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xl/drawings/drawing47.xml" ContentType="application/vnd.openxmlformats-officedocument.drawing+xml"/>
  <Override PartName="/xl/drawings/drawing48.xml" ContentType="application/vnd.openxmlformats-officedocument.drawing+xml"/>
  <Override PartName="/xl/drawings/drawing49.xml" ContentType="application/vnd.openxmlformats-officedocument.drawing+xml"/>
  <Override PartName="/xl/drawings/drawing50.xml" ContentType="application/vnd.openxmlformats-officedocument.drawing+xml"/>
  <Override PartName="/xl/drawings/drawing5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D:\Gói thầu 095\TH dữ liệu\"/>
    </mc:Choice>
  </mc:AlternateContent>
  <xr:revisionPtr revIDLastSave="0" documentId="13_ncr:1_{BBA23993-CAB4-47B3-A231-433DC272661F}" xr6:coauthVersionLast="47" xr6:coauthVersionMax="47" xr10:uidLastSave="{00000000-0000-0000-0000-000000000000}"/>
  <bookViews>
    <workbookView xWindow="-19310" yWindow="-110" windowWidth="19420" windowHeight="10300" tabRatio="824" firstSheet="49" activeTab="49" xr2:uid="{00000000-000D-0000-FFFF-FFFF00000000}"/>
  </bookViews>
  <sheets>
    <sheet name="HN-16-1" sheetId="83" state="hidden" r:id="rId1"/>
    <sheet name="hOÀNG hÀ bổ sung" sheetId="103" state="hidden" r:id="rId2"/>
    <sheet name="Kẹp sàn VSAB" sheetId="102" state="hidden" r:id="rId3"/>
    <sheet name="WINWIN grating" sheetId="101" state="hidden" r:id="rId4"/>
    <sheet name="XALACO2" sheetId="81" state="hidden" r:id="rId5"/>
    <sheet name="Đạt phát 095 24-2 " sheetId="100" state="hidden" r:id="rId6"/>
    <sheet name="Ngọc hiếu 095 24-2" sheetId="99" state="hidden" r:id="rId7"/>
    <sheet name="Đại phát 31-1" sheetId="98" state="hidden" r:id="rId8"/>
    <sheet name="Hùng nguyên 29-1" sheetId="97" state="hidden" r:id="rId9"/>
    <sheet name="Hùng nguyên 26-1" sheetId="89" state="hidden" r:id="rId10"/>
    <sheet name="Vật tư bạt trần toàn" sheetId="88" state="hidden" r:id="rId11"/>
    <sheet name="hOÀNG hÀ 26-1 " sheetId="92" state="hidden" r:id="rId12"/>
    <sheet name="Kế hoạch thanh toán" sheetId="96" state="hidden" r:id="rId13"/>
    <sheet name="VSAN 27-1" sheetId="94" state="hidden" r:id="rId14"/>
    <sheet name="VSAN 26-1" sheetId="91" state="hidden" r:id="rId15"/>
    <sheet name="Vật tư gasket Kien dung" sheetId="87" state="hidden" r:id="rId16"/>
    <sheet name="Vật tư vit 095-FUJIMOTO SANGYO " sheetId="80" state="hidden" r:id="rId17"/>
    <sheet name="Vật tư SUN COMMERCIAL" sheetId="95" state="hidden" r:id="rId18"/>
    <sheet name="Vật tư keo 095" sheetId="79" state="hidden" r:id="rId19"/>
    <sheet name="Vật tư phụ VSAN 4" sheetId="78" state="hidden" r:id="rId20"/>
    <sheet name="Vật tư phụ Hoàng hà 2" sheetId="72" state="hidden" r:id="rId21"/>
    <sheet name="Vật tư phụ VSAN 3" sheetId="71" state="hidden" r:id="rId22"/>
    <sheet name="Vật tư Bảo Ôn" sheetId="54" state="hidden" r:id="rId23"/>
    <sheet name="Đợt Centerway" sheetId="68" state="hidden" r:id="rId24"/>
    <sheet name="Đợt mới hùng nguyên" sheetId="67" state="hidden" r:id="rId25"/>
    <sheet name="Ngọc hiếu 095 23-1-2026" sheetId="86" state="hidden" r:id="rId26"/>
    <sheet name="Quang thịnh Phát lần3" sheetId="85" state="hidden" r:id="rId27"/>
    <sheet name="QUang thịnh Phát lần 2" sheetId="70" state="hidden" r:id="rId28"/>
    <sheet name="Giải tình hoàng hà" sheetId="69" state="hidden" r:id="rId29"/>
    <sheet name="Giải tình Global lần 3" sheetId="84" state="hidden" r:id="rId30"/>
    <sheet name="Giải tình Global lần 2" sheetId="66" state="hidden" r:id="rId31"/>
    <sheet name="Giải tình GNEE 2-12" sheetId="65" state="hidden" r:id="rId32"/>
    <sheet name="Tân thành" sheetId="64" state="hidden" r:id="rId33"/>
    <sheet name="Quang thịnh" sheetId="63" state="hidden" r:id="rId34"/>
    <sheet name="Ngọc hiếu 095 26-1" sheetId="90" state="hidden" r:id="rId35"/>
    <sheet name="Ngọc hiếu 095 24-12" sheetId="76" state="hidden" r:id="rId36"/>
    <sheet name="Giải tình JFE" sheetId="75" state="hidden" r:id="rId37"/>
    <sheet name="Giải tình gnee né" sheetId="74" state="hidden" r:id="rId38"/>
    <sheet name="Giải tình Global đợt 2" sheetId="77" state="hidden" r:id="rId39"/>
    <sheet name="Giải tình MCL đợt 6" sheetId="73" state="hidden" r:id="rId40"/>
    <sheet name="Vật tư phụ VSAN (2)" sheetId="61" state="hidden" r:id="rId41"/>
    <sheet name="Đợt mới ngọc hiếu 095" sheetId="59" state="hidden" r:id="rId42"/>
    <sheet name="Giải tình V63 Ngọc hiếu" sheetId="58" state="hidden" r:id="rId43"/>
    <sheet name="Giải tình MCL đợt 5" sheetId="62" state="hidden" r:id="rId44"/>
    <sheet name="Giải tình MCL" sheetId="56" state="hidden" r:id="rId45"/>
    <sheet name="Giải tình global" sheetId="57" state="hidden" r:id="rId46"/>
    <sheet name="Giải tình EYANG" sheetId="53" state="hidden" r:id="rId47"/>
    <sheet name="Giải tình tấm Pl32-38" sheetId="51" state="hidden" r:id="rId48"/>
    <sheet name="Vật tư phụ VSAN" sheetId="50" state="hidden" r:id="rId49"/>
    <sheet name="25-VPI-I-095" sheetId="1" r:id="rId50"/>
    <sheet name="Giá thép trắng" sheetId="49" state="hidden" r:id="rId51"/>
    <sheet name="Tổng hợp" sheetId="19" r:id="rId52"/>
    <sheet name="Xalaco" sheetId="47" r:id="rId53"/>
    <sheet name="DT03 (TM)" sheetId="45" r:id="rId54"/>
  </sheets>
  <externalReferences>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s>
  <definedNames>
    <definedName name="\0">#REF!</definedName>
    <definedName name="\a" localSheetId="11">#N/A</definedName>
    <definedName name="\a" localSheetId="1">#N/A</definedName>
    <definedName name="\a" localSheetId="2">#N/A</definedName>
    <definedName name="\a" localSheetId="10">#N/A</definedName>
    <definedName name="\a" localSheetId="15">#N/A</definedName>
    <definedName name="\a" localSheetId="18">#N/A</definedName>
    <definedName name="\a" localSheetId="17">#N/A</definedName>
    <definedName name="\a" localSheetId="16">#N/A</definedName>
    <definedName name="\a" localSheetId="14">#N/A</definedName>
    <definedName name="\a" localSheetId="13">#N/A</definedName>
    <definedName name="\a" localSheetId="3">#N/A</definedName>
    <definedName name="\a">#N/A</definedName>
    <definedName name="\b">#N/A</definedName>
    <definedName name="\c">#N/A</definedName>
    <definedName name="\d">#N/A</definedName>
    <definedName name="\e">#N/A</definedName>
    <definedName name="\f">#N/A</definedName>
    <definedName name="\g">#N/A</definedName>
    <definedName name="\h" localSheetId="11">#N/A</definedName>
    <definedName name="\h" localSheetId="1">#N/A</definedName>
    <definedName name="\h" localSheetId="2">#N/A</definedName>
    <definedName name="\h" localSheetId="10">#N/A</definedName>
    <definedName name="\h" localSheetId="15">#N/A</definedName>
    <definedName name="\h" localSheetId="18">#N/A</definedName>
    <definedName name="\h" localSheetId="17">#N/A</definedName>
    <definedName name="\h" localSheetId="16">#N/A</definedName>
    <definedName name="\h" localSheetId="14">#N/A</definedName>
    <definedName name="\h" localSheetId="13">#N/A</definedName>
    <definedName name="\h" localSheetId="3">#N/A</definedName>
    <definedName name="\h">#N/A</definedName>
    <definedName name="\i" localSheetId="11">#N/A</definedName>
    <definedName name="\i" localSheetId="1">#N/A</definedName>
    <definedName name="\i" localSheetId="2">#N/A</definedName>
    <definedName name="\i" localSheetId="10">#N/A</definedName>
    <definedName name="\i" localSheetId="15">#N/A</definedName>
    <definedName name="\i" localSheetId="18">#N/A</definedName>
    <definedName name="\i" localSheetId="17">#N/A</definedName>
    <definedName name="\i" localSheetId="16">#N/A</definedName>
    <definedName name="\i" localSheetId="14">#N/A</definedName>
    <definedName name="\i" localSheetId="13">#N/A</definedName>
    <definedName name="\i" localSheetId="3">#N/A</definedName>
    <definedName name="\i">#N/A</definedName>
    <definedName name="\j">#N/A</definedName>
    <definedName name="\k">#N/A</definedName>
    <definedName name="\KWS123">#N/A</definedName>
    <definedName name="\l">'[1]??-BLDG'!#REF!</definedName>
    <definedName name="\m" localSheetId="11">#N/A</definedName>
    <definedName name="\m" localSheetId="1">#N/A</definedName>
    <definedName name="\m" localSheetId="2">#N/A</definedName>
    <definedName name="\m" localSheetId="10">#N/A</definedName>
    <definedName name="\m" localSheetId="15">#N/A</definedName>
    <definedName name="\m" localSheetId="18">#N/A</definedName>
    <definedName name="\m" localSheetId="17">#N/A</definedName>
    <definedName name="\m" localSheetId="16">#N/A</definedName>
    <definedName name="\m" localSheetId="14">#N/A</definedName>
    <definedName name="\m" localSheetId="13">#N/A</definedName>
    <definedName name="\m" localSheetId="3">#N/A</definedName>
    <definedName name="\m">#N/A</definedName>
    <definedName name="\n">#N/A</definedName>
    <definedName name="\o">'[1]??-BLDG'!#REF!</definedName>
    <definedName name="\p">#REF!</definedName>
    <definedName name="\s" localSheetId="11">#N/A</definedName>
    <definedName name="\s" localSheetId="1">#N/A</definedName>
    <definedName name="\s" localSheetId="2">#N/A</definedName>
    <definedName name="\s" localSheetId="10">#N/A</definedName>
    <definedName name="\s" localSheetId="15">#N/A</definedName>
    <definedName name="\s" localSheetId="18">#N/A</definedName>
    <definedName name="\s" localSheetId="17">#N/A</definedName>
    <definedName name="\s" localSheetId="16">#N/A</definedName>
    <definedName name="\s" localSheetId="14">#N/A</definedName>
    <definedName name="\s" localSheetId="13">#N/A</definedName>
    <definedName name="\s" localSheetId="3">#N/A</definedName>
    <definedName name="\s">#N/A</definedName>
    <definedName name="\t">#N/A</definedName>
    <definedName name="\v">#REF!</definedName>
    <definedName name="\w">#REF!</definedName>
    <definedName name="\z">#REF!</definedName>
    <definedName name="_">#REF!</definedName>
    <definedName name="__" hidden="1">#REF!</definedName>
    <definedName name="_______" hidden="1">#REF!</definedName>
    <definedName name="___________" localSheetId="2" hidden="1">{#N/A,#N/A,FALSE,"CCTV"}</definedName>
    <definedName name="___________" localSheetId="3" hidden="1">{#N/A,#N/A,FALSE,"CCTV"}</definedName>
    <definedName name="___________" hidden="1">{#N/A,#N/A,FALSE,"CCTV"}</definedName>
    <definedName name="_________________________________________H1" localSheetId="2" hidden="1">{#N/A,#N/A,TRUE,"Mhr_Sum"}</definedName>
    <definedName name="_________________________________________H1" localSheetId="3" hidden="1">{#N/A,#N/A,TRUE,"Mhr_Sum"}</definedName>
    <definedName name="_________________________________________H1" hidden="1">{#N/A,#N/A,TRUE,"Mhr_Sum"}</definedName>
    <definedName name="_________________________________________H4" localSheetId="2" hidden="1">{#N/A,#N/A,TRUE,"Mhr_Sum"}</definedName>
    <definedName name="_________________________________________H4" localSheetId="3" hidden="1">{#N/A,#N/A,TRUE,"Mhr_Sum"}</definedName>
    <definedName name="_________________________________________H4" hidden="1">{#N/A,#N/A,TRUE,"Mhr_Sum"}</definedName>
    <definedName name="_______________________________________H1" localSheetId="2" hidden="1">{#N/A,#N/A,TRUE,"Mhr_Sum"}</definedName>
    <definedName name="_______________________________________H1" localSheetId="3" hidden="1">{#N/A,#N/A,TRUE,"Mhr_Sum"}</definedName>
    <definedName name="_______________________________________H1" hidden="1">{#N/A,#N/A,TRUE,"Mhr_Sum"}</definedName>
    <definedName name="_______________________________________H4" localSheetId="2" hidden="1">{#N/A,#N/A,TRUE,"Mhr_Sum"}</definedName>
    <definedName name="_______________________________________H4" localSheetId="3" hidden="1">{#N/A,#N/A,TRUE,"Mhr_Sum"}</definedName>
    <definedName name="_______________________________________H4" hidden="1">{#N/A,#N/A,TRUE,"Mhr_Sum"}</definedName>
    <definedName name="______________________________________H1" localSheetId="2" hidden="1">{#N/A,#N/A,TRUE,"Mhr_Sum"}</definedName>
    <definedName name="______________________________________H1" localSheetId="3" hidden="1">{#N/A,#N/A,TRUE,"Mhr_Sum"}</definedName>
    <definedName name="______________________________________H1" hidden="1">{#N/A,#N/A,TRUE,"Mhr_Sum"}</definedName>
    <definedName name="______________________________________H4" localSheetId="2" hidden="1">{#N/A,#N/A,TRUE,"Mhr_Sum"}</definedName>
    <definedName name="______________________________________H4" localSheetId="3" hidden="1">{#N/A,#N/A,TRUE,"Mhr_Sum"}</definedName>
    <definedName name="______________________________________H4" hidden="1">{#N/A,#N/A,TRUE,"Mhr_Sum"}</definedName>
    <definedName name="_____________________________________H1" localSheetId="2" hidden="1">{#N/A,#N/A,TRUE,"Mhr_Sum"}</definedName>
    <definedName name="_____________________________________H1" localSheetId="3" hidden="1">{#N/A,#N/A,TRUE,"Mhr_Sum"}</definedName>
    <definedName name="_____________________________________H1" hidden="1">{#N/A,#N/A,TRUE,"Mhr_Sum"}</definedName>
    <definedName name="_____________________________________H4" localSheetId="2" hidden="1">{#N/A,#N/A,TRUE,"Mhr_Sum"}</definedName>
    <definedName name="_____________________________________H4" localSheetId="3" hidden="1">{#N/A,#N/A,TRUE,"Mhr_Sum"}</definedName>
    <definedName name="_____________________________________H4" hidden="1">{#N/A,#N/A,TRUE,"Mhr_Sum"}</definedName>
    <definedName name="____________________________________fsf2" localSheetId="2" hidden="1">{#N/A,#N/A,TRUE,"Mhr_Sum"}</definedName>
    <definedName name="____________________________________fsf2" localSheetId="3" hidden="1">{#N/A,#N/A,TRUE,"Mhr_Sum"}</definedName>
    <definedName name="____________________________________fsf2" hidden="1">{#N/A,#N/A,TRUE,"Mhr_Sum"}</definedName>
    <definedName name="____________________________________H1" localSheetId="2" hidden="1">{#N/A,#N/A,TRUE,"Mhr_Sum"}</definedName>
    <definedName name="____________________________________H1" localSheetId="3" hidden="1">{#N/A,#N/A,TRUE,"Mhr_Sum"}</definedName>
    <definedName name="____________________________________H1" hidden="1">{#N/A,#N/A,TRUE,"Mhr_Sum"}</definedName>
    <definedName name="____________________________________H4" localSheetId="2" hidden="1">{#N/A,#N/A,TRUE,"Mhr_Sum"}</definedName>
    <definedName name="____________________________________H4" localSheetId="3" hidden="1">{#N/A,#N/A,TRUE,"Mhr_Sum"}</definedName>
    <definedName name="____________________________________H4" hidden="1">{#N/A,#N/A,TRUE,"Mhr_Sum"}</definedName>
    <definedName name="___________________________________fsf2" localSheetId="2" hidden="1">{#N/A,#N/A,TRUE,"Mhr_Sum"}</definedName>
    <definedName name="___________________________________fsf2" localSheetId="3" hidden="1">{#N/A,#N/A,TRUE,"Mhr_Sum"}</definedName>
    <definedName name="___________________________________fsf2" hidden="1">{#N/A,#N/A,TRUE,"Mhr_Sum"}</definedName>
    <definedName name="___________________________________H1" localSheetId="2" hidden="1">{#N/A,#N/A,TRUE,"Mhr_Sum"}</definedName>
    <definedName name="___________________________________H1" localSheetId="3" hidden="1">{#N/A,#N/A,TRUE,"Mhr_Sum"}</definedName>
    <definedName name="___________________________________H1" hidden="1">{#N/A,#N/A,TRUE,"Mhr_Sum"}</definedName>
    <definedName name="___________________________________H4" localSheetId="2" hidden="1">{#N/A,#N/A,TRUE,"Mhr_Sum"}</definedName>
    <definedName name="___________________________________H4" localSheetId="3" hidden="1">{#N/A,#N/A,TRUE,"Mhr_Sum"}</definedName>
    <definedName name="___________________________________H4" hidden="1">{#N/A,#N/A,TRUE,"Mhr_Sum"}</definedName>
    <definedName name="__________________________________H1" localSheetId="2" hidden="1">{#N/A,#N/A,TRUE,"Mhr_Sum"}</definedName>
    <definedName name="__________________________________H1" localSheetId="3" hidden="1">{#N/A,#N/A,TRUE,"Mhr_Sum"}</definedName>
    <definedName name="__________________________________H1" hidden="1">{#N/A,#N/A,TRUE,"Mhr_Sum"}</definedName>
    <definedName name="__________________________________H4" localSheetId="2" hidden="1">{#N/A,#N/A,TRUE,"Mhr_Sum"}</definedName>
    <definedName name="__________________________________H4" localSheetId="3" hidden="1">{#N/A,#N/A,TRUE,"Mhr_Sum"}</definedName>
    <definedName name="__________________________________H4" hidden="1">{#N/A,#N/A,TRUE,"Mhr_Sum"}</definedName>
    <definedName name="_________________________________fsf2" localSheetId="2" hidden="1">{#N/A,#N/A,TRUE,"Mhr_Sum"}</definedName>
    <definedName name="_________________________________fsf2" localSheetId="3" hidden="1">{#N/A,#N/A,TRUE,"Mhr_Sum"}</definedName>
    <definedName name="_________________________________fsf2" hidden="1">{#N/A,#N/A,TRUE,"Mhr_Sum"}</definedName>
    <definedName name="_________________________________H1" localSheetId="2" hidden="1">{#N/A,#N/A,TRUE,"Mhr_Sum"}</definedName>
    <definedName name="_________________________________H1" localSheetId="3" hidden="1">{#N/A,#N/A,TRUE,"Mhr_Sum"}</definedName>
    <definedName name="_________________________________H1" hidden="1">{#N/A,#N/A,TRUE,"Mhr_Sum"}</definedName>
    <definedName name="_________________________________H4" localSheetId="2" hidden="1">{#N/A,#N/A,TRUE,"Mhr_Sum"}</definedName>
    <definedName name="_________________________________H4" localSheetId="3" hidden="1">{#N/A,#N/A,TRUE,"Mhr_Sum"}</definedName>
    <definedName name="_________________________________H4" hidden="1">{#N/A,#N/A,TRUE,"Mhr_Sum"}</definedName>
    <definedName name="________________________________H1" localSheetId="2" hidden="1">{#N/A,#N/A,TRUE,"Mhr_Sum"}</definedName>
    <definedName name="________________________________H1" localSheetId="3" hidden="1">{#N/A,#N/A,TRUE,"Mhr_Sum"}</definedName>
    <definedName name="________________________________H1" hidden="1">{#N/A,#N/A,TRUE,"Mhr_Sum"}</definedName>
    <definedName name="________________________________H4" localSheetId="2" hidden="1">{#N/A,#N/A,TRUE,"Mhr_Sum"}</definedName>
    <definedName name="________________________________H4" localSheetId="3" hidden="1">{#N/A,#N/A,TRUE,"Mhr_Sum"}</definedName>
    <definedName name="________________________________H4" hidden="1">{#N/A,#N/A,TRUE,"Mhr_Sum"}</definedName>
    <definedName name="_______________________________fsf2" localSheetId="2" hidden="1">{#N/A,#N/A,TRUE,"Mhr_Sum"}</definedName>
    <definedName name="_______________________________fsf2" localSheetId="3" hidden="1">{#N/A,#N/A,TRUE,"Mhr_Sum"}</definedName>
    <definedName name="_______________________________fsf2" hidden="1">{#N/A,#N/A,TRUE,"Mhr_Sum"}</definedName>
    <definedName name="_______________________________H1" localSheetId="2" hidden="1">{#N/A,#N/A,TRUE,"Mhr_Sum"}</definedName>
    <definedName name="_______________________________H1" localSheetId="3" hidden="1">{#N/A,#N/A,TRUE,"Mhr_Sum"}</definedName>
    <definedName name="_______________________________H1" hidden="1">{#N/A,#N/A,TRUE,"Mhr_Sum"}</definedName>
    <definedName name="_______________________________H4" localSheetId="2" hidden="1">{#N/A,#N/A,TRUE,"Mhr_Sum"}</definedName>
    <definedName name="_______________________________H4" localSheetId="3" hidden="1">{#N/A,#N/A,TRUE,"Mhr_Sum"}</definedName>
    <definedName name="_______________________________H4" hidden="1">{#N/A,#N/A,TRUE,"Mhr_Sum"}</definedName>
    <definedName name="______________________________fsf2" localSheetId="2" hidden="1">{#N/A,#N/A,TRUE,"Mhr_Sum"}</definedName>
    <definedName name="______________________________fsf2" localSheetId="3" hidden="1">{#N/A,#N/A,TRUE,"Mhr_Sum"}</definedName>
    <definedName name="______________________________fsf2" hidden="1">{#N/A,#N/A,TRUE,"Mhr_Sum"}</definedName>
    <definedName name="______________________________H1" localSheetId="2" hidden="1">{#N/A,#N/A,TRUE,"Mhr_Sum"}</definedName>
    <definedName name="______________________________H1" localSheetId="3" hidden="1">{#N/A,#N/A,TRUE,"Mhr_Sum"}</definedName>
    <definedName name="______________________________H1" hidden="1">{#N/A,#N/A,TRUE,"Mhr_Sum"}</definedName>
    <definedName name="______________________________H4" localSheetId="2" hidden="1">{#N/A,#N/A,TRUE,"Mhr_Sum"}</definedName>
    <definedName name="______________________________H4" localSheetId="3" hidden="1">{#N/A,#N/A,TRUE,"Mhr_Sum"}</definedName>
    <definedName name="______________________________H4" hidden="1">{#N/A,#N/A,TRUE,"Mhr_Sum"}</definedName>
    <definedName name="_____________________________fsf2" localSheetId="2" hidden="1">{#N/A,#N/A,TRUE,"Mhr_Sum"}</definedName>
    <definedName name="_____________________________fsf2" localSheetId="3" hidden="1">{#N/A,#N/A,TRUE,"Mhr_Sum"}</definedName>
    <definedName name="_____________________________fsf2" hidden="1">{#N/A,#N/A,TRUE,"Mhr_Sum"}</definedName>
    <definedName name="_____________________________H1" localSheetId="2" hidden="1">{#N/A,#N/A,TRUE,"Mhr_Sum"}</definedName>
    <definedName name="_____________________________H1" localSheetId="3" hidden="1">{#N/A,#N/A,TRUE,"Mhr_Sum"}</definedName>
    <definedName name="_____________________________H1" hidden="1">{#N/A,#N/A,TRUE,"Mhr_Sum"}</definedName>
    <definedName name="_____________________________H4" localSheetId="2" hidden="1">{#N/A,#N/A,TRUE,"Mhr_Sum"}</definedName>
    <definedName name="_____________________________H4" localSheetId="3" hidden="1">{#N/A,#N/A,TRUE,"Mhr_Sum"}</definedName>
    <definedName name="_____________________________H4" hidden="1">{#N/A,#N/A,TRUE,"Mhr_Sum"}</definedName>
    <definedName name="____________________________fsf2" localSheetId="2" hidden="1">{#N/A,#N/A,TRUE,"Mhr_Sum"}</definedName>
    <definedName name="____________________________fsf2" localSheetId="3" hidden="1">{#N/A,#N/A,TRUE,"Mhr_Sum"}</definedName>
    <definedName name="____________________________fsf2" hidden="1">{#N/A,#N/A,TRUE,"Mhr_Sum"}</definedName>
    <definedName name="____________________________H1" localSheetId="2" hidden="1">{#N/A,#N/A,TRUE,"Mhr_Sum"}</definedName>
    <definedName name="____________________________H1" localSheetId="3" hidden="1">{#N/A,#N/A,TRUE,"Mhr_Sum"}</definedName>
    <definedName name="____________________________H1" hidden="1">{#N/A,#N/A,TRUE,"Mhr_Sum"}</definedName>
    <definedName name="____________________________H4" localSheetId="2" hidden="1">{#N/A,#N/A,TRUE,"Mhr_Sum"}</definedName>
    <definedName name="____________________________H4" localSheetId="3" hidden="1">{#N/A,#N/A,TRUE,"Mhr_Sum"}</definedName>
    <definedName name="____________________________H4" hidden="1">{#N/A,#N/A,TRUE,"Mhr_Sum"}</definedName>
    <definedName name="___________________________fsf2" localSheetId="2" hidden="1">{#N/A,#N/A,TRUE,"Mhr_Sum"}</definedName>
    <definedName name="___________________________fsf2" localSheetId="3" hidden="1">{#N/A,#N/A,TRUE,"Mhr_Sum"}</definedName>
    <definedName name="___________________________fsf2" hidden="1">{#N/A,#N/A,TRUE,"Mhr_Sum"}</definedName>
    <definedName name="___________________________H1" localSheetId="2" hidden="1">{#N/A,#N/A,TRUE,"Mhr_Sum"}</definedName>
    <definedName name="___________________________H1" localSheetId="3" hidden="1">{#N/A,#N/A,TRUE,"Mhr_Sum"}</definedName>
    <definedName name="___________________________H1" hidden="1">{#N/A,#N/A,TRUE,"Mhr_Sum"}</definedName>
    <definedName name="___________________________H4" localSheetId="2" hidden="1">{#N/A,#N/A,TRUE,"Mhr_Sum"}</definedName>
    <definedName name="___________________________H4" localSheetId="3" hidden="1">{#N/A,#N/A,TRUE,"Mhr_Sum"}</definedName>
    <definedName name="___________________________H4" hidden="1">{#N/A,#N/A,TRUE,"Mhr_Sum"}</definedName>
    <definedName name="__________________________fsf2" localSheetId="2" hidden="1">{#N/A,#N/A,TRUE,"Mhr_Sum"}</definedName>
    <definedName name="__________________________fsf2" localSheetId="3" hidden="1">{#N/A,#N/A,TRUE,"Mhr_Sum"}</definedName>
    <definedName name="__________________________fsf2" hidden="1">{#N/A,#N/A,TRUE,"Mhr_Sum"}</definedName>
    <definedName name="__________________________H1" localSheetId="2" hidden="1">{#N/A,#N/A,TRUE,"Mhr_Sum"}</definedName>
    <definedName name="__________________________H1" localSheetId="3" hidden="1">{#N/A,#N/A,TRUE,"Mhr_Sum"}</definedName>
    <definedName name="__________________________H1" hidden="1">{#N/A,#N/A,TRUE,"Mhr_Sum"}</definedName>
    <definedName name="__________________________H4" localSheetId="2" hidden="1">{#N/A,#N/A,TRUE,"Mhr_Sum"}</definedName>
    <definedName name="__________________________H4" localSheetId="3" hidden="1">{#N/A,#N/A,TRUE,"Mhr_Sum"}</definedName>
    <definedName name="__________________________H4" hidden="1">{#N/A,#N/A,TRUE,"Mhr_Sum"}</definedName>
    <definedName name="_________________________fsf2" localSheetId="2" hidden="1">{#N/A,#N/A,TRUE,"Mhr_Sum"}</definedName>
    <definedName name="_________________________fsf2" localSheetId="3" hidden="1">{#N/A,#N/A,TRUE,"Mhr_Sum"}</definedName>
    <definedName name="_________________________fsf2" hidden="1">{#N/A,#N/A,TRUE,"Mhr_Sum"}</definedName>
    <definedName name="_________________________H1" localSheetId="2" hidden="1">{#N/A,#N/A,TRUE,"Mhr_Sum"}</definedName>
    <definedName name="_________________________H1" localSheetId="3" hidden="1">{#N/A,#N/A,TRUE,"Mhr_Sum"}</definedName>
    <definedName name="_________________________H1" hidden="1">{#N/A,#N/A,TRUE,"Mhr_Sum"}</definedName>
    <definedName name="_________________________H4" localSheetId="2" hidden="1">{#N/A,#N/A,TRUE,"Mhr_Sum"}</definedName>
    <definedName name="_________________________H4" localSheetId="3" hidden="1">{#N/A,#N/A,TRUE,"Mhr_Sum"}</definedName>
    <definedName name="_________________________H4" hidden="1">{#N/A,#N/A,TRUE,"Mhr_Sum"}</definedName>
    <definedName name="________________________fsf2" localSheetId="2" hidden="1">{#N/A,#N/A,TRUE,"Mhr_Sum"}</definedName>
    <definedName name="________________________fsf2" localSheetId="3" hidden="1">{#N/A,#N/A,TRUE,"Mhr_Sum"}</definedName>
    <definedName name="________________________fsf2" hidden="1">{#N/A,#N/A,TRUE,"Mhr_Sum"}</definedName>
    <definedName name="________________________H1" localSheetId="2" hidden="1">{#N/A,#N/A,TRUE,"Mhr_Sum"}</definedName>
    <definedName name="________________________H1" localSheetId="3" hidden="1">{#N/A,#N/A,TRUE,"Mhr_Sum"}</definedName>
    <definedName name="________________________H1" hidden="1">{#N/A,#N/A,TRUE,"Mhr_Sum"}</definedName>
    <definedName name="________________________H4" localSheetId="2" hidden="1">{#N/A,#N/A,TRUE,"Mhr_Sum"}</definedName>
    <definedName name="________________________H4" localSheetId="3" hidden="1">{#N/A,#N/A,TRUE,"Mhr_Sum"}</definedName>
    <definedName name="________________________H4" hidden="1">{#N/A,#N/A,TRUE,"Mhr_Sum"}</definedName>
    <definedName name="_______________________fsf2" localSheetId="2" hidden="1">{#N/A,#N/A,TRUE,"Mhr_Sum"}</definedName>
    <definedName name="_______________________fsf2" localSheetId="3" hidden="1">{#N/A,#N/A,TRUE,"Mhr_Sum"}</definedName>
    <definedName name="_______________________fsf2" hidden="1">{#N/A,#N/A,TRUE,"Mhr_Sum"}</definedName>
    <definedName name="_______________________H1" localSheetId="2" hidden="1">{#N/A,#N/A,TRUE,"Mhr_Sum"}</definedName>
    <definedName name="_______________________H1" localSheetId="3" hidden="1">{#N/A,#N/A,TRUE,"Mhr_Sum"}</definedName>
    <definedName name="_______________________H1" hidden="1">{#N/A,#N/A,TRUE,"Mhr_Sum"}</definedName>
    <definedName name="_______________________H4" localSheetId="2" hidden="1">{#N/A,#N/A,TRUE,"Mhr_Sum"}</definedName>
    <definedName name="_______________________H4" localSheetId="3" hidden="1">{#N/A,#N/A,TRUE,"Mhr_Sum"}</definedName>
    <definedName name="_______________________H4" hidden="1">{#N/A,#N/A,TRUE,"Mhr_Sum"}</definedName>
    <definedName name="______________________fsf2" localSheetId="2" hidden="1">{#N/A,#N/A,TRUE,"Mhr_Sum"}</definedName>
    <definedName name="______________________fsf2" localSheetId="3" hidden="1">{#N/A,#N/A,TRUE,"Mhr_Sum"}</definedName>
    <definedName name="______________________fsf2" hidden="1">{#N/A,#N/A,TRUE,"Mhr_Sum"}</definedName>
    <definedName name="______________________H1" localSheetId="2" hidden="1">{#N/A,#N/A,TRUE,"Mhr_Sum"}</definedName>
    <definedName name="______________________H1" localSheetId="3" hidden="1">{#N/A,#N/A,TRUE,"Mhr_Sum"}</definedName>
    <definedName name="______________________H1" hidden="1">{#N/A,#N/A,TRUE,"Mhr_Sum"}</definedName>
    <definedName name="______________________H4" localSheetId="2" hidden="1">{#N/A,#N/A,TRUE,"Mhr_Sum"}</definedName>
    <definedName name="______________________H4" localSheetId="3" hidden="1">{#N/A,#N/A,TRUE,"Mhr_Sum"}</definedName>
    <definedName name="______________________H4" hidden="1">{#N/A,#N/A,TRUE,"Mhr_Sum"}</definedName>
    <definedName name="_____________________fsf2" localSheetId="2" hidden="1">{#N/A,#N/A,TRUE,"Mhr_Sum"}</definedName>
    <definedName name="_____________________fsf2" localSheetId="3" hidden="1">{#N/A,#N/A,TRUE,"Mhr_Sum"}</definedName>
    <definedName name="_____________________fsf2" hidden="1">{#N/A,#N/A,TRUE,"Mhr_Sum"}</definedName>
    <definedName name="_____________________H1" localSheetId="2" hidden="1">{#N/A,#N/A,TRUE,"Mhr_Sum"}</definedName>
    <definedName name="_____________________H1" localSheetId="3" hidden="1">{#N/A,#N/A,TRUE,"Mhr_Sum"}</definedName>
    <definedName name="_____________________H1" hidden="1">{#N/A,#N/A,TRUE,"Mhr_Sum"}</definedName>
    <definedName name="_____________________H4" localSheetId="2" hidden="1">{#N/A,#N/A,TRUE,"Mhr_Sum"}</definedName>
    <definedName name="_____________________H4" localSheetId="3" hidden="1">{#N/A,#N/A,TRUE,"Mhr_Sum"}</definedName>
    <definedName name="_____________________H4" hidden="1">{#N/A,#N/A,TRUE,"Mhr_Sum"}</definedName>
    <definedName name="____________________fsf2" localSheetId="2" hidden="1">{#N/A,#N/A,TRUE,"Mhr_Sum"}</definedName>
    <definedName name="____________________fsf2" localSheetId="3" hidden="1">{#N/A,#N/A,TRUE,"Mhr_Sum"}</definedName>
    <definedName name="____________________fsf2" hidden="1">{#N/A,#N/A,TRUE,"Mhr_Sum"}</definedName>
    <definedName name="____________________H1" localSheetId="2" hidden="1">{#N/A,#N/A,TRUE,"Mhr_Sum"}</definedName>
    <definedName name="____________________H1" localSheetId="3" hidden="1">{#N/A,#N/A,TRUE,"Mhr_Sum"}</definedName>
    <definedName name="____________________H1" hidden="1">{#N/A,#N/A,TRUE,"Mhr_Sum"}</definedName>
    <definedName name="____________________H4" localSheetId="2" hidden="1">{#N/A,#N/A,TRUE,"Mhr_Sum"}</definedName>
    <definedName name="____________________H4" localSheetId="3" hidden="1">{#N/A,#N/A,TRUE,"Mhr_Sum"}</definedName>
    <definedName name="____________________H4" hidden="1">{#N/A,#N/A,TRUE,"Mhr_Sum"}</definedName>
    <definedName name="___________________fsf2" localSheetId="2" hidden="1">{#N/A,#N/A,TRUE,"Mhr_Sum"}</definedName>
    <definedName name="___________________fsf2" localSheetId="3" hidden="1">{#N/A,#N/A,TRUE,"Mhr_Sum"}</definedName>
    <definedName name="___________________fsf2" hidden="1">{#N/A,#N/A,TRUE,"Mhr_Sum"}</definedName>
    <definedName name="___________________H1" localSheetId="2" hidden="1">{#N/A,#N/A,TRUE,"Mhr_Sum"}</definedName>
    <definedName name="___________________H1" localSheetId="3" hidden="1">{#N/A,#N/A,TRUE,"Mhr_Sum"}</definedName>
    <definedName name="___________________H1" hidden="1">{#N/A,#N/A,TRUE,"Mhr_Sum"}</definedName>
    <definedName name="___________________H4" localSheetId="2" hidden="1">{#N/A,#N/A,TRUE,"Mhr_Sum"}</definedName>
    <definedName name="___________________H4" localSheetId="3" hidden="1">{#N/A,#N/A,TRUE,"Mhr_Sum"}</definedName>
    <definedName name="___________________H4" hidden="1">{#N/A,#N/A,TRUE,"Mhr_Sum"}</definedName>
    <definedName name="__________________fsf2" localSheetId="2" hidden="1">{#N/A,#N/A,TRUE,"Mhr_Sum"}</definedName>
    <definedName name="__________________fsf2" localSheetId="3" hidden="1">{#N/A,#N/A,TRUE,"Mhr_Sum"}</definedName>
    <definedName name="__________________fsf2" hidden="1">{#N/A,#N/A,TRUE,"Mhr_Sum"}</definedName>
    <definedName name="__________________H1" localSheetId="2" hidden="1">{#N/A,#N/A,TRUE,"Mhr_Sum"}</definedName>
    <definedName name="__________________H1" localSheetId="3" hidden="1">{#N/A,#N/A,TRUE,"Mhr_Sum"}</definedName>
    <definedName name="__________________H1" hidden="1">{#N/A,#N/A,TRUE,"Mhr_Sum"}</definedName>
    <definedName name="__________________H4" localSheetId="2" hidden="1">{#N/A,#N/A,TRUE,"Mhr_Sum"}</definedName>
    <definedName name="__________________H4" localSheetId="3" hidden="1">{#N/A,#N/A,TRUE,"Mhr_Sum"}</definedName>
    <definedName name="__________________H4" hidden="1">{#N/A,#N/A,TRUE,"Mhr_Sum"}</definedName>
    <definedName name="_________________fsf2" localSheetId="2" hidden="1">{#N/A,#N/A,TRUE,"Mhr_Sum"}</definedName>
    <definedName name="_________________fsf2" localSheetId="3" hidden="1">{#N/A,#N/A,TRUE,"Mhr_Sum"}</definedName>
    <definedName name="_________________fsf2" hidden="1">{#N/A,#N/A,TRUE,"Mhr_Sum"}</definedName>
    <definedName name="_________________H1" localSheetId="2" hidden="1">{#N/A,#N/A,TRUE,"Mhr_Sum"}</definedName>
    <definedName name="_________________H1" localSheetId="3" hidden="1">{#N/A,#N/A,TRUE,"Mhr_Sum"}</definedName>
    <definedName name="_________________H1" hidden="1">{#N/A,#N/A,TRUE,"Mhr_Sum"}</definedName>
    <definedName name="_________________H4" localSheetId="2" hidden="1">{#N/A,#N/A,TRUE,"Mhr_Sum"}</definedName>
    <definedName name="_________________H4" localSheetId="3" hidden="1">{#N/A,#N/A,TRUE,"Mhr_Sum"}</definedName>
    <definedName name="_________________H4" hidden="1">{#N/A,#N/A,TRUE,"Mhr_Sum"}</definedName>
    <definedName name="________________a129" localSheetId="50" hidden="1">{"Offgrid",#N/A,FALSE,"OFFGRID";"Region",#N/A,FALSE,"REGION";"Offgrid -2",#N/A,FALSE,"OFFGRID";"WTP",#N/A,FALSE,"WTP";"WTP -2",#N/A,FALSE,"WTP";"Project",#N/A,FALSE,"PROJECT";"Summary -2",#N/A,FALSE,"SUMMARY"}</definedName>
    <definedName name="________________a129" localSheetId="11" hidden="1">{"Offgrid",#N/A,FALSE,"OFFGRID";"Region",#N/A,FALSE,"REGION";"Offgrid -2",#N/A,FALSE,"OFFGRID";"WTP",#N/A,FALSE,"WTP";"WTP -2",#N/A,FALSE,"WTP";"Project",#N/A,FALSE,"PROJECT";"Summary -2",#N/A,FALSE,"SUMMARY"}</definedName>
    <definedName name="________________a129" localSheetId="1" hidden="1">{"Offgrid",#N/A,FALSE,"OFFGRID";"Region",#N/A,FALSE,"REGION";"Offgrid -2",#N/A,FALSE,"OFFGRID";"WTP",#N/A,FALSE,"WTP";"WTP -2",#N/A,FALSE,"WTP";"Project",#N/A,FALSE,"PROJECT";"Summary -2",#N/A,FALSE,"SUMMARY"}</definedName>
    <definedName name="________________a129" localSheetId="2" hidden="1">{"Offgrid",#N/A,FALSE,"OFFGRID";"Region",#N/A,FALSE,"REGION";"Offgrid -2",#N/A,FALSE,"OFFGRID";"WTP",#N/A,FALSE,"WTP";"WTP -2",#N/A,FALSE,"WTP";"Project",#N/A,FALSE,"PROJECT";"Summary -2",#N/A,FALSE,"SUMMARY"}</definedName>
    <definedName name="________________a129" localSheetId="10" hidden="1">{"Offgrid",#N/A,FALSE,"OFFGRID";"Region",#N/A,FALSE,"REGION";"Offgrid -2",#N/A,FALSE,"OFFGRID";"WTP",#N/A,FALSE,"WTP";"WTP -2",#N/A,FALSE,"WTP";"Project",#N/A,FALSE,"PROJECT";"Summary -2",#N/A,FALSE,"SUMMARY"}</definedName>
    <definedName name="________________a129" localSheetId="15" hidden="1">{"Offgrid",#N/A,FALSE,"OFFGRID";"Region",#N/A,FALSE,"REGION";"Offgrid -2",#N/A,FALSE,"OFFGRID";"WTP",#N/A,FALSE,"WTP";"WTP -2",#N/A,FALSE,"WTP";"Project",#N/A,FALSE,"PROJECT";"Summary -2",#N/A,FALSE,"SUMMARY"}</definedName>
    <definedName name="________________a129" localSheetId="18" hidden="1">{"Offgrid",#N/A,FALSE,"OFFGRID";"Region",#N/A,FALSE,"REGION";"Offgrid -2",#N/A,FALSE,"OFFGRID";"WTP",#N/A,FALSE,"WTP";"WTP -2",#N/A,FALSE,"WTP";"Project",#N/A,FALSE,"PROJECT";"Summary -2",#N/A,FALSE,"SUMMARY"}</definedName>
    <definedName name="________________a129" localSheetId="17" hidden="1">{"Offgrid",#N/A,FALSE,"OFFGRID";"Region",#N/A,FALSE,"REGION";"Offgrid -2",#N/A,FALSE,"OFFGRID";"WTP",#N/A,FALSE,"WTP";"WTP -2",#N/A,FALSE,"WTP";"Project",#N/A,FALSE,"PROJECT";"Summary -2",#N/A,FALSE,"SUMMARY"}</definedName>
    <definedName name="________________a129" localSheetId="16" hidden="1">{"Offgrid",#N/A,FALSE,"OFFGRID";"Region",#N/A,FALSE,"REGION";"Offgrid -2",#N/A,FALSE,"OFFGRID";"WTP",#N/A,FALSE,"WTP";"WTP -2",#N/A,FALSE,"WTP";"Project",#N/A,FALSE,"PROJECT";"Summary -2",#N/A,FALSE,"SUMMARY"}</definedName>
    <definedName name="________________a129" localSheetId="14" hidden="1">{"Offgrid",#N/A,FALSE,"OFFGRID";"Region",#N/A,FALSE,"REGION";"Offgrid -2",#N/A,FALSE,"OFFGRID";"WTP",#N/A,FALSE,"WTP";"WTP -2",#N/A,FALSE,"WTP";"Project",#N/A,FALSE,"PROJECT";"Summary -2",#N/A,FALSE,"SUMMARY"}</definedName>
    <definedName name="________________a129" localSheetId="13" hidden="1">{"Offgrid",#N/A,FALSE,"OFFGRID";"Region",#N/A,FALSE,"REGION";"Offgrid -2",#N/A,FALSE,"OFFGRID";"WTP",#N/A,FALSE,"WTP";"WTP -2",#N/A,FALSE,"WTP";"Project",#N/A,FALSE,"PROJECT";"Summary -2",#N/A,FALSE,"SUMMARY"}</definedName>
    <definedName name="________________a129" localSheetId="3" hidden="1">{"Offgrid",#N/A,FALSE,"OFFGRID";"Region",#N/A,FALSE,"REGION";"Offgrid -2",#N/A,FALSE,"OFFGRID";"WTP",#N/A,FALSE,"WTP";"WTP -2",#N/A,FALSE,"WTP";"Project",#N/A,FALSE,"PROJECT";"Summary -2",#N/A,FALSE,"SUMMARY"}</definedName>
    <definedName name="________________a129" hidden="1">{"Offgrid",#N/A,FALSE,"OFFGRID";"Region",#N/A,FALSE,"REGION";"Offgrid -2",#N/A,FALSE,"OFFGRID";"WTP",#N/A,FALSE,"WTP";"WTP -2",#N/A,FALSE,"WTP";"Project",#N/A,FALSE,"PROJECT";"Summary -2",#N/A,FALSE,"SUMMARY"}</definedName>
    <definedName name="________________a130" localSheetId="50" hidden="1">{"Offgrid",#N/A,FALSE,"OFFGRID";"Region",#N/A,FALSE,"REGION";"Offgrid -2",#N/A,FALSE,"OFFGRID";"WTP",#N/A,FALSE,"WTP";"WTP -2",#N/A,FALSE,"WTP";"Project",#N/A,FALSE,"PROJECT";"Summary -2",#N/A,FALSE,"SUMMARY"}</definedName>
    <definedName name="________________a130" localSheetId="11" hidden="1">{"Offgrid",#N/A,FALSE,"OFFGRID";"Region",#N/A,FALSE,"REGION";"Offgrid -2",#N/A,FALSE,"OFFGRID";"WTP",#N/A,FALSE,"WTP";"WTP -2",#N/A,FALSE,"WTP";"Project",#N/A,FALSE,"PROJECT";"Summary -2",#N/A,FALSE,"SUMMARY"}</definedName>
    <definedName name="________________a130" localSheetId="1" hidden="1">{"Offgrid",#N/A,FALSE,"OFFGRID";"Region",#N/A,FALSE,"REGION";"Offgrid -2",#N/A,FALSE,"OFFGRID";"WTP",#N/A,FALSE,"WTP";"WTP -2",#N/A,FALSE,"WTP";"Project",#N/A,FALSE,"PROJECT";"Summary -2",#N/A,FALSE,"SUMMARY"}</definedName>
    <definedName name="________________a130" localSheetId="2" hidden="1">{"Offgrid",#N/A,FALSE,"OFFGRID";"Region",#N/A,FALSE,"REGION";"Offgrid -2",#N/A,FALSE,"OFFGRID";"WTP",#N/A,FALSE,"WTP";"WTP -2",#N/A,FALSE,"WTP";"Project",#N/A,FALSE,"PROJECT";"Summary -2",#N/A,FALSE,"SUMMARY"}</definedName>
    <definedName name="________________a130" localSheetId="10" hidden="1">{"Offgrid",#N/A,FALSE,"OFFGRID";"Region",#N/A,FALSE,"REGION";"Offgrid -2",#N/A,FALSE,"OFFGRID";"WTP",#N/A,FALSE,"WTP";"WTP -2",#N/A,FALSE,"WTP";"Project",#N/A,FALSE,"PROJECT";"Summary -2",#N/A,FALSE,"SUMMARY"}</definedName>
    <definedName name="________________a130" localSheetId="15" hidden="1">{"Offgrid",#N/A,FALSE,"OFFGRID";"Region",#N/A,FALSE,"REGION";"Offgrid -2",#N/A,FALSE,"OFFGRID";"WTP",#N/A,FALSE,"WTP";"WTP -2",#N/A,FALSE,"WTP";"Project",#N/A,FALSE,"PROJECT";"Summary -2",#N/A,FALSE,"SUMMARY"}</definedName>
    <definedName name="________________a130" localSheetId="18" hidden="1">{"Offgrid",#N/A,FALSE,"OFFGRID";"Region",#N/A,FALSE,"REGION";"Offgrid -2",#N/A,FALSE,"OFFGRID";"WTP",#N/A,FALSE,"WTP";"WTP -2",#N/A,FALSE,"WTP";"Project",#N/A,FALSE,"PROJECT";"Summary -2",#N/A,FALSE,"SUMMARY"}</definedName>
    <definedName name="________________a130" localSheetId="17" hidden="1">{"Offgrid",#N/A,FALSE,"OFFGRID";"Region",#N/A,FALSE,"REGION";"Offgrid -2",#N/A,FALSE,"OFFGRID";"WTP",#N/A,FALSE,"WTP";"WTP -2",#N/A,FALSE,"WTP";"Project",#N/A,FALSE,"PROJECT";"Summary -2",#N/A,FALSE,"SUMMARY"}</definedName>
    <definedName name="________________a130" localSheetId="16" hidden="1">{"Offgrid",#N/A,FALSE,"OFFGRID";"Region",#N/A,FALSE,"REGION";"Offgrid -2",#N/A,FALSE,"OFFGRID";"WTP",#N/A,FALSE,"WTP";"WTP -2",#N/A,FALSE,"WTP";"Project",#N/A,FALSE,"PROJECT";"Summary -2",#N/A,FALSE,"SUMMARY"}</definedName>
    <definedName name="________________a130" localSheetId="14" hidden="1">{"Offgrid",#N/A,FALSE,"OFFGRID";"Region",#N/A,FALSE,"REGION";"Offgrid -2",#N/A,FALSE,"OFFGRID";"WTP",#N/A,FALSE,"WTP";"WTP -2",#N/A,FALSE,"WTP";"Project",#N/A,FALSE,"PROJECT";"Summary -2",#N/A,FALSE,"SUMMARY"}</definedName>
    <definedName name="________________a130" localSheetId="13" hidden="1">{"Offgrid",#N/A,FALSE,"OFFGRID";"Region",#N/A,FALSE,"REGION";"Offgrid -2",#N/A,FALSE,"OFFGRID";"WTP",#N/A,FALSE,"WTP";"WTP -2",#N/A,FALSE,"WTP";"Project",#N/A,FALSE,"PROJECT";"Summary -2",#N/A,FALSE,"SUMMARY"}</definedName>
    <definedName name="________________a130" localSheetId="3" hidden="1">{"Offgrid",#N/A,FALSE,"OFFGRID";"Region",#N/A,FALSE,"REGION";"Offgrid -2",#N/A,FALSE,"OFFGRID";"WTP",#N/A,FALSE,"WTP";"WTP -2",#N/A,FALSE,"WTP";"Project",#N/A,FALSE,"PROJECT";"Summary -2",#N/A,FALSE,"SUMMARY"}</definedName>
    <definedName name="________________a130" hidden="1">{"Offgrid",#N/A,FALSE,"OFFGRID";"Region",#N/A,FALSE,"REGION";"Offgrid -2",#N/A,FALSE,"OFFGRID";"WTP",#N/A,FALSE,"WTP";"WTP -2",#N/A,FALSE,"WTP";"Project",#N/A,FALSE,"PROJECT";"Summary -2",#N/A,FALSE,"SUMMARY"}</definedName>
    <definedName name="________________fsf2" localSheetId="2" hidden="1">{#N/A,#N/A,TRUE,"Mhr_Sum"}</definedName>
    <definedName name="________________fsf2" localSheetId="3" hidden="1">{#N/A,#N/A,TRUE,"Mhr_Sum"}</definedName>
    <definedName name="________________fsf2" hidden="1">{#N/A,#N/A,TRUE,"Mhr_Sum"}</definedName>
    <definedName name="________________Goi8" localSheetId="50" hidden="1">{"'Sheet1'!$L$16"}</definedName>
    <definedName name="________________Goi8" localSheetId="11" hidden="1">{"'Sheet1'!$L$16"}</definedName>
    <definedName name="________________Goi8" localSheetId="1" hidden="1">{"'Sheet1'!$L$16"}</definedName>
    <definedName name="________________Goi8" localSheetId="2" hidden="1">{"'Sheet1'!$L$16"}</definedName>
    <definedName name="________________Goi8" localSheetId="10" hidden="1">{"'Sheet1'!$L$16"}</definedName>
    <definedName name="________________Goi8" localSheetId="15" hidden="1">{"'Sheet1'!$L$16"}</definedName>
    <definedName name="________________Goi8" localSheetId="18" hidden="1">{"'Sheet1'!$L$16"}</definedName>
    <definedName name="________________Goi8" localSheetId="17" hidden="1">{"'Sheet1'!$L$16"}</definedName>
    <definedName name="________________Goi8" localSheetId="16" hidden="1">{"'Sheet1'!$L$16"}</definedName>
    <definedName name="________________Goi8" localSheetId="14" hidden="1">{"'Sheet1'!$L$16"}</definedName>
    <definedName name="________________Goi8" localSheetId="13" hidden="1">{"'Sheet1'!$L$16"}</definedName>
    <definedName name="________________Goi8" localSheetId="3" hidden="1">{"'Sheet1'!$L$16"}</definedName>
    <definedName name="________________Goi8" hidden="1">{"'Sheet1'!$L$16"}</definedName>
    <definedName name="________________H1" localSheetId="2" hidden="1">{#N/A,#N/A,TRUE,"Mhr_Sum"}</definedName>
    <definedName name="________________H1" localSheetId="3" hidden="1">{#N/A,#N/A,TRUE,"Mhr_Sum"}</definedName>
    <definedName name="________________H1" hidden="1">{#N/A,#N/A,TRUE,"Mhr_Sum"}</definedName>
    <definedName name="________________H4" localSheetId="2" hidden="1">{#N/A,#N/A,TRUE,"Mhr_Sum"}</definedName>
    <definedName name="________________H4" localSheetId="3" hidden="1">{#N/A,#N/A,TRUE,"Mhr_Sum"}</definedName>
    <definedName name="________________H4" hidden="1">{#N/A,#N/A,TRUE,"Mhr_Sum"}</definedName>
    <definedName name="________________Lan1" localSheetId="50" hidden="1">{"'Sheet1'!$L$16"}</definedName>
    <definedName name="________________Lan1" localSheetId="11" hidden="1">{"'Sheet1'!$L$16"}</definedName>
    <definedName name="________________Lan1" localSheetId="1" hidden="1">{"'Sheet1'!$L$16"}</definedName>
    <definedName name="________________Lan1" localSheetId="2" hidden="1">{"'Sheet1'!$L$16"}</definedName>
    <definedName name="________________Lan1" localSheetId="10" hidden="1">{"'Sheet1'!$L$16"}</definedName>
    <definedName name="________________Lan1" localSheetId="15" hidden="1">{"'Sheet1'!$L$16"}</definedName>
    <definedName name="________________Lan1" localSheetId="18" hidden="1">{"'Sheet1'!$L$16"}</definedName>
    <definedName name="________________Lan1" localSheetId="17" hidden="1">{"'Sheet1'!$L$16"}</definedName>
    <definedName name="________________Lan1" localSheetId="16" hidden="1">{"'Sheet1'!$L$16"}</definedName>
    <definedName name="________________Lan1" localSheetId="14" hidden="1">{"'Sheet1'!$L$16"}</definedName>
    <definedName name="________________Lan1" localSheetId="13" hidden="1">{"'Sheet1'!$L$16"}</definedName>
    <definedName name="________________Lan1" localSheetId="3" hidden="1">{"'Sheet1'!$L$16"}</definedName>
    <definedName name="________________Lan1" hidden="1">{"'Sheet1'!$L$16"}</definedName>
    <definedName name="________________LAN3" localSheetId="50" hidden="1">{"'Sheet1'!$L$16"}</definedName>
    <definedName name="________________LAN3" localSheetId="11" hidden="1">{"'Sheet1'!$L$16"}</definedName>
    <definedName name="________________LAN3" localSheetId="1" hidden="1">{"'Sheet1'!$L$16"}</definedName>
    <definedName name="________________LAN3" localSheetId="2" hidden="1">{"'Sheet1'!$L$16"}</definedName>
    <definedName name="________________LAN3" localSheetId="10" hidden="1">{"'Sheet1'!$L$16"}</definedName>
    <definedName name="________________LAN3" localSheetId="15" hidden="1">{"'Sheet1'!$L$16"}</definedName>
    <definedName name="________________LAN3" localSheetId="18" hidden="1">{"'Sheet1'!$L$16"}</definedName>
    <definedName name="________________LAN3" localSheetId="17" hidden="1">{"'Sheet1'!$L$16"}</definedName>
    <definedName name="________________LAN3" localSheetId="16" hidden="1">{"'Sheet1'!$L$16"}</definedName>
    <definedName name="________________LAN3" localSheetId="14" hidden="1">{"'Sheet1'!$L$16"}</definedName>
    <definedName name="________________LAN3" localSheetId="13" hidden="1">{"'Sheet1'!$L$16"}</definedName>
    <definedName name="________________LAN3" localSheetId="3" hidden="1">{"'Sheet1'!$L$16"}</definedName>
    <definedName name="________________LAN3" hidden="1">{"'Sheet1'!$L$16"}</definedName>
    <definedName name="_______________fsf2" localSheetId="2" hidden="1">{#N/A,#N/A,TRUE,"Mhr_Sum"}</definedName>
    <definedName name="_______________fsf2" localSheetId="3" hidden="1">{#N/A,#N/A,TRUE,"Mhr_Sum"}</definedName>
    <definedName name="_______________fsf2" hidden="1">{#N/A,#N/A,TRUE,"Mhr_Sum"}</definedName>
    <definedName name="_______________H1" localSheetId="2" hidden="1">{#N/A,#N/A,TRUE,"Mhr_Sum"}</definedName>
    <definedName name="_______________H1" localSheetId="3" hidden="1">{#N/A,#N/A,TRUE,"Mhr_Sum"}</definedName>
    <definedName name="_______________H1" hidden="1">{#N/A,#N/A,TRUE,"Mhr_Sum"}</definedName>
    <definedName name="_______________H4" localSheetId="2" hidden="1">{#N/A,#N/A,TRUE,"Mhr_Sum"}</definedName>
    <definedName name="_______________H4" localSheetId="3" hidden="1">{#N/A,#N/A,TRUE,"Mhr_Sum"}</definedName>
    <definedName name="_______________H4" hidden="1">{#N/A,#N/A,TRUE,"Mhr_Sum"}</definedName>
    <definedName name="______________fsf2" localSheetId="2" hidden="1">{#N/A,#N/A,TRUE,"Mhr_Sum"}</definedName>
    <definedName name="______________fsf2" localSheetId="3" hidden="1">{#N/A,#N/A,TRUE,"Mhr_Sum"}</definedName>
    <definedName name="______________fsf2" hidden="1">{#N/A,#N/A,TRUE,"Mhr_Sum"}</definedName>
    <definedName name="______________H1" localSheetId="2" hidden="1">{#N/A,#N/A,TRUE,"Mhr_Sum"}</definedName>
    <definedName name="______________H1" localSheetId="3" hidden="1">{#N/A,#N/A,TRUE,"Mhr_Sum"}</definedName>
    <definedName name="______________H1" hidden="1">{#N/A,#N/A,TRUE,"Mhr_Sum"}</definedName>
    <definedName name="______________H4" localSheetId="2" hidden="1">{#N/A,#N/A,TRUE,"Mhr_Sum"}</definedName>
    <definedName name="______________H4" localSheetId="3" hidden="1">{#N/A,#N/A,TRUE,"Mhr_Sum"}</definedName>
    <definedName name="______________H4" hidden="1">{#N/A,#N/A,TRUE,"Mhr_Sum"}</definedName>
    <definedName name="______________PA3" localSheetId="50" hidden="1">{"'Sheet1'!$L$16"}</definedName>
    <definedName name="______________PA3" localSheetId="11" hidden="1">{"'Sheet1'!$L$16"}</definedName>
    <definedName name="______________PA3" localSheetId="1" hidden="1">{"'Sheet1'!$L$16"}</definedName>
    <definedName name="______________PA3" localSheetId="2" hidden="1">{"'Sheet1'!$L$16"}</definedName>
    <definedName name="______________PA3" localSheetId="10" hidden="1">{"'Sheet1'!$L$16"}</definedName>
    <definedName name="______________PA3" localSheetId="15" hidden="1">{"'Sheet1'!$L$16"}</definedName>
    <definedName name="______________PA3" localSheetId="18" hidden="1">{"'Sheet1'!$L$16"}</definedName>
    <definedName name="______________PA3" localSheetId="17" hidden="1">{"'Sheet1'!$L$16"}</definedName>
    <definedName name="______________PA3" localSheetId="16" hidden="1">{"'Sheet1'!$L$16"}</definedName>
    <definedName name="______________PA3" localSheetId="14" hidden="1">{"'Sheet1'!$L$16"}</definedName>
    <definedName name="______________PA3" localSheetId="13" hidden="1">{"'Sheet1'!$L$16"}</definedName>
    <definedName name="______________PA3" localSheetId="3" hidden="1">{"'Sheet1'!$L$16"}</definedName>
    <definedName name="______________PA3" hidden="1">{"'Sheet1'!$L$16"}</definedName>
    <definedName name="______________SC2">#REF!</definedName>
    <definedName name="_____________fsf2" localSheetId="2" hidden="1">{#N/A,#N/A,TRUE,"Mhr_Sum"}</definedName>
    <definedName name="_____________fsf2" localSheetId="3" hidden="1">{#N/A,#N/A,TRUE,"Mhr_Sum"}</definedName>
    <definedName name="_____________fsf2" hidden="1">{#N/A,#N/A,TRUE,"Mhr_Sum"}</definedName>
    <definedName name="_____________H1" localSheetId="2" hidden="1">{#N/A,#N/A,TRUE,"Mhr_Sum"}</definedName>
    <definedName name="_____________H1" localSheetId="3" hidden="1">{#N/A,#N/A,TRUE,"Mhr_Sum"}</definedName>
    <definedName name="_____________H1" hidden="1">{#N/A,#N/A,TRUE,"Mhr_Sum"}</definedName>
    <definedName name="_____________H4" localSheetId="2" hidden="1">{#N/A,#N/A,TRUE,"Mhr_Sum"}</definedName>
    <definedName name="_____________H4" localSheetId="3" hidden="1">{#N/A,#N/A,TRUE,"Mhr_Sum"}</definedName>
    <definedName name="_____________H4" hidden="1">{#N/A,#N/A,TRUE,"Mhr_Sum"}</definedName>
    <definedName name="_____________MAC12">#REF!</definedName>
    <definedName name="_____________SC2">#REF!</definedName>
    <definedName name="____________a1" localSheetId="2" hidden="1">{"'Sheet1'!$L$16"}</definedName>
    <definedName name="____________a1" localSheetId="3" hidden="1">{"'Sheet1'!$L$16"}</definedName>
    <definedName name="____________a1" hidden="1">{"'Sheet1'!$L$16"}</definedName>
    <definedName name="____________a11" localSheetId="2" hidden="1">{"'장비'!$A$3:$M$12"}</definedName>
    <definedName name="____________a11" localSheetId="3" hidden="1">{"'장비'!$A$3:$M$12"}</definedName>
    <definedName name="____________a11" hidden="1">{"'장비'!$A$3:$M$12"}</definedName>
    <definedName name="____________fsf2" localSheetId="2" hidden="1">{#N/A,#N/A,TRUE,"Mhr_Sum"}</definedName>
    <definedName name="____________fsf2" localSheetId="3" hidden="1">{#N/A,#N/A,TRUE,"Mhr_Sum"}</definedName>
    <definedName name="____________fsf2" hidden="1">{#N/A,#N/A,TRUE,"Mhr_Sum"}</definedName>
    <definedName name="____________H1" localSheetId="2" hidden="1">{#N/A,#N/A,TRUE,"Mhr_Sum"}</definedName>
    <definedName name="____________H1" localSheetId="3" hidden="1">{#N/A,#N/A,TRUE,"Mhr_Sum"}</definedName>
    <definedName name="____________H1" hidden="1">{#N/A,#N/A,TRUE,"Mhr_Sum"}</definedName>
    <definedName name="____________H3" localSheetId="2" hidden="1">{"'장비'!$A$3:$M$12"}</definedName>
    <definedName name="____________H3" localSheetId="3" hidden="1">{"'장비'!$A$3:$M$12"}</definedName>
    <definedName name="____________H3" hidden="1">{"'장비'!$A$3:$M$12"}</definedName>
    <definedName name="____________H4" localSheetId="2" hidden="1">{#N/A,#N/A,TRUE,"Mhr_Sum"}</definedName>
    <definedName name="____________H4" localSheetId="3" hidden="1">{#N/A,#N/A,TRUE,"Mhr_Sum"}</definedName>
    <definedName name="____________H4" hidden="1">{#N/A,#N/A,TRUE,"Mhr_Sum"}</definedName>
    <definedName name="____________HE08">#REF!</definedName>
    <definedName name="____________hu1" localSheetId="2" hidden="1">{"'Sheet1'!$L$16"}</definedName>
    <definedName name="____________hu1" localSheetId="3" hidden="1">{"'Sheet1'!$L$16"}</definedName>
    <definedName name="____________hu1" hidden="1">{"'Sheet1'!$L$16"}</definedName>
    <definedName name="____________hu2" localSheetId="2" hidden="1">{"'Sheet1'!$L$16"}</definedName>
    <definedName name="____________hu2" localSheetId="3" hidden="1">{"'Sheet1'!$L$16"}</definedName>
    <definedName name="____________hu2" hidden="1">{"'Sheet1'!$L$16"}</definedName>
    <definedName name="____________hu5" localSheetId="2" hidden="1">{"'Sheet1'!$L$16"}</definedName>
    <definedName name="____________hu5" localSheetId="3" hidden="1">{"'Sheet1'!$L$16"}</definedName>
    <definedName name="____________hu5" hidden="1">{"'Sheet1'!$L$16"}</definedName>
    <definedName name="____________hu6" localSheetId="2" hidden="1">{"'Sheet1'!$L$16"}</definedName>
    <definedName name="____________hu6" localSheetId="3" hidden="1">{"'Sheet1'!$L$16"}</definedName>
    <definedName name="____________hu6" hidden="1">{"'Sheet1'!$L$16"}</definedName>
    <definedName name="____________hu7" localSheetId="2" hidden="1">{"'Sheet1'!$L$16"}</definedName>
    <definedName name="____________hu7" localSheetId="3" hidden="1">{"'Sheet1'!$L$16"}</definedName>
    <definedName name="____________hu7" hidden="1">{"'Sheet1'!$L$16"}</definedName>
    <definedName name="____________NO1">#REF!</definedName>
    <definedName name="____________T10" localSheetId="2" hidden="1">{"'Sheet1'!$L$16"}</definedName>
    <definedName name="____________T10" localSheetId="3" hidden="1">{"'Sheet1'!$L$16"}</definedName>
    <definedName name="____________T10" hidden="1">{"'Sheet1'!$L$16"}</definedName>
    <definedName name="___________ddn600">#REF!</definedName>
    <definedName name="___________fsf2" localSheetId="2" hidden="1">{#N/A,#N/A,TRUE,"Mhr_Sum"}</definedName>
    <definedName name="___________fsf2" localSheetId="3" hidden="1">{#N/A,#N/A,TRUE,"Mhr_Sum"}</definedName>
    <definedName name="___________fsf2" hidden="1">{#N/A,#N/A,TRUE,"Mhr_Sum"}</definedName>
    <definedName name="___________H1" localSheetId="2" hidden="1">{#N/A,#N/A,TRUE,"Mhr_Sum"}</definedName>
    <definedName name="___________H1" localSheetId="3" hidden="1">{#N/A,#N/A,TRUE,"Mhr_Sum"}</definedName>
    <definedName name="___________H1" hidden="1">{#N/A,#N/A,TRUE,"Mhr_Sum"}</definedName>
    <definedName name="___________H4" localSheetId="2" hidden="1">{#N/A,#N/A,TRUE,"Mhr_Sum"}</definedName>
    <definedName name="___________H4" localSheetId="3" hidden="1">{#N/A,#N/A,TRUE,"Mhr_Sum"}</definedName>
    <definedName name="___________H4" hidden="1">{#N/A,#N/A,TRUE,"Mhr_Sum"}</definedName>
    <definedName name="___________HE1">#REF!</definedName>
    <definedName name="___________sc1">#REF!</definedName>
    <definedName name="___________SN3">#REF!</definedName>
    <definedName name="___________TM2" localSheetId="50" hidden="1">{"'Sheet1'!$L$16"}</definedName>
    <definedName name="___________TM2" localSheetId="11" hidden="1">{"'Sheet1'!$L$16"}</definedName>
    <definedName name="___________TM2" localSheetId="1" hidden="1">{"'Sheet1'!$L$16"}</definedName>
    <definedName name="___________TM2" localSheetId="2" hidden="1">{"'Sheet1'!$L$16"}</definedName>
    <definedName name="___________TM2" localSheetId="10" hidden="1">{"'Sheet1'!$L$16"}</definedName>
    <definedName name="___________TM2" localSheetId="15" hidden="1">{"'Sheet1'!$L$16"}</definedName>
    <definedName name="___________TM2" localSheetId="18" hidden="1">{"'Sheet1'!$L$16"}</definedName>
    <definedName name="___________TM2" localSheetId="17" hidden="1">{"'Sheet1'!$L$16"}</definedName>
    <definedName name="___________TM2" localSheetId="16" hidden="1">{"'Sheet1'!$L$16"}</definedName>
    <definedName name="___________TM2" localSheetId="14" hidden="1">{"'Sheet1'!$L$16"}</definedName>
    <definedName name="___________TM2" localSheetId="13" hidden="1">{"'Sheet1'!$L$16"}</definedName>
    <definedName name="___________TM2" localSheetId="3" hidden="1">{"'Sheet1'!$L$16"}</definedName>
    <definedName name="___________TM2" hidden="1">{"'Sheet1'!$L$16"}</definedName>
    <definedName name="___________tt3" localSheetId="50" hidden="1">{"'Sheet1'!$L$16"}</definedName>
    <definedName name="___________tt3" localSheetId="11" hidden="1">{"'Sheet1'!$L$16"}</definedName>
    <definedName name="___________tt3" localSheetId="1" hidden="1">{"'Sheet1'!$L$16"}</definedName>
    <definedName name="___________tt3" localSheetId="2" hidden="1">{"'Sheet1'!$L$16"}</definedName>
    <definedName name="___________tt3" localSheetId="10" hidden="1">{"'Sheet1'!$L$16"}</definedName>
    <definedName name="___________tt3" localSheetId="15" hidden="1">{"'Sheet1'!$L$16"}</definedName>
    <definedName name="___________tt3" localSheetId="18" hidden="1">{"'Sheet1'!$L$16"}</definedName>
    <definedName name="___________tt3" localSheetId="17" hidden="1">{"'Sheet1'!$L$16"}</definedName>
    <definedName name="___________tt3" localSheetId="16" hidden="1">{"'Sheet1'!$L$16"}</definedName>
    <definedName name="___________tt3" localSheetId="14" hidden="1">{"'Sheet1'!$L$16"}</definedName>
    <definedName name="___________tt3" localSheetId="13" hidden="1">{"'Sheet1'!$L$16"}</definedName>
    <definedName name="___________tt3" localSheetId="3" hidden="1">{"'Sheet1'!$L$16"}</definedName>
    <definedName name="___________tt3" hidden="1">{"'Sheet1'!$L$16"}</definedName>
    <definedName name="___________TX1">#REF!</definedName>
    <definedName name="___________VL100">#REF!</definedName>
    <definedName name="___________VL200">#REF!</definedName>
    <definedName name="___________VL250">#REF!</definedName>
    <definedName name="__________fsf2" localSheetId="2" hidden="1">{#N/A,#N/A,TRUE,"Mhr_Sum"}</definedName>
    <definedName name="__________fsf2" localSheetId="3" hidden="1">{#N/A,#N/A,TRUE,"Mhr_Sum"}</definedName>
    <definedName name="__________fsf2" hidden="1">{#N/A,#N/A,TRUE,"Mhr_Sum"}</definedName>
    <definedName name="__________H1" localSheetId="2" hidden="1">{#N/A,#N/A,TRUE,"Mhr_Sum"}</definedName>
    <definedName name="__________H1" localSheetId="3" hidden="1">{#N/A,#N/A,TRUE,"Mhr_Sum"}</definedName>
    <definedName name="__________H1" hidden="1">{#N/A,#N/A,TRUE,"Mhr_Sum"}</definedName>
    <definedName name="__________H4" localSheetId="2" hidden="1">{#N/A,#N/A,TRUE,"Mhr_Sum"}</definedName>
    <definedName name="__________H4" localSheetId="3" hidden="1">{#N/A,#N/A,TRUE,"Mhr_Sum"}</definedName>
    <definedName name="__________H4" hidden="1">{#N/A,#N/A,TRUE,"Mhr_Sum"}</definedName>
    <definedName name="__________HE11">#REF!</definedName>
    <definedName name="__________nin190">#REF!</definedName>
    <definedName name="_________ddn600">#REF!</definedName>
    <definedName name="_________fsf2" localSheetId="2" hidden="1">{#N/A,#N/A,TRUE,"Mhr_Sum"}</definedName>
    <definedName name="_________fsf2" localSheetId="3" hidden="1">{#N/A,#N/A,TRUE,"Mhr_Sum"}</definedName>
    <definedName name="_________fsf2" hidden="1">{#N/A,#N/A,TRUE,"Mhr_Sum"}</definedName>
    <definedName name="_________Goi8" localSheetId="50" hidden="1">{"'Sheet1'!$L$16"}</definedName>
    <definedName name="_________Goi8" localSheetId="11" hidden="1">{"'Sheet1'!$L$16"}</definedName>
    <definedName name="_________Goi8" localSheetId="1" hidden="1">{"'Sheet1'!$L$16"}</definedName>
    <definedName name="_________Goi8" localSheetId="2" hidden="1">{"'Sheet1'!$L$16"}</definedName>
    <definedName name="_________Goi8" localSheetId="10" hidden="1">{"'Sheet1'!$L$16"}</definedName>
    <definedName name="_________Goi8" localSheetId="15" hidden="1">{"'Sheet1'!$L$16"}</definedName>
    <definedName name="_________Goi8" localSheetId="18" hidden="1">{"'Sheet1'!$L$16"}</definedName>
    <definedName name="_________Goi8" localSheetId="17" hidden="1">{"'Sheet1'!$L$16"}</definedName>
    <definedName name="_________Goi8" localSheetId="16" hidden="1">{"'Sheet1'!$L$16"}</definedName>
    <definedName name="_________Goi8" localSheetId="14" hidden="1">{"'Sheet1'!$L$16"}</definedName>
    <definedName name="_________Goi8" localSheetId="13" hidden="1">{"'Sheet1'!$L$16"}</definedName>
    <definedName name="_________Goi8" localSheetId="3" hidden="1">{"'Sheet1'!$L$16"}</definedName>
    <definedName name="_________Goi8" hidden="1">{"'Sheet1'!$L$16"}</definedName>
    <definedName name="_________H1" localSheetId="2" hidden="1">{#N/A,#N/A,TRUE,"Mhr_Sum"}</definedName>
    <definedName name="_________H1" localSheetId="3" hidden="1">{#N/A,#N/A,TRUE,"Mhr_Sum"}</definedName>
    <definedName name="_________H1" hidden="1">{#N/A,#N/A,TRUE,"Mhr_Sum"}</definedName>
    <definedName name="_________H4" localSheetId="2" hidden="1">{#N/A,#N/A,TRUE,"Mhr_Sum"}</definedName>
    <definedName name="_________H4" localSheetId="3" hidden="1">{#N/A,#N/A,TRUE,"Mhr_Sum"}</definedName>
    <definedName name="_________H4" hidden="1">{#N/A,#N/A,TRUE,"Mhr_Sum"}</definedName>
    <definedName name="_________HE2">#REF!</definedName>
    <definedName name="_________Lan1" localSheetId="50" hidden="1">{"'Sheet1'!$L$16"}</definedName>
    <definedName name="_________Lan1" localSheetId="11" hidden="1">{"'Sheet1'!$L$16"}</definedName>
    <definedName name="_________Lan1" localSheetId="1" hidden="1">{"'Sheet1'!$L$16"}</definedName>
    <definedName name="_________Lan1" localSheetId="2" hidden="1">{"'Sheet1'!$L$16"}</definedName>
    <definedName name="_________Lan1" localSheetId="10" hidden="1">{"'Sheet1'!$L$16"}</definedName>
    <definedName name="_________Lan1" localSheetId="15" hidden="1">{"'Sheet1'!$L$16"}</definedName>
    <definedName name="_________Lan1" localSheetId="18" hidden="1">{"'Sheet1'!$L$16"}</definedName>
    <definedName name="_________Lan1" localSheetId="17" hidden="1">{"'Sheet1'!$L$16"}</definedName>
    <definedName name="_________Lan1" localSheetId="16" hidden="1">{"'Sheet1'!$L$16"}</definedName>
    <definedName name="_________Lan1" localSheetId="14" hidden="1">{"'Sheet1'!$L$16"}</definedName>
    <definedName name="_________Lan1" localSheetId="13" hidden="1">{"'Sheet1'!$L$16"}</definedName>
    <definedName name="_________Lan1" localSheetId="3" hidden="1">{"'Sheet1'!$L$16"}</definedName>
    <definedName name="_________Lan1" hidden="1">{"'Sheet1'!$L$16"}</definedName>
    <definedName name="_________ro1">#REF!</definedName>
    <definedName name="_________SN3">#REF!</definedName>
    <definedName name="_________TL1">#REF!</definedName>
    <definedName name="_________TX1">#REF!</definedName>
    <definedName name="_________VL100">#REF!</definedName>
    <definedName name="_________VL200">#REF!</definedName>
    <definedName name="_________VL250">#REF!</definedName>
    <definedName name="________a1" localSheetId="50" hidden="1">{"'Sheet1'!$L$16"}</definedName>
    <definedName name="________a1" localSheetId="11" hidden="1">{"'Sheet1'!$L$16"}</definedName>
    <definedName name="________a1" localSheetId="1" hidden="1">{"'Sheet1'!$L$16"}</definedName>
    <definedName name="________a1" localSheetId="2" hidden="1">{"'Sheet1'!$L$16"}</definedName>
    <definedName name="________a1" localSheetId="10" hidden="1">{"'Sheet1'!$L$16"}</definedName>
    <definedName name="________a1" localSheetId="15" hidden="1">{"'Sheet1'!$L$16"}</definedName>
    <definedName name="________a1" localSheetId="18" hidden="1">{"'Sheet1'!$L$16"}</definedName>
    <definedName name="________a1" localSheetId="17" hidden="1">{"'Sheet1'!$L$16"}</definedName>
    <definedName name="________a1" localSheetId="16" hidden="1">{"'Sheet1'!$L$16"}</definedName>
    <definedName name="________a1" localSheetId="14" hidden="1">{"'Sheet1'!$L$16"}</definedName>
    <definedName name="________a1" localSheetId="13" hidden="1">{"'Sheet1'!$L$16"}</definedName>
    <definedName name="________a1" localSheetId="3" hidden="1">{"'Sheet1'!$L$16"}</definedName>
    <definedName name="________a1" hidden="1">{"'Sheet1'!$L$16"}</definedName>
    <definedName name="________a129" localSheetId="50" hidden="1">{"Offgrid",#N/A,FALSE,"OFFGRID";"Region",#N/A,FALSE,"REGION";"Offgrid -2",#N/A,FALSE,"OFFGRID";"WTP",#N/A,FALSE,"WTP";"WTP -2",#N/A,FALSE,"WTP";"Project",#N/A,FALSE,"PROJECT";"Summary -2",#N/A,FALSE,"SUMMARY"}</definedName>
    <definedName name="________a129" localSheetId="11" hidden="1">{"Offgrid",#N/A,FALSE,"OFFGRID";"Region",#N/A,FALSE,"REGION";"Offgrid -2",#N/A,FALSE,"OFFGRID";"WTP",#N/A,FALSE,"WTP";"WTP -2",#N/A,FALSE,"WTP";"Project",#N/A,FALSE,"PROJECT";"Summary -2",#N/A,FALSE,"SUMMARY"}</definedName>
    <definedName name="________a129" localSheetId="1" hidden="1">{"Offgrid",#N/A,FALSE,"OFFGRID";"Region",#N/A,FALSE,"REGION";"Offgrid -2",#N/A,FALSE,"OFFGRID";"WTP",#N/A,FALSE,"WTP";"WTP -2",#N/A,FALSE,"WTP";"Project",#N/A,FALSE,"PROJECT";"Summary -2",#N/A,FALSE,"SUMMARY"}</definedName>
    <definedName name="________a129" localSheetId="2" hidden="1">{"Offgrid",#N/A,FALSE,"OFFGRID";"Region",#N/A,FALSE,"REGION";"Offgrid -2",#N/A,FALSE,"OFFGRID";"WTP",#N/A,FALSE,"WTP";"WTP -2",#N/A,FALSE,"WTP";"Project",#N/A,FALSE,"PROJECT";"Summary -2",#N/A,FALSE,"SUMMARY"}</definedName>
    <definedName name="________a129" localSheetId="10" hidden="1">{"Offgrid",#N/A,FALSE,"OFFGRID";"Region",#N/A,FALSE,"REGION";"Offgrid -2",#N/A,FALSE,"OFFGRID";"WTP",#N/A,FALSE,"WTP";"WTP -2",#N/A,FALSE,"WTP";"Project",#N/A,FALSE,"PROJECT";"Summary -2",#N/A,FALSE,"SUMMARY"}</definedName>
    <definedName name="________a129" localSheetId="15" hidden="1">{"Offgrid",#N/A,FALSE,"OFFGRID";"Region",#N/A,FALSE,"REGION";"Offgrid -2",#N/A,FALSE,"OFFGRID";"WTP",#N/A,FALSE,"WTP";"WTP -2",#N/A,FALSE,"WTP";"Project",#N/A,FALSE,"PROJECT";"Summary -2",#N/A,FALSE,"SUMMARY"}</definedName>
    <definedName name="________a129" localSheetId="18" hidden="1">{"Offgrid",#N/A,FALSE,"OFFGRID";"Region",#N/A,FALSE,"REGION";"Offgrid -2",#N/A,FALSE,"OFFGRID";"WTP",#N/A,FALSE,"WTP";"WTP -2",#N/A,FALSE,"WTP";"Project",#N/A,FALSE,"PROJECT";"Summary -2",#N/A,FALSE,"SUMMARY"}</definedName>
    <definedName name="________a129" localSheetId="17" hidden="1">{"Offgrid",#N/A,FALSE,"OFFGRID";"Region",#N/A,FALSE,"REGION";"Offgrid -2",#N/A,FALSE,"OFFGRID";"WTP",#N/A,FALSE,"WTP";"WTP -2",#N/A,FALSE,"WTP";"Project",#N/A,FALSE,"PROJECT";"Summary -2",#N/A,FALSE,"SUMMARY"}</definedName>
    <definedName name="________a129" localSheetId="16" hidden="1">{"Offgrid",#N/A,FALSE,"OFFGRID";"Region",#N/A,FALSE,"REGION";"Offgrid -2",#N/A,FALSE,"OFFGRID";"WTP",#N/A,FALSE,"WTP";"WTP -2",#N/A,FALSE,"WTP";"Project",#N/A,FALSE,"PROJECT";"Summary -2",#N/A,FALSE,"SUMMARY"}</definedName>
    <definedName name="________a129" localSheetId="14" hidden="1">{"Offgrid",#N/A,FALSE,"OFFGRID";"Region",#N/A,FALSE,"REGION";"Offgrid -2",#N/A,FALSE,"OFFGRID";"WTP",#N/A,FALSE,"WTP";"WTP -2",#N/A,FALSE,"WTP";"Project",#N/A,FALSE,"PROJECT";"Summary -2",#N/A,FALSE,"SUMMARY"}</definedName>
    <definedName name="________a129" localSheetId="13" hidden="1">{"Offgrid",#N/A,FALSE,"OFFGRID";"Region",#N/A,FALSE,"REGION";"Offgrid -2",#N/A,FALSE,"OFFGRID";"WTP",#N/A,FALSE,"WTP";"WTP -2",#N/A,FALSE,"WTP";"Project",#N/A,FALSE,"PROJECT";"Summary -2",#N/A,FALSE,"SUMMARY"}</definedName>
    <definedName name="________a129" localSheetId="3" hidden="1">{"Offgrid",#N/A,FALSE,"OFFGRID";"Region",#N/A,FALSE,"REGION";"Offgrid -2",#N/A,FALSE,"OFFGRID";"WTP",#N/A,FALSE,"WTP";"WTP -2",#N/A,FALSE,"WTP";"Project",#N/A,FALSE,"PROJECT";"Summary -2",#N/A,FALSE,"SUMMARY"}</definedName>
    <definedName name="________a129" hidden="1">{"Offgrid",#N/A,FALSE,"OFFGRID";"Region",#N/A,FALSE,"REGION";"Offgrid -2",#N/A,FALSE,"OFFGRID";"WTP",#N/A,FALSE,"WTP";"WTP -2",#N/A,FALSE,"WTP";"Project",#N/A,FALSE,"PROJECT";"Summary -2",#N/A,FALSE,"SUMMARY"}</definedName>
    <definedName name="________a130" localSheetId="50" hidden="1">{"Offgrid",#N/A,FALSE,"OFFGRID";"Region",#N/A,FALSE,"REGION";"Offgrid -2",#N/A,FALSE,"OFFGRID";"WTP",#N/A,FALSE,"WTP";"WTP -2",#N/A,FALSE,"WTP";"Project",#N/A,FALSE,"PROJECT";"Summary -2",#N/A,FALSE,"SUMMARY"}</definedName>
    <definedName name="________a130" localSheetId="11" hidden="1">{"Offgrid",#N/A,FALSE,"OFFGRID";"Region",#N/A,FALSE,"REGION";"Offgrid -2",#N/A,FALSE,"OFFGRID";"WTP",#N/A,FALSE,"WTP";"WTP -2",#N/A,FALSE,"WTP";"Project",#N/A,FALSE,"PROJECT";"Summary -2",#N/A,FALSE,"SUMMARY"}</definedName>
    <definedName name="________a130" localSheetId="1" hidden="1">{"Offgrid",#N/A,FALSE,"OFFGRID";"Region",#N/A,FALSE,"REGION";"Offgrid -2",#N/A,FALSE,"OFFGRID";"WTP",#N/A,FALSE,"WTP";"WTP -2",#N/A,FALSE,"WTP";"Project",#N/A,FALSE,"PROJECT";"Summary -2",#N/A,FALSE,"SUMMARY"}</definedName>
    <definedName name="________a130" localSheetId="2" hidden="1">{"Offgrid",#N/A,FALSE,"OFFGRID";"Region",#N/A,FALSE,"REGION";"Offgrid -2",#N/A,FALSE,"OFFGRID";"WTP",#N/A,FALSE,"WTP";"WTP -2",#N/A,FALSE,"WTP";"Project",#N/A,FALSE,"PROJECT";"Summary -2",#N/A,FALSE,"SUMMARY"}</definedName>
    <definedName name="________a130" localSheetId="10" hidden="1">{"Offgrid",#N/A,FALSE,"OFFGRID";"Region",#N/A,FALSE,"REGION";"Offgrid -2",#N/A,FALSE,"OFFGRID";"WTP",#N/A,FALSE,"WTP";"WTP -2",#N/A,FALSE,"WTP";"Project",#N/A,FALSE,"PROJECT";"Summary -2",#N/A,FALSE,"SUMMARY"}</definedName>
    <definedName name="________a130" localSheetId="15" hidden="1">{"Offgrid",#N/A,FALSE,"OFFGRID";"Region",#N/A,FALSE,"REGION";"Offgrid -2",#N/A,FALSE,"OFFGRID";"WTP",#N/A,FALSE,"WTP";"WTP -2",#N/A,FALSE,"WTP";"Project",#N/A,FALSE,"PROJECT";"Summary -2",#N/A,FALSE,"SUMMARY"}</definedName>
    <definedName name="________a130" localSheetId="18" hidden="1">{"Offgrid",#N/A,FALSE,"OFFGRID";"Region",#N/A,FALSE,"REGION";"Offgrid -2",#N/A,FALSE,"OFFGRID";"WTP",#N/A,FALSE,"WTP";"WTP -2",#N/A,FALSE,"WTP";"Project",#N/A,FALSE,"PROJECT";"Summary -2",#N/A,FALSE,"SUMMARY"}</definedName>
    <definedName name="________a130" localSheetId="17" hidden="1">{"Offgrid",#N/A,FALSE,"OFFGRID";"Region",#N/A,FALSE,"REGION";"Offgrid -2",#N/A,FALSE,"OFFGRID";"WTP",#N/A,FALSE,"WTP";"WTP -2",#N/A,FALSE,"WTP";"Project",#N/A,FALSE,"PROJECT";"Summary -2",#N/A,FALSE,"SUMMARY"}</definedName>
    <definedName name="________a130" localSheetId="16" hidden="1">{"Offgrid",#N/A,FALSE,"OFFGRID";"Region",#N/A,FALSE,"REGION";"Offgrid -2",#N/A,FALSE,"OFFGRID";"WTP",#N/A,FALSE,"WTP";"WTP -2",#N/A,FALSE,"WTP";"Project",#N/A,FALSE,"PROJECT";"Summary -2",#N/A,FALSE,"SUMMARY"}</definedName>
    <definedName name="________a130" localSheetId="14" hidden="1">{"Offgrid",#N/A,FALSE,"OFFGRID";"Region",#N/A,FALSE,"REGION";"Offgrid -2",#N/A,FALSE,"OFFGRID";"WTP",#N/A,FALSE,"WTP";"WTP -2",#N/A,FALSE,"WTP";"Project",#N/A,FALSE,"PROJECT";"Summary -2",#N/A,FALSE,"SUMMARY"}</definedName>
    <definedName name="________a130" localSheetId="13" hidden="1">{"Offgrid",#N/A,FALSE,"OFFGRID";"Region",#N/A,FALSE,"REGION";"Offgrid -2",#N/A,FALSE,"OFFGRID";"WTP",#N/A,FALSE,"WTP";"WTP -2",#N/A,FALSE,"WTP";"Project",#N/A,FALSE,"PROJECT";"Summary -2",#N/A,FALSE,"SUMMARY"}</definedName>
    <definedName name="________a130" localSheetId="3" hidden="1">{"Offgrid",#N/A,FALSE,"OFFGRID";"Region",#N/A,FALSE,"REGION";"Offgrid -2",#N/A,FALSE,"OFFGRID";"WTP",#N/A,FALSE,"WTP";"WTP -2",#N/A,FALSE,"WTP";"Project",#N/A,FALSE,"PROJECT";"Summary -2",#N/A,FALSE,"SUMMARY"}</definedName>
    <definedName name="________a130" hidden="1">{"Offgrid",#N/A,FALSE,"OFFGRID";"Region",#N/A,FALSE,"REGION";"Offgrid -2",#N/A,FALSE,"OFFGRID";"WTP",#N/A,FALSE,"WTP";"WTP -2",#N/A,FALSE,"WTP";"Project",#N/A,FALSE,"PROJECT";"Summary -2",#N/A,FALSE,"SUMMARY"}</definedName>
    <definedName name="________fsf2" localSheetId="2" hidden="1">{#N/A,#N/A,TRUE,"Mhr_Sum"}</definedName>
    <definedName name="________fsf2" localSheetId="3" hidden="1">{#N/A,#N/A,TRUE,"Mhr_Sum"}</definedName>
    <definedName name="________fsf2" hidden="1">{#N/A,#N/A,TRUE,"Mhr_Sum"}</definedName>
    <definedName name="________Goi8" localSheetId="50" hidden="1">{"'Sheet1'!$L$16"}</definedName>
    <definedName name="________Goi8" localSheetId="11" hidden="1">{"'Sheet1'!$L$16"}</definedName>
    <definedName name="________Goi8" localSheetId="1" hidden="1">{"'Sheet1'!$L$16"}</definedName>
    <definedName name="________Goi8" localSheetId="2" hidden="1">{"'Sheet1'!$L$16"}</definedName>
    <definedName name="________Goi8" localSheetId="10" hidden="1">{"'Sheet1'!$L$16"}</definedName>
    <definedName name="________Goi8" localSheetId="15" hidden="1">{"'Sheet1'!$L$16"}</definedName>
    <definedName name="________Goi8" localSheetId="18" hidden="1">{"'Sheet1'!$L$16"}</definedName>
    <definedName name="________Goi8" localSheetId="17" hidden="1">{"'Sheet1'!$L$16"}</definedName>
    <definedName name="________Goi8" localSheetId="16" hidden="1">{"'Sheet1'!$L$16"}</definedName>
    <definedName name="________Goi8" localSheetId="14" hidden="1">{"'Sheet1'!$L$16"}</definedName>
    <definedName name="________Goi8" localSheetId="13" hidden="1">{"'Sheet1'!$L$16"}</definedName>
    <definedName name="________Goi8" localSheetId="3" hidden="1">{"'Sheet1'!$L$16"}</definedName>
    <definedName name="________Goi8" hidden="1">{"'Sheet1'!$L$16"}</definedName>
    <definedName name="________H1" localSheetId="2" hidden="1">{#N/A,#N/A,TRUE,"Mhr_Sum"}</definedName>
    <definedName name="________H1" localSheetId="3" hidden="1">{#N/A,#N/A,TRUE,"Mhr_Sum"}</definedName>
    <definedName name="________H1" hidden="1">{#N/A,#N/A,TRUE,"Mhr_Sum"}</definedName>
    <definedName name="________H4" localSheetId="2" hidden="1">{#N/A,#N/A,TRUE,"Mhr_Sum"}</definedName>
    <definedName name="________H4" localSheetId="3" hidden="1">{#N/A,#N/A,TRUE,"Mhr_Sum"}</definedName>
    <definedName name="________H4" hidden="1">{#N/A,#N/A,TRUE,"Mhr_Sum"}</definedName>
    <definedName name="________hu1" localSheetId="50" hidden="1">{"'Sheet1'!$L$16"}</definedName>
    <definedName name="________hu1" localSheetId="11" hidden="1">{"'Sheet1'!$L$16"}</definedName>
    <definedName name="________hu1" localSheetId="1" hidden="1">{"'Sheet1'!$L$16"}</definedName>
    <definedName name="________hu1" localSheetId="2" hidden="1">{"'Sheet1'!$L$16"}</definedName>
    <definedName name="________hu1" localSheetId="10" hidden="1">{"'Sheet1'!$L$16"}</definedName>
    <definedName name="________hu1" localSheetId="15" hidden="1">{"'Sheet1'!$L$16"}</definedName>
    <definedName name="________hu1" localSheetId="18" hidden="1">{"'Sheet1'!$L$16"}</definedName>
    <definedName name="________hu1" localSheetId="17" hidden="1">{"'Sheet1'!$L$16"}</definedName>
    <definedName name="________hu1" localSheetId="16" hidden="1">{"'Sheet1'!$L$16"}</definedName>
    <definedName name="________hu1" localSheetId="14" hidden="1">{"'Sheet1'!$L$16"}</definedName>
    <definedName name="________hu1" localSheetId="13" hidden="1">{"'Sheet1'!$L$16"}</definedName>
    <definedName name="________hu1" localSheetId="3" hidden="1">{"'Sheet1'!$L$16"}</definedName>
    <definedName name="________hu1" hidden="1">{"'Sheet1'!$L$16"}</definedName>
    <definedName name="________hu2" localSheetId="50" hidden="1">{"'Sheet1'!$L$16"}</definedName>
    <definedName name="________hu2" localSheetId="11" hidden="1">{"'Sheet1'!$L$16"}</definedName>
    <definedName name="________hu2" localSheetId="1" hidden="1">{"'Sheet1'!$L$16"}</definedName>
    <definedName name="________hu2" localSheetId="2" hidden="1">{"'Sheet1'!$L$16"}</definedName>
    <definedName name="________hu2" localSheetId="10" hidden="1">{"'Sheet1'!$L$16"}</definedName>
    <definedName name="________hu2" localSheetId="15" hidden="1">{"'Sheet1'!$L$16"}</definedName>
    <definedName name="________hu2" localSheetId="18" hidden="1">{"'Sheet1'!$L$16"}</definedName>
    <definedName name="________hu2" localSheetId="17" hidden="1">{"'Sheet1'!$L$16"}</definedName>
    <definedName name="________hu2" localSheetId="16" hidden="1">{"'Sheet1'!$L$16"}</definedName>
    <definedName name="________hu2" localSheetId="14" hidden="1">{"'Sheet1'!$L$16"}</definedName>
    <definedName name="________hu2" localSheetId="13" hidden="1">{"'Sheet1'!$L$16"}</definedName>
    <definedName name="________hu2" localSheetId="3" hidden="1">{"'Sheet1'!$L$16"}</definedName>
    <definedName name="________hu2" hidden="1">{"'Sheet1'!$L$16"}</definedName>
    <definedName name="________hu5" localSheetId="50" hidden="1">{"'Sheet1'!$L$16"}</definedName>
    <definedName name="________hu5" localSheetId="11" hidden="1">{"'Sheet1'!$L$16"}</definedName>
    <definedName name="________hu5" localSheetId="1" hidden="1">{"'Sheet1'!$L$16"}</definedName>
    <definedName name="________hu5" localSheetId="2" hidden="1">{"'Sheet1'!$L$16"}</definedName>
    <definedName name="________hu5" localSheetId="10" hidden="1">{"'Sheet1'!$L$16"}</definedName>
    <definedName name="________hu5" localSheetId="15" hidden="1">{"'Sheet1'!$L$16"}</definedName>
    <definedName name="________hu5" localSheetId="18" hidden="1">{"'Sheet1'!$L$16"}</definedName>
    <definedName name="________hu5" localSheetId="17" hidden="1">{"'Sheet1'!$L$16"}</definedName>
    <definedName name="________hu5" localSheetId="16" hidden="1">{"'Sheet1'!$L$16"}</definedName>
    <definedName name="________hu5" localSheetId="14" hidden="1">{"'Sheet1'!$L$16"}</definedName>
    <definedName name="________hu5" localSheetId="13" hidden="1">{"'Sheet1'!$L$16"}</definedName>
    <definedName name="________hu5" localSheetId="3" hidden="1">{"'Sheet1'!$L$16"}</definedName>
    <definedName name="________hu5" hidden="1">{"'Sheet1'!$L$16"}</definedName>
    <definedName name="________hu6" localSheetId="50" hidden="1">{"'Sheet1'!$L$16"}</definedName>
    <definedName name="________hu6" localSheetId="11" hidden="1">{"'Sheet1'!$L$16"}</definedName>
    <definedName name="________hu6" localSheetId="1" hidden="1">{"'Sheet1'!$L$16"}</definedName>
    <definedName name="________hu6" localSheetId="2" hidden="1">{"'Sheet1'!$L$16"}</definedName>
    <definedName name="________hu6" localSheetId="10" hidden="1">{"'Sheet1'!$L$16"}</definedName>
    <definedName name="________hu6" localSheetId="15" hidden="1">{"'Sheet1'!$L$16"}</definedName>
    <definedName name="________hu6" localSheetId="18" hidden="1">{"'Sheet1'!$L$16"}</definedName>
    <definedName name="________hu6" localSheetId="17" hidden="1">{"'Sheet1'!$L$16"}</definedName>
    <definedName name="________hu6" localSheetId="16" hidden="1">{"'Sheet1'!$L$16"}</definedName>
    <definedName name="________hu6" localSheetId="14" hidden="1">{"'Sheet1'!$L$16"}</definedName>
    <definedName name="________hu6" localSheetId="13" hidden="1">{"'Sheet1'!$L$16"}</definedName>
    <definedName name="________hu6" localSheetId="3" hidden="1">{"'Sheet1'!$L$16"}</definedName>
    <definedName name="________hu6" hidden="1">{"'Sheet1'!$L$16"}</definedName>
    <definedName name="________int6">#REF!</definedName>
    <definedName name="________Lan1" localSheetId="50" hidden="1">{"'Sheet1'!$L$16"}</definedName>
    <definedName name="________Lan1" localSheetId="11" hidden="1">{"'Sheet1'!$L$16"}</definedName>
    <definedName name="________Lan1" localSheetId="1" hidden="1">{"'Sheet1'!$L$16"}</definedName>
    <definedName name="________Lan1" localSheetId="2" hidden="1">{"'Sheet1'!$L$16"}</definedName>
    <definedName name="________Lan1" localSheetId="10" hidden="1">{"'Sheet1'!$L$16"}</definedName>
    <definedName name="________Lan1" localSheetId="15" hidden="1">{"'Sheet1'!$L$16"}</definedName>
    <definedName name="________Lan1" localSheetId="18" hidden="1">{"'Sheet1'!$L$16"}</definedName>
    <definedName name="________Lan1" localSheetId="17" hidden="1">{"'Sheet1'!$L$16"}</definedName>
    <definedName name="________Lan1" localSheetId="16" hidden="1">{"'Sheet1'!$L$16"}</definedName>
    <definedName name="________Lan1" localSheetId="14" hidden="1">{"'Sheet1'!$L$16"}</definedName>
    <definedName name="________Lan1" localSheetId="13" hidden="1">{"'Sheet1'!$L$16"}</definedName>
    <definedName name="________Lan1" localSheetId="3" hidden="1">{"'Sheet1'!$L$16"}</definedName>
    <definedName name="________Lan1" hidden="1">{"'Sheet1'!$L$16"}</definedName>
    <definedName name="________LAN3" localSheetId="50" hidden="1">{"'Sheet1'!$L$16"}</definedName>
    <definedName name="________LAN3" localSheetId="11" hidden="1">{"'Sheet1'!$L$16"}</definedName>
    <definedName name="________LAN3" localSheetId="1" hidden="1">{"'Sheet1'!$L$16"}</definedName>
    <definedName name="________LAN3" localSheetId="2" hidden="1">{"'Sheet1'!$L$16"}</definedName>
    <definedName name="________LAN3" localSheetId="10" hidden="1">{"'Sheet1'!$L$16"}</definedName>
    <definedName name="________LAN3" localSheetId="15" hidden="1">{"'Sheet1'!$L$16"}</definedName>
    <definedName name="________LAN3" localSheetId="18" hidden="1">{"'Sheet1'!$L$16"}</definedName>
    <definedName name="________LAN3" localSheetId="17" hidden="1">{"'Sheet1'!$L$16"}</definedName>
    <definedName name="________LAN3" localSheetId="16" hidden="1">{"'Sheet1'!$L$16"}</definedName>
    <definedName name="________LAN3" localSheetId="14" hidden="1">{"'Sheet1'!$L$16"}</definedName>
    <definedName name="________LAN3" localSheetId="13" hidden="1">{"'Sheet1'!$L$16"}</definedName>
    <definedName name="________LAN3" localSheetId="3" hidden="1">{"'Sheet1'!$L$16"}</definedName>
    <definedName name="________LAN3" hidden="1">{"'Sheet1'!$L$16"}</definedName>
    <definedName name="________nin190">#REF!</definedName>
    <definedName name="________TM2" localSheetId="50" hidden="1">{"'Sheet1'!$L$16"}</definedName>
    <definedName name="________TM2" localSheetId="11" hidden="1">{"'Sheet1'!$L$16"}</definedName>
    <definedName name="________TM2" localSheetId="1" hidden="1">{"'Sheet1'!$L$16"}</definedName>
    <definedName name="________TM2" localSheetId="2" hidden="1">{"'Sheet1'!$L$16"}</definedName>
    <definedName name="________TM2" localSheetId="10" hidden="1">{"'Sheet1'!$L$16"}</definedName>
    <definedName name="________TM2" localSheetId="15" hidden="1">{"'Sheet1'!$L$16"}</definedName>
    <definedName name="________TM2" localSheetId="18" hidden="1">{"'Sheet1'!$L$16"}</definedName>
    <definedName name="________TM2" localSheetId="17" hidden="1">{"'Sheet1'!$L$16"}</definedName>
    <definedName name="________TM2" localSheetId="16" hidden="1">{"'Sheet1'!$L$16"}</definedName>
    <definedName name="________TM2" localSheetId="14" hidden="1">{"'Sheet1'!$L$16"}</definedName>
    <definedName name="________TM2" localSheetId="13" hidden="1">{"'Sheet1'!$L$16"}</definedName>
    <definedName name="________TM2" localSheetId="3" hidden="1">{"'Sheet1'!$L$16"}</definedName>
    <definedName name="________TM2" hidden="1">{"'Sheet1'!$L$16"}</definedName>
    <definedName name="________tt3" localSheetId="50" hidden="1">{"'Sheet1'!$L$16"}</definedName>
    <definedName name="________tt3" localSheetId="11" hidden="1">{"'Sheet1'!$L$16"}</definedName>
    <definedName name="________tt3" localSheetId="1" hidden="1">{"'Sheet1'!$L$16"}</definedName>
    <definedName name="________tt3" localSheetId="2" hidden="1">{"'Sheet1'!$L$16"}</definedName>
    <definedName name="________tt3" localSheetId="10" hidden="1">{"'Sheet1'!$L$16"}</definedName>
    <definedName name="________tt3" localSheetId="15" hidden="1">{"'Sheet1'!$L$16"}</definedName>
    <definedName name="________tt3" localSheetId="18" hidden="1">{"'Sheet1'!$L$16"}</definedName>
    <definedName name="________tt3" localSheetId="17" hidden="1">{"'Sheet1'!$L$16"}</definedName>
    <definedName name="________tt3" localSheetId="16" hidden="1">{"'Sheet1'!$L$16"}</definedName>
    <definedName name="________tt3" localSheetId="14" hidden="1">{"'Sheet1'!$L$16"}</definedName>
    <definedName name="________tt3" localSheetId="13" hidden="1">{"'Sheet1'!$L$16"}</definedName>
    <definedName name="________tt3" localSheetId="3" hidden="1">{"'Sheet1'!$L$16"}</definedName>
    <definedName name="________tt3" hidden="1">{"'Sheet1'!$L$16"}</definedName>
    <definedName name="_______a129" localSheetId="50" hidden="1">{"Offgrid",#N/A,FALSE,"OFFGRID";"Region",#N/A,FALSE,"REGION";"Offgrid -2",#N/A,FALSE,"OFFGRID";"WTP",#N/A,FALSE,"WTP";"WTP -2",#N/A,FALSE,"WTP";"Project",#N/A,FALSE,"PROJECT";"Summary -2",#N/A,FALSE,"SUMMARY"}</definedName>
    <definedName name="_______a129" localSheetId="11" hidden="1">{"Offgrid",#N/A,FALSE,"OFFGRID";"Region",#N/A,FALSE,"REGION";"Offgrid -2",#N/A,FALSE,"OFFGRID";"WTP",#N/A,FALSE,"WTP";"WTP -2",#N/A,FALSE,"WTP";"Project",#N/A,FALSE,"PROJECT";"Summary -2",#N/A,FALSE,"SUMMARY"}</definedName>
    <definedName name="_______a129" localSheetId="1" hidden="1">{"Offgrid",#N/A,FALSE,"OFFGRID";"Region",#N/A,FALSE,"REGION";"Offgrid -2",#N/A,FALSE,"OFFGRID";"WTP",#N/A,FALSE,"WTP";"WTP -2",#N/A,FALSE,"WTP";"Project",#N/A,FALSE,"PROJECT";"Summary -2",#N/A,FALSE,"SUMMARY"}</definedName>
    <definedName name="_______a129" localSheetId="2" hidden="1">{"Offgrid",#N/A,FALSE,"OFFGRID";"Region",#N/A,FALSE,"REGION";"Offgrid -2",#N/A,FALSE,"OFFGRID";"WTP",#N/A,FALSE,"WTP";"WTP -2",#N/A,FALSE,"WTP";"Project",#N/A,FALSE,"PROJECT";"Summary -2",#N/A,FALSE,"SUMMARY"}</definedName>
    <definedName name="_______a129" localSheetId="10" hidden="1">{"Offgrid",#N/A,FALSE,"OFFGRID";"Region",#N/A,FALSE,"REGION";"Offgrid -2",#N/A,FALSE,"OFFGRID";"WTP",#N/A,FALSE,"WTP";"WTP -2",#N/A,FALSE,"WTP";"Project",#N/A,FALSE,"PROJECT";"Summary -2",#N/A,FALSE,"SUMMARY"}</definedName>
    <definedName name="_______a129" localSheetId="15" hidden="1">{"Offgrid",#N/A,FALSE,"OFFGRID";"Region",#N/A,FALSE,"REGION";"Offgrid -2",#N/A,FALSE,"OFFGRID";"WTP",#N/A,FALSE,"WTP";"WTP -2",#N/A,FALSE,"WTP";"Project",#N/A,FALSE,"PROJECT";"Summary -2",#N/A,FALSE,"SUMMARY"}</definedName>
    <definedName name="_______a129" localSheetId="18" hidden="1">{"Offgrid",#N/A,FALSE,"OFFGRID";"Region",#N/A,FALSE,"REGION";"Offgrid -2",#N/A,FALSE,"OFFGRID";"WTP",#N/A,FALSE,"WTP";"WTP -2",#N/A,FALSE,"WTP";"Project",#N/A,FALSE,"PROJECT";"Summary -2",#N/A,FALSE,"SUMMARY"}</definedName>
    <definedName name="_______a129" localSheetId="17" hidden="1">{"Offgrid",#N/A,FALSE,"OFFGRID";"Region",#N/A,FALSE,"REGION";"Offgrid -2",#N/A,FALSE,"OFFGRID";"WTP",#N/A,FALSE,"WTP";"WTP -2",#N/A,FALSE,"WTP";"Project",#N/A,FALSE,"PROJECT";"Summary -2",#N/A,FALSE,"SUMMARY"}</definedName>
    <definedName name="_______a129" localSheetId="16" hidden="1">{"Offgrid",#N/A,FALSE,"OFFGRID";"Region",#N/A,FALSE,"REGION";"Offgrid -2",#N/A,FALSE,"OFFGRID";"WTP",#N/A,FALSE,"WTP";"WTP -2",#N/A,FALSE,"WTP";"Project",#N/A,FALSE,"PROJECT";"Summary -2",#N/A,FALSE,"SUMMARY"}</definedName>
    <definedName name="_______a129" localSheetId="14" hidden="1">{"Offgrid",#N/A,FALSE,"OFFGRID";"Region",#N/A,FALSE,"REGION";"Offgrid -2",#N/A,FALSE,"OFFGRID";"WTP",#N/A,FALSE,"WTP";"WTP -2",#N/A,FALSE,"WTP";"Project",#N/A,FALSE,"PROJECT";"Summary -2",#N/A,FALSE,"SUMMARY"}</definedName>
    <definedName name="_______a129" localSheetId="13" hidden="1">{"Offgrid",#N/A,FALSE,"OFFGRID";"Region",#N/A,FALSE,"REGION";"Offgrid -2",#N/A,FALSE,"OFFGRID";"WTP",#N/A,FALSE,"WTP";"WTP -2",#N/A,FALSE,"WTP";"Project",#N/A,FALSE,"PROJECT";"Summary -2",#N/A,FALSE,"SUMMARY"}</definedName>
    <definedName name="_______a129" localSheetId="3" hidden="1">{"Offgrid",#N/A,FALSE,"OFFGRID";"Region",#N/A,FALSE,"REGION";"Offgrid -2",#N/A,FALSE,"OFFGRID";"WTP",#N/A,FALSE,"WTP";"WTP -2",#N/A,FALSE,"WTP";"Project",#N/A,FALSE,"PROJECT";"Summary -2",#N/A,FALSE,"SUMMARY"}</definedName>
    <definedName name="_______a129" hidden="1">{"Offgrid",#N/A,FALSE,"OFFGRID";"Region",#N/A,FALSE,"REGION";"Offgrid -2",#N/A,FALSE,"OFFGRID";"WTP",#N/A,FALSE,"WTP";"WTP -2",#N/A,FALSE,"WTP";"Project",#N/A,FALSE,"PROJECT";"Summary -2",#N/A,FALSE,"SUMMARY"}</definedName>
    <definedName name="_______a130" localSheetId="50" hidden="1">{"Offgrid",#N/A,FALSE,"OFFGRID";"Region",#N/A,FALSE,"REGION";"Offgrid -2",#N/A,FALSE,"OFFGRID";"WTP",#N/A,FALSE,"WTP";"WTP -2",#N/A,FALSE,"WTP";"Project",#N/A,FALSE,"PROJECT";"Summary -2",#N/A,FALSE,"SUMMARY"}</definedName>
    <definedName name="_______a130" localSheetId="11" hidden="1">{"Offgrid",#N/A,FALSE,"OFFGRID";"Region",#N/A,FALSE,"REGION";"Offgrid -2",#N/A,FALSE,"OFFGRID";"WTP",#N/A,FALSE,"WTP";"WTP -2",#N/A,FALSE,"WTP";"Project",#N/A,FALSE,"PROJECT";"Summary -2",#N/A,FALSE,"SUMMARY"}</definedName>
    <definedName name="_______a130" localSheetId="1" hidden="1">{"Offgrid",#N/A,FALSE,"OFFGRID";"Region",#N/A,FALSE,"REGION";"Offgrid -2",#N/A,FALSE,"OFFGRID";"WTP",#N/A,FALSE,"WTP";"WTP -2",#N/A,FALSE,"WTP";"Project",#N/A,FALSE,"PROJECT";"Summary -2",#N/A,FALSE,"SUMMARY"}</definedName>
    <definedName name="_______a130" localSheetId="2" hidden="1">{"Offgrid",#N/A,FALSE,"OFFGRID";"Region",#N/A,FALSE,"REGION";"Offgrid -2",#N/A,FALSE,"OFFGRID";"WTP",#N/A,FALSE,"WTP";"WTP -2",#N/A,FALSE,"WTP";"Project",#N/A,FALSE,"PROJECT";"Summary -2",#N/A,FALSE,"SUMMARY"}</definedName>
    <definedName name="_______a130" localSheetId="10" hidden="1">{"Offgrid",#N/A,FALSE,"OFFGRID";"Region",#N/A,FALSE,"REGION";"Offgrid -2",#N/A,FALSE,"OFFGRID";"WTP",#N/A,FALSE,"WTP";"WTP -2",#N/A,FALSE,"WTP";"Project",#N/A,FALSE,"PROJECT";"Summary -2",#N/A,FALSE,"SUMMARY"}</definedName>
    <definedName name="_______a130" localSheetId="15" hidden="1">{"Offgrid",#N/A,FALSE,"OFFGRID";"Region",#N/A,FALSE,"REGION";"Offgrid -2",#N/A,FALSE,"OFFGRID";"WTP",#N/A,FALSE,"WTP";"WTP -2",#N/A,FALSE,"WTP";"Project",#N/A,FALSE,"PROJECT";"Summary -2",#N/A,FALSE,"SUMMARY"}</definedName>
    <definedName name="_______a130" localSheetId="18" hidden="1">{"Offgrid",#N/A,FALSE,"OFFGRID";"Region",#N/A,FALSE,"REGION";"Offgrid -2",#N/A,FALSE,"OFFGRID";"WTP",#N/A,FALSE,"WTP";"WTP -2",#N/A,FALSE,"WTP";"Project",#N/A,FALSE,"PROJECT";"Summary -2",#N/A,FALSE,"SUMMARY"}</definedName>
    <definedName name="_______a130" localSheetId="17" hidden="1">{"Offgrid",#N/A,FALSE,"OFFGRID";"Region",#N/A,FALSE,"REGION";"Offgrid -2",#N/A,FALSE,"OFFGRID";"WTP",#N/A,FALSE,"WTP";"WTP -2",#N/A,FALSE,"WTP";"Project",#N/A,FALSE,"PROJECT";"Summary -2",#N/A,FALSE,"SUMMARY"}</definedName>
    <definedName name="_______a130" localSheetId="16" hidden="1">{"Offgrid",#N/A,FALSE,"OFFGRID";"Region",#N/A,FALSE,"REGION";"Offgrid -2",#N/A,FALSE,"OFFGRID";"WTP",#N/A,FALSE,"WTP";"WTP -2",#N/A,FALSE,"WTP";"Project",#N/A,FALSE,"PROJECT";"Summary -2",#N/A,FALSE,"SUMMARY"}</definedName>
    <definedName name="_______a130" localSheetId="14" hidden="1">{"Offgrid",#N/A,FALSE,"OFFGRID";"Region",#N/A,FALSE,"REGION";"Offgrid -2",#N/A,FALSE,"OFFGRID";"WTP",#N/A,FALSE,"WTP";"WTP -2",#N/A,FALSE,"WTP";"Project",#N/A,FALSE,"PROJECT";"Summary -2",#N/A,FALSE,"SUMMARY"}</definedName>
    <definedName name="_______a130" localSheetId="13" hidden="1">{"Offgrid",#N/A,FALSE,"OFFGRID";"Region",#N/A,FALSE,"REGION";"Offgrid -2",#N/A,FALSE,"OFFGRID";"WTP",#N/A,FALSE,"WTP";"WTP -2",#N/A,FALSE,"WTP";"Project",#N/A,FALSE,"PROJECT";"Summary -2",#N/A,FALSE,"SUMMARY"}</definedName>
    <definedName name="_______a130" localSheetId="3" hidden="1">{"Offgrid",#N/A,FALSE,"OFFGRID";"Region",#N/A,FALSE,"REGION";"Offgrid -2",#N/A,FALSE,"OFFGRID";"WTP",#N/A,FALSE,"WTP";"WTP -2",#N/A,FALSE,"WTP";"Project",#N/A,FALSE,"PROJECT";"Summary -2",#N/A,FALSE,"SUMMARY"}</definedName>
    <definedName name="_______a130" hidden="1">{"Offgrid",#N/A,FALSE,"OFFGRID";"Region",#N/A,FALSE,"REGION";"Offgrid -2",#N/A,FALSE,"OFFGRID";"WTP",#N/A,FALSE,"WTP";"WTP -2",#N/A,FALSE,"WTP";"Project",#N/A,FALSE,"PROJECT";"Summary -2",#N/A,FALSE,"SUMMARY"}</definedName>
    <definedName name="_______fsf2" localSheetId="2" hidden="1">{#N/A,#N/A,TRUE,"Mhr_Sum"}</definedName>
    <definedName name="_______fsf2" localSheetId="3" hidden="1">{#N/A,#N/A,TRUE,"Mhr_Sum"}</definedName>
    <definedName name="_______fsf2" hidden="1">{#N/A,#N/A,TRUE,"Mhr_Sum"}</definedName>
    <definedName name="_______h1" localSheetId="50" hidden="1">{"'Sheet1'!$L$16"}</definedName>
    <definedName name="_______h1" localSheetId="11" hidden="1">{"'Sheet1'!$L$16"}</definedName>
    <definedName name="_______h1" localSheetId="1" hidden="1">{"'Sheet1'!$L$16"}</definedName>
    <definedName name="_______h1" localSheetId="2" hidden="1">{"'Sheet1'!$L$16"}</definedName>
    <definedName name="_______h1" localSheetId="10" hidden="1">{"'Sheet1'!$L$16"}</definedName>
    <definedName name="_______h1" localSheetId="15" hidden="1">{"'Sheet1'!$L$16"}</definedName>
    <definedName name="_______h1" localSheetId="18" hidden="1">{"'Sheet1'!$L$16"}</definedName>
    <definedName name="_______h1" localSheetId="17" hidden="1">{"'Sheet1'!$L$16"}</definedName>
    <definedName name="_______h1" localSheetId="16" hidden="1">{"'Sheet1'!$L$16"}</definedName>
    <definedName name="_______h1" localSheetId="14" hidden="1">{"'Sheet1'!$L$16"}</definedName>
    <definedName name="_______h1" localSheetId="13" hidden="1">{"'Sheet1'!$L$16"}</definedName>
    <definedName name="_______h1" localSheetId="3" hidden="1">{"'Sheet1'!$L$16"}</definedName>
    <definedName name="_______h1" hidden="1">{"'Sheet1'!$L$16"}</definedName>
    <definedName name="_______H4" localSheetId="2" hidden="1">{#N/A,#N/A,TRUE,"Mhr_Sum"}</definedName>
    <definedName name="_______H4" localSheetId="3" hidden="1">{#N/A,#N/A,TRUE,"Mhr_Sum"}</definedName>
    <definedName name="_______H4" hidden="1">{#N/A,#N/A,TRUE,"Mhr_Sum"}</definedName>
    <definedName name="_______HE1">#REF!</definedName>
    <definedName name="_______LAN3" localSheetId="50" hidden="1">{"'Sheet1'!$L$16"}</definedName>
    <definedName name="_______LAN3" localSheetId="11" hidden="1">{"'Sheet1'!$L$16"}</definedName>
    <definedName name="_______LAN3" localSheetId="1" hidden="1">{"'Sheet1'!$L$16"}</definedName>
    <definedName name="_______LAN3" localSheetId="2" hidden="1">{"'Sheet1'!$L$16"}</definedName>
    <definedName name="_______LAN3" localSheetId="10" hidden="1">{"'Sheet1'!$L$16"}</definedName>
    <definedName name="_______LAN3" localSheetId="15" hidden="1">{"'Sheet1'!$L$16"}</definedName>
    <definedName name="_______LAN3" localSheetId="18" hidden="1">{"'Sheet1'!$L$16"}</definedName>
    <definedName name="_______LAN3" localSheetId="17" hidden="1">{"'Sheet1'!$L$16"}</definedName>
    <definedName name="_______LAN3" localSheetId="16" hidden="1">{"'Sheet1'!$L$16"}</definedName>
    <definedName name="_______LAN3" localSheetId="14" hidden="1">{"'Sheet1'!$L$16"}</definedName>
    <definedName name="_______LAN3" localSheetId="13" hidden="1">{"'Sheet1'!$L$16"}</definedName>
    <definedName name="_______LAN3" localSheetId="3" hidden="1">{"'Sheet1'!$L$16"}</definedName>
    <definedName name="_______LAN3" hidden="1">{"'Sheet1'!$L$16"}</definedName>
    <definedName name="_______TM2" localSheetId="50" hidden="1">{"'Sheet1'!$L$16"}</definedName>
    <definedName name="_______TM2" localSheetId="11" hidden="1">{"'Sheet1'!$L$16"}</definedName>
    <definedName name="_______TM2" localSheetId="1" hidden="1">{"'Sheet1'!$L$16"}</definedName>
    <definedName name="_______TM2" localSheetId="2" hidden="1">{"'Sheet1'!$L$16"}</definedName>
    <definedName name="_______TM2" localSheetId="10" hidden="1">{"'Sheet1'!$L$16"}</definedName>
    <definedName name="_______TM2" localSheetId="15" hidden="1">{"'Sheet1'!$L$16"}</definedName>
    <definedName name="_______TM2" localSheetId="18" hidden="1">{"'Sheet1'!$L$16"}</definedName>
    <definedName name="_______TM2" localSheetId="17" hidden="1">{"'Sheet1'!$L$16"}</definedName>
    <definedName name="_______TM2" localSheetId="16" hidden="1">{"'Sheet1'!$L$16"}</definedName>
    <definedName name="_______TM2" localSheetId="14" hidden="1">{"'Sheet1'!$L$16"}</definedName>
    <definedName name="_______TM2" localSheetId="13" hidden="1">{"'Sheet1'!$L$16"}</definedName>
    <definedName name="_______TM2" localSheetId="3" hidden="1">{"'Sheet1'!$L$16"}</definedName>
    <definedName name="_______TM2" hidden="1">{"'Sheet1'!$L$16"}</definedName>
    <definedName name="_______tt3" localSheetId="50" hidden="1">{"'Sheet1'!$L$16"}</definedName>
    <definedName name="_______tt3" localSheetId="11" hidden="1">{"'Sheet1'!$L$16"}</definedName>
    <definedName name="_______tt3" localSheetId="1" hidden="1">{"'Sheet1'!$L$16"}</definedName>
    <definedName name="_______tt3" localSheetId="2" hidden="1">{"'Sheet1'!$L$16"}</definedName>
    <definedName name="_______tt3" localSheetId="10" hidden="1">{"'Sheet1'!$L$16"}</definedName>
    <definedName name="_______tt3" localSheetId="15" hidden="1">{"'Sheet1'!$L$16"}</definedName>
    <definedName name="_______tt3" localSheetId="18" hidden="1">{"'Sheet1'!$L$16"}</definedName>
    <definedName name="_______tt3" localSheetId="17" hidden="1">{"'Sheet1'!$L$16"}</definedName>
    <definedName name="_______tt3" localSheetId="16" hidden="1">{"'Sheet1'!$L$16"}</definedName>
    <definedName name="_______tt3" localSheetId="14" hidden="1">{"'Sheet1'!$L$16"}</definedName>
    <definedName name="_______tt3" localSheetId="13" hidden="1">{"'Sheet1'!$L$16"}</definedName>
    <definedName name="_______tt3" localSheetId="3" hidden="1">{"'Sheet1'!$L$16"}</definedName>
    <definedName name="_______tt3" hidden="1">{"'Sheet1'!$L$16"}</definedName>
    <definedName name="______a11" localSheetId="2" hidden="1">{"'장비'!$A$3:$M$12"}</definedName>
    <definedName name="______a11" localSheetId="3" hidden="1">{"'장비'!$A$3:$M$12"}</definedName>
    <definedName name="______a11" hidden="1">{"'장비'!$A$3:$M$12"}</definedName>
    <definedName name="______a129" localSheetId="50" hidden="1">{"Offgrid",#N/A,FALSE,"OFFGRID";"Region",#N/A,FALSE,"REGION";"Offgrid -2",#N/A,FALSE,"OFFGRID";"WTP",#N/A,FALSE,"WTP";"WTP -2",#N/A,FALSE,"WTP";"Project",#N/A,FALSE,"PROJECT";"Summary -2",#N/A,FALSE,"SUMMARY"}</definedName>
    <definedName name="______a129" localSheetId="11" hidden="1">{"Offgrid",#N/A,FALSE,"OFFGRID";"Region",#N/A,FALSE,"REGION";"Offgrid -2",#N/A,FALSE,"OFFGRID";"WTP",#N/A,FALSE,"WTP";"WTP -2",#N/A,FALSE,"WTP";"Project",#N/A,FALSE,"PROJECT";"Summary -2",#N/A,FALSE,"SUMMARY"}</definedName>
    <definedName name="______a129" localSheetId="1" hidden="1">{"Offgrid",#N/A,FALSE,"OFFGRID";"Region",#N/A,FALSE,"REGION";"Offgrid -2",#N/A,FALSE,"OFFGRID";"WTP",#N/A,FALSE,"WTP";"WTP -2",#N/A,FALSE,"WTP";"Project",#N/A,FALSE,"PROJECT";"Summary -2",#N/A,FALSE,"SUMMARY"}</definedName>
    <definedName name="______a129" localSheetId="2" hidden="1">{"Offgrid",#N/A,FALSE,"OFFGRID";"Region",#N/A,FALSE,"REGION";"Offgrid -2",#N/A,FALSE,"OFFGRID";"WTP",#N/A,FALSE,"WTP";"WTP -2",#N/A,FALSE,"WTP";"Project",#N/A,FALSE,"PROJECT";"Summary -2",#N/A,FALSE,"SUMMARY"}</definedName>
    <definedName name="______a129" localSheetId="10" hidden="1">{"Offgrid",#N/A,FALSE,"OFFGRID";"Region",#N/A,FALSE,"REGION";"Offgrid -2",#N/A,FALSE,"OFFGRID";"WTP",#N/A,FALSE,"WTP";"WTP -2",#N/A,FALSE,"WTP";"Project",#N/A,FALSE,"PROJECT";"Summary -2",#N/A,FALSE,"SUMMARY"}</definedName>
    <definedName name="______a129" localSheetId="15" hidden="1">{"Offgrid",#N/A,FALSE,"OFFGRID";"Region",#N/A,FALSE,"REGION";"Offgrid -2",#N/A,FALSE,"OFFGRID";"WTP",#N/A,FALSE,"WTP";"WTP -2",#N/A,FALSE,"WTP";"Project",#N/A,FALSE,"PROJECT";"Summary -2",#N/A,FALSE,"SUMMARY"}</definedName>
    <definedName name="______a129" localSheetId="18" hidden="1">{"Offgrid",#N/A,FALSE,"OFFGRID";"Region",#N/A,FALSE,"REGION";"Offgrid -2",#N/A,FALSE,"OFFGRID";"WTP",#N/A,FALSE,"WTP";"WTP -2",#N/A,FALSE,"WTP";"Project",#N/A,FALSE,"PROJECT";"Summary -2",#N/A,FALSE,"SUMMARY"}</definedName>
    <definedName name="______a129" localSheetId="17" hidden="1">{"Offgrid",#N/A,FALSE,"OFFGRID";"Region",#N/A,FALSE,"REGION";"Offgrid -2",#N/A,FALSE,"OFFGRID";"WTP",#N/A,FALSE,"WTP";"WTP -2",#N/A,FALSE,"WTP";"Project",#N/A,FALSE,"PROJECT";"Summary -2",#N/A,FALSE,"SUMMARY"}</definedName>
    <definedName name="______a129" localSheetId="16" hidden="1">{"Offgrid",#N/A,FALSE,"OFFGRID";"Region",#N/A,FALSE,"REGION";"Offgrid -2",#N/A,FALSE,"OFFGRID";"WTP",#N/A,FALSE,"WTP";"WTP -2",#N/A,FALSE,"WTP";"Project",#N/A,FALSE,"PROJECT";"Summary -2",#N/A,FALSE,"SUMMARY"}</definedName>
    <definedName name="______a129" localSheetId="14" hidden="1">{"Offgrid",#N/A,FALSE,"OFFGRID";"Region",#N/A,FALSE,"REGION";"Offgrid -2",#N/A,FALSE,"OFFGRID";"WTP",#N/A,FALSE,"WTP";"WTP -2",#N/A,FALSE,"WTP";"Project",#N/A,FALSE,"PROJECT";"Summary -2",#N/A,FALSE,"SUMMARY"}</definedName>
    <definedName name="______a129" localSheetId="13" hidden="1">{"Offgrid",#N/A,FALSE,"OFFGRID";"Region",#N/A,FALSE,"REGION";"Offgrid -2",#N/A,FALSE,"OFFGRID";"WTP",#N/A,FALSE,"WTP";"WTP -2",#N/A,FALSE,"WTP";"Project",#N/A,FALSE,"PROJECT";"Summary -2",#N/A,FALSE,"SUMMARY"}</definedName>
    <definedName name="______a129" localSheetId="3" hidden="1">{"Offgrid",#N/A,FALSE,"OFFGRID";"Region",#N/A,FALSE,"REGION";"Offgrid -2",#N/A,FALSE,"OFFGRID";"WTP",#N/A,FALSE,"WTP";"WTP -2",#N/A,FALSE,"WTP";"Project",#N/A,FALSE,"PROJECT";"Summary -2",#N/A,FALSE,"SUMMARY"}</definedName>
    <definedName name="______a129" hidden="1">{"Offgrid",#N/A,FALSE,"OFFGRID";"Region",#N/A,FALSE,"REGION";"Offgrid -2",#N/A,FALSE,"OFFGRID";"WTP",#N/A,FALSE,"WTP";"WTP -2",#N/A,FALSE,"WTP";"Project",#N/A,FALSE,"PROJECT";"Summary -2",#N/A,FALSE,"SUMMARY"}</definedName>
    <definedName name="______a130" localSheetId="50" hidden="1">{"Offgrid",#N/A,FALSE,"OFFGRID";"Region",#N/A,FALSE,"REGION";"Offgrid -2",#N/A,FALSE,"OFFGRID";"WTP",#N/A,FALSE,"WTP";"WTP -2",#N/A,FALSE,"WTP";"Project",#N/A,FALSE,"PROJECT";"Summary -2",#N/A,FALSE,"SUMMARY"}</definedName>
    <definedName name="______a130" localSheetId="11" hidden="1">{"Offgrid",#N/A,FALSE,"OFFGRID";"Region",#N/A,FALSE,"REGION";"Offgrid -2",#N/A,FALSE,"OFFGRID";"WTP",#N/A,FALSE,"WTP";"WTP -2",#N/A,FALSE,"WTP";"Project",#N/A,FALSE,"PROJECT";"Summary -2",#N/A,FALSE,"SUMMARY"}</definedName>
    <definedName name="______a130" localSheetId="1" hidden="1">{"Offgrid",#N/A,FALSE,"OFFGRID";"Region",#N/A,FALSE,"REGION";"Offgrid -2",#N/A,FALSE,"OFFGRID";"WTP",#N/A,FALSE,"WTP";"WTP -2",#N/A,FALSE,"WTP";"Project",#N/A,FALSE,"PROJECT";"Summary -2",#N/A,FALSE,"SUMMARY"}</definedName>
    <definedName name="______a130" localSheetId="2" hidden="1">{"Offgrid",#N/A,FALSE,"OFFGRID";"Region",#N/A,FALSE,"REGION";"Offgrid -2",#N/A,FALSE,"OFFGRID";"WTP",#N/A,FALSE,"WTP";"WTP -2",#N/A,FALSE,"WTP";"Project",#N/A,FALSE,"PROJECT";"Summary -2",#N/A,FALSE,"SUMMARY"}</definedName>
    <definedName name="______a130" localSheetId="10" hidden="1">{"Offgrid",#N/A,FALSE,"OFFGRID";"Region",#N/A,FALSE,"REGION";"Offgrid -2",#N/A,FALSE,"OFFGRID";"WTP",#N/A,FALSE,"WTP";"WTP -2",#N/A,FALSE,"WTP";"Project",#N/A,FALSE,"PROJECT";"Summary -2",#N/A,FALSE,"SUMMARY"}</definedName>
    <definedName name="______a130" localSheetId="15" hidden="1">{"Offgrid",#N/A,FALSE,"OFFGRID";"Region",#N/A,FALSE,"REGION";"Offgrid -2",#N/A,FALSE,"OFFGRID";"WTP",#N/A,FALSE,"WTP";"WTP -2",#N/A,FALSE,"WTP";"Project",#N/A,FALSE,"PROJECT";"Summary -2",#N/A,FALSE,"SUMMARY"}</definedName>
    <definedName name="______a130" localSheetId="18" hidden="1">{"Offgrid",#N/A,FALSE,"OFFGRID";"Region",#N/A,FALSE,"REGION";"Offgrid -2",#N/A,FALSE,"OFFGRID";"WTP",#N/A,FALSE,"WTP";"WTP -2",#N/A,FALSE,"WTP";"Project",#N/A,FALSE,"PROJECT";"Summary -2",#N/A,FALSE,"SUMMARY"}</definedName>
    <definedName name="______a130" localSheetId="17" hidden="1">{"Offgrid",#N/A,FALSE,"OFFGRID";"Region",#N/A,FALSE,"REGION";"Offgrid -2",#N/A,FALSE,"OFFGRID";"WTP",#N/A,FALSE,"WTP";"WTP -2",#N/A,FALSE,"WTP";"Project",#N/A,FALSE,"PROJECT";"Summary -2",#N/A,FALSE,"SUMMARY"}</definedName>
    <definedName name="______a130" localSheetId="16" hidden="1">{"Offgrid",#N/A,FALSE,"OFFGRID";"Region",#N/A,FALSE,"REGION";"Offgrid -2",#N/A,FALSE,"OFFGRID";"WTP",#N/A,FALSE,"WTP";"WTP -2",#N/A,FALSE,"WTP";"Project",#N/A,FALSE,"PROJECT";"Summary -2",#N/A,FALSE,"SUMMARY"}</definedName>
    <definedName name="______a130" localSheetId="14" hidden="1">{"Offgrid",#N/A,FALSE,"OFFGRID";"Region",#N/A,FALSE,"REGION";"Offgrid -2",#N/A,FALSE,"OFFGRID";"WTP",#N/A,FALSE,"WTP";"WTP -2",#N/A,FALSE,"WTP";"Project",#N/A,FALSE,"PROJECT";"Summary -2",#N/A,FALSE,"SUMMARY"}</definedName>
    <definedName name="______a130" localSheetId="13" hidden="1">{"Offgrid",#N/A,FALSE,"OFFGRID";"Region",#N/A,FALSE,"REGION";"Offgrid -2",#N/A,FALSE,"OFFGRID";"WTP",#N/A,FALSE,"WTP";"WTP -2",#N/A,FALSE,"WTP";"Project",#N/A,FALSE,"PROJECT";"Summary -2",#N/A,FALSE,"SUMMARY"}</definedName>
    <definedName name="______a130" localSheetId="3"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__Bm2" localSheetId="50" hidden="1">{"'Sheet1'!$L$16"}</definedName>
    <definedName name="______Bm2" localSheetId="11" hidden="1">{"'Sheet1'!$L$16"}</definedName>
    <definedName name="______Bm2" localSheetId="1" hidden="1">{"'Sheet1'!$L$16"}</definedName>
    <definedName name="______Bm2" localSheetId="2" hidden="1">{"'Sheet1'!$L$16"}</definedName>
    <definedName name="______Bm2" localSheetId="10" hidden="1">{"'Sheet1'!$L$16"}</definedName>
    <definedName name="______Bm2" localSheetId="15" hidden="1">{"'Sheet1'!$L$16"}</definedName>
    <definedName name="______Bm2" localSheetId="18" hidden="1">{"'Sheet1'!$L$16"}</definedName>
    <definedName name="______Bm2" localSheetId="17" hidden="1">{"'Sheet1'!$L$16"}</definedName>
    <definedName name="______Bm2" localSheetId="16" hidden="1">{"'Sheet1'!$L$16"}</definedName>
    <definedName name="______Bm2" localSheetId="14" hidden="1">{"'Sheet1'!$L$16"}</definedName>
    <definedName name="______Bm2" localSheetId="13" hidden="1">{"'Sheet1'!$L$16"}</definedName>
    <definedName name="______Bm2" localSheetId="3" hidden="1">{"'Sheet1'!$L$16"}</definedName>
    <definedName name="______Bm2" hidden="1">{"'Sheet1'!$L$16"}</definedName>
    <definedName name="______CP31" localSheetId="50" hidden="1">{"'Sheet1'!$L$16"}</definedName>
    <definedName name="______CP31" localSheetId="11" hidden="1">{"'Sheet1'!$L$16"}</definedName>
    <definedName name="______CP31" localSheetId="1" hidden="1">{"'Sheet1'!$L$16"}</definedName>
    <definedName name="______CP31" localSheetId="2" hidden="1">{"'Sheet1'!$L$16"}</definedName>
    <definedName name="______CP31" localSheetId="10" hidden="1">{"'Sheet1'!$L$16"}</definedName>
    <definedName name="______CP31" localSheetId="15" hidden="1">{"'Sheet1'!$L$16"}</definedName>
    <definedName name="______CP31" localSheetId="18" hidden="1">{"'Sheet1'!$L$16"}</definedName>
    <definedName name="______CP31" localSheetId="17" hidden="1">{"'Sheet1'!$L$16"}</definedName>
    <definedName name="______CP31" localSheetId="16" hidden="1">{"'Sheet1'!$L$16"}</definedName>
    <definedName name="______CP31" localSheetId="14" hidden="1">{"'Sheet1'!$L$16"}</definedName>
    <definedName name="______CP31" localSheetId="13" hidden="1">{"'Sheet1'!$L$16"}</definedName>
    <definedName name="______CP31" localSheetId="3" hidden="1">{"'Sheet1'!$L$16"}</definedName>
    <definedName name="______CP31" hidden="1">{"'Sheet1'!$L$16"}</definedName>
    <definedName name="______F3">#REF!</definedName>
    <definedName name="______fsf2" localSheetId="2" hidden="1">{#N/A,#N/A,TRUE,"Mhr_Sum"}</definedName>
    <definedName name="______fsf2" localSheetId="3" hidden="1">{#N/A,#N/A,TRUE,"Mhr_Sum"}</definedName>
    <definedName name="______fsf2" hidden="1">{#N/A,#N/A,TRUE,"Mhr_Sum"}</definedName>
    <definedName name="______Goi8" localSheetId="50" hidden="1">{"'Sheet1'!$L$16"}</definedName>
    <definedName name="______Goi8" localSheetId="11" hidden="1">{"'Sheet1'!$L$16"}</definedName>
    <definedName name="______Goi8" localSheetId="1" hidden="1">{"'Sheet1'!$L$16"}</definedName>
    <definedName name="______Goi8" localSheetId="2" hidden="1">{"'Sheet1'!$L$16"}</definedName>
    <definedName name="______Goi8" localSheetId="10" hidden="1">{"'Sheet1'!$L$16"}</definedName>
    <definedName name="______Goi8" localSheetId="15" hidden="1">{"'Sheet1'!$L$16"}</definedName>
    <definedName name="______Goi8" localSheetId="18" hidden="1">{"'Sheet1'!$L$16"}</definedName>
    <definedName name="______Goi8" localSheetId="17" hidden="1">{"'Sheet1'!$L$16"}</definedName>
    <definedName name="______Goi8" localSheetId="16" hidden="1">{"'Sheet1'!$L$16"}</definedName>
    <definedName name="______Goi8" localSheetId="14" hidden="1">{"'Sheet1'!$L$16"}</definedName>
    <definedName name="______Goi8" localSheetId="13" hidden="1">{"'Sheet1'!$L$16"}</definedName>
    <definedName name="______Goi8" localSheetId="3" hidden="1">{"'Sheet1'!$L$16"}</definedName>
    <definedName name="______Goi8" hidden="1">{"'Sheet1'!$L$16"}</definedName>
    <definedName name="______H1" localSheetId="2" hidden="1">{#N/A,#N/A,TRUE,"Mhr_Sum"}</definedName>
    <definedName name="______H1" localSheetId="3" hidden="1">{#N/A,#N/A,TRUE,"Mhr_Sum"}</definedName>
    <definedName name="______H1" hidden="1">{#N/A,#N/A,TRUE,"Mhr_Sum"}</definedName>
    <definedName name="______H3" localSheetId="2" hidden="1">{"'장비'!$A$3:$M$12"}</definedName>
    <definedName name="______H3" localSheetId="3" hidden="1">{"'장비'!$A$3:$M$12"}</definedName>
    <definedName name="______H3" hidden="1">{"'장비'!$A$3:$M$12"}</definedName>
    <definedName name="______H4" localSheetId="2" hidden="1">{#N/A,#N/A,TRUE,"Mhr_Sum"}</definedName>
    <definedName name="______H4" localSheetId="3" hidden="1">{#N/A,#N/A,TRUE,"Mhr_Sum"}</definedName>
    <definedName name="______H4" hidden="1">{#N/A,#N/A,TRUE,"Mhr_Sum"}</definedName>
    <definedName name="______HE09">#REF!</definedName>
    <definedName name="______Lan1" localSheetId="50" hidden="1">{"'Sheet1'!$L$16"}</definedName>
    <definedName name="______Lan1" localSheetId="11" hidden="1">{"'Sheet1'!$L$16"}</definedName>
    <definedName name="______Lan1" localSheetId="1" hidden="1">{"'Sheet1'!$L$16"}</definedName>
    <definedName name="______Lan1" localSheetId="2" hidden="1">{"'Sheet1'!$L$16"}</definedName>
    <definedName name="______Lan1" localSheetId="10" hidden="1">{"'Sheet1'!$L$16"}</definedName>
    <definedName name="______Lan1" localSheetId="15" hidden="1">{"'Sheet1'!$L$16"}</definedName>
    <definedName name="______Lan1" localSheetId="18" hidden="1">{"'Sheet1'!$L$16"}</definedName>
    <definedName name="______Lan1" localSheetId="17" hidden="1">{"'Sheet1'!$L$16"}</definedName>
    <definedName name="______Lan1" localSheetId="16" hidden="1">{"'Sheet1'!$L$16"}</definedName>
    <definedName name="______Lan1" localSheetId="14" hidden="1">{"'Sheet1'!$L$16"}</definedName>
    <definedName name="______Lan1" localSheetId="13" hidden="1">{"'Sheet1'!$L$16"}</definedName>
    <definedName name="______Lan1" localSheetId="3" hidden="1">{"'Sheet1'!$L$16"}</definedName>
    <definedName name="______Lan1" hidden="1">{"'Sheet1'!$L$16"}</definedName>
    <definedName name="______LAN3" localSheetId="50" hidden="1">{"'Sheet1'!$L$16"}</definedName>
    <definedName name="______LAN3" localSheetId="11" hidden="1">{"'Sheet1'!$L$16"}</definedName>
    <definedName name="______LAN3" localSheetId="1" hidden="1">{"'Sheet1'!$L$16"}</definedName>
    <definedName name="______LAN3" localSheetId="2" hidden="1">{"'Sheet1'!$L$16"}</definedName>
    <definedName name="______LAN3" localSheetId="10" hidden="1">{"'Sheet1'!$L$16"}</definedName>
    <definedName name="______LAN3" localSheetId="15" hidden="1">{"'Sheet1'!$L$16"}</definedName>
    <definedName name="______LAN3" localSheetId="18" hidden="1">{"'Sheet1'!$L$16"}</definedName>
    <definedName name="______LAN3" localSheetId="17" hidden="1">{"'Sheet1'!$L$16"}</definedName>
    <definedName name="______LAN3" localSheetId="16" hidden="1">{"'Sheet1'!$L$16"}</definedName>
    <definedName name="______LAN3" localSheetId="14" hidden="1">{"'Sheet1'!$L$16"}</definedName>
    <definedName name="______LAN3" localSheetId="13" hidden="1">{"'Sheet1'!$L$16"}</definedName>
    <definedName name="______LAN3" localSheetId="3" hidden="1">{"'Sheet1'!$L$16"}</definedName>
    <definedName name="______LAN3" hidden="1">{"'Sheet1'!$L$16"}</definedName>
    <definedName name="______NCN15" localSheetId="50" hidden="1">{"'Sheet1'!$L$16"}</definedName>
    <definedName name="______NCN15" localSheetId="11" hidden="1">{"'Sheet1'!$L$16"}</definedName>
    <definedName name="______NCN15" localSheetId="1" hidden="1">{"'Sheet1'!$L$16"}</definedName>
    <definedName name="______NCN15" localSheetId="2" hidden="1">{"'Sheet1'!$L$16"}</definedName>
    <definedName name="______NCN15" localSheetId="10" hidden="1">{"'Sheet1'!$L$16"}</definedName>
    <definedName name="______NCN15" localSheetId="15" hidden="1">{"'Sheet1'!$L$16"}</definedName>
    <definedName name="______NCN15" localSheetId="18" hidden="1">{"'Sheet1'!$L$16"}</definedName>
    <definedName name="______NCN15" localSheetId="17" hidden="1">{"'Sheet1'!$L$16"}</definedName>
    <definedName name="______NCN15" localSheetId="16" hidden="1">{"'Sheet1'!$L$16"}</definedName>
    <definedName name="______NCN15" localSheetId="14" hidden="1">{"'Sheet1'!$L$16"}</definedName>
    <definedName name="______NCN15" localSheetId="13" hidden="1">{"'Sheet1'!$L$16"}</definedName>
    <definedName name="______NCN15" localSheetId="3" hidden="1">{"'Sheet1'!$L$16"}</definedName>
    <definedName name="______NCN15" hidden="1">{"'Sheet1'!$L$16"}</definedName>
    <definedName name="______nin190">#REF!</definedName>
    <definedName name="______PA3" localSheetId="50" hidden="1">{"'Sheet1'!$L$16"}</definedName>
    <definedName name="______PA3" localSheetId="11" hidden="1">{"'Sheet1'!$L$16"}</definedName>
    <definedName name="______PA3" localSheetId="1" hidden="1">{"'Sheet1'!$L$16"}</definedName>
    <definedName name="______PA3" localSheetId="2" hidden="1">{"'Sheet1'!$L$16"}</definedName>
    <definedName name="______PA3" localSheetId="10" hidden="1">{"'Sheet1'!$L$16"}</definedName>
    <definedName name="______PA3" localSheetId="15" hidden="1">{"'Sheet1'!$L$16"}</definedName>
    <definedName name="______PA3" localSheetId="18" hidden="1">{"'Sheet1'!$L$16"}</definedName>
    <definedName name="______PA3" localSheetId="17" hidden="1">{"'Sheet1'!$L$16"}</definedName>
    <definedName name="______PA3" localSheetId="16" hidden="1">{"'Sheet1'!$L$16"}</definedName>
    <definedName name="______PA3" localSheetId="14" hidden="1">{"'Sheet1'!$L$16"}</definedName>
    <definedName name="______PA3" localSheetId="13" hidden="1">{"'Sheet1'!$L$16"}</definedName>
    <definedName name="______PA3" localSheetId="3" hidden="1">{"'Sheet1'!$L$16"}</definedName>
    <definedName name="______PA3" hidden="1">{"'Sheet1'!$L$16"}</definedName>
    <definedName name="______TH20004" localSheetId="50" hidden="1">{"'Sheet1'!$L$16"}</definedName>
    <definedName name="______TH20004" localSheetId="11" hidden="1">{"'Sheet1'!$L$16"}</definedName>
    <definedName name="______TH20004" localSheetId="1" hidden="1">{"'Sheet1'!$L$16"}</definedName>
    <definedName name="______TH20004" localSheetId="2" hidden="1">{"'Sheet1'!$L$16"}</definedName>
    <definedName name="______TH20004" localSheetId="10" hidden="1">{"'Sheet1'!$L$16"}</definedName>
    <definedName name="______TH20004" localSheetId="15" hidden="1">{"'Sheet1'!$L$16"}</definedName>
    <definedName name="______TH20004" localSheetId="18" hidden="1">{"'Sheet1'!$L$16"}</definedName>
    <definedName name="______TH20004" localSheetId="17" hidden="1">{"'Sheet1'!$L$16"}</definedName>
    <definedName name="______TH20004" localSheetId="16" hidden="1">{"'Sheet1'!$L$16"}</definedName>
    <definedName name="______TH20004" localSheetId="14" hidden="1">{"'Sheet1'!$L$16"}</definedName>
    <definedName name="______TH20004" localSheetId="13" hidden="1">{"'Sheet1'!$L$16"}</definedName>
    <definedName name="______TH20004" localSheetId="3" hidden="1">{"'Sheet1'!$L$16"}</definedName>
    <definedName name="______TH20004" hidden="1">{"'Sheet1'!$L$16"}</definedName>
    <definedName name="_____a129" localSheetId="50" hidden="1">{"Offgrid",#N/A,FALSE,"OFFGRID";"Region",#N/A,FALSE,"REGION";"Offgrid -2",#N/A,FALSE,"OFFGRID";"WTP",#N/A,FALSE,"WTP";"WTP -2",#N/A,FALSE,"WTP";"Project",#N/A,FALSE,"PROJECT";"Summary -2",#N/A,FALSE,"SUMMARY"}</definedName>
    <definedName name="_____a129" localSheetId="11" hidden="1">{"Offgrid",#N/A,FALSE,"OFFGRID";"Region",#N/A,FALSE,"REGION";"Offgrid -2",#N/A,FALSE,"OFFGRID";"WTP",#N/A,FALSE,"WTP";"WTP -2",#N/A,FALSE,"WTP";"Project",#N/A,FALSE,"PROJECT";"Summary -2",#N/A,FALSE,"SUMMARY"}</definedName>
    <definedName name="_____a129" localSheetId="1" hidden="1">{"Offgrid",#N/A,FALSE,"OFFGRID";"Region",#N/A,FALSE,"REGION";"Offgrid -2",#N/A,FALSE,"OFFGRID";"WTP",#N/A,FALSE,"WTP";"WTP -2",#N/A,FALSE,"WTP";"Project",#N/A,FALSE,"PROJECT";"Summary -2",#N/A,FALSE,"SUMMARY"}</definedName>
    <definedName name="_____a129" localSheetId="2" hidden="1">{"Offgrid",#N/A,FALSE,"OFFGRID";"Region",#N/A,FALSE,"REGION";"Offgrid -2",#N/A,FALSE,"OFFGRID";"WTP",#N/A,FALSE,"WTP";"WTP -2",#N/A,FALSE,"WTP";"Project",#N/A,FALSE,"PROJECT";"Summary -2",#N/A,FALSE,"SUMMARY"}</definedName>
    <definedName name="_____a129" localSheetId="10" hidden="1">{"Offgrid",#N/A,FALSE,"OFFGRID";"Region",#N/A,FALSE,"REGION";"Offgrid -2",#N/A,FALSE,"OFFGRID";"WTP",#N/A,FALSE,"WTP";"WTP -2",#N/A,FALSE,"WTP";"Project",#N/A,FALSE,"PROJECT";"Summary -2",#N/A,FALSE,"SUMMARY"}</definedName>
    <definedName name="_____a129" localSheetId="15" hidden="1">{"Offgrid",#N/A,FALSE,"OFFGRID";"Region",#N/A,FALSE,"REGION";"Offgrid -2",#N/A,FALSE,"OFFGRID";"WTP",#N/A,FALSE,"WTP";"WTP -2",#N/A,FALSE,"WTP";"Project",#N/A,FALSE,"PROJECT";"Summary -2",#N/A,FALSE,"SUMMARY"}</definedName>
    <definedName name="_____a129" localSheetId="18" hidden="1">{"Offgrid",#N/A,FALSE,"OFFGRID";"Region",#N/A,FALSE,"REGION";"Offgrid -2",#N/A,FALSE,"OFFGRID";"WTP",#N/A,FALSE,"WTP";"WTP -2",#N/A,FALSE,"WTP";"Project",#N/A,FALSE,"PROJECT";"Summary -2",#N/A,FALSE,"SUMMARY"}</definedName>
    <definedName name="_____a129" localSheetId="17" hidden="1">{"Offgrid",#N/A,FALSE,"OFFGRID";"Region",#N/A,FALSE,"REGION";"Offgrid -2",#N/A,FALSE,"OFFGRID";"WTP",#N/A,FALSE,"WTP";"WTP -2",#N/A,FALSE,"WTP";"Project",#N/A,FALSE,"PROJECT";"Summary -2",#N/A,FALSE,"SUMMARY"}</definedName>
    <definedName name="_____a129" localSheetId="16" hidden="1">{"Offgrid",#N/A,FALSE,"OFFGRID";"Region",#N/A,FALSE,"REGION";"Offgrid -2",#N/A,FALSE,"OFFGRID";"WTP",#N/A,FALSE,"WTP";"WTP -2",#N/A,FALSE,"WTP";"Project",#N/A,FALSE,"PROJECT";"Summary -2",#N/A,FALSE,"SUMMARY"}</definedName>
    <definedName name="_____a129" localSheetId="14" hidden="1">{"Offgrid",#N/A,FALSE,"OFFGRID";"Region",#N/A,FALSE,"REGION";"Offgrid -2",#N/A,FALSE,"OFFGRID";"WTP",#N/A,FALSE,"WTP";"WTP -2",#N/A,FALSE,"WTP";"Project",#N/A,FALSE,"PROJECT";"Summary -2",#N/A,FALSE,"SUMMARY"}</definedName>
    <definedName name="_____a129" localSheetId="13" hidden="1">{"Offgrid",#N/A,FALSE,"OFFGRID";"Region",#N/A,FALSE,"REGION";"Offgrid -2",#N/A,FALSE,"OFFGRID";"WTP",#N/A,FALSE,"WTP";"WTP -2",#N/A,FALSE,"WTP";"Project",#N/A,FALSE,"PROJECT";"Summary -2",#N/A,FALSE,"SUMMARY"}</definedName>
    <definedName name="_____a129" localSheetId="3" hidden="1">{"Offgrid",#N/A,FALSE,"OFFGRID";"Region",#N/A,FALSE,"REGION";"Offgrid -2",#N/A,FALSE,"OFFGRID";"WTP",#N/A,FALSE,"WTP";"WTP -2",#N/A,FALSE,"WTP";"Project",#N/A,FALSE,"PROJECT";"Summary -2",#N/A,FALSE,"SUMMARY"}</definedName>
    <definedName name="_____a129" hidden="1">{"Offgrid",#N/A,FALSE,"OFFGRID";"Region",#N/A,FALSE,"REGION";"Offgrid -2",#N/A,FALSE,"OFFGRID";"WTP",#N/A,FALSE,"WTP";"WTP -2",#N/A,FALSE,"WTP";"Project",#N/A,FALSE,"PROJECT";"Summary -2",#N/A,FALSE,"SUMMARY"}</definedName>
    <definedName name="_____a130" localSheetId="50" hidden="1">{"Offgrid",#N/A,FALSE,"OFFGRID";"Region",#N/A,FALSE,"REGION";"Offgrid -2",#N/A,FALSE,"OFFGRID";"WTP",#N/A,FALSE,"WTP";"WTP -2",#N/A,FALSE,"WTP";"Project",#N/A,FALSE,"PROJECT";"Summary -2",#N/A,FALSE,"SUMMARY"}</definedName>
    <definedName name="_____a130" localSheetId="11" hidden="1">{"Offgrid",#N/A,FALSE,"OFFGRID";"Region",#N/A,FALSE,"REGION";"Offgrid -2",#N/A,FALSE,"OFFGRID";"WTP",#N/A,FALSE,"WTP";"WTP -2",#N/A,FALSE,"WTP";"Project",#N/A,FALSE,"PROJECT";"Summary -2",#N/A,FALSE,"SUMMARY"}</definedName>
    <definedName name="_____a130" localSheetId="1" hidden="1">{"Offgrid",#N/A,FALSE,"OFFGRID";"Region",#N/A,FALSE,"REGION";"Offgrid -2",#N/A,FALSE,"OFFGRID";"WTP",#N/A,FALSE,"WTP";"WTP -2",#N/A,FALSE,"WTP";"Project",#N/A,FALSE,"PROJECT";"Summary -2",#N/A,FALSE,"SUMMARY"}</definedName>
    <definedName name="_____a130" localSheetId="2" hidden="1">{"Offgrid",#N/A,FALSE,"OFFGRID";"Region",#N/A,FALSE,"REGION";"Offgrid -2",#N/A,FALSE,"OFFGRID";"WTP",#N/A,FALSE,"WTP";"WTP -2",#N/A,FALSE,"WTP";"Project",#N/A,FALSE,"PROJECT";"Summary -2",#N/A,FALSE,"SUMMARY"}</definedName>
    <definedName name="_____a130" localSheetId="10" hidden="1">{"Offgrid",#N/A,FALSE,"OFFGRID";"Region",#N/A,FALSE,"REGION";"Offgrid -2",#N/A,FALSE,"OFFGRID";"WTP",#N/A,FALSE,"WTP";"WTP -2",#N/A,FALSE,"WTP";"Project",#N/A,FALSE,"PROJECT";"Summary -2",#N/A,FALSE,"SUMMARY"}</definedName>
    <definedName name="_____a130" localSheetId="15" hidden="1">{"Offgrid",#N/A,FALSE,"OFFGRID";"Region",#N/A,FALSE,"REGION";"Offgrid -2",#N/A,FALSE,"OFFGRID";"WTP",#N/A,FALSE,"WTP";"WTP -2",#N/A,FALSE,"WTP";"Project",#N/A,FALSE,"PROJECT";"Summary -2",#N/A,FALSE,"SUMMARY"}</definedName>
    <definedName name="_____a130" localSheetId="18" hidden="1">{"Offgrid",#N/A,FALSE,"OFFGRID";"Region",#N/A,FALSE,"REGION";"Offgrid -2",#N/A,FALSE,"OFFGRID";"WTP",#N/A,FALSE,"WTP";"WTP -2",#N/A,FALSE,"WTP";"Project",#N/A,FALSE,"PROJECT";"Summary -2",#N/A,FALSE,"SUMMARY"}</definedName>
    <definedName name="_____a130" localSheetId="17" hidden="1">{"Offgrid",#N/A,FALSE,"OFFGRID";"Region",#N/A,FALSE,"REGION";"Offgrid -2",#N/A,FALSE,"OFFGRID";"WTP",#N/A,FALSE,"WTP";"WTP -2",#N/A,FALSE,"WTP";"Project",#N/A,FALSE,"PROJECT";"Summary -2",#N/A,FALSE,"SUMMARY"}</definedName>
    <definedName name="_____a130" localSheetId="16" hidden="1">{"Offgrid",#N/A,FALSE,"OFFGRID";"Region",#N/A,FALSE,"REGION";"Offgrid -2",#N/A,FALSE,"OFFGRID";"WTP",#N/A,FALSE,"WTP";"WTP -2",#N/A,FALSE,"WTP";"Project",#N/A,FALSE,"PROJECT";"Summary -2",#N/A,FALSE,"SUMMARY"}</definedName>
    <definedName name="_____a130" localSheetId="14" hidden="1">{"Offgrid",#N/A,FALSE,"OFFGRID";"Region",#N/A,FALSE,"REGION";"Offgrid -2",#N/A,FALSE,"OFFGRID";"WTP",#N/A,FALSE,"WTP";"WTP -2",#N/A,FALSE,"WTP";"Project",#N/A,FALSE,"PROJECT";"Summary -2",#N/A,FALSE,"SUMMARY"}</definedName>
    <definedName name="_____a130" localSheetId="13" hidden="1">{"Offgrid",#N/A,FALSE,"OFFGRID";"Region",#N/A,FALSE,"REGION";"Offgrid -2",#N/A,FALSE,"OFFGRID";"WTP",#N/A,FALSE,"WTP";"WTP -2",#N/A,FALSE,"WTP";"Project",#N/A,FALSE,"PROJECT";"Summary -2",#N/A,FALSE,"SUMMARY"}</definedName>
    <definedName name="_____a130" localSheetId="3" hidden="1">{"Offgrid",#N/A,FALSE,"OFFGRID";"Region",#N/A,FALSE,"REGION";"Offgrid -2",#N/A,FALSE,"OFFGRID";"WTP",#N/A,FALSE,"WTP";"WTP -2",#N/A,FALSE,"WTP";"Project",#N/A,FALSE,"PROJECT";"Summary -2",#N/A,FALSE,"SUMMARY"}</definedName>
    <definedName name="_____a130" hidden="1">{"Offgrid",#N/A,FALSE,"OFFGRID";"Region",#N/A,FALSE,"REGION";"Offgrid -2",#N/A,FALSE,"OFFGRID";"WTP",#N/A,FALSE,"WTP";"WTP -2",#N/A,FALSE,"WTP";"Project",#N/A,FALSE,"PROJECT";"Summary -2",#N/A,FALSE,"SUMMARY"}</definedName>
    <definedName name="_____a2" localSheetId="50" hidden="1">{"'Sheet1'!$L$16"}</definedName>
    <definedName name="_____a2" localSheetId="11" hidden="1">{"'Sheet1'!$L$16"}</definedName>
    <definedName name="_____a2" localSheetId="1" hidden="1">{"'Sheet1'!$L$16"}</definedName>
    <definedName name="_____a2" localSheetId="2" hidden="1">{"'Sheet1'!$L$16"}</definedName>
    <definedName name="_____a2" localSheetId="10" hidden="1">{"'Sheet1'!$L$16"}</definedName>
    <definedName name="_____a2" localSheetId="15" hidden="1">{"'Sheet1'!$L$16"}</definedName>
    <definedName name="_____a2" localSheetId="18" hidden="1">{"'Sheet1'!$L$16"}</definedName>
    <definedName name="_____a2" localSheetId="17" hidden="1">{"'Sheet1'!$L$16"}</definedName>
    <definedName name="_____a2" localSheetId="16" hidden="1">{"'Sheet1'!$L$16"}</definedName>
    <definedName name="_____a2" localSheetId="14" hidden="1">{"'Sheet1'!$L$16"}</definedName>
    <definedName name="_____a2" localSheetId="13" hidden="1">{"'Sheet1'!$L$16"}</definedName>
    <definedName name="_____a2" localSheetId="3" hidden="1">{"'Sheet1'!$L$16"}</definedName>
    <definedName name="_____a2" hidden="1">{"'Sheet1'!$L$16"}</definedName>
    <definedName name="_____Bm2" localSheetId="50" hidden="1">{"'Sheet1'!$L$16"}</definedName>
    <definedName name="_____Bm2" localSheetId="11" hidden="1">{"'Sheet1'!$L$16"}</definedName>
    <definedName name="_____Bm2" localSheetId="1" hidden="1">{"'Sheet1'!$L$16"}</definedName>
    <definedName name="_____Bm2" localSheetId="2" hidden="1">{"'Sheet1'!$L$16"}</definedName>
    <definedName name="_____Bm2" localSheetId="10" hidden="1">{"'Sheet1'!$L$16"}</definedName>
    <definedName name="_____Bm2" localSheetId="15" hidden="1">{"'Sheet1'!$L$16"}</definedName>
    <definedName name="_____Bm2" localSheetId="18" hidden="1">{"'Sheet1'!$L$16"}</definedName>
    <definedName name="_____Bm2" localSheetId="17" hidden="1">{"'Sheet1'!$L$16"}</definedName>
    <definedName name="_____Bm2" localSheetId="16" hidden="1">{"'Sheet1'!$L$16"}</definedName>
    <definedName name="_____Bm2" localSheetId="14" hidden="1">{"'Sheet1'!$L$16"}</definedName>
    <definedName name="_____Bm2" localSheetId="13" hidden="1">{"'Sheet1'!$L$16"}</definedName>
    <definedName name="_____Bm2" localSheetId="3" hidden="1">{"'Sheet1'!$L$16"}</definedName>
    <definedName name="_____Bm2" hidden="1">{"'Sheet1'!$L$16"}</definedName>
    <definedName name="_____CON1">#REF!</definedName>
    <definedName name="_____CP31" localSheetId="50" hidden="1">{"'Sheet1'!$L$16"}</definedName>
    <definedName name="_____CP31" localSheetId="11" hidden="1">{"'Sheet1'!$L$16"}</definedName>
    <definedName name="_____CP31" localSheetId="1" hidden="1">{"'Sheet1'!$L$16"}</definedName>
    <definedName name="_____CP31" localSheetId="2" hidden="1">{"'Sheet1'!$L$16"}</definedName>
    <definedName name="_____CP31" localSheetId="10" hidden="1">{"'Sheet1'!$L$16"}</definedName>
    <definedName name="_____CP31" localSheetId="15" hidden="1">{"'Sheet1'!$L$16"}</definedName>
    <definedName name="_____CP31" localSheetId="18" hidden="1">{"'Sheet1'!$L$16"}</definedName>
    <definedName name="_____CP31" localSheetId="17" hidden="1">{"'Sheet1'!$L$16"}</definedName>
    <definedName name="_____CP31" localSheetId="16" hidden="1">{"'Sheet1'!$L$16"}</definedName>
    <definedName name="_____CP31" localSheetId="14" hidden="1">{"'Sheet1'!$L$16"}</definedName>
    <definedName name="_____CP31" localSheetId="13" hidden="1">{"'Sheet1'!$L$16"}</definedName>
    <definedName name="_____CP31" localSheetId="3" hidden="1">{"'Sheet1'!$L$16"}</definedName>
    <definedName name="_____CP31" hidden="1">{"'Sheet1'!$L$16"}</definedName>
    <definedName name="_____d1500" localSheetId="50" hidden="1">{"'Sheet1'!$L$16"}</definedName>
    <definedName name="_____d1500" localSheetId="11" hidden="1">{"'Sheet1'!$L$16"}</definedName>
    <definedName name="_____d1500" localSheetId="1" hidden="1">{"'Sheet1'!$L$16"}</definedName>
    <definedName name="_____d1500" localSheetId="2" hidden="1">{"'Sheet1'!$L$16"}</definedName>
    <definedName name="_____d1500" localSheetId="10" hidden="1">{"'Sheet1'!$L$16"}</definedName>
    <definedName name="_____d1500" localSheetId="15" hidden="1">{"'Sheet1'!$L$16"}</definedName>
    <definedName name="_____d1500" localSheetId="18" hidden="1">{"'Sheet1'!$L$16"}</definedName>
    <definedName name="_____d1500" localSheetId="17" hidden="1">{"'Sheet1'!$L$16"}</definedName>
    <definedName name="_____d1500" localSheetId="16" hidden="1">{"'Sheet1'!$L$16"}</definedName>
    <definedName name="_____d1500" localSheetId="14" hidden="1">{"'Sheet1'!$L$16"}</definedName>
    <definedName name="_____d1500" localSheetId="13" hidden="1">{"'Sheet1'!$L$16"}</definedName>
    <definedName name="_____d1500" localSheetId="3" hidden="1">{"'Sheet1'!$L$16"}</definedName>
    <definedName name="_____d1500" hidden="1">{"'Sheet1'!$L$16"}</definedName>
    <definedName name="_____fsf2" localSheetId="2" hidden="1">{#N/A,#N/A,TRUE,"Mhr_Sum"}</definedName>
    <definedName name="_____fsf2" localSheetId="3" hidden="1">{#N/A,#N/A,TRUE,"Mhr_Sum"}</definedName>
    <definedName name="_____fsf2" hidden="1">{#N/A,#N/A,TRUE,"Mhr_Sum"}</definedName>
    <definedName name="_____Goi8" localSheetId="50" hidden="1">{"'Sheet1'!$L$16"}</definedName>
    <definedName name="_____Goi8" localSheetId="11" hidden="1">{"'Sheet1'!$L$16"}</definedName>
    <definedName name="_____Goi8" localSheetId="1" hidden="1">{"'Sheet1'!$L$16"}</definedName>
    <definedName name="_____Goi8" localSheetId="2" hidden="1">{"'Sheet1'!$L$16"}</definedName>
    <definedName name="_____Goi8" localSheetId="10" hidden="1">{"'Sheet1'!$L$16"}</definedName>
    <definedName name="_____Goi8" localSheetId="15" hidden="1">{"'Sheet1'!$L$16"}</definedName>
    <definedName name="_____Goi8" localSheetId="18" hidden="1">{"'Sheet1'!$L$16"}</definedName>
    <definedName name="_____Goi8" localSheetId="17" hidden="1">{"'Sheet1'!$L$16"}</definedName>
    <definedName name="_____Goi8" localSheetId="16" hidden="1">{"'Sheet1'!$L$16"}</definedName>
    <definedName name="_____Goi8" localSheetId="14" hidden="1">{"'Sheet1'!$L$16"}</definedName>
    <definedName name="_____Goi8" localSheetId="13" hidden="1">{"'Sheet1'!$L$16"}</definedName>
    <definedName name="_____Goi8" localSheetId="3" hidden="1">{"'Sheet1'!$L$16"}</definedName>
    <definedName name="_____Goi8" hidden="1">{"'Sheet1'!$L$16"}</definedName>
    <definedName name="_____H1" localSheetId="2" hidden="1">{#N/A,#N/A,TRUE,"Mhr_Sum"}</definedName>
    <definedName name="_____H1" localSheetId="3" hidden="1">{#N/A,#N/A,TRUE,"Mhr_Sum"}</definedName>
    <definedName name="_____H1" hidden="1">{#N/A,#N/A,TRUE,"Mhr_Sum"}</definedName>
    <definedName name="_____H4" localSheetId="2" hidden="1">{#N/A,#N/A,TRUE,"Mhr_Sum"}</definedName>
    <definedName name="_____H4" localSheetId="3" hidden="1">{#N/A,#N/A,TRUE,"Mhr_Sum"}</definedName>
    <definedName name="_____H4" hidden="1">{#N/A,#N/A,TRUE,"Mhr_Sum"}</definedName>
    <definedName name="_____HE1">#REF!</definedName>
    <definedName name="_____KM130" localSheetId="50" hidden="1">{"'Sheet1'!$L$16"}</definedName>
    <definedName name="_____KM130" localSheetId="11" hidden="1">{"'Sheet1'!$L$16"}</definedName>
    <definedName name="_____KM130" localSheetId="1" hidden="1">{"'Sheet1'!$L$16"}</definedName>
    <definedName name="_____KM130" localSheetId="2" hidden="1">{"'Sheet1'!$L$16"}</definedName>
    <definedName name="_____KM130" localSheetId="10" hidden="1">{"'Sheet1'!$L$16"}</definedName>
    <definedName name="_____KM130" localSheetId="15" hidden="1">{"'Sheet1'!$L$16"}</definedName>
    <definedName name="_____KM130" localSheetId="18" hidden="1">{"'Sheet1'!$L$16"}</definedName>
    <definedName name="_____KM130" localSheetId="17" hidden="1">{"'Sheet1'!$L$16"}</definedName>
    <definedName name="_____KM130" localSheetId="16" hidden="1">{"'Sheet1'!$L$16"}</definedName>
    <definedName name="_____KM130" localSheetId="14" hidden="1">{"'Sheet1'!$L$16"}</definedName>
    <definedName name="_____KM130" localSheetId="13" hidden="1">{"'Sheet1'!$L$16"}</definedName>
    <definedName name="_____KM130" localSheetId="3" hidden="1">{"'Sheet1'!$L$16"}</definedName>
    <definedName name="_____KM130" hidden="1">{"'Sheet1'!$L$16"}</definedName>
    <definedName name="_____Lan1" localSheetId="50" hidden="1">{"'Sheet1'!$L$16"}</definedName>
    <definedName name="_____Lan1" localSheetId="11" hidden="1">{"'Sheet1'!$L$16"}</definedName>
    <definedName name="_____Lan1" localSheetId="1" hidden="1">{"'Sheet1'!$L$16"}</definedName>
    <definedName name="_____Lan1" localSheetId="2" hidden="1">{"'Sheet1'!$L$16"}</definedName>
    <definedName name="_____Lan1" localSheetId="10" hidden="1">{"'Sheet1'!$L$16"}</definedName>
    <definedName name="_____Lan1" localSheetId="15" hidden="1">{"'Sheet1'!$L$16"}</definedName>
    <definedName name="_____Lan1" localSheetId="18" hidden="1">{"'Sheet1'!$L$16"}</definedName>
    <definedName name="_____Lan1" localSheetId="17" hidden="1">{"'Sheet1'!$L$16"}</definedName>
    <definedName name="_____Lan1" localSheetId="16" hidden="1">{"'Sheet1'!$L$16"}</definedName>
    <definedName name="_____Lan1" localSheetId="14" hidden="1">{"'Sheet1'!$L$16"}</definedName>
    <definedName name="_____Lan1" localSheetId="13" hidden="1">{"'Sheet1'!$L$16"}</definedName>
    <definedName name="_____Lan1" localSheetId="3" hidden="1">{"'Sheet1'!$L$16"}</definedName>
    <definedName name="_____Lan1" hidden="1">{"'Sheet1'!$L$16"}</definedName>
    <definedName name="_____LAN3" localSheetId="50" hidden="1">{"'Sheet1'!$L$16"}</definedName>
    <definedName name="_____LAN3" localSheetId="11" hidden="1">{"'Sheet1'!$L$16"}</definedName>
    <definedName name="_____LAN3" localSheetId="1" hidden="1">{"'Sheet1'!$L$16"}</definedName>
    <definedName name="_____LAN3" localSheetId="2" hidden="1">{"'Sheet1'!$L$16"}</definedName>
    <definedName name="_____LAN3" localSheetId="10" hidden="1">{"'Sheet1'!$L$16"}</definedName>
    <definedName name="_____LAN3" localSheetId="15" hidden="1">{"'Sheet1'!$L$16"}</definedName>
    <definedName name="_____LAN3" localSheetId="18" hidden="1">{"'Sheet1'!$L$16"}</definedName>
    <definedName name="_____LAN3" localSheetId="17" hidden="1">{"'Sheet1'!$L$16"}</definedName>
    <definedName name="_____LAN3" localSheetId="16" hidden="1">{"'Sheet1'!$L$16"}</definedName>
    <definedName name="_____LAN3" localSheetId="14" hidden="1">{"'Sheet1'!$L$16"}</definedName>
    <definedName name="_____LAN3" localSheetId="13" hidden="1">{"'Sheet1'!$L$16"}</definedName>
    <definedName name="_____LAN3" localSheetId="3" hidden="1">{"'Sheet1'!$L$16"}</definedName>
    <definedName name="_____LAN3" hidden="1">{"'Sheet1'!$L$16"}</definedName>
    <definedName name="_____lap2">#REF!</definedName>
    <definedName name="_____MAC12">#REF!</definedName>
    <definedName name="_____PA3" localSheetId="50" hidden="1">{"'Sheet1'!$L$16"}</definedName>
    <definedName name="_____PA3" localSheetId="11" hidden="1">{"'Sheet1'!$L$16"}</definedName>
    <definedName name="_____PA3" localSheetId="1" hidden="1">{"'Sheet1'!$L$16"}</definedName>
    <definedName name="_____PA3" localSheetId="2" hidden="1">{"'Sheet1'!$L$16"}</definedName>
    <definedName name="_____PA3" localSheetId="10" hidden="1">{"'Sheet1'!$L$16"}</definedName>
    <definedName name="_____PA3" localSheetId="15" hidden="1">{"'Sheet1'!$L$16"}</definedName>
    <definedName name="_____PA3" localSheetId="18" hidden="1">{"'Sheet1'!$L$16"}</definedName>
    <definedName name="_____PA3" localSheetId="17" hidden="1">{"'Sheet1'!$L$16"}</definedName>
    <definedName name="_____PA3" localSheetId="16" hidden="1">{"'Sheet1'!$L$16"}</definedName>
    <definedName name="_____PA3" localSheetId="14" hidden="1">{"'Sheet1'!$L$16"}</definedName>
    <definedName name="_____PA3" localSheetId="13" hidden="1">{"'Sheet1'!$L$16"}</definedName>
    <definedName name="_____PA3" localSheetId="3" hidden="1">{"'Sheet1'!$L$16"}</definedName>
    <definedName name="_____PA3" hidden="1">{"'Sheet1'!$L$16"}</definedName>
    <definedName name="_____PK2" localSheetId="2" hidden="1">{"'장비'!$A$3:$M$12"}</definedName>
    <definedName name="_____PK2" localSheetId="3" hidden="1">{"'장비'!$A$3:$M$12"}</definedName>
    <definedName name="_____PK2" hidden="1">{"'장비'!$A$3:$M$12"}</definedName>
    <definedName name="_____PKG3" localSheetId="2" hidden="1">{"'장비'!$A$3:$M$12"}</definedName>
    <definedName name="_____PKG3" localSheetId="3" hidden="1">{"'장비'!$A$3:$M$12"}</definedName>
    <definedName name="_____PKG3" hidden="1">{"'장비'!$A$3:$M$12"}</definedName>
    <definedName name="_____qqq222" localSheetId="2" hidden="1">{"'장비'!$A$3:$M$12"}</definedName>
    <definedName name="_____qqq222" localSheetId="3" hidden="1">{"'장비'!$A$3:$M$12"}</definedName>
    <definedName name="_____qqq222" hidden="1">{"'장비'!$A$3:$M$12"}</definedName>
    <definedName name="_____sc1">#REF!</definedName>
    <definedName name="_____TH20004" localSheetId="50" hidden="1">{"'Sheet1'!$L$16"}</definedName>
    <definedName name="_____TH20004" localSheetId="11" hidden="1">{"'Sheet1'!$L$16"}</definedName>
    <definedName name="_____TH20004" localSheetId="1" hidden="1">{"'Sheet1'!$L$16"}</definedName>
    <definedName name="_____TH20004" localSheetId="2" hidden="1">{"'Sheet1'!$L$16"}</definedName>
    <definedName name="_____TH20004" localSheetId="10" hidden="1">{"'Sheet1'!$L$16"}</definedName>
    <definedName name="_____TH20004" localSheetId="15" hidden="1">{"'Sheet1'!$L$16"}</definedName>
    <definedName name="_____TH20004" localSheetId="18" hidden="1">{"'Sheet1'!$L$16"}</definedName>
    <definedName name="_____TH20004" localSheetId="17" hidden="1">{"'Sheet1'!$L$16"}</definedName>
    <definedName name="_____TH20004" localSheetId="16" hidden="1">{"'Sheet1'!$L$16"}</definedName>
    <definedName name="_____TH20004" localSheetId="14" hidden="1">{"'Sheet1'!$L$16"}</definedName>
    <definedName name="_____TH20004" localSheetId="13" hidden="1">{"'Sheet1'!$L$16"}</definedName>
    <definedName name="_____TH20004" localSheetId="3" hidden="1">{"'Sheet1'!$L$16"}</definedName>
    <definedName name="_____TH20004" hidden="1">{"'Sheet1'!$L$16"}</definedName>
    <definedName name="_____TM2" localSheetId="50" hidden="1">{"'Sheet1'!$L$16"}</definedName>
    <definedName name="_____TM2" localSheetId="11" hidden="1">{"'Sheet1'!$L$16"}</definedName>
    <definedName name="_____TM2" localSheetId="1" hidden="1">{"'Sheet1'!$L$16"}</definedName>
    <definedName name="_____TM2" localSheetId="2" hidden="1">{"'Sheet1'!$L$16"}</definedName>
    <definedName name="_____TM2" localSheetId="10" hidden="1">{"'Sheet1'!$L$16"}</definedName>
    <definedName name="_____TM2" localSheetId="15" hidden="1">{"'Sheet1'!$L$16"}</definedName>
    <definedName name="_____TM2" localSheetId="18" hidden="1">{"'Sheet1'!$L$16"}</definedName>
    <definedName name="_____TM2" localSheetId="17" hidden="1">{"'Sheet1'!$L$16"}</definedName>
    <definedName name="_____TM2" localSheetId="16" hidden="1">{"'Sheet1'!$L$16"}</definedName>
    <definedName name="_____TM2" localSheetId="14" hidden="1">{"'Sheet1'!$L$16"}</definedName>
    <definedName name="_____TM2" localSheetId="13" hidden="1">{"'Sheet1'!$L$16"}</definedName>
    <definedName name="_____TM2" localSheetId="3" hidden="1">{"'Sheet1'!$L$16"}</definedName>
    <definedName name="_____TM2" hidden="1">{"'Sheet1'!$L$16"}</definedName>
    <definedName name="_____tt3" localSheetId="50" hidden="1">{"'Sheet1'!$L$16"}</definedName>
    <definedName name="_____tt3" localSheetId="11" hidden="1">{"'Sheet1'!$L$16"}</definedName>
    <definedName name="_____tt3" localSheetId="1" hidden="1">{"'Sheet1'!$L$16"}</definedName>
    <definedName name="_____tt3" localSheetId="2" hidden="1">{"'Sheet1'!$L$16"}</definedName>
    <definedName name="_____tt3" localSheetId="10" hidden="1">{"'Sheet1'!$L$16"}</definedName>
    <definedName name="_____tt3" localSheetId="15" hidden="1">{"'Sheet1'!$L$16"}</definedName>
    <definedName name="_____tt3" localSheetId="18" hidden="1">{"'Sheet1'!$L$16"}</definedName>
    <definedName name="_____tt3" localSheetId="17" hidden="1">{"'Sheet1'!$L$16"}</definedName>
    <definedName name="_____tt3" localSheetId="16" hidden="1">{"'Sheet1'!$L$16"}</definedName>
    <definedName name="_____tt3" localSheetId="14" hidden="1">{"'Sheet1'!$L$16"}</definedName>
    <definedName name="_____tt3" localSheetId="13" hidden="1">{"'Sheet1'!$L$16"}</definedName>
    <definedName name="_____tt3" localSheetId="3" hidden="1">{"'Sheet1'!$L$16"}</definedName>
    <definedName name="_____tt3" hidden="1">{"'Sheet1'!$L$16"}</definedName>
    <definedName name="____a1" localSheetId="2" hidden="1">{"'Sheet1'!$L$16"}</definedName>
    <definedName name="____a1" localSheetId="3" hidden="1">{"'Sheet1'!$L$16"}</definedName>
    <definedName name="____a1" hidden="1">{"'Sheet1'!$L$16"}</definedName>
    <definedName name="____a11" localSheetId="2" hidden="1">{"'장비'!$A$3:$M$12"}</definedName>
    <definedName name="____a11" localSheetId="3" hidden="1">{"'장비'!$A$3:$M$12"}</definedName>
    <definedName name="____a11" hidden="1">{"'장비'!$A$3:$M$12"}</definedName>
    <definedName name="____a129" localSheetId="50" hidden="1">{"Offgrid",#N/A,FALSE,"OFFGRID";"Region",#N/A,FALSE,"REGION";"Offgrid -2",#N/A,FALSE,"OFFGRID";"WTP",#N/A,FALSE,"WTP";"WTP -2",#N/A,FALSE,"WTP";"Project",#N/A,FALSE,"PROJECT";"Summary -2",#N/A,FALSE,"SUMMARY"}</definedName>
    <definedName name="____a129" localSheetId="11" hidden="1">{"Offgrid",#N/A,FALSE,"OFFGRID";"Region",#N/A,FALSE,"REGION";"Offgrid -2",#N/A,FALSE,"OFFGRID";"WTP",#N/A,FALSE,"WTP";"WTP -2",#N/A,FALSE,"WTP";"Project",#N/A,FALSE,"PROJECT";"Summary -2",#N/A,FALSE,"SUMMARY"}</definedName>
    <definedName name="____a129" localSheetId="1" hidden="1">{"Offgrid",#N/A,FALSE,"OFFGRID";"Region",#N/A,FALSE,"REGION";"Offgrid -2",#N/A,FALSE,"OFFGRID";"WTP",#N/A,FALSE,"WTP";"WTP -2",#N/A,FALSE,"WTP";"Project",#N/A,FALSE,"PROJECT";"Summary -2",#N/A,FALSE,"SUMMARY"}</definedName>
    <definedName name="____a129" localSheetId="2" hidden="1">{"Offgrid",#N/A,FALSE,"OFFGRID";"Region",#N/A,FALSE,"REGION";"Offgrid -2",#N/A,FALSE,"OFFGRID";"WTP",#N/A,FALSE,"WTP";"WTP -2",#N/A,FALSE,"WTP";"Project",#N/A,FALSE,"PROJECT";"Summary -2",#N/A,FALSE,"SUMMARY"}</definedName>
    <definedName name="____a129" localSheetId="10" hidden="1">{"Offgrid",#N/A,FALSE,"OFFGRID";"Region",#N/A,FALSE,"REGION";"Offgrid -2",#N/A,FALSE,"OFFGRID";"WTP",#N/A,FALSE,"WTP";"WTP -2",#N/A,FALSE,"WTP";"Project",#N/A,FALSE,"PROJECT";"Summary -2",#N/A,FALSE,"SUMMARY"}</definedName>
    <definedName name="____a129" localSheetId="15" hidden="1">{"Offgrid",#N/A,FALSE,"OFFGRID";"Region",#N/A,FALSE,"REGION";"Offgrid -2",#N/A,FALSE,"OFFGRID";"WTP",#N/A,FALSE,"WTP";"WTP -2",#N/A,FALSE,"WTP";"Project",#N/A,FALSE,"PROJECT";"Summary -2",#N/A,FALSE,"SUMMARY"}</definedName>
    <definedName name="____a129" localSheetId="18" hidden="1">{"Offgrid",#N/A,FALSE,"OFFGRID";"Region",#N/A,FALSE,"REGION";"Offgrid -2",#N/A,FALSE,"OFFGRID";"WTP",#N/A,FALSE,"WTP";"WTP -2",#N/A,FALSE,"WTP";"Project",#N/A,FALSE,"PROJECT";"Summary -2",#N/A,FALSE,"SUMMARY"}</definedName>
    <definedName name="____a129" localSheetId="17" hidden="1">{"Offgrid",#N/A,FALSE,"OFFGRID";"Region",#N/A,FALSE,"REGION";"Offgrid -2",#N/A,FALSE,"OFFGRID";"WTP",#N/A,FALSE,"WTP";"WTP -2",#N/A,FALSE,"WTP";"Project",#N/A,FALSE,"PROJECT";"Summary -2",#N/A,FALSE,"SUMMARY"}</definedName>
    <definedName name="____a129" localSheetId="16" hidden="1">{"Offgrid",#N/A,FALSE,"OFFGRID";"Region",#N/A,FALSE,"REGION";"Offgrid -2",#N/A,FALSE,"OFFGRID";"WTP",#N/A,FALSE,"WTP";"WTP -2",#N/A,FALSE,"WTP";"Project",#N/A,FALSE,"PROJECT";"Summary -2",#N/A,FALSE,"SUMMARY"}</definedName>
    <definedName name="____a129" localSheetId="14" hidden="1">{"Offgrid",#N/A,FALSE,"OFFGRID";"Region",#N/A,FALSE,"REGION";"Offgrid -2",#N/A,FALSE,"OFFGRID";"WTP",#N/A,FALSE,"WTP";"WTP -2",#N/A,FALSE,"WTP";"Project",#N/A,FALSE,"PROJECT";"Summary -2",#N/A,FALSE,"SUMMARY"}</definedName>
    <definedName name="____a129" localSheetId="13" hidden="1">{"Offgrid",#N/A,FALSE,"OFFGRID";"Region",#N/A,FALSE,"REGION";"Offgrid -2",#N/A,FALSE,"OFFGRID";"WTP",#N/A,FALSE,"WTP";"WTP -2",#N/A,FALSE,"WTP";"Project",#N/A,FALSE,"PROJECT";"Summary -2",#N/A,FALSE,"SUMMARY"}</definedName>
    <definedName name="____a129" localSheetId="3" hidden="1">{"Offgrid",#N/A,FALSE,"OFFGRID";"Region",#N/A,FALSE,"REGION";"Offgrid -2",#N/A,FALSE,"OFFGRID";"WTP",#N/A,FALSE,"WTP";"WTP -2",#N/A,FALSE,"WTP";"Project",#N/A,FALSE,"PROJECT";"Summary -2",#N/A,FALSE,"SUMMARY"}</definedName>
    <definedName name="____a129" hidden="1">{"Offgrid",#N/A,FALSE,"OFFGRID";"Region",#N/A,FALSE,"REGION";"Offgrid -2",#N/A,FALSE,"OFFGRID";"WTP",#N/A,FALSE,"WTP";"WTP -2",#N/A,FALSE,"WTP";"Project",#N/A,FALSE,"PROJECT";"Summary -2",#N/A,FALSE,"SUMMARY"}</definedName>
    <definedName name="____a130" localSheetId="50" hidden="1">{"Offgrid",#N/A,FALSE,"OFFGRID";"Region",#N/A,FALSE,"REGION";"Offgrid -2",#N/A,FALSE,"OFFGRID";"WTP",#N/A,FALSE,"WTP";"WTP -2",#N/A,FALSE,"WTP";"Project",#N/A,FALSE,"PROJECT";"Summary -2",#N/A,FALSE,"SUMMARY"}</definedName>
    <definedName name="____a130" localSheetId="11" hidden="1">{"Offgrid",#N/A,FALSE,"OFFGRID";"Region",#N/A,FALSE,"REGION";"Offgrid -2",#N/A,FALSE,"OFFGRID";"WTP",#N/A,FALSE,"WTP";"WTP -2",#N/A,FALSE,"WTP";"Project",#N/A,FALSE,"PROJECT";"Summary -2",#N/A,FALSE,"SUMMARY"}</definedName>
    <definedName name="____a130" localSheetId="1" hidden="1">{"Offgrid",#N/A,FALSE,"OFFGRID";"Region",#N/A,FALSE,"REGION";"Offgrid -2",#N/A,FALSE,"OFFGRID";"WTP",#N/A,FALSE,"WTP";"WTP -2",#N/A,FALSE,"WTP";"Project",#N/A,FALSE,"PROJECT";"Summary -2",#N/A,FALSE,"SUMMARY"}</definedName>
    <definedName name="____a130" localSheetId="2" hidden="1">{"Offgrid",#N/A,FALSE,"OFFGRID";"Region",#N/A,FALSE,"REGION";"Offgrid -2",#N/A,FALSE,"OFFGRID";"WTP",#N/A,FALSE,"WTP";"WTP -2",#N/A,FALSE,"WTP";"Project",#N/A,FALSE,"PROJECT";"Summary -2",#N/A,FALSE,"SUMMARY"}</definedName>
    <definedName name="____a130" localSheetId="10" hidden="1">{"Offgrid",#N/A,FALSE,"OFFGRID";"Region",#N/A,FALSE,"REGION";"Offgrid -2",#N/A,FALSE,"OFFGRID";"WTP",#N/A,FALSE,"WTP";"WTP -2",#N/A,FALSE,"WTP";"Project",#N/A,FALSE,"PROJECT";"Summary -2",#N/A,FALSE,"SUMMARY"}</definedName>
    <definedName name="____a130" localSheetId="15" hidden="1">{"Offgrid",#N/A,FALSE,"OFFGRID";"Region",#N/A,FALSE,"REGION";"Offgrid -2",#N/A,FALSE,"OFFGRID";"WTP",#N/A,FALSE,"WTP";"WTP -2",#N/A,FALSE,"WTP";"Project",#N/A,FALSE,"PROJECT";"Summary -2",#N/A,FALSE,"SUMMARY"}</definedName>
    <definedName name="____a130" localSheetId="18" hidden="1">{"Offgrid",#N/A,FALSE,"OFFGRID";"Region",#N/A,FALSE,"REGION";"Offgrid -2",#N/A,FALSE,"OFFGRID";"WTP",#N/A,FALSE,"WTP";"WTP -2",#N/A,FALSE,"WTP";"Project",#N/A,FALSE,"PROJECT";"Summary -2",#N/A,FALSE,"SUMMARY"}</definedName>
    <definedName name="____a130" localSheetId="17" hidden="1">{"Offgrid",#N/A,FALSE,"OFFGRID";"Region",#N/A,FALSE,"REGION";"Offgrid -2",#N/A,FALSE,"OFFGRID";"WTP",#N/A,FALSE,"WTP";"WTP -2",#N/A,FALSE,"WTP";"Project",#N/A,FALSE,"PROJECT";"Summary -2",#N/A,FALSE,"SUMMARY"}</definedName>
    <definedName name="____a130" localSheetId="16" hidden="1">{"Offgrid",#N/A,FALSE,"OFFGRID";"Region",#N/A,FALSE,"REGION";"Offgrid -2",#N/A,FALSE,"OFFGRID";"WTP",#N/A,FALSE,"WTP";"WTP -2",#N/A,FALSE,"WTP";"Project",#N/A,FALSE,"PROJECT";"Summary -2",#N/A,FALSE,"SUMMARY"}</definedName>
    <definedName name="____a130" localSheetId="14" hidden="1">{"Offgrid",#N/A,FALSE,"OFFGRID";"Region",#N/A,FALSE,"REGION";"Offgrid -2",#N/A,FALSE,"OFFGRID";"WTP",#N/A,FALSE,"WTP";"WTP -2",#N/A,FALSE,"WTP";"Project",#N/A,FALSE,"PROJECT";"Summary -2",#N/A,FALSE,"SUMMARY"}</definedName>
    <definedName name="____a130" localSheetId="13" hidden="1">{"Offgrid",#N/A,FALSE,"OFFGRID";"Region",#N/A,FALSE,"REGION";"Offgrid -2",#N/A,FALSE,"OFFGRID";"WTP",#N/A,FALSE,"WTP";"WTP -2",#N/A,FALSE,"WTP";"Project",#N/A,FALSE,"PROJECT";"Summary -2",#N/A,FALSE,"SUMMARY"}</definedName>
    <definedName name="____a130" localSheetId="3"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EE1" localSheetId="2" hidden="1">{#N/A,#N/A,FALSE,"단가표지"}</definedName>
    <definedName name="____EE1" localSheetId="3" hidden="1">{#N/A,#N/A,FALSE,"단가표지"}</definedName>
    <definedName name="____EE1" hidden="1">{#N/A,#N/A,FALSE,"단가표지"}</definedName>
    <definedName name="____fsf2" localSheetId="2" hidden="1">{#N/A,#N/A,TRUE,"Mhr_Sum"}</definedName>
    <definedName name="____fsf2" localSheetId="3" hidden="1">{#N/A,#N/A,TRUE,"Mhr_Sum"}</definedName>
    <definedName name="____fsf2" hidden="1">{#N/A,#N/A,TRUE,"Mhr_Sum"}</definedName>
    <definedName name="____Goi8" localSheetId="50" hidden="1">{"'Sheet1'!$L$16"}</definedName>
    <definedName name="____Goi8" localSheetId="11" hidden="1">{"'Sheet1'!$L$16"}</definedName>
    <definedName name="____Goi8" localSheetId="1" hidden="1">{"'Sheet1'!$L$16"}</definedName>
    <definedName name="____Goi8" localSheetId="2" hidden="1">{"'Sheet1'!$L$16"}</definedName>
    <definedName name="____Goi8" localSheetId="10" hidden="1">{"'Sheet1'!$L$16"}</definedName>
    <definedName name="____Goi8" localSheetId="15" hidden="1">{"'Sheet1'!$L$16"}</definedName>
    <definedName name="____Goi8" localSheetId="18" hidden="1">{"'Sheet1'!$L$16"}</definedName>
    <definedName name="____Goi8" localSheetId="17" hidden="1">{"'Sheet1'!$L$16"}</definedName>
    <definedName name="____Goi8" localSheetId="16" hidden="1">{"'Sheet1'!$L$16"}</definedName>
    <definedName name="____Goi8" localSheetId="14" hidden="1">{"'Sheet1'!$L$16"}</definedName>
    <definedName name="____Goi8" localSheetId="13" hidden="1">{"'Sheet1'!$L$16"}</definedName>
    <definedName name="____Goi8" localSheetId="3" hidden="1">{"'Sheet1'!$L$16"}</definedName>
    <definedName name="____Goi8" hidden="1">{"'Sheet1'!$L$16"}</definedName>
    <definedName name="____H1" localSheetId="2" hidden="1">{#N/A,#N/A,TRUE,"Mhr_Sum"}</definedName>
    <definedName name="____H1" localSheetId="3" hidden="1">{#N/A,#N/A,TRUE,"Mhr_Sum"}</definedName>
    <definedName name="____H1" hidden="1">{#N/A,#N/A,TRUE,"Mhr_Sum"}</definedName>
    <definedName name="____H3" localSheetId="2" hidden="1">{"'장비'!$A$3:$M$12"}</definedName>
    <definedName name="____H3" localSheetId="3" hidden="1">{"'장비'!$A$3:$M$12"}</definedName>
    <definedName name="____H3" hidden="1">{"'장비'!$A$3:$M$12"}</definedName>
    <definedName name="____H4" localSheetId="2" hidden="1">{#N/A,#N/A,TRUE,"Mhr_Sum"}</definedName>
    <definedName name="____H4" localSheetId="3" hidden="1">{#N/A,#N/A,TRUE,"Mhr_Sum"}</definedName>
    <definedName name="____H4" hidden="1">{#N/A,#N/A,TRUE,"Mhr_Sum"}</definedName>
    <definedName name="____hu1" localSheetId="50" hidden="1">{"'Sheet1'!$L$16"}</definedName>
    <definedName name="____hu1" localSheetId="11" hidden="1">{"'Sheet1'!$L$16"}</definedName>
    <definedName name="____hu1" localSheetId="1" hidden="1">{"'Sheet1'!$L$16"}</definedName>
    <definedName name="____hu1" localSheetId="2" hidden="1">{"'Sheet1'!$L$16"}</definedName>
    <definedName name="____hu1" localSheetId="10" hidden="1">{"'Sheet1'!$L$16"}</definedName>
    <definedName name="____hu1" localSheetId="15" hidden="1">{"'Sheet1'!$L$16"}</definedName>
    <definedName name="____hu1" localSheetId="18" hidden="1">{"'Sheet1'!$L$16"}</definedName>
    <definedName name="____hu1" localSheetId="17" hidden="1">{"'Sheet1'!$L$16"}</definedName>
    <definedName name="____hu1" localSheetId="16" hidden="1">{"'Sheet1'!$L$16"}</definedName>
    <definedName name="____hu1" localSheetId="14" hidden="1">{"'Sheet1'!$L$16"}</definedName>
    <definedName name="____hu1" localSheetId="13" hidden="1">{"'Sheet1'!$L$16"}</definedName>
    <definedName name="____hu1" localSheetId="3" hidden="1">{"'Sheet1'!$L$16"}</definedName>
    <definedName name="____hu1" hidden="1">{"'Sheet1'!$L$16"}</definedName>
    <definedName name="____hu2" localSheetId="50" hidden="1">{"'Sheet1'!$L$16"}</definedName>
    <definedName name="____hu2" localSheetId="11" hidden="1">{"'Sheet1'!$L$16"}</definedName>
    <definedName name="____hu2" localSheetId="1" hidden="1">{"'Sheet1'!$L$16"}</definedName>
    <definedName name="____hu2" localSheetId="2" hidden="1">{"'Sheet1'!$L$16"}</definedName>
    <definedName name="____hu2" localSheetId="10" hidden="1">{"'Sheet1'!$L$16"}</definedName>
    <definedName name="____hu2" localSheetId="15" hidden="1">{"'Sheet1'!$L$16"}</definedName>
    <definedName name="____hu2" localSheetId="18" hidden="1">{"'Sheet1'!$L$16"}</definedName>
    <definedName name="____hu2" localSheetId="17" hidden="1">{"'Sheet1'!$L$16"}</definedName>
    <definedName name="____hu2" localSheetId="16" hidden="1">{"'Sheet1'!$L$16"}</definedName>
    <definedName name="____hu2" localSheetId="14" hidden="1">{"'Sheet1'!$L$16"}</definedName>
    <definedName name="____hu2" localSheetId="13" hidden="1">{"'Sheet1'!$L$16"}</definedName>
    <definedName name="____hu2" localSheetId="3" hidden="1">{"'Sheet1'!$L$16"}</definedName>
    <definedName name="____hu2" hidden="1">{"'Sheet1'!$L$16"}</definedName>
    <definedName name="____hu5" localSheetId="50" hidden="1">{"'Sheet1'!$L$16"}</definedName>
    <definedName name="____hu5" localSheetId="11" hidden="1">{"'Sheet1'!$L$16"}</definedName>
    <definedName name="____hu5" localSheetId="1" hidden="1">{"'Sheet1'!$L$16"}</definedName>
    <definedName name="____hu5" localSheetId="2" hidden="1">{"'Sheet1'!$L$16"}</definedName>
    <definedName name="____hu5" localSheetId="10" hidden="1">{"'Sheet1'!$L$16"}</definedName>
    <definedName name="____hu5" localSheetId="15" hidden="1">{"'Sheet1'!$L$16"}</definedName>
    <definedName name="____hu5" localSheetId="18" hidden="1">{"'Sheet1'!$L$16"}</definedName>
    <definedName name="____hu5" localSheetId="17" hidden="1">{"'Sheet1'!$L$16"}</definedName>
    <definedName name="____hu5" localSheetId="16" hidden="1">{"'Sheet1'!$L$16"}</definedName>
    <definedName name="____hu5" localSheetId="14" hidden="1">{"'Sheet1'!$L$16"}</definedName>
    <definedName name="____hu5" localSheetId="13" hidden="1">{"'Sheet1'!$L$16"}</definedName>
    <definedName name="____hu5" localSheetId="3" hidden="1">{"'Sheet1'!$L$16"}</definedName>
    <definedName name="____hu5" hidden="1">{"'Sheet1'!$L$16"}</definedName>
    <definedName name="____hu6" localSheetId="50" hidden="1">{"'Sheet1'!$L$16"}</definedName>
    <definedName name="____hu6" localSheetId="11" hidden="1">{"'Sheet1'!$L$16"}</definedName>
    <definedName name="____hu6" localSheetId="1" hidden="1">{"'Sheet1'!$L$16"}</definedName>
    <definedName name="____hu6" localSheetId="2" hidden="1">{"'Sheet1'!$L$16"}</definedName>
    <definedName name="____hu6" localSheetId="10" hidden="1">{"'Sheet1'!$L$16"}</definedName>
    <definedName name="____hu6" localSheetId="15" hidden="1">{"'Sheet1'!$L$16"}</definedName>
    <definedName name="____hu6" localSheetId="18" hidden="1">{"'Sheet1'!$L$16"}</definedName>
    <definedName name="____hu6" localSheetId="17" hidden="1">{"'Sheet1'!$L$16"}</definedName>
    <definedName name="____hu6" localSheetId="16" hidden="1">{"'Sheet1'!$L$16"}</definedName>
    <definedName name="____hu6" localSheetId="14" hidden="1">{"'Sheet1'!$L$16"}</definedName>
    <definedName name="____hu6" localSheetId="13" hidden="1">{"'Sheet1'!$L$16"}</definedName>
    <definedName name="____hu6" localSheetId="3" hidden="1">{"'Sheet1'!$L$16"}</definedName>
    <definedName name="____hu6" hidden="1">{"'Sheet1'!$L$16"}</definedName>
    <definedName name="____hu7" localSheetId="2" hidden="1">{"'Sheet1'!$L$16"}</definedName>
    <definedName name="____hu7" localSheetId="3" hidden="1">{"'Sheet1'!$L$16"}</definedName>
    <definedName name="____hu7" hidden="1">{"'Sheet1'!$L$16"}</definedName>
    <definedName name="____key2" localSheetId="11" hidden="1">[2]BM!#REF!</definedName>
    <definedName name="____key2" localSheetId="1" hidden="1">[2]BM!#REF!</definedName>
    <definedName name="____key2" localSheetId="2" hidden="1">[2]BM!#REF!</definedName>
    <definedName name="____key2" localSheetId="10" hidden="1">[2]BM!#REF!</definedName>
    <definedName name="____key2" localSheetId="15" hidden="1">[2]BM!#REF!</definedName>
    <definedName name="____key2" localSheetId="18" hidden="1">[2]BM!#REF!</definedName>
    <definedName name="____key2" localSheetId="17" hidden="1">[2]BM!#REF!</definedName>
    <definedName name="____key2" localSheetId="16" hidden="1">[2]BM!#REF!</definedName>
    <definedName name="____key2" localSheetId="14" hidden="1">[2]BM!#REF!</definedName>
    <definedName name="____key2" localSheetId="13" hidden="1">[2]BM!#REF!</definedName>
    <definedName name="____key2" localSheetId="3" hidden="1">[2]BM!#REF!</definedName>
    <definedName name="____key2" hidden="1">[2]BM!#REF!</definedName>
    <definedName name="____Lan1" localSheetId="50" hidden="1">{"'Sheet1'!$L$16"}</definedName>
    <definedName name="____Lan1" localSheetId="11" hidden="1">{"'Sheet1'!$L$16"}</definedName>
    <definedName name="____Lan1" localSheetId="1" hidden="1">{"'Sheet1'!$L$16"}</definedName>
    <definedName name="____Lan1" localSheetId="2" hidden="1">{"'Sheet1'!$L$16"}</definedName>
    <definedName name="____Lan1" localSheetId="10" hidden="1">{"'Sheet1'!$L$16"}</definedName>
    <definedName name="____Lan1" localSheetId="15" hidden="1">{"'Sheet1'!$L$16"}</definedName>
    <definedName name="____Lan1" localSheetId="18" hidden="1">{"'Sheet1'!$L$16"}</definedName>
    <definedName name="____Lan1" localSheetId="17" hidden="1">{"'Sheet1'!$L$16"}</definedName>
    <definedName name="____Lan1" localSheetId="16" hidden="1">{"'Sheet1'!$L$16"}</definedName>
    <definedName name="____Lan1" localSheetId="14" hidden="1">{"'Sheet1'!$L$16"}</definedName>
    <definedName name="____Lan1" localSheetId="13" hidden="1">{"'Sheet1'!$L$16"}</definedName>
    <definedName name="____Lan1" localSheetId="3" hidden="1">{"'Sheet1'!$L$16"}</definedName>
    <definedName name="____Lan1" hidden="1">{"'Sheet1'!$L$16"}</definedName>
    <definedName name="____LAN3" localSheetId="50" hidden="1">{"'Sheet1'!$L$16"}</definedName>
    <definedName name="____LAN3" localSheetId="11" hidden="1">{"'Sheet1'!$L$16"}</definedName>
    <definedName name="____LAN3" localSheetId="1" hidden="1">{"'Sheet1'!$L$16"}</definedName>
    <definedName name="____LAN3" localSheetId="2" hidden="1">{"'Sheet1'!$L$16"}</definedName>
    <definedName name="____LAN3" localSheetId="10" hidden="1">{"'Sheet1'!$L$16"}</definedName>
    <definedName name="____LAN3" localSheetId="15" hidden="1">{"'Sheet1'!$L$16"}</definedName>
    <definedName name="____LAN3" localSheetId="18" hidden="1">{"'Sheet1'!$L$16"}</definedName>
    <definedName name="____LAN3" localSheetId="17" hidden="1">{"'Sheet1'!$L$16"}</definedName>
    <definedName name="____LAN3" localSheetId="16" hidden="1">{"'Sheet1'!$L$16"}</definedName>
    <definedName name="____LAN3" localSheetId="14" hidden="1">{"'Sheet1'!$L$16"}</definedName>
    <definedName name="____LAN3" localSheetId="13" hidden="1">{"'Sheet1'!$L$16"}</definedName>
    <definedName name="____LAN3" localSheetId="3" hidden="1">{"'Sheet1'!$L$16"}</definedName>
    <definedName name="____LAN3" hidden="1">{"'Sheet1'!$L$16"}</definedName>
    <definedName name="____NCN15" localSheetId="50" hidden="1">{"'Sheet1'!$L$16"}</definedName>
    <definedName name="____NCN15" localSheetId="11" hidden="1">{"'Sheet1'!$L$16"}</definedName>
    <definedName name="____NCN15" localSheetId="1" hidden="1">{"'Sheet1'!$L$16"}</definedName>
    <definedName name="____NCN15" localSheetId="2" hidden="1">{"'Sheet1'!$L$16"}</definedName>
    <definedName name="____NCN15" localSheetId="10" hidden="1">{"'Sheet1'!$L$16"}</definedName>
    <definedName name="____NCN15" localSheetId="15" hidden="1">{"'Sheet1'!$L$16"}</definedName>
    <definedName name="____NCN15" localSheetId="18" hidden="1">{"'Sheet1'!$L$16"}</definedName>
    <definedName name="____NCN15" localSheetId="17" hidden="1">{"'Sheet1'!$L$16"}</definedName>
    <definedName name="____NCN15" localSheetId="16" hidden="1">{"'Sheet1'!$L$16"}</definedName>
    <definedName name="____NCN15" localSheetId="14" hidden="1">{"'Sheet1'!$L$16"}</definedName>
    <definedName name="____NCN15" localSheetId="13" hidden="1">{"'Sheet1'!$L$16"}</definedName>
    <definedName name="____NCN15" localSheetId="3" hidden="1">{"'Sheet1'!$L$16"}</definedName>
    <definedName name="____NCN15" hidden="1">{"'Sheet1'!$L$16"}</definedName>
    <definedName name="____PA3" localSheetId="50" hidden="1">{"'Sheet1'!$L$16"}</definedName>
    <definedName name="____PA3" localSheetId="11" hidden="1">{"'Sheet1'!$L$16"}</definedName>
    <definedName name="____PA3" localSheetId="1" hidden="1">{"'Sheet1'!$L$16"}</definedName>
    <definedName name="____PA3" localSheetId="2" hidden="1">{"'Sheet1'!$L$16"}</definedName>
    <definedName name="____PA3" localSheetId="10" hidden="1">{"'Sheet1'!$L$16"}</definedName>
    <definedName name="____PA3" localSheetId="15" hidden="1">{"'Sheet1'!$L$16"}</definedName>
    <definedName name="____PA3" localSheetId="18" hidden="1">{"'Sheet1'!$L$16"}</definedName>
    <definedName name="____PA3" localSheetId="17" hidden="1">{"'Sheet1'!$L$16"}</definedName>
    <definedName name="____PA3" localSheetId="16" hidden="1">{"'Sheet1'!$L$16"}</definedName>
    <definedName name="____PA3" localSheetId="14" hidden="1">{"'Sheet1'!$L$16"}</definedName>
    <definedName name="____PA3" localSheetId="13" hidden="1">{"'Sheet1'!$L$16"}</definedName>
    <definedName name="____PA3" localSheetId="3" hidden="1">{"'Sheet1'!$L$16"}</definedName>
    <definedName name="____PA3" hidden="1">{"'Sheet1'!$L$16"}</definedName>
    <definedName name="____PK2" localSheetId="2" hidden="1">{"'장비'!$A$3:$M$12"}</definedName>
    <definedName name="____PK2" localSheetId="3" hidden="1">{"'장비'!$A$3:$M$12"}</definedName>
    <definedName name="____PK2" hidden="1">{"'장비'!$A$3:$M$12"}</definedName>
    <definedName name="____PKG3" localSheetId="2" hidden="1">{"'장비'!$A$3:$M$12"}</definedName>
    <definedName name="____PKG3" localSheetId="3" hidden="1">{"'장비'!$A$3:$M$12"}</definedName>
    <definedName name="____PKG3" hidden="1">{"'장비'!$A$3:$M$12"}</definedName>
    <definedName name="____qqq222" localSheetId="2" hidden="1">{"'장비'!$A$3:$M$12"}</definedName>
    <definedName name="____qqq222" localSheetId="3" hidden="1">{"'장비'!$A$3:$M$12"}</definedName>
    <definedName name="____qqq222" hidden="1">{"'장비'!$A$3:$M$12"}</definedName>
    <definedName name="____S3" localSheetId="2" hidden="1">{#N/A,#N/A,FALSE,"포장2"}</definedName>
    <definedName name="____S3" localSheetId="3" hidden="1">{#N/A,#N/A,FALSE,"포장2"}</definedName>
    <definedName name="____S3" hidden="1">{#N/A,#N/A,FALSE,"포장2"}</definedName>
    <definedName name="____T10" localSheetId="2" hidden="1">{"'Sheet1'!$L$16"}</definedName>
    <definedName name="____T10" localSheetId="3" hidden="1">{"'Sheet1'!$L$16"}</definedName>
    <definedName name="____T10" hidden="1">{"'Sheet1'!$L$16"}</definedName>
    <definedName name="____TM2" localSheetId="50" hidden="1">{"'Sheet1'!$L$16"}</definedName>
    <definedName name="____TM2" localSheetId="11" hidden="1">{"'Sheet1'!$L$16"}</definedName>
    <definedName name="____TM2" localSheetId="1" hidden="1">{"'Sheet1'!$L$16"}</definedName>
    <definedName name="____TM2" localSheetId="2" hidden="1">{"'Sheet1'!$L$16"}</definedName>
    <definedName name="____TM2" localSheetId="10" hidden="1">{"'Sheet1'!$L$16"}</definedName>
    <definedName name="____TM2" localSheetId="15" hidden="1">{"'Sheet1'!$L$16"}</definedName>
    <definedName name="____TM2" localSheetId="18" hidden="1">{"'Sheet1'!$L$16"}</definedName>
    <definedName name="____TM2" localSheetId="17" hidden="1">{"'Sheet1'!$L$16"}</definedName>
    <definedName name="____TM2" localSheetId="16" hidden="1">{"'Sheet1'!$L$16"}</definedName>
    <definedName name="____TM2" localSheetId="14" hidden="1">{"'Sheet1'!$L$16"}</definedName>
    <definedName name="____TM2" localSheetId="13" hidden="1">{"'Sheet1'!$L$16"}</definedName>
    <definedName name="____TM2" localSheetId="3" hidden="1">{"'Sheet1'!$L$16"}</definedName>
    <definedName name="____TM2" hidden="1">{"'Sheet1'!$L$16"}</definedName>
    <definedName name="____tt3" localSheetId="50" hidden="1">{"'Sheet1'!$L$16"}</definedName>
    <definedName name="____tt3" localSheetId="11" hidden="1">{"'Sheet1'!$L$16"}</definedName>
    <definedName name="____tt3" localSheetId="1" hidden="1">{"'Sheet1'!$L$16"}</definedName>
    <definedName name="____tt3" localSheetId="2" hidden="1">{"'Sheet1'!$L$16"}</definedName>
    <definedName name="____tt3" localSheetId="10" hidden="1">{"'Sheet1'!$L$16"}</definedName>
    <definedName name="____tt3" localSheetId="15" hidden="1">{"'Sheet1'!$L$16"}</definedName>
    <definedName name="____tt3" localSheetId="18" hidden="1">{"'Sheet1'!$L$16"}</definedName>
    <definedName name="____tt3" localSheetId="17" hidden="1">{"'Sheet1'!$L$16"}</definedName>
    <definedName name="____tt3" localSheetId="16" hidden="1">{"'Sheet1'!$L$16"}</definedName>
    <definedName name="____tt3" localSheetId="14" hidden="1">{"'Sheet1'!$L$16"}</definedName>
    <definedName name="____tt3" localSheetId="13" hidden="1">{"'Sheet1'!$L$16"}</definedName>
    <definedName name="____tt3" localSheetId="3" hidden="1">{"'Sheet1'!$L$16"}</definedName>
    <definedName name="____tt3" hidden="1">{"'Sheet1'!$L$16"}</definedName>
    <definedName name="___a1" localSheetId="50" hidden="1">{"'Sheet1'!$L$16"}</definedName>
    <definedName name="___a1" localSheetId="11" hidden="1">{"'Sheet1'!$L$16"}</definedName>
    <definedName name="___a1" localSheetId="1" hidden="1">{"'Sheet1'!$L$16"}</definedName>
    <definedName name="___a1" localSheetId="2" hidden="1">{"'Sheet1'!$L$16"}</definedName>
    <definedName name="___a1" localSheetId="10" hidden="1">{"'Sheet1'!$L$16"}</definedName>
    <definedName name="___a1" localSheetId="15" hidden="1">{"'Sheet1'!$L$16"}</definedName>
    <definedName name="___a1" localSheetId="18" hidden="1">{"'Sheet1'!$L$16"}</definedName>
    <definedName name="___a1" localSheetId="17" hidden="1">{"'Sheet1'!$L$16"}</definedName>
    <definedName name="___a1" localSheetId="16" hidden="1">{"'Sheet1'!$L$16"}</definedName>
    <definedName name="___a1" localSheetId="14" hidden="1">{"'Sheet1'!$L$16"}</definedName>
    <definedName name="___a1" localSheetId="13" hidden="1">{"'Sheet1'!$L$16"}</definedName>
    <definedName name="___a1" localSheetId="3" hidden="1">{"'Sheet1'!$L$16"}</definedName>
    <definedName name="___a1" hidden="1">{"'Sheet1'!$L$16"}</definedName>
    <definedName name="___a129" localSheetId="50" hidden="1">{"Offgrid",#N/A,FALSE,"OFFGRID";"Region",#N/A,FALSE,"REGION";"Offgrid -2",#N/A,FALSE,"OFFGRID";"WTP",#N/A,FALSE,"WTP";"WTP -2",#N/A,FALSE,"WTP";"Project",#N/A,FALSE,"PROJECT";"Summary -2",#N/A,FALSE,"SUMMARY"}</definedName>
    <definedName name="___a129" localSheetId="11" hidden="1">{"Offgrid",#N/A,FALSE,"OFFGRID";"Region",#N/A,FALSE,"REGION";"Offgrid -2",#N/A,FALSE,"OFFGRID";"WTP",#N/A,FALSE,"WTP";"WTP -2",#N/A,FALSE,"WTP";"Project",#N/A,FALSE,"PROJECT";"Summary -2",#N/A,FALSE,"SUMMARY"}</definedName>
    <definedName name="___a129" localSheetId="1" hidden="1">{"Offgrid",#N/A,FALSE,"OFFGRID";"Region",#N/A,FALSE,"REGION";"Offgrid -2",#N/A,FALSE,"OFFGRID";"WTP",#N/A,FALSE,"WTP";"WTP -2",#N/A,FALSE,"WTP";"Project",#N/A,FALSE,"PROJECT";"Summary -2",#N/A,FALSE,"SUMMARY"}</definedName>
    <definedName name="___a129" localSheetId="2" hidden="1">{"Offgrid",#N/A,FALSE,"OFFGRID";"Region",#N/A,FALSE,"REGION";"Offgrid -2",#N/A,FALSE,"OFFGRID";"WTP",#N/A,FALSE,"WTP";"WTP -2",#N/A,FALSE,"WTP";"Project",#N/A,FALSE,"PROJECT";"Summary -2",#N/A,FALSE,"SUMMARY"}</definedName>
    <definedName name="___a129" localSheetId="10" hidden="1">{"Offgrid",#N/A,FALSE,"OFFGRID";"Region",#N/A,FALSE,"REGION";"Offgrid -2",#N/A,FALSE,"OFFGRID";"WTP",#N/A,FALSE,"WTP";"WTP -2",#N/A,FALSE,"WTP";"Project",#N/A,FALSE,"PROJECT";"Summary -2",#N/A,FALSE,"SUMMARY"}</definedName>
    <definedName name="___a129" localSheetId="15" hidden="1">{"Offgrid",#N/A,FALSE,"OFFGRID";"Region",#N/A,FALSE,"REGION";"Offgrid -2",#N/A,FALSE,"OFFGRID";"WTP",#N/A,FALSE,"WTP";"WTP -2",#N/A,FALSE,"WTP";"Project",#N/A,FALSE,"PROJECT";"Summary -2",#N/A,FALSE,"SUMMARY"}</definedName>
    <definedName name="___a129" localSheetId="18" hidden="1">{"Offgrid",#N/A,FALSE,"OFFGRID";"Region",#N/A,FALSE,"REGION";"Offgrid -2",#N/A,FALSE,"OFFGRID";"WTP",#N/A,FALSE,"WTP";"WTP -2",#N/A,FALSE,"WTP";"Project",#N/A,FALSE,"PROJECT";"Summary -2",#N/A,FALSE,"SUMMARY"}</definedName>
    <definedName name="___a129" localSheetId="17" hidden="1">{"Offgrid",#N/A,FALSE,"OFFGRID";"Region",#N/A,FALSE,"REGION";"Offgrid -2",#N/A,FALSE,"OFFGRID";"WTP",#N/A,FALSE,"WTP";"WTP -2",#N/A,FALSE,"WTP";"Project",#N/A,FALSE,"PROJECT";"Summary -2",#N/A,FALSE,"SUMMARY"}</definedName>
    <definedName name="___a129" localSheetId="16" hidden="1">{"Offgrid",#N/A,FALSE,"OFFGRID";"Region",#N/A,FALSE,"REGION";"Offgrid -2",#N/A,FALSE,"OFFGRID";"WTP",#N/A,FALSE,"WTP";"WTP -2",#N/A,FALSE,"WTP";"Project",#N/A,FALSE,"PROJECT";"Summary -2",#N/A,FALSE,"SUMMARY"}</definedName>
    <definedName name="___a129" localSheetId="14" hidden="1">{"Offgrid",#N/A,FALSE,"OFFGRID";"Region",#N/A,FALSE,"REGION";"Offgrid -2",#N/A,FALSE,"OFFGRID";"WTP",#N/A,FALSE,"WTP";"WTP -2",#N/A,FALSE,"WTP";"Project",#N/A,FALSE,"PROJECT";"Summary -2",#N/A,FALSE,"SUMMARY"}</definedName>
    <definedName name="___a129" localSheetId="13" hidden="1">{"Offgrid",#N/A,FALSE,"OFFGRID";"Region",#N/A,FALSE,"REGION";"Offgrid -2",#N/A,FALSE,"OFFGRID";"WTP",#N/A,FALSE,"WTP";"WTP -2",#N/A,FALSE,"WTP";"Project",#N/A,FALSE,"PROJECT";"Summary -2",#N/A,FALSE,"SUMMARY"}</definedName>
    <definedName name="___a129" localSheetId="3" hidden="1">{"Offgrid",#N/A,FALSE,"OFFGRID";"Region",#N/A,FALSE,"REGION";"Offgrid -2",#N/A,FALSE,"OFFGRID";"WTP",#N/A,FALSE,"WTP";"WTP -2",#N/A,FALSE,"WTP";"Project",#N/A,FALSE,"PROJECT";"Summary -2",#N/A,FALSE,"SUMMARY"}</definedName>
    <definedName name="___a129" hidden="1">{"Offgrid",#N/A,FALSE,"OFFGRID";"Region",#N/A,FALSE,"REGION";"Offgrid -2",#N/A,FALSE,"OFFGRID";"WTP",#N/A,FALSE,"WTP";"WTP -2",#N/A,FALSE,"WTP";"Project",#N/A,FALSE,"PROJECT";"Summary -2",#N/A,FALSE,"SUMMARY"}</definedName>
    <definedName name="___a130" localSheetId="50" hidden="1">{"Offgrid",#N/A,FALSE,"OFFGRID";"Region",#N/A,FALSE,"REGION";"Offgrid -2",#N/A,FALSE,"OFFGRID";"WTP",#N/A,FALSE,"WTP";"WTP -2",#N/A,FALSE,"WTP";"Project",#N/A,FALSE,"PROJECT";"Summary -2",#N/A,FALSE,"SUMMARY"}</definedName>
    <definedName name="___a130" localSheetId="11" hidden="1">{"Offgrid",#N/A,FALSE,"OFFGRID";"Region",#N/A,FALSE,"REGION";"Offgrid -2",#N/A,FALSE,"OFFGRID";"WTP",#N/A,FALSE,"WTP";"WTP -2",#N/A,FALSE,"WTP";"Project",#N/A,FALSE,"PROJECT";"Summary -2",#N/A,FALSE,"SUMMARY"}</definedName>
    <definedName name="___a130" localSheetId="1" hidden="1">{"Offgrid",#N/A,FALSE,"OFFGRID";"Region",#N/A,FALSE,"REGION";"Offgrid -2",#N/A,FALSE,"OFFGRID";"WTP",#N/A,FALSE,"WTP";"WTP -2",#N/A,FALSE,"WTP";"Project",#N/A,FALSE,"PROJECT";"Summary -2",#N/A,FALSE,"SUMMARY"}</definedName>
    <definedName name="___a130" localSheetId="2" hidden="1">{"Offgrid",#N/A,FALSE,"OFFGRID";"Region",#N/A,FALSE,"REGION";"Offgrid -2",#N/A,FALSE,"OFFGRID";"WTP",#N/A,FALSE,"WTP";"WTP -2",#N/A,FALSE,"WTP";"Project",#N/A,FALSE,"PROJECT";"Summary -2",#N/A,FALSE,"SUMMARY"}</definedName>
    <definedName name="___a130" localSheetId="10" hidden="1">{"Offgrid",#N/A,FALSE,"OFFGRID";"Region",#N/A,FALSE,"REGION";"Offgrid -2",#N/A,FALSE,"OFFGRID";"WTP",#N/A,FALSE,"WTP";"WTP -2",#N/A,FALSE,"WTP";"Project",#N/A,FALSE,"PROJECT";"Summary -2",#N/A,FALSE,"SUMMARY"}</definedName>
    <definedName name="___a130" localSheetId="15" hidden="1">{"Offgrid",#N/A,FALSE,"OFFGRID";"Region",#N/A,FALSE,"REGION";"Offgrid -2",#N/A,FALSE,"OFFGRID";"WTP",#N/A,FALSE,"WTP";"WTP -2",#N/A,FALSE,"WTP";"Project",#N/A,FALSE,"PROJECT";"Summary -2",#N/A,FALSE,"SUMMARY"}</definedName>
    <definedName name="___a130" localSheetId="18" hidden="1">{"Offgrid",#N/A,FALSE,"OFFGRID";"Region",#N/A,FALSE,"REGION";"Offgrid -2",#N/A,FALSE,"OFFGRID";"WTP",#N/A,FALSE,"WTP";"WTP -2",#N/A,FALSE,"WTP";"Project",#N/A,FALSE,"PROJECT";"Summary -2",#N/A,FALSE,"SUMMARY"}</definedName>
    <definedName name="___a130" localSheetId="17" hidden="1">{"Offgrid",#N/A,FALSE,"OFFGRID";"Region",#N/A,FALSE,"REGION";"Offgrid -2",#N/A,FALSE,"OFFGRID";"WTP",#N/A,FALSE,"WTP";"WTP -2",#N/A,FALSE,"WTP";"Project",#N/A,FALSE,"PROJECT";"Summary -2",#N/A,FALSE,"SUMMARY"}</definedName>
    <definedName name="___a130" localSheetId="16" hidden="1">{"Offgrid",#N/A,FALSE,"OFFGRID";"Region",#N/A,FALSE,"REGION";"Offgrid -2",#N/A,FALSE,"OFFGRID";"WTP",#N/A,FALSE,"WTP";"WTP -2",#N/A,FALSE,"WTP";"Project",#N/A,FALSE,"PROJECT";"Summary -2",#N/A,FALSE,"SUMMARY"}</definedName>
    <definedName name="___a130" localSheetId="14" hidden="1">{"Offgrid",#N/A,FALSE,"OFFGRID";"Region",#N/A,FALSE,"REGION";"Offgrid -2",#N/A,FALSE,"OFFGRID";"WTP",#N/A,FALSE,"WTP";"WTP -2",#N/A,FALSE,"WTP";"Project",#N/A,FALSE,"PROJECT";"Summary -2",#N/A,FALSE,"SUMMARY"}</definedName>
    <definedName name="___a130" localSheetId="13" hidden="1">{"Offgrid",#N/A,FALSE,"OFFGRID";"Region",#N/A,FALSE,"REGION";"Offgrid -2",#N/A,FALSE,"OFFGRID";"WTP",#N/A,FALSE,"WTP";"WTP -2",#N/A,FALSE,"WTP";"Project",#N/A,FALSE,"PROJECT";"Summary -2",#N/A,FALSE,"SUMMARY"}</definedName>
    <definedName name="___a130" localSheetId="3"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_A20000">#REF!</definedName>
    <definedName name="___att2">[3]!___att2</definedName>
    <definedName name="___AW0031" localSheetId="2" hidden="1">{#N/A,#N/A,FALSE,"CCTV"}</definedName>
    <definedName name="___AW0031" localSheetId="3" hidden="1">{#N/A,#N/A,FALSE,"CCTV"}</definedName>
    <definedName name="___AW0031" hidden="1">{#N/A,#N/A,FALSE,"CCTV"}</definedName>
    <definedName name="___cal1">[4]제출계산서!$I$185</definedName>
    <definedName name="___cal2">[4]제출계산서!$I$185</definedName>
    <definedName name="___can430">40.73</definedName>
    <definedName name="___can435">43.3</definedName>
    <definedName name="___CON1">#REF!</definedName>
    <definedName name="___ddn400">#REF!</definedName>
    <definedName name="___edn1">#REF!</definedName>
    <definedName name="___EE1" localSheetId="2" hidden="1">{#N/A,#N/A,FALSE,"단가표지"}</definedName>
    <definedName name="___EE1" localSheetId="3" hidden="1">{#N/A,#N/A,FALSE,"단가표지"}</definedName>
    <definedName name="___EE1" hidden="1">{#N/A,#N/A,FALSE,"단가표지"}</definedName>
    <definedName name="___F3">#REF!</definedName>
    <definedName name="___FF3">#REF!</definedName>
    <definedName name="___fsf2" localSheetId="2" hidden="1">{#N/A,#N/A,TRUE,"Mhr_Sum"}</definedName>
    <definedName name="___fsf2" localSheetId="3" hidden="1">{#N/A,#N/A,TRUE,"Mhr_Sum"}</definedName>
    <definedName name="___fsf2" hidden="1">{#N/A,#N/A,TRUE,"Mhr_Sum"}</definedName>
    <definedName name="___Goi8" localSheetId="50" hidden="1">{"'Sheet1'!$L$16"}</definedName>
    <definedName name="___Goi8" localSheetId="11" hidden="1">{"'Sheet1'!$L$16"}</definedName>
    <definedName name="___Goi8" localSheetId="1" hidden="1">{"'Sheet1'!$L$16"}</definedName>
    <definedName name="___Goi8" localSheetId="2" hidden="1">{"'Sheet1'!$L$16"}</definedName>
    <definedName name="___Goi8" localSheetId="10" hidden="1">{"'Sheet1'!$L$16"}</definedName>
    <definedName name="___Goi8" localSheetId="15" hidden="1">{"'Sheet1'!$L$16"}</definedName>
    <definedName name="___Goi8" localSheetId="18" hidden="1">{"'Sheet1'!$L$16"}</definedName>
    <definedName name="___Goi8" localSheetId="17" hidden="1">{"'Sheet1'!$L$16"}</definedName>
    <definedName name="___Goi8" localSheetId="16" hidden="1">{"'Sheet1'!$L$16"}</definedName>
    <definedName name="___Goi8" localSheetId="14" hidden="1">{"'Sheet1'!$L$16"}</definedName>
    <definedName name="___Goi8" localSheetId="13" hidden="1">{"'Sheet1'!$L$16"}</definedName>
    <definedName name="___Goi8" localSheetId="3" hidden="1">{"'Sheet1'!$L$16"}</definedName>
    <definedName name="___Goi8" hidden="1">{"'Sheet1'!$L$16"}</definedName>
    <definedName name="___h1" localSheetId="50" hidden="1">{"'Sheet1'!$L$16"}</definedName>
    <definedName name="___h1" localSheetId="11" hidden="1">{"'Sheet1'!$L$16"}</definedName>
    <definedName name="___h1" localSheetId="1" hidden="1">{"'Sheet1'!$L$16"}</definedName>
    <definedName name="___h1" localSheetId="2" hidden="1">{"'Sheet1'!$L$16"}</definedName>
    <definedName name="___h1" localSheetId="10" hidden="1">{"'Sheet1'!$L$16"}</definedName>
    <definedName name="___h1" localSheetId="15" hidden="1">{"'Sheet1'!$L$16"}</definedName>
    <definedName name="___h1" localSheetId="18" hidden="1">{"'Sheet1'!$L$16"}</definedName>
    <definedName name="___h1" localSheetId="17" hidden="1">{"'Sheet1'!$L$16"}</definedName>
    <definedName name="___h1" localSheetId="16" hidden="1">{"'Sheet1'!$L$16"}</definedName>
    <definedName name="___h1" localSheetId="14" hidden="1">{"'Sheet1'!$L$16"}</definedName>
    <definedName name="___h1" localSheetId="13" hidden="1">{"'Sheet1'!$L$16"}</definedName>
    <definedName name="___h1" localSheetId="3" hidden="1">{"'Sheet1'!$L$16"}</definedName>
    <definedName name="___h1" hidden="1">{"'Sheet1'!$L$16"}</definedName>
    <definedName name="___H4" localSheetId="2" hidden="1">{#N/A,#N/A,TRUE,"Mhr_Sum"}</definedName>
    <definedName name="___H4" localSheetId="3" hidden="1">{#N/A,#N/A,TRUE,"Mhr_Sum"}</definedName>
    <definedName name="___H4" hidden="1">{#N/A,#N/A,TRUE,"Mhr_Sum"}</definedName>
    <definedName name="___HE02">#REF!</definedName>
    <definedName name="___HE06">#REF!</definedName>
    <definedName name="___HE07">#REF!</definedName>
    <definedName name="___HE08">#REF!</definedName>
    <definedName name="___HE09">#REF!</definedName>
    <definedName name="___HE1">#REF!</definedName>
    <definedName name="___HE11">#REF!</definedName>
    <definedName name="___HE2">#REF!</definedName>
    <definedName name="___HE21">#REF!</definedName>
    <definedName name="___HE3">#REF!</definedName>
    <definedName name="___HE4">#REF!</definedName>
    <definedName name="___HE5">#REF!</definedName>
    <definedName name="___HE61">#REF!</definedName>
    <definedName name="___HE71">#REF!</definedName>
    <definedName name="___HE81">#REF!</definedName>
    <definedName name="___HE91">#REF!</definedName>
    <definedName name="___HM1">#REF!</definedName>
    <definedName name="___HM10">#REF!</definedName>
    <definedName name="___HM11">#REF!</definedName>
    <definedName name="___HM12">#REF!</definedName>
    <definedName name="___HM2">#REF!</definedName>
    <definedName name="___HM3">#REF!</definedName>
    <definedName name="___HM4">#REF!</definedName>
    <definedName name="___HM5">#REF!</definedName>
    <definedName name="___HM6">#REF!</definedName>
    <definedName name="___HM7">#REF!</definedName>
    <definedName name="___HM8">#REF!</definedName>
    <definedName name="___HM9">#REF!</definedName>
    <definedName name="___hu1" localSheetId="50" hidden="1">{"'Sheet1'!$L$16"}</definedName>
    <definedName name="___hu1" localSheetId="11" hidden="1">{"'Sheet1'!$L$16"}</definedName>
    <definedName name="___hu1" localSheetId="1" hidden="1">{"'Sheet1'!$L$16"}</definedName>
    <definedName name="___hu1" localSheetId="2" hidden="1">{"'Sheet1'!$L$16"}</definedName>
    <definedName name="___hu1" localSheetId="10" hidden="1">{"'Sheet1'!$L$16"}</definedName>
    <definedName name="___hu1" localSheetId="15" hidden="1">{"'Sheet1'!$L$16"}</definedName>
    <definedName name="___hu1" localSheetId="18" hidden="1">{"'Sheet1'!$L$16"}</definedName>
    <definedName name="___hu1" localSheetId="17" hidden="1">{"'Sheet1'!$L$16"}</definedName>
    <definedName name="___hu1" localSheetId="16" hidden="1">{"'Sheet1'!$L$16"}</definedName>
    <definedName name="___hu1" localSheetId="14" hidden="1">{"'Sheet1'!$L$16"}</definedName>
    <definedName name="___hu1" localSheetId="13" hidden="1">{"'Sheet1'!$L$16"}</definedName>
    <definedName name="___hu1" localSheetId="3" hidden="1">{"'Sheet1'!$L$16"}</definedName>
    <definedName name="___hu1" hidden="1">{"'Sheet1'!$L$16"}</definedName>
    <definedName name="___hu2" localSheetId="50" hidden="1">{"'Sheet1'!$L$16"}</definedName>
    <definedName name="___hu2" localSheetId="11" hidden="1">{"'Sheet1'!$L$16"}</definedName>
    <definedName name="___hu2" localSheetId="1" hidden="1">{"'Sheet1'!$L$16"}</definedName>
    <definedName name="___hu2" localSheetId="2" hidden="1">{"'Sheet1'!$L$16"}</definedName>
    <definedName name="___hu2" localSheetId="10" hidden="1">{"'Sheet1'!$L$16"}</definedName>
    <definedName name="___hu2" localSheetId="15" hidden="1">{"'Sheet1'!$L$16"}</definedName>
    <definedName name="___hu2" localSheetId="18" hidden="1">{"'Sheet1'!$L$16"}</definedName>
    <definedName name="___hu2" localSheetId="17" hidden="1">{"'Sheet1'!$L$16"}</definedName>
    <definedName name="___hu2" localSheetId="16" hidden="1">{"'Sheet1'!$L$16"}</definedName>
    <definedName name="___hu2" localSheetId="14" hidden="1">{"'Sheet1'!$L$16"}</definedName>
    <definedName name="___hu2" localSheetId="13" hidden="1">{"'Sheet1'!$L$16"}</definedName>
    <definedName name="___hu2" localSheetId="3" hidden="1">{"'Sheet1'!$L$16"}</definedName>
    <definedName name="___hu2" hidden="1">{"'Sheet1'!$L$16"}</definedName>
    <definedName name="___hu5" localSheetId="50" hidden="1">{"'Sheet1'!$L$16"}</definedName>
    <definedName name="___hu5" localSheetId="11" hidden="1">{"'Sheet1'!$L$16"}</definedName>
    <definedName name="___hu5" localSheetId="1" hidden="1">{"'Sheet1'!$L$16"}</definedName>
    <definedName name="___hu5" localSheetId="2" hidden="1">{"'Sheet1'!$L$16"}</definedName>
    <definedName name="___hu5" localSheetId="10" hidden="1">{"'Sheet1'!$L$16"}</definedName>
    <definedName name="___hu5" localSheetId="15" hidden="1">{"'Sheet1'!$L$16"}</definedName>
    <definedName name="___hu5" localSheetId="18" hidden="1">{"'Sheet1'!$L$16"}</definedName>
    <definedName name="___hu5" localSheetId="17" hidden="1">{"'Sheet1'!$L$16"}</definedName>
    <definedName name="___hu5" localSheetId="16" hidden="1">{"'Sheet1'!$L$16"}</definedName>
    <definedName name="___hu5" localSheetId="14" hidden="1">{"'Sheet1'!$L$16"}</definedName>
    <definedName name="___hu5" localSheetId="13" hidden="1">{"'Sheet1'!$L$16"}</definedName>
    <definedName name="___hu5" localSheetId="3" hidden="1">{"'Sheet1'!$L$16"}</definedName>
    <definedName name="___hu5" hidden="1">{"'Sheet1'!$L$16"}</definedName>
    <definedName name="___hu6" localSheetId="50" hidden="1">{"'Sheet1'!$L$16"}</definedName>
    <definedName name="___hu6" localSheetId="11" hidden="1">{"'Sheet1'!$L$16"}</definedName>
    <definedName name="___hu6" localSheetId="1" hidden="1">{"'Sheet1'!$L$16"}</definedName>
    <definedName name="___hu6" localSheetId="2" hidden="1">{"'Sheet1'!$L$16"}</definedName>
    <definedName name="___hu6" localSheetId="10" hidden="1">{"'Sheet1'!$L$16"}</definedName>
    <definedName name="___hu6" localSheetId="15" hidden="1">{"'Sheet1'!$L$16"}</definedName>
    <definedName name="___hu6" localSheetId="18" hidden="1">{"'Sheet1'!$L$16"}</definedName>
    <definedName name="___hu6" localSheetId="17" hidden="1">{"'Sheet1'!$L$16"}</definedName>
    <definedName name="___hu6" localSheetId="16" hidden="1">{"'Sheet1'!$L$16"}</definedName>
    <definedName name="___hu6" localSheetId="14" hidden="1">{"'Sheet1'!$L$16"}</definedName>
    <definedName name="___hu6" localSheetId="13" hidden="1">{"'Sheet1'!$L$16"}</definedName>
    <definedName name="___hu6" localSheetId="3" hidden="1">{"'Sheet1'!$L$16"}</definedName>
    <definedName name="___hu6" hidden="1">{"'Sheet1'!$L$16"}</definedName>
    <definedName name="___hu7" localSheetId="2" hidden="1">{"'Sheet1'!$L$16"}</definedName>
    <definedName name="___hu7" localSheetId="3" hidden="1">{"'Sheet1'!$L$16"}</definedName>
    <definedName name="___hu7" hidden="1">{"'Sheet1'!$L$16"}</definedName>
    <definedName name="___HV1">#REF!</definedName>
    <definedName name="___key2" localSheetId="11" hidden="1">[2]BM!#REF!</definedName>
    <definedName name="___key2" localSheetId="1" hidden="1">[2]BM!#REF!</definedName>
    <definedName name="___key2" localSheetId="2" hidden="1">[2]BM!#REF!</definedName>
    <definedName name="___key2" localSheetId="10" hidden="1">[2]BM!#REF!</definedName>
    <definedName name="___key2" localSheetId="15" hidden="1">[2]BM!#REF!</definedName>
    <definedName name="___key2" localSheetId="18" hidden="1">[2]BM!#REF!</definedName>
    <definedName name="___key2" localSheetId="17" hidden="1">[2]BM!#REF!</definedName>
    <definedName name="___key2" localSheetId="16" hidden="1">[2]BM!#REF!</definedName>
    <definedName name="___key2" localSheetId="14" hidden="1">[2]BM!#REF!</definedName>
    <definedName name="___key2" localSheetId="13" hidden="1">[2]BM!#REF!</definedName>
    <definedName name="___key2" localSheetId="3" hidden="1">[2]BM!#REF!</definedName>
    <definedName name="___key2" hidden="1">[2]BM!#REF!</definedName>
    <definedName name="___KWS1">#N/A</definedName>
    <definedName name="___KWS2">#N/A</definedName>
    <definedName name="___KWS3">#N/A</definedName>
    <definedName name="___Lan1" localSheetId="50" hidden="1">{"'Sheet1'!$L$16"}</definedName>
    <definedName name="___Lan1" localSheetId="11" hidden="1">{"'Sheet1'!$L$16"}</definedName>
    <definedName name="___Lan1" localSheetId="1" hidden="1">{"'Sheet1'!$L$16"}</definedName>
    <definedName name="___Lan1" localSheetId="2" hidden="1">{"'Sheet1'!$L$16"}</definedName>
    <definedName name="___Lan1" localSheetId="10" hidden="1">{"'Sheet1'!$L$16"}</definedName>
    <definedName name="___Lan1" localSheetId="15" hidden="1">{"'Sheet1'!$L$16"}</definedName>
    <definedName name="___Lan1" localSheetId="18" hidden="1">{"'Sheet1'!$L$16"}</definedName>
    <definedName name="___Lan1" localSheetId="17" hidden="1">{"'Sheet1'!$L$16"}</definedName>
    <definedName name="___Lan1" localSheetId="16" hidden="1">{"'Sheet1'!$L$16"}</definedName>
    <definedName name="___Lan1" localSheetId="14" hidden="1">{"'Sheet1'!$L$16"}</definedName>
    <definedName name="___Lan1" localSheetId="13" hidden="1">{"'Sheet1'!$L$16"}</definedName>
    <definedName name="___Lan1" localSheetId="3" hidden="1">{"'Sheet1'!$L$16"}</definedName>
    <definedName name="___Lan1" hidden="1">{"'Sheet1'!$L$16"}</definedName>
    <definedName name="___LAN3" localSheetId="50" hidden="1">{"'Sheet1'!$L$16"}</definedName>
    <definedName name="___LAN3" localSheetId="11" hidden="1">{"'Sheet1'!$L$16"}</definedName>
    <definedName name="___LAN3" localSheetId="1" hidden="1">{"'Sheet1'!$L$16"}</definedName>
    <definedName name="___LAN3" localSheetId="2" hidden="1">{"'Sheet1'!$L$16"}</definedName>
    <definedName name="___LAN3" localSheetId="10" hidden="1">{"'Sheet1'!$L$16"}</definedName>
    <definedName name="___LAN3" localSheetId="15" hidden="1">{"'Sheet1'!$L$16"}</definedName>
    <definedName name="___LAN3" localSheetId="18" hidden="1">{"'Sheet1'!$L$16"}</definedName>
    <definedName name="___LAN3" localSheetId="17" hidden="1">{"'Sheet1'!$L$16"}</definedName>
    <definedName name="___LAN3" localSheetId="16" hidden="1">{"'Sheet1'!$L$16"}</definedName>
    <definedName name="___LAN3" localSheetId="14" hidden="1">{"'Sheet1'!$L$16"}</definedName>
    <definedName name="___LAN3" localSheetId="13" hidden="1">{"'Sheet1'!$L$16"}</definedName>
    <definedName name="___LAN3" localSheetId="3" hidden="1">{"'Sheet1'!$L$16"}</definedName>
    <definedName name="___LAN3" hidden="1">{"'Sheet1'!$L$16"}</definedName>
    <definedName name="___mdf18">'[5]2.2 띠장의 설계'!$G$15</definedName>
    <definedName name="___NCL200">#REF!</definedName>
    <definedName name="___NCN15" localSheetId="50" hidden="1">{"'Sheet1'!$L$16"}</definedName>
    <definedName name="___NCN15" localSheetId="11" hidden="1">{"'Sheet1'!$L$16"}</definedName>
    <definedName name="___NCN15" localSheetId="1" hidden="1">{"'Sheet1'!$L$16"}</definedName>
    <definedName name="___NCN15" localSheetId="2" hidden="1">{"'Sheet1'!$L$16"}</definedName>
    <definedName name="___NCN15" localSheetId="10" hidden="1">{"'Sheet1'!$L$16"}</definedName>
    <definedName name="___NCN15" localSheetId="15" hidden="1">{"'Sheet1'!$L$16"}</definedName>
    <definedName name="___NCN15" localSheetId="18" hidden="1">{"'Sheet1'!$L$16"}</definedName>
    <definedName name="___NCN15" localSheetId="17" hidden="1">{"'Sheet1'!$L$16"}</definedName>
    <definedName name="___NCN15" localSheetId="16" hidden="1">{"'Sheet1'!$L$16"}</definedName>
    <definedName name="___NCN15" localSheetId="14" hidden="1">{"'Sheet1'!$L$16"}</definedName>
    <definedName name="___NCN15" localSheetId="13" hidden="1">{"'Sheet1'!$L$16"}</definedName>
    <definedName name="___NCN15" localSheetId="3" hidden="1">{"'Sheet1'!$L$16"}</definedName>
    <definedName name="___NCN15" hidden="1">{"'Sheet1'!$L$16"}</definedName>
    <definedName name="___PA3" localSheetId="50" hidden="1">{"'Sheet1'!$L$16"}</definedName>
    <definedName name="___PA3" localSheetId="11" hidden="1">{"'Sheet1'!$L$16"}</definedName>
    <definedName name="___PA3" localSheetId="1" hidden="1">{"'Sheet1'!$L$16"}</definedName>
    <definedName name="___PA3" localSheetId="2" hidden="1">{"'Sheet1'!$L$16"}</definedName>
    <definedName name="___PA3" localSheetId="10" hidden="1">{"'Sheet1'!$L$16"}</definedName>
    <definedName name="___PA3" localSheetId="15" hidden="1">{"'Sheet1'!$L$16"}</definedName>
    <definedName name="___PA3" localSheetId="18" hidden="1">{"'Sheet1'!$L$16"}</definedName>
    <definedName name="___PA3" localSheetId="17" hidden="1">{"'Sheet1'!$L$16"}</definedName>
    <definedName name="___PA3" localSheetId="16" hidden="1">{"'Sheet1'!$L$16"}</definedName>
    <definedName name="___PA3" localSheetId="14" hidden="1">{"'Sheet1'!$L$16"}</definedName>
    <definedName name="___PA3" localSheetId="13" hidden="1">{"'Sheet1'!$L$16"}</definedName>
    <definedName name="___PA3" localSheetId="3" hidden="1">{"'Sheet1'!$L$16"}</definedName>
    <definedName name="___PA3" hidden="1">{"'Sheet1'!$L$16"}</definedName>
    <definedName name="___pag1000">#REF!</definedName>
    <definedName name="___PAG31">#REF!</definedName>
    <definedName name="___PAG51">#REF!</definedName>
    <definedName name="___PAG52">#REF!</definedName>
    <definedName name="___PCV1501" localSheetId="2" hidden="1">{"'Liquid'!$A$1:$U$57"}</definedName>
    <definedName name="___PCV1501" localSheetId="3" hidden="1">{"'Liquid'!$A$1:$U$57"}</definedName>
    <definedName name="___PCV1501" hidden="1">{"'Liquid'!$A$1:$U$57"}</definedName>
    <definedName name="___PCV4" localSheetId="2" hidden="1">{"'Liquid'!$A$1:$U$57"}</definedName>
    <definedName name="___PCV4" localSheetId="3" hidden="1">{"'Liquid'!$A$1:$U$57"}</definedName>
    <definedName name="___PCV4" hidden="1">{"'Liquid'!$A$1:$U$57"}</definedName>
    <definedName name="___PK2" localSheetId="2" hidden="1">{"'장비'!$A$3:$M$12"}</definedName>
    <definedName name="___PK2" localSheetId="3" hidden="1">{"'장비'!$A$3:$M$12"}</definedName>
    <definedName name="___PK2" hidden="1">{"'장비'!$A$3:$M$12"}</definedName>
    <definedName name="___PKG3" localSheetId="2" hidden="1">{"'장비'!$A$3:$M$12"}</definedName>
    <definedName name="___PKG3" localSheetId="3" hidden="1">{"'장비'!$A$3:$M$12"}</definedName>
    <definedName name="___PKG3" hidden="1">{"'장비'!$A$3:$M$12"}</definedName>
    <definedName name="___qqq222" localSheetId="2" hidden="1">{"'장비'!$A$3:$M$12"}</definedName>
    <definedName name="___qqq222" localSheetId="3" hidden="1">{"'장비'!$A$3:$M$12"}</definedName>
    <definedName name="___qqq222" hidden="1">{"'장비'!$A$3:$M$12"}</definedName>
    <definedName name="___S3" localSheetId="2" hidden="1">{#N/A,#N/A,FALSE,"포장2"}</definedName>
    <definedName name="___S3" localSheetId="3" hidden="1">{#N/A,#N/A,FALSE,"포장2"}</definedName>
    <definedName name="___S3" hidden="1">{#N/A,#N/A,FALSE,"포장2"}</definedName>
    <definedName name="___SCL4" localSheetId="50" hidden="1">{"'Sheet1'!$L$16"}</definedName>
    <definedName name="___SCL4" localSheetId="11" hidden="1">{"'Sheet1'!$L$16"}</definedName>
    <definedName name="___SCL4" localSheetId="1" hidden="1">{"'Sheet1'!$L$16"}</definedName>
    <definedName name="___SCL4" localSheetId="2" hidden="1">{"'Sheet1'!$L$16"}</definedName>
    <definedName name="___SCL4" localSheetId="10" hidden="1">{"'Sheet1'!$L$16"}</definedName>
    <definedName name="___SCL4" localSheetId="15" hidden="1">{"'Sheet1'!$L$16"}</definedName>
    <definedName name="___SCL4" localSheetId="18" hidden="1">{"'Sheet1'!$L$16"}</definedName>
    <definedName name="___SCL4" localSheetId="17" hidden="1">{"'Sheet1'!$L$16"}</definedName>
    <definedName name="___SCL4" localSheetId="16" hidden="1">{"'Sheet1'!$L$16"}</definedName>
    <definedName name="___SCL4" localSheetId="14" hidden="1">{"'Sheet1'!$L$16"}</definedName>
    <definedName name="___SCL4" localSheetId="13" hidden="1">{"'Sheet1'!$L$16"}</definedName>
    <definedName name="___SCL4" localSheetId="3" hidden="1">{"'Sheet1'!$L$16"}</definedName>
    <definedName name="___SCL4" hidden="1">{"'Sheet1'!$L$16"}</definedName>
    <definedName name="___SEL32">#REF!</definedName>
    <definedName name="___SUN1">#N/A</definedName>
    <definedName name="___SUN2">#N/A</definedName>
    <definedName name="___T10" localSheetId="2" hidden="1">{"'Sheet1'!$L$16"}</definedName>
    <definedName name="___T10" localSheetId="3" hidden="1">{"'Sheet1'!$L$16"}</definedName>
    <definedName name="___T10" hidden="1">{"'Sheet1'!$L$16"}</definedName>
    <definedName name="___TB2">'[6]SPT vs PHI'!$B$2:$C$65</definedName>
    <definedName name="___tem1">[3]!___tem1</definedName>
    <definedName name="___TM2" localSheetId="50" hidden="1">{"'Sheet1'!$L$16"}</definedName>
    <definedName name="___TM2" localSheetId="11" hidden="1">{"'Sheet1'!$L$16"}</definedName>
    <definedName name="___TM2" localSheetId="1" hidden="1">{"'Sheet1'!$L$16"}</definedName>
    <definedName name="___TM2" localSheetId="2" hidden="1">{"'Sheet1'!$L$16"}</definedName>
    <definedName name="___TM2" localSheetId="10" hidden="1">{"'Sheet1'!$L$16"}</definedName>
    <definedName name="___TM2" localSheetId="15" hidden="1">{"'Sheet1'!$L$16"}</definedName>
    <definedName name="___TM2" localSheetId="18" hidden="1">{"'Sheet1'!$L$16"}</definedName>
    <definedName name="___TM2" localSheetId="17" hidden="1">{"'Sheet1'!$L$16"}</definedName>
    <definedName name="___TM2" localSheetId="16" hidden="1">{"'Sheet1'!$L$16"}</definedName>
    <definedName name="___TM2" localSheetId="14" hidden="1">{"'Sheet1'!$L$16"}</definedName>
    <definedName name="___TM2" localSheetId="13" hidden="1">{"'Sheet1'!$L$16"}</definedName>
    <definedName name="___TM2" localSheetId="3" hidden="1">{"'Sheet1'!$L$16"}</definedName>
    <definedName name="___TM2" hidden="1">{"'Sheet1'!$L$16"}</definedName>
    <definedName name="___tt3" localSheetId="50" hidden="1">{"'Sheet1'!$L$16"}</definedName>
    <definedName name="___tt3" localSheetId="11" hidden="1">{"'Sheet1'!$L$16"}</definedName>
    <definedName name="___tt3" localSheetId="1" hidden="1">{"'Sheet1'!$L$16"}</definedName>
    <definedName name="___tt3" localSheetId="2" hidden="1">{"'Sheet1'!$L$16"}</definedName>
    <definedName name="___tt3" localSheetId="10" hidden="1">{"'Sheet1'!$L$16"}</definedName>
    <definedName name="___tt3" localSheetId="15" hidden="1">{"'Sheet1'!$L$16"}</definedName>
    <definedName name="___tt3" localSheetId="18" hidden="1">{"'Sheet1'!$L$16"}</definedName>
    <definedName name="___tt3" localSheetId="17" hidden="1">{"'Sheet1'!$L$16"}</definedName>
    <definedName name="___tt3" localSheetId="16" hidden="1">{"'Sheet1'!$L$16"}</definedName>
    <definedName name="___tt3" localSheetId="14" hidden="1">{"'Sheet1'!$L$16"}</definedName>
    <definedName name="___tt3" localSheetId="13" hidden="1">{"'Sheet1'!$L$16"}</definedName>
    <definedName name="___tt3" localSheetId="3" hidden="1">{"'Sheet1'!$L$16"}</definedName>
    <definedName name="___tt3" hidden="1">{"'Sheet1'!$L$16"}</definedName>
    <definedName name="___vwo1">[4]제출계산서!$I$183</definedName>
    <definedName name="___vwo2">[4]제출계산서!$I$183</definedName>
    <definedName name="__123Graph_A" localSheetId="11" hidden="1">[7]TTL!$G$31:$AU$31</definedName>
    <definedName name="__123Graph_A" localSheetId="1" hidden="1">[7]TTL!$G$31:$AU$31</definedName>
    <definedName name="__123Graph_A" localSheetId="2" hidden="1">[7]TTL!$G$31:$AU$31</definedName>
    <definedName name="__123Graph_A" localSheetId="10" hidden="1">[7]TTL!$G$31:$AU$31</definedName>
    <definedName name="__123Graph_A" localSheetId="15" hidden="1">[7]TTL!$G$31:$AU$31</definedName>
    <definedName name="__123Graph_A" localSheetId="18" hidden="1">[7]TTL!$G$31:$AU$31</definedName>
    <definedName name="__123Graph_A" localSheetId="17" hidden="1">[7]TTL!$G$31:$AU$31</definedName>
    <definedName name="__123Graph_A" localSheetId="16" hidden="1">[7]TTL!$G$31:$AU$31</definedName>
    <definedName name="__123Graph_A" localSheetId="14" hidden="1">[7]TTL!$G$31:$AU$31</definedName>
    <definedName name="__123Graph_A" localSheetId="13" hidden="1">[7]TTL!$G$31:$AU$31</definedName>
    <definedName name="__123Graph_A" localSheetId="3" hidden="1">[7]TTL!$G$31:$AU$31</definedName>
    <definedName name="__123Graph_A" hidden="1">[7]TTL!$G$31:$AU$31</definedName>
    <definedName name="__123Graph_ACHART1" hidden="1">#REF!</definedName>
    <definedName name="__123Graph_ACOSTI" localSheetId="11" hidden="1">'[8]TIPO 1'!#REF!</definedName>
    <definedName name="__123Graph_ACOSTI" localSheetId="1" hidden="1">'[8]TIPO 1'!#REF!</definedName>
    <definedName name="__123Graph_ACOSTI" localSheetId="2" hidden="1">'[8]TIPO 1'!#REF!</definedName>
    <definedName name="__123Graph_ACOSTI" localSheetId="10" hidden="1">'[8]TIPO 1'!#REF!</definedName>
    <definedName name="__123Graph_ACOSTI" localSheetId="15" hidden="1">'[8]TIPO 1'!#REF!</definedName>
    <definedName name="__123Graph_ACOSTI" localSheetId="18" hidden="1">'[8]TIPO 1'!#REF!</definedName>
    <definedName name="__123Graph_ACOSTI" localSheetId="17" hidden="1">'[8]TIPO 1'!#REF!</definedName>
    <definedName name="__123Graph_ACOSTI" localSheetId="16" hidden="1">'[8]TIPO 1'!#REF!</definedName>
    <definedName name="__123Graph_ACOSTI" localSheetId="14" hidden="1">'[8]TIPO 1'!#REF!</definedName>
    <definedName name="__123Graph_ACOSTI" localSheetId="13" hidden="1">'[8]TIPO 1'!#REF!</definedName>
    <definedName name="__123Graph_ACOSTI" localSheetId="3" hidden="1">'[8]TIPO 1'!#REF!</definedName>
    <definedName name="__123Graph_ACOSTI" hidden="1">'[8]TIPO 1'!#REF!</definedName>
    <definedName name="__123Graph_ACURRENT" hidden="1">#REF!</definedName>
    <definedName name="__123Graph_ANCF" localSheetId="11" hidden="1">'[9]Cashflow Analysis'!#REF!</definedName>
    <definedName name="__123Graph_ANCF" localSheetId="1" hidden="1">'[9]Cashflow Analysis'!#REF!</definedName>
    <definedName name="__123Graph_ANCF" localSheetId="2" hidden="1">'[9]Cashflow Analysis'!#REF!</definedName>
    <definedName name="__123Graph_ANCF" localSheetId="10" hidden="1">'[9]Cashflow Analysis'!#REF!</definedName>
    <definedName name="__123Graph_ANCF" localSheetId="15" hidden="1">'[9]Cashflow Analysis'!#REF!</definedName>
    <definedName name="__123Graph_ANCF" localSheetId="18" hidden="1">'[9]Cashflow Analysis'!#REF!</definedName>
    <definedName name="__123Graph_ANCF" localSheetId="17" hidden="1">'[9]Cashflow Analysis'!#REF!</definedName>
    <definedName name="__123Graph_ANCF" localSheetId="16" hidden="1">'[9]Cashflow Analysis'!#REF!</definedName>
    <definedName name="__123Graph_ANCF" localSheetId="14" hidden="1">'[9]Cashflow Analysis'!#REF!</definedName>
    <definedName name="__123Graph_ANCF" localSheetId="13" hidden="1">'[9]Cashflow Analysis'!#REF!</definedName>
    <definedName name="__123Graph_ANCF" localSheetId="3" hidden="1">'[9]Cashflow Analysis'!#REF!</definedName>
    <definedName name="__123Graph_ANCF" hidden="1">'[9]Cashflow Analysis'!#REF!</definedName>
    <definedName name="__123Graph_B" localSheetId="11" hidden="1">[7]TTL!$G$32:$AU$32</definedName>
    <definedName name="__123Graph_B" localSheetId="1" hidden="1">[7]TTL!$G$32:$AU$32</definedName>
    <definedName name="__123Graph_B" localSheetId="2" hidden="1">[7]TTL!$G$32:$AU$32</definedName>
    <definedName name="__123Graph_B" localSheetId="10" hidden="1">[7]TTL!$G$32:$AU$32</definedName>
    <definedName name="__123Graph_B" localSheetId="15" hidden="1">[7]TTL!$G$32:$AU$32</definedName>
    <definedName name="__123Graph_B" localSheetId="18" hidden="1">[7]TTL!$G$32:$AU$32</definedName>
    <definedName name="__123Graph_B" localSheetId="17" hidden="1">[7]TTL!$G$32:$AU$32</definedName>
    <definedName name="__123Graph_B" localSheetId="16" hidden="1">[7]TTL!$G$32:$AU$32</definedName>
    <definedName name="__123Graph_B" localSheetId="14" hidden="1">[7]TTL!$G$32:$AU$32</definedName>
    <definedName name="__123Graph_B" localSheetId="13" hidden="1">[7]TTL!$G$32:$AU$32</definedName>
    <definedName name="__123Graph_B" localSheetId="3" hidden="1">[7]TTL!$G$32:$AU$32</definedName>
    <definedName name="__123Graph_B" hidden="1">[7]TTL!$G$32:$AU$32</definedName>
    <definedName name="__123Graph_BNCF" localSheetId="11" hidden="1">'[9]Cashflow Analysis'!#REF!</definedName>
    <definedName name="__123Graph_BNCF" localSheetId="1" hidden="1">'[9]Cashflow Analysis'!#REF!</definedName>
    <definedName name="__123Graph_BNCF" localSheetId="2" hidden="1">'[9]Cashflow Analysis'!#REF!</definedName>
    <definedName name="__123Graph_BNCF" localSheetId="10" hidden="1">'[9]Cashflow Analysis'!#REF!</definedName>
    <definedName name="__123Graph_BNCF" localSheetId="15" hidden="1">'[9]Cashflow Analysis'!#REF!</definedName>
    <definedName name="__123Graph_BNCF" localSheetId="18" hidden="1">'[9]Cashflow Analysis'!#REF!</definedName>
    <definedName name="__123Graph_BNCF" localSheetId="17" hidden="1">'[9]Cashflow Analysis'!#REF!</definedName>
    <definedName name="__123Graph_BNCF" localSheetId="16" hidden="1">'[9]Cashflow Analysis'!#REF!</definedName>
    <definedName name="__123Graph_BNCF" localSheetId="14" hidden="1">'[9]Cashflow Analysis'!#REF!</definedName>
    <definedName name="__123Graph_BNCF" localSheetId="13" hidden="1">'[9]Cashflow Analysis'!#REF!</definedName>
    <definedName name="__123Graph_BNCF" localSheetId="3" hidden="1">'[9]Cashflow Analysis'!#REF!</definedName>
    <definedName name="__123Graph_BNCF" hidden="1">'[9]Cashflow Analysis'!#REF!</definedName>
    <definedName name="__123Graph_BPERFORMANCE" hidden="1">#REF!</definedName>
    <definedName name="__123Graph_C" localSheetId="11" hidden="1">[7]TTL!$G$37:$AU$37</definedName>
    <definedName name="__123Graph_C" localSheetId="1" hidden="1">[7]TTL!$G$37:$AU$37</definedName>
    <definedName name="__123Graph_C" localSheetId="2" hidden="1">[7]TTL!$G$37:$AU$37</definedName>
    <definedName name="__123Graph_C" localSheetId="10" hidden="1">[7]TTL!$G$37:$AU$37</definedName>
    <definedName name="__123Graph_C" localSheetId="15" hidden="1">[7]TTL!$G$37:$AU$37</definedName>
    <definedName name="__123Graph_C" localSheetId="18" hidden="1">[7]TTL!$G$37:$AU$37</definedName>
    <definedName name="__123Graph_C" localSheetId="17" hidden="1">[7]TTL!$G$37:$AU$37</definedName>
    <definedName name="__123Graph_C" localSheetId="16" hidden="1">[7]TTL!$G$37:$AU$37</definedName>
    <definedName name="__123Graph_C" localSheetId="14" hidden="1">[7]TTL!$G$37:$AU$37</definedName>
    <definedName name="__123Graph_C" localSheetId="13" hidden="1">[7]TTL!$G$37:$AU$37</definedName>
    <definedName name="__123Graph_C" localSheetId="3" hidden="1">[7]TTL!$G$37:$AU$37</definedName>
    <definedName name="__123Graph_C" hidden="1">[7]TTL!$G$37:$AU$37</definedName>
    <definedName name="__123Graph_D" localSheetId="11" hidden="1">[7]TTL!$G$38:$AU$38</definedName>
    <definedName name="__123Graph_D" localSheetId="1" hidden="1">[7]TTL!$G$38:$AU$38</definedName>
    <definedName name="__123Graph_D" localSheetId="2" hidden="1">[7]TTL!$G$38:$AU$38</definedName>
    <definedName name="__123Graph_D" localSheetId="10" hidden="1">[7]TTL!$G$38:$AU$38</definedName>
    <definedName name="__123Graph_D" localSheetId="15" hidden="1">[7]TTL!$G$38:$AU$38</definedName>
    <definedName name="__123Graph_D" localSheetId="18" hidden="1">[7]TTL!$G$38:$AU$38</definedName>
    <definedName name="__123Graph_D" localSheetId="17" hidden="1">[7]TTL!$G$38:$AU$38</definedName>
    <definedName name="__123Graph_D" localSheetId="16" hidden="1">[7]TTL!$G$38:$AU$38</definedName>
    <definedName name="__123Graph_D" localSheetId="14" hidden="1">[7]TTL!$G$38:$AU$38</definedName>
    <definedName name="__123Graph_D" localSheetId="13" hidden="1">[7]TTL!$G$38:$AU$38</definedName>
    <definedName name="__123Graph_D" localSheetId="3" hidden="1">[7]TTL!$G$38:$AU$38</definedName>
    <definedName name="__123Graph_D" hidden="1">[7]TTL!$G$38:$AU$38</definedName>
    <definedName name="__123Graph_E" hidden="1">#REF!</definedName>
    <definedName name="__123Graph_F" hidden="1">#REF!</definedName>
    <definedName name="__123Graph_LBL_A" localSheetId="11" hidden="1">[10]운반!#REF!</definedName>
    <definedName name="__123Graph_LBL_A" localSheetId="1" hidden="1">[10]운반!#REF!</definedName>
    <definedName name="__123Graph_LBL_A" localSheetId="2" hidden="1">[10]운반!#REF!</definedName>
    <definedName name="__123Graph_LBL_A" localSheetId="10" hidden="1">[10]운반!#REF!</definedName>
    <definedName name="__123Graph_LBL_A" localSheetId="15" hidden="1">[10]운반!#REF!</definedName>
    <definedName name="__123Graph_LBL_A" localSheetId="18" hidden="1">[10]운반!#REF!</definedName>
    <definedName name="__123Graph_LBL_A" localSheetId="17" hidden="1">[10]운반!#REF!</definedName>
    <definedName name="__123Graph_LBL_A" localSheetId="16" hidden="1">[10]운반!#REF!</definedName>
    <definedName name="__123Graph_LBL_A" localSheetId="14" hidden="1">[10]운반!#REF!</definedName>
    <definedName name="__123Graph_LBL_A" localSheetId="13" hidden="1">[10]운반!#REF!</definedName>
    <definedName name="__123Graph_LBL_A" localSheetId="3" hidden="1">[10]운반!#REF!</definedName>
    <definedName name="__123Graph_LBL_A" hidden="1">[10]운반!#REF!</definedName>
    <definedName name="__123Graph_LBL_B" localSheetId="11" hidden="1">[10]운반!#REF!</definedName>
    <definedName name="__123Graph_LBL_B" localSheetId="1" hidden="1">[10]운반!#REF!</definedName>
    <definedName name="__123Graph_LBL_B" localSheetId="2" hidden="1">[10]운반!#REF!</definedName>
    <definedName name="__123Graph_LBL_B" localSheetId="10" hidden="1">[10]운반!#REF!</definedName>
    <definedName name="__123Graph_LBL_B" localSheetId="15" hidden="1">[10]운반!#REF!</definedName>
    <definedName name="__123Graph_LBL_B" localSheetId="18" hidden="1">[10]운반!#REF!</definedName>
    <definedName name="__123Graph_LBL_B" localSheetId="17" hidden="1">[10]운반!#REF!</definedName>
    <definedName name="__123Graph_LBL_B" localSheetId="16" hidden="1">[10]운반!#REF!</definedName>
    <definedName name="__123Graph_LBL_B" localSheetId="14" hidden="1">[10]운반!#REF!</definedName>
    <definedName name="__123Graph_LBL_B" localSheetId="13" hidden="1">[10]운반!#REF!</definedName>
    <definedName name="__123Graph_LBL_B" localSheetId="3" hidden="1">[10]운반!#REF!</definedName>
    <definedName name="__123Graph_LBL_B" hidden="1">[10]운반!#REF!</definedName>
    <definedName name="__123Graph_LBL_C" localSheetId="11" hidden="1">[10]운반!#REF!</definedName>
    <definedName name="__123Graph_LBL_C" localSheetId="1" hidden="1">[10]운반!#REF!</definedName>
    <definedName name="__123Graph_LBL_C" localSheetId="2" hidden="1">[10]운반!#REF!</definedName>
    <definedName name="__123Graph_LBL_C" localSheetId="10" hidden="1">[10]운반!#REF!</definedName>
    <definedName name="__123Graph_LBL_C" localSheetId="15" hidden="1">[10]운반!#REF!</definedName>
    <definedName name="__123Graph_LBL_C" localSheetId="18" hidden="1">[10]운반!#REF!</definedName>
    <definedName name="__123Graph_LBL_C" localSheetId="17" hidden="1">[10]운반!#REF!</definedName>
    <definedName name="__123Graph_LBL_C" localSheetId="16" hidden="1">[10]운반!#REF!</definedName>
    <definedName name="__123Graph_LBL_C" localSheetId="14" hidden="1">[10]운반!#REF!</definedName>
    <definedName name="__123Graph_LBL_C" localSheetId="13" hidden="1">[10]운반!#REF!</definedName>
    <definedName name="__123Graph_LBL_C" localSheetId="3" hidden="1">[10]운반!#REF!</definedName>
    <definedName name="__123Graph_LBL_C" hidden="1">[10]운반!#REF!</definedName>
    <definedName name="__123Graph_LBL_D" localSheetId="11" hidden="1">[10]운반!#REF!</definedName>
    <definedName name="__123Graph_LBL_D" localSheetId="1" hidden="1">[10]운반!#REF!</definedName>
    <definedName name="__123Graph_LBL_D" localSheetId="2" hidden="1">[10]운반!#REF!</definedName>
    <definedName name="__123Graph_LBL_D" localSheetId="10" hidden="1">[10]운반!#REF!</definedName>
    <definedName name="__123Graph_LBL_D" localSheetId="15" hidden="1">[10]운반!#REF!</definedName>
    <definedName name="__123Graph_LBL_D" localSheetId="18" hidden="1">[10]운반!#REF!</definedName>
    <definedName name="__123Graph_LBL_D" localSheetId="17" hidden="1">[10]운반!#REF!</definedName>
    <definedName name="__123Graph_LBL_D" localSheetId="16" hidden="1">[10]운반!#REF!</definedName>
    <definedName name="__123Graph_LBL_D" localSheetId="14" hidden="1">[10]운반!#REF!</definedName>
    <definedName name="__123Graph_LBL_D" localSheetId="13" hidden="1">[10]운반!#REF!</definedName>
    <definedName name="__123Graph_LBL_D" localSheetId="3" hidden="1">[10]운반!#REF!</definedName>
    <definedName name="__123Graph_LBL_D" hidden="1">[10]운반!#REF!</definedName>
    <definedName name="__123Graph_LBL_E" localSheetId="11" hidden="1">[10]운반!#REF!</definedName>
    <definedName name="__123Graph_LBL_E" localSheetId="1" hidden="1">[10]운반!#REF!</definedName>
    <definedName name="__123Graph_LBL_E" localSheetId="2" hidden="1">[10]운반!#REF!</definedName>
    <definedName name="__123Graph_LBL_E" localSheetId="10" hidden="1">[10]운반!#REF!</definedName>
    <definedName name="__123Graph_LBL_E" localSheetId="15" hidden="1">[10]운반!#REF!</definedName>
    <definedName name="__123Graph_LBL_E" localSheetId="18" hidden="1">[10]운반!#REF!</definedName>
    <definedName name="__123Graph_LBL_E" localSheetId="17" hidden="1">[10]운반!#REF!</definedName>
    <definedName name="__123Graph_LBL_E" localSheetId="16" hidden="1">[10]운반!#REF!</definedName>
    <definedName name="__123Graph_LBL_E" localSheetId="14" hidden="1">[10]운반!#REF!</definedName>
    <definedName name="__123Graph_LBL_E" localSheetId="13" hidden="1">[10]운반!#REF!</definedName>
    <definedName name="__123Graph_LBL_E" localSheetId="3" hidden="1">[10]운반!#REF!</definedName>
    <definedName name="__123Graph_LBL_E" hidden="1">[10]운반!#REF!</definedName>
    <definedName name="__123Graph_LBL_F" localSheetId="11" hidden="1">[10]운반!#REF!</definedName>
    <definedName name="__123Graph_LBL_F" localSheetId="1" hidden="1">[10]운반!#REF!</definedName>
    <definedName name="__123Graph_LBL_F" localSheetId="2" hidden="1">[10]운반!#REF!</definedName>
    <definedName name="__123Graph_LBL_F" localSheetId="10" hidden="1">[10]운반!#REF!</definedName>
    <definedName name="__123Graph_LBL_F" localSheetId="15" hidden="1">[10]운반!#REF!</definedName>
    <definedName name="__123Graph_LBL_F" localSheetId="18" hidden="1">[10]운반!#REF!</definedName>
    <definedName name="__123Graph_LBL_F" localSheetId="17" hidden="1">[10]운반!#REF!</definedName>
    <definedName name="__123Graph_LBL_F" localSheetId="16" hidden="1">[10]운반!#REF!</definedName>
    <definedName name="__123Graph_LBL_F" localSheetId="14" hidden="1">[10]운반!#REF!</definedName>
    <definedName name="__123Graph_LBL_F" localSheetId="13" hidden="1">[10]운반!#REF!</definedName>
    <definedName name="__123Graph_LBL_F" localSheetId="3" hidden="1">[10]운반!#REF!</definedName>
    <definedName name="__123Graph_LBL_F" hidden="1">[10]운반!#REF!</definedName>
    <definedName name="__123Graph_X" localSheetId="11" hidden="1">[7]TTL!$G$6:$AU$6</definedName>
    <definedName name="__123Graph_X" localSheetId="1" hidden="1">[7]TTL!$G$6:$AU$6</definedName>
    <definedName name="__123Graph_X" localSheetId="2" hidden="1">[7]TTL!$G$6:$AU$6</definedName>
    <definedName name="__123Graph_X" localSheetId="10" hidden="1">[7]TTL!$G$6:$AU$6</definedName>
    <definedName name="__123Graph_X" localSheetId="15" hidden="1">[7]TTL!$G$6:$AU$6</definedName>
    <definedName name="__123Graph_X" localSheetId="18" hidden="1">[7]TTL!$G$6:$AU$6</definedName>
    <definedName name="__123Graph_X" localSheetId="17" hidden="1">[7]TTL!$G$6:$AU$6</definedName>
    <definedName name="__123Graph_X" localSheetId="16" hidden="1">[7]TTL!$G$6:$AU$6</definedName>
    <definedName name="__123Graph_X" localSheetId="14" hidden="1">[7]TTL!$G$6:$AU$6</definedName>
    <definedName name="__123Graph_X" localSheetId="13" hidden="1">[7]TTL!$G$6:$AU$6</definedName>
    <definedName name="__123Graph_X" localSheetId="3" hidden="1">[7]TTL!$G$6:$AU$6</definedName>
    <definedName name="__123Graph_X" hidden="1">[7]TTL!$G$6:$AU$6</definedName>
    <definedName name="__123Graph_XCHART1" hidden="1">#REF!</definedName>
    <definedName name="__123Graph_XCOSTI" localSheetId="11" hidden="1">'[8]TIPO 1'!$I$4:$AG$4</definedName>
    <definedName name="__123Graph_XCOSTI" localSheetId="1" hidden="1">'[8]TIPO 1'!$I$4:$AG$4</definedName>
    <definedName name="__123Graph_XCOSTI" localSheetId="2" hidden="1">'[8]TIPO 1'!$I$4:$AG$4</definedName>
    <definedName name="__123Graph_XCOSTI" localSheetId="10" hidden="1">'[8]TIPO 1'!$I$4:$AG$4</definedName>
    <definedName name="__123Graph_XCOSTI" localSheetId="15" hidden="1">'[8]TIPO 1'!$I$4:$AG$4</definedName>
    <definedName name="__123Graph_XCOSTI" localSheetId="18" hidden="1">'[8]TIPO 1'!$I$4:$AG$4</definedName>
    <definedName name="__123Graph_XCOSTI" localSheetId="17" hidden="1">'[8]TIPO 1'!$I$4:$AG$4</definedName>
    <definedName name="__123Graph_XCOSTI" localSheetId="16" hidden="1">'[8]TIPO 1'!$I$4:$AG$4</definedName>
    <definedName name="__123Graph_XCOSTI" localSheetId="14" hidden="1">'[8]TIPO 1'!$I$4:$AG$4</definedName>
    <definedName name="__123Graph_XCOSTI" localSheetId="13" hidden="1">'[8]TIPO 1'!$I$4:$AG$4</definedName>
    <definedName name="__123Graph_XCOSTI" localSheetId="3" hidden="1">'[8]TIPO 1'!$I$4:$AG$4</definedName>
    <definedName name="__123Graph_XCOSTI" hidden="1">'[8]TIPO 1'!$I$4:$AG$4</definedName>
    <definedName name="__123Graph_XCURRENT" hidden="1">#REF!</definedName>
    <definedName name="__123Graph_XNCF" localSheetId="11" hidden="1">'[11]Cashflow Analysis'!$E$63:$BL$63</definedName>
    <definedName name="__123Graph_XNCF" localSheetId="1" hidden="1">'[11]Cashflow Analysis'!$E$63:$BL$63</definedName>
    <definedName name="__123Graph_XNCF" localSheetId="2" hidden="1">'[11]Cashflow Analysis'!$E$63:$BL$63</definedName>
    <definedName name="__123Graph_XNCF" localSheetId="10" hidden="1">'[11]Cashflow Analysis'!$E$63:$BL$63</definedName>
    <definedName name="__123Graph_XNCF" localSheetId="15" hidden="1">'[11]Cashflow Analysis'!$E$63:$BL$63</definedName>
    <definedName name="__123Graph_XNCF" localSheetId="18" hidden="1">'[11]Cashflow Analysis'!$E$63:$BL$63</definedName>
    <definedName name="__123Graph_XNCF" localSheetId="17" hidden="1">'[11]Cashflow Analysis'!$E$63:$BL$63</definedName>
    <definedName name="__123Graph_XNCF" localSheetId="16" hidden="1">'[11]Cashflow Analysis'!$E$63:$BL$63</definedName>
    <definedName name="__123Graph_XNCF" localSheetId="14" hidden="1">'[11]Cashflow Analysis'!$E$63:$BL$63</definedName>
    <definedName name="__123Graph_XNCF" localSheetId="13" hidden="1">'[11]Cashflow Analysis'!$E$63:$BL$63</definedName>
    <definedName name="__123Graph_XNCF" localSheetId="3" hidden="1">'[11]Cashflow Analysis'!$E$63:$BL$63</definedName>
    <definedName name="__123Graph_XNCF" hidden="1">'[11]Cashflow Analysis'!$E$63:$BL$63</definedName>
    <definedName name="__123lll" localSheetId="11" hidden="1">[12]Spread!#REF!</definedName>
    <definedName name="__123lll" localSheetId="1" hidden="1">[12]Spread!#REF!</definedName>
    <definedName name="__123lll" localSheetId="2" hidden="1">[12]Spread!#REF!</definedName>
    <definedName name="__123lll" localSheetId="10" hidden="1">[12]Spread!#REF!</definedName>
    <definedName name="__123lll" localSheetId="15" hidden="1">[12]Spread!#REF!</definedName>
    <definedName name="__123lll" localSheetId="18" hidden="1">[12]Spread!#REF!</definedName>
    <definedName name="__123lll" localSheetId="17" hidden="1">[12]Spread!#REF!</definedName>
    <definedName name="__123lll" localSheetId="16" hidden="1">[12]Spread!#REF!</definedName>
    <definedName name="__123lll" localSheetId="14" hidden="1">[12]Spread!#REF!</definedName>
    <definedName name="__123lll" localSheetId="13" hidden="1">[12]Spread!#REF!</definedName>
    <definedName name="__123lll" localSheetId="3" hidden="1">[12]Spread!#REF!</definedName>
    <definedName name="__123lll" hidden="1">[12]Spread!#REF!</definedName>
    <definedName name="__124sr" localSheetId="11" hidden="1">[13]DRUM!#REF!</definedName>
    <definedName name="__124sr" localSheetId="1" hidden="1">[13]DRUM!#REF!</definedName>
    <definedName name="__124sr" localSheetId="2" hidden="1">[13]DRUM!#REF!</definedName>
    <definedName name="__124sr" localSheetId="10" hidden="1">[13]DRUM!#REF!</definedName>
    <definedName name="__124sr" localSheetId="15" hidden="1">[13]DRUM!#REF!</definedName>
    <definedName name="__124sr" localSheetId="18" hidden="1">[13]DRUM!#REF!</definedName>
    <definedName name="__124sr" localSheetId="17" hidden="1">[13]DRUM!#REF!</definedName>
    <definedName name="__124sr" localSheetId="16" hidden="1">[13]DRUM!#REF!</definedName>
    <definedName name="__124sr" localSheetId="14" hidden="1">[13]DRUM!#REF!</definedName>
    <definedName name="__124sr" localSheetId="13" hidden="1">[13]DRUM!#REF!</definedName>
    <definedName name="__124sr" localSheetId="3" hidden="1">[13]DRUM!#REF!</definedName>
    <definedName name="__124sr" hidden="1">[13]DRUM!#REF!</definedName>
    <definedName name="__1F" localSheetId="11" hidden="1">[14]대비표!#REF!</definedName>
    <definedName name="__1F" localSheetId="1" hidden="1">[14]대비표!#REF!</definedName>
    <definedName name="__1F" localSheetId="2" hidden="1">[14]대비표!#REF!</definedName>
    <definedName name="__1F" localSheetId="10" hidden="1">[14]대비표!#REF!</definedName>
    <definedName name="__1F" localSheetId="15" hidden="1">[14]대비표!#REF!</definedName>
    <definedName name="__1F" localSheetId="18" hidden="1">[14]대비표!#REF!</definedName>
    <definedName name="__1F" localSheetId="17" hidden="1">[14]대비표!#REF!</definedName>
    <definedName name="__1F" localSheetId="16" hidden="1">[14]대비표!#REF!</definedName>
    <definedName name="__1F" localSheetId="14" hidden="1">[14]대비표!#REF!</definedName>
    <definedName name="__1F" localSheetId="13" hidden="1">[14]대비표!#REF!</definedName>
    <definedName name="__1F" localSheetId="3" hidden="1">[14]대비표!#REF!</definedName>
    <definedName name="__1F" hidden="1">[14]대비표!#REF!</definedName>
    <definedName name="__2_0_0_F" localSheetId="11" hidden="1">[14]대비표!#REF!</definedName>
    <definedName name="__2_0_0_F" localSheetId="1" hidden="1">[14]대비표!#REF!</definedName>
    <definedName name="__2_0_0_F" localSheetId="2" hidden="1">[14]대비표!#REF!</definedName>
    <definedName name="__2_0_0_F" localSheetId="10" hidden="1">[14]대비표!#REF!</definedName>
    <definedName name="__2_0_0_F" localSheetId="15" hidden="1">[14]대비표!#REF!</definedName>
    <definedName name="__2_0_0_F" localSheetId="18" hidden="1">[14]대비표!#REF!</definedName>
    <definedName name="__2_0_0_F" localSheetId="17" hidden="1">[14]대비표!#REF!</definedName>
    <definedName name="__2_0_0_F" localSheetId="16" hidden="1">[14]대비표!#REF!</definedName>
    <definedName name="__2_0_0_F" localSheetId="14" hidden="1">[14]대비표!#REF!</definedName>
    <definedName name="__2_0_0_F" localSheetId="13" hidden="1">[14]대비표!#REF!</definedName>
    <definedName name="__2_0_0_F" localSheetId="3" hidden="1">[14]대비표!#REF!</definedName>
    <definedName name="__2_0_0_F" hidden="1">[14]대비표!#REF!</definedName>
    <definedName name="__4aa1_" localSheetId="2" hidden="1">{#N/A,#N/A,FALSE,"CCTV"}</definedName>
    <definedName name="__4aa1_" localSheetId="3" hidden="1">{#N/A,#N/A,FALSE,"CCTV"}</definedName>
    <definedName name="__4aa1_" hidden="1">{#N/A,#N/A,FALSE,"CCTV"}</definedName>
    <definedName name="__A1" localSheetId="2" hidden="1">{#N/A,#N/A,FALSE,"type1";#N/A,#N/A,FALSE,"지지력";#N/A,#N/A,FALSE,"PILE계산";#N/A,#N/A,FALSE,"PILE ";#N/A,#N/A,FALSE,"철근량";#N/A,#N/A,FALSE,"균열검토";#N/A,#N/A,FALSE,"날개벽";#N/A,#N/A,FALSE,"주철근조립도";#N/A,#N/A,FALSE,"교좌"}</definedName>
    <definedName name="__A1" localSheetId="3" hidden="1">{#N/A,#N/A,FALSE,"type1";#N/A,#N/A,FALSE,"지지력";#N/A,#N/A,FALSE,"PILE계산";#N/A,#N/A,FALSE,"PILE ";#N/A,#N/A,FALSE,"철근량";#N/A,#N/A,FALSE,"균열검토";#N/A,#N/A,FALSE,"날개벽";#N/A,#N/A,FALSE,"주철근조립도";#N/A,#N/A,FALSE,"교좌"}</definedName>
    <definedName name="__A1" hidden="1">{#N/A,#N/A,FALSE,"type1";#N/A,#N/A,FALSE,"지지력";#N/A,#N/A,FALSE,"PILE계산";#N/A,#N/A,FALSE,"PILE ";#N/A,#N/A,FALSE,"철근량";#N/A,#N/A,FALSE,"균열검토";#N/A,#N/A,FALSE,"날개벽";#N/A,#N/A,FALSE,"주철근조립도";#N/A,#N/A,FALSE,"교좌"}</definedName>
    <definedName name="__A10" localSheetId="2" hidden="1">{#N/A,#N/A,FALSE,"CCTV"}</definedName>
    <definedName name="__A10" localSheetId="3" hidden="1">{#N/A,#N/A,FALSE,"CCTV"}</definedName>
    <definedName name="__A10" hidden="1">{#N/A,#N/A,FALSE,"CCTV"}</definedName>
    <definedName name="__a11" localSheetId="2" hidden="1">{"'장비'!$A$3:$M$12"}</definedName>
    <definedName name="__a11" localSheetId="3" hidden="1">{"'장비'!$A$3:$M$12"}</definedName>
    <definedName name="__a11" hidden="1">{"'장비'!$A$3:$M$12"}</definedName>
    <definedName name="__a129" localSheetId="50" hidden="1">{"Offgrid",#N/A,FALSE,"OFFGRID";"Region",#N/A,FALSE,"REGION";"Offgrid -2",#N/A,FALSE,"OFFGRID";"WTP",#N/A,FALSE,"WTP";"WTP -2",#N/A,FALSE,"WTP";"Project",#N/A,FALSE,"PROJECT";"Summary -2",#N/A,FALSE,"SUMMARY"}</definedName>
    <definedName name="__a129" localSheetId="11" hidden="1">{"Offgrid",#N/A,FALSE,"OFFGRID";"Region",#N/A,FALSE,"REGION";"Offgrid -2",#N/A,FALSE,"OFFGRID";"WTP",#N/A,FALSE,"WTP";"WTP -2",#N/A,FALSE,"WTP";"Project",#N/A,FALSE,"PROJECT";"Summary -2",#N/A,FALSE,"SUMMARY"}</definedName>
    <definedName name="__a129" localSheetId="1" hidden="1">{"Offgrid",#N/A,FALSE,"OFFGRID";"Region",#N/A,FALSE,"REGION";"Offgrid -2",#N/A,FALSE,"OFFGRID";"WTP",#N/A,FALSE,"WTP";"WTP -2",#N/A,FALSE,"WTP";"Project",#N/A,FALSE,"PROJECT";"Summary -2",#N/A,FALSE,"SUMMARY"}</definedName>
    <definedName name="__a129" localSheetId="2" hidden="1">{"Offgrid",#N/A,FALSE,"OFFGRID";"Region",#N/A,FALSE,"REGION";"Offgrid -2",#N/A,FALSE,"OFFGRID";"WTP",#N/A,FALSE,"WTP";"WTP -2",#N/A,FALSE,"WTP";"Project",#N/A,FALSE,"PROJECT";"Summary -2",#N/A,FALSE,"SUMMARY"}</definedName>
    <definedName name="__a129" localSheetId="10" hidden="1">{"Offgrid",#N/A,FALSE,"OFFGRID";"Region",#N/A,FALSE,"REGION";"Offgrid -2",#N/A,FALSE,"OFFGRID";"WTP",#N/A,FALSE,"WTP";"WTP -2",#N/A,FALSE,"WTP";"Project",#N/A,FALSE,"PROJECT";"Summary -2",#N/A,FALSE,"SUMMARY"}</definedName>
    <definedName name="__a129" localSheetId="15" hidden="1">{"Offgrid",#N/A,FALSE,"OFFGRID";"Region",#N/A,FALSE,"REGION";"Offgrid -2",#N/A,FALSE,"OFFGRID";"WTP",#N/A,FALSE,"WTP";"WTP -2",#N/A,FALSE,"WTP";"Project",#N/A,FALSE,"PROJECT";"Summary -2",#N/A,FALSE,"SUMMARY"}</definedName>
    <definedName name="__a129" localSheetId="18" hidden="1">{"Offgrid",#N/A,FALSE,"OFFGRID";"Region",#N/A,FALSE,"REGION";"Offgrid -2",#N/A,FALSE,"OFFGRID";"WTP",#N/A,FALSE,"WTP";"WTP -2",#N/A,FALSE,"WTP";"Project",#N/A,FALSE,"PROJECT";"Summary -2",#N/A,FALSE,"SUMMARY"}</definedName>
    <definedName name="__a129" localSheetId="17" hidden="1">{"Offgrid",#N/A,FALSE,"OFFGRID";"Region",#N/A,FALSE,"REGION";"Offgrid -2",#N/A,FALSE,"OFFGRID";"WTP",#N/A,FALSE,"WTP";"WTP -2",#N/A,FALSE,"WTP";"Project",#N/A,FALSE,"PROJECT";"Summary -2",#N/A,FALSE,"SUMMARY"}</definedName>
    <definedName name="__a129" localSheetId="16" hidden="1">{"Offgrid",#N/A,FALSE,"OFFGRID";"Region",#N/A,FALSE,"REGION";"Offgrid -2",#N/A,FALSE,"OFFGRID";"WTP",#N/A,FALSE,"WTP";"WTP -2",#N/A,FALSE,"WTP";"Project",#N/A,FALSE,"PROJECT";"Summary -2",#N/A,FALSE,"SUMMARY"}</definedName>
    <definedName name="__a129" localSheetId="14" hidden="1">{"Offgrid",#N/A,FALSE,"OFFGRID";"Region",#N/A,FALSE,"REGION";"Offgrid -2",#N/A,FALSE,"OFFGRID";"WTP",#N/A,FALSE,"WTP";"WTP -2",#N/A,FALSE,"WTP";"Project",#N/A,FALSE,"PROJECT";"Summary -2",#N/A,FALSE,"SUMMARY"}</definedName>
    <definedName name="__a129" localSheetId="13" hidden="1">{"Offgrid",#N/A,FALSE,"OFFGRID";"Region",#N/A,FALSE,"REGION";"Offgrid -2",#N/A,FALSE,"OFFGRID";"WTP",#N/A,FALSE,"WTP";"WTP -2",#N/A,FALSE,"WTP";"Project",#N/A,FALSE,"PROJECT";"Summary -2",#N/A,FALSE,"SUMMARY"}</definedName>
    <definedName name="__a129" localSheetId="3" hidden="1">{"Offgrid",#N/A,FALSE,"OFFGRID";"Region",#N/A,FALSE,"REGION";"Offgrid -2",#N/A,FALSE,"OFFGRID";"WTP",#N/A,FALSE,"WTP";"WTP -2",#N/A,FALSE,"WTP";"Project",#N/A,FALSE,"PROJECT";"Summary -2",#N/A,FALSE,"SUMMARY"}</definedName>
    <definedName name="__a129" hidden="1">{"Offgrid",#N/A,FALSE,"OFFGRID";"Region",#N/A,FALSE,"REGION";"Offgrid -2",#N/A,FALSE,"OFFGRID";"WTP",#N/A,FALSE,"WTP";"WTP -2",#N/A,FALSE,"WTP";"Project",#N/A,FALSE,"PROJECT";"Summary -2",#N/A,FALSE,"SUMMARY"}</definedName>
    <definedName name="__a130" localSheetId="50" hidden="1">{"Offgrid",#N/A,FALSE,"OFFGRID";"Region",#N/A,FALSE,"REGION";"Offgrid -2",#N/A,FALSE,"OFFGRID";"WTP",#N/A,FALSE,"WTP";"WTP -2",#N/A,FALSE,"WTP";"Project",#N/A,FALSE,"PROJECT";"Summary -2",#N/A,FALSE,"SUMMARY"}</definedName>
    <definedName name="__a130" localSheetId="11" hidden="1">{"Offgrid",#N/A,FALSE,"OFFGRID";"Region",#N/A,FALSE,"REGION";"Offgrid -2",#N/A,FALSE,"OFFGRID";"WTP",#N/A,FALSE,"WTP";"WTP -2",#N/A,FALSE,"WTP";"Project",#N/A,FALSE,"PROJECT";"Summary -2",#N/A,FALSE,"SUMMARY"}</definedName>
    <definedName name="__a130" localSheetId="1" hidden="1">{"Offgrid",#N/A,FALSE,"OFFGRID";"Region",#N/A,FALSE,"REGION";"Offgrid -2",#N/A,FALSE,"OFFGRID";"WTP",#N/A,FALSE,"WTP";"WTP -2",#N/A,FALSE,"WTP";"Project",#N/A,FALSE,"PROJECT";"Summary -2",#N/A,FALSE,"SUMMARY"}</definedName>
    <definedName name="__a130" localSheetId="2" hidden="1">{"Offgrid",#N/A,FALSE,"OFFGRID";"Region",#N/A,FALSE,"REGION";"Offgrid -2",#N/A,FALSE,"OFFGRID";"WTP",#N/A,FALSE,"WTP";"WTP -2",#N/A,FALSE,"WTP";"Project",#N/A,FALSE,"PROJECT";"Summary -2",#N/A,FALSE,"SUMMARY"}</definedName>
    <definedName name="__a130" localSheetId="10" hidden="1">{"Offgrid",#N/A,FALSE,"OFFGRID";"Region",#N/A,FALSE,"REGION";"Offgrid -2",#N/A,FALSE,"OFFGRID";"WTP",#N/A,FALSE,"WTP";"WTP -2",#N/A,FALSE,"WTP";"Project",#N/A,FALSE,"PROJECT";"Summary -2",#N/A,FALSE,"SUMMARY"}</definedName>
    <definedName name="__a130" localSheetId="15" hidden="1">{"Offgrid",#N/A,FALSE,"OFFGRID";"Region",#N/A,FALSE,"REGION";"Offgrid -2",#N/A,FALSE,"OFFGRID";"WTP",#N/A,FALSE,"WTP";"WTP -2",#N/A,FALSE,"WTP";"Project",#N/A,FALSE,"PROJECT";"Summary -2",#N/A,FALSE,"SUMMARY"}</definedName>
    <definedName name="__a130" localSheetId="18" hidden="1">{"Offgrid",#N/A,FALSE,"OFFGRID";"Region",#N/A,FALSE,"REGION";"Offgrid -2",#N/A,FALSE,"OFFGRID";"WTP",#N/A,FALSE,"WTP";"WTP -2",#N/A,FALSE,"WTP";"Project",#N/A,FALSE,"PROJECT";"Summary -2",#N/A,FALSE,"SUMMARY"}</definedName>
    <definedName name="__a130" localSheetId="17" hidden="1">{"Offgrid",#N/A,FALSE,"OFFGRID";"Region",#N/A,FALSE,"REGION";"Offgrid -2",#N/A,FALSE,"OFFGRID";"WTP",#N/A,FALSE,"WTP";"WTP -2",#N/A,FALSE,"WTP";"Project",#N/A,FALSE,"PROJECT";"Summary -2",#N/A,FALSE,"SUMMARY"}</definedName>
    <definedName name="__a130" localSheetId="16" hidden="1">{"Offgrid",#N/A,FALSE,"OFFGRID";"Region",#N/A,FALSE,"REGION";"Offgrid -2",#N/A,FALSE,"OFFGRID";"WTP",#N/A,FALSE,"WTP";"WTP -2",#N/A,FALSE,"WTP";"Project",#N/A,FALSE,"PROJECT";"Summary -2",#N/A,FALSE,"SUMMARY"}</definedName>
    <definedName name="__a130" localSheetId="14" hidden="1">{"Offgrid",#N/A,FALSE,"OFFGRID";"Region",#N/A,FALSE,"REGION";"Offgrid -2",#N/A,FALSE,"OFFGRID";"WTP",#N/A,FALSE,"WTP";"WTP -2",#N/A,FALSE,"WTP";"Project",#N/A,FALSE,"PROJECT";"Summary -2",#N/A,FALSE,"SUMMARY"}</definedName>
    <definedName name="__a130" localSheetId="13" hidden="1">{"Offgrid",#N/A,FALSE,"OFFGRID";"Region",#N/A,FALSE,"REGION";"Offgrid -2",#N/A,FALSE,"OFFGRID";"WTP",#N/A,FALSE,"WTP";"WTP -2",#N/A,FALSE,"WTP";"Project",#N/A,FALSE,"PROJECT";"Summary -2",#N/A,FALSE,"SUMMARY"}</definedName>
    <definedName name="__a130" localSheetId="3"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20000">#REF!</definedName>
    <definedName name="__A8" localSheetId="50" hidden="1">{"'Sheet1'!$L$16"}</definedName>
    <definedName name="__A8" localSheetId="11" hidden="1">{"'Sheet1'!$L$16"}</definedName>
    <definedName name="__A8" localSheetId="1" hidden="1">{"'Sheet1'!$L$16"}</definedName>
    <definedName name="__A8" localSheetId="2" hidden="1">{"'Sheet1'!$L$16"}</definedName>
    <definedName name="__A8" localSheetId="10" hidden="1">{"'Sheet1'!$L$16"}</definedName>
    <definedName name="__A8" localSheetId="15" hidden="1">{"'Sheet1'!$L$16"}</definedName>
    <definedName name="__A8" localSheetId="18" hidden="1">{"'Sheet1'!$L$16"}</definedName>
    <definedName name="__A8" localSheetId="17" hidden="1">{"'Sheet1'!$L$16"}</definedName>
    <definedName name="__A8" localSheetId="16" hidden="1">{"'Sheet1'!$L$16"}</definedName>
    <definedName name="__A8" localSheetId="14" hidden="1">{"'Sheet1'!$L$16"}</definedName>
    <definedName name="__A8" localSheetId="13" hidden="1">{"'Sheet1'!$L$16"}</definedName>
    <definedName name="__A8" localSheetId="3" hidden="1">{"'Sheet1'!$L$16"}</definedName>
    <definedName name="__A8" hidden="1">{"'Sheet1'!$L$16"}</definedName>
    <definedName name="__a9" localSheetId="50" hidden="1">{"'Sheet1'!$L$16"}</definedName>
    <definedName name="__a9" localSheetId="11" hidden="1">{"'Sheet1'!$L$16"}</definedName>
    <definedName name="__a9" localSheetId="1" hidden="1">{"'Sheet1'!$L$16"}</definedName>
    <definedName name="__a9" localSheetId="2" hidden="1">{"'Sheet1'!$L$16"}</definedName>
    <definedName name="__a9" localSheetId="10" hidden="1">{"'Sheet1'!$L$16"}</definedName>
    <definedName name="__a9" localSheetId="15" hidden="1">{"'Sheet1'!$L$16"}</definedName>
    <definedName name="__a9" localSheetId="18" hidden="1">{"'Sheet1'!$L$16"}</definedName>
    <definedName name="__a9" localSheetId="17" hidden="1">{"'Sheet1'!$L$16"}</definedName>
    <definedName name="__a9" localSheetId="16" hidden="1">{"'Sheet1'!$L$16"}</definedName>
    <definedName name="__a9" localSheetId="14" hidden="1">{"'Sheet1'!$L$16"}</definedName>
    <definedName name="__a9" localSheetId="13" hidden="1">{"'Sheet1'!$L$16"}</definedName>
    <definedName name="__a9" localSheetId="3" hidden="1">{"'Sheet1'!$L$16"}</definedName>
    <definedName name="__a9" hidden="1">{"'Sheet1'!$L$16"}</definedName>
    <definedName name="__aa1" localSheetId="2" hidden="1">{#N/A,#N/A,FALSE,"CCTV"}</definedName>
    <definedName name="__aa1" localSheetId="3" hidden="1">{#N/A,#N/A,FALSE,"CCTV"}</definedName>
    <definedName name="__aa1" hidden="1">{#N/A,#N/A,FALSE,"CCTV"}</definedName>
    <definedName name="__AW0031" localSheetId="2" hidden="1">{#N/A,#N/A,FALSE,"CCTV"}</definedName>
    <definedName name="__AW0031" localSheetId="3" hidden="1">{#N/A,#N/A,FALSE,"CCTV"}</definedName>
    <definedName name="__AW0031" hidden="1">{#N/A,#N/A,FALSE,"CCTV"}</definedName>
    <definedName name="__BD105" localSheetId="2"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_BD105" localSheetId="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_BD105"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_bob2" localSheetId="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_bob2" localSheetId="3"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_bob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_cal1">[4]제출계산서!$I$185</definedName>
    <definedName name="__cal2">[4]제출계산서!$I$185</definedName>
    <definedName name="__can430">40.73</definedName>
    <definedName name="__can435">43.3</definedName>
    <definedName name="__cf2" localSheetId="2" hidden="1">{#N/A,#N/A,FALSE,"Variables";#N/A,#N/A,FALSE,"NPV Cashflows NZ$";#N/A,#N/A,FALSE,"Cashflows NZ$"}</definedName>
    <definedName name="__cf2" localSheetId="3" hidden="1">{#N/A,#N/A,FALSE,"Variables";#N/A,#N/A,FALSE,"NPV Cashflows NZ$";#N/A,#N/A,FALSE,"Cashflows NZ$"}</definedName>
    <definedName name="__cf2" hidden="1">{#N/A,#N/A,FALSE,"Variables";#N/A,#N/A,FALSE,"NPV Cashflows NZ$";#N/A,#N/A,FALSE,"Cashflows NZ$"}</definedName>
    <definedName name="__ClientName_">"Eclipse CS Pty Ltd"</definedName>
    <definedName name="__CON1">#REF!</definedName>
    <definedName name="__CON2">#REF!</definedName>
    <definedName name="__ddn400">#REF!</definedName>
    <definedName name="__doi3" localSheetId="2" hidden="1">{"'Sheet1'!$L$16"}</definedName>
    <definedName name="__doi3" localSheetId="3" hidden="1">{"'Sheet1'!$L$16"}</definedName>
    <definedName name="__doi3" hidden="1">{"'Sheet1'!$L$16"}</definedName>
    <definedName name="__doi5" localSheetId="2" hidden="1">{"'Sheet1'!$L$16"}</definedName>
    <definedName name="__doi5" localSheetId="3" hidden="1">{"'Sheet1'!$L$16"}</definedName>
    <definedName name="__doi5" hidden="1">{"'Sheet1'!$L$16"}</definedName>
    <definedName name="__EE1" localSheetId="2" hidden="1">{#N/A,#N/A,FALSE,"단가표지"}</definedName>
    <definedName name="__EE1" localSheetId="3" hidden="1">{#N/A,#N/A,FALSE,"단가표지"}</definedName>
    <definedName name="__EE1" hidden="1">{#N/A,#N/A,FALSE,"단가표지"}</definedName>
    <definedName name="__F3">#REF!</definedName>
    <definedName name="__FF3">#REF!</definedName>
    <definedName name="__fsf2" localSheetId="2" hidden="1">{#N/A,#N/A,TRUE,"Mhr_Sum"}</definedName>
    <definedName name="__fsf2" localSheetId="3" hidden="1">{#N/A,#N/A,TRUE,"Mhr_Sum"}</definedName>
    <definedName name="__fsf2" hidden="1">{#N/A,#N/A,TRUE,"Mhr_Sum"}</definedName>
    <definedName name="__Goi8" localSheetId="50" hidden="1">{"'Sheet1'!$L$16"}</definedName>
    <definedName name="__Goi8" localSheetId="11" hidden="1">{"'Sheet1'!$L$16"}</definedName>
    <definedName name="__Goi8" localSheetId="1" hidden="1">{"'Sheet1'!$L$16"}</definedName>
    <definedName name="__Goi8" localSheetId="2" hidden="1">{"'Sheet1'!$L$16"}</definedName>
    <definedName name="__Goi8" localSheetId="10" hidden="1">{"'Sheet1'!$L$16"}</definedName>
    <definedName name="__Goi8" localSheetId="15" hidden="1">{"'Sheet1'!$L$16"}</definedName>
    <definedName name="__Goi8" localSheetId="18" hidden="1">{"'Sheet1'!$L$16"}</definedName>
    <definedName name="__Goi8" localSheetId="17" hidden="1">{"'Sheet1'!$L$16"}</definedName>
    <definedName name="__Goi8" localSheetId="16" hidden="1">{"'Sheet1'!$L$16"}</definedName>
    <definedName name="__Goi8" localSheetId="14" hidden="1">{"'Sheet1'!$L$16"}</definedName>
    <definedName name="__Goi8" localSheetId="13" hidden="1">{"'Sheet1'!$L$16"}</definedName>
    <definedName name="__Goi8" localSheetId="3" hidden="1">{"'Sheet1'!$L$16"}</definedName>
    <definedName name="__Goi8" hidden="1">{"'Sheet1'!$L$16"}</definedName>
    <definedName name="__h1" localSheetId="50" hidden="1">{"'Sheet1'!$L$16"}</definedName>
    <definedName name="__h1" localSheetId="11" hidden="1">{"'Sheet1'!$L$16"}</definedName>
    <definedName name="__h1" localSheetId="1" hidden="1">{"'Sheet1'!$L$16"}</definedName>
    <definedName name="__h1" localSheetId="2" hidden="1">{"'Sheet1'!$L$16"}</definedName>
    <definedName name="__h1" localSheetId="10" hidden="1">{"'Sheet1'!$L$16"}</definedName>
    <definedName name="__h1" localSheetId="15" hidden="1">{"'Sheet1'!$L$16"}</definedName>
    <definedName name="__h1" localSheetId="18" hidden="1">{"'Sheet1'!$L$16"}</definedName>
    <definedName name="__h1" localSheetId="17" hidden="1">{"'Sheet1'!$L$16"}</definedName>
    <definedName name="__h1" localSheetId="16" hidden="1">{"'Sheet1'!$L$16"}</definedName>
    <definedName name="__h1" localSheetId="14" hidden="1">{"'Sheet1'!$L$16"}</definedName>
    <definedName name="__h1" localSheetId="13" hidden="1">{"'Sheet1'!$L$16"}</definedName>
    <definedName name="__h1" localSheetId="3" hidden="1">{"'Sheet1'!$L$16"}</definedName>
    <definedName name="__h1" hidden="1">{"'Sheet1'!$L$16"}</definedName>
    <definedName name="__H3" localSheetId="2" hidden="1">{"'장비'!$A$3:$M$12"}</definedName>
    <definedName name="__H3" localSheetId="3" hidden="1">{"'장비'!$A$3:$M$12"}</definedName>
    <definedName name="__H3" hidden="1">{"'장비'!$A$3:$M$12"}</definedName>
    <definedName name="__H4" localSheetId="2" hidden="1">{#N/A,#N/A,TRUE,"Mhr_Sum"}</definedName>
    <definedName name="__H4" localSheetId="3" hidden="1">{#N/A,#N/A,TRUE,"Mhr_Sum"}</definedName>
    <definedName name="__H4" hidden="1">{#N/A,#N/A,TRUE,"Mhr_Sum"}</definedName>
    <definedName name="__HE02">#REF!</definedName>
    <definedName name="__HE06">#REF!</definedName>
    <definedName name="__HE07">#REF!</definedName>
    <definedName name="__HE08">#REF!</definedName>
    <definedName name="__HE09">#REF!</definedName>
    <definedName name="__HE1">#REF!</definedName>
    <definedName name="__HE11">#REF!</definedName>
    <definedName name="__HE2">#REF!</definedName>
    <definedName name="__HE21">#REF!</definedName>
    <definedName name="__HE3">#REF!</definedName>
    <definedName name="__HE4">#REF!</definedName>
    <definedName name="__HE5">#REF!</definedName>
    <definedName name="__HE61">#REF!</definedName>
    <definedName name="__HE71">#REF!</definedName>
    <definedName name="__HE81">#REF!</definedName>
    <definedName name="__HE91">#REF!</definedName>
    <definedName name="__HM1">#REF!</definedName>
    <definedName name="__HM10">#REF!</definedName>
    <definedName name="__HM11">#REF!</definedName>
    <definedName name="__HM12">#REF!</definedName>
    <definedName name="__HM2">#REF!</definedName>
    <definedName name="__HM3">#REF!</definedName>
    <definedName name="__HM4">#REF!</definedName>
    <definedName name="__HM5">#REF!</definedName>
    <definedName name="__HM6">#REF!</definedName>
    <definedName name="__HM7">#REF!</definedName>
    <definedName name="__HM8">#REF!</definedName>
    <definedName name="__HM9">#REF!</definedName>
    <definedName name="__hu1" localSheetId="50" hidden="1">{"'Sheet1'!$L$16"}</definedName>
    <definedName name="__hu1" localSheetId="11" hidden="1">{"'Sheet1'!$L$16"}</definedName>
    <definedName name="__hu1" localSheetId="1" hidden="1">{"'Sheet1'!$L$16"}</definedName>
    <definedName name="__hu1" localSheetId="2" hidden="1">{"'Sheet1'!$L$16"}</definedName>
    <definedName name="__hu1" localSheetId="10" hidden="1">{"'Sheet1'!$L$16"}</definedName>
    <definedName name="__hu1" localSheetId="15" hidden="1">{"'Sheet1'!$L$16"}</definedName>
    <definedName name="__hu1" localSheetId="18" hidden="1">{"'Sheet1'!$L$16"}</definedName>
    <definedName name="__hu1" localSheetId="17" hidden="1">{"'Sheet1'!$L$16"}</definedName>
    <definedName name="__hu1" localSheetId="16" hidden="1">{"'Sheet1'!$L$16"}</definedName>
    <definedName name="__hu1" localSheetId="14" hidden="1">{"'Sheet1'!$L$16"}</definedName>
    <definedName name="__hu1" localSheetId="13" hidden="1">{"'Sheet1'!$L$16"}</definedName>
    <definedName name="__hu1" localSheetId="3" hidden="1">{"'Sheet1'!$L$16"}</definedName>
    <definedName name="__hu1" hidden="1">{"'Sheet1'!$L$16"}</definedName>
    <definedName name="__hu2" localSheetId="50" hidden="1">{"'Sheet1'!$L$16"}</definedName>
    <definedName name="__hu2" localSheetId="11" hidden="1">{"'Sheet1'!$L$16"}</definedName>
    <definedName name="__hu2" localSheetId="1" hidden="1">{"'Sheet1'!$L$16"}</definedName>
    <definedName name="__hu2" localSheetId="2" hidden="1">{"'Sheet1'!$L$16"}</definedName>
    <definedName name="__hu2" localSheetId="10" hidden="1">{"'Sheet1'!$L$16"}</definedName>
    <definedName name="__hu2" localSheetId="15" hidden="1">{"'Sheet1'!$L$16"}</definedName>
    <definedName name="__hu2" localSheetId="18" hidden="1">{"'Sheet1'!$L$16"}</definedName>
    <definedName name="__hu2" localSheetId="17" hidden="1">{"'Sheet1'!$L$16"}</definedName>
    <definedName name="__hu2" localSheetId="16" hidden="1">{"'Sheet1'!$L$16"}</definedName>
    <definedName name="__hu2" localSheetId="14" hidden="1">{"'Sheet1'!$L$16"}</definedName>
    <definedName name="__hu2" localSheetId="13" hidden="1">{"'Sheet1'!$L$16"}</definedName>
    <definedName name="__hu2" localSheetId="3" hidden="1">{"'Sheet1'!$L$16"}</definedName>
    <definedName name="__hu2" hidden="1">{"'Sheet1'!$L$16"}</definedName>
    <definedName name="__hu5" localSheetId="50" hidden="1">{"'Sheet1'!$L$16"}</definedName>
    <definedName name="__hu5" localSheetId="11" hidden="1">{"'Sheet1'!$L$16"}</definedName>
    <definedName name="__hu5" localSheetId="1" hidden="1">{"'Sheet1'!$L$16"}</definedName>
    <definedName name="__hu5" localSheetId="2" hidden="1">{"'Sheet1'!$L$16"}</definedName>
    <definedName name="__hu5" localSheetId="10" hidden="1">{"'Sheet1'!$L$16"}</definedName>
    <definedName name="__hu5" localSheetId="15" hidden="1">{"'Sheet1'!$L$16"}</definedName>
    <definedName name="__hu5" localSheetId="18" hidden="1">{"'Sheet1'!$L$16"}</definedName>
    <definedName name="__hu5" localSheetId="17" hidden="1">{"'Sheet1'!$L$16"}</definedName>
    <definedName name="__hu5" localSheetId="16" hidden="1">{"'Sheet1'!$L$16"}</definedName>
    <definedName name="__hu5" localSheetId="14" hidden="1">{"'Sheet1'!$L$16"}</definedName>
    <definedName name="__hu5" localSheetId="13" hidden="1">{"'Sheet1'!$L$16"}</definedName>
    <definedName name="__hu5" localSheetId="3" hidden="1">{"'Sheet1'!$L$16"}</definedName>
    <definedName name="__hu5" hidden="1">{"'Sheet1'!$L$16"}</definedName>
    <definedName name="__hu6" localSheetId="50" hidden="1">{"'Sheet1'!$L$16"}</definedName>
    <definedName name="__hu6" localSheetId="11" hidden="1">{"'Sheet1'!$L$16"}</definedName>
    <definedName name="__hu6" localSheetId="1" hidden="1">{"'Sheet1'!$L$16"}</definedName>
    <definedName name="__hu6" localSheetId="2" hidden="1">{"'Sheet1'!$L$16"}</definedName>
    <definedName name="__hu6" localSheetId="10" hidden="1">{"'Sheet1'!$L$16"}</definedName>
    <definedName name="__hu6" localSheetId="15" hidden="1">{"'Sheet1'!$L$16"}</definedName>
    <definedName name="__hu6" localSheetId="18" hidden="1">{"'Sheet1'!$L$16"}</definedName>
    <definedName name="__hu6" localSheetId="17" hidden="1">{"'Sheet1'!$L$16"}</definedName>
    <definedName name="__hu6" localSheetId="16" hidden="1">{"'Sheet1'!$L$16"}</definedName>
    <definedName name="__hu6" localSheetId="14" hidden="1">{"'Sheet1'!$L$16"}</definedName>
    <definedName name="__hu6" localSheetId="13" hidden="1">{"'Sheet1'!$L$16"}</definedName>
    <definedName name="__hu6" localSheetId="3" hidden="1">{"'Sheet1'!$L$16"}</definedName>
    <definedName name="__hu6" hidden="1">{"'Sheet1'!$L$16"}</definedName>
    <definedName name="__hu7" localSheetId="50" hidden="1">{"'Sheet1'!$L$16"}</definedName>
    <definedName name="__hu7" localSheetId="11" hidden="1">{"'Sheet1'!$L$16"}</definedName>
    <definedName name="__hu7" localSheetId="1" hidden="1">{"'Sheet1'!$L$16"}</definedName>
    <definedName name="__hu7" localSheetId="2" hidden="1">{"'Sheet1'!$L$16"}</definedName>
    <definedName name="__hu7" localSheetId="10" hidden="1">{"'Sheet1'!$L$16"}</definedName>
    <definedName name="__hu7" localSheetId="15" hidden="1">{"'Sheet1'!$L$16"}</definedName>
    <definedName name="__hu7" localSheetId="18" hidden="1">{"'Sheet1'!$L$16"}</definedName>
    <definedName name="__hu7" localSheetId="17" hidden="1">{"'Sheet1'!$L$16"}</definedName>
    <definedName name="__hu7" localSheetId="16" hidden="1">{"'Sheet1'!$L$16"}</definedName>
    <definedName name="__hu7" localSheetId="14" hidden="1">{"'Sheet1'!$L$16"}</definedName>
    <definedName name="__hu7" localSheetId="13" hidden="1">{"'Sheet1'!$L$16"}</definedName>
    <definedName name="__hu7" localSheetId="3" hidden="1">{"'Sheet1'!$L$16"}</definedName>
    <definedName name="__hu7" hidden="1">{"'Sheet1'!$L$16"}</definedName>
    <definedName name="__HV1">#REF!</definedName>
    <definedName name="__IntlFixup" hidden="1">TRUE</definedName>
    <definedName name="__Key11" hidden="1">#REF!</definedName>
    <definedName name="__key2" hidden="1">#REF!</definedName>
    <definedName name="__KL3" localSheetId="50" hidden="1">{"'Sheet1'!$L$16"}</definedName>
    <definedName name="__KL3" localSheetId="11" hidden="1">{"'Sheet1'!$L$16"}</definedName>
    <definedName name="__KL3" localSheetId="1" hidden="1">{"'Sheet1'!$L$16"}</definedName>
    <definedName name="__KL3" localSheetId="2" hidden="1">{"'Sheet1'!$L$16"}</definedName>
    <definedName name="__KL3" localSheetId="10" hidden="1">{"'Sheet1'!$L$16"}</definedName>
    <definedName name="__KL3" localSheetId="15" hidden="1">{"'Sheet1'!$L$16"}</definedName>
    <definedName name="__KL3" localSheetId="18" hidden="1">{"'Sheet1'!$L$16"}</definedName>
    <definedName name="__KL3" localSheetId="17" hidden="1">{"'Sheet1'!$L$16"}</definedName>
    <definedName name="__KL3" localSheetId="16" hidden="1">{"'Sheet1'!$L$16"}</definedName>
    <definedName name="__KL3" localSheetId="14" hidden="1">{"'Sheet1'!$L$16"}</definedName>
    <definedName name="__KL3" localSheetId="13" hidden="1">{"'Sheet1'!$L$16"}</definedName>
    <definedName name="__KL3" localSheetId="3" hidden="1">{"'Sheet1'!$L$16"}</definedName>
    <definedName name="__KL3" hidden="1">{"'Sheet1'!$L$16"}</definedName>
    <definedName name="__KWS1">#N/A</definedName>
    <definedName name="__KWS2">#N/A</definedName>
    <definedName name="__KWS3">#N/A</definedName>
    <definedName name="__Lan1" localSheetId="50" hidden="1">{"'Sheet1'!$L$16"}</definedName>
    <definedName name="__Lan1" localSheetId="11" hidden="1">{"'Sheet1'!$L$16"}</definedName>
    <definedName name="__Lan1" localSheetId="1" hidden="1">{"'Sheet1'!$L$16"}</definedName>
    <definedName name="__Lan1" localSheetId="2" hidden="1">{"'Sheet1'!$L$16"}</definedName>
    <definedName name="__Lan1" localSheetId="10" hidden="1">{"'Sheet1'!$L$16"}</definedName>
    <definedName name="__Lan1" localSheetId="15" hidden="1">{"'Sheet1'!$L$16"}</definedName>
    <definedName name="__Lan1" localSheetId="18" hidden="1">{"'Sheet1'!$L$16"}</definedName>
    <definedName name="__Lan1" localSheetId="17" hidden="1">{"'Sheet1'!$L$16"}</definedName>
    <definedName name="__Lan1" localSheetId="16" hidden="1">{"'Sheet1'!$L$16"}</definedName>
    <definedName name="__Lan1" localSheetId="14" hidden="1">{"'Sheet1'!$L$16"}</definedName>
    <definedName name="__Lan1" localSheetId="13" hidden="1">{"'Sheet1'!$L$16"}</definedName>
    <definedName name="__Lan1" localSheetId="3" hidden="1">{"'Sheet1'!$L$16"}</definedName>
    <definedName name="__Lan1" hidden="1">{"'Sheet1'!$L$16"}</definedName>
    <definedName name="__LAN3" localSheetId="50" hidden="1">{"'Sheet1'!$L$16"}</definedName>
    <definedName name="__LAN3" localSheetId="11" hidden="1">{"'Sheet1'!$L$16"}</definedName>
    <definedName name="__LAN3" localSheetId="1" hidden="1">{"'Sheet1'!$L$16"}</definedName>
    <definedName name="__LAN3" localSheetId="2" hidden="1">{"'Sheet1'!$L$16"}</definedName>
    <definedName name="__LAN3" localSheetId="10" hidden="1">{"'Sheet1'!$L$16"}</definedName>
    <definedName name="__LAN3" localSheetId="15" hidden="1">{"'Sheet1'!$L$16"}</definedName>
    <definedName name="__LAN3" localSheetId="18" hidden="1">{"'Sheet1'!$L$16"}</definedName>
    <definedName name="__LAN3" localSheetId="17" hidden="1">{"'Sheet1'!$L$16"}</definedName>
    <definedName name="__LAN3" localSheetId="16" hidden="1">{"'Sheet1'!$L$16"}</definedName>
    <definedName name="__LAN3" localSheetId="14" hidden="1">{"'Sheet1'!$L$16"}</definedName>
    <definedName name="__LAN3" localSheetId="13" hidden="1">{"'Sheet1'!$L$16"}</definedName>
    <definedName name="__LAN3" localSheetId="3" hidden="1">{"'Sheet1'!$L$16"}</definedName>
    <definedName name="__LAN3" hidden="1">{"'Sheet1'!$L$16"}</definedName>
    <definedName name="__ld2" localSheetId="2" hidden="1">{"'Sheet1'!$L$16"}</definedName>
    <definedName name="__ld2" localSheetId="3" hidden="1">{"'Sheet1'!$L$16"}</definedName>
    <definedName name="__ld2" hidden="1">{"'Sheet1'!$L$16"}</definedName>
    <definedName name="__MCC3" localSheetId="2" hidden="1">{#N/A,#N/A,FALSE,"CCTV"}</definedName>
    <definedName name="__MCC3" localSheetId="3" hidden="1">{#N/A,#N/A,FALSE,"CCTV"}</definedName>
    <definedName name="__MCC3" hidden="1">{#N/A,#N/A,FALSE,"CCTV"}</definedName>
    <definedName name="__MES11">#REF!</definedName>
    <definedName name="__MES14">#REF!</definedName>
    <definedName name="__MES15">#REF!</definedName>
    <definedName name="__MES20">#REF!</definedName>
    <definedName name="__MES21">#REF!</definedName>
    <definedName name="__MES24">#REF!</definedName>
    <definedName name="__MES25">#REF!</definedName>
    <definedName name="__MES40">#REF!</definedName>
    <definedName name="__MES41">#REF!</definedName>
    <definedName name="__MES42">#REF!</definedName>
    <definedName name="__MES43">#REF!</definedName>
    <definedName name="__MES44">#REF!</definedName>
    <definedName name="__MES45">#REF!</definedName>
    <definedName name="__MES5">#REF!</definedName>
    <definedName name="__MES50">#REF!</definedName>
    <definedName name="__MES51">#REF!</definedName>
    <definedName name="__MES52">#REF!</definedName>
    <definedName name="__MES53">#REF!</definedName>
    <definedName name="__MES6">#REF!</definedName>
    <definedName name="__MES62">#REF!</definedName>
    <definedName name="__MES70">#REF!</definedName>
    <definedName name="__MES71">#REF!</definedName>
    <definedName name="__NCL100">#REF!</definedName>
    <definedName name="__NCL200">#REF!</definedName>
    <definedName name="__NCL250">#REF!</definedName>
    <definedName name="__NCN15" localSheetId="50" hidden="1">{"'Sheet1'!$L$16"}</definedName>
    <definedName name="__NCN15" localSheetId="11" hidden="1">{"'Sheet1'!$L$16"}</definedName>
    <definedName name="__NCN15" localSheetId="1" hidden="1">{"'Sheet1'!$L$16"}</definedName>
    <definedName name="__NCN15" localSheetId="2" hidden="1">{"'Sheet1'!$L$16"}</definedName>
    <definedName name="__NCN15" localSheetId="10" hidden="1">{"'Sheet1'!$L$16"}</definedName>
    <definedName name="__NCN15" localSheetId="15" hidden="1">{"'Sheet1'!$L$16"}</definedName>
    <definedName name="__NCN15" localSheetId="18" hidden="1">{"'Sheet1'!$L$16"}</definedName>
    <definedName name="__NCN15" localSheetId="17" hidden="1">{"'Sheet1'!$L$16"}</definedName>
    <definedName name="__NCN15" localSheetId="16" hidden="1">{"'Sheet1'!$L$16"}</definedName>
    <definedName name="__NCN15" localSheetId="14" hidden="1">{"'Sheet1'!$L$16"}</definedName>
    <definedName name="__NCN15" localSheetId="13" hidden="1">{"'Sheet1'!$L$16"}</definedName>
    <definedName name="__NCN15" localSheetId="3" hidden="1">{"'Sheet1'!$L$16"}</definedName>
    <definedName name="__NCN15" hidden="1">{"'Sheet1'!$L$16"}</definedName>
    <definedName name="__nin190">#REF!</definedName>
    <definedName name="__NK5" localSheetId="50" hidden="1">{"'Sheet1'!$L$16"}</definedName>
    <definedName name="__NK5" localSheetId="11" hidden="1">{"'Sheet1'!$L$16"}</definedName>
    <definedName name="__NK5" localSheetId="1" hidden="1">{"'Sheet1'!$L$16"}</definedName>
    <definedName name="__NK5" localSheetId="2" hidden="1">{"'Sheet1'!$L$16"}</definedName>
    <definedName name="__NK5" localSheetId="10" hidden="1">{"'Sheet1'!$L$16"}</definedName>
    <definedName name="__NK5" localSheetId="15" hidden="1">{"'Sheet1'!$L$16"}</definedName>
    <definedName name="__NK5" localSheetId="18" hidden="1">{"'Sheet1'!$L$16"}</definedName>
    <definedName name="__NK5" localSheetId="17" hidden="1">{"'Sheet1'!$L$16"}</definedName>
    <definedName name="__NK5" localSheetId="16" hidden="1">{"'Sheet1'!$L$16"}</definedName>
    <definedName name="__NK5" localSheetId="14" hidden="1">{"'Sheet1'!$L$16"}</definedName>
    <definedName name="__NK5" localSheetId="13" hidden="1">{"'Sheet1'!$L$16"}</definedName>
    <definedName name="__NK5" localSheetId="3" hidden="1">{"'Sheet1'!$L$16"}</definedName>
    <definedName name="__NK5" hidden="1">{"'Sheet1'!$L$16"}</definedName>
    <definedName name="__PA3" localSheetId="50" hidden="1">{"'Sheet1'!$L$16"}</definedName>
    <definedName name="__PA3" localSheetId="11" hidden="1">{"'Sheet1'!$L$16"}</definedName>
    <definedName name="__PA3" localSheetId="1" hidden="1">{"'Sheet1'!$L$16"}</definedName>
    <definedName name="__PA3" localSheetId="2" hidden="1">{"'Sheet1'!$L$16"}</definedName>
    <definedName name="__PA3" localSheetId="10" hidden="1">{"'Sheet1'!$L$16"}</definedName>
    <definedName name="__PA3" localSheetId="15" hidden="1">{"'Sheet1'!$L$16"}</definedName>
    <definedName name="__PA3" localSheetId="18" hidden="1">{"'Sheet1'!$L$16"}</definedName>
    <definedName name="__PA3" localSheetId="17" hidden="1">{"'Sheet1'!$L$16"}</definedName>
    <definedName name="__PA3" localSheetId="16" hidden="1">{"'Sheet1'!$L$16"}</definedName>
    <definedName name="__PA3" localSheetId="14" hidden="1">{"'Sheet1'!$L$16"}</definedName>
    <definedName name="__PA3" localSheetId="13" hidden="1">{"'Sheet1'!$L$16"}</definedName>
    <definedName name="__PA3" localSheetId="3" hidden="1">{"'Sheet1'!$L$16"}</definedName>
    <definedName name="__PA3" hidden="1">{"'Sheet1'!$L$16"}</definedName>
    <definedName name="__PAG1">#REF!</definedName>
    <definedName name="__pag1000">#REF!</definedName>
    <definedName name="__PAG2">#REF!</definedName>
    <definedName name="__PAG3">#REF!</definedName>
    <definedName name="__PAG31">#REF!</definedName>
    <definedName name="__PAG4">#REF!</definedName>
    <definedName name="__PAG5">#REF!</definedName>
    <definedName name="__PAG51">#REF!</definedName>
    <definedName name="__PAG52">#REF!</definedName>
    <definedName name="__PCV1501" localSheetId="2" hidden="1">{"'Liquid'!$A$1:$U$57"}</definedName>
    <definedName name="__PCV1501" localSheetId="3" hidden="1">{"'Liquid'!$A$1:$U$57"}</definedName>
    <definedName name="__PCV1501" hidden="1">{"'Liquid'!$A$1:$U$57"}</definedName>
    <definedName name="__PCV4" localSheetId="2" hidden="1">{"'Liquid'!$A$1:$U$57"}</definedName>
    <definedName name="__PCV4" localSheetId="3" hidden="1">{"'Liquid'!$A$1:$U$57"}</definedName>
    <definedName name="__PCV4" hidden="1">{"'Liquid'!$A$1:$U$57"}</definedName>
    <definedName name="__pGNK">#REF!</definedName>
    <definedName name="__PK2" localSheetId="2" hidden="1">{"'장비'!$A$3:$M$12"}</definedName>
    <definedName name="__PK2" localSheetId="3" hidden="1">{"'장비'!$A$3:$M$12"}</definedName>
    <definedName name="__PK2" hidden="1">{"'장비'!$A$3:$M$12"}</definedName>
    <definedName name="__PKG3" localSheetId="2" hidden="1">{"'장비'!$A$3:$M$12"}</definedName>
    <definedName name="__PKG3" localSheetId="3" hidden="1">{"'장비'!$A$3:$M$12"}</definedName>
    <definedName name="__PKG3" hidden="1">{"'장비'!$A$3:$M$12"}</definedName>
    <definedName name="__ProjectCode_">"N3055/N3055T"</definedName>
    <definedName name="__ProjectDescription_">"Crows Nest Station Box/Tender Base"</definedName>
    <definedName name="__ProjectVersionCode_">"N3055T01.01C"</definedName>
    <definedName name="__ProjectVersionDescription_">"Tender No1 Client BOQ  R1"</definedName>
    <definedName name="__ProjectVersionFullTitle_">"Crows Nest Station Box/Tender Base - Tender No1 Client BOQ  R1"</definedName>
    <definedName name="__pZ3">#REF!</definedName>
    <definedName name="__QLO7">#REF!</definedName>
    <definedName name="__qqq222" localSheetId="2" hidden="1">{"'장비'!$A$3:$M$12"}</definedName>
    <definedName name="__qqq222" localSheetId="3" hidden="1">{"'장비'!$A$3:$M$12"}</definedName>
    <definedName name="__qqq222" hidden="1">{"'장비'!$A$3:$M$12"}</definedName>
    <definedName name="__S3" localSheetId="2" hidden="1">{#N/A,#N/A,FALSE,"포장2"}</definedName>
    <definedName name="__S3" localSheetId="3" hidden="1">{#N/A,#N/A,FALSE,"포장2"}</definedName>
    <definedName name="__S3" hidden="1">{#N/A,#N/A,FALSE,"포장2"}</definedName>
    <definedName name="__SEL32">#REF!</definedName>
    <definedName name="__SFA1">#REF!</definedName>
    <definedName name="__SFA10">#REF!</definedName>
    <definedName name="__SFA11">#REF!</definedName>
    <definedName name="__SFA12">#REF!</definedName>
    <definedName name="__SFA13">#REF!</definedName>
    <definedName name="__SFA14">#REF!</definedName>
    <definedName name="__SFA15">#REF!</definedName>
    <definedName name="__SFA2">#REF!</definedName>
    <definedName name="__SFA20">#REF!</definedName>
    <definedName name="__SFA21">#REF!</definedName>
    <definedName name="__SFA22">#REF!</definedName>
    <definedName name="__SFA23">#REF!</definedName>
    <definedName name="__SFA24">#REF!</definedName>
    <definedName name="__SFA25">#REF!</definedName>
    <definedName name="__SFA3">#REF!</definedName>
    <definedName name="__SFA4">#REF!</definedName>
    <definedName name="__SFA5">#REF!</definedName>
    <definedName name="__SFA6">#REF!</definedName>
    <definedName name="__SN3">#REF!</definedName>
    <definedName name="__Sum1111" localSheetId="2" hidden="1">{#N/A,#N/A,TRUE,"Basic";#N/A,#N/A,TRUE,"EXT-TABLE";#N/A,#N/A,TRUE,"STEEL";#N/A,#N/A,TRUE,"INT-Table";#N/A,#N/A,TRUE,"STEEL";#N/A,#N/A,TRUE,"Door"}</definedName>
    <definedName name="__Sum1111" localSheetId="3" hidden="1">{#N/A,#N/A,TRUE,"Basic";#N/A,#N/A,TRUE,"EXT-TABLE";#N/A,#N/A,TRUE,"STEEL";#N/A,#N/A,TRUE,"INT-Table";#N/A,#N/A,TRUE,"STEEL";#N/A,#N/A,TRUE,"Door"}</definedName>
    <definedName name="__Sum1111" hidden="1">{#N/A,#N/A,TRUE,"Basic";#N/A,#N/A,TRUE,"EXT-TABLE";#N/A,#N/A,TRUE,"STEEL";#N/A,#N/A,TRUE,"INT-Table";#N/A,#N/A,TRUE,"STEEL";#N/A,#N/A,TRUE,"Door"}</definedName>
    <definedName name="__SUN1">#N/A</definedName>
    <definedName name="__SUN2">#N/A</definedName>
    <definedName name="__T10" localSheetId="50" hidden="1">{"'Sheet1'!$L$16"}</definedName>
    <definedName name="__T10" localSheetId="11" hidden="1">{"'Sheet1'!$L$16"}</definedName>
    <definedName name="__T10" localSheetId="1" hidden="1">{"'Sheet1'!$L$16"}</definedName>
    <definedName name="__T10" localSheetId="2" hidden="1">{"'Sheet1'!$L$16"}</definedName>
    <definedName name="__T10" localSheetId="10" hidden="1">{"'Sheet1'!$L$16"}</definedName>
    <definedName name="__T10" localSheetId="15" hidden="1">{"'Sheet1'!$L$16"}</definedName>
    <definedName name="__T10" localSheetId="18" hidden="1">{"'Sheet1'!$L$16"}</definedName>
    <definedName name="__T10" localSheetId="17" hidden="1">{"'Sheet1'!$L$16"}</definedName>
    <definedName name="__T10" localSheetId="16" hidden="1">{"'Sheet1'!$L$16"}</definedName>
    <definedName name="__T10" localSheetId="14" hidden="1">{"'Sheet1'!$L$16"}</definedName>
    <definedName name="__T10" localSheetId="13" hidden="1">{"'Sheet1'!$L$16"}</definedName>
    <definedName name="__T10" localSheetId="3" hidden="1">{"'Sheet1'!$L$16"}</definedName>
    <definedName name="__T10" hidden="1">{"'Sheet1'!$L$16"}</definedName>
    <definedName name="__tb2" localSheetId="50" hidden="1">{"'Sheet1'!$L$16"}</definedName>
    <definedName name="__tb2" localSheetId="11" hidden="1">{"'Sheet1'!$L$16"}</definedName>
    <definedName name="__tb2" localSheetId="1" hidden="1">{"'Sheet1'!$L$16"}</definedName>
    <definedName name="__tb2" localSheetId="2" hidden="1">{"'Sheet1'!$L$16"}</definedName>
    <definedName name="__tb2" localSheetId="10" hidden="1">{"'Sheet1'!$L$16"}</definedName>
    <definedName name="__tb2" localSheetId="15" hidden="1">{"'Sheet1'!$L$16"}</definedName>
    <definedName name="__tb2" localSheetId="18" hidden="1">{"'Sheet1'!$L$16"}</definedName>
    <definedName name="__tb2" localSheetId="17" hidden="1">{"'Sheet1'!$L$16"}</definedName>
    <definedName name="__tb2" localSheetId="16" hidden="1">{"'Sheet1'!$L$16"}</definedName>
    <definedName name="__tb2" localSheetId="14" hidden="1">{"'Sheet1'!$L$16"}</definedName>
    <definedName name="__tb2" localSheetId="13" hidden="1">{"'Sheet1'!$L$16"}</definedName>
    <definedName name="__tb2" localSheetId="3" hidden="1">{"'Sheet1'!$L$16"}</definedName>
    <definedName name="__TB2" localSheetId="52">'[6]SPT vs PHI'!$B$2:$C$65</definedName>
    <definedName name="__tb2" hidden="1">{"'Sheet1'!$L$16"}</definedName>
    <definedName name="__td1" localSheetId="50" hidden="1">{"'Sheet1'!$L$16"}</definedName>
    <definedName name="__td1" localSheetId="11" hidden="1">{"'Sheet1'!$L$16"}</definedName>
    <definedName name="__td1" localSheetId="1" hidden="1">{"'Sheet1'!$L$16"}</definedName>
    <definedName name="__td1" localSheetId="2" hidden="1">{"'Sheet1'!$L$16"}</definedName>
    <definedName name="__td1" localSheetId="10" hidden="1">{"'Sheet1'!$L$16"}</definedName>
    <definedName name="__td1" localSheetId="15" hidden="1">{"'Sheet1'!$L$16"}</definedName>
    <definedName name="__td1" localSheetId="18" hidden="1">{"'Sheet1'!$L$16"}</definedName>
    <definedName name="__td1" localSheetId="17" hidden="1">{"'Sheet1'!$L$16"}</definedName>
    <definedName name="__td1" localSheetId="16" hidden="1">{"'Sheet1'!$L$16"}</definedName>
    <definedName name="__td1" localSheetId="14" hidden="1">{"'Sheet1'!$L$16"}</definedName>
    <definedName name="__td1" localSheetId="13" hidden="1">{"'Sheet1'!$L$16"}</definedName>
    <definedName name="__td1" localSheetId="3" hidden="1">{"'Sheet1'!$L$16"}</definedName>
    <definedName name="__td1" hidden="1">{"'Sheet1'!$L$16"}</definedName>
    <definedName name="__TL3">#REF!</definedName>
    <definedName name="__TM2" localSheetId="50" hidden="1">{"'Sheet1'!$L$16"}</definedName>
    <definedName name="__TM2" localSheetId="11" hidden="1">{"'Sheet1'!$L$16"}</definedName>
    <definedName name="__TM2" localSheetId="1" hidden="1">{"'Sheet1'!$L$16"}</definedName>
    <definedName name="__TM2" localSheetId="2" hidden="1">{"'Sheet1'!$L$16"}</definedName>
    <definedName name="__TM2" localSheetId="10" hidden="1">{"'Sheet1'!$L$16"}</definedName>
    <definedName name="__TM2" localSheetId="15" hidden="1">{"'Sheet1'!$L$16"}</definedName>
    <definedName name="__TM2" localSheetId="18" hidden="1">{"'Sheet1'!$L$16"}</definedName>
    <definedName name="__TM2" localSheetId="17" hidden="1">{"'Sheet1'!$L$16"}</definedName>
    <definedName name="__TM2" localSheetId="16" hidden="1">{"'Sheet1'!$L$16"}</definedName>
    <definedName name="__TM2" localSheetId="14" hidden="1">{"'Sheet1'!$L$16"}</definedName>
    <definedName name="__TM2" localSheetId="13" hidden="1">{"'Sheet1'!$L$16"}</definedName>
    <definedName name="__TM2" localSheetId="3" hidden="1">{"'Sheet1'!$L$16"}</definedName>
    <definedName name="__TM2" hidden="1">{"'Sheet1'!$L$16"}</definedName>
    <definedName name="__tt3" localSheetId="50" hidden="1">{"'Sheet1'!$L$16"}</definedName>
    <definedName name="__tt3" localSheetId="11" hidden="1">{"'Sheet1'!$L$16"}</definedName>
    <definedName name="__tt3" localSheetId="1" hidden="1">{"'Sheet1'!$L$16"}</definedName>
    <definedName name="__tt3" localSheetId="2" hidden="1">{"'Sheet1'!$L$16"}</definedName>
    <definedName name="__tt3" localSheetId="10" hidden="1">{"'Sheet1'!$L$16"}</definedName>
    <definedName name="__tt3" localSheetId="15" hidden="1">{"'Sheet1'!$L$16"}</definedName>
    <definedName name="__tt3" localSheetId="18" hidden="1">{"'Sheet1'!$L$16"}</definedName>
    <definedName name="__tt3" localSheetId="17" hidden="1">{"'Sheet1'!$L$16"}</definedName>
    <definedName name="__tt3" localSheetId="16" hidden="1">{"'Sheet1'!$L$16"}</definedName>
    <definedName name="__tt3" localSheetId="14" hidden="1">{"'Sheet1'!$L$16"}</definedName>
    <definedName name="__tt3" localSheetId="13" hidden="1">{"'Sheet1'!$L$16"}</definedName>
    <definedName name="__tt3" localSheetId="3" hidden="1">{"'Sheet1'!$L$16"}</definedName>
    <definedName name="__tt3" hidden="1">{"'Sheet1'!$L$16"}</definedName>
    <definedName name="__UserName_">"skoh"</definedName>
    <definedName name="__version">"01192016"</definedName>
    <definedName name="__VL100">#REF!</definedName>
    <definedName name="__VL200">#REF!</definedName>
    <definedName name="__VL250">#REF!</definedName>
    <definedName name="__vwo1">[4]제출계산서!$I$183</definedName>
    <definedName name="__vwo2">[4]제출계산서!$I$183</definedName>
    <definedName name="__xlfn.BAHTTEXT" hidden="1">#NAME?</definedName>
    <definedName name="_001"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1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1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1">#REF!</definedName>
    <definedName name="_1__123Graph_ACHART_1" hidden="1">#REF!</definedName>
    <definedName name="_1__123Graph_ACHART_2" localSheetId="11" hidden="1">[12]Spread!$J$10:$BQ$10</definedName>
    <definedName name="_1__123Graph_ACHART_2" localSheetId="1" hidden="1">[12]Spread!$J$10:$BQ$10</definedName>
    <definedName name="_1__123Graph_ACHART_2" localSheetId="2" hidden="1">[12]Spread!$J$10:$BQ$10</definedName>
    <definedName name="_1__123Graph_ACHART_2" localSheetId="10" hidden="1">[12]Spread!$J$10:$BQ$10</definedName>
    <definedName name="_1__123Graph_ACHART_2" localSheetId="15" hidden="1">[12]Spread!$J$10:$BQ$10</definedName>
    <definedName name="_1__123Graph_ACHART_2" localSheetId="18" hidden="1">[12]Spread!$J$10:$BQ$10</definedName>
    <definedName name="_1__123Graph_ACHART_2" localSheetId="17" hidden="1">[12]Spread!$J$10:$BQ$10</definedName>
    <definedName name="_1__123Graph_ACHART_2" localSheetId="16" hidden="1">[12]Spread!$J$10:$BQ$10</definedName>
    <definedName name="_1__123Graph_ACHART_2" localSheetId="14" hidden="1">[12]Spread!$J$10:$BQ$10</definedName>
    <definedName name="_1__123Graph_ACHART_2" localSheetId="13" hidden="1">[12]Spread!$J$10:$BQ$10</definedName>
    <definedName name="_1__123Graph_ACHART_2" localSheetId="3" hidden="1">[12]Spread!$J$10:$BQ$10</definedName>
    <definedName name="_1__123Graph_ACHART_2" hidden="1">[12]Spread!$J$10:$BQ$10</definedName>
    <definedName name="_1_0_F" hidden="1">#REF!</definedName>
    <definedName name="_10__123Graph_BChart_1A" localSheetId="11" hidden="1">'[15]Eq. Mobilization'!#REF!</definedName>
    <definedName name="_10__123Graph_BChart_1A" localSheetId="1" hidden="1">'[15]Eq. Mobilization'!#REF!</definedName>
    <definedName name="_10__123Graph_BChart_1A" localSheetId="2" hidden="1">'[15]Eq. Mobilization'!#REF!</definedName>
    <definedName name="_10__123Graph_BChart_1A" localSheetId="10" hidden="1">'[15]Eq. Mobilization'!#REF!</definedName>
    <definedName name="_10__123Graph_BChart_1A" localSheetId="15" hidden="1">'[15]Eq. Mobilization'!#REF!</definedName>
    <definedName name="_10__123Graph_BChart_1A" localSheetId="18" hidden="1">'[15]Eq. Mobilization'!#REF!</definedName>
    <definedName name="_10__123Graph_BChart_1A" localSheetId="17" hidden="1">'[15]Eq. Mobilization'!#REF!</definedName>
    <definedName name="_10__123Graph_BChart_1A" localSheetId="16" hidden="1">'[15]Eq. Mobilization'!#REF!</definedName>
    <definedName name="_10__123Graph_BChart_1A" localSheetId="14" hidden="1">'[15]Eq. Mobilization'!#REF!</definedName>
    <definedName name="_10__123Graph_BChart_1A" localSheetId="13" hidden="1">'[15]Eq. Mobilization'!#REF!</definedName>
    <definedName name="_10__123Graph_BChart_1A" localSheetId="3" hidden="1">'[15]Eq. Mobilization'!#REF!</definedName>
    <definedName name="_10__123Graph_BChart_1A" hidden="1">'[15]Eq. Mobilization'!#REF!</definedName>
    <definedName name="_10__123Graph_BCHART_3" hidden="1">#REF!</definedName>
    <definedName name="_10__123Graph_CCHART_4" localSheetId="11" hidden="1">[16]Productivity!$G$33:$AC$33</definedName>
    <definedName name="_10__123Graph_CCHART_4" localSheetId="1" hidden="1">[16]Productivity!$G$33:$AC$33</definedName>
    <definedName name="_10__123Graph_CCHART_4" localSheetId="2" hidden="1">[16]Productivity!$G$33:$AC$33</definedName>
    <definedName name="_10__123Graph_CCHART_4" localSheetId="10" hidden="1">[16]Productivity!$G$33:$AC$33</definedName>
    <definedName name="_10__123Graph_CCHART_4" localSheetId="15" hidden="1">[16]Productivity!$G$33:$AC$33</definedName>
    <definedName name="_10__123Graph_CCHART_4" localSheetId="18" hidden="1">[16]Productivity!$G$33:$AC$33</definedName>
    <definedName name="_10__123Graph_CCHART_4" localSheetId="17" hidden="1">[16]Productivity!$G$33:$AC$33</definedName>
    <definedName name="_10__123Graph_CCHART_4" localSheetId="16" hidden="1">[16]Productivity!$G$33:$AC$33</definedName>
    <definedName name="_10__123Graph_CCHART_4" localSheetId="14" hidden="1">[16]Productivity!$G$33:$AC$33</definedName>
    <definedName name="_10__123Graph_CCHART_4" localSheetId="13" hidden="1">[16]Productivity!$G$33:$AC$33</definedName>
    <definedName name="_10__123Graph_CCHART_4" localSheetId="3" hidden="1">[16]Productivity!$G$33:$AC$33</definedName>
    <definedName name="_10__123Graph_CCHART_4" hidden="1">[16]Productivity!$G$33:$AC$33</definedName>
    <definedName name="_10_0" localSheetId="11" hidden="1">[17]백분율!#REF!</definedName>
    <definedName name="_10_0" localSheetId="1" hidden="1">[17]백분율!#REF!</definedName>
    <definedName name="_10_0" localSheetId="2" hidden="1">[17]백분율!#REF!</definedName>
    <definedName name="_10_0" localSheetId="10" hidden="1">[17]백분율!#REF!</definedName>
    <definedName name="_10_0" localSheetId="15" hidden="1">[17]백분율!#REF!</definedName>
    <definedName name="_10_0" localSheetId="18" hidden="1">[17]백분율!#REF!</definedName>
    <definedName name="_10_0" localSheetId="17" hidden="1">[17]백분율!#REF!</definedName>
    <definedName name="_10_0" localSheetId="16" hidden="1">[17]백분율!#REF!</definedName>
    <definedName name="_10_0" localSheetId="14" hidden="1">[17]백분율!#REF!</definedName>
    <definedName name="_10_0" localSheetId="13" hidden="1">[17]백분율!#REF!</definedName>
    <definedName name="_10_0" localSheetId="3" hidden="1">[17]백분율!#REF!</definedName>
    <definedName name="_10_0" hidden="1">[17]백분율!#REF!</definedName>
    <definedName name="_10_0_0_F" hidden="1">#REF!</definedName>
    <definedName name="_10¤§¤_¤¡" localSheetId="2" hidden="1">{#N/A,#N/A,FALSE,"Sheet1"}</definedName>
    <definedName name="_10¤§¤_¤¡" localSheetId="3" hidden="1">{#N/A,#N/A,FALSE,"Sheet1"}</definedName>
    <definedName name="_10¤§¤_¤¡" hidden="1">{#N/A,#N/A,FALSE,"Sheet1"}</definedName>
    <definedName name="_1000A01">#N/A</definedName>
    <definedName name="_11">#N/A</definedName>
    <definedName name="_11__123Graph_BCHART_4" hidden="1">#REF!</definedName>
    <definedName name="_11__123Graph_BMOB_01" hidden="1">#REF!</definedName>
    <definedName name="_11__123Graph_DCHART_1" hidden="1">#REF!</definedName>
    <definedName name="_11__123Graph_DCHART_4" localSheetId="11" hidden="1">[16]Productivity!$G$35:$AC$35</definedName>
    <definedName name="_11__123Graph_DCHART_4" localSheetId="1" hidden="1">[16]Productivity!$G$35:$AC$35</definedName>
    <definedName name="_11__123Graph_DCHART_4" localSheetId="2" hidden="1">[16]Productivity!$G$35:$AC$35</definedName>
    <definedName name="_11__123Graph_DCHART_4" localSheetId="10" hidden="1">[16]Productivity!$G$35:$AC$35</definedName>
    <definedName name="_11__123Graph_DCHART_4" localSheetId="15" hidden="1">[16]Productivity!$G$35:$AC$35</definedName>
    <definedName name="_11__123Graph_DCHART_4" localSheetId="18" hidden="1">[16]Productivity!$G$35:$AC$35</definedName>
    <definedName name="_11__123Graph_DCHART_4" localSheetId="17" hidden="1">[16]Productivity!$G$35:$AC$35</definedName>
    <definedName name="_11__123Graph_DCHART_4" localSheetId="16" hidden="1">[16]Productivity!$G$35:$AC$35</definedName>
    <definedName name="_11__123Graph_DCHART_4" localSheetId="14" hidden="1">[16]Productivity!$G$35:$AC$35</definedName>
    <definedName name="_11__123Graph_DCHART_4" localSheetId="13" hidden="1">[16]Productivity!$G$35:$AC$35</definedName>
    <definedName name="_11__123Graph_DCHART_4" localSheetId="3" hidden="1">[16]Productivity!$G$35:$AC$35</definedName>
    <definedName name="_11__123Graph_DCHART_4" hidden="1">[16]Productivity!$G$35:$AC$35</definedName>
    <definedName name="_11_0_0_F" hidden="1">#REF!</definedName>
    <definedName name="_11A1_" localSheetId="2" hidden="1">{#N/A,#N/A,TRUE,"Basic";#N/A,#N/A,TRUE,"EXT-TABLE";#N/A,#N/A,TRUE,"STEEL";#N/A,#N/A,TRUE,"INT-Table";#N/A,#N/A,TRUE,"STEEL";#N/A,#N/A,TRUE,"Door"}</definedName>
    <definedName name="_11A1_" localSheetId="3" hidden="1">{#N/A,#N/A,TRUE,"Basic";#N/A,#N/A,TRUE,"EXT-TABLE";#N/A,#N/A,TRUE,"STEEL";#N/A,#N/A,TRUE,"INT-Table";#N/A,#N/A,TRUE,"STEEL";#N/A,#N/A,TRUE,"Door"}</definedName>
    <definedName name="_11A1_" hidden="1">{#N/A,#N/A,TRUE,"Basic";#N/A,#N/A,TRUE,"EXT-TABLE";#N/A,#N/A,TRUE,"STEEL";#N/A,#N/A,TRUE,"INT-Table";#N/A,#N/A,TRUE,"STEEL";#N/A,#N/A,TRUE,"Door"}</definedName>
    <definedName name="_11A1__1" localSheetId="2" hidden="1">{#N/A,#N/A,TRUE,"Basic";#N/A,#N/A,TRUE,"EXT-TABLE";#N/A,#N/A,TRUE,"STEEL";#N/A,#N/A,TRUE,"INT-Table";#N/A,#N/A,TRUE,"STEEL";#N/A,#N/A,TRUE,"Door"}</definedName>
    <definedName name="_11A1__1" localSheetId="3" hidden="1">{#N/A,#N/A,TRUE,"Basic";#N/A,#N/A,TRUE,"EXT-TABLE";#N/A,#N/A,TRUE,"STEEL";#N/A,#N/A,TRUE,"INT-Table";#N/A,#N/A,TRUE,"STEEL";#N/A,#N/A,TRUE,"Door"}</definedName>
    <definedName name="_11A1__1" hidden="1">{#N/A,#N/A,TRUE,"Basic";#N/A,#N/A,TRUE,"EXT-TABLE";#N/A,#N/A,TRUE,"STEEL";#N/A,#N/A,TRUE,"INT-Table";#N/A,#N/A,TRUE,"STEEL";#N/A,#N/A,TRUE,"Door"}</definedName>
    <definedName name="_11A1__1_1" localSheetId="2" hidden="1">{#N/A,#N/A,TRUE,"Basic";#N/A,#N/A,TRUE,"EXT-TABLE";#N/A,#N/A,TRUE,"STEEL";#N/A,#N/A,TRUE,"INT-Table";#N/A,#N/A,TRUE,"STEEL";#N/A,#N/A,TRUE,"Door"}</definedName>
    <definedName name="_11A1__1_1" localSheetId="3" hidden="1">{#N/A,#N/A,TRUE,"Basic";#N/A,#N/A,TRUE,"EXT-TABLE";#N/A,#N/A,TRUE,"STEEL";#N/A,#N/A,TRUE,"INT-Table";#N/A,#N/A,TRUE,"STEEL";#N/A,#N/A,TRUE,"Door"}</definedName>
    <definedName name="_11A1__1_1" hidden="1">{#N/A,#N/A,TRUE,"Basic";#N/A,#N/A,TRUE,"EXT-TABLE";#N/A,#N/A,TRUE,"STEEL";#N/A,#N/A,TRUE,"INT-Table";#N/A,#N/A,TRUE,"STEEL";#N/A,#N/A,TRUE,"Door"}</definedName>
    <definedName name="_11A1__1_2" localSheetId="2" hidden="1">{#N/A,#N/A,TRUE,"Basic";#N/A,#N/A,TRUE,"EXT-TABLE";#N/A,#N/A,TRUE,"STEEL";#N/A,#N/A,TRUE,"INT-Table";#N/A,#N/A,TRUE,"STEEL";#N/A,#N/A,TRUE,"Door"}</definedName>
    <definedName name="_11A1__1_2" localSheetId="3" hidden="1">{#N/A,#N/A,TRUE,"Basic";#N/A,#N/A,TRUE,"EXT-TABLE";#N/A,#N/A,TRUE,"STEEL";#N/A,#N/A,TRUE,"INT-Table";#N/A,#N/A,TRUE,"STEEL";#N/A,#N/A,TRUE,"Door"}</definedName>
    <definedName name="_11A1__1_2" hidden="1">{#N/A,#N/A,TRUE,"Basic";#N/A,#N/A,TRUE,"EXT-TABLE";#N/A,#N/A,TRUE,"STEEL";#N/A,#N/A,TRUE,"INT-Table";#N/A,#N/A,TRUE,"STEEL";#N/A,#N/A,TRUE,"Door"}</definedName>
    <definedName name="_11A1__2" localSheetId="2" hidden="1">{#N/A,#N/A,TRUE,"Basic";#N/A,#N/A,TRUE,"EXT-TABLE";#N/A,#N/A,TRUE,"STEEL";#N/A,#N/A,TRUE,"INT-Table";#N/A,#N/A,TRUE,"STEEL";#N/A,#N/A,TRUE,"Door"}</definedName>
    <definedName name="_11A1__2" localSheetId="3" hidden="1">{#N/A,#N/A,TRUE,"Basic";#N/A,#N/A,TRUE,"EXT-TABLE";#N/A,#N/A,TRUE,"STEEL";#N/A,#N/A,TRUE,"INT-Table";#N/A,#N/A,TRUE,"STEEL";#N/A,#N/A,TRUE,"Door"}</definedName>
    <definedName name="_11A1__2" hidden="1">{#N/A,#N/A,TRUE,"Basic";#N/A,#N/A,TRUE,"EXT-TABLE";#N/A,#N/A,TRUE,"STEEL";#N/A,#N/A,TRUE,"INT-Table";#N/A,#N/A,TRUE,"STEEL";#N/A,#N/A,TRUE,"Door"}</definedName>
    <definedName name="_11A1__2_1" localSheetId="2" hidden="1">{#N/A,#N/A,TRUE,"Basic";#N/A,#N/A,TRUE,"EXT-TABLE";#N/A,#N/A,TRUE,"STEEL";#N/A,#N/A,TRUE,"INT-Table";#N/A,#N/A,TRUE,"STEEL";#N/A,#N/A,TRUE,"Door"}</definedName>
    <definedName name="_11A1__2_1" localSheetId="3" hidden="1">{#N/A,#N/A,TRUE,"Basic";#N/A,#N/A,TRUE,"EXT-TABLE";#N/A,#N/A,TRUE,"STEEL";#N/A,#N/A,TRUE,"INT-Table";#N/A,#N/A,TRUE,"STEEL";#N/A,#N/A,TRUE,"Door"}</definedName>
    <definedName name="_11A1__2_1" hidden="1">{#N/A,#N/A,TRUE,"Basic";#N/A,#N/A,TRUE,"EXT-TABLE";#N/A,#N/A,TRUE,"STEEL";#N/A,#N/A,TRUE,"INT-Table";#N/A,#N/A,TRUE,"STEEL";#N/A,#N/A,TRUE,"Door"}</definedName>
    <definedName name="_11A1__2_2" localSheetId="2" hidden="1">{#N/A,#N/A,TRUE,"Basic";#N/A,#N/A,TRUE,"EXT-TABLE";#N/A,#N/A,TRUE,"STEEL";#N/A,#N/A,TRUE,"INT-Table";#N/A,#N/A,TRUE,"STEEL";#N/A,#N/A,TRUE,"Door"}</definedName>
    <definedName name="_11A1__2_2" localSheetId="3" hidden="1">{#N/A,#N/A,TRUE,"Basic";#N/A,#N/A,TRUE,"EXT-TABLE";#N/A,#N/A,TRUE,"STEEL";#N/A,#N/A,TRUE,"INT-Table";#N/A,#N/A,TRUE,"STEEL";#N/A,#N/A,TRUE,"Door"}</definedName>
    <definedName name="_11A1__2_2" hidden="1">{#N/A,#N/A,TRUE,"Basic";#N/A,#N/A,TRUE,"EXT-TABLE";#N/A,#N/A,TRUE,"STEEL";#N/A,#N/A,TRUE,"INT-Table";#N/A,#N/A,TRUE,"STEEL";#N/A,#N/A,TRUE,"Door"}</definedName>
    <definedName name="_11A1__3" localSheetId="2" hidden="1">{#N/A,#N/A,TRUE,"Basic";#N/A,#N/A,TRUE,"EXT-TABLE";#N/A,#N/A,TRUE,"STEEL";#N/A,#N/A,TRUE,"INT-Table";#N/A,#N/A,TRUE,"STEEL";#N/A,#N/A,TRUE,"Door"}</definedName>
    <definedName name="_11A1__3" localSheetId="3" hidden="1">{#N/A,#N/A,TRUE,"Basic";#N/A,#N/A,TRUE,"EXT-TABLE";#N/A,#N/A,TRUE,"STEEL";#N/A,#N/A,TRUE,"INT-Table";#N/A,#N/A,TRUE,"STEEL";#N/A,#N/A,TRUE,"Door"}</definedName>
    <definedName name="_11A1__3" hidden="1">{#N/A,#N/A,TRUE,"Basic";#N/A,#N/A,TRUE,"EXT-TABLE";#N/A,#N/A,TRUE,"STEEL";#N/A,#N/A,TRUE,"INT-Table";#N/A,#N/A,TRUE,"STEEL";#N/A,#N/A,TRUE,"Door"}</definedName>
    <definedName name="_11A1__3_1" localSheetId="2" hidden="1">{#N/A,#N/A,TRUE,"Basic";#N/A,#N/A,TRUE,"EXT-TABLE";#N/A,#N/A,TRUE,"STEEL";#N/A,#N/A,TRUE,"INT-Table";#N/A,#N/A,TRUE,"STEEL";#N/A,#N/A,TRUE,"Door"}</definedName>
    <definedName name="_11A1__3_1" localSheetId="3" hidden="1">{#N/A,#N/A,TRUE,"Basic";#N/A,#N/A,TRUE,"EXT-TABLE";#N/A,#N/A,TRUE,"STEEL";#N/A,#N/A,TRUE,"INT-Table";#N/A,#N/A,TRUE,"STEEL";#N/A,#N/A,TRUE,"Door"}</definedName>
    <definedName name="_11A1__3_1" hidden="1">{#N/A,#N/A,TRUE,"Basic";#N/A,#N/A,TRUE,"EXT-TABLE";#N/A,#N/A,TRUE,"STEEL";#N/A,#N/A,TRUE,"INT-Table";#N/A,#N/A,TRUE,"STEEL";#N/A,#N/A,TRUE,"Door"}</definedName>
    <definedName name="_11A1__3_2" localSheetId="2" hidden="1">{#N/A,#N/A,TRUE,"Basic";#N/A,#N/A,TRUE,"EXT-TABLE";#N/A,#N/A,TRUE,"STEEL";#N/A,#N/A,TRUE,"INT-Table";#N/A,#N/A,TRUE,"STEEL";#N/A,#N/A,TRUE,"Door"}</definedName>
    <definedName name="_11A1__3_2" localSheetId="3" hidden="1">{#N/A,#N/A,TRUE,"Basic";#N/A,#N/A,TRUE,"EXT-TABLE";#N/A,#N/A,TRUE,"STEEL";#N/A,#N/A,TRUE,"INT-Table";#N/A,#N/A,TRUE,"STEEL";#N/A,#N/A,TRUE,"Door"}</definedName>
    <definedName name="_11A1__3_2" hidden="1">{#N/A,#N/A,TRUE,"Basic";#N/A,#N/A,TRUE,"EXT-TABLE";#N/A,#N/A,TRUE,"STEEL";#N/A,#N/A,TRUE,"INT-Table";#N/A,#N/A,TRUE,"STEEL";#N/A,#N/A,TRUE,"Door"}</definedName>
    <definedName name="_11A1__4" localSheetId="2" hidden="1">{#N/A,#N/A,TRUE,"Basic";#N/A,#N/A,TRUE,"EXT-TABLE";#N/A,#N/A,TRUE,"STEEL";#N/A,#N/A,TRUE,"INT-Table";#N/A,#N/A,TRUE,"STEEL";#N/A,#N/A,TRUE,"Door"}</definedName>
    <definedName name="_11A1__4" localSheetId="3" hidden="1">{#N/A,#N/A,TRUE,"Basic";#N/A,#N/A,TRUE,"EXT-TABLE";#N/A,#N/A,TRUE,"STEEL";#N/A,#N/A,TRUE,"INT-Table";#N/A,#N/A,TRUE,"STEEL";#N/A,#N/A,TRUE,"Door"}</definedName>
    <definedName name="_11A1__4" hidden="1">{#N/A,#N/A,TRUE,"Basic";#N/A,#N/A,TRUE,"EXT-TABLE";#N/A,#N/A,TRUE,"STEEL";#N/A,#N/A,TRUE,"INT-Table";#N/A,#N/A,TRUE,"STEEL";#N/A,#N/A,TRUE,"Door"}</definedName>
    <definedName name="_11A1__4_1" localSheetId="2" hidden="1">{#N/A,#N/A,TRUE,"Basic";#N/A,#N/A,TRUE,"EXT-TABLE";#N/A,#N/A,TRUE,"STEEL";#N/A,#N/A,TRUE,"INT-Table";#N/A,#N/A,TRUE,"STEEL";#N/A,#N/A,TRUE,"Door"}</definedName>
    <definedName name="_11A1__4_1" localSheetId="3" hidden="1">{#N/A,#N/A,TRUE,"Basic";#N/A,#N/A,TRUE,"EXT-TABLE";#N/A,#N/A,TRUE,"STEEL";#N/A,#N/A,TRUE,"INT-Table";#N/A,#N/A,TRUE,"STEEL";#N/A,#N/A,TRUE,"Door"}</definedName>
    <definedName name="_11A1__4_1" hidden="1">{#N/A,#N/A,TRUE,"Basic";#N/A,#N/A,TRUE,"EXT-TABLE";#N/A,#N/A,TRUE,"STEEL";#N/A,#N/A,TRUE,"INT-Table";#N/A,#N/A,TRUE,"STEEL";#N/A,#N/A,TRUE,"Door"}</definedName>
    <definedName name="_11A1__4_2" localSheetId="2" hidden="1">{#N/A,#N/A,TRUE,"Basic";#N/A,#N/A,TRUE,"EXT-TABLE";#N/A,#N/A,TRUE,"STEEL";#N/A,#N/A,TRUE,"INT-Table";#N/A,#N/A,TRUE,"STEEL";#N/A,#N/A,TRUE,"Door"}</definedName>
    <definedName name="_11A1__4_2" localSheetId="3" hidden="1">{#N/A,#N/A,TRUE,"Basic";#N/A,#N/A,TRUE,"EXT-TABLE";#N/A,#N/A,TRUE,"STEEL";#N/A,#N/A,TRUE,"INT-Table";#N/A,#N/A,TRUE,"STEEL";#N/A,#N/A,TRUE,"Door"}</definedName>
    <definedName name="_11A1__4_2" hidden="1">{#N/A,#N/A,TRUE,"Basic";#N/A,#N/A,TRUE,"EXT-TABLE";#N/A,#N/A,TRUE,"STEEL";#N/A,#N/A,TRUE,"INT-Table";#N/A,#N/A,TRUE,"STEEL";#N/A,#N/A,TRUE,"Door"}</definedName>
    <definedName name="_11A1__5" localSheetId="2" hidden="1">{#N/A,#N/A,TRUE,"Basic";#N/A,#N/A,TRUE,"EXT-TABLE";#N/A,#N/A,TRUE,"STEEL";#N/A,#N/A,TRUE,"INT-Table";#N/A,#N/A,TRUE,"STEEL";#N/A,#N/A,TRUE,"Door"}</definedName>
    <definedName name="_11A1__5" localSheetId="3" hidden="1">{#N/A,#N/A,TRUE,"Basic";#N/A,#N/A,TRUE,"EXT-TABLE";#N/A,#N/A,TRUE,"STEEL";#N/A,#N/A,TRUE,"INT-Table";#N/A,#N/A,TRUE,"STEEL";#N/A,#N/A,TRUE,"Door"}</definedName>
    <definedName name="_11A1__5" hidden="1">{#N/A,#N/A,TRUE,"Basic";#N/A,#N/A,TRUE,"EXT-TABLE";#N/A,#N/A,TRUE,"STEEL";#N/A,#N/A,TRUE,"INT-Table";#N/A,#N/A,TRUE,"STEEL";#N/A,#N/A,TRUE,"Door"}</definedName>
    <definedName name="_11A1__5_1" localSheetId="2" hidden="1">{#N/A,#N/A,TRUE,"Basic";#N/A,#N/A,TRUE,"EXT-TABLE";#N/A,#N/A,TRUE,"STEEL";#N/A,#N/A,TRUE,"INT-Table";#N/A,#N/A,TRUE,"STEEL";#N/A,#N/A,TRUE,"Door"}</definedName>
    <definedName name="_11A1__5_1" localSheetId="3" hidden="1">{#N/A,#N/A,TRUE,"Basic";#N/A,#N/A,TRUE,"EXT-TABLE";#N/A,#N/A,TRUE,"STEEL";#N/A,#N/A,TRUE,"INT-Table";#N/A,#N/A,TRUE,"STEEL";#N/A,#N/A,TRUE,"Door"}</definedName>
    <definedName name="_11A1__5_1" hidden="1">{#N/A,#N/A,TRUE,"Basic";#N/A,#N/A,TRUE,"EXT-TABLE";#N/A,#N/A,TRUE,"STEEL";#N/A,#N/A,TRUE,"INT-Table";#N/A,#N/A,TRUE,"STEEL";#N/A,#N/A,TRUE,"Door"}</definedName>
    <definedName name="_11A1__5_2" localSheetId="2" hidden="1">{#N/A,#N/A,TRUE,"Basic";#N/A,#N/A,TRUE,"EXT-TABLE";#N/A,#N/A,TRUE,"STEEL";#N/A,#N/A,TRUE,"INT-Table";#N/A,#N/A,TRUE,"STEEL";#N/A,#N/A,TRUE,"Door"}</definedName>
    <definedName name="_11A1__5_2" localSheetId="3" hidden="1">{#N/A,#N/A,TRUE,"Basic";#N/A,#N/A,TRUE,"EXT-TABLE";#N/A,#N/A,TRUE,"STEEL";#N/A,#N/A,TRUE,"INT-Table";#N/A,#N/A,TRUE,"STEEL";#N/A,#N/A,TRUE,"Door"}</definedName>
    <definedName name="_11A1__5_2" hidden="1">{#N/A,#N/A,TRUE,"Basic";#N/A,#N/A,TRUE,"EXT-TABLE";#N/A,#N/A,TRUE,"STEEL";#N/A,#N/A,TRUE,"INT-Table";#N/A,#N/A,TRUE,"STEEL";#N/A,#N/A,TRUE,"Door"}</definedName>
    <definedName name="_12__123Graph_BCHART_5" hidden="1">#REF!</definedName>
    <definedName name="_12__123Graph_BMOB_02" hidden="1">#REF!</definedName>
    <definedName name="_12__123Graph_DCONTRAC._OIL" localSheetId="11" hidden="1">'[9]Cashflow Analysis'!#REF!</definedName>
    <definedName name="_12__123Graph_DCONTRAC._OIL" localSheetId="1" hidden="1">'[9]Cashflow Analysis'!#REF!</definedName>
    <definedName name="_12__123Graph_DCONTRAC._OIL" localSheetId="2" hidden="1">'[9]Cashflow Analysis'!#REF!</definedName>
    <definedName name="_12__123Graph_DCONTRAC._OIL" localSheetId="10" hidden="1">'[9]Cashflow Analysis'!#REF!</definedName>
    <definedName name="_12__123Graph_DCONTRAC._OIL" localSheetId="15" hidden="1">'[9]Cashflow Analysis'!#REF!</definedName>
    <definedName name="_12__123Graph_DCONTRAC._OIL" localSheetId="18" hidden="1">'[9]Cashflow Analysis'!#REF!</definedName>
    <definedName name="_12__123Graph_DCONTRAC._OIL" localSheetId="17" hidden="1">'[9]Cashflow Analysis'!#REF!</definedName>
    <definedName name="_12__123Graph_DCONTRAC._OIL" localSheetId="16" hidden="1">'[9]Cashflow Analysis'!#REF!</definedName>
    <definedName name="_12__123Graph_DCONTRAC._OIL" localSheetId="14" hidden="1">'[9]Cashflow Analysis'!#REF!</definedName>
    <definedName name="_12__123Graph_DCONTRAC._OIL" localSheetId="13" hidden="1">'[9]Cashflow Analysis'!#REF!</definedName>
    <definedName name="_12__123Graph_DCONTRAC._OIL" localSheetId="3" hidden="1">'[9]Cashflow Analysis'!#REF!</definedName>
    <definedName name="_12__123Graph_DCONTRAC._OIL" hidden="1">'[9]Cashflow Analysis'!#REF!</definedName>
    <definedName name="_12__123Graph_XCHART_1" localSheetId="11" hidden="1">[16]Productivity!$H$3:$AB$3</definedName>
    <definedName name="_12__123Graph_XCHART_1" localSheetId="1" hidden="1">[16]Productivity!$H$3:$AB$3</definedName>
    <definedName name="_12__123Graph_XCHART_1" localSheetId="2" hidden="1">[16]Productivity!$H$3:$AB$3</definedName>
    <definedName name="_12__123Graph_XCHART_1" localSheetId="10" hidden="1">[16]Productivity!$H$3:$AB$3</definedName>
    <definedName name="_12__123Graph_XCHART_1" localSheetId="15" hidden="1">[16]Productivity!$H$3:$AB$3</definedName>
    <definedName name="_12__123Graph_XCHART_1" localSheetId="18" hidden="1">[16]Productivity!$H$3:$AB$3</definedName>
    <definedName name="_12__123Graph_XCHART_1" localSheetId="17" hidden="1">[16]Productivity!$H$3:$AB$3</definedName>
    <definedName name="_12__123Graph_XCHART_1" localSheetId="16" hidden="1">[16]Productivity!$H$3:$AB$3</definedName>
    <definedName name="_12__123Graph_XCHART_1" localSheetId="14" hidden="1">[16]Productivity!$H$3:$AB$3</definedName>
    <definedName name="_12__123Graph_XCHART_1" localSheetId="13" hidden="1">[16]Productivity!$H$3:$AB$3</definedName>
    <definedName name="_12__123Graph_XCHART_1" localSheetId="3" hidden="1">[16]Productivity!$H$3:$AB$3</definedName>
    <definedName name="_12__123Graph_XCHART_1" hidden="1">[16]Productivity!$H$3:$AB$3</definedName>
    <definedName name="_123Graph_X" localSheetId="11" hidden="1">[18]PSV2701F!$Q$57:$BT$57</definedName>
    <definedName name="_123Graph_X" localSheetId="1" hidden="1">[18]PSV2701F!$Q$57:$BT$57</definedName>
    <definedName name="_123Graph_X" localSheetId="2" hidden="1">[18]PSV2701F!$Q$57:$BT$57</definedName>
    <definedName name="_123Graph_X" localSheetId="10" hidden="1">[18]PSV2701F!$Q$57:$BT$57</definedName>
    <definedName name="_123Graph_X" localSheetId="15" hidden="1">[18]PSV2701F!$Q$57:$BT$57</definedName>
    <definedName name="_123Graph_X" localSheetId="18" hidden="1">[18]PSV2701F!$Q$57:$BT$57</definedName>
    <definedName name="_123Graph_X" localSheetId="17" hidden="1">[18]PSV2701F!$Q$57:$BT$57</definedName>
    <definedName name="_123Graph_X" localSheetId="16" hidden="1">[18]PSV2701F!$Q$57:$BT$57</definedName>
    <definedName name="_123Graph_X" localSheetId="14" hidden="1">[18]PSV2701F!$Q$57:$BT$57</definedName>
    <definedName name="_123Graph_X" localSheetId="13" hidden="1">[18]PSV2701F!$Q$57:$BT$57</definedName>
    <definedName name="_123Graph_X" localSheetId="3" hidden="1">[18]PSV2701F!$Q$57:$BT$57</definedName>
    <definedName name="_123Graph_X" hidden="1">[18]PSV2701F!$Q$57:$BT$57</definedName>
    <definedName name="_125wrn.Ã¶°ñÁý°èÇ_._.5Ä­." localSheetId="2" hidden="1">{#N/A,#N/A,FALSE,"Sheet1"}</definedName>
    <definedName name="_125wrn.Ã¶°ñÁý°èÇ_._.5Ä­." localSheetId="3" hidden="1">{#N/A,#N/A,FALSE,"Sheet1"}</definedName>
    <definedName name="_125wrn.Ã¶°ñÁý°èÇ_._.5Ä­." hidden="1">{#N/A,#N/A,FALSE,"Sheet1"}</definedName>
    <definedName name="_13__123Graph_BCHART_6" hidden="1">#REF!</definedName>
    <definedName name="_13__123Graph_CCHART_2" localSheetId="11" hidden="1">[12]Spread!#REF!</definedName>
    <definedName name="_13__123Graph_CCHART_2" localSheetId="1" hidden="1">[12]Spread!#REF!</definedName>
    <definedName name="_13__123Graph_CCHART_2" localSheetId="2" hidden="1">[12]Spread!#REF!</definedName>
    <definedName name="_13__123Graph_CCHART_2" localSheetId="10" hidden="1">[12]Spread!#REF!</definedName>
    <definedName name="_13__123Graph_CCHART_2" localSheetId="15" hidden="1">[12]Spread!#REF!</definedName>
    <definedName name="_13__123Graph_CCHART_2" localSheetId="18" hidden="1">[12]Spread!#REF!</definedName>
    <definedName name="_13__123Graph_CCHART_2" localSheetId="17" hidden="1">[12]Spread!#REF!</definedName>
    <definedName name="_13__123Graph_CCHART_2" localSheetId="16" hidden="1">[12]Spread!#REF!</definedName>
    <definedName name="_13__123Graph_CCHART_2" localSheetId="14" hidden="1">[12]Spread!#REF!</definedName>
    <definedName name="_13__123Graph_CCHART_2" localSheetId="13" hidden="1">[12]Spread!#REF!</definedName>
    <definedName name="_13__123Graph_CCHART_2" localSheetId="3" hidden="1">[12]Spread!#REF!</definedName>
    <definedName name="_13__123Graph_CCHART_2" hidden="1">[12]Spread!#REF!</definedName>
    <definedName name="_13__123Graph_CMOB_01" hidden="1">#REF!</definedName>
    <definedName name="_13__123Graph_XCHART_2" localSheetId="11" hidden="1">[16]Productivity!$H$9:$AC$9</definedName>
    <definedName name="_13__123Graph_XCHART_2" localSheetId="1" hidden="1">[16]Productivity!$H$9:$AC$9</definedName>
    <definedName name="_13__123Graph_XCHART_2" localSheetId="2" hidden="1">[16]Productivity!$H$9:$AC$9</definedName>
    <definedName name="_13__123Graph_XCHART_2" localSheetId="10" hidden="1">[16]Productivity!$H$9:$AC$9</definedName>
    <definedName name="_13__123Graph_XCHART_2" localSheetId="15" hidden="1">[16]Productivity!$H$9:$AC$9</definedName>
    <definedName name="_13__123Graph_XCHART_2" localSheetId="18" hidden="1">[16]Productivity!$H$9:$AC$9</definedName>
    <definedName name="_13__123Graph_XCHART_2" localSheetId="17" hidden="1">[16]Productivity!$H$9:$AC$9</definedName>
    <definedName name="_13__123Graph_XCHART_2" localSheetId="16" hidden="1">[16]Productivity!$H$9:$AC$9</definedName>
    <definedName name="_13__123Graph_XCHART_2" localSheetId="14" hidden="1">[16]Productivity!$H$9:$AC$9</definedName>
    <definedName name="_13__123Graph_XCHART_2" localSheetId="13" hidden="1">[16]Productivity!$H$9:$AC$9</definedName>
    <definedName name="_13__123Graph_XCHART_2" localSheetId="3" hidden="1">[16]Productivity!$H$9:$AC$9</definedName>
    <definedName name="_13__123Graph_XCHART_2" hidden="1">[16]Productivity!$H$9:$AC$9</definedName>
    <definedName name="_13__123Graph_XCONTRAC._OIL" localSheetId="11" hidden="1">'[11]Cashflow Analysis'!$E$63:$BL$63</definedName>
    <definedName name="_13__123Graph_XCONTRAC._OIL" localSheetId="1" hidden="1">'[11]Cashflow Analysis'!$E$63:$BL$63</definedName>
    <definedName name="_13__123Graph_XCONTRAC._OIL" localSheetId="2" hidden="1">'[11]Cashflow Analysis'!$E$63:$BL$63</definedName>
    <definedName name="_13__123Graph_XCONTRAC._OIL" localSheetId="10" hidden="1">'[11]Cashflow Analysis'!$E$63:$BL$63</definedName>
    <definedName name="_13__123Graph_XCONTRAC._OIL" localSheetId="15" hidden="1">'[11]Cashflow Analysis'!$E$63:$BL$63</definedName>
    <definedName name="_13__123Graph_XCONTRAC._OIL" localSheetId="18" hidden="1">'[11]Cashflow Analysis'!$E$63:$BL$63</definedName>
    <definedName name="_13__123Graph_XCONTRAC._OIL" localSheetId="17" hidden="1">'[11]Cashflow Analysis'!$E$63:$BL$63</definedName>
    <definedName name="_13__123Graph_XCONTRAC._OIL" localSheetId="16" hidden="1">'[11]Cashflow Analysis'!$E$63:$BL$63</definedName>
    <definedName name="_13__123Graph_XCONTRAC._OIL" localSheetId="14" hidden="1">'[11]Cashflow Analysis'!$E$63:$BL$63</definedName>
    <definedName name="_13__123Graph_XCONTRAC._OIL" localSheetId="13" hidden="1">'[11]Cashflow Analysis'!$E$63:$BL$63</definedName>
    <definedName name="_13__123Graph_XCONTRAC._OIL" localSheetId="3" hidden="1">'[11]Cashflow Analysis'!$E$63:$BL$63</definedName>
    <definedName name="_13__123Graph_XCONTRAC._OIL" hidden="1">'[11]Cashflow Analysis'!$E$63:$BL$63</definedName>
    <definedName name="_13F" hidden="1">#REF!</definedName>
    <definedName name="_14__123Graph_CMOB_02" hidden="1">#REF!</definedName>
    <definedName name="_14__123Graph_XCHART_1" hidden="1">#REF!</definedName>
    <definedName name="_14__123Graph_XCHART_3" localSheetId="11" hidden="1">[16]Productivity!$H$15:$AC$15</definedName>
    <definedName name="_14__123Graph_XCHART_3" localSheetId="1" hidden="1">[16]Productivity!$H$15:$AC$15</definedName>
    <definedName name="_14__123Graph_XCHART_3" localSheetId="2" hidden="1">[16]Productivity!$H$15:$AC$15</definedName>
    <definedName name="_14__123Graph_XCHART_3" localSheetId="10" hidden="1">[16]Productivity!$H$15:$AC$15</definedName>
    <definedName name="_14__123Graph_XCHART_3" localSheetId="15" hidden="1">[16]Productivity!$H$15:$AC$15</definedName>
    <definedName name="_14__123Graph_XCHART_3" localSheetId="18" hidden="1">[16]Productivity!$H$15:$AC$15</definedName>
    <definedName name="_14__123Graph_XCHART_3" localSheetId="17" hidden="1">[16]Productivity!$H$15:$AC$15</definedName>
    <definedName name="_14__123Graph_XCHART_3" localSheetId="16" hidden="1">[16]Productivity!$H$15:$AC$15</definedName>
    <definedName name="_14__123Graph_XCHART_3" localSheetId="14" hidden="1">[16]Productivity!$H$15:$AC$15</definedName>
    <definedName name="_14__123Graph_XCHART_3" localSheetId="13" hidden="1">[16]Productivity!$H$15:$AC$15</definedName>
    <definedName name="_14__123Graph_XCHART_3" localSheetId="3" hidden="1">[16]Productivity!$H$15:$AC$15</definedName>
    <definedName name="_14__123Graph_XCHART_3" hidden="1">[16]Productivity!$H$15:$AC$15</definedName>
    <definedName name="_14__OUTER_CASING">#REF!</definedName>
    <definedName name="_14_0_F" localSheetId="11" hidden="1">[17]백분율!#REF!</definedName>
    <definedName name="_14_0_F" localSheetId="1" hidden="1">[17]백분율!#REF!</definedName>
    <definedName name="_14_0_F" localSheetId="2" hidden="1">[17]백분율!#REF!</definedName>
    <definedName name="_14_0_F" localSheetId="10" hidden="1">[17]백분율!#REF!</definedName>
    <definedName name="_14_0_F" localSheetId="15" hidden="1">[17]백분율!#REF!</definedName>
    <definedName name="_14_0_F" localSheetId="18" hidden="1">[17]백분율!#REF!</definedName>
    <definedName name="_14_0_F" localSheetId="17" hidden="1">[17]백분율!#REF!</definedName>
    <definedName name="_14_0_F" localSheetId="16" hidden="1">[17]백분율!#REF!</definedName>
    <definedName name="_14_0_F" localSheetId="14" hidden="1">[17]백분율!#REF!</definedName>
    <definedName name="_14_0_F" localSheetId="13" hidden="1">[17]백분율!#REF!</definedName>
    <definedName name="_14_0_F" localSheetId="3" hidden="1">[17]백분율!#REF!</definedName>
    <definedName name="_14_0_F" hidden="1">[17]백분율!#REF!</definedName>
    <definedName name="_15__123Graph_DMOB_01" hidden="1">#REF!</definedName>
    <definedName name="_15__123Graph_XCHART_2" hidden="1">#REF!</definedName>
    <definedName name="_15__123Graph_XCHART_4" localSheetId="11" hidden="1">[16]Productivity!$H$25:$AC$25</definedName>
    <definedName name="_15__123Graph_XCHART_4" localSheetId="1" hidden="1">[16]Productivity!$H$25:$AC$25</definedName>
    <definedName name="_15__123Graph_XCHART_4" localSheetId="2" hidden="1">[16]Productivity!$H$25:$AC$25</definedName>
    <definedName name="_15__123Graph_XCHART_4" localSheetId="10" hidden="1">[16]Productivity!$H$25:$AC$25</definedName>
    <definedName name="_15__123Graph_XCHART_4" localSheetId="15" hidden="1">[16]Productivity!$H$25:$AC$25</definedName>
    <definedName name="_15__123Graph_XCHART_4" localSheetId="18" hidden="1">[16]Productivity!$H$25:$AC$25</definedName>
    <definedName name="_15__123Graph_XCHART_4" localSheetId="17" hidden="1">[16]Productivity!$H$25:$AC$25</definedName>
    <definedName name="_15__123Graph_XCHART_4" localSheetId="16" hidden="1">[16]Productivity!$H$25:$AC$25</definedName>
    <definedName name="_15__123Graph_XCHART_4" localSheetId="14" hidden="1">[16]Productivity!$H$25:$AC$25</definedName>
    <definedName name="_15__123Graph_XCHART_4" localSheetId="13" hidden="1">[16]Productivity!$H$25:$AC$25</definedName>
    <definedName name="_15__123Graph_XCHART_4" localSheetId="3" hidden="1">[16]Productivity!$H$25:$AC$25</definedName>
    <definedName name="_15__123Graph_XCHART_4" hidden="1">[16]Productivity!$H$25:$AC$25</definedName>
    <definedName name="_15_0_0_F" hidden="1">#REF!</definedName>
    <definedName name="_15A">[19]금액내역서!$D$3:$D$10</definedName>
    <definedName name="_16__123Graph_DMOB_02" hidden="1">#REF!</definedName>
    <definedName name="_16__123Graph_XCHART_3" hidden="1">#REF!</definedName>
    <definedName name="_16_0_0_F" hidden="1">#REF!</definedName>
    <definedName name="_17__123Graph_EMOB_02" hidden="1">#REF!</definedName>
    <definedName name="_17__123Graph_XCHART_4" hidden="1">#REF!</definedName>
    <definedName name="_17n1_" localSheetId="2" hidden="1">{#N/A,#N/A,FALSE,"HO Rates";#N/A,#N/A,FALSE,"HO Sum"}</definedName>
    <definedName name="_17n1_" localSheetId="3" hidden="1">{#N/A,#N/A,FALSE,"HO Rates";#N/A,#N/A,FALSE,"HO Sum"}</definedName>
    <definedName name="_17n1_" hidden="1">{#N/A,#N/A,FALSE,"HO Rates";#N/A,#N/A,FALSE,"HO Sum"}</definedName>
    <definedName name="_18__123Graph_FMOB_02" hidden="1">#REF!</definedName>
    <definedName name="_18__123Graph_XCHART_5" hidden="1">#REF!</definedName>
    <definedName name="_19__123Graph_DCHART_2" localSheetId="11" hidden="1">[12]Spread!#REF!</definedName>
    <definedName name="_19__123Graph_DCHART_2" localSheetId="1" hidden="1">[12]Spread!#REF!</definedName>
    <definedName name="_19__123Graph_DCHART_2" localSheetId="2" hidden="1">[12]Spread!#REF!</definedName>
    <definedName name="_19__123Graph_DCHART_2" localSheetId="10" hidden="1">[12]Spread!#REF!</definedName>
    <definedName name="_19__123Graph_DCHART_2" localSheetId="15" hidden="1">[12]Spread!#REF!</definedName>
    <definedName name="_19__123Graph_DCHART_2" localSheetId="18" hidden="1">[12]Spread!#REF!</definedName>
    <definedName name="_19__123Graph_DCHART_2" localSheetId="17" hidden="1">[12]Spread!#REF!</definedName>
    <definedName name="_19__123Graph_DCHART_2" localSheetId="16" hidden="1">[12]Spread!#REF!</definedName>
    <definedName name="_19__123Graph_DCHART_2" localSheetId="14" hidden="1">[12]Spread!#REF!</definedName>
    <definedName name="_19__123Graph_DCHART_2" localSheetId="13" hidden="1">[12]Spread!#REF!</definedName>
    <definedName name="_19__123Graph_DCHART_2" localSheetId="3" hidden="1">[12]Spread!#REF!</definedName>
    <definedName name="_19__123Graph_DCHART_2" hidden="1">[12]Spread!#REF!</definedName>
    <definedName name="_19__123Graph_LBL_AMOB_01" hidden="1">#REF!</definedName>
    <definedName name="_19__123Graph_XCHART_6" hidden="1">#REF!</definedName>
    <definedName name="_1F" hidden="1">#REF!</definedName>
    <definedName name="_2">#REF!</definedName>
    <definedName name="_2__123Graph_ACHART_1" hidden="1">#REF!</definedName>
    <definedName name="_2__123Graph_ACHART_1A" localSheetId="11" hidden="1">'[20]입찰내역 발주처 양식'!#REF!</definedName>
    <definedName name="_2__123Graph_ACHART_1A" localSheetId="1" hidden="1">'[20]입찰내역 발주처 양식'!#REF!</definedName>
    <definedName name="_2__123Graph_ACHART_1A" localSheetId="2" hidden="1">'[20]입찰내역 발주처 양식'!#REF!</definedName>
    <definedName name="_2__123Graph_ACHART_1A" localSheetId="10" hidden="1">'[20]입찰내역 발주처 양식'!#REF!</definedName>
    <definedName name="_2__123Graph_ACHART_1A" localSheetId="15" hidden="1">'[20]입찰내역 발주처 양식'!#REF!</definedName>
    <definedName name="_2__123Graph_ACHART_1A" localSheetId="18" hidden="1">'[20]입찰내역 발주처 양식'!#REF!</definedName>
    <definedName name="_2__123Graph_ACHART_1A" localSheetId="17" hidden="1">'[20]입찰내역 발주처 양식'!#REF!</definedName>
    <definedName name="_2__123Graph_ACHART_1A" localSheetId="16" hidden="1">'[20]입찰내역 발주처 양식'!#REF!</definedName>
    <definedName name="_2__123Graph_ACHART_1A" localSheetId="14" hidden="1">'[20]입찰내역 발주처 양식'!#REF!</definedName>
    <definedName name="_2__123Graph_ACHART_1A" localSheetId="13" hidden="1">'[20]입찰내역 발주처 양식'!#REF!</definedName>
    <definedName name="_2__123Graph_ACHART_1A" localSheetId="3" hidden="1">'[20]입찰내역 발주처 양식'!#REF!</definedName>
    <definedName name="_2__123Graph_ACHART_1A" hidden="1">'[20]입찰내역 발주처 양식'!#REF!</definedName>
    <definedName name="_2__123Graph_ACHART_2" hidden="1">#REF!</definedName>
    <definedName name="_2__123Graph_ACONTRAC._OIL" localSheetId="11" hidden="1">'[9]Cashflow Analysis'!#REF!</definedName>
    <definedName name="_2__123Graph_ACONTRAC._OIL" localSheetId="1" hidden="1">'[9]Cashflow Analysis'!#REF!</definedName>
    <definedName name="_2__123Graph_ACONTRAC._OIL" localSheetId="2" hidden="1">'[9]Cashflow Analysis'!#REF!</definedName>
    <definedName name="_2__123Graph_ACONTRAC._OIL" localSheetId="10" hidden="1">'[9]Cashflow Analysis'!#REF!</definedName>
    <definedName name="_2__123Graph_ACONTRAC._OIL" localSheetId="15" hidden="1">'[9]Cashflow Analysis'!#REF!</definedName>
    <definedName name="_2__123Graph_ACONTRAC._OIL" localSheetId="18" hidden="1">'[9]Cashflow Analysis'!#REF!</definedName>
    <definedName name="_2__123Graph_ACONTRAC._OIL" localSheetId="17" hidden="1">'[9]Cashflow Analysis'!#REF!</definedName>
    <definedName name="_2__123Graph_ACONTRAC._OIL" localSheetId="16" hidden="1">'[9]Cashflow Analysis'!#REF!</definedName>
    <definedName name="_2__123Graph_ACONTRAC._OIL" localSheetId="14" hidden="1">'[9]Cashflow Analysis'!#REF!</definedName>
    <definedName name="_2__123Graph_ACONTRAC._OIL" localSheetId="13" hidden="1">'[9]Cashflow Analysis'!#REF!</definedName>
    <definedName name="_2__123Graph_ACONTRAC._OIL" localSheetId="3" hidden="1">'[9]Cashflow Analysis'!#REF!</definedName>
    <definedName name="_2__123Graph_ACONTRAC._OIL" hidden="1">'[9]Cashflow Analysis'!#REF!</definedName>
    <definedName name="_2__123Graph_BCHART_2" localSheetId="11" hidden="1">[12]Spread!#REF!</definedName>
    <definedName name="_2__123Graph_BCHART_2" localSheetId="1" hidden="1">[12]Spread!#REF!</definedName>
    <definedName name="_2__123Graph_BCHART_2" localSheetId="2" hidden="1">[12]Spread!#REF!</definedName>
    <definedName name="_2__123Graph_BCHART_2" localSheetId="10" hidden="1">[12]Spread!#REF!</definedName>
    <definedName name="_2__123Graph_BCHART_2" localSheetId="15" hidden="1">[12]Spread!#REF!</definedName>
    <definedName name="_2__123Graph_BCHART_2" localSheetId="18" hidden="1">[12]Spread!#REF!</definedName>
    <definedName name="_2__123Graph_BCHART_2" localSheetId="17" hidden="1">[12]Spread!#REF!</definedName>
    <definedName name="_2__123Graph_BCHART_2" localSheetId="16" hidden="1">[12]Spread!#REF!</definedName>
    <definedName name="_2__123Graph_BCHART_2" localSheetId="14" hidden="1">[12]Spread!#REF!</definedName>
    <definedName name="_2__123Graph_BCHART_2" localSheetId="13" hidden="1">[12]Spread!#REF!</definedName>
    <definedName name="_2__123Graph_BCHART_2" localSheetId="3" hidden="1">[12]Spread!#REF!</definedName>
    <definedName name="_2__123Graph_BCHART_2" hidden="1">[12]Spread!#REF!</definedName>
    <definedName name="_2_0_0_F" localSheetId="11" hidden="1">[14]대비표!#REF!</definedName>
    <definedName name="_2_0_0_F" localSheetId="1" hidden="1">[14]대비표!#REF!</definedName>
    <definedName name="_2_0_0_F" localSheetId="2" hidden="1">[14]대비표!#REF!</definedName>
    <definedName name="_2_0_0_F" localSheetId="10" hidden="1">[14]대비표!#REF!</definedName>
    <definedName name="_2_0_0_F" localSheetId="15" hidden="1">[14]대비표!#REF!</definedName>
    <definedName name="_2_0_0_F" localSheetId="18" hidden="1">[14]대비표!#REF!</definedName>
    <definedName name="_2_0_0_F" localSheetId="17" hidden="1">[14]대비표!#REF!</definedName>
    <definedName name="_2_0_0_F" localSheetId="16" hidden="1">[14]대비표!#REF!</definedName>
    <definedName name="_2_0_0_F" localSheetId="14" hidden="1">[14]대비표!#REF!</definedName>
    <definedName name="_2_0_0_F" localSheetId="13" hidden="1">[14]대비표!#REF!</definedName>
    <definedName name="_2_0_0_F" localSheetId="3" hidden="1">[14]대비표!#REF!</definedName>
    <definedName name="_2_0_0_F" hidden="1">[14]대비표!#REF!</definedName>
    <definedName name="_20__123Graph_LBL_AMOB_02" hidden="1">#REF!</definedName>
    <definedName name="_21__123Graph_LBL_BMOB_01" hidden="1">#REF!</definedName>
    <definedName name="_22">#N/A</definedName>
    <definedName name="_22__123Graph_LBL_BMOB_02" hidden="1">#REF!</definedName>
    <definedName name="_23__123Graph_LBL_CMOB_01" hidden="1">#REF!</definedName>
    <definedName name="_23_0_0_F" localSheetId="11" hidden="1">[14]대비표!#REF!</definedName>
    <definedName name="_23_0_0_F" localSheetId="1" hidden="1">[14]대비표!#REF!</definedName>
    <definedName name="_23_0_0_F" localSheetId="2" hidden="1">[14]대비표!#REF!</definedName>
    <definedName name="_23_0_0_F" localSheetId="10" hidden="1">[14]대비표!#REF!</definedName>
    <definedName name="_23_0_0_F" localSheetId="15" hidden="1">[14]대비표!#REF!</definedName>
    <definedName name="_23_0_0_F" localSheetId="18" hidden="1">[14]대비표!#REF!</definedName>
    <definedName name="_23_0_0_F" localSheetId="17" hidden="1">[14]대비표!#REF!</definedName>
    <definedName name="_23_0_0_F" localSheetId="16" hidden="1">[14]대비표!#REF!</definedName>
    <definedName name="_23_0_0_F" localSheetId="14" hidden="1">[14]대비표!#REF!</definedName>
    <definedName name="_23_0_0_F" localSheetId="13" hidden="1">[14]대비표!#REF!</definedName>
    <definedName name="_23_0_0_F" localSheetId="3" hidden="1">[14]대비표!#REF!</definedName>
    <definedName name="_23_0_0_F" hidden="1">[14]대비표!#REF!</definedName>
    <definedName name="_2354"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4"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4"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4"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4"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4"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4" localSheetId="1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4"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4"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4"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4"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35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24__123Graph_LBL_CMOB_02" hidden="1">#REF!</definedName>
    <definedName name="_24_0_0_F" localSheetId="11" hidden="1">[14]대비표!#REF!</definedName>
    <definedName name="_24_0_0_F" localSheetId="1" hidden="1">[14]대비표!#REF!</definedName>
    <definedName name="_24_0_0_F" localSheetId="2" hidden="1">[14]대비표!#REF!</definedName>
    <definedName name="_24_0_0_F" localSheetId="10" hidden="1">[14]대비표!#REF!</definedName>
    <definedName name="_24_0_0_F" localSheetId="15" hidden="1">[14]대비표!#REF!</definedName>
    <definedName name="_24_0_0_F" localSheetId="18" hidden="1">[14]대비표!#REF!</definedName>
    <definedName name="_24_0_0_F" localSheetId="17" hidden="1">[14]대비표!#REF!</definedName>
    <definedName name="_24_0_0_F" localSheetId="16" hidden="1">[14]대비표!#REF!</definedName>
    <definedName name="_24_0_0_F" localSheetId="14" hidden="1">[14]대비표!#REF!</definedName>
    <definedName name="_24_0_0_F" localSheetId="13" hidden="1">[14]대비표!#REF!</definedName>
    <definedName name="_24_0_0_F" localSheetId="3" hidden="1">[14]대비표!#REF!</definedName>
    <definedName name="_24_0_0_F" hidden="1">[14]대비표!#REF!</definedName>
    <definedName name="_24n2_" localSheetId="2" hidden="1">{#N/A,#N/A,FALSE,"HO Sum";#N/A,#N/A,FALSE,"HO Rates";#N/A,#N/A,FALSE,"Co Sum";#N/A,#N/A,FALSE,"Clients Office";#N/A,#N/A,FALSE,"Field Sum";#N/A,#N/A,FALSE,"Field Rates"}</definedName>
    <definedName name="_24n2_" localSheetId="3" hidden="1">{#N/A,#N/A,FALSE,"HO Sum";#N/A,#N/A,FALSE,"HO Rates";#N/A,#N/A,FALSE,"Co Sum";#N/A,#N/A,FALSE,"Clients Office";#N/A,#N/A,FALSE,"Field Sum";#N/A,#N/A,FALSE,"Field Rates"}</definedName>
    <definedName name="_24n2_" hidden="1">{#N/A,#N/A,FALSE,"HO Sum";#N/A,#N/A,FALSE,"HO Rates";#N/A,#N/A,FALSE,"Co Sum";#N/A,#N/A,FALSE,"Clients Office";#N/A,#N/A,FALSE,"Field Sum";#N/A,#N/A,FALSE,"Field Rates"}</definedName>
    <definedName name="_25__123Graph_ECHART_2" localSheetId="11" hidden="1">[12]Spread!#REF!</definedName>
    <definedName name="_25__123Graph_ECHART_2" localSheetId="1" hidden="1">[12]Spread!#REF!</definedName>
    <definedName name="_25__123Graph_ECHART_2" localSheetId="2" hidden="1">[12]Spread!#REF!</definedName>
    <definedName name="_25__123Graph_ECHART_2" localSheetId="10" hidden="1">[12]Spread!#REF!</definedName>
    <definedName name="_25__123Graph_ECHART_2" localSheetId="15" hidden="1">[12]Spread!#REF!</definedName>
    <definedName name="_25__123Graph_ECHART_2" localSheetId="18" hidden="1">[12]Spread!#REF!</definedName>
    <definedName name="_25__123Graph_ECHART_2" localSheetId="17" hidden="1">[12]Spread!#REF!</definedName>
    <definedName name="_25__123Graph_ECHART_2" localSheetId="16" hidden="1">[12]Spread!#REF!</definedName>
    <definedName name="_25__123Graph_ECHART_2" localSheetId="14" hidden="1">[12]Spread!#REF!</definedName>
    <definedName name="_25__123Graph_ECHART_2" localSheetId="13" hidden="1">[12]Spread!#REF!</definedName>
    <definedName name="_25__123Graph_ECHART_2" localSheetId="3" hidden="1">[12]Spread!#REF!</definedName>
    <definedName name="_25__123Graph_ECHART_2" hidden="1">[12]Spread!#REF!</definedName>
    <definedName name="_25__123Graph_LBL_DMOB_01" hidden="1">#REF!</definedName>
    <definedName name="_26__123Graph_LBL_DMOB_02" hidden="1">#REF!</definedName>
    <definedName name="_27__123Graph_LBL_EMOB_02" hidden="1">#REF!</definedName>
    <definedName name="_28__123Graph_LBL_FMOB_02" hidden="1">#REF!</definedName>
    <definedName name="_29__123Graph_XChart_1A" hidden="1">#REF!</definedName>
    <definedName name="_2a" hidden="1">#REF!</definedName>
    <definedName name="_3">#REF!</definedName>
    <definedName name="_3__123Graph_ACHART_1" hidden="1">#REF!</definedName>
    <definedName name="_3__123Graph_ACHART_2" hidden="1">#REF!</definedName>
    <definedName name="_3__123Graph_ACHART_3" localSheetId="11" hidden="1">[16]Productivity!$H$16:$AC$16</definedName>
    <definedName name="_3__123Graph_ACHART_3" localSheetId="1" hidden="1">[16]Productivity!$H$16:$AC$16</definedName>
    <definedName name="_3__123Graph_ACHART_3" localSheetId="2" hidden="1">[16]Productivity!$H$16:$AC$16</definedName>
    <definedName name="_3__123Graph_ACHART_3" localSheetId="10" hidden="1">[16]Productivity!$H$16:$AC$16</definedName>
    <definedName name="_3__123Graph_ACHART_3" localSheetId="15" hidden="1">[16]Productivity!$H$16:$AC$16</definedName>
    <definedName name="_3__123Graph_ACHART_3" localSheetId="18" hidden="1">[16]Productivity!$H$16:$AC$16</definedName>
    <definedName name="_3__123Graph_ACHART_3" localSheetId="17" hidden="1">[16]Productivity!$H$16:$AC$16</definedName>
    <definedName name="_3__123Graph_ACHART_3" localSheetId="16" hidden="1">[16]Productivity!$H$16:$AC$16</definedName>
    <definedName name="_3__123Graph_ACHART_3" localSheetId="14" hidden="1">[16]Productivity!$H$16:$AC$16</definedName>
    <definedName name="_3__123Graph_ACHART_3" localSheetId="13" hidden="1">[16]Productivity!$H$16:$AC$16</definedName>
    <definedName name="_3__123Graph_ACHART_3" localSheetId="3" hidden="1">[16]Productivity!$H$16:$AC$16</definedName>
    <definedName name="_3__123Graph_ACHART_3" hidden="1">[16]Productivity!$H$16:$AC$16</definedName>
    <definedName name="_3__123Graph_ACONTRAC._OIL" localSheetId="11" hidden="1">'[9]Cashflow Analysis'!#REF!</definedName>
    <definedName name="_3__123Graph_ACONTRAC._OIL" localSheetId="1" hidden="1">'[9]Cashflow Analysis'!#REF!</definedName>
    <definedName name="_3__123Graph_ACONTRAC._OIL" localSheetId="2" hidden="1">'[9]Cashflow Analysis'!#REF!</definedName>
    <definedName name="_3__123Graph_ACONTRAC._OIL" localSheetId="10" hidden="1">'[9]Cashflow Analysis'!#REF!</definedName>
    <definedName name="_3__123Graph_ACONTRAC._OIL" localSheetId="15" hidden="1">'[9]Cashflow Analysis'!#REF!</definedName>
    <definedName name="_3__123Graph_ACONTRAC._OIL" localSheetId="18" hidden="1">'[9]Cashflow Analysis'!#REF!</definedName>
    <definedName name="_3__123Graph_ACONTRAC._OIL" localSheetId="17" hidden="1">'[9]Cashflow Analysis'!#REF!</definedName>
    <definedName name="_3__123Graph_ACONTRAC._OIL" localSheetId="16" hidden="1">'[9]Cashflow Analysis'!#REF!</definedName>
    <definedName name="_3__123Graph_ACONTRAC._OIL" localSheetId="14" hidden="1">'[9]Cashflow Analysis'!#REF!</definedName>
    <definedName name="_3__123Graph_ACONTRAC._OIL" localSheetId="13" hidden="1">'[9]Cashflow Analysis'!#REF!</definedName>
    <definedName name="_3__123Graph_ACONTRAC._OIL" localSheetId="3" hidden="1">'[9]Cashflow Analysis'!#REF!</definedName>
    <definedName name="_3__123Graph_ACONTRAC._OIL" hidden="1">'[9]Cashflow Analysis'!#REF!</definedName>
    <definedName name="_3__123Graph_BCHART_2" hidden="1">#REF!</definedName>
    <definedName name="_3__123Graph_CCHART_2" localSheetId="11" hidden="1">[12]Spread!#REF!</definedName>
    <definedName name="_3__123Graph_CCHART_2" localSheetId="1" hidden="1">[12]Spread!#REF!</definedName>
    <definedName name="_3__123Graph_CCHART_2" localSheetId="2" hidden="1">[12]Spread!#REF!</definedName>
    <definedName name="_3__123Graph_CCHART_2" localSheetId="10" hidden="1">[12]Spread!#REF!</definedName>
    <definedName name="_3__123Graph_CCHART_2" localSheetId="15" hidden="1">[12]Spread!#REF!</definedName>
    <definedName name="_3__123Graph_CCHART_2" localSheetId="18" hidden="1">[12]Spread!#REF!</definedName>
    <definedName name="_3__123Graph_CCHART_2" localSheetId="17" hidden="1">[12]Spread!#REF!</definedName>
    <definedName name="_3__123Graph_CCHART_2" localSheetId="16" hidden="1">[12]Spread!#REF!</definedName>
    <definedName name="_3__123Graph_CCHART_2" localSheetId="14" hidden="1">[12]Spread!#REF!</definedName>
    <definedName name="_3__123Graph_CCHART_2" localSheetId="13" hidden="1">[12]Spread!#REF!</definedName>
    <definedName name="_3__123Graph_CCHART_2" localSheetId="3" hidden="1">[12]Spread!#REF!</definedName>
    <definedName name="_3__123Graph_CCHART_2" hidden="1">[12]Spread!#REF!</definedName>
    <definedName name="_30__123Graph_XMOB_01" hidden="1">#REF!</definedName>
    <definedName name="_31__123Graph_FCHART_2" localSheetId="11" hidden="1">[12]Spread!#REF!</definedName>
    <definedName name="_31__123Graph_FCHART_2" localSheetId="1" hidden="1">[12]Spread!#REF!</definedName>
    <definedName name="_31__123Graph_FCHART_2" localSheetId="2" hidden="1">[12]Spread!#REF!</definedName>
    <definedName name="_31__123Graph_FCHART_2" localSheetId="10" hidden="1">[12]Spread!#REF!</definedName>
    <definedName name="_31__123Graph_FCHART_2" localSheetId="15" hidden="1">[12]Spread!#REF!</definedName>
    <definedName name="_31__123Graph_FCHART_2" localSheetId="18" hidden="1">[12]Spread!#REF!</definedName>
    <definedName name="_31__123Graph_FCHART_2" localSheetId="17" hidden="1">[12]Spread!#REF!</definedName>
    <definedName name="_31__123Graph_FCHART_2" localSheetId="16" hidden="1">[12]Spread!#REF!</definedName>
    <definedName name="_31__123Graph_FCHART_2" localSheetId="14" hidden="1">[12]Spread!#REF!</definedName>
    <definedName name="_31__123Graph_FCHART_2" localSheetId="13" hidden="1">[12]Spread!#REF!</definedName>
    <definedName name="_31__123Graph_FCHART_2" localSheetId="3" hidden="1">[12]Spread!#REF!</definedName>
    <definedName name="_31__123Graph_FCHART_2" hidden="1">[12]Spread!#REF!</definedName>
    <definedName name="_31__123Graph_XMOB_02" hidden="1">#REF!</definedName>
    <definedName name="_31n3_" localSheetId="2" hidden="1">{#N/A,#N/A,FALSE,"HO Rates";#N/A,#N/A,FALSE,"HO Sum"}</definedName>
    <definedName name="_31n3_" localSheetId="3" hidden="1">{#N/A,#N/A,FALSE,"HO Rates";#N/A,#N/A,FALSE,"HO Sum"}</definedName>
    <definedName name="_31n3_" hidden="1">{#N/A,#N/A,FALSE,"HO Rates";#N/A,#N/A,FALSE,"HO Sum"}</definedName>
    <definedName name="_32__123Graph_XCHART_2" localSheetId="11" hidden="1">[12]Spread!$J$11:$BQ$11</definedName>
    <definedName name="_32__123Graph_XCHART_2" localSheetId="1" hidden="1">[12]Spread!$J$11:$BQ$11</definedName>
    <definedName name="_32__123Graph_XCHART_2" localSheetId="2" hidden="1">[12]Spread!$J$11:$BQ$11</definedName>
    <definedName name="_32__123Graph_XCHART_2" localSheetId="10" hidden="1">[12]Spread!$J$11:$BQ$11</definedName>
    <definedName name="_32__123Graph_XCHART_2" localSheetId="15" hidden="1">[12]Spread!$J$11:$BQ$11</definedName>
    <definedName name="_32__123Graph_XCHART_2" localSheetId="18" hidden="1">[12]Spread!$J$11:$BQ$11</definedName>
    <definedName name="_32__123Graph_XCHART_2" localSheetId="17" hidden="1">[12]Spread!$J$11:$BQ$11</definedName>
    <definedName name="_32__123Graph_XCHART_2" localSheetId="16" hidden="1">[12]Spread!$J$11:$BQ$11</definedName>
    <definedName name="_32__123Graph_XCHART_2" localSheetId="14" hidden="1">[12]Spread!$J$11:$BQ$11</definedName>
    <definedName name="_32__123Graph_XCHART_2" localSheetId="13" hidden="1">[12]Spread!$J$11:$BQ$11</definedName>
    <definedName name="_32__123Graph_XCHART_2" localSheetId="3" hidden="1">[12]Spread!$J$11:$BQ$11</definedName>
    <definedName name="_32__123Graph_XCHART_2" hidden="1">[12]Spread!$J$11:$BQ$11</definedName>
    <definedName name="_36_0_0_F" hidden="1">#REF!</definedName>
    <definedName name="_38n4_" localSheetId="2" hidden="1">{#N/A,#N/A,FALSE,"Clients Office";#N/A,#N/A,FALSE,"Co Sum"}</definedName>
    <definedName name="_38n4_" localSheetId="3" hidden="1">{#N/A,#N/A,FALSE,"Clients Office";#N/A,#N/A,FALSE,"Co Sum"}</definedName>
    <definedName name="_38n4_" hidden="1">{#N/A,#N/A,FALSE,"Clients Office";#N/A,#N/A,FALSE,"Co Sum"}</definedName>
    <definedName name="_3EE1_" localSheetId="2" hidden="1">{#N/A,#N/A,FALSE,"단가표지"}</definedName>
    <definedName name="_3EE1_" localSheetId="3" hidden="1">{#N/A,#N/A,FALSE,"단가표지"}</definedName>
    <definedName name="_3EE1_" hidden="1">{#N/A,#N/A,FALSE,"단가표지"}</definedName>
    <definedName name="_3F" hidden="1">#N/A</definedName>
    <definedName name="_4">#REF!</definedName>
    <definedName name="_4_" localSheetId="11" hidden="1">[17]DHEQSUPT!#REF!</definedName>
    <definedName name="_4_" localSheetId="1" hidden="1">[17]DHEQSUPT!#REF!</definedName>
    <definedName name="_4_" localSheetId="2" hidden="1">[17]DHEQSUPT!#REF!</definedName>
    <definedName name="_4_" localSheetId="10" hidden="1">[17]DHEQSUPT!#REF!</definedName>
    <definedName name="_4_" localSheetId="15" hidden="1">[17]DHEQSUPT!#REF!</definedName>
    <definedName name="_4_" localSheetId="18" hidden="1">[17]DHEQSUPT!#REF!</definedName>
    <definedName name="_4_" localSheetId="17" hidden="1">[17]DHEQSUPT!#REF!</definedName>
    <definedName name="_4_" localSheetId="16" hidden="1">[17]DHEQSUPT!#REF!</definedName>
    <definedName name="_4_" localSheetId="14" hidden="1">[17]DHEQSUPT!#REF!</definedName>
    <definedName name="_4_" localSheetId="13" hidden="1">[17]DHEQSUPT!#REF!</definedName>
    <definedName name="_4_" localSheetId="3" hidden="1">[17]DHEQSUPT!#REF!</definedName>
    <definedName name="_4_" hidden="1">[17]DHEQSUPT!#REF!</definedName>
    <definedName name="_4__123Graph_ACHART_2" hidden="1">#REF!</definedName>
    <definedName name="_4__123Graph_ACHART_3" hidden="1">#REF!</definedName>
    <definedName name="_4__123Graph_ACHART_4" localSheetId="11" hidden="1">[16]Productivity!$G$26:$AA$26</definedName>
    <definedName name="_4__123Graph_ACHART_4" localSheetId="1" hidden="1">[16]Productivity!$G$26:$AA$26</definedName>
    <definedName name="_4__123Graph_ACHART_4" localSheetId="2" hidden="1">[16]Productivity!$G$26:$AA$26</definedName>
    <definedName name="_4__123Graph_ACHART_4" localSheetId="10" hidden="1">[16]Productivity!$G$26:$AA$26</definedName>
    <definedName name="_4__123Graph_ACHART_4" localSheetId="15" hidden="1">[16]Productivity!$G$26:$AA$26</definedName>
    <definedName name="_4__123Graph_ACHART_4" localSheetId="18" hidden="1">[16]Productivity!$G$26:$AA$26</definedName>
    <definedName name="_4__123Graph_ACHART_4" localSheetId="17" hidden="1">[16]Productivity!$G$26:$AA$26</definedName>
    <definedName name="_4__123Graph_ACHART_4" localSheetId="16" hidden="1">[16]Productivity!$G$26:$AA$26</definedName>
    <definedName name="_4__123Graph_ACHART_4" localSheetId="14" hidden="1">[16]Productivity!$G$26:$AA$26</definedName>
    <definedName name="_4__123Graph_ACHART_4" localSheetId="13" hidden="1">[16]Productivity!$G$26:$AA$26</definedName>
    <definedName name="_4__123Graph_ACHART_4" localSheetId="3" hidden="1">[16]Productivity!$G$26:$AA$26</definedName>
    <definedName name="_4__123Graph_ACHART_4" hidden="1">[16]Productivity!$G$26:$AA$26</definedName>
    <definedName name="_4__123Graph_BCHART_2" localSheetId="11" hidden="1">[21]Z!$T$180:$AH$180</definedName>
    <definedName name="_4__123Graph_BCHART_2" localSheetId="1" hidden="1">[21]Z!$T$180:$AH$180</definedName>
    <definedName name="_4__123Graph_BCHART_2" localSheetId="2" hidden="1">[21]Z!$T$180:$AH$180</definedName>
    <definedName name="_4__123Graph_BCHART_2" localSheetId="10" hidden="1">[21]Z!$T$180:$AH$180</definedName>
    <definedName name="_4__123Graph_BCHART_2" localSheetId="15" hidden="1">[21]Z!$T$180:$AH$180</definedName>
    <definedName name="_4__123Graph_BCHART_2" localSheetId="18" hidden="1">[21]Z!$T$180:$AH$180</definedName>
    <definedName name="_4__123Graph_BCHART_2" localSheetId="17" hidden="1">[21]Z!$T$180:$AH$180</definedName>
    <definedName name="_4__123Graph_BCHART_2" localSheetId="16" hidden="1">[21]Z!$T$180:$AH$180</definedName>
    <definedName name="_4__123Graph_BCHART_2" localSheetId="14" hidden="1">[21]Z!$T$180:$AH$180</definedName>
    <definedName name="_4__123Graph_BCHART_2" localSheetId="13" hidden="1">[21]Z!$T$180:$AH$180</definedName>
    <definedName name="_4__123Graph_BCHART_2" localSheetId="3" hidden="1">[21]Z!$T$180:$AH$180</definedName>
    <definedName name="_4__123Graph_BCHART_2" hidden="1">[21]Z!$T$180:$AH$180</definedName>
    <definedName name="_4__123Graph_BCONTRAC._OIL" localSheetId="11" hidden="1">'[9]Cashflow Analysis'!#REF!</definedName>
    <definedName name="_4__123Graph_BCONTRAC._OIL" localSheetId="1" hidden="1">'[9]Cashflow Analysis'!#REF!</definedName>
    <definedName name="_4__123Graph_BCONTRAC._OIL" localSheetId="2" hidden="1">'[9]Cashflow Analysis'!#REF!</definedName>
    <definedName name="_4__123Graph_BCONTRAC._OIL" localSheetId="10" hidden="1">'[9]Cashflow Analysis'!#REF!</definedName>
    <definedName name="_4__123Graph_BCONTRAC._OIL" localSheetId="15" hidden="1">'[9]Cashflow Analysis'!#REF!</definedName>
    <definedName name="_4__123Graph_BCONTRAC._OIL" localSheetId="18" hidden="1">'[9]Cashflow Analysis'!#REF!</definedName>
    <definedName name="_4__123Graph_BCONTRAC._OIL" localSheetId="17" hidden="1">'[9]Cashflow Analysis'!#REF!</definedName>
    <definedName name="_4__123Graph_BCONTRAC._OIL" localSheetId="16" hidden="1">'[9]Cashflow Analysis'!#REF!</definedName>
    <definedName name="_4__123Graph_BCONTRAC._OIL" localSheetId="14" hidden="1">'[9]Cashflow Analysis'!#REF!</definedName>
    <definedName name="_4__123Graph_BCONTRAC._OIL" localSheetId="13" hidden="1">'[9]Cashflow Analysis'!#REF!</definedName>
    <definedName name="_4__123Graph_BCONTRAC._OIL" localSheetId="3" hidden="1">'[9]Cashflow Analysis'!#REF!</definedName>
    <definedName name="_4__123Graph_BCONTRAC._OIL" hidden="1">'[9]Cashflow Analysis'!#REF!</definedName>
    <definedName name="_4__123Graph_CCHART_1" hidden="1">#REF!</definedName>
    <definedName name="_4__123Graph_DCHART_2" localSheetId="11" hidden="1">[12]Spread!#REF!</definedName>
    <definedName name="_4__123Graph_DCHART_2" localSheetId="1" hidden="1">[12]Spread!#REF!</definedName>
    <definedName name="_4__123Graph_DCHART_2" localSheetId="2" hidden="1">[12]Spread!#REF!</definedName>
    <definedName name="_4__123Graph_DCHART_2" localSheetId="10" hidden="1">[12]Spread!#REF!</definedName>
    <definedName name="_4__123Graph_DCHART_2" localSheetId="15" hidden="1">[12]Spread!#REF!</definedName>
    <definedName name="_4__123Graph_DCHART_2" localSheetId="18" hidden="1">[12]Spread!#REF!</definedName>
    <definedName name="_4__123Graph_DCHART_2" localSheetId="17" hidden="1">[12]Spread!#REF!</definedName>
    <definedName name="_4__123Graph_DCHART_2" localSheetId="16" hidden="1">[12]Spread!#REF!</definedName>
    <definedName name="_4__123Graph_DCHART_2" localSheetId="14" hidden="1">[12]Spread!#REF!</definedName>
    <definedName name="_4__123Graph_DCHART_2" localSheetId="13" hidden="1">[12]Spread!#REF!</definedName>
    <definedName name="_4__123Graph_DCHART_2" localSheetId="3" hidden="1">[12]Spread!#REF!</definedName>
    <definedName name="_4__123Graph_DCHART_2" hidden="1">[12]Spread!#REF!</definedName>
    <definedName name="_4__123Graph_XCHART_1A" localSheetId="11" hidden="1">'[20]입찰내역 발주처 양식'!#REF!</definedName>
    <definedName name="_4__123Graph_XCHART_1A" localSheetId="1" hidden="1">'[20]입찰내역 발주처 양식'!#REF!</definedName>
    <definedName name="_4__123Graph_XCHART_1A" localSheetId="2" hidden="1">'[20]입찰내역 발주처 양식'!#REF!</definedName>
    <definedName name="_4__123Graph_XCHART_1A" localSheetId="10" hidden="1">'[20]입찰내역 발주처 양식'!#REF!</definedName>
    <definedName name="_4__123Graph_XCHART_1A" localSheetId="15" hidden="1">'[20]입찰내역 발주처 양식'!#REF!</definedName>
    <definedName name="_4__123Graph_XCHART_1A" localSheetId="18" hidden="1">'[20]입찰내역 발주처 양식'!#REF!</definedName>
    <definedName name="_4__123Graph_XCHART_1A" localSheetId="17" hidden="1">'[20]입찰내역 발주처 양식'!#REF!</definedName>
    <definedName name="_4__123Graph_XCHART_1A" localSheetId="16" hidden="1">'[20]입찰내역 발주처 양식'!#REF!</definedName>
    <definedName name="_4__123Graph_XCHART_1A" localSheetId="14" hidden="1">'[20]입찰내역 발주처 양식'!#REF!</definedName>
    <definedName name="_4__123Graph_XCHART_1A" localSheetId="13" hidden="1">'[20]입찰내역 발주처 양식'!#REF!</definedName>
    <definedName name="_4__123Graph_XCHART_1A" localSheetId="3" hidden="1">'[20]입찰내역 발주처 양식'!#REF!</definedName>
    <definedName name="_4__123Graph_XCHART_1A" hidden="1">'[20]입찰내역 발주처 양식'!#REF!</definedName>
    <definedName name="_4_0_0_F" hidden="1">#N/A</definedName>
    <definedName name="_41aa1_" localSheetId="2" hidden="1">{#N/A,#N/A,FALSE,"CCTV"}</definedName>
    <definedName name="_41aa1_" localSheetId="3" hidden="1">{#N/A,#N/A,FALSE,"CCTV"}</definedName>
    <definedName name="_41aa1_" hidden="1">{#N/A,#N/A,FALSE,"CCTV"}</definedName>
    <definedName name="_42BD105_" localSheetId="2"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42BD105_" localSheetId="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42BD105_"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45n5_" localSheetId="2" hidden="1">{#N/A,#N/A,FALSE,"Clients Office";#N/A,#N/A,FALSE,"Co Sum"}</definedName>
    <definedName name="_45n5_" localSheetId="3" hidden="1">{#N/A,#N/A,FALSE,"Clients Office";#N/A,#N/A,FALSE,"Co Sum"}</definedName>
    <definedName name="_45n5_" hidden="1">{#N/A,#N/A,FALSE,"Clients Office";#N/A,#N/A,FALSE,"Co Sum"}</definedName>
    <definedName name="_4aa1_" localSheetId="2" hidden="1">{#N/A,#N/A,FALSE,"CCTV"}</definedName>
    <definedName name="_4aa1_" localSheetId="3" hidden="1">{#N/A,#N/A,FALSE,"CCTV"}</definedName>
    <definedName name="_4aa1_" hidden="1">{#N/A,#N/A,FALSE,"CCTV"}</definedName>
    <definedName name="_4F3_">#REF!</definedName>
    <definedName name="_4S3_" localSheetId="2" hidden="1">{#N/A,#N/A,FALSE,"포장2"}</definedName>
    <definedName name="_4S3_" localSheetId="3" hidden="1">{#N/A,#N/A,FALSE,"포장2"}</definedName>
    <definedName name="_4S3_" hidden="1">{#N/A,#N/A,FALSE,"포장2"}</definedName>
    <definedName name="_5" localSheetId="11">[22]당초!#REF!</definedName>
    <definedName name="_5" localSheetId="1">[22]당초!#REF!</definedName>
    <definedName name="_5" localSheetId="2">[22]당초!#REF!</definedName>
    <definedName name="_5" localSheetId="10">[22]당초!#REF!</definedName>
    <definedName name="_5" localSheetId="15">[22]당초!#REF!</definedName>
    <definedName name="_5" localSheetId="18">[22]당초!#REF!</definedName>
    <definedName name="_5" localSheetId="17">[22]당초!#REF!</definedName>
    <definedName name="_5" localSheetId="16">[22]당초!#REF!</definedName>
    <definedName name="_5" localSheetId="14">[22]당초!#REF!</definedName>
    <definedName name="_5" localSheetId="13">[22]당초!#REF!</definedName>
    <definedName name="_5" localSheetId="3">[22]당초!#REF!</definedName>
    <definedName name="_5">[22]당초!#REF!</definedName>
    <definedName name="_5__123Graph_ACHART_2" hidden="1">#REF!</definedName>
    <definedName name="_5__123Graph_ACHART_4" hidden="1">#REF!</definedName>
    <definedName name="_5__123Graph_BCHART_1" localSheetId="11" hidden="1">[16]Productivity!$H$5:$AB$5</definedName>
    <definedName name="_5__123Graph_BCHART_1" localSheetId="1" hidden="1">[16]Productivity!$H$5:$AB$5</definedName>
    <definedName name="_5__123Graph_BCHART_1" localSheetId="2" hidden="1">[16]Productivity!$H$5:$AB$5</definedName>
    <definedName name="_5__123Graph_BCHART_1" localSheetId="10" hidden="1">[16]Productivity!$H$5:$AB$5</definedName>
    <definedName name="_5__123Graph_BCHART_1" localSheetId="15" hidden="1">[16]Productivity!$H$5:$AB$5</definedName>
    <definedName name="_5__123Graph_BCHART_1" localSheetId="18" hidden="1">[16]Productivity!$H$5:$AB$5</definedName>
    <definedName name="_5__123Graph_BCHART_1" localSheetId="17" hidden="1">[16]Productivity!$H$5:$AB$5</definedName>
    <definedName name="_5__123Graph_BCHART_1" localSheetId="16" hidden="1">[16]Productivity!$H$5:$AB$5</definedName>
    <definedName name="_5__123Graph_BCHART_1" localSheetId="14" hidden="1">[16]Productivity!$H$5:$AB$5</definedName>
    <definedName name="_5__123Graph_BCHART_1" localSheetId="13" hidden="1">[16]Productivity!$H$5:$AB$5</definedName>
    <definedName name="_5__123Graph_BCHART_1" localSheetId="3" hidden="1">[16]Productivity!$H$5:$AB$5</definedName>
    <definedName name="_5__123Graph_BCHART_1" hidden="1">[16]Productivity!$H$5:$AB$5</definedName>
    <definedName name="_5__123Graph_BCHART_2" hidden="1">#REF!</definedName>
    <definedName name="_5__123Graph_CCHART_1" localSheetId="11" hidden="1">[21]Cash2!$J$16:$J$36</definedName>
    <definedName name="_5__123Graph_CCHART_1" localSheetId="1" hidden="1">[21]Cash2!$J$16:$J$36</definedName>
    <definedName name="_5__123Graph_CCHART_1" localSheetId="2" hidden="1">[21]Cash2!$J$16:$J$36</definedName>
    <definedName name="_5__123Graph_CCHART_1" localSheetId="10" hidden="1">[21]Cash2!$J$16:$J$36</definedName>
    <definedName name="_5__123Graph_CCHART_1" localSheetId="15" hidden="1">[21]Cash2!$J$16:$J$36</definedName>
    <definedName name="_5__123Graph_CCHART_1" localSheetId="18" hidden="1">[21]Cash2!$J$16:$J$36</definedName>
    <definedName name="_5__123Graph_CCHART_1" localSheetId="17" hidden="1">[21]Cash2!$J$16:$J$36</definedName>
    <definedName name="_5__123Graph_CCHART_1" localSheetId="16" hidden="1">[21]Cash2!$J$16:$J$36</definedName>
    <definedName name="_5__123Graph_CCHART_1" localSheetId="14" hidden="1">[21]Cash2!$J$16:$J$36</definedName>
    <definedName name="_5__123Graph_CCHART_1" localSheetId="13" hidden="1">[21]Cash2!$J$16:$J$36</definedName>
    <definedName name="_5__123Graph_CCHART_1" localSheetId="3" hidden="1">[21]Cash2!$J$16:$J$36</definedName>
    <definedName name="_5__123Graph_CCHART_1" hidden="1">[21]Cash2!$J$16:$J$36</definedName>
    <definedName name="_5__123Graph_DCHART_1" hidden="1">#REF!</definedName>
    <definedName name="_5__123Graph_ECHART_2" localSheetId="11" hidden="1">[12]Spread!#REF!</definedName>
    <definedName name="_5__123Graph_ECHART_2" localSheetId="1" hidden="1">[12]Spread!#REF!</definedName>
    <definedName name="_5__123Graph_ECHART_2" localSheetId="2" hidden="1">[12]Spread!#REF!</definedName>
    <definedName name="_5__123Graph_ECHART_2" localSheetId="10" hidden="1">[12]Spread!#REF!</definedName>
    <definedName name="_5__123Graph_ECHART_2" localSheetId="15" hidden="1">[12]Spread!#REF!</definedName>
    <definedName name="_5__123Graph_ECHART_2" localSheetId="18" hidden="1">[12]Spread!#REF!</definedName>
    <definedName name="_5__123Graph_ECHART_2" localSheetId="17" hidden="1">[12]Spread!#REF!</definedName>
    <definedName name="_5__123Graph_ECHART_2" localSheetId="16" hidden="1">[12]Spread!#REF!</definedName>
    <definedName name="_5__123Graph_ECHART_2" localSheetId="14" hidden="1">[12]Spread!#REF!</definedName>
    <definedName name="_5__123Graph_ECHART_2" localSheetId="13" hidden="1">[12]Spread!#REF!</definedName>
    <definedName name="_5__123Graph_ECHART_2" localSheetId="3" hidden="1">[12]Spread!#REF!</definedName>
    <definedName name="_5__123Graph_ECHART_2" hidden="1">[12]Spread!#REF!</definedName>
    <definedName name="_52n6_" localSheetId="2" hidden="1">{#N/A,#N/A,FALSE,"Field Rates";#N/A,#N/A,FALSE,"Field Sum"}</definedName>
    <definedName name="_52n6_" localSheetId="3" hidden="1">{#N/A,#N/A,FALSE,"Field Rates";#N/A,#N/A,FALSE,"Field Sum"}</definedName>
    <definedName name="_52n6_" hidden="1">{#N/A,#N/A,FALSE,"Field Rates";#N/A,#N/A,FALSE,"Field Sum"}</definedName>
    <definedName name="_59n7_" localSheetId="2" hidden="1">{#N/A,#N/A,FALSE,"HO Sum";#N/A,#N/A,FALSE,"HO Rates";#N/A,#N/A,FALSE,"Co Sum";#N/A,#N/A,FALSE,"Clients Office";#N/A,#N/A,FALSE,"Field Sum";#N/A,#N/A,FALSE,"Field Rates"}</definedName>
    <definedName name="_59n7_" localSheetId="3" hidden="1">{#N/A,#N/A,FALSE,"HO Sum";#N/A,#N/A,FALSE,"HO Rates";#N/A,#N/A,FALSE,"Co Sum";#N/A,#N/A,FALSE,"Clients Office";#N/A,#N/A,FALSE,"Field Sum";#N/A,#N/A,FALSE,"Field Rates"}</definedName>
    <definedName name="_59n7_" hidden="1">{#N/A,#N/A,FALSE,"HO Sum";#N/A,#N/A,FALSE,"HO Rates";#N/A,#N/A,FALSE,"Co Sum";#N/A,#N/A,FALSE,"Clients Office";#N/A,#N/A,FALSE,"Field Sum";#N/A,#N/A,FALSE,"Field Rates"}</definedName>
    <definedName name="_6__123Graph_ACHART_5" hidden="1">#REF!</definedName>
    <definedName name="_6__123Graph_BCHART_2" localSheetId="11" hidden="1">[16]Productivity!$H$11:$AC$11</definedName>
    <definedName name="_6__123Graph_BCHART_2" localSheetId="1" hidden="1">[16]Productivity!$H$11:$AC$11</definedName>
    <definedName name="_6__123Graph_BCHART_2" localSheetId="2" hidden="1">[16]Productivity!$H$11:$AC$11</definedName>
    <definedName name="_6__123Graph_BCHART_2" localSheetId="10" hidden="1">[16]Productivity!$H$11:$AC$11</definedName>
    <definedName name="_6__123Graph_BCHART_2" localSheetId="15" hidden="1">[16]Productivity!$H$11:$AC$11</definedName>
    <definedName name="_6__123Graph_BCHART_2" localSheetId="18" hidden="1">[16]Productivity!$H$11:$AC$11</definedName>
    <definedName name="_6__123Graph_BCHART_2" localSheetId="17" hidden="1">[16]Productivity!$H$11:$AC$11</definedName>
    <definedName name="_6__123Graph_BCHART_2" localSheetId="16" hidden="1">[16]Productivity!$H$11:$AC$11</definedName>
    <definedName name="_6__123Graph_BCHART_2" localSheetId="14" hidden="1">[16]Productivity!$H$11:$AC$11</definedName>
    <definedName name="_6__123Graph_BCHART_2" localSheetId="13" hidden="1">[16]Productivity!$H$11:$AC$11</definedName>
    <definedName name="_6__123Graph_BCHART_2" localSheetId="3" hidden="1">[16]Productivity!$H$11:$AC$11</definedName>
    <definedName name="_6__123Graph_BCHART_2" hidden="1">[16]Productivity!$H$11:$AC$11</definedName>
    <definedName name="_6__123Graph_BCONTRAC._OIL" localSheetId="11" hidden="1">'[9]Cashflow Analysis'!#REF!</definedName>
    <definedName name="_6__123Graph_BCONTRAC._OIL" localSheetId="1" hidden="1">'[9]Cashflow Analysis'!#REF!</definedName>
    <definedName name="_6__123Graph_BCONTRAC._OIL" localSheetId="2" hidden="1">'[9]Cashflow Analysis'!#REF!</definedName>
    <definedName name="_6__123Graph_BCONTRAC._OIL" localSheetId="10" hidden="1">'[9]Cashflow Analysis'!#REF!</definedName>
    <definedName name="_6__123Graph_BCONTRAC._OIL" localSheetId="15" hidden="1">'[9]Cashflow Analysis'!#REF!</definedName>
    <definedName name="_6__123Graph_BCONTRAC._OIL" localSheetId="18" hidden="1">'[9]Cashflow Analysis'!#REF!</definedName>
    <definedName name="_6__123Graph_BCONTRAC._OIL" localSheetId="17" hidden="1">'[9]Cashflow Analysis'!#REF!</definedName>
    <definedName name="_6__123Graph_BCONTRAC._OIL" localSheetId="16" hidden="1">'[9]Cashflow Analysis'!#REF!</definedName>
    <definedName name="_6__123Graph_BCONTRAC._OIL" localSheetId="14" hidden="1">'[9]Cashflow Analysis'!#REF!</definedName>
    <definedName name="_6__123Graph_BCONTRAC._OIL" localSheetId="13" hidden="1">'[9]Cashflow Analysis'!#REF!</definedName>
    <definedName name="_6__123Graph_BCONTRAC._OIL" localSheetId="3" hidden="1">'[9]Cashflow Analysis'!#REF!</definedName>
    <definedName name="_6__123Graph_BCONTRAC._OIL" hidden="1">'[9]Cashflow Analysis'!#REF!</definedName>
    <definedName name="_6__123Graph_CCHART_1" hidden="1">#REF!</definedName>
    <definedName name="_6__123Graph_CCONTRAC._OIL" localSheetId="11" hidden="1">'[9]Cashflow Analysis'!#REF!</definedName>
    <definedName name="_6__123Graph_CCONTRAC._OIL" localSheetId="1" hidden="1">'[9]Cashflow Analysis'!#REF!</definedName>
    <definedName name="_6__123Graph_CCONTRAC._OIL" localSheetId="2" hidden="1">'[9]Cashflow Analysis'!#REF!</definedName>
    <definedName name="_6__123Graph_CCONTRAC._OIL" localSheetId="10" hidden="1">'[9]Cashflow Analysis'!#REF!</definedName>
    <definedName name="_6__123Graph_CCONTRAC._OIL" localSheetId="15" hidden="1">'[9]Cashflow Analysis'!#REF!</definedName>
    <definedName name="_6__123Graph_CCONTRAC._OIL" localSheetId="18" hidden="1">'[9]Cashflow Analysis'!#REF!</definedName>
    <definedName name="_6__123Graph_CCONTRAC._OIL" localSheetId="17" hidden="1">'[9]Cashflow Analysis'!#REF!</definedName>
    <definedName name="_6__123Graph_CCONTRAC._OIL" localSheetId="16" hidden="1">'[9]Cashflow Analysis'!#REF!</definedName>
    <definedName name="_6__123Graph_CCONTRAC._OIL" localSheetId="14" hidden="1">'[9]Cashflow Analysis'!#REF!</definedName>
    <definedName name="_6__123Graph_CCONTRAC._OIL" localSheetId="13" hidden="1">'[9]Cashflow Analysis'!#REF!</definedName>
    <definedName name="_6__123Graph_CCONTRAC._OIL" localSheetId="3" hidden="1">'[9]Cashflow Analysis'!#REF!</definedName>
    <definedName name="_6__123Graph_CCONTRAC._OIL" hidden="1">'[9]Cashflow Analysis'!#REF!</definedName>
    <definedName name="_6__123Graph_DCHART_1" localSheetId="11" hidden="1">[21]Cash2!$K$16:$K$36</definedName>
    <definedName name="_6__123Graph_DCHART_1" localSheetId="1" hidden="1">[21]Cash2!$K$16:$K$36</definedName>
    <definedName name="_6__123Graph_DCHART_1" localSheetId="2" hidden="1">[21]Cash2!$K$16:$K$36</definedName>
    <definedName name="_6__123Graph_DCHART_1" localSheetId="10" hidden="1">[21]Cash2!$K$16:$K$36</definedName>
    <definedName name="_6__123Graph_DCHART_1" localSheetId="15" hidden="1">[21]Cash2!$K$16:$K$36</definedName>
    <definedName name="_6__123Graph_DCHART_1" localSheetId="18" hidden="1">[21]Cash2!$K$16:$K$36</definedName>
    <definedName name="_6__123Graph_DCHART_1" localSheetId="17" hidden="1">[21]Cash2!$K$16:$K$36</definedName>
    <definedName name="_6__123Graph_DCHART_1" localSheetId="16" hidden="1">[21]Cash2!$K$16:$K$36</definedName>
    <definedName name="_6__123Graph_DCHART_1" localSheetId="14" hidden="1">[21]Cash2!$K$16:$K$36</definedName>
    <definedName name="_6__123Graph_DCHART_1" localSheetId="13" hidden="1">[21]Cash2!$K$16:$K$36</definedName>
    <definedName name="_6__123Graph_DCHART_1" localSheetId="3" hidden="1">[21]Cash2!$K$16:$K$36</definedName>
    <definedName name="_6__123Graph_DCHART_1" hidden="1">[21]Cash2!$K$16:$K$36</definedName>
    <definedName name="_6__123Graph_FCHART_2" localSheetId="11" hidden="1">[12]Spread!#REF!</definedName>
    <definedName name="_6__123Graph_FCHART_2" localSheetId="1" hidden="1">[12]Spread!#REF!</definedName>
    <definedName name="_6__123Graph_FCHART_2" localSheetId="2" hidden="1">[12]Spread!#REF!</definedName>
    <definedName name="_6__123Graph_FCHART_2" localSheetId="10" hidden="1">[12]Spread!#REF!</definedName>
    <definedName name="_6__123Graph_FCHART_2" localSheetId="15" hidden="1">[12]Spread!#REF!</definedName>
    <definedName name="_6__123Graph_FCHART_2" localSheetId="18" hidden="1">[12]Spread!#REF!</definedName>
    <definedName name="_6__123Graph_FCHART_2" localSheetId="17" hidden="1">[12]Spread!#REF!</definedName>
    <definedName name="_6__123Graph_FCHART_2" localSheetId="16" hidden="1">[12]Spread!#REF!</definedName>
    <definedName name="_6__123Graph_FCHART_2" localSheetId="14" hidden="1">[12]Spread!#REF!</definedName>
    <definedName name="_6__123Graph_FCHART_2" localSheetId="13" hidden="1">[12]Spread!#REF!</definedName>
    <definedName name="_6__123Graph_FCHART_2" localSheetId="3" hidden="1">[12]Spread!#REF!</definedName>
    <definedName name="_6__123Graph_FCHART_2" hidden="1">[12]Spread!#REF!</definedName>
    <definedName name="_6_123Grap" hidden="1">#REF!</definedName>
    <definedName name="_66n8_" localSheetId="2" hidden="1">{#N/A,#N/A,FALSE,"HO Rates";#N/A,#N/A,FALSE,"HO Sum"}</definedName>
    <definedName name="_66n8_" localSheetId="3" hidden="1">{#N/A,#N/A,FALSE,"HO Rates";#N/A,#N/A,FALSE,"HO Sum"}</definedName>
    <definedName name="_66n8_" hidden="1">{#N/A,#N/A,FALSE,"HO Rates";#N/A,#N/A,FALSE,"HO Sum"}</definedName>
    <definedName name="_6cf2_" localSheetId="2" hidden="1">{#N/A,#N/A,FALSE,"Variables";#N/A,#N/A,FALSE,"NPV Cashflows NZ$";#N/A,#N/A,FALSE,"Cashflows NZ$"}</definedName>
    <definedName name="_6cf2_" localSheetId="3" hidden="1">{#N/A,#N/A,FALSE,"Variables";#N/A,#N/A,FALSE,"NPV Cashflows NZ$";#N/A,#N/A,FALSE,"Cashflows NZ$"}</definedName>
    <definedName name="_6cf2_" hidden="1">{#N/A,#N/A,FALSE,"Variables";#N/A,#N/A,FALSE,"NPV Cashflows NZ$";#N/A,#N/A,FALSE,"Cashflows NZ$"}</definedName>
    <definedName name="_7__123Graph_AChart_1A" localSheetId="11" hidden="1">'[15]Eq. Mobilization'!#REF!</definedName>
    <definedName name="_7__123Graph_AChart_1A" localSheetId="1" hidden="1">'[15]Eq. Mobilization'!#REF!</definedName>
    <definedName name="_7__123Graph_AChart_1A" localSheetId="2" hidden="1">'[15]Eq. Mobilization'!#REF!</definedName>
    <definedName name="_7__123Graph_AChart_1A" localSheetId="10" hidden="1">'[15]Eq. Mobilization'!#REF!</definedName>
    <definedName name="_7__123Graph_AChart_1A" localSheetId="15" hidden="1">'[15]Eq. Mobilization'!#REF!</definedName>
    <definedName name="_7__123Graph_AChart_1A" localSheetId="18" hidden="1">'[15]Eq. Mobilization'!#REF!</definedName>
    <definedName name="_7__123Graph_AChart_1A" localSheetId="17" hidden="1">'[15]Eq. Mobilization'!#REF!</definedName>
    <definedName name="_7__123Graph_AChart_1A" localSheetId="16" hidden="1">'[15]Eq. Mobilization'!#REF!</definedName>
    <definedName name="_7__123Graph_AChart_1A" localSheetId="14" hidden="1">'[15]Eq. Mobilization'!#REF!</definedName>
    <definedName name="_7__123Graph_AChart_1A" localSheetId="13" hidden="1">'[15]Eq. Mobilization'!#REF!</definedName>
    <definedName name="_7__123Graph_AChart_1A" localSheetId="3" hidden="1">'[15]Eq. Mobilization'!#REF!</definedName>
    <definedName name="_7__123Graph_AChart_1A" hidden="1">'[15]Eq. Mobilization'!#REF!</definedName>
    <definedName name="_7__123Graph_ACHART_6" hidden="1">#REF!</definedName>
    <definedName name="_7__123Graph_BCHART_2" hidden="1">#REF!</definedName>
    <definedName name="_7__123Graph_BCHART_3" localSheetId="11" hidden="1">[16]Productivity!$H$17:$AC$17</definedName>
    <definedName name="_7__123Graph_BCHART_3" localSheetId="1" hidden="1">[16]Productivity!$H$17:$AC$17</definedName>
    <definedName name="_7__123Graph_BCHART_3" localSheetId="2" hidden="1">[16]Productivity!$H$17:$AC$17</definedName>
    <definedName name="_7__123Graph_BCHART_3" localSheetId="10" hidden="1">[16]Productivity!$H$17:$AC$17</definedName>
    <definedName name="_7__123Graph_BCHART_3" localSheetId="15" hidden="1">[16]Productivity!$H$17:$AC$17</definedName>
    <definedName name="_7__123Graph_BCHART_3" localSheetId="18" hidden="1">[16]Productivity!$H$17:$AC$17</definedName>
    <definedName name="_7__123Graph_BCHART_3" localSheetId="17" hidden="1">[16]Productivity!$H$17:$AC$17</definedName>
    <definedName name="_7__123Graph_BCHART_3" localSheetId="16" hidden="1">[16]Productivity!$H$17:$AC$17</definedName>
    <definedName name="_7__123Graph_BCHART_3" localSheetId="14" hidden="1">[16]Productivity!$H$17:$AC$17</definedName>
    <definedName name="_7__123Graph_BCHART_3" localSheetId="13" hidden="1">[16]Productivity!$H$17:$AC$17</definedName>
    <definedName name="_7__123Graph_BCHART_3" localSheetId="3" hidden="1">[16]Productivity!$H$17:$AC$17</definedName>
    <definedName name="_7__123Graph_BCHART_3" hidden="1">[16]Productivity!$H$17:$AC$17</definedName>
    <definedName name="_7__123Graph_DCHART_1" hidden="1">#REF!</definedName>
    <definedName name="_7__123Graph_XCHART_2" localSheetId="11" hidden="1">[12]Spread!$J$11:$BQ$11</definedName>
    <definedName name="_7__123Graph_XCHART_2" localSheetId="1" hidden="1">[12]Spread!$J$11:$BQ$11</definedName>
    <definedName name="_7__123Graph_XCHART_2" localSheetId="2" hidden="1">[12]Spread!$J$11:$BQ$11</definedName>
    <definedName name="_7__123Graph_XCHART_2" localSheetId="10" hidden="1">[12]Spread!$J$11:$BQ$11</definedName>
    <definedName name="_7__123Graph_XCHART_2" localSheetId="15" hidden="1">[12]Spread!$J$11:$BQ$11</definedName>
    <definedName name="_7__123Graph_XCHART_2" localSheetId="18" hidden="1">[12]Spread!$J$11:$BQ$11</definedName>
    <definedName name="_7__123Graph_XCHART_2" localSheetId="17" hidden="1">[12]Spread!$J$11:$BQ$11</definedName>
    <definedName name="_7__123Graph_XCHART_2" localSheetId="16" hidden="1">[12]Spread!$J$11:$BQ$11</definedName>
    <definedName name="_7__123Graph_XCHART_2" localSheetId="14" hidden="1">[12]Spread!$J$11:$BQ$11</definedName>
    <definedName name="_7__123Graph_XCHART_2" localSheetId="13" hidden="1">[12]Spread!$J$11:$BQ$11</definedName>
    <definedName name="_7__123Graph_XCHART_2" localSheetId="3" hidden="1">[12]Spread!$J$11:$BQ$11</definedName>
    <definedName name="_7__123Graph_XCHART_2" hidden="1">[12]Spread!$J$11:$BQ$11</definedName>
    <definedName name="_7_0_0_F" hidden="1">#REF!</definedName>
    <definedName name="_73n9_" localSheetId="2" hidden="1">{#N/A,#N/A,FALSE,"HO Sum";#N/A,#N/A,FALSE,"HO Rates";#N/A,#N/A,FALSE,"Co Sum";#N/A,#N/A,FALSE,"Clients Office";#N/A,#N/A,FALSE,"Field Sum";#N/A,#N/A,FALSE,"Field Rates"}</definedName>
    <definedName name="_73n9_" localSheetId="3" hidden="1">{#N/A,#N/A,FALSE,"HO Sum";#N/A,#N/A,FALSE,"HO Rates";#N/A,#N/A,FALSE,"Co Sum";#N/A,#N/A,FALSE,"Clients Office";#N/A,#N/A,FALSE,"Field Sum";#N/A,#N/A,FALSE,"Field Rates"}</definedName>
    <definedName name="_73n9_" hidden="1">{#N/A,#N/A,FALSE,"HO Sum";#N/A,#N/A,FALSE,"HO Rates";#N/A,#N/A,FALSE,"Co Sum";#N/A,#N/A,FALSE,"Clients Office";#N/A,#N/A,FALSE,"Field Sum";#N/A,#N/A,FALSE,"Field Rates"}</definedName>
    <definedName name="_7F" hidden="1">#REF!</definedName>
    <definedName name="_8__123Graph_AMOB_01" hidden="1">#REF!</definedName>
    <definedName name="_8__123Graph_BCHART_1" hidden="1">#REF!</definedName>
    <definedName name="_8__123Graph_BCHART_4" localSheetId="11" hidden="1">[16]Productivity!$G$27:$AC$27</definedName>
    <definedName name="_8__123Graph_BCHART_4" localSheetId="1" hidden="1">[16]Productivity!$G$27:$AC$27</definedName>
    <definedName name="_8__123Graph_BCHART_4" localSheetId="2" hidden="1">[16]Productivity!$G$27:$AC$27</definedName>
    <definedName name="_8__123Graph_BCHART_4" localSheetId="10" hidden="1">[16]Productivity!$G$27:$AC$27</definedName>
    <definedName name="_8__123Graph_BCHART_4" localSheetId="15" hidden="1">[16]Productivity!$G$27:$AC$27</definedName>
    <definedName name="_8__123Graph_BCHART_4" localSheetId="18" hidden="1">[16]Productivity!$G$27:$AC$27</definedName>
    <definedName name="_8__123Graph_BCHART_4" localSheetId="17" hidden="1">[16]Productivity!$G$27:$AC$27</definedName>
    <definedName name="_8__123Graph_BCHART_4" localSheetId="16" hidden="1">[16]Productivity!$G$27:$AC$27</definedName>
    <definedName name="_8__123Graph_BCHART_4" localSheetId="14" hidden="1">[16]Productivity!$G$27:$AC$27</definedName>
    <definedName name="_8__123Graph_BCHART_4" localSheetId="13" hidden="1">[16]Productivity!$G$27:$AC$27</definedName>
    <definedName name="_8__123Graph_BCHART_4" localSheetId="3" hidden="1">[16]Productivity!$G$27:$AC$27</definedName>
    <definedName name="_8__123Graph_BCHART_4" hidden="1">[16]Productivity!$G$27:$AC$27</definedName>
    <definedName name="_8__123Graph_DCONTRAC._OIL" localSheetId="11" hidden="1">'[9]Cashflow Analysis'!#REF!</definedName>
    <definedName name="_8__123Graph_DCONTRAC._OIL" localSheetId="1" hidden="1">'[9]Cashflow Analysis'!#REF!</definedName>
    <definedName name="_8__123Graph_DCONTRAC._OIL" localSheetId="2" hidden="1">'[9]Cashflow Analysis'!#REF!</definedName>
    <definedName name="_8__123Graph_DCONTRAC._OIL" localSheetId="10" hidden="1">'[9]Cashflow Analysis'!#REF!</definedName>
    <definedName name="_8__123Graph_DCONTRAC._OIL" localSheetId="15" hidden="1">'[9]Cashflow Analysis'!#REF!</definedName>
    <definedName name="_8__123Graph_DCONTRAC._OIL" localSheetId="18" hidden="1">'[9]Cashflow Analysis'!#REF!</definedName>
    <definedName name="_8__123Graph_DCONTRAC._OIL" localSheetId="17" hidden="1">'[9]Cashflow Analysis'!#REF!</definedName>
    <definedName name="_8__123Graph_DCONTRAC._OIL" localSheetId="16" hidden="1">'[9]Cashflow Analysis'!#REF!</definedName>
    <definedName name="_8__123Graph_DCONTRAC._OIL" localSheetId="14" hidden="1">'[9]Cashflow Analysis'!#REF!</definedName>
    <definedName name="_8__123Graph_DCONTRAC._OIL" localSheetId="13" hidden="1">'[9]Cashflow Analysis'!#REF!</definedName>
    <definedName name="_8__123Graph_DCONTRAC._OIL" localSheetId="3" hidden="1">'[9]Cashflow Analysis'!#REF!</definedName>
    <definedName name="_8__123Graph_DCONTRAC._OIL" hidden="1">'[9]Cashflow Analysis'!#REF!</definedName>
    <definedName name="_8_0_0_F" hidden="1">#REF!</definedName>
    <definedName name="_8F" hidden="1">#REF!</definedName>
    <definedName name="_9__123Graph_AMOB_02" hidden="1">#REF!</definedName>
    <definedName name="_9__123Graph_BCHART_2" hidden="1">#REF!</definedName>
    <definedName name="_9__123Graph_CCHART_1" hidden="1">#REF!</definedName>
    <definedName name="_9__123Graph_CCHART_3" localSheetId="11" hidden="1">[16]Productivity!$H$18:$AC$18</definedName>
    <definedName name="_9__123Graph_CCHART_3" localSheetId="1" hidden="1">[16]Productivity!$H$18:$AC$18</definedName>
    <definedName name="_9__123Graph_CCHART_3" localSheetId="2" hidden="1">[16]Productivity!$H$18:$AC$18</definedName>
    <definedName name="_9__123Graph_CCHART_3" localSheetId="10" hidden="1">[16]Productivity!$H$18:$AC$18</definedName>
    <definedName name="_9__123Graph_CCHART_3" localSheetId="15" hidden="1">[16]Productivity!$H$18:$AC$18</definedName>
    <definedName name="_9__123Graph_CCHART_3" localSheetId="18" hidden="1">[16]Productivity!$H$18:$AC$18</definedName>
    <definedName name="_9__123Graph_CCHART_3" localSheetId="17" hidden="1">[16]Productivity!$H$18:$AC$18</definedName>
    <definedName name="_9__123Graph_CCHART_3" localSheetId="16" hidden="1">[16]Productivity!$H$18:$AC$18</definedName>
    <definedName name="_9__123Graph_CCHART_3" localSheetId="14" hidden="1">[16]Productivity!$H$18:$AC$18</definedName>
    <definedName name="_9__123Graph_CCHART_3" localSheetId="13" hidden="1">[16]Productivity!$H$18:$AC$18</definedName>
    <definedName name="_9__123Graph_CCHART_3" localSheetId="3" hidden="1">[16]Productivity!$H$18:$AC$18</definedName>
    <definedName name="_9__123Graph_CCHART_3" hidden="1">[16]Productivity!$H$18:$AC$18</definedName>
    <definedName name="_9__123Graph_CCONTRAC._OIL" localSheetId="11" hidden="1">'[9]Cashflow Analysis'!#REF!</definedName>
    <definedName name="_9__123Graph_CCONTRAC._OIL" localSheetId="1" hidden="1">'[9]Cashflow Analysis'!#REF!</definedName>
    <definedName name="_9__123Graph_CCONTRAC._OIL" localSheetId="2" hidden="1">'[9]Cashflow Analysis'!#REF!</definedName>
    <definedName name="_9__123Graph_CCONTRAC._OIL" localSheetId="10" hidden="1">'[9]Cashflow Analysis'!#REF!</definedName>
    <definedName name="_9__123Graph_CCONTRAC._OIL" localSheetId="15" hidden="1">'[9]Cashflow Analysis'!#REF!</definedName>
    <definedName name="_9__123Graph_CCONTRAC._OIL" localSheetId="18" hidden="1">'[9]Cashflow Analysis'!#REF!</definedName>
    <definedName name="_9__123Graph_CCONTRAC._OIL" localSheetId="17" hidden="1">'[9]Cashflow Analysis'!#REF!</definedName>
    <definedName name="_9__123Graph_CCONTRAC._OIL" localSheetId="16" hidden="1">'[9]Cashflow Analysis'!#REF!</definedName>
    <definedName name="_9__123Graph_CCONTRAC._OIL" localSheetId="14" hidden="1">'[9]Cashflow Analysis'!#REF!</definedName>
    <definedName name="_9__123Graph_CCONTRAC._OIL" localSheetId="13" hidden="1">'[9]Cashflow Analysis'!#REF!</definedName>
    <definedName name="_9__123Graph_CCONTRAC._OIL" localSheetId="3" hidden="1">'[9]Cashflow Analysis'!#REF!</definedName>
    <definedName name="_9__123Graph_CCONTRAC._OIL" hidden="1">'[9]Cashflow Analysis'!#REF!</definedName>
    <definedName name="_9__123Graph_XCONTRAC._OIL" localSheetId="11" hidden="1">'[11]Cashflow Analysis'!$E$63:$BL$63</definedName>
    <definedName name="_9__123Graph_XCONTRAC._OIL" localSheetId="1" hidden="1">'[11]Cashflow Analysis'!$E$63:$BL$63</definedName>
    <definedName name="_9__123Graph_XCONTRAC._OIL" localSheetId="2" hidden="1">'[11]Cashflow Analysis'!$E$63:$BL$63</definedName>
    <definedName name="_9__123Graph_XCONTRAC._OIL" localSheetId="10" hidden="1">'[11]Cashflow Analysis'!$E$63:$BL$63</definedName>
    <definedName name="_9__123Graph_XCONTRAC._OIL" localSheetId="15" hidden="1">'[11]Cashflow Analysis'!$E$63:$BL$63</definedName>
    <definedName name="_9__123Graph_XCONTRAC._OIL" localSheetId="18" hidden="1">'[11]Cashflow Analysis'!$E$63:$BL$63</definedName>
    <definedName name="_9__123Graph_XCONTRAC._OIL" localSheetId="17" hidden="1">'[11]Cashflow Analysis'!$E$63:$BL$63</definedName>
    <definedName name="_9__123Graph_XCONTRAC._OIL" localSheetId="16" hidden="1">'[11]Cashflow Analysis'!$E$63:$BL$63</definedName>
    <definedName name="_9__123Graph_XCONTRAC._OIL" localSheetId="14" hidden="1">'[11]Cashflow Analysis'!$E$63:$BL$63</definedName>
    <definedName name="_9__123Graph_XCONTRAC._OIL" localSheetId="13" hidden="1">'[11]Cashflow Analysis'!$E$63:$BL$63</definedName>
    <definedName name="_9__123Graph_XCONTRAC._OIL" localSheetId="3" hidden="1">'[11]Cashflow Analysis'!$E$63:$BL$63</definedName>
    <definedName name="_9__123Graph_XCONTRAC._OIL" hidden="1">'[11]Cashflow Analysis'!$E$63:$BL$63</definedName>
    <definedName name="_9_0_0_F" hidden="1">#REF!</definedName>
    <definedName name="_a1" localSheetId="50" hidden="1">{"'Sheet1'!$L$16"}</definedName>
    <definedName name="_a1" localSheetId="11" hidden="1">{"'Sheet1'!$L$16"}</definedName>
    <definedName name="_a1" localSheetId="1" hidden="1">{"'Sheet1'!$L$16"}</definedName>
    <definedName name="_a1" localSheetId="2" hidden="1">{"'Sheet1'!$L$16"}</definedName>
    <definedName name="_a1" localSheetId="10" hidden="1">{"'Sheet1'!$L$16"}</definedName>
    <definedName name="_a1" localSheetId="15" hidden="1">{"'Sheet1'!$L$16"}</definedName>
    <definedName name="_a1" localSheetId="18" hidden="1">{"'Sheet1'!$L$16"}</definedName>
    <definedName name="_a1" localSheetId="17" hidden="1">{"'Sheet1'!$L$16"}</definedName>
    <definedName name="_a1" localSheetId="16" hidden="1">{"'Sheet1'!$L$16"}</definedName>
    <definedName name="_a1" localSheetId="14" hidden="1">{"'Sheet1'!$L$16"}</definedName>
    <definedName name="_a1" localSheetId="13" hidden="1">{"'Sheet1'!$L$16"}</definedName>
    <definedName name="_a1" localSheetId="3" hidden="1">{"'Sheet1'!$L$16"}</definedName>
    <definedName name="_a1" hidden="1">{"'Sheet1'!$L$16"}</definedName>
    <definedName name="_A10" localSheetId="2" hidden="1">{#N/A,#N/A,FALSE,"CCTV"}</definedName>
    <definedName name="_A10" localSheetId="3" hidden="1">{#N/A,#N/A,FALSE,"CCTV"}</definedName>
    <definedName name="_A10" hidden="1">{#N/A,#N/A,FALSE,"CCTV"}</definedName>
    <definedName name="_a129" localSheetId="50" hidden="1">{"Offgrid",#N/A,FALSE,"OFFGRID";"Region",#N/A,FALSE,"REGION";"Offgrid -2",#N/A,FALSE,"OFFGRID";"WTP",#N/A,FALSE,"WTP";"WTP -2",#N/A,FALSE,"WTP";"Project",#N/A,FALSE,"PROJECT";"Summary -2",#N/A,FALSE,"SUMMARY"}</definedName>
    <definedName name="_a129" localSheetId="11" hidden="1">{"Offgrid",#N/A,FALSE,"OFFGRID";"Region",#N/A,FALSE,"REGION";"Offgrid -2",#N/A,FALSE,"OFFGRID";"WTP",#N/A,FALSE,"WTP";"WTP -2",#N/A,FALSE,"WTP";"Project",#N/A,FALSE,"PROJECT";"Summary -2",#N/A,FALSE,"SUMMARY"}</definedName>
    <definedName name="_a129" localSheetId="1" hidden="1">{"Offgrid",#N/A,FALSE,"OFFGRID";"Region",#N/A,FALSE,"REGION";"Offgrid -2",#N/A,FALSE,"OFFGRID";"WTP",#N/A,FALSE,"WTP";"WTP -2",#N/A,FALSE,"WTP";"Project",#N/A,FALSE,"PROJECT";"Summary -2",#N/A,FALSE,"SUMMARY"}</definedName>
    <definedName name="_a129" localSheetId="2" hidden="1">{"Offgrid",#N/A,FALSE,"OFFGRID";"Region",#N/A,FALSE,"REGION";"Offgrid -2",#N/A,FALSE,"OFFGRID";"WTP",#N/A,FALSE,"WTP";"WTP -2",#N/A,FALSE,"WTP";"Project",#N/A,FALSE,"PROJECT";"Summary -2",#N/A,FALSE,"SUMMARY"}</definedName>
    <definedName name="_a129" localSheetId="10" hidden="1">{"Offgrid",#N/A,FALSE,"OFFGRID";"Region",#N/A,FALSE,"REGION";"Offgrid -2",#N/A,FALSE,"OFFGRID";"WTP",#N/A,FALSE,"WTP";"WTP -2",#N/A,FALSE,"WTP";"Project",#N/A,FALSE,"PROJECT";"Summary -2",#N/A,FALSE,"SUMMARY"}</definedName>
    <definedName name="_a129" localSheetId="15" hidden="1">{"Offgrid",#N/A,FALSE,"OFFGRID";"Region",#N/A,FALSE,"REGION";"Offgrid -2",#N/A,FALSE,"OFFGRID";"WTP",#N/A,FALSE,"WTP";"WTP -2",#N/A,FALSE,"WTP";"Project",#N/A,FALSE,"PROJECT";"Summary -2",#N/A,FALSE,"SUMMARY"}</definedName>
    <definedName name="_a129" localSheetId="18" hidden="1">{"Offgrid",#N/A,FALSE,"OFFGRID";"Region",#N/A,FALSE,"REGION";"Offgrid -2",#N/A,FALSE,"OFFGRID";"WTP",#N/A,FALSE,"WTP";"WTP -2",#N/A,FALSE,"WTP";"Project",#N/A,FALSE,"PROJECT";"Summary -2",#N/A,FALSE,"SUMMARY"}</definedName>
    <definedName name="_a129" localSheetId="17" hidden="1">{"Offgrid",#N/A,FALSE,"OFFGRID";"Region",#N/A,FALSE,"REGION";"Offgrid -2",#N/A,FALSE,"OFFGRID";"WTP",#N/A,FALSE,"WTP";"WTP -2",#N/A,FALSE,"WTP";"Project",#N/A,FALSE,"PROJECT";"Summary -2",#N/A,FALSE,"SUMMARY"}</definedName>
    <definedName name="_a129" localSheetId="16" hidden="1">{"Offgrid",#N/A,FALSE,"OFFGRID";"Region",#N/A,FALSE,"REGION";"Offgrid -2",#N/A,FALSE,"OFFGRID";"WTP",#N/A,FALSE,"WTP";"WTP -2",#N/A,FALSE,"WTP";"Project",#N/A,FALSE,"PROJECT";"Summary -2",#N/A,FALSE,"SUMMARY"}</definedName>
    <definedName name="_a129" localSheetId="14" hidden="1">{"Offgrid",#N/A,FALSE,"OFFGRID";"Region",#N/A,FALSE,"REGION";"Offgrid -2",#N/A,FALSE,"OFFGRID";"WTP",#N/A,FALSE,"WTP";"WTP -2",#N/A,FALSE,"WTP";"Project",#N/A,FALSE,"PROJECT";"Summary -2",#N/A,FALSE,"SUMMARY"}</definedName>
    <definedName name="_a129" localSheetId="13" hidden="1">{"Offgrid",#N/A,FALSE,"OFFGRID";"Region",#N/A,FALSE,"REGION";"Offgrid -2",#N/A,FALSE,"OFFGRID";"WTP",#N/A,FALSE,"WTP";"WTP -2",#N/A,FALSE,"WTP";"Project",#N/A,FALSE,"PROJECT";"Summary -2",#N/A,FALSE,"SUMMARY"}</definedName>
    <definedName name="_a129" localSheetId="3" hidden="1">{"Offgrid",#N/A,FALSE,"OFFGRID";"Region",#N/A,FALSE,"REGION";"Offgrid -2",#N/A,FALSE,"OFFGRID";"WTP",#N/A,FALSE,"WTP";"WTP -2",#N/A,FALSE,"WTP";"Project",#N/A,FALSE,"PROJECT";"Summary -2",#N/A,FALSE,"SUMMARY"}</definedName>
    <definedName name="_a129" hidden="1">{"Offgrid",#N/A,FALSE,"OFFGRID";"Region",#N/A,FALSE,"REGION";"Offgrid -2",#N/A,FALSE,"OFFGRID";"WTP",#N/A,FALSE,"WTP";"WTP -2",#N/A,FALSE,"WTP";"Project",#N/A,FALSE,"PROJECT";"Summary -2",#N/A,FALSE,"SUMMARY"}</definedName>
    <definedName name="_a130" localSheetId="50" hidden="1">{"Offgrid",#N/A,FALSE,"OFFGRID";"Region",#N/A,FALSE,"REGION";"Offgrid -2",#N/A,FALSE,"OFFGRID";"WTP",#N/A,FALSE,"WTP";"WTP -2",#N/A,FALSE,"WTP";"Project",#N/A,FALSE,"PROJECT";"Summary -2",#N/A,FALSE,"SUMMARY"}</definedName>
    <definedName name="_a130" localSheetId="11" hidden="1">{"Offgrid",#N/A,FALSE,"OFFGRID";"Region",#N/A,FALSE,"REGION";"Offgrid -2",#N/A,FALSE,"OFFGRID";"WTP",#N/A,FALSE,"WTP";"WTP -2",#N/A,FALSE,"WTP";"Project",#N/A,FALSE,"PROJECT";"Summary -2",#N/A,FALSE,"SUMMARY"}</definedName>
    <definedName name="_a130" localSheetId="1" hidden="1">{"Offgrid",#N/A,FALSE,"OFFGRID";"Region",#N/A,FALSE,"REGION";"Offgrid -2",#N/A,FALSE,"OFFGRID";"WTP",#N/A,FALSE,"WTP";"WTP -2",#N/A,FALSE,"WTP";"Project",#N/A,FALSE,"PROJECT";"Summary -2",#N/A,FALSE,"SUMMARY"}</definedName>
    <definedName name="_a130" localSheetId="2" hidden="1">{"Offgrid",#N/A,FALSE,"OFFGRID";"Region",#N/A,FALSE,"REGION";"Offgrid -2",#N/A,FALSE,"OFFGRID";"WTP",#N/A,FALSE,"WTP";"WTP -2",#N/A,FALSE,"WTP";"Project",#N/A,FALSE,"PROJECT";"Summary -2",#N/A,FALSE,"SUMMARY"}</definedName>
    <definedName name="_a130" localSheetId="10" hidden="1">{"Offgrid",#N/A,FALSE,"OFFGRID";"Region",#N/A,FALSE,"REGION";"Offgrid -2",#N/A,FALSE,"OFFGRID";"WTP",#N/A,FALSE,"WTP";"WTP -2",#N/A,FALSE,"WTP";"Project",#N/A,FALSE,"PROJECT";"Summary -2",#N/A,FALSE,"SUMMARY"}</definedName>
    <definedName name="_a130" localSheetId="15" hidden="1">{"Offgrid",#N/A,FALSE,"OFFGRID";"Region",#N/A,FALSE,"REGION";"Offgrid -2",#N/A,FALSE,"OFFGRID";"WTP",#N/A,FALSE,"WTP";"WTP -2",#N/A,FALSE,"WTP";"Project",#N/A,FALSE,"PROJECT";"Summary -2",#N/A,FALSE,"SUMMARY"}</definedName>
    <definedName name="_a130" localSheetId="18" hidden="1">{"Offgrid",#N/A,FALSE,"OFFGRID";"Region",#N/A,FALSE,"REGION";"Offgrid -2",#N/A,FALSE,"OFFGRID";"WTP",#N/A,FALSE,"WTP";"WTP -2",#N/A,FALSE,"WTP";"Project",#N/A,FALSE,"PROJECT";"Summary -2",#N/A,FALSE,"SUMMARY"}</definedName>
    <definedName name="_a130" localSheetId="17" hidden="1">{"Offgrid",#N/A,FALSE,"OFFGRID";"Region",#N/A,FALSE,"REGION";"Offgrid -2",#N/A,FALSE,"OFFGRID";"WTP",#N/A,FALSE,"WTP";"WTP -2",#N/A,FALSE,"WTP";"Project",#N/A,FALSE,"PROJECT";"Summary -2",#N/A,FALSE,"SUMMARY"}</definedName>
    <definedName name="_a130" localSheetId="16" hidden="1">{"Offgrid",#N/A,FALSE,"OFFGRID";"Region",#N/A,FALSE,"REGION";"Offgrid -2",#N/A,FALSE,"OFFGRID";"WTP",#N/A,FALSE,"WTP";"WTP -2",#N/A,FALSE,"WTP";"Project",#N/A,FALSE,"PROJECT";"Summary -2",#N/A,FALSE,"SUMMARY"}</definedName>
    <definedName name="_a130" localSheetId="14" hidden="1">{"Offgrid",#N/A,FALSE,"OFFGRID";"Region",#N/A,FALSE,"REGION";"Offgrid -2",#N/A,FALSE,"OFFGRID";"WTP",#N/A,FALSE,"WTP";"WTP -2",#N/A,FALSE,"WTP";"Project",#N/A,FALSE,"PROJECT";"Summary -2",#N/A,FALSE,"SUMMARY"}</definedName>
    <definedName name="_a130" localSheetId="13" hidden="1">{"Offgrid",#N/A,FALSE,"OFFGRID";"Region",#N/A,FALSE,"REGION";"Offgrid -2",#N/A,FALSE,"OFFGRID";"WTP",#N/A,FALSE,"WTP";"WTP -2",#N/A,FALSE,"WTP";"Project",#N/A,FALSE,"PROJECT";"Summary -2",#N/A,FALSE,"SUMMARY"}</definedName>
    <definedName name="_a130" localSheetId="3"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2" localSheetId="50" hidden="1">{"'Sheet1'!$L$16"}</definedName>
    <definedName name="_a2" localSheetId="11" hidden="1">{"'Sheet1'!$L$16"}</definedName>
    <definedName name="_a2" localSheetId="1" hidden="1">{"'Sheet1'!$L$16"}</definedName>
    <definedName name="_a2" localSheetId="2" hidden="1">{"'Sheet1'!$L$16"}</definedName>
    <definedName name="_a2" localSheetId="10" hidden="1">{"'Sheet1'!$L$16"}</definedName>
    <definedName name="_a2" localSheetId="15" hidden="1">{"'Sheet1'!$L$16"}</definedName>
    <definedName name="_a2" localSheetId="18" hidden="1">{"'Sheet1'!$L$16"}</definedName>
    <definedName name="_a2" localSheetId="17" hidden="1">{"'Sheet1'!$L$16"}</definedName>
    <definedName name="_a2" localSheetId="16" hidden="1">{"'Sheet1'!$L$16"}</definedName>
    <definedName name="_a2" localSheetId="14" hidden="1">{"'Sheet1'!$L$16"}</definedName>
    <definedName name="_a2" localSheetId="13" hidden="1">{"'Sheet1'!$L$16"}</definedName>
    <definedName name="_a2" localSheetId="3" hidden="1">{"'Sheet1'!$L$16"}</definedName>
    <definedName name="_a2" hidden="1">{"'Sheet1'!$L$16"}</definedName>
    <definedName name="_A20000">#REF!</definedName>
    <definedName name="_a3">[3]!_a3</definedName>
    <definedName name="_A65700">'[23]MTO REV.2(ARMOR)'!#REF!</definedName>
    <definedName name="_A65800">'[23]MTO REV.2(ARMOR)'!#REF!</definedName>
    <definedName name="_A66000">'[23]MTO REV.2(ARMOR)'!#REF!</definedName>
    <definedName name="_A67000">'[23]MTO REV.2(ARMOR)'!#REF!</definedName>
    <definedName name="_A68000">'[23]MTO REV.2(ARMOR)'!#REF!</definedName>
    <definedName name="_A70000">'[23]MTO REV.2(ARMOR)'!#REF!</definedName>
    <definedName name="_A75000">'[23]MTO REV.2(ARMOR)'!#REF!</definedName>
    <definedName name="_A8" localSheetId="50" hidden="1">{"'Sheet1'!$L$16"}</definedName>
    <definedName name="_A8" localSheetId="11" hidden="1">{"'Sheet1'!$L$16"}</definedName>
    <definedName name="_A8" localSheetId="1" hidden="1">{"'Sheet1'!$L$16"}</definedName>
    <definedName name="_A8" localSheetId="2" hidden="1">{"'Sheet1'!$L$16"}</definedName>
    <definedName name="_A8" localSheetId="10" hidden="1">{"'Sheet1'!$L$16"}</definedName>
    <definedName name="_A8" localSheetId="15" hidden="1">{"'Sheet1'!$L$16"}</definedName>
    <definedName name="_A8" localSheetId="18" hidden="1">{"'Sheet1'!$L$16"}</definedName>
    <definedName name="_A8" localSheetId="17" hidden="1">{"'Sheet1'!$L$16"}</definedName>
    <definedName name="_A8" localSheetId="16" hidden="1">{"'Sheet1'!$L$16"}</definedName>
    <definedName name="_A8" localSheetId="14" hidden="1">{"'Sheet1'!$L$16"}</definedName>
    <definedName name="_A8" localSheetId="13" hidden="1">{"'Sheet1'!$L$16"}</definedName>
    <definedName name="_A8" localSheetId="3" hidden="1">{"'Sheet1'!$L$16"}</definedName>
    <definedName name="_A8" hidden="1">{"'Sheet1'!$L$16"}</definedName>
    <definedName name="_A85000">'[23]MTO REV.2(ARMOR)'!#REF!</definedName>
    <definedName name="_a9" localSheetId="50" hidden="1">{"'Sheet1'!$L$16"}</definedName>
    <definedName name="_a9" localSheetId="11" hidden="1">{"'Sheet1'!$L$16"}</definedName>
    <definedName name="_a9" localSheetId="1" hidden="1">{"'Sheet1'!$L$16"}</definedName>
    <definedName name="_a9" localSheetId="2" hidden="1">{"'Sheet1'!$L$16"}</definedName>
    <definedName name="_a9" localSheetId="10" hidden="1">{"'Sheet1'!$L$16"}</definedName>
    <definedName name="_a9" localSheetId="15" hidden="1">{"'Sheet1'!$L$16"}</definedName>
    <definedName name="_a9" localSheetId="18" hidden="1">{"'Sheet1'!$L$16"}</definedName>
    <definedName name="_a9" localSheetId="17" hidden="1">{"'Sheet1'!$L$16"}</definedName>
    <definedName name="_a9" localSheetId="16" hidden="1">{"'Sheet1'!$L$16"}</definedName>
    <definedName name="_a9" localSheetId="14" hidden="1">{"'Sheet1'!$L$16"}</definedName>
    <definedName name="_a9" localSheetId="13" hidden="1">{"'Sheet1'!$L$16"}</definedName>
    <definedName name="_a9" localSheetId="3" hidden="1">{"'Sheet1'!$L$16"}</definedName>
    <definedName name="_a9" hidden="1">{"'Sheet1'!$L$16"}</definedName>
    <definedName name="_aa1" localSheetId="2" hidden="1">{#N/A,#N/A,FALSE,"CCTV"}</definedName>
    <definedName name="_aa1" localSheetId="3" hidden="1">{#N/A,#N/A,FALSE,"CCTV"}</definedName>
    <definedName name="_aa1" hidden="1">{#N/A,#N/A,FALSE,"CCTV"}</definedName>
    <definedName name="_AAA1" localSheetId="2" hidden="1">{#N/A,#N/A,FALSE,"JACKETS (1100 t) (1)"}</definedName>
    <definedName name="_AAA1" localSheetId="3" hidden="1">{#N/A,#N/A,FALSE,"JACKETS (1100 t) (1)"}</definedName>
    <definedName name="_AAA1" hidden="1">{#N/A,#N/A,FALSE,"JACKETS (1100 t) (1)"}</definedName>
    <definedName name="_ars1" localSheetId="2" hidden="1">{#N/A,#N/A,TRUE,"Mhr_Sum"}</definedName>
    <definedName name="_ars1" localSheetId="3" hidden="1">{#N/A,#N/A,TRUE,"Mhr_Sum"}</definedName>
    <definedName name="_ars1" hidden="1">{#N/A,#N/A,TRUE,"Mhr_Sum"}</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GoalSeekTargetValue" hidden="1">0</definedName>
    <definedName name="_AtRisk_SimSetting_LiveUpdate" hidden="1">TRUE</definedName>
    <definedName name="_AtRisk_SimSetting_LiveUpdatePeriod" hidden="1">-1</definedName>
    <definedName name="_AtRisk_SimSetting_MacroMode" hidden="1">0</definedName>
    <definedName name="_AtRisk_SimSetting_MacroRecalculationBehavior" hidden="1">0</definedName>
    <definedName name="_AtRisk_SimSetting_MultipleCPUManualCount" hidden="1">4</definedName>
    <definedName name="_AtRisk_SimSetting_MultipleCPUMode" hidden="1">0</definedName>
    <definedName name="_AtRisk_SimSetting_RandomNumberGenerator" hidden="1">0</definedName>
    <definedName name="_AtRisk_SimSetting_ReportOptionCustomItemCumulativeOverlay01" hidden="1">0</definedName>
    <definedName name="_AtRisk_SimSetting_ReportOptionCustomItemCumulativeOverlay02" hidden="1">0</definedName>
    <definedName name="_AtRisk_SimSetting_ReportOptionCustomItemCumulativeOverlay03" hidden="1">0</definedName>
    <definedName name="_AtRisk_SimSetting_ReportOptionCustomItemCumulativeOverlay04" hidden="1">0</definedName>
    <definedName name="_AtRisk_SimSetting_ReportOptionCustomItemCumulativeOverlay05" hidden="1">0</definedName>
    <definedName name="_AtRisk_SimSetting_ReportOptionCustomItemCumulativeOverlay06" hidden="1">0</definedName>
    <definedName name="_AtRisk_SimSetting_ReportOptionCustomItemDistributionFormat01" hidden="1">1</definedName>
    <definedName name="_AtRisk_SimSetting_ReportOptionCustomItemDistributionFormat02" hidden="1">1</definedName>
    <definedName name="_AtRisk_SimSetting_ReportOptionCustomItemDistributionFormat03" hidden="1">4</definedName>
    <definedName name="_AtRisk_SimSetting_ReportOptionCustomItemDistributionFormat04" hidden="1">1</definedName>
    <definedName name="_AtRisk_SimSetting_ReportOptionCustomItemDistributionFormat05" hidden="1">1</definedName>
    <definedName name="_AtRisk_SimSetting_ReportOptionCustomItemDistributionFormat06" hidden="1">1</definedName>
    <definedName name="_AtRisk_SimSetting_ReportOptionCustomItemGraphFormat01" hidden="1">1</definedName>
    <definedName name="_AtRisk_SimSetting_ReportOptionCustomItemGraphFormat02" hidden="1">1</definedName>
    <definedName name="_AtRisk_SimSetting_ReportOptionCustomItemGraphFormat03" hidden="1">1</definedName>
    <definedName name="_AtRisk_SimSetting_ReportOptionCustomItemGraphFormat04" hidden="1">1</definedName>
    <definedName name="_AtRisk_SimSetting_ReportOptionCustomItemGraphFormat05" hidden="1">1</definedName>
    <definedName name="_AtRisk_SimSetting_ReportOptionCustomItemGraphFormat06" hidden="1">1</definedName>
    <definedName name="_AtRisk_SimSetting_ReportOptionCustomItemItemIndex01" hidden="1">0</definedName>
    <definedName name="_AtRisk_SimSetting_ReportOptionCustomItemItemIndex02" hidden="1">1</definedName>
    <definedName name="_AtRisk_SimSetting_ReportOptionCustomItemItemIndex03" hidden="1">2</definedName>
    <definedName name="_AtRisk_SimSetting_ReportOptionCustomItemItemIndex04" hidden="1">3</definedName>
    <definedName name="_AtRisk_SimSetting_ReportOptionCustomItemItemIndex05" hidden="1">4</definedName>
    <definedName name="_AtRisk_SimSetting_ReportOptionCustomItemItemIndex06" hidden="1">5</definedName>
    <definedName name="_AtRisk_SimSetting_ReportOptionCustomItemItemSize01" hidden="1">0</definedName>
    <definedName name="_AtRisk_SimSetting_ReportOptionCustomItemItemSize02" hidden="1">0</definedName>
    <definedName name="_AtRisk_SimSetting_ReportOptionCustomItemItemSize03" hidden="1">0</definedName>
    <definedName name="_AtRisk_SimSetting_ReportOptionCustomItemItemSize04" hidden="1">0</definedName>
    <definedName name="_AtRisk_SimSetting_ReportOptionCustomItemItemSize05" hidden="1">0</definedName>
    <definedName name="_AtRisk_SimSetting_ReportOptionCustomItemItemSize06" hidden="1">0</definedName>
    <definedName name="_AtRisk_SimSetting_ReportOptionCustomItemItemType01" hidden="1">1</definedName>
    <definedName name="_AtRisk_SimSetting_ReportOptionCustomItemItemType02" hidden="1">5</definedName>
    <definedName name="_AtRisk_SimSetting_ReportOptionCustomItemItemType03" hidden="1">1</definedName>
    <definedName name="_AtRisk_SimSetting_ReportOptionCustomItemItemType04" hidden="1">3</definedName>
    <definedName name="_AtRisk_SimSetting_ReportOptionCustomItemItemType05" hidden="1">2</definedName>
    <definedName name="_AtRisk_SimSetting_ReportOptionCustomItemItemType06" hidden="1">4</definedName>
    <definedName name="_AtRisk_SimSetting_ReportOptionCustomItemLegendType01" hidden="1">0</definedName>
    <definedName name="_AtRisk_SimSetting_ReportOptionCustomItemLegendType02" hidden="1">0</definedName>
    <definedName name="_AtRisk_SimSetting_ReportOptionCustomItemLegendType03" hidden="1">0</definedName>
    <definedName name="_AtRisk_SimSetting_ReportOptionCustomItemLegendType04" hidden="1">0</definedName>
    <definedName name="_AtRisk_SimSetting_ReportOptionCustomItemLegendType05" hidden="1">0</definedName>
    <definedName name="_AtRisk_SimSetting_ReportOptionCustomItemLegendType06" hidden="1">0</definedName>
    <definedName name="_AtRisk_SimSetting_ReportOptionCustomItemsCount" hidden="1">6</definedName>
    <definedName name="_AtRisk_SimSetting_ReportOptionCustomItemSensitivityFormat01" hidden="1">1</definedName>
    <definedName name="_AtRisk_SimSetting_ReportOptionCustomItemSensitivityFormat02" hidden="1">1</definedName>
    <definedName name="_AtRisk_SimSetting_ReportOptionCustomItemSensitivityFormat03" hidden="1">1</definedName>
    <definedName name="_AtRisk_SimSetting_ReportOptionCustomItemSensitivityFormat04" hidden="1">1</definedName>
    <definedName name="_AtRisk_SimSetting_ReportOptionCustomItemSensitivityFormat05" hidden="1">1</definedName>
    <definedName name="_AtRisk_SimSetting_ReportOptionCustomItemSensitivityFormat06" hidden="1">1</definedName>
    <definedName name="_AtRisk_SimSetting_ReportOptionCustomItemSummaryGraphType01" hidden="1">0</definedName>
    <definedName name="_AtRisk_SimSetting_ReportOptionCustomItemSummaryGraphType02" hidden="1">0</definedName>
    <definedName name="_AtRisk_SimSetting_ReportOptionCustomItemSummaryGraphType03" hidden="1">0</definedName>
    <definedName name="_AtRisk_SimSetting_ReportOptionCustomItemSummaryGraphType04" hidden="1">0</definedName>
    <definedName name="_AtRisk_SimSetting_ReportOptionCustomItemSummaryGraphType05" hidden="1">0</definedName>
    <definedName name="_AtRisk_SimSetting_ReportOptionCustomItemSummaryGraphType06" hidden="1">0</definedName>
    <definedName name="_AtRisk_SimSetting_ReportOptionDataMode" hidden="1">1</definedName>
    <definedName name="_AtRisk_SimSetting_ReportOptionReportMultiSimType" hidden="1">1</definedName>
    <definedName name="_AtRisk_SimSetting_ReportOptionReportPlacement" hidden="1">1</definedName>
    <definedName name="_AtRisk_SimSetting_ReportOptionReportSelection" hidden="1">1</definedName>
    <definedName name="_AtRisk_SimSetting_ReportOptionReportsFileType" hidden="1">1</definedName>
    <definedName name="_AtRisk_SimSetting_ReportOptionReportStyle" hidden="1">1</definedName>
    <definedName name="_AtRisk_SimSetting_ReportOptionSelectiveQR" hidden="1">FALSE</definedName>
    <definedName name="_AtRisk_SimSetting_ReportsList" hidden="1">255</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tt2">[3]!_att2</definedName>
    <definedName name="_AW0031" localSheetId="2" hidden="1">{#N/A,#N/A,FALSE,"CCTV"}</definedName>
    <definedName name="_AW0031" localSheetId="3" hidden="1">{#N/A,#N/A,FALSE,"CCTV"}</definedName>
    <definedName name="_AW0031" hidden="1">{#N/A,#N/A,FALSE,"CCTV"}</definedName>
    <definedName name="_BD105" localSheetId="2"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BD105" localSheetId="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BD105"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_bob2" localSheetId="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bob2" localSheetId="3"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bob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_Builtin13" hidden="1">#N/A</definedName>
    <definedName name="_Builtin155" localSheetId="50" hidden="1">#N/A</definedName>
    <definedName name="_Builtin155" localSheetId="52" hidden="1">#N/A</definedName>
    <definedName name="_Builtin155">#REF!</definedName>
    <definedName name="_cal1">[4]제출계산서!$I$185</definedName>
    <definedName name="_cal2">[4]제출계산서!$I$185</definedName>
    <definedName name="_can430">40.73</definedName>
    <definedName name="_can435">43.3</definedName>
    <definedName name="_cf2" localSheetId="2" hidden="1">{#N/A,#N/A,FALSE,"Variables";#N/A,#N/A,FALSE,"NPV Cashflows NZ$";#N/A,#N/A,FALSE,"Cashflows NZ$"}</definedName>
    <definedName name="_cf2" localSheetId="3" hidden="1">{#N/A,#N/A,FALSE,"Variables";#N/A,#N/A,FALSE,"NPV Cashflows NZ$";#N/A,#N/A,FALSE,"Cashflows NZ$"}</definedName>
    <definedName name="_cf2" hidden="1">{#N/A,#N/A,FALSE,"Variables";#N/A,#N/A,FALSE,"NPV Cashflows NZ$";#N/A,#N/A,FALSE,"Cashflows NZ$"}</definedName>
    <definedName name="_coc250">#REF!</definedName>
    <definedName name="_coc300">#REF!</definedName>
    <definedName name="_coc350">#REF!</definedName>
    <definedName name="_Coc39" localSheetId="50" hidden="1">{"'Sheet1'!$L$16"}</definedName>
    <definedName name="_Coc39" localSheetId="11" hidden="1">{"'Sheet1'!$L$16"}</definedName>
    <definedName name="_Coc39" localSheetId="1" hidden="1">{"'Sheet1'!$L$16"}</definedName>
    <definedName name="_Coc39" localSheetId="2" hidden="1">{"'Sheet1'!$L$16"}</definedName>
    <definedName name="_Coc39" localSheetId="10" hidden="1">{"'Sheet1'!$L$16"}</definedName>
    <definedName name="_Coc39" localSheetId="15" hidden="1">{"'Sheet1'!$L$16"}</definedName>
    <definedName name="_Coc39" localSheetId="18" hidden="1">{"'Sheet1'!$L$16"}</definedName>
    <definedName name="_Coc39" localSheetId="17" hidden="1">{"'Sheet1'!$L$16"}</definedName>
    <definedName name="_Coc39" localSheetId="16" hidden="1">{"'Sheet1'!$L$16"}</definedName>
    <definedName name="_Coc39" localSheetId="14" hidden="1">{"'Sheet1'!$L$16"}</definedName>
    <definedName name="_Coc39" localSheetId="13" hidden="1">{"'Sheet1'!$L$16"}</definedName>
    <definedName name="_Coc39" localSheetId="3" hidden="1">{"'Sheet1'!$L$16"}</definedName>
    <definedName name="_Coc39" hidden="1">{"'Sheet1'!$L$16"}</definedName>
    <definedName name="_CON1">#REF!</definedName>
    <definedName name="_CON2">#REF!</definedName>
    <definedName name="_CPBFECA">"4680"</definedName>
    <definedName name="_CTubeDS" hidden="1">"trs"</definedName>
    <definedName name="_cTubeVer" hidden="1">#REF!</definedName>
    <definedName name="_CVC1">#REF!</definedName>
    <definedName name="_d1500" localSheetId="50" hidden="1">{"'Sheet1'!$L$16"}</definedName>
    <definedName name="_d1500" localSheetId="11" hidden="1">{"'Sheet1'!$L$16"}</definedName>
    <definedName name="_d1500" localSheetId="1" hidden="1">{"'Sheet1'!$L$16"}</definedName>
    <definedName name="_d1500" localSheetId="2" hidden="1">{"'Sheet1'!$L$16"}</definedName>
    <definedName name="_d1500" localSheetId="10" hidden="1">{"'Sheet1'!$L$16"}</definedName>
    <definedName name="_d1500" localSheetId="15" hidden="1">{"'Sheet1'!$L$16"}</definedName>
    <definedName name="_d1500" localSheetId="18" hidden="1">{"'Sheet1'!$L$16"}</definedName>
    <definedName name="_d1500" localSheetId="17" hidden="1">{"'Sheet1'!$L$16"}</definedName>
    <definedName name="_d1500" localSheetId="16" hidden="1">{"'Sheet1'!$L$16"}</definedName>
    <definedName name="_d1500" localSheetId="14" hidden="1">{"'Sheet1'!$L$16"}</definedName>
    <definedName name="_d1500" localSheetId="13" hidden="1">{"'Sheet1'!$L$16"}</definedName>
    <definedName name="_d1500" localSheetId="3" hidden="1">{"'Sheet1'!$L$16"}</definedName>
    <definedName name="_d1500" hidden="1">{"'Sheet1'!$L$16"}</definedName>
    <definedName name="_ddn400">#REF!</definedName>
    <definedName name="_Dist_Bin" localSheetId="11" hidden="1">[24]찍기!#REF!</definedName>
    <definedName name="_Dist_Bin" localSheetId="1" hidden="1">[24]찍기!#REF!</definedName>
    <definedName name="_Dist_Bin" localSheetId="2" hidden="1">[24]찍기!#REF!</definedName>
    <definedName name="_Dist_Bin" localSheetId="10" hidden="1">[24]찍기!#REF!</definedName>
    <definedName name="_Dist_Bin" localSheetId="15" hidden="1">[24]찍기!#REF!</definedName>
    <definedName name="_Dist_Bin" localSheetId="18" hidden="1">[24]찍기!#REF!</definedName>
    <definedName name="_Dist_Bin" localSheetId="17" hidden="1">[24]찍기!#REF!</definedName>
    <definedName name="_Dist_Bin" localSheetId="16" hidden="1">[24]찍기!#REF!</definedName>
    <definedName name="_Dist_Bin" localSheetId="14" hidden="1">[24]찍기!#REF!</definedName>
    <definedName name="_Dist_Bin" localSheetId="13" hidden="1">[24]찍기!#REF!</definedName>
    <definedName name="_Dist_Bin" localSheetId="3" hidden="1">[24]찍기!#REF!</definedName>
    <definedName name="_Dist_Bin" hidden="1">[24]찍기!#REF!</definedName>
    <definedName name="_doi3" localSheetId="2" hidden="1">{"'Sheet1'!$L$16"}</definedName>
    <definedName name="_doi3" localSheetId="3" hidden="1">{"'Sheet1'!$L$16"}</definedName>
    <definedName name="_doi3" hidden="1">{"'Sheet1'!$L$16"}</definedName>
    <definedName name="_doi5" localSheetId="2" hidden="1">{"'Sheet1'!$L$16"}</definedName>
    <definedName name="_doi5" localSheetId="3" hidden="1">{"'Sheet1'!$L$16"}</definedName>
    <definedName name="_doi5" hidden="1">{"'Sheet1'!$L$16"}</definedName>
    <definedName name="_ECS1"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CS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_EE1" localSheetId="2" hidden="1">{#N/A,#N/A,FALSE,"단가표지"}</definedName>
    <definedName name="_EE1" localSheetId="3" hidden="1">{#N/A,#N/A,FALSE,"단가표지"}</definedName>
    <definedName name="_EE1" hidden="1">{#N/A,#N/A,FALSE,"단가표지"}</definedName>
    <definedName name="_ENS235">#REF!</definedName>
    <definedName name="_F3">#REF!</definedName>
    <definedName name="_FECA">"4680"</definedName>
    <definedName name="_FF3">#REF!</definedName>
    <definedName name="_Fill">#REF!</definedName>
    <definedName name="_FillQU" hidden="1">#REF!</definedName>
    <definedName name="_xlnm._FilterDatabase" localSheetId="49" hidden="1">'25-VPI-I-095'!$A$6:$DI$680</definedName>
    <definedName name="_xlnm._FilterDatabase" localSheetId="7" hidden="1">'Đại phát 31-1'!$C$9:$C$16</definedName>
    <definedName name="_xlnm._FilterDatabase" localSheetId="5" hidden="1">'Đạt phát 095 24-2 '!$C$9:$C$19</definedName>
    <definedName name="_xlnm._FilterDatabase" localSheetId="23" hidden="1">'Đợt Centerway'!$C$9:$C$28</definedName>
    <definedName name="_xlnm._FilterDatabase" localSheetId="24" hidden="1">'Đợt mới hùng nguyên'!$C$9:$C$34</definedName>
    <definedName name="_xlnm._FilterDatabase" localSheetId="41" hidden="1">'Đợt mới ngọc hiếu 095'!$C$9:$C$24</definedName>
    <definedName name="_xlnm._FilterDatabase" localSheetId="53" hidden="1">'DT03 (TM)'!$A$4:$H$4</definedName>
    <definedName name="_xlnm._FilterDatabase" localSheetId="50" hidden="1">'Giá thép trắng'!$C$15:$C$42</definedName>
    <definedName name="_xlnm._FilterDatabase" localSheetId="46" hidden="1">'Giải tình EYANG'!$S$10:$S$46</definedName>
    <definedName name="_xlnm._FilterDatabase" localSheetId="45" hidden="1">'Giải tình global'!$S$10:$S$22</definedName>
    <definedName name="_xlnm._FilterDatabase" localSheetId="30" hidden="1">'Giải tình Global lần 2'!$S$10:$S$12</definedName>
    <definedName name="_xlnm._FilterDatabase" localSheetId="29" hidden="1">'Giải tình Global lần 3'!$S$10:$S$12</definedName>
    <definedName name="_xlnm._FilterDatabase" localSheetId="37" hidden="1">'Giải tình gnee né'!$Q$10:$Q$17</definedName>
    <definedName name="_xlnm._FilterDatabase" localSheetId="28" hidden="1">'Giải tình hoàng hà'!$S$10:$S$12</definedName>
    <definedName name="_xlnm._FilterDatabase" localSheetId="36" hidden="1">'Giải tình JFE'!$T$10:$T$12</definedName>
    <definedName name="_xlnm._FilterDatabase" localSheetId="44" hidden="1">'Giải tình MCL'!$S$10:$S$19</definedName>
    <definedName name="_xlnm._FilterDatabase" localSheetId="43" hidden="1">'Giải tình MCL đợt 5'!$V$10:$V$17</definedName>
    <definedName name="_xlnm._FilterDatabase" localSheetId="39" hidden="1">'Giải tình MCL đợt 6'!$V$10:$V$18</definedName>
    <definedName name="_xlnm._FilterDatabase" localSheetId="0" hidden="1">'HN-16-1'!$C$9:$C$17</definedName>
    <definedName name="_xlnm._FilterDatabase" localSheetId="11" hidden="1">#REF!</definedName>
    <definedName name="_xlnm._FilterDatabase" localSheetId="1" hidden="1">#REF!</definedName>
    <definedName name="_xlnm._FilterDatabase" localSheetId="9" hidden="1">'Hùng nguyên 26-1'!$C$9:$C$17</definedName>
    <definedName name="_xlnm._FilterDatabase" localSheetId="8" hidden="1">'Hùng nguyên 29-1'!$C$9:$C$17</definedName>
    <definedName name="_xlnm._FilterDatabase" localSheetId="12" hidden="1">'Kế hoạch thanh toán'!$A$1:$N$8</definedName>
    <definedName name="_xlnm._FilterDatabase" localSheetId="2" hidden="1">#REF!</definedName>
    <definedName name="_xlnm._FilterDatabase" localSheetId="25" hidden="1">'Ngọc hiếu 095 23-1-2026'!$C$9:$C$26</definedName>
    <definedName name="_xlnm._FilterDatabase" localSheetId="35" hidden="1">'Ngọc hiếu 095 24-12'!$C$9:$C$26</definedName>
    <definedName name="_xlnm._FilterDatabase" localSheetId="6" hidden="1">'Ngọc hiếu 095 24-2'!$C$9:$C$28</definedName>
    <definedName name="_xlnm._FilterDatabase" localSheetId="34" hidden="1">'Ngọc hiếu 095 26-1'!$C$9:$C$33</definedName>
    <definedName name="_xlnm._FilterDatabase" localSheetId="33" hidden="1">'Quang thịnh'!$C$9:$C$17</definedName>
    <definedName name="_xlnm._FilterDatabase" localSheetId="27" hidden="1">'QUang thịnh Phát lần 2'!$C$9:$C$18</definedName>
    <definedName name="_xlnm._FilterDatabase" localSheetId="26" hidden="1">'Quang thịnh Phát lần3'!$C$9:$C$17</definedName>
    <definedName name="_xlnm._FilterDatabase" localSheetId="32" hidden="1">'Tân thành'!$C$9:$C$20</definedName>
    <definedName name="_xlnm._FilterDatabase" localSheetId="10" hidden="1">#REF!</definedName>
    <definedName name="_xlnm._FilterDatabase" localSheetId="15" hidden="1">#REF!</definedName>
    <definedName name="_xlnm._FilterDatabase" localSheetId="18" hidden="1">#REF!</definedName>
    <definedName name="_xlnm._FilterDatabase" localSheetId="17" hidden="1">#REF!</definedName>
    <definedName name="_xlnm._FilterDatabase" localSheetId="16" hidden="1">#REF!</definedName>
    <definedName name="_xlnm._FilterDatabase" localSheetId="14" hidden="1">'VSAN 26-1'!$Q$11:$Q$81</definedName>
    <definedName name="_xlnm._FilterDatabase" localSheetId="13" hidden="1">#REF!</definedName>
    <definedName name="_xlnm._FilterDatabase" localSheetId="3" hidden="1">#REF!</definedName>
    <definedName name="_xlnm._FilterDatabase" localSheetId="52" hidden="1">Xalaco!$A$16:$N$37</definedName>
    <definedName name="_xlnm._FilterDatabase" localSheetId="4" hidden="1">XALACO2!$P$11:$P$21</definedName>
    <definedName name="_xlnm._FilterDatabase" hidden="1">#REF!</definedName>
    <definedName name="_fll" localSheetId="11" hidden="1">[25]HX!$A$4:$A$65</definedName>
    <definedName name="_fll" localSheetId="1" hidden="1">[25]HX!$A$4:$A$65</definedName>
    <definedName name="_fll" localSheetId="2" hidden="1">[25]HX!$A$4:$A$65</definedName>
    <definedName name="_fll" localSheetId="10" hidden="1">[25]HX!$A$4:$A$65</definedName>
    <definedName name="_fll" localSheetId="15" hidden="1">[25]HX!$A$4:$A$65</definedName>
    <definedName name="_fll" localSheetId="18" hidden="1">[25]HX!$A$4:$A$65</definedName>
    <definedName name="_fll" localSheetId="17" hidden="1">[25]HX!$A$4:$A$65</definedName>
    <definedName name="_fll" localSheetId="16" hidden="1">[25]HX!$A$4:$A$65</definedName>
    <definedName name="_fll" localSheetId="14" hidden="1">[25]HX!$A$4:$A$65</definedName>
    <definedName name="_fll" localSheetId="13" hidden="1">[25]HX!$A$4:$A$65</definedName>
    <definedName name="_fll" localSheetId="3" hidden="1">[25]HX!$A$4:$A$65</definedName>
    <definedName name="_fll" hidden="1">[25]HX!$A$4:$A$65</definedName>
    <definedName name="_FLL2" hidden="1">#REF!</definedName>
    <definedName name="_fsf2" localSheetId="2" hidden="1">{#N/A,#N/A,TRUE,"Mhr_Sum"}</definedName>
    <definedName name="_fsf2" localSheetId="3" hidden="1">{#N/A,#N/A,TRUE,"Mhr_Sum"}</definedName>
    <definedName name="_fsf2" hidden="1">{#N/A,#N/A,TRUE,"Mhr_Sum"}</definedName>
    <definedName name="_Goi8" localSheetId="50" hidden="1">{"'Sheet1'!$L$16"}</definedName>
    <definedName name="_Goi8" localSheetId="11" hidden="1">{"'Sheet1'!$L$16"}</definedName>
    <definedName name="_Goi8" localSheetId="1" hidden="1">{"'Sheet1'!$L$16"}</definedName>
    <definedName name="_Goi8" localSheetId="2" hidden="1">{"'Sheet1'!$L$16"}</definedName>
    <definedName name="_Goi8" localSheetId="10" hidden="1">{"'Sheet1'!$L$16"}</definedName>
    <definedName name="_Goi8" localSheetId="15" hidden="1">{"'Sheet1'!$L$16"}</definedName>
    <definedName name="_Goi8" localSheetId="18" hidden="1">{"'Sheet1'!$L$16"}</definedName>
    <definedName name="_Goi8" localSheetId="17" hidden="1">{"'Sheet1'!$L$16"}</definedName>
    <definedName name="_Goi8" localSheetId="16" hidden="1">{"'Sheet1'!$L$16"}</definedName>
    <definedName name="_Goi8" localSheetId="14" hidden="1">{"'Sheet1'!$L$16"}</definedName>
    <definedName name="_Goi8" localSheetId="13" hidden="1">{"'Sheet1'!$L$16"}</definedName>
    <definedName name="_Goi8" localSheetId="3" hidden="1">{"'Sheet1'!$L$16"}</definedName>
    <definedName name="_Goi8" hidden="1">{"'Sheet1'!$L$16"}</definedName>
    <definedName name="_h1" localSheetId="50" hidden="1">{"'Sheet1'!$L$16"}</definedName>
    <definedName name="_h1" localSheetId="11" hidden="1">{"'Sheet1'!$L$16"}</definedName>
    <definedName name="_h1" localSheetId="1" hidden="1">{"'Sheet1'!$L$16"}</definedName>
    <definedName name="_h1" localSheetId="2" hidden="1">{"'Sheet1'!$L$16"}</definedName>
    <definedName name="_h1" localSheetId="10" hidden="1">{"'Sheet1'!$L$16"}</definedName>
    <definedName name="_h1" localSheetId="15" hidden="1">{"'Sheet1'!$L$16"}</definedName>
    <definedName name="_h1" localSheetId="18" hidden="1">{"'Sheet1'!$L$16"}</definedName>
    <definedName name="_h1" localSheetId="17" hidden="1">{"'Sheet1'!$L$16"}</definedName>
    <definedName name="_h1" localSheetId="16" hidden="1">{"'Sheet1'!$L$16"}</definedName>
    <definedName name="_h1" localSheetId="14" hidden="1">{"'Sheet1'!$L$16"}</definedName>
    <definedName name="_h1" localSheetId="13" hidden="1">{"'Sheet1'!$L$16"}</definedName>
    <definedName name="_h1" localSheetId="3" hidden="1">{"'Sheet1'!$L$16"}</definedName>
    <definedName name="_h1" hidden="1">{"'Sheet1'!$L$16"}</definedName>
    <definedName name="_H4" localSheetId="2" hidden="1">{#N/A,#N/A,TRUE,"Mhr_Sum"}</definedName>
    <definedName name="_H4" localSheetId="3" hidden="1">{#N/A,#N/A,TRUE,"Mhr_Sum"}</definedName>
    <definedName name="_H4" hidden="1">{#N/A,#N/A,TRUE,"Mhr_Sum"}</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u1" localSheetId="50" hidden="1">{"'Sheet1'!$L$16"}</definedName>
    <definedName name="_hu1" localSheetId="11" hidden="1">{"'Sheet1'!$L$16"}</definedName>
    <definedName name="_hu1" localSheetId="1" hidden="1">{"'Sheet1'!$L$16"}</definedName>
    <definedName name="_hu1" localSheetId="2" hidden="1">{"'Sheet1'!$L$16"}</definedName>
    <definedName name="_hu1" localSheetId="10" hidden="1">{"'Sheet1'!$L$16"}</definedName>
    <definedName name="_hu1" localSheetId="15" hidden="1">{"'Sheet1'!$L$16"}</definedName>
    <definedName name="_hu1" localSheetId="18" hidden="1">{"'Sheet1'!$L$16"}</definedName>
    <definedName name="_hu1" localSheetId="17" hidden="1">{"'Sheet1'!$L$16"}</definedName>
    <definedName name="_hu1" localSheetId="16" hidden="1">{"'Sheet1'!$L$16"}</definedName>
    <definedName name="_hu1" localSheetId="14" hidden="1">{"'Sheet1'!$L$16"}</definedName>
    <definedName name="_hu1" localSheetId="13" hidden="1">{"'Sheet1'!$L$16"}</definedName>
    <definedName name="_hu1" localSheetId="3" hidden="1">{"'Sheet1'!$L$16"}</definedName>
    <definedName name="_hu1" hidden="1">{"'Sheet1'!$L$16"}</definedName>
    <definedName name="_hu2" localSheetId="50" hidden="1">{"'Sheet1'!$L$16"}</definedName>
    <definedName name="_hu2" localSheetId="11" hidden="1">{"'Sheet1'!$L$16"}</definedName>
    <definedName name="_hu2" localSheetId="1" hidden="1">{"'Sheet1'!$L$16"}</definedName>
    <definedName name="_hu2" localSheetId="2" hidden="1">{"'Sheet1'!$L$16"}</definedName>
    <definedName name="_hu2" localSheetId="10" hidden="1">{"'Sheet1'!$L$16"}</definedName>
    <definedName name="_hu2" localSheetId="15" hidden="1">{"'Sheet1'!$L$16"}</definedName>
    <definedName name="_hu2" localSheetId="18" hidden="1">{"'Sheet1'!$L$16"}</definedName>
    <definedName name="_hu2" localSheetId="17" hidden="1">{"'Sheet1'!$L$16"}</definedName>
    <definedName name="_hu2" localSheetId="16" hidden="1">{"'Sheet1'!$L$16"}</definedName>
    <definedName name="_hu2" localSheetId="14" hidden="1">{"'Sheet1'!$L$16"}</definedName>
    <definedName name="_hu2" localSheetId="13" hidden="1">{"'Sheet1'!$L$16"}</definedName>
    <definedName name="_hu2" localSheetId="3" hidden="1">{"'Sheet1'!$L$16"}</definedName>
    <definedName name="_hu2" hidden="1">{"'Sheet1'!$L$16"}</definedName>
    <definedName name="_hu5" localSheetId="50" hidden="1">{"'Sheet1'!$L$16"}</definedName>
    <definedName name="_hu5" localSheetId="11" hidden="1">{"'Sheet1'!$L$16"}</definedName>
    <definedName name="_hu5" localSheetId="1" hidden="1">{"'Sheet1'!$L$16"}</definedName>
    <definedName name="_hu5" localSheetId="2" hidden="1">{"'Sheet1'!$L$16"}</definedName>
    <definedName name="_hu5" localSheetId="10" hidden="1">{"'Sheet1'!$L$16"}</definedName>
    <definedName name="_hu5" localSheetId="15" hidden="1">{"'Sheet1'!$L$16"}</definedName>
    <definedName name="_hu5" localSheetId="18" hidden="1">{"'Sheet1'!$L$16"}</definedName>
    <definedName name="_hu5" localSheetId="17" hidden="1">{"'Sheet1'!$L$16"}</definedName>
    <definedName name="_hu5" localSheetId="16" hidden="1">{"'Sheet1'!$L$16"}</definedName>
    <definedName name="_hu5" localSheetId="14" hidden="1">{"'Sheet1'!$L$16"}</definedName>
    <definedName name="_hu5" localSheetId="13" hidden="1">{"'Sheet1'!$L$16"}</definedName>
    <definedName name="_hu5" localSheetId="3" hidden="1">{"'Sheet1'!$L$16"}</definedName>
    <definedName name="_hu5" hidden="1">{"'Sheet1'!$L$16"}</definedName>
    <definedName name="_hu6" localSheetId="50" hidden="1">{"'Sheet1'!$L$16"}</definedName>
    <definedName name="_hu6" localSheetId="11" hidden="1">{"'Sheet1'!$L$16"}</definedName>
    <definedName name="_hu6" localSheetId="1" hidden="1">{"'Sheet1'!$L$16"}</definedName>
    <definedName name="_hu6" localSheetId="2" hidden="1">{"'Sheet1'!$L$16"}</definedName>
    <definedName name="_hu6" localSheetId="10" hidden="1">{"'Sheet1'!$L$16"}</definedName>
    <definedName name="_hu6" localSheetId="15" hidden="1">{"'Sheet1'!$L$16"}</definedName>
    <definedName name="_hu6" localSheetId="18" hidden="1">{"'Sheet1'!$L$16"}</definedName>
    <definedName name="_hu6" localSheetId="17" hidden="1">{"'Sheet1'!$L$16"}</definedName>
    <definedName name="_hu6" localSheetId="16" hidden="1">{"'Sheet1'!$L$16"}</definedName>
    <definedName name="_hu6" localSheetId="14" hidden="1">{"'Sheet1'!$L$16"}</definedName>
    <definedName name="_hu6" localSheetId="13" hidden="1">{"'Sheet1'!$L$16"}</definedName>
    <definedName name="_hu6" localSheetId="3" hidden="1">{"'Sheet1'!$L$16"}</definedName>
    <definedName name="_hu6" hidden="1">{"'Sheet1'!$L$16"}</definedName>
    <definedName name="_hu7" localSheetId="50" hidden="1">{"'Sheet1'!$L$16"}</definedName>
    <definedName name="_hu7" localSheetId="11" hidden="1">{"'Sheet1'!$L$16"}</definedName>
    <definedName name="_hu7" localSheetId="1" hidden="1">{"'Sheet1'!$L$16"}</definedName>
    <definedName name="_hu7" localSheetId="2" hidden="1">{"'Sheet1'!$L$16"}</definedName>
    <definedName name="_hu7" localSheetId="10" hidden="1">{"'Sheet1'!$L$16"}</definedName>
    <definedName name="_hu7" localSheetId="15" hidden="1">{"'Sheet1'!$L$16"}</definedName>
    <definedName name="_hu7" localSheetId="18" hidden="1">{"'Sheet1'!$L$16"}</definedName>
    <definedName name="_hu7" localSheetId="17" hidden="1">{"'Sheet1'!$L$16"}</definedName>
    <definedName name="_hu7" localSheetId="16" hidden="1">{"'Sheet1'!$L$16"}</definedName>
    <definedName name="_hu7" localSheetId="14" hidden="1">{"'Sheet1'!$L$16"}</definedName>
    <definedName name="_hu7" localSheetId="13" hidden="1">{"'Sheet1'!$L$16"}</definedName>
    <definedName name="_hu7" localSheetId="3" hidden="1">{"'Sheet1'!$L$16"}</definedName>
    <definedName name="_hu7" hidden="1">{"'Sheet1'!$L$16"}</definedName>
    <definedName name="_HV1">#REF!</definedName>
    <definedName name="_II1" localSheetId="2" hidden="1">{#N/A,#N/A,FALSE,"JACKETS (1100 t) (1)"}</definedName>
    <definedName name="_II1" localSheetId="3" hidden="1">{#N/A,#N/A,FALSE,"JACKETS (1100 t) (1)"}</definedName>
    <definedName name="_II1" hidden="1">{#N/A,#N/A,FALSE,"JACKETS (1100 t) (1)"}</definedName>
    <definedName name="_Key1">#REF!</definedName>
    <definedName name="_Key11" hidden="1">#REF!</definedName>
    <definedName name="_Key2">#REF!</definedName>
    <definedName name="_kfkf" localSheetId="11" hidden="1">#N/A</definedName>
    <definedName name="_kfkf" localSheetId="1" hidden="1">#N/A</definedName>
    <definedName name="_kfkf" localSheetId="2" hidden="1">#N/A</definedName>
    <definedName name="_kfkf" localSheetId="10" hidden="1">#N/A</definedName>
    <definedName name="_kfkf" localSheetId="15" hidden="1">#N/A</definedName>
    <definedName name="_kfkf" localSheetId="18" hidden="1">#N/A</definedName>
    <definedName name="_kfkf" localSheetId="17" hidden="1">#N/A</definedName>
    <definedName name="_kfkf" localSheetId="16" hidden="1">#N/A</definedName>
    <definedName name="_kfkf" localSheetId="14" hidden="1">#N/A</definedName>
    <definedName name="_kfkf" localSheetId="13" hidden="1">#N/A</definedName>
    <definedName name="_kfkf" localSheetId="3" hidden="1">#N/A</definedName>
    <definedName name="_kfkf" hidden="1">#N/A</definedName>
    <definedName name="_kl1">#REF!</definedName>
    <definedName name="_KM130" localSheetId="50" hidden="1">{"'Sheet1'!$L$16"}</definedName>
    <definedName name="_KM130" localSheetId="11" hidden="1">{"'Sheet1'!$L$16"}</definedName>
    <definedName name="_KM130" localSheetId="1" hidden="1">{"'Sheet1'!$L$16"}</definedName>
    <definedName name="_KM130" localSheetId="2" hidden="1">{"'Sheet1'!$L$16"}</definedName>
    <definedName name="_KM130" localSheetId="10" hidden="1">{"'Sheet1'!$L$16"}</definedName>
    <definedName name="_KM130" localSheetId="15" hidden="1">{"'Sheet1'!$L$16"}</definedName>
    <definedName name="_KM130" localSheetId="18" hidden="1">{"'Sheet1'!$L$16"}</definedName>
    <definedName name="_KM130" localSheetId="17" hidden="1">{"'Sheet1'!$L$16"}</definedName>
    <definedName name="_KM130" localSheetId="16" hidden="1">{"'Sheet1'!$L$16"}</definedName>
    <definedName name="_KM130" localSheetId="14" hidden="1">{"'Sheet1'!$L$16"}</definedName>
    <definedName name="_KM130" localSheetId="13" hidden="1">{"'Sheet1'!$L$16"}</definedName>
    <definedName name="_KM130" localSheetId="3" hidden="1">{"'Sheet1'!$L$16"}</definedName>
    <definedName name="_KM130" hidden="1">{"'Sheet1'!$L$16"}</definedName>
    <definedName name="_KWS1">#N/A</definedName>
    <definedName name="_KWS2">#N/A</definedName>
    <definedName name="_KWS3">#N/A</definedName>
    <definedName name="_Lan1" localSheetId="50" hidden="1">{"'Sheet1'!$L$16"}</definedName>
    <definedName name="_Lan1" localSheetId="11" hidden="1">{"'Sheet1'!$L$16"}</definedName>
    <definedName name="_Lan1" localSheetId="1" hidden="1">{"'Sheet1'!$L$16"}</definedName>
    <definedName name="_Lan1" localSheetId="2" hidden="1">{"'Sheet1'!$L$16"}</definedName>
    <definedName name="_Lan1" localSheetId="10" hidden="1">{"'Sheet1'!$L$16"}</definedName>
    <definedName name="_Lan1" localSheetId="15" hidden="1">{"'Sheet1'!$L$16"}</definedName>
    <definedName name="_Lan1" localSheetId="18" hidden="1">{"'Sheet1'!$L$16"}</definedName>
    <definedName name="_Lan1" localSheetId="17" hidden="1">{"'Sheet1'!$L$16"}</definedName>
    <definedName name="_Lan1" localSheetId="16" hidden="1">{"'Sheet1'!$L$16"}</definedName>
    <definedName name="_Lan1" localSheetId="14" hidden="1">{"'Sheet1'!$L$16"}</definedName>
    <definedName name="_Lan1" localSheetId="13" hidden="1">{"'Sheet1'!$L$16"}</definedName>
    <definedName name="_Lan1" localSheetId="3" hidden="1">{"'Sheet1'!$L$16"}</definedName>
    <definedName name="_Lan1" hidden="1">{"'Sheet1'!$L$16"}</definedName>
    <definedName name="_LAN3" localSheetId="50" hidden="1">{"'Sheet1'!$L$16"}</definedName>
    <definedName name="_LAN3" localSheetId="11" hidden="1">{"'Sheet1'!$L$16"}</definedName>
    <definedName name="_LAN3" localSheetId="1" hidden="1">{"'Sheet1'!$L$16"}</definedName>
    <definedName name="_LAN3" localSheetId="2" hidden="1">{"'Sheet1'!$L$16"}</definedName>
    <definedName name="_LAN3" localSheetId="10" hidden="1">{"'Sheet1'!$L$16"}</definedName>
    <definedName name="_LAN3" localSheetId="15" hidden="1">{"'Sheet1'!$L$16"}</definedName>
    <definedName name="_LAN3" localSheetId="18" hidden="1">{"'Sheet1'!$L$16"}</definedName>
    <definedName name="_LAN3" localSheetId="17" hidden="1">{"'Sheet1'!$L$16"}</definedName>
    <definedName name="_LAN3" localSheetId="16" hidden="1">{"'Sheet1'!$L$16"}</definedName>
    <definedName name="_LAN3" localSheetId="14" hidden="1">{"'Sheet1'!$L$16"}</definedName>
    <definedName name="_LAN3" localSheetId="13" hidden="1">{"'Sheet1'!$L$16"}</definedName>
    <definedName name="_LAN3" localSheetId="3" hidden="1">{"'Sheet1'!$L$16"}</definedName>
    <definedName name="_LAN3" hidden="1">{"'Sheet1'!$L$16"}</definedName>
    <definedName name="_ld2" localSheetId="50" hidden="1">{"'Sheet1'!$L$16"}</definedName>
    <definedName name="_ld2" localSheetId="11" hidden="1">{"'Sheet1'!$L$16"}</definedName>
    <definedName name="_ld2" localSheetId="1" hidden="1">{"'Sheet1'!$L$16"}</definedName>
    <definedName name="_ld2" localSheetId="2" hidden="1">{"'Sheet1'!$L$16"}</definedName>
    <definedName name="_ld2" localSheetId="10" hidden="1">{"'Sheet1'!$L$16"}</definedName>
    <definedName name="_ld2" localSheetId="15" hidden="1">{"'Sheet1'!$L$16"}</definedName>
    <definedName name="_ld2" localSheetId="18" hidden="1">{"'Sheet1'!$L$16"}</definedName>
    <definedName name="_ld2" localSheetId="17" hidden="1">{"'Sheet1'!$L$16"}</definedName>
    <definedName name="_ld2" localSheetId="16" hidden="1">{"'Sheet1'!$L$16"}</definedName>
    <definedName name="_ld2" localSheetId="14" hidden="1">{"'Sheet1'!$L$16"}</definedName>
    <definedName name="_ld2" localSheetId="13" hidden="1">{"'Sheet1'!$L$16"}</definedName>
    <definedName name="_ld2" localSheetId="3" hidden="1">{"'Sheet1'!$L$16"}</definedName>
    <definedName name="_ld2" hidden="1">{"'Sheet1'!$L$16"}</definedName>
    <definedName name="_lk2" localSheetId="50" hidden="1">{"'Sheet1'!$L$16"}</definedName>
    <definedName name="_lk2" localSheetId="11" hidden="1">{"'Sheet1'!$L$16"}</definedName>
    <definedName name="_lk2" localSheetId="1" hidden="1">{"'Sheet1'!$L$16"}</definedName>
    <definedName name="_lk2" localSheetId="2" hidden="1">{"'Sheet1'!$L$16"}</definedName>
    <definedName name="_lk2" localSheetId="10" hidden="1">{"'Sheet1'!$L$16"}</definedName>
    <definedName name="_lk2" localSheetId="15" hidden="1">{"'Sheet1'!$L$16"}</definedName>
    <definedName name="_lk2" localSheetId="18" hidden="1">{"'Sheet1'!$L$16"}</definedName>
    <definedName name="_lk2" localSheetId="17" hidden="1">{"'Sheet1'!$L$16"}</definedName>
    <definedName name="_lk2" localSheetId="16" hidden="1">{"'Sheet1'!$L$16"}</definedName>
    <definedName name="_lk2" localSheetId="14" hidden="1">{"'Sheet1'!$L$16"}</definedName>
    <definedName name="_lk2" localSheetId="13" hidden="1">{"'Sheet1'!$L$16"}</definedName>
    <definedName name="_lk2" localSheetId="3" hidden="1">{"'Sheet1'!$L$16"}</definedName>
    <definedName name="_lk2" hidden="1">{"'Sheet1'!$L$16"}</definedName>
    <definedName name="_MatInverse_In" hidden="1">#REF!</definedName>
    <definedName name="_MatInverse_Out" hidden="1">#REF!</definedName>
    <definedName name="_MatMult_A" localSheetId="11" hidden="1">[26]재료비!#REF!</definedName>
    <definedName name="_MatMult_A" localSheetId="1" hidden="1">[26]재료비!#REF!</definedName>
    <definedName name="_MatMult_A" localSheetId="2" hidden="1">[26]재료비!#REF!</definedName>
    <definedName name="_MatMult_A" localSheetId="10" hidden="1">[26]재료비!#REF!</definedName>
    <definedName name="_MatMult_A" localSheetId="15" hidden="1">[26]재료비!#REF!</definedName>
    <definedName name="_MatMult_A" localSheetId="18" hidden="1">[26]재료비!#REF!</definedName>
    <definedName name="_MatMult_A" localSheetId="17" hidden="1">[26]재료비!#REF!</definedName>
    <definedName name="_MatMult_A" localSheetId="16" hidden="1">[26]재료비!#REF!</definedName>
    <definedName name="_MatMult_A" localSheetId="14" hidden="1">[26]재료비!#REF!</definedName>
    <definedName name="_MatMult_A" localSheetId="13" hidden="1">[26]재료비!#REF!</definedName>
    <definedName name="_MatMult_A" localSheetId="3" hidden="1">[26]재료비!#REF!</definedName>
    <definedName name="_MatMult_A" hidden="1">[26]재료비!#REF!</definedName>
    <definedName name="_MatMult_AxB" hidden="1">#REF!</definedName>
    <definedName name="_MatMult_B" hidden="1">#REF!</definedName>
    <definedName name="_MCC3" localSheetId="2" hidden="1">{#N/A,#N/A,FALSE,"CCTV"}</definedName>
    <definedName name="_MCC3" localSheetId="3" hidden="1">{#N/A,#N/A,FALSE,"CCTV"}</definedName>
    <definedName name="_MCC3" hidden="1">{#N/A,#N/A,FALSE,"CCTV"}</definedName>
    <definedName name="_MES10">#REF!</definedName>
    <definedName name="_MES11">#REF!</definedName>
    <definedName name="_MES14">#REF!</definedName>
    <definedName name="_MES15">#REF!</definedName>
    <definedName name="_MES20">#REF!</definedName>
    <definedName name="_MES21">#REF!</definedName>
    <definedName name="_MES24">#REF!</definedName>
    <definedName name="_MES25">#REF!</definedName>
    <definedName name="_MES40">#REF!</definedName>
    <definedName name="_MES41">#REF!</definedName>
    <definedName name="_MES42">#REF!</definedName>
    <definedName name="_MES43">#REF!</definedName>
    <definedName name="_MES44">#REF!</definedName>
    <definedName name="_MES45">#REF!</definedName>
    <definedName name="_MES5">#REF!</definedName>
    <definedName name="_MES50">#REF!</definedName>
    <definedName name="_MES51">#REF!</definedName>
    <definedName name="_MES52">#REF!</definedName>
    <definedName name="_MES53">#REF!</definedName>
    <definedName name="_MES6">#REF!</definedName>
    <definedName name="_MES62">#REF!</definedName>
    <definedName name="_MES70">#REF!</definedName>
    <definedName name="_MES71">#REF!</definedName>
    <definedName name="_NCL200">#REF!</definedName>
    <definedName name="_NCN15" localSheetId="50" hidden="1">{"'Sheet1'!$L$16"}</definedName>
    <definedName name="_NCN15" localSheetId="11" hidden="1">{"'Sheet1'!$L$16"}</definedName>
    <definedName name="_NCN15" localSheetId="1" hidden="1">{"'Sheet1'!$L$16"}</definedName>
    <definedName name="_NCN15" localSheetId="2" hidden="1">{"'Sheet1'!$L$16"}</definedName>
    <definedName name="_NCN15" localSheetId="10" hidden="1">{"'Sheet1'!$L$16"}</definedName>
    <definedName name="_NCN15" localSheetId="15" hidden="1">{"'Sheet1'!$L$16"}</definedName>
    <definedName name="_NCN15" localSheetId="18" hidden="1">{"'Sheet1'!$L$16"}</definedName>
    <definedName name="_NCN15" localSheetId="17" hidden="1">{"'Sheet1'!$L$16"}</definedName>
    <definedName name="_NCN15" localSheetId="16" hidden="1">{"'Sheet1'!$L$16"}</definedName>
    <definedName name="_NCN15" localSheetId="14" hidden="1">{"'Sheet1'!$L$16"}</definedName>
    <definedName name="_NCN15" localSheetId="13" hidden="1">{"'Sheet1'!$L$16"}</definedName>
    <definedName name="_NCN15" localSheetId="3" hidden="1">{"'Sheet1'!$L$16"}</definedName>
    <definedName name="_NCN15" hidden="1">{"'Sheet1'!$L$16"}</definedName>
    <definedName name="_NET2">#REF!</definedName>
    <definedName name="_new2" localSheetId="2" hidden="1">{#N/A,#N/A,FALSE,"Field Rates";#N/A,#N/A,FALSE,"Field Sum"}</definedName>
    <definedName name="_new2" localSheetId="3" hidden="1">{#N/A,#N/A,FALSE,"Field Rates";#N/A,#N/A,FALSE,"Field Sum"}</definedName>
    <definedName name="_new2" hidden="1">{#N/A,#N/A,FALSE,"Field Rates";#N/A,#N/A,FALSE,"Field Sum"}</definedName>
    <definedName name="_new3" localSheetId="2" hidden="1">{#N/A,#N/A,FALSE,"HO Sum";#N/A,#N/A,FALSE,"HO Rates";#N/A,#N/A,FALSE,"Co Sum";#N/A,#N/A,FALSE,"Clients Office";#N/A,#N/A,FALSE,"Field Sum";#N/A,#N/A,FALSE,"Field Rates"}</definedName>
    <definedName name="_new3" localSheetId="3" hidden="1">{#N/A,#N/A,FALSE,"HO Sum";#N/A,#N/A,FALSE,"HO Rates";#N/A,#N/A,FALSE,"Co Sum";#N/A,#N/A,FALSE,"Clients Office";#N/A,#N/A,FALSE,"Field Sum";#N/A,#N/A,FALSE,"Field Rates"}</definedName>
    <definedName name="_new3" hidden="1">{#N/A,#N/A,FALSE,"HO Sum";#N/A,#N/A,FALSE,"HO Rates";#N/A,#N/A,FALSE,"Co Sum";#N/A,#N/A,FALSE,"Clients Office";#N/A,#N/A,FALSE,"Field Sum";#N/A,#N/A,FALSE,"Field Rates"}</definedName>
    <definedName name="_new4" localSheetId="2" hidden="1">{#N/A,#N/A,FALSE,"HO Rates";#N/A,#N/A,FALSE,"HO Sum"}</definedName>
    <definedName name="_new4" localSheetId="3" hidden="1">{#N/A,#N/A,FALSE,"HO Rates";#N/A,#N/A,FALSE,"HO Sum"}</definedName>
    <definedName name="_new4" hidden="1">{#N/A,#N/A,FALSE,"HO Rates";#N/A,#N/A,FALSE,"HO Sum"}</definedName>
    <definedName name="_NK5" localSheetId="50" hidden="1">{"'Sheet1'!$L$16"}</definedName>
    <definedName name="_NK5" localSheetId="11" hidden="1">{"'Sheet1'!$L$16"}</definedName>
    <definedName name="_NK5" localSheetId="1" hidden="1">{"'Sheet1'!$L$16"}</definedName>
    <definedName name="_NK5" localSheetId="2" hidden="1">{"'Sheet1'!$L$16"}</definedName>
    <definedName name="_NK5" localSheetId="10" hidden="1">{"'Sheet1'!$L$16"}</definedName>
    <definedName name="_NK5" localSheetId="15" hidden="1">{"'Sheet1'!$L$16"}</definedName>
    <definedName name="_NK5" localSheetId="18" hidden="1">{"'Sheet1'!$L$16"}</definedName>
    <definedName name="_NK5" localSheetId="17" hidden="1">{"'Sheet1'!$L$16"}</definedName>
    <definedName name="_NK5" localSheetId="16" hidden="1">{"'Sheet1'!$L$16"}</definedName>
    <definedName name="_NK5" localSheetId="14" hidden="1">{"'Sheet1'!$L$16"}</definedName>
    <definedName name="_NK5" localSheetId="13" hidden="1">{"'Sheet1'!$L$16"}</definedName>
    <definedName name="_NK5" localSheetId="3" hidden="1">{"'Sheet1'!$L$16"}</definedName>
    <definedName name="_NK5" hidden="1">{"'Sheet1'!$L$16"}</definedName>
    <definedName name="_nom1">#REF!</definedName>
    <definedName name="_nom10">#REF!</definedName>
    <definedName name="_nom11">#REF!</definedName>
    <definedName name="_nom12">#REF!</definedName>
    <definedName name="_nom13">#REF!</definedName>
    <definedName name="_nom14">#REF!</definedName>
    <definedName name="_nom15">#REF!</definedName>
    <definedName name="_nom16">#REF!</definedName>
    <definedName name="_nom2">#REF!</definedName>
    <definedName name="_nom3">#REF!</definedName>
    <definedName name="_nom4">#REF!</definedName>
    <definedName name="_nom5">#REF!</definedName>
    <definedName name="_nom6">#REF!</definedName>
    <definedName name="_nom7">#REF!</definedName>
    <definedName name="_nom8">#REF!</definedName>
    <definedName name="_nom9">#REF!</definedName>
    <definedName name="_Order1" hidden="1">255</definedName>
    <definedName name="_Order2" hidden="1">255</definedName>
    <definedName name="_ordr2" hidden="1">0</definedName>
    <definedName name="_ordwre2" hidden="1">0</definedName>
    <definedName name="_oto10">[27]VL!#REF!</definedName>
    <definedName name="_PA3" localSheetId="50" hidden="1">{"'Sheet1'!$L$16"}</definedName>
    <definedName name="_PA3" localSheetId="11" hidden="1">{"'Sheet1'!$L$16"}</definedName>
    <definedName name="_PA3" localSheetId="1" hidden="1">{"'Sheet1'!$L$16"}</definedName>
    <definedName name="_PA3" localSheetId="2" hidden="1">{"'Sheet1'!$L$16"}</definedName>
    <definedName name="_PA3" localSheetId="10" hidden="1">{"'Sheet1'!$L$16"}</definedName>
    <definedName name="_PA3" localSheetId="15" hidden="1">{"'Sheet1'!$L$16"}</definedName>
    <definedName name="_PA3" localSheetId="18" hidden="1">{"'Sheet1'!$L$16"}</definedName>
    <definedName name="_PA3" localSheetId="17" hidden="1">{"'Sheet1'!$L$16"}</definedName>
    <definedName name="_PA3" localSheetId="16" hidden="1">{"'Sheet1'!$L$16"}</definedName>
    <definedName name="_PA3" localSheetId="14" hidden="1">{"'Sheet1'!$L$16"}</definedName>
    <definedName name="_PA3" localSheetId="13" hidden="1">{"'Sheet1'!$L$16"}</definedName>
    <definedName name="_PA3" localSheetId="3" hidden="1">{"'Sheet1'!$L$16"}</definedName>
    <definedName name="_PA3" hidden="1">{"'Sheet1'!$L$16"}</definedName>
    <definedName name="_PAG1">#REF!</definedName>
    <definedName name="_pag1000">#REF!</definedName>
    <definedName name="_PAG2">#REF!</definedName>
    <definedName name="_PAG3">#REF!</definedName>
    <definedName name="_PAG31">#REF!</definedName>
    <definedName name="_PAG4">#REF!</definedName>
    <definedName name="_PAG5">#REF!</definedName>
    <definedName name="_PAG51">#REF!</definedName>
    <definedName name="_PAG52">#REF!</definedName>
    <definedName name="_Parse_In" hidden="1">#REF!</definedName>
    <definedName name="_Parse_Out" hidden="1">[28]Quantity!#REF!</definedName>
    <definedName name="_pidCSE">#REF!</definedName>
    <definedName name="_pidSelect">#REF!</definedName>
    <definedName name="_PK2" localSheetId="2" hidden="1">{"'장비'!$A$3:$M$12"}</definedName>
    <definedName name="_PK2" localSheetId="3" hidden="1">{"'장비'!$A$3:$M$12"}</definedName>
    <definedName name="_PK2" hidden="1">{"'장비'!$A$3:$M$12"}</definedName>
    <definedName name="_PKG3" localSheetId="2" hidden="1">{"'장비'!$A$3:$M$12"}</definedName>
    <definedName name="_PKG3" localSheetId="3" hidden="1">{"'장비'!$A$3:$M$12"}</definedName>
    <definedName name="_PKG3" hidden="1">{"'장비'!$A$3:$M$12"}</definedName>
    <definedName name="_PT100">#REF!</definedName>
    <definedName name="_pZ3">#REF!</definedName>
    <definedName name="_QLO7">#REF!</definedName>
    <definedName name="_qqq222" localSheetId="2" hidden="1">{"'장비'!$A$3:$M$12"}</definedName>
    <definedName name="_qqq222" localSheetId="3" hidden="1">{"'장비'!$A$3:$M$12"}</definedName>
    <definedName name="_qqq222" hidden="1">{"'장비'!$A$3:$M$12"}</definedName>
    <definedName name="_R" localSheetId="11">[29]Breech_Duct!$B$65</definedName>
    <definedName name="_R" localSheetId="1">[29]Breech_Duct!$B$65</definedName>
    <definedName name="_R" localSheetId="2">[29]Breech_Duct!$B$65</definedName>
    <definedName name="_R" localSheetId="10">[29]Breech_Duct!$B$65</definedName>
    <definedName name="_R" localSheetId="15">[29]Breech_Duct!$B$65</definedName>
    <definedName name="_R" localSheetId="18">[29]Breech_Duct!$B$65</definedName>
    <definedName name="_R" localSheetId="17">[29]Breech_Duct!$B$65</definedName>
    <definedName name="_R" localSheetId="16">[29]Breech_Duct!$B$65</definedName>
    <definedName name="_R" localSheetId="14">[29]Breech_Duct!$B$65</definedName>
    <definedName name="_R" localSheetId="13">[29]Breech_Duct!$B$65</definedName>
    <definedName name="_R" localSheetId="3">[29]Breech_Duct!$B$65</definedName>
    <definedName name="_R">[29]Breech_Duct!$B$65</definedName>
    <definedName name="_RAP2">#REF!</definedName>
    <definedName name="_RE100">#REF!</definedName>
    <definedName name="_ref2" localSheetId="11" hidden="1">[30]산근!#REF!</definedName>
    <definedName name="_ref2" localSheetId="1" hidden="1">[30]산근!#REF!</definedName>
    <definedName name="_ref2" localSheetId="2" hidden="1">[30]산근!#REF!</definedName>
    <definedName name="_ref2" localSheetId="10" hidden="1">[30]산근!#REF!</definedName>
    <definedName name="_ref2" localSheetId="15" hidden="1">[30]산근!#REF!</definedName>
    <definedName name="_ref2" localSheetId="18" hidden="1">[30]산근!#REF!</definedName>
    <definedName name="_ref2" localSheetId="17" hidden="1">[30]산근!#REF!</definedName>
    <definedName name="_ref2" localSheetId="16" hidden="1">[30]산근!#REF!</definedName>
    <definedName name="_ref2" localSheetId="14" hidden="1">[30]산근!#REF!</definedName>
    <definedName name="_ref2" localSheetId="13" hidden="1">[30]산근!#REF!</definedName>
    <definedName name="_ref2" localSheetId="3" hidden="1">[30]산근!#REF!</definedName>
    <definedName name="_ref2" hidden="1">[30]산근!#REF!</definedName>
    <definedName name="_Regression_Int" hidden="1">1</definedName>
    <definedName name="_Regression_Out" hidden="1">#REF!</definedName>
    <definedName name="_Regression_X" hidden="1">#REF!</definedName>
    <definedName name="_Regression_Y" hidden="1">#REF!</definedName>
    <definedName name="_reo1" localSheetId="2" hidden="1">{"VISTA_1",#N/A,FALSE,"GRAFO"}</definedName>
    <definedName name="_reo1" localSheetId="3" hidden="1">{"VISTA_1",#N/A,FALSE,"GRAFO"}</definedName>
    <definedName name="_reo1" hidden="1">{"VISTA_1",#N/A,FALSE,"GRAFO"}</definedName>
    <definedName name="_reo2" localSheetId="2" hidden="1">{#N/A,#N/A,FALSE,"COPERTINA"}</definedName>
    <definedName name="_reo2" localSheetId="3" hidden="1">{#N/A,#N/A,FALSE,"COPERTINA"}</definedName>
    <definedName name="_reo2" hidden="1">{#N/A,#N/A,FALSE,"COPERTINA"}</definedName>
    <definedName name="_REO3" localSheetId="2" hidden="1">{"VISTA_1",#N/A,FALSE,"GRAFO"}</definedName>
    <definedName name="_REO3" localSheetId="3" hidden="1">{"VISTA_1",#N/A,FALSE,"GRAFO"}</definedName>
    <definedName name="_REO3" hidden="1">{"VISTA_1",#N/A,FALSE,"GRAFO"}</definedName>
    <definedName name="_REO4" localSheetId="2" hidden="1">{#N/A,#N/A,FALSE,"COPERTINA"}</definedName>
    <definedName name="_REO4" localSheetId="3" hidden="1">{#N/A,#N/A,FALSE,"COPERTINA"}</definedName>
    <definedName name="_REO4" hidden="1">{#N/A,#N/A,FALSE,"COPERTINA"}</definedName>
    <definedName name="_S3" localSheetId="2" hidden="1">{#N/A,#N/A,FALSE,"포장2"}</definedName>
    <definedName name="_S3" localSheetId="3" hidden="1">{#N/A,#N/A,FALSE,"포장2"}</definedName>
    <definedName name="_S3" hidden="1">{#N/A,#N/A,FALSE,"포장2"}</definedName>
    <definedName name="_SCL4" localSheetId="50" hidden="1">{"'Sheet1'!$L$16"}</definedName>
    <definedName name="_SCL4" localSheetId="11" hidden="1">{"'Sheet1'!$L$16"}</definedName>
    <definedName name="_SCL4" localSheetId="1" hidden="1">{"'Sheet1'!$L$16"}</definedName>
    <definedName name="_SCL4" localSheetId="2" hidden="1">{"'Sheet1'!$L$16"}</definedName>
    <definedName name="_SCL4" localSheetId="10" hidden="1">{"'Sheet1'!$L$16"}</definedName>
    <definedName name="_SCL4" localSheetId="15" hidden="1">{"'Sheet1'!$L$16"}</definedName>
    <definedName name="_SCL4" localSheetId="18" hidden="1">{"'Sheet1'!$L$16"}</definedName>
    <definedName name="_SCL4" localSheetId="17" hidden="1">{"'Sheet1'!$L$16"}</definedName>
    <definedName name="_SCL4" localSheetId="16" hidden="1">{"'Sheet1'!$L$16"}</definedName>
    <definedName name="_SCL4" localSheetId="14" hidden="1">{"'Sheet1'!$L$16"}</definedName>
    <definedName name="_SCL4" localSheetId="13" hidden="1">{"'Sheet1'!$L$16"}</definedName>
    <definedName name="_SCL4" localSheetId="3" hidden="1">{"'Sheet1'!$L$16"}</definedName>
    <definedName name="_SCL4" hidden="1">{"'Sheet1'!$L$16"}</definedName>
    <definedName name="_SEL32">#REF!</definedName>
    <definedName name="_SFA1">#REF!</definedName>
    <definedName name="_SFA10">#REF!</definedName>
    <definedName name="_SFA11">#REF!</definedName>
    <definedName name="_SFA12">#REF!</definedName>
    <definedName name="_SFA13">#REF!</definedName>
    <definedName name="_SFA14">#REF!</definedName>
    <definedName name="_SFA15">#REF!</definedName>
    <definedName name="_SFA2">#REF!</definedName>
    <definedName name="_SFA20">#REF!</definedName>
    <definedName name="_SFA21">#REF!</definedName>
    <definedName name="_SFA22">#REF!</definedName>
    <definedName name="_SFA23">#REF!</definedName>
    <definedName name="_SFA24">#REF!</definedName>
    <definedName name="_SFA25">#REF!</definedName>
    <definedName name="_SFA3">#REF!</definedName>
    <definedName name="_SFA4">#REF!</definedName>
    <definedName name="_SFA5">#REF!</definedName>
    <definedName name="_SFA6">#REF!</definedName>
    <definedName name="_Sh7" localSheetId="2" hidden="1">{#N/A,#N/A,FALSE,"Vessel1 1";#N/A,#N/A,FALSE,"Vessel1 2";#N/A,#N/A,FALSE,"Vessel1 3";#N/A,#N/A,FALSE,"Vessel1 4";#N/A,#N/A,FALSE,"Vessel1 5";#N/A,#N/A,FALSE,"Vessel1 6";#N/A,#N/A,FALSE,"Vessel1 7";#N/A,#N/A,FALSE,"Vessel1 8";#N/A,#N/A,FALSE,"Vessel1 9";#N/A,#N/A,FALSE,"Vessel1 10";#N/A,#N/A,FALSE,"Vessel1 11"}</definedName>
    <definedName name="_Sh7" localSheetId="3" hidden="1">{#N/A,#N/A,FALSE,"Vessel1 1";#N/A,#N/A,FALSE,"Vessel1 2";#N/A,#N/A,FALSE,"Vessel1 3";#N/A,#N/A,FALSE,"Vessel1 4";#N/A,#N/A,FALSE,"Vessel1 5";#N/A,#N/A,FALSE,"Vessel1 6";#N/A,#N/A,FALSE,"Vessel1 7";#N/A,#N/A,FALSE,"Vessel1 8";#N/A,#N/A,FALSE,"Vessel1 9";#N/A,#N/A,FALSE,"Vessel1 10";#N/A,#N/A,FALSE,"Vessel1 11"}</definedName>
    <definedName name="_Sh7" hidden="1">{#N/A,#N/A,FALSE,"Vessel1 1";#N/A,#N/A,FALSE,"Vessel1 2";#N/A,#N/A,FALSE,"Vessel1 3";#N/A,#N/A,FALSE,"Vessel1 4";#N/A,#N/A,FALSE,"Vessel1 5";#N/A,#N/A,FALSE,"Vessel1 6";#N/A,#N/A,FALSE,"Vessel1 7";#N/A,#N/A,FALSE,"Vessel1 8";#N/A,#N/A,FALSE,"Vessel1 9";#N/A,#N/A,FALSE,"Vessel1 10";#N/A,#N/A,FALSE,"Vessel1 11"}</definedName>
    <definedName name="_Sort">#REF!</definedName>
    <definedName name="_Sortmoi">#REF!</definedName>
    <definedName name="_SUN1">#N/A</definedName>
    <definedName name="_SUN2">#N/A</definedName>
    <definedName name="_T04" localSheetId="2" hidden="1">{#N/A,#N/A,FALSE,"CCTV"}</definedName>
    <definedName name="_T04" localSheetId="3" hidden="1">{#N/A,#N/A,FALSE,"CCTV"}</definedName>
    <definedName name="_T04" hidden="1">{#N/A,#N/A,FALSE,"CCTV"}</definedName>
    <definedName name="_t1" hidden="1">#REF!</definedName>
    <definedName name="_T10" localSheetId="50" hidden="1">{"'Sheet1'!$L$16"}</definedName>
    <definedName name="_T10" localSheetId="11" hidden="1">{"'Sheet1'!$L$16"}</definedName>
    <definedName name="_T10" localSheetId="1" hidden="1">{"'Sheet1'!$L$16"}</definedName>
    <definedName name="_T10" localSheetId="2" hidden="1">{"'Sheet1'!$L$16"}</definedName>
    <definedName name="_T10" localSheetId="10" hidden="1">{"'Sheet1'!$L$16"}</definedName>
    <definedName name="_T10" localSheetId="15" hidden="1">{"'Sheet1'!$L$16"}</definedName>
    <definedName name="_T10" localSheetId="18" hidden="1">{"'Sheet1'!$L$16"}</definedName>
    <definedName name="_T10" localSheetId="17" hidden="1">{"'Sheet1'!$L$16"}</definedName>
    <definedName name="_T10" localSheetId="16" hidden="1">{"'Sheet1'!$L$16"}</definedName>
    <definedName name="_T10" localSheetId="14" hidden="1">{"'Sheet1'!$L$16"}</definedName>
    <definedName name="_T10" localSheetId="13" hidden="1">{"'Sheet1'!$L$16"}</definedName>
    <definedName name="_T10" localSheetId="3" hidden="1">{"'Sheet1'!$L$16"}</definedName>
    <definedName name="_T10" hidden="1">{"'Sheet1'!$L$16"}</definedName>
    <definedName name="_t2" hidden="1">#REF!</definedName>
    <definedName name="_Table1_In1" localSheetId="11" hidden="1">#N/A</definedName>
    <definedName name="_Table1_In1" localSheetId="1" hidden="1">#N/A</definedName>
    <definedName name="_Table1_In1" localSheetId="2" hidden="1">#N/A</definedName>
    <definedName name="_Table1_In1" localSheetId="10" hidden="1">#N/A</definedName>
    <definedName name="_Table1_In1" localSheetId="15" hidden="1">#N/A</definedName>
    <definedName name="_Table1_In1" localSheetId="18" hidden="1">#N/A</definedName>
    <definedName name="_Table1_In1" localSheetId="17" hidden="1">#N/A</definedName>
    <definedName name="_Table1_In1" localSheetId="16" hidden="1">#N/A</definedName>
    <definedName name="_Table1_In1" localSheetId="14" hidden="1">#N/A</definedName>
    <definedName name="_Table1_In1" localSheetId="13" hidden="1">#N/A</definedName>
    <definedName name="_Table1_In1" localSheetId="3" hidden="1">#N/A</definedName>
    <definedName name="_Table1_In1" hidden="1">#N/A</definedName>
    <definedName name="_Table1_Out" localSheetId="11" hidden="1">#N/A</definedName>
    <definedName name="_Table1_Out" localSheetId="1" hidden="1">#N/A</definedName>
    <definedName name="_Table1_Out" localSheetId="2" hidden="1">#N/A</definedName>
    <definedName name="_Table1_Out" localSheetId="10" hidden="1">#N/A</definedName>
    <definedName name="_Table1_Out" localSheetId="15" hidden="1">#N/A</definedName>
    <definedName name="_Table1_Out" localSheetId="18" hidden="1">#N/A</definedName>
    <definedName name="_Table1_Out" localSheetId="17" hidden="1">#N/A</definedName>
    <definedName name="_Table1_Out" localSheetId="16" hidden="1">#N/A</definedName>
    <definedName name="_Table1_Out" localSheetId="14" hidden="1">#N/A</definedName>
    <definedName name="_Table1_Out" localSheetId="13" hidden="1">#N/A</definedName>
    <definedName name="_Table1_Out" localSheetId="3" hidden="1">#N/A</definedName>
    <definedName name="_Table1_Out" hidden="1">#N/A</definedName>
    <definedName name="_Table2_In1" hidden="1">#REF!</definedName>
    <definedName name="_tb2" localSheetId="50" hidden="1">{"'Sheet1'!$L$16"}</definedName>
    <definedName name="_tb2" localSheetId="11" hidden="1">{"'Sheet1'!$L$16"}</definedName>
    <definedName name="_tb2" localSheetId="1" hidden="1">{"'Sheet1'!$L$16"}</definedName>
    <definedName name="_tb2" localSheetId="2" hidden="1">{"'Sheet1'!$L$16"}</definedName>
    <definedName name="_tb2" localSheetId="10" hidden="1">{"'Sheet1'!$L$16"}</definedName>
    <definedName name="_tb2" localSheetId="15" hidden="1">{"'Sheet1'!$L$16"}</definedName>
    <definedName name="_tb2" localSheetId="18" hidden="1">{"'Sheet1'!$L$16"}</definedName>
    <definedName name="_tb2" localSheetId="17" hidden="1">{"'Sheet1'!$L$16"}</definedName>
    <definedName name="_tb2" localSheetId="16" hidden="1">{"'Sheet1'!$L$16"}</definedName>
    <definedName name="_tb2" localSheetId="14" hidden="1">{"'Sheet1'!$L$16"}</definedName>
    <definedName name="_tb2" localSheetId="13" hidden="1">{"'Sheet1'!$L$16"}</definedName>
    <definedName name="_tb2" localSheetId="3" hidden="1">{"'Sheet1'!$L$16"}</definedName>
    <definedName name="_TB2" localSheetId="52">'[31]SPT vs PHI'!$B$2:$C$65</definedName>
    <definedName name="_tb2" hidden="1">{"'Sheet1'!$L$16"}</definedName>
    <definedName name="_td1" localSheetId="50" hidden="1">{"'Sheet1'!$L$16"}</definedName>
    <definedName name="_td1" localSheetId="11" hidden="1">{"'Sheet1'!$L$16"}</definedName>
    <definedName name="_td1" localSheetId="1" hidden="1">{"'Sheet1'!$L$16"}</definedName>
    <definedName name="_td1" localSheetId="2" hidden="1">{"'Sheet1'!$L$16"}</definedName>
    <definedName name="_td1" localSheetId="10" hidden="1">{"'Sheet1'!$L$16"}</definedName>
    <definedName name="_td1" localSheetId="15" hidden="1">{"'Sheet1'!$L$16"}</definedName>
    <definedName name="_td1" localSheetId="18" hidden="1">{"'Sheet1'!$L$16"}</definedName>
    <definedName name="_td1" localSheetId="17" hidden="1">{"'Sheet1'!$L$16"}</definedName>
    <definedName name="_td1" localSheetId="16" hidden="1">{"'Sheet1'!$L$16"}</definedName>
    <definedName name="_td1" localSheetId="14" hidden="1">{"'Sheet1'!$L$16"}</definedName>
    <definedName name="_td1" localSheetId="13" hidden="1">{"'Sheet1'!$L$16"}</definedName>
    <definedName name="_td1" localSheetId="3" hidden="1">{"'Sheet1'!$L$16"}</definedName>
    <definedName name="_td1" hidden="1">{"'Sheet1'!$L$16"}</definedName>
    <definedName name="_tem1">[3]!_tem1</definedName>
    <definedName name="_TM2" localSheetId="50" hidden="1">{"'Sheet1'!$L$16"}</definedName>
    <definedName name="_TM2" localSheetId="11" hidden="1">{"'Sheet1'!$L$16"}</definedName>
    <definedName name="_TM2" localSheetId="1" hidden="1">{"'Sheet1'!$L$16"}</definedName>
    <definedName name="_TM2" localSheetId="2" hidden="1">{"'Sheet1'!$L$16"}</definedName>
    <definedName name="_TM2" localSheetId="10" hidden="1">{"'Sheet1'!$L$16"}</definedName>
    <definedName name="_TM2" localSheetId="15" hidden="1">{"'Sheet1'!$L$16"}</definedName>
    <definedName name="_TM2" localSheetId="18" hidden="1">{"'Sheet1'!$L$16"}</definedName>
    <definedName name="_TM2" localSheetId="17" hidden="1">{"'Sheet1'!$L$16"}</definedName>
    <definedName name="_TM2" localSheetId="16" hidden="1">{"'Sheet1'!$L$16"}</definedName>
    <definedName name="_TM2" localSheetId="14" hidden="1">{"'Sheet1'!$L$16"}</definedName>
    <definedName name="_TM2" localSheetId="13" hidden="1">{"'Sheet1'!$L$16"}</definedName>
    <definedName name="_TM2" localSheetId="3" hidden="1">{"'Sheet1'!$L$16"}</definedName>
    <definedName name="_TM2" hidden="1">{"'Sheet1'!$L$16"}</definedName>
    <definedName name="_tot776">#REF!</definedName>
    <definedName name="_tt3" localSheetId="50" hidden="1">{"'Sheet1'!$L$16"}</definedName>
    <definedName name="_tt3" localSheetId="11" hidden="1">{"'Sheet1'!$L$16"}</definedName>
    <definedName name="_tt3" localSheetId="1" hidden="1">{"'Sheet1'!$L$16"}</definedName>
    <definedName name="_tt3" localSheetId="2" hidden="1">{"'Sheet1'!$L$16"}</definedName>
    <definedName name="_tt3" localSheetId="10" hidden="1">{"'Sheet1'!$L$16"}</definedName>
    <definedName name="_tt3" localSheetId="15" hidden="1">{"'Sheet1'!$L$16"}</definedName>
    <definedName name="_tt3" localSheetId="18" hidden="1">{"'Sheet1'!$L$16"}</definedName>
    <definedName name="_tt3" localSheetId="17" hidden="1">{"'Sheet1'!$L$16"}</definedName>
    <definedName name="_tt3" localSheetId="16" hidden="1">{"'Sheet1'!$L$16"}</definedName>
    <definedName name="_tt3" localSheetId="14" hidden="1">{"'Sheet1'!$L$16"}</definedName>
    <definedName name="_tt3" localSheetId="13" hidden="1">{"'Sheet1'!$L$16"}</definedName>
    <definedName name="_tt3" localSheetId="3" hidden="1">{"'Sheet1'!$L$16"}</definedName>
    <definedName name="_tt3" hidden="1">{"'Sheet1'!$L$16"}</definedName>
    <definedName name="_UU1" localSheetId="2" hidden="1">{#N/A,#N/A,FALSE,"JACKETS (1100 t) (1)"}</definedName>
    <definedName name="_UU1" localSheetId="3" hidden="1">{#N/A,#N/A,FALSE,"JACKETS (1100 t) (1)"}</definedName>
    <definedName name="_UU1" hidden="1">{#N/A,#N/A,FALSE,"JACKETS (1100 t) (1)"}</definedName>
    <definedName name="_vl1">#REF!</definedName>
    <definedName name="_vwo1">[4]제출계산서!$I$183</definedName>
    <definedName name="_vwo2">[4]제출계산서!$I$183</definedName>
    <definedName name="_WFD">"0.2"</definedName>
    <definedName name="_WGR">"0.08"</definedName>
    <definedName name="_woogi" localSheetId="11" hidden="1">#N/A</definedName>
    <definedName name="_woogi" localSheetId="1" hidden="1">#N/A</definedName>
    <definedName name="_woogi" localSheetId="2" hidden="1">#N/A</definedName>
    <definedName name="_woogi" localSheetId="10" hidden="1">#N/A</definedName>
    <definedName name="_woogi" localSheetId="15" hidden="1">#N/A</definedName>
    <definedName name="_woogi" localSheetId="18" hidden="1">#N/A</definedName>
    <definedName name="_woogi" localSheetId="17" hidden="1">#N/A</definedName>
    <definedName name="_woogi" localSheetId="16" hidden="1">#N/A</definedName>
    <definedName name="_woogi" localSheetId="14" hidden="1">#N/A</definedName>
    <definedName name="_woogi" localSheetId="13" hidden="1">#N/A</definedName>
    <definedName name="_woogi" localSheetId="3" hidden="1">#N/A</definedName>
    <definedName name="_woogi" hidden="1">#N/A</definedName>
    <definedName name="_woogi2" localSheetId="11" hidden="1">#N/A</definedName>
    <definedName name="_woogi2" localSheetId="1" hidden="1">#N/A</definedName>
    <definedName name="_woogi2" localSheetId="2" hidden="1">#N/A</definedName>
    <definedName name="_woogi2" localSheetId="10" hidden="1">#N/A</definedName>
    <definedName name="_woogi2" localSheetId="15" hidden="1">#N/A</definedName>
    <definedName name="_woogi2" localSheetId="18" hidden="1">#N/A</definedName>
    <definedName name="_woogi2" localSheetId="17" hidden="1">#N/A</definedName>
    <definedName name="_woogi2" localSheetId="16" hidden="1">#N/A</definedName>
    <definedName name="_woogi2" localSheetId="14" hidden="1">#N/A</definedName>
    <definedName name="_woogi2" localSheetId="13" hidden="1">#N/A</definedName>
    <definedName name="_woogi2" localSheetId="3" hidden="1">#N/A</definedName>
    <definedName name="_woogi2" hidden="1">#N/A</definedName>
    <definedName name="_woogi24" localSheetId="11" hidden="1">#N/A</definedName>
    <definedName name="_woogi24" localSheetId="1" hidden="1">#N/A</definedName>
    <definedName name="_woogi24" localSheetId="2" hidden="1">#N/A</definedName>
    <definedName name="_woogi24" localSheetId="10" hidden="1">#N/A</definedName>
    <definedName name="_woogi24" localSheetId="15" hidden="1">#N/A</definedName>
    <definedName name="_woogi24" localSheetId="18" hidden="1">#N/A</definedName>
    <definedName name="_woogi24" localSheetId="17" hidden="1">#N/A</definedName>
    <definedName name="_woogi24" localSheetId="16" hidden="1">#N/A</definedName>
    <definedName name="_woogi24" localSheetId="14" hidden="1">#N/A</definedName>
    <definedName name="_woogi24" localSheetId="13" hidden="1">#N/A</definedName>
    <definedName name="_woogi24" localSheetId="3" hidden="1">#N/A</definedName>
    <definedName name="_woogi24" hidden="1">#N/A</definedName>
    <definedName name="_woogi3" localSheetId="11" hidden="1">#N/A</definedName>
    <definedName name="_woogi3" localSheetId="1" hidden="1">#N/A</definedName>
    <definedName name="_woogi3" localSheetId="2" hidden="1">#N/A</definedName>
    <definedName name="_woogi3" localSheetId="10" hidden="1">#N/A</definedName>
    <definedName name="_woogi3" localSheetId="15" hidden="1">#N/A</definedName>
    <definedName name="_woogi3" localSheetId="18" hidden="1">#N/A</definedName>
    <definedName name="_woogi3" localSheetId="17" hidden="1">#N/A</definedName>
    <definedName name="_woogi3" localSheetId="16" hidden="1">#N/A</definedName>
    <definedName name="_woogi3" localSheetId="14" hidden="1">#N/A</definedName>
    <definedName name="_woogi3" localSheetId="13" hidden="1">#N/A</definedName>
    <definedName name="_woogi3" localSheetId="3" hidden="1">#N/A</definedName>
    <definedName name="_woogi3" hidden="1">#N/A</definedName>
    <definedName name="_재ㅐ햐" localSheetId="11" hidden="1">#N/A</definedName>
    <definedName name="_재ㅐ햐" localSheetId="1" hidden="1">#N/A</definedName>
    <definedName name="_재ㅐ햐" localSheetId="2" hidden="1">#N/A</definedName>
    <definedName name="_재ㅐ햐" localSheetId="10" hidden="1">#N/A</definedName>
    <definedName name="_재ㅐ햐" localSheetId="15" hidden="1">#N/A</definedName>
    <definedName name="_재ㅐ햐" localSheetId="18" hidden="1">#N/A</definedName>
    <definedName name="_재ㅐ햐" localSheetId="17" hidden="1">#N/A</definedName>
    <definedName name="_재ㅐ햐" localSheetId="16" hidden="1">#N/A</definedName>
    <definedName name="_재ㅐ햐" localSheetId="14" hidden="1">#N/A</definedName>
    <definedName name="_재ㅐ햐" localSheetId="13" hidden="1">#N/A</definedName>
    <definedName name="_재ㅐ햐" localSheetId="3" hidden="1">#N/A</definedName>
    <definedName name="_재ㅐ햐" hidden="1">#N/A</definedName>
    <definedName name="´cAE°eE¹" hidden="1">#REF!</definedName>
    <definedName name="￠´￠￢￠´¡×￠´￠￢￠´¡×">#N/A</definedName>
    <definedName name="￠￥cAE¡ÆeEⓒo" hidden="1">#REF!</definedName>
    <definedName name="√">"SQRT"</definedName>
    <definedName name="◈002MONO현황">#REF!</definedName>
    <definedName name="A" localSheetId="11">#REF!</definedName>
    <definedName name="A" localSheetId="1">#REF!</definedName>
    <definedName name="A" localSheetId="2">#REF!</definedName>
    <definedName name="A" localSheetId="10">#REF!</definedName>
    <definedName name="A" localSheetId="15">#REF!</definedName>
    <definedName name="A" localSheetId="18">#REF!</definedName>
    <definedName name="A" localSheetId="17">#REF!</definedName>
    <definedName name="A" localSheetId="16">#REF!</definedName>
    <definedName name="A" localSheetId="14">#REF!</definedName>
    <definedName name="A" localSheetId="13">#REF!</definedName>
    <definedName name="A" localSheetId="3">#REF!</definedName>
    <definedName name="A">#REF!</definedName>
    <definedName name="â" localSheetId="50" hidden="1">{"'Sheet1'!$L$16"}</definedName>
    <definedName name="â" localSheetId="11" hidden="1">{"'Sheet1'!$L$16"}</definedName>
    <definedName name="â" localSheetId="1" hidden="1">{"'Sheet1'!$L$16"}</definedName>
    <definedName name="â" localSheetId="2" hidden="1">{"'Sheet1'!$L$16"}</definedName>
    <definedName name="â" localSheetId="10" hidden="1">{"'Sheet1'!$L$16"}</definedName>
    <definedName name="â" localSheetId="15" hidden="1">{"'Sheet1'!$L$16"}</definedName>
    <definedName name="â" localSheetId="18" hidden="1">{"'Sheet1'!$L$16"}</definedName>
    <definedName name="â" localSheetId="17" hidden="1">{"'Sheet1'!$L$16"}</definedName>
    <definedName name="â" localSheetId="16" hidden="1">{"'Sheet1'!$L$16"}</definedName>
    <definedName name="â" localSheetId="14" hidden="1">{"'Sheet1'!$L$16"}</definedName>
    <definedName name="â" localSheetId="13" hidden="1">{"'Sheet1'!$L$16"}</definedName>
    <definedName name="â" localSheetId="3" hidden="1">{"'Sheet1'!$L$16"}</definedName>
    <definedName name="â" hidden="1">{"'Sheet1'!$L$16"}</definedName>
    <definedName name="A.">#REF!</definedName>
    <definedName name="a_">#REF!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'[32]Xuly Data'!#REF!</definedName>
    <definedName name="A120_">#REF!</definedName>
    <definedName name="A1C1" hidden="1">#REF!</definedName>
    <definedName name="a1moi" localSheetId="50" hidden="1">{"'Sheet1'!$L$16"}</definedName>
    <definedName name="a1moi" localSheetId="11" hidden="1">{"'Sheet1'!$L$16"}</definedName>
    <definedName name="a1moi" localSheetId="1" hidden="1">{"'Sheet1'!$L$16"}</definedName>
    <definedName name="a1moi" localSheetId="2" hidden="1">{"'Sheet1'!$L$16"}</definedName>
    <definedName name="a1moi" localSheetId="10" hidden="1">{"'Sheet1'!$L$16"}</definedName>
    <definedName name="a1moi" localSheetId="15" hidden="1">{"'Sheet1'!$L$16"}</definedName>
    <definedName name="a1moi" localSheetId="18" hidden="1">{"'Sheet1'!$L$16"}</definedName>
    <definedName name="a1moi" localSheetId="17" hidden="1">{"'Sheet1'!$L$16"}</definedName>
    <definedName name="a1moi" localSheetId="16" hidden="1">{"'Sheet1'!$L$16"}</definedName>
    <definedName name="a1moi" localSheetId="14" hidden="1">{"'Sheet1'!$L$16"}</definedName>
    <definedName name="a1moi" localSheetId="13" hidden="1">{"'Sheet1'!$L$16"}</definedName>
    <definedName name="a1moi" localSheetId="3" hidden="1">{"'Sheet1'!$L$16"}</definedName>
    <definedName name="a1moi" hidden="1">{"'Sheet1'!$L$16"}</definedName>
    <definedName name="a2_">'[32]Xuly Data'!#REF!</definedName>
    <definedName name="a277Print_Titles">#REF!</definedName>
    <definedName name="a3_">'[32]Xuly Data'!#REF!</definedName>
    <definedName name="A35_">#REF!</definedName>
    <definedName name="a4_">'[32]Xuly Data'!#REF!</definedName>
    <definedName name="a5_">'[32]Xuly Data'!#REF!</definedName>
    <definedName name="A50_">#REF!</definedName>
    <definedName name="a6_">[33]Solieu!$C$84</definedName>
    <definedName name="a7_">'[32]Xuly Data'!#REF!</definedName>
    <definedName name="A70_">#REF!</definedName>
    <definedName name="A8b" hidden="1">#REF!</definedName>
    <definedName name="A95_">#REF!</definedName>
    <definedName name="AA" localSheetId="11" hidden="1">[12]Spread!$J$10:$BQ$10</definedName>
    <definedName name="AA" localSheetId="1" hidden="1">[12]Spread!$J$10:$BQ$10</definedName>
    <definedName name="AA" localSheetId="2" hidden="1">[12]Spread!$J$10:$BQ$10</definedName>
    <definedName name="AA" localSheetId="10" hidden="1">[12]Spread!$J$10:$BQ$10</definedName>
    <definedName name="AA" localSheetId="15" hidden="1">[12]Spread!$J$10:$BQ$10</definedName>
    <definedName name="AA" localSheetId="18" hidden="1">[12]Spread!$J$10:$BQ$10</definedName>
    <definedName name="AA" localSheetId="17" hidden="1">[12]Spread!$J$10:$BQ$10</definedName>
    <definedName name="AA" localSheetId="16" hidden="1">[12]Spread!$J$10:$BQ$10</definedName>
    <definedName name="AA" localSheetId="14" hidden="1">[12]Spread!$J$10:$BQ$10</definedName>
    <definedName name="AA" localSheetId="13" hidden="1">[12]Spread!$J$10:$BQ$10</definedName>
    <definedName name="AA" localSheetId="3" hidden="1">[12]Spread!$J$10:$BQ$10</definedName>
    <definedName name="AA" hidden="1">[12]Spread!$J$10:$BQ$10</definedName>
    <definedName name="aaa" localSheetId="11">[34]Categories!$A$1:$A$11</definedName>
    <definedName name="aaa" localSheetId="1">[34]Categories!$A$1:$A$11</definedName>
    <definedName name="aaa" localSheetId="2">[34]Categories!$A$1:$A$11</definedName>
    <definedName name="aaa" localSheetId="10">[34]Categories!$A$1:$A$11</definedName>
    <definedName name="aaa" localSheetId="15">[34]Categories!$A$1:$A$11</definedName>
    <definedName name="aaa" localSheetId="18">[34]Categories!$A$1:$A$11</definedName>
    <definedName name="aaa" localSheetId="17">[34]Categories!$A$1:$A$11</definedName>
    <definedName name="aaa" localSheetId="16">[34]Categories!$A$1:$A$11</definedName>
    <definedName name="aaa" localSheetId="14">[34]Categories!$A$1:$A$11</definedName>
    <definedName name="aaa" localSheetId="13">[34]Categories!$A$1:$A$11</definedName>
    <definedName name="aaa" localSheetId="3">[34]Categories!$A$1:$A$11</definedName>
    <definedName name="aaa">[34]Categories!$A$1:$A$11</definedName>
    <definedName name="aaaa" localSheetId="11" hidden="1">{"'Sheet1'!$A$3:$I$11"}</definedName>
    <definedName name="aaaa" localSheetId="1" hidden="1">{"'Sheet1'!$A$3:$I$11"}</definedName>
    <definedName name="aaaa" localSheetId="2" hidden="1">{"'Sheet1'!$A$3:$I$11"}</definedName>
    <definedName name="aaaa" localSheetId="10" hidden="1">{"'Sheet1'!$A$3:$I$11"}</definedName>
    <definedName name="aaaa" localSheetId="15" hidden="1">{"'Sheet1'!$A$3:$I$11"}</definedName>
    <definedName name="aaaa" localSheetId="18" hidden="1">{"'Sheet1'!$A$3:$I$11"}</definedName>
    <definedName name="aaaa" localSheetId="17" hidden="1">{"'Sheet1'!$A$3:$I$11"}</definedName>
    <definedName name="aaaa" localSheetId="16" hidden="1">{"'Sheet1'!$A$3:$I$11"}</definedName>
    <definedName name="aaaa" localSheetId="14" hidden="1">{"'Sheet1'!$A$3:$I$11"}</definedName>
    <definedName name="aaaa" localSheetId="13" hidden="1">{"'Sheet1'!$A$3:$I$11"}</definedName>
    <definedName name="aaaa" localSheetId="3" hidden="1">{"'Sheet1'!$A$3:$I$11"}</definedName>
    <definedName name="aaaa" hidden="1">{"'Sheet1'!$A$3:$I$11"}</definedName>
    <definedName name="aaaa1" localSheetId="2" hidden="1">{#N/A,#N/A,TRUE,"Basic";#N/A,#N/A,TRUE,"EXT-TABLE";#N/A,#N/A,TRUE,"STEEL";#N/A,#N/A,TRUE,"INT-Table";#N/A,#N/A,TRUE,"STEEL";#N/A,#N/A,TRUE,"Door"}</definedName>
    <definedName name="aaaa1" localSheetId="3" hidden="1">{#N/A,#N/A,TRUE,"Basic";#N/A,#N/A,TRUE,"EXT-TABLE";#N/A,#N/A,TRUE,"STEEL";#N/A,#N/A,TRUE,"INT-Table";#N/A,#N/A,TRUE,"STEEL";#N/A,#N/A,TRUE,"Door"}</definedName>
    <definedName name="aaaa1" hidden="1">{#N/A,#N/A,TRUE,"Basic";#N/A,#N/A,TRUE,"EXT-TABLE";#N/A,#N/A,TRUE,"STEEL";#N/A,#N/A,TRUE,"INT-Table";#N/A,#N/A,TRUE,"STEEL";#N/A,#N/A,TRUE,"Door"}</definedName>
    <definedName name="aaaaa" localSheetId="11" hidden="1">{"'Sheet1'!$A$3:$I$11"}</definedName>
    <definedName name="aaaaa" localSheetId="1" hidden="1">{"'Sheet1'!$A$3:$I$11"}</definedName>
    <definedName name="aaaaa" localSheetId="2" hidden="1">{"'Sheet1'!$A$3:$I$11"}</definedName>
    <definedName name="aaaaa" localSheetId="10" hidden="1">{"'Sheet1'!$A$3:$I$11"}</definedName>
    <definedName name="aaaaa" localSheetId="15" hidden="1">{"'Sheet1'!$A$3:$I$11"}</definedName>
    <definedName name="aaaaa" localSheetId="18" hidden="1">{"'Sheet1'!$A$3:$I$11"}</definedName>
    <definedName name="aaaaa" localSheetId="17" hidden="1">{"'Sheet1'!$A$3:$I$11"}</definedName>
    <definedName name="aaaaa" localSheetId="16" hidden="1">{"'Sheet1'!$A$3:$I$11"}</definedName>
    <definedName name="aaaaa" localSheetId="14" hidden="1">{"'Sheet1'!$A$3:$I$11"}</definedName>
    <definedName name="aaaaa" localSheetId="13" hidden="1">{"'Sheet1'!$A$3:$I$11"}</definedName>
    <definedName name="aaaaa" localSheetId="3" hidden="1">{"'Sheet1'!$A$3:$I$11"}</definedName>
    <definedName name="aaaaa" hidden="1">{"'Sheet1'!$A$3:$I$11"}</definedName>
    <definedName name="aaaaa_1" localSheetId="2" hidden="1">{#N/A,#N/A,TRUE,"Basic";#N/A,#N/A,TRUE,"EXT-TABLE";#N/A,#N/A,TRUE,"STEEL";#N/A,#N/A,TRUE,"INT-Table";#N/A,#N/A,TRUE,"STEEL";#N/A,#N/A,TRUE,"Door"}</definedName>
    <definedName name="aaaaa_1" localSheetId="3" hidden="1">{#N/A,#N/A,TRUE,"Basic";#N/A,#N/A,TRUE,"EXT-TABLE";#N/A,#N/A,TRUE,"STEEL";#N/A,#N/A,TRUE,"INT-Table";#N/A,#N/A,TRUE,"STEEL";#N/A,#N/A,TRUE,"Door"}</definedName>
    <definedName name="aaaaa_1" hidden="1">{#N/A,#N/A,TRUE,"Basic";#N/A,#N/A,TRUE,"EXT-TABLE";#N/A,#N/A,TRUE,"STEEL";#N/A,#N/A,TRUE,"INT-Table";#N/A,#N/A,TRUE,"STEEL";#N/A,#N/A,TRUE,"Door"}</definedName>
    <definedName name="aaaaa_1_1" localSheetId="2" hidden="1">{#N/A,#N/A,TRUE,"Basic";#N/A,#N/A,TRUE,"EXT-TABLE";#N/A,#N/A,TRUE,"STEEL";#N/A,#N/A,TRUE,"INT-Table";#N/A,#N/A,TRUE,"STEEL";#N/A,#N/A,TRUE,"Door"}</definedName>
    <definedName name="aaaaa_1_1" localSheetId="3" hidden="1">{#N/A,#N/A,TRUE,"Basic";#N/A,#N/A,TRUE,"EXT-TABLE";#N/A,#N/A,TRUE,"STEEL";#N/A,#N/A,TRUE,"INT-Table";#N/A,#N/A,TRUE,"STEEL";#N/A,#N/A,TRUE,"Door"}</definedName>
    <definedName name="aaaaa_1_1" hidden="1">{#N/A,#N/A,TRUE,"Basic";#N/A,#N/A,TRUE,"EXT-TABLE";#N/A,#N/A,TRUE,"STEEL";#N/A,#N/A,TRUE,"INT-Table";#N/A,#N/A,TRUE,"STEEL";#N/A,#N/A,TRUE,"Door"}</definedName>
    <definedName name="aaaaa_1_2" localSheetId="2" hidden="1">{#N/A,#N/A,TRUE,"Basic";#N/A,#N/A,TRUE,"EXT-TABLE";#N/A,#N/A,TRUE,"STEEL";#N/A,#N/A,TRUE,"INT-Table";#N/A,#N/A,TRUE,"STEEL";#N/A,#N/A,TRUE,"Door"}</definedName>
    <definedName name="aaaaa_1_2" localSheetId="3" hidden="1">{#N/A,#N/A,TRUE,"Basic";#N/A,#N/A,TRUE,"EXT-TABLE";#N/A,#N/A,TRUE,"STEEL";#N/A,#N/A,TRUE,"INT-Table";#N/A,#N/A,TRUE,"STEEL";#N/A,#N/A,TRUE,"Door"}</definedName>
    <definedName name="aaaaa_1_2" hidden="1">{#N/A,#N/A,TRUE,"Basic";#N/A,#N/A,TRUE,"EXT-TABLE";#N/A,#N/A,TRUE,"STEEL";#N/A,#N/A,TRUE,"INT-Table";#N/A,#N/A,TRUE,"STEEL";#N/A,#N/A,TRUE,"Door"}</definedName>
    <definedName name="aaaaa_2" localSheetId="2" hidden="1">{#N/A,#N/A,TRUE,"Basic";#N/A,#N/A,TRUE,"EXT-TABLE";#N/A,#N/A,TRUE,"STEEL";#N/A,#N/A,TRUE,"INT-Table";#N/A,#N/A,TRUE,"STEEL";#N/A,#N/A,TRUE,"Door"}</definedName>
    <definedName name="aaaaa_2" localSheetId="3" hidden="1">{#N/A,#N/A,TRUE,"Basic";#N/A,#N/A,TRUE,"EXT-TABLE";#N/A,#N/A,TRUE,"STEEL";#N/A,#N/A,TRUE,"INT-Table";#N/A,#N/A,TRUE,"STEEL";#N/A,#N/A,TRUE,"Door"}</definedName>
    <definedName name="aaaaa_2" hidden="1">{#N/A,#N/A,TRUE,"Basic";#N/A,#N/A,TRUE,"EXT-TABLE";#N/A,#N/A,TRUE,"STEEL";#N/A,#N/A,TRUE,"INT-Table";#N/A,#N/A,TRUE,"STEEL";#N/A,#N/A,TRUE,"Door"}</definedName>
    <definedName name="aaaaa_2_1" localSheetId="2" hidden="1">{#N/A,#N/A,TRUE,"Basic";#N/A,#N/A,TRUE,"EXT-TABLE";#N/A,#N/A,TRUE,"STEEL";#N/A,#N/A,TRUE,"INT-Table";#N/A,#N/A,TRUE,"STEEL";#N/A,#N/A,TRUE,"Door"}</definedName>
    <definedName name="aaaaa_2_1" localSheetId="3" hidden="1">{#N/A,#N/A,TRUE,"Basic";#N/A,#N/A,TRUE,"EXT-TABLE";#N/A,#N/A,TRUE,"STEEL";#N/A,#N/A,TRUE,"INT-Table";#N/A,#N/A,TRUE,"STEEL";#N/A,#N/A,TRUE,"Door"}</definedName>
    <definedName name="aaaaa_2_1" hidden="1">{#N/A,#N/A,TRUE,"Basic";#N/A,#N/A,TRUE,"EXT-TABLE";#N/A,#N/A,TRUE,"STEEL";#N/A,#N/A,TRUE,"INT-Table";#N/A,#N/A,TRUE,"STEEL";#N/A,#N/A,TRUE,"Door"}</definedName>
    <definedName name="aaaaa_2_2" localSheetId="2" hidden="1">{#N/A,#N/A,TRUE,"Basic";#N/A,#N/A,TRUE,"EXT-TABLE";#N/A,#N/A,TRUE,"STEEL";#N/A,#N/A,TRUE,"INT-Table";#N/A,#N/A,TRUE,"STEEL";#N/A,#N/A,TRUE,"Door"}</definedName>
    <definedName name="aaaaa_2_2" localSheetId="3" hidden="1">{#N/A,#N/A,TRUE,"Basic";#N/A,#N/A,TRUE,"EXT-TABLE";#N/A,#N/A,TRUE,"STEEL";#N/A,#N/A,TRUE,"INT-Table";#N/A,#N/A,TRUE,"STEEL";#N/A,#N/A,TRUE,"Door"}</definedName>
    <definedName name="aaaaa_2_2" hidden="1">{#N/A,#N/A,TRUE,"Basic";#N/A,#N/A,TRUE,"EXT-TABLE";#N/A,#N/A,TRUE,"STEEL";#N/A,#N/A,TRUE,"INT-Table";#N/A,#N/A,TRUE,"STEEL";#N/A,#N/A,TRUE,"Door"}</definedName>
    <definedName name="aaaaa_3" localSheetId="2" hidden="1">{#N/A,#N/A,TRUE,"Basic";#N/A,#N/A,TRUE,"EXT-TABLE";#N/A,#N/A,TRUE,"STEEL";#N/A,#N/A,TRUE,"INT-Table";#N/A,#N/A,TRUE,"STEEL";#N/A,#N/A,TRUE,"Door"}</definedName>
    <definedName name="aaaaa_3" localSheetId="3" hidden="1">{#N/A,#N/A,TRUE,"Basic";#N/A,#N/A,TRUE,"EXT-TABLE";#N/A,#N/A,TRUE,"STEEL";#N/A,#N/A,TRUE,"INT-Table";#N/A,#N/A,TRUE,"STEEL";#N/A,#N/A,TRUE,"Door"}</definedName>
    <definedName name="aaaaa_3" hidden="1">{#N/A,#N/A,TRUE,"Basic";#N/A,#N/A,TRUE,"EXT-TABLE";#N/A,#N/A,TRUE,"STEEL";#N/A,#N/A,TRUE,"INT-Table";#N/A,#N/A,TRUE,"STEEL";#N/A,#N/A,TRUE,"Door"}</definedName>
    <definedName name="aaaaa_3_1" localSheetId="2" hidden="1">{#N/A,#N/A,TRUE,"Basic";#N/A,#N/A,TRUE,"EXT-TABLE";#N/A,#N/A,TRUE,"STEEL";#N/A,#N/A,TRUE,"INT-Table";#N/A,#N/A,TRUE,"STEEL";#N/A,#N/A,TRUE,"Door"}</definedName>
    <definedName name="aaaaa_3_1" localSheetId="3" hidden="1">{#N/A,#N/A,TRUE,"Basic";#N/A,#N/A,TRUE,"EXT-TABLE";#N/A,#N/A,TRUE,"STEEL";#N/A,#N/A,TRUE,"INT-Table";#N/A,#N/A,TRUE,"STEEL";#N/A,#N/A,TRUE,"Door"}</definedName>
    <definedName name="aaaaa_3_1" hidden="1">{#N/A,#N/A,TRUE,"Basic";#N/A,#N/A,TRUE,"EXT-TABLE";#N/A,#N/A,TRUE,"STEEL";#N/A,#N/A,TRUE,"INT-Table";#N/A,#N/A,TRUE,"STEEL";#N/A,#N/A,TRUE,"Door"}</definedName>
    <definedName name="aaaaa_3_2" localSheetId="2" hidden="1">{#N/A,#N/A,TRUE,"Basic";#N/A,#N/A,TRUE,"EXT-TABLE";#N/A,#N/A,TRUE,"STEEL";#N/A,#N/A,TRUE,"INT-Table";#N/A,#N/A,TRUE,"STEEL";#N/A,#N/A,TRUE,"Door"}</definedName>
    <definedName name="aaaaa_3_2" localSheetId="3" hidden="1">{#N/A,#N/A,TRUE,"Basic";#N/A,#N/A,TRUE,"EXT-TABLE";#N/A,#N/A,TRUE,"STEEL";#N/A,#N/A,TRUE,"INT-Table";#N/A,#N/A,TRUE,"STEEL";#N/A,#N/A,TRUE,"Door"}</definedName>
    <definedName name="aaaaa_3_2" hidden="1">{#N/A,#N/A,TRUE,"Basic";#N/A,#N/A,TRUE,"EXT-TABLE";#N/A,#N/A,TRUE,"STEEL";#N/A,#N/A,TRUE,"INT-Table";#N/A,#N/A,TRUE,"STEEL";#N/A,#N/A,TRUE,"Door"}</definedName>
    <definedName name="aaaaa_4" localSheetId="2" hidden="1">{#N/A,#N/A,TRUE,"Basic";#N/A,#N/A,TRUE,"EXT-TABLE";#N/A,#N/A,TRUE,"STEEL";#N/A,#N/A,TRUE,"INT-Table";#N/A,#N/A,TRUE,"STEEL";#N/A,#N/A,TRUE,"Door"}</definedName>
    <definedName name="aaaaa_4" localSheetId="3" hidden="1">{#N/A,#N/A,TRUE,"Basic";#N/A,#N/A,TRUE,"EXT-TABLE";#N/A,#N/A,TRUE,"STEEL";#N/A,#N/A,TRUE,"INT-Table";#N/A,#N/A,TRUE,"STEEL";#N/A,#N/A,TRUE,"Door"}</definedName>
    <definedName name="aaaaa_4" hidden="1">{#N/A,#N/A,TRUE,"Basic";#N/A,#N/A,TRUE,"EXT-TABLE";#N/A,#N/A,TRUE,"STEEL";#N/A,#N/A,TRUE,"INT-Table";#N/A,#N/A,TRUE,"STEEL";#N/A,#N/A,TRUE,"Door"}</definedName>
    <definedName name="aaaaa_4_1" localSheetId="2" hidden="1">{#N/A,#N/A,TRUE,"Basic";#N/A,#N/A,TRUE,"EXT-TABLE";#N/A,#N/A,TRUE,"STEEL";#N/A,#N/A,TRUE,"INT-Table";#N/A,#N/A,TRUE,"STEEL";#N/A,#N/A,TRUE,"Door"}</definedName>
    <definedName name="aaaaa_4_1" localSheetId="3" hidden="1">{#N/A,#N/A,TRUE,"Basic";#N/A,#N/A,TRUE,"EXT-TABLE";#N/A,#N/A,TRUE,"STEEL";#N/A,#N/A,TRUE,"INT-Table";#N/A,#N/A,TRUE,"STEEL";#N/A,#N/A,TRUE,"Door"}</definedName>
    <definedName name="aaaaa_4_1" hidden="1">{#N/A,#N/A,TRUE,"Basic";#N/A,#N/A,TRUE,"EXT-TABLE";#N/A,#N/A,TRUE,"STEEL";#N/A,#N/A,TRUE,"INT-Table";#N/A,#N/A,TRUE,"STEEL";#N/A,#N/A,TRUE,"Door"}</definedName>
    <definedName name="aaaaa_4_2" localSheetId="2" hidden="1">{#N/A,#N/A,TRUE,"Basic";#N/A,#N/A,TRUE,"EXT-TABLE";#N/A,#N/A,TRUE,"STEEL";#N/A,#N/A,TRUE,"INT-Table";#N/A,#N/A,TRUE,"STEEL";#N/A,#N/A,TRUE,"Door"}</definedName>
    <definedName name="aaaaa_4_2" localSheetId="3" hidden="1">{#N/A,#N/A,TRUE,"Basic";#N/A,#N/A,TRUE,"EXT-TABLE";#N/A,#N/A,TRUE,"STEEL";#N/A,#N/A,TRUE,"INT-Table";#N/A,#N/A,TRUE,"STEEL";#N/A,#N/A,TRUE,"Door"}</definedName>
    <definedName name="aaaaa_4_2" hidden="1">{#N/A,#N/A,TRUE,"Basic";#N/A,#N/A,TRUE,"EXT-TABLE";#N/A,#N/A,TRUE,"STEEL";#N/A,#N/A,TRUE,"INT-Table";#N/A,#N/A,TRUE,"STEEL";#N/A,#N/A,TRUE,"Door"}</definedName>
    <definedName name="aaaaa_5" localSheetId="2" hidden="1">{#N/A,#N/A,TRUE,"Basic";#N/A,#N/A,TRUE,"EXT-TABLE";#N/A,#N/A,TRUE,"STEEL";#N/A,#N/A,TRUE,"INT-Table";#N/A,#N/A,TRUE,"STEEL";#N/A,#N/A,TRUE,"Door"}</definedName>
    <definedName name="aaaaa_5" localSheetId="3" hidden="1">{#N/A,#N/A,TRUE,"Basic";#N/A,#N/A,TRUE,"EXT-TABLE";#N/A,#N/A,TRUE,"STEEL";#N/A,#N/A,TRUE,"INT-Table";#N/A,#N/A,TRUE,"STEEL";#N/A,#N/A,TRUE,"Door"}</definedName>
    <definedName name="aaaaa_5" hidden="1">{#N/A,#N/A,TRUE,"Basic";#N/A,#N/A,TRUE,"EXT-TABLE";#N/A,#N/A,TRUE,"STEEL";#N/A,#N/A,TRUE,"INT-Table";#N/A,#N/A,TRUE,"STEEL";#N/A,#N/A,TRUE,"Door"}</definedName>
    <definedName name="aaaaa_5_1" localSheetId="2" hidden="1">{#N/A,#N/A,TRUE,"Basic";#N/A,#N/A,TRUE,"EXT-TABLE";#N/A,#N/A,TRUE,"STEEL";#N/A,#N/A,TRUE,"INT-Table";#N/A,#N/A,TRUE,"STEEL";#N/A,#N/A,TRUE,"Door"}</definedName>
    <definedName name="aaaaa_5_1" localSheetId="3" hidden="1">{#N/A,#N/A,TRUE,"Basic";#N/A,#N/A,TRUE,"EXT-TABLE";#N/A,#N/A,TRUE,"STEEL";#N/A,#N/A,TRUE,"INT-Table";#N/A,#N/A,TRUE,"STEEL";#N/A,#N/A,TRUE,"Door"}</definedName>
    <definedName name="aaaaa_5_1" hidden="1">{#N/A,#N/A,TRUE,"Basic";#N/A,#N/A,TRUE,"EXT-TABLE";#N/A,#N/A,TRUE,"STEEL";#N/A,#N/A,TRUE,"INT-Table";#N/A,#N/A,TRUE,"STEEL";#N/A,#N/A,TRUE,"Door"}</definedName>
    <definedName name="aaaaa_5_2" localSheetId="2" hidden="1">{#N/A,#N/A,TRUE,"Basic";#N/A,#N/A,TRUE,"EXT-TABLE";#N/A,#N/A,TRUE,"STEEL";#N/A,#N/A,TRUE,"INT-Table";#N/A,#N/A,TRUE,"STEEL";#N/A,#N/A,TRUE,"Door"}</definedName>
    <definedName name="aaaaa_5_2" localSheetId="3" hidden="1">{#N/A,#N/A,TRUE,"Basic";#N/A,#N/A,TRUE,"EXT-TABLE";#N/A,#N/A,TRUE,"STEEL";#N/A,#N/A,TRUE,"INT-Table";#N/A,#N/A,TRUE,"STEEL";#N/A,#N/A,TRUE,"Door"}</definedName>
    <definedName name="aaaaa_5_2" hidden="1">{#N/A,#N/A,TRUE,"Basic";#N/A,#N/A,TRUE,"EXT-TABLE";#N/A,#N/A,TRUE,"STEEL";#N/A,#N/A,TRUE,"INT-Table";#N/A,#N/A,TRUE,"STEEL";#N/A,#N/A,TRUE,"Door"}</definedName>
    <definedName name="AAAAA1" localSheetId="2" hidden="1">{#N/A,#N/A,TRUE,"Basic";#N/A,#N/A,TRUE,"EXT-TABLE";#N/A,#N/A,TRUE,"STEEL";#N/A,#N/A,TRUE,"INT-Table";#N/A,#N/A,TRUE,"STEEL";#N/A,#N/A,TRUE,"Door"}</definedName>
    <definedName name="AAAAA1" localSheetId="3" hidden="1">{#N/A,#N/A,TRUE,"Basic";#N/A,#N/A,TRUE,"EXT-TABLE";#N/A,#N/A,TRUE,"STEEL";#N/A,#N/A,TRUE,"INT-Table";#N/A,#N/A,TRUE,"STEEL";#N/A,#N/A,TRUE,"Door"}</definedName>
    <definedName name="AAAAA1" hidden="1">{#N/A,#N/A,TRUE,"Basic";#N/A,#N/A,TRUE,"EXT-TABLE";#N/A,#N/A,TRUE,"STEEL";#N/A,#N/A,TRUE,"INT-Table";#N/A,#N/A,TRUE,"STEEL";#N/A,#N/A,TRUE,"Door"}</definedName>
    <definedName name="AAAAA1_1" localSheetId="2" hidden="1">{#N/A,#N/A,TRUE,"Basic";#N/A,#N/A,TRUE,"EXT-TABLE";#N/A,#N/A,TRUE,"STEEL";#N/A,#N/A,TRUE,"INT-Table";#N/A,#N/A,TRUE,"STEEL";#N/A,#N/A,TRUE,"Door"}</definedName>
    <definedName name="AAAAA1_1" localSheetId="3" hidden="1">{#N/A,#N/A,TRUE,"Basic";#N/A,#N/A,TRUE,"EXT-TABLE";#N/A,#N/A,TRUE,"STEEL";#N/A,#N/A,TRUE,"INT-Table";#N/A,#N/A,TRUE,"STEEL";#N/A,#N/A,TRUE,"Door"}</definedName>
    <definedName name="AAAAA1_1" hidden="1">{#N/A,#N/A,TRUE,"Basic";#N/A,#N/A,TRUE,"EXT-TABLE";#N/A,#N/A,TRUE,"STEEL";#N/A,#N/A,TRUE,"INT-Table";#N/A,#N/A,TRUE,"STEEL";#N/A,#N/A,TRUE,"Door"}</definedName>
    <definedName name="AAAAA1_1_1" localSheetId="2" hidden="1">{#N/A,#N/A,TRUE,"Basic";#N/A,#N/A,TRUE,"EXT-TABLE";#N/A,#N/A,TRUE,"STEEL";#N/A,#N/A,TRUE,"INT-Table";#N/A,#N/A,TRUE,"STEEL";#N/A,#N/A,TRUE,"Door"}</definedName>
    <definedName name="AAAAA1_1_1" localSheetId="3" hidden="1">{#N/A,#N/A,TRUE,"Basic";#N/A,#N/A,TRUE,"EXT-TABLE";#N/A,#N/A,TRUE,"STEEL";#N/A,#N/A,TRUE,"INT-Table";#N/A,#N/A,TRUE,"STEEL";#N/A,#N/A,TRUE,"Door"}</definedName>
    <definedName name="AAAAA1_1_1" hidden="1">{#N/A,#N/A,TRUE,"Basic";#N/A,#N/A,TRUE,"EXT-TABLE";#N/A,#N/A,TRUE,"STEEL";#N/A,#N/A,TRUE,"INT-Table";#N/A,#N/A,TRUE,"STEEL";#N/A,#N/A,TRUE,"Door"}</definedName>
    <definedName name="AAAAA1_1_2" localSheetId="2" hidden="1">{#N/A,#N/A,TRUE,"Basic";#N/A,#N/A,TRUE,"EXT-TABLE";#N/A,#N/A,TRUE,"STEEL";#N/A,#N/A,TRUE,"INT-Table";#N/A,#N/A,TRUE,"STEEL";#N/A,#N/A,TRUE,"Door"}</definedName>
    <definedName name="AAAAA1_1_2" localSheetId="3" hidden="1">{#N/A,#N/A,TRUE,"Basic";#N/A,#N/A,TRUE,"EXT-TABLE";#N/A,#N/A,TRUE,"STEEL";#N/A,#N/A,TRUE,"INT-Table";#N/A,#N/A,TRUE,"STEEL";#N/A,#N/A,TRUE,"Door"}</definedName>
    <definedName name="AAAAA1_1_2" hidden="1">{#N/A,#N/A,TRUE,"Basic";#N/A,#N/A,TRUE,"EXT-TABLE";#N/A,#N/A,TRUE,"STEEL";#N/A,#N/A,TRUE,"INT-Table";#N/A,#N/A,TRUE,"STEEL";#N/A,#N/A,TRUE,"Door"}</definedName>
    <definedName name="AAAAA1_2" localSheetId="2" hidden="1">{#N/A,#N/A,TRUE,"Basic";#N/A,#N/A,TRUE,"EXT-TABLE";#N/A,#N/A,TRUE,"STEEL";#N/A,#N/A,TRUE,"INT-Table";#N/A,#N/A,TRUE,"STEEL";#N/A,#N/A,TRUE,"Door"}</definedName>
    <definedName name="AAAAA1_2" localSheetId="3" hidden="1">{#N/A,#N/A,TRUE,"Basic";#N/A,#N/A,TRUE,"EXT-TABLE";#N/A,#N/A,TRUE,"STEEL";#N/A,#N/A,TRUE,"INT-Table";#N/A,#N/A,TRUE,"STEEL";#N/A,#N/A,TRUE,"Door"}</definedName>
    <definedName name="AAAAA1_2" hidden="1">{#N/A,#N/A,TRUE,"Basic";#N/A,#N/A,TRUE,"EXT-TABLE";#N/A,#N/A,TRUE,"STEEL";#N/A,#N/A,TRUE,"INT-Table";#N/A,#N/A,TRUE,"STEEL";#N/A,#N/A,TRUE,"Door"}</definedName>
    <definedName name="AAAAA1_2_1" localSheetId="2" hidden="1">{#N/A,#N/A,TRUE,"Basic";#N/A,#N/A,TRUE,"EXT-TABLE";#N/A,#N/A,TRUE,"STEEL";#N/A,#N/A,TRUE,"INT-Table";#N/A,#N/A,TRUE,"STEEL";#N/A,#N/A,TRUE,"Door"}</definedName>
    <definedName name="AAAAA1_2_1" localSheetId="3" hidden="1">{#N/A,#N/A,TRUE,"Basic";#N/A,#N/A,TRUE,"EXT-TABLE";#N/A,#N/A,TRUE,"STEEL";#N/A,#N/A,TRUE,"INT-Table";#N/A,#N/A,TRUE,"STEEL";#N/A,#N/A,TRUE,"Door"}</definedName>
    <definedName name="AAAAA1_2_1" hidden="1">{#N/A,#N/A,TRUE,"Basic";#N/A,#N/A,TRUE,"EXT-TABLE";#N/A,#N/A,TRUE,"STEEL";#N/A,#N/A,TRUE,"INT-Table";#N/A,#N/A,TRUE,"STEEL";#N/A,#N/A,TRUE,"Door"}</definedName>
    <definedName name="AAAAA1_2_2" localSheetId="2" hidden="1">{#N/A,#N/A,TRUE,"Basic";#N/A,#N/A,TRUE,"EXT-TABLE";#N/A,#N/A,TRUE,"STEEL";#N/A,#N/A,TRUE,"INT-Table";#N/A,#N/A,TRUE,"STEEL";#N/A,#N/A,TRUE,"Door"}</definedName>
    <definedName name="AAAAA1_2_2" localSheetId="3" hidden="1">{#N/A,#N/A,TRUE,"Basic";#N/A,#N/A,TRUE,"EXT-TABLE";#N/A,#N/A,TRUE,"STEEL";#N/A,#N/A,TRUE,"INT-Table";#N/A,#N/A,TRUE,"STEEL";#N/A,#N/A,TRUE,"Door"}</definedName>
    <definedName name="AAAAA1_2_2" hidden="1">{#N/A,#N/A,TRUE,"Basic";#N/A,#N/A,TRUE,"EXT-TABLE";#N/A,#N/A,TRUE,"STEEL";#N/A,#N/A,TRUE,"INT-Table";#N/A,#N/A,TRUE,"STEEL";#N/A,#N/A,TRUE,"Door"}</definedName>
    <definedName name="AAAAA1_3" localSheetId="2" hidden="1">{#N/A,#N/A,TRUE,"Basic";#N/A,#N/A,TRUE,"EXT-TABLE";#N/A,#N/A,TRUE,"STEEL";#N/A,#N/A,TRUE,"INT-Table";#N/A,#N/A,TRUE,"STEEL";#N/A,#N/A,TRUE,"Door"}</definedName>
    <definedName name="AAAAA1_3" localSheetId="3" hidden="1">{#N/A,#N/A,TRUE,"Basic";#N/A,#N/A,TRUE,"EXT-TABLE";#N/A,#N/A,TRUE,"STEEL";#N/A,#N/A,TRUE,"INT-Table";#N/A,#N/A,TRUE,"STEEL";#N/A,#N/A,TRUE,"Door"}</definedName>
    <definedName name="AAAAA1_3" hidden="1">{#N/A,#N/A,TRUE,"Basic";#N/A,#N/A,TRUE,"EXT-TABLE";#N/A,#N/A,TRUE,"STEEL";#N/A,#N/A,TRUE,"INT-Table";#N/A,#N/A,TRUE,"STEEL";#N/A,#N/A,TRUE,"Door"}</definedName>
    <definedName name="AAAAA1_3_1" localSheetId="2" hidden="1">{#N/A,#N/A,TRUE,"Basic";#N/A,#N/A,TRUE,"EXT-TABLE";#N/A,#N/A,TRUE,"STEEL";#N/A,#N/A,TRUE,"INT-Table";#N/A,#N/A,TRUE,"STEEL";#N/A,#N/A,TRUE,"Door"}</definedName>
    <definedName name="AAAAA1_3_1" localSheetId="3" hidden="1">{#N/A,#N/A,TRUE,"Basic";#N/A,#N/A,TRUE,"EXT-TABLE";#N/A,#N/A,TRUE,"STEEL";#N/A,#N/A,TRUE,"INT-Table";#N/A,#N/A,TRUE,"STEEL";#N/A,#N/A,TRUE,"Door"}</definedName>
    <definedName name="AAAAA1_3_1" hidden="1">{#N/A,#N/A,TRUE,"Basic";#N/A,#N/A,TRUE,"EXT-TABLE";#N/A,#N/A,TRUE,"STEEL";#N/A,#N/A,TRUE,"INT-Table";#N/A,#N/A,TRUE,"STEEL";#N/A,#N/A,TRUE,"Door"}</definedName>
    <definedName name="AAAAA1_3_2" localSheetId="2" hidden="1">{#N/A,#N/A,TRUE,"Basic";#N/A,#N/A,TRUE,"EXT-TABLE";#N/A,#N/A,TRUE,"STEEL";#N/A,#N/A,TRUE,"INT-Table";#N/A,#N/A,TRUE,"STEEL";#N/A,#N/A,TRUE,"Door"}</definedName>
    <definedName name="AAAAA1_3_2" localSheetId="3" hidden="1">{#N/A,#N/A,TRUE,"Basic";#N/A,#N/A,TRUE,"EXT-TABLE";#N/A,#N/A,TRUE,"STEEL";#N/A,#N/A,TRUE,"INT-Table";#N/A,#N/A,TRUE,"STEEL";#N/A,#N/A,TRUE,"Door"}</definedName>
    <definedName name="AAAAA1_3_2" hidden="1">{#N/A,#N/A,TRUE,"Basic";#N/A,#N/A,TRUE,"EXT-TABLE";#N/A,#N/A,TRUE,"STEEL";#N/A,#N/A,TRUE,"INT-Table";#N/A,#N/A,TRUE,"STEEL";#N/A,#N/A,TRUE,"Door"}</definedName>
    <definedName name="AAAAA1_4" localSheetId="2" hidden="1">{#N/A,#N/A,TRUE,"Basic";#N/A,#N/A,TRUE,"EXT-TABLE";#N/A,#N/A,TRUE,"STEEL";#N/A,#N/A,TRUE,"INT-Table";#N/A,#N/A,TRUE,"STEEL";#N/A,#N/A,TRUE,"Door"}</definedName>
    <definedName name="AAAAA1_4" localSheetId="3" hidden="1">{#N/A,#N/A,TRUE,"Basic";#N/A,#N/A,TRUE,"EXT-TABLE";#N/A,#N/A,TRUE,"STEEL";#N/A,#N/A,TRUE,"INT-Table";#N/A,#N/A,TRUE,"STEEL";#N/A,#N/A,TRUE,"Door"}</definedName>
    <definedName name="AAAAA1_4" hidden="1">{#N/A,#N/A,TRUE,"Basic";#N/A,#N/A,TRUE,"EXT-TABLE";#N/A,#N/A,TRUE,"STEEL";#N/A,#N/A,TRUE,"INT-Table";#N/A,#N/A,TRUE,"STEEL";#N/A,#N/A,TRUE,"Door"}</definedName>
    <definedName name="AAAAA1_4_1" localSheetId="2" hidden="1">{#N/A,#N/A,TRUE,"Basic";#N/A,#N/A,TRUE,"EXT-TABLE";#N/A,#N/A,TRUE,"STEEL";#N/A,#N/A,TRUE,"INT-Table";#N/A,#N/A,TRUE,"STEEL";#N/A,#N/A,TRUE,"Door"}</definedName>
    <definedName name="AAAAA1_4_1" localSheetId="3" hidden="1">{#N/A,#N/A,TRUE,"Basic";#N/A,#N/A,TRUE,"EXT-TABLE";#N/A,#N/A,TRUE,"STEEL";#N/A,#N/A,TRUE,"INT-Table";#N/A,#N/A,TRUE,"STEEL";#N/A,#N/A,TRUE,"Door"}</definedName>
    <definedName name="AAAAA1_4_1" hidden="1">{#N/A,#N/A,TRUE,"Basic";#N/A,#N/A,TRUE,"EXT-TABLE";#N/A,#N/A,TRUE,"STEEL";#N/A,#N/A,TRUE,"INT-Table";#N/A,#N/A,TRUE,"STEEL";#N/A,#N/A,TRUE,"Door"}</definedName>
    <definedName name="AAAAA1_4_2" localSheetId="2" hidden="1">{#N/A,#N/A,TRUE,"Basic";#N/A,#N/A,TRUE,"EXT-TABLE";#N/A,#N/A,TRUE,"STEEL";#N/A,#N/A,TRUE,"INT-Table";#N/A,#N/A,TRUE,"STEEL";#N/A,#N/A,TRUE,"Door"}</definedName>
    <definedName name="AAAAA1_4_2" localSheetId="3" hidden="1">{#N/A,#N/A,TRUE,"Basic";#N/A,#N/A,TRUE,"EXT-TABLE";#N/A,#N/A,TRUE,"STEEL";#N/A,#N/A,TRUE,"INT-Table";#N/A,#N/A,TRUE,"STEEL";#N/A,#N/A,TRUE,"Door"}</definedName>
    <definedName name="AAAAA1_4_2" hidden="1">{#N/A,#N/A,TRUE,"Basic";#N/A,#N/A,TRUE,"EXT-TABLE";#N/A,#N/A,TRUE,"STEEL";#N/A,#N/A,TRUE,"INT-Table";#N/A,#N/A,TRUE,"STEEL";#N/A,#N/A,TRUE,"Door"}</definedName>
    <definedName name="AAAAA1_5" localSheetId="2" hidden="1">{#N/A,#N/A,TRUE,"Basic";#N/A,#N/A,TRUE,"EXT-TABLE";#N/A,#N/A,TRUE,"STEEL";#N/A,#N/A,TRUE,"INT-Table";#N/A,#N/A,TRUE,"STEEL";#N/A,#N/A,TRUE,"Door"}</definedName>
    <definedName name="AAAAA1_5" localSheetId="3" hidden="1">{#N/A,#N/A,TRUE,"Basic";#N/A,#N/A,TRUE,"EXT-TABLE";#N/A,#N/A,TRUE,"STEEL";#N/A,#N/A,TRUE,"INT-Table";#N/A,#N/A,TRUE,"STEEL";#N/A,#N/A,TRUE,"Door"}</definedName>
    <definedName name="AAAAA1_5" hidden="1">{#N/A,#N/A,TRUE,"Basic";#N/A,#N/A,TRUE,"EXT-TABLE";#N/A,#N/A,TRUE,"STEEL";#N/A,#N/A,TRUE,"INT-Table";#N/A,#N/A,TRUE,"STEEL";#N/A,#N/A,TRUE,"Door"}</definedName>
    <definedName name="AAAAA1_5_1" localSheetId="2" hidden="1">{#N/A,#N/A,TRUE,"Basic";#N/A,#N/A,TRUE,"EXT-TABLE";#N/A,#N/A,TRUE,"STEEL";#N/A,#N/A,TRUE,"INT-Table";#N/A,#N/A,TRUE,"STEEL";#N/A,#N/A,TRUE,"Door"}</definedName>
    <definedName name="AAAAA1_5_1" localSheetId="3" hidden="1">{#N/A,#N/A,TRUE,"Basic";#N/A,#N/A,TRUE,"EXT-TABLE";#N/A,#N/A,TRUE,"STEEL";#N/A,#N/A,TRUE,"INT-Table";#N/A,#N/A,TRUE,"STEEL";#N/A,#N/A,TRUE,"Door"}</definedName>
    <definedName name="AAAAA1_5_1" hidden="1">{#N/A,#N/A,TRUE,"Basic";#N/A,#N/A,TRUE,"EXT-TABLE";#N/A,#N/A,TRUE,"STEEL";#N/A,#N/A,TRUE,"INT-Table";#N/A,#N/A,TRUE,"STEEL";#N/A,#N/A,TRUE,"Door"}</definedName>
    <definedName name="AAAAA1_5_2" localSheetId="2" hidden="1">{#N/A,#N/A,TRUE,"Basic";#N/A,#N/A,TRUE,"EXT-TABLE";#N/A,#N/A,TRUE,"STEEL";#N/A,#N/A,TRUE,"INT-Table";#N/A,#N/A,TRUE,"STEEL";#N/A,#N/A,TRUE,"Door"}</definedName>
    <definedName name="AAAAA1_5_2" localSheetId="3" hidden="1">{#N/A,#N/A,TRUE,"Basic";#N/A,#N/A,TRUE,"EXT-TABLE";#N/A,#N/A,TRUE,"STEEL";#N/A,#N/A,TRUE,"INT-Table";#N/A,#N/A,TRUE,"STEEL";#N/A,#N/A,TRUE,"Door"}</definedName>
    <definedName name="AAAAA1_5_2" hidden="1">{#N/A,#N/A,TRUE,"Basic";#N/A,#N/A,TRUE,"EXT-TABLE";#N/A,#N/A,TRUE,"STEEL";#N/A,#N/A,TRUE,"INT-Table";#N/A,#N/A,TRUE,"STEEL";#N/A,#N/A,TRUE,"Door"}</definedName>
    <definedName name="AAAAAA" hidden="1">#REF!</definedName>
    <definedName name="AAAAAAA"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localSheetId="1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aaaaaaa" localSheetId="2" hidden="1">{#N/A,#N/A,TRUE,"Mhr_Sum"}</definedName>
    <definedName name="aaaaaaaa" localSheetId="3" hidden="1">{#N/A,#N/A,TRUE,"Mhr_Sum"}</definedName>
    <definedName name="aaaaaaaa" hidden="1">{#N/A,#N/A,TRUE,"Mhr_Sum"}</definedName>
    <definedName name="aaaaaaaaa" localSheetId="2" hidden="1">{#N/A,#N/A,FALSE,"CCTV"}</definedName>
    <definedName name="aaaaaaaaa" localSheetId="3" hidden="1">{#N/A,#N/A,FALSE,"CCTV"}</definedName>
    <definedName name="aaaaaaaaa" hidden="1">{#N/A,#N/A,FALSE,"CCTV"}</definedName>
    <definedName name="aaaaaaaaaa" localSheetId="11" hidden="1">{#N/A,#N/A,FALSE,"Project Cost Summary";#N/A,#N/A,FALSE,"Man Hour Summary"}</definedName>
    <definedName name="aaaaaaaaaa" localSheetId="1" hidden="1">{#N/A,#N/A,FALSE,"Project Cost Summary";#N/A,#N/A,FALSE,"Man Hour Summary"}</definedName>
    <definedName name="aaaaaaaaaa" localSheetId="2" hidden="1">{#N/A,#N/A,FALSE,"Project Cost Summary";#N/A,#N/A,FALSE,"Man Hour Summary"}</definedName>
    <definedName name="aaaaaaaaaa" localSheetId="10" hidden="1">{#N/A,#N/A,FALSE,"Project Cost Summary";#N/A,#N/A,FALSE,"Man Hour Summary"}</definedName>
    <definedName name="aaaaaaaaaa" localSheetId="15" hidden="1">{#N/A,#N/A,FALSE,"Project Cost Summary";#N/A,#N/A,FALSE,"Man Hour Summary"}</definedName>
    <definedName name="aaaaaaaaaa" localSheetId="18" hidden="1">{#N/A,#N/A,FALSE,"Project Cost Summary";#N/A,#N/A,FALSE,"Man Hour Summary"}</definedName>
    <definedName name="aaaaaaaaaa" localSheetId="17" hidden="1">{#N/A,#N/A,FALSE,"Project Cost Summary";#N/A,#N/A,FALSE,"Man Hour Summary"}</definedName>
    <definedName name="aaaaaaaaaa" localSheetId="16" hidden="1">{#N/A,#N/A,FALSE,"Project Cost Summary";#N/A,#N/A,FALSE,"Man Hour Summary"}</definedName>
    <definedName name="aaaaaaaaaa" localSheetId="14" hidden="1">{#N/A,#N/A,FALSE,"Project Cost Summary";#N/A,#N/A,FALSE,"Man Hour Summary"}</definedName>
    <definedName name="aaaaaaaaaa" localSheetId="13" hidden="1">{#N/A,#N/A,FALSE,"Project Cost Summary";#N/A,#N/A,FALSE,"Man Hour Summary"}</definedName>
    <definedName name="aaaaaaaaaa" localSheetId="3" hidden="1">{#N/A,#N/A,FALSE,"Project Cost Summary";#N/A,#N/A,FALSE,"Man Hour Summary"}</definedName>
    <definedName name="aaaaaaaaaa" hidden="1">{#N/A,#N/A,FALSE,"Project Cost Summary";#N/A,#N/A,FALSE,"Man Hour Summary"}</definedName>
    <definedName name="AAAAAAAAAAAAAAAAA" localSheetId="2" hidden="1">{#N/A,#N/A,FALSE,"배수2"}</definedName>
    <definedName name="AAAAAAAAAAAAAAAAA" localSheetId="3" hidden="1">{#N/A,#N/A,FALSE,"배수2"}</definedName>
    <definedName name="AAAAAAAAAAAAAAAAA" hidden="1">{#N/A,#N/A,FALSE,"배수2"}</definedName>
    <definedName name="aaafff" localSheetId="2" hidden="1">{"'장비'!$A$3:$M$12"}</definedName>
    <definedName name="aaafff" localSheetId="3" hidden="1">{"'장비'!$A$3:$M$12"}</definedName>
    <definedName name="aaafff" hidden="1">{"'장비'!$A$3:$M$12"}</definedName>
    <definedName name="aaag" localSheetId="2" hidden="1">{#N/A,#N/A,TRUE,"SUM";#N/A,#N/A,TRUE,"EE";#N/A,#N/A,TRUE,"AC";#N/A,#N/A,TRUE,"SN"}</definedName>
    <definedName name="aaag" localSheetId="3" hidden="1">{#N/A,#N/A,TRUE,"SUM";#N/A,#N/A,TRUE,"EE";#N/A,#N/A,TRUE,"AC";#N/A,#N/A,TRUE,"SN"}</definedName>
    <definedName name="aaag" hidden="1">{#N/A,#N/A,TRUE,"SUM";#N/A,#N/A,TRUE,"EE";#N/A,#N/A,TRUE,"AC";#N/A,#N/A,TRUE,"SN"}</definedName>
    <definedName name="ab" localSheetId="2" hidden="1">{#N/A,#N/A,TRUE,"Mhr_Sum"}</definedName>
    <definedName name="ab" localSheetId="3" hidden="1">{#N/A,#N/A,TRUE,"Mhr_Sum"}</definedName>
    <definedName name="ab" hidden="1">{#N/A,#N/A,TRUE,"Mhr_Sum"}</definedName>
    <definedName name="ab_1" localSheetId="2" hidden="1">{#N/A,#N/A,TRUE,"Basic";#N/A,#N/A,TRUE,"EXT-TABLE";#N/A,#N/A,TRUE,"STEEL";#N/A,#N/A,TRUE,"INT-Table";#N/A,#N/A,TRUE,"STEEL";#N/A,#N/A,TRUE,"Door"}</definedName>
    <definedName name="ab_1" localSheetId="3" hidden="1">{#N/A,#N/A,TRUE,"Basic";#N/A,#N/A,TRUE,"EXT-TABLE";#N/A,#N/A,TRUE,"STEEL";#N/A,#N/A,TRUE,"INT-Table";#N/A,#N/A,TRUE,"STEEL";#N/A,#N/A,TRUE,"Door"}</definedName>
    <definedName name="ab_1" hidden="1">{#N/A,#N/A,TRUE,"Basic";#N/A,#N/A,TRUE,"EXT-TABLE";#N/A,#N/A,TRUE,"STEEL";#N/A,#N/A,TRUE,"INT-Table";#N/A,#N/A,TRUE,"STEEL";#N/A,#N/A,TRUE,"Door"}</definedName>
    <definedName name="ab_1_1" localSheetId="2" hidden="1">{#N/A,#N/A,TRUE,"Basic";#N/A,#N/A,TRUE,"EXT-TABLE";#N/A,#N/A,TRUE,"STEEL";#N/A,#N/A,TRUE,"INT-Table";#N/A,#N/A,TRUE,"STEEL";#N/A,#N/A,TRUE,"Door"}</definedName>
    <definedName name="ab_1_1" localSheetId="3" hidden="1">{#N/A,#N/A,TRUE,"Basic";#N/A,#N/A,TRUE,"EXT-TABLE";#N/A,#N/A,TRUE,"STEEL";#N/A,#N/A,TRUE,"INT-Table";#N/A,#N/A,TRUE,"STEEL";#N/A,#N/A,TRUE,"Door"}</definedName>
    <definedName name="ab_1_1" hidden="1">{#N/A,#N/A,TRUE,"Basic";#N/A,#N/A,TRUE,"EXT-TABLE";#N/A,#N/A,TRUE,"STEEL";#N/A,#N/A,TRUE,"INT-Table";#N/A,#N/A,TRUE,"STEEL";#N/A,#N/A,TRUE,"Door"}</definedName>
    <definedName name="ab_1_2" localSheetId="2" hidden="1">{#N/A,#N/A,TRUE,"Basic";#N/A,#N/A,TRUE,"EXT-TABLE";#N/A,#N/A,TRUE,"STEEL";#N/A,#N/A,TRUE,"INT-Table";#N/A,#N/A,TRUE,"STEEL";#N/A,#N/A,TRUE,"Door"}</definedName>
    <definedName name="ab_1_2" localSheetId="3" hidden="1">{#N/A,#N/A,TRUE,"Basic";#N/A,#N/A,TRUE,"EXT-TABLE";#N/A,#N/A,TRUE,"STEEL";#N/A,#N/A,TRUE,"INT-Table";#N/A,#N/A,TRUE,"STEEL";#N/A,#N/A,TRUE,"Door"}</definedName>
    <definedName name="ab_1_2" hidden="1">{#N/A,#N/A,TRUE,"Basic";#N/A,#N/A,TRUE,"EXT-TABLE";#N/A,#N/A,TRUE,"STEEL";#N/A,#N/A,TRUE,"INT-Table";#N/A,#N/A,TRUE,"STEEL";#N/A,#N/A,TRUE,"Door"}</definedName>
    <definedName name="ab_2" localSheetId="2" hidden="1">{#N/A,#N/A,TRUE,"Basic";#N/A,#N/A,TRUE,"EXT-TABLE";#N/A,#N/A,TRUE,"STEEL";#N/A,#N/A,TRUE,"INT-Table";#N/A,#N/A,TRUE,"STEEL";#N/A,#N/A,TRUE,"Door"}</definedName>
    <definedName name="ab_2" localSheetId="3" hidden="1">{#N/A,#N/A,TRUE,"Basic";#N/A,#N/A,TRUE,"EXT-TABLE";#N/A,#N/A,TRUE,"STEEL";#N/A,#N/A,TRUE,"INT-Table";#N/A,#N/A,TRUE,"STEEL";#N/A,#N/A,TRUE,"Door"}</definedName>
    <definedName name="ab_2" hidden="1">{#N/A,#N/A,TRUE,"Basic";#N/A,#N/A,TRUE,"EXT-TABLE";#N/A,#N/A,TRUE,"STEEL";#N/A,#N/A,TRUE,"INT-Table";#N/A,#N/A,TRUE,"STEEL";#N/A,#N/A,TRUE,"Door"}</definedName>
    <definedName name="ab_2_1" localSheetId="2" hidden="1">{#N/A,#N/A,TRUE,"Basic";#N/A,#N/A,TRUE,"EXT-TABLE";#N/A,#N/A,TRUE,"STEEL";#N/A,#N/A,TRUE,"INT-Table";#N/A,#N/A,TRUE,"STEEL";#N/A,#N/A,TRUE,"Door"}</definedName>
    <definedName name="ab_2_1" localSheetId="3" hidden="1">{#N/A,#N/A,TRUE,"Basic";#N/A,#N/A,TRUE,"EXT-TABLE";#N/A,#N/A,TRUE,"STEEL";#N/A,#N/A,TRUE,"INT-Table";#N/A,#N/A,TRUE,"STEEL";#N/A,#N/A,TRUE,"Door"}</definedName>
    <definedName name="ab_2_1" hidden="1">{#N/A,#N/A,TRUE,"Basic";#N/A,#N/A,TRUE,"EXT-TABLE";#N/A,#N/A,TRUE,"STEEL";#N/A,#N/A,TRUE,"INT-Table";#N/A,#N/A,TRUE,"STEEL";#N/A,#N/A,TRUE,"Door"}</definedName>
    <definedName name="ab_2_2" localSheetId="2" hidden="1">{#N/A,#N/A,TRUE,"Basic";#N/A,#N/A,TRUE,"EXT-TABLE";#N/A,#N/A,TRUE,"STEEL";#N/A,#N/A,TRUE,"INT-Table";#N/A,#N/A,TRUE,"STEEL";#N/A,#N/A,TRUE,"Door"}</definedName>
    <definedName name="ab_2_2" localSheetId="3" hidden="1">{#N/A,#N/A,TRUE,"Basic";#N/A,#N/A,TRUE,"EXT-TABLE";#N/A,#N/A,TRUE,"STEEL";#N/A,#N/A,TRUE,"INT-Table";#N/A,#N/A,TRUE,"STEEL";#N/A,#N/A,TRUE,"Door"}</definedName>
    <definedName name="ab_2_2" hidden="1">{#N/A,#N/A,TRUE,"Basic";#N/A,#N/A,TRUE,"EXT-TABLE";#N/A,#N/A,TRUE,"STEEL";#N/A,#N/A,TRUE,"INT-Table";#N/A,#N/A,TRUE,"STEEL";#N/A,#N/A,TRUE,"Door"}</definedName>
    <definedName name="ab_3" localSheetId="2" hidden="1">{#N/A,#N/A,TRUE,"Basic";#N/A,#N/A,TRUE,"EXT-TABLE";#N/A,#N/A,TRUE,"STEEL";#N/A,#N/A,TRUE,"INT-Table";#N/A,#N/A,TRUE,"STEEL";#N/A,#N/A,TRUE,"Door"}</definedName>
    <definedName name="ab_3" localSheetId="3" hidden="1">{#N/A,#N/A,TRUE,"Basic";#N/A,#N/A,TRUE,"EXT-TABLE";#N/A,#N/A,TRUE,"STEEL";#N/A,#N/A,TRUE,"INT-Table";#N/A,#N/A,TRUE,"STEEL";#N/A,#N/A,TRUE,"Door"}</definedName>
    <definedName name="ab_3" hidden="1">{#N/A,#N/A,TRUE,"Basic";#N/A,#N/A,TRUE,"EXT-TABLE";#N/A,#N/A,TRUE,"STEEL";#N/A,#N/A,TRUE,"INT-Table";#N/A,#N/A,TRUE,"STEEL";#N/A,#N/A,TRUE,"Door"}</definedName>
    <definedName name="ab_3_1" localSheetId="2" hidden="1">{#N/A,#N/A,TRUE,"Basic";#N/A,#N/A,TRUE,"EXT-TABLE";#N/A,#N/A,TRUE,"STEEL";#N/A,#N/A,TRUE,"INT-Table";#N/A,#N/A,TRUE,"STEEL";#N/A,#N/A,TRUE,"Door"}</definedName>
    <definedName name="ab_3_1" localSheetId="3" hidden="1">{#N/A,#N/A,TRUE,"Basic";#N/A,#N/A,TRUE,"EXT-TABLE";#N/A,#N/A,TRUE,"STEEL";#N/A,#N/A,TRUE,"INT-Table";#N/A,#N/A,TRUE,"STEEL";#N/A,#N/A,TRUE,"Door"}</definedName>
    <definedName name="ab_3_1" hidden="1">{#N/A,#N/A,TRUE,"Basic";#N/A,#N/A,TRUE,"EXT-TABLE";#N/A,#N/A,TRUE,"STEEL";#N/A,#N/A,TRUE,"INT-Table";#N/A,#N/A,TRUE,"STEEL";#N/A,#N/A,TRUE,"Door"}</definedName>
    <definedName name="ab_3_2" localSheetId="2" hidden="1">{#N/A,#N/A,TRUE,"Basic";#N/A,#N/A,TRUE,"EXT-TABLE";#N/A,#N/A,TRUE,"STEEL";#N/A,#N/A,TRUE,"INT-Table";#N/A,#N/A,TRUE,"STEEL";#N/A,#N/A,TRUE,"Door"}</definedName>
    <definedName name="ab_3_2" localSheetId="3" hidden="1">{#N/A,#N/A,TRUE,"Basic";#N/A,#N/A,TRUE,"EXT-TABLE";#N/A,#N/A,TRUE,"STEEL";#N/A,#N/A,TRUE,"INT-Table";#N/A,#N/A,TRUE,"STEEL";#N/A,#N/A,TRUE,"Door"}</definedName>
    <definedName name="ab_3_2" hidden="1">{#N/A,#N/A,TRUE,"Basic";#N/A,#N/A,TRUE,"EXT-TABLE";#N/A,#N/A,TRUE,"STEEL";#N/A,#N/A,TRUE,"INT-Table";#N/A,#N/A,TRUE,"STEEL";#N/A,#N/A,TRUE,"Door"}</definedName>
    <definedName name="ab_4" localSheetId="2" hidden="1">{#N/A,#N/A,TRUE,"Basic";#N/A,#N/A,TRUE,"EXT-TABLE";#N/A,#N/A,TRUE,"STEEL";#N/A,#N/A,TRUE,"INT-Table";#N/A,#N/A,TRUE,"STEEL";#N/A,#N/A,TRUE,"Door"}</definedName>
    <definedName name="ab_4" localSheetId="3" hidden="1">{#N/A,#N/A,TRUE,"Basic";#N/A,#N/A,TRUE,"EXT-TABLE";#N/A,#N/A,TRUE,"STEEL";#N/A,#N/A,TRUE,"INT-Table";#N/A,#N/A,TRUE,"STEEL";#N/A,#N/A,TRUE,"Door"}</definedName>
    <definedName name="ab_4" hidden="1">{#N/A,#N/A,TRUE,"Basic";#N/A,#N/A,TRUE,"EXT-TABLE";#N/A,#N/A,TRUE,"STEEL";#N/A,#N/A,TRUE,"INT-Table";#N/A,#N/A,TRUE,"STEEL";#N/A,#N/A,TRUE,"Door"}</definedName>
    <definedName name="ab_4_1" localSheetId="2" hidden="1">{#N/A,#N/A,TRUE,"Basic";#N/A,#N/A,TRUE,"EXT-TABLE";#N/A,#N/A,TRUE,"STEEL";#N/A,#N/A,TRUE,"INT-Table";#N/A,#N/A,TRUE,"STEEL";#N/A,#N/A,TRUE,"Door"}</definedName>
    <definedName name="ab_4_1" localSheetId="3" hidden="1">{#N/A,#N/A,TRUE,"Basic";#N/A,#N/A,TRUE,"EXT-TABLE";#N/A,#N/A,TRUE,"STEEL";#N/A,#N/A,TRUE,"INT-Table";#N/A,#N/A,TRUE,"STEEL";#N/A,#N/A,TRUE,"Door"}</definedName>
    <definedName name="ab_4_1" hidden="1">{#N/A,#N/A,TRUE,"Basic";#N/A,#N/A,TRUE,"EXT-TABLE";#N/A,#N/A,TRUE,"STEEL";#N/A,#N/A,TRUE,"INT-Table";#N/A,#N/A,TRUE,"STEEL";#N/A,#N/A,TRUE,"Door"}</definedName>
    <definedName name="ab_4_2" localSheetId="2" hidden="1">{#N/A,#N/A,TRUE,"Basic";#N/A,#N/A,TRUE,"EXT-TABLE";#N/A,#N/A,TRUE,"STEEL";#N/A,#N/A,TRUE,"INT-Table";#N/A,#N/A,TRUE,"STEEL";#N/A,#N/A,TRUE,"Door"}</definedName>
    <definedName name="ab_4_2" localSheetId="3" hidden="1">{#N/A,#N/A,TRUE,"Basic";#N/A,#N/A,TRUE,"EXT-TABLE";#N/A,#N/A,TRUE,"STEEL";#N/A,#N/A,TRUE,"INT-Table";#N/A,#N/A,TRUE,"STEEL";#N/A,#N/A,TRUE,"Door"}</definedName>
    <definedName name="ab_4_2" hidden="1">{#N/A,#N/A,TRUE,"Basic";#N/A,#N/A,TRUE,"EXT-TABLE";#N/A,#N/A,TRUE,"STEEL";#N/A,#N/A,TRUE,"INT-Table";#N/A,#N/A,TRUE,"STEEL";#N/A,#N/A,TRUE,"Door"}</definedName>
    <definedName name="ab_5" localSheetId="2" hidden="1">{#N/A,#N/A,TRUE,"Basic";#N/A,#N/A,TRUE,"EXT-TABLE";#N/A,#N/A,TRUE,"STEEL";#N/A,#N/A,TRUE,"INT-Table";#N/A,#N/A,TRUE,"STEEL";#N/A,#N/A,TRUE,"Door"}</definedName>
    <definedName name="ab_5" localSheetId="3" hidden="1">{#N/A,#N/A,TRUE,"Basic";#N/A,#N/A,TRUE,"EXT-TABLE";#N/A,#N/A,TRUE,"STEEL";#N/A,#N/A,TRUE,"INT-Table";#N/A,#N/A,TRUE,"STEEL";#N/A,#N/A,TRUE,"Door"}</definedName>
    <definedName name="ab_5" hidden="1">{#N/A,#N/A,TRUE,"Basic";#N/A,#N/A,TRUE,"EXT-TABLE";#N/A,#N/A,TRUE,"STEEL";#N/A,#N/A,TRUE,"INT-Table";#N/A,#N/A,TRUE,"STEEL";#N/A,#N/A,TRUE,"Door"}</definedName>
    <definedName name="ab_5_1" localSheetId="2" hidden="1">{#N/A,#N/A,TRUE,"Basic";#N/A,#N/A,TRUE,"EXT-TABLE";#N/A,#N/A,TRUE,"STEEL";#N/A,#N/A,TRUE,"INT-Table";#N/A,#N/A,TRUE,"STEEL";#N/A,#N/A,TRUE,"Door"}</definedName>
    <definedName name="ab_5_1" localSheetId="3" hidden="1">{#N/A,#N/A,TRUE,"Basic";#N/A,#N/A,TRUE,"EXT-TABLE";#N/A,#N/A,TRUE,"STEEL";#N/A,#N/A,TRUE,"INT-Table";#N/A,#N/A,TRUE,"STEEL";#N/A,#N/A,TRUE,"Door"}</definedName>
    <definedName name="ab_5_1" hidden="1">{#N/A,#N/A,TRUE,"Basic";#N/A,#N/A,TRUE,"EXT-TABLE";#N/A,#N/A,TRUE,"STEEL";#N/A,#N/A,TRUE,"INT-Table";#N/A,#N/A,TRUE,"STEEL";#N/A,#N/A,TRUE,"Door"}</definedName>
    <definedName name="ab_5_2" localSheetId="2" hidden="1">{#N/A,#N/A,TRUE,"Basic";#N/A,#N/A,TRUE,"EXT-TABLE";#N/A,#N/A,TRUE,"STEEL";#N/A,#N/A,TRUE,"INT-Table";#N/A,#N/A,TRUE,"STEEL";#N/A,#N/A,TRUE,"Door"}</definedName>
    <definedName name="ab_5_2" localSheetId="3" hidden="1">{#N/A,#N/A,TRUE,"Basic";#N/A,#N/A,TRUE,"EXT-TABLE";#N/A,#N/A,TRUE,"STEEL";#N/A,#N/A,TRUE,"INT-Table";#N/A,#N/A,TRUE,"STEEL";#N/A,#N/A,TRUE,"Door"}</definedName>
    <definedName name="ab_5_2" hidden="1">{#N/A,#N/A,TRUE,"Basic";#N/A,#N/A,TRUE,"EXT-TABLE";#N/A,#N/A,TRUE,"STEEL";#N/A,#N/A,TRUE,"INT-Table";#N/A,#N/A,TRUE,"STEEL";#N/A,#N/A,TRUE,"Door"}</definedName>
    <definedName name="abc" localSheetId="11" hidden="1">{"'ｺｽﾄ予算ﾍｯﾀﾞ'!$I$5:$K$6","'ｺｽﾄ予算ﾍｯﾀﾞ'!$A$1:$K$44"}</definedName>
    <definedName name="abc" localSheetId="1" hidden="1">{"'ｺｽﾄ予算ﾍｯﾀﾞ'!$I$5:$K$6","'ｺｽﾄ予算ﾍｯﾀﾞ'!$A$1:$K$44"}</definedName>
    <definedName name="abc" localSheetId="2" hidden="1">{"'ｺｽﾄ予算ﾍｯﾀﾞ'!$I$5:$K$6","'ｺｽﾄ予算ﾍｯﾀﾞ'!$A$1:$K$44"}</definedName>
    <definedName name="abc" localSheetId="10" hidden="1">{"'ｺｽﾄ予算ﾍｯﾀﾞ'!$I$5:$K$6","'ｺｽﾄ予算ﾍｯﾀﾞ'!$A$1:$K$44"}</definedName>
    <definedName name="abc" localSheetId="15" hidden="1">{"'ｺｽﾄ予算ﾍｯﾀﾞ'!$I$5:$K$6","'ｺｽﾄ予算ﾍｯﾀﾞ'!$A$1:$K$44"}</definedName>
    <definedName name="abc" localSheetId="18" hidden="1">{"'ｺｽﾄ予算ﾍｯﾀﾞ'!$I$5:$K$6","'ｺｽﾄ予算ﾍｯﾀﾞ'!$A$1:$K$44"}</definedName>
    <definedName name="abc" localSheetId="17" hidden="1">{"'ｺｽﾄ予算ﾍｯﾀﾞ'!$I$5:$K$6","'ｺｽﾄ予算ﾍｯﾀﾞ'!$A$1:$K$44"}</definedName>
    <definedName name="abc" localSheetId="16" hidden="1">{"'ｺｽﾄ予算ﾍｯﾀﾞ'!$I$5:$K$6","'ｺｽﾄ予算ﾍｯﾀﾞ'!$A$1:$K$44"}</definedName>
    <definedName name="abc" localSheetId="14" hidden="1">{"'ｺｽﾄ予算ﾍｯﾀﾞ'!$I$5:$K$6","'ｺｽﾄ予算ﾍｯﾀﾞ'!$A$1:$K$44"}</definedName>
    <definedName name="abc" localSheetId="13" hidden="1">{"'ｺｽﾄ予算ﾍｯﾀﾞ'!$I$5:$K$6","'ｺｽﾄ予算ﾍｯﾀﾞ'!$A$1:$K$44"}</definedName>
    <definedName name="abc" localSheetId="3" hidden="1">{"'ｺｽﾄ予算ﾍｯﾀﾞ'!$I$5:$K$6","'ｺｽﾄ予算ﾍｯﾀﾞ'!$A$1:$K$44"}</definedName>
    <definedName name="abc" hidden="1">{"'ｺｽﾄ予算ﾍｯﾀﾞ'!$I$5:$K$6","'ｺｽﾄ予算ﾍｯﾀﾞ'!$A$1:$K$44"}</definedName>
    <definedName name="abc_1" localSheetId="2" hidden="1">{#N/A,#N/A,TRUE,"Basic";#N/A,#N/A,TRUE,"EXT-TABLE";#N/A,#N/A,TRUE,"STEEL";#N/A,#N/A,TRUE,"INT-Table";#N/A,#N/A,TRUE,"STEEL";#N/A,#N/A,TRUE,"Door"}</definedName>
    <definedName name="abc_1" localSheetId="3" hidden="1">{#N/A,#N/A,TRUE,"Basic";#N/A,#N/A,TRUE,"EXT-TABLE";#N/A,#N/A,TRUE,"STEEL";#N/A,#N/A,TRUE,"INT-Table";#N/A,#N/A,TRUE,"STEEL";#N/A,#N/A,TRUE,"Door"}</definedName>
    <definedName name="abc_1" hidden="1">{#N/A,#N/A,TRUE,"Basic";#N/A,#N/A,TRUE,"EXT-TABLE";#N/A,#N/A,TRUE,"STEEL";#N/A,#N/A,TRUE,"INT-Table";#N/A,#N/A,TRUE,"STEEL";#N/A,#N/A,TRUE,"Door"}</definedName>
    <definedName name="abc_1_1" localSheetId="2" hidden="1">{#N/A,#N/A,TRUE,"Basic";#N/A,#N/A,TRUE,"EXT-TABLE";#N/A,#N/A,TRUE,"STEEL";#N/A,#N/A,TRUE,"INT-Table";#N/A,#N/A,TRUE,"STEEL";#N/A,#N/A,TRUE,"Door"}</definedName>
    <definedName name="abc_1_1" localSheetId="3" hidden="1">{#N/A,#N/A,TRUE,"Basic";#N/A,#N/A,TRUE,"EXT-TABLE";#N/A,#N/A,TRUE,"STEEL";#N/A,#N/A,TRUE,"INT-Table";#N/A,#N/A,TRUE,"STEEL";#N/A,#N/A,TRUE,"Door"}</definedName>
    <definedName name="abc_1_1" hidden="1">{#N/A,#N/A,TRUE,"Basic";#N/A,#N/A,TRUE,"EXT-TABLE";#N/A,#N/A,TRUE,"STEEL";#N/A,#N/A,TRUE,"INT-Table";#N/A,#N/A,TRUE,"STEEL";#N/A,#N/A,TRUE,"Door"}</definedName>
    <definedName name="abc_1_2" localSheetId="2" hidden="1">{#N/A,#N/A,TRUE,"Basic";#N/A,#N/A,TRUE,"EXT-TABLE";#N/A,#N/A,TRUE,"STEEL";#N/A,#N/A,TRUE,"INT-Table";#N/A,#N/A,TRUE,"STEEL";#N/A,#N/A,TRUE,"Door"}</definedName>
    <definedName name="abc_1_2" localSheetId="3" hidden="1">{#N/A,#N/A,TRUE,"Basic";#N/A,#N/A,TRUE,"EXT-TABLE";#N/A,#N/A,TRUE,"STEEL";#N/A,#N/A,TRUE,"INT-Table";#N/A,#N/A,TRUE,"STEEL";#N/A,#N/A,TRUE,"Door"}</definedName>
    <definedName name="abc_1_2" hidden="1">{#N/A,#N/A,TRUE,"Basic";#N/A,#N/A,TRUE,"EXT-TABLE";#N/A,#N/A,TRUE,"STEEL";#N/A,#N/A,TRUE,"INT-Table";#N/A,#N/A,TRUE,"STEEL";#N/A,#N/A,TRUE,"Door"}</definedName>
    <definedName name="abc_2" localSheetId="2" hidden="1">{#N/A,#N/A,TRUE,"Basic";#N/A,#N/A,TRUE,"EXT-TABLE";#N/A,#N/A,TRUE,"STEEL";#N/A,#N/A,TRUE,"INT-Table";#N/A,#N/A,TRUE,"STEEL";#N/A,#N/A,TRUE,"Door"}</definedName>
    <definedName name="abc_2" localSheetId="3" hidden="1">{#N/A,#N/A,TRUE,"Basic";#N/A,#N/A,TRUE,"EXT-TABLE";#N/A,#N/A,TRUE,"STEEL";#N/A,#N/A,TRUE,"INT-Table";#N/A,#N/A,TRUE,"STEEL";#N/A,#N/A,TRUE,"Door"}</definedName>
    <definedName name="abc_2" hidden="1">{#N/A,#N/A,TRUE,"Basic";#N/A,#N/A,TRUE,"EXT-TABLE";#N/A,#N/A,TRUE,"STEEL";#N/A,#N/A,TRUE,"INT-Table";#N/A,#N/A,TRUE,"STEEL";#N/A,#N/A,TRUE,"Door"}</definedName>
    <definedName name="abc_2_1" localSheetId="2" hidden="1">{#N/A,#N/A,TRUE,"Basic";#N/A,#N/A,TRUE,"EXT-TABLE";#N/A,#N/A,TRUE,"STEEL";#N/A,#N/A,TRUE,"INT-Table";#N/A,#N/A,TRUE,"STEEL";#N/A,#N/A,TRUE,"Door"}</definedName>
    <definedName name="abc_2_1" localSheetId="3" hidden="1">{#N/A,#N/A,TRUE,"Basic";#N/A,#N/A,TRUE,"EXT-TABLE";#N/A,#N/A,TRUE,"STEEL";#N/A,#N/A,TRUE,"INT-Table";#N/A,#N/A,TRUE,"STEEL";#N/A,#N/A,TRUE,"Door"}</definedName>
    <definedName name="abc_2_1" hidden="1">{#N/A,#N/A,TRUE,"Basic";#N/A,#N/A,TRUE,"EXT-TABLE";#N/A,#N/A,TRUE,"STEEL";#N/A,#N/A,TRUE,"INT-Table";#N/A,#N/A,TRUE,"STEEL";#N/A,#N/A,TRUE,"Door"}</definedName>
    <definedName name="abc_2_2" localSheetId="2" hidden="1">{#N/A,#N/A,TRUE,"Basic";#N/A,#N/A,TRUE,"EXT-TABLE";#N/A,#N/A,TRUE,"STEEL";#N/A,#N/A,TRUE,"INT-Table";#N/A,#N/A,TRUE,"STEEL";#N/A,#N/A,TRUE,"Door"}</definedName>
    <definedName name="abc_2_2" localSheetId="3" hidden="1">{#N/A,#N/A,TRUE,"Basic";#N/A,#N/A,TRUE,"EXT-TABLE";#N/A,#N/A,TRUE,"STEEL";#N/A,#N/A,TRUE,"INT-Table";#N/A,#N/A,TRUE,"STEEL";#N/A,#N/A,TRUE,"Door"}</definedName>
    <definedName name="abc_2_2" hidden="1">{#N/A,#N/A,TRUE,"Basic";#N/A,#N/A,TRUE,"EXT-TABLE";#N/A,#N/A,TRUE,"STEEL";#N/A,#N/A,TRUE,"INT-Table";#N/A,#N/A,TRUE,"STEEL";#N/A,#N/A,TRUE,"Door"}</definedName>
    <definedName name="abc_3" localSheetId="2" hidden="1">{#N/A,#N/A,TRUE,"Basic";#N/A,#N/A,TRUE,"EXT-TABLE";#N/A,#N/A,TRUE,"STEEL";#N/A,#N/A,TRUE,"INT-Table";#N/A,#N/A,TRUE,"STEEL";#N/A,#N/A,TRUE,"Door"}</definedName>
    <definedName name="abc_3" localSheetId="3" hidden="1">{#N/A,#N/A,TRUE,"Basic";#N/A,#N/A,TRUE,"EXT-TABLE";#N/A,#N/A,TRUE,"STEEL";#N/A,#N/A,TRUE,"INT-Table";#N/A,#N/A,TRUE,"STEEL";#N/A,#N/A,TRUE,"Door"}</definedName>
    <definedName name="abc_3" hidden="1">{#N/A,#N/A,TRUE,"Basic";#N/A,#N/A,TRUE,"EXT-TABLE";#N/A,#N/A,TRUE,"STEEL";#N/A,#N/A,TRUE,"INT-Table";#N/A,#N/A,TRUE,"STEEL";#N/A,#N/A,TRUE,"Door"}</definedName>
    <definedName name="abc_3_1" localSheetId="2" hidden="1">{#N/A,#N/A,TRUE,"Basic";#N/A,#N/A,TRUE,"EXT-TABLE";#N/A,#N/A,TRUE,"STEEL";#N/A,#N/A,TRUE,"INT-Table";#N/A,#N/A,TRUE,"STEEL";#N/A,#N/A,TRUE,"Door"}</definedName>
    <definedName name="abc_3_1" localSheetId="3" hidden="1">{#N/A,#N/A,TRUE,"Basic";#N/A,#N/A,TRUE,"EXT-TABLE";#N/A,#N/A,TRUE,"STEEL";#N/A,#N/A,TRUE,"INT-Table";#N/A,#N/A,TRUE,"STEEL";#N/A,#N/A,TRUE,"Door"}</definedName>
    <definedName name="abc_3_1" hidden="1">{#N/A,#N/A,TRUE,"Basic";#N/A,#N/A,TRUE,"EXT-TABLE";#N/A,#N/A,TRUE,"STEEL";#N/A,#N/A,TRUE,"INT-Table";#N/A,#N/A,TRUE,"STEEL";#N/A,#N/A,TRUE,"Door"}</definedName>
    <definedName name="abc_3_2" localSheetId="2" hidden="1">{#N/A,#N/A,TRUE,"Basic";#N/A,#N/A,TRUE,"EXT-TABLE";#N/A,#N/A,TRUE,"STEEL";#N/A,#N/A,TRUE,"INT-Table";#N/A,#N/A,TRUE,"STEEL";#N/A,#N/A,TRUE,"Door"}</definedName>
    <definedName name="abc_3_2" localSheetId="3" hidden="1">{#N/A,#N/A,TRUE,"Basic";#N/A,#N/A,TRUE,"EXT-TABLE";#N/A,#N/A,TRUE,"STEEL";#N/A,#N/A,TRUE,"INT-Table";#N/A,#N/A,TRUE,"STEEL";#N/A,#N/A,TRUE,"Door"}</definedName>
    <definedName name="abc_3_2" hidden="1">{#N/A,#N/A,TRUE,"Basic";#N/A,#N/A,TRUE,"EXT-TABLE";#N/A,#N/A,TRUE,"STEEL";#N/A,#N/A,TRUE,"INT-Table";#N/A,#N/A,TRUE,"STEEL";#N/A,#N/A,TRUE,"Door"}</definedName>
    <definedName name="abc_4" localSheetId="2" hidden="1">{#N/A,#N/A,TRUE,"Basic";#N/A,#N/A,TRUE,"EXT-TABLE";#N/A,#N/A,TRUE,"STEEL";#N/A,#N/A,TRUE,"INT-Table";#N/A,#N/A,TRUE,"STEEL";#N/A,#N/A,TRUE,"Door"}</definedName>
    <definedName name="abc_4" localSheetId="3" hidden="1">{#N/A,#N/A,TRUE,"Basic";#N/A,#N/A,TRUE,"EXT-TABLE";#N/A,#N/A,TRUE,"STEEL";#N/A,#N/A,TRUE,"INT-Table";#N/A,#N/A,TRUE,"STEEL";#N/A,#N/A,TRUE,"Door"}</definedName>
    <definedName name="abc_4" hidden="1">{#N/A,#N/A,TRUE,"Basic";#N/A,#N/A,TRUE,"EXT-TABLE";#N/A,#N/A,TRUE,"STEEL";#N/A,#N/A,TRUE,"INT-Table";#N/A,#N/A,TRUE,"STEEL";#N/A,#N/A,TRUE,"Door"}</definedName>
    <definedName name="abc_4_1" localSheetId="2" hidden="1">{#N/A,#N/A,TRUE,"Basic";#N/A,#N/A,TRUE,"EXT-TABLE";#N/A,#N/A,TRUE,"STEEL";#N/A,#N/A,TRUE,"INT-Table";#N/A,#N/A,TRUE,"STEEL";#N/A,#N/A,TRUE,"Door"}</definedName>
    <definedName name="abc_4_1" localSheetId="3" hidden="1">{#N/A,#N/A,TRUE,"Basic";#N/A,#N/A,TRUE,"EXT-TABLE";#N/A,#N/A,TRUE,"STEEL";#N/A,#N/A,TRUE,"INT-Table";#N/A,#N/A,TRUE,"STEEL";#N/A,#N/A,TRUE,"Door"}</definedName>
    <definedName name="abc_4_1" hidden="1">{#N/A,#N/A,TRUE,"Basic";#N/A,#N/A,TRUE,"EXT-TABLE";#N/A,#N/A,TRUE,"STEEL";#N/A,#N/A,TRUE,"INT-Table";#N/A,#N/A,TRUE,"STEEL";#N/A,#N/A,TRUE,"Door"}</definedName>
    <definedName name="abc_4_2" localSheetId="2" hidden="1">{#N/A,#N/A,TRUE,"Basic";#N/A,#N/A,TRUE,"EXT-TABLE";#N/A,#N/A,TRUE,"STEEL";#N/A,#N/A,TRUE,"INT-Table";#N/A,#N/A,TRUE,"STEEL";#N/A,#N/A,TRUE,"Door"}</definedName>
    <definedName name="abc_4_2" localSheetId="3" hidden="1">{#N/A,#N/A,TRUE,"Basic";#N/A,#N/A,TRUE,"EXT-TABLE";#N/A,#N/A,TRUE,"STEEL";#N/A,#N/A,TRUE,"INT-Table";#N/A,#N/A,TRUE,"STEEL";#N/A,#N/A,TRUE,"Door"}</definedName>
    <definedName name="abc_4_2" hidden="1">{#N/A,#N/A,TRUE,"Basic";#N/A,#N/A,TRUE,"EXT-TABLE";#N/A,#N/A,TRUE,"STEEL";#N/A,#N/A,TRUE,"INT-Table";#N/A,#N/A,TRUE,"STEEL";#N/A,#N/A,TRUE,"Door"}</definedName>
    <definedName name="abc_5" localSheetId="2" hidden="1">{#N/A,#N/A,TRUE,"Basic";#N/A,#N/A,TRUE,"EXT-TABLE";#N/A,#N/A,TRUE,"STEEL";#N/A,#N/A,TRUE,"INT-Table";#N/A,#N/A,TRUE,"STEEL";#N/A,#N/A,TRUE,"Door"}</definedName>
    <definedName name="abc_5" localSheetId="3" hidden="1">{#N/A,#N/A,TRUE,"Basic";#N/A,#N/A,TRUE,"EXT-TABLE";#N/A,#N/A,TRUE,"STEEL";#N/A,#N/A,TRUE,"INT-Table";#N/A,#N/A,TRUE,"STEEL";#N/A,#N/A,TRUE,"Door"}</definedName>
    <definedName name="abc_5" hidden="1">{#N/A,#N/A,TRUE,"Basic";#N/A,#N/A,TRUE,"EXT-TABLE";#N/A,#N/A,TRUE,"STEEL";#N/A,#N/A,TRUE,"INT-Table";#N/A,#N/A,TRUE,"STEEL";#N/A,#N/A,TRUE,"Door"}</definedName>
    <definedName name="abc_5_1" localSheetId="2" hidden="1">{#N/A,#N/A,TRUE,"Basic";#N/A,#N/A,TRUE,"EXT-TABLE";#N/A,#N/A,TRUE,"STEEL";#N/A,#N/A,TRUE,"INT-Table";#N/A,#N/A,TRUE,"STEEL";#N/A,#N/A,TRUE,"Door"}</definedName>
    <definedName name="abc_5_1" localSheetId="3" hidden="1">{#N/A,#N/A,TRUE,"Basic";#N/A,#N/A,TRUE,"EXT-TABLE";#N/A,#N/A,TRUE,"STEEL";#N/A,#N/A,TRUE,"INT-Table";#N/A,#N/A,TRUE,"STEEL";#N/A,#N/A,TRUE,"Door"}</definedName>
    <definedName name="abc_5_1" hidden="1">{#N/A,#N/A,TRUE,"Basic";#N/A,#N/A,TRUE,"EXT-TABLE";#N/A,#N/A,TRUE,"STEEL";#N/A,#N/A,TRUE,"INT-Table";#N/A,#N/A,TRUE,"STEEL";#N/A,#N/A,TRUE,"Door"}</definedName>
    <definedName name="abc_5_2" localSheetId="2" hidden="1">{#N/A,#N/A,TRUE,"Basic";#N/A,#N/A,TRUE,"EXT-TABLE";#N/A,#N/A,TRUE,"STEEL";#N/A,#N/A,TRUE,"INT-Table";#N/A,#N/A,TRUE,"STEEL";#N/A,#N/A,TRUE,"Door"}</definedName>
    <definedName name="abc_5_2" localSheetId="3" hidden="1">{#N/A,#N/A,TRUE,"Basic";#N/A,#N/A,TRUE,"EXT-TABLE";#N/A,#N/A,TRUE,"STEEL";#N/A,#N/A,TRUE,"INT-Table";#N/A,#N/A,TRUE,"STEEL";#N/A,#N/A,TRUE,"Door"}</definedName>
    <definedName name="abc_5_2" hidden="1">{#N/A,#N/A,TRUE,"Basic";#N/A,#N/A,TRUE,"EXT-TABLE";#N/A,#N/A,TRUE,"STEEL";#N/A,#N/A,TRUE,"INT-Table";#N/A,#N/A,TRUE,"STEEL";#N/A,#N/A,TRUE,"Door"}</definedName>
    <definedName name="abcd" localSheetId="2" hidden="1">{#N/A,#N/A,FALSE,"CCTV"}</definedName>
    <definedName name="abcd" localSheetId="3" hidden="1">{#N/A,#N/A,FALSE,"CCTV"}</definedName>
    <definedName name="abcd" hidden="1">{#N/A,#N/A,FALSE,"CCTV"}</definedName>
    <definedName name="ABCVAL_09">[35]Curves!$E$112:$L$123</definedName>
    <definedName name="ABCVAL_11">[36]Curves!$B$166:$J$177</definedName>
    <definedName name="ABIII" hidden="1">#REF!</definedName>
    <definedName name="ac" hidden="1">#REF!</definedName>
    <definedName name="AC120_">#REF!</definedName>
    <definedName name="AC35_">#REF!</definedName>
    <definedName name="AC50_">#REF!</definedName>
    <definedName name="AC70_">#REF!</definedName>
    <definedName name="AC95_">#REF!</definedName>
    <definedName name="Access_Button" hidden="1">"PJTFINAL_F02F11_List"</definedName>
    <definedName name="AccessDatabase" localSheetId="11" hidden="1">"A:\My Documents\見積比較鏡.mdb"</definedName>
    <definedName name="AccessDatabase" localSheetId="1" hidden="1">"A:\My Documents\見積比較鏡.mdb"</definedName>
    <definedName name="AccessDatabase" localSheetId="2" hidden="1">"A:\My Documents\見積比較鏡.mdb"</definedName>
    <definedName name="AccessDatabase" localSheetId="10" hidden="1">"A:\My Documents\見積比較鏡.mdb"</definedName>
    <definedName name="AccessDatabase" localSheetId="15" hidden="1">"A:\My Documents\見積比較鏡.mdb"</definedName>
    <definedName name="AccessDatabase" localSheetId="18" hidden="1">"A:\My Documents\見積比較鏡.mdb"</definedName>
    <definedName name="AccessDatabase" localSheetId="17" hidden="1">"A:\My Documents\見積比較鏡.mdb"</definedName>
    <definedName name="AccessDatabase" localSheetId="16" hidden="1">"A:\My Documents\見積比較鏡.mdb"</definedName>
    <definedName name="AccessDatabase" localSheetId="14" hidden="1">"A:\My Documents\見積比較鏡.mdb"</definedName>
    <definedName name="AccessDatabase" localSheetId="13" hidden="1">"A:\My Documents\見積比較鏡.mdb"</definedName>
    <definedName name="AccessDatabase" localSheetId="3" hidden="1">"A:\My Documents\見積比較鏡.mdb"</definedName>
    <definedName name="AccessDatabase" hidden="1">"A:\My Documents\見積比較鏡.mdb"</definedName>
    <definedName name="AccessDoorSize" localSheetId="11">[37]DATA_LIST!$D$15:$D$20</definedName>
    <definedName name="AccessDoorSize" localSheetId="1">[37]DATA_LIST!$D$15:$D$20</definedName>
    <definedName name="AccessDoorSize" localSheetId="2">[37]DATA_LIST!$D$15:$D$20</definedName>
    <definedName name="AccessDoorSize" localSheetId="10">[37]DATA_LIST!$D$15:$D$20</definedName>
    <definedName name="AccessDoorSize" localSheetId="15">[37]DATA_LIST!$D$15:$D$20</definedName>
    <definedName name="AccessDoorSize" localSheetId="18">[37]DATA_LIST!$D$15:$D$20</definedName>
    <definedName name="AccessDoorSize" localSheetId="17">[37]DATA_LIST!$D$15:$D$20</definedName>
    <definedName name="AccessDoorSize" localSheetId="16">[37]DATA_LIST!$D$15:$D$20</definedName>
    <definedName name="AccessDoorSize" localSheetId="14">[37]DATA_LIST!$D$15:$D$20</definedName>
    <definedName name="AccessDoorSize" localSheetId="13">[37]DATA_LIST!$D$15:$D$20</definedName>
    <definedName name="AccessDoorSize" localSheetId="3">[37]DATA_LIST!$D$15:$D$20</definedName>
    <definedName name="AccessDoorSize">[37]DATA_LIST!$D$15:$D$20</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cupac">#REF!</definedName>
    <definedName name="ActualBreachingRatio">#REF!</definedName>
    <definedName name="ACwvu.DETT.._.COSTI." hidden="1">#REF!</definedName>
    <definedName name="ACwvu.RIEPIL.." hidden="1">#REF!</definedName>
    <definedName name="adaptation" localSheetId="11" hidden="1">{#N/A,#N/A,FALSE,"CCTV"}</definedName>
    <definedName name="adaptation" localSheetId="1" hidden="1">{#N/A,#N/A,FALSE,"CCTV"}</definedName>
    <definedName name="adaptation" localSheetId="2" hidden="1">{#N/A,#N/A,FALSE,"CCTV"}</definedName>
    <definedName name="adaptation" localSheetId="10" hidden="1">{#N/A,#N/A,FALSE,"CCTV"}</definedName>
    <definedName name="adaptation" localSheetId="15" hidden="1">{#N/A,#N/A,FALSE,"CCTV"}</definedName>
    <definedName name="adaptation" localSheetId="18" hidden="1">{#N/A,#N/A,FALSE,"CCTV"}</definedName>
    <definedName name="adaptation" localSheetId="17" hidden="1">{#N/A,#N/A,FALSE,"CCTV"}</definedName>
    <definedName name="adaptation" localSheetId="16" hidden="1">{#N/A,#N/A,FALSE,"CCTV"}</definedName>
    <definedName name="adaptation" localSheetId="14" hidden="1">{#N/A,#N/A,FALSE,"CCTV"}</definedName>
    <definedName name="adaptation" localSheetId="13" hidden="1">{#N/A,#N/A,FALSE,"CCTV"}</definedName>
    <definedName name="adaptation" localSheetId="3" hidden="1">{#N/A,#N/A,FALSE,"CCTV"}</definedName>
    <definedName name="adaptation" hidden="1">{#N/A,#N/A,FALSE,"CCTV"}</definedName>
    <definedName name="ADC" hidden="1">#REF!</definedName>
    <definedName name="ADD_IN_VERSION">#REF!</definedName>
    <definedName name="addd" localSheetId="2" hidden="1">{#N/A,#N/A,TRUE,"Mhr_Sum"}</definedName>
    <definedName name="addd" localSheetId="3" hidden="1">{#N/A,#N/A,TRUE,"Mhr_Sum"}</definedName>
    <definedName name="addd" hidden="1">{#N/A,#N/A,TRUE,"Mhr_Sum"}</definedName>
    <definedName name="ADG" localSheetId="11" hidden="1">[38]기계내역서!#REF!</definedName>
    <definedName name="ADG" localSheetId="1" hidden="1">[38]기계내역서!#REF!</definedName>
    <definedName name="ADG" localSheetId="2" hidden="1">[38]기계내역서!#REF!</definedName>
    <definedName name="ADG" localSheetId="10" hidden="1">[38]기계내역서!#REF!</definedName>
    <definedName name="ADG" localSheetId="15" hidden="1">[38]기계내역서!#REF!</definedName>
    <definedName name="ADG" localSheetId="18" hidden="1">[38]기계내역서!#REF!</definedName>
    <definedName name="ADG" localSheetId="17" hidden="1">[38]기계내역서!#REF!</definedName>
    <definedName name="ADG" localSheetId="16" hidden="1">[38]기계내역서!#REF!</definedName>
    <definedName name="ADG" localSheetId="14" hidden="1">[38]기계내역서!#REF!</definedName>
    <definedName name="ADG" localSheetId="13" hidden="1">[38]기계내역서!#REF!</definedName>
    <definedName name="ADG" localSheetId="3" hidden="1">[38]기계내역서!#REF!</definedName>
    <definedName name="ADG" hidden="1">[38]기계내역서!#REF!</definedName>
    <definedName name="ADITION" localSheetId="2" hidden="1">{"'장비'!$A$3:$M$12"}</definedName>
    <definedName name="ADITION" localSheetId="3" hidden="1">{"'장비'!$A$3:$M$12"}</definedName>
    <definedName name="ADITION" hidden="1">{"'장비'!$A$3:$M$12"}</definedName>
    <definedName name="Admin_exp">#REF!</definedName>
    <definedName name="admint" localSheetId="11" hidden="1">'[39]Schedule(overall)'!#REF!</definedName>
    <definedName name="admint" localSheetId="1" hidden="1">'[39]Schedule(overall)'!#REF!</definedName>
    <definedName name="admint" localSheetId="2" hidden="1">'[39]Schedule(overall)'!#REF!</definedName>
    <definedName name="admint" localSheetId="10" hidden="1">'[39]Schedule(overall)'!#REF!</definedName>
    <definedName name="admint" localSheetId="15" hidden="1">'[39]Schedule(overall)'!#REF!</definedName>
    <definedName name="admint" localSheetId="18" hidden="1">'[39]Schedule(overall)'!#REF!</definedName>
    <definedName name="admint" localSheetId="17" hidden="1">'[39]Schedule(overall)'!#REF!</definedName>
    <definedName name="admint" localSheetId="16" hidden="1">'[39]Schedule(overall)'!#REF!</definedName>
    <definedName name="admint" localSheetId="14" hidden="1">'[39]Schedule(overall)'!#REF!</definedName>
    <definedName name="admint" localSheetId="13" hidden="1">'[39]Schedule(overall)'!#REF!</definedName>
    <definedName name="admint" localSheetId="3" hidden="1">'[39]Schedule(overall)'!#REF!</definedName>
    <definedName name="admint" hidden="1">'[39]Schedule(overall)'!#REF!</definedName>
    <definedName name="ADV_FC">#REF!</definedName>
    <definedName name="ADV_LC">#REF!</definedName>
    <definedName name="ADV_SUP">#REF!</definedName>
    <definedName name="ADVANCE">#REF!</definedName>
    <definedName name="ae">#REF!</definedName>
    <definedName name="AEFWTWRWE" localSheetId="2" hidden="1">{#N/A,#N/A,FALSE,"배수1"}</definedName>
    <definedName name="AEFWTWRWE" localSheetId="3" hidden="1">{#N/A,#N/A,FALSE,"배수1"}</definedName>
    <definedName name="AEFWTWRWE" hidden="1">{#N/A,#N/A,FALSE,"배수1"}</definedName>
    <definedName name="AF" localSheetId="2" hidden="1">{#N/A,#N/A,FALSE,"포장2"}</definedName>
    <definedName name="AF" localSheetId="3" hidden="1">{#N/A,#N/A,FALSE,"포장2"}</definedName>
    <definedName name="AF" hidden="1">{#N/A,#N/A,FALSE,"포장2"}</definedName>
    <definedName name="AFAFA" localSheetId="2" hidden="1">{#N/A,#N/A,FALSE,"부대1"}</definedName>
    <definedName name="AFAFA" localSheetId="3" hidden="1">{#N/A,#N/A,FALSE,"부대1"}</definedName>
    <definedName name="AFAFA" hidden="1">{#N/A,#N/A,FALSE,"부대1"}</definedName>
    <definedName name="afasd" localSheetId="2" hidden="1">{#N/A,#N/A,FALSE,"단가표지"}</definedName>
    <definedName name="afasd" localSheetId="3" hidden="1">{#N/A,#N/A,FALSE,"단가표지"}</definedName>
    <definedName name="afasd" hidden="1">{#N/A,#N/A,FALSE,"단가표지"}</definedName>
    <definedName name="AFASFAS" localSheetId="2" hidden="1">{#N/A,#N/A,FALSE,"조골재"}</definedName>
    <definedName name="AFASFAS" localSheetId="3" hidden="1">{#N/A,#N/A,FALSE,"조골재"}</definedName>
    <definedName name="AFASFAS" hidden="1">{#N/A,#N/A,FALSE,"조골재"}</definedName>
    <definedName name="afasfsagfas" localSheetId="50" hidden="1">{#N/A,#N/A,FALSE,"Chi tiÆt"}</definedName>
    <definedName name="afasfsagfas" localSheetId="11" hidden="1">{#N/A,#N/A,FALSE,"Chi tiÆt"}</definedName>
    <definedName name="afasfsagfas" localSheetId="1" hidden="1">{#N/A,#N/A,FALSE,"Chi tiÆt"}</definedName>
    <definedName name="afasfsagfas" localSheetId="2" hidden="1">{#N/A,#N/A,FALSE,"Chi tiÆt"}</definedName>
    <definedName name="afasfsagfas" localSheetId="10" hidden="1">{#N/A,#N/A,FALSE,"Chi tiÆt"}</definedName>
    <definedName name="afasfsagfas" localSheetId="15" hidden="1">{#N/A,#N/A,FALSE,"Chi tiÆt"}</definedName>
    <definedName name="afasfsagfas" localSheetId="18" hidden="1">{#N/A,#N/A,FALSE,"Chi tiÆt"}</definedName>
    <definedName name="afasfsagfas" localSheetId="17" hidden="1">{#N/A,#N/A,FALSE,"Chi tiÆt"}</definedName>
    <definedName name="afasfsagfas" localSheetId="16" hidden="1">{#N/A,#N/A,FALSE,"Chi tiÆt"}</definedName>
    <definedName name="afasfsagfas" localSheetId="14" hidden="1">{#N/A,#N/A,FALSE,"Chi tiÆt"}</definedName>
    <definedName name="afasfsagfas" localSheetId="13" hidden="1">{#N/A,#N/A,FALSE,"Chi tiÆt"}</definedName>
    <definedName name="afasfsagfas" localSheetId="3" hidden="1">{#N/A,#N/A,FALSE,"Chi tiÆt"}</definedName>
    <definedName name="afasfsagfas" hidden="1">{#N/A,#N/A,FALSE,"Chi tiÆt"}</definedName>
    <definedName name="afd" localSheetId="2" hidden="1">{#N/A,#N/A,FALSE,"운반시간"}</definedName>
    <definedName name="afd" localSheetId="3" hidden="1">{#N/A,#N/A,FALSE,"운반시간"}</definedName>
    <definedName name="afd" hidden="1">{#N/A,#N/A,FALSE,"운반시간"}</definedName>
    <definedName name="afdasgh" localSheetId="11" hidden="1">{#N/A,#N/A,FALSE,"CCTV"}</definedName>
    <definedName name="afdasgh" localSheetId="1" hidden="1">{#N/A,#N/A,FALSE,"CCTV"}</definedName>
    <definedName name="afdasgh" localSheetId="2" hidden="1">{#N/A,#N/A,FALSE,"CCTV"}</definedName>
    <definedName name="afdasgh" localSheetId="10" hidden="1">{#N/A,#N/A,FALSE,"CCTV"}</definedName>
    <definedName name="afdasgh" localSheetId="15" hidden="1">{#N/A,#N/A,FALSE,"CCTV"}</definedName>
    <definedName name="afdasgh" localSheetId="18" hidden="1">{#N/A,#N/A,FALSE,"CCTV"}</definedName>
    <definedName name="afdasgh" localSheetId="17" hidden="1">{#N/A,#N/A,FALSE,"CCTV"}</definedName>
    <definedName name="afdasgh" localSheetId="16" hidden="1">{#N/A,#N/A,FALSE,"CCTV"}</definedName>
    <definedName name="afdasgh" localSheetId="14" hidden="1">{#N/A,#N/A,FALSE,"CCTV"}</definedName>
    <definedName name="afdasgh" localSheetId="13" hidden="1">{#N/A,#N/A,FALSE,"CCTV"}</definedName>
    <definedName name="afdasgh" localSheetId="3" hidden="1">{#N/A,#N/A,FALSE,"CCTV"}</definedName>
    <definedName name="afdasgh" hidden="1">{#N/A,#N/A,FALSE,"CCTV"}</definedName>
    <definedName name="afdsfdg" localSheetId="11" hidden="1">{#N/A,#N/A,FALSE,"CCTV"}</definedName>
    <definedName name="afdsfdg" localSheetId="1" hidden="1">{#N/A,#N/A,FALSE,"CCTV"}</definedName>
    <definedName name="afdsfdg" localSheetId="2" hidden="1">{#N/A,#N/A,FALSE,"CCTV"}</definedName>
    <definedName name="afdsfdg" localSheetId="10" hidden="1">{#N/A,#N/A,FALSE,"CCTV"}</definedName>
    <definedName name="afdsfdg" localSheetId="15" hidden="1">{#N/A,#N/A,FALSE,"CCTV"}</definedName>
    <definedName name="afdsfdg" localSheetId="18" hidden="1">{#N/A,#N/A,FALSE,"CCTV"}</definedName>
    <definedName name="afdsfdg" localSheetId="17" hidden="1">{#N/A,#N/A,FALSE,"CCTV"}</definedName>
    <definedName name="afdsfdg" localSheetId="16" hidden="1">{#N/A,#N/A,FALSE,"CCTV"}</definedName>
    <definedName name="afdsfdg" localSheetId="14" hidden="1">{#N/A,#N/A,FALSE,"CCTV"}</definedName>
    <definedName name="afdsfdg" localSheetId="13" hidden="1">{#N/A,#N/A,FALSE,"CCTV"}</definedName>
    <definedName name="afdsfdg" localSheetId="3" hidden="1">{#N/A,#N/A,FALSE,"CCTV"}</definedName>
    <definedName name="afdsfdg" hidden="1">{#N/A,#N/A,FALSE,"CCTV"}</definedName>
    <definedName name="AFDSFDSFDSAF" localSheetId="2" hidden="1">{#N/A,#N/A,FALSE,"혼합골재"}</definedName>
    <definedName name="AFDSFDSFDSAF" localSheetId="3" hidden="1">{#N/A,#N/A,FALSE,"혼합골재"}</definedName>
    <definedName name="AFDSFDSFDSAF" hidden="1">{#N/A,#N/A,FALSE,"혼합골재"}</definedName>
    <definedName name="AFDSFSADFSA" localSheetId="2" hidden="1">{#N/A,#N/A,FALSE,"토공2"}</definedName>
    <definedName name="AFDSFSADFSA" localSheetId="3" hidden="1">{#N/A,#N/A,FALSE,"토공2"}</definedName>
    <definedName name="AFDSFSADFSA" hidden="1">{#N/A,#N/A,FALSE,"토공2"}</definedName>
    <definedName name="AFFFFFFFFFFFFFFF" localSheetId="2" hidden="1">{#N/A,#N/A,FALSE,"단가표지"}</definedName>
    <definedName name="AFFFFFFFFFFFFFFF" localSheetId="3" hidden="1">{#N/A,#N/A,FALSE,"단가표지"}</definedName>
    <definedName name="AFFFFFFFFFFFFFFF" hidden="1">{#N/A,#N/A,FALSE,"단가표지"}</definedName>
    <definedName name="afffgff" localSheetId="11" hidden="1">{#N/A,#N/A,FALSE,"CCTV"}</definedName>
    <definedName name="afffgff" localSheetId="1" hidden="1">{#N/A,#N/A,FALSE,"CCTV"}</definedName>
    <definedName name="afffgff" localSheetId="2" hidden="1">{#N/A,#N/A,FALSE,"CCTV"}</definedName>
    <definedName name="afffgff" localSheetId="10" hidden="1">{#N/A,#N/A,FALSE,"CCTV"}</definedName>
    <definedName name="afffgff" localSheetId="15" hidden="1">{#N/A,#N/A,FALSE,"CCTV"}</definedName>
    <definedName name="afffgff" localSheetId="18" hidden="1">{#N/A,#N/A,FALSE,"CCTV"}</definedName>
    <definedName name="afffgff" localSheetId="17" hidden="1">{#N/A,#N/A,FALSE,"CCTV"}</definedName>
    <definedName name="afffgff" localSheetId="16" hidden="1">{#N/A,#N/A,FALSE,"CCTV"}</definedName>
    <definedName name="afffgff" localSheetId="14" hidden="1">{#N/A,#N/A,FALSE,"CCTV"}</definedName>
    <definedName name="afffgff" localSheetId="13" hidden="1">{#N/A,#N/A,FALSE,"CCTV"}</definedName>
    <definedName name="afffgff" localSheetId="3" hidden="1">{#N/A,#N/A,FALSE,"CCTV"}</definedName>
    <definedName name="afffgff" hidden="1">{#N/A,#N/A,FALSE,"CCTV"}</definedName>
    <definedName name="AFSAFS" localSheetId="2" hidden="1">{#N/A,#N/A,FALSE,"표지목차"}</definedName>
    <definedName name="AFSAFS" localSheetId="3" hidden="1">{#N/A,#N/A,FALSE,"표지목차"}</definedName>
    <definedName name="AFSAFS" hidden="1">{#N/A,#N/A,FALSE,"표지목차"}</definedName>
    <definedName name="AFSAFSA" localSheetId="2" hidden="1">{#N/A,#N/A,FALSE,"이정표"}</definedName>
    <definedName name="AFSAFSA" localSheetId="3" hidden="1">{#N/A,#N/A,FALSE,"이정표"}</definedName>
    <definedName name="AFSAFSA" hidden="1">{#N/A,#N/A,FALSE,"이정표"}</definedName>
    <definedName name="AFSAFSAF" localSheetId="2" hidden="1">{#N/A,#N/A,FALSE,"운반시간"}</definedName>
    <definedName name="AFSAFSAF" localSheetId="3" hidden="1">{#N/A,#N/A,FALSE,"운반시간"}</definedName>
    <definedName name="AFSAFSAF" hidden="1">{#N/A,#N/A,FALSE,"운반시간"}</definedName>
    <definedName name="AFSDAFSA" localSheetId="2" hidden="1">{#N/A,#N/A,FALSE,"속도"}</definedName>
    <definedName name="AFSDAFSA" localSheetId="3" hidden="1">{#N/A,#N/A,FALSE,"속도"}</definedName>
    <definedName name="AFSDAFSA" hidden="1">{#N/A,#N/A,FALSE,"속도"}</definedName>
    <definedName name="AFSSAFSAFSAFSAFSAD" localSheetId="2" hidden="1">{#N/A,#N/A,FALSE,"배수1"}</definedName>
    <definedName name="AFSSAFSAFSAFSAFSAD" localSheetId="3" hidden="1">{#N/A,#N/A,FALSE,"배수1"}</definedName>
    <definedName name="AFSSAFSAFSAFSAFSAD" hidden="1">{#N/A,#N/A,FALSE,"배수1"}</definedName>
    <definedName name="Ag_">#REF!</definedName>
    <definedName name="agfg" localSheetId="2" hidden="1">{"'장비'!$A$3:$M$12"}</definedName>
    <definedName name="agfg" localSheetId="3" hidden="1">{"'장비'!$A$3:$M$12"}</definedName>
    <definedName name="agfg" hidden="1">{"'장비'!$A$3:$M$12"}</definedName>
    <definedName name="AH" localSheetId="2" hidden="1">{#N/A,#N/A,FALSE,"CCTV"}</definedName>
    <definedName name="AH" localSheetId="3" hidden="1">{#N/A,#N/A,FALSE,"CCTV"}</definedName>
    <definedName name="AH" hidden="1">{#N/A,#N/A,FALSE,"CCTV"}</definedName>
    <definedName name="ahaha">[40]共機計算!$B$2:$Z$56</definedName>
    <definedName name="aho">#REF!</definedName>
    <definedName name="ahole">#REF!</definedName>
    <definedName name="air_trap">#REF!</definedName>
    <definedName name="ajartjr">#REF!</definedName>
    <definedName name="AL">[41]작성기준!$C$21</definedName>
    <definedName name="aLKFJFH" localSheetId="2" hidden="1">{#N/A,#N/A,FALSE,"CCTV"}</definedName>
    <definedName name="aLKFJFH" localSheetId="3" hidden="1">{#N/A,#N/A,FALSE,"CCTV"}</definedName>
    <definedName name="aLKFJFH" hidden="1">{#N/A,#N/A,FALSE,"CCTV"}</definedName>
    <definedName name="All_Item">#REF!</definedName>
    <definedName name="ALPIN">#N/A</definedName>
    <definedName name="ALPJYOU">#N/A</definedName>
    <definedName name="ALPTOI">#N/A</definedName>
    <definedName name="Alto_coducto">#REF!</definedName>
    <definedName name="Alto_nominal_coducto">#REF!</definedName>
    <definedName name="AmbP">#REF!</definedName>
    <definedName name="amiang">[42]gvl!#REF!</definedName>
    <definedName name="amit" localSheetId="2" hidden="1">{"Cost Summary",#N/A,FALSE,"B";"Cost Detail 1",#N/A,FALSE,"C";"Cost Detail 2",#N/A,FALSE,"C"}</definedName>
    <definedName name="amit" localSheetId="3" hidden="1">{"Cost Summary",#N/A,FALSE,"B";"Cost Detail 1",#N/A,FALSE,"C";"Cost Detail 2",#N/A,FALSE,"C"}</definedName>
    <definedName name="amit" hidden="1">{"Cost Summary",#N/A,FALSE,"B";"Cost Detail 1",#N/A,FALSE,"C";"Cost Detail 2",#N/A,FALSE,"C"}</definedName>
    <definedName name="amoi" localSheetId="50" hidden="1">{"'Sheet1'!$L$16"}</definedName>
    <definedName name="amoi" localSheetId="11" hidden="1">{"'Sheet1'!$L$16"}</definedName>
    <definedName name="amoi" localSheetId="1" hidden="1">{"'Sheet1'!$L$16"}</definedName>
    <definedName name="amoi" localSheetId="2" hidden="1">{"'Sheet1'!$L$16"}</definedName>
    <definedName name="amoi" localSheetId="10" hidden="1">{"'Sheet1'!$L$16"}</definedName>
    <definedName name="amoi" localSheetId="15" hidden="1">{"'Sheet1'!$L$16"}</definedName>
    <definedName name="amoi" localSheetId="18" hidden="1">{"'Sheet1'!$L$16"}</definedName>
    <definedName name="amoi" localSheetId="17" hidden="1">{"'Sheet1'!$L$16"}</definedName>
    <definedName name="amoi" localSheetId="16" hidden="1">{"'Sheet1'!$L$16"}</definedName>
    <definedName name="amoi" localSheetId="14" hidden="1">{"'Sheet1'!$L$16"}</definedName>
    <definedName name="amoi" localSheetId="13" hidden="1">{"'Sheet1'!$L$16"}</definedName>
    <definedName name="amoi" localSheetId="3" hidden="1">{"'Sheet1'!$L$16"}</definedName>
    <definedName name="amoi" hidden="1">{"'Sheet1'!$L$16"}</definedName>
    <definedName name="an">#REF!</definedName>
    <definedName name="Ancho_conducto">#REF!</definedName>
    <definedName name="Ancho_nominal_conducto">#REF!</definedName>
    <definedName name="AnchoConducto">#REF!</definedName>
    <definedName name="Anhängelast">#REF!</definedName>
    <definedName name="anscount" hidden="1">1</definedName>
    <definedName name="ANTFC">#REF!</definedName>
    <definedName name="ANTFC_1">#REF!</definedName>
    <definedName name="ANTFC_2">#REF!</definedName>
    <definedName name="ANTFO">#REF!</definedName>
    <definedName name="ANTFO_1">#REF!</definedName>
    <definedName name="ANTFO_2">#REF!</definedName>
    <definedName name="ANTLC">#REF!</definedName>
    <definedName name="ANTLC_1">#REF!</definedName>
    <definedName name="ANTLC_2">#REF!</definedName>
    <definedName name="Antoan" localSheetId="50" hidden="1">{"'Sheet1'!$L$16"}</definedName>
    <definedName name="Antoan" localSheetId="11" hidden="1">{"'Sheet1'!$L$16"}</definedName>
    <definedName name="Antoan" localSheetId="1" hidden="1">{"'Sheet1'!$L$16"}</definedName>
    <definedName name="Antoan" localSheetId="2" hidden="1">{"'Sheet1'!$L$16"}</definedName>
    <definedName name="Antoan" localSheetId="10" hidden="1">{"'Sheet1'!$L$16"}</definedName>
    <definedName name="Antoan" localSheetId="15" hidden="1">{"'Sheet1'!$L$16"}</definedName>
    <definedName name="Antoan" localSheetId="18" hidden="1">{"'Sheet1'!$L$16"}</definedName>
    <definedName name="Antoan" localSheetId="17" hidden="1">{"'Sheet1'!$L$16"}</definedName>
    <definedName name="Antoan" localSheetId="16" hidden="1">{"'Sheet1'!$L$16"}</definedName>
    <definedName name="Antoan" localSheetId="14" hidden="1">{"'Sheet1'!$L$16"}</definedName>
    <definedName name="Antoan" localSheetId="13" hidden="1">{"'Sheet1'!$L$16"}</definedName>
    <definedName name="Antoan" localSheetId="3" hidden="1">{"'Sheet1'!$L$16"}</definedName>
    <definedName name="Antoan" hidden="1">{"'Sheet1'!$L$16"}</definedName>
    <definedName name="ANTS">#REF!</definedName>
    <definedName name="ANTS_1">#REF!</definedName>
    <definedName name="ANTS_2">#REF!</definedName>
    <definedName name="AppType">#REF!</definedName>
    <definedName name="aq" localSheetId="11">#REF!</definedName>
    <definedName name="aq" localSheetId="1">#REF!</definedName>
    <definedName name="aq" localSheetId="2">#REF!</definedName>
    <definedName name="aq" localSheetId="10">#REF!</definedName>
    <definedName name="aq" localSheetId="15">#REF!</definedName>
    <definedName name="aq" localSheetId="18">#REF!</definedName>
    <definedName name="aq" localSheetId="17">#REF!</definedName>
    <definedName name="aq" localSheetId="16">#REF!</definedName>
    <definedName name="aq" localSheetId="14">#REF!</definedName>
    <definedName name="aq" localSheetId="13">#REF!</definedName>
    <definedName name="aq" localSheetId="3">#REF!</definedName>
    <definedName name="aq">#REF!</definedName>
    <definedName name="AQE" localSheetId="2" hidden="1">{"'장비'!$A$3:$M$12"}</definedName>
    <definedName name="AQE" localSheetId="3" hidden="1">{"'장비'!$A$3:$M$12"}</definedName>
    <definedName name="AQE" hidden="1">{"'장비'!$A$3:$M$12"}</definedName>
    <definedName name="AQW" localSheetId="2" hidden="1">{#N/A,#N/A,FALSE,"CCTV"}</definedName>
    <definedName name="AQW" localSheetId="3" hidden="1">{#N/A,#N/A,FALSE,"CCTV"}</definedName>
    <definedName name="AQW" hidden="1">{#N/A,#N/A,FALSE,"CCTV"}</definedName>
    <definedName name="AQWS"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1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 localSheetId="2" hidden="1">{#N/A,#N/A,FALSE,"Mhr_Sum"}</definedName>
    <definedName name="ar" localSheetId="3" hidden="1">{#N/A,#N/A,FALSE,"Mhr_Sum"}</definedName>
    <definedName name="ar" hidden="1">{#N/A,#N/A,FALSE,"Mhr_Sum"}</definedName>
    <definedName name="AREA_SORT">#REF!</definedName>
    <definedName name="area1" localSheetId="2" hidden="1">{#N/A,#N/A,TRUE,"Basic";#N/A,#N/A,TRUE,"EXT-TABLE";#N/A,#N/A,TRUE,"STEEL";#N/A,#N/A,TRUE,"INT-Table";#N/A,#N/A,TRUE,"STEEL";#N/A,#N/A,TRUE,"Door"}</definedName>
    <definedName name="area1" localSheetId="3" hidden="1">{#N/A,#N/A,TRUE,"Basic";#N/A,#N/A,TRUE,"EXT-TABLE";#N/A,#N/A,TRUE,"STEEL";#N/A,#N/A,TRUE,"INT-Table";#N/A,#N/A,TRUE,"STEEL";#N/A,#N/A,TRUE,"Door"}</definedName>
    <definedName name="area1" hidden="1">{#N/A,#N/A,TRUE,"Basic";#N/A,#N/A,TRUE,"EXT-TABLE";#N/A,#N/A,TRUE,"STEEL";#N/A,#N/A,TRUE,"INT-Table";#N/A,#N/A,TRUE,"STEEL";#N/A,#N/A,TRUE,"Door"}</definedName>
    <definedName name="area1_1" localSheetId="2" hidden="1">{#N/A,#N/A,TRUE,"Basic";#N/A,#N/A,TRUE,"EXT-TABLE";#N/A,#N/A,TRUE,"STEEL";#N/A,#N/A,TRUE,"INT-Table";#N/A,#N/A,TRUE,"STEEL";#N/A,#N/A,TRUE,"Door"}</definedName>
    <definedName name="area1_1" localSheetId="3" hidden="1">{#N/A,#N/A,TRUE,"Basic";#N/A,#N/A,TRUE,"EXT-TABLE";#N/A,#N/A,TRUE,"STEEL";#N/A,#N/A,TRUE,"INT-Table";#N/A,#N/A,TRUE,"STEEL";#N/A,#N/A,TRUE,"Door"}</definedName>
    <definedName name="area1_1" hidden="1">{#N/A,#N/A,TRUE,"Basic";#N/A,#N/A,TRUE,"EXT-TABLE";#N/A,#N/A,TRUE,"STEEL";#N/A,#N/A,TRUE,"INT-Table";#N/A,#N/A,TRUE,"STEEL";#N/A,#N/A,TRUE,"Door"}</definedName>
    <definedName name="area1_1_1" localSheetId="2" hidden="1">{#N/A,#N/A,TRUE,"Basic";#N/A,#N/A,TRUE,"EXT-TABLE";#N/A,#N/A,TRUE,"STEEL";#N/A,#N/A,TRUE,"INT-Table";#N/A,#N/A,TRUE,"STEEL";#N/A,#N/A,TRUE,"Door"}</definedName>
    <definedName name="area1_1_1" localSheetId="3" hidden="1">{#N/A,#N/A,TRUE,"Basic";#N/A,#N/A,TRUE,"EXT-TABLE";#N/A,#N/A,TRUE,"STEEL";#N/A,#N/A,TRUE,"INT-Table";#N/A,#N/A,TRUE,"STEEL";#N/A,#N/A,TRUE,"Door"}</definedName>
    <definedName name="area1_1_1" hidden="1">{#N/A,#N/A,TRUE,"Basic";#N/A,#N/A,TRUE,"EXT-TABLE";#N/A,#N/A,TRUE,"STEEL";#N/A,#N/A,TRUE,"INT-Table";#N/A,#N/A,TRUE,"STEEL";#N/A,#N/A,TRUE,"Door"}</definedName>
    <definedName name="area1_1_2" localSheetId="2" hidden="1">{#N/A,#N/A,TRUE,"Basic";#N/A,#N/A,TRUE,"EXT-TABLE";#N/A,#N/A,TRUE,"STEEL";#N/A,#N/A,TRUE,"INT-Table";#N/A,#N/A,TRUE,"STEEL";#N/A,#N/A,TRUE,"Door"}</definedName>
    <definedName name="area1_1_2" localSheetId="3" hidden="1">{#N/A,#N/A,TRUE,"Basic";#N/A,#N/A,TRUE,"EXT-TABLE";#N/A,#N/A,TRUE,"STEEL";#N/A,#N/A,TRUE,"INT-Table";#N/A,#N/A,TRUE,"STEEL";#N/A,#N/A,TRUE,"Door"}</definedName>
    <definedName name="area1_1_2" hidden="1">{#N/A,#N/A,TRUE,"Basic";#N/A,#N/A,TRUE,"EXT-TABLE";#N/A,#N/A,TRUE,"STEEL";#N/A,#N/A,TRUE,"INT-Table";#N/A,#N/A,TRUE,"STEEL";#N/A,#N/A,TRUE,"Door"}</definedName>
    <definedName name="area1_2" localSheetId="2" hidden="1">{#N/A,#N/A,TRUE,"Basic";#N/A,#N/A,TRUE,"EXT-TABLE";#N/A,#N/A,TRUE,"STEEL";#N/A,#N/A,TRUE,"INT-Table";#N/A,#N/A,TRUE,"STEEL";#N/A,#N/A,TRUE,"Door"}</definedName>
    <definedName name="area1_2" localSheetId="3" hidden="1">{#N/A,#N/A,TRUE,"Basic";#N/A,#N/A,TRUE,"EXT-TABLE";#N/A,#N/A,TRUE,"STEEL";#N/A,#N/A,TRUE,"INT-Table";#N/A,#N/A,TRUE,"STEEL";#N/A,#N/A,TRUE,"Door"}</definedName>
    <definedName name="area1_2" hidden="1">{#N/A,#N/A,TRUE,"Basic";#N/A,#N/A,TRUE,"EXT-TABLE";#N/A,#N/A,TRUE,"STEEL";#N/A,#N/A,TRUE,"INT-Table";#N/A,#N/A,TRUE,"STEEL";#N/A,#N/A,TRUE,"Door"}</definedName>
    <definedName name="area1_2_1" localSheetId="2" hidden="1">{#N/A,#N/A,TRUE,"Basic";#N/A,#N/A,TRUE,"EXT-TABLE";#N/A,#N/A,TRUE,"STEEL";#N/A,#N/A,TRUE,"INT-Table";#N/A,#N/A,TRUE,"STEEL";#N/A,#N/A,TRUE,"Door"}</definedName>
    <definedName name="area1_2_1" localSheetId="3" hidden="1">{#N/A,#N/A,TRUE,"Basic";#N/A,#N/A,TRUE,"EXT-TABLE";#N/A,#N/A,TRUE,"STEEL";#N/A,#N/A,TRUE,"INT-Table";#N/A,#N/A,TRUE,"STEEL";#N/A,#N/A,TRUE,"Door"}</definedName>
    <definedName name="area1_2_1" hidden="1">{#N/A,#N/A,TRUE,"Basic";#N/A,#N/A,TRUE,"EXT-TABLE";#N/A,#N/A,TRUE,"STEEL";#N/A,#N/A,TRUE,"INT-Table";#N/A,#N/A,TRUE,"STEEL";#N/A,#N/A,TRUE,"Door"}</definedName>
    <definedName name="area1_2_2" localSheetId="2" hidden="1">{#N/A,#N/A,TRUE,"Basic";#N/A,#N/A,TRUE,"EXT-TABLE";#N/A,#N/A,TRUE,"STEEL";#N/A,#N/A,TRUE,"INT-Table";#N/A,#N/A,TRUE,"STEEL";#N/A,#N/A,TRUE,"Door"}</definedName>
    <definedName name="area1_2_2" localSheetId="3" hidden="1">{#N/A,#N/A,TRUE,"Basic";#N/A,#N/A,TRUE,"EXT-TABLE";#N/A,#N/A,TRUE,"STEEL";#N/A,#N/A,TRUE,"INT-Table";#N/A,#N/A,TRUE,"STEEL";#N/A,#N/A,TRUE,"Door"}</definedName>
    <definedName name="area1_2_2" hidden="1">{#N/A,#N/A,TRUE,"Basic";#N/A,#N/A,TRUE,"EXT-TABLE";#N/A,#N/A,TRUE,"STEEL";#N/A,#N/A,TRUE,"INT-Table";#N/A,#N/A,TRUE,"STEEL";#N/A,#N/A,TRUE,"Door"}</definedName>
    <definedName name="area1_3" localSheetId="2" hidden="1">{#N/A,#N/A,TRUE,"Basic";#N/A,#N/A,TRUE,"EXT-TABLE";#N/A,#N/A,TRUE,"STEEL";#N/A,#N/A,TRUE,"INT-Table";#N/A,#N/A,TRUE,"STEEL";#N/A,#N/A,TRUE,"Door"}</definedName>
    <definedName name="area1_3" localSheetId="3" hidden="1">{#N/A,#N/A,TRUE,"Basic";#N/A,#N/A,TRUE,"EXT-TABLE";#N/A,#N/A,TRUE,"STEEL";#N/A,#N/A,TRUE,"INT-Table";#N/A,#N/A,TRUE,"STEEL";#N/A,#N/A,TRUE,"Door"}</definedName>
    <definedName name="area1_3" hidden="1">{#N/A,#N/A,TRUE,"Basic";#N/A,#N/A,TRUE,"EXT-TABLE";#N/A,#N/A,TRUE,"STEEL";#N/A,#N/A,TRUE,"INT-Table";#N/A,#N/A,TRUE,"STEEL";#N/A,#N/A,TRUE,"Door"}</definedName>
    <definedName name="area1_3_1" localSheetId="2" hidden="1">{#N/A,#N/A,TRUE,"Basic";#N/A,#N/A,TRUE,"EXT-TABLE";#N/A,#N/A,TRUE,"STEEL";#N/A,#N/A,TRUE,"INT-Table";#N/A,#N/A,TRUE,"STEEL";#N/A,#N/A,TRUE,"Door"}</definedName>
    <definedName name="area1_3_1" localSheetId="3" hidden="1">{#N/A,#N/A,TRUE,"Basic";#N/A,#N/A,TRUE,"EXT-TABLE";#N/A,#N/A,TRUE,"STEEL";#N/A,#N/A,TRUE,"INT-Table";#N/A,#N/A,TRUE,"STEEL";#N/A,#N/A,TRUE,"Door"}</definedName>
    <definedName name="area1_3_1" hidden="1">{#N/A,#N/A,TRUE,"Basic";#N/A,#N/A,TRUE,"EXT-TABLE";#N/A,#N/A,TRUE,"STEEL";#N/A,#N/A,TRUE,"INT-Table";#N/A,#N/A,TRUE,"STEEL";#N/A,#N/A,TRUE,"Door"}</definedName>
    <definedName name="area1_3_2" localSheetId="2" hidden="1">{#N/A,#N/A,TRUE,"Basic";#N/A,#N/A,TRUE,"EXT-TABLE";#N/A,#N/A,TRUE,"STEEL";#N/A,#N/A,TRUE,"INT-Table";#N/A,#N/A,TRUE,"STEEL";#N/A,#N/A,TRUE,"Door"}</definedName>
    <definedName name="area1_3_2" localSheetId="3" hidden="1">{#N/A,#N/A,TRUE,"Basic";#N/A,#N/A,TRUE,"EXT-TABLE";#N/A,#N/A,TRUE,"STEEL";#N/A,#N/A,TRUE,"INT-Table";#N/A,#N/A,TRUE,"STEEL";#N/A,#N/A,TRUE,"Door"}</definedName>
    <definedName name="area1_3_2" hidden="1">{#N/A,#N/A,TRUE,"Basic";#N/A,#N/A,TRUE,"EXT-TABLE";#N/A,#N/A,TRUE,"STEEL";#N/A,#N/A,TRUE,"INT-Table";#N/A,#N/A,TRUE,"STEEL";#N/A,#N/A,TRUE,"Door"}</definedName>
    <definedName name="area1_4" localSheetId="2" hidden="1">{#N/A,#N/A,TRUE,"Basic";#N/A,#N/A,TRUE,"EXT-TABLE";#N/A,#N/A,TRUE,"STEEL";#N/A,#N/A,TRUE,"INT-Table";#N/A,#N/A,TRUE,"STEEL";#N/A,#N/A,TRUE,"Door"}</definedName>
    <definedName name="area1_4" localSheetId="3" hidden="1">{#N/A,#N/A,TRUE,"Basic";#N/A,#N/A,TRUE,"EXT-TABLE";#N/A,#N/A,TRUE,"STEEL";#N/A,#N/A,TRUE,"INT-Table";#N/A,#N/A,TRUE,"STEEL";#N/A,#N/A,TRUE,"Door"}</definedName>
    <definedName name="area1_4" hidden="1">{#N/A,#N/A,TRUE,"Basic";#N/A,#N/A,TRUE,"EXT-TABLE";#N/A,#N/A,TRUE,"STEEL";#N/A,#N/A,TRUE,"INT-Table";#N/A,#N/A,TRUE,"STEEL";#N/A,#N/A,TRUE,"Door"}</definedName>
    <definedName name="area1_4_1" localSheetId="2" hidden="1">{#N/A,#N/A,TRUE,"Basic";#N/A,#N/A,TRUE,"EXT-TABLE";#N/A,#N/A,TRUE,"STEEL";#N/A,#N/A,TRUE,"INT-Table";#N/A,#N/A,TRUE,"STEEL";#N/A,#N/A,TRUE,"Door"}</definedName>
    <definedName name="area1_4_1" localSheetId="3" hidden="1">{#N/A,#N/A,TRUE,"Basic";#N/A,#N/A,TRUE,"EXT-TABLE";#N/A,#N/A,TRUE,"STEEL";#N/A,#N/A,TRUE,"INT-Table";#N/A,#N/A,TRUE,"STEEL";#N/A,#N/A,TRUE,"Door"}</definedName>
    <definedName name="area1_4_1" hidden="1">{#N/A,#N/A,TRUE,"Basic";#N/A,#N/A,TRUE,"EXT-TABLE";#N/A,#N/A,TRUE,"STEEL";#N/A,#N/A,TRUE,"INT-Table";#N/A,#N/A,TRUE,"STEEL";#N/A,#N/A,TRUE,"Door"}</definedName>
    <definedName name="area1_4_2" localSheetId="2" hidden="1">{#N/A,#N/A,TRUE,"Basic";#N/A,#N/A,TRUE,"EXT-TABLE";#N/A,#N/A,TRUE,"STEEL";#N/A,#N/A,TRUE,"INT-Table";#N/A,#N/A,TRUE,"STEEL";#N/A,#N/A,TRUE,"Door"}</definedName>
    <definedName name="area1_4_2" localSheetId="3" hidden="1">{#N/A,#N/A,TRUE,"Basic";#N/A,#N/A,TRUE,"EXT-TABLE";#N/A,#N/A,TRUE,"STEEL";#N/A,#N/A,TRUE,"INT-Table";#N/A,#N/A,TRUE,"STEEL";#N/A,#N/A,TRUE,"Door"}</definedName>
    <definedName name="area1_4_2" hidden="1">{#N/A,#N/A,TRUE,"Basic";#N/A,#N/A,TRUE,"EXT-TABLE";#N/A,#N/A,TRUE,"STEEL";#N/A,#N/A,TRUE,"INT-Table";#N/A,#N/A,TRUE,"STEEL";#N/A,#N/A,TRUE,"Door"}</definedName>
    <definedName name="area1_5" localSheetId="2" hidden="1">{#N/A,#N/A,TRUE,"Basic";#N/A,#N/A,TRUE,"EXT-TABLE";#N/A,#N/A,TRUE,"STEEL";#N/A,#N/A,TRUE,"INT-Table";#N/A,#N/A,TRUE,"STEEL";#N/A,#N/A,TRUE,"Door"}</definedName>
    <definedName name="area1_5" localSheetId="3" hidden="1">{#N/A,#N/A,TRUE,"Basic";#N/A,#N/A,TRUE,"EXT-TABLE";#N/A,#N/A,TRUE,"STEEL";#N/A,#N/A,TRUE,"INT-Table";#N/A,#N/A,TRUE,"STEEL";#N/A,#N/A,TRUE,"Door"}</definedName>
    <definedName name="area1_5" hidden="1">{#N/A,#N/A,TRUE,"Basic";#N/A,#N/A,TRUE,"EXT-TABLE";#N/A,#N/A,TRUE,"STEEL";#N/A,#N/A,TRUE,"INT-Table";#N/A,#N/A,TRUE,"STEEL";#N/A,#N/A,TRUE,"Door"}</definedName>
    <definedName name="area1_5_1" localSheetId="2" hidden="1">{#N/A,#N/A,TRUE,"Basic";#N/A,#N/A,TRUE,"EXT-TABLE";#N/A,#N/A,TRUE,"STEEL";#N/A,#N/A,TRUE,"INT-Table";#N/A,#N/A,TRUE,"STEEL";#N/A,#N/A,TRUE,"Door"}</definedName>
    <definedName name="area1_5_1" localSheetId="3" hidden="1">{#N/A,#N/A,TRUE,"Basic";#N/A,#N/A,TRUE,"EXT-TABLE";#N/A,#N/A,TRUE,"STEEL";#N/A,#N/A,TRUE,"INT-Table";#N/A,#N/A,TRUE,"STEEL";#N/A,#N/A,TRUE,"Door"}</definedName>
    <definedName name="area1_5_1" hidden="1">{#N/A,#N/A,TRUE,"Basic";#N/A,#N/A,TRUE,"EXT-TABLE";#N/A,#N/A,TRUE,"STEEL";#N/A,#N/A,TRUE,"INT-Table";#N/A,#N/A,TRUE,"STEEL";#N/A,#N/A,TRUE,"Door"}</definedName>
    <definedName name="area1_5_2" localSheetId="2" hidden="1">{#N/A,#N/A,TRUE,"Basic";#N/A,#N/A,TRUE,"EXT-TABLE";#N/A,#N/A,TRUE,"STEEL";#N/A,#N/A,TRUE,"INT-Table";#N/A,#N/A,TRUE,"STEEL";#N/A,#N/A,TRUE,"Door"}</definedName>
    <definedName name="area1_5_2" localSheetId="3" hidden="1">{#N/A,#N/A,TRUE,"Basic";#N/A,#N/A,TRUE,"EXT-TABLE";#N/A,#N/A,TRUE,"STEEL";#N/A,#N/A,TRUE,"INT-Table";#N/A,#N/A,TRUE,"STEEL";#N/A,#N/A,TRUE,"Door"}</definedName>
    <definedName name="area1_5_2" hidden="1">{#N/A,#N/A,TRUE,"Basic";#N/A,#N/A,TRUE,"EXT-TABLE";#N/A,#N/A,TRUE,"STEEL";#N/A,#N/A,TRUE,"INT-Table";#N/A,#N/A,TRUE,"STEEL";#N/A,#N/A,TRUE,"Door"}</definedName>
    <definedName name="Arial">#REF!</definedName>
    <definedName name="ARPASEVAN" localSheetId="2" hidden="1">{#N/A,#N/A,FALSE,"CCTV"}</definedName>
    <definedName name="ARPASEVAN" localSheetId="3" hidden="1">{#N/A,#N/A,FALSE,"CCTV"}</definedName>
    <definedName name="ARPASEVAN" hidden="1">{#N/A,#N/A,FALSE,"CCTV"}</definedName>
    <definedName name="ars" localSheetId="2" hidden="1">{#N/A,#N/A,TRUE,"Mhr_Sum"}</definedName>
    <definedName name="ars" localSheetId="3" hidden="1">{#N/A,#N/A,TRUE,"Mhr_Sum"}</definedName>
    <definedName name="ars" hidden="1">{#N/A,#N/A,TRUE,"Mhr_Sum"}</definedName>
    <definedName name="Artikel">#REF!</definedName>
    <definedName name="as" localSheetId="11" hidden="1">'[43]Cashflow Analysis'!#REF!</definedName>
    <definedName name="as" localSheetId="1" hidden="1">'[43]Cashflow Analysis'!#REF!</definedName>
    <definedName name="as" localSheetId="2" hidden="1">'[43]Cashflow Analysis'!#REF!</definedName>
    <definedName name="as" localSheetId="10" hidden="1">'[43]Cashflow Analysis'!#REF!</definedName>
    <definedName name="as" localSheetId="15" hidden="1">'[43]Cashflow Analysis'!#REF!</definedName>
    <definedName name="as" localSheetId="18" hidden="1">'[43]Cashflow Analysis'!#REF!</definedName>
    <definedName name="as" localSheetId="17" hidden="1">'[43]Cashflow Analysis'!#REF!</definedName>
    <definedName name="as" localSheetId="16" hidden="1">'[43]Cashflow Analysis'!#REF!</definedName>
    <definedName name="as" localSheetId="14" hidden="1">'[43]Cashflow Analysis'!#REF!</definedName>
    <definedName name="as" localSheetId="13" hidden="1">'[43]Cashflow Analysis'!#REF!</definedName>
    <definedName name="as" localSheetId="3" hidden="1">'[43]Cashflow Analysis'!#REF!</definedName>
    <definedName name="as" hidden="1">'[43]Cashflow Analysis'!#REF!</definedName>
    <definedName name="As_">#REF!</definedName>
    <definedName name="AS2DocOpenMode" hidden="1">"AS2DocumentEdit"</definedName>
    <definedName name="AS2ReportLS" hidden="1">1</definedName>
    <definedName name="AS2SyncStepLS" hidden="1">0</definedName>
    <definedName name="AS2TickmarkLS">#REF!</definedName>
    <definedName name="AS2VersionLS" hidden="1">300</definedName>
    <definedName name="asas" localSheetId="2" hidden="1">{#N/A,#N/A,TRUE,"Basic";#N/A,#N/A,TRUE,"EXT-TABLE";#N/A,#N/A,TRUE,"STEEL";#N/A,#N/A,TRUE,"INT-Table";#N/A,#N/A,TRUE,"STEEL";#N/A,#N/A,TRUE,"Door"}</definedName>
    <definedName name="asas" localSheetId="3" hidden="1">{#N/A,#N/A,TRUE,"Basic";#N/A,#N/A,TRUE,"EXT-TABLE";#N/A,#N/A,TRUE,"STEEL";#N/A,#N/A,TRUE,"INT-Table";#N/A,#N/A,TRUE,"STEEL";#N/A,#N/A,TRUE,"Door"}</definedName>
    <definedName name="asas" hidden="1">{#N/A,#N/A,TRUE,"Basic";#N/A,#N/A,TRUE,"EXT-TABLE";#N/A,#N/A,TRUE,"STEEL";#N/A,#N/A,TRUE,"INT-Table";#N/A,#N/A,TRUE,"STEEL";#N/A,#N/A,TRUE,"Door"}</definedName>
    <definedName name="asas_1" localSheetId="2" hidden="1">{#N/A,#N/A,TRUE,"Basic";#N/A,#N/A,TRUE,"EXT-TABLE";#N/A,#N/A,TRUE,"STEEL";#N/A,#N/A,TRUE,"INT-Table";#N/A,#N/A,TRUE,"STEEL";#N/A,#N/A,TRUE,"Door"}</definedName>
    <definedName name="asas_1" localSheetId="3" hidden="1">{#N/A,#N/A,TRUE,"Basic";#N/A,#N/A,TRUE,"EXT-TABLE";#N/A,#N/A,TRUE,"STEEL";#N/A,#N/A,TRUE,"INT-Table";#N/A,#N/A,TRUE,"STEEL";#N/A,#N/A,TRUE,"Door"}</definedName>
    <definedName name="asas_1" hidden="1">{#N/A,#N/A,TRUE,"Basic";#N/A,#N/A,TRUE,"EXT-TABLE";#N/A,#N/A,TRUE,"STEEL";#N/A,#N/A,TRUE,"INT-Table";#N/A,#N/A,TRUE,"STEEL";#N/A,#N/A,TRUE,"Door"}</definedName>
    <definedName name="asas_1_1" localSheetId="2" hidden="1">{#N/A,#N/A,TRUE,"Basic";#N/A,#N/A,TRUE,"EXT-TABLE";#N/A,#N/A,TRUE,"STEEL";#N/A,#N/A,TRUE,"INT-Table";#N/A,#N/A,TRUE,"STEEL";#N/A,#N/A,TRUE,"Door"}</definedName>
    <definedName name="asas_1_1" localSheetId="3" hidden="1">{#N/A,#N/A,TRUE,"Basic";#N/A,#N/A,TRUE,"EXT-TABLE";#N/A,#N/A,TRUE,"STEEL";#N/A,#N/A,TRUE,"INT-Table";#N/A,#N/A,TRUE,"STEEL";#N/A,#N/A,TRUE,"Door"}</definedName>
    <definedName name="asas_1_1" hidden="1">{#N/A,#N/A,TRUE,"Basic";#N/A,#N/A,TRUE,"EXT-TABLE";#N/A,#N/A,TRUE,"STEEL";#N/A,#N/A,TRUE,"INT-Table";#N/A,#N/A,TRUE,"STEEL";#N/A,#N/A,TRUE,"Door"}</definedName>
    <definedName name="asas_1_2" localSheetId="2" hidden="1">{#N/A,#N/A,TRUE,"Basic";#N/A,#N/A,TRUE,"EXT-TABLE";#N/A,#N/A,TRUE,"STEEL";#N/A,#N/A,TRUE,"INT-Table";#N/A,#N/A,TRUE,"STEEL";#N/A,#N/A,TRUE,"Door"}</definedName>
    <definedName name="asas_1_2" localSheetId="3" hidden="1">{#N/A,#N/A,TRUE,"Basic";#N/A,#N/A,TRUE,"EXT-TABLE";#N/A,#N/A,TRUE,"STEEL";#N/A,#N/A,TRUE,"INT-Table";#N/A,#N/A,TRUE,"STEEL";#N/A,#N/A,TRUE,"Door"}</definedName>
    <definedName name="asas_1_2" hidden="1">{#N/A,#N/A,TRUE,"Basic";#N/A,#N/A,TRUE,"EXT-TABLE";#N/A,#N/A,TRUE,"STEEL";#N/A,#N/A,TRUE,"INT-Table";#N/A,#N/A,TRUE,"STEEL";#N/A,#N/A,TRUE,"Door"}</definedName>
    <definedName name="asas_2" localSheetId="2" hidden="1">{#N/A,#N/A,TRUE,"Basic";#N/A,#N/A,TRUE,"EXT-TABLE";#N/A,#N/A,TRUE,"STEEL";#N/A,#N/A,TRUE,"INT-Table";#N/A,#N/A,TRUE,"STEEL";#N/A,#N/A,TRUE,"Door"}</definedName>
    <definedName name="asas_2" localSheetId="3" hidden="1">{#N/A,#N/A,TRUE,"Basic";#N/A,#N/A,TRUE,"EXT-TABLE";#N/A,#N/A,TRUE,"STEEL";#N/A,#N/A,TRUE,"INT-Table";#N/A,#N/A,TRUE,"STEEL";#N/A,#N/A,TRUE,"Door"}</definedName>
    <definedName name="asas_2" hidden="1">{#N/A,#N/A,TRUE,"Basic";#N/A,#N/A,TRUE,"EXT-TABLE";#N/A,#N/A,TRUE,"STEEL";#N/A,#N/A,TRUE,"INT-Table";#N/A,#N/A,TRUE,"STEEL";#N/A,#N/A,TRUE,"Door"}</definedName>
    <definedName name="asas_2_1" localSheetId="2" hidden="1">{#N/A,#N/A,TRUE,"Basic";#N/A,#N/A,TRUE,"EXT-TABLE";#N/A,#N/A,TRUE,"STEEL";#N/A,#N/A,TRUE,"INT-Table";#N/A,#N/A,TRUE,"STEEL";#N/A,#N/A,TRUE,"Door"}</definedName>
    <definedName name="asas_2_1" localSheetId="3" hidden="1">{#N/A,#N/A,TRUE,"Basic";#N/A,#N/A,TRUE,"EXT-TABLE";#N/A,#N/A,TRUE,"STEEL";#N/A,#N/A,TRUE,"INT-Table";#N/A,#N/A,TRUE,"STEEL";#N/A,#N/A,TRUE,"Door"}</definedName>
    <definedName name="asas_2_1" hidden="1">{#N/A,#N/A,TRUE,"Basic";#N/A,#N/A,TRUE,"EXT-TABLE";#N/A,#N/A,TRUE,"STEEL";#N/A,#N/A,TRUE,"INT-Table";#N/A,#N/A,TRUE,"STEEL";#N/A,#N/A,TRUE,"Door"}</definedName>
    <definedName name="asas_2_2" localSheetId="2" hidden="1">{#N/A,#N/A,TRUE,"Basic";#N/A,#N/A,TRUE,"EXT-TABLE";#N/A,#N/A,TRUE,"STEEL";#N/A,#N/A,TRUE,"INT-Table";#N/A,#N/A,TRUE,"STEEL";#N/A,#N/A,TRUE,"Door"}</definedName>
    <definedName name="asas_2_2" localSheetId="3" hidden="1">{#N/A,#N/A,TRUE,"Basic";#N/A,#N/A,TRUE,"EXT-TABLE";#N/A,#N/A,TRUE,"STEEL";#N/A,#N/A,TRUE,"INT-Table";#N/A,#N/A,TRUE,"STEEL";#N/A,#N/A,TRUE,"Door"}</definedName>
    <definedName name="asas_2_2" hidden="1">{#N/A,#N/A,TRUE,"Basic";#N/A,#N/A,TRUE,"EXT-TABLE";#N/A,#N/A,TRUE,"STEEL";#N/A,#N/A,TRUE,"INT-Table";#N/A,#N/A,TRUE,"STEEL";#N/A,#N/A,TRUE,"Door"}</definedName>
    <definedName name="asas_3" localSheetId="2" hidden="1">{#N/A,#N/A,TRUE,"Basic";#N/A,#N/A,TRUE,"EXT-TABLE";#N/A,#N/A,TRUE,"STEEL";#N/A,#N/A,TRUE,"INT-Table";#N/A,#N/A,TRUE,"STEEL";#N/A,#N/A,TRUE,"Door"}</definedName>
    <definedName name="asas_3" localSheetId="3" hidden="1">{#N/A,#N/A,TRUE,"Basic";#N/A,#N/A,TRUE,"EXT-TABLE";#N/A,#N/A,TRUE,"STEEL";#N/A,#N/A,TRUE,"INT-Table";#N/A,#N/A,TRUE,"STEEL";#N/A,#N/A,TRUE,"Door"}</definedName>
    <definedName name="asas_3" hidden="1">{#N/A,#N/A,TRUE,"Basic";#N/A,#N/A,TRUE,"EXT-TABLE";#N/A,#N/A,TRUE,"STEEL";#N/A,#N/A,TRUE,"INT-Table";#N/A,#N/A,TRUE,"STEEL";#N/A,#N/A,TRUE,"Door"}</definedName>
    <definedName name="asas_3_1" localSheetId="2" hidden="1">{#N/A,#N/A,TRUE,"Basic";#N/A,#N/A,TRUE,"EXT-TABLE";#N/A,#N/A,TRUE,"STEEL";#N/A,#N/A,TRUE,"INT-Table";#N/A,#N/A,TRUE,"STEEL";#N/A,#N/A,TRUE,"Door"}</definedName>
    <definedName name="asas_3_1" localSheetId="3" hidden="1">{#N/A,#N/A,TRUE,"Basic";#N/A,#N/A,TRUE,"EXT-TABLE";#N/A,#N/A,TRUE,"STEEL";#N/A,#N/A,TRUE,"INT-Table";#N/A,#N/A,TRUE,"STEEL";#N/A,#N/A,TRUE,"Door"}</definedName>
    <definedName name="asas_3_1" hidden="1">{#N/A,#N/A,TRUE,"Basic";#N/A,#N/A,TRUE,"EXT-TABLE";#N/A,#N/A,TRUE,"STEEL";#N/A,#N/A,TRUE,"INT-Table";#N/A,#N/A,TRUE,"STEEL";#N/A,#N/A,TRUE,"Door"}</definedName>
    <definedName name="asas_3_2" localSheetId="2" hidden="1">{#N/A,#N/A,TRUE,"Basic";#N/A,#N/A,TRUE,"EXT-TABLE";#N/A,#N/A,TRUE,"STEEL";#N/A,#N/A,TRUE,"INT-Table";#N/A,#N/A,TRUE,"STEEL";#N/A,#N/A,TRUE,"Door"}</definedName>
    <definedName name="asas_3_2" localSheetId="3" hidden="1">{#N/A,#N/A,TRUE,"Basic";#N/A,#N/A,TRUE,"EXT-TABLE";#N/A,#N/A,TRUE,"STEEL";#N/A,#N/A,TRUE,"INT-Table";#N/A,#N/A,TRUE,"STEEL";#N/A,#N/A,TRUE,"Door"}</definedName>
    <definedName name="asas_3_2" hidden="1">{#N/A,#N/A,TRUE,"Basic";#N/A,#N/A,TRUE,"EXT-TABLE";#N/A,#N/A,TRUE,"STEEL";#N/A,#N/A,TRUE,"INT-Table";#N/A,#N/A,TRUE,"STEEL";#N/A,#N/A,TRUE,"Door"}</definedName>
    <definedName name="asas_4" localSheetId="2" hidden="1">{#N/A,#N/A,TRUE,"Basic";#N/A,#N/A,TRUE,"EXT-TABLE";#N/A,#N/A,TRUE,"STEEL";#N/A,#N/A,TRUE,"INT-Table";#N/A,#N/A,TRUE,"STEEL";#N/A,#N/A,TRUE,"Door"}</definedName>
    <definedName name="asas_4" localSheetId="3" hidden="1">{#N/A,#N/A,TRUE,"Basic";#N/A,#N/A,TRUE,"EXT-TABLE";#N/A,#N/A,TRUE,"STEEL";#N/A,#N/A,TRUE,"INT-Table";#N/A,#N/A,TRUE,"STEEL";#N/A,#N/A,TRUE,"Door"}</definedName>
    <definedName name="asas_4" hidden="1">{#N/A,#N/A,TRUE,"Basic";#N/A,#N/A,TRUE,"EXT-TABLE";#N/A,#N/A,TRUE,"STEEL";#N/A,#N/A,TRUE,"INT-Table";#N/A,#N/A,TRUE,"STEEL";#N/A,#N/A,TRUE,"Door"}</definedName>
    <definedName name="asas_4_1" localSheetId="2" hidden="1">{#N/A,#N/A,TRUE,"Basic";#N/A,#N/A,TRUE,"EXT-TABLE";#N/A,#N/A,TRUE,"STEEL";#N/A,#N/A,TRUE,"INT-Table";#N/A,#N/A,TRUE,"STEEL";#N/A,#N/A,TRUE,"Door"}</definedName>
    <definedName name="asas_4_1" localSheetId="3" hidden="1">{#N/A,#N/A,TRUE,"Basic";#N/A,#N/A,TRUE,"EXT-TABLE";#N/A,#N/A,TRUE,"STEEL";#N/A,#N/A,TRUE,"INT-Table";#N/A,#N/A,TRUE,"STEEL";#N/A,#N/A,TRUE,"Door"}</definedName>
    <definedName name="asas_4_1" hidden="1">{#N/A,#N/A,TRUE,"Basic";#N/A,#N/A,TRUE,"EXT-TABLE";#N/A,#N/A,TRUE,"STEEL";#N/A,#N/A,TRUE,"INT-Table";#N/A,#N/A,TRUE,"STEEL";#N/A,#N/A,TRUE,"Door"}</definedName>
    <definedName name="asas_4_2" localSheetId="2" hidden="1">{#N/A,#N/A,TRUE,"Basic";#N/A,#N/A,TRUE,"EXT-TABLE";#N/A,#N/A,TRUE,"STEEL";#N/A,#N/A,TRUE,"INT-Table";#N/A,#N/A,TRUE,"STEEL";#N/A,#N/A,TRUE,"Door"}</definedName>
    <definedName name="asas_4_2" localSheetId="3" hidden="1">{#N/A,#N/A,TRUE,"Basic";#N/A,#N/A,TRUE,"EXT-TABLE";#N/A,#N/A,TRUE,"STEEL";#N/A,#N/A,TRUE,"INT-Table";#N/A,#N/A,TRUE,"STEEL";#N/A,#N/A,TRUE,"Door"}</definedName>
    <definedName name="asas_4_2" hidden="1">{#N/A,#N/A,TRUE,"Basic";#N/A,#N/A,TRUE,"EXT-TABLE";#N/A,#N/A,TRUE,"STEEL";#N/A,#N/A,TRUE,"INT-Table";#N/A,#N/A,TRUE,"STEEL";#N/A,#N/A,TRUE,"Door"}</definedName>
    <definedName name="asas_5" localSheetId="2" hidden="1">{#N/A,#N/A,TRUE,"Basic";#N/A,#N/A,TRUE,"EXT-TABLE";#N/A,#N/A,TRUE,"STEEL";#N/A,#N/A,TRUE,"INT-Table";#N/A,#N/A,TRUE,"STEEL";#N/A,#N/A,TRUE,"Door"}</definedName>
    <definedName name="asas_5" localSheetId="3" hidden="1">{#N/A,#N/A,TRUE,"Basic";#N/A,#N/A,TRUE,"EXT-TABLE";#N/A,#N/A,TRUE,"STEEL";#N/A,#N/A,TRUE,"INT-Table";#N/A,#N/A,TRUE,"STEEL";#N/A,#N/A,TRUE,"Door"}</definedName>
    <definedName name="asas_5" hidden="1">{#N/A,#N/A,TRUE,"Basic";#N/A,#N/A,TRUE,"EXT-TABLE";#N/A,#N/A,TRUE,"STEEL";#N/A,#N/A,TRUE,"INT-Table";#N/A,#N/A,TRUE,"STEEL";#N/A,#N/A,TRUE,"Door"}</definedName>
    <definedName name="asas_5_1" localSheetId="2" hidden="1">{#N/A,#N/A,TRUE,"Basic";#N/A,#N/A,TRUE,"EXT-TABLE";#N/A,#N/A,TRUE,"STEEL";#N/A,#N/A,TRUE,"INT-Table";#N/A,#N/A,TRUE,"STEEL";#N/A,#N/A,TRUE,"Door"}</definedName>
    <definedName name="asas_5_1" localSheetId="3" hidden="1">{#N/A,#N/A,TRUE,"Basic";#N/A,#N/A,TRUE,"EXT-TABLE";#N/A,#N/A,TRUE,"STEEL";#N/A,#N/A,TRUE,"INT-Table";#N/A,#N/A,TRUE,"STEEL";#N/A,#N/A,TRUE,"Door"}</definedName>
    <definedName name="asas_5_1" hidden="1">{#N/A,#N/A,TRUE,"Basic";#N/A,#N/A,TRUE,"EXT-TABLE";#N/A,#N/A,TRUE,"STEEL";#N/A,#N/A,TRUE,"INT-Table";#N/A,#N/A,TRUE,"STEEL";#N/A,#N/A,TRUE,"Door"}</definedName>
    <definedName name="asas_5_2" localSheetId="2" hidden="1">{#N/A,#N/A,TRUE,"Basic";#N/A,#N/A,TRUE,"EXT-TABLE";#N/A,#N/A,TRUE,"STEEL";#N/A,#N/A,TRUE,"INT-Table";#N/A,#N/A,TRUE,"STEEL";#N/A,#N/A,TRUE,"Door"}</definedName>
    <definedName name="asas_5_2" localSheetId="3" hidden="1">{#N/A,#N/A,TRUE,"Basic";#N/A,#N/A,TRUE,"EXT-TABLE";#N/A,#N/A,TRUE,"STEEL";#N/A,#N/A,TRUE,"INT-Table";#N/A,#N/A,TRUE,"STEEL";#N/A,#N/A,TRUE,"Door"}</definedName>
    <definedName name="asas_5_2" hidden="1">{#N/A,#N/A,TRUE,"Basic";#N/A,#N/A,TRUE,"EXT-TABLE";#N/A,#N/A,TRUE,"STEEL";#N/A,#N/A,TRUE,"INT-Table";#N/A,#N/A,TRUE,"STEEL";#N/A,#N/A,TRUE,"Door"}</definedName>
    <definedName name="asasd" hidden="1">#REF!</definedName>
    <definedName name="asd" localSheetId="11">#REF!</definedName>
    <definedName name="asd" localSheetId="1">#REF!</definedName>
    <definedName name="asd" localSheetId="2">#REF!</definedName>
    <definedName name="asd" localSheetId="10">#REF!</definedName>
    <definedName name="asd" localSheetId="15">#REF!</definedName>
    <definedName name="asd" localSheetId="18">#REF!</definedName>
    <definedName name="asd" localSheetId="17">#REF!</definedName>
    <definedName name="asd" localSheetId="16">#REF!</definedName>
    <definedName name="asd" localSheetId="14">#REF!</definedName>
    <definedName name="asd" localSheetId="13">#REF!</definedName>
    <definedName name="asd" localSheetId="3">#REF!</definedName>
    <definedName name="asd">#REF!</definedName>
    <definedName name="ASDA" localSheetId="2" hidden="1">{#N/A,#N/A,FALSE,"CCTV"}</definedName>
    <definedName name="ASDA" localSheetId="3" hidden="1">{#N/A,#N/A,FALSE,"CCTV"}</definedName>
    <definedName name="ASDA" hidden="1">{#N/A,#N/A,FALSE,"CCTV"}</definedName>
    <definedName name="ASDASDASD" hidden="1">#REF!</definedName>
    <definedName name="asdcad" localSheetId="2" hidden="1">{#N/A,#N/A,FALSE,"CCTV"}</definedName>
    <definedName name="asdcad" localSheetId="3" hidden="1">{#N/A,#N/A,FALSE,"CCTV"}</definedName>
    <definedName name="asdcad" hidden="1">{#N/A,#N/A,FALSE,"CCTV"}</definedName>
    <definedName name="asdf" localSheetId="11" hidden="1">{#N/A,#N/A,FALSE,"１）背景";#N/A,#N/A,FALSE,"２）前提事項";#N/A,#N/A,FALSE,"３）優先順位";#N/A,#N/A,FALSE,"４）改善サマリー";#N/A,#N/A,FALSE,"５）懸念-1";#N/A,#N/A,FALSE,"５）懸念-2";#N/A,#N/A,FALSE,"５）懸念-3";#N/A,#N/A,FALSE,"５）懸念-4";#N/A,#N/A,FALSE,"６）組織図";#N/A,#N/A,FALSE,"６）スケジュール"}</definedName>
    <definedName name="asdf" localSheetId="1" hidden="1">{#N/A,#N/A,FALSE,"１）背景";#N/A,#N/A,FALSE,"２）前提事項";#N/A,#N/A,FALSE,"３）優先順位";#N/A,#N/A,FALSE,"４）改善サマリー";#N/A,#N/A,FALSE,"５）懸念-1";#N/A,#N/A,FALSE,"５）懸念-2";#N/A,#N/A,FALSE,"５）懸念-3";#N/A,#N/A,FALSE,"５）懸念-4";#N/A,#N/A,FALSE,"６）組織図";#N/A,#N/A,FALSE,"６）スケジュール"}</definedName>
    <definedName name="asdf" localSheetId="2" hidden="1">{#N/A,#N/A,FALSE,"１）背景";#N/A,#N/A,FALSE,"２）前提事項";#N/A,#N/A,FALSE,"３）優先順位";#N/A,#N/A,FALSE,"４）改善サマリー";#N/A,#N/A,FALSE,"５）懸念-1";#N/A,#N/A,FALSE,"５）懸念-2";#N/A,#N/A,FALSE,"５）懸念-3";#N/A,#N/A,FALSE,"５）懸念-4";#N/A,#N/A,FALSE,"６）組織図";#N/A,#N/A,FALSE,"６）スケジュール"}</definedName>
    <definedName name="asdf" localSheetId="10" hidden="1">{#N/A,#N/A,FALSE,"１）背景";#N/A,#N/A,FALSE,"２）前提事項";#N/A,#N/A,FALSE,"３）優先順位";#N/A,#N/A,FALSE,"４）改善サマリー";#N/A,#N/A,FALSE,"５）懸念-1";#N/A,#N/A,FALSE,"５）懸念-2";#N/A,#N/A,FALSE,"５）懸念-3";#N/A,#N/A,FALSE,"５）懸念-4";#N/A,#N/A,FALSE,"６）組織図";#N/A,#N/A,FALSE,"６）スケジュール"}</definedName>
    <definedName name="asdf" localSheetId="15" hidden="1">{#N/A,#N/A,FALSE,"１）背景";#N/A,#N/A,FALSE,"２）前提事項";#N/A,#N/A,FALSE,"３）優先順位";#N/A,#N/A,FALSE,"４）改善サマリー";#N/A,#N/A,FALSE,"５）懸念-1";#N/A,#N/A,FALSE,"５）懸念-2";#N/A,#N/A,FALSE,"５）懸念-3";#N/A,#N/A,FALSE,"５）懸念-4";#N/A,#N/A,FALSE,"６）組織図";#N/A,#N/A,FALSE,"６）スケジュール"}</definedName>
    <definedName name="asdf" localSheetId="18" hidden="1">{#N/A,#N/A,FALSE,"１）背景";#N/A,#N/A,FALSE,"２）前提事項";#N/A,#N/A,FALSE,"３）優先順位";#N/A,#N/A,FALSE,"４）改善サマリー";#N/A,#N/A,FALSE,"５）懸念-1";#N/A,#N/A,FALSE,"５）懸念-2";#N/A,#N/A,FALSE,"５）懸念-3";#N/A,#N/A,FALSE,"５）懸念-4";#N/A,#N/A,FALSE,"６）組織図";#N/A,#N/A,FALSE,"６）スケジュール"}</definedName>
    <definedName name="asdf" localSheetId="17" hidden="1">{#N/A,#N/A,FALSE,"１）背景";#N/A,#N/A,FALSE,"２）前提事項";#N/A,#N/A,FALSE,"３）優先順位";#N/A,#N/A,FALSE,"４）改善サマリー";#N/A,#N/A,FALSE,"５）懸念-1";#N/A,#N/A,FALSE,"５）懸念-2";#N/A,#N/A,FALSE,"５）懸念-3";#N/A,#N/A,FALSE,"５）懸念-4";#N/A,#N/A,FALSE,"６）組織図";#N/A,#N/A,FALSE,"６）スケジュール"}</definedName>
    <definedName name="asdf" localSheetId="16" hidden="1">{#N/A,#N/A,FALSE,"１）背景";#N/A,#N/A,FALSE,"２）前提事項";#N/A,#N/A,FALSE,"３）優先順位";#N/A,#N/A,FALSE,"４）改善サマリー";#N/A,#N/A,FALSE,"５）懸念-1";#N/A,#N/A,FALSE,"５）懸念-2";#N/A,#N/A,FALSE,"５）懸念-3";#N/A,#N/A,FALSE,"５）懸念-4";#N/A,#N/A,FALSE,"６）組織図";#N/A,#N/A,FALSE,"６）スケジュール"}</definedName>
    <definedName name="asdf" localSheetId="14" hidden="1">{#N/A,#N/A,FALSE,"１）背景";#N/A,#N/A,FALSE,"２）前提事項";#N/A,#N/A,FALSE,"３）優先順位";#N/A,#N/A,FALSE,"４）改善サマリー";#N/A,#N/A,FALSE,"５）懸念-1";#N/A,#N/A,FALSE,"５）懸念-2";#N/A,#N/A,FALSE,"５）懸念-3";#N/A,#N/A,FALSE,"５）懸念-4";#N/A,#N/A,FALSE,"６）組織図";#N/A,#N/A,FALSE,"６）スケジュール"}</definedName>
    <definedName name="asdf" localSheetId="13" hidden="1">{#N/A,#N/A,FALSE,"１）背景";#N/A,#N/A,FALSE,"２）前提事項";#N/A,#N/A,FALSE,"３）優先順位";#N/A,#N/A,FALSE,"４）改善サマリー";#N/A,#N/A,FALSE,"５）懸念-1";#N/A,#N/A,FALSE,"５）懸念-2";#N/A,#N/A,FALSE,"５）懸念-3";#N/A,#N/A,FALSE,"５）懸念-4";#N/A,#N/A,FALSE,"６）組織図";#N/A,#N/A,FALSE,"６）スケジュール"}</definedName>
    <definedName name="asdf" localSheetId="3" hidden="1">{#N/A,#N/A,FALSE,"１）背景";#N/A,#N/A,FALSE,"２）前提事項";#N/A,#N/A,FALSE,"３）優先順位";#N/A,#N/A,FALSE,"４）改善サマリー";#N/A,#N/A,FALSE,"５）懸念-1";#N/A,#N/A,FALSE,"５）懸念-2";#N/A,#N/A,FALSE,"５）懸念-3";#N/A,#N/A,FALSE,"５）懸念-4";#N/A,#N/A,FALSE,"６）組織図";#N/A,#N/A,FALSE,"６）スケジュール"}</definedName>
    <definedName name="asdf" hidden="1">{#N/A,#N/A,FALSE,"１）背景";#N/A,#N/A,FALSE,"２）前提事項";#N/A,#N/A,FALSE,"３）優先順位";#N/A,#N/A,FALSE,"４）改善サマリー";#N/A,#N/A,FALSE,"５）懸念-1";#N/A,#N/A,FALSE,"５）懸念-2";#N/A,#N/A,FALSE,"５）懸念-3";#N/A,#N/A,FALSE,"５）懸念-4";#N/A,#N/A,FALSE,"６）組織図";#N/A,#N/A,FALSE,"６）スケジュール"}</definedName>
    <definedName name="asdfc" localSheetId="2" hidden="1">{#N/A,#N/A,FALSE,"Vessel1 1";#N/A,#N/A,FALSE,"Vessel1 2";#N/A,#N/A,FALSE,"Vessel1 3";#N/A,#N/A,FALSE,"Vessel1 4";#N/A,#N/A,FALSE,"Vessel1 5";#N/A,#N/A,FALSE,"Vessel1 6";#N/A,#N/A,FALSE,"Vessel1 7";#N/A,#N/A,FALSE,"Vessel1 8";#N/A,#N/A,FALSE,"Vessel1 9";#N/A,#N/A,FALSE,"Vessel1 10";#N/A,#N/A,FALSE,"Vessel1 11"}</definedName>
    <definedName name="asdfc" localSheetId="3" hidden="1">{#N/A,#N/A,FALSE,"Vessel1 1";#N/A,#N/A,FALSE,"Vessel1 2";#N/A,#N/A,FALSE,"Vessel1 3";#N/A,#N/A,FALSE,"Vessel1 4";#N/A,#N/A,FALSE,"Vessel1 5";#N/A,#N/A,FALSE,"Vessel1 6";#N/A,#N/A,FALSE,"Vessel1 7";#N/A,#N/A,FALSE,"Vessel1 8";#N/A,#N/A,FALSE,"Vessel1 9";#N/A,#N/A,FALSE,"Vessel1 10";#N/A,#N/A,FALSE,"Vessel1 11"}</definedName>
    <definedName name="asdfc" hidden="1">{#N/A,#N/A,FALSE,"Vessel1 1";#N/A,#N/A,FALSE,"Vessel1 2";#N/A,#N/A,FALSE,"Vessel1 3";#N/A,#N/A,FALSE,"Vessel1 4";#N/A,#N/A,FALSE,"Vessel1 5";#N/A,#N/A,FALSE,"Vessel1 6";#N/A,#N/A,FALSE,"Vessel1 7";#N/A,#N/A,FALSE,"Vessel1 8";#N/A,#N/A,FALSE,"Vessel1 9";#N/A,#N/A,FALSE,"Vessel1 10";#N/A,#N/A,FALSE,"Vessel1 11"}</definedName>
    <definedName name="ASDFD" localSheetId="2" hidden="1">{#N/A,#N/A,FALSE,"CCTV"}</definedName>
    <definedName name="ASDFD" localSheetId="3" hidden="1">{#N/A,#N/A,FALSE,"CCTV"}</definedName>
    <definedName name="ASDFD" hidden="1">{#N/A,#N/A,FALSE,"CCTV"}</definedName>
    <definedName name="asdffgggh" localSheetId="50" hidden="1">{"'Sheet1'!$L$16"}</definedName>
    <definedName name="asdffgggh" localSheetId="11" hidden="1">{"'Sheet1'!$L$16"}</definedName>
    <definedName name="asdffgggh" localSheetId="1" hidden="1">{"'Sheet1'!$L$16"}</definedName>
    <definedName name="asdffgggh" localSheetId="2" hidden="1">{"'Sheet1'!$L$16"}</definedName>
    <definedName name="asdffgggh" localSheetId="10" hidden="1">{"'Sheet1'!$L$16"}</definedName>
    <definedName name="asdffgggh" localSheetId="15" hidden="1">{"'Sheet1'!$L$16"}</definedName>
    <definedName name="asdffgggh" localSheetId="18" hidden="1">{"'Sheet1'!$L$16"}</definedName>
    <definedName name="asdffgggh" localSheetId="17" hidden="1">{"'Sheet1'!$L$16"}</definedName>
    <definedName name="asdffgggh" localSheetId="16" hidden="1">{"'Sheet1'!$L$16"}</definedName>
    <definedName name="asdffgggh" localSheetId="14" hidden="1">{"'Sheet1'!$L$16"}</definedName>
    <definedName name="asdffgggh" localSheetId="13" hidden="1">{"'Sheet1'!$L$16"}</definedName>
    <definedName name="asdffgggh" localSheetId="3" hidden="1">{"'Sheet1'!$L$16"}</definedName>
    <definedName name="asdffgggh" hidden="1">{"'Sheet1'!$L$16"}</definedName>
    <definedName name="ASDFG"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DFG"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D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SDFGH" localSheetId="2" hidden="1">{#N/A,#N/A,FALSE,"CCTV"}</definedName>
    <definedName name="ASDFGH" localSheetId="3" hidden="1">{#N/A,#N/A,FALSE,"CCTV"}</definedName>
    <definedName name="ASDFGH" hidden="1">{#N/A,#N/A,FALSE,"CCTV"}</definedName>
    <definedName name="asdfqwedf" localSheetId="2" hidden="1">{#N/A,#N/A,TRUE,"Basic";#N/A,#N/A,TRUE,"EXT-TABLE";#N/A,#N/A,TRUE,"STEEL";#N/A,#N/A,TRUE,"INT-Table";#N/A,#N/A,TRUE,"STEEL";#N/A,#N/A,TRUE,"Door"}</definedName>
    <definedName name="asdfqwedf" localSheetId="3" hidden="1">{#N/A,#N/A,TRUE,"Basic";#N/A,#N/A,TRUE,"EXT-TABLE";#N/A,#N/A,TRUE,"STEEL";#N/A,#N/A,TRUE,"INT-Table";#N/A,#N/A,TRUE,"STEEL";#N/A,#N/A,TRUE,"Door"}</definedName>
    <definedName name="asdfqwedf" hidden="1">{#N/A,#N/A,TRUE,"Basic";#N/A,#N/A,TRUE,"EXT-TABLE";#N/A,#N/A,TRUE,"STEEL";#N/A,#N/A,TRUE,"INT-Table";#N/A,#N/A,TRUE,"STEEL";#N/A,#N/A,TRUE,"Door"}</definedName>
    <definedName name="asdfs" localSheetId="11" hidden="1">[44]Cash2!$G$16:$G$31</definedName>
    <definedName name="asdfs" localSheetId="1" hidden="1">[44]Cash2!$G$16:$G$31</definedName>
    <definedName name="asdfs" localSheetId="2" hidden="1">[44]Cash2!$G$16:$G$31</definedName>
    <definedName name="asdfs" localSheetId="10" hidden="1">[44]Cash2!$G$16:$G$31</definedName>
    <definedName name="asdfs" localSheetId="15" hidden="1">[44]Cash2!$G$16:$G$31</definedName>
    <definedName name="asdfs" localSheetId="18" hidden="1">[44]Cash2!$G$16:$G$31</definedName>
    <definedName name="asdfs" localSheetId="17" hidden="1">[44]Cash2!$G$16:$G$31</definedName>
    <definedName name="asdfs" localSheetId="16" hidden="1">[44]Cash2!$G$16:$G$31</definedName>
    <definedName name="asdfs" localSheetId="14" hidden="1">[44]Cash2!$G$16:$G$31</definedName>
    <definedName name="asdfs" localSheetId="13" hidden="1">[44]Cash2!$G$16:$G$31</definedName>
    <definedName name="asdfs" localSheetId="3" hidden="1">[44]Cash2!$G$16:$G$31</definedName>
    <definedName name="asdfs" hidden="1">[44]Cash2!$G$16:$G$31</definedName>
    <definedName name="asdsadfsd" localSheetId="11" hidden="1">[45]R2564AHDTS!#REF!</definedName>
    <definedName name="asdsadfsd" localSheetId="1" hidden="1">[45]R2564AHDTS!#REF!</definedName>
    <definedName name="asdsadfsd" localSheetId="2" hidden="1">[45]R2564AHDTS!#REF!</definedName>
    <definedName name="asdsadfsd" localSheetId="10" hidden="1">[45]R2564AHDTS!#REF!</definedName>
    <definedName name="asdsadfsd" localSheetId="15" hidden="1">[45]R2564AHDTS!#REF!</definedName>
    <definedName name="asdsadfsd" localSheetId="18" hidden="1">[45]R2564AHDTS!#REF!</definedName>
    <definedName name="asdsadfsd" localSheetId="17" hidden="1">[45]R2564AHDTS!#REF!</definedName>
    <definedName name="asdsadfsd" localSheetId="16" hidden="1">[45]R2564AHDTS!#REF!</definedName>
    <definedName name="asdsadfsd" localSheetId="14" hidden="1">[45]R2564AHDTS!#REF!</definedName>
    <definedName name="asdsadfsd" localSheetId="13" hidden="1">[45]R2564AHDTS!#REF!</definedName>
    <definedName name="asdsadfsd" localSheetId="3" hidden="1">[45]R2564AHDTS!#REF!</definedName>
    <definedName name="asdsadfsd" hidden="1">[45]R2564AHDTS!#REF!</definedName>
    <definedName name="asf" localSheetId="50" hidden="1">{"'Sheet1'!$L$16"}</definedName>
    <definedName name="asf" localSheetId="11" hidden="1">{"'Sheet1'!$L$16"}</definedName>
    <definedName name="asf" localSheetId="1" hidden="1">{"'Sheet1'!$L$16"}</definedName>
    <definedName name="asf" localSheetId="2" hidden="1">{"'Sheet1'!$L$16"}</definedName>
    <definedName name="asf" localSheetId="10" hidden="1">{"'Sheet1'!$L$16"}</definedName>
    <definedName name="asf" localSheetId="15" hidden="1">{"'Sheet1'!$L$16"}</definedName>
    <definedName name="asf" localSheetId="18" hidden="1">{"'Sheet1'!$L$16"}</definedName>
    <definedName name="asf" localSheetId="17" hidden="1">{"'Sheet1'!$L$16"}</definedName>
    <definedName name="asf" localSheetId="16" hidden="1">{"'Sheet1'!$L$16"}</definedName>
    <definedName name="asf" localSheetId="14" hidden="1">{"'Sheet1'!$L$16"}</definedName>
    <definedName name="asf" localSheetId="13" hidden="1">{"'Sheet1'!$L$16"}</definedName>
    <definedName name="asf" localSheetId="3" hidden="1">{"'Sheet1'!$L$16"}</definedName>
    <definedName name="asf" hidden="1">{"'Sheet1'!$L$16"}</definedName>
    <definedName name="asfas" localSheetId="2" hidden="1">{#N/A,#N/A,FALSE,"표지목차"}</definedName>
    <definedName name="asfas" localSheetId="3" hidden="1">{#N/A,#N/A,FALSE,"표지목차"}</definedName>
    <definedName name="asfas" hidden="1">{#N/A,#N/A,FALSE,"표지목차"}</definedName>
    <definedName name="asfasf" localSheetId="11" hidden="1">{#N/A,#N/A,FALSE,"CCTV"}</definedName>
    <definedName name="asfasf" localSheetId="1" hidden="1">{#N/A,#N/A,FALSE,"CCTV"}</definedName>
    <definedName name="asfasf" localSheetId="2" hidden="1">{#N/A,#N/A,FALSE,"CCTV"}</definedName>
    <definedName name="asfasf" localSheetId="10" hidden="1">{#N/A,#N/A,FALSE,"CCTV"}</definedName>
    <definedName name="asfasf" localSheetId="15" hidden="1">{#N/A,#N/A,FALSE,"CCTV"}</definedName>
    <definedName name="asfasf" localSheetId="18" hidden="1">{#N/A,#N/A,FALSE,"CCTV"}</definedName>
    <definedName name="asfasf" localSheetId="17" hidden="1">{#N/A,#N/A,FALSE,"CCTV"}</definedName>
    <definedName name="asfasf" localSheetId="16" hidden="1">{#N/A,#N/A,FALSE,"CCTV"}</definedName>
    <definedName name="asfasf" localSheetId="14" hidden="1">{#N/A,#N/A,FALSE,"CCTV"}</definedName>
    <definedName name="asfasf" localSheetId="13" hidden="1">{#N/A,#N/A,FALSE,"CCTV"}</definedName>
    <definedName name="asfasf" localSheetId="3" hidden="1">{#N/A,#N/A,FALSE,"CCTV"}</definedName>
    <definedName name="asfasf" hidden="1">{#N/A,#N/A,FALSE,"CCTV"}</definedName>
    <definedName name="ASFG" hidden="1">#REF!</definedName>
    <definedName name="ASFSA" localSheetId="2" hidden="1">{#N/A,#N/A,FALSE,"포장1";#N/A,#N/A,FALSE,"포장1"}</definedName>
    <definedName name="ASFSA" localSheetId="3" hidden="1">{#N/A,#N/A,FALSE,"포장1";#N/A,#N/A,FALSE,"포장1"}</definedName>
    <definedName name="ASFSA" hidden="1">{#N/A,#N/A,FALSE,"포장1";#N/A,#N/A,FALSE,"포장1"}</definedName>
    <definedName name="ASFSADFSAFSA" localSheetId="2" hidden="1">{#N/A,#N/A,FALSE,"부대2"}</definedName>
    <definedName name="ASFSADFSAFSA" localSheetId="3" hidden="1">{#N/A,#N/A,FALSE,"부대2"}</definedName>
    <definedName name="ASFSADFSAFSA" hidden="1">{#N/A,#N/A,FALSE,"부대2"}</definedName>
    <definedName name="ASFSADFSDGAFDSAF" localSheetId="2" hidden="1">{#N/A,#N/A,FALSE,"2~8번"}</definedName>
    <definedName name="ASFSADFSDGAFDSAF" localSheetId="3" hidden="1">{#N/A,#N/A,FALSE,"2~8번"}</definedName>
    <definedName name="ASFSADFSDGAFDSAF" hidden="1">{#N/A,#N/A,FALSE,"2~8번"}</definedName>
    <definedName name="ASFSAFAS" localSheetId="2" hidden="1">{#N/A,#N/A,FALSE,"2~8번"}</definedName>
    <definedName name="ASFSAFAS" localSheetId="3" hidden="1">{#N/A,#N/A,FALSE,"2~8번"}</definedName>
    <definedName name="ASFSAFAS" hidden="1">{#N/A,#N/A,FALSE,"2~8번"}</definedName>
    <definedName name="ASFSAFASFSA" localSheetId="2" hidden="1">{#N/A,#N/A,FALSE,"혼합골재"}</definedName>
    <definedName name="ASFSAFASFSA" localSheetId="3" hidden="1">{#N/A,#N/A,FALSE,"혼합골재"}</definedName>
    <definedName name="ASFSAFASFSA" hidden="1">{#N/A,#N/A,FALSE,"혼합골재"}</definedName>
    <definedName name="ASFSAFSA" localSheetId="2" hidden="1">{#N/A,#N/A,FALSE,"혼합골재"}</definedName>
    <definedName name="ASFSAFSA" localSheetId="3" hidden="1">{#N/A,#N/A,FALSE,"혼합골재"}</definedName>
    <definedName name="ASFSAFSA" hidden="1">{#N/A,#N/A,FALSE,"혼합골재"}</definedName>
    <definedName name="ASFSDAFSAF" localSheetId="2" hidden="1">{#N/A,#N/A,FALSE,"표지목차"}</definedName>
    <definedName name="ASFSDAFSAF" localSheetId="3" hidden="1">{#N/A,#N/A,FALSE,"표지목차"}</definedName>
    <definedName name="ASFSDAFSAF" hidden="1">{#N/A,#N/A,FALSE,"표지목차"}</definedName>
    <definedName name="ASFSDFSDFSAD" localSheetId="2" hidden="1">{#N/A,#N/A,FALSE,"2~8번"}</definedName>
    <definedName name="ASFSDFSDFSAD" localSheetId="3" hidden="1">{#N/A,#N/A,FALSE,"2~8번"}</definedName>
    <definedName name="ASFSDFSDFSAD" hidden="1">{#N/A,#N/A,FALSE,"2~8번"}</definedName>
    <definedName name="ASG" hidden="1">#REF!</definedName>
    <definedName name="ash" localSheetId="2" hidden="1">{"'现金流量表（全部投资）'!$B$4:$P$23"}</definedName>
    <definedName name="ash" localSheetId="3" hidden="1">{"'现金流量表（全部投资）'!$B$4:$P$23"}</definedName>
    <definedName name="ash" hidden="1">{"'现金流量表（全部投资）'!$B$4:$P$23"}</definedName>
    <definedName name="ASMEMinTemp">#REF!</definedName>
    <definedName name="assdf" localSheetId="11" hidden="1">[44]Z!$T$179:$AH$179</definedName>
    <definedName name="assdf" localSheetId="1" hidden="1">[44]Z!$T$179:$AH$179</definedName>
    <definedName name="assdf" localSheetId="2" hidden="1">[44]Z!$T$179:$AH$179</definedName>
    <definedName name="assdf" localSheetId="10" hidden="1">[44]Z!$T$179:$AH$179</definedName>
    <definedName name="assdf" localSheetId="15" hidden="1">[44]Z!$T$179:$AH$179</definedName>
    <definedName name="assdf" localSheetId="18" hidden="1">[44]Z!$T$179:$AH$179</definedName>
    <definedName name="assdf" localSheetId="17" hidden="1">[44]Z!$T$179:$AH$179</definedName>
    <definedName name="assdf" localSheetId="16" hidden="1">[44]Z!$T$179:$AH$179</definedName>
    <definedName name="assdf" localSheetId="14" hidden="1">[44]Z!$T$179:$AH$179</definedName>
    <definedName name="assdf" localSheetId="13" hidden="1">[44]Z!$T$179:$AH$179</definedName>
    <definedName name="assdf" localSheetId="3" hidden="1">[44]Z!$T$179:$AH$179</definedName>
    <definedName name="assdf" hidden="1">[44]Z!$T$179:$AH$179</definedName>
    <definedName name="ASTMA36">#REF!</definedName>
    <definedName name="ATGT" localSheetId="50" hidden="1">{"'Sheet1'!$L$16"}</definedName>
    <definedName name="ATGT" localSheetId="11" hidden="1">{"'Sheet1'!$L$16"}</definedName>
    <definedName name="ATGT" localSheetId="1" hidden="1">{"'Sheet1'!$L$16"}</definedName>
    <definedName name="ATGT" localSheetId="2" hidden="1">{"'Sheet1'!$L$16"}</definedName>
    <definedName name="ATGT" localSheetId="10" hidden="1">{"'Sheet1'!$L$16"}</definedName>
    <definedName name="ATGT" localSheetId="15" hidden="1">{"'Sheet1'!$L$16"}</definedName>
    <definedName name="ATGT" localSheetId="18" hidden="1">{"'Sheet1'!$L$16"}</definedName>
    <definedName name="ATGT" localSheetId="17" hidden="1">{"'Sheet1'!$L$16"}</definedName>
    <definedName name="ATGT" localSheetId="16" hidden="1">{"'Sheet1'!$L$16"}</definedName>
    <definedName name="ATGT" localSheetId="14" hidden="1">{"'Sheet1'!$L$16"}</definedName>
    <definedName name="ATGT" localSheetId="13" hidden="1">{"'Sheet1'!$L$16"}</definedName>
    <definedName name="ATGT" localSheetId="3" hidden="1">{"'Sheet1'!$L$16"}</definedName>
    <definedName name="ATGT" hidden="1">{"'Sheet1'!$L$16"}</definedName>
    <definedName name="Atten_Lg_Inc" localSheetId="11">'[46]Noise (3)'!$O$35</definedName>
    <definedName name="Atten_Lg_Inc" localSheetId="1">'[46]Noise (3)'!$O$35</definedName>
    <definedName name="Atten_Lg_Inc" localSheetId="2">'[46]Noise (3)'!$O$35</definedName>
    <definedName name="Atten_Lg_Inc" localSheetId="10">'[46]Noise (3)'!$O$35</definedName>
    <definedName name="Atten_Lg_Inc" localSheetId="15">'[46]Noise (3)'!$O$35</definedName>
    <definedName name="Atten_Lg_Inc" localSheetId="18">'[46]Noise (3)'!$O$35</definedName>
    <definedName name="Atten_Lg_Inc" localSheetId="17">'[46]Noise (3)'!$O$35</definedName>
    <definedName name="Atten_Lg_Inc" localSheetId="16">'[46]Noise (3)'!$O$35</definedName>
    <definedName name="Atten_Lg_Inc" localSheetId="14">'[46]Noise (3)'!$O$35</definedName>
    <definedName name="Atten_Lg_Inc" localSheetId="13">'[46]Noise (3)'!$O$35</definedName>
    <definedName name="Atten_Lg_Inc" localSheetId="3">'[46]Noise (3)'!$O$35</definedName>
    <definedName name="Atten_Lg_Inc">'[46]Noise (3)'!$O$35</definedName>
    <definedName name="AttenuationLength" localSheetId="11">'[46]Noise (3)'!$C$40</definedName>
    <definedName name="AttenuationLength" localSheetId="1">'[46]Noise (3)'!$C$40</definedName>
    <definedName name="AttenuationLength" localSheetId="2">'[46]Noise (3)'!$C$40</definedName>
    <definedName name="AttenuationLength" localSheetId="10">'[46]Noise (3)'!$C$40</definedName>
    <definedName name="AttenuationLength" localSheetId="15">'[46]Noise (3)'!$C$40</definedName>
    <definedName name="AttenuationLength" localSheetId="18">'[46]Noise (3)'!$C$40</definedName>
    <definedName name="AttenuationLength" localSheetId="17">'[46]Noise (3)'!$C$40</definedName>
    <definedName name="AttenuationLength" localSheetId="16">'[46]Noise (3)'!$C$40</definedName>
    <definedName name="AttenuationLength" localSheetId="14">'[46]Noise (3)'!$C$40</definedName>
    <definedName name="AttenuationLength" localSheetId="13">'[46]Noise (3)'!$C$40</definedName>
    <definedName name="AttenuationLength" localSheetId="3">'[46]Noise (3)'!$C$40</definedName>
    <definedName name="AttenuationLength">'[46]Noise (3)'!$C$40</definedName>
    <definedName name="AttenuationLength_input" localSheetId="11">'[46]Noise (3)'!$C$16</definedName>
    <definedName name="AttenuationLength_input" localSheetId="1">'[46]Noise (3)'!$C$16</definedName>
    <definedName name="AttenuationLength_input" localSheetId="2">'[46]Noise (3)'!$C$16</definedName>
    <definedName name="AttenuationLength_input" localSheetId="10">'[46]Noise (3)'!$C$16</definedName>
    <definedName name="AttenuationLength_input" localSheetId="15">'[46]Noise (3)'!$C$16</definedName>
    <definedName name="AttenuationLength_input" localSheetId="18">'[46]Noise (3)'!$C$16</definedName>
    <definedName name="AttenuationLength_input" localSheetId="17">'[46]Noise (3)'!$C$16</definedName>
    <definedName name="AttenuationLength_input" localSheetId="16">'[46]Noise (3)'!$C$16</definedName>
    <definedName name="AttenuationLength_input" localSheetId="14">'[46]Noise (3)'!$C$16</definedName>
    <definedName name="AttenuationLength_input" localSheetId="13">'[46]Noise (3)'!$C$16</definedName>
    <definedName name="AttenuationLength_input" localSheetId="3">'[46]Noise (3)'!$C$16</definedName>
    <definedName name="AttenuationLength_input">'[46]Noise (3)'!$C$16</definedName>
    <definedName name="attic_basement_ship_data">#REF!</definedName>
    <definedName name="Aufstellungsart">#REF!</definedName>
    <definedName name="Auslandstabelle">#REF!</definedName>
    <definedName name="Autor">#REF!</definedName>
    <definedName name="av" localSheetId="2" hidden="1">{"'Liquid'!$A$1:$U$57"}</definedName>
    <definedName name="av" localSheetId="3" hidden="1">{"'Liquid'!$A$1:$U$57"}</definedName>
    <definedName name="av" hidden="1">{"'Liquid'!$A$1:$U$57"}</definedName>
    <definedName name="Avg_Splitter_Lg" localSheetId="11">'[46]Estimation of splitter length'!$E$23</definedName>
    <definedName name="Avg_Splitter_Lg" localSheetId="1">'[46]Estimation of splitter length'!$E$23</definedName>
    <definedName name="Avg_Splitter_Lg" localSheetId="2">'[46]Estimation of splitter length'!$E$23</definedName>
    <definedName name="Avg_Splitter_Lg" localSheetId="10">'[46]Estimation of splitter length'!$E$23</definedName>
    <definedName name="Avg_Splitter_Lg" localSheetId="15">'[46]Estimation of splitter length'!$E$23</definedName>
    <definedName name="Avg_Splitter_Lg" localSheetId="18">'[46]Estimation of splitter length'!$E$23</definedName>
    <definedName name="Avg_Splitter_Lg" localSheetId="17">'[46]Estimation of splitter length'!$E$23</definedName>
    <definedName name="Avg_Splitter_Lg" localSheetId="16">'[46]Estimation of splitter length'!$E$23</definedName>
    <definedName name="Avg_Splitter_Lg" localSheetId="14">'[46]Estimation of splitter length'!$E$23</definedName>
    <definedName name="Avg_Splitter_Lg" localSheetId="13">'[46]Estimation of splitter length'!$E$23</definedName>
    <definedName name="Avg_Splitter_Lg" localSheetId="3">'[46]Estimation of splitter length'!$E$23</definedName>
    <definedName name="Avg_Splitter_Lg">'[46]Estimation of splitter length'!$E$23</definedName>
    <definedName name="avigilia" localSheetId="11" hidden="1">{#N/A,#N/A,FALSE,"Project Cost Summary";#N/A,#N/A,FALSE,"Man Hour Summary"}</definedName>
    <definedName name="avigilia" localSheetId="1" hidden="1">{#N/A,#N/A,FALSE,"Project Cost Summary";#N/A,#N/A,FALSE,"Man Hour Summary"}</definedName>
    <definedName name="avigilia" localSheetId="2" hidden="1">{#N/A,#N/A,FALSE,"Project Cost Summary";#N/A,#N/A,FALSE,"Man Hour Summary"}</definedName>
    <definedName name="avigilia" localSheetId="10" hidden="1">{#N/A,#N/A,FALSE,"Project Cost Summary";#N/A,#N/A,FALSE,"Man Hour Summary"}</definedName>
    <definedName name="avigilia" localSheetId="15" hidden="1">{#N/A,#N/A,FALSE,"Project Cost Summary";#N/A,#N/A,FALSE,"Man Hour Summary"}</definedName>
    <definedName name="avigilia" localSheetId="18" hidden="1">{#N/A,#N/A,FALSE,"Project Cost Summary";#N/A,#N/A,FALSE,"Man Hour Summary"}</definedName>
    <definedName name="avigilia" localSheetId="17" hidden="1">{#N/A,#N/A,FALSE,"Project Cost Summary";#N/A,#N/A,FALSE,"Man Hour Summary"}</definedName>
    <definedName name="avigilia" localSheetId="16" hidden="1">{#N/A,#N/A,FALSE,"Project Cost Summary";#N/A,#N/A,FALSE,"Man Hour Summary"}</definedName>
    <definedName name="avigilia" localSheetId="14" hidden="1">{#N/A,#N/A,FALSE,"Project Cost Summary";#N/A,#N/A,FALSE,"Man Hour Summary"}</definedName>
    <definedName name="avigilia" localSheetId="13" hidden="1">{#N/A,#N/A,FALSE,"Project Cost Summary";#N/A,#N/A,FALSE,"Man Hour Summary"}</definedName>
    <definedName name="avigilia" localSheetId="3" hidden="1">{#N/A,#N/A,FALSE,"Project Cost Summary";#N/A,#N/A,FALSE,"Man Hour Summary"}</definedName>
    <definedName name="avigilia" hidden="1">{#N/A,#N/A,FALSE,"Project Cost Summary";#N/A,#N/A,FALSE,"Man Hour Summary"}</definedName>
    <definedName name="avigilia1" localSheetId="11" hidden="1">{#N/A,#N/A,FALSE,"Project Cost Summary";#N/A,#N/A,FALSE,"Man Hour Summary"}</definedName>
    <definedName name="avigilia1" localSheetId="1" hidden="1">{#N/A,#N/A,FALSE,"Project Cost Summary";#N/A,#N/A,FALSE,"Man Hour Summary"}</definedName>
    <definedName name="avigilia1" localSheetId="2" hidden="1">{#N/A,#N/A,FALSE,"Project Cost Summary";#N/A,#N/A,FALSE,"Man Hour Summary"}</definedName>
    <definedName name="avigilia1" localSheetId="10" hidden="1">{#N/A,#N/A,FALSE,"Project Cost Summary";#N/A,#N/A,FALSE,"Man Hour Summary"}</definedName>
    <definedName name="avigilia1" localSheetId="15" hidden="1">{#N/A,#N/A,FALSE,"Project Cost Summary";#N/A,#N/A,FALSE,"Man Hour Summary"}</definedName>
    <definedName name="avigilia1" localSheetId="18" hidden="1">{#N/A,#N/A,FALSE,"Project Cost Summary";#N/A,#N/A,FALSE,"Man Hour Summary"}</definedName>
    <definedName name="avigilia1" localSheetId="17" hidden="1">{#N/A,#N/A,FALSE,"Project Cost Summary";#N/A,#N/A,FALSE,"Man Hour Summary"}</definedName>
    <definedName name="avigilia1" localSheetId="16" hidden="1">{#N/A,#N/A,FALSE,"Project Cost Summary";#N/A,#N/A,FALSE,"Man Hour Summary"}</definedName>
    <definedName name="avigilia1" localSheetId="14" hidden="1">{#N/A,#N/A,FALSE,"Project Cost Summary";#N/A,#N/A,FALSE,"Man Hour Summary"}</definedName>
    <definedName name="avigilia1" localSheetId="13" hidden="1">{#N/A,#N/A,FALSE,"Project Cost Summary";#N/A,#N/A,FALSE,"Man Hour Summary"}</definedName>
    <definedName name="avigilia1" localSheetId="3" hidden="1">{#N/A,#N/A,FALSE,"Project Cost Summary";#N/A,#N/A,FALSE,"Man Hour Summary"}</definedName>
    <definedName name="avigilia1" hidden="1">{#N/A,#N/A,FALSE,"Project Cost Summary";#N/A,#N/A,FALSE,"Man Hour Summary"}</definedName>
    <definedName name="avigilia2" localSheetId="11" hidden="1">{#N/A,#N/A,FALSE,"Project Cost Summary";#N/A,#N/A,FALSE,"Man Hour Summary"}</definedName>
    <definedName name="avigilia2" localSheetId="1" hidden="1">{#N/A,#N/A,FALSE,"Project Cost Summary";#N/A,#N/A,FALSE,"Man Hour Summary"}</definedName>
    <definedName name="avigilia2" localSheetId="2" hidden="1">{#N/A,#N/A,FALSE,"Project Cost Summary";#N/A,#N/A,FALSE,"Man Hour Summary"}</definedName>
    <definedName name="avigilia2" localSheetId="10" hidden="1">{#N/A,#N/A,FALSE,"Project Cost Summary";#N/A,#N/A,FALSE,"Man Hour Summary"}</definedName>
    <definedName name="avigilia2" localSheetId="15" hidden="1">{#N/A,#N/A,FALSE,"Project Cost Summary";#N/A,#N/A,FALSE,"Man Hour Summary"}</definedName>
    <definedName name="avigilia2" localSheetId="18" hidden="1">{#N/A,#N/A,FALSE,"Project Cost Summary";#N/A,#N/A,FALSE,"Man Hour Summary"}</definedName>
    <definedName name="avigilia2" localSheetId="17" hidden="1">{#N/A,#N/A,FALSE,"Project Cost Summary";#N/A,#N/A,FALSE,"Man Hour Summary"}</definedName>
    <definedName name="avigilia2" localSheetId="16" hidden="1">{#N/A,#N/A,FALSE,"Project Cost Summary";#N/A,#N/A,FALSE,"Man Hour Summary"}</definedName>
    <definedName name="avigilia2" localSheetId="14" hidden="1">{#N/A,#N/A,FALSE,"Project Cost Summary";#N/A,#N/A,FALSE,"Man Hour Summary"}</definedName>
    <definedName name="avigilia2" localSheetId="13" hidden="1">{#N/A,#N/A,FALSE,"Project Cost Summary";#N/A,#N/A,FALSE,"Man Hour Summary"}</definedName>
    <definedName name="avigilia2" localSheetId="3" hidden="1">{#N/A,#N/A,FALSE,"Project Cost Summary";#N/A,#N/A,FALSE,"Man Hour Summary"}</definedName>
    <definedName name="avigilia2" hidden="1">{#N/A,#N/A,FALSE,"Project Cost Summary";#N/A,#N/A,FALSE,"Man Hour Summary"}</definedName>
    <definedName name="avigilia3" localSheetId="11" hidden="1">{#N/A,#N/A,FALSE,"Project Cost Summary";#N/A,#N/A,FALSE,"Man Hour Summary"}</definedName>
    <definedName name="avigilia3" localSheetId="1" hidden="1">{#N/A,#N/A,FALSE,"Project Cost Summary";#N/A,#N/A,FALSE,"Man Hour Summary"}</definedName>
    <definedName name="avigilia3" localSheetId="2" hidden="1">{#N/A,#N/A,FALSE,"Project Cost Summary";#N/A,#N/A,FALSE,"Man Hour Summary"}</definedName>
    <definedName name="avigilia3" localSheetId="10" hidden="1">{#N/A,#N/A,FALSE,"Project Cost Summary";#N/A,#N/A,FALSE,"Man Hour Summary"}</definedName>
    <definedName name="avigilia3" localSheetId="15" hidden="1">{#N/A,#N/A,FALSE,"Project Cost Summary";#N/A,#N/A,FALSE,"Man Hour Summary"}</definedName>
    <definedName name="avigilia3" localSheetId="18" hidden="1">{#N/A,#N/A,FALSE,"Project Cost Summary";#N/A,#N/A,FALSE,"Man Hour Summary"}</definedName>
    <definedName name="avigilia3" localSheetId="17" hidden="1">{#N/A,#N/A,FALSE,"Project Cost Summary";#N/A,#N/A,FALSE,"Man Hour Summary"}</definedName>
    <definedName name="avigilia3" localSheetId="16" hidden="1">{#N/A,#N/A,FALSE,"Project Cost Summary";#N/A,#N/A,FALSE,"Man Hour Summary"}</definedName>
    <definedName name="avigilia3" localSheetId="14" hidden="1">{#N/A,#N/A,FALSE,"Project Cost Summary";#N/A,#N/A,FALSE,"Man Hour Summary"}</definedName>
    <definedName name="avigilia3" localSheetId="13" hidden="1">{#N/A,#N/A,FALSE,"Project Cost Summary";#N/A,#N/A,FALSE,"Man Hour Summary"}</definedName>
    <definedName name="avigilia3" localSheetId="3" hidden="1">{#N/A,#N/A,FALSE,"Project Cost Summary";#N/A,#N/A,FALSE,"Man Hour Summary"}</definedName>
    <definedName name="avigilia3" hidden="1">{#N/A,#N/A,FALSE,"Project Cost Summary";#N/A,#N/A,FALSE,"Man Hour Summary"}</definedName>
    <definedName name="avigilia4" localSheetId="11" hidden="1">{#N/A,#N/A,FALSE,"Project Cost Summary";#N/A,#N/A,FALSE,"Man Hour Summary"}</definedName>
    <definedName name="avigilia4" localSheetId="1" hidden="1">{#N/A,#N/A,FALSE,"Project Cost Summary";#N/A,#N/A,FALSE,"Man Hour Summary"}</definedName>
    <definedName name="avigilia4" localSheetId="2" hidden="1">{#N/A,#N/A,FALSE,"Project Cost Summary";#N/A,#N/A,FALSE,"Man Hour Summary"}</definedName>
    <definedName name="avigilia4" localSheetId="10" hidden="1">{#N/A,#N/A,FALSE,"Project Cost Summary";#N/A,#N/A,FALSE,"Man Hour Summary"}</definedName>
    <definedName name="avigilia4" localSheetId="15" hidden="1">{#N/A,#N/A,FALSE,"Project Cost Summary";#N/A,#N/A,FALSE,"Man Hour Summary"}</definedName>
    <definedName name="avigilia4" localSheetId="18" hidden="1">{#N/A,#N/A,FALSE,"Project Cost Summary";#N/A,#N/A,FALSE,"Man Hour Summary"}</definedName>
    <definedName name="avigilia4" localSheetId="17" hidden="1">{#N/A,#N/A,FALSE,"Project Cost Summary";#N/A,#N/A,FALSE,"Man Hour Summary"}</definedName>
    <definedName name="avigilia4" localSheetId="16" hidden="1">{#N/A,#N/A,FALSE,"Project Cost Summary";#N/A,#N/A,FALSE,"Man Hour Summary"}</definedName>
    <definedName name="avigilia4" localSheetId="14" hidden="1">{#N/A,#N/A,FALSE,"Project Cost Summary";#N/A,#N/A,FALSE,"Man Hour Summary"}</definedName>
    <definedName name="avigilia4" localSheetId="13" hidden="1">{#N/A,#N/A,FALSE,"Project Cost Summary";#N/A,#N/A,FALSE,"Man Hour Summary"}</definedName>
    <definedName name="avigilia4" localSheetId="3" hidden="1">{#N/A,#N/A,FALSE,"Project Cost Summary";#N/A,#N/A,FALSE,"Man Hour Summary"}</definedName>
    <definedName name="avigilia4" hidden="1">{#N/A,#N/A,FALSE,"Project Cost Summary";#N/A,#N/A,FALSE,"Man Hour Summary"}</definedName>
    <definedName name="avigilia5" localSheetId="11" hidden="1">{#N/A,#N/A,FALSE,"Project Cost Summary";#N/A,#N/A,FALSE,"Man Hour Summary"}</definedName>
    <definedName name="avigilia5" localSheetId="1" hidden="1">{#N/A,#N/A,FALSE,"Project Cost Summary";#N/A,#N/A,FALSE,"Man Hour Summary"}</definedName>
    <definedName name="avigilia5" localSheetId="2" hidden="1">{#N/A,#N/A,FALSE,"Project Cost Summary";#N/A,#N/A,FALSE,"Man Hour Summary"}</definedName>
    <definedName name="avigilia5" localSheetId="10" hidden="1">{#N/A,#N/A,FALSE,"Project Cost Summary";#N/A,#N/A,FALSE,"Man Hour Summary"}</definedName>
    <definedName name="avigilia5" localSheetId="15" hidden="1">{#N/A,#N/A,FALSE,"Project Cost Summary";#N/A,#N/A,FALSE,"Man Hour Summary"}</definedName>
    <definedName name="avigilia5" localSheetId="18" hidden="1">{#N/A,#N/A,FALSE,"Project Cost Summary";#N/A,#N/A,FALSE,"Man Hour Summary"}</definedName>
    <definedName name="avigilia5" localSheetId="17" hidden="1">{#N/A,#N/A,FALSE,"Project Cost Summary";#N/A,#N/A,FALSE,"Man Hour Summary"}</definedName>
    <definedName name="avigilia5" localSheetId="16" hidden="1">{#N/A,#N/A,FALSE,"Project Cost Summary";#N/A,#N/A,FALSE,"Man Hour Summary"}</definedName>
    <definedName name="avigilia5" localSheetId="14" hidden="1">{#N/A,#N/A,FALSE,"Project Cost Summary";#N/A,#N/A,FALSE,"Man Hour Summary"}</definedName>
    <definedName name="avigilia5" localSheetId="13" hidden="1">{#N/A,#N/A,FALSE,"Project Cost Summary";#N/A,#N/A,FALSE,"Man Hour Summary"}</definedName>
    <definedName name="avigilia5" localSheetId="3" hidden="1">{#N/A,#N/A,FALSE,"Project Cost Summary";#N/A,#N/A,FALSE,"Man Hour Summary"}</definedName>
    <definedName name="avigilia5" hidden="1">{#N/A,#N/A,FALSE,"Project Cost Summary";#N/A,#N/A,FALSE,"Man Hour Summary"}</definedName>
    <definedName name="avigilia6" localSheetId="11" hidden="1">{#N/A,#N/A,FALSE,"Project Cost Summary";#N/A,#N/A,FALSE,"Man Hour Summary"}</definedName>
    <definedName name="avigilia6" localSheetId="1" hidden="1">{#N/A,#N/A,FALSE,"Project Cost Summary";#N/A,#N/A,FALSE,"Man Hour Summary"}</definedName>
    <definedName name="avigilia6" localSheetId="2" hidden="1">{#N/A,#N/A,FALSE,"Project Cost Summary";#N/A,#N/A,FALSE,"Man Hour Summary"}</definedName>
    <definedName name="avigilia6" localSheetId="10" hidden="1">{#N/A,#N/A,FALSE,"Project Cost Summary";#N/A,#N/A,FALSE,"Man Hour Summary"}</definedName>
    <definedName name="avigilia6" localSheetId="15" hidden="1">{#N/A,#N/A,FALSE,"Project Cost Summary";#N/A,#N/A,FALSE,"Man Hour Summary"}</definedName>
    <definedName name="avigilia6" localSheetId="18" hidden="1">{#N/A,#N/A,FALSE,"Project Cost Summary";#N/A,#N/A,FALSE,"Man Hour Summary"}</definedName>
    <definedName name="avigilia6" localSheetId="17" hidden="1">{#N/A,#N/A,FALSE,"Project Cost Summary";#N/A,#N/A,FALSE,"Man Hour Summary"}</definedName>
    <definedName name="avigilia6" localSheetId="16" hidden="1">{#N/A,#N/A,FALSE,"Project Cost Summary";#N/A,#N/A,FALSE,"Man Hour Summary"}</definedName>
    <definedName name="avigilia6" localSheetId="14" hidden="1">{#N/A,#N/A,FALSE,"Project Cost Summary";#N/A,#N/A,FALSE,"Man Hour Summary"}</definedName>
    <definedName name="avigilia6" localSheetId="13" hidden="1">{#N/A,#N/A,FALSE,"Project Cost Summary";#N/A,#N/A,FALSE,"Man Hour Summary"}</definedName>
    <definedName name="avigilia6" localSheetId="3" hidden="1">{#N/A,#N/A,FALSE,"Project Cost Summary";#N/A,#N/A,FALSE,"Man Hour Summary"}</definedName>
    <definedName name="avigilia6" hidden="1">{#N/A,#N/A,FALSE,"Project Cost Summary";#N/A,#N/A,FALSE,"Man Hour Summary"}</definedName>
    <definedName name="avigilia7" localSheetId="11" hidden="1">{#N/A,#N/A,FALSE,"Project Cost Summary";#N/A,#N/A,FALSE,"Man Hour Summary"}</definedName>
    <definedName name="avigilia7" localSheetId="1" hidden="1">{#N/A,#N/A,FALSE,"Project Cost Summary";#N/A,#N/A,FALSE,"Man Hour Summary"}</definedName>
    <definedName name="avigilia7" localSheetId="2" hidden="1">{#N/A,#N/A,FALSE,"Project Cost Summary";#N/A,#N/A,FALSE,"Man Hour Summary"}</definedName>
    <definedName name="avigilia7" localSheetId="10" hidden="1">{#N/A,#N/A,FALSE,"Project Cost Summary";#N/A,#N/A,FALSE,"Man Hour Summary"}</definedName>
    <definedName name="avigilia7" localSheetId="15" hidden="1">{#N/A,#N/A,FALSE,"Project Cost Summary";#N/A,#N/A,FALSE,"Man Hour Summary"}</definedName>
    <definedName name="avigilia7" localSheetId="18" hidden="1">{#N/A,#N/A,FALSE,"Project Cost Summary";#N/A,#N/A,FALSE,"Man Hour Summary"}</definedName>
    <definedName name="avigilia7" localSheetId="17" hidden="1">{#N/A,#N/A,FALSE,"Project Cost Summary";#N/A,#N/A,FALSE,"Man Hour Summary"}</definedName>
    <definedName name="avigilia7" localSheetId="16" hidden="1">{#N/A,#N/A,FALSE,"Project Cost Summary";#N/A,#N/A,FALSE,"Man Hour Summary"}</definedName>
    <definedName name="avigilia7" localSheetId="14" hidden="1">{#N/A,#N/A,FALSE,"Project Cost Summary";#N/A,#N/A,FALSE,"Man Hour Summary"}</definedName>
    <definedName name="avigilia7" localSheetId="13" hidden="1">{#N/A,#N/A,FALSE,"Project Cost Summary";#N/A,#N/A,FALSE,"Man Hour Summary"}</definedName>
    <definedName name="avigilia7" localSheetId="3" hidden="1">{#N/A,#N/A,FALSE,"Project Cost Summary";#N/A,#N/A,FALSE,"Man Hour Summary"}</definedName>
    <definedName name="avigilia7" hidden="1">{#N/A,#N/A,FALSE,"Project Cost Summary";#N/A,#N/A,FALSE,"Man Hour Summary"}</definedName>
    <definedName name="AVIGILIA8" localSheetId="11" hidden="1">{#N/A,#N/A,FALSE,"Project Cost Summary";#N/A,#N/A,FALSE,"Man Hour Summary"}</definedName>
    <definedName name="AVIGILIA8" localSheetId="1" hidden="1">{#N/A,#N/A,FALSE,"Project Cost Summary";#N/A,#N/A,FALSE,"Man Hour Summary"}</definedName>
    <definedName name="AVIGILIA8" localSheetId="2" hidden="1">{#N/A,#N/A,FALSE,"Project Cost Summary";#N/A,#N/A,FALSE,"Man Hour Summary"}</definedName>
    <definedName name="AVIGILIA8" localSheetId="10" hidden="1">{#N/A,#N/A,FALSE,"Project Cost Summary";#N/A,#N/A,FALSE,"Man Hour Summary"}</definedName>
    <definedName name="AVIGILIA8" localSheetId="15" hidden="1">{#N/A,#N/A,FALSE,"Project Cost Summary";#N/A,#N/A,FALSE,"Man Hour Summary"}</definedName>
    <definedName name="AVIGILIA8" localSheetId="18" hidden="1">{#N/A,#N/A,FALSE,"Project Cost Summary";#N/A,#N/A,FALSE,"Man Hour Summary"}</definedName>
    <definedName name="AVIGILIA8" localSheetId="17" hidden="1">{#N/A,#N/A,FALSE,"Project Cost Summary";#N/A,#N/A,FALSE,"Man Hour Summary"}</definedName>
    <definedName name="AVIGILIA8" localSheetId="16" hidden="1">{#N/A,#N/A,FALSE,"Project Cost Summary";#N/A,#N/A,FALSE,"Man Hour Summary"}</definedName>
    <definedName name="AVIGILIA8" localSheetId="14" hidden="1">{#N/A,#N/A,FALSE,"Project Cost Summary";#N/A,#N/A,FALSE,"Man Hour Summary"}</definedName>
    <definedName name="AVIGILIA8" localSheetId="13" hidden="1">{#N/A,#N/A,FALSE,"Project Cost Summary";#N/A,#N/A,FALSE,"Man Hour Summary"}</definedName>
    <definedName name="AVIGILIA8" localSheetId="3" hidden="1">{#N/A,#N/A,FALSE,"Project Cost Summary";#N/A,#N/A,FALSE,"Man Hour Summary"}</definedName>
    <definedName name="AVIGILIA8" hidden="1">{#N/A,#N/A,FALSE,"Project Cost Summary";#N/A,#N/A,FALSE,"Man Hour Summary"}</definedName>
    <definedName name="azerty" hidden="1">#REF!</definedName>
    <definedName name="b" localSheetId="11" hidden="1">{"'Sheet1'!$A$3:$I$11"}</definedName>
    <definedName name="b" localSheetId="1" hidden="1">{"'Sheet1'!$A$3:$I$11"}</definedName>
    <definedName name="b" localSheetId="2" hidden="1">{"'Sheet1'!$A$3:$I$11"}</definedName>
    <definedName name="b" localSheetId="10" hidden="1">{"'Sheet1'!$A$3:$I$11"}</definedName>
    <definedName name="b" localSheetId="15" hidden="1">{"'Sheet1'!$A$3:$I$11"}</definedName>
    <definedName name="b" localSheetId="18" hidden="1">{"'Sheet1'!$A$3:$I$11"}</definedName>
    <definedName name="b" localSheetId="17" hidden="1">{"'Sheet1'!$A$3:$I$11"}</definedName>
    <definedName name="b" localSheetId="16" hidden="1">{"'Sheet1'!$A$3:$I$11"}</definedName>
    <definedName name="b" localSheetId="14" hidden="1">{"'Sheet1'!$A$3:$I$11"}</definedName>
    <definedName name="b" localSheetId="13" hidden="1">{"'Sheet1'!$A$3:$I$11"}</definedName>
    <definedName name="b" localSheetId="3" hidden="1">{"'Sheet1'!$A$3:$I$11"}</definedName>
    <definedName name="b" hidden="1">{"'Sheet1'!$A$3:$I$11"}</definedName>
    <definedName name="b_1">[47]Input!#REF!</definedName>
    <definedName name="b_2">[47]Input!#REF!</definedName>
    <definedName name="b_3">[47]Input!#REF!</definedName>
    <definedName name="b_4">[47]Input!#REF!</definedName>
    <definedName name="b_5">[47]Input!#REF!</definedName>
    <definedName name="b_6">[47]Input!#REF!</definedName>
    <definedName name="b0">#REF!</definedName>
    <definedName name="b1_">'[32]Xuly Data'!#REF!</definedName>
    <definedName name="b2_">'[32]Xuly Data'!#REF!</definedName>
    <definedName name="b3_">'[32]Xuly Data'!#REF!</definedName>
    <definedName name="b4_">'[32]Xuly Data'!#REF!</definedName>
    <definedName name="b5_">'[32]Xuly Data'!#REF!</definedName>
    <definedName name="b6_">'[32]Xuly Data'!#REF!</definedName>
    <definedName name="b7_">'[32]Xuly Data'!#REF!</definedName>
    <definedName name="BaffleOrientation" localSheetId="11">'[46]Noise (3)'!$C$12</definedName>
    <definedName name="BaffleOrientation" localSheetId="1">'[46]Noise (3)'!$C$12</definedName>
    <definedName name="BaffleOrientation" localSheetId="2">'[46]Noise (3)'!$C$12</definedName>
    <definedName name="BaffleOrientation" localSheetId="10">'[46]Noise (3)'!$C$12</definedName>
    <definedName name="BaffleOrientation" localSheetId="15">'[46]Noise (3)'!$C$12</definedName>
    <definedName name="BaffleOrientation" localSheetId="18">'[46]Noise (3)'!$C$12</definedName>
    <definedName name="BaffleOrientation" localSheetId="17">'[46]Noise (3)'!$C$12</definedName>
    <definedName name="BaffleOrientation" localSheetId="16">'[46]Noise (3)'!$C$12</definedName>
    <definedName name="BaffleOrientation" localSheetId="14">'[46]Noise (3)'!$C$12</definedName>
    <definedName name="BaffleOrientation" localSheetId="13">'[46]Noise (3)'!$C$12</definedName>
    <definedName name="BaffleOrientation" localSheetId="3">'[46]Noise (3)'!$C$12</definedName>
    <definedName name="BaffleOrientation">'[46]Noise (3)'!$C$12</definedName>
    <definedName name="Bai_ducdam_coc">#REF!</definedName>
    <definedName name="ball">#REF!</definedName>
    <definedName name="ban_dan">#REF!</definedName>
    <definedName name="Bang_cly">#REF!</definedName>
    <definedName name="Bang_CVC">#REF!</definedName>
    <definedName name="bang_gia">#REF!</definedName>
    <definedName name="Bang_travl">#REF!</definedName>
    <definedName name="Bangtienluong">#REF!</definedName>
    <definedName name="banQL" localSheetId="50" hidden="1">{"'Sheet1'!$L$16"}</definedName>
    <definedName name="banQL" localSheetId="11" hidden="1">{"'Sheet1'!$L$16"}</definedName>
    <definedName name="banQL" localSheetId="1" hidden="1">{"'Sheet1'!$L$16"}</definedName>
    <definedName name="banQL" localSheetId="2" hidden="1">{"'Sheet1'!$L$16"}</definedName>
    <definedName name="banQL" localSheetId="10" hidden="1">{"'Sheet1'!$L$16"}</definedName>
    <definedName name="banQL" localSheetId="15" hidden="1">{"'Sheet1'!$L$16"}</definedName>
    <definedName name="banQL" localSheetId="18" hidden="1">{"'Sheet1'!$L$16"}</definedName>
    <definedName name="banQL" localSheetId="17" hidden="1">{"'Sheet1'!$L$16"}</definedName>
    <definedName name="banQL" localSheetId="16" hidden="1">{"'Sheet1'!$L$16"}</definedName>
    <definedName name="banQL" localSheetId="14" hidden="1">{"'Sheet1'!$L$16"}</definedName>
    <definedName name="banQL" localSheetId="13" hidden="1">{"'Sheet1'!$L$16"}</definedName>
    <definedName name="banQL" localSheetId="3" hidden="1">{"'Sheet1'!$L$16"}</definedName>
    <definedName name="banQL" hidden="1">{"'Sheet1'!$L$16"}</definedName>
    <definedName name="baogia2" hidden="1">#REF!</definedName>
    <definedName name="baogio" localSheetId="2" hidden="1">{#N/A,#N/A,FALSE,"CCTV"}</definedName>
    <definedName name="baogio" localSheetId="3" hidden="1">{#N/A,#N/A,FALSE,"CCTV"}</definedName>
    <definedName name="baogio" hidden="1">{#N/A,#N/A,FALSE,"CCTV"}</definedName>
    <definedName name="Bar">'[48]B-B'!$B$65:$J$66</definedName>
    <definedName name="BAR_FC">#REF!</definedName>
    <definedName name="BAR_LC">#REF!</definedName>
    <definedName name="BAR_SUP">#REF!</definedName>
    <definedName name="barge" localSheetId="2" hidden="1">{#N/A,#N/A,FALSE,"Mhr_Sum"}</definedName>
    <definedName name="barge" localSheetId="3" hidden="1">{#N/A,#N/A,FALSE,"Mhr_Sum"}</definedName>
    <definedName name="barge" hidden="1">{#N/A,#N/A,FALSE,"Mhr_Sum"}</definedName>
    <definedName name="BASE" localSheetId="2" hidden="1">{#N/A,#N/A,TRUE,"Basic";#N/A,#N/A,TRUE,"EXT-TABLE";#N/A,#N/A,TRUE,"STEEL";#N/A,#N/A,TRUE,"INT-Table";#N/A,#N/A,TRUE,"STEEL";#N/A,#N/A,TRUE,"Door"}</definedName>
    <definedName name="BASE" localSheetId="3" hidden="1">{#N/A,#N/A,TRUE,"Basic";#N/A,#N/A,TRUE,"EXT-TABLE";#N/A,#N/A,TRUE,"STEEL";#N/A,#N/A,TRUE,"INT-Table";#N/A,#N/A,TRUE,"STEEL";#N/A,#N/A,TRUE,"Door"}</definedName>
    <definedName name="BASE" hidden="1">{#N/A,#N/A,TRUE,"Basic";#N/A,#N/A,TRUE,"EXT-TABLE";#N/A,#N/A,TRUE,"STEEL";#N/A,#N/A,TRUE,"INT-Table";#N/A,#N/A,TRUE,"STEEL";#N/A,#N/A,TRUE,"Door"}</definedName>
    <definedName name="BASE_1" localSheetId="2" hidden="1">{#N/A,#N/A,TRUE,"Basic";#N/A,#N/A,TRUE,"EXT-TABLE";#N/A,#N/A,TRUE,"STEEL";#N/A,#N/A,TRUE,"INT-Table";#N/A,#N/A,TRUE,"STEEL";#N/A,#N/A,TRUE,"Door"}</definedName>
    <definedName name="BASE_1" localSheetId="3" hidden="1">{#N/A,#N/A,TRUE,"Basic";#N/A,#N/A,TRUE,"EXT-TABLE";#N/A,#N/A,TRUE,"STEEL";#N/A,#N/A,TRUE,"INT-Table";#N/A,#N/A,TRUE,"STEEL";#N/A,#N/A,TRUE,"Door"}</definedName>
    <definedName name="BASE_1" hidden="1">{#N/A,#N/A,TRUE,"Basic";#N/A,#N/A,TRUE,"EXT-TABLE";#N/A,#N/A,TRUE,"STEEL";#N/A,#N/A,TRUE,"INT-Table";#N/A,#N/A,TRUE,"STEEL";#N/A,#N/A,TRUE,"Door"}</definedName>
    <definedName name="BASE_1_1" localSheetId="2" hidden="1">{#N/A,#N/A,TRUE,"Basic";#N/A,#N/A,TRUE,"EXT-TABLE";#N/A,#N/A,TRUE,"STEEL";#N/A,#N/A,TRUE,"INT-Table";#N/A,#N/A,TRUE,"STEEL";#N/A,#N/A,TRUE,"Door"}</definedName>
    <definedName name="BASE_1_1" localSheetId="3" hidden="1">{#N/A,#N/A,TRUE,"Basic";#N/A,#N/A,TRUE,"EXT-TABLE";#N/A,#N/A,TRUE,"STEEL";#N/A,#N/A,TRUE,"INT-Table";#N/A,#N/A,TRUE,"STEEL";#N/A,#N/A,TRUE,"Door"}</definedName>
    <definedName name="BASE_1_1" hidden="1">{#N/A,#N/A,TRUE,"Basic";#N/A,#N/A,TRUE,"EXT-TABLE";#N/A,#N/A,TRUE,"STEEL";#N/A,#N/A,TRUE,"INT-Table";#N/A,#N/A,TRUE,"STEEL";#N/A,#N/A,TRUE,"Door"}</definedName>
    <definedName name="BASE_1_2" localSheetId="2" hidden="1">{#N/A,#N/A,TRUE,"Basic";#N/A,#N/A,TRUE,"EXT-TABLE";#N/A,#N/A,TRUE,"STEEL";#N/A,#N/A,TRUE,"INT-Table";#N/A,#N/A,TRUE,"STEEL";#N/A,#N/A,TRUE,"Door"}</definedName>
    <definedName name="BASE_1_2" localSheetId="3" hidden="1">{#N/A,#N/A,TRUE,"Basic";#N/A,#N/A,TRUE,"EXT-TABLE";#N/A,#N/A,TRUE,"STEEL";#N/A,#N/A,TRUE,"INT-Table";#N/A,#N/A,TRUE,"STEEL";#N/A,#N/A,TRUE,"Door"}</definedName>
    <definedName name="BASE_1_2" hidden="1">{#N/A,#N/A,TRUE,"Basic";#N/A,#N/A,TRUE,"EXT-TABLE";#N/A,#N/A,TRUE,"STEEL";#N/A,#N/A,TRUE,"INT-Table";#N/A,#N/A,TRUE,"STEEL";#N/A,#N/A,TRUE,"Door"}</definedName>
    <definedName name="BASE_2" localSheetId="2" hidden="1">{#N/A,#N/A,TRUE,"Basic";#N/A,#N/A,TRUE,"EXT-TABLE";#N/A,#N/A,TRUE,"STEEL";#N/A,#N/A,TRUE,"INT-Table";#N/A,#N/A,TRUE,"STEEL";#N/A,#N/A,TRUE,"Door"}</definedName>
    <definedName name="BASE_2" localSheetId="3" hidden="1">{#N/A,#N/A,TRUE,"Basic";#N/A,#N/A,TRUE,"EXT-TABLE";#N/A,#N/A,TRUE,"STEEL";#N/A,#N/A,TRUE,"INT-Table";#N/A,#N/A,TRUE,"STEEL";#N/A,#N/A,TRUE,"Door"}</definedName>
    <definedName name="BASE_2" hidden="1">{#N/A,#N/A,TRUE,"Basic";#N/A,#N/A,TRUE,"EXT-TABLE";#N/A,#N/A,TRUE,"STEEL";#N/A,#N/A,TRUE,"INT-Table";#N/A,#N/A,TRUE,"STEEL";#N/A,#N/A,TRUE,"Door"}</definedName>
    <definedName name="BASE_2_1" localSheetId="2" hidden="1">{#N/A,#N/A,TRUE,"Basic";#N/A,#N/A,TRUE,"EXT-TABLE";#N/A,#N/A,TRUE,"STEEL";#N/A,#N/A,TRUE,"INT-Table";#N/A,#N/A,TRUE,"STEEL";#N/A,#N/A,TRUE,"Door"}</definedName>
    <definedName name="BASE_2_1" localSheetId="3" hidden="1">{#N/A,#N/A,TRUE,"Basic";#N/A,#N/A,TRUE,"EXT-TABLE";#N/A,#N/A,TRUE,"STEEL";#N/A,#N/A,TRUE,"INT-Table";#N/A,#N/A,TRUE,"STEEL";#N/A,#N/A,TRUE,"Door"}</definedName>
    <definedName name="BASE_2_1" hidden="1">{#N/A,#N/A,TRUE,"Basic";#N/A,#N/A,TRUE,"EXT-TABLE";#N/A,#N/A,TRUE,"STEEL";#N/A,#N/A,TRUE,"INT-Table";#N/A,#N/A,TRUE,"STEEL";#N/A,#N/A,TRUE,"Door"}</definedName>
    <definedName name="BASE_2_2" localSheetId="2" hidden="1">{#N/A,#N/A,TRUE,"Basic";#N/A,#N/A,TRUE,"EXT-TABLE";#N/A,#N/A,TRUE,"STEEL";#N/A,#N/A,TRUE,"INT-Table";#N/A,#N/A,TRUE,"STEEL";#N/A,#N/A,TRUE,"Door"}</definedName>
    <definedName name="BASE_2_2" localSheetId="3" hidden="1">{#N/A,#N/A,TRUE,"Basic";#N/A,#N/A,TRUE,"EXT-TABLE";#N/A,#N/A,TRUE,"STEEL";#N/A,#N/A,TRUE,"INT-Table";#N/A,#N/A,TRUE,"STEEL";#N/A,#N/A,TRUE,"Door"}</definedName>
    <definedName name="BASE_2_2" hidden="1">{#N/A,#N/A,TRUE,"Basic";#N/A,#N/A,TRUE,"EXT-TABLE";#N/A,#N/A,TRUE,"STEEL";#N/A,#N/A,TRUE,"INT-Table";#N/A,#N/A,TRUE,"STEEL";#N/A,#N/A,TRUE,"Door"}</definedName>
    <definedName name="BASE_3" localSheetId="2" hidden="1">{#N/A,#N/A,TRUE,"Basic";#N/A,#N/A,TRUE,"EXT-TABLE";#N/A,#N/A,TRUE,"STEEL";#N/A,#N/A,TRUE,"INT-Table";#N/A,#N/A,TRUE,"STEEL";#N/A,#N/A,TRUE,"Door"}</definedName>
    <definedName name="BASE_3" localSheetId="3" hidden="1">{#N/A,#N/A,TRUE,"Basic";#N/A,#N/A,TRUE,"EXT-TABLE";#N/A,#N/A,TRUE,"STEEL";#N/A,#N/A,TRUE,"INT-Table";#N/A,#N/A,TRUE,"STEEL";#N/A,#N/A,TRUE,"Door"}</definedName>
    <definedName name="BASE_3" hidden="1">{#N/A,#N/A,TRUE,"Basic";#N/A,#N/A,TRUE,"EXT-TABLE";#N/A,#N/A,TRUE,"STEEL";#N/A,#N/A,TRUE,"INT-Table";#N/A,#N/A,TRUE,"STEEL";#N/A,#N/A,TRUE,"Door"}</definedName>
    <definedName name="BASE_3_1" localSheetId="2" hidden="1">{#N/A,#N/A,TRUE,"Basic";#N/A,#N/A,TRUE,"EXT-TABLE";#N/A,#N/A,TRUE,"STEEL";#N/A,#N/A,TRUE,"INT-Table";#N/A,#N/A,TRUE,"STEEL";#N/A,#N/A,TRUE,"Door"}</definedName>
    <definedName name="BASE_3_1" localSheetId="3" hidden="1">{#N/A,#N/A,TRUE,"Basic";#N/A,#N/A,TRUE,"EXT-TABLE";#N/A,#N/A,TRUE,"STEEL";#N/A,#N/A,TRUE,"INT-Table";#N/A,#N/A,TRUE,"STEEL";#N/A,#N/A,TRUE,"Door"}</definedName>
    <definedName name="BASE_3_1" hidden="1">{#N/A,#N/A,TRUE,"Basic";#N/A,#N/A,TRUE,"EXT-TABLE";#N/A,#N/A,TRUE,"STEEL";#N/A,#N/A,TRUE,"INT-Table";#N/A,#N/A,TRUE,"STEEL";#N/A,#N/A,TRUE,"Door"}</definedName>
    <definedName name="BASE_3_2" localSheetId="2" hidden="1">{#N/A,#N/A,TRUE,"Basic";#N/A,#N/A,TRUE,"EXT-TABLE";#N/A,#N/A,TRUE,"STEEL";#N/A,#N/A,TRUE,"INT-Table";#N/A,#N/A,TRUE,"STEEL";#N/A,#N/A,TRUE,"Door"}</definedName>
    <definedName name="BASE_3_2" localSheetId="3" hidden="1">{#N/A,#N/A,TRUE,"Basic";#N/A,#N/A,TRUE,"EXT-TABLE";#N/A,#N/A,TRUE,"STEEL";#N/A,#N/A,TRUE,"INT-Table";#N/A,#N/A,TRUE,"STEEL";#N/A,#N/A,TRUE,"Door"}</definedName>
    <definedName name="BASE_3_2" hidden="1">{#N/A,#N/A,TRUE,"Basic";#N/A,#N/A,TRUE,"EXT-TABLE";#N/A,#N/A,TRUE,"STEEL";#N/A,#N/A,TRUE,"INT-Table";#N/A,#N/A,TRUE,"STEEL";#N/A,#N/A,TRUE,"Door"}</definedName>
    <definedName name="BASE_4" localSheetId="2" hidden="1">{#N/A,#N/A,TRUE,"Basic";#N/A,#N/A,TRUE,"EXT-TABLE";#N/A,#N/A,TRUE,"STEEL";#N/A,#N/A,TRUE,"INT-Table";#N/A,#N/A,TRUE,"STEEL";#N/A,#N/A,TRUE,"Door"}</definedName>
    <definedName name="BASE_4" localSheetId="3" hidden="1">{#N/A,#N/A,TRUE,"Basic";#N/A,#N/A,TRUE,"EXT-TABLE";#N/A,#N/A,TRUE,"STEEL";#N/A,#N/A,TRUE,"INT-Table";#N/A,#N/A,TRUE,"STEEL";#N/A,#N/A,TRUE,"Door"}</definedName>
    <definedName name="BASE_4" hidden="1">{#N/A,#N/A,TRUE,"Basic";#N/A,#N/A,TRUE,"EXT-TABLE";#N/A,#N/A,TRUE,"STEEL";#N/A,#N/A,TRUE,"INT-Table";#N/A,#N/A,TRUE,"STEEL";#N/A,#N/A,TRUE,"Door"}</definedName>
    <definedName name="BASE_4_1" localSheetId="2" hidden="1">{#N/A,#N/A,TRUE,"Basic";#N/A,#N/A,TRUE,"EXT-TABLE";#N/A,#N/A,TRUE,"STEEL";#N/A,#N/A,TRUE,"INT-Table";#N/A,#N/A,TRUE,"STEEL";#N/A,#N/A,TRUE,"Door"}</definedName>
    <definedName name="BASE_4_1" localSheetId="3" hidden="1">{#N/A,#N/A,TRUE,"Basic";#N/A,#N/A,TRUE,"EXT-TABLE";#N/A,#N/A,TRUE,"STEEL";#N/A,#N/A,TRUE,"INT-Table";#N/A,#N/A,TRUE,"STEEL";#N/A,#N/A,TRUE,"Door"}</definedName>
    <definedName name="BASE_4_1" hidden="1">{#N/A,#N/A,TRUE,"Basic";#N/A,#N/A,TRUE,"EXT-TABLE";#N/A,#N/A,TRUE,"STEEL";#N/A,#N/A,TRUE,"INT-Table";#N/A,#N/A,TRUE,"STEEL";#N/A,#N/A,TRUE,"Door"}</definedName>
    <definedName name="BASE_4_2" localSheetId="2" hidden="1">{#N/A,#N/A,TRUE,"Basic";#N/A,#N/A,TRUE,"EXT-TABLE";#N/A,#N/A,TRUE,"STEEL";#N/A,#N/A,TRUE,"INT-Table";#N/A,#N/A,TRUE,"STEEL";#N/A,#N/A,TRUE,"Door"}</definedName>
    <definedName name="BASE_4_2" localSheetId="3" hidden="1">{#N/A,#N/A,TRUE,"Basic";#N/A,#N/A,TRUE,"EXT-TABLE";#N/A,#N/A,TRUE,"STEEL";#N/A,#N/A,TRUE,"INT-Table";#N/A,#N/A,TRUE,"STEEL";#N/A,#N/A,TRUE,"Door"}</definedName>
    <definedName name="BASE_4_2" hidden="1">{#N/A,#N/A,TRUE,"Basic";#N/A,#N/A,TRUE,"EXT-TABLE";#N/A,#N/A,TRUE,"STEEL";#N/A,#N/A,TRUE,"INT-Table";#N/A,#N/A,TRUE,"STEEL";#N/A,#N/A,TRUE,"Door"}</definedName>
    <definedName name="BASE_5" localSheetId="2" hidden="1">{#N/A,#N/A,TRUE,"Basic";#N/A,#N/A,TRUE,"EXT-TABLE";#N/A,#N/A,TRUE,"STEEL";#N/A,#N/A,TRUE,"INT-Table";#N/A,#N/A,TRUE,"STEEL";#N/A,#N/A,TRUE,"Door"}</definedName>
    <definedName name="BASE_5" localSheetId="3" hidden="1">{#N/A,#N/A,TRUE,"Basic";#N/A,#N/A,TRUE,"EXT-TABLE";#N/A,#N/A,TRUE,"STEEL";#N/A,#N/A,TRUE,"INT-Table";#N/A,#N/A,TRUE,"STEEL";#N/A,#N/A,TRUE,"Door"}</definedName>
    <definedName name="BASE_5" hidden="1">{#N/A,#N/A,TRUE,"Basic";#N/A,#N/A,TRUE,"EXT-TABLE";#N/A,#N/A,TRUE,"STEEL";#N/A,#N/A,TRUE,"INT-Table";#N/A,#N/A,TRUE,"STEEL";#N/A,#N/A,TRUE,"Door"}</definedName>
    <definedName name="BASE_5_1" localSheetId="2" hidden="1">{#N/A,#N/A,TRUE,"Basic";#N/A,#N/A,TRUE,"EXT-TABLE";#N/A,#N/A,TRUE,"STEEL";#N/A,#N/A,TRUE,"INT-Table";#N/A,#N/A,TRUE,"STEEL";#N/A,#N/A,TRUE,"Door"}</definedName>
    <definedName name="BASE_5_1" localSheetId="3" hidden="1">{#N/A,#N/A,TRUE,"Basic";#N/A,#N/A,TRUE,"EXT-TABLE";#N/A,#N/A,TRUE,"STEEL";#N/A,#N/A,TRUE,"INT-Table";#N/A,#N/A,TRUE,"STEEL";#N/A,#N/A,TRUE,"Door"}</definedName>
    <definedName name="BASE_5_1" hidden="1">{#N/A,#N/A,TRUE,"Basic";#N/A,#N/A,TRUE,"EXT-TABLE";#N/A,#N/A,TRUE,"STEEL";#N/A,#N/A,TRUE,"INT-Table";#N/A,#N/A,TRUE,"STEEL";#N/A,#N/A,TRUE,"Door"}</definedName>
    <definedName name="BASE_5_2" localSheetId="2" hidden="1">{#N/A,#N/A,TRUE,"Basic";#N/A,#N/A,TRUE,"EXT-TABLE";#N/A,#N/A,TRUE,"STEEL";#N/A,#N/A,TRUE,"INT-Table";#N/A,#N/A,TRUE,"STEEL";#N/A,#N/A,TRUE,"Door"}</definedName>
    <definedName name="BASE_5_2" localSheetId="3" hidden="1">{#N/A,#N/A,TRUE,"Basic";#N/A,#N/A,TRUE,"EXT-TABLE";#N/A,#N/A,TRUE,"STEEL";#N/A,#N/A,TRUE,"INT-Table";#N/A,#N/A,TRUE,"STEEL";#N/A,#N/A,TRUE,"Door"}</definedName>
    <definedName name="BASE_5_2" hidden="1">{#N/A,#N/A,TRUE,"Basic";#N/A,#N/A,TRUE,"EXT-TABLE";#N/A,#N/A,TRUE,"STEEL";#N/A,#N/A,TRUE,"INT-Table";#N/A,#N/A,TRUE,"STEEL";#N/A,#N/A,TRUE,"Door"}</definedName>
    <definedName name="Base_Total_Matl">[49]BQ!#REF!</definedName>
    <definedName name="baseplate_ht">#REF!</definedName>
    <definedName name="baseplate_len">#REF!</definedName>
    <definedName name="baseplate_wid">#REF!</definedName>
    <definedName name="baseplate_wid_add">#REF!</definedName>
    <definedName name="basin" localSheetId="2" hidden="1">{"'장비'!$A$3:$M$12"}</definedName>
    <definedName name="basin" localSheetId="3" hidden="1">{"'장비'!$A$3:$M$12"}</definedName>
    <definedName name="basin" hidden="1">{"'장비'!$A$3:$M$12"}</definedName>
    <definedName name="bb" localSheetId="11" hidden="1">{"'Sheet1'!$A$3:$I$11"}</definedName>
    <definedName name="bb" localSheetId="1" hidden="1">{"'Sheet1'!$A$3:$I$11"}</definedName>
    <definedName name="bb" localSheetId="2" hidden="1">{"'Sheet1'!$A$3:$I$11"}</definedName>
    <definedName name="bb" localSheetId="10" hidden="1">{"'Sheet1'!$A$3:$I$11"}</definedName>
    <definedName name="bb" localSheetId="15" hidden="1">{"'Sheet1'!$A$3:$I$11"}</definedName>
    <definedName name="bb" localSheetId="18" hidden="1">{"'Sheet1'!$A$3:$I$11"}</definedName>
    <definedName name="bb" localSheetId="17" hidden="1">{"'Sheet1'!$A$3:$I$11"}</definedName>
    <definedName name="bb" localSheetId="16" hidden="1">{"'Sheet1'!$A$3:$I$11"}</definedName>
    <definedName name="bb" localSheetId="14" hidden="1">{"'Sheet1'!$A$3:$I$11"}</definedName>
    <definedName name="bb" localSheetId="13" hidden="1">{"'Sheet1'!$A$3:$I$11"}</definedName>
    <definedName name="bb" localSheetId="3" hidden="1">{"'Sheet1'!$A$3:$I$11"}</definedName>
    <definedName name="BB" localSheetId="52">#REF!</definedName>
    <definedName name="bb" hidden="1">{"'Sheet1'!$A$3:$I$11"}</definedName>
    <definedName name="bbb" localSheetId="11">#REF!</definedName>
    <definedName name="bbb" localSheetId="1">#REF!</definedName>
    <definedName name="bbb" localSheetId="2">#REF!</definedName>
    <definedName name="bbb" localSheetId="10">#REF!</definedName>
    <definedName name="bbb" localSheetId="15">#REF!</definedName>
    <definedName name="bbb" localSheetId="18">#REF!</definedName>
    <definedName name="bbb" localSheetId="17">#REF!</definedName>
    <definedName name="bbb" localSheetId="16">#REF!</definedName>
    <definedName name="bbb" localSheetId="14">#REF!</definedName>
    <definedName name="bbb" localSheetId="13">#REF!</definedName>
    <definedName name="bbb" localSheetId="3">#REF!</definedName>
    <definedName name="bbb">#REF!</definedName>
    <definedName name="bbbb" localSheetId="11" hidden="1">{"'Sheet1'!$A$3:$I$11"}</definedName>
    <definedName name="bbbb" localSheetId="1" hidden="1">{"'Sheet1'!$A$3:$I$11"}</definedName>
    <definedName name="bbbb" localSheetId="2" hidden="1">{"'Sheet1'!$A$3:$I$11"}</definedName>
    <definedName name="bbbb" localSheetId="10" hidden="1">{"'Sheet1'!$A$3:$I$11"}</definedName>
    <definedName name="bbbb" localSheetId="15" hidden="1">{"'Sheet1'!$A$3:$I$11"}</definedName>
    <definedName name="bbbb" localSheetId="18" hidden="1">{"'Sheet1'!$A$3:$I$11"}</definedName>
    <definedName name="bbbb" localSheetId="17" hidden="1">{"'Sheet1'!$A$3:$I$11"}</definedName>
    <definedName name="bbbb" localSheetId="16" hidden="1">{"'Sheet1'!$A$3:$I$11"}</definedName>
    <definedName name="bbbb" localSheetId="14" hidden="1">{"'Sheet1'!$A$3:$I$11"}</definedName>
    <definedName name="bbbb" localSheetId="13" hidden="1">{"'Sheet1'!$A$3:$I$11"}</definedName>
    <definedName name="bbbb" localSheetId="3" hidden="1">{"'Sheet1'!$A$3:$I$11"}</definedName>
    <definedName name="bbbb" hidden="1">{"'Sheet1'!$A$3:$I$11"}</definedName>
    <definedName name="BBBBBBB" hidden="1">#REF!</definedName>
    <definedName name="bcd" localSheetId="2" hidden="1">{#N/A,#N/A,TRUE,"Basic";#N/A,#N/A,TRUE,"EXT-TABLE";#N/A,#N/A,TRUE,"STEEL";#N/A,#N/A,TRUE,"INT-Table";#N/A,#N/A,TRUE,"STEEL";#N/A,#N/A,TRUE,"Door"}</definedName>
    <definedName name="bcd" localSheetId="3" hidden="1">{#N/A,#N/A,TRUE,"Basic";#N/A,#N/A,TRUE,"EXT-TABLE";#N/A,#N/A,TRUE,"STEEL";#N/A,#N/A,TRUE,"INT-Table";#N/A,#N/A,TRUE,"STEEL";#N/A,#N/A,TRUE,"Door"}</definedName>
    <definedName name="bcd" hidden="1">{#N/A,#N/A,TRUE,"Basic";#N/A,#N/A,TRUE,"EXT-TABLE";#N/A,#N/A,TRUE,"STEEL";#N/A,#N/A,TRUE,"INT-Table";#N/A,#N/A,TRUE,"STEEL";#N/A,#N/A,TRUE,"Door"}</definedName>
    <definedName name="bcd_1" localSheetId="2" hidden="1">{#N/A,#N/A,TRUE,"Basic";#N/A,#N/A,TRUE,"EXT-TABLE";#N/A,#N/A,TRUE,"STEEL";#N/A,#N/A,TRUE,"INT-Table";#N/A,#N/A,TRUE,"STEEL";#N/A,#N/A,TRUE,"Door"}</definedName>
    <definedName name="bcd_1" localSheetId="3" hidden="1">{#N/A,#N/A,TRUE,"Basic";#N/A,#N/A,TRUE,"EXT-TABLE";#N/A,#N/A,TRUE,"STEEL";#N/A,#N/A,TRUE,"INT-Table";#N/A,#N/A,TRUE,"STEEL";#N/A,#N/A,TRUE,"Door"}</definedName>
    <definedName name="bcd_1" hidden="1">{#N/A,#N/A,TRUE,"Basic";#N/A,#N/A,TRUE,"EXT-TABLE";#N/A,#N/A,TRUE,"STEEL";#N/A,#N/A,TRUE,"INT-Table";#N/A,#N/A,TRUE,"STEEL";#N/A,#N/A,TRUE,"Door"}</definedName>
    <definedName name="bcd_1_1" localSheetId="2" hidden="1">{#N/A,#N/A,TRUE,"Basic";#N/A,#N/A,TRUE,"EXT-TABLE";#N/A,#N/A,TRUE,"STEEL";#N/A,#N/A,TRUE,"INT-Table";#N/A,#N/A,TRUE,"STEEL";#N/A,#N/A,TRUE,"Door"}</definedName>
    <definedName name="bcd_1_1" localSheetId="3" hidden="1">{#N/A,#N/A,TRUE,"Basic";#N/A,#N/A,TRUE,"EXT-TABLE";#N/A,#N/A,TRUE,"STEEL";#N/A,#N/A,TRUE,"INT-Table";#N/A,#N/A,TRUE,"STEEL";#N/A,#N/A,TRUE,"Door"}</definedName>
    <definedName name="bcd_1_1" hidden="1">{#N/A,#N/A,TRUE,"Basic";#N/A,#N/A,TRUE,"EXT-TABLE";#N/A,#N/A,TRUE,"STEEL";#N/A,#N/A,TRUE,"INT-Table";#N/A,#N/A,TRUE,"STEEL";#N/A,#N/A,TRUE,"Door"}</definedName>
    <definedName name="bcd_1_2" localSheetId="2" hidden="1">{#N/A,#N/A,TRUE,"Basic";#N/A,#N/A,TRUE,"EXT-TABLE";#N/A,#N/A,TRUE,"STEEL";#N/A,#N/A,TRUE,"INT-Table";#N/A,#N/A,TRUE,"STEEL";#N/A,#N/A,TRUE,"Door"}</definedName>
    <definedName name="bcd_1_2" localSheetId="3" hidden="1">{#N/A,#N/A,TRUE,"Basic";#N/A,#N/A,TRUE,"EXT-TABLE";#N/A,#N/A,TRUE,"STEEL";#N/A,#N/A,TRUE,"INT-Table";#N/A,#N/A,TRUE,"STEEL";#N/A,#N/A,TRUE,"Door"}</definedName>
    <definedName name="bcd_1_2" hidden="1">{#N/A,#N/A,TRUE,"Basic";#N/A,#N/A,TRUE,"EXT-TABLE";#N/A,#N/A,TRUE,"STEEL";#N/A,#N/A,TRUE,"INT-Table";#N/A,#N/A,TRUE,"STEEL";#N/A,#N/A,TRUE,"Door"}</definedName>
    <definedName name="bcd_2" localSheetId="2" hidden="1">{#N/A,#N/A,TRUE,"Basic";#N/A,#N/A,TRUE,"EXT-TABLE";#N/A,#N/A,TRUE,"STEEL";#N/A,#N/A,TRUE,"INT-Table";#N/A,#N/A,TRUE,"STEEL";#N/A,#N/A,TRUE,"Door"}</definedName>
    <definedName name="bcd_2" localSheetId="3" hidden="1">{#N/A,#N/A,TRUE,"Basic";#N/A,#N/A,TRUE,"EXT-TABLE";#N/A,#N/A,TRUE,"STEEL";#N/A,#N/A,TRUE,"INT-Table";#N/A,#N/A,TRUE,"STEEL";#N/A,#N/A,TRUE,"Door"}</definedName>
    <definedName name="bcd_2" hidden="1">{#N/A,#N/A,TRUE,"Basic";#N/A,#N/A,TRUE,"EXT-TABLE";#N/A,#N/A,TRUE,"STEEL";#N/A,#N/A,TRUE,"INT-Table";#N/A,#N/A,TRUE,"STEEL";#N/A,#N/A,TRUE,"Door"}</definedName>
    <definedName name="bcd_2_1" localSheetId="2" hidden="1">{#N/A,#N/A,TRUE,"Basic";#N/A,#N/A,TRUE,"EXT-TABLE";#N/A,#N/A,TRUE,"STEEL";#N/A,#N/A,TRUE,"INT-Table";#N/A,#N/A,TRUE,"STEEL";#N/A,#N/A,TRUE,"Door"}</definedName>
    <definedName name="bcd_2_1" localSheetId="3" hidden="1">{#N/A,#N/A,TRUE,"Basic";#N/A,#N/A,TRUE,"EXT-TABLE";#N/A,#N/A,TRUE,"STEEL";#N/A,#N/A,TRUE,"INT-Table";#N/A,#N/A,TRUE,"STEEL";#N/A,#N/A,TRUE,"Door"}</definedName>
    <definedName name="bcd_2_1" hidden="1">{#N/A,#N/A,TRUE,"Basic";#N/A,#N/A,TRUE,"EXT-TABLE";#N/A,#N/A,TRUE,"STEEL";#N/A,#N/A,TRUE,"INT-Table";#N/A,#N/A,TRUE,"STEEL";#N/A,#N/A,TRUE,"Door"}</definedName>
    <definedName name="bcd_2_2" localSheetId="2" hidden="1">{#N/A,#N/A,TRUE,"Basic";#N/A,#N/A,TRUE,"EXT-TABLE";#N/A,#N/A,TRUE,"STEEL";#N/A,#N/A,TRUE,"INT-Table";#N/A,#N/A,TRUE,"STEEL";#N/A,#N/A,TRUE,"Door"}</definedName>
    <definedName name="bcd_2_2" localSheetId="3" hidden="1">{#N/A,#N/A,TRUE,"Basic";#N/A,#N/A,TRUE,"EXT-TABLE";#N/A,#N/A,TRUE,"STEEL";#N/A,#N/A,TRUE,"INT-Table";#N/A,#N/A,TRUE,"STEEL";#N/A,#N/A,TRUE,"Door"}</definedName>
    <definedName name="bcd_2_2" hidden="1">{#N/A,#N/A,TRUE,"Basic";#N/A,#N/A,TRUE,"EXT-TABLE";#N/A,#N/A,TRUE,"STEEL";#N/A,#N/A,TRUE,"INT-Table";#N/A,#N/A,TRUE,"STEEL";#N/A,#N/A,TRUE,"Door"}</definedName>
    <definedName name="bcd_3" localSheetId="2" hidden="1">{#N/A,#N/A,TRUE,"Basic";#N/A,#N/A,TRUE,"EXT-TABLE";#N/A,#N/A,TRUE,"STEEL";#N/A,#N/A,TRUE,"INT-Table";#N/A,#N/A,TRUE,"STEEL";#N/A,#N/A,TRUE,"Door"}</definedName>
    <definedName name="bcd_3" localSheetId="3" hidden="1">{#N/A,#N/A,TRUE,"Basic";#N/A,#N/A,TRUE,"EXT-TABLE";#N/A,#N/A,TRUE,"STEEL";#N/A,#N/A,TRUE,"INT-Table";#N/A,#N/A,TRUE,"STEEL";#N/A,#N/A,TRUE,"Door"}</definedName>
    <definedName name="bcd_3" hidden="1">{#N/A,#N/A,TRUE,"Basic";#N/A,#N/A,TRUE,"EXT-TABLE";#N/A,#N/A,TRUE,"STEEL";#N/A,#N/A,TRUE,"INT-Table";#N/A,#N/A,TRUE,"STEEL";#N/A,#N/A,TRUE,"Door"}</definedName>
    <definedName name="bcd_3_1" localSheetId="2" hidden="1">{#N/A,#N/A,TRUE,"Basic";#N/A,#N/A,TRUE,"EXT-TABLE";#N/A,#N/A,TRUE,"STEEL";#N/A,#N/A,TRUE,"INT-Table";#N/A,#N/A,TRUE,"STEEL";#N/A,#N/A,TRUE,"Door"}</definedName>
    <definedName name="bcd_3_1" localSheetId="3" hidden="1">{#N/A,#N/A,TRUE,"Basic";#N/A,#N/A,TRUE,"EXT-TABLE";#N/A,#N/A,TRUE,"STEEL";#N/A,#N/A,TRUE,"INT-Table";#N/A,#N/A,TRUE,"STEEL";#N/A,#N/A,TRUE,"Door"}</definedName>
    <definedName name="bcd_3_1" hidden="1">{#N/A,#N/A,TRUE,"Basic";#N/A,#N/A,TRUE,"EXT-TABLE";#N/A,#N/A,TRUE,"STEEL";#N/A,#N/A,TRUE,"INT-Table";#N/A,#N/A,TRUE,"STEEL";#N/A,#N/A,TRUE,"Door"}</definedName>
    <definedName name="bcd_3_2" localSheetId="2" hidden="1">{#N/A,#N/A,TRUE,"Basic";#N/A,#N/A,TRUE,"EXT-TABLE";#N/A,#N/A,TRUE,"STEEL";#N/A,#N/A,TRUE,"INT-Table";#N/A,#N/A,TRUE,"STEEL";#N/A,#N/A,TRUE,"Door"}</definedName>
    <definedName name="bcd_3_2" localSheetId="3" hidden="1">{#N/A,#N/A,TRUE,"Basic";#N/A,#N/A,TRUE,"EXT-TABLE";#N/A,#N/A,TRUE,"STEEL";#N/A,#N/A,TRUE,"INT-Table";#N/A,#N/A,TRUE,"STEEL";#N/A,#N/A,TRUE,"Door"}</definedName>
    <definedName name="bcd_3_2" hidden="1">{#N/A,#N/A,TRUE,"Basic";#N/A,#N/A,TRUE,"EXT-TABLE";#N/A,#N/A,TRUE,"STEEL";#N/A,#N/A,TRUE,"INT-Table";#N/A,#N/A,TRUE,"STEEL";#N/A,#N/A,TRUE,"Door"}</definedName>
    <definedName name="bcd_4" localSheetId="2" hidden="1">{#N/A,#N/A,TRUE,"Basic";#N/A,#N/A,TRUE,"EXT-TABLE";#N/A,#N/A,TRUE,"STEEL";#N/A,#N/A,TRUE,"INT-Table";#N/A,#N/A,TRUE,"STEEL";#N/A,#N/A,TRUE,"Door"}</definedName>
    <definedName name="bcd_4" localSheetId="3" hidden="1">{#N/A,#N/A,TRUE,"Basic";#N/A,#N/A,TRUE,"EXT-TABLE";#N/A,#N/A,TRUE,"STEEL";#N/A,#N/A,TRUE,"INT-Table";#N/A,#N/A,TRUE,"STEEL";#N/A,#N/A,TRUE,"Door"}</definedName>
    <definedName name="bcd_4" hidden="1">{#N/A,#N/A,TRUE,"Basic";#N/A,#N/A,TRUE,"EXT-TABLE";#N/A,#N/A,TRUE,"STEEL";#N/A,#N/A,TRUE,"INT-Table";#N/A,#N/A,TRUE,"STEEL";#N/A,#N/A,TRUE,"Door"}</definedName>
    <definedName name="bcd_4_1" localSheetId="2" hidden="1">{#N/A,#N/A,TRUE,"Basic";#N/A,#N/A,TRUE,"EXT-TABLE";#N/A,#N/A,TRUE,"STEEL";#N/A,#N/A,TRUE,"INT-Table";#N/A,#N/A,TRUE,"STEEL";#N/A,#N/A,TRUE,"Door"}</definedName>
    <definedName name="bcd_4_1" localSheetId="3" hidden="1">{#N/A,#N/A,TRUE,"Basic";#N/A,#N/A,TRUE,"EXT-TABLE";#N/A,#N/A,TRUE,"STEEL";#N/A,#N/A,TRUE,"INT-Table";#N/A,#N/A,TRUE,"STEEL";#N/A,#N/A,TRUE,"Door"}</definedName>
    <definedName name="bcd_4_1" hidden="1">{#N/A,#N/A,TRUE,"Basic";#N/A,#N/A,TRUE,"EXT-TABLE";#N/A,#N/A,TRUE,"STEEL";#N/A,#N/A,TRUE,"INT-Table";#N/A,#N/A,TRUE,"STEEL";#N/A,#N/A,TRUE,"Door"}</definedName>
    <definedName name="bcd_4_2" localSheetId="2" hidden="1">{#N/A,#N/A,TRUE,"Basic";#N/A,#N/A,TRUE,"EXT-TABLE";#N/A,#N/A,TRUE,"STEEL";#N/A,#N/A,TRUE,"INT-Table";#N/A,#N/A,TRUE,"STEEL";#N/A,#N/A,TRUE,"Door"}</definedName>
    <definedName name="bcd_4_2" localSheetId="3" hidden="1">{#N/A,#N/A,TRUE,"Basic";#N/A,#N/A,TRUE,"EXT-TABLE";#N/A,#N/A,TRUE,"STEEL";#N/A,#N/A,TRUE,"INT-Table";#N/A,#N/A,TRUE,"STEEL";#N/A,#N/A,TRUE,"Door"}</definedName>
    <definedName name="bcd_4_2" hidden="1">{#N/A,#N/A,TRUE,"Basic";#N/A,#N/A,TRUE,"EXT-TABLE";#N/A,#N/A,TRUE,"STEEL";#N/A,#N/A,TRUE,"INT-Table";#N/A,#N/A,TRUE,"STEEL";#N/A,#N/A,TRUE,"Door"}</definedName>
    <definedName name="bcd_5" localSheetId="2" hidden="1">{#N/A,#N/A,TRUE,"Basic";#N/A,#N/A,TRUE,"EXT-TABLE";#N/A,#N/A,TRUE,"STEEL";#N/A,#N/A,TRUE,"INT-Table";#N/A,#N/A,TRUE,"STEEL";#N/A,#N/A,TRUE,"Door"}</definedName>
    <definedName name="bcd_5" localSheetId="3" hidden="1">{#N/A,#N/A,TRUE,"Basic";#N/A,#N/A,TRUE,"EXT-TABLE";#N/A,#N/A,TRUE,"STEEL";#N/A,#N/A,TRUE,"INT-Table";#N/A,#N/A,TRUE,"STEEL";#N/A,#N/A,TRUE,"Door"}</definedName>
    <definedName name="bcd_5" hidden="1">{#N/A,#N/A,TRUE,"Basic";#N/A,#N/A,TRUE,"EXT-TABLE";#N/A,#N/A,TRUE,"STEEL";#N/A,#N/A,TRUE,"INT-Table";#N/A,#N/A,TRUE,"STEEL";#N/A,#N/A,TRUE,"Door"}</definedName>
    <definedName name="bcd_5_1" localSheetId="2" hidden="1">{#N/A,#N/A,TRUE,"Basic";#N/A,#N/A,TRUE,"EXT-TABLE";#N/A,#N/A,TRUE,"STEEL";#N/A,#N/A,TRUE,"INT-Table";#N/A,#N/A,TRUE,"STEEL";#N/A,#N/A,TRUE,"Door"}</definedName>
    <definedName name="bcd_5_1" localSheetId="3" hidden="1">{#N/A,#N/A,TRUE,"Basic";#N/A,#N/A,TRUE,"EXT-TABLE";#N/A,#N/A,TRUE,"STEEL";#N/A,#N/A,TRUE,"INT-Table";#N/A,#N/A,TRUE,"STEEL";#N/A,#N/A,TRUE,"Door"}</definedName>
    <definedName name="bcd_5_1" hidden="1">{#N/A,#N/A,TRUE,"Basic";#N/A,#N/A,TRUE,"EXT-TABLE";#N/A,#N/A,TRUE,"STEEL";#N/A,#N/A,TRUE,"INT-Table";#N/A,#N/A,TRUE,"STEEL";#N/A,#N/A,TRUE,"Door"}</definedName>
    <definedName name="bcd_5_2" localSheetId="2" hidden="1">{#N/A,#N/A,TRUE,"Basic";#N/A,#N/A,TRUE,"EXT-TABLE";#N/A,#N/A,TRUE,"STEEL";#N/A,#N/A,TRUE,"INT-Table";#N/A,#N/A,TRUE,"STEEL";#N/A,#N/A,TRUE,"Door"}</definedName>
    <definedName name="bcd_5_2" localSheetId="3" hidden="1">{#N/A,#N/A,TRUE,"Basic";#N/A,#N/A,TRUE,"EXT-TABLE";#N/A,#N/A,TRUE,"STEEL";#N/A,#N/A,TRUE,"INT-Table";#N/A,#N/A,TRUE,"STEEL";#N/A,#N/A,TRUE,"Door"}</definedName>
    <definedName name="bcd_5_2" hidden="1">{#N/A,#N/A,TRUE,"Basic";#N/A,#N/A,TRUE,"EXT-TABLE";#N/A,#N/A,TRUE,"STEEL";#N/A,#N/A,TRUE,"INT-Table";#N/A,#N/A,TRUE,"STEEL";#N/A,#N/A,TRUE,"Door"}</definedName>
    <definedName name="BCHC1" localSheetId="50" hidden="1">{"'Sheet1'!$L$16"}</definedName>
    <definedName name="BCHC1" localSheetId="11" hidden="1">{"'Sheet1'!$L$16"}</definedName>
    <definedName name="BCHC1" localSheetId="1" hidden="1">{"'Sheet1'!$L$16"}</definedName>
    <definedName name="BCHC1" localSheetId="2" hidden="1">{"'Sheet1'!$L$16"}</definedName>
    <definedName name="BCHC1" localSheetId="10" hidden="1">{"'Sheet1'!$L$16"}</definedName>
    <definedName name="BCHC1" localSheetId="15" hidden="1">{"'Sheet1'!$L$16"}</definedName>
    <definedName name="BCHC1" localSheetId="18" hidden="1">{"'Sheet1'!$L$16"}</definedName>
    <definedName name="BCHC1" localSheetId="17" hidden="1">{"'Sheet1'!$L$16"}</definedName>
    <definedName name="BCHC1" localSheetId="16" hidden="1">{"'Sheet1'!$L$16"}</definedName>
    <definedName name="BCHC1" localSheetId="14" hidden="1">{"'Sheet1'!$L$16"}</definedName>
    <definedName name="BCHC1" localSheetId="13" hidden="1">{"'Sheet1'!$L$16"}</definedName>
    <definedName name="BCHC1" localSheetId="3" hidden="1">{"'Sheet1'!$L$16"}</definedName>
    <definedName name="BCHC1" hidden="1">{"'Sheet1'!$L$16"}</definedName>
    <definedName name="Be_duc_dam">#REF!</definedName>
    <definedName name="beam">1.15</definedName>
    <definedName name="BELL" localSheetId="2" hidden="1">{#N/A,#N/A,TRUE,"Basic";#N/A,#N/A,TRUE,"EXT-TABLE";#N/A,#N/A,TRUE,"STEEL";#N/A,#N/A,TRUE,"INT-Table";#N/A,#N/A,TRUE,"STEEL";#N/A,#N/A,TRUE,"Door"}</definedName>
    <definedName name="BELL" localSheetId="3" hidden="1">{#N/A,#N/A,TRUE,"Basic";#N/A,#N/A,TRUE,"EXT-TABLE";#N/A,#N/A,TRUE,"STEEL";#N/A,#N/A,TRUE,"INT-Table";#N/A,#N/A,TRUE,"STEEL";#N/A,#N/A,TRUE,"Door"}</definedName>
    <definedName name="BELL" hidden="1">{#N/A,#N/A,TRUE,"Basic";#N/A,#N/A,TRUE,"EXT-TABLE";#N/A,#N/A,TRUE,"STEEL";#N/A,#N/A,TRUE,"INT-Table";#N/A,#N/A,TRUE,"STEEL";#N/A,#N/A,TRUE,"Door"}</definedName>
    <definedName name="BELL_1" localSheetId="2" hidden="1">{#N/A,#N/A,TRUE,"Basic";#N/A,#N/A,TRUE,"EXT-TABLE";#N/A,#N/A,TRUE,"STEEL";#N/A,#N/A,TRUE,"INT-Table";#N/A,#N/A,TRUE,"STEEL";#N/A,#N/A,TRUE,"Door"}</definedName>
    <definedName name="BELL_1" localSheetId="3" hidden="1">{#N/A,#N/A,TRUE,"Basic";#N/A,#N/A,TRUE,"EXT-TABLE";#N/A,#N/A,TRUE,"STEEL";#N/A,#N/A,TRUE,"INT-Table";#N/A,#N/A,TRUE,"STEEL";#N/A,#N/A,TRUE,"Door"}</definedName>
    <definedName name="BELL_1" hidden="1">{#N/A,#N/A,TRUE,"Basic";#N/A,#N/A,TRUE,"EXT-TABLE";#N/A,#N/A,TRUE,"STEEL";#N/A,#N/A,TRUE,"INT-Table";#N/A,#N/A,TRUE,"STEEL";#N/A,#N/A,TRUE,"Door"}</definedName>
    <definedName name="BELL_1_1" localSheetId="2" hidden="1">{#N/A,#N/A,TRUE,"Basic";#N/A,#N/A,TRUE,"EXT-TABLE";#N/A,#N/A,TRUE,"STEEL";#N/A,#N/A,TRUE,"INT-Table";#N/A,#N/A,TRUE,"STEEL";#N/A,#N/A,TRUE,"Door"}</definedName>
    <definedName name="BELL_1_1" localSheetId="3" hidden="1">{#N/A,#N/A,TRUE,"Basic";#N/A,#N/A,TRUE,"EXT-TABLE";#N/A,#N/A,TRUE,"STEEL";#N/A,#N/A,TRUE,"INT-Table";#N/A,#N/A,TRUE,"STEEL";#N/A,#N/A,TRUE,"Door"}</definedName>
    <definedName name="BELL_1_1" hidden="1">{#N/A,#N/A,TRUE,"Basic";#N/A,#N/A,TRUE,"EXT-TABLE";#N/A,#N/A,TRUE,"STEEL";#N/A,#N/A,TRUE,"INT-Table";#N/A,#N/A,TRUE,"STEEL";#N/A,#N/A,TRUE,"Door"}</definedName>
    <definedName name="BELL_1_2" localSheetId="2" hidden="1">{#N/A,#N/A,TRUE,"Basic";#N/A,#N/A,TRUE,"EXT-TABLE";#N/A,#N/A,TRUE,"STEEL";#N/A,#N/A,TRUE,"INT-Table";#N/A,#N/A,TRUE,"STEEL";#N/A,#N/A,TRUE,"Door"}</definedName>
    <definedName name="BELL_1_2" localSheetId="3" hidden="1">{#N/A,#N/A,TRUE,"Basic";#N/A,#N/A,TRUE,"EXT-TABLE";#N/A,#N/A,TRUE,"STEEL";#N/A,#N/A,TRUE,"INT-Table";#N/A,#N/A,TRUE,"STEEL";#N/A,#N/A,TRUE,"Door"}</definedName>
    <definedName name="BELL_1_2" hidden="1">{#N/A,#N/A,TRUE,"Basic";#N/A,#N/A,TRUE,"EXT-TABLE";#N/A,#N/A,TRUE,"STEEL";#N/A,#N/A,TRUE,"INT-Table";#N/A,#N/A,TRUE,"STEEL";#N/A,#N/A,TRUE,"Door"}</definedName>
    <definedName name="BELL_2" localSheetId="2" hidden="1">{#N/A,#N/A,TRUE,"Basic";#N/A,#N/A,TRUE,"EXT-TABLE";#N/A,#N/A,TRUE,"STEEL";#N/A,#N/A,TRUE,"INT-Table";#N/A,#N/A,TRUE,"STEEL";#N/A,#N/A,TRUE,"Door"}</definedName>
    <definedName name="BELL_2" localSheetId="3" hidden="1">{#N/A,#N/A,TRUE,"Basic";#N/A,#N/A,TRUE,"EXT-TABLE";#N/A,#N/A,TRUE,"STEEL";#N/A,#N/A,TRUE,"INT-Table";#N/A,#N/A,TRUE,"STEEL";#N/A,#N/A,TRUE,"Door"}</definedName>
    <definedName name="BELL_2" hidden="1">{#N/A,#N/A,TRUE,"Basic";#N/A,#N/A,TRUE,"EXT-TABLE";#N/A,#N/A,TRUE,"STEEL";#N/A,#N/A,TRUE,"INT-Table";#N/A,#N/A,TRUE,"STEEL";#N/A,#N/A,TRUE,"Door"}</definedName>
    <definedName name="BELL_2_1" localSheetId="2" hidden="1">{#N/A,#N/A,TRUE,"Basic";#N/A,#N/A,TRUE,"EXT-TABLE";#N/A,#N/A,TRUE,"STEEL";#N/A,#N/A,TRUE,"INT-Table";#N/A,#N/A,TRUE,"STEEL";#N/A,#N/A,TRUE,"Door"}</definedName>
    <definedName name="BELL_2_1" localSheetId="3" hidden="1">{#N/A,#N/A,TRUE,"Basic";#N/A,#N/A,TRUE,"EXT-TABLE";#N/A,#N/A,TRUE,"STEEL";#N/A,#N/A,TRUE,"INT-Table";#N/A,#N/A,TRUE,"STEEL";#N/A,#N/A,TRUE,"Door"}</definedName>
    <definedName name="BELL_2_1" hidden="1">{#N/A,#N/A,TRUE,"Basic";#N/A,#N/A,TRUE,"EXT-TABLE";#N/A,#N/A,TRUE,"STEEL";#N/A,#N/A,TRUE,"INT-Table";#N/A,#N/A,TRUE,"STEEL";#N/A,#N/A,TRUE,"Door"}</definedName>
    <definedName name="BELL_2_2" localSheetId="2" hidden="1">{#N/A,#N/A,TRUE,"Basic";#N/A,#N/A,TRUE,"EXT-TABLE";#N/A,#N/A,TRUE,"STEEL";#N/A,#N/A,TRUE,"INT-Table";#N/A,#N/A,TRUE,"STEEL";#N/A,#N/A,TRUE,"Door"}</definedName>
    <definedName name="BELL_2_2" localSheetId="3" hidden="1">{#N/A,#N/A,TRUE,"Basic";#N/A,#N/A,TRUE,"EXT-TABLE";#N/A,#N/A,TRUE,"STEEL";#N/A,#N/A,TRUE,"INT-Table";#N/A,#N/A,TRUE,"STEEL";#N/A,#N/A,TRUE,"Door"}</definedName>
    <definedName name="BELL_2_2" hidden="1">{#N/A,#N/A,TRUE,"Basic";#N/A,#N/A,TRUE,"EXT-TABLE";#N/A,#N/A,TRUE,"STEEL";#N/A,#N/A,TRUE,"INT-Table";#N/A,#N/A,TRUE,"STEEL";#N/A,#N/A,TRUE,"Door"}</definedName>
    <definedName name="BELL_3" localSheetId="2" hidden="1">{#N/A,#N/A,TRUE,"Basic";#N/A,#N/A,TRUE,"EXT-TABLE";#N/A,#N/A,TRUE,"STEEL";#N/A,#N/A,TRUE,"INT-Table";#N/A,#N/A,TRUE,"STEEL";#N/A,#N/A,TRUE,"Door"}</definedName>
    <definedName name="BELL_3" localSheetId="3" hidden="1">{#N/A,#N/A,TRUE,"Basic";#N/A,#N/A,TRUE,"EXT-TABLE";#N/A,#N/A,TRUE,"STEEL";#N/A,#N/A,TRUE,"INT-Table";#N/A,#N/A,TRUE,"STEEL";#N/A,#N/A,TRUE,"Door"}</definedName>
    <definedName name="BELL_3" hidden="1">{#N/A,#N/A,TRUE,"Basic";#N/A,#N/A,TRUE,"EXT-TABLE";#N/A,#N/A,TRUE,"STEEL";#N/A,#N/A,TRUE,"INT-Table";#N/A,#N/A,TRUE,"STEEL";#N/A,#N/A,TRUE,"Door"}</definedName>
    <definedName name="BELL_3_1" localSheetId="2" hidden="1">{#N/A,#N/A,TRUE,"Basic";#N/A,#N/A,TRUE,"EXT-TABLE";#N/A,#N/A,TRUE,"STEEL";#N/A,#N/A,TRUE,"INT-Table";#N/A,#N/A,TRUE,"STEEL";#N/A,#N/A,TRUE,"Door"}</definedName>
    <definedName name="BELL_3_1" localSheetId="3" hidden="1">{#N/A,#N/A,TRUE,"Basic";#N/A,#N/A,TRUE,"EXT-TABLE";#N/A,#N/A,TRUE,"STEEL";#N/A,#N/A,TRUE,"INT-Table";#N/A,#N/A,TRUE,"STEEL";#N/A,#N/A,TRUE,"Door"}</definedName>
    <definedName name="BELL_3_1" hidden="1">{#N/A,#N/A,TRUE,"Basic";#N/A,#N/A,TRUE,"EXT-TABLE";#N/A,#N/A,TRUE,"STEEL";#N/A,#N/A,TRUE,"INT-Table";#N/A,#N/A,TRUE,"STEEL";#N/A,#N/A,TRUE,"Door"}</definedName>
    <definedName name="BELL_3_2" localSheetId="2" hidden="1">{#N/A,#N/A,TRUE,"Basic";#N/A,#N/A,TRUE,"EXT-TABLE";#N/A,#N/A,TRUE,"STEEL";#N/A,#N/A,TRUE,"INT-Table";#N/A,#N/A,TRUE,"STEEL";#N/A,#N/A,TRUE,"Door"}</definedName>
    <definedName name="BELL_3_2" localSheetId="3" hidden="1">{#N/A,#N/A,TRUE,"Basic";#N/A,#N/A,TRUE,"EXT-TABLE";#N/A,#N/A,TRUE,"STEEL";#N/A,#N/A,TRUE,"INT-Table";#N/A,#N/A,TRUE,"STEEL";#N/A,#N/A,TRUE,"Door"}</definedName>
    <definedName name="BELL_3_2" hidden="1">{#N/A,#N/A,TRUE,"Basic";#N/A,#N/A,TRUE,"EXT-TABLE";#N/A,#N/A,TRUE,"STEEL";#N/A,#N/A,TRUE,"INT-Table";#N/A,#N/A,TRUE,"STEEL";#N/A,#N/A,TRUE,"Door"}</definedName>
    <definedName name="BELL_4" localSheetId="2" hidden="1">{#N/A,#N/A,TRUE,"Basic";#N/A,#N/A,TRUE,"EXT-TABLE";#N/A,#N/A,TRUE,"STEEL";#N/A,#N/A,TRUE,"INT-Table";#N/A,#N/A,TRUE,"STEEL";#N/A,#N/A,TRUE,"Door"}</definedName>
    <definedName name="BELL_4" localSheetId="3" hidden="1">{#N/A,#N/A,TRUE,"Basic";#N/A,#N/A,TRUE,"EXT-TABLE";#N/A,#N/A,TRUE,"STEEL";#N/A,#N/A,TRUE,"INT-Table";#N/A,#N/A,TRUE,"STEEL";#N/A,#N/A,TRUE,"Door"}</definedName>
    <definedName name="BELL_4" hidden="1">{#N/A,#N/A,TRUE,"Basic";#N/A,#N/A,TRUE,"EXT-TABLE";#N/A,#N/A,TRUE,"STEEL";#N/A,#N/A,TRUE,"INT-Table";#N/A,#N/A,TRUE,"STEEL";#N/A,#N/A,TRUE,"Door"}</definedName>
    <definedName name="BELL_4_1" localSheetId="2" hidden="1">{#N/A,#N/A,TRUE,"Basic";#N/A,#N/A,TRUE,"EXT-TABLE";#N/A,#N/A,TRUE,"STEEL";#N/A,#N/A,TRUE,"INT-Table";#N/A,#N/A,TRUE,"STEEL";#N/A,#N/A,TRUE,"Door"}</definedName>
    <definedName name="BELL_4_1" localSheetId="3" hidden="1">{#N/A,#N/A,TRUE,"Basic";#N/A,#N/A,TRUE,"EXT-TABLE";#N/A,#N/A,TRUE,"STEEL";#N/A,#N/A,TRUE,"INT-Table";#N/A,#N/A,TRUE,"STEEL";#N/A,#N/A,TRUE,"Door"}</definedName>
    <definedName name="BELL_4_1" hidden="1">{#N/A,#N/A,TRUE,"Basic";#N/A,#N/A,TRUE,"EXT-TABLE";#N/A,#N/A,TRUE,"STEEL";#N/A,#N/A,TRUE,"INT-Table";#N/A,#N/A,TRUE,"STEEL";#N/A,#N/A,TRUE,"Door"}</definedName>
    <definedName name="BELL_4_2" localSheetId="2" hidden="1">{#N/A,#N/A,TRUE,"Basic";#N/A,#N/A,TRUE,"EXT-TABLE";#N/A,#N/A,TRUE,"STEEL";#N/A,#N/A,TRUE,"INT-Table";#N/A,#N/A,TRUE,"STEEL";#N/A,#N/A,TRUE,"Door"}</definedName>
    <definedName name="BELL_4_2" localSheetId="3" hidden="1">{#N/A,#N/A,TRUE,"Basic";#N/A,#N/A,TRUE,"EXT-TABLE";#N/A,#N/A,TRUE,"STEEL";#N/A,#N/A,TRUE,"INT-Table";#N/A,#N/A,TRUE,"STEEL";#N/A,#N/A,TRUE,"Door"}</definedName>
    <definedName name="BELL_4_2" hidden="1">{#N/A,#N/A,TRUE,"Basic";#N/A,#N/A,TRUE,"EXT-TABLE";#N/A,#N/A,TRUE,"STEEL";#N/A,#N/A,TRUE,"INT-Table";#N/A,#N/A,TRUE,"STEEL";#N/A,#N/A,TRUE,"Door"}</definedName>
    <definedName name="BELL_5" localSheetId="2" hidden="1">{#N/A,#N/A,TRUE,"Basic";#N/A,#N/A,TRUE,"EXT-TABLE";#N/A,#N/A,TRUE,"STEEL";#N/A,#N/A,TRUE,"INT-Table";#N/A,#N/A,TRUE,"STEEL";#N/A,#N/A,TRUE,"Door"}</definedName>
    <definedName name="BELL_5" localSheetId="3" hidden="1">{#N/A,#N/A,TRUE,"Basic";#N/A,#N/A,TRUE,"EXT-TABLE";#N/A,#N/A,TRUE,"STEEL";#N/A,#N/A,TRUE,"INT-Table";#N/A,#N/A,TRUE,"STEEL";#N/A,#N/A,TRUE,"Door"}</definedName>
    <definedName name="BELL_5" hidden="1">{#N/A,#N/A,TRUE,"Basic";#N/A,#N/A,TRUE,"EXT-TABLE";#N/A,#N/A,TRUE,"STEEL";#N/A,#N/A,TRUE,"INT-Table";#N/A,#N/A,TRUE,"STEEL";#N/A,#N/A,TRUE,"Door"}</definedName>
    <definedName name="BELL_5_1" localSheetId="2" hidden="1">{#N/A,#N/A,TRUE,"Basic";#N/A,#N/A,TRUE,"EXT-TABLE";#N/A,#N/A,TRUE,"STEEL";#N/A,#N/A,TRUE,"INT-Table";#N/A,#N/A,TRUE,"STEEL";#N/A,#N/A,TRUE,"Door"}</definedName>
    <definedName name="BELL_5_1" localSheetId="3" hidden="1">{#N/A,#N/A,TRUE,"Basic";#N/A,#N/A,TRUE,"EXT-TABLE";#N/A,#N/A,TRUE,"STEEL";#N/A,#N/A,TRUE,"INT-Table";#N/A,#N/A,TRUE,"STEEL";#N/A,#N/A,TRUE,"Door"}</definedName>
    <definedName name="BELL_5_1" hidden="1">{#N/A,#N/A,TRUE,"Basic";#N/A,#N/A,TRUE,"EXT-TABLE";#N/A,#N/A,TRUE,"STEEL";#N/A,#N/A,TRUE,"INT-Table";#N/A,#N/A,TRUE,"STEEL";#N/A,#N/A,TRUE,"Door"}</definedName>
    <definedName name="BELL_5_2" localSheetId="2" hidden="1">{#N/A,#N/A,TRUE,"Basic";#N/A,#N/A,TRUE,"EXT-TABLE";#N/A,#N/A,TRUE,"STEEL";#N/A,#N/A,TRUE,"INT-Table";#N/A,#N/A,TRUE,"STEEL";#N/A,#N/A,TRUE,"Door"}</definedName>
    <definedName name="BELL_5_2" localSheetId="3" hidden="1">{#N/A,#N/A,TRUE,"Basic";#N/A,#N/A,TRUE,"EXT-TABLE";#N/A,#N/A,TRUE,"STEEL";#N/A,#N/A,TRUE,"INT-Table";#N/A,#N/A,TRUE,"STEEL";#N/A,#N/A,TRUE,"Door"}</definedName>
    <definedName name="BELL_5_2" hidden="1">{#N/A,#N/A,TRUE,"Basic";#N/A,#N/A,TRUE,"EXT-TABLE";#N/A,#N/A,TRUE,"STEEL";#N/A,#N/A,TRUE,"INT-Table";#N/A,#N/A,TRUE,"STEEL";#N/A,#N/A,TRUE,"Door"}</definedName>
    <definedName name="BendReduction" localSheetId="11">'[46]Noise (3)'!$C$28</definedName>
    <definedName name="BendReduction" localSheetId="1">'[46]Noise (3)'!$C$28</definedName>
    <definedName name="BendReduction" localSheetId="2">'[46]Noise (3)'!$C$28</definedName>
    <definedName name="BendReduction" localSheetId="10">'[46]Noise (3)'!$C$28</definedName>
    <definedName name="BendReduction" localSheetId="15">'[46]Noise (3)'!$C$28</definedName>
    <definedName name="BendReduction" localSheetId="18">'[46]Noise (3)'!$C$28</definedName>
    <definedName name="BendReduction" localSheetId="17">'[46]Noise (3)'!$C$28</definedName>
    <definedName name="BendReduction" localSheetId="16">'[46]Noise (3)'!$C$28</definedName>
    <definedName name="BendReduction" localSheetId="14">'[46]Noise (3)'!$C$28</definedName>
    <definedName name="BendReduction" localSheetId="13">'[46]Noise (3)'!$C$28</definedName>
    <definedName name="BendReduction" localSheetId="3">'[46]Noise (3)'!$C$28</definedName>
    <definedName name="BendReduction">'[46]Noise (3)'!$C$28</definedName>
    <definedName name="Bendreductions" localSheetId="11">'[46]Noise (3)'!$G$79:$P$79</definedName>
    <definedName name="Bendreductions" localSheetId="1">'[46]Noise (3)'!$G$79:$P$79</definedName>
    <definedName name="Bendreductions" localSheetId="2">'[46]Noise (3)'!$G$79:$P$79</definedName>
    <definedName name="Bendreductions" localSheetId="10">'[46]Noise (3)'!$G$79:$P$79</definedName>
    <definedName name="Bendreductions" localSheetId="15">'[46]Noise (3)'!$G$79:$P$79</definedName>
    <definedName name="Bendreductions" localSheetId="18">'[46]Noise (3)'!$G$79:$P$79</definedName>
    <definedName name="Bendreductions" localSheetId="17">'[46]Noise (3)'!$G$79:$P$79</definedName>
    <definedName name="Bendreductions" localSheetId="16">'[46]Noise (3)'!$G$79:$P$79</definedName>
    <definedName name="Bendreductions" localSheetId="14">'[46]Noise (3)'!$G$79:$P$79</definedName>
    <definedName name="Bendreductions" localSheetId="13">'[46]Noise (3)'!$G$79:$P$79</definedName>
    <definedName name="Bendreductions" localSheetId="3">'[46]Noise (3)'!$G$79:$P$79</definedName>
    <definedName name="Bendreductions">'[46]Noise (3)'!$G$79:$P$79</definedName>
    <definedName name="Bends" localSheetId="11">[46]Tables!$A$5:$A$8</definedName>
    <definedName name="Bends" localSheetId="1">[46]Tables!$A$5:$A$8</definedName>
    <definedName name="Bends" localSheetId="2">[46]Tables!$A$5:$A$8</definedName>
    <definedName name="Bends" localSheetId="10">[46]Tables!$A$5:$A$8</definedName>
    <definedName name="Bends" localSheetId="15">[46]Tables!$A$5:$A$8</definedName>
    <definedName name="Bends" localSheetId="18">[46]Tables!$A$5:$A$8</definedName>
    <definedName name="Bends" localSheetId="17">[46]Tables!$A$5:$A$8</definedName>
    <definedName name="Bends" localSheetId="16">[46]Tables!$A$5:$A$8</definedName>
    <definedName name="Bends" localSheetId="14">[46]Tables!$A$5:$A$8</definedName>
    <definedName name="Bends" localSheetId="13">[46]Tables!$A$5:$A$8</definedName>
    <definedName name="Bends" localSheetId="3">[46]Tables!$A$5:$A$8</definedName>
    <definedName name="Bends">[46]Tables!$A$5:$A$8</definedName>
    <definedName name="BendTable" localSheetId="11">[46]Tables!$A$5:$J$8</definedName>
    <definedName name="BendTable" localSheetId="1">[46]Tables!$A$5:$J$8</definedName>
    <definedName name="BendTable" localSheetId="2">[46]Tables!$A$5:$J$8</definedName>
    <definedName name="BendTable" localSheetId="10">[46]Tables!$A$5:$J$8</definedName>
    <definedName name="BendTable" localSheetId="15">[46]Tables!$A$5:$J$8</definedName>
    <definedName name="BendTable" localSheetId="18">[46]Tables!$A$5:$J$8</definedName>
    <definedName name="BendTable" localSheetId="17">[46]Tables!$A$5:$J$8</definedName>
    <definedName name="BendTable" localSheetId="16">[46]Tables!$A$5:$J$8</definedName>
    <definedName name="BendTable" localSheetId="14">[46]Tables!$A$5:$J$8</definedName>
    <definedName name="BendTable" localSheetId="13">[46]Tables!$A$5:$J$8</definedName>
    <definedName name="BendTable" localSheetId="3">[46]Tables!$A$5:$J$8</definedName>
    <definedName name="BendTable">[46]Tables!$A$5:$J$8</definedName>
    <definedName name="best0563" localSheetId="11" hidden="1">{"Übersicht","Bestellübersicht",FALSE,"Best.-Übersicht"}</definedName>
    <definedName name="best0563" localSheetId="1" hidden="1">{"Übersicht","Bestellübersicht",FALSE,"Best.-Übersicht"}</definedName>
    <definedName name="best0563" localSheetId="2" hidden="1">{"Übersicht","Bestellübersicht",FALSE,"Best.-Übersicht"}</definedName>
    <definedName name="best0563" localSheetId="10" hidden="1">{"Übersicht","Bestellübersicht",FALSE,"Best.-Übersicht"}</definedName>
    <definedName name="best0563" localSheetId="15" hidden="1">{"Übersicht","Bestellübersicht",FALSE,"Best.-Übersicht"}</definedName>
    <definedName name="best0563" localSheetId="18" hidden="1">{"Übersicht","Bestellübersicht",FALSE,"Best.-Übersicht"}</definedName>
    <definedName name="best0563" localSheetId="17" hidden="1">{"Übersicht","Bestellübersicht",FALSE,"Best.-Übersicht"}</definedName>
    <definedName name="best0563" localSheetId="16" hidden="1">{"Übersicht","Bestellübersicht",FALSE,"Best.-Übersicht"}</definedName>
    <definedName name="best0563" localSheetId="14" hidden="1">{"Übersicht","Bestellübersicht",FALSE,"Best.-Übersicht"}</definedName>
    <definedName name="best0563" localSheetId="13" hidden="1">{"Übersicht","Bestellübersicht",FALSE,"Best.-Übersicht"}</definedName>
    <definedName name="best0563" localSheetId="3" hidden="1">{"Übersicht","Bestellübersicht",FALSE,"Best.-Übersicht"}</definedName>
    <definedName name="best0563" hidden="1">{"Übersicht","Bestellübersicht",FALSE,"Best.-Übersicht"}</definedName>
    <definedName name="betong">[50]Sheet1!#REF!</definedName>
    <definedName name="betong150">#REF!</definedName>
    <definedName name="betong200">#REF!</definedName>
    <definedName name="bfbfdhfdhdfgh" localSheetId="11" hidden="1">{#N/A,#N/A,FALSE,"CCTV"}</definedName>
    <definedName name="bfbfdhfdhdfgh" localSheetId="1" hidden="1">{#N/A,#N/A,FALSE,"CCTV"}</definedName>
    <definedName name="bfbfdhfdhdfgh" localSheetId="2" hidden="1">{#N/A,#N/A,FALSE,"CCTV"}</definedName>
    <definedName name="bfbfdhfdhdfgh" localSheetId="10" hidden="1">{#N/A,#N/A,FALSE,"CCTV"}</definedName>
    <definedName name="bfbfdhfdhdfgh" localSheetId="15" hidden="1">{#N/A,#N/A,FALSE,"CCTV"}</definedName>
    <definedName name="bfbfdhfdhdfgh" localSheetId="18" hidden="1">{#N/A,#N/A,FALSE,"CCTV"}</definedName>
    <definedName name="bfbfdhfdhdfgh" localSheetId="17" hidden="1">{#N/A,#N/A,FALSE,"CCTV"}</definedName>
    <definedName name="bfbfdhfdhdfgh" localSheetId="16" hidden="1">{#N/A,#N/A,FALSE,"CCTV"}</definedName>
    <definedName name="bfbfdhfdhdfgh" localSheetId="14" hidden="1">{#N/A,#N/A,FALSE,"CCTV"}</definedName>
    <definedName name="bfbfdhfdhdfgh" localSheetId="13" hidden="1">{#N/A,#N/A,FALSE,"CCTV"}</definedName>
    <definedName name="bfbfdhfdhdfgh" localSheetId="3" hidden="1">{#N/A,#N/A,FALSE,"CCTV"}</definedName>
    <definedName name="bfbfdhfdhdfgh" hidden="1">{#N/A,#N/A,FALSE,"CCTV"}</definedName>
    <definedName name="BFDFB"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1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FDF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G_Del" hidden="1">15</definedName>
    <definedName name="BG_Ins" hidden="1">4</definedName>
    <definedName name="BG_Mod" hidden="1">6</definedName>
    <definedName name="BGRRR" localSheetId="11" hidden="1">[12]Spread!#REF!</definedName>
    <definedName name="BGRRR" localSheetId="1" hidden="1">[12]Spread!#REF!</definedName>
    <definedName name="BGRRR" localSheetId="2" hidden="1">[12]Spread!#REF!</definedName>
    <definedName name="BGRRR" localSheetId="10" hidden="1">[12]Spread!#REF!</definedName>
    <definedName name="BGRRR" localSheetId="15" hidden="1">[12]Spread!#REF!</definedName>
    <definedName name="BGRRR" localSheetId="18" hidden="1">[12]Spread!#REF!</definedName>
    <definedName name="BGRRR" localSheetId="17" hidden="1">[12]Spread!#REF!</definedName>
    <definedName name="BGRRR" localSheetId="16" hidden="1">[12]Spread!#REF!</definedName>
    <definedName name="BGRRR" localSheetId="14" hidden="1">[12]Spread!#REF!</definedName>
    <definedName name="BGRRR" localSheetId="13" hidden="1">[12]Spread!#REF!</definedName>
    <definedName name="BGRRR" localSheetId="3" hidden="1">[12]Spread!#REF!</definedName>
    <definedName name="BGRRR" hidden="1">[12]Spread!#REF!</definedName>
    <definedName name="BIGC" localSheetId="2" hidden="1">{#N/A,#N/A,TRUE,"Str.";#N/A,#N/A,TRUE,"Steel &amp; Roof";#N/A,#N/A,TRUE,"Arc.";#N/A,#N/A,TRUE,"Preliminary";#N/A,#N/A,TRUE,"Sum_Prelim"}</definedName>
    <definedName name="BIGC" localSheetId="3" hidden="1">{#N/A,#N/A,TRUE,"Str.";#N/A,#N/A,TRUE,"Steel &amp; Roof";#N/A,#N/A,TRUE,"Arc.";#N/A,#N/A,TRUE,"Preliminary";#N/A,#N/A,TRUE,"Sum_Prelim"}</definedName>
    <definedName name="BIGC" hidden="1">{#N/A,#N/A,TRUE,"Str.";#N/A,#N/A,TRUE,"Steel &amp; Roof";#N/A,#N/A,TRUE,"Arc.";#N/A,#N/A,TRUE,"Preliminary";#N/A,#N/A,TRUE,"Sum_Prelim"}</definedName>
    <definedName name="BJJ" localSheetId="2" hidden="1">{#N/A,#N/A,FALSE,"CCTV"}</definedName>
    <definedName name="BJJ" localSheetId="3" hidden="1">{#N/A,#N/A,FALSE,"CCTV"}</definedName>
    <definedName name="BJJ" hidden="1">{#N/A,#N/A,FALSE,"CCTV"}</definedName>
    <definedName name="bkd" localSheetId="2" hidden="1">{"'Sheet1'!$L$16"}</definedName>
    <definedName name="bkd" localSheetId="3" hidden="1">{"'Sheet1'!$L$16"}</definedName>
    <definedName name="bkd" hidden="1">{"'Sheet1'!$L$16"}</definedName>
    <definedName name="BL">#REF!</definedName>
    <definedName name="bldg"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ldg"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l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lechdicke">#REF!</definedName>
    <definedName name="Blechverkleidung">#REF!</definedName>
    <definedName name="BLR_COMP">#REF!</definedName>
    <definedName name="BLR_COMP1">#REF!</definedName>
    <definedName name="BM" localSheetId="11" hidden="1">{#N/A,#N/A,FALSE,"CCTV"}</definedName>
    <definedName name="BM" localSheetId="1" hidden="1">{#N/A,#N/A,FALSE,"CCTV"}</definedName>
    <definedName name="BM" localSheetId="2" hidden="1">{#N/A,#N/A,FALSE,"CCTV"}</definedName>
    <definedName name="BM" localSheetId="10" hidden="1">{#N/A,#N/A,FALSE,"CCTV"}</definedName>
    <definedName name="BM" localSheetId="15" hidden="1">{#N/A,#N/A,FALSE,"CCTV"}</definedName>
    <definedName name="BM" localSheetId="18" hidden="1">{#N/A,#N/A,FALSE,"CCTV"}</definedName>
    <definedName name="BM" localSheetId="17" hidden="1">{#N/A,#N/A,FALSE,"CCTV"}</definedName>
    <definedName name="BM" localSheetId="16" hidden="1">{#N/A,#N/A,FALSE,"CCTV"}</definedName>
    <definedName name="BM" localSheetId="14" hidden="1">{#N/A,#N/A,FALSE,"CCTV"}</definedName>
    <definedName name="BM" localSheetId="13" hidden="1">{#N/A,#N/A,FALSE,"CCTV"}</definedName>
    <definedName name="BM" localSheetId="3" hidden="1">{#N/A,#N/A,FALSE,"CCTV"}</definedName>
    <definedName name="BM" hidden="1">{#N/A,#N/A,FALSE,"CCTV"}</definedName>
    <definedName name="BM.1">#REF!</definedName>
    <definedName name="bn" localSheetId="2" hidden="1">{"'Sheet1'!$L$16"}</definedName>
    <definedName name="bn" localSheetId="3" hidden="1">{"'Sheet1'!$L$16"}</definedName>
    <definedName name="bn" hidden="1">{"'Sheet1'!$L$16"}</definedName>
    <definedName name="BNMH" localSheetId="2" hidden="1">{#N/A,#N/A,FALSE,"CCTV"}</definedName>
    <definedName name="BNMH" localSheetId="3" hidden="1">{#N/A,#N/A,FALSE,"CCTV"}</definedName>
    <definedName name="BNMH" hidden="1">{#N/A,#N/A,FALSE,"CCTV"}</definedName>
    <definedName name="bob" localSheetId="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bob" localSheetId="3"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bob"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Bodenausführung">#REF!</definedName>
    <definedName name="BODY">#REF!</definedName>
    <definedName name="Boiler" localSheetId="11">[46]Tables!$A$31:$A$48</definedName>
    <definedName name="Boiler" localSheetId="1">[46]Tables!$A$31:$A$48</definedName>
    <definedName name="Boiler" localSheetId="2">[46]Tables!$A$31:$A$48</definedName>
    <definedName name="Boiler" localSheetId="10">[46]Tables!$A$31:$A$48</definedName>
    <definedName name="Boiler" localSheetId="15">[46]Tables!$A$31:$A$48</definedName>
    <definedName name="Boiler" localSheetId="18">[46]Tables!$A$31:$A$48</definedName>
    <definedName name="Boiler" localSheetId="17">[46]Tables!$A$31:$A$48</definedName>
    <definedName name="Boiler" localSheetId="16">[46]Tables!$A$31:$A$48</definedName>
    <definedName name="Boiler" localSheetId="14">[46]Tables!$A$31:$A$48</definedName>
    <definedName name="Boiler" localSheetId="13">[46]Tables!$A$31:$A$48</definedName>
    <definedName name="Boiler" localSheetId="3">[46]Tables!$A$31:$A$48</definedName>
    <definedName name="Boiler">[46]Tables!$A$31:$A$48</definedName>
    <definedName name="boiler_depth">#REF!</definedName>
    <definedName name="BoilerReductionTotal" localSheetId="11">'[46]Radiation (6)'!$C$164:$L$164</definedName>
    <definedName name="BoilerReductionTotal" localSheetId="1">'[46]Radiation (6)'!$C$164:$L$164</definedName>
    <definedName name="BoilerReductionTotal" localSheetId="2">'[46]Radiation (6)'!$C$164:$L$164</definedName>
    <definedName name="BoilerReductionTotal" localSheetId="10">'[46]Radiation (6)'!$C$164:$L$164</definedName>
    <definedName name="BoilerReductionTotal" localSheetId="15">'[46]Radiation (6)'!$C$164:$L$164</definedName>
    <definedName name="BoilerReductionTotal" localSheetId="18">'[46]Radiation (6)'!$C$164:$L$164</definedName>
    <definedName name="BoilerReductionTotal" localSheetId="17">'[46]Radiation (6)'!$C$164:$L$164</definedName>
    <definedName name="BoilerReductionTotal" localSheetId="16">'[46]Radiation (6)'!$C$164:$L$164</definedName>
    <definedName name="BoilerReductionTotal" localSheetId="14">'[46]Radiation (6)'!$C$164:$L$164</definedName>
    <definedName name="BoilerReductionTotal" localSheetId="13">'[46]Radiation (6)'!$C$164:$L$164</definedName>
    <definedName name="BoilerReductionTotal" localSheetId="3">'[46]Radiation (6)'!$C$164:$L$164</definedName>
    <definedName name="BoilerReductionTotal">'[46]Radiation (6)'!$C$164:$L$164</definedName>
    <definedName name="bolts">#REF!</definedName>
    <definedName name="BoltSpec">#REF!</definedName>
    <definedName name="book1" hidden="1">#REF!</definedName>
    <definedName name="BOQ">#REF!</definedName>
    <definedName name="BOQ_SUMMARY" localSheetId="2" hidden="1">{#N/A,#N/A,TRUE,"Basic";#N/A,#N/A,TRUE,"EXT-TABLE";#N/A,#N/A,TRUE,"STEEL";#N/A,#N/A,TRUE,"INT-Table";#N/A,#N/A,TRUE,"STEEL";#N/A,#N/A,TRUE,"Door"}</definedName>
    <definedName name="BOQ_SUMMARY" localSheetId="3" hidden="1">{#N/A,#N/A,TRUE,"Basic";#N/A,#N/A,TRUE,"EXT-TABLE";#N/A,#N/A,TRUE,"STEEL";#N/A,#N/A,TRUE,"INT-Table";#N/A,#N/A,TRUE,"STEEL";#N/A,#N/A,TRUE,"Door"}</definedName>
    <definedName name="BOQ_SUMMARY" hidden="1">{#N/A,#N/A,TRUE,"Basic";#N/A,#N/A,TRUE,"EXT-TABLE";#N/A,#N/A,TRUE,"STEEL";#N/A,#N/A,TRUE,"INT-Table";#N/A,#N/A,TRUE,"STEEL";#N/A,#N/A,TRUE,"Door"}</definedName>
    <definedName name="BOR_P3">#REF!</definedName>
    <definedName name="BOR_P5">#REF!</definedName>
    <definedName name="botda">#REF!</definedName>
    <definedName name="botdl">#REF!</definedName>
    <definedName name="botmau">#REF!</definedName>
    <definedName name="BP">#REF!</definedName>
    <definedName name="BraceAmt">#REF!</definedName>
    <definedName name="BRAnd" localSheetId="2" hidden="1">{#N/A,#N/A,FALSE,"P&amp;LSUM";#N/A,#N/A,FALSE,"P&amp;LSUM Construction";#N/A,#N/A,FALSE,"P&amp;LSUM ROV";#N/A,#N/A,FALSE,"jobreport";#N/A,#N/A,FALSE,"OJI";#N/A,#N/A,FALSE,"OH"}</definedName>
    <definedName name="BRAnd" localSheetId="3" hidden="1">{#N/A,#N/A,FALSE,"P&amp;LSUM";#N/A,#N/A,FALSE,"P&amp;LSUM Construction";#N/A,#N/A,FALSE,"P&amp;LSUM ROV";#N/A,#N/A,FALSE,"jobreport";#N/A,#N/A,FALSE,"OJI";#N/A,#N/A,FALSE,"OH"}</definedName>
    <definedName name="BRAnd" hidden="1">{#N/A,#N/A,FALSE,"P&amp;LSUM";#N/A,#N/A,FALSE,"P&amp;LSUM Construction";#N/A,#N/A,FALSE,"P&amp;LSUM ROV";#N/A,#N/A,FALSE,"jobreport";#N/A,#N/A,FALSE,"OJI";#N/A,#N/A,FALSE,"OH"}</definedName>
    <definedName name="Breaks">#REF!</definedName>
    <definedName name="BRIGADE_1">#REF!</definedName>
    <definedName name="BRIGADE_2">#REF!</definedName>
    <definedName name="BrkPts">#REF!</definedName>
    <definedName name="bs" localSheetId="11" hidden="1">[18]PSV2701F!$C$148:$C$170</definedName>
    <definedName name="bs" localSheetId="1" hidden="1">[18]PSV2701F!$C$148:$C$170</definedName>
    <definedName name="bs" localSheetId="2" hidden="1">[18]PSV2701F!$C$148:$C$170</definedName>
    <definedName name="bs" localSheetId="10" hidden="1">[18]PSV2701F!$C$148:$C$170</definedName>
    <definedName name="bs" localSheetId="15" hidden="1">[18]PSV2701F!$C$148:$C$170</definedName>
    <definedName name="bs" localSheetId="18" hidden="1">[18]PSV2701F!$C$148:$C$170</definedName>
    <definedName name="bs" localSheetId="17" hidden="1">[18]PSV2701F!$C$148:$C$170</definedName>
    <definedName name="bs" localSheetId="16" hidden="1">[18]PSV2701F!$C$148:$C$170</definedName>
    <definedName name="bs" localSheetId="14" hidden="1">[18]PSV2701F!$C$148:$C$170</definedName>
    <definedName name="bs" localSheetId="13" hidden="1">[18]PSV2701F!$C$148:$C$170</definedName>
    <definedName name="bs" localSheetId="3" hidden="1">[18]PSV2701F!$C$148:$C$170</definedName>
    <definedName name="bs" hidden="1">[18]PSV2701F!$C$148:$C$170</definedName>
    <definedName name="BSBSBS" localSheetId="11" hidden="1">[18]PSV2701F!$Q$57:$BT$57</definedName>
    <definedName name="BSBSBS" localSheetId="1" hidden="1">[18]PSV2701F!$Q$57:$BT$57</definedName>
    <definedName name="BSBSBS" localSheetId="2" hidden="1">[18]PSV2701F!$Q$57:$BT$57</definedName>
    <definedName name="BSBSBS" localSheetId="10" hidden="1">[18]PSV2701F!$Q$57:$BT$57</definedName>
    <definedName name="BSBSBS" localSheetId="15" hidden="1">[18]PSV2701F!$Q$57:$BT$57</definedName>
    <definedName name="BSBSBS" localSheetId="18" hidden="1">[18]PSV2701F!$Q$57:$BT$57</definedName>
    <definedName name="BSBSBS" localSheetId="17" hidden="1">[18]PSV2701F!$Q$57:$BT$57</definedName>
    <definedName name="BSBSBS" localSheetId="16" hidden="1">[18]PSV2701F!$Q$57:$BT$57</definedName>
    <definedName name="BSBSBS" localSheetId="14" hidden="1">[18]PSV2701F!$Q$57:$BT$57</definedName>
    <definedName name="BSBSBS" localSheetId="13" hidden="1">[18]PSV2701F!$Q$57:$BT$57</definedName>
    <definedName name="BSBSBS" localSheetId="3" hidden="1">[18]PSV2701F!$Q$57:$BT$57</definedName>
    <definedName name="BSBSBS" hidden="1">[18]PSV2701F!$Q$57:$BT$57</definedName>
    <definedName name="bsvv" localSheetId="2" hidden="1">{#N/A,#N/A,TRUE,"Mhr_Sum"}</definedName>
    <definedName name="bsvv" localSheetId="3" hidden="1">{#N/A,#N/A,TRUE,"Mhr_Sum"}</definedName>
    <definedName name="bsvv" hidden="1">{#N/A,#N/A,TRUE,"Mhr_Sum"}</definedName>
    <definedName name="BT">[51]작성기준!$C$22</definedName>
    <definedName name="BT_CT_Mong_Mo_Tru_Cau">#REF!</definedName>
    <definedName name="btai">[42]gvl!$Q$63</definedName>
    <definedName name="BTH" localSheetId="50" hidden="1">{"'Sheet1'!$L$16"}</definedName>
    <definedName name="BTH" localSheetId="11" hidden="1">{"'Sheet1'!$L$16"}</definedName>
    <definedName name="BTH" localSheetId="1" hidden="1">{"'Sheet1'!$L$16"}</definedName>
    <definedName name="BTH" localSheetId="2" hidden="1">{"'Sheet1'!$L$16"}</definedName>
    <definedName name="BTH" localSheetId="10" hidden="1">{"'Sheet1'!$L$16"}</definedName>
    <definedName name="BTH" localSheetId="15" hidden="1">{"'Sheet1'!$L$16"}</definedName>
    <definedName name="BTH" localSheetId="18" hidden="1">{"'Sheet1'!$L$16"}</definedName>
    <definedName name="BTH" localSheetId="17" hidden="1">{"'Sheet1'!$L$16"}</definedName>
    <definedName name="BTH" localSheetId="16" hidden="1">{"'Sheet1'!$L$16"}</definedName>
    <definedName name="BTH" localSheetId="14" hidden="1">{"'Sheet1'!$L$16"}</definedName>
    <definedName name="BTH" localSheetId="13" hidden="1">{"'Sheet1'!$L$16"}</definedName>
    <definedName name="BTH" localSheetId="3" hidden="1">{"'Sheet1'!$L$16"}</definedName>
    <definedName name="BTH" hidden="1">{"'Sheet1'!$L$16"}</definedName>
    <definedName name="btl" localSheetId="50" hidden="1">{"'Sheet1'!$L$16"}</definedName>
    <definedName name="btl" localSheetId="11" hidden="1">{"'Sheet1'!$L$16"}</definedName>
    <definedName name="btl" localSheetId="1" hidden="1">{"'Sheet1'!$L$16"}</definedName>
    <definedName name="btl" localSheetId="2" hidden="1">{"'Sheet1'!$L$16"}</definedName>
    <definedName name="btl" localSheetId="10" hidden="1">{"'Sheet1'!$L$16"}</definedName>
    <definedName name="btl" localSheetId="15" hidden="1">{"'Sheet1'!$L$16"}</definedName>
    <definedName name="btl" localSheetId="18" hidden="1">{"'Sheet1'!$L$16"}</definedName>
    <definedName name="btl" localSheetId="17" hidden="1">{"'Sheet1'!$L$16"}</definedName>
    <definedName name="btl" localSheetId="16" hidden="1">{"'Sheet1'!$L$16"}</definedName>
    <definedName name="btl" localSheetId="14" hidden="1">{"'Sheet1'!$L$16"}</definedName>
    <definedName name="btl" localSheetId="13" hidden="1">{"'Sheet1'!$L$16"}</definedName>
    <definedName name="btl" localSheetId="3" hidden="1">{"'Sheet1'!$L$16"}</definedName>
    <definedName name="btl" hidden="1">{"'Sheet1'!$L$16"}</definedName>
    <definedName name="BTN_CPDD_tuoi_nhua_lot">#REF!</definedName>
    <definedName name="btnhuamin">#REF!</definedName>
    <definedName name="btnhuatho">#REF!</definedName>
    <definedName name="btthuongpham200">#REF!</definedName>
    <definedName name="btthuongpham250">#REF!</definedName>
    <definedName name="bua">#REF!</definedName>
    <definedName name="Budgetstundenermittlung">#REF!</definedName>
    <definedName name="bulong">#REF!</definedName>
    <definedName name="BULYANGPNT" localSheetId="7">[52]!BULYANGPNT</definedName>
    <definedName name="BULYANGPNT" localSheetId="5">[52]!BULYANGPNT</definedName>
    <definedName name="BULYANGPNT" localSheetId="23">[52]!BULYANGPNT</definedName>
    <definedName name="BULYANGPNT" localSheetId="24">[52]!BULYANGPNT</definedName>
    <definedName name="BULYANGPNT" localSheetId="41">[52]!BULYANGPNT</definedName>
    <definedName name="BULYANGPNT" localSheetId="46">[52]!BULYANGPNT</definedName>
    <definedName name="BULYANGPNT" localSheetId="45">[52]!BULYANGPNT</definedName>
    <definedName name="BULYANGPNT" localSheetId="38">[52]!BULYANGPNT</definedName>
    <definedName name="BULYANGPNT" localSheetId="30">[52]!BULYANGPNT</definedName>
    <definedName name="BULYANGPNT" localSheetId="29">[52]!BULYANGPNT</definedName>
    <definedName name="BULYANGPNT" localSheetId="31">[52]!BULYANGPNT</definedName>
    <definedName name="BULYANGPNT" localSheetId="37">[52]!BULYANGPNT</definedName>
    <definedName name="BULYANGPNT" localSheetId="28">[52]!BULYANGPNT</definedName>
    <definedName name="BULYANGPNT" localSheetId="36">[52]!BULYANGPNT</definedName>
    <definedName name="BULYANGPNT" localSheetId="44">[52]!BULYANGPNT</definedName>
    <definedName name="BULYANGPNT" localSheetId="43">[52]!BULYANGPNT</definedName>
    <definedName name="BULYANGPNT" localSheetId="39">[52]!BULYANGPNT</definedName>
    <definedName name="BULYANGPNT" localSheetId="47">[52]!BULYANGPNT</definedName>
    <definedName name="BULYANGPNT" localSheetId="42">[52]!BULYANGPNT</definedName>
    <definedName name="BULYANGPNT" localSheetId="0">[52]!BULYANGPNT</definedName>
    <definedName name="BULYANGPNT" localSheetId="11">[52]!BULYANGPNT</definedName>
    <definedName name="BULYANGPNT" localSheetId="1">[52]!BULYANGPNT</definedName>
    <definedName name="BULYANGPNT" localSheetId="9">[52]!BULYANGPNT</definedName>
    <definedName name="BULYANGPNT" localSheetId="8">[52]!BULYANGPNT</definedName>
    <definedName name="BULYANGPNT" localSheetId="2">[52]!BULYANGPNT</definedName>
    <definedName name="BULYANGPNT" localSheetId="25">[52]!BULYANGPNT</definedName>
    <definedName name="BULYANGPNT" localSheetId="35">[52]!BULYANGPNT</definedName>
    <definedName name="BULYANGPNT" localSheetId="6">[52]!BULYANGPNT</definedName>
    <definedName name="BULYANGPNT" localSheetId="34">[52]!BULYANGPNT</definedName>
    <definedName name="BULYANGPNT" localSheetId="33">[52]!BULYANGPNT</definedName>
    <definedName name="BULYANGPNT" localSheetId="27">[52]!BULYANGPNT</definedName>
    <definedName name="BULYANGPNT" localSheetId="26">[52]!BULYANGPNT</definedName>
    <definedName name="BULYANGPNT" localSheetId="32">[52]!BULYANGPNT</definedName>
    <definedName name="BULYANGPNT" localSheetId="22">[52]!BULYANGPNT</definedName>
    <definedName name="BULYANGPNT" localSheetId="10">[52]!BULYANGPNT</definedName>
    <definedName name="BULYANGPNT" localSheetId="15">[52]!BULYANGPNT</definedName>
    <definedName name="BULYANGPNT" localSheetId="18">[52]!BULYANGPNT</definedName>
    <definedName name="BULYANGPNT" localSheetId="20">[52]!BULYANGPNT</definedName>
    <definedName name="BULYANGPNT" localSheetId="40">[52]!BULYANGPNT</definedName>
    <definedName name="BULYANGPNT" localSheetId="21">[52]!BULYANGPNT</definedName>
    <definedName name="BULYANGPNT" localSheetId="19">[52]!BULYANGPNT</definedName>
    <definedName name="BULYANGPNT" localSheetId="17">[52]!BULYANGPNT</definedName>
    <definedName name="BULYANGPNT" localSheetId="16">[52]!BULYANGPNT</definedName>
    <definedName name="BULYANGPNT" localSheetId="14">[52]!BULYANGPNT</definedName>
    <definedName name="BULYANGPNT" localSheetId="13">[52]!BULYANGPNT</definedName>
    <definedName name="BULYANGPNT" localSheetId="3">[52]!BULYANGPNT</definedName>
    <definedName name="BULYANGPNT" localSheetId="4">[52]!BULYANGPNT</definedName>
    <definedName name="BULYANGPNT">[52]!BULYANGPNT</definedName>
    <definedName name="BundleWeight1">#REF!</definedName>
    <definedName name="BundleWeight10">#REF!</definedName>
    <definedName name="BundleWeight11">#REF!</definedName>
    <definedName name="BundleWeight12">#REF!</definedName>
    <definedName name="BundleWeight2">#REF!</definedName>
    <definedName name="BundleWeight3">#REF!</definedName>
    <definedName name="BundleWeight4">#REF!</definedName>
    <definedName name="BundleWeight5">#REF!</definedName>
    <definedName name="BundleWeight6">#REF!</definedName>
    <definedName name="BundleWeight7">#REF!</definedName>
    <definedName name="BundleWeight8">#REF!</definedName>
    <definedName name="BundleWeight9">#REF!</definedName>
    <definedName name="burner_col">#REF!</definedName>
    <definedName name="BVCISUMMARY">#REF!</definedName>
    <definedName name="BW">#REF!</definedName>
    <definedName name="bxcs" localSheetId="2" hidden="1">{#N/A,#N/A,FALSE,"Mhr_Sum"}</definedName>
    <definedName name="bxcs" localSheetId="3" hidden="1">{#N/A,#N/A,FALSE,"Mhr_Sum"}</definedName>
    <definedName name="bxcs" hidden="1">{#N/A,#N/A,FALSE,"Mhr_Sum"}</definedName>
    <definedName name="c.BaMuoi" localSheetId="50" hidden="1">{"'Sheet1'!$L$16"}</definedName>
    <definedName name="c.BaMuoi" localSheetId="11" hidden="1">{"'Sheet1'!$L$16"}</definedName>
    <definedName name="c.BaMuoi" localSheetId="1" hidden="1">{"'Sheet1'!$L$16"}</definedName>
    <definedName name="c.BaMuoi" localSheetId="2" hidden="1">{"'Sheet1'!$L$16"}</definedName>
    <definedName name="c.BaMuoi" localSheetId="10" hidden="1">{"'Sheet1'!$L$16"}</definedName>
    <definedName name="c.BaMuoi" localSheetId="15" hidden="1">{"'Sheet1'!$L$16"}</definedName>
    <definedName name="c.BaMuoi" localSheetId="18" hidden="1">{"'Sheet1'!$L$16"}</definedName>
    <definedName name="c.BaMuoi" localSheetId="17" hidden="1">{"'Sheet1'!$L$16"}</definedName>
    <definedName name="c.BaMuoi" localSheetId="16" hidden="1">{"'Sheet1'!$L$16"}</definedName>
    <definedName name="c.BaMuoi" localSheetId="14" hidden="1">{"'Sheet1'!$L$16"}</definedName>
    <definedName name="c.BaMuoi" localSheetId="13" hidden="1">{"'Sheet1'!$L$16"}</definedName>
    <definedName name="c.BaMuoi" localSheetId="3" hidden="1">{"'Sheet1'!$L$16"}</definedName>
    <definedName name="c.BaMuoi" hidden="1">{"'Sheet1'!$L$16"}</definedName>
    <definedName name="C.MocTom" localSheetId="50" hidden="1">{"'Sheet1'!$L$16"}</definedName>
    <definedName name="C.MocTom" localSheetId="11" hidden="1">{"'Sheet1'!$L$16"}</definedName>
    <definedName name="C.MocTom" localSheetId="1" hidden="1">{"'Sheet1'!$L$16"}</definedName>
    <definedName name="C.MocTom" localSheetId="2" hidden="1">{"'Sheet1'!$L$16"}</definedName>
    <definedName name="C.MocTom" localSheetId="10" hidden="1">{"'Sheet1'!$L$16"}</definedName>
    <definedName name="C.MocTom" localSheetId="15" hidden="1">{"'Sheet1'!$L$16"}</definedName>
    <definedName name="C.MocTom" localSheetId="18" hidden="1">{"'Sheet1'!$L$16"}</definedName>
    <definedName name="C.MocTom" localSheetId="17" hidden="1">{"'Sheet1'!$L$16"}</definedName>
    <definedName name="C.MocTom" localSheetId="16" hidden="1">{"'Sheet1'!$L$16"}</definedName>
    <definedName name="C.MocTom" localSheetId="14" hidden="1">{"'Sheet1'!$L$16"}</definedName>
    <definedName name="C.MocTom" localSheetId="13" hidden="1">{"'Sheet1'!$L$16"}</definedName>
    <definedName name="C.MocTom" localSheetId="3" hidden="1">{"'Sheet1'!$L$16"}</definedName>
    <definedName name="C.MocTom" hidden="1">{"'Sheet1'!$L$16"}</definedName>
    <definedName name="C_">#REF!</definedName>
    <definedName name="c_1">[47]Input!#REF!</definedName>
    <definedName name="c_2">[47]Input!#REF!</definedName>
    <definedName name="C2.7">#REF!</definedName>
    <definedName name="C3.0">#REF!</definedName>
    <definedName name="C3.5">#REF!</definedName>
    <definedName name="C3.7">#REF!</definedName>
    <definedName name="C4.0">#REF!</definedName>
    <definedName name="CA" localSheetId="2" hidden="1">{#N/A,#N/A,TRUE,"SUM";#N/A,#N/A,TRUE,"EE";#N/A,#N/A,TRUE,"AC";#N/A,#N/A,TRUE,"SN"}</definedName>
    <definedName name="CA" localSheetId="3" hidden="1">{#N/A,#N/A,TRUE,"SUM";#N/A,#N/A,TRUE,"EE";#N/A,#N/A,TRUE,"AC";#N/A,#N/A,TRUE,"SN"}</definedName>
    <definedName name="CA" hidden="1">{#N/A,#N/A,TRUE,"SUM";#N/A,#N/A,TRUE,"EE";#N/A,#N/A,TRUE,"AC";#N/A,#N/A,TRUE,"SN"}</definedName>
    <definedName name="cable_bm" localSheetId="2" hidden="1">{"'rev8'!$B$3:$S$203"}</definedName>
    <definedName name="cable_bm" localSheetId="3" hidden="1">{"'rev8'!$B$3:$S$203"}</definedName>
    <definedName name="cable_bm" hidden="1">{"'rev8'!$B$3:$S$203"}</definedName>
    <definedName name="CABLE2">'[53]MTO REV.0'!$A$1:$Q$570</definedName>
    <definedName name="cal">#REF!</definedName>
    <definedName name="Calculate_Cash_Flow">#REF!</definedName>
    <definedName name="campenon">[54]Campenon!$A$11:$H$187</definedName>
    <definedName name="cao">#REF!</definedName>
    <definedName name="caodo">[55]Bang.tra!$AB$3:$AG$500</definedName>
    <definedName name="CAP">#REF!</definedName>
    <definedName name="cap_DUL_va_TC">#REF!</definedName>
    <definedName name="CardsUnitCode">#REF!</definedName>
    <definedName name="CARL" localSheetId="2" hidden="1">{#N/A,#N/A,FALSE,"CCTV"}</definedName>
    <definedName name="CARL" localSheetId="3" hidden="1">{#N/A,#N/A,FALSE,"CCTV"}</definedName>
    <definedName name="CARL" hidden="1">{#N/A,#N/A,FALSE,"CCTV"}</definedName>
    <definedName name="CARL1" localSheetId="2" hidden="1">{#N/A,#N/A,FALSE,"CCTV"}</definedName>
    <definedName name="CARL1" localSheetId="3" hidden="1">{#N/A,#N/A,FALSE,"CCTV"}</definedName>
    <definedName name="CARL1" hidden="1">{#N/A,#N/A,FALSE,"CCTV"}</definedName>
    <definedName name="CARL2" localSheetId="2" hidden="1">{#N/A,#N/A,FALSE,"CCTV"}</definedName>
    <definedName name="CARL2" localSheetId="3" hidden="1">{#N/A,#N/A,FALSE,"CCTV"}</definedName>
    <definedName name="CARL2" hidden="1">{#N/A,#N/A,FALSE,"CCTV"}</definedName>
    <definedName name="CASH">#REF!</definedName>
    <definedName name="CASH_COS">#REF!</definedName>
    <definedName name="CASH_PAY">#REF!</definedName>
    <definedName name="Casing_Thickness">#REF!</definedName>
    <definedName name="cat">#REF!</definedName>
    <definedName name="Category_All">#REF!</definedName>
    <definedName name="CATIN">#N/A</definedName>
    <definedName name="CATJYOU">#N/A</definedName>
    <definedName name="catmin">#REF!</definedName>
    <definedName name="catnen">#REF!</definedName>
    <definedName name="CATREC">#N/A</definedName>
    <definedName name="CATSYU">#N/A</definedName>
    <definedName name="catvang">#REF!</definedName>
    <definedName name="Caudal">#REF!</definedName>
    <definedName name="Caudal_másico">#REF!</definedName>
    <definedName name="caychong">#REF!</definedName>
    <definedName name="Cb">#REF!</definedName>
    <definedName name="CBWorkbookPriority" hidden="1">-1411612577</definedName>
    <definedName name="cc" localSheetId="11">#REF!</definedName>
    <definedName name="cc" localSheetId="1">#REF!</definedName>
    <definedName name="cc" localSheetId="2">#REF!</definedName>
    <definedName name="cc" localSheetId="10">#REF!</definedName>
    <definedName name="cc" localSheetId="15">#REF!</definedName>
    <definedName name="cc" localSheetId="18">#REF!</definedName>
    <definedName name="cc" localSheetId="17">#REF!</definedName>
    <definedName name="cc" localSheetId="16">#REF!</definedName>
    <definedName name="cc" localSheetId="14">#REF!</definedName>
    <definedName name="cc" localSheetId="13">#REF!</definedName>
    <definedName name="cc" localSheetId="3">#REF!</definedName>
    <definedName name="cc">#REF!</definedName>
    <definedName name="CCC"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localSheetId="1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CCCCCC" hidden="1">#REF!</definedName>
    <definedName name="CCS">#REF!</definedName>
    <definedName name="CCW">[41]작성기준!$C$25</definedName>
    <definedName name="CDD">#REF!</definedName>
    <definedName name="CDDB">'[32]Xuly Data'!#REF!</definedName>
    <definedName name="CDDT">'[32]Xuly Data'!#REF!</definedName>
    <definedName name="CdL">#REF!</definedName>
    <definedName name="CDMD">'[32]Xuly Data'!#REF!</definedName>
    <definedName name="Cdnum">#REF!</definedName>
    <definedName name="cdsdim">[56]csdim!$A$2:$A$1375</definedName>
    <definedName name="cdsloadrange">[56]cdsload!$A$3:$A$70</definedName>
    <definedName name="ceiling">#REF!</definedName>
    <definedName name="CFT_09">[35]Tables!$B$24:$Q$25</definedName>
    <definedName name="CF요인" hidden="1">#REF!</definedName>
    <definedName name="ch">#REF!</definedName>
    <definedName name="Chart" hidden="1">#REF!</definedName>
    <definedName name="CHECK">#REF!</definedName>
    <definedName name="Check_B" localSheetId="7">[57]!Check_B</definedName>
    <definedName name="Check_B" localSheetId="5">[57]!Check_B</definedName>
    <definedName name="Check_B" localSheetId="23">[57]!Check_B</definedName>
    <definedName name="Check_B" localSheetId="24">[57]!Check_B</definedName>
    <definedName name="Check_B" localSheetId="41">[57]!Check_B</definedName>
    <definedName name="Check_B" localSheetId="46">[57]!Check_B</definedName>
    <definedName name="Check_B" localSheetId="45">[57]!Check_B</definedName>
    <definedName name="Check_B" localSheetId="38">[57]!Check_B</definedName>
    <definedName name="Check_B" localSheetId="30">[57]!Check_B</definedName>
    <definedName name="Check_B" localSheetId="29">[57]!Check_B</definedName>
    <definedName name="Check_B" localSheetId="31">[57]!Check_B</definedName>
    <definedName name="Check_B" localSheetId="37">[57]!Check_B</definedName>
    <definedName name="Check_B" localSheetId="28">[57]!Check_B</definedName>
    <definedName name="Check_B" localSheetId="36">[57]!Check_B</definedName>
    <definedName name="Check_B" localSheetId="44">[57]!Check_B</definedName>
    <definedName name="Check_B" localSheetId="43">[57]!Check_B</definedName>
    <definedName name="Check_B" localSheetId="39">[57]!Check_B</definedName>
    <definedName name="Check_B" localSheetId="47">[57]!Check_B</definedName>
    <definedName name="Check_B" localSheetId="42">[57]!Check_B</definedName>
    <definedName name="Check_B" localSheetId="0">[57]!Check_B</definedName>
    <definedName name="Check_B" localSheetId="11">[57]!Check_B</definedName>
    <definedName name="Check_B" localSheetId="1">[57]!Check_B</definedName>
    <definedName name="Check_B" localSheetId="9">[57]!Check_B</definedName>
    <definedName name="Check_B" localSheetId="8">[57]!Check_B</definedName>
    <definedName name="Check_B" localSheetId="2">[57]!Check_B</definedName>
    <definedName name="Check_B" localSheetId="25">[57]!Check_B</definedName>
    <definedName name="Check_B" localSheetId="35">[57]!Check_B</definedName>
    <definedName name="Check_B" localSheetId="6">[57]!Check_B</definedName>
    <definedName name="Check_B" localSheetId="34">[57]!Check_B</definedName>
    <definedName name="Check_B" localSheetId="33">[57]!Check_B</definedName>
    <definedName name="Check_B" localSheetId="27">[57]!Check_B</definedName>
    <definedName name="Check_B" localSheetId="26">[57]!Check_B</definedName>
    <definedName name="Check_B" localSheetId="32">[57]!Check_B</definedName>
    <definedName name="Check_B" localSheetId="22">[57]!Check_B</definedName>
    <definedName name="Check_B" localSheetId="10">[57]!Check_B</definedName>
    <definedName name="Check_B" localSheetId="15">[57]!Check_B</definedName>
    <definedName name="Check_B" localSheetId="18">[57]!Check_B</definedName>
    <definedName name="Check_B" localSheetId="20">[57]!Check_B</definedName>
    <definedName name="Check_B" localSheetId="40">[57]!Check_B</definedName>
    <definedName name="Check_B" localSheetId="21">[57]!Check_B</definedName>
    <definedName name="Check_B" localSheetId="19">[57]!Check_B</definedName>
    <definedName name="Check_B" localSheetId="17">[57]!Check_B</definedName>
    <definedName name="Check_B" localSheetId="16">[57]!Check_B</definedName>
    <definedName name="Check_B" localSheetId="14">[57]!Check_B</definedName>
    <definedName name="Check_B" localSheetId="13">[57]!Check_B</definedName>
    <definedName name="Check_B" localSheetId="3">[57]!Check_B</definedName>
    <definedName name="Check_B" localSheetId="4">[57]!Check_B</definedName>
    <definedName name="Check_B">[57]!Check_B</definedName>
    <definedName name="chemical" localSheetId="11" hidden="1">{#N/A,#N/A,FALSE,"CCTV"}</definedName>
    <definedName name="chemical" localSheetId="1" hidden="1">{#N/A,#N/A,FALSE,"CCTV"}</definedName>
    <definedName name="chemical" localSheetId="2" hidden="1">{#N/A,#N/A,FALSE,"CCTV"}</definedName>
    <definedName name="chemical" localSheetId="10" hidden="1">{#N/A,#N/A,FALSE,"CCTV"}</definedName>
    <definedName name="chemical" localSheetId="15" hidden="1">{#N/A,#N/A,FALSE,"CCTV"}</definedName>
    <definedName name="chemical" localSheetId="18" hidden="1">{#N/A,#N/A,FALSE,"CCTV"}</definedName>
    <definedName name="chemical" localSheetId="17" hidden="1">{#N/A,#N/A,FALSE,"CCTV"}</definedName>
    <definedName name="chemical" localSheetId="16" hidden="1">{#N/A,#N/A,FALSE,"CCTV"}</definedName>
    <definedName name="chemical" localSheetId="14" hidden="1">{#N/A,#N/A,FALSE,"CCTV"}</definedName>
    <definedName name="chemical" localSheetId="13" hidden="1">{#N/A,#N/A,FALSE,"CCTV"}</definedName>
    <definedName name="chemical" localSheetId="3" hidden="1">{#N/A,#N/A,FALSE,"CCTV"}</definedName>
    <definedName name="chemical" hidden="1">{#N/A,#N/A,FALSE,"CCTV"}</definedName>
    <definedName name="Chi_tieát_phi">#REF!</definedName>
    <definedName name="chien">#REF!</definedName>
    <definedName name="chietchai2" localSheetId="50" hidden="1">{"'Sheet1'!$L$16"}</definedName>
    <definedName name="chietchai2" localSheetId="11" hidden="1">{"'Sheet1'!$L$16"}</definedName>
    <definedName name="chietchai2" localSheetId="1" hidden="1">{"'Sheet1'!$L$16"}</definedName>
    <definedName name="chietchai2" localSheetId="2" hidden="1">{"'Sheet1'!$L$16"}</definedName>
    <definedName name="chietchai2" localSheetId="10" hidden="1">{"'Sheet1'!$L$16"}</definedName>
    <definedName name="chietchai2" localSheetId="15" hidden="1">{"'Sheet1'!$L$16"}</definedName>
    <definedName name="chietchai2" localSheetId="18" hidden="1">{"'Sheet1'!$L$16"}</definedName>
    <definedName name="chietchai2" localSheetId="17" hidden="1">{"'Sheet1'!$L$16"}</definedName>
    <definedName name="chietchai2" localSheetId="16" hidden="1">{"'Sheet1'!$L$16"}</definedName>
    <definedName name="chietchai2" localSheetId="14" hidden="1">{"'Sheet1'!$L$16"}</definedName>
    <definedName name="chietchai2" localSheetId="13" hidden="1">{"'Sheet1'!$L$16"}</definedName>
    <definedName name="chietchai2" localSheetId="3" hidden="1">{"'Sheet1'!$L$16"}</definedName>
    <definedName name="chietchai2" hidden="1">{"'Sheet1'!$L$16"}</definedName>
    <definedName name="chitietbgiang2" localSheetId="50" hidden="1">{"'Sheet1'!$L$16"}</definedName>
    <definedName name="chitietbgiang2" localSheetId="11" hidden="1">{"'Sheet1'!$L$16"}</definedName>
    <definedName name="chitietbgiang2" localSheetId="1" hidden="1">{"'Sheet1'!$L$16"}</definedName>
    <definedName name="chitietbgiang2" localSheetId="2" hidden="1">{"'Sheet1'!$L$16"}</definedName>
    <definedName name="chitietbgiang2" localSheetId="10" hidden="1">{"'Sheet1'!$L$16"}</definedName>
    <definedName name="chitietbgiang2" localSheetId="15" hidden="1">{"'Sheet1'!$L$16"}</definedName>
    <definedName name="chitietbgiang2" localSheetId="18" hidden="1">{"'Sheet1'!$L$16"}</definedName>
    <definedName name="chitietbgiang2" localSheetId="17" hidden="1">{"'Sheet1'!$L$16"}</definedName>
    <definedName name="chitietbgiang2" localSheetId="16" hidden="1">{"'Sheet1'!$L$16"}</definedName>
    <definedName name="chitietbgiang2" localSheetId="14" hidden="1">{"'Sheet1'!$L$16"}</definedName>
    <definedName name="chitietbgiang2" localSheetId="13" hidden="1">{"'Sheet1'!$L$16"}</definedName>
    <definedName name="chitietbgiang2" localSheetId="3" hidden="1">{"'Sheet1'!$L$16"}</definedName>
    <definedName name="chitietbgiang2" hidden="1">{"'Sheet1'!$L$16"}</definedName>
    <definedName name="chiyoko">#REF!</definedName>
    <definedName name="chl" localSheetId="50" hidden="1">{"'Sheet1'!$L$16"}</definedName>
    <definedName name="chl" localSheetId="11" hidden="1">{"'Sheet1'!$L$16"}</definedName>
    <definedName name="chl" localSheetId="1" hidden="1">{"'Sheet1'!$L$16"}</definedName>
    <definedName name="chl" localSheetId="2" hidden="1">{"'Sheet1'!$L$16"}</definedName>
    <definedName name="chl" localSheetId="10" hidden="1">{"'Sheet1'!$L$16"}</definedName>
    <definedName name="chl" localSheetId="15" hidden="1">{"'Sheet1'!$L$16"}</definedName>
    <definedName name="chl" localSheetId="18" hidden="1">{"'Sheet1'!$L$16"}</definedName>
    <definedName name="chl" localSheetId="17" hidden="1">{"'Sheet1'!$L$16"}</definedName>
    <definedName name="chl" localSheetId="16" hidden="1">{"'Sheet1'!$L$16"}</definedName>
    <definedName name="chl" localSheetId="14" hidden="1">{"'Sheet1'!$L$16"}</definedName>
    <definedName name="chl" localSheetId="13" hidden="1">{"'Sheet1'!$L$16"}</definedName>
    <definedName name="chl" localSheetId="3" hidden="1">{"'Sheet1'!$L$16"}</definedName>
    <definedName name="chl" hidden="1">{"'Sheet1'!$L$16"}</definedName>
    <definedName name="chl_1" localSheetId="2" hidden="1">{#N/A,#N/A,TRUE,"Basic";#N/A,#N/A,TRUE,"EXT-TABLE";#N/A,#N/A,TRUE,"STEEL";#N/A,#N/A,TRUE,"INT-Table";#N/A,#N/A,TRUE,"STEEL";#N/A,#N/A,TRUE,"Door"}</definedName>
    <definedName name="chl_1" localSheetId="3" hidden="1">{#N/A,#N/A,TRUE,"Basic";#N/A,#N/A,TRUE,"EXT-TABLE";#N/A,#N/A,TRUE,"STEEL";#N/A,#N/A,TRUE,"INT-Table";#N/A,#N/A,TRUE,"STEEL";#N/A,#N/A,TRUE,"Door"}</definedName>
    <definedName name="chl_1" hidden="1">{#N/A,#N/A,TRUE,"Basic";#N/A,#N/A,TRUE,"EXT-TABLE";#N/A,#N/A,TRUE,"STEEL";#N/A,#N/A,TRUE,"INT-Table";#N/A,#N/A,TRUE,"STEEL";#N/A,#N/A,TRUE,"Door"}</definedName>
    <definedName name="chl_1_1" localSheetId="2" hidden="1">{#N/A,#N/A,TRUE,"Basic";#N/A,#N/A,TRUE,"EXT-TABLE";#N/A,#N/A,TRUE,"STEEL";#N/A,#N/A,TRUE,"INT-Table";#N/A,#N/A,TRUE,"STEEL";#N/A,#N/A,TRUE,"Door"}</definedName>
    <definedName name="chl_1_1" localSheetId="3" hidden="1">{#N/A,#N/A,TRUE,"Basic";#N/A,#N/A,TRUE,"EXT-TABLE";#N/A,#N/A,TRUE,"STEEL";#N/A,#N/A,TRUE,"INT-Table";#N/A,#N/A,TRUE,"STEEL";#N/A,#N/A,TRUE,"Door"}</definedName>
    <definedName name="chl_1_1" hidden="1">{#N/A,#N/A,TRUE,"Basic";#N/A,#N/A,TRUE,"EXT-TABLE";#N/A,#N/A,TRUE,"STEEL";#N/A,#N/A,TRUE,"INT-Table";#N/A,#N/A,TRUE,"STEEL";#N/A,#N/A,TRUE,"Door"}</definedName>
    <definedName name="chl_1_2" localSheetId="2" hidden="1">{#N/A,#N/A,TRUE,"Basic";#N/A,#N/A,TRUE,"EXT-TABLE";#N/A,#N/A,TRUE,"STEEL";#N/A,#N/A,TRUE,"INT-Table";#N/A,#N/A,TRUE,"STEEL";#N/A,#N/A,TRUE,"Door"}</definedName>
    <definedName name="chl_1_2" localSheetId="3" hidden="1">{#N/A,#N/A,TRUE,"Basic";#N/A,#N/A,TRUE,"EXT-TABLE";#N/A,#N/A,TRUE,"STEEL";#N/A,#N/A,TRUE,"INT-Table";#N/A,#N/A,TRUE,"STEEL";#N/A,#N/A,TRUE,"Door"}</definedName>
    <definedName name="chl_1_2" hidden="1">{#N/A,#N/A,TRUE,"Basic";#N/A,#N/A,TRUE,"EXT-TABLE";#N/A,#N/A,TRUE,"STEEL";#N/A,#N/A,TRUE,"INT-Table";#N/A,#N/A,TRUE,"STEEL";#N/A,#N/A,TRUE,"Door"}</definedName>
    <definedName name="chl_2" localSheetId="2" hidden="1">{#N/A,#N/A,TRUE,"Basic";#N/A,#N/A,TRUE,"EXT-TABLE";#N/A,#N/A,TRUE,"STEEL";#N/A,#N/A,TRUE,"INT-Table";#N/A,#N/A,TRUE,"STEEL";#N/A,#N/A,TRUE,"Door"}</definedName>
    <definedName name="chl_2" localSheetId="3" hidden="1">{#N/A,#N/A,TRUE,"Basic";#N/A,#N/A,TRUE,"EXT-TABLE";#N/A,#N/A,TRUE,"STEEL";#N/A,#N/A,TRUE,"INT-Table";#N/A,#N/A,TRUE,"STEEL";#N/A,#N/A,TRUE,"Door"}</definedName>
    <definedName name="chl_2" hidden="1">{#N/A,#N/A,TRUE,"Basic";#N/A,#N/A,TRUE,"EXT-TABLE";#N/A,#N/A,TRUE,"STEEL";#N/A,#N/A,TRUE,"INT-Table";#N/A,#N/A,TRUE,"STEEL";#N/A,#N/A,TRUE,"Door"}</definedName>
    <definedName name="chl_2_1" localSheetId="2" hidden="1">{#N/A,#N/A,TRUE,"Basic";#N/A,#N/A,TRUE,"EXT-TABLE";#N/A,#N/A,TRUE,"STEEL";#N/A,#N/A,TRUE,"INT-Table";#N/A,#N/A,TRUE,"STEEL";#N/A,#N/A,TRUE,"Door"}</definedName>
    <definedName name="chl_2_1" localSheetId="3" hidden="1">{#N/A,#N/A,TRUE,"Basic";#N/A,#N/A,TRUE,"EXT-TABLE";#N/A,#N/A,TRUE,"STEEL";#N/A,#N/A,TRUE,"INT-Table";#N/A,#N/A,TRUE,"STEEL";#N/A,#N/A,TRUE,"Door"}</definedName>
    <definedName name="chl_2_1" hidden="1">{#N/A,#N/A,TRUE,"Basic";#N/A,#N/A,TRUE,"EXT-TABLE";#N/A,#N/A,TRUE,"STEEL";#N/A,#N/A,TRUE,"INT-Table";#N/A,#N/A,TRUE,"STEEL";#N/A,#N/A,TRUE,"Door"}</definedName>
    <definedName name="chl_2_2" localSheetId="2" hidden="1">{#N/A,#N/A,TRUE,"Basic";#N/A,#N/A,TRUE,"EXT-TABLE";#N/A,#N/A,TRUE,"STEEL";#N/A,#N/A,TRUE,"INT-Table";#N/A,#N/A,TRUE,"STEEL";#N/A,#N/A,TRUE,"Door"}</definedName>
    <definedName name="chl_2_2" localSheetId="3" hidden="1">{#N/A,#N/A,TRUE,"Basic";#N/A,#N/A,TRUE,"EXT-TABLE";#N/A,#N/A,TRUE,"STEEL";#N/A,#N/A,TRUE,"INT-Table";#N/A,#N/A,TRUE,"STEEL";#N/A,#N/A,TRUE,"Door"}</definedName>
    <definedName name="chl_2_2" hidden="1">{#N/A,#N/A,TRUE,"Basic";#N/A,#N/A,TRUE,"EXT-TABLE";#N/A,#N/A,TRUE,"STEEL";#N/A,#N/A,TRUE,"INT-Table";#N/A,#N/A,TRUE,"STEEL";#N/A,#N/A,TRUE,"Door"}</definedName>
    <definedName name="chl_3" localSheetId="2" hidden="1">{#N/A,#N/A,TRUE,"Basic";#N/A,#N/A,TRUE,"EXT-TABLE";#N/A,#N/A,TRUE,"STEEL";#N/A,#N/A,TRUE,"INT-Table";#N/A,#N/A,TRUE,"STEEL";#N/A,#N/A,TRUE,"Door"}</definedName>
    <definedName name="chl_3" localSheetId="3" hidden="1">{#N/A,#N/A,TRUE,"Basic";#N/A,#N/A,TRUE,"EXT-TABLE";#N/A,#N/A,TRUE,"STEEL";#N/A,#N/A,TRUE,"INT-Table";#N/A,#N/A,TRUE,"STEEL";#N/A,#N/A,TRUE,"Door"}</definedName>
    <definedName name="chl_3" hidden="1">{#N/A,#N/A,TRUE,"Basic";#N/A,#N/A,TRUE,"EXT-TABLE";#N/A,#N/A,TRUE,"STEEL";#N/A,#N/A,TRUE,"INT-Table";#N/A,#N/A,TRUE,"STEEL";#N/A,#N/A,TRUE,"Door"}</definedName>
    <definedName name="chl_3_1" localSheetId="2" hidden="1">{#N/A,#N/A,TRUE,"Basic";#N/A,#N/A,TRUE,"EXT-TABLE";#N/A,#N/A,TRUE,"STEEL";#N/A,#N/A,TRUE,"INT-Table";#N/A,#N/A,TRUE,"STEEL";#N/A,#N/A,TRUE,"Door"}</definedName>
    <definedName name="chl_3_1" localSheetId="3" hidden="1">{#N/A,#N/A,TRUE,"Basic";#N/A,#N/A,TRUE,"EXT-TABLE";#N/A,#N/A,TRUE,"STEEL";#N/A,#N/A,TRUE,"INT-Table";#N/A,#N/A,TRUE,"STEEL";#N/A,#N/A,TRUE,"Door"}</definedName>
    <definedName name="chl_3_1" hidden="1">{#N/A,#N/A,TRUE,"Basic";#N/A,#N/A,TRUE,"EXT-TABLE";#N/A,#N/A,TRUE,"STEEL";#N/A,#N/A,TRUE,"INT-Table";#N/A,#N/A,TRUE,"STEEL";#N/A,#N/A,TRUE,"Door"}</definedName>
    <definedName name="chl_3_2" localSheetId="2" hidden="1">{#N/A,#N/A,TRUE,"Basic";#N/A,#N/A,TRUE,"EXT-TABLE";#N/A,#N/A,TRUE,"STEEL";#N/A,#N/A,TRUE,"INT-Table";#N/A,#N/A,TRUE,"STEEL";#N/A,#N/A,TRUE,"Door"}</definedName>
    <definedName name="chl_3_2" localSheetId="3" hidden="1">{#N/A,#N/A,TRUE,"Basic";#N/A,#N/A,TRUE,"EXT-TABLE";#N/A,#N/A,TRUE,"STEEL";#N/A,#N/A,TRUE,"INT-Table";#N/A,#N/A,TRUE,"STEEL";#N/A,#N/A,TRUE,"Door"}</definedName>
    <definedName name="chl_3_2" hidden="1">{#N/A,#N/A,TRUE,"Basic";#N/A,#N/A,TRUE,"EXT-TABLE";#N/A,#N/A,TRUE,"STEEL";#N/A,#N/A,TRUE,"INT-Table";#N/A,#N/A,TRUE,"STEEL";#N/A,#N/A,TRUE,"Door"}</definedName>
    <definedName name="chl_4" localSheetId="2" hidden="1">{#N/A,#N/A,TRUE,"Basic";#N/A,#N/A,TRUE,"EXT-TABLE";#N/A,#N/A,TRUE,"STEEL";#N/A,#N/A,TRUE,"INT-Table";#N/A,#N/A,TRUE,"STEEL";#N/A,#N/A,TRUE,"Door"}</definedName>
    <definedName name="chl_4" localSheetId="3" hidden="1">{#N/A,#N/A,TRUE,"Basic";#N/A,#N/A,TRUE,"EXT-TABLE";#N/A,#N/A,TRUE,"STEEL";#N/A,#N/A,TRUE,"INT-Table";#N/A,#N/A,TRUE,"STEEL";#N/A,#N/A,TRUE,"Door"}</definedName>
    <definedName name="chl_4" hidden="1">{#N/A,#N/A,TRUE,"Basic";#N/A,#N/A,TRUE,"EXT-TABLE";#N/A,#N/A,TRUE,"STEEL";#N/A,#N/A,TRUE,"INT-Table";#N/A,#N/A,TRUE,"STEEL";#N/A,#N/A,TRUE,"Door"}</definedName>
    <definedName name="chl_4_1" localSheetId="2" hidden="1">{#N/A,#N/A,TRUE,"Basic";#N/A,#N/A,TRUE,"EXT-TABLE";#N/A,#N/A,TRUE,"STEEL";#N/A,#N/A,TRUE,"INT-Table";#N/A,#N/A,TRUE,"STEEL";#N/A,#N/A,TRUE,"Door"}</definedName>
    <definedName name="chl_4_1" localSheetId="3" hidden="1">{#N/A,#N/A,TRUE,"Basic";#N/A,#N/A,TRUE,"EXT-TABLE";#N/A,#N/A,TRUE,"STEEL";#N/A,#N/A,TRUE,"INT-Table";#N/A,#N/A,TRUE,"STEEL";#N/A,#N/A,TRUE,"Door"}</definedName>
    <definedName name="chl_4_1" hidden="1">{#N/A,#N/A,TRUE,"Basic";#N/A,#N/A,TRUE,"EXT-TABLE";#N/A,#N/A,TRUE,"STEEL";#N/A,#N/A,TRUE,"INT-Table";#N/A,#N/A,TRUE,"STEEL";#N/A,#N/A,TRUE,"Door"}</definedName>
    <definedName name="chl_4_2" localSheetId="2" hidden="1">{#N/A,#N/A,TRUE,"Basic";#N/A,#N/A,TRUE,"EXT-TABLE";#N/A,#N/A,TRUE,"STEEL";#N/A,#N/A,TRUE,"INT-Table";#N/A,#N/A,TRUE,"STEEL";#N/A,#N/A,TRUE,"Door"}</definedName>
    <definedName name="chl_4_2" localSheetId="3" hidden="1">{#N/A,#N/A,TRUE,"Basic";#N/A,#N/A,TRUE,"EXT-TABLE";#N/A,#N/A,TRUE,"STEEL";#N/A,#N/A,TRUE,"INT-Table";#N/A,#N/A,TRUE,"STEEL";#N/A,#N/A,TRUE,"Door"}</definedName>
    <definedName name="chl_4_2" hidden="1">{#N/A,#N/A,TRUE,"Basic";#N/A,#N/A,TRUE,"EXT-TABLE";#N/A,#N/A,TRUE,"STEEL";#N/A,#N/A,TRUE,"INT-Table";#N/A,#N/A,TRUE,"STEEL";#N/A,#N/A,TRUE,"Door"}</definedName>
    <definedName name="chl_5" localSheetId="2" hidden="1">{#N/A,#N/A,TRUE,"Basic";#N/A,#N/A,TRUE,"EXT-TABLE";#N/A,#N/A,TRUE,"STEEL";#N/A,#N/A,TRUE,"INT-Table";#N/A,#N/A,TRUE,"STEEL";#N/A,#N/A,TRUE,"Door"}</definedName>
    <definedName name="chl_5" localSheetId="3" hidden="1">{#N/A,#N/A,TRUE,"Basic";#N/A,#N/A,TRUE,"EXT-TABLE";#N/A,#N/A,TRUE,"STEEL";#N/A,#N/A,TRUE,"INT-Table";#N/A,#N/A,TRUE,"STEEL";#N/A,#N/A,TRUE,"Door"}</definedName>
    <definedName name="chl_5" hidden="1">{#N/A,#N/A,TRUE,"Basic";#N/A,#N/A,TRUE,"EXT-TABLE";#N/A,#N/A,TRUE,"STEEL";#N/A,#N/A,TRUE,"INT-Table";#N/A,#N/A,TRUE,"STEEL";#N/A,#N/A,TRUE,"Door"}</definedName>
    <definedName name="chl_5_1" localSheetId="2" hidden="1">{#N/A,#N/A,TRUE,"Basic";#N/A,#N/A,TRUE,"EXT-TABLE";#N/A,#N/A,TRUE,"STEEL";#N/A,#N/A,TRUE,"INT-Table";#N/A,#N/A,TRUE,"STEEL";#N/A,#N/A,TRUE,"Door"}</definedName>
    <definedName name="chl_5_1" localSheetId="3" hidden="1">{#N/A,#N/A,TRUE,"Basic";#N/A,#N/A,TRUE,"EXT-TABLE";#N/A,#N/A,TRUE,"STEEL";#N/A,#N/A,TRUE,"INT-Table";#N/A,#N/A,TRUE,"STEEL";#N/A,#N/A,TRUE,"Door"}</definedName>
    <definedName name="chl_5_1" hidden="1">{#N/A,#N/A,TRUE,"Basic";#N/A,#N/A,TRUE,"EXT-TABLE";#N/A,#N/A,TRUE,"STEEL";#N/A,#N/A,TRUE,"INT-Table";#N/A,#N/A,TRUE,"STEEL";#N/A,#N/A,TRUE,"Door"}</definedName>
    <definedName name="chl_5_2" localSheetId="2" hidden="1">{#N/A,#N/A,TRUE,"Basic";#N/A,#N/A,TRUE,"EXT-TABLE";#N/A,#N/A,TRUE,"STEEL";#N/A,#N/A,TRUE,"INT-Table";#N/A,#N/A,TRUE,"STEEL";#N/A,#N/A,TRUE,"Door"}</definedName>
    <definedName name="chl_5_2" localSheetId="3" hidden="1">{#N/A,#N/A,TRUE,"Basic";#N/A,#N/A,TRUE,"EXT-TABLE";#N/A,#N/A,TRUE,"STEEL";#N/A,#N/A,TRUE,"INT-Table";#N/A,#N/A,TRUE,"STEEL";#N/A,#N/A,TRUE,"Door"}</definedName>
    <definedName name="chl_5_2" hidden="1">{#N/A,#N/A,TRUE,"Basic";#N/A,#N/A,TRUE,"EXT-TABLE";#N/A,#N/A,TRUE,"STEEL";#N/A,#N/A,TRUE,"INT-Table";#N/A,#N/A,TRUE,"STEEL";#N/A,#N/A,TRUE,"Door"}</definedName>
    <definedName name="CHRIS" localSheetId="2" hidden="1">{#N/A,#N/A,FALSE,"CCTV"}</definedName>
    <definedName name="CHRIS" localSheetId="3" hidden="1">{#N/A,#N/A,FALSE,"CCTV"}</definedName>
    <definedName name="CHRIS" hidden="1">{#N/A,#N/A,FALSE,"CCTV"}</definedName>
    <definedName name="chsdim">[56]csdim!$A$1376:$A$2509</definedName>
    <definedName name="chsloadrange">[56]chsload!$A$3:$A$62</definedName>
    <definedName name="Chu">[27]ND!#REF!</definedName>
    <definedName name="chu_vi__m">[58]Data_analysis!$O$2:$O$1048576</definedName>
    <definedName name="chuyen" localSheetId="50" hidden="1">{"'Sheet1'!$L$16"}</definedName>
    <definedName name="chuyen" localSheetId="11" hidden="1">{"'Sheet1'!$L$16"}</definedName>
    <definedName name="chuyen" localSheetId="1" hidden="1">{"'Sheet1'!$L$16"}</definedName>
    <definedName name="chuyen" localSheetId="2" hidden="1">{"'Sheet1'!$L$16"}</definedName>
    <definedName name="chuyen" localSheetId="10" hidden="1">{"'Sheet1'!$L$16"}</definedName>
    <definedName name="chuyen" localSheetId="15" hidden="1">{"'Sheet1'!$L$16"}</definedName>
    <definedName name="chuyen" localSheetId="18" hidden="1">{"'Sheet1'!$L$16"}</definedName>
    <definedName name="chuyen" localSheetId="17" hidden="1">{"'Sheet1'!$L$16"}</definedName>
    <definedName name="chuyen" localSheetId="16" hidden="1">{"'Sheet1'!$L$16"}</definedName>
    <definedName name="chuyen" localSheetId="14" hidden="1">{"'Sheet1'!$L$16"}</definedName>
    <definedName name="chuyen" localSheetId="13" hidden="1">{"'Sheet1'!$L$16"}</definedName>
    <definedName name="chuyen" localSheetId="3" hidden="1">{"'Sheet1'!$L$16"}</definedName>
    <definedName name="chuyen" hidden="1">{"'Sheet1'!$L$16"}</definedName>
    <definedName name="ci" localSheetId="2" hidden="1">{"'Sheet1'!$L$16"}</definedName>
    <definedName name="ci" localSheetId="3" hidden="1">{"'Sheet1'!$L$16"}</definedName>
    <definedName name="ci" hidden="1">{"'Sheet1'!$L$16"}</definedName>
    <definedName name="CK">#REF!</definedName>
    <definedName name="clear">#REF!,#REF!,#REF!,#REF!,#REF!,#REF!,#REF!,#REF!,#REF!,#REF!,#REF!,#REF!,#REF!,#REF!,#REF!,#REF!,#REF!,#REF!</definedName>
    <definedName name="CLVC3">0.1</definedName>
    <definedName name="CLVCTB">#REF!</definedName>
    <definedName name="cn" localSheetId="2" hidden="1">{"'Sheet1'!$L$16"}</definedName>
    <definedName name="cn" localSheetId="3" hidden="1">{"'Sheet1'!$L$16"}</definedName>
    <definedName name="cn" hidden="1">{"'Sheet1'!$L$16"}</definedName>
    <definedName name="Cname">#REF!</definedName>
    <definedName name="Cnum">#REF!</definedName>
    <definedName name="Co">#REF!</definedName>
    <definedName name="COA_11">'[59]COA-17'!#REF!</definedName>
    <definedName name="COA_12">'[59]COA-17'!#REF!</definedName>
    <definedName name="COA_13">'[59]COA-17'!#REF!</definedName>
    <definedName name="COA_14">'[59]COA-17'!#REF!</definedName>
    <definedName name="COA_19">'[60]COA-17'!#REF!</definedName>
    <definedName name="COAT">'[61]PNT-QUOT-#3'!#REF!</definedName>
    <definedName name="Coc_60" localSheetId="50" hidden="1">{"'Sheet1'!$L$16"}</definedName>
    <definedName name="Coc_60" localSheetId="11" hidden="1">{"'Sheet1'!$L$16"}</definedName>
    <definedName name="Coc_60" localSheetId="1" hidden="1">{"'Sheet1'!$L$16"}</definedName>
    <definedName name="Coc_60" localSheetId="2" hidden="1">{"'Sheet1'!$L$16"}</definedName>
    <definedName name="Coc_60" localSheetId="10" hidden="1">{"'Sheet1'!$L$16"}</definedName>
    <definedName name="Coc_60" localSheetId="15" hidden="1">{"'Sheet1'!$L$16"}</definedName>
    <definedName name="Coc_60" localSheetId="18" hidden="1">{"'Sheet1'!$L$16"}</definedName>
    <definedName name="Coc_60" localSheetId="17" hidden="1">{"'Sheet1'!$L$16"}</definedName>
    <definedName name="Coc_60" localSheetId="16" hidden="1">{"'Sheet1'!$L$16"}</definedName>
    <definedName name="Coc_60" localSheetId="14" hidden="1">{"'Sheet1'!$L$16"}</definedName>
    <definedName name="Coc_60" localSheetId="13" hidden="1">{"'Sheet1'!$L$16"}</definedName>
    <definedName name="Coc_60" localSheetId="3" hidden="1">{"'Sheet1'!$L$16"}</definedName>
    <definedName name="Coc_60" hidden="1">{"'Sheet1'!$L$16"}</definedName>
    <definedName name="Coc_BTCT">#REF!</definedName>
    <definedName name="CODE_HD_BL">'[62] HOP DONG'!$B$2:$F$601</definedName>
    <definedName name="codes">#REF!</definedName>
    <definedName name="codew">#REF!</definedName>
    <definedName name="coef">#REF!</definedName>
    <definedName name="coef1">#REF!</definedName>
    <definedName name="coef2">#REF!</definedName>
    <definedName name="coef3">#REF!</definedName>
    <definedName name="coeff">#REF!</definedName>
    <definedName name="coefiso" localSheetId="11">'[63]Unit Price'!#REF!</definedName>
    <definedName name="coefiso" localSheetId="1">'[63]Unit Price'!#REF!</definedName>
    <definedName name="coefiso" localSheetId="2">'[63]Unit Price'!#REF!</definedName>
    <definedName name="coefiso" localSheetId="10">'[63]Unit Price'!#REF!</definedName>
    <definedName name="coefiso" localSheetId="15">'[63]Unit Price'!#REF!</definedName>
    <definedName name="coefiso" localSheetId="18">'[63]Unit Price'!#REF!</definedName>
    <definedName name="coefiso" localSheetId="17">'[63]Unit Price'!#REF!</definedName>
    <definedName name="coefiso" localSheetId="16">'[63]Unit Price'!#REF!</definedName>
    <definedName name="coefiso" localSheetId="14">'[63]Unit Price'!#REF!</definedName>
    <definedName name="coefiso" localSheetId="13">'[63]Unit Price'!#REF!</definedName>
    <definedName name="coefiso" localSheetId="3">'[63]Unit Price'!#REF!</definedName>
    <definedName name="coefiso">'[63]Unit Price'!#REF!</definedName>
    <definedName name="coefpoids">#REF!</definedName>
    <definedName name="Cöï_ly_vaän_chuyeãn">#REF!</definedName>
    <definedName name="CÖÏ_LY_VAÄN_CHUYEÅN">#REF!</definedName>
    <definedName name="Coladarce1">#REF!</definedName>
    <definedName name="colorCode">#REF!</definedName>
    <definedName name="ColumnSpacing1">#REF!</definedName>
    <definedName name="ColumnSpacing10">#REF!</definedName>
    <definedName name="ColumnSpacing11">#REF!</definedName>
    <definedName name="ColumnSpacing12">#REF!</definedName>
    <definedName name="ColumnSpacing2">#REF!</definedName>
    <definedName name="ColumnSpacing3">#REF!</definedName>
    <definedName name="ColumnSpacing4">#REF!</definedName>
    <definedName name="ColumnSpacing5">#REF!</definedName>
    <definedName name="ColumnSpacing6">#REF!</definedName>
    <definedName name="ColumnSpacing7">#REF!</definedName>
    <definedName name="ColumnSpacing8">#REF!</definedName>
    <definedName name="ColumnSpacing9">#REF!</definedName>
    <definedName name="Comm" localSheetId="1">BlankMacro1</definedName>
    <definedName name="Comm" localSheetId="2">BlankMacro1</definedName>
    <definedName name="Comm">BlankMacro1</definedName>
    <definedName name="comm_admin_esp1">#REF!</definedName>
    <definedName name="comm_admin_esp2">#REF!</definedName>
    <definedName name="Comm_exp">#REF!</definedName>
    <definedName name="COMMERCIALI">#REF!</definedName>
    <definedName name="COMMON">#REF!</definedName>
    <definedName name="COMMPART">[56]CLAMP!$A$2:$D$605</definedName>
    <definedName name="compl" localSheetId="2" hidden="1">{#N/A,#N/A,FALSE,"JACKETS (1100 t) (1)"}</definedName>
    <definedName name="compl" localSheetId="3" hidden="1">{#N/A,#N/A,FALSE,"JACKETS (1100 t) (1)"}</definedName>
    <definedName name="compl" hidden="1">{#N/A,#N/A,FALSE,"JACKETS (1100 t) (1)"}</definedName>
    <definedName name="Composite">#REF!</definedName>
    <definedName name="CON_EQP_COS">#REF!</definedName>
    <definedName name="CON_EQP_COST">#REF!</definedName>
    <definedName name="concrete">#REF!</definedName>
    <definedName name="condition" localSheetId="2" hidden="1">{"'장비'!$A$3:$M$12"}</definedName>
    <definedName name="condition" localSheetId="3" hidden="1">{"'장비'!$A$3:$M$12"}</definedName>
    <definedName name="condition" hidden="1">{"'장비'!$A$3:$M$12"}</definedName>
    <definedName name="CONFIT">[60]PBS!$A$2:$IV$7</definedName>
    <definedName name="Cong_HM_DTCT">#REF!</definedName>
    <definedName name="Cong_M_DTCT">#REF!</definedName>
    <definedName name="Cong_NC_DTCT">#REF!</definedName>
    <definedName name="Cong_VL_DTCT">#REF!</definedName>
    <definedName name="Cons_equip" localSheetId="2" hidden="1">{"'장비'!$A$3:$M$12"}</definedName>
    <definedName name="Cons_equip" localSheetId="3" hidden="1">{"'장비'!$A$3:$M$12"}</definedName>
    <definedName name="Cons_equip" hidden="1">{"'장비'!$A$3:$M$12"}</definedName>
    <definedName name="CONST_EQ">#REF!</definedName>
    <definedName name="constr_approach">#REF!</definedName>
    <definedName name="CONSUME1" localSheetId="2" hidden="1">{#N/A,#N/A,FALSE,"CCTV"}</definedName>
    <definedName name="CONSUME1" localSheetId="3" hidden="1">{#N/A,#N/A,FALSE,"CCTV"}</definedName>
    <definedName name="CONSUME1" hidden="1">{#N/A,#N/A,FALSE,"CCTV"}</definedName>
    <definedName name="Container">#REF!</definedName>
    <definedName name="Containerverpackung">#REF!</definedName>
    <definedName name="Contingency" localSheetId="11">[63]Summary!$D$22</definedName>
    <definedName name="Contingency" localSheetId="1">[63]Summary!$D$22</definedName>
    <definedName name="Contingency" localSheetId="2">[63]Summary!$D$22</definedName>
    <definedName name="Contingency" localSheetId="10">[63]Summary!$D$22</definedName>
    <definedName name="Contingency" localSheetId="15">[63]Summary!$D$22</definedName>
    <definedName name="Contingency" localSheetId="18">[63]Summary!$D$22</definedName>
    <definedName name="Contingency" localSheetId="17">[63]Summary!$D$22</definedName>
    <definedName name="Contingency" localSheetId="16">[63]Summary!$D$22</definedName>
    <definedName name="Contingency" localSheetId="14">[63]Summary!$D$22</definedName>
    <definedName name="Contingency" localSheetId="13">[63]Summary!$D$22</definedName>
    <definedName name="Contingency" localSheetId="3">[63]Summary!$D$22</definedName>
    <definedName name="Contingency">[63]Summary!$D$22</definedName>
    <definedName name="Contingency_Start">#REF!</definedName>
    <definedName name="Continua">#REF!</definedName>
    <definedName name="contr" localSheetId="2"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contr" localSheetId="3"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contr"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Contractor">#REF!</definedName>
    <definedName name="Contry_risk">#REF!</definedName>
    <definedName name="Copia">#REF!</definedName>
    <definedName name="Copyright" hidden="1">"© 1995 Worley Limited"</definedName>
    <definedName name="corr">#REF!</definedName>
    <definedName name="COS_FC">#REF!</definedName>
    <definedName name="COS_LC">#REF!</definedName>
    <definedName name="COS_SUP">#REF!</definedName>
    <definedName name="COST" localSheetId="11">[64]PipeSummary!$AJ$10:$AO$28</definedName>
    <definedName name="COST" localSheetId="1">[64]PipeSummary!$AJ$10:$AO$28</definedName>
    <definedName name="COST" localSheetId="2">[64]PipeSummary!$AJ$10:$AO$28</definedName>
    <definedName name="COST" localSheetId="10">[64]PipeSummary!$AJ$10:$AO$28</definedName>
    <definedName name="COST" localSheetId="15">[64]PipeSummary!$AJ$10:$AO$28</definedName>
    <definedName name="COST" localSheetId="18">[64]PipeSummary!$AJ$10:$AO$28</definedName>
    <definedName name="COST" localSheetId="17">[64]PipeSummary!$AJ$10:$AO$28</definedName>
    <definedName name="COST" localSheetId="16">[64]PipeSummary!$AJ$10:$AO$28</definedName>
    <definedName name="COST" localSheetId="14">[64]PipeSummary!$AJ$10:$AO$28</definedName>
    <definedName name="COST" localSheetId="13">[64]PipeSummary!$AJ$10:$AO$28</definedName>
    <definedName name="COST" localSheetId="3">[64]PipeSummary!$AJ$10:$AO$28</definedName>
    <definedName name="COST">[64]PipeSummary!$AJ$10:$AO$28</definedName>
    <definedName name="COST.020">#REF!</definedName>
    <definedName name="COST.030">#REF!</definedName>
    <definedName name="COST.040">#REF!</definedName>
    <definedName name="COST.050">#REF!</definedName>
    <definedName name="COST.060">#REF!</definedName>
    <definedName name="COST.070">#REF!</definedName>
    <definedName name="COST.080">#REF!</definedName>
    <definedName name="COST.100">#REF!</definedName>
    <definedName name="COST.110">#REF!</definedName>
    <definedName name="COST.120">#REF!</definedName>
    <definedName name="COST.130">#REF!</definedName>
    <definedName name="COST.140">#REF!</definedName>
    <definedName name="COST.150">#REF!</definedName>
    <definedName name="COST.210">#REF!</definedName>
    <definedName name="COST.220">#REF!</definedName>
    <definedName name="COST.230">#REF!</definedName>
    <definedName name="COST.240">#REF!</definedName>
    <definedName name="COST.270">#REF!</definedName>
    <definedName name="COST.280">#REF!</definedName>
    <definedName name="COST.300">#REF!</definedName>
    <definedName name="COST.320">#REF!</definedName>
    <definedName name="COST.330">#REF!</definedName>
    <definedName name="COST.350">#REF!</definedName>
    <definedName name="COST.360">#REF!</definedName>
    <definedName name="COST.370">#REF!</definedName>
    <definedName name="COST.380">#REF!</definedName>
    <definedName name="COST.400">#REF!</definedName>
    <definedName name="cost_1" localSheetId="2" hidden="1">{#N/A,#N/A,TRUE,"Basic";#N/A,#N/A,TRUE,"EXT-TABLE";#N/A,#N/A,TRUE,"STEEL";#N/A,#N/A,TRUE,"INT-Table";#N/A,#N/A,TRUE,"STEEL";#N/A,#N/A,TRUE,"Door"}</definedName>
    <definedName name="cost_1" localSheetId="3" hidden="1">{#N/A,#N/A,TRUE,"Basic";#N/A,#N/A,TRUE,"EXT-TABLE";#N/A,#N/A,TRUE,"STEEL";#N/A,#N/A,TRUE,"INT-Table";#N/A,#N/A,TRUE,"STEEL";#N/A,#N/A,TRUE,"Door"}</definedName>
    <definedName name="cost_1" hidden="1">{#N/A,#N/A,TRUE,"Basic";#N/A,#N/A,TRUE,"EXT-TABLE";#N/A,#N/A,TRUE,"STEEL";#N/A,#N/A,TRUE,"INT-Table";#N/A,#N/A,TRUE,"STEEL";#N/A,#N/A,TRUE,"Door"}</definedName>
    <definedName name="cost_1_1" localSheetId="2" hidden="1">{#N/A,#N/A,TRUE,"Basic";#N/A,#N/A,TRUE,"EXT-TABLE";#N/A,#N/A,TRUE,"STEEL";#N/A,#N/A,TRUE,"INT-Table";#N/A,#N/A,TRUE,"STEEL";#N/A,#N/A,TRUE,"Door"}</definedName>
    <definedName name="cost_1_1" localSheetId="3" hidden="1">{#N/A,#N/A,TRUE,"Basic";#N/A,#N/A,TRUE,"EXT-TABLE";#N/A,#N/A,TRUE,"STEEL";#N/A,#N/A,TRUE,"INT-Table";#N/A,#N/A,TRUE,"STEEL";#N/A,#N/A,TRUE,"Door"}</definedName>
    <definedName name="cost_1_1" hidden="1">{#N/A,#N/A,TRUE,"Basic";#N/A,#N/A,TRUE,"EXT-TABLE";#N/A,#N/A,TRUE,"STEEL";#N/A,#N/A,TRUE,"INT-Table";#N/A,#N/A,TRUE,"STEEL";#N/A,#N/A,TRUE,"Door"}</definedName>
    <definedName name="cost_1_2" localSheetId="2" hidden="1">{#N/A,#N/A,TRUE,"Basic";#N/A,#N/A,TRUE,"EXT-TABLE";#N/A,#N/A,TRUE,"STEEL";#N/A,#N/A,TRUE,"INT-Table";#N/A,#N/A,TRUE,"STEEL";#N/A,#N/A,TRUE,"Door"}</definedName>
    <definedName name="cost_1_2" localSheetId="3" hidden="1">{#N/A,#N/A,TRUE,"Basic";#N/A,#N/A,TRUE,"EXT-TABLE";#N/A,#N/A,TRUE,"STEEL";#N/A,#N/A,TRUE,"INT-Table";#N/A,#N/A,TRUE,"STEEL";#N/A,#N/A,TRUE,"Door"}</definedName>
    <definedName name="cost_1_2" hidden="1">{#N/A,#N/A,TRUE,"Basic";#N/A,#N/A,TRUE,"EXT-TABLE";#N/A,#N/A,TRUE,"STEEL";#N/A,#N/A,TRUE,"INT-Table";#N/A,#N/A,TRUE,"STEEL";#N/A,#N/A,TRUE,"Door"}</definedName>
    <definedName name="cost_2" localSheetId="2" hidden="1">{#N/A,#N/A,TRUE,"Basic";#N/A,#N/A,TRUE,"EXT-TABLE";#N/A,#N/A,TRUE,"STEEL";#N/A,#N/A,TRUE,"INT-Table";#N/A,#N/A,TRUE,"STEEL";#N/A,#N/A,TRUE,"Door"}</definedName>
    <definedName name="cost_2" localSheetId="3" hidden="1">{#N/A,#N/A,TRUE,"Basic";#N/A,#N/A,TRUE,"EXT-TABLE";#N/A,#N/A,TRUE,"STEEL";#N/A,#N/A,TRUE,"INT-Table";#N/A,#N/A,TRUE,"STEEL";#N/A,#N/A,TRUE,"Door"}</definedName>
    <definedName name="cost_2" hidden="1">{#N/A,#N/A,TRUE,"Basic";#N/A,#N/A,TRUE,"EXT-TABLE";#N/A,#N/A,TRUE,"STEEL";#N/A,#N/A,TRUE,"INT-Table";#N/A,#N/A,TRUE,"STEEL";#N/A,#N/A,TRUE,"Door"}</definedName>
    <definedName name="cost_2_1" localSheetId="2" hidden="1">{#N/A,#N/A,TRUE,"Basic";#N/A,#N/A,TRUE,"EXT-TABLE";#N/A,#N/A,TRUE,"STEEL";#N/A,#N/A,TRUE,"INT-Table";#N/A,#N/A,TRUE,"STEEL";#N/A,#N/A,TRUE,"Door"}</definedName>
    <definedName name="cost_2_1" localSheetId="3" hidden="1">{#N/A,#N/A,TRUE,"Basic";#N/A,#N/A,TRUE,"EXT-TABLE";#N/A,#N/A,TRUE,"STEEL";#N/A,#N/A,TRUE,"INT-Table";#N/A,#N/A,TRUE,"STEEL";#N/A,#N/A,TRUE,"Door"}</definedName>
    <definedName name="cost_2_1" hidden="1">{#N/A,#N/A,TRUE,"Basic";#N/A,#N/A,TRUE,"EXT-TABLE";#N/A,#N/A,TRUE,"STEEL";#N/A,#N/A,TRUE,"INT-Table";#N/A,#N/A,TRUE,"STEEL";#N/A,#N/A,TRUE,"Door"}</definedName>
    <definedName name="cost_2_2" localSheetId="2" hidden="1">{#N/A,#N/A,TRUE,"Basic";#N/A,#N/A,TRUE,"EXT-TABLE";#N/A,#N/A,TRUE,"STEEL";#N/A,#N/A,TRUE,"INT-Table";#N/A,#N/A,TRUE,"STEEL";#N/A,#N/A,TRUE,"Door"}</definedName>
    <definedName name="cost_2_2" localSheetId="3" hidden="1">{#N/A,#N/A,TRUE,"Basic";#N/A,#N/A,TRUE,"EXT-TABLE";#N/A,#N/A,TRUE,"STEEL";#N/A,#N/A,TRUE,"INT-Table";#N/A,#N/A,TRUE,"STEEL";#N/A,#N/A,TRUE,"Door"}</definedName>
    <definedName name="cost_2_2" hidden="1">{#N/A,#N/A,TRUE,"Basic";#N/A,#N/A,TRUE,"EXT-TABLE";#N/A,#N/A,TRUE,"STEEL";#N/A,#N/A,TRUE,"INT-Table";#N/A,#N/A,TRUE,"STEEL";#N/A,#N/A,TRUE,"Door"}</definedName>
    <definedName name="cost_3" localSheetId="2" hidden="1">{#N/A,#N/A,TRUE,"Basic";#N/A,#N/A,TRUE,"EXT-TABLE";#N/A,#N/A,TRUE,"STEEL";#N/A,#N/A,TRUE,"INT-Table";#N/A,#N/A,TRUE,"STEEL";#N/A,#N/A,TRUE,"Door"}</definedName>
    <definedName name="cost_3" localSheetId="3" hidden="1">{#N/A,#N/A,TRUE,"Basic";#N/A,#N/A,TRUE,"EXT-TABLE";#N/A,#N/A,TRUE,"STEEL";#N/A,#N/A,TRUE,"INT-Table";#N/A,#N/A,TRUE,"STEEL";#N/A,#N/A,TRUE,"Door"}</definedName>
    <definedName name="cost_3" hidden="1">{#N/A,#N/A,TRUE,"Basic";#N/A,#N/A,TRUE,"EXT-TABLE";#N/A,#N/A,TRUE,"STEEL";#N/A,#N/A,TRUE,"INT-Table";#N/A,#N/A,TRUE,"STEEL";#N/A,#N/A,TRUE,"Door"}</definedName>
    <definedName name="cost_3_1" localSheetId="2" hidden="1">{#N/A,#N/A,TRUE,"Basic";#N/A,#N/A,TRUE,"EXT-TABLE";#N/A,#N/A,TRUE,"STEEL";#N/A,#N/A,TRUE,"INT-Table";#N/A,#N/A,TRUE,"STEEL";#N/A,#N/A,TRUE,"Door"}</definedName>
    <definedName name="cost_3_1" localSheetId="3" hidden="1">{#N/A,#N/A,TRUE,"Basic";#N/A,#N/A,TRUE,"EXT-TABLE";#N/A,#N/A,TRUE,"STEEL";#N/A,#N/A,TRUE,"INT-Table";#N/A,#N/A,TRUE,"STEEL";#N/A,#N/A,TRUE,"Door"}</definedName>
    <definedName name="cost_3_1" hidden="1">{#N/A,#N/A,TRUE,"Basic";#N/A,#N/A,TRUE,"EXT-TABLE";#N/A,#N/A,TRUE,"STEEL";#N/A,#N/A,TRUE,"INT-Table";#N/A,#N/A,TRUE,"STEEL";#N/A,#N/A,TRUE,"Door"}</definedName>
    <definedName name="cost_3_2" localSheetId="2" hidden="1">{#N/A,#N/A,TRUE,"Basic";#N/A,#N/A,TRUE,"EXT-TABLE";#N/A,#N/A,TRUE,"STEEL";#N/A,#N/A,TRUE,"INT-Table";#N/A,#N/A,TRUE,"STEEL";#N/A,#N/A,TRUE,"Door"}</definedName>
    <definedName name="cost_3_2" localSheetId="3" hidden="1">{#N/A,#N/A,TRUE,"Basic";#N/A,#N/A,TRUE,"EXT-TABLE";#N/A,#N/A,TRUE,"STEEL";#N/A,#N/A,TRUE,"INT-Table";#N/A,#N/A,TRUE,"STEEL";#N/A,#N/A,TRUE,"Door"}</definedName>
    <definedName name="cost_3_2" hidden="1">{#N/A,#N/A,TRUE,"Basic";#N/A,#N/A,TRUE,"EXT-TABLE";#N/A,#N/A,TRUE,"STEEL";#N/A,#N/A,TRUE,"INT-Table";#N/A,#N/A,TRUE,"STEEL";#N/A,#N/A,TRUE,"Door"}</definedName>
    <definedName name="cost_4" localSheetId="2" hidden="1">{#N/A,#N/A,TRUE,"Basic";#N/A,#N/A,TRUE,"EXT-TABLE";#N/A,#N/A,TRUE,"STEEL";#N/A,#N/A,TRUE,"INT-Table";#N/A,#N/A,TRUE,"STEEL";#N/A,#N/A,TRUE,"Door"}</definedName>
    <definedName name="cost_4" localSheetId="3" hidden="1">{#N/A,#N/A,TRUE,"Basic";#N/A,#N/A,TRUE,"EXT-TABLE";#N/A,#N/A,TRUE,"STEEL";#N/A,#N/A,TRUE,"INT-Table";#N/A,#N/A,TRUE,"STEEL";#N/A,#N/A,TRUE,"Door"}</definedName>
    <definedName name="cost_4" hidden="1">{#N/A,#N/A,TRUE,"Basic";#N/A,#N/A,TRUE,"EXT-TABLE";#N/A,#N/A,TRUE,"STEEL";#N/A,#N/A,TRUE,"INT-Table";#N/A,#N/A,TRUE,"STEEL";#N/A,#N/A,TRUE,"Door"}</definedName>
    <definedName name="cost_4_1" localSheetId="2" hidden="1">{#N/A,#N/A,TRUE,"Basic";#N/A,#N/A,TRUE,"EXT-TABLE";#N/A,#N/A,TRUE,"STEEL";#N/A,#N/A,TRUE,"INT-Table";#N/A,#N/A,TRUE,"STEEL";#N/A,#N/A,TRUE,"Door"}</definedName>
    <definedName name="cost_4_1" localSheetId="3" hidden="1">{#N/A,#N/A,TRUE,"Basic";#N/A,#N/A,TRUE,"EXT-TABLE";#N/A,#N/A,TRUE,"STEEL";#N/A,#N/A,TRUE,"INT-Table";#N/A,#N/A,TRUE,"STEEL";#N/A,#N/A,TRUE,"Door"}</definedName>
    <definedName name="cost_4_1" hidden="1">{#N/A,#N/A,TRUE,"Basic";#N/A,#N/A,TRUE,"EXT-TABLE";#N/A,#N/A,TRUE,"STEEL";#N/A,#N/A,TRUE,"INT-Table";#N/A,#N/A,TRUE,"STEEL";#N/A,#N/A,TRUE,"Door"}</definedName>
    <definedName name="cost_4_2" localSheetId="2" hidden="1">{#N/A,#N/A,TRUE,"Basic";#N/A,#N/A,TRUE,"EXT-TABLE";#N/A,#N/A,TRUE,"STEEL";#N/A,#N/A,TRUE,"INT-Table";#N/A,#N/A,TRUE,"STEEL";#N/A,#N/A,TRUE,"Door"}</definedName>
    <definedName name="cost_4_2" localSheetId="3" hidden="1">{#N/A,#N/A,TRUE,"Basic";#N/A,#N/A,TRUE,"EXT-TABLE";#N/A,#N/A,TRUE,"STEEL";#N/A,#N/A,TRUE,"INT-Table";#N/A,#N/A,TRUE,"STEEL";#N/A,#N/A,TRUE,"Door"}</definedName>
    <definedName name="cost_4_2" hidden="1">{#N/A,#N/A,TRUE,"Basic";#N/A,#N/A,TRUE,"EXT-TABLE";#N/A,#N/A,TRUE,"STEEL";#N/A,#N/A,TRUE,"INT-Table";#N/A,#N/A,TRUE,"STEEL";#N/A,#N/A,TRUE,"Door"}</definedName>
    <definedName name="cost_5" localSheetId="2" hidden="1">{#N/A,#N/A,TRUE,"Basic";#N/A,#N/A,TRUE,"EXT-TABLE";#N/A,#N/A,TRUE,"STEEL";#N/A,#N/A,TRUE,"INT-Table";#N/A,#N/A,TRUE,"STEEL";#N/A,#N/A,TRUE,"Door"}</definedName>
    <definedName name="cost_5" localSheetId="3" hidden="1">{#N/A,#N/A,TRUE,"Basic";#N/A,#N/A,TRUE,"EXT-TABLE";#N/A,#N/A,TRUE,"STEEL";#N/A,#N/A,TRUE,"INT-Table";#N/A,#N/A,TRUE,"STEEL";#N/A,#N/A,TRUE,"Door"}</definedName>
    <definedName name="cost_5" hidden="1">{#N/A,#N/A,TRUE,"Basic";#N/A,#N/A,TRUE,"EXT-TABLE";#N/A,#N/A,TRUE,"STEEL";#N/A,#N/A,TRUE,"INT-Table";#N/A,#N/A,TRUE,"STEEL";#N/A,#N/A,TRUE,"Door"}</definedName>
    <definedName name="cost_5_1" localSheetId="2" hidden="1">{#N/A,#N/A,TRUE,"Basic";#N/A,#N/A,TRUE,"EXT-TABLE";#N/A,#N/A,TRUE,"STEEL";#N/A,#N/A,TRUE,"INT-Table";#N/A,#N/A,TRUE,"STEEL";#N/A,#N/A,TRUE,"Door"}</definedName>
    <definedName name="cost_5_1" localSheetId="3" hidden="1">{#N/A,#N/A,TRUE,"Basic";#N/A,#N/A,TRUE,"EXT-TABLE";#N/A,#N/A,TRUE,"STEEL";#N/A,#N/A,TRUE,"INT-Table";#N/A,#N/A,TRUE,"STEEL";#N/A,#N/A,TRUE,"Door"}</definedName>
    <definedName name="cost_5_1" hidden="1">{#N/A,#N/A,TRUE,"Basic";#N/A,#N/A,TRUE,"EXT-TABLE";#N/A,#N/A,TRUE,"STEEL";#N/A,#N/A,TRUE,"INT-Table";#N/A,#N/A,TRUE,"STEEL";#N/A,#N/A,TRUE,"Door"}</definedName>
    <definedName name="cost_5_2" localSheetId="2" hidden="1">{#N/A,#N/A,TRUE,"Basic";#N/A,#N/A,TRUE,"EXT-TABLE";#N/A,#N/A,TRUE,"STEEL";#N/A,#N/A,TRUE,"INT-Table";#N/A,#N/A,TRUE,"STEEL";#N/A,#N/A,TRUE,"Door"}</definedName>
    <definedName name="cost_5_2" localSheetId="3" hidden="1">{#N/A,#N/A,TRUE,"Basic";#N/A,#N/A,TRUE,"EXT-TABLE";#N/A,#N/A,TRUE,"STEEL";#N/A,#N/A,TRUE,"INT-Table";#N/A,#N/A,TRUE,"STEEL";#N/A,#N/A,TRUE,"Door"}</definedName>
    <definedName name="cost_5_2" hidden="1">{#N/A,#N/A,TRUE,"Basic";#N/A,#N/A,TRUE,"EXT-TABLE";#N/A,#N/A,TRUE,"STEEL";#N/A,#N/A,TRUE,"INT-Table";#N/A,#N/A,TRUE,"STEEL";#N/A,#N/A,TRUE,"Door"}</definedName>
    <definedName name="COST2" localSheetId="2" hidden="1">{#N/A,#N/A,TRUE,"Basic";#N/A,#N/A,TRUE,"EXT-TABLE";#N/A,#N/A,TRUE,"STEEL";#N/A,#N/A,TRUE,"INT-Table";#N/A,#N/A,TRUE,"STEEL";#N/A,#N/A,TRUE,"Door"}</definedName>
    <definedName name="COST2" localSheetId="3" hidden="1">{#N/A,#N/A,TRUE,"Basic";#N/A,#N/A,TRUE,"EXT-TABLE";#N/A,#N/A,TRUE,"STEEL";#N/A,#N/A,TRUE,"INT-Table";#N/A,#N/A,TRUE,"STEEL";#N/A,#N/A,TRUE,"Door"}</definedName>
    <definedName name="COST2" hidden="1">{#N/A,#N/A,TRUE,"Basic";#N/A,#N/A,TRUE,"EXT-TABLE";#N/A,#N/A,TRUE,"STEEL";#N/A,#N/A,TRUE,"INT-Table";#N/A,#N/A,TRUE,"STEEL";#N/A,#N/A,TRUE,"Door"}</definedName>
    <definedName name="COST2_1" localSheetId="2" hidden="1">{#N/A,#N/A,TRUE,"Basic";#N/A,#N/A,TRUE,"EXT-TABLE";#N/A,#N/A,TRUE,"STEEL";#N/A,#N/A,TRUE,"INT-Table";#N/A,#N/A,TRUE,"STEEL";#N/A,#N/A,TRUE,"Door"}</definedName>
    <definedName name="COST2_1" localSheetId="3" hidden="1">{#N/A,#N/A,TRUE,"Basic";#N/A,#N/A,TRUE,"EXT-TABLE";#N/A,#N/A,TRUE,"STEEL";#N/A,#N/A,TRUE,"INT-Table";#N/A,#N/A,TRUE,"STEEL";#N/A,#N/A,TRUE,"Door"}</definedName>
    <definedName name="COST2_1" hidden="1">{#N/A,#N/A,TRUE,"Basic";#N/A,#N/A,TRUE,"EXT-TABLE";#N/A,#N/A,TRUE,"STEEL";#N/A,#N/A,TRUE,"INT-Table";#N/A,#N/A,TRUE,"STEEL";#N/A,#N/A,TRUE,"Door"}</definedName>
    <definedName name="COST2_1_1" localSheetId="2" hidden="1">{#N/A,#N/A,TRUE,"Basic";#N/A,#N/A,TRUE,"EXT-TABLE";#N/A,#N/A,TRUE,"STEEL";#N/A,#N/A,TRUE,"INT-Table";#N/A,#N/A,TRUE,"STEEL";#N/A,#N/A,TRUE,"Door"}</definedName>
    <definedName name="COST2_1_1" localSheetId="3" hidden="1">{#N/A,#N/A,TRUE,"Basic";#N/A,#N/A,TRUE,"EXT-TABLE";#N/A,#N/A,TRUE,"STEEL";#N/A,#N/A,TRUE,"INT-Table";#N/A,#N/A,TRUE,"STEEL";#N/A,#N/A,TRUE,"Door"}</definedName>
    <definedName name="COST2_1_1" hidden="1">{#N/A,#N/A,TRUE,"Basic";#N/A,#N/A,TRUE,"EXT-TABLE";#N/A,#N/A,TRUE,"STEEL";#N/A,#N/A,TRUE,"INT-Table";#N/A,#N/A,TRUE,"STEEL";#N/A,#N/A,TRUE,"Door"}</definedName>
    <definedName name="COST2_1_2" localSheetId="2" hidden="1">{#N/A,#N/A,TRUE,"Basic";#N/A,#N/A,TRUE,"EXT-TABLE";#N/A,#N/A,TRUE,"STEEL";#N/A,#N/A,TRUE,"INT-Table";#N/A,#N/A,TRUE,"STEEL";#N/A,#N/A,TRUE,"Door"}</definedName>
    <definedName name="COST2_1_2" localSheetId="3" hidden="1">{#N/A,#N/A,TRUE,"Basic";#N/A,#N/A,TRUE,"EXT-TABLE";#N/A,#N/A,TRUE,"STEEL";#N/A,#N/A,TRUE,"INT-Table";#N/A,#N/A,TRUE,"STEEL";#N/A,#N/A,TRUE,"Door"}</definedName>
    <definedName name="COST2_1_2" hidden="1">{#N/A,#N/A,TRUE,"Basic";#N/A,#N/A,TRUE,"EXT-TABLE";#N/A,#N/A,TRUE,"STEEL";#N/A,#N/A,TRUE,"INT-Table";#N/A,#N/A,TRUE,"STEEL";#N/A,#N/A,TRUE,"Door"}</definedName>
    <definedName name="COST2_2" localSheetId="2" hidden="1">{#N/A,#N/A,TRUE,"Basic";#N/A,#N/A,TRUE,"EXT-TABLE";#N/A,#N/A,TRUE,"STEEL";#N/A,#N/A,TRUE,"INT-Table";#N/A,#N/A,TRUE,"STEEL";#N/A,#N/A,TRUE,"Door"}</definedName>
    <definedName name="COST2_2" localSheetId="3" hidden="1">{#N/A,#N/A,TRUE,"Basic";#N/A,#N/A,TRUE,"EXT-TABLE";#N/A,#N/A,TRUE,"STEEL";#N/A,#N/A,TRUE,"INT-Table";#N/A,#N/A,TRUE,"STEEL";#N/A,#N/A,TRUE,"Door"}</definedName>
    <definedName name="COST2_2" hidden="1">{#N/A,#N/A,TRUE,"Basic";#N/A,#N/A,TRUE,"EXT-TABLE";#N/A,#N/A,TRUE,"STEEL";#N/A,#N/A,TRUE,"INT-Table";#N/A,#N/A,TRUE,"STEEL";#N/A,#N/A,TRUE,"Door"}</definedName>
    <definedName name="COST2_2_1" localSheetId="2" hidden="1">{#N/A,#N/A,TRUE,"Basic";#N/A,#N/A,TRUE,"EXT-TABLE";#N/A,#N/A,TRUE,"STEEL";#N/A,#N/A,TRUE,"INT-Table";#N/A,#N/A,TRUE,"STEEL";#N/A,#N/A,TRUE,"Door"}</definedName>
    <definedName name="COST2_2_1" localSheetId="3" hidden="1">{#N/A,#N/A,TRUE,"Basic";#N/A,#N/A,TRUE,"EXT-TABLE";#N/A,#N/A,TRUE,"STEEL";#N/A,#N/A,TRUE,"INT-Table";#N/A,#N/A,TRUE,"STEEL";#N/A,#N/A,TRUE,"Door"}</definedName>
    <definedName name="COST2_2_1" hidden="1">{#N/A,#N/A,TRUE,"Basic";#N/A,#N/A,TRUE,"EXT-TABLE";#N/A,#N/A,TRUE,"STEEL";#N/A,#N/A,TRUE,"INT-Table";#N/A,#N/A,TRUE,"STEEL";#N/A,#N/A,TRUE,"Door"}</definedName>
    <definedName name="COST2_2_2" localSheetId="2" hidden="1">{#N/A,#N/A,TRUE,"Basic";#N/A,#N/A,TRUE,"EXT-TABLE";#N/A,#N/A,TRUE,"STEEL";#N/A,#N/A,TRUE,"INT-Table";#N/A,#N/A,TRUE,"STEEL";#N/A,#N/A,TRUE,"Door"}</definedName>
    <definedName name="COST2_2_2" localSheetId="3" hidden="1">{#N/A,#N/A,TRUE,"Basic";#N/A,#N/A,TRUE,"EXT-TABLE";#N/A,#N/A,TRUE,"STEEL";#N/A,#N/A,TRUE,"INT-Table";#N/A,#N/A,TRUE,"STEEL";#N/A,#N/A,TRUE,"Door"}</definedName>
    <definedName name="COST2_2_2" hidden="1">{#N/A,#N/A,TRUE,"Basic";#N/A,#N/A,TRUE,"EXT-TABLE";#N/A,#N/A,TRUE,"STEEL";#N/A,#N/A,TRUE,"INT-Table";#N/A,#N/A,TRUE,"STEEL";#N/A,#N/A,TRUE,"Door"}</definedName>
    <definedName name="COST2_3" localSheetId="2" hidden="1">{#N/A,#N/A,TRUE,"Basic";#N/A,#N/A,TRUE,"EXT-TABLE";#N/A,#N/A,TRUE,"STEEL";#N/A,#N/A,TRUE,"INT-Table";#N/A,#N/A,TRUE,"STEEL";#N/A,#N/A,TRUE,"Door"}</definedName>
    <definedName name="COST2_3" localSheetId="3" hidden="1">{#N/A,#N/A,TRUE,"Basic";#N/A,#N/A,TRUE,"EXT-TABLE";#N/A,#N/A,TRUE,"STEEL";#N/A,#N/A,TRUE,"INT-Table";#N/A,#N/A,TRUE,"STEEL";#N/A,#N/A,TRUE,"Door"}</definedName>
    <definedName name="COST2_3" hidden="1">{#N/A,#N/A,TRUE,"Basic";#N/A,#N/A,TRUE,"EXT-TABLE";#N/A,#N/A,TRUE,"STEEL";#N/A,#N/A,TRUE,"INT-Table";#N/A,#N/A,TRUE,"STEEL";#N/A,#N/A,TRUE,"Door"}</definedName>
    <definedName name="COST2_3_1" localSheetId="2" hidden="1">{#N/A,#N/A,TRUE,"Basic";#N/A,#N/A,TRUE,"EXT-TABLE";#N/A,#N/A,TRUE,"STEEL";#N/A,#N/A,TRUE,"INT-Table";#N/A,#N/A,TRUE,"STEEL";#N/A,#N/A,TRUE,"Door"}</definedName>
    <definedName name="COST2_3_1" localSheetId="3" hidden="1">{#N/A,#N/A,TRUE,"Basic";#N/A,#N/A,TRUE,"EXT-TABLE";#N/A,#N/A,TRUE,"STEEL";#N/A,#N/A,TRUE,"INT-Table";#N/A,#N/A,TRUE,"STEEL";#N/A,#N/A,TRUE,"Door"}</definedName>
    <definedName name="COST2_3_1" hidden="1">{#N/A,#N/A,TRUE,"Basic";#N/A,#N/A,TRUE,"EXT-TABLE";#N/A,#N/A,TRUE,"STEEL";#N/A,#N/A,TRUE,"INT-Table";#N/A,#N/A,TRUE,"STEEL";#N/A,#N/A,TRUE,"Door"}</definedName>
    <definedName name="COST2_3_2" localSheetId="2" hidden="1">{#N/A,#N/A,TRUE,"Basic";#N/A,#N/A,TRUE,"EXT-TABLE";#N/A,#N/A,TRUE,"STEEL";#N/A,#N/A,TRUE,"INT-Table";#N/A,#N/A,TRUE,"STEEL";#N/A,#N/A,TRUE,"Door"}</definedName>
    <definedName name="COST2_3_2" localSheetId="3" hidden="1">{#N/A,#N/A,TRUE,"Basic";#N/A,#N/A,TRUE,"EXT-TABLE";#N/A,#N/A,TRUE,"STEEL";#N/A,#N/A,TRUE,"INT-Table";#N/A,#N/A,TRUE,"STEEL";#N/A,#N/A,TRUE,"Door"}</definedName>
    <definedName name="COST2_3_2" hidden="1">{#N/A,#N/A,TRUE,"Basic";#N/A,#N/A,TRUE,"EXT-TABLE";#N/A,#N/A,TRUE,"STEEL";#N/A,#N/A,TRUE,"INT-Table";#N/A,#N/A,TRUE,"STEEL";#N/A,#N/A,TRUE,"Door"}</definedName>
    <definedName name="COST2_4" localSheetId="2" hidden="1">{#N/A,#N/A,TRUE,"Basic";#N/A,#N/A,TRUE,"EXT-TABLE";#N/A,#N/A,TRUE,"STEEL";#N/A,#N/A,TRUE,"INT-Table";#N/A,#N/A,TRUE,"STEEL";#N/A,#N/A,TRUE,"Door"}</definedName>
    <definedName name="COST2_4" localSheetId="3" hidden="1">{#N/A,#N/A,TRUE,"Basic";#N/A,#N/A,TRUE,"EXT-TABLE";#N/A,#N/A,TRUE,"STEEL";#N/A,#N/A,TRUE,"INT-Table";#N/A,#N/A,TRUE,"STEEL";#N/A,#N/A,TRUE,"Door"}</definedName>
    <definedName name="COST2_4" hidden="1">{#N/A,#N/A,TRUE,"Basic";#N/A,#N/A,TRUE,"EXT-TABLE";#N/A,#N/A,TRUE,"STEEL";#N/A,#N/A,TRUE,"INT-Table";#N/A,#N/A,TRUE,"STEEL";#N/A,#N/A,TRUE,"Door"}</definedName>
    <definedName name="COST2_4_1" localSheetId="2" hidden="1">{#N/A,#N/A,TRUE,"Basic";#N/A,#N/A,TRUE,"EXT-TABLE";#N/A,#N/A,TRUE,"STEEL";#N/A,#N/A,TRUE,"INT-Table";#N/A,#N/A,TRUE,"STEEL";#N/A,#N/A,TRUE,"Door"}</definedName>
    <definedName name="COST2_4_1" localSheetId="3" hidden="1">{#N/A,#N/A,TRUE,"Basic";#N/A,#N/A,TRUE,"EXT-TABLE";#N/A,#N/A,TRUE,"STEEL";#N/A,#N/A,TRUE,"INT-Table";#N/A,#N/A,TRUE,"STEEL";#N/A,#N/A,TRUE,"Door"}</definedName>
    <definedName name="COST2_4_1" hidden="1">{#N/A,#N/A,TRUE,"Basic";#N/A,#N/A,TRUE,"EXT-TABLE";#N/A,#N/A,TRUE,"STEEL";#N/A,#N/A,TRUE,"INT-Table";#N/A,#N/A,TRUE,"STEEL";#N/A,#N/A,TRUE,"Door"}</definedName>
    <definedName name="COST2_4_2" localSheetId="2" hidden="1">{#N/A,#N/A,TRUE,"Basic";#N/A,#N/A,TRUE,"EXT-TABLE";#N/A,#N/A,TRUE,"STEEL";#N/A,#N/A,TRUE,"INT-Table";#N/A,#N/A,TRUE,"STEEL";#N/A,#N/A,TRUE,"Door"}</definedName>
    <definedName name="COST2_4_2" localSheetId="3" hidden="1">{#N/A,#N/A,TRUE,"Basic";#N/A,#N/A,TRUE,"EXT-TABLE";#N/A,#N/A,TRUE,"STEEL";#N/A,#N/A,TRUE,"INT-Table";#N/A,#N/A,TRUE,"STEEL";#N/A,#N/A,TRUE,"Door"}</definedName>
    <definedName name="COST2_4_2" hidden="1">{#N/A,#N/A,TRUE,"Basic";#N/A,#N/A,TRUE,"EXT-TABLE";#N/A,#N/A,TRUE,"STEEL";#N/A,#N/A,TRUE,"INT-Table";#N/A,#N/A,TRUE,"STEEL";#N/A,#N/A,TRUE,"Door"}</definedName>
    <definedName name="COST2_5" localSheetId="2" hidden="1">{#N/A,#N/A,TRUE,"Basic";#N/A,#N/A,TRUE,"EXT-TABLE";#N/A,#N/A,TRUE,"STEEL";#N/A,#N/A,TRUE,"INT-Table";#N/A,#N/A,TRUE,"STEEL";#N/A,#N/A,TRUE,"Door"}</definedName>
    <definedName name="COST2_5" localSheetId="3" hidden="1">{#N/A,#N/A,TRUE,"Basic";#N/A,#N/A,TRUE,"EXT-TABLE";#N/A,#N/A,TRUE,"STEEL";#N/A,#N/A,TRUE,"INT-Table";#N/A,#N/A,TRUE,"STEEL";#N/A,#N/A,TRUE,"Door"}</definedName>
    <definedName name="COST2_5" hidden="1">{#N/A,#N/A,TRUE,"Basic";#N/A,#N/A,TRUE,"EXT-TABLE";#N/A,#N/A,TRUE,"STEEL";#N/A,#N/A,TRUE,"INT-Table";#N/A,#N/A,TRUE,"STEEL";#N/A,#N/A,TRUE,"Door"}</definedName>
    <definedName name="COST2_5_1" localSheetId="2" hidden="1">{#N/A,#N/A,TRUE,"Basic";#N/A,#N/A,TRUE,"EXT-TABLE";#N/A,#N/A,TRUE,"STEEL";#N/A,#N/A,TRUE,"INT-Table";#N/A,#N/A,TRUE,"STEEL";#N/A,#N/A,TRUE,"Door"}</definedName>
    <definedName name="COST2_5_1" localSheetId="3" hidden="1">{#N/A,#N/A,TRUE,"Basic";#N/A,#N/A,TRUE,"EXT-TABLE";#N/A,#N/A,TRUE,"STEEL";#N/A,#N/A,TRUE,"INT-Table";#N/A,#N/A,TRUE,"STEEL";#N/A,#N/A,TRUE,"Door"}</definedName>
    <definedName name="COST2_5_1" hidden="1">{#N/A,#N/A,TRUE,"Basic";#N/A,#N/A,TRUE,"EXT-TABLE";#N/A,#N/A,TRUE,"STEEL";#N/A,#N/A,TRUE,"INT-Table";#N/A,#N/A,TRUE,"STEEL";#N/A,#N/A,TRUE,"Door"}</definedName>
    <definedName name="COST2_5_2" localSheetId="2" hidden="1">{#N/A,#N/A,TRUE,"Basic";#N/A,#N/A,TRUE,"EXT-TABLE";#N/A,#N/A,TRUE,"STEEL";#N/A,#N/A,TRUE,"INT-Table";#N/A,#N/A,TRUE,"STEEL";#N/A,#N/A,TRUE,"Door"}</definedName>
    <definedName name="COST2_5_2" localSheetId="3" hidden="1">{#N/A,#N/A,TRUE,"Basic";#N/A,#N/A,TRUE,"EXT-TABLE";#N/A,#N/A,TRUE,"STEEL";#N/A,#N/A,TRUE,"INT-Table";#N/A,#N/A,TRUE,"STEEL";#N/A,#N/A,TRUE,"Door"}</definedName>
    <definedName name="COST2_5_2" hidden="1">{#N/A,#N/A,TRUE,"Basic";#N/A,#N/A,TRUE,"EXT-TABLE";#N/A,#N/A,TRUE,"STEEL";#N/A,#N/A,TRUE,"INT-Table";#N/A,#N/A,TRUE,"STEEL";#N/A,#N/A,TRUE,"Door"}</definedName>
    <definedName name="COST290">#REF!</definedName>
    <definedName name="cot">[65]gVL!$Q$64</definedName>
    <definedName name="cotycap" localSheetId="2" hidden="1">{"'Sheet1'!$L$16"}</definedName>
    <definedName name="cotycap" localSheetId="3" hidden="1">{"'Sheet1'!$L$16"}</definedName>
    <definedName name="cotycap" hidden="1">{"'Sheet1'!$L$16"}</definedName>
    <definedName name="Country" localSheetId="11">'[66]GM 000'!$I$4</definedName>
    <definedName name="Country" localSheetId="1">'[66]GM 000'!$I$4</definedName>
    <definedName name="Country" localSheetId="2">'[66]GM 000'!$I$4</definedName>
    <definedName name="Country" localSheetId="10">'[66]GM 000'!$I$4</definedName>
    <definedName name="Country" localSheetId="15">'[66]GM 000'!$I$4</definedName>
    <definedName name="Country" localSheetId="18">'[66]GM 000'!$I$4</definedName>
    <definedName name="Country" localSheetId="17">'[66]GM 000'!$I$4</definedName>
    <definedName name="Country" localSheetId="16">'[66]GM 000'!$I$4</definedName>
    <definedName name="Country" localSheetId="14">'[66]GM 000'!$I$4</definedName>
    <definedName name="Country" localSheetId="13">'[66]GM 000'!$I$4</definedName>
    <definedName name="Country" localSheetId="3">'[66]GM 000'!$I$4</definedName>
    <definedName name="Country">'[66]GM 000'!$I$4</definedName>
    <definedName name="Country_name">#REF!</definedName>
    <definedName name="Country_risk">#REF!</definedName>
    <definedName name="COVER" localSheetId="11">#REF!</definedName>
    <definedName name="COVER" localSheetId="1">#REF!</definedName>
    <definedName name="COVER" localSheetId="2">#REF!</definedName>
    <definedName name="COVER" localSheetId="10">#REF!</definedName>
    <definedName name="COVER" localSheetId="15">#REF!</definedName>
    <definedName name="COVER" localSheetId="18">#REF!</definedName>
    <definedName name="COVER" localSheetId="17">#REF!</definedName>
    <definedName name="COVER" localSheetId="16">#REF!</definedName>
    <definedName name="COVER" localSheetId="14">#REF!</definedName>
    <definedName name="COVER" localSheetId="13">#REF!</definedName>
    <definedName name="COVER" localSheetId="3">#REF!</definedName>
    <definedName name="COVER">#REF!</definedName>
    <definedName name="CP">#REF!</definedName>
    <definedName name="CP_CA">#REF!</definedName>
    <definedName name="CP_DPres">#REF!</definedName>
    <definedName name="CP_DTemp">#REF!</definedName>
    <definedName name="CP_MaterialCode">#REF!</definedName>
    <definedName name="CP_OutsideDiameter">#REF!</definedName>
    <definedName name="cpc">#REF!</definedName>
    <definedName name="CPDATA">#REF!</definedName>
    <definedName name="cpdd">[67]gVL!$P$14</definedName>
    <definedName name="cpdd2">[67]gVL!$P$19</definedName>
    <definedName name="cpf" localSheetId="2" hidden="1">{#N/A,#N/A,TRUE,"Basic";#N/A,#N/A,TRUE,"EXT-TABLE";#N/A,#N/A,TRUE,"STEEL";#N/A,#N/A,TRUE,"INT-Table";#N/A,#N/A,TRUE,"STEEL";#N/A,#N/A,TRUE,"Door"}</definedName>
    <definedName name="cpf" localSheetId="3" hidden="1">{#N/A,#N/A,TRUE,"Basic";#N/A,#N/A,TRUE,"EXT-TABLE";#N/A,#N/A,TRUE,"STEEL";#N/A,#N/A,TRUE,"INT-Table";#N/A,#N/A,TRUE,"STEEL";#N/A,#N/A,TRUE,"Door"}</definedName>
    <definedName name="cpf" hidden="1">{#N/A,#N/A,TRUE,"Basic";#N/A,#N/A,TRUE,"EXT-TABLE";#N/A,#N/A,TRUE,"STEEL";#N/A,#N/A,TRUE,"INT-Table";#N/A,#N/A,TRUE,"STEEL";#N/A,#N/A,TRUE,"Door"}</definedName>
    <definedName name="cpf_1" localSheetId="2" hidden="1">{#N/A,#N/A,TRUE,"Basic";#N/A,#N/A,TRUE,"EXT-TABLE";#N/A,#N/A,TRUE,"STEEL";#N/A,#N/A,TRUE,"INT-Table";#N/A,#N/A,TRUE,"STEEL";#N/A,#N/A,TRUE,"Door"}</definedName>
    <definedName name="cpf_1" localSheetId="3" hidden="1">{#N/A,#N/A,TRUE,"Basic";#N/A,#N/A,TRUE,"EXT-TABLE";#N/A,#N/A,TRUE,"STEEL";#N/A,#N/A,TRUE,"INT-Table";#N/A,#N/A,TRUE,"STEEL";#N/A,#N/A,TRUE,"Door"}</definedName>
    <definedName name="cpf_1" hidden="1">{#N/A,#N/A,TRUE,"Basic";#N/A,#N/A,TRUE,"EXT-TABLE";#N/A,#N/A,TRUE,"STEEL";#N/A,#N/A,TRUE,"INT-Table";#N/A,#N/A,TRUE,"STEEL";#N/A,#N/A,TRUE,"Door"}</definedName>
    <definedName name="cpf_1_1" localSheetId="2" hidden="1">{#N/A,#N/A,TRUE,"Basic";#N/A,#N/A,TRUE,"EXT-TABLE";#N/A,#N/A,TRUE,"STEEL";#N/A,#N/A,TRUE,"INT-Table";#N/A,#N/A,TRUE,"STEEL";#N/A,#N/A,TRUE,"Door"}</definedName>
    <definedName name="cpf_1_1" localSheetId="3" hidden="1">{#N/A,#N/A,TRUE,"Basic";#N/A,#N/A,TRUE,"EXT-TABLE";#N/A,#N/A,TRUE,"STEEL";#N/A,#N/A,TRUE,"INT-Table";#N/A,#N/A,TRUE,"STEEL";#N/A,#N/A,TRUE,"Door"}</definedName>
    <definedName name="cpf_1_1" hidden="1">{#N/A,#N/A,TRUE,"Basic";#N/A,#N/A,TRUE,"EXT-TABLE";#N/A,#N/A,TRUE,"STEEL";#N/A,#N/A,TRUE,"INT-Table";#N/A,#N/A,TRUE,"STEEL";#N/A,#N/A,TRUE,"Door"}</definedName>
    <definedName name="cpf_1_2" localSheetId="2" hidden="1">{#N/A,#N/A,TRUE,"Basic";#N/A,#N/A,TRUE,"EXT-TABLE";#N/A,#N/A,TRUE,"STEEL";#N/A,#N/A,TRUE,"INT-Table";#N/A,#N/A,TRUE,"STEEL";#N/A,#N/A,TRUE,"Door"}</definedName>
    <definedName name="cpf_1_2" localSheetId="3" hidden="1">{#N/A,#N/A,TRUE,"Basic";#N/A,#N/A,TRUE,"EXT-TABLE";#N/A,#N/A,TRUE,"STEEL";#N/A,#N/A,TRUE,"INT-Table";#N/A,#N/A,TRUE,"STEEL";#N/A,#N/A,TRUE,"Door"}</definedName>
    <definedName name="cpf_1_2" hidden="1">{#N/A,#N/A,TRUE,"Basic";#N/A,#N/A,TRUE,"EXT-TABLE";#N/A,#N/A,TRUE,"STEEL";#N/A,#N/A,TRUE,"INT-Table";#N/A,#N/A,TRUE,"STEEL";#N/A,#N/A,TRUE,"Door"}</definedName>
    <definedName name="cpf_2" localSheetId="2" hidden="1">{#N/A,#N/A,TRUE,"Basic";#N/A,#N/A,TRUE,"EXT-TABLE";#N/A,#N/A,TRUE,"STEEL";#N/A,#N/A,TRUE,"INT-Table";#N/A,#N/A,TRUE,"STEEL";#N/A,#N/A,TRUE,"Door"}</definedName>
    <definedName name="cpf_2" localSheetId="3" hidden="1">{#N/A,#N/A,TRUE,"Basic";#N/A,#N/A,TRUE,"EXT-TABLE";#N/A,#N/A,TRUE,"STEEL";#N/A,#N/A,TRUE,"INT-Table";#N/A,#N/A,TRUE,"STEEL";#N/A,#N/A,TRUE,"Door"}</definedName>
    <definedName name="cpf_2" hidden="1">{#N/A,#N/A,TRUE,"Basic";#N/A,#N/A,TRUE,"EXT-TABLE";#N/A,#N/A,TRUE,"STEEL";#N/A,#N/A,TRUE,"INT-Table";#N/A,#N/A,TRUE,"STEEL";#N/A,#N/A,TRUE,"Door"}</definedName>
    <definedName name="cpf_2_1" localSheetId="2" hidden="1">{#N/A,#N/A,TRUE,"Basic";#N/A,#N/A,TRUE,"EXT-TABLE";#N/A,#N/A,TRUE,"STEEL";#N/A,#N/A,TRUE,"INT-Table";#N/A,#N/A,TRUE,"STEEL";#N/A,#N/A,TRUE,"Door"}</definedName>
    <definedName name="cpf_2_1" localSheetId="3" hidden="1">{#N/A,#N/A,TRUE,"Basic";#N/A,#N/A,TRUE,"EXT-TABLE";#N/A,#N/A,TRUE,"STEEL";#N/A,#N/A,TRUE,"INT-Table";#N/A,#N/A,TRUE,"STEEL";#N/A,#N/A,TRUE,"Door"}</definedName>
    <definedName name="cpf_2_1" hidden="1">{#N/A,#N/A,TRUE,"Basic";#N/A,#N/A,TRUE,"EXT-TABLE";#N/A,#N/A,TRUE,"STEEL";#N/A,#N/A,TRUE,"INT-Table";#N/A,#N/A,TRUE,"STEEL";#N/A,#N/A,TRUE,"Door"}</definedName>
    <definedName name="cpf_2_2" localSheetId="2" hidden="1">{#N/A,#N/A,TRUE,"Basic";#N/A,#N/A,TRUE,"EXT-TABLE";#N/A,#N/A,TRUE,"STEEL";#N/A,#N/A,TRUE,"INT-Table";#N/A,#N/A,TRUE,"STEEL";#N/A,#N/A,TRUE,"Door"}</definedName>
    <definedName name="cpf_2_2" localSheetId="3" hidden="1">{#N/A,#N/A,TRUE,"Basic";#N/A,#N/A,TRUE,"EXT-TABLE";#N/A,#N/A,TRUE,"STEEL";#N/A,#N/A,TRUE,"INT-Table";#N/A,#N/A,TRUE,"STEEL";#N/A,#N/A,TRUE,"Door"}</definedName>
    <definedName name="cpf_2_2" hidden="1">{#N/A,#N/A,TRUE,"Basic";#N/A,#N/A,TRUE,"EXT-TABLE";#N/A,#N/A,TRUE,"STEEL";#N/A,#N/A,TRUE,"INT-Table";#N/A,#N/A,TRUE,"STEEL";#N/A,#N/A,TRUE,"Door"}</definedName>
    <definedName name="cpf_3" localSheetId="2" hidden="1">{#N/A,#N/A,TRUE,"Basic";#N/A,#N/A,TRUE,"EXT-TABLE";#N/A,#N/A,TRUE,"STEEL";#N/A,#N/A,TRUE,"INT-Table";#N/A,#N/A,TRUE,"STEEL";#N/A,#N/A,TRUE,"Door"}</definedName>
    <definedName name="cpf_3" localSheetId="3" hidden="1">{#N/A,#N/A,TRUE,"Basic";#N/A,#N/A,TRUE,"EXT-TABLE";#N/A,#N/A,TRUE,"STEEL";#N/A,#N/A,TRUE,"INT-Table";#N/A,#N/A,TRUE,"STEEL";#N/A,#N/A,TRUE,"Door"}</definedName>
    <definedName name="cpf_3" hidden="1">{#N/A,#N/A,TRUE,"Basic";#N/A,#N/A,TRUE,"EXT-TABLE";#N/A,#N/A,TRUE,"STEEL";#N/A,#N/A,TRUE,"INT-Table";#N/A,#N/A,TRUE,"STEEL";#N/A,#N/A,TRUE,"Door"}</definedName>
    <definedName name="cpf_3_1" localSheetId="2" hidden="1">{#N/A,#N/A,TRUE,"Basic";#N/A,#N/A,TRUE,"EXT-TABLE";#N/A,#N/A,TRUE,"STEEL";#N/A,#N/A,TRUE,"INT-Table";#N/A,#N/A,TRUE,"STEEL";#N/A,#N/A,TRUE,"Door"}</definedName>
    <definedName name="cpf_3_1" localSheetId="3" hidden="1">{#N/A,#N/A,TRUE,"Basic";#N/A,#N/A,TRUE,"EXT-TABLE";#N/A,#N/A,TRUE,"STEEL";#N/A,#N/A,TRUE,"INT-Table";#N/A,#N/A,TRUE,"STEEL";#N/A,#N/A,TRUE,"Door"}</definedName>
    <definedName name="cpf_3_1" hidden="1">{#N/A,#N/A,TRUE,"Basic";#N/A,#N/A,TRUE,"EXT-TABLE";#N/A,#N/A,TRUE,"STEEL";#N/A,#N/A,TRUE,"INT-Table";#N/A,#N/A,TRUE,"STEEL";#N/A,#N/A,TRUE,"Door"}</definedName>
    <definedName name="cpf_3_2" localSheetId="2" hidden="1">{#N/A,#N/A,TRUE,"Basic";#N/A,#N/A,TRUE,"EXT-TABLE";#N/A,#N/A,TRUE,"STEEL";#N/A,#N/A,TRUE,"INT-Table";#N/A,#N/A,TRUE,"STEEL";#N/A,#N/A,TRUE,"Door"}</definedName>
    <definedName name="cpf_3_2" localSheetId="3" hidden="1">{#N/A,#N/A,TRUE,"Basic";#N/A,#N/A,TRUE,"EXT-TABLE";#N/A,#N/A,TRUE,"STEEL";#N/A,#N/A,TRUE,"INT-Table";#N/A,#N/A,TRUE,"STEEL";#N/A,#N/A,TRUE,"Door"}</definedName>
    <definedName name="cpf_3_2" hidden="1">{#N/A,#N/A,TRUE,"Basic";#N/A,#N/A,TRUE,"EXT-TABLE";#N/A,#N/A,TRUE,"STEEL";#N/A,#N/A,TRUE,"INT-Table";#N/A,#N/A,TRUE,"STEEL";#N/A,#N/A,TRUE,"Door"}</definedName>
    <definedName name="cpf_4" localSheetId="2" hidden="1">{#N/A,#N/A,TRUE,"Basic";#N/A,#N/A,TRUE,"EXT-TABLE";#N/A,#N/A,TRUE,"STEEL";#N/A,#N/A,TRUE,"INT-Table";#N/A,#N/A,TRUE,"STEEL";#N/A,#N/A,TRUE,"Door"}</definedName>
    <definedName name="cpf_4" localSheetId="3" hidden="1">{#N/A,#N/A,TRUE,"Basic";#N/A,#N/A,TRUE,"EXT-TABLE";#N/A,#N/A,TRUE,"STEEL";#N/A,#N/A,TRUE,"INT-Table";#N/A,#N/A,TRUE,"STEEL";#N/A,#N/A,TRUE,"Door"}</definedName>
    <definedName name="cpf_4" hidden="1">{#N/A,#N/A,TRUE,"Basic";#N/A,#N/A,TRUE,"EXT-TABLE";#N/A,#N/A,TRUE,"STEEL";#N/A,#N/A,TRUE,"INT-Table";#N/A,#N/A,TRUE,"STEEL";#N/A,#N/A,TRUE,"Door"}</definedName>
    <definedName name="cpf_4_1" localSheetId="2" hidden="1">{#N/A,#N/A,TRUE,"Basic";#N/A,#N/A,TRUE,"EXT-TABLE";#N/A,#N/A,TRUE,"STEEL";#N/A,#N/A,TRUE,"INT-Table";#N/A,#N/A,TRUE,"STEEL";#N/A,#N/A,TRUE,"Door"}</definedName>
    <definedName name="cpf_4_1" localSheetId="3" hidden="1">{#N/A,#N/A,TRUE,"Basic";#N/A,#N/A,TRUE,"EXT-TABLE";#N/A,#N/A,TRUE,"STEEL";#N/A,#N/A,TRUE,"INT-Table";#N/A,#N/A,TRUE,"STEEL";#N/A,#N/A,TRUE,"Door"}</definedName>
    <definedName name="cpf_4_1" hidden="1">{#N/A,#N/A,TRUE,"Basic";#N/A,#N/A,TRUE,"EXT-TABLE";#N/A,#N/A,TRUE,"STEEL";#N/A,#N/A,TRUE,"INT-Table";#N/A,#N/A,TRUE,"STEEL";#N/A,#N/A,TRUE,"Door"}</definedName>
    <definedName name="cpf_4_2" localSheetId="2" hidden="1">{#N/A,#N/A,TRUE,"Basic";#N/A,#N/A,TRUE,"EXT-TABLE";#N/A,#N/A,TRUE,"STEEL";#N/A,#N/A,TRUE,"INT-Table";#N/A,#N/A,TRUE,"STEEL";#N/A,#N/A,TRUE,"Door"}</definedName>
    <definedName name="cpf_4_2" localSheetId="3" hidden="1">{#N/A,#N/A,TRUE,"Basic";#N/A,#N/A,TRUE,"EXT-TABLE";#N/A,#N/A,TRUE,"STEEL";#N/A,#N/A,TRUE,"INT-Table";#N/A,#N/A,TRUE,"STEEL";#N/A,#N/A,TRUE,"Door"}</definedName>
    <definedName name="cpf_4_2" hidden="1">{#N/A,#N/A,TRUE,"Basic";#N/A,#N/A,TRUE,"EXT-TABLE";#N/A,#N/A,TRUE,"STEEL";#N/A,#N/A,TRUE,"INT-Table";#N/A,#N/A,TRUE,"STEEL";#N/A,#N/A,TRUE,"Door"}</definedName>
    <definedName name="cpf_5" localSheetId="2" hidden="1">{#N/A,#N/A,TRUE,"Basic";#N/A,#N/A,TRUE,"EXT-TABLE";#N/A,#N/A,TRUE,"STEEL";#N/A,#N/A,TRUE,"INT-Table";#N/A,#N/A,TRUE,"STEEL";#N/A,#N/A,TRUE,"Door"}</definedName>
    <definedName name="cpf_5" localSheetId="3" hidden="1">{#N/A,#N/A,TRUE,"Basic";#N/A,#N/A,TRUE,"EXT-TABLE";#N/A,#N/A,TRUE,"STEEL";#N/A,#N/A,TRUE,"INT-Table";#N/A,#N/A,TRUE,"STEEL";#N/A,#N/A,TRUE,"Door"}</definedName>
    <definedName name="cpf_5" hidden="1">{#N/A,#N/A,TRUE,"Basic";#N/A,#N/A,TRUE,"EXT-TABLE";#N/A,#N/A,TRUE,"STEEL";#N/A,#N/A,TRUE,"INT-Table";#N/A,#N/A,TRUE,"STEEL";#N/A,#N/A,TRUE,"Door"}</definedName>
    <definedName name="cpf_5_1" localSheetId="2" hidden="1">{#N/A,#N/A,TRUE,"Basic";#N/A,#N/A,TRUE,"EXT-TABLE";#N/A,#N/A,TRUE,"STEEL";#N/A,#N/A,TRUE,"INT-Table";#N/A,#N/A,TRUE,"STEEL";#N/A,#N/A,TRUE,"Door"}</definedName>
    <definedName name="cpf_5_1" localSheetId="3" hidden="1">{#N/A,#N/A,TRUE,"Basic";#N/A,#N/A,TRUE,"EXT-TABLE";#N/A,#N/A,TRUE,"STEEL";#N/A,#N/A,TRUE,"INT-Table";#N/A,#N/A,TRUE,"STEEL";#N/A,#N/A,TRUE,"Door"}</definedName>
    <definedName name="cpf_5_1" hidden="1">{#N/A,#N/A,TRUE,"Basic";#N/A,#N/A,TRUE,"EXT-TABLE";#N/A,#N/A,TRUE,"STEEL";#N/A,#N/A,TRUE,"INT-Table";#N/A,#N/A,TRUE,"STEEL";#N/A,#N/A,TRUE,"Door"}</definedName>
    <definedName name="cpf_5_2" localSheetId="2" hidden="1">{#N/A,#N/A,TRUE,"Basic";#N/A,#N/A,TRUE,"EXT-TABLE";#N/A,#N/A,TRUE,"STEEL";#N/A,#N/A,TRUE,"INT-Table";#N/A,#N/A,TRUE,"STEEL";#N/A,#N/A,TRUE,"Door"}</definedName>
    <definedName name="cpf_5_2" localSheetId="3" hidden="1">{#N/A,#N/A,TRUE,"Basic";#N/A,#N/A,TRUE,"EXT-TABLE";#N/A,#N/A,TRUE,"STEEL";#N/A,#N/A,TRUE,"INT-Table";#N/A,#N/A,TRUE,"STEEL";#N/A,#N/A,TRUE,"Door"}</definedName>
    <definedName name="cpf_5_2" hidden="1">{#N/A,#N/A,TRUE,"Basic";#N/A,#N/A,TRUE,"EXT-TABLE";#N/A,#N/A,TRUE,"STEEL";#N/A,#N/A,TRUE,"INT-Table";#N/A,#N/A,TRUE,"STEEL";#N/A,#N/A,TRUE,"Door"}</definedName>
    <definedName name="CPL">#REF!</definedName>
    <definedName name="CPLG">#REF!</definedName>
    <definedName name="CPM" localSheetId="50" hidden="1">{#N/A,#N/A,FALSE,"Chi tiÆt"}</definedName>
    <definedName name="CPM" localSheetId="11" hidden="1">{#N/A,#N/A,FALSE,"Chi tiÆt"}</definedName>
    <definedName name="CPM" localSheetId="1" hidden="1">{#N/A,#N/A,FALSE,"Chi tiÆt"}</definedName>
    <definedName name="CPM" localSheetId="2" hidden="1">{#N/A,#N/A,FALSE,"Chi tiÆt"}</definedName>
    <definedName name="CPM" localSheetId="10" hidden="1">{#N/A,#N/A,FALSE,"Chi tiÆt"}</definedName>
    <definedName name="CPM" localSheetId="15" hidden="1">{#N/A,#N/A,FALSE,"Chi tiÆt"}</definedName>
    <definedName name="CPM" localSheetId="18" hidden="1">{#N/A,#N/A,FALSE,"Chi tiÆt"}</definedName>
    <definedName name="CPM" localSheetId="17" hidden="1">{#N/A,#N/A,FALSE,"Chi tiÆt"}</definedName>
    <definedName name="CPM" localSheetId="16" hidden="1">{#N/A,#N/A,FALSE,"Chi tiÆt"}</definedName>
    <definedName name="CPM" localSheetId="14" hidden="1">{#N/A,#N/A,FALSE,"Chi tiÆt"}</definedName>
    <definedName name="CPM" localSheetId="13" hidden="1">{#N/A,#N/A,FALSE,"Chi tiÆt"}</definedName>
    <definedName name="CPM" localSheetId="3" hidden="1">{#N/A,#N/A,FALSE,"Chi tiÆt"}</definedName>
    <definedName name="CPM" hidden="1">{#N/A,#N/A,FALSE,"Chi tiÆt"}</definedName>
    <definedName name="CPVC100">#REF!</definedName>
    <definedName name="CQ" localSheetId="1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10"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15"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18"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17"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16"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14"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13"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localSheetId="3"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Q"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R_FC">#REF!</definedName>
    <definedName name="CR_LC">#REF!</definedName>
    <definedName name="CR_SUP">#REF!</definedName>
    <definedName name="CRD">#REF!</definedName>
    <definedName name="CREATOR">#REF!</definedName>
    <definedName name="_xlnm.Criteria" localSheetId="11">[68]八幡!$L$200</definedName>
    <definedName name="_xlnm.Criteria" localSheetId="1">[68]八幡!$L$200</definedName>
    <definedName name="_xlnm.Criteria" localSheetId="2">[68]八幡!$L$200</definedName>
    <definedName name="_xlnm.Criteria" localSheetId="10">[68]八幡!$L$200</definedName>
    <definedName name="_xlnm.Criteria" localSheetId="15">[68]八幡!$L$200</definedName>
    <definedName name="_xlnm.Criteria" localSheetId="18">[68]八幡!$L$200</definedName>
    <definedName name="_xlnm.Criteria" localSheetId="17">[68]八幡!$L$200</definedName>
    <definedName name="_xlnm.Criteria" localSheetId="16">[68]八幡!$L$200</definedName>
    <definedName name="_xlnm.Criteria" localSheetId="14">[68]八幡!$L$200</definedName>
    <definedName name="_xlnm.Criteria" localSheetId="13">[68]八幡!$L$200</definedName>
    <definedName name="_xlnm.Criteria" localSheetId="3">[68]八幡!$L$200</definedName>
    <definedName name="_xlnm.Criteria">[68]八幡!$L$200</definedName>
    <definedName name="CRITINST">#REF!</definedName>
    <definedName name="CRITPURC">#REF!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d3p">#REF!</definedName>
    <definedName name="csddg1p">#REF!</definedName>
    <definedName name="csddt1p">#REF!</definedName>
    <definedName name="csht3p">#REF!</definedName>
    <definedName name="CSODJWO" localSheetId="2" hidden="1">{#N/A,#N/A,TRUE,"SUM";#N/A,#N/A,TRUE,"EE";#N/A,#N/A,TRUE,"AC";#N/A,#N/A,TRUE,"SN"}</definedName>
    <definedName name="CSODJWO" localSheetId="3" hidden="1">{#N/A,#N/A,TRUE,"SUM";#N/A,#N/A,TRUE,"EE";#N/A,#N/A,TRUE,"AC";#N/A,#N/A,TRUE,"SN"}</definedName>
    <definedName name="CSODJWO" hidden="1">{#N/A,#N/A,TRUE,"SUM";#N/A,#N/A,TRUE,"EE";#N/A,#N/A,TRUE,"AC";#N/A,#N/A,TRUE,"SN"}</definedName>
    <definedName name="CT_ActualThickness">#REF!</definedName>
    <definedName name="CT_CA">#REF!</definedName>
    <definedName name="CT_DPress">#REF!</definedName>
    <definedName name="CT_LigamentEfficiency">#REF!</definedName>
    <definedName name="CT_MaterialCode">#REF!</definedName>
    <definedName name="CT_OutsideDiameter">#REF!</definedName>
    <definedName name="ctbb">#REF!</definedName>
    <definedName name="ctbbt" localSheetId="50" hidden="1">{"'Sheet1'!$L$16"}</definedName>
    <definedName name="ctbbt" localSheetId="11" hidden="1">{"'Sheet1'!$L$16"}</definedName>
    <definedName name="ctbbt" localSheetId="1" hidden="1">{"'Sheet1'!$L$16"}</definedName>
    <definedName name="ctbbt" localSheetId="2" hidden="1">{"'Sheet1'!$L$16"}</definedName>
    <definedName name="ctbbt" localSheetId="10" hidden="1">{"'Sheet1'!$L$16"}</definedName>
    <definedName name="ctbbt" localSheetId="15" hidden="1">{"'Sheet1'!$L$16"}</definedName>
    <definedName name="ctbbt" localSheetId="18" hidden="1">{"'Sheet1'!$L$16"}</definedName>
    <definedName name="ctbbt" localSheetId="17" hidden="1">{"'Sheet1'!$L$16"}</definedName>
    <definedName name="ctbbt" localSheetId="16" hidden="1">{"'Sheet1'!$L$16"}</definedName>
    <definedName name="ctbbt" localSheetId="14" hidden="1">{"'Sheet1'!$L$16"}</definedName>
    <definedName name="ctbbt" localSheetId="13" hidden="1">{"'Sheet1'!$L$16"}</definedName>
    <definedName name="ctbbt" localSheetId="3" hidden="1">{"'Sheet1'!$L$16"}</definedName>
    <definedName name="ctbbt" hidden="1">{"'Sheet1'!$L$16"}</definedName>
    <definedName name="CTCS_DF">#REF!</definedName>
    <definedName name="CTCT1" localSheetId="50" hidden="1">{"'Sheet1'!$L$16"}</definedName>
    <definedName name="CTCT1" localSheetId="11" hidden="1">{"'Sheet1'!$L$16"}</definedName>
    <definedName name="CTCT1" localSheetId="1" hidden="1">{"'Sheet1'!$L$16"}</definedName>
    <definedName name="CTCT1" localSheetId="2" hidden="1">{"'Sheet1'!$L$16"}</definedName>
    <definedName name="CTCT1" localSheetId="10" hidden="1">{"'Sheet1'!$L$16"}</definedName>
    <definedName name="CTCT1" localSheetId="15" hidden="1">{"'Sheet1'!$L$16"}</definedName>
    <definedName name="CTCT1" localSheetId="18" hidden="1">{"'Sheet1'!$L$16"}</definedName>
    <definedName name="CTCT1" localSheetId="17" hidden="1">{"'Sheet1'!$L$16"}</definedName>
    <definedName name="CTCT1" localSheetId="16" hidden="1">{"'Sheet1'!$L$16"}</definedName>
    <definedName name="CTCT1" localSheetId="14" hidden="1">{"'Sheet1'!$L$16"}</definedName>
    <definedName name="CTCT1" localSheetId="13" hidden="1">{"'Sheet1'!$L$16"}</definedName>
    <definedName name="CTCT1" localSheetId="3" hidden="1">{"'Sheet1'!$L$16"}</definedName>
    <definedName name="CTCT1" hidden="1">{"'Sheet1'!$L$16"}</definedName>
    <definedName name="CTDG_A">[69]CTDG!$H$10</definedName>
    <definedName name="CTDG_B">[69]CTDG!$I$10</definedName>
    <definedName name="CTDG_C">[69]CTDG!$J$10</definedName>
    <definedName name="CTGS" localSheetId="50" hidden="1">{"'Sheet1'!$L$16"}</definedName>
    <definedName name="CTGS" localSheetId="11" hidden="1">{"'Sheet1'!$L$16"}</definedName>
    <definedName name="CTGS" localSheetId="1" hidden="1">{"'Sheet1'!$L$16"}</definedName>
    <definedName name="CTGS" localSheetId="2" hidden="1">{"'Sheet1'!$L$16"}</definedName>
    <definedName name="CTGS" localSheetId="10" hidden="1">{"'Sheet1'!$L$16"}</definedName>
    <definedName name="CTGS" localSheetId="15" hidden="1">{"'Sheet1'!$L$16"}</definedName>
    <definedName name="CTGS" localSheetId="18" hidden="1">{"'Sheet1'!$L$16"}</definedName>
    <definedName name="CTGS" localSheetId="17" hidden="1">{"'Sheet1'!$L$16"}</definedName>
    <definedName name="CTGS" localSheetId="16" hidden="1">{"'Sheet1'!$L$16"}</definedName>
    <definedName name="CTGS" localSheetId="14" hidden="1">{"'Sheet1'!$L$16"}</definedName>
    <definedName name="CTGS" localSheetId="13" hidden="1">{"'Sheet1'!$L$16"}</definedName>
    <definedName name="CTGS" localSheetId="3" hidden="1">{"'Sheet1'!$L$16"}</definedName>
    <definedName name="CTGS" hidden="1">{"'Sheet1'!$L$16"}</definedName>
    <definedName name="ctiep">#REF!</definedName>
    <definedName name="ctieu" localSheetId="50" hidden="1">{"'Sheet1'!$L$16"}</definedName>
    <definedName name="ctieu" localSheetId="11" hidden="1">{"'Sheet1'!$L$16"}</definedName>
    <definedName name="ctieu" localSheetId="1" hidden="1">{"'Sheet1'!$L$16"}</definedName>
    <definedName name="ctieu" localSheetId="2" hidden="1">{"'Sheet1'!$L$16"}</definedName>
    <definedName name="ctieu" localSheetId="10" hidden="1">{"'Sheet1'!$L$16"}</definedName>
    <definedName name="ctieu" localSheetId="15" hidden="1">{"'Sheet1'!$L$16"}</definedName>
    <definedName name="ctieu" localSheetId="18" hidden="1">{"'Sheet1'!$L$16"}</definedName>
    <definedName name="ctieu" localSheetId="17" hidden="1">{"'Sheet1'!$L$16"}</definedName>
    <definedName name="ctieu" localSheetId="16" hidden="1">{"'Sheet1'!$L$16"}</definedName>
    <definedName name="ctieu" localSheetId="14" hidden="1">{"'Sheet1'!$L$16"}</definedName>
    <definedName name="ctieu" localSheetId="13" hidden="1">{"'Sheet1'!$L$16"}</definedName>
    <definedName name="ctieu" localSheetId="3" hidden="1">{"'Sheet1'!$L$16"}</definedName>
    <definedName name="ctieu" hidden="1">{"'Sheet1'!$L$16"}</definedName>
    <definedName name="cu">#REF!</definedName>
    <definedName name="CU_LY">#REF!</definedName>
    <definedName name="cu_ly_1">'[70]tra-vat-lieu'!$A$219:$A$319</definedName>
    <definedName name="cung" localSheetId="50" hidden="1">{"'Sheet1'!$L$16"}</definedName>
    <definedName name="cung" localSheetId="11" hidden="1">{"'Sheet1'!$L$16"}</definedName>
    <definedName name="cung" localSheetId="1" hidden="1">{"'Sheet1'!$L$16"}</definedName>
    <definedName name="cung" localSheetId="2" hidden="1">{"'Sheet1'!$L$16"}</definedName>
    <definedName name="cung" localSheetId="10" hidden="1">{"'Sheet1'!$L$16"}</definedName>
    <definedName name="cung" localSheetId="15" hidden="1">{"'Sheet1'!$L$16"}</definedName>
    <definedName name="cung" localSheetId="18" hidden="1">{"'Sheet1'!$L$16"}</definedName>
    <definedName name="cung" localSheetId="17" hidden="1">{"'Sheet1'!$L$16"}</definedName>
    <definedName name="cung" localSheetId="16" hidden="1">{"'Sheet1'!$L$16"}</definedName>
    <definedName name="cung" localSheetId="14" hidden="1">{"'Sheet1'!$L$16"}</definedName>
    <definedName name="cung" localSheetId="13" hidden="1">{"'Sheet1'!$L$16"}</definedName>
    <definedName name="cung" localSheetId="3" hidden="1">{"'Sheet1'!$L$16"}</definedName>
    <definedName name="cung" hidden="1">{"'Sheet1'!$L$16"}</definedName>
    <definedName name="cuoc_vc">#REF!</definedName>
    <definedName name="Cuoc_vc_1">'[70]tra-vat-lieu'!$B$219:$G$319</definedName>
    <definedName name="CURRENCY">#REF!</definedName>
    <definedName name="CurrencyOffer" localSheetId="11">'[46]Material for Silencers (8)'!$I$52</definedName>
    <definedName name="CurrencyOffer" localSheetId="1">'[46]Material for Silencers (8)'!$I$52</definedName>
    <definedName name="CurrencyOffer" localSheetId="2">'[46]Material for Silencers (8)'!$I$52</definedName>
    <definedName name="CurrencyOffer" localSheetId="10">'[46]Material for Silencers (8)'!$I$52</definedName>
    <definedName name="CurrencyOffer" localSheetId="15">'[46]Material for Silencers (8)'!$I$52</definedName>
    <definedName name="CurrencyOffer" localSheetId="18">'[46]Material for Silencers (8)'!$I$52</definedName>
    <definedName name="CurrencyOffer" localSheetId="17">'[46]Material for Silencers (8)'!$I$52</definedName>
    <definedName name="CurrencyOffer" localSheetId="16">'[46]Material for Silencers (8)'!$I$52</definedName>
    <definedName name="CurrencyOffer" localSheetId="14">'[46]Material for Silencers (8)'!$I$52</definedName>
    <definedName name="CurrencyOffer" localSheetId="13">'[46]Material for Silencers (8)'!$I$52</definedName>
    <definedName name="CurrencyOffer" localSheetId="3">'[46]Material for Silencers (8)'!$I$52</definedName>
    <definedName name="CurrencyOffer">'[46]Material for Silencers (8)'!$I$52</definedName>
    <definedName name="CurrencyRateActual" localSheetId="11">[46]Rates!$J$10</definedName>
    <definedName name="CurrencyRateActual" localSheetId="1">[46]Rates!$J$10</definedName>
    <definedName name="CurrencyRateActual" localSheetId="2">[46]Rates!$J$10</definedName>
    <definedName name="CurrencyRateActual" localSheetId="10">[46]Rates!$J$10</definedName>
    <definedName name="CurrencyRateActual" localSheetId="15">[46]Rates!$J$10</definedName>
    <definedName name="CurrencyRateActual" localSheetId="18">[46]Rates!$J$10</definedName>
    <definedName name="CurrencyRateActual" localSheetId="17">[46]Rates!$J$10</definedName>
    <definedName name="CurrencyRateActual" localSheetId="16">[46]Rates!$J$10</definedName>
    <definedName name="CurrencyRateActual" localSheetId="14">[46]Rates!$J$10</definedName>
    <definedName name="CurrencyRateActual" localSheetId="13">[46]Rates!$J$10</definedName>
    <definedName name="CurrencyRateActual" localSheetId="3">[46]Rates!$J$10</definedName>
    <definedName name="CurrencyRateActual">[46]Rates!$J$10</definedName>
    <definedName name="CurrencyRateUsed" localSheetId="11">[46]Rates!$J$4</definedName>
    <definedName name="CurrencyRateUsed" localSheetId="1">[46]Rates!$J$4</definedName>
    <definedName name="CurrencyRateUsed" localSheetId="2">[46]Rates!$J$4</definedName>
    <definedName name="CurrencyRateUsed" localSheetId="10">[46]Rates!$J$4</definedName>
    <definedName name="CurrencyRateUsed" localSheetId="15">[46]Rates!$J$4</definedName>
    <definedName name="CurrencyRateUsed" localSheetId="18">[46]Rates!$J$4</definedName>
    <definedName name="CurrencyRateUsed" localSheetId="17">[46]Rates!$J$4</definedName>
    <definedName name="CurrencyRateUsed" localSheetId="16">[46]Rates!$J$4</definedName>
    <definedName name="CurrencyRateUsed" localSheetId="14">[46]Rates!$J$4</definedName>
    <definedName name="CurrencyRateUsed" localSheetId="13">[46]Rates!$J$4</definedName>
    <definedName name="CurrencyRateUsed" localSheetId="3">[46]Rates!$J$4</definedName>
    <definedName name="CurrencyRateUsed">[46]Rates!$J$4</definedName>
    <definedName name="Customer" localSheetId="11">'[46]Input (1)'!$B$2</definedName>
    <definedName name="Customer" localSheetId="1">'[46]Input (1)'!$B$2</definedName>
    <definedName name="Customer" localSheetId="2">'[46]Input (1)'!$B$2</definedName>
    <definedName name="Customer" localSheetId="10">'[46]Input (1)'!$B$2</definedName>
    <definedName name="Customer" localSheetId="15">'[46]Input (1)'!$B$2</definedName>
    <definedName name="Customer" localSheetId="18">'[46]Input (1)'!$B$2</definedName>
    <definedName name="Customer" localSheetId="17">'[46]Input (1)'!$B$2</definedName>
    <definedName name="Customer" localSheetId="16">'[46]Input (1)'!$B$2</definedName>
    <definedName name="Customer" localSheetId="14">'[46]Input (1)'!$B$2</definedName>
    <definedName name="Customer" localSheetId="13">'[46]Input (1)'!$B$2</definedName>
    <definedName name="Customer" localSheetId="3">'[46]Input (1)'!$B$2</definedName>
    <definedName name="Customer">'[46]Input (1)'!$B$2</definedName>
    <definedName name="CV" localSheetId="11">[71]costing_CV!$B$7:$O$82</definedName>
    <definedName name="CV" localSheetId="1">[71]costing_CV!$B$7:$O$82</definedName>
    <definedName name="CV" localSheetId="2">[71]costing_CV!$B$7:$O$82</definedName>
    <definedName name="CV" localSheetId="10">[71]costing_CV!$B$7:$O$82</definedName>
    <definedName name="CV" localSheetId="15">[71]costing_CV!$B$7:$O$82</definedName>
    <definedName name="CV" localSheetId="18">[71]costing_CV!$B$7:$O$82</definedName>
    <definedName name="CV" localSheetId="17">[71]costing_CV!$B$7:$O$82</definedName>
    <definedName name="CV" localSheetId="16">[71]costing_CV!$B$7:$O$82</definedName>
    <definedName name="CV" localSheetId="14">[71]costing_CV!$B$7:$O$82</definedName>
    <definedName name="CV" localSheetId="13">[71]costing_CV!$B$7:$O$82</definedName>
    <definedName name="CV" localSheetId="3">[71]costing_CV!$B$7:$O$82</definedName>
    <definedName name="CV">[71]costing_CV!$B$7:$O$82</definedName>
    <definedName name="CV_1">'[59]C-18'!#REF!</definedName>
    <definedName name="CV_11">'[59]C-18'!#REF!</definedName>
    <definedName name="CV_14">'[60]C-18'!#REF!</definedName>
    <definedName name="CV_15">'[60]C-18'!#REF!</definedName>
    <definedName name="CV_16">'[60]C-18'!#REF!</definedName>
    <definedName name="CV_17">'[60]C-18'!#REF!</definedName>
    <definedName name="CV_19">'[60]C-18'!#REF!</definedName>
    <definedName name="CV_20">'[60]C-18'!#REF!</definedName>
    <definedName name="CV_30">'[60]C-18'!#REF!</definedName>
    <definedName name="CV_40">'[60]C-18'!#REF!</definedName>
    <definedName name="CV_50">'[60]C-18'!#REF!</definedName>
    <definedName name="CV_60">'[60]C-18'!#REF!</definedName>
    <definedName name="CV_70">'[60]C-18'!#REF!</definedName>
    <definedName name="CV_80">'[60]C-18'!#REF!</definedName>
    <definedName name="cvc">#REF!</definedName>
    <definedName name="cvsdim">[57]csdim!$A$2510:$A$3147</definedName>
    <definedName name="cvsloadrange">[57]cvsload!$A$3:$A$66</definedName>
    <definedName name="CW">[72]작성기준!$C$24</definedName>
    <definedName name="CX">#REF!</definedName>
    <definedName name="D" localSheetId="2" hidden="1">{"EqList",#N/A,FALSE,"Process"}</definedName>
    <definedName name="D" localSheetId="3" hidden="1">{"EqList",#N/A,FALSE,"Process"}</definedName>
    <definedName name="D" hidden="1">{"EqList",#N/A,FALSE,"Process"}</definedName>
    <definedName name="d.d">[47]Input!#REF!</definedName>
    <definedName name="d.d1">[47]Input!#REF!</definedName>
    <definedName name="d.d2">[47]Input!#REF!</definedName>
    <definedName name="d_1">[47]Input!#REF!</definedName>
    <definedName name="d_2">[47]Input!#REF!</definedName>
    <definedName name="d_3">[47]Input!#REF!</definedName>
    <definedName name="d_4">[47]Input!#REF!</definedName>
    <definedName name="D_7101A_B">#REF!</definedName>
    <definedName name="D1FO">#REF!</definedName>
    <definedName name="D2FO">#REF!</definedName>
    <definedName name="D3FO">#REF!</definedName>
    <definedName name="d4_">[73]Loading!#REF!</definedName>
    <definedName name="d5_">[73]Loading!#REF!</definedName>
    <definedName name="da" localSheetId="2" hidden="1">{#N/A,#N/A,FALSE,"CCTV"}</definedName>
    <definedName name="da" localSheetId="3" hidden="1">{#N/A,#N/A,FALSE,"CCTV"}</definedName>
    <definedName name="da" hidden="1">{#N/A,#N/A,FALSE,"CCTV"}</definedName>
    <definedName name="da_hoc_xay">#REF!</definedName>
    <definedName name="da0.5x1">#REF!</definedName>
    <definedName name="da1x2">#REF!</definedName>
    <definedName name="da2x4">#REF!</definedName>
    <definedName name="da300x300">#REF!</definedName>
    <definedName name="da4x6">#REF!</definedName>
    <definedName name="Dachanzahl">#REF!</definedName>
    <definedName name="Dachausführung">#REF!</definedName>
    <definedName name="Dachform">#REF!</definedName>
    <definedName name="Dachzuordnung">#REF!</definedName>
    <definedName name="dadas">'[48]B-B'!#REF!</definedName>
    <definedName name="Daewoo1">#REF!</definedName>
    <definedName name="dahoc">#REF!</definedName>
    <definedName name="dam_cau_BTCT">#REF!</definedName>
    <definedName name="Dan_dung">#REF!</definedName>
    <definedName name="danep">#REF!</definedName>
    <definedName name="DANGA">'[74]Y-WORK'!$D$19:$D$19,'[74]Y-WORK'!$F$19:$BD$19</definedName>
    <definedName name="danho">#REF!</definedName>
    <definedName name="dao" localSheetId="2" hidden="1">{"'Sheet1'!$L$16"}</definedName>
    <definedName name="dao" localSheetId="3" hidden="1">{"'Sheet1'!$L$16"}</definedName>
    <definedName name="dao" hidden="1">{"'Sheet1'!$L$16"}</definedName>
    <definedName name="dao_dap_dat">#REF!</definedName>
    <definedName name="dasfadsf" localSheetId="2" hidden="1">{#N/A,#N/A,FALSE,"CCTV"}</definedName>
    <definedName name="dasfadsf" localSheetId="3" hidden="1">{#N/A,#N/A,FALSE,"CCTV"}</definedName>
    <definedName name="dasfadsf" hidden="1">{#N/A,#N/A,FALSE,"CCTV"}</definedName>
    <definedName name="data">#REF!</definedName>
    <definedName name="data1">#REF!</definedName>
    <definedName name="data2">#REF!</definedName>
    <definedName name="data3">#REF!</definedName>
    <definedName name="_xlnm.Database" localSheetId="11">#REF!</definedName>
    <definedName name="_xlnm.Database" localSheetId="1">#REF!</definedName>
    <definedName name="_xlnm.Database" localSheetId="2">#REF!</definedName>
    <definedName name="_xlnm.Database" localSheetId="10">#REF!</definedName>
    <definedName name="_xlnm.Database" localSheetId="15">#REF!</definedName>
    <definedName name="_xlnm.Database" localSheetId="18">#REF!</definedName>
    <definedName name="_xlnm.Database" localSheetId="17">#REF!</definedName>
    <definedName name="_xlnm.Database" localSheetId="16">#REF!</definedName>
    <definedName name="_xlnm.Database" localSheetId="14">#REF!</definedName>
    <definedName name="_xlnm.Database" localSheetId="13">#REF!</definedName>
    <definedName name="_xlnm.Database" localSheetId="3">#REF!</definedName>
    <definedName name="_xlnm.Database">#REF!</definedName>
    <definedName name="Database_MI" localSheetId="11">[75]PP!$C$53:$C$107</definedName>
    <definedName name="Database_MI" localSheetId="1">[75]PP!$C$53:$C$107</definedName>
    <definedName name="Database_MI" localSheetId="2">[75]PP!$C$53:$C$107</definedName>
    <definedName name="Database_MI" localSheetId="10">[75]PP!$C$53:$C$107</definedName>
    <definedName name="Database_MI" localSheetId="15">[75]PP!$C$53:$C$107</definedName>
    <definedName name="Database_MI" localSheetId="18">[75]PP!$C$53:$C$107</definedName>
    <definedName name="Database_MI" localSheetId="17">[75]PP!$C$53:$C$107</definedName>
    <definedName name="Database_MI" localSheetId="16">[75]PP!$C$53:$C$107</definedName>
    <definedName name="Database_MI" localSheetId="14">[75]PP!$C$53:$C$107</definedName>
    <definedName name="Database_MI" localSheetId="13">[75]PP!$C$53:$C$107</definedName>
    <definedName name="Database_MI" localSheetId="3">[75]PP!$C$53:$C$107</definedName>
    <definedName name="Database_MI">[75]PP!$C$53:$C$107</definedName>
    <definedName name="DATABASE_VERSION">#REF!</definedName>
    <definedName name="databasegrezzi" localSheetId="11">[76]Repilogo!#REF!</definedName>
    <definedName name="databasegrezzi" localSheetId="1">[76]Repilogo!#REF!</definedName>
    <definedName name="databasegrezzi" localSheetId="2">[76]Repilogo!#REF!</definedName>
    <definedName name="databasegrezzi" localSheetId="10">[76]Repilogo!#REF!</definedName>
    <definedName name="databasegrezzi" localSheetId="15">[76]Repilogo!#REF!</definedName>
    <definedName name="databasegrezzi" localSheetId="18">[76]Repilogo!#REF!</definedName>
    <definedName name="databasegrezzi" localSheetId="17">[76]Repilogo!#REF!</definedName>
    <definedName name="databasegrezzi" localSheetId="16">[76]Repilogo!#REF!</definedName>
    <definedName name="databasegrezzi" localSheetId="14">[76]Repilogo!#REF!</definedName>
    <definedName name="databasegrezzi" localSheetId="13">[76]Repilogo!#REF!</definedName>
    <definedName name="databasegrezzi" localSheetId="3">[76]Repilogo!#REF!</definedName>
    <definedName name="databasegrezzi">[76]Repilogo!#REF!</definedName>
    <definedName name="DataFilter" localSheetId="7">[77]!DataFilter</definedName>
    <definedName name="DataFilter" localSheetId="5">[77]!DataFilter</definedName>
    <definedName name="DataFilter" localSheetId="23">[77]!DataFilter</definedName>
    <definedName name="DataFilter" localSheetId="24">[77]!DataFilter</definedName>
    <definedName name="DataFilter" localSheetId="41">[77]!DataFilter</definedName>
    <definedName name="DataFilter" localSheetId="46">[77]!DataFilter</definedName>
    <definedName name="DataFilter" localSheetId="45">[77]!DataFilter</definedName>
    <definedName name="DataFilter" localSheetId="38">[77]!DataFilter</definedName>
    <definedName name="DataFilter" localSheetId="30">[77]!DataFilter</definedName>
    <definedName name="DataFilter" localSheetId="29">[77]!DataFilter</definedName>
    <definedName name="DataFilter" localSheetId="31">[77]!DataFilter</definedName>
    <definedName name="DataFilter" localSheetId="37">[77]!DataFilter</definedName>
    <definedName name="DataFilter" localSheetId="28">[77]!DataFilter</definedName>
    <definedName name="DataFilter" localSheetId="36">[77]!DataFilter</definedName>
    <definedName name="DataFilter" localSheetId="44">[77]!DataFilter</definedName>
    <definedName name="DataFilter" localSheetId="43">[77]!DataFilter</definedName>
    <definedName name="DataFilter" localSheetId="39">[77]!DataFilter</definedName>
    <definedName name="DataFilter" localSheetId="47">[77]!DataFilter</definedName>
    <definedName name="DataFilter" localSheetId="42">[77]!DataFilter</definedName>
    <definedName name="DataFilter" localSheetId="0">[77]!DataFilter</definedName>
    <definedName name="DataFilter" localSheetId="11">[77]!DataFilter</definedName>
    <definedName name="DataFilter" localSheetId="1">[77]!DataFilter</definedName>
    <definedName name="DataFilter" localSheetId="9">[77]!DataFilter</definedName>
    <definedName name="DataFilter" localSheetId="8">[77]!DataFilter</definedName>
    <definedName name="DataFilter" localSheetId="2">[77]!DataFilter</definedName>
    <definedName name="DataFilter" localSheetId="25">[77]!DataFilter</definedName>
    <definedName name="DataFilter" localSheetId="35">[77]!DataFilter</definedName>
    <definedName name="DataFilter" localSheetId="6">[77]!DataFilter</definedName>
    <definedName name="DataFilter" localSheetId="34">[77]!DataFilter</definedName>
    <definedName name="DataFilter" localSheetId="33">[77]!DataFilter</definedName>
    <definedName name="DataFilter" localSheetId="27">[77]!DataFilter</definedName>
    <definedName name="DataFilter" localSheetId="26">[77]!DataFilter</definedName>
    <definedName name="DataFilter" localSheetId="32">[77]!DataFilter</definedName>
    <definedName name="DataFilter" localSheetId="22">[77]!DataFilter</definedName>
    <definedName name="DataFilter" localSheetId="10">[77]!DataFilter</definedName>
    <definedName name="DataFilter" localSheetId="15">[77]!DataFilter</definedName>
    <definedName name="DataFilter" localSheetId="18">[77]!DataFilter</definedName>
    <definedName name="DataFilter" localSheetId="20">[77]!DataFilter</definedName>
    <definedName name="DataFilter" localSheetId="40">[77]!DataFilter</definedName>
    <definedName name="DataFilter" localSheetId="21">[77]!DataFilter</definedName>
    <definedName name="DataFilter" localSheetId="19">[77]!DataFilter</definedName>
    <definedName name="DataFilter" localSheetId="17">[77]!DataFilter</definedName>
    <definedName name="DataFilter" localSheetId="16">[77]!DataFilter</definedName>
    <definedName name="DataFilter" localSheetId="14">[77]!DataFilter</definedName>
    <definedName name="DataFilter" localSheetId="13">[77]!DataFilter</definedName>
    <definedName name="DataFilter" localSheetId="3">[77]!DataFilter</definedName>
    <definedName name="DataFilter" localSheetId="4">[77]!DataFilter</definedName>
    <definedName name="DataFilter">[77]!DataFilter</definedName>
    <definedName name="datalist">#REF!</definedName>
    <definedName name="DataSort" localSheetId="7">[77]!DataSort</definedName>
    <definedName name="DataSort" localSheetId="5">[77]!DataSort</definedName>
    <definedName name="DataSort" localSheetId="23">[77]!DataSort</definedName>
    <definedName name="DataSort" localSheetId="24">[77]!DataSort</definedName>
    <definedName name="DataSort" localSheetId="41">[77]!DataSort</definedName>
    <definedName name="DataSort" localSheetId="46">[77]!DataSort</definedName>
    <definedName name="DataSort" localSheetId="45">[77]!DataSort</definedName>
    <definedName name="DataSort" localSheetId="38">[77]!DataSort</definedName>
    <definedName name="DataSort" localSheetId="30">[77]!DataSort</definedName>
    <definedName name="DataSort" localSheetId="29">[77]!DataSort</definedName>
    <definedName name="DataSort" localSheetId="31">[77]!DataSort</definedName>
    <definedName name="DataSort" localSheetId="37">[77]!DataSort</definedName>
    <definedName name="DataSort" localSheetId="28">[77]!DataSort</definedName>
    <definedName name="DataSort" localSheetId="36">[77]!DataSort</definedName>
    <definedName name="DataSort" localSheetId="44">[77]!DataSort</definedName>
    <definedName name="DataSort" localSheetId="43">[77]!DataSort</definedName>
    <definedName name="DataSort" localSheetId="39">[77]!DataSort</definedName>
    <definedName name="DataSort" localSheetId="47">[77]!DataSort</definedName>
    <definedName name="DataSort" localSheetId="42">[77]!DataSort</definedName>
    <definedName name="DataSort" localSheetId="0">[77]!DataSort</definedName>
    <definedName name="DataSort" localSheetId="11">[77]!DataSort</definedName>
    <definedName name="DataSort" localSheetId="1">[77]!DataSort</definedName>
    <definedName name="DataSort" localSheetId="9">[77]!DataSort</definedName>
    <definedName name="DataSort" localSheetId="8">[77]!DataSort</definedName>
    <definedName name="DataSort" localSheetId="2">[77]!DataSort</definedName>
    <definedName name="DataSort" localSheetId="25">[77]!DataSort</definedName>
    <definedName name="DataSort" localSheetId="35">[77]!DataSort</definedName>
    <definedName name="DataSort" localSheetId="6">[77]!DataSort</definedName>
    <definedName name="DataSort" localSheetId="34">[77]!DataSort</definedName>
    <definedName name="DataSort" localSheetId="33">[77]!DataSort</definedName>
    <definedName name="DataSort" localSheetId="27">[77]!DataSort</definedName>
    <definedName name="DataSort" localSheetId="26">[77]!DataSort</definedName>
    <definedName name="DataSort" localSheetId="32">[77]!DataSort</definedName>
    <definedName name="DataSort" localSheetId="22">[77]!DataSort</definedName>
    <definedName name="DataSort" localSheetId="10">[77]!DataSort</definedName>
    <definedName name="DataSort" localSheetId="15">[77]!DataSort</definedName>
    <definedName name="DataSort" localSheetId="18">[77]!DataSort</definedName>
    <definedName name="DataSort" localSheetId="20">[77]!DataSort</definedName>
    <definedName name="DataSort" localSheetId="40">[77]!DataSort</definedName>
    <definedName name="DataSort" localSheetId="21">[77]!DataSort</definedName>
    <definedName name="DataSort" localSheetId="19">[77]!DataSort</definedName>
    <definedName name="DataSort" localSheetId="17">[77]!DataSort</definedName>
    <definedName name="DataSort" localSheetId="16">[77]!DataSort</definedName>
    <definedName name="DataSort" localSheetId="14">[77]!DataSort</definedName>
    <definedName name="DataSort" localSheetId="13">[77]!DataSort</definedName>
    <definedName name="DataSort" localSheetId="3">[77]!DataSort</definedName>
    <definedName name="DataSort" localSheetId="4">[77]!DataSort</definedName>
    <definedName name="DataSort">[77]!DataSort</definedName>
    <definedName name="dataww" localSheetId="11" hidden="1">#N/A</definedName>
    <definedName name="dataww" localSheetId="1" hidden="1">#N/A</definedName>
    <definedName name="dataww" localSheetId="2" hidden="1">#N/A</definedName>
    <definedName name="dataww" localSheetId="10" hidden="1">#N/A</definedName>
    <definedName name="dataww" localSheetId="15" hidden="1">#N/A</definedName>
    <definedName name="dataww" localSheetId="18" hidden="1">#N/A</definedName>
    <definedName name="dataww" localSheetId="17" hidden="1">#N/A</definedName>
    <definedName name="dataww" localSheetId="16" hidden="1">#N/A</definedName>
    <definedName name="dataww" localSheetId="14" hidden="1">#N/A</definedName>
    <definedName name="dataww" localSheetId="13" hidden="1">#N/A</definedName>
    <definedName name="dataww" localSheetId="3" hidden="1">#N/A</definedName>
    <definedName name="dataww" hidden="1">#N/A</definedName>
    <definedName name="DATA영역">#REF!,#REF!,#REF!,#REF!,#REF!,#REF!,#REF!</definedName>
    <definedName name="datden">#REF!</definedName>
    <definedName name="Date">'[66]GM 000'!$H$1</definedName>
    <definedName name="DATE_TIME">#REF!</definedName>
    <definedName name="Datum">#REF!</definedName>
    <definedName name="dau">#REF!</definedName>
    <definedName name="daybuoc">#REF!</definedName>
    <definedName name="DB">#REF!</definedName>
    <definedName name="DBP_PersonalkostenCSV">#REF!</definedName>
    <definedName name="DBSumme_Lohnkosten">#REF!</definedName>
    <definedName name="DBSumme_Material">#REF!</definedName>
    <definedName name="DBSumme_Montage">#REF!</definedName>
    <definedName name="DBSumme_Reisekosten">#REF!</definedName>
    <definedName name="DBSumme_Transportkosten">#REF!</definedName>
    <definedName name="DC7per" hidden="1">#REF!</definedName>
    <definedName name="DD">#REF!</definedName>
    <definedName name="DDD" localSheetId="11">#REF!</definedName>
    <definedName name="DDD" localSheetId="1">#REF!</definedName>
    <definedName name="DDD" localSheetId="2">#REF!</definedName>
    <definedName name="DDD" localSheetId="10">#REF!</definedName>
    <definedName name="DDD" localSheetId="15">#REF!</definedName>
    <definedName name="DDD" localSheetId="18">#REF!</definedName>
    <definedName name="DDD" localSheetId="17">#REF!</definedName>
    <definedName name="DDD" localSheetId="16">#REF!</definedName>
    <definedName name="DDD" localSheetId="14">#REF!</definedName>
    <definedName name="DDD" localSheetId="13">#REF!</definedName>
    <definedName name="DDD" localSheetId="3">#REF!</definedName>
    <definedName name="DDD">#REF!</definedName>
    <definedName name="ddda" localSheetId="2" hidden="1">{#N/A,#N/A,TRUE,"Str.";#N/A,#N/A,TRUE,"Steel &amp; Roof";#N/A,#N/A,TRUE,"Arc.";#N/A,#N/A,TRUE,"Preliminary";#N/A,#N/A,TRUE,"Sum_Prelim"}</definedName>
    <definedName name="ddda" localSheetId="3" hidden="1">{#N/A,#N/A,TRUE,"Str.";#N/A,#N/A,TRUE,"Steel &amp; Roof";#N/A,#N/A,TRUE,"Arc.";#N/A,#N/A,TRUE,"Preliminary";#N/A,#N/A,TRUE,"Sum_Prelim"}</definedName>
    <definedName name="ddda" hidden="1">{#N/A,#N/A,TRUE,"Str.";#N/A,#N/A,TRUE,"Steel &amp; Roof";#N/A,#N/A,TRUE,"Arc.";#N/A,#N/A,TRUE,"Preliminary";#N/A,#N/A,TRUE,"Sum_Prelim"}</definedName>
    <definedName name="ddddd"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localSheetId="1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dddd_1" localSheetId="2" hidden="1">{#N/A,#N/A,TRUE,"Basic";#N/A,#N/A,TRUE,"EXT-TABLE";#N/A,#N/A,TRUE,"STEEL";#N/A,#N/A,TRUE,"INT-Table";#N/A,#N/A,TRUE,"STEEL";#N/A,#N/A,TRUE,"Door"}</definedName>
    <definedName name="ddddd_1" localSheetId="3" hidden="1">{#N/A,#N/A,TRUE,"Basic";#N/A,#N/A,TRUE,"EXT-TABLE";#N/A,#N/A,TRUE,"STEEL";#N/A,#N/A,TRUE,"INT-Table";#N/A,#N/A,TRUE,"STEEL";#N/A,#N/A,TRUE,"Door"}</definedName>
    <definedName name="ddddd_1" hidden="1">{#N/A,#N/A,TRUE,"Basic";#N/A,#N/A,TRUE,"EXT-TABLE";#N/A,#N/A,TRUE,"STEEL";#N/A,#N/A,TRUE,"INT-Table";#N/A,#N/A,TRUE,"STEEL";#N/A,#N/A,TRUE,"Door"}</definedName>
    <definedName name="ddddd_1_1" localSheetId="2" hidden="1">{#N/A,#N/A,TRUE,"Basic";#N/A,#N/A,TRUE,"EXT-TABLE";#N/A,#N/A,TRUE,"STEEL";#N/A,#N/A,TRUE,"INT-Table";#N/A,#N/A,TRUE,"STEEL";#N/A,#N/A,TRUE,"Door"}</definedName>
    <definedName name="ddddd_1_1" localSheetId="3" hidden="1">{#N/A,#N/A,TRUE,"Basic";#N/A,#N/A,TRUE,"EXT-TABLE";#N/A,#N/A,TRUE,"STEEL";#N/A,#N/A,TRUE,"INT-Table";#N/A,#N/A,TRUE,"STEEL";#N/A,#N/A,TRUE,"Door"}</definedName>
    <definedName name="ddddd_1_1" hidden="1">{#N/A,#N/A,TRUE,"Basic";#N/A,#N/A,TRUE,"EXT-TABLE";#N/A,#N/A,TRUE,"STEEL";#N/A,#N/A,TRUE,"INT-Table";#N/A,#N/A,TRUE,"STEEL";#N/A,#N/A,TRUE,"Door"}</definedName>
    <definedName name="ddddd_1_2" localSheetId="2" hidden="1">{#N/A,#N/A,TRUE,"Basic";#N/A,#N/A,TRUE,"EXT-TABLE";#N/A,#N/A,TRUE,"STEEL";#N/A,#N/A,TRUE,"INT-Table";#N/A,#N/A,TRUE,"STEEL";#N/A,#N/A,TRUE,"Door"}</definedName>
    <definedName name="ddddd_1_2" localSheetId="3" hidden="1">{#N/A,#N/A,TRUE,"Basic";#N/A,#N/A,TRUE,"EXT-TABLE";#N/A,#N/A,TRUE,"STEEL";#N/A,#N/A,TRUE,"INT-Table";#N/A,#N/A,TRUE,"STEEL";#N/A,#N/A,TRUE,"Door"}</definedName>
    <definedName name="ddddd_1_2" hidden="1">{#N/A,#N/A,TRUE,"Basic";#N/A,#N/A,TRUE,"EXT-TABLE";#N/A,#N/A,TRUE,"STEEL";#N/A,#N/A,TRUE,"INT-Table";#N/A,#N/A,TRUE,"STEEL";#N/A,#N/A,TRUE,"Door"}</definedName>
    <definedName name="ddddd_2" localSheetId="2" hidden="1">{#N/A,#N/A,TRUE,"Basic";#N/A,#N/A,TRUE,"EXT-TABLE";#N/A,#N/A,TRUE,"STEEL";#N/A,#N/A,TRUE,"INT-Table";#N/A,#N/A,TRUE,"STEEL";#N/A,#N/A,TRUE,"Door"}</definedName>
    <definedName name="ddddd_2" localSheetId="3" hidden="1">{#N/A,#N/A,TRUE,"Basic";#N/A,#N/A,TRUE,"EXT-TABLE";#N/A,#N/A,TRUE,"STEEL";#N/A,#N/A,TRUE,"INT-Table";#N/A,#N/A,TRUE,"STEEL";#N/A,#N/A,TRUE,"Door"}</definedName>
    <definedName name="ddddd_2" hidden="1">{#N/A,#N/A,TRUE,"Basic";#N/A,#N/A,TRUE,"EXT-TABLE";#N/A,#N/A,TRUE,"STEEL";#N/A,#N/A,TRUE,"INT-Table";#N/A,#N/A,TRUE,"STEEL";#N/A,#N/A,TRUE,"Door"}</definedName>
    <definedName name="ddddd_2_1" localSheetId="2" hidden="1">{#N/A,#N/A,TRUE,"Basic";#N/A,#N/A,TRUE,"EXT-TABLE";#N/A,#N/A,TRUE,"STEEL";#N/A,#N/A,TRUE,"INT-Table";#N/A,#N/A,TRUE,"STEEL";#N/A,#N/A,TRUE,"Door"}</definedName>
    <definedName name="ddddd_2_1" localSheetId="3" hidden="1">{#N/A,#N/A,TRUE,"Basic";#N/A,#N/A,TRUE,"EXT-TABLE";#N/A,#N/A,TRUE,"STEEL";#N/A,#N/A,TRUE,"INT-Table";#N/A,#N/A,TRUE,"STEEL";#N/A,#N/A,TRUE,"Door"}</definedName>
    <definedName name="ddddd_2_1" hidden="1">{#N/A,#N/A,TRUE,"Basic";#N/A,#N/A,TRUE,"EXT-TABLE";#N/A,#N/A,TRUE,"STEEL";#N/A,#N/A,TRUE,"INT-Table";#N/A,#N/A,TRUE,"STEEL";#N/A,#N/A,TRUE,"Door"}</definedName>
    <definedName name="ddddd_2_2" localSheetId="2" hidden="1">{#N/A,#N/A,TRUE,"Basic";#N/A,#N/A,TRUE,"EXT-TABLE";#N/A,#N/A,TRUE,"STEEL";#N/A,#N/A,TRUE,"INT-Table";#N/A,#N/A,TRUE,"STEEL";#N/A,#N/A,TRUE,"Door"}</definedName>
    <definedName name="ddddd_2_2" localSheetId="3" hidden="1">{#N/A,#N/A,TRUE,"Basic";#N/A,#N/A,TRUE,"EXT-TABLE";#N/A,#N/A,TRUE,"STEEL";#N/A,#N/A,TRUE,"INT-Table";#N/A,#N/A,TRUE,"STEEL";#N/A,#N/A,TRUE,"Door"}</definedName>
    <definedName name="ddddd_2_2" hidden="1">{#N/A,#N/A,TRUE,"Basic";#N/A,#N/A,TRUE,"EXT-TABLE";#N/A,#N/A,TRUE,"STEEL";#N/A,#N/A,TRUE,"INT-Table";#N/A,#N/A,TRUE,"STEEL";#N/A,#N/A,TRUE,"Door"}</definedName>
    <definedName name="ddddd_3" localSheetId="2" hidden="1">{#N/A,#N/A,TRUE,"Basic";#N/A,#N/A,TRUE,"EXT-TABLE";#N/A,#N/A,TRUE,"STEEL";#N/A,#N/A,TRUE,"INT-Table";#N/A,#N/A,TRUE,"STEEL";#N/A,#N/A,TRUE,"Door"}</definedName>
    <definedName name="ddddd_3" localSheetId="3" hidden="1">{#N/A,#N/A,TRUE,"Basic";#N/A,#N/A,TRUE,"EXT-TABLE";#N/A,#N/A,TRUE,"STEEL";#N/A,#N/A,TRUE,"INT-Table";#N/A,#N/A,TRUE,"STEEL";#N/A,#N/A,TRUE,"Door"}</definedName>
    <definedName name="ddddd_3" hidden="1">{#N/A,#N/A,TRUE,"Basic";#N/A,#N/A,TRUE,"EXT-TABLE";#N/A,#N/A,TRUE,"STEEL";#N/A,#N/A,TRUE,"INT-Table";#N/A,#N/A,TRUE,"STEEL";#N/A,#N/A,TRUE,"Door"}</definedName>
    <definedName name="ddddd_3_1" localSheetId="2" hidden="1">{#N/A,#N/A,TRUE,"Basic";#N/A,#N/A,TRUE,"EXT-TABLE";#N/A,#N/A,TRUE,"STEEL";#N/A,#N/A,TRUE,"INT-Table";#N/A,#N/A,TRUE,"STEEL";#N/A,#N/A,TRUE,"Door"}</definedName>
    <definedName name="ddddd_3_1" localSheetId="3" hidden="1">{#N/A,#N/A,TRUE,"Basic";#N/A,#N/A,TRUE,"EXT-TABLE";#N/A,#N/A,TRUE,"STEEL";#N/A,#N/A,TRUE,"INT-Table";#N/A,#N/A,TRUE,"STEEL";#N/A,#N/A,TRUE,"Door"}</definedName>
    <definedName name="ddddd_3_1" hidden="1">{#N/A,#N/A,TRUE,"Basic";#N/A,#N/A,TRUE,"EXT-TABLE";#N/A,#N/A,TRUE,"STEEL";#N/A,#N/A,TRUE,"INT-Table";#N/A,#N/A,TRUE,"STEEL";#N/A,#N/A,TRUE,"Door"}</definedName>
    <definedName name="ddddd_3_2" localSheetId="2" hidden="1">{#N/A,#N/A,TRUE,"Basic";#N/A,#N/A,TRUE,"EXT-TABLE";#N/A,#N/A,TRUE,"STEEL";#N/A,#N/A,TRUE,"INT-Table";#N/A,#N/A,TRUE,"STEEL";#N/A,#N/A,TRUE,"Door"}</definedName>
    <definedName name="ddddd_3_2" localSheetId="3" hidden="1">{#N/A,#N/A,TRUE,"Basic";#N/A,#N/A,TRUE,"EXT-TABLE";#N/A,#N/A,TRUE,"STEEL";#N/A,#N/A,TRUE,"INT-Table";#N/A,#N/A,TRUE,"STEEL";#N/A,#N/A,TRUE,"Door"}</definedName>
    <definedName name="ddddd_3_2" hidden="1">{#N/A,#N/A,TRUE,"Basic";#N/A,#N/A,TRUE,"EXT-TABLE";#N/A,#N/A,TRUE,"STEEL";#N/A,#N/A,TRUE,"INT-Table";#N/A,#N/A,TRUE,"STEEL";#N/A,#N/A,TRUE,"Door"}</definedName>
    <definedName name="ddddd_4" localSheetId="2" hidden="1">{#N/A,#N/A,TRUE,"Basic";#N/A,#N/A,TRUE,"EXT-TABLE";#N/A,#N/A,TRUE,"STEEL";#N/A,#N/A,TRUE,"INT-Table";#N/A,#N/A,TRUE,"STEEL";#N/A,#N/A,TRUE,"Door"}</definedName>
    <definedName name="ddddd_4" localSheetId="3" hidden="1">{#N/A,#N/A,TRUE,"Basic";#N/A,#N/A,TRUE,"EXT-TABLE";#N/A,#N/A,TRUE,"STEEL";#N/A,#N/A,TRUE,"INT-Table";#N/A,#N/A,TRUE,"STEEL";#N/A,#N/A,TRUE,"Door"}</definedName>
    <definedName name="ddddd_4" hidden="1">{#N/A,#N/A,TRUE,"Basic";#N/A,#N/A,TRUE,"EXT-TABLE";#N/A,#N/A,TRUE,"STEEL";#N/A,#N/A,TRUE,"INT-Table";#N/A,#N/A,TRUE,"STEEL";#N/A,#N/A,TRUE,"Door"}</definedName>
    <definedName name="ddddd_4_1" localSheetId="2" hidden="1">{#N/A,#N/A,TRUE,"Basic";#N/A,#N/A,TRUE,"EXT-TABLE";#N/A,#N/A,TRUE,"STEEL";#N/A,#N/A,TRUE,"INT-Table";#N/A,#N/A,TRUE,"STEEL";#N/A,#N/A,TRUE,"Door"}</definedName>
    <definedName name="ddddd_4_1" localSheetId="3" hidden="1">{#N/A,#N/A,TRUE,"Basic";#N/A,#N/A,TRUE,"EXT-TABLE";#N/A,#N/A,TRUE,"STEEL";#N/A,#N/A,TRUE,"INT-Table";#N/A,#N/A,TRUE,"STEEL";#N/A,#N/A,TRUE,"Door"}</definedName>
    <definedName name="ddddd_4_1" hidden="1">{#N/A,#N/A,TRUE,"Basic";#N/A,#N/A,TRUE,"EXT-TABLE";#N/A,#N/A,TRUE,"STEEL";#N/A,#N/A,TRUE,"INT-Table";#N/A,#N/A,TRUE,"STEEL";#N/A,#N/A,TRUE,"Door"}</definedName>
    <definedName name="ddddd_4_2" localSheetId="2" hidden="1">{#N/A,#N/A,TRUE,"Basic";#N/A,#N/A,TRUE,"EXT-TABLE";#N/A,#N/A,TRUE,"STEEL";#N/A,#N/A,TRUE,"INT-Table";#N/A,#N/A,TRUE,"STEEL";#N/A,#N/A,TRUE,"Door"}</definedName>
    <definedName name="ddddd_4_2" localSheetId="3" hidden="1">{#N/A,#N/A,TRUE,"Basic";#N/A,#N/A,TRUE,"EXT-TABLE";#N/A,#N/A,TRUE,"STEEL";#N/A,#N/A,TRUE,"INT-Table";#N/A,#N/A,TRUE,"STEEL";#N/A,#N/A,TRUE,"Door"}</definedName>
    <definedName name="ddddd_4_2" hidden="1">{#N/A,#N/A,TRUE,"Basic";#N/A,#N/A,TRUE,"EXT-TABLE";#N/A,#N/A,TRUE,"STEEL";#N/A,#N/A,TRUE,"INT-Table";#N/A,#N/A,TRUE,"STEEL";#N/A,#N/A,TRUE,"Door"}</definedName>
    <definedName name="ddddd_5" localSheetId="2" hidden="1">{#N/A,#N/A,TRUE,"Basic";#N/A,#N/A,TRUE,"EXT-TABLE";#N/A,#N/A,TRUE,"STEEL";#N/A,#N/A,TRUE,"INT-Table";#N/A,#N/A,TRUE,"STEEL";#N/A,#N/A,TRUE,"Door"}</definedName>
    <definedName name="ddddd_5" localSheetId="3" hidden="1">{#N/A,#N/A,TRUE,"Basic";#N/A,#N/A,TRUE,"EXT-TABLE";#N/A,#N/A,TRUE,"STEEL";#N/A,#N/A,TRUE,"INT-Table";#N/A,#N/A,TRUE,"STEEL";#N/A,#N/A,TRUE,"Door"}</definedName>
    <definedName name="ddddd_5" hidden="1">{#N/A,#N/A,TRUE,"Basic";#N/A,#N/A,TRUE,"EXT-TABLE";#N/A,#N/A,TRUE,"STEEL";#N/A,#N/A,TRUE,"INT-Table";#N/A,#N/A,TRUE,"STEEL";#N/A,#N/A,TRUE,"Door"}</definedName>
    <definedName name="ddddd_5_1" localSheetId="2" hidden="1">{#N/A,#N/A,TRUE,"Basic";#N/A,#N/A,TRUE,"EXT-TABLE";#N/A,#N/A,TRUE,"STEEL";#N/A,#N/A,TRUE,"INT-Table";#N/A,#N/A,TRUE,"STEEL";#N/A,#N/A,TRUE,"Door"}</definedName>
    <definedName name="ddddd_5_1" localSheetId="3" hidden="1">{#N/A,#N/A,TRUE,"Basic";#N/A,#N/A,TRUE,"EXT-TABLE";#N/A,#N/A,TRUE,"STEEL";#N/A,#N/A,TRUE,"INT-Table";#N/A,#N/A,TRUE,"STEEL";#N/A,#N/A,TRUE,"Door"}</definedName>
    <definedName name="ddddd_5_1" hidden="1">{#N/A,#N/A,TRUE,"Basic";#N/A,#N/A,TRUE,"EXT-TABLE";#N/A,#N/A,TRUE,"STEEL";#N/A,#N/A,TRUE,"INT-Table";#N/A,#N/A,TRUE,"STEEL";#N/A,#N/A,TRUE,"Door"}</definedName>
    <definedName name="ddddd_5_2" localSheetId="2" hidden="1">{#N/A,#N/A,TRUE,"Basic";#N/A,#N/A,TRUE,"EXT-TABLE";#N/A,#N/A,TRUE,"STEEL";#N/A,#N/A,TRUE,"INT-Table";#N/A,#N/A,TRUE,"STEEL";#N/A,#N/A,TRUE,"Door"}</definedName>
    <definedName name="ddddd_5_2" localSheetId="3" hidden="1">{#N/A,#N/A,TRUE,"Basic";#N/A,#N/A,TRUE,"EXT-TABLE";#N/A,#N/A,TRUE,"STEEL";#N/A,#N/A,TRUE,"INT-Table";#N/A,#N/A,TRUE,"STEEL";#N/A,#N/A,TRUE,"Door"}</definedName>
    <definedName name="ddddd_5_2" hidden="1">{#N/A,#N/A,TRUE,"Basic";#N/A,#N/A,TRUE,"EXT-TABLE";#N/A,#N/A,TRUE,"STEEL";#N/A,#N/A,TRUE,"INT-Table";#N/A,#N/A,TRUE,"STEEL";#N/A,#N/A,TRUE,"Door"}</definedName>
    <definedName name="dddddd" localSheetId="2" hidden="1">{#N/A,#N/A,TRUE,"SUM";#N/A,#N/A,TRUE,"EE";#N/A,#N/A,TRUE,"AC";#N/A,#N/A,TRUE,"SN"}</definedName>
    <definedName name="dddddd" localSheetId="3" hidden="1">{#N/A,#N/A,TRUE,"SUM";#N/A,#N/A,TRUE,"EE";#N/A,#N/A,TRUE,"AC";#N/A,#N/A,TRUE,"SN"}</definedName>
    <definedName name="dddddd" hidden="1">{#N/A,#N/A,TRUE,"SUM";#N/A,#N/A,TRUE,"EE";#N/A,#N/A,TRUE,"AC";#N/A,#N/A,TRUE,"SN"}</definedName>
    <definedName name="DDDDDDDD" hidden="1">#REF!</definedName>
    <definedName name="dddddddddddddd" localSheetId="2" hidden="1">{#N/A,#N/A,TRUE,"Basic";#N/A,#N/A,TRUE,"EXT-TABLE";#N/A,#N/A,TRUE,"STEEL";#N/A,#N/A,TRUE,"INT-Table";#N/A,#N/A,TRUE,"STEEL";#N/A,#N/A,TRUE,"Door"}</definedName>
    <definedName name="dddddddddddddd" localSheetId="3" hidden="1">{#N/A,#N/A,TRUE,"Basic";#N/A,#N/A,TRUE,"EXT-TABLE";#N/A,#N/A,TRUE,"STEEL";#N/A,#N/A,TRUE,"INT-Table";#N/A,#N/A,TRUE,"STEEL";#N/A,#N/A,TRUE,"Door"}</definedName>
    <definedName name="dddddddddddddd" hidden="1">{#N/A,#N/A,TRUE,"Basic";#N/A,#N/A,TRUE,"EXT-TABLE";#N/A,#N/A,TRUE,"STEEL";#N/A,#N/A,TRUE,"INT-Table";#N/A,#N/A,TRUE,"STEEL";#N/A,#N/A,TRUE,"Door"}</definedName>
    <definedName name="dddddddddddddd_1" localSheetId="2" hidden="1">{#N/A,#N/A,TRUE,"Basic";#N/A,#N/A,TRUE,"EXT-TABLE";#N/A,#N/A,TRUE,"STEEL";#N/A,#N/A,TRUE,"INT-Table";#N/A,#N/A,TRUE,"STEEL";#N/A,#N/A,TRUE,"Door"}</definedName>
    <definedName name="dddddddddddddd_1" localSheetId="3" hidden="1">{#N/A,#N/A,TRUE,"Basic";#N/A,#N/A,TRUE,"EXT-TABLE";#N/A,#N/A,TRUE,"STEEL";#N/A,#N/A,TRUE,"INT-Table";#N/A,#N/A,TRUE,"STEEL";#N/A,#N/A,TRUE,"Door"}</definedName>
    <definedName name="dddddddddddddd_1" hidden="1">{#N/A,#N/A,TRUE,"Basic";#N/A,#N/A,TRUE,"EXT-TABLE";#N/A,#N/A,TRUE,"STEEL";#N/A,#N/A,TRUE,"INT-Table";#N/A,#N/A,TRUE,"STEEL";#N/A,#N/A,TRUE,"Door"}</definedName>
    <definedName name="dddddddddddddd_1_1" localSheetId="2" hidden="1">{#N/A,#N/A,TRUE,"Basic";#N/A,#N/A,TRUE,"EXT-TABLE";#N/A,#N/A,TRUE,"STEEL";#N/A,#N/A,TRUE,"INT-Table";#N/A,#N/A,TRUE,"STEEL";#N/A,#N/A,TRUE,"Door"}</definedName>
    <definedName name="dddddddddddddd_1_1" localSheetId="3" hidden="1">{#N/A,#N/A,TRUE,"Basic";#N/A,#N/A,TRUE,"EXT-TABLE";#N/A,#N/A,TRUE,"STEEL";#N/A,#N/A,TRUE,"INT-Table";#N/A,#N/A,TRUE,"STEEL";#N/A,#N/A,TRUE,"Door"}</definedName>
    <definedName name="dddddddddddddd_1_1" hidden="1">{#N/A,#N/A,TRUE,"Basic";#N/A,#N/A,TRUE,"EXT-TABLE";#N/A,#N/A,TRUE,"STEEL";#N/A,#N/A,TRUE,"INT-Table";#N/A,#N/A,TRUE,"STEEL";#N/A,#N/A,TRUE,"Door"}</definedName>
    <definedName name="dddddddddddddd_1_2" localSheetId="2" hidden="1">{#N/A,#N/A,TRUE,"Basic";#N/A,#N/A,TRUE,"EXT-TABLE";#N/A,#N/A,TRUE,"STEEL";#N/A,#N/A,TRUE,"INT-Table";#N/A,#N/A,TRUE,"STEEL";#N/A,#N/A,TRUE,"Door"}</definedName>
    <definedName name="dddddddddddddd_1_2" localSheetId="3" hidden="1">{#N/A,#N/A,TRUE,"Basic";#N/A,#N/A,TRUE,"EXT-TABLE";#N/A,#N/A,TRUE,"STEEL";#N/A,#N/A,TRUE,"INT-Table";#N/A,#N/A,TRUE,"STEEL";#N/A,#N/A,TRUE,"Door"}</definedName>
    <definedName name="dddddddddddddd_1_2" hidden="1">{#N/A,#N/A,TRUE,"Basic";#N/A,#N/A,TRUE,"EXT-TABLE";#N/A,#N/A,TRUE,"STEEL";#N/A,#N/A,TRUE,"INT-Table";#N/A,#N/A,TRUE,"STEEL";#N/A,#N/A,TRUE,"Door"}</definedName>
    <definedName name="dddddddddddddd_2" localSheetId="2" hidden="1">{#N/A,#N/A,TRUE,"Basic";#N/A,#N/A,TRUE,"EXT-TABLE";#N/A,#N/A,TRUE,"STEEL";#N/A,#N/A,TRUE,"INT-Table";#N/A,#N/A,TRUE,"STEEL";#N/A,#N/A,TRUE,"Door"}</definedName>
    <definedName name="dddddddddddddd_2" localSheetId="3" hidden="1">{#N/A,#N/A,TRUE,"Basic";#N/A,#N/A,TRUE,"EXT-TABLE";#N/A,#N/A,TRUE,"STEEL";#N/A,#N/A,TRUE,"INT-Table";#N/A,#N/A,TRUE,"STEEL";#N/A,#N/A,TRUE,"Door"}</definedName>
    <definedName name="dddddddddddddd_2" hidden="1">{#N/A,#N/A,TRUE,"Basic";#N/A,#N/A,TRUE,"EXT-TABLE";#N/A,#N/A,TRUE,"STEEL";#N/A,#N/A,TRUE,"INT-Table";#N/A,#N/A,TRUE,"STEEL";#N/A,#N/A,TRUE,"Door"}</definedName>
    <definedName name="dddddddddddddd_2_1" localSheetId="2" hidden="1">{#N/A,#N/A,TRUE,"Basic";#N/A,#N/A,TRUE,"EXT-TABLE";#N/A,#N/A,TRUE,"STEEL";#N/A,#N/A,TRUE,"INT-Table";#N/A,#N/A,TRUE,"STEEL";#N/A,#N/A,TRUE,"Door"}</definedName>
    <definedName name="dddddddddddddd_2_1" localSheetId="3" hidden="1">{#N/A,#N/A,TRUE,"Basic";#N/A,#N/A,TRUE,"EXT-TABLE";#N/A,#N/A,TRUE,"STEEL";#N/A,#N/A,TRUE,"INT-Table";#N/A,#N/A,TRUE,"STEEL";#N/A,#N/A,TRUE,"Door"}</definedName>
    <definedName name="dddddddddddddd_2_1" hidden="1">{#N/A,#N/A,TRUE,"Basic";#N/A,#N/A,TRUE,"EXT-TABLE";#N/A,#N/A,TRUE,"STEEL";#N/A,#N/A,TRUE,"INT-Table";#N/A,#N/A,TRUE,"STEEL";#N/A,#N/A,TRUE,"Door"}</definedName>
    <definedName name="dddddddddddddd_2_2" localSheetId="2" hidden="1">{#N/A,#N/A,TRUE,"Basic";#N/A,#N/A,TRUE,"EXT-TABLE";#N/A,#N/A,TRUE,"STEEL";#N/A,#N/A,TRUE,"INT-Table";#N/A,#N/A,TRUE,"STEEL";#N/A,#N/A,TRUE,"Door"}</definedName>
    <definedName name="dddddddddddddd_2_2" localSheetId="3" hidden="1">{#N/A,#N/A,TRUE,"Basic";#N/A,#N/A,TRUE,"EXT-TABLE";#N/A,#N/A,TRUE,"STEEL";#N/A,#N/A,TRUE,"INT-Table";#N/A,#N/A,TRUE,"STEEL";#N/A,#N/A,TRUE,"Door"}</definedName>
    <definedName name="dddddddddddddd_2_2" hidden="1">{#N/A,#N/A,TRUE,"Basic";#N/A,#N/A,TRUE,"EXT-TABLE";#N/A,#N/A,TRUE,"STEEL";#N/A,#N/A,TRUE,"INT-Table";#N/A,#N/A,TRUE,"STEEL";#N/A,#N/A,TRUE,"Door"}</definedName>
    <definedName name="dddddddddddddd_3" localSheetId="2" hidden="1">{#N/A,#N/A,TRUE,"Basic";#N/A,#N/A,TRUE,"EXT-TABLE";#N/A,#N/A,TRUE,"STEEL";#N/A,#N/A,TRUE,"INT-Table";#N/A,#N/A,TRUE,"STEEL";#N/A,#N/A,TRUE,"Door"}</definedName>
    <definedName name="dddddddddddddd_3" localSheetId="3" hidden="1">{#N/A,#N/A,TRUE,"Basic";#N/A,#N/A,TRUE,"EXT-TABLE";#N/A,#N/A,TRUE,"STEEL";#N/A,#N/A,TRUE,"INT-Table";#N/A,#N/A,TRUE,"STEEL";#N/A,#N/A,TRUE,"Door"}</definedName>
    <definedName name="dddddddddddddd_3" hidden="1">{#N/A,#N/A,TRUE,"Basic";#N/A,#N/A,TRUE,"EXT-TABLE";#N/A,#N/A,TRUE,"STEEL";#N/A,#N/A,TRUE,"INT-Table";#N/A,#N/A,TRUE,"STEEL";#N/A,#N/A,TRUE,"Door"}</definedName>
    <definedName name="dddddddddddddd_3_1" localSheetId="2" hidden="1">{#N/A,#N/A,TRUE,"Basic";#N/A,#N/A,TRUE,"EXT-TABLE";#N/A,#N/A,TRUE,"STEEL";#N/A,#N/A,TRUE,"INT-Table";#N/A,#N/A,TRUE,"STEEL";#N/A,#N/A,TRUE,"Door"}</definedName>
    <definedName name="dddddddddddddd_3_1" localSheetId="3" hidden="1">{#N/A,#N/A,TRUE,"Basic";#N/A,#N/A,TRUE,"EXT-TABLE";#N/A,#N/A,TRUE,"STEEL";#N/A,#N/A,TRUE,"INT-Table";#N/A,#N/A,TRUE,"STEEL";#N/A,#N/A,TRUE,"Door"}</definedName>
    <definedName name="dddddddddddddd_3_1" hidden="1">{#N/A,#N/A,TRUE,"Basic";#N/A,#N/A,TRUE,"EXT-TABLE";#N/A,#N/A,TRUE,"STEEL";#N/A,#N/A,TRUE,"INT-Table";#N/A,#N/A,TRUE,"STEEL";#N/A,#N/A,TRUE,"Door"}</definedName>
    <definedName name="dddddddddddddd_3_2" localSheetId="2" hidden="1">{#N/A,#N/A,TRUE,"Basic";#N/A,#N/A,TRUE,"EXT-TABLE";#N/A,#N/A,TRUE,"STEEL";#N/A,#N/A,TRUE,"INT-Table";#N/A,#N/A,TRUE,"STEEL";#N/A,#N/A,TRUE,"Door"}</definedName>
    <definedName name="dddddddddddddd_3_2" localSheetId="3" hidden="1">{#N/A,#N/A,TRUE,"Basic";#N/A,#N/A,TRUE,"EXT-TABLE";#N/A,#N/A,TRUE,"STEEL";#N/A,#N/A,TRUE,"INT-Table";#N/A,#N/A,TRUE,"STEEL";#N/A,#N/A,TRUE,"Door"}</definedName>
    <definedName name="dddddddddddddd_3_2" hidden="1">{#N/A,#N/A,TRUE,"Basic";#N/A,#N/A,TRUE,"EXT-TABLE";#N/A,#N/A,TRUE,"STEEL";#N/A,#N/A,TRUE,"INT-Table";#N/A,#N/A,TRUE,"STEEL";#N/A,#N/A,TRUE,"Door"}</definedName>
    <definedName name="dddddddddddddd_4" localSheetId="2" hidden="1">{#N/A,#N/A,TRUE,"Basic";#N/A,#N/A,TRUE,"EXT-TABLE";#N/A,#N/A,TRUE,"STEEL";#N/A,#N/A,TRUE,"INT-Table";#N/A,#N/A,TRUE,"STEEL";#N/A,#N/A,TRUE,"Door"}</definedName>
    <definedName name="dddddddddddddd_4" localSheetId="3" hidden="1">{#N/A,#N/A,TRUE,"Basic";#N/A,#N/A,TRUE,"EXT-TABLE";#N/A,#N/A,TRUE,"STEEL";#N/A,#N/A,TRUE,"INT-Table";#N/A,#N/A,TRUE,"STEEL";#N/A,#N/A,TRUE,"Door"}</definedName>
    <definedName name="dddddddddddddd_4" hidden="1">{#N/A,#N/A,TRUE,"Basic";#N/A,#N/A,TRUE,"EXT-TABLE";#N/A,#N/A,TRUE,"STEEL";#N/A,#N/A,TRUE,"INT-Table";#N/A,#N/A,TRUE,"STEEL";#N/A,#N/A,TRUE,"Door"}</definedName>
    <definedName name="dddddddddddddd_4_1" localSheetId="2" hidden="1">{#N/A,#N/A,TRUE,"Basic";#N/A,#N/A,TRUE,"EXT-TABLE";#N/A,#N/A,TRUE,"STEEL";#N/A,#N/A,TRUE,"INT-Table";#N/A,#N/A,TRUE,"STEEL";#N/A,#N/A,TRUE,"Door"}</definedName>
    <definedName name="dddddddddddddd_4_1" localSheetId="3" hidden="1">{#N/A,#N/A,TRUE,"Basic";#N/A,#N/A,TRUE,"EXT-TABLE";#N/A,#N/A,TRUE,"STEEL";#N/A,#N/A,TRUE,"INT-Table";#N/A,#N/A,TRUE,"STEEL";#N/A,#N/A,TRUE,"Door"}</definedName>
    <definedName name="dddddddddddddd_4_1" hidden="1">{#N/A,#N/A,TRUE,"Basic";#N/A,#N/A,TRUE,"EXT-TABLE";#N/A,#N/A,TRUE,"STEEL";#N/A,#N/A,TRUE,"INT-Table";#N/A,#N/A,TRUE,"STEEL";#N/A,#N/A,TRUE,"Door"}</definedName>
    <definedName name="dddddddddddddd_4_2" localSheetId="2" hidden="1">{#N/A,#N/A,TRUE,"Basic";#N/A,#N/A,TRUE,"EXT-TABLE";#N/A,#N/A,TRUE,"STEEL";#N/A,#N/A,TRUE,"INT-Table";#N/A,#N/A,TRUE,"STEEL";#N/A,#N/A,TRUE,"Door"}</definedName>
    <definedName name="dddddddddddddd_4_2" localSheetId="3" hidden="1">{#N/A,#N/A,TRUE,"Basic";#N/A,#N/A,TRUE,"EXT-TABLE";#N/A,#N/A,TRUE,"STEEL";#N/A,#N/A,TRUE,"INT-Table";#N/A,#N/A,TRUE,"STEEL";#N/A,#N/A,TRUE,"Door"}</definedName>
    <definedName name="dddddddddddddd_4_2" hidden="1">{#N/A,#N/A,TRUE,"Basic";#N/A,#N/A,TRUE,"EXT-TABLE";#N/A,#N/A,TRUE,"STEEL";#N/A,#N/A,TRUE,"INT-Table";#N/A,#N/A,TRUE,"STEEL";#N/A,#N/A,TRUE,"Door"}</definedName>
    <definedName name="dddddddddddddd_5" localSheetId="2" hidden="1">{#N/A,#N/A,TRUE,"Basic";#N/A,#N/A,TRUE,"EXT-TABLE";#N/A,#N/A,TRUE,"STEEL";#N/A,#N/A,TRUE,"INT-Table";#N/A,#N/A,TRUE,"STEEL";#N/A,#N/A,TRUE,"Door"}</definedName>
    <definedName name="dddddddddddddd_5" localSheetId="3" hidden="1">{#N/A,#N/A,TRUE,"Basic";#N/A,#N/A,TRUE,"EXT-TABLE";#N/A,#N/A,TRUE,"STEEL";#N/A,#N/A,TRUE,"INT-Table";#N/A,#N/A,TRUE,"STEEL";#N/A,#N/A,TRUE,"Door"}</definedName>
    <definedName name="dddddddddddddd_5" hidden="1">{#N/A,#N/A,TRUE,"Basic";#N/A,#N/A,TRUE,"EXT-TABLE";#N/A,#N/A,TRUE,"STEEL";#N/A,#N/A,TRUE,"INT-Table";#N/A,#N/A,TRUE,"STEEL";#N/A,#N/A,TRUE,"Door"}</definedName>
    <definedName name="dddddddddddddd_5_1" localSheetId="2" hidden="1">{#N/A,#N/A,TRUE,"Basic";#N/A,#N/A,TRUE,"EXT-TABLE";#N/A,#N/A,TRUE,"STEEL";#N/A,#N/A,TRUE,"INT-Table";#N/A,#N/A,TRUE,"STEEL";#N/A,#N/A,TRUE,"Door"}</definedName>
    <definedName name="dddddddddddddd_5_1" localSheetId="3" hidden="1">{#N/A,#N/A,TRUE,"Basic";#N/A,#N/A,TRUE,"EXT-TABLE";#N/A,#N/A,TRUE,"STEEL";#N/A,#N/A,TRUE,"INT-Table";#N/A,#N/A,TRUE,"STEEL";#N/A,#N/A,TRUE,"Door"}</definedName>
    <definedName name="dddddddddddddd_5_1" hidden="1">{#N/A,#N/A,TRUE,"Basic";#N/A,#N/A,TRUE,"EXT-TABLE";#N/A,#N/A,TRUE,"STEEL";#N/A,#N/A,TRUE,"INT-Table";#N/A,#N/A,TRUE,"STEEL";#N/A,#N/A,TRUE,"Door"}</definedName>
    <definedName name="dddddddddddddd_5_2" localSheetId="2" hidden="1">{#N/A,#N/A,TRUE,"Basic";#N/A,#N/A,TRUE,"EXT-TABLE";#N/A,#N/A,TRUE,"STEEL";#N/A,#N/A,TRUE,"INT-Table";#N/A,#N/A,TRUE,"STEEL";#N/A,#N/A,TRUE,"Door"}</definedName>
    <definedName name="dddddddddddddd_5_2" localSheetId="3" hidden="1">{#N/A,#N/A,TRUE,"Basic";#N/A,#N/A,TRUE,"EXT-TABLE";#N/A,#N/A,TRUE,"STEEL";#N/A,#N/A,TRUE,"INT-Table";#N/A,#N/A,TRUE,"STEEL";#N/A,#N/A,TRUE,"Door"}</definedName>
    <definedName name="dddddddddddddd_5_2" hidden="1">{#N/A,#N/A,TRUE,"Basic";#N/A,#N/A,TRUE,"EXT-TABLE";#N/A,#N/A,TRUE,"STEEL";#N/A,#N/A,TRUE,"INT-Table";#N/A,#N/A,TRUE,"STEEL";#N/A,#N/A,TRUE,"Door"}</definedName>
    <definedName name="dddf" localSheetId="2" hidden="1">{"'장비'!$A$3:$M$12"}</definedName>
    <definedName name="dddf" localSheetId="3" hidden="1">{"'장비'!$A$3:$M$12"}</definedName>
    <definedName name="dddf" hidden="1">{"'장비'!$A$3:$M$12"}</definedName>
    <definedName name="DDFD" localSheetId="11" hidden="1">{#N/A,#N/A,FALSE,"CCTV"}</definedName>
    <definedName name="DDFD" localSheetId="1" hidden="1">{#N/A,#N/A,FALSE,"CCTV"}</definedName>
    <definedName name="DDFD" localSheetId="2" hidden="1">{#N/A,#N/A,FALSE,"CCTV"}</definedName>
    <definedName name="DDFD" localSheetId="10" hidden="1">{#N/A,#N/A,FALSE,"CCTV"}</definedName>
    <definedName name="DDFD" localSheetId="15" hidden="1">{#N/A,#N/A,FALSE,"CCTV"}</definedName>
    <definedName name="DDFD" localSheetId="18" hidden="1">{#N/A,#N/A,FALSE,"CCTV"}</definedName>
    <definedName name="DDFD" localSheetId="17" hidden="1">{#N/A,#N/A,FALSE,"CCTV"}</definedName>
    <definedName name="DDFD" localSheetId="16" hidden="1">{#N/A,#N/A,FALSE,"CCTV"}</definedName>
    <definedName name="DDFD" localSheetId="14" hidden="1">{#N/A,#N/A,FALSE,"CCTV"}</definedName>
    <definedName name="DDFD" localSheetId="13" hidden="1">{#N/A,#N/A,FALSE,"CCTV"}</definedName>
    <definedName name="DDFD" localSheetId="3" hidden="1">{#N/A,#N/A,FALSE,"CCTV"}</definedName>
    <definedName name="DDFD" hidden="1">{#N/A,#N/A,FALSE,"CCTV"}</definedName>
    <definedName name="DE" localSheetId="11" hidden="1">'[78]갑지(추정)'!#REF!</definedName>
    <definedName name="DE" localSheetId="1" hidden="1">'[78]갑지(추정)'!#REF!</definedName>
    <definedName name="DE" localSheetId="2" hidden="1">'[78]갑지(추정)'!#REF!</definedName>
    <definedName name="DE" localSheetId="10" hidden="1">'[78]갑지(추정)'!#REF!</definedName>
    <definedName name="DE" localSheetId="15" hidden="1">'[78]갑지(추정)'!#REF!</definedName>
    <definedName name="DE" localSheetId="18" hidden="1">'[78]갑지(추정)'!#REF!</definedName>
    <definedName name="DE" localSheetId="17" hidden="1">'[78]갑지(추정)'!#REF!</definedName>
    <definedName name="DE" localSheetId="16" hidden="1">'[78]갑지(추정)'!#REF!</definedName>
    <definedName name="DE" localSheetId="14" hidden="1">'[78]갑지(추정)'!#REF!</definedName>
    <definedName name="DE" localSheetId="13" hidden="1">'[78]갑지(추정)'!#REF!</definedName>
    <definedName name="DE" localSheetId="3" hidden="1">'[78]갑지(추정)'!#REF!</definedName>
    <definedName name="DE" hidden="1">'[78]갑지(추정)'!#REF!</definedName>
    <definedName name="dem">#REF!</definedName>
    <definedName name="den_bu">#REF!</definedName>
    <definedName name="Densidad_de_los_gases____0__C">#REF!</definedName>
    <definedName name="DensityUnits" localSheetId="11">[37]DATA_LIST!$G$41:$G$42</definedName>
    <definedName name="DensityUnits" localSheetId="1">[37]DATA_LIST!$G$41:$G$42</definedName>
    <definedName name="DensityUnits" localSheetId="2">[37]DATA_LIST!$G$41:$G$42</definedName>
    <definedName name="DensityUnits" localSheetId="10">[37]DATA_LIST!$G$41:$G$42</definedName>
    <definedName name="DensityUnits" localSheetId="15">[37]DATA_LIST!$G$41:$G$42</definedName>
    <definedName name="DensityUnits" localSheetId="18">[37]DATA_LIST!$G$41:$G$42</definedName>
    <definedName name="DensityUnits" localSheetId="17">[37]DATA_LIST!$G$41:$G$42</definedName>
    <definedName name="DensityUnits" localSheetId="16">[37]DATA_LIST!$G$41:$G$42</definedName>
    <definedName name="DensityUnits" localSheetId="14">[37]DATA_LIST!$G$41:$G$42</definedName>
    <definedName name="DensityUnits" localSheetId="13">[37]DATA_LIST!$G$41:$G$42</definedName>
    <definedName name="DensityUnits" localSheetId="3">[37]DATA_LIST!$G$41:$G$42</definedName>
    <definedName name="DensityUnits">[37]DATA_LIST!$G$41:$G$42</definedName>
    <definedName name="DESC_BRIDGE">#REF!</definedName>
    <definedName name="DESCR" localSheetId="11">[75]PP!$IO$4891</definedName>
    <definedName name="DESCR" localSheetId="1">[75]PP!$IO$4891</definedName>
    <definedName name="DESCR" localSheetId="2">[75]PP!$IO$4891</definedName>
    <definedName name="DESCR" localSheetId="10">[75]PP!$IO$4891</definedName>
    <definedName name="DESCR" localSheetId="15">[75]PP!$IO$4891</definedName>
    <definedName name="DESCR" localSheetId="18">[75]PP!$IO$4891</definedName>
    <definedName name="DESCR" localSheetId="17">[75]PP!$IO$4891</definedName>
    <definedName name="DESCR" localSheetId="16">[75]PP!$IO$4891</definedName>
    <definedName name="DESCR" localSheetId="14">[75]PP!$IO$4891</definedName>
    <definedName name="DESCR" localSheetId="13">[75]PP!$IO$4891</definedName>
    <definedName name="DESCR" localSheetId="3">[75]PP!$IO$4891</definedName>
    <definedName name="DESCR">[75]PP!$IO$4891</definedName>
    <definedName name="Design_Temp" localSheetId="11">'[46]Noise (3)'!$C$6</definedName>
    <definedName name="Design_Temp" localSheetId="1">'[46]Noise (3)'!$C$6</definedName>
    <definedName name="Design_Temp" localSheetId="2">'[46]Noise (3)'!$C$6</definedName>
    <definedName name="Design_Temp" localSheetId="10">'[46]Noise (3)'!$C$6</definedName>
    <definedName name="Design_Temp" localSheetId="15">'[46]Noise (3)'!$C$6</definedName>
    <definedName name="Design_Temp" localSheetId="18">'[46]Noise (3)'!$C$6</definedName>
    <definedName name="Design_Temp" localSheetId="17">'[46]Noise (3)'!$C$6</definedName>
    <definedName name="Design_Temp" localSheetId="16">'[46]Noise (3)'!$C$6</definedName>
    <definedName name="Design_Temp" localSheetId="14">'[46]Noise (3)'!$C$6</definedName>
    <definedName name="Design_Temp" localSheetId="13">'[46]Noise (3)'!$C$6</definedName>
    <definedName name="Design_Temp" localSheetId="3">'[46]Noise (3)'!$C$6</definedName>
    <definedName name="Design_Temp">'[46]Noise (3)'!$C$6</definedName>
    <definedName name="desy" localSheetId="2" hidden="1">{"'Liquid'!$A$1:$U$57"}</definedName>
    <definedName name="desy" localSheetId="3" hidden="1">{"'Liquid'!$A$1:$U$57"}</definedName>
    <definedName name="desy" hidden="1">{"'Liquid'!$A$1:$U$57"}</definedName>
    <definedName name="dev">#REF!</definedName>
    <definedName name="DEWSLDW" localSheetId="2" hidden="1">{#N/A,#N/A,TRUE,"SUM";#N/A,#N/A,TRUE,"EE";#N/A,#N/A,TRUE,"AC";#N/A,#N/A,TRUE,"SN"}</definedName>
    <definedName name="DEWSLDW" localSheetId="3" hidden="1">{#N/A,#N/A,TRUE,"SUM";#N/A,#N/A,TRUE,"EE";#N/A,#N/A,TRUE,"AC";#N/A,#N/A,TRUE,"SN"}</definedName>
    <definedName name="DEWSLDW" hidden="1">{#N/A,#N/A,TRUE,"SUM";#N/A,#N/A,TRUE,"EE";#N/A,#N/A,TRUE,"AC";#N/A,#N/A,TRUE,"SN"}</definedName>
    <definedName name="dfaf" localSheetId="2" hidden="1">{"'장비'!$A$3:$M$12"}</definedName>
    <definedName name="dfaf" localSheetId="3" hidden="1">{"'장비'!$A$3:$M$12"}</definedName>
    <definedName name="dfaf" hidden="1">{"'장비'!$A$3:$M$12"}</definedName>
    <definedName name="dfasf" localSheetId="2" hidden="1">{#N/A,#N/A,TRUE,"Basic";#N/A,#N/A,TRUE,"EXT-TABLE";#N/A,#N/A,TRUE,"STEEL";#N/A,#N/A,TRUE,"INT-Table";#N/A,#N/A,TRUE,"STEEL";#N/A,#N/A,TRUE,"Door"}</definedName>
    <definedName name="dfasf" localSheetId="3" hidden="1">{#N/A,#N/A,TRUE,"Basic";#N/A,#N/A,TRUE,"EXT-TABLE";#N/A,#N/A,TRUE,"STEEL";#N/A,#N/A,TRUE,"INT-Table";#N/A,#N/A,TRUE,"STEEL";#N/A,#N/A,TRUE,"Door"}</definedName>
    <definedName name="dfasf" hidden="1">{#N/A,#N/A,TRUE,"Basic";#N/A,#N/A,TRUE,"EXT-TABLE";#N/A,#N/A,TRUE,"STEEL";#N/A,#N/A,TRUE,"INT-Table";#N/A,#N/A,TRUE,"STEEL";#N/A,#N/A,TRUE,"Door"}</definedName>
    <definedName name="dfd" localSheetId="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dfd" localSheetId="3"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dfd"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dfdf" localSheetId="2" hidden="1">{"'장비'!$A$3:$M$12"}</definedName>
    <definedName name="dfdf" localSheetId="3" hidden="1">{"'장비'!$A$3:$M$12"}</definedName>
    <definedName name="dfdf" hidden="1">{"'장비'!$A$3:$M$12"}</definedName>
    <definedName name="DFDFDS" localSheetId="2" hidden="1">{#N/A,#N/A,TRUE,"SUM";#N/A,#N/A,TRUE,"EE";#N/A,#N/A,TRUE,"AC";#N/A,#N/A,TRUE,"SN"}</definedName>
    <definedName name="DFDFDS" localSheetId="3" hidden="1">{#N/A,#N/A,TRUE,"SUM";#N/A,#N/A,TRUE,"EE";#N/A,#N/A,TRUE,"AC";#N/A,#N/A,TRUE,"SN"}</definedName>
    <definedName name="DFDFDS" hidden="1">{#N/A,#N/A,TRUE,"SUM";#N/A,#N/A,TRUE,"EE";#N/A,#N/A,TRUE,"AC";#N/A,#N/A,TRUE,"SN"}</definedName>
    <definedName name="DFDFSDFSD" localSheetId="2" hidden="1">{#N/A,#N/A,TRUE,"SUM";#N/A,#N/A,TRUE,"EE";#N/A,#N/A,TRUE,"AC";#N/A,#N/A,TRUE,"SN"}</definedName>
    <definedName name="DFDFSDFSD" localSheetId="3" hidden="1">{#N/A,#N/A,TRUE,"SUM";#N/A,#N/A,TRUE,"EE";#N/A,#N/A,TRUE,"AC";#N/A,#N/A,TRUE,"SN"}</definedName>
    <definedName name="DFDFSDFSD" hidden="1">{#N/A,#N/A,TRUE,"SUM";#N/A,#N/A,TRUE,"EE";#N/A,#N/A,TRUE,"AC";#N/A,#N/A,TRUE,"SN"}</definedName>
    <definedName name="DFF" localSheetId="2" hidden="1">{#N/A,#N/A,TRUE,"SUM";#N/A,#N/A,TRUE,"EE";#N/A,#N/A,TRUE,"AC";#N/A,#N/A,TRUE,"SN"}</definedName>
    <definedName name="DFF" localSheetId="3" hidden="1">{#N/A,#N/A,TRUE,"SUM";#N/A,#N/A,TRUE,"EE";#N/A,#N/A,TRUE,"AC";#N/A,#N/A,TRUE,"SN"}</definedName>
    <definedName name="DFF" hidden="1">{#N/A,#N/A,TRUE,"SUM";#N/A,#N/A,TRUE,"EE";#N/A,#N/A,TRUE,"AC";#N/A,#N/A,TRUE,"SN"}</definedName>
    <definedName name="dffdfd" localSheetId="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dffdfd" localSheetId="3"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dffdfd"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dfgh" localSheetId="2" hidden="1">{#N/A,#N/A,FALSE,"Chi tiÆt"}</definedName>
    <definedName name="dfgh" localSheetId="3" hidden="1">{#N/A,#N/A,FALSE,"Chi tiÆt"}</definedName>
    <definedName name="dfgh" hidden="1">{#N/A,#N/A,FALSE,"Chi tiÆt"}</definedName>
    <definedName name="DFGSDFGSDGSD" localSheetId="2" hidden="1">{"'장비'!$A$3:$M$12"}</definedName>
    <definedName name="DFGSDFGSDGSD" localSheetId="3" hidden="1">{"'장비'!$A$3:$M$12"}</definedName>
    <definedName name="DFGSDFGSDGSD" hidden="1">{"'장비'!$A$3:$M$12"}</definedName>
    <definedName name="dfh" localSheetId="50" hidden="1">{"'Sheet1'!$L$16"}</definedName>
    <definedName name="dfh" localSheetId="11" hidden="1">{"'Sheet1'!$L$16"}</definedName>
    <definedName name="dfh" localSheetId="1" hidden="1">{"'Sheet1'!$L$16"}</definedName>
    <definedName name="dfh" localSheetId="2" hidden="1">{"'Sheet1'!$L$16"}</definedName>
    <definedName name="dfh" localSheetId="10" hidden="1">{"'Sheet1'!$L$16"}</definedName>
    <definedName name="dfh" localSheetId="15" hidden="1">{"'Sheet1'!$L$16"}</definedName>
    <definedName name="dfh" localSheetId="18" hidden="1">{"'Sheet1'!$L$16"}</definedName>
    <definedName name="dfh" localSheetId="17" hidden="1">{"'Sheet1'!$L$16"}</definedName>
    <definedName name="dfh" localSheetId="16" hidden="1">{"'Sheet1'!$L$16"}</definedName>
    <definedName name="dfh" localSheetId="14" hidden="1">{"'Sheet1'!$L$16"}</definedName>
    <definedName name="dfh" localSheetId="13" hidden="1">{"'Sheet1'!$L$16"}</definedName>
    <definedName name="dfh" localSheetId="3" hidden="1">{"'Sheet1'!$L$16"}</definedName>
    <definedName name="dfh" hidden="1">{"'Sheet1'!$L$16"}</definedName>
    <definedName name="DFHDFHRE" localSheetId="2" hidden="1">{#N/A,#N/A,FALSE,"속도"}</definedName>
    <definedName name="DFHDFHRE" localSheetId="3" hidden="1">{#N/A,#N/A,FALSE,"속도"}</definedName>
    <definedName name="DFHDFHRE" hidden="1">{#N/A,#N/A,FALSE,"속도"}</definedName>
    <definedName name="DFS">#REF!</definedName>
    <definedName name="DFSDF" localSheetId="50" hidden="1">{"'Sheet1'!$L$16"}</definedName>
    <definedName name="DFSDF" localSheetId="11" hidden="1">{"'Sheet1'!$L$16"}</definedName>
    <definedName name="DFSDF" localSheetId="1" hidden="1">{"'Sheet1'!$L$16"}</definedName>
    <definedName name="DFSDF" localSheetId="2" hidden="1">{"'Sheet1'!$L$16"}</definedName>
    <definedName name="DFSDF" localSheetId="10" hidden="1">{"'Sheet1'!$L$16"}</definedName>
    <definedName name="DFSDF" localSheetId="15" hidden="1">{"'Sheet1'!$L$16"}</definedName>
    <definedName name="DFSDF" localSheetId="18" hidden="1">{"'Sheet1'!$L$16"}</definedName>
    <definedName name="DFSDF" localSheetId="17" hidden="1">{"'Sheet1'!$L$16"}</definedName>
    <definedName name="DFSDF" localSheetId="16" hidden="1">{"'Sheet1'!$L$16"}</definedName>
    <definedName name="DFSDF" localSheetId="14" hidden="1">{"'Sheet1'!$L$16"}</definedName>
    <definedName name="DFSDF" localSheetId="13" hidden="1">{"'Sheet1'!$L$16"}</definedName>
    <definedName name="DFSDF" localSheetId="3" hidden="1">{"'Sheet1'!$L$16"}</definedName>
    <definedName name="DFSDF" hidden="1">{"'Sheet1'!$L$16"}</definedName>
    <definedName name="dfsfsd" localSheetId="50" hidden="1">{"'Sheet1'!$L$16"}</definedName>
    <definedName name="dfsfsd" localSheetId="11" hidden="1">{"'Sheet1'!$L$16"}</definedName>
    <definedName name="dfsfsd" localSheetId="1" hidden="1">{"'Sheet1'!$L$16"}</definedName>
    <definedName name="dfsfsd" localSheetId="2" hidden="1">{"'Sheet1'!$L$16"}</definedName>
    <definedName name="dfsfsd" localSheetId="10" hidden="1">{"'Sheet1'!$L$16"}</definedName>
    <definedName name="dfsfsd" localSheetId="15" hidden="1">{"'Sheet1'!$L$16"}</definedName>
    <definedName name="dfsfsd" localSheetId="18" hidden="1">{"'Sheet1'!$L$16"}</definedName>
    <definedName name="dfsfsd" localSheetId="17" hidden="1">{"'Sheet1'!$L$16"}</definedName>
    <definedName name="dfsfsd" localSheetId="16" hidden="1">{"'Sheet1'!$L$16"}</definedName>
    <definedName name="dfsfsd" localSheetId="14" hidden="1">{"'Sheet1'!$L$16"}</definedName>
    <definedName name="dfsfsd" localSheetId="13" hidden="1">{"'Sheet1'!$L$16"}</definedName>
    <definedName name="dfsfsd" localSheetId="3" hidden="1">{"'Sheet1'!$L$16"}</definedName>
    <definedName name="dfsfsd" hidden="1">{"'Sheet1'!$L$16"}</definedName>
    <definedName name="dgagd" localSheetId="2" hidden="1">{#N/A,#N/A,TRUE,"Basic";#N/A,#N/A,TRUE,"EXT-TABLE";#N/A,#N/A,TRUE,"STEEL";#N/A,#N/A,TRUE,"INT-Table";#N/A,#N/A,TRUE,"STEEL";#N/A,#N/A,TRUE,"Door"}</definedName>
    <definedName name="dgagd" localSheetId="3" hidden="1">{#N/A,#N/A,TRUE,"Basic";#N/A,#N/A,TRUE,"EXT-TABLE";#N/A,#N/A,TRUE,"STEEL";#N/A,#N/A,TRUE,"INT-Table";#N/A,#N/A,TRUE,"STEEL";#N/A,#N/A,TRUE,"Door"}</definedName>
    <definedName name="dgagd" hidden="1">{#N/A,#N/A,TRUE,"Basic";#N/A,#N/A,TRUE,"EXT-TABLE";#N/A,#N/A,TRUE,"STEEL";#N/A,#N/A,TRUE,"INT-Table";#N/A,#N/A,TRUE,"STEEL";#N/A,#N/A,TRUE,"Door"}</definedName>
    <definedName name="dgagd_1" localSheetId="2" hidden="1">{#N/A,#N/A,TRUE,"Basic";#N/A,#N/A,TRUE,"EXT-TABLE";#N/A,#N/A,TRUE,"STEEL";#N/A,#N/A,TRUE,"INT-Table";#N/A,#N/A,TRUE,"STEEL";#N/A,#N/A,TRUE,"Door"}</definedName>
    <definedName name="dgagd_1" localSheetId="3" hidden="1">{#N/A,#N/A,TRUE,"Basic";#N/A,#N/A,TRUE,"EXT-TABLE";#N/A,#N/A,TRUE,"STEEL";#N/A,#N/A,TRUE,"INT-Table";#N/A,#N/A,TRUE,"STEEL";#N/A,#N/A,TRUE,"Door"}</definedName>
    <definedName name="dgagd_1" hidden="1">{#N/A,#N/A,TRUE,"Basic";#N/A,#N/A,TRUE,"EXT-TABLE";#N/A,#N/A,TRUE,"STEEL";#N/A,#N/A,TRUE,"INT-Table";#N/A,#N/A,TRUE,"STEEL";#N/A,#N/A,TRUE,"Door"}</definedName>
    <definedName name="dgagd_1_1" localSheetId="2" hidden="1">{#N/A,#N/A,TRUE,"Basic";#N/A,#N/A,TRUE,"EXT-TABLE";#N/A,#N/A,TRUE,"STEEL";#N/A,#N/A,TRUE,"INT-Table";#N/A,#N/A,TRUE,"STEEL";#N/A,#N/A,TRUE,"Door"}</definedName>
    <definedName name="dgagd_1_1" localSheetId="3" hidden="1">{#N/A,#N/A,TRUE,"Basic";#N/A,#N/A,TRUE,"EXT-TABLE";#N/A,#N/A,TRUE,"STEEL";#N/A,#N/A,TRUE,"INT-Table";#N/A,#N/A,TRUE,"STEEL";#N/A,#N/A,TRUE,"Door"}</definedName>
    <definedName name="dgagd_1_1" hidden="1">{#N/A,#N/A,TRUE,"Basic";#N/A,#N/A,TRUE,"EXT-TABLE";#N/A,#N/A,TRUE,"STEEL";#N/A,#N/A,TRUE,"INT-Table";#N/A,#N/A,TRUE,"STEEL";#N/A,#N/A,TRUE,"Door"}</definedName>
    <definedName name="dgagd_1_2" localSheetId="2" hidden="1">{#N/A,#N/A,TRUE,"Basic";#N/A,#N/A,TRUE,"EXT-TABLE";#N/A,#N/A,TRUE,"STEEL";#N/A,#N/A,TRUE,"INT-Table";#N/A,#N/A,TRUE,"STEEL";#N/A,#N/A,TRUE,"Door"}</definedName>
    <definedName name="dgagd_1_2" localSheetId="3" hidden="1">{#N/A,#N/A,TRUE,"Basic";#N/A,#N/A,TRUE,"EXT-TABLE";#N/A,#N/A,TRUE,"STEEL";#N/A,#N/A,TRUE,"INT-Table";#N/A,#N/A,TRUE,"STEEL";#N/A,#N/A,TRUE,"Door"}</definedName>
    <definedName name="dgagd_1_2" hidden="1">{#N/A,#N/A,TRUE,"Basic";#N/A,#N/A,TRUE,"EXT-TABLE";#N/A,#N/A,TRUE,"STEEL";#N/A,#N/A,TRUE,"INT-Table";#N/A,#N/A,TRUE,"STEEL";#N/A,#N/A,TRUE,"Door"}</definedName>
    <definedName name="dgagd_2" localSheetId="2" hidden="1">{#N/A,#N/A,TRUE,"Basic";#N/A,#N/A,TRUE,"EXT-TABLE";#N/A,#N/A,TRUE,"STEEL";#N/A,#N/A,TRUE,"INT-Table";#N/A,#N/A,TRUE,"STEEL";#N/A,#N/A,TRUE,"Door"}</definedName>
    <definedName name="dgagd_2" localSheetId="3" hidden="1">{#N/A,#N/A,TRUE,"Basic";#N/A,#N/A,TRUE,"EXT-TABLE";#N/A,#N/A,TRUE,"STEEL";#N/A,#N/A,TRUE,"INT-Table";#N/A,#N/A,TRUE,"STEEL";#N/A,#N/A,TRUE,"Door"}</definedName>
    <definedName name="dgagd_2" hidden="1">{#N/A,#N/A,TRUE,"Basic";#N/A,#N/A,TRUE,"EXT-TABLE";#N/A,#N/A,TRUE,"STEEL";#N/A,#N/A,TRUE,"INT-Table";#N/A,#N/A,TRUE,"STEEL";#N/A,#N/A,TRUE,"Door"}</definedName>
    <definedName name="dgagd_2_1" localSheetId="2" hidden="1">{#N/A,#N/A,TRUE,"Basic";#N/A,#N/A,TRUE,"EXT-TABLE";#N/A,#N/A,TRUE,"STEEL";#N/A,#N/A,TRUE,"INT-Table";#N/A,#N/A,TRUE,"STEEL";#N/A,#N/A,TRUE,"Door"}</definedName>
    <definedName name="dgagd_2_1" localSheetId="3" hidden="1">{#N/A,#N/A,TRUE,"Basic";#N/A,#N/A,TRUE,"EXT-TABLE";#N/A,#N/A,TRUE,"STEEL";#N/A,#N/A,TRUE,"INT-Table";#N/A,#N/A,TRUE,"STEEL";#N/A,#N/A,TRUE,"Door"}</definedName>
    <definedName name="dgagd_2_1" hidden="1">{#N/A,#N/A,TRUE,"Basic";#N/A,#N/A,TRUE,"EXT-TABLE";#N/A,#N/A,TRUE,"STEEL";#N/A,#N/A,TRUE,"INT-Table";#N/A,#N/A,TRUE,"STEEL";#N/A,#N/A,TRUE,"Door"}</definedName>
    <definedName name="dgagd_2_2" localSheetId="2" hidden="1">{#N/A,#N/A,TRUE,"Basic";#N/A,#N/A,TRUE,"EXT-TABLE";#N/A,#N/A,TRUE,"STEEL";#N/A,#N/A,TRUE,"INT-Table";#N/A,#N/A,TRUE,"STEEL";#N/A,#N/A,TRUE,"Door"}</definedName>
    <definedName name="dgagd_2_2" localSheetId="3" hidden="1">{#N/A,#N/A,TRUE,"Basic";#N/A,#N/A,TRUE,"EXT-TABLE";#N/A,#N/A,TRUE,"STEEL";#N/A,#N/A,TRUE,"INT-Table";#N/A,#N/A,TRUE,"STEEL";#N/A,#N/A,TRUE,"Door"}</definedName>
    <definedName name="dgagd_2_2" hidden="1">{#N/A,#N/A,TRUE,"Basic";#N/A,#N/A,TRUE,"EXT-TABLE";#N/A,#N/A,TRUE,"STEEL";#N/A,#N/A,TRUE,"INT-Table";#N/A,#N/A,TRUE,"STEEL";#N/A,#N/A,TRUE,"Door"}</definedName>
    <definedName name="dgagd_3" localSheetId="2" hidden="1">{#N/A,#N/A,TRUE,"Basic";#N/A,#N/A,TRUE,"EXT-TABLE";#N/A,#N/A,TRUE,"STEEL";#N/A,#N/A,TRUE,"INT-Table";#N/A,#N/A,TRUE,"STEEL";#N/A,#N/A,TRUE,"Door"}</definedName>
    <definedName name="dgagd_3" localSheetId="3" hidden="1">{#N/A,#N/A,TRUE,"Basic";#N/A,#N/A,TRUE,"EXT-TABLE";#N/A,#N/A,TRUE,"STEEL";#N/A,#N/A,TRUE,"INT-Table";#N/A,#N/A,TRUE,"STEEL";#N/A,#N/A,TRUE,"Door"}</definedName>
    <definedName name="dgagd_3" hidden="1">{#N/A,#N/A,TRUE,"Basic";#N/A,#N/A,TRUE,"EXT-TABLE";#N/A,#N/A,TRUE,"STEEL";#N/A,#N/A,TRUE,"INT-Table";#N/A,#N/A,TRUE,"STEEL";#N/A,#N/A,TRUE,"Door"}</definedName>
    <definedName name="dgagd_3_1" localSheetId="2" hidden="1">{#N/A,#N/A,TRUE,"Basic";#N/A,#N/A,TRUE,"EXT-TABLE";#N/A,#N/A,TRUE,"STEEL";#N/A,#N/A,TRUE,"INT-Table";#N/A,#N/A,TRUE,"STEEL";#N/A,#N/A,TRUE,"Door"}</definedName>
    <definedName name="dgagd_3_1" localSheetId="3" hidden="1">{#N/A,#N/A,TRUE,"Basic";#N/A,#N/A,TRUE,"EXT-TABLE";#N/A,#N/A,TRUE,"STEEL";#N/A,#N/A,TRUE,"INT-Table";#N/A,#N/A,TRUE,"STEEL";#N/A,#N/A,TRUE,"Door"}</definedName>
    <definedName name="dgagd_3_1" hidden="1">{#N/A,#N/A,TRUE,"Basic";#N/A,#N/A,TRUE,"EXT-TABLE";#N/A,#N/A,TRUE,"STEEL";#N/A,#N/A,TRUE,"INT-Table";#N/A,#N/A,TRUE,"STEEL";#N/A,#N/A,TRUE,"Door"}</definedName>
    <definedName name="dgagd_3_2" localSheetId="2" hidden="1">{#N/A,#N/A,TRUE,"Basic";#N/A,#N/A,TRUE,"EXT-TABLE";#N/A,#N/A,TRUE,"STEEL";#N/A,#N/A,TRUE,"INT-Table";#N/A,#N/A,TRUE,"STEEL";#N/A,#N/A,TRUE,"Door"}</definedName>
    <definedName name="dgagd_3_2" localSheetId="3" hidden="1">{#N/A,#N/A,TRUE,"Basic";#N/A,#N/A,TRUE,"EXT-TABLE";#N/A,#N/A,TRUE,"STEEL";#N/A,#N/A,TRUE,"INT-Table";#N/A,#N/A,TRUE,"STEEL";#N/A,#N/A,TRUE,"Door"}</definedName>
    <definedName name="dgagd_3_2" hidden="1">{#N/A,#N/A,TRUE,"Basic";#N/A,#N/A,TRUE,"EXT-TABLE";#N/A,#N/A,TRUE,"STEEL";#N/A,#N/A,TRUE,"INT-Table";#N/A,#N/A,TRUE,"STEEL";#N/A,#N/A,TRUE,"Door"}</definedName>
    <definedName name="dgagd_4" localSheetId="2" hidden="1">{#N/A,#N/A,TRUE,"Basic";#N/A,#N/A,TRUE,"EXT-TABLE";#N/A,#N/A,TRUE,"STEEL";#N/A,#N/A,TRUE,"INT-Table";#N/A,#N/A,TRUE,"STEEL";#N/A,#N/A,TRUE,"Door"}</definedName>
    <definedName name="dgagd_4" localSheetId="3" hidden="1">{#N/A,#N/A,TRUE,"Basic";#N/A,#N/A,TRUE,"EXT-TABLE";#N/A,#N/A,TRUE,"STEEL";#N/A,#N/A,TRUE,"INT-Table";#N/A,#N/A,TRUE,"STEEL";#N/A,#N/A,TRUE,"Door"}</definedName>
    <definedName name="dgagd_4" hidden="1">{#N/A,#N/A,TRUE,"Basic";#N/A,#N/A,TRUE,"EXT-TABLE";#N/A,#N/A,TRUE,"STEEL";#N/A,#N/A,TRUE,"INT-Table";#N/A,#N/A,TRUE,"STEEL";#N/A,#N/A,TRUE,"Door"}</definedName>
    <definedName name="dgagd_4_1" localSheetId="2" hidden="1">{#N/A,#N/A,TRUE,"Basic";#N/A,#N/A,TRUE,"EXT-TABLE";#N/A,#N/A,TRUE,"STEEL";#N/A,#N/A,TRUE,"INT-Table";#N/A,#N/A,TRUE,"STEEL";#N/A,#N/A,TRUE,"Door"}</definedName>
    <definedName name="dgagd_4_1" localSheetId="3" hidden="1">{#N/A,#N/A,TRUE,"Basic";#N/A,#N/A,TRUE,"EXT-TABLE";#N/A,#N/A,TRUE,"STEEL";#N/A,#N/A,TRUE,"INT-Table";#N/A,#N/A,TRUE,"STEEL";#N/A,#N/A,TRUE,"Door"}</definedName>
    <definedName name="dgagd_4_1" hidden="1">{#N/A,#N/A,TRUE,"Basic";#N/A,#N/A,TRUE,"EXT-TABLE";#N/A,#N/A,TRUE,"STEEL";#N/A,#N/A,TRUE,"INT-Table";#N/A,#N/A,TRUE,"STEEL";#N/A,#N/A,TRUE,"Door"}</definedName>
    <definedName name="dgagd_4_2" localSheetId="2" hidden="1">{#N/A,#N/A,TRUE,"Basic";#N/A,#N/A,TRUE,"EXT-TABLE";#N/A,#N/A,TRUE,"STEEL";#N/A,#N/A,TRUE,"INT-Table";#N/A,#N/A,TRUE,"STEEL";#N/A,#N/A,TRUE,"Door"}</definedName>
    <definedName name="dgagd_4_2" localSheetId="3" hidden="1">{#N/A,#N/A,TRUE,"Basic";#N/A,#N/A,TRUE,"EXT-TABLE";#N/A,#N/A,TRUE,"STEEL";#N/A,#N/A,TRUE,"INT-Table";#N/A,#N/A,TRUE,"STEEL";#N/A,#N/A,TRUE,"Door"}</definedName>
    <definedName name="dgagd_4_2" hidden="1">{#N/A,#N/A,TRUE,"Basic";#N/A,#N/A,TRUE,"EXT-TABLE";#N/A,#N/A,TRUE,"STEEL";#N/A,#N/A,TRUE,"INT-Table";#N/A,#N/A,TRUE,"STEEL";#N/A,#N/A,TRUE,"Door"}</definedName>
    <definedName name="dgagd_5" localSheetId="2" hidden="1">{#N/A,#N/A,TRUE,"Basic";#N/A,#N/A,TRUE,"EXT-TABLE";#N/A,#N/A,TRUE,"STEEL";#N/A,#N/A,TRUE,"INT-Table";#N/A,#N/A,TRUE,"STEEL";#N/A,#N/A,TRUE,"Door"}</definedName>
    <definedName name="dgagd_5" localSheetId="3" hidden="1">{#N/A,#N/A,TRUE,"Basic";#N/A,#N/A,TRUE,"EXT-TABLE";#N/A,#N/A,TRUE,"STEEL";#N/A,#N/A,TRUE,"INT-Table";#N/A,#N/A,TRUE,"STEEL";#N/A,#N/A,TRUE,"Door"}</definedName>
    <definedName name="dgagd_5" hidden="1">{#N/A,#N/A,TRUE,"Basic";#N/A,#N/A,TRUE,"EXT-TABLE";#N/A,#N/A,TRUE,"STEEL";#N/A,#N/A,TRUE,"INT-Table";#N/A,#N/A,TRUE,"STEEL";#N/A,#N/A,TRUE,"Door"}</definedName>
    <definedName name="dgagd_5_1" localSheetId="2" hidden="1">{#N/A,#N/A,TRUE,"Basic";#N/A,#N/A,TRUE,"EXT-TABLE";#N/A,#N/A,TRUE,"STEEL";#N/A,#N/A,TRUE,"INT-Table";#N/A,#N/A,TRUE,"STEEL";#N/A,#N/A,TRUE,"Door"}</definedName>
    <definedName name="dgagd_5_1" localSheetId="3" hidden="1">{#N/A,#N/A,TRUE,"Basic";#N/A,#N/A,TRUE,"EXT-TABLE";#N/A,#N/A,TRUE,"STEEL";#N/A,#N/A,TRUE,"INT-Table";#N/A,#N/A,TRUE,"STEEL";#N/A,#N/A,TRUE,"Door"}</definedName>
    <definedName name="dgagd_5_1" hidden="1">{#N/A,#N/A,TRUE,"Basic";#N/A,#N/A,TRUE,"EXT-TABLE";#N/A,#N/A,TRUE,"STEEL";#N/A,#N/A,TRUE,"INT-Table";#N/A,#N/A,TRUE,"STEEL";#N/A,#N/A,TRUE,"Door"}</definedName>
    <definedName name="dgagd_5_2" localSheetId="2" hidden="1">{#N/A,#N/A,TRUE,"Basic";#N/A,#N/A,TRUE,"EXT-TABLE";#N/A,#N/A,TRUE,"STEEL";#N/A,#N/A,TRUE,"INT-Table";#N/A,#N/A,TRUE,"STEEL";#N/A,#N/A,TRUE,"Door"}</definedName>
    <definedName name="dgagd_5_2" localSheetId="3" hidden="1">{#N/A,#N/A,TRUE,"Basic";#N/A,#N/A,TRUE,"EXT-TABLE";#N/A,#N/A,TRUE,"STEEL";#N/A,#N/A,TRUE,"INT-Table";#N/A,#N/A,TRUE,"STEEL";#N/A,#N/A,TRUE,"Door"}</definedName>
    <definedName name="dgagd_5_2" hidden="1">{#N/A,#N/A,TRUE,"Basic";#N/A,#N/A,TRUE,"EXT-TABLE";#N/A,#N/A,TRUE,"STEEL";#N/A,#N/A,TRUE,"INT-Table";#N/A,#N/A,TRUE,"STEEL";#N/A,#N/A,TRUE,"Door"}</definedName>
    <definedName name="DGCTI592">#REF!</definedName>
    <definedName name="DGD"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1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1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gjgj" localSheetId="11" hidden="1">{#N/A,#N/A,FALSE,"CCTV"}</definedName>
    <definedName name="dgfgjgj" localSheetId="1" hidden="1">{#N/A,#N/A,FALSE,"CCTV"}</definedName>
    <definedName name="dgfgjgj" localSheetId="2" hidden="1">{#N/A,#N/A,FALSE,"CCTV"}</definedName>
    <definedName name="dgfgjgj" localSheetId="10" hidden="1">{#N/A,#N/A,FALSE,"CCTV"}</definedName>
    <definedName name="dgfgjgj" localSheetId="15" hidden="1">{#N/A,#N/A,FALSE,"CCTV"}</definedName>
    <definedName name="dgfgjgj" localSheetId="18" hidden="1">{#N/A,#N/A,FALSE,"CCTV"}</definedName>
    <definedName name="dgfgjgj" localSheetId="17" hidden="1">{#N/A,#N/A,FALSE,"CCTV"}</definedName>
    <definedName name="dgfgjgj" localSheetId="16" hidden="1">{#N/A,#N/A,FALSE,"CCTV"}</definedName>
    <definedName name="dgfgjgj" localSheetId="14" hidden="1">{#N/A,#N/A,FALSE,"CCTV"}</definedName>
    <definedName name="dgfgjgj" localSheetId="13" hidden="1">{#N/A,#N/A,FALSE,"CCTV"}</definedName>
    <definedName name="dgfgjgj" localSheetId="3" hidden="1">{#N/A,#N/A,FALSE,"CCTV"}</definedName>
    <definedName name="dgfgjgj" hidden="1">{#N/A,#N/A,FALSE,"CCTV"}</definedName>
    <definedName name="dgn">#REF!</definedName>
    <definedName name="dgnc">#REF!</definedName>
    <definedName name="dgvl">#REF!</definedName>
    <definedName name="Dgvlcau">[79]ptvl!$B$6:$J$334</definedName>
    <definedName name="DH" hidden="1">#REF!</definedName>
    <definedName name="diam" localSheetId="11">[80]RESPSP!$B$28:$S$95</definedName>
    <definedName name="diam" localSheetId="1">[80]RESPSP!$B$28:$S$95</definedName>
    <definedName name="diam" localSheetId="2">[80]RESPSP!$B$28:$S$95</definedName>
    <definedName name="diam" localSheetId="10">[80]RESPSP!$B$28:$S$95</definedName>
    <definedName name="diam" localSheetId="15">[80]RESPSP!$B$28:$S$95</definedName>
    <definedName name="diam" localSheetId="18">[80]RESPSP!$B$28:$S$95</definedName>
    <definedName name="diam" localSheetId="17">[80]RESPSP!$B$28:$S$95</definedName>
    <definedName name="diam" localSheetId="16">[80]RESPSP!$B$28:$S$95</definedName>
    <definedName name="diam" localSheetId="14">[80]RESPSP!$B$28:$S$95</definedName>
    <definedName name="diam" localSheetId="13">[80]RESPSP!$B$28:$S$95</definedName>
    <definedName name="diam" localSheetId="3">[80]RESPSP!$B$28:$S$95</definedName>
    <definedName name="diam">[80]RESPSP!$B$28:$S$95</definedName>
    <definedName name="diameter">#REF!</definedName>
    <definedName name="Diámetro_chimenea_de_bypass">#REF!</definedName>
    <definedName name="DIAMIN">#REF!</definedName>
    <definedName name="diengiai" localSheetId="50" hidden="1">{"'Sheet1'!$L$16"}</definedName>
    <definedName name="diengiai" localSheetId="11" hidden="1">{"'Sheet1'!$L$16"}</definedName>
    <definedName name="diengiai" localSheetId="1" hidden="1">{"'Sheet1'!$L$16"}</definedName>
    <definedName name="diengiai" localSheetId="2" hidden="1">{"'Sheet1'!$L$16"}</definedName>
    <definedName name="diengiai" localSheetId="10" hidden="1">{"'Sheet1'!$L$16"}</definedName>
    <definedName name="diengiai" localSheetId="15" hidden="1">{"'Sheet1'!$L$16"}</definedName>
    <definedName name="diengiai" localSheetId="18" hidden="1">{"'Sheet1'!$L$16"}</definedName>
    <definedName name="diengiai" localSheetId="17" hidden="1">{"'Sheet1'!$L$16"}</definedName>
    <definedName name="diengiai" localSheetId="16" hidden="1">{"'Sheet1'!$L$16"}</definedName>
    <definedName name="diengiai" localSheetId="14" hidden="1">{"'Sheet1'!$L$16"}</definedName>
    <definedName name="diengiai" localSheetId="13" hidden="1">{"'Sheet1'!$L$16"}</definedName>
    <definedName name="diengiai" localSheetId="3" hidden="1">{"'Sheet1'!$L$16"}</definedName>
    <definedName name="diengiai" hidden="1">{"'Sheet1'!$L$16"}</definedName>
    <definedName name="Differenzdruckschalter">#REF!</definedName>
    <definedName name="DIGN" localSheetId="2" hidden="1">{#N/A,#N/A,TRUE,"Basic";#N/A,#N/A,TRUE,"EXT-TABLE";#N/A,#N/A,TRUE,"STEEL";#N/A,#N/A,TRUE,"INT-Table";#N/A,#N/A,TRUE,"STEEL";#N/A,#N/A,TRUE,"Door"}</definedName>
    <definedName name="DIGN" localSheetId="3" hidden="1">{#N/A,#N/A,TRUE,"Basic";#N/A,#N/A,TRUE,"EXT-TABLE";#N/A,#N/A,TRUE,"STEEL";#N/A,#N/A,TRUE,"INT-Table";#N/A,#N/A,TRUE,"STEEL";#N/A,#N/A,TRUE,"Door"}</definedName>
    <definedName name="DIGN" hidden="1">{#N/A,#N/A,TRUE,"Basic";#N/A,#N/A,TRUE,"EXT-TABLE";#N/A,#N/A,TRUE,"STEEL";#N/A,#N/A,TRUE,"INT-Table";#N/A,#N/A,TRUE,"STEEL";#N/A,#N/A,TRUE,"Door"}</definedName>
    <definedName name="DIGN_1" localSheetId="2" hidden="1">{#N/A,#N/A,TRUE,"Basic";#N/A,#N/A,TRUE,"EXT-TABLE";#N/A,#N/A,TRUE,"STEEL";#N/A,#N/A,TRUE,"INT-Table";#N/A,#N/A,TRUE,"STEEL";#N/A,#N/A,TRUE,"Door"}</definedName>
    <definedName name="DIGN_1" localSheetId="3" hidden="1">{#N/A,#N/A,TRUE,"Basic";#N/A,#N/A,TRUE,"EXT-TABLE";#N/A,#N/A,TRUE,"STEEL";#N/A,#N/A,TRUE,"INT-Table";#N/A,#N/A,TRUE,"STEEL";#N/A,#N/A,TRUE,"Door"}</definedName>
    <definedName name="DIGN_1" hidden="1">{#N/A,#N/A,TRUE,"Basic";#N/A,#N/A,TRUE,"EXT-TABLE";#N/A,#N/A,TRUE,"STEEL";#N/A,#N/A,TRUE,"INT-Table";#N/A,#N/A,TRUE,"STEEL";#N/A,#N/A,TRUE,"Door"}</definedName>
    <definedName name="DIGN_1_1" localSheetId="2" hidden="1">{#N/A,#N/A,TRUE,"Basic";#N/A,#N/A,TRUE,"EXT-TABLE";#N/A,#N/A,TRUE,"STEEL";#N/A,#N/A,TRUE,"INT-Table";#N/A,#N/A,TRUE,"STEEL";#N/A,#N/A,TRUE,"Door"}</definedName>
    <definedName name="DIGN_1_1" localSheetId="3" hidden="1">{#N/A,#N/A,TRUE,"Basic";#N/A,#N/A,TRUE,"EXT-TABLE";#N/A,#N/A,TRUE,"STEEL";#N/A,#N/A,TRUE,"INT-Table";#N/A,#N/A,TRUE,"STEEL";#N/A,#N/A,TRUE,"Door"}</definedName>
    <definedName name="DIGN_1_1" hidden="1">{#N/A,#N/A,TRUE,"Basic";#N/A,#N/A,TRUE,"EXT-TABLE";#N/A,#N/A,TRUE,"STEEL";#N/A,#N/A,TRUE,"INT-Table";#N/A,#N/A,TRUE,"STEEL";#N/A,#N/A,TRUE,"Door"}</definedName>
    <definedName name="DIGN_1_2" localSheetId="2" hidden="1">{#N/A,#N/A,TRUE,"Basic";#N/A,#N/A,TRUE,"EXT-TABLE";#N/A,#N/A,TRUE,"STEEL";#N/A,#N/A,TRUE,"INT-Table";#N/A,#N/A,TRUE,"STEEL";#N/A,#N/A,TRUE,"Door"}</definedName>
    <definedName name="DIGN_1_2" localSheetId="3" hidden="1">{#N/A,#N/A,TRUE,"Basic";#N/A,#N/A,TRUE,"EXT-TABLE";#N/A,#N/A,TRUE,"STEEL";#N/A,#N/A,TRUE,"INT-Table";#N/A,#N/A,TRUE,"STEEL";#N/A,#N/A,TRUE,"Door"}</definedName>
    <definedName name="DIGN_1_2" hidden="1">{#N/A,#N/A,TRUE,"Basic";#N/A,#N/A,TRUE,"EXT-TABLE";#N/A,#N/A,TRUE,"STEEL";#N/A,#N/A,TRUE,"INT-Table";#N/A,#N/A,TRUE,"STEEL";#N/A,#N/A,TRUE,"Door"}</definedName>
    <definedName name="DIGN_2" localSheetId="2" hidden="1">{#N/A,#N/A,TRUE,"Basic";#N/A,#N/A,TRUE,"EXT-TABLE";#N/A,#N/A,TRUE,"STEEL";#N/A,#N/A,TRUE,"INT-Table";#N/A,#N/A,TRUE,"STEEL";#N/A,#N/A,TRUE,"Door"}</definedName>
    <definedName name="DIGN_2" localSheetId="3" hidden="1">{#N/A,#N/A,TRUE,"Basic";#N/A,#N/A,TRUE,"EXT-TABLE";#N/A,#N/A,TRUE,"STEEL";#N/A,#N/A,TRUE,"INT-Table";#N/A,#N/A,TRUE,"STEEL";#N/A,#N/A,TRUE,"Door"}</definedName>
    <definedName name="DIGN_2" hidden="1">{#N/A,#N/A,TRUE,"Basic";#N/A,#N/A,TRUE,"EXT-TABLE";#N/A,#N/A,TRUE,"STEEL";#N/A,#N/A,TRUE,"INT-Table";#N/A,#N/A,TRUE,"STEEL";#N/A,#N/A,TRUE,"Door"}</definedName>
    <definedName name="DIGN_2_1" localSheetId="2" hidden="1">{#N/A,#N/A,TRUE,"Basic";#N/A,#N/A,TRUE,"EXT-TABLE";#N/A,#N/A,TRUE,"STEEL";#N/A,#N/A,TRUE,"INT-Table";#N/A,#N/A,TRUE,"STEEL";#N/A,#N/A,TRUE,"Door"}</definedName>
    <definedName name="DIGN_2_1" localSheetId="3" hidden="1">{#N/A,#N/A,TRUE,"Basic";#N/A,#N/A,TRUE,"EXT-TABLE";#N/A,#N/A,TRUE,"STEEL";#N/A,#N/A,TRUE,"INT-Table";#N/A,#N/A,TRUE,"STEEL";#N/A,#N/A,TRUE,"Door"}</definedName>
    <definedName name="DIGN_2_1" hidden="1">{#N/A,#N/A,TRUE,"Basic";#N/A,#N/A,TRUE,"EXT-TABLE";#N/A,#N/A,TRUE,"STEEL";#N/A,#N/A,TRUE,"INT-Table";#N/A,#N/A,TRUE,"STEEL";#N/A,#N/A,TRUE,"Door"}</definedName>
    <definedName name="DIGN_2_2" localSheetId="2" hidden="1">{#N/A,#N/A,TRUE,"Basic";#N/A,#N/A,TRUE,"EXT-TABLE";#N/A,#N/A,TRUE,"STEEL";#N/A,#N/A,TRUE,"INT-Table";#N/A,#N/A,TRUE,"STEEL";#N/A,#N/A,TRUE,"Door"}</definedName>
    <definedName name="DIGN_2_2" localSheetId="3" hidden="1">{#N/A,#N/A,TRUE,"Basic";#N/A,#N/A,TRUE,"EXT-TABLE";#N/A,#N/A,TRUE,"STEEL";#N/A,#N/A,TRUE,"INT-Table";#N/A,#N/A,TRUE,"STEEL";#N/A,#N/A,TRUE,"Door"}</definedName>
    <definedName name="DIGN_2_2" hidden="1">{#N/A,#N/A,TRUE,"Basic";#N/A,#N/A,TRUE,"EXT-TABLE";#N/A,#N/A,TRUE,"STEEL";#N/A,#N/A,TRUE,"INT-Table";#N/A,#N/A,TRUE,"STEEL";#N/A,#N/A,TRUE,"Door"}</definedName>
    <definedName name="DIGN_3" localSheetId="2" hidden="1">{#N/A,#N/A,TRUE,"Basic";#N/A,#N/A,TRUE,"EXT-TABLE";#N/A,#N/A,TRUE,"STEEL";#N/A,#N/A,TRUE,"INT-Table";#N/A,#N/A,TRUE,"STEEL";#N/A,#N/A,TRUE,"Door"}</definedName>
    <definedName name="DIGN_3" localSheetId="3" hidden="1">{#N/A,#N/A,TRUE,"Basic";#N/A,#N/A,TRUE,"EXT-TABLE";#N/A,#N/A,TRUE,"STEEL";#N/A,#N/A,TRUE,"INT-Table";#N/A,#N/A,TRUE,"STEEL";#N/A,#N/A,TRUE,"Door"}</definedName>
    <definedName name="DIGN_3" hidden="1">{#N/A,#N/A,TRUE,"Basic";#N/A,#N/A,TRUE,"EXT-TABLE";#N/A,#N/A,TRUE,"STEEL";#N/A,#N/A,TRUE,"INT-Table";#N/A,#N/A,TRUE,"STEEL";#N/A,#N/A,TRUE,"Door"}</definedName>
    <definedName name="DIGN_3_1" localSheetId="2" hidden="1">{#N/A,#N/A,TRUE,"Basic";#N/A,#N/A,TRUE,"EXT-TABLE";#N/A,#N/A,TRUE,"STEEL";#N/A,#N/A,TRUE,"INT-Table";#N/A,#N/A,TRUE,"STEEL";#N/A,#N/A,TRUE,"Door"}</definedName>
    <definedName name="DIGN_3_1" localSheetId="3" hidden="1">{#N/A,#N/A,TRUE,"Basic";#N/A,#N/A,TRUE,"EXT-TABLE";#N/A,#N/A,TRUE,"STEEL";#N/A,#N/A,TRUE,"INT-Table";#N/A,#N/A,TRUE,"STEEL";#N/A,#N/A,TRUE,"Door"}</definedName>
    <definedName name="DIGN_3_1" hidden="1">{#N/A,#N/A,TRUE,"Basic";#N/A,#N/A,TRUE,"EXT-TABLE";#N/A,#N/A,TRUE,"STEEL";#N/A,#N/A,TRUE,"INT-Table";#N/A,#N/A,TRUE,"STEEL";#N/A,#N/A,TRUE,"Door"}</definedName>
    <definedName name="DIGN_3_2" localSheetId="2" hidden="1">{#N/A,#N/A,TRUE,"Basic";#N/A,#N/A,TRUE,"EXT-TABLE";#N/A,#N/A,TRUE,"STEEL";#N/A,#N/A,TRUE,"INT-Table";#N/A,#N/A,TRUE,"STEEL";#N/A,#N/A,TRUE,"Door"}</definedName>
    <definedName name="DIGN_3_2" localSheetId="3" hidden="1">{#N/A,#N/A,TRUE,"Basic";#N/A,#N/A,TRUE,"EXT-TABLE";#N/A,#N/A,TRUE,"STEEL";#N/A,#N/A,TRUE,"INT-Table";#N/A,#N/A,TRUE,"STEEL";#N/A,#N/A,TRUE,"Door"}</definedName>
    <definedName name="DIGN_3_2" hidden="1">{#N/A,#N/A,TRUE,"Basic";#N/A,#N/A,TRUE,"EXT-TABLE";#N/A,#N/A,TRUE,"STEEL";#N/A,#N/A,TRUE,"INT-Table";#N/A,#N/A,TRUE,"STEEL";#N/A,#N/A,TRUE,"Door"}</definedName>
    <definedName name="DIGN_4" localSheetId="2" hidden="1">{#N/A,#N/A,TRUE,"Basic";#N/A,#N/A,TRUE,"EXT-TABLE";#N/A,#N/A,TRUE,"STEEL";#N/A,#N/A,TRUE,"INT-Table";#N/A,#N/A,TRUE,"STEEL";#N/A,#N/A,TRUE,"Door"}</definedName>
    <definedName name="DIGN_4" localSheetId="3" hidden="1">{#N/A,#N/A,TRUE,"Basic";#N/A,#N/A,TRUE,"EXT-TABLE";#N/A,#N/A,TRUE,"STEEL";#N/A,#N/A,TRUE,"INT-Table";#N/A,#N/A,TRUE,"STEEL";#N/A,#N/A,TRUE,"Door"}</definedName>
    <definedName name="DIGN_4" hidden="1">{#N/A,#N/A,TRUE,"Basic";#N/A,#N/A,TRUE,"EXT-TABLE";#N/A,#N/A,TRUE,"STEEL";#N/A,#N/A,TRUE,"INT-Table";#N/A,#N/A,TRUE,"STEEL";#N/A,#N/A,TRUE,"Door"}</definedName>
    <definedName name="DIGN_4_1" localSheetId="2" hidden="1">{#N/A,#N/A,TRUE,"Basic";#N/A,#N/A,TRUE,"EXT-TABLE";#N/A,#N/A,TRUE,"STEEL";#N/A,#N/A,TRUE,"INT-Table";#N/A,#N/A,TRUE,"STEEL";#N/A,#N/A,TRUE,"Door"}</definedName>
    <definedName name="DIGN_4_1" localSheetId="3" hidden="1">{#N/A,#N/A,TRUE,"Basic";#N/A,#N/A,TRUE,"EXT-TABLE";#N/A,#N/A,TRUE,"STEEL";#N/A,#N/A,TRUE,"INT-Table";#N/A,#N/A,TRUE,"STEEL";#N/A,#N/A,TRUE,"Door"}</definedName>
    <definedName name="DIGN_4_1" hidden="1">{#N/A,#N/A,TRUE,"Basic";#N/A,#N/A,TRUE,"EXT-TABLE";#N/A,#N/A,TRUE,"STEEL";#N/A,#N/A,TRUE,"INT-Table";#N/A,#N/A,TRUE,"STEEL";#N/A,#N/A,TRUE,"Door"}</definedName>
    <definedName name="DIGN_4_2" localSheetId="2" hidden="1">{#N/A,#N/A,TRUE,"Basic";#N/A,#N/A,TRUE,"EXT-TABLE";#N/A,#N/A,TRUE,"STEEL";#N/A,#N/A,TRUE,"INT-Table";#N/A,#N/A,TRUE,"STEEL";#N/A,#N/A,TRUE,"Door"}</definedName>
    <definedName name="DIGN_4_2" localSheetId="3" hidden="1">{#N/A,#N/A,TRUE,"Basic";#N/A,#N/A,TRUE,"EXT-TABLE";#N/A,#N/A,TRUE,"STEEL";#N/A,#N/A,TRUE,"INT-Table";#N/A,#N/A,TRUE,"STEEL";#N/A,#N/A,TRUE,"Door"}</definedName>
    <definedName name="DIGN_4_2" hidden="1">{#N/A,#N/A,TRUE,"Basic";#N/A,#N/A,TRUE,"EXT-TABLE";#N/A,#N/A,TRUE,"STEEL";#N/A,#N/A,TRUE,"INT-Table";#N/A,#N/A,TRUE,"STEEL";#N/A,#N/A,TRUE,"Door"}</definedName>
    <definedName name="DIGN_5" localSheetId="2" hidden="1">{#N/A,#N/A,TRUE,"Basic";#N/A,#N/A,TRUE,"EXT-TABLE";#N/A,#N/A,TRUE,"STEEL";#N/A,#N/A,TRUE,"INT-Table";#N/A,#N/A,TRUE,"STEEL";#N/A,#N/A,TRUE,"Door"}</definedName>
    <definedName name="DIGN_5" localSheetId="3" hidden="1">{#N/A,#N/A,TRUE,"Basic";#N/A,#N/A,TRUE,"EXT-TABLE";#N/A,#N/A,TRUE,"STEEL";#N/A,#N/A,TRUE,"INT-Table";#N/A,#N/A,TRUE,"STEEL";#N/A,#N/A,TRUE,"Door"}</definedName>
    <definedName name="DIGN_5" hidden="1">{#N/A,#N/A,TRUE,"Basic";#N/A,#N/A,TRUE,"EXT-TABLE";#N/A,#N/A,TRUE,"STEEL";#N/A,#N/A,TRUE,"INT-Table";#N/A,#N/A,TRUE,"STEEL";#N/A,#N/A,TRUE,"Door"}</definedName>
    <definedName name="DIGN_5_1" localSheetId="2" hidden="1">{#N/A,#N/A,TRUE,"Basic";#N/A,#N/A,TRUE,"EXT-TABLE";#N/A,#N/A,TRUE,"STEEL";#N/A,#N/A,TRUE,"INT-Table";#N/A,#N/A,TRUE,"STEEL";#N/A,#N/A,TRUE,"Door"}</definedName>
    <definedName name="DIGN_5_1" localSheetId="3" hidden="1">{#N/A,#N/A,TRUE,"Basic";#N/A,#N/A,TRUE,"EXT-TABLE";#N/A,#N/A,TRUE,"STEEL";#N/A,#N/A,TRUE,"INT-Table";#N/A,#N/A,TRUE,"STEEL";#N/A,#N/A,TRUE,"Door"}</definedName>
    <definedName name="DIGN_5_1" hidden="1">{#N/A,#N/A,TRUE,"Basic";#N/A,#N/A,TRUE,"EXT-TABLE";#N/A,#N/A,TRUE,"STEEL";#N/A,#N/A,TRUE,"INT-Table";#N/A,#N/A,TRUE,"STEEL";#N/A,#N/A,TRUE,"Door"}</definedName>
    <definedName name="DIGN_5_2" localSheetId="2" hidden="1">{#N/A,#N/A,TRUE,"Basic";#N/A,#N/A,TRUE,"EXT-TABLE";#N/A,#N/A,TRUE,"STEEL";#N/A,#N/A,TRUE,"INT-Table";#N/A,#N/A,TRUE,"STEEL";#N/A,#N/A,TRUE,"Door"}</definedName>
    <definedName name="DIGN_5_2" localSheetId="3" hidden="1">{#N/A,#N/A,TRUE,"Basic";#N/A,#N/A,TRUE,"EXT-TABLE";#N/A,#N/A,TRUE,"STEEL";#N/A,#N/A,TRUE,"INT-Table";#N/A,#N/A,TRUE,"STEEL";#N/A,#N/A,TRUE,"Door"}</definedName>
    <definedName name="DIGN_5_2" hidden="1">{#N/A,#N/A,TRUE,"Basic";#N/A,#N/A,TRUE,"EXT-TABLE";#N/A,#N/A,TRUE,"STEEL";#N/A,#N/A,TRUE,"INT-Table";#N/A,#N/A,TRUE,"STEEL";#N/A,#N/A,TRUE,"Door"}</definedName>
    <definedName name="dinh">#REF!</definedName>
    <definedName name="dinhdia">#REF!</definedName>
    <definedName name="DIR" localSheetId="11">[46]Tables!$A$11:$A$28</definedName>
    <definedName name="DIR" localSheetId="1">[46]Tables!$A$11:$A$28</definedName>
    <definedName name="DIR" localSheetId="2">[46]Tables!$A$11:$A$28</definedName>
    <definedName name="DIR" localSheetId="10">[46]Tables!$A$11:$A$28</definedName>
    <definedName name="DIR" localSheetId="15">[46]Tables!$A$11:$A$28</definedName>
    <definedName name="DIR" localSheetId="18">[46]Tables!$A$11:$A$28</definedName>
    <definedName name="DIR" localSheetId="17">[46]Tables!$A$11:$A$28</definedName>
    <definedName name="DIR" localSheetId="16">[46]Tables!$A$11:$A$28</definedName>
    <definedName name="DIR" localSheetId="14">[46]Tables!$A$11:$A$28</definedName>
    <definedName name="DIR" localSheetId="13">[46]Tables!$A$11:$A$28</definedName>
    <definedName name="DIR" localSheetId="3">[46]Tables!$A$11:$A$28</definedName>
    <definedName name="DIR">[46]Tables!$A$11:$A$28</definedName>
    <definedName name="Dir_FC_ConsMat">#REF!</definedName>
    <definedName name="Dir_FC_EquipDepr">#REF!</definedName>
    <definedName name="Dir_FC_EquipTransp">#REF!</definedName>
    <definedName name="Dir_FC_ExpLab">#REF!</definedName>
    <definedName name="Dir_FC_LocalLab">#REF!</definedName>
    <definedName name="Dir_FC_Spare">#REF!</definedName>
    <definedName name="Dir_LC_ClearCost">#REF!</definedName>
    <definedName name="Dir_LC_ConsMat">#REF!</definedName>
    <definedName name="Dir_LC_CustDuty">#REF!</definedName>
    <definedName name="Dir_LC_EquipTransp">#REF!</definedName>
    <definedName name="Dir_LC_ExpLab">#REF!</definedName>
    <definedName name="Dir_LC_LocalLab">#REF!</definedName>
    <definedName name="Dir_LC_Spare">#REF!</definedName>
    <definedName name="direct1">#REF!</definedName>
    <definedName name="DirectHours">#REF!</definedName>
    <definedName name="DirectLabor" localSheetId="2" hidden="1">{#N/A,#N/A,FALSE,"CCTV"}</definedName>
    <definedName name="DirectLabor" localSheetId="3" hidden="1">{#N/A,#N/A,FALSE,"CCTV"}</definedName>
    <definedName name="DirectLabor" hidden="1">{#N/A,#N/A,FALSE,"CCTV"}</definedName>
    <definedName name="DirectLobor" localSheetId="2" hidden="1">{#N/A,#N/A,FALSE,"CCTV"}</definedName>
    <definedName name="DirectLobor" localSheetId="3" hidden="1">{#N/A,#N/A,FALSE,"CCTV"}</definedName>
    <definedName name="DirectLobor" hidden="1">{#N/A,#N/A,FALSE,"CCTV"}</definedName>
    <definedName name="Discount">#REF!</definedName>
    <definedName name="display_area_2">#REF!</definedName>
    <definedName name="dj" localSheetId="50" hidden="1">{"'Sheet1'!$L$16"}</definedName>
    <definedName name="dj" localSheetId="11" hidden="1">{"'Sheet1'!$L$16"}</definedName>
    <definedName name="dj" localSheetId="1" hidden="1">{"'Sheet1'!$L$16"}</definedName>
    <definedName name="dj" localSheetId="2" hidden="1">{"'Sheet1'!$L$16"}</definedName>
    <definedName name="dj" localSheetId="10" hidden="1">{"'Sheet1'!$L$16"}</definedName>
    <definedName name="dj" localSheetId="15" hidden="1">{"'Sheet1'!$L$16"}</definedName>
    <definedName name="dj" localSheetId="18" hidden="1">{"'Sheet1'!$L$16"}</definedName>
    <definedName name="dj" localSheetId="17" hidden="1">{"'Sheet1'!$L$16"}</definedName>
    <definedName name="dj" localSheetId="16" hidden="1">{"'Sheet1'!$L$16"}</definedName>
    <definedName name="dj" localSheetId="14" hidden="1">{"'Sheet1'!$L$16"}</definedName>
    <definedName name="dj" localSheetId="13" hidden="1">{"'Sheet1'!$L$16"}</definedName>
    <definedName name="dj" localSheetId="3" hidden="1">{"'Sheet1'!$L$16"}</definedName>
    <definedName name="dj" hidden="1">{"'Sheet1'!$L$16"}</definedName>
    <definedName name="DK">#REF!</definedName>
    <definedName name="DKDLFJKDS" localSheetId="2" hidden="1">{#N/A,#N/A,TRUE,"Basic";#N/A,#N/A,TRUE,"EXT-TABLE";#N/A,#N/A,TRUE,"STEEL";#N/A,#N/A,TRUE,"INT-Table";#N/A,#N/A,TRUE,"STEEL";#N/A,#N/A,TRUE,"Door"}</definedName>
    <definedName name="DKDLFJKDS" localSheetId="3" hidden="1">{#N/A,#N/A,TRUE,"Basic";#N/A,#N/A,TRUE,"EXT-TABLE";#N/A,#N/A,TRUE,"STEEL";#N/A,#N/A,TRUE,"INT-Table";#N/A,#N/A,TRUE,"STEEL";#N/A,#N/A,TRUE,"Door"}</definedName>
    <definedName name="DKDLFJKDS" hidden="1">{#N/A,#N/A,TRUE,"Basic";#N/A,#N/A,TRUE,"EXT-TABLE";#N/A,#N/A,TRUE,"STEEL";#N/A,#N/A,TRUE,"INT-Table";#N/A,#N/A,TRUE,"STEEL";#N/A,#N/A,TRUE,"Door"}</definedName>
    <definedName name="DKDLFJKDS_1" localSheetId="2" hidden="1">{#N/A,#N/A,TRUE,"Basic";#N/A,#N/A,TRUE,"EXT-TABLE";#N/A,#N/A,TRUE,"STEEL";#N/A,#N/A,TRUE,"INT-Table";#N/A,#N/A,TRUE,"STEEL";#N/A,#N/A,TRUE,"Door"}</definedName>
    <definedName name="DKDLFJKDS_1" localSheetId="3" hidden="1">{#N/A,#N/A,TRUE,"Basic";#N/A,#N/A,TRUE,"EXT-TABLE";#N/A,#N/A,TRUE,"STEEL";#N/A,#N/A,TRUE,"INT-Table";#N/A,#N/A,TRUE,"STEEL";#N/A,#N/A,TRUE,"Door"}</definedName>
    <definedName name="DKDLFJKDS_1" hidden="1">{#N/A,#N/A,TRUE,"Basic";#N/A,#N/A,TRUE,"EXT-TABLE";#N/A,#N/A,TRUE,"STEEL";#N/A,#N/A,TRUE,"INT-Table";#N/A,#N/A,TRUE,"STEEL";#N/A,#N/A,TRUE,"Door"}</definedName>
    <definedName name="DKDLFJKDS_1_1" localSheetId="2" hidden="1">{#N/A,#N/A,TRUE,"Basic";#N/A,#N/A,TRUE,"EXT-TABLE";#N/A,#N/A,TRUE,"STEEL";#N/A,#N/A,TRUE,"INT-Table";#N/A,#N/A,TRUE,"STEEL";#N/A,#N/A,TRUE,"Door"}</definedName>
    <definedName name="DKDLFJKDS_1_1" localSheetId="3" hidden="1">{#N/A,#N/A,TRUE,"Basic";#N/A,#N/A,TRUE,"EXT-TABLE";#N/A,#N/A,TRUE,"STEEL";#N/A,#N/A,TRUE,"INT-Table";#N/A,#N/A,TRUE,"STEEL";#N/A,#N/A,TRUE,"Door"}</definedName>
    <definedName name="DKDLFJKDS_1_1" hidden="1">{#N/A,#N/A,TRUE,"Basic";#N/A,#N/A,TRUE,"EXT-TABLE";#N/A,#N/A,TRUE,"STEEL";#N/A,#N/A,TRUE,"INT-Table";#N/A,#N/A,TRUE,"STEEL";#N/A,#N/A,TRUE,"Door"}</definedName>
    <definedName name="DKDLFJKDS_1_2" localSheetId="2" hidden="1">{#N/A,#N/A,TRUE,"Basic";#N/A,#N/A,TRUE,"EXT-TABLE";#N/A,#N/A,TRUE,"STEEL";#N/A,#N/A,TRUE,"INT-Table";#N/A,#N/A,TRUE,"STEEL";#N/A,#N/A,TRUE,"Door"}</definedName>
    <definedName name="DKDLFJKDS_1_2" localSheetId="3" hidden="1">{#N/A,#N/A,TRUE,"Basic";#N/A,#N/A,TRUE,"EXT-TABLE";#N/A,#N/A,TRUE,"STEEL";#N/A,#N/A,TRUE,"INT-Table";#N/A,#N/A,TRUE,"STEEL";#N/A,#N/A,TRUE,"Door"}</definedName>
    <definedName name="DKDLFJKDS_1_2" hidden="1">{#N/A,#N/A,TRUE,"Basic";#N/A,#N/A,TRUE,"EXT-TABLE";#N/A,#N/A,TRUE,"STEEL";#N/A,#N/A,TRUE,"INT-Table";#N/A,#N/A,TRUE,"STEEL";#N/A,#N/A,TRUE,"Door"}</definedName>
    <definedName name="DKDLFJKDS_2" localSheetId="2" hidden="1">{#N/A,#N/A,TRUE,"Basic";#N/A,#N/A,TRUE,"EXT-TABLE";#N/A,#N/A,TRUE,"STEEL";#N/A,#N/A,TRUE,"INT-Table";#N/A,#N/A,TRUE,"STEEL";#N/A,#N/A,TRUE,"Door"}</definedName>
    <definedName name="DKDLFJKDS_2" localSheetId="3" hidden="1">{#N/A,#N/A,TRUE,"Basic";#N/A,#N/A,TRUE,"EXT-TABLE";#N/A,#N/A,TRUE,"STEEL";#N/A,#N/A,TRUE,"INT-Table";#N/A,#N/A,TRUE,"STEEL";#N/A,#N/A,TRUE,"Door"}</definedName>
    <definedName name="DKDLFJKDS_2" hidden="1">{#N/A,#N/A,TRUE,"Basic";#N/A,#N/A,TRUE,"EXT-TABLE";#N/A,#N/A,TRUE,"STEEL";#N/A,#N/A,TRUE,"INT-Table";#N/A,#N/A,TRUE,"STEEL";#N/A,#N/A,TRUE,"Door"}</definedName>
    <definedName name="DKDLFJKDS_2_1" localSheetId="2" hidden="1">{#N/A,#N/A,TRUE,"Basic";#N/A,#N/A,TRUE,"EXT-TABLE";#N/A,#N/A,TRUE,"STEEL";#N/A,#N/A,TRUE,"INT-Table";#N/A,#N/A,TRUE,"STEEL";#N/A,#N/A,TRUE,"Door"}</definedName>
    <definedName name="DKDLFJKDS_2_1" localSheetId="3" hidden="1">{#N/A,#N/A,TRUE,"Basic";#N/A,#N/A,TRUE,"EXT-TABLE";#N/A,#N/A,TRUE,"STEEL";#N/A,#N/A,TRUE,"INT-Table";#N/A,#N/A,TRUE,"STEEL";#N/A,#N/A,TRUE,"Door"}</definedName>
    <definedName name="DKDLFJKDS_2_1" hidden="1">{#N/A,#N/A,TRUE,"Basic";#N/A,#N/A,TRUE,"EXT-TABLE";#N/A,#N/A,TRUE,"STEEL";#N/A,#N/A,TRUE,"INT-Table";#N/A,#N/A,TRUE,"STEEL";#N/A,#N/A,TRUE,"Door"}</definedName>
    <definedName name="DKDLFJKDS_2_2" localSheetId="2" hidden="1">{#N/A,#N/A,TRUE,"Basic";#N/A,#N/A,TRUE,"EXT-TABLE";#N/A,#N/A,TRUE,"STEEL";#N/A,#N/A,TRUE,"INT-Table";#N/A,#N/A,TRUE,"STEEL";#N/A,#N/A,TRUE,"Door"}</definedName>
    <definedName name="DKDLFJKDS_2_2" localSheetId="3" hidden="1">{#N/A,#N/A,TRUE,"Basic";#N/A,#N/A,TRUE,"EXT-TABLE";#N/A,#N/A,TRUE,"STEEL";#N/A,#N/A,TRUE,"INT-Table";#N/A,#N/A,TRUE,"STEEL";#N/A,#N/A,TRUE,"Door"}</definedName>
    <definedName name="DKDLFJKDS_2_2" hidden="1">{#N/A,#N/A,TRUE,"Basic";#N/A,#N/A,TRUE,"EXT-TABLE";#N/A,#N/A,TRUE,"STEEL";#N/A,#N/A,TRUE,"INT-Table";#N/A,#N/A,TRUE,"STEEL";#N/A,#N/A,TRUE,"Door"}</definedName>
    <definedName name="DKDLFJKDS_3" localSheetId="2" hidden="1">{#N/A,#N/A,TRUE,"Basic";#N/A,#N/A,TRUE,"EXT-TABLE";#N/A,#N/A,TRUE,"STEEL";#N/A,#N/A,TRUE,"INT-Table";#N/A,#N/A,TRUE,"STEEL";#N/A,#N/A,TRUE,"Door"}</definedName>
    <definedName name="DKDLFJKDS_3" localSheetId="3" hidden="1">{#N/A,#N/A,TRUE,"Basic";#N/A,#N/A,TRUE,"EXT-TABLE";#N/A,#N/A,TRUE,"STEEL";#N/A,#N/A,TRUE,"INT-Table";#N/A,#N/A,TRUE,"STEEL";#N/A,#N/A,TRUE,"Door"}</definedName>
    <definedName name="DKDLFJKDS_3" hidden="1">{#N/A,#N/A,TRUE,"Basic";#N/A,#N/A,TRUE,"EXT-TABLE";#N/A,#N/A,TRUE,"STEEL";#N/A,#N/A,TRUE,"INT-Table";#N/A,#N/A,TRUE,"STEEL";#N/A,#N/A,TRUE,"Door"}</definedName>
    <definedName name="DKDLFJKDS_3_1" localSheetId="2" hidden="1">{#N/A,#N/A,TRUE,"Basic";#N/A,#N/A,TRUE,"EXT-TABLE";#N/A,#N/A,TRUE,"STEEL";#N/A,#N/A,TRUE,"INT-Table";#N/A,#N/A,TRUE,"STEEL";#N/A,#N/A,TRUE,"Door"}</definedName>
    <definedName name="DKDLFJKDS_3_1" localSheetId="3" hidden="1">{#N/A,#N/A,TRUE,"Basic";#N/A,#N/A,TRUE,"EXT-TABLE";#N/A,#N/A,TRUE,"STEEL";#N/A,#N/A,TRUE,"INT-Table";#N/A,#N/A,TRUE,"STEEL";#N/A,#N/A,TRUE,"Door"}</definedName>
    <definedName name="DKDLFJKDS_3_1" hidden="1">{#N/A,#N/A,TRUE,"Basic";#N/A,#N/A,TRUE,"EXT-TABLE";#N/A,#N/A,TRUE,"STEEL";#N/A,#N/A,TRUE,"INT-Table";#N/A,#N/A,TRUE,"STEEL";#N/A,#N/A,TRUE,"Door"}</definedName>
    <definedName name="DKDLFJKDS_3_2" localSheetId="2" hidden="1">{#N/A,#N/A,TRUE,"Basic";#N/A,#N/A,TRUE,"EXT-TABLE";#N/A,#N/A,TRUE,"STEEL";#N/A,#N/A,TRUE,"INT-Table";#N/A,#N/A,TRUE,"STEEL";#N/A,#N/A,TRUE,"Door"}</definedName>
    <definedName name="DKDLFJKDS_3_2" localSheetId="3" hidden="1">{#N/A,#N/A,TRUE,"Basic";#N/A,#N/A,TRUE,"EXT-TABLE";#N/A,#N/A,TRUE,"STEEL";#N/A,#N/A,TRUE,"INT-Table";#N/A,#N/A,TRUE,"STEEL";#N/A,#N/A,TRUE,"Door"}</definedName>
    <definedName name="DKDLFJKDS_3_2" hidden="1">{#N/A,#N/A,TRUE,"Basic";#N/A,#N/A,TRUE,"EXT-TABLE";#N/A,#N/A,TRUE,"STEEL";#N/A,#N/A,TRUE,"INT-Table";#N/A,#N/A,TRUE,"STEEL";#N/A,#N/A,TRUE,"Door"}</definedName>
    <definedName name="DKDLFJKDS_4" localSheetId="2" hidden="1">{#N/A,#N/A,TRUE,"Basic";#N/A,#N/A,TRUE,"EXT-TABLE";#N/A,#N/A,TRUE,"STEEL";#N/A,#N/A,TRUE,"INT-Table";#N/A,#N/A,TRUE,"STEEL";#N/A,#N/A,TRUE,"Door"}</definedName>
    <definedName name="DKDLFJKDS_4" localSheetId="3" hidden="1">{#N/A,#N/A,TRUE,"Basic";#N/A,#N/A,TRUE,"EXT-TABLE";#N/A,#N/A,TRUE,"STEEL";#N/A,#N/A,TRUE,"INT-Table";#N/A,#N/A,TRUE,"STEEL";#N/A,#N/A,TRUE,"Door"}</definedName>
    <definedName name="DKDLFJKDS_4" hidden="1">{#N/A,#N/A,TRUE,"Basic";#N/A,#N/A,TRUE,"EXT-TABLE";#N/A,#N/A,TRUE,"STEEL";#N/A,#N/A,TRUE,"INT-Table";#N/A,#N/A,TRUE,"STEEL";#N/A,#N/A,TRUE,"Door"}</definedName>
    <definedName name="DKDLFJKDS_4_1" localSheetId="2" hidden="1">{#N/A,#N/A,TRUE,"Basic";#N/A,#N/A,TRUE,"EXT-TABLE";#N/A,#N/A,TRUE,"STEEL";#N/A,#N/A,TRUE,"INT-Table";#N/A,#N/A,TRUE,"STEEL";#N/A,#N/A,TRUE,"Door"}</definedName>
    <definedName name="DKDLFJKDS_4_1" localSheetId="3" hidden="1">{#N/A,#N/A,TRUE,"Basic";#N/A,#N/A,TRUE,"EXT-TABLE";#N/A,#N/A,TRUE,"STEEL";#N/A,#N/A,TRUE,"INT-Table";#N/A,#N/A,TRUE,"STEEL";#N/A,#N/A,TRUE,"Door"}</definedName>
    <definedName name="DKDLFJKDS_4_1" hidden="1">{#N/A,#N/A,TRUE,"Basic";#N/A,#N/A,TRUE,"EXT-TABLE";#N/A,#N/A,TRUE,"STEEL";#N/A,#N/A,TRUE,"INT-Table";#N/A,#N/A,TRUE,"STEEL";#N/A,#N/A,TRUE,"Door"}</definedName>
    <definedName name="DKDLFJKDS_4_2" localSheetId="2" hidden="1">{#N/A,#N/A,TRUE,"Basic";#N/A,#N/A,TRUE,"EXT-TABLE";#N/A,#N/A,TRUE,"STEEL";#N/A,#N/A,TRUE,"INT-Table";#N/A,#N/A,TRUE,"STEEL";#N/A,#N/A,TRUE,"Door"}</definedName>
    <definedName name="DKDLFJKDS_4_2" localSheetId="3" hidden="1">{#N/A,#N/A,TRUE,"Basic";#N/A,#N/A,TRUE,"EXT-TABLE";#N/A,#N/A,TRUE,"STEEL";#N/A,#N/A,TRUE,"INT-Table";#N/A,#N/A,TRUE,"STEEL";#N/A,#N/A,TRUE,"Door"}</definedName>
    <definedName name="DKDLFJKDS_4_2" hidden="1">{#N/A,#N/A,TRUE,"Basic";#N/A,#N/A,TRUE,"EXT-TABLE";#N/A,#N/A,TRUE,"STEEL";#N/A,#N/A,TRUE,"INT-Table";#N/A,#N/A,TRUE,"STEEL";#N/A,#N/A,TRUE,"Door"}</definedName>
    <definedName name="DKDLFJKDS_5" localSheetId="2" hidden="1">{#N/A,#N/A,TRUE,"Basic";#N/A,#N/A,TRUE,"EXT-TABLE";#N/A,#N/A,TRUE,"STEEL";#N/A,#N/A,TRUE,"INT-Table";#N/A,#N/A,TRUE,"STEEL";#N/A,#N/A,TRUE,"Door"}</definedName>
    <definedName name="DKDLFJKDS_5" localSheetId="3" hidden="1">{#N/A,#N/A,TRUE,"Basic";#N/A,#N/A,TRUE,"EXT-TABLE";#N/A,#N/A,TRUE,"STEEL";#N/A,#N/A,TRUE,"INT-Table";#N/A,#N/A,TRUE,"STEEL";#N/A,#N/A,TRUE,"Door"}</definedName>
    <definedName name="DKDLFJKDS_5" hidden="1">{#N/A,#N/A,TRUE,"Basic";#N/A,#N/A,TRUE,"EXT-TABLE";#N/A,#N/A,TRUE,"STEEL";#N/A,#N/A,TRUE,"INT-Table";#N/A,#N/A,TRUE,"STEEL";#N/A,#N/A,TRUE,"Door"}</definedName>
    <definedName name="DKDLFJKDS_5_1" localSheetId="2" hidden="1">{#N/A,#N/A,TRUE,"Basic";#N/A,#N/A,TRUE,"EXT-TABLE";#N/A,#N/A,TRUE,"STEEL";#N/A,#N/A,TRUE,"INT-Table";#N/A,#N/A,TRUE,"STEEL";#N/A,#N/A,TRUE,"Door"}</definedName>
    <definedName name="DKDLFJKDS_5_1" localSheetId="3" hidden="1">{#N/A,#N/A,TRUE,"Basic";#N/A,#N/A,TRUE,"EXT-TABLE";#N/A,#N/A,TRUE,"STEEL";#N/A,#N/A,TRUE,"INT-Table";#N/A,#N/A,TRUE,"STEEL";#N/A,#N/A,TRUE,"Door"}</definedName>
    <definedName name="DKDLFJKDS_5_1" hidden="1">{#N/A,#N/A,TRUE,"Basic";#N/A,#N/A,TRUE,"EXT-TABLE";#N/A,#N/A,TRUE,"STEEL";#N/A,#N/A,TRUE,"INT-Table";#N/A,#N/A,TRUE,"STEEL";#N/A,#N/A,TRUE,"Door"}</definedName>
    <definedName name="DKDLFJKDS_5_2" localSheetId="2" hidden="1">{#N/A,#N/A,TRUE,"Basic";#N/A,#N/A,TRUE,"EXT-TABLE";#N/A,#N/A,TRUE,"STEEL";#N/A,#N/A,TRUE,"INT-Table";#N/A,#N/A,TRUE,"STEEL";#N/A,#N/A,TRUE,"Door"}</definedName>
    <definedName name="DKDLFJKDS_5_2" localSheetId="3" hidden="1">{#N/A,#N/A,TRUE,"Basic";#N/A,#N/A,TRUE,"EXT-TABLE";#N/A,#N/A,TRUE,"STEEL";#N/A,#N/A,TRUE,"INT-Table";#N/A,#N/A,TRUE,"STEEL";#N/A,#N/A,TRUE,"Door"}</definedName>
    <definedName name="DKDLFJKDS_5_2" hidden="1">{#N/A,#N/A,TRUE,"Basic";#N/A,#N/A,TRUE,"EXT-TABLE";#N/A,#N/A,TRUE,"STEEL";#N/A,#N/A,TRUE,"INT-Table";#N/A,#N/A,TRUE,"STEEL";#N/A,#N/A,TRUE,"Door"}</definedName>
    <definedName name="DL" localSheetId="2" hidden="1">{#N/A,#N/A,FALSE,"이정표"}</definedName>
    <definedName name="DL" localSheetId="3" hidden="1">{#N/A,#N/A,FALSE,"이정표"}</definedName>
    <definedName name="DL" hidden="1">{#N/A,#N/A,FALSE,"이정표"}</definedName>
    <definedName name="dlq">#N/A</definedName>
    <definedName name="DM">#REF!</definedName>
    <definedName name="dm1.">[47]Input!#REF!</definedName>
    <definedName name="dm2.">[47]Input!#REF!</definedName>
    <definedName name="dnc_floor_ship_data">#REF!</definedName>
    <definedName name="dnc_roof_ship_data">#REF!</definedName>
    <definedName name="dnc_wall_ship_data">#REF!</definedName>
    <definedName name="DOC_Title">'[66]GM 000'!$C$1</definedName>
    <definedName name="DOCNO">#REF!</definedName>
    <definedName name="Dong_coc">#REF!</definedName>
    <definedName name="Door">#REF!</definedName>
    <definedName name="dP_Calc" localSheetId="11">'[46]Noise (3)'!$C$58</definedName>
    <definedName name="dP_Calc" localSheetId="1">'[46]Noise (3)'!$C$58</definedName>
    <definedName name="dP_Calc" localSheetId="2">'[46]Noise (3)'!$C$58</definedName>
    <definedName name="dP_Calc" localSheetId="10">'[46]Noise (3)'!$C$58</definedName>
    <definedName name="dP_Calc" localSheetId="15">'[46]Noise (3)'!$C$58</definedName>
    <definedName name="dP_Calc" localSheetId="18">'[46]Noise (3)'!$C$58</definedName>
    <definedName name="dP_Calc" localSheetId="17">'[46]Noise (3)'!$C$58</definedName>
    <definedName name="dP_Calc" localSheetId="16">'[46]Noise (3)'!$C$58</definedName>
    <definedName name="dP_Calc" localSheetId="14">'[46]Noise (3)'!$C$58</definedName>
    <definedName name="dP_Calc" localSheetId="13">'[46]Noise (3)'!$C$58</definedName>
    <definedName name="dP_Calc" localSheetId="3">'[46]Noise (3)'!$C$58</definedName>
    <definedName name="dP_Calc">'[46]Noise (3)'!$C$58</definedName>
    <definedName name="DP_CPTDesign">#REF!</definedName>
    <definedName name="dP_Max" localSheetId="11">'[46]Noise (3)'!$C$25</definedName>
    <definedName name="dP_Max" localSheetId="1">'[46]Noise (3)'!$C$25</definedName>
    <definedName name="dP_Max" localSheetId="2">'[46]Noise (3)'!$C$25</definedName>
    <definedName name="dP_Max" localSheetId="10">'[46]Noise (3)'!$C$25</definedName>
    <definedName name="dP_Max" localSheetId="15">'[46]Noise (3)'!$C$25</definedName>
    <definedName name="dP_Max" localSheetId="18">'[46]Noise (3)'!$C$25</definedName>
    <definedName name="dP_Max" localSheetId="17">'[46]Noise (3)'!$C$25</definedName>
    <definedName name="dP_Max" localSheetId="16">'[46]Noise (3)'!$C$25</definedName>
    <definedName name="dP_Max" localSheetId="14">'[46]Noise (3)'!$C$25</definedName>
    <definedName name="dP_Max" localSheetId="13">'[46]Noise (3)'!$C$25</definedName>
    <definedName name="dP_Max" localSheetId="3">'[46]Noise (3)'!$C$25</definedName>
    <definedName name="dP_Max">'[46]Noise (3)'!$C$25</definedName>
    <definedName name="DPEL">#REF!</definedName>
    <definedName name="DPLEL">#REF!</definedName>
    <definedName name="DPLwt">#REF!</definedName>
    <definedName name="Dpt">#REF!</definedName>
    <definedName name="DPWT">#REF!</definedName>
    <definedName name="DR" hidden="1">#REF!</definedName>
    <definedName name="DRF" hidden="1">#REF!</definedName>
    <definedName name="ds" localSheetId="11">#N/A</definedName>
    <definedName name="ds" localSheetId="1">#N/A</definedName>
    <definedName name="ds" localSheetId="2">#N/A</definedName>
    <definedName name="ds" localSheetId="10">#N/A</definedName>
    <definedName name="ds" localSheetId="15">#N/A</definedName>
    <definedName name="ds" localSheetId="18">#N/A</definedName>
    <definedName name="ds" localSheetId="17">#N/A</definedName>
    <definedName name="ds" localSheetId="16">#N/A</definedName>
    <definedName name="ds" localSheetId="14">#N/A</definedName>
    <definedName name="ds" localSheetId="13">#N/A</definedName>
    <definedName name="ds" localSheetId="3">#N/A</definedName>
    <definedName name="ds">#N/A</definedName>
    <definedName name="DS1JobInfo\174xx\17439\Thermal9S9Documents\Performance\174399S9Rev.1.tdb" hidden="1">"BW505"</definedName>
    <definedName name="ds1pnc">#REF!</definedName>
    <definedName name="DS1ProposalWork\2000\0042\Design\HRSG9S9Design\Cards\Design9S9B\DesignB_Plaquemine" hidden="1">#REF!</definedName>
    <definedName name="DS1ProposalWork\2001\1028\Design\HRSG9S9Design\Design9S9G\Montg9I9CedarB_G.dat" hidden="1">#REF!</definedName>
    <definedName name="DS1ProposalWork\2002\2004\Design\HRSG9S9Design\Design9S9B\Wallula_B3_Optimized.dat" hidden="1">#REF!</definedName>
    <definedName name="DS1ProposalWork\2002\2010\Design\HRSG9S9Design\Design9S9B\2010_B_3.dat" hidden="1">#REF!</definedName>
    <definedName name="DS1ProposalWork\2006\6016\Design\HRSG9S9Design\Design9S9A\P6016A1.tdb" hidden="1">"BW505"</definedName>
    <definedName name="DS1ProposalWork\2006\6028\Design\HRSG9S9Design\Design9S9B\P9M96028B.tdb" hidden="1">"BW505"</definedName>
    <definedName name="DS1ProposalWork\2006\6057\Design\HRSG9S9Design\Design9S9B\P9M96057B1.tdb" hidden="1">"BW505"</definedName>
    <definedName name="DS1ProposalWork\2007\7108\Design\HRSG9S9Design\Design9S9A\P9M97108A.tdb" hidden="1">"BW505"</definedName>
    <definedName name="DS1ProposalWork\2007\7109\Design\HRSG9S9Design\Design9S9A\P9M97109A.tdb" hidden="1">"BW505"</definedName>
    <definedName name="DS1ProposalWork\2008\8101\Design\HRSG9S9Design\Design9S9E\TRS\P9M98101E.tdb" hidden="1">"BW505"</definedName>
    <definedName name="DS1ProposalWork\2011\1072\Design\Design9S9A\TRS\P9M91072A5.tdb" hidden="1">"BW505"</definedName>
    <definedName name="DS1ProposalWork\2012\2036\Design\Design9S9C\TRS\P9M92036C29S99M99S9Base9S9Model.tdb" hidden="1">"BW505"</definedName>
    <definedName name="DS1ProposalWork\2012\2072\Design\Design9S9A\TRS\2072A_Rev059S99M99S9Option9S9A.tdb" hidden="1">"BW505"</definedName>
    <definedName name="DS1ProposalWork\2012\2072\Design\Design9S9A\TRS\2072A_Rev069S99M99S9Option9S9A.tdb" hidden="1">"BW505"</definedName>
    <definedName name="DS1ProposalWork\2012\2072\Design\Design9S9B\TRS\2072B_RHAtt9S99M99S9Rev00.tdb" hidden="1">"BW505"</definedName>
    <definedName name="DS1ProposalWork\2012\2072\Design\Design9S9D9S9Low9S9Cost\TRS\P2072D19S99M99S9Rev00.tdb" hidden="1">"BW505"</definedName>
    <definedName name="DS1ProposalWork\2012\2091\Design\Design9S9A\TRS\P9M92091A_Rev09S99M99S9Rev0.tdb" hidden="1">"BW505"</definedName>
    <definedName name="DS1ProposalWork\2012\2091\Design\Design9S9B\TRS\P9M92091B_Rev09S99M99S9.tdb" hidden="1">"BW505"</definedName>
    <definedName name="DS1ProposalWork\2012\2091\Design\Design9S9D\TRS\P9M92091D_Rev09S99M99S9.tdb" hidden="1">"BW505"</definedName>
    <definedName name="DS1ProposalWork\2012\2091\Design\Design9S9E\TRS\P9M92091E_Rev09S99M99S99S9.tdb" hidden="1">"BW505"</definedName>
    <definedName name="DS1ProposalWork\2012\2091\Design\Design9S9H\TRS\P9M92091H_Rev09S99M99S99S9.tdb" hidden="1">"BW505"</definedName>
    <definedName name="DS1ProposalWork\2012\2091\Design\Design9S9H\TRS\P9M92091H_Rev19S99M99S99S9.tdb" hidden="1">"BW505"</definedName>
    <definedName name="DS1ProposalWork\2013\3043\Design\Design9S9A\TRS\P9M93043A9S99M99S9Base9S9Model.tdb" hidden="1">"BW505"</definedName>
    <definedName name="DS1ProposalWork\2013\3051\Design\Design9S9G9S99M99S9Bent9S9Serrated\TRS\P3051G9S9rev09S99M99S9Base.tdb" hidden="1">"BW505"</definedName>
    <definedName name="DS1ProposalWork\2013\3063\Design\Design9S9A\TRS\P9M93063A9S9GE_2x6_Rev19S99M99S9Base9S9Design.tdb" hidden="1">"BW505"</definedName>
    <definedName name="DS1ProposalWork\2013\3507\Design\Design9S9D\TRS\P3507D39S99M99S9D0.tdb" hidden="1">"BW505"</definedName>
    <definedName name="DS1ProposalWork\2013\3507\Design\Design9S9D\TRS\P3507D49S99M99S9D0.tdb" hidden="1">"BW505"</definedName>
    <definedName name="ds1pvl">#REF!</definedName>
    <definedName name="DS1TRSTest\17419.tdb" hidden="1">"BW505"</definedName>
    <definedName name="ds3pnc">#REF!</definedName>
    <definedName name="ds3pvl">#REF!</definedName>
    <definedName name="DSFAR" localSheetId="2" hidden="1">{#N/A,#N/A,FALSE,"CCTV"}</definedName>
    <definedName name="DSFAR" localSheetId="3" hidden="1">{#N/A,#N/A,FALSE,"CCTV"}</definedName>
    <definedName name="DSFAR" hidden="1">{#N/A,#N/A,FALSE,"CCTV"}</definedName>
    <definedName name="DSFC">#REF!</definedName>
    <definedName name="dsfl" localSheetId="11">[81]DATA!#REF!</definedName>
    <definedName name="dsfl" localSheetId="1">[81]DATA!#REF!</definedName>
    <definedName name="dsfl" localSheetId="2">[81]DATA!#REF!</definedName>
    <definedName name="dsfl" localSheetId="10">[81]DATA!#REF!</definedName>
    <definedName name="dsfl" localSheetId="15">[81]DATA!#REF!</definedName>
    <definedName name="dsfl" localSheetId="18">[81]DATA!#REF!</definedName>
    <definedName name="dsfl" localSheetId="17">[81]DATA!#REF!</definedName>
    <definedName name="dsfl" localSheetId="16">[81]DATA!#REF!</definedName>
    <definedName name="dsfl" localSheetId="14">[81]DATA!#REF!</definedName>
    <definedName name="dsfl" localSheetId="13">[81]DATA!#REF!</definedName>
    <definedName name="dsfl" localSheetId="3">[81]DATA!#REF!</definedName>
    <definedName name="dsfl">[81]DATA!#REF!</definedName>
    <definedName name="DSFSDFS" hidden="1">#REF!</definedName>
    <definedName name="DSGSFWERD" localSheetId="2" hidden="1">{#N/A,#N/A,FALSE,"골재소요량";#N/A,#N/A,FALSE,"골재소요량"}</definedName>
    <definedName name="DSGSFWERD" localSheetId="3" hidden="1">{#N/A,#N/A,FALSE,"골재소요량";#N/A,#N/A,FALSE,"골재소요량"}</definedName>
    <definedName name="DSGSFWERD" hidden="1">{#N/A,#N/A,FALSE,"골재소요량";#N/A,#N/A,FALSE,"골재소요량"}</definedName>
    <definedName name="DSJKLDE" localSheetId="2" hidden="1">{#N/A,#N/A,TRUE,"SUM";#N/A,#N/A,TRUE,"EE";#N/A,#N/A,TRUE,"AC";#N/A,#N/A,TRUE,"SN"}</definedName>
    <definedName name="DSJKLDE" localSheetId="3" hidden="1">{#N/A,#N/A,TRUE,"SUM";#N/A,#N/A,TRUE,"EE";#N/A,#N/A,TRUE,"AC";#N/A,#N/A,TRUE,"SN"}</definedName>
    <definedName name="DSJKLDE" hidden="1">{#N/A,#N/A,TRUE,"SUM";#N/A,#N/A,TRUE,"EE";#N/A,#N/A,TRUE,"AC";#N/A,#N/A,TRUE,"SN"}</definedName>
    <definedName name="DSKH">#REF!</definedName>
    <definedName name="DSLC">#REF!</definedName>
    <definedName name="DsNo">'[82]Data Input'!$D$7</definedName>
    <definedName name="dsrl" localSheetId="11">[81]DATA!#REF!</definedName>
    <definedName name="dsrl" localSheetId="1">[81]DATA!#REF!</definedName>
    <definedName name="dsrl" localSheetId="2">[81]DATA!#REF!</definedName>
    <definedName name="dsrl" localSheetId="10">[81]DATA!#REF!</definedName>
    <definedName name="dsrl" localSheetId="15">[81]DATA!#REF!</definedName>
    <definedName name="dsrl" localSheetId="18">[81]DATA!#REF!</definedName>
    <definedName name="dsrl" localSheetId="17">[81]DATA!#REF!</definedName>
    <definedName name="dsrl" localSheetId="16">[81]DATA!#REF!</definedName>
    <definedName name="dsrl" localSheetId="14">[81]DATA!#REF!</definedName>
    <definedName name="dsrl" localSheetId="13">[81]DATA!#REF!</definedName>
    <definedName name="dsrl" localSheetId="3">[81]DATA!#REF!</definedName>
    <definedName name="dsrl">[81]DATA!#REF!</definedName>
    <definedName name="DSS">#REF!</definedName>
    <definedName name="DSUMDATA">#REF!</definedName>
    <definedName name="dthft" localSheetId="50" hidden="1">{"'Sheet1'!$L$16"}</definedName>
    <definedName name="dthft" localSheetId="11" hidden="1">{"'Sheet1'!$L$16"}</definedName>
    <definedName name="dthft" localSheetId="1" hidden="1">{"'Sheet1'!$L$16"}</definedName>
    <definedName name="dthft" localSheetId="2" hidden="1">{"'Sheet1'!$L$16"}</definedName>
    <definedName name="dthft" localSheetId="10" hidden="1">{"'Sheet1'!$L$16"}</definedName>
    <definedName name="dthft" localSheetId="15" hidden="1">{"'Sheet1'!$L$16"}</definedName>
    <definedName name="dthft" localSheetId="18" hidden="1">{"'Sheet1'!$L$16"}</definedName>
    <definedName name="dthft" localSheetId="17" hidden="1">{"'Sheet1'!$L$16"}</definedName>
    <definedName name="dthft" localSheetId="16" hidden="1">{"'Sheet1'!$L$16"}</definedName>
    <definedName name="dthft" localSheetId="14" hidden="1">{"'Sheet1'!$L$16"}</definedName>
    <definedName name="dthft" localSheetId="13" hidden="1">{"'Sheet1'!$L$16"}</definedName>
    <definedName name="dthft" localSheetId="3" hidden="1">{"'Sheet1'!$L$16"}</definedName>
    <definedName name="dthft" hidden="1">{"'Sheet1'!$L$16"}</definedName>
    <definedName name="dtnps">#REF!</definedName>
    <definedName name="DTTVGM163" localSheetId="50" hidden="1">{"'Sheet1'!$L$16"}</definedName>
    <definedName name="DTTVGM163" localSheetId="11" hidden="1">{"'Sheet1'!$L$16"}</definedName>
    <definedName name="DTTVGM163" localSheetId="1" hidden="1">{"'Sheet1'!$L$16"}</definedName>
    <definedName name="DTTVGM163" localSheetId="2" hidden="1">{"'Sheet1'!$L$16"}</definedName>
    <definedName name="DTTVGM163" localSheetId="10" hidden="1">{"'Sheet1'!$L$16"}</definedName>
    <definedName name="DTTVGM163" localSheetId="15" hidden="1">{"'Sheet1'!$L$16"}</definedName>
    <definedName name="DTTVGM163" localSheetId="18" hidden="1">{"'Sheet1'!$L$16"}</definedName>
    <definedName name="DTTVGM163" localSheetId="17" hidden="1">{"'Sheet1'!$L$16"}</definedName>
    <definedName name="DTTVGM163" localSheetId="16" hidden="1">{"'Sheet1'!$L$16"}</definedName>
    <definedName name="DTTVGM163" localSheetId="14" hidden="1">{"'Sheet1'!$L$16"}</definedName>
    <definedName name="DTTVGM163" localSheetId="13" hidden="1">{"'Sheet1'!$L$16"}</definedName>
    <definedName name="DTTVGM163" localSheetId="3" hidden="1">{"'Sheet1'!$L$16"}</definedName>
    <definedName name="DTTVGM163" hidden="1">{"'Sheet1'!$L$16"}</definedName>
    <definedName name="Du">#REF!</definedName>
    <definedName name="DỰ_ÁN">'[83]Nhan cong 2020'!$C$7:$C$50000</definedName>
    <definedName name="duct_bottom_angle">#REF!</definedName>
    <definedName name="duct_height_add">#REF!</definedName>
    <definedName name="duct_len_add">#REF!</definedName>
    <definedName name="duct_wid_add">#REF!</definedName>
    <definedName name="duct_wt_add">#REF!</definedName>
    <definedName name="DUE" localSheetId="11">[75]PP!#REF!</definedName>
    <definedName name="DUE" localSheetId="1">[75]PP!#REF!</definedName>
    <definedName name="DUE" localSheetId="2">[75]PP!#REF!</definedName>
    <definedName name="DUE" localSheetId="10">[75]PP!#REF!</definedName>
    <definedName name="DUE" localSheetId="15">[75]PP!#REF!</definedName>
    <definedName name="DUE" localSheetId="18">[75]PP!#REF!</definedName>
    <definedName name="DUE" localSheetId="17">[75]PP!#REF!</definedName>
    <definedName name="DUE" localSheetId="16">[75]PP!#REF!</definedName>
    <definedName name="DUE" localSheetId="14">[75]PP!#REF!</definedName>
    <definedName name="DUE" localSheetId="13">[75]PP!#REF!</definedName>
    <definedName name="DUE" localSheetId="3">[75]PP!#REF!</definedName>
    <definedName name="DUE">[75]PP!#REF!</definedName>
    <definedName name="Duong_dau_cau">#REF!</definedName>
    <definedName name="Duongnaco" localSheetId="50" hidden="1">{"'Sheet1'!$L$16"}</definedName>
    <definedName name="Duongnaco" localSheetId="11" hidden="1">{"'Sheet1'!$L$16"}</definedName>
    <definedName name="Duongnaco" localSheetId="1" hidden="1">{"'Sheet1'!$L$16"}</definedName>
    <definedName name="Duongnaco" localSheetId="2" hidden="1">{"'Sheet1'!$L$16"}</definedName>
    <definedName name="Duongnaco" localSheetId="10" hidden="1">{"'Sheet1'!$L$16"}</definedName>
    <definedName name="Duongnaco" localSheetId="15" hidden="1">{"'Sheet1'!$L$16"}</definedName>
    <definedName name="Duongnaco" localSheetId="18" hidden="1">{"'Sheet1'!$L$16"}</definedName>
    <definedName name="Duongnaco" localSheetId="17" hidden="1">{"'Sheet1'!$L$16"}</definedName>
    <definedName name="Duongnaco" localSheetId="16" hidden="1">{"'Sheet1'!$L$16"}</definedName>
    <definedName name="Duongnaco" localSheetId="14" hidden="1">{"'Sheet1'!$L$16"}</definedName>
    <definedName name="Duongnaco" localSheetId="13" hidden="1">{"'Sheet1'!$L$16"}</definedName>
    <definedName name="Duongnaco" localSheetId="3" hidden="1">{"'Sheet1'!$L$16"}</definedName>
    <definedName name="Duongnaco" hidden="1">{"'Sheet1'!$L$16"}</definedName>
    <definedName name="DVC" hidden="1">"BW503"</definedName>
    <definedName name="DVF" hidden="1">#REF!</definedName>
    <definedName name="dw" localSheetId="2" hidden="1">{"'Sheet1'!$L$16"}</definedName>
    <definedName name="dw" localSheetId="3" hidden="1">{"'Sheet1'!$L$16"}</definedName>
    <definedName name="dw" hidden="1">{"'Sheet1'!$L$16"}</definedName>
    <definedName name="DWPRICE" hidden="1">[84]Quantity!#REF!</definedName>
    <definedName name="dwv" localSheetId="2" hidden="1">{#N/A,#N/A,TRUE,"Basic";#N/A,#N/A,TRUE,"EXT-TABLE";#N/A,#N/A,TRUE,"STEEL";#N/A,#N/A,TRUE,"INT-Table";#N/A,#N/A,TRUE,"STEEL";#N/A,#N/A,TRUE,"Door"}</definedName>
    <definedName name="dwv" localSheetId="3" hidden="1">{#N/A,#N/A,TRUE,"Basic";#N/A,#N/A,TRUE,"EXT-TABLE";#N/A,#N/A,TRUE,"STEEL";#N/A,#N/A,TRUE,"INT-Table";#N/A,#N/A,TRUE,"STEEL";#N/A,#N/A,TRUE,"Door"}</definedName>
    <definedName name="dwv" hidden="1">{#N/A,#N/A,TRUE,"Basic";#N/A,#N/A,TRUE,"EXT-TABLE";#N/A,#N/A,TRUE,"STEEL";#N/A,#N/A,TRUE,"INT-Table";#N/A,#N/A,TRUE,"STEEL";#N/A,#N/A,TRUE,"Door"}</definedName>
    <definedName name="dwv_1" localSheetId="2" hidden="1">{#N/A,#N/A,TRUE,"Basic";#N/A,#N/A,TRUE,"EXT-TABLE";#N/A,#N/A,TRUE,"STEEL";#N/A,#N/A,TRUE,"INT-Table";#N/A,#N/A,TRUE,"STEEL";#N/A,#N/A,TRUE,"Door"}</definedName>
    <definedName name="dwv_1" localSheetId="3" hidden="1">{#N/A,#N/A,TRUE,"Basic";#N/A,#N/A,TRUE,"EXT-TABLE";#N/A,#N/A,TRUE,"STEEL";#N/A,#N/A,TRUE,"INT-Table";#N/A,#N/A,TRUE,"STEEL";#N/A,#N/A,TRUE,"Door"}</definedName>
    <definedName name="dwv_1" hidden="1">{#N/A,#N/A,TRUE,"Basic";#N/A,#N/A,TRUE,"EXT-TABLE";#N/A,#N/A,TRUE,"STEEL";#N/A,#N/A,TRUE,"INT-Table";#N/A,#N/A,TRUE,"STEEL";#N/A,#N/A,TRUE,"Door"}</definedName>
    <definedName name="dwv_1_1" localSheetId="2" hidden="1">{#N/A,#N/A,TRUE,"Basic";#N/A,#N/A,TRUE,"EXT-TABLE";#N/A,#N/A,TRUE,"STEEL";#N/A,#N/A,TRUE,"INT-Table";#N/A,#N/A,TRUE,"STEEL";#N/A,#N/A,TRUE,"Door"}</definedName>
    <definedName name="dwv_1_1" localSheetId="3" hidden="1">{#N/A,#N/A,TRUE,"Basic";#N/A,#N/A,TRUE,"EXT-TABLE";#N/A,#N/A,TRUE,"STEEL";#N/A,#N/A,TRUE,"INT-Table";#N/A,#N/A,TRUE,"STEEL";#N/A,#N/A,TRUE,"Door"}</definedName>
    <definedName name="dwv_1_1" hidden="1">{#N/A,#N/A,TRUE,"Basic";#N/A,#N/A,TRUE,"EXT-TABLE";#N/A,#N/A,TRUE,"STEEL";#N/A,#N/A,TRUE,"INT-Table";#N/A,#N/A,TRUE,"STEEL";#N/A,#N/A,TRUE,"Door"}</definedName>
    <definedName name="dwv_1_2" localSheetId="2" hidden="1">{#N/A,#N/A,TRUE,"Basic";#N/A,#N/A,TRUE,"EXT-TABLE";#N/A,#N/A,TRUE,"STEEL";#N/A,#N/A,TRUE,"INT-Table";#N/A,#N/A,TRUE,"STEEL";#N/A,#N/A,TRUE,"Door"}</definedName>
    <definedName name="dwv_1_2" localSheetId="3" hidden="1">{#N/A,#N/A,TRUE,"Basic";#N/A,#N/A,TRUE,"EXT-TABLE";#N/A,#N/A,TRUE,"STEEL";#N/A,#N/A,TRUE,"INT-Table";#N/A,#N/A,TRUE,"STEEL";#N/A,#N/A,TRUE,"Door"}</definedName>
    <definedName name="dwv_1_2" hidden="1">{#N/A,#N/A,TRUE,"Basic";#N/A,#N/A,TRUE,"EXT-TABLE";#N/A,#N/A,TRUE,"STEEL";#N/A,#N/A,TRUE,"INT-Table";#N/A,#N/A,TRUE,"STEEL";#N/A,#N/A,TRUE,"Door"}</definedName>
    <definedName name="dwv_2" localSheetId="2" hidden="1">{#N/A,#N/A,TRUE,"Basic";#N/A,#N/A,TRUE,"EXT-TABLE";#N/A,#N/A,TRUE,"STEEL";#N/A,#N/A,TRUE,"INT-Table";#N/A,#N/A,TRUE,"STEEL";#N/A,#N/A,TRUE,"Door"}</definedName>
    <definedName name="dwv_2" localSheetId="3" hidden="1">{#N/A,#N/A,TRUE,"Basic";#N/A,#N/A,TRUE,"EXT-TABLE";#N/A,#N/A,TRUE,"STEEL";#N/A,#N/A,TRUE,"INT-Table";#N/A,#N/A,TRUE,"STEEL";#N/A,#N/A,TRUE,"Door"}</definedName>
    <definedName name="dwv_2" hidden="1">{#N/A,#N/A,TRUE,"Basic";#N/A,#N/A,TRUE,"EXT-TABLE";#N/A,#N/A,TRUE,"STEEL";#N/A,#N/A,TRUE,"INT-Table";#N/A,#N/A,TRUE,"STEEL";#N/A,#N/A,TRUE,"Door"}</definedName>
    <definedName name="dwv_2_1" localSheetId="2" hidden="1">{#N/A,#N/A,TRUE,"Basic";#N/A,#N/A,TRUE,"EXT-TABLE";#N/A,#N/A,TRUE,"STEEL";#N/A,#N/A,TRUE,"INT-Table";#N/A,#N/A,TRUE,"STEEL";#N/A,#N/A,TRUE,"Door"}</definedName>
    <definedName name="dwv_2_1" localSheetId="3" hidden="1">{#N/A,#N/A,TRUE,"Basic";#N/A,#N/A,TRUE,"EXT-TABLE";#N/A,#N/A,TRUE,"STEEL";#N/A,#N/A,TRUE,"INT-Table";#N/A,#N/A,TRUE,"STEEL";#N/A,#N/A,TRUE,"Door"}</definedName>
    <definedName name="dwv_2_1" hidden="1">{#N/A,#N/A,TRUE,"Basic";#N/A,#N/A,TRUE,"EXT-TABLE";#N/A,#N/A,TRUE,"STEEL";#N/A,#N/A,TRUE,"INT-Table";#N/A,#N/A,TRUE,"STEEL";#N/A,#N/A,TRUE,"Door"}</definedName>
    <definedName name="dwv_2_2" localSheetId="2" hidden="1">{#N/A,#N/A,TRUE,"Basic";#N/A,#N/A,TRUE,"EXT-TABLE";#N/A,#N/A,TRUE,"STEEL";#N/A,#N/A,TRUE,"INT-Table";#N/A,#N/A,TRUE,"STEEL";#N/A,#N/A,TRUE,"Door"}</definedName>
    <definedName name="dwv_2_2" localSheetId="3" hidden="1">{#N/A,#N/A,TRUE,"Basic";#N/A,#N/A,TRUE,"EXT-TABLE";#N/A,#N/A,TRUE,"STEEL";#N/A,#N/A,TRUE,"INT-Table";#N/A,#N/A,TRUE,"STEEL";#N/A,#N/A,TRUE,"Door"}</definedName>
    <definedName name="dwv_2_2" hidden="1">{#N/A,#N/A,TRUE,"Basic";#N/A,#N/A,TRUE,"EXT-TABLE";#N/A,#N/A,TRUE,"STEEL";#N/A,#N/A,TRUE,"INT-Table";#N/A,#N/A,TRUE,"STEEL";#N/A,#N/A,TRUE,"Door"}</definedName>
    <definedName name="dwv_3" localSheetId="2" hidden="1">{#N/A,#N/A,TRUE,"Basic";#N/A,#N/A,TRUE,"EXT-TABLE";#N/A,#N/A,TRUE,"STEEL";#N/A,#N/A,TRUE,"INT-Table";#N/A,#N/A,TRUE,"STEEL";#N/A,#N/A,TRUE,"Door"}</definedName>
    <definedName name="dwv_3" localSheetId="3" hidden="1">{#N/A,#N/A,TRUE,"Basic";#N/A,#N/A,TRUE,"EXT-TABLE";#N/A,#N/A,TRUE,"STEEL";#N/A,#N/A,TRUE,"INT-Table";#N/A,#N/A,TRUE,"STEEL";#N/A,#N/A,TRUE,"Door"}</definedName>
    <definedName name="dwv_3" hidden="1">{#N/A,#N/A,TRUE,"Basic";#N/A,#N/A,TRUE,"EXT-TABLE";#N/A,#N/A,TRUE,"STEEL";#N/A,#N/A,TRUE,"INT-Table";#N/A,#N/A,TRUE,"STEEL";#N/A,#N/A,TRUE,"Door"}</definedName>
    <definedName name="dwv_3_1" localSheetId="2" hidden="1">{#N/A,#N/A,TRUE,"Basic";#N/A,#N/A,TRUE,"EXT-TABLE";#N/A,#N/A,TRUE,"STEEL";#N/A,#N/A,TRUE,"INT-Table";#N/A,#N/A,TRUE,"STEEL";#N/A,#N/A,TRUE,"Door"}</definedName>
    <definedName name="dwv_3_1" localSheetId="3" hidden="1">{#N/A,#N/A,TRUE,"Basic";#N/A,#N/A,TRUE,"EXT-TABLE";#N/A,#N/A,TRUE,"STEEL";#N/A,#N/A,TRUE,"INT-Table";#N/A,#N/A,TRUE,"STEEL";#N/A,#N/A,TRUE,"Door"}</definedName>
    <definedName name="dwv_3_1" hidden="1">{#N/A,#N/A,TRUE,"Basic";#N/A,#N/A,TRUE,"EXT-TABLE";#N/A,#N/A,TRUE,"STEEL";#N/A,#N/A,TRUE,"INT-Table";#N/A,#N/A,TRUE,"STEEL";#N/A,#N/A,TRUE,"Door"}</definedName>
    <definedName name="dwv_3_2" localSheetId="2" hidden="1">{#N/A,#N/A,TRUE,"Basic";#N/A,#N/A,TRUE,"EXT-TABLE";#N/A,#N/A,TRUE,"STEEL";#N/A,#N/A,TRUE,"INT-Table";#N/A,#N/A,TRUE,"STEEL";#N/A,#N/A,TRUE,"Door"}</definedName>
    <definedName name="dwv_3_2" localSheetId="3" hidden="1">{#N/A,#N/A,TRUE,"Basic";#N/A,#N/A,TRUE,"EXT-TABLE";#N/A,#N/A,TRUE,"STEEL";#N/A,#N/A,TRUE,"INT-Table";#N/A,#N/A,TRUE,"STEEL";#N/A,#N/A,TRUE,"Door"}</definedName>
    <definedName name="dwv_3_2" hidden="1">{#N/A,#N/A,TRUE,"Basic";#N/A,#N/A,TRUE,"EXT-TABLE";#N/A,#N/A,TRUE,"STEEL";#N/A,#N/A,TRUE,"INT-Table";#N/A,#N/A,TRUE,"STEEL";#N/A,#N/A,TRUE,"Door"}</definedName>
    <definedName name="dwv_4" localSheetId="2" hidden="1">{#N/A,#N/A,TRUE,"Basic";#N/A,#N/A,TRUE,"EXT-TABLE";#N/A,#N/A,TRUE,"STEEL";#N/A,#N/A,TRUE,"INT-Table";#N/A,#N/A,TRUE,"STEEL";#N/A,#N/A,TRUE,"Door"}</definedName>
    <definedName name="dwv_4" localSheetId="3" hidden="1">{#N/A,#N/A,TRUE,"Basic";#N/A,#N/A,TRUE,"EXT-TABLE";#N/A,#N/A,TRUE,"STEEL";#N/A,#N/A,TRUE,"INT-Table";#N/A,#N/A,TRUE,"STEEL";#N/A,#N/A,TRUE,"Door"}</definedName>
    <definedName name="dwv_4" hidden="1">{#N/A,#N/A,TRUE,"Basic";#N/A,#N/A,TRUE,"EXT-TABLE";#N/A,#N/A,TRUE,"STEEL";#N/A,#N/A,TRUE,"INT-Table";#N/A,#N/A,TRUE,"STEEL";#N/A,#N/A,TRUE,"Door"}</definedName>
    <definedName name="dwv_4_1" localSheetId="2" hidden="1">{#N/A,#N/A,TRUE,"Basic";#N/A,#N/A,TRUE,"EXT-TABLE";#N/A,#N/A,TRUE,"STEEL";#N/A,#N/A,TRUE,"INT-Table";#N/A,#N/A,TRUE,"STEEL";#N/A,#N/A,TRUE,"Door"}</definedName>
    <definedName name="dwv_4_1" localSheetId="3" hidden="1">{#N/A,#N/A,TRUE,"Basic";#N/A,#N/A,TRUE,"EXT-TABLE";#N/A,#N/A,TRUE,"STEEL";#N/A,#N/A,TRUE,"INT-Table";#N/A,#N/A,TRUE,"STEEL";#N/A,#N/A,TRUE,"Door"}</definedName>
    <definedName name="dwv_4_1" hidden="1">{#N/A,#N/A,TRUE,"Basic";#N/A,#N/A,TRUE,"EXT-TABLE";#N/A,#N/A,TRUE,"STEEL";#N/A,#N/A,TRUE,"INT-Table";#N/A,#N/A,TRUE,"STEEL";#N/A,#N/A,TRUE,"Door"}</definedName>
    <definedName name="dwv_4_2" localSheetId="2" hidden="1">{#N/A,#N/A,TRUE,"Basic";#N/A,#N/A,TRUE,"EXT-TABLE";#N/A,#N/A,TRUE,"STEEL";#N/A,#N/A,TRUE,"INT-Table";#N/A,#N/A,TRUE,"STEEL";#N/A,#N/A,TRUE,"Door"}</definedName>
    <definedName name="dwv_4_2" localSheetId="3" hidden="1">{#N/A,#N/A,TRUE,"Basic";#N/A,#N/A,TRUE,"EXT-TABLE";#N/A,#N/A,TRUE,"STEEL";#N/A,#N/A,TRUE,"INT-Table";#N/A,#N/A,TRUE,"STEEL";#N/A,#N/A,TRUE,"Door"}</definedName>
    <definedName name="dwv_4_2" hidden="1">{#N/A,#N/A,TRUE,"Basic";#N/A,#N/A,TRUE,"EXT-TABLE";#N/A,#N/A,TRUE,"STEEL";#N/A,#N/A,TRUE,"INT-Table";#N/A,#N/A,TRUE,"STEEL";#N/A,#N/A,TRUE,"Door"}</definedName>
    <definedName name="dwv_5" localSheetId="2" hidden="1">{#N/A,#N/A,TRUE,"Basic";#N/A,#N/A,TRUE,"EXT-TABLE";#N/A,#N/A,TRUE,"STEEL";#N/A,#N/A,TRUE,"INT-Table";#N/A,#N/A,TRUE,"STEEL";#N/A,#N/A,TRUE,"Door"}</definedName>
    <definedName name="dwv_5" localSheetId="3" hidden="1">{#N/A,#N/A,TRUE,"Basic";#N/A,#N/A,TRUE,"EXT-TABLE";#N/A,#N/A,TRUE,"STEEL";#N/A,#N/A,TRUE,"INT-Table";#N/A,#N/A,TRUE,"STEEL";#N/A,#N/A,TRUE,"Door"}</definedName>
    <definedName name="dwv_5" hidden="1">{#N/A,#N/A,TRUE,"Basic";#N/A,#N/A,TRUE,"EXT-TABLE";#N/A,#N/A,TRUE,"STEEL";#N/A,#N/A,TRUE,"INT-Table";#N/A,#N/A,TRUE,"STEEL";#N/A,#N/A,TRUE,"Door"}</definedName>
    <definedName name="dwv_5_1" localSheetId="2" hidden="1">{#N/A,#N/A,TRUE,"Basic";#N/A,#N/A,TRUE,"EXT-TABLE";#N/A,#N/A,TRUE,"STEEL";#N/A,#N/A,TRUE,"INT-Table";#N/A,#N/A,TRUE,"STEEL";#N/A,#N/A,TRUE,"Door"}</definedName>
    <definedName name="dwv_5_1" localSheetId="3" hidden="1">{#N/A,#N/A,TRUE,"Basic";#N/A,#N/A,TRUE,"EXT-TABLE";#N/A,#N/A,TRUE,"STEEL";#N/A,#N/A,TRUE,"INT-Table";#N/A,#N/A,TRUE,"STEEL";#N/A,#N/A,TRUE,"Door"}</definedName>
    <definedName name="dwv_5_1" hidden="1">{#N/A,#N/A,TRUE,"Basic";#N/A,#N/A,TRUE,"EXT-TABLE";#N/A,#N/A,TRUE,"STEEL";#N/A,#N/A,TRUE,"INT-Table";#N/A,#N/A,TRUE,"STEEL";#N/A,#N/A,TRUE,"Door"}</definedName>
    <definedName name="dwv_5_2" localSheetId="2" hidden="1">{#N/A,#N/A,TRUE,"Basic";#N/A,#N/A,TRUE,"EXT-TABLE";#N/A,#N/A,TRUE,"STEEL";#N/A,#N/A,TRUE,"INT-Table";#N/A,#N/A,TRUE,"STEEL";#N/A,#N/A,TRUE,"Door"}</definedName>
    <definedName name="dwv_5_2" localSheetId="3" hidden="1">{#N/A,#N/A,TRUE,"Basic";#N/A,#N/A,TRUE,"EXT-TABLE";#N/A,#N/A,TRUE,"STEEL";#N/A,#N/A,TRUE,"INT-Table";#N/A,#N/A,TRUE,"STEEL";#N/A,#N/A,TRUE,"Door"}</definedName>
    <definedName name="dwv_5_2" hidden="1">{#N/A,#N/A,TRUE,"Basic";#N/A,#N/A,TRUE,"EXT-TABLE";#N/A,#N/A,TRUE,"STEEL";#N/A,#N/A,TRUE,"INT-Table";#N/A,#N/A,TRUE,"STEEL";#N/A,#N/A,TRUE,"Door"}</definedName>
    <definedName name="Dy">#REF!</definedName>
    <definedName name="e" localSheetId="50" hidden="1">{"'Sheet1'!$L$16"}</definedName>
    <definedName name="e" localSheetId="11" hidden="1">{"'Sheet1'!$L$16"}</definedName>
    <definedName name="e" localSheetId="1" hidden="1">{"'Sheet1'!$L$16"}</definedName>
    <definedName name="e" localSheetId="2" hidden="1">{"'Sheet1'!$L$16"}</definedName>
    <definedName name="e" localSheetId="10" hidden="1">{"'Sheet1'!$L$16"}</definedName>
    <definedName name="e" localSheetId="15" hidden="1">{"'Sheet1'!$L$16"}</definedName>
    <definedName name="e" localSheetId="18" hidden="1">{"'Sheet1'!$L$16"}</definedName>
    <definedName name="e" localSheetId="17" hidden="1">{"'Sheet1'!$L$16"}</definedName>
    <definedName name="e" localSheetId="16" hidden="1">{"'Sheet1'!$L$16"}</definedName>
    <definedName name="e" localSheetId="14" hidden="1">{"'Sheet1'!$L$16"}</definedName>
    <definedName name="e" localSheetId="13" hidden="1">{"'Sheet1'!$L$16"}</definedName>
    <definedName name="e" localSheetId="3" hidden="1">{"'Sheet1'!$L$16"}</definedName>
    <definedName name="E" localSheetId="52">'[85]PRECAST lightconc-II'!$K$20</definedName>
    <definedName name="e" hidden="1">{"'Sheet1'!$L$16"}</definedName>
    <definedName name="EC" localSheetId="11" hidden="1">{#N/A,#N/A,FALSE,"CCTV"}</definedName>
    <definedName name="EC" localSheetId="1" hidden="1">{#N/A,#N/A,FALSE,"CCTV"}</definedName>
    <definedName name="EC" localSheetId="2" hidden="1">{#N/A,#N/A,FALSE,"CCTV"}</definedName>
    <definedName name="EC" localSheetId="10" hidden="1">{#N/A,#N/A,FALSE,"CCTV"}</definedName>
    <definedName name="EC" localSheetId="15" hidden="1">{#N/A,#N/A,FALSE,"CCTV"}</definedName>
    <definedName name="EC" localSheetId="18" hidden="1">{#N/A,#N/A,FALSE,"CCTV"}</definedName>
    <definedName name="EC" localSheetId="17" hidden="1">{#N/A,#N/A,FALSE,"CCTV"}</definedName>
    <definedName name="EC" localSheetId="16" hidden="1">{#N/A,#N/A,FALSE,"CCTV"}</definedName>
    <definedName name="EC" localSheetId="14" hidden="1">{#N/A,#N/A,FALSE,"CCTV"}</definedName>
    <definedName name="EC" localSheetId="13" hidden="1">{#N/A,#N/A,FALSE,"CCTV"}</definedName>
    <definedName name="EC" localSheetId="3" hidden="1">{#N/A,#N/A,FALSE,"CCTV"}</definedName>
    <definedName name="EC" hidden="1">{#N/A,#N/A,FALSE,"CCTV"}</definedName>
    <definedName name="ECS"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CS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ED" localSheetId="11" hidden="1">{#N/A,#N/A,FALSE,"CCTV"}</definedName>
    <definedName name="ED" localSheetId="1" hidden="1">{#N/A,#N/A,FALSE,"CCTV"}</definedName>
    <definedName name="ED" localSheetId="2" hidden="1">{#N/A,#N/A,FALSE,"CCTV"}</definedName>
    <definedName name="ED" localSheetId="10" hidden="1">{#N/A,#N/A,FALSE,"CCTV"}</definedName>
    <definedName name="ED" localSheetId="15" hidden="1">{#N/A,#N/A,FALSE,"CCTV"}</definedName>
    <definedName name="ED" localSheetId="18" hidden="1">{#N/A,#N/A,FALSE,"CCTV"}</definedName>
    <definedName name="ED" localSheetId="17" hidden="1">{#N/A,#N/A,FALSE,"CCTV"}</definedName>
    <definedName name="ED" localSheetId="16" hidden="1">{#N/A,#N/A,FALSE,"CCTV"}</definedName>
    <definedName name="ED" localSheetId="14" hidden="1">{#N/A,#N/A,FALSE,"CCTV"}</definedName>
    <definedName name="ED" localSheetId="13" hidden="1">{#N/A,#N/A,FALSE,"CCTV"}</definedName>
    <definedName name="ED" localSheetId="3" hidden="1">{#N/A,#N/A,FALSE,"CCTV"}</definedName>
    <definedName name="ED" hidden="1">{#N/A,#N/A,FALSE,"CCTV"}</definedName>
    <definedName name="edqaf" localSheetId="2" hidden="1">{#N/A,#N/A,TRUE,"Basic";#N/A,#N/A,TRUE,"EXT-TABLE";#N/A,#N/A,TRUE,"STEEL";#N/A,#N/A,TRUE,"INT-Table";#N/A,#N/A,TRUE,"STEEL";#N/A,#N/A,TRUE,"Door"}</definedName>
    <definedName name="edqaf" localSheetId="3" hidden="1">{#N/A,#N/A,TRUE,"Basic";#N/A,#N/A,TRUE,"EXT-TABLE";#N/A,#N/A,TRUE,"STEEL";#N/A,#N/A,TRUE,"INT-Table";#N/A,#N/A,TRUE,"STEEL";#N/A,#N/A,TRUE,"Door"}</definedName>
    <definedName name="edqaf" hidden="1">{#N/A,#N/A,TRUE,"Basic";#N/A,#N/A,TRUE,"EXT-TABLE";#N/A,#N/A,TRUE,"STEEL";#N/A,#N/A,TRUE,"INT-Table";#N/A,#N/A,TRUE,"STEEL";#N/A,#N/A,TRUE,"Door"}</definedName>
    <definedName name="EE" hidden="1">#REF!</definedName>
    <definedName name="eee" hidden="1">#REF!</definedName>
    <definedName name="EEEE" localSheetId="2" hidden="1">{#N/A,#N/A,TRUE,"Basic";#N/A,#N/A,TRUE,"EXT-TABLE";#N/A,#N/A,TRUE,"STEEL";#N/A,#N/A,TRUE,"INT-Table";#N/A,#N/A,TRUE,"STEEL";#N/A,#N/A,TRUE,"Door"}</definedName>
    <definedName name="EEEE" localSheetId="3" hidden="1">{#N/A,#N/A,TRUE,"Basic";#N/A,#N/A,TRUE,"EXT-TABLE";#N/A,#N/A,TRUE,"STEEL";#N/A,#N/A,TRUE,"INT-Table";#N/A,#N/A,TRUE,"STEEL";#N/A,#N/A,TRUE,"Door"}</definedName>
    <definedName name="EEEE" hidden="1">{#N/A,#N/A,TRUE,"Basic";#N/A,#N/A,TRUE,"EXT-TABLE";#N/A,#N/A,TRUE,"STEEL";#N/A,#N/A,TRUE,"INT-Table";#N/A,#N/A,TRUE,"STEEL";#N/A,#N/A,TRUE,"Door"}</definedName>
    <definedName name="eeeee" localSheetId="2" hidden="1">{#N/A,#N/A,TRUE,"SUM";#N/A,#N/A,TRUE,"EE";#N/A,#N/A,TRUE,"AC";#N/A,#N/A,TRUE,"SN"}</definedName>
    <definedName name="eeeee" localSheetId="3" hidden="1">{#N/A,#N/A,TRUE,"SUM";#N/A,#N/A,TRUE,"EE";#N/A,#N/A,TRUE,"AC";#N/A,#N/A,TRUE,"SN"}</definedName>
    <definedName name="eeeee" hidden="1">{#N/A,#N/A,TRUE,"SUM";#N/A,#N/A,TRUE,"EE";#N/A,#N/A,TRUE,"AC";#N/A,#N/A,TRUE,"SN"}</definedName>
    <definedName name="EEEEEEEEE" hidden="1">#REF!</definedName>
    <definedName name="efon" localSheetId="11">[86]Tube!#REF!</definedName>
    <definedName name="efon" localSheetId="1">[86]Tube!#REF!</definedName>
    <definedName name="efon" localSheetId="2">[86]Tube!#REF!</definedName>
    <definedName name="efon" localSheetId="10">[86]Tube!#REF!</definedName>
    <definedName name="efon" localSheetId="15">[86]Tube!#REF!</definedName>
    <definedName name="efon" localSheetId="18">[86]Tube!#REF!</definedName>
    <definedName name="efon" localSheetId="17">[86]Tube!#REF!</definedName>
    <definedName name="efon" localSheetId="16">[86]Tube!#REF!</definedName>
    <definedName name="efon" localSheetId="14">[86]Tube!#REF!</definedName>
    <definedName name="efon" localSheetId="13">[86]Tube!#REF!</definedName>
    <definedName name="efon" localSheetId="3">[86]Tube!#REF!</definedName>
    <definedName name="efon">[86]Tube!#REF!</definedName>
    <definedName name="egsf" localSheetId="50" hidden="1">{"'Sheet1'!$L$16"}</definedName>
    <definedName name="egsf" localSheetId="11" hidden="1">{"'Sheet1'!$L$16"}</definedName>
    <definedName name="egsf" localSheetId="1" hidden="1">{"'Sheet1'!$L$16"}</definedName>
    <definedName name="egsf" localSheetId="2" hidden="1">{"'Sheet1'!$L$16"}</definedName>
    <definedName name="egsf" localSheetId="10" hidden="1">{"'Sheet1'!$L$16"}</definedName>
    <definedName name="egsf" localSheetId="15" hidden="1">{"'Sheet1'!$L$16"}</definedName>
    <definedName name="egsf" localSheetId="18" hidden="1">{"'Sheet1'!$L$16"}</definedName>
    <definedName name="egsf" localSheetId="17" hidden="1">{"'Sheet1'!$L$16"}</definedName>
    <definedName name="egsf" localSheetId="16" hidden="1">{"'Sheet1'!$L$16"}</definedName>
    <definedName name="egsf" localSheetId="14" hidden="1">{"'Sheet1'!$L$16"}</definedName>
    <definedName name="egsf" localSheetId="13" hidden="1">{"'Sheet1'!$L$16"}</definedName>
    <definedName name="egsf" localSheetId="3" hidden="1">{"'Sheet1'!$L$16"}</definedName>
    <definedName name="egsf" hidden="1">{"'Sheet1'!$L$16"}</definedName>
    <definedName name="EJL">#REF!</definedName>
    <definedName name="EK" hidden="1">#REF!</definedName>
    <definedName name="EL2_">'[32]Xuly Data'!#REF!</definedName>
    <definedName name="EL3_">'[32]Xuly Data'!#REF!</definedName>
    <definedName name="EL4_">'[32]Xuly Data'!#REF!</definedName>
    <definedName name="EL5_">'[32]Xuly Data'!#REF!</definedName>
    <definedName name="ELEC">'[57]S N'!$B$43:$I$60</definedName>
    <definedName name="Electrical" localSheetId="11">[63]Summary!$E$11</definedName>
    <definedName name="Electrical" localSheetId="1">[63]Summary!$E$11</definedName>
    <definedName name="Electrical" localSheetId="2">[63]Summary!$E$11</definedName>
    <definedName name="Electrical" localSheetId="10">[63]Summary!$E$11</definedName>
    <definedName name="Electrical" localSheetId="15">[63]Summary!$E$11</definedName>
    <definedName name="Electrical" localSheetId="18">[63]Summary!$E$11</definedName>
    <definedName name="Electrical" localSheetId="17">[63]Summary!$E$11</definedName>
    <definedName name="Electrical" localSheetId="16">[63]Summary!$E$11</definedName>
    <definedName name="Electrical" localSheetId="14">[63]Summary!$E$11</definedName>
    <definedName name="Electrical" localSheetId="13">[63]Summary!$E$11</definedName>
    <definedName name="Electrical" localSheetId="3">[63]Summary!$E$11</definedName>
    <definedName name="Electrical">[63]Summary!$E$11</definedName>
    <definedName name="Elementanzahl">#REF!</definedName>
    <definedName name="Elementausführung">#REF!</definedName>
    <definedName name="elements">#REF!</definedName>
    <definedName name="Elementzuordnung">#REF!</definedName>
    <definedName name="ELLEN1" localSheetId="2" hidden="1">{#N/A,#N/A,FALSE,"CCTV"}</definedName>
    <definedName name="ELLEN1" localSheetId="3" hidden="1">{#N/A,#N/A,FALSE,"CCTV"}</definedName>
    <definedName name="ELLEN1" hidden="1">{#N/A,#N/A,FALSE,"CCTV"}</definedName>
    <definedName name="ELLEN10" localSheetId="2" hidden="1">{#N/A,#N/A,FALSE,"CCTV"}</definedName>
    <definedName name="ELLEN10" localSheetId="3" hidden="1">{#N/A,#N/A,FALSE,"CCTV"}</definedName>
    <definedName name="ELLEN10" hidden="1">{#N/A,#N/A,FALSE,"CCTV"}</definedName>
    <definedName name="ELLEN11" localSheetId="2" hidden="1">{#N/A,#N/A,FALSE,"CCTV"}</definedName>
    <definedName name="ELLEN11" localSheetId="3" hidden="1">{#N/A,#N/A,FALSE,"CCTV"}</definedName>
    <definedName name="ELLEN11" hidden="1">{#N/A,#N/A,FALSE,"CCTV"}</definedName>
    <definedName name="ELLEN12" localSheetId="2" hidden="1">{#N/A,#N/A,FALSE,"CCTV"}</definedName>
    <definedName name="ELLEN12" localSheetId="3" hidden="1">{#N/A,#N/A,FALSE,"CCTV"}</definedName>
    <definedName name="ELLEN12" hidden="1">{#N/A,#N/A,FALSE,"CCTV"}</definedName>
    <definedName name="ELLEN13" localSheetId="2" hidden="1">{#N/A,#N/A,FALSE,"CCTV"}</definedName>
    <definedName name="ELLEN13" localSheetId="3" hidden="1">{#N/A,#N/A,FALSE,"CCTV"}</definedName>
    <definedName name="ELLEN13" hidden="1">{#N/A,#N/A,FALSE,"CCTV"}</definedName>
    <definedName name="ELLEN14" localSheetId="2" hidden="1">{#N/A,#N/A,FALSE,"CCTV"}</definedName>
    <definedName name="ELLEN14" localSheetId="3" hidden="1">{#N/A,#N/A,FALSE,"CCTV"}</definedName>
    <definedName name="ELLEN14" hidden="1">{#N/A,#N/A,FALSE,"CCTV"}</definedName>
    <definedName name="ELLEN15" localSheetId="2" hidden="1">{#N/A,#N/A,FALSE,"CCTV"}</definedName>
    <definedName name="ELLEN15" localSheetId="3" hidden="1">{#N/A,#N/A,FALSE,"CCTV"}</definedName>
    <definedName name="ELLEN15" hidden="1">{#N/A,#N/A,FALSE,"CCTV"}</definedName>
    <definedName name="ELLEN16" localSheetId="2" hidden="1">{#N/A,#N/A,FALSE,"CCTV"}</definedName>
    <definedName name="ELLEN16" localSheetId="3" hidden="1">{#N/A,#N/A,FALSE,"CCTV"}</definedName>
    <definedName name="ELLEN16" hidden="1">{#N/A,#N/A,FALSE,"CCTV"}</definedName>
    <definedName name="ELLEN17" localSheetId="2" hidden="1">{#N/A,#N/A,FALSE,"CCTV"}</definedName>
    <definedName name="ELLEN17" localSheetId="3" hidden="1">{#N/A,#N/A,FALSE,"CCTV"}</definedName>
    <definedName name="ELLEN17" hidden="1">{#N/A,#N/A,FALSE,"CCTV"}</definedName>
    <definedName name="ELLEN18" localSheetId="2" hidden="1">{#N/A,#N/A,FALSE,"CCTV"}</definedName>
    <definedName name="ELLEN18" localSheetId="3" hidden="1">{#N/A,#N/A,FALSE,"CCTV"}</definedName>
    <definedName name="ELLEN18" hidden="1">{#N/A,#N/A,FALSE,"CCTV"}</definedName>
    <definedName name="ELLEN19" localSheetId="2" hidden="1">{#N/A,#N/A,FALSE,"CCTV"}</definedName>
    <definedName name="ELLEN19" localSheetId="3" hidden="1">{#N/A,#N/A,FALSE,"CCTV"}</definedName>
    <definedName name="ELLEN19" hidden="1">{#N/A,#N/A,FALSE,"CCTV"}</definedName>
    <definedName name="ELLEN2" localSheetId="2" hidden="1">{#N/A,#N/A,FALSE,"CCTV"}</definedName>
    <definedName name="ELLEN2" localSheetId="3" hidden="1">{#N/A,#N/A,FALSE,"CCTV"}</definedName>
    <definedName name="ELLEN2" hidden="1">{#N/A,#N/A,FALSE,"CCTV"}</definedName>
    <definedName name="ELLEN3" localSheetId="2" hidden="1">{#N/A,#N/A,FALSE,"CCTV"}</definedName>
    <definedName name="ELLEN3" localSheetId="3" hidden="1">{#N/A,#N/A,FALSE,"CCTV"}</definedName>
    <definedName name="ELLEN3" hidden="1">{#N/A,#N/A,FALSE,"CCTV"}</definedName>
    <definedName name="ELLEN4" localSheetId="2" hidden="1">{#N/A,#N/A,FALSE,"CCTV"}</definedName>
    <definedName name="ELLEN4" localSheetId="3" hidden="1">{#N/A,#N/A,FALSE,"CCTV"}</definedName>
    <definedName name="ELLEN4" hidden="1">{#N/A,#N/A,FALSE,"CCTV"}</definedName>
    <definedName name="ELLEN5" localSheetId="2" hidden="1">{#N/A,#N/A,FALSE,"CCTV"}</definedName>
    <definedName name="ELLEN5" localSheetId="3" hidden="1">{#N/A,#N/A,FALSE,"CCTV"}</definedName>
    <definedName name="ELLEN5" hidden="1">{#N/A,#N/A,FALSE,"CCTV"}</definedName>
    <definedName name="ELLEN6" localSheetId="2" hidden="1">{#N/A,#N/A,FALSE,"CCTV"}</definedName>
    <definedName name="ELLEN6" localSheetId="3" hidden="1">{#N/A,#N/A,FALSE,"CCTV"}</definedName>
    <definedName name="ELLEN6" hidden="1">{#N/A,#N/A,FALSE,"CCTV"}</definedName>
    <definedName name="ELLEN7" localSheetId="2" hidden="1">{#N/A,#N/A,FALSE,"CCTV"}</definedName>
    <definedName name="ELLEN7" localSheetId="3" hidden="1">{#N/A,#N/A,FALSE,"CCTV"}</definedName>
    <definedName name="ELLEN7" hidden="1">{#N/A,#N/A,FALSE,"CCTV"}</definedName>
    <definedName name="ELLEN8" localSheetId="2" hidden="1">{#N/A,#N/A,FALSE,"CCTV"}</definedName>
    <definedName name="ELLEN8" localSheetId="3" hidden="1">{#N/A,#N/A,FALSE,"CCTV"}</definedName>
    <definedName name="ELLEN8" hidden="1">{#N/A,#N/A,FALSE,"CCTV"}</definedName>
    <definedName name="ELLEN9" localSheetId="2" hidden="1">{#N/A,#N/A,FALSE,"CCTV"}</definedName>
    <definedName name="ELLEN9" localSheetId="3" hidden="1">{#N/A,#N/A,FALSE,"CCTV"}</definedName>
    <definedName name="ELLEN9" hidden="1">{#N/A,#N/A,FALSE,"CCTV"}</definedName>
    <definedName name="ELT">#REF!</definedName>
    <definedName name="en">[87]Sheet3!#REF!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D_COS_FC">#REF!</definedName>
    <definedName name="END_COS_SUP">#REF!</definedName>
    <definedName name="END_EX_COSS">#REF!</definedName>
    <definedName name="END_EX_PAYFC">#REF!</definedName>
    <definedName name="END_EX_PAYLC">#REF!</definedName>
    <definedName name="END_EX_PAYS">#REF!</definedName>
    <definedName name="END_PAY_FC">#REF!</definedName>
    <definedName name="END_PAY_LC">#REF!</definedName>
    <definedName name="END_PAY_SUP">#REF!</definedName>
    <definedName name="END_PLATES" localSheetId="11">'[88]DATA LISTS'!#REF!</definedName>
    <definedName name="END_PLATES" localSheetId="1">'[88]DATA LISTS'!#REF!</definedName>
    <definedName name="END_PLATES" localSheetId="2">'[88]DATA LISTS'!#REF!</definedName>
    <definedName name="END_PLATES" localSheetId="10">'[88]DATA LISTS'!#REF!</definedName>
    <definedName name="END_PLATES" localSheetId="15">'[88]DATA LISTS'!#REF!</definedName>
    <definedName name="END_PLATES" localSheetId="18">'[88]DATA LISTS'!#REF!</definedName>
    <definedName name="END_PLATES" localSheetId="17">'[88]DATA LISTS'!#REF!</definedName>
    <definedName name="END_PLATES" localSheetId="16">'[88]DATA LISTS'!#REF!</definedName>
    <definedName name="END_PLATES" localSheetId="14">'[88]DATA LISTS'!#REF!</definedName>
    <definedName name="END_PLATES" localSheetId="13">'[88]DATA LISTS'!#REF!</definedName>
    <definedName name="END_PLATES" localSheetId="3">'[88]DATA LISTS'!#REF!</definedName>
    <definedName name="END_PLATES">'[88]DATA LISTS'!#REF!</definedName>
    <definedName name="Eng_costs_FC">#REF!</definedName>
    <definedName name="Eng_costs_LC">#REF!</definedName>
    <definedName name="ENG_Manag_Transport">#REF!</definedName>
    <definedName name="ENS235JR">#REF!</definedName>
    <definedName name="Env_ASMETableName">#REF!</definedName>
    <definedName name="Env_MaterialNames">#REF!:INDEX(#REF!,SUMPRODUCT(--(#REF!&lt;&gt;"")))</definedName>
    <definedName name="EOL">#REF!</definedName>
    <definedName name="EPA">#REF!</definedName>
    <definedName name="EPrice" localSheetId="11">'[63]Labor Sum'!$C$32</definedName>
    <definedName name="EPrice" localSheetId="1">'[63]Labor Sum'!$C$32</definedName>
    <definedName name="EPrice" localSheetId="2">'[63]Labor Sum'!$C$32</definedName>
    <definedName name="EPrice" localSheetId="10">'[63]Labor Sum'!$C$32</definedName>
    <definedName name="EPrice" localSheetId="15">'[63]Labor Sum'!$C$32</definedName>
    <definedName name="EPrice" localSheetId="18">'[63]Labor Sum'!$C$32</definedName>
    <definedName name="EPrice" localSheetId="17">'[63]Labor Sum'!$C$32</definedName>
    <definedName name="EPrice" localSheetId="16">'[63]Labor Sum'!$C$32</definedName>
    <definedName name="EPrice" localSheetId="14">'[63]Labor Sum'!$C$32</definedName>
    <definedName name="EPrice" localSheetId="13">'[63]Labor Sum'!$C$32</definedName>
    <definedName name="EPrice" localSheetId="3">'[63]Labor Sum'!$C$32</definedName>
    <definedName name="EPrice">'[63]Labor Sum'!$C$32</definedName>
    <definedName name="EQPT">'[57]S N'!$B$5:$I$23</definedName>
    <definedName name="equipment" localSheetId="2" hidden="1">{#N/A,#N/A,FALSE,"CCTV"}</definedName>
    <definedName name="equipment" localSheetId="3" hidden="1">{#N/A,#N/A,FALSE,"CCTV"}</definedName>
    <definedName name="equipment" hidden="1">{#N/A,#N/A,FALSE,"CCTV"}</definedName>
    <definedName name="equptdist" localSheetId="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equptdist" localSheetId="3"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equptdist"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ER" localSheetId="11" hidden="1">{#N/A,#N/A,FALSE,"CCTV"}</definedName>
    <definedName name="ER" localSheetId="1" hidden="1">{#N/A,#N/A,FALSE,"CCTV"}</definedName>
    <definedName name="ER" localSheetId="2" hidden="1">{#N/A,#N/A,FALSE,"CCTV"}</definedName>
    <definedName name="ER" localSheetId="10" hidden="1">{#N/A,#N/A,FALSE,"CCTV"}</definedName>
    <definedName name="ER" localSheetId="15" hidden="1">{#N/A,#N/A,FALSE,"CCTV"}</definedName>
    <definedName name="ER" localSheetId="18" hidden="1">{#N/A,#N/A,FALSE,"CCTV"}</definedName>
    <definedName name="ER" localSheetId="17" hidden="1">{#N/A,#N/A,FALSE,"CCTV"}</definedName>
    <definedName name="ER" localSheetId="16" hidden="1">{#N/A,#N/A,FALSE,"CCTV"}</definedName>
    <definedName name="ER" localSheetId="14" hidden="1">{#N/A,#N/A,FALSE,"CCTV"}</definedName>
    <definedName name="ER" localSheetId="13" hidden="1">{#N/A,#N/A,FALSE,"CCTV"}</definedName>
    <definedName name="ER" localSheetId="3" hidden="1">{#N/A,#N/A,FALSE,"CCTV"}</definedName>
    <definedName name="ER" hidden="1">{#N/A,#N/A,FALSE,"CCTV"}</definedName>
    <definedName name="ERD" localSheetId="2" hidden="1">{#N/A,#N/A,TRUE,"Basic";#N/A,#N/A,TRUE,"EXT-TABLE";#N/A,#N/A,TRUE,"STEEL";#N/A,#N/A,TRUE,"INT-Table";#N/A,#N/A,TRUE,"STEEL";#N/A,#N/A,TRUE,"Door"}</definedName>
    <definedName name="ERD" localSheetId="3" hidden="1">{#N/A,#N/A,TRUE,"Basic";#N/A,#N/A,TRUE,"EXT-TABLE";#N/A,#N/A,TRUE,"STEEL";#N/A,#N/A,TRUE,"INT-Table";#N/A,#N/A,TRUE,"STEEL";#N/A,#N/A,TRUE,"Door"}</definedName>
    <definedName name="ERD" hidden="1">{#N/A,#N/A,TRUE,"Basic";#N/A,#N/A,TRUE,"EXT-TABLE";#N/A,#N/A,TRUE,"STEEL";#N/A,#N/A,TRUE,"INT-Table";#N/A,#N/A,TRUE,"STEEL";#N/A,#N/A,TRUE,"Door"}</definedName>
    <definedName name="Erect_FC">#REF!</definedName>
    <definedName name="Erect_LC">#REF!</definedName>
    <definedName name="erect_ttl">#REF!</definedName>
    <definedName name="ErrName014017641">#REF!</definedName>
    <definedName name="ErrName162821590" localSheetId="11" hidden="1">[89]Cash2!$K$16:$K$36</definedName>
    <definedName name="ErrName162821590" localSheetId="1" hidden="1">[89]Cash2!$K$16:$K$36</definedName>
    <definedName name="ErrName162821590" localSheetId="2" hidden="1">[89]Cash2!$K$16:$K$36</definedName>
    <definedName name="ErrName162821590" localSheetId="10" hidden="1">[89]Cash2!$K$16:$K$36</definedName>
    <definedName name="ErrName162821590" localSheetId="15" hidden="1">[89]Cash2!$K$16:$K$36</definedName>
    <definedName name="ErrName162821590" localSheetId="18" hidden="1">[89]Cash2!$K$16:$K$36</definedName>
    <definedName name="ErrName162821590" localSheetId="17" hidden="1">[89]Cash2!$K$16:$K$36</definedName>
    <definedName name="ErrName162821590" localSheetId="16" hidden="1">[89]Cash2!$K$16:$K$36</definedName>
    <definedName name="ErrName162821590" localSheetId="14" hidden="1">[89]Cash2!$K$16:$K$36</definedName>
    <definedName name="ErrName162821590" localSheetId="13" hidden="1">[89]Cash2!$K$16:$K$36</definedName>
    <definedName name="ErrName162821590" localSheetId="3" hidden="1">[89]Cash2!$K$16:$K$36</definedName>
    <definedName name="ErrName162821590" hidden="1">[89]Cash2!$K$16:$K$36</definedName>
    <definedName name="ErrName301948010" localSheetId="2" hidden="1">{0,0,0,0;0,0,0,0;0,0,0,0;0,0,0,0;0,0,0,0;0,0,0,0}</definedName>
    <definedName name="ErrName301948010" localSheetId="3" hidden="1">{0,0,0,0;0,0,0,0;0,0,0,0;0,0,0,0;0,0,0,0;0,0,0,0}</definedName>
    <definedName name="ErrName301948010" hidden="1">{0,0,0,0;0,0,0,0;0,0,0,0;0,0,0,0;0,0,0,0;0,0,0,0}</definedName>
    <definedName name="ErrName301948010_1" localSheetId="2" hidden="1">{0,0,0,0;0,0,0,0;0,0,0,0;0,0,0,0;0,0,0,0;0,0,0,0}</definedName>
    <definedName name="ErrName301948010_1" localSheetId="3" hidden="1">{0,0,0,0;0,0,0,0;0,0,0,0;0,0,0,0;0,0,0,0;0,0,0,0}</definedName>
    <definedName name="ErrName301948010_1" hidden="1">{0,0,0,0;0,0,0,0;0,0,0,0;0,0,0,0;0,0,0,0;0,0,0,0}</definedName>
    <definedName name="ErrName301948010_1_1" localSheetId="2" hidden="1">{0,0,0,0;0,0,0,0;0,0,0,0;0,0,0,0;0,0,0,0;0,0,0,0}</definedName>
    <definedName name="ErrName301948010_1_1" localSheetId="3" hidden="1">{0,0,0,0;0,0,0,0;0,0,0,0;0,0,0,0;0,0,0,0;0,0,0,0}</definedName>
    <definedName name="ErrName301948010_1_1" hidden="1">{0,0,0,0;0,0,0,0;0,0,0,0;0,0,0,0;0,0,0,0;0,0,0,0}</definedName>
    <definedName name="ErrName301948010_1_2" localSheetId="2" hidden="1">{0,0,0,0;0,0,0,0;0,0,0,0;0,0,0,0;0,0,0,0;0,0,0,0}</definedName>
    <definedName name="ErrName301948010_1_2" localSheetId="3" hidden="1">{0,0,0,0;0,0,0,0;0,0,0,0;0,0,0,0;0,0,0,0;0,0,0,0}</definedName>
    <definedName name="ErrName301948010_1_2" hidden="1">{0,0,0,0;0,0,0,0;0,0,0,0;0,0,0,0;0,0,0,0;0,0,0,0}</definedName>
    <definedName name="ErrName301948010_2" localSheetId="2" hidden="1">{0,0,0,0;0,0,0,0;0,0,0,0;0,0,0,0;0,0,0,0;0,0,0,0}</definedName>
    <definedName name="ErrName301948010_2" localSheetId="3" hidden="1">{0,0,0,0;0,0,0,0;0,0,0,0;0,0,0,0;0,0,0,0;0,0,0,0}</definedName>
    <definedName name="ErrName301948010_2" hidden="1">{0,0,0,0;0,0,0,0;0,0,0,0;0,0,0,0;0,0,0,0;0,0,0,0}</definedName>
    <definedName name="ErrName301948010_2_1" localSheetId="2" hidden="1">{0,0,0,0;0,0,0,0;0,0,0,0;0,0,0,0;0,0,0,0;0,0,0,0}</definedName>
    <definedName name="ErrName301948010_2_1" localSheetId="3" hidden="1">{0,0,0,0;0,0,0,0;0,0,0,0;0,0,0,0;0,0,0,0;0,0,0,0}</definedName>
    <definedName name="ErrName301948010_2_1" hidden="1">{0,0,0,0;0,0,0,0;0,0,0,0;0,0,0,0;0,0,0,0;0,0,0,0}</definedName>
    <definedName name="ErrName301948010_2_2" localSheetId="2" hidden="1">{0,0,0,0;0,0,0,0;0,0,0,0;0,0,0,0;0,0,0,0;0,0,0,0}</definedName>
    <definedName name="ErrName301948010_2_2" localSheetId="3" hidden="1">{0,0,0,0;0,0,0,0;0,0,0,0;0,0,0,0;0,0,0,0;0,0,0,0}</definedName>
    <definedName name="ErrName301948010_2_2" hidden="1">{0,0,0,0;0,0,0,0;0,0,0,0;0,0,0,0;0,0,0,0;0,0,0,0}</definedName>
    <definedName name="ErrName301948010_3" localSheetId="2" hidden="1">{0,0,0,0;0,0,0,0;0,0,0,0;0,0,0,0;0,0,0,0;0,0,0,0}</definedName>
    <definedName name="ErrName301948010_3" localSheetId="3" hidden="1">{0,0,0,0;0,0,0,0;0,0,0,0;0,0,0,0;0,0,0,0;0,0,0,0}</definedName>
    <definedName name="ErrName301948010_3" hidden="1">{0,0,0,0;0,0,0,0;0,0,0,0;0,0,0,0;0,0,0,0;0,0,0,0}</definedName>
    <definedName name="ErrName301948010_3_1" localSheetId="2" hidden="1">{0,0,0,0;0,0,0,0;0,0,0,0;0,0,0,0;0,0,0,0;0,0,0,0}</definedName>
    <definedName name="ErrName301948010_3_1" localSheetId="3" hidden="1">{0,0,0,0;0,0,0,0;0,0,0,0;0,0,0,0;0,0,0,0;0,0,0,0}</definedName>
    <definedName name="ErrName301948010_3_1" hidden="1">{0,0,0,0;0,0,0,0;0,0,0,0;0,0,0,0;0,0,0,0;0,0,0,0}</definedName>
    <definedName name="ErrName301948010_3_2" localSheetId="2" hidden="1">{0,0,0,0;0,0,0,0;0,0,0,0;0,0,0,0;0,0,0,0;0,0,0,0}</definedName>
    <definedName name="ErrName301948010_3_2" localSheetId="3" hidden="1">{0,0,0,0;0,0,0,0;0,0,0,0;0,0,0,0;0,0,0,0;0,0,0,0}</definedName>
    <definedName name="ErrName301948010_3_2" hidden="1">{0,0,0,0;0,0,0,0;0,0,0,0;0,0,0,0;0,0,0,0;0,0,0,0}</definedName>
    <definedName name="ErrName301948010_4" localSheetId="2" hidden="1">{0,0,0,0;0,0,0,0;0,0,0,0;0,0,0,0;0,0,0,0;0,0,0,0}</definedName>
    <definedName name="ErrName301948010_4" localSheetId="3" hidden="1">{0,0,0,0;0,0,0,0;0,0,0,0;0,0,0,0;0,0,0,0;0,0,0,0}</definedName>
    <definedName name="ErrName301948010_4" hidden="1">{0,0,0,0;0,0,0,0;0,0,0,0;0,0,0,0;0,0,0,0;0,0,0,0}</definedName>
    <definedName name="ErrName301948010_4_1" localSheetId="2" hidden="1">{0,0,0,0;0,0,0,0;0,0,0,0;0,0,0,0;0,0,0,0;0,0,0,0}</definedName>
    <definedName name="ErrName301948010_4_1" localSheetId="3" hidden="1">{0,0,0,0;0,0,0,0;0,0,0,0;0,0,0,0;0,0,0,0;0,0,0,0}</definedName>
    <definedName name="ErrName301948010_4_1" hidden="1">{0,0,0,0;0,0,0,0;0,0,0,0;0,0,0,0;0,0,0,0;0,0,0,0}</definedName>
    <definedName name="ErrName301948010_4_2" localSheetId="2" hidden="1">{0,0,0,0;0,0,0,0;0,0,0,0;0,0,0,0;0,0,0,0;0,0,0,0}</definedName>
    <definedName name="ErrName301948010_4_2" localSheetId="3" hidden="1">{0,0,0,0;0,0,0,0;0,0,0,0;0,0,0,0;0,0,0,0;0,0,0,0}</definedName>
    <definedName name="ErrName301948010_4_2" hidden="1">{0,0,0,0;0,0,0,0;0,0,0,0;0,0,0,0;0,0,0,0;0,0,0,0}</definedName>
    <definedName name="ErrName301948010_5" localSheetId="2" hidden="1">{0,0,0,0;0,0,0,0;0,0,0,0;0,0,0,0;0,0,0,0;0,0,0,0}</definedName>
    <definedName name="ErrName301948010_5" localSheetId="3" hidden="1">{0,0,0,0;0,0,0,0;0,0,0,0;0,0,0,0;0,0,0,0;0,0,0,0}</definedName>
    <definedName name="ErrName301948010_5" hidden="1">{0,0,0,0;0,0,0,0;0,0,0,0;0,0,0,0;0,0,0,0;0,0,0,0}</definedName>
    <definedName name="ErrName301948010_5_1" localSheetId="2" hidden="1">{0,0,0,0;0,0,0,0;0,0,0,0;0,0,0,0;0,0,0,0;0,0,0,0}</definedName>
    <definedName name="ErrName301948010_5_1" localSheetId="3" hidden="1">{0,0,0,0;0,0,0,0;0,0,0,0;0,0,0,0;0,0,0,0;0,0,0,0}</definedName>
    <definedName name="ErrName301948010_5_1" hidden="1">{0,0,0,0;0,0,0,0;0,0,0,0;0,0,0,0;0,0,0,0;0,0,0,0}</definedName>
    <definedName name="ErrName301948010_5_2" localSheetId="2" hidden="1">{0,0,0,0;0,0,0,0;0,0,0,0;0,0,0,0;0,0,0,0;0,0,0,0}</definedName>
    <definedName name="ErrName301948010_5_2" localSheetId="3" hidden="1">{0,0,0,0;0,0,0,0;0,0,0,0;0,0,0,0;0,0,0,0;0,0,0,0}</definedName>
    <definedName name="ErrName301948010_5_2" hidden="1">{0,0,0,0;0,0,0,0;0,0,0,0;0,0,0,0;0,0,0,0;0,0,0,0}</definedName>
    <definedName name="ErrName410073220">#REF!</definedName>
    <definedName name="ErrName646587132">"SQRT"</definedName>
    <definedName name="ErrName760723590">#REF!</definedName>
    <definedName name="error_summary">#REF!</definedName>
    <definedName name="ERS">#REF!</definedName>
    <definedName name="ert" localSheetId="2" hidden="1">{"'장비'!$A$3:$M$12"}</definedName>
    <definedName name="ert" localSheetId="3" hidden="1">{"'장비'!$A$3:$M$12"}</definedName>
    <definedName name="ert" hidden="1">{"'장비'!$A$3:$M$12"}</definedName>
    <definedName name="ertert" localSheetId="2" hidden="1">{#N/A,#N/A,FALSE,"Chi tiÆt"}</definedName>
    <definedName name="ertert" localSheetId="3" hidden="1">{#N/A,#N/A,FALSE,"Chi tiÆt"}</definedName>
    <definedName name="ertert" hidden="1">{#N/A,#N/A,FALSE,"Chi tiÆt"}</definedName>
    <definedName name="ERTRE" localSheetId="2" hidden="1">{#N/A,#N/A,TRUE,"Mhr_Sum"}</definedName>
    <definedName name="ERTRE" localSheetId="3" hidden="1">{#N/A,#N/A,TRUE,"Mhr_Sum"}</definedName>
    <definedName name="ERTRE" hidden="1">{#N/A,#N/A,TRUE,"Mhr_Sum"}</definedName>
    <definedName name="ertre3" localSheetId="2" hidden="1">{#N/A,#N/A,TRUE,"Mhr_Sum"}</definedName>
    <definedName name="ertre3" localSheetId="3" hidden="1">{#N/A,#N/A,TRUE,"Mhr_Sum"}</definedName>
    <definedName name="ertre3" hidden="1">{#N/A,#N/A,TRUE,"Mhr_Sum"}</definedName>
    <definedName name="erty" localSheetId="2" hidden="1">{"'장비'!$A$3:$M$12"}</definedName>
    <definedName name="erty" localSheetId="3" hidden="1">{"'장비'!$A$3:$M$12"}</definedName>
    <definedName name="erty" hidden="1">{"'장비'!$A$3:$M$12"}</definedName>
    <definedName name="es" localSheetId="2" hidden="1">{"'Sheet1'!$L$16"}</definedName>
    <definedName name="es" localSheetId="3" hidden="1">{"'Sheet1'!$L$16"}</definedName>
    <definedName name="es" hidden="1">{"'Sheet1'!$L$16"}</definedName>
    <definedName name="ESDV">[71]costing_ESDV!$B$7:$O$62</definedName>
    <definedName name="estrazione" localSheetId="11">'[90]ESTRAZIONE TUBI'!$C$6:$K$136,'[90]ESTRAZIONE TUBI'!$L$6:$T$89</definedName>
    <definedName name="estrazione" localSheetId="1">'[90]ESTRAZIONE TUBI'!$C$6:$K$136,'[90]ESTRAZIONE TUBI'!$L$6:$T$89</definedName>
    <definedName name="estrazione" localSheetId="2">'[90]ESTRAZIONE TUBI'!$C$6:$K$136,'[90]ESTRAZIONE TUBI'!$L$6:$T$89</definedName>
    <definedName name="estrazione" localSheetId="10">'[90]ESTRAZIONE TUBI'!$C$6:$K$136,'[90]ESTRAZIONE TUBI'!$L$6:$T$89</definedName>
    <definedName name="estrazione" localSheetId="15">'[90]ESTRAZIONE TUBI'!$C$6:$K$136,'[90]ESTRAZIONE TUBI'!$L$6:$T$89</definedName>
    <definedName name="estrazione" localSheetId="18">'[90]ESTRAZIONE TUBI'!$C$6:$K$136,'[90]ESTRAZIONE TUBI'!$L$6:$T$89</definedName>
    <definedName name="estrazione" localSheetId="17">'[90]ESTRAZIONE TUBI'!$C$6:$K$136,'[90]ESTRAZIONE TUBI'!$L$6:$T$89</definedName>
    <definedName name="estrazione" localSheetId="16">'[90]ESTRAZIONE TUBI'!$C$6:$K$136,'[90]ESTRAZIONE TUBI'!$L$6:$T$89</definedName>
    <definedName name="estrazione" localSheetId="14">'[90]ESTRAZIONE TUBI'!$C$6:$K$136,'[90]ESTRAZIONE TUBI'!$L$6:$T$89</definedName>
    <definedName name="estrazione" localSheetId="13">'[90]ESTRAZIONE TUBI'!$C$6:$K$136,'[90]ESTRAZIONE TUBI'!$L$6:$T$89</definedName>
    <definedName name="estrazione" localSheetId="3">'[90]ESTRAZIONE TUBI'!$C$6:$K$136,'[90]ESTRAZIONE TUBI'!$L$6:$T$89</definedName>
    <definedName name="estrazione">'[90]ESTRAZIONE TUBI'!$C$6:$K$136,'[90]ESTRAZIONE TUBI'!$L$6:$T$89</definedName>
    <definedName name="ET" localSheetId="11" hidden="1">{#N/A,#N/A,FALSE,"CCTV"}</definedName>
    <definedName name="ET" localSheetId="1" hidden="1">{#N/A,#N/A,FALSE,"CCTV"}</definedName>
    <definedName name="ET" localSheetId="2" hidden="1">{#N/A,#N/A,FALSE,"CCTV"}</definedName>
    <definedName name="ET" localSheetId="10" hidden="1">{#N/A,#N/A,FALSE,"CCTV"}</definedName>
    <definedName name="ET" localSheetId="15" hidden="1">{#N/A,#N/A,FALSE,"CCTV"}</definedName>
    <definedName name="ET" localSheetId="18" hidden="1">{#N/A,#N/A,FALSE,"CCTV"}</definedName>
    <definedName name="ET" localSheetId="17" hidden="1">{#N/A,#N/A,FALSE,"CCTV"}</definedName>
    <definedName name="ET" localSheetId="16" hidden="1">{#N/A,#N/A,FALSE,"CCTV"}</definedName>
    <definedName name="ET" localSheetId="14" hidden="1">{#N/A,#N/A,FALSE,"CCTV"}</definedName>
    <definedName name="ET" localSheetId="13" hidden="1">{#N/A,#N/A,FALSE,"CCTV"}</definedName>
    <definedName name="ET" localSheetId="3" hidden="1">{#N/A,#N/A,FALSE,"CCTV"}</definedName>
    <definedName name="ET" hidden="1">{#N/A,#N/A,FALSE,"CCTV"}</definedName>
    <definedName name="etr" localSheetId="2" hidden="1">{#N/A,#N/A,FALSE,"JACKETS (1100 t) (1)"}</definedName>
    <definedName name="etr" localSheetId="3" hidden="1">{#N/A,#N/A,FALSE,"JACKETS (1100 t) (1)"}</definedName>
    <definedName name="etr" hidden="1">{#N/A,#N/A,FALSE,"JACKETS (1100 t) (1)"}</definedName>
    <definedName name="EUP">[91]적용환율!$B$6</definedName>
    <definedName name="evase_floor_angle">#REF!</definedName>
    <definedName name="evase_floor_ship_data">#REF!</definedName>
    <definedName name="evase_front_ship_data">#REF!</definedName>
    <definedName name="evase_model">#REF!</definedName>
    <definedName name="evase_roof_ship_data">#REF!</definedName>
    <definedName name="evase_wall_angle">#REF!</definedName>
    <definedName name="evase_wall_ship_data">#REF!</definedName>
    <definedName name="EWQEQ"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1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QE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WE" localSheetId="2" hidden="1">{"'장비'!$A$3:$M$12"}</definedName>
    <definedName name="EWRWE" localSheetId="3" hidden="1">{"'장비'!$A$3:$M$12"}</definedName>
    <definedName name="EWRWE" hidden="1">{"'장비'!$A$3:$M$12"}</definedName>
    <definedName name="ewrweq" localSheetId="2" hidden="1">{"'장비'!$A$3:$M$12"}</definedName>
    <definedName name="ewrweq" localSheetId="3" hidden="1">{"'장비'!$A$3:$M$12"}</definedName>
    <definedName name="ewrweq" hidden="1">{"'장비'!$A$3:$M$12"}</definedName>
    <definedName name="EX" localSheetId="11" hidden="1">{#N/A,#N/A,FALSE,"CCTV"}</definedName>
    <definedName name="EX" localSheetId="1" hidden="1">{#N/A,#N/A,FALSE,"CCTV"}</definedName>
    <definedName name="EX" localSheetId="2" hidden="1">{#N/A,#N/A,FALSE,"CCTV"}</definedName>
    <definedName name="EX" localSheetId="10" hidden="1">{#N/A,#N/A,FALSE,"CCTV"}</definedName>
    <definedName name="EX" localSheetId="15" hidden="1">{#N/A,#N/A,FALSE,"CCTV"}</definedName>
    <definedName name="EX" localSheetId="18" hidden="1">{#N/A,#N/A,FALSE,"CCTV"}</definedName>
    <definedName name="EX" localSheetId="17" hidden="1">{#N/A,#N/A,FALSE,"CCTV"}</definedName>
    <definedName name="EX" localSheetId="16" hidden="1">{#N/A,#N/A,FALSE,"CCTV"}</definedName>
    <definedName name="EX" localSheetId="14" hidden="1">{#N/A,#N/A,FALSE,"CCTV"}</definedName>
    <definedName name="EX" localSheetId="13" hidden="1">{#N/A,#N/A,FALSE,"CCTV"}</definedName>
    <definedName name="EX" localSheetId="3" hidden="1">{#N/A,#N/A,FALSE,"CCTV"}</definedName>
    <definedName name="EX" hidden="1">{#N/A,#N/A,FALSE,"CCTV"}</definedName>
    <definedName name="EX_COSFC">#REF!</definedName>
    <definedName name="EX_COSLC">#REF!</definedName>
    <definedName name="EX_COSS">#REF!</definedName>
    <definedName name="EX_PAYFC">#REF!</definedName>
    <definedName name="EX_PAYLC">#REF!</definedName>
    <definedName name="EX_PAYS">#REF!</definedName>
    <definedName name="exchange_1">[92]control!$G$2</definedName>
    <definedName name="exchange_3">[92]control!$G$4</definedName>
    <definedName name="EXDF">#REF!</definedName>
    <definedName name="EXMC">#REF!</definedName>
    <definedName name="EXMOB">#REF!</definedName>
    <definedName name="EXP_COS">#REF!</definedName>
    <definedName name="EXP_PAY">#REF!</definedName>
    <definedName name="EXPAFC">#REF!</definedName>
    <definedName name="EXPALC">#REF!</definedName>
    <definedName name="EXPOS">#REF!</definedName>
    <definedName name="EXTIM2">#REF!</definedName>
    <definedName name="EXTIM3">#REF!</definedName>
    <definedName name="EXTIM4">#REF!</definedName>
    <definedName name="_xlnm.Extract" localSheetId="11">#REF!</definedName>
    <definedName name="_xlnm.Extract" localSheetId="1">#REF!</definedName>
    <definedName name="_xlnm.Extract" localSheetId="2">#REF!</definedName>
    <definedName name="_xlnm.Extract" localSheetId="10">#REF!</definedName>
    <definedName name="_xlnm.Extract" localSheetId="15">#REF!</definedName>
    <definedName name="_xlnm.Extract" localSheetId="18">#REF!</definedName>
    <definedName name="_xlnm.Extract" localSheetId="17">#REF!</definedName>
    <definedName name="_xlnm.Extract" localSheetId="16">#REF!</definedName>
    <definedName name="_xlnm.Extract" localSheetId="14">#REF!</definedName>
    <definedName name="_xlnm.Extract" localSheetId="13">#REF!</definedName>
    <definedName name="_xlnm.Extract" localSheetId="3">#REF!</definedName>
    <definedName name="_xlnm.Extract">#REF!</definedName>
    <definedName name="Extract_MI">#REF!</definedName>
    <definedName name="EXWT">#REF!</definedName>
    <definedName name="eyteyt" localSheetId="11" hidden="1">{#N/A,#N/A,FALSE,"CCTV"}</definedName>
    <definedName name="eyteyt" localSheetId="1" hidden="1">{#N/A,#N/A,FALSE,"CCTV"}</definedName>
    <definedName name="eyteyt" localSheetId="2" hidden="1">{#N/A,#N/A,FALSE,"CCTV"}</definedName>
    <definedName name="eyteyt" localSheetId="10" hidden="1">{#N/A,#N/A,FALSE,"CCTV"}</definedName>
    <definedName name="eyteyt" localSheetId="15" hidden="1">{#N/A,#N/A,FALSE,"CCTV"}</definedName>
    <definedName name="eyteyt" localSheetId="18" hidden="1">{#N/A,#N/A,FALSE,"CCTV"}</definedName>
    <definedName name="eyteyt" localSheetId="17" hidden="1">{#N/A,#N/A,FALSE,"CCTV"}</definedName>
    <definedName name="eyteyt" localSheetId="16" hidden="1">{#N/A,#N/A,FALSE,"CCTV"}</definedName>
    <definedName name="eyteyt" localSheetId="14" hidden="1">{#N/A,#N/A,FALSE,"CCTV"}</definedName>
    <definedName name="eyteyt" localSheetId="13" hidden="1">{#N/A,#N/A,FALSE,"CCTV"}</definedName>
    <definedName name="eyteyt" localSheetId="3" hidden="1">{#N/A,#N/A,FALSE,"CCTV"}</definedName>
    <definedName name="eyteyt" hidden="1">{#N/A,#N/A,FALSE,"CCTV"}</definedName>
    <definedName name="f">#REF!</definedName>
    <definedName name="fáaafafaf" localSheetId="50" hidden="1">{"'Sheet1'!$L$16"}</definedName>
    <definedName name="fáaafafaf" localSheetId="11" hidden="1">{"'Sheet1'!$L$16"}</definedName>
    <definedName name="fáaafafaf" localSheetId="1" hidden="1">{"'Sheet1'!$L$16"}</definedName>
    <definedName name="fáaafafaf" localSheetId="2" hidden="1">{"'Sheet1'!$L$16"}</definedName>
    <definedName name="fáaafafaf" localSheetId="10" hidden="1">{"'Sheet1'!$L$16"}</definedName>
    <definedName name="fáaafafaf" localSheetId="15" hidden="1">{"'Sheet1'!$L$16"}</definedName>
    <definedName name="fáaafafaf" localSheetId="18" hidden="1">{"'Sheet1'!$L$16"}</definedName>
    <definedName name="fáaafafaf" localSheetId="17" hidden="1">{"'Sheet1'!$L$16"}</definedName>
    <definedName name="fáaafafaf" localSheetId="16" hidden="1">{"'Sheet1'!$L$16"}</definedName>
    <definedName name="fáaafafaf" localSheetId="14" hidden="1">{"'Sheet1'!$L$16"}</definedName>
    <definedName name="fáaafafaf" localSheetId="13" hidden="1">{"'Sheet1'!$L$16"}</definedName>
    <definedName name="fáaafafaf" localSheetId="3" hidden="1">{"'Sheet1'!$L$16"}</definedName>
    <definedName name="fáaafafaf" hidden="1">{"'Sheet1'!$L$16"}</definedName>
    <definedName name="FAC">#REF!</definedName>
    <definedName name="fac_value">#REF!</definedName>
    <definedName name="FACFC">#REF!</definedName>
    <definedName name="FACLC">#REF!</definedName>
    <definedName name="FACS">#REF!</definedName>
    <definedName name="FACTOR">#REF!</definedName>
    <definedName name="FACTORY" localSheetId="2" hidden="1">{#N/A,#N/A,TRUE,"SUM";#N/A,#N/A,TRUE,"EE";#N/A,#N/A,TRUE,"AC";#N/A,#N/A,TRUE,"SN"}</definedName>
    <definedName name="FACTORY" localSheetId="3" hidden="1">{#N/A,#N/A,TRUE,"SUM";#N/A,#N/A,TRUE,"EE";#N/A,#N/A,TRUE,"AC";#N/A,#N/A,TRUE,"SN"}</definedName>
    <definedName name="FACTORY" hidden="1">{#N/A,#N/A,TRUE,"SUM";#N/A,#N/A,TRUE,"EE";#N/A,#N/A,TRUE,"AC";#N/A,#N/A,TRUE,"SN"}</definedName>
    <definedName name="fall" hidden="1">#REF!</definedName>
    <definedName name="fasfaga" localSheetId="50" hidden="1">{"'Sheet1'!$L$16"}</definedName>
    <definedName name="fasfaga" localSheetId="11" hidden="1">{"'Sheet1'!$L$16"}</definedName>
    <definedName name="fasfaga" localSheetId="1" hidden="1">{"'Sheet1'!$L$16"}</definedName>
    <definedName name="fasfaga" localSheetId="2" hidden="1">{"'Sheet1'!$L$16"}</definedName>
    <definedName name="fasfaga" localSheetId="10" hidden="1">{"'Sheet1'!$L$16"}</definedName>
    <definedName name="fasfaga" localSheetId="15" hidden="1">{"'Sheet1'!$L$16"}</definedName>
    <definedName name="fasfaga" localSheetId="18" hidden="1">{"'Sheet1'!$L$16"}</definedName>
    <definedName name="fasfaga" localSheetId="17" hidden="1">{"'Sheet1'!$L$16"}</definedName>
    <definedName name="fasfaga" localSheetId="16" hidden="1">{"'Sheet1'!$L$16"}</definedName>
    <definedName name="fasfaga" localSheetId="14" hidden="1">{"'Sheet1'!$L$16"}</definedName>
    <definedName name="fasfaga" localSheetId="13" hidden="1">{"'Sheet1'!$L$16"}</definedName>
    <definedName name="fasfaga" localSheetId="3" hidden="1">{"'Sheet1'!$L$16"}</definedName>
    <definedName name="fasfaga" hidden="1">{"'Sheet1'!$L$16"}</definedName>
    <definedName name="fasfsdfsdfasdfsdfsd" localSheetId="2" hidden="1">{#N/A,#N/A,TRUE,"Basic";#N/A,#N/A,TRUE,"EXT-TABLE";#N/A,#N/A,TRUE,"STEEL";#N/A,#N/A,TRUE,"INT-Table";#N/A,#N/A,TRUE,"STEEL";#N/A,#N/A,TRUE,"Door"}</definedName>
    <definedName name="fasfsdfsdfasdfsdfsd" localSheetId="3" hidden="1">{#N/A,#N/A,TRUE,"Basic";#N/A,#N/A,TRUE,"EXT-TABLE";#N/A,#N/A,TRUE,"STEEL";#N/A,#N/A,TRUE,"INT-Table";#N/A,#N/A,TRUE,"STEEL";#N/A,#N/A,TRUE,"Door"}</definedName>
    <definedName name="fasfsdfsdfasdfsdfsd" hidden="1">{#N/A,#N/A,TRUE,"Basic";#N/A,#N/A,TRUE,"EXT-TABLE";#N/A,#N/A,TRUE,"STEEL";#N/A,#N/A,TRUE,"INT-Table";#N/A,#N/A,TRUE,"STEEL";#N/A,#N/A,TRUE,"Door"}</definedName>
    <definedName name="fasfsdfsdfasdfsdfsd_1" localSheetId="2" hidden="1">{#N/A,#N/A,TRUE,"Basic";#N/A,#N/A,TRUE,"EXT-TABLE";#N/A,#N/A,TRUE,"STEEL";#N/A,#N/A,TRUE,"INT-Table";#N/A,#N/A,TRUE,"STEEL";#N/A,#N/A,TRUE,"Door"}</definedName>
    <definedName name="fasfsdfsdfasdfsdfsd_1" localSheetId="3" hidden="1">{#N/A,#N/A,TRUE,"Basic";#N/A,#N/A,TRUE,"EXT-TABLE";#N/A,#N/A,TRUE,"STEEL";#N/A,#N/A,TRUE,"INT-Table";#N/A,#N/A,TRUE,"STEEL";#N/A,#N/A,TRUE,"Door"}</definedName>
    <definedName name="fasfsdfsdfasdfsdfsd_1" hidden="1">{#N/A,#N/A,TRUE,"Basic";#N/A,#N/A,TRUE,"EXT-TABLE";#N/A,#N/A,TRUE,"STEEL";#N/A,#N/A,TRUE,"INT-Table";#N/A,#N/A,TRUE,"STEEL";#N/A,#N/A,TRUE,"Door"}</definedName>
    <definedName name="fasfsdfsdfasdfsdfsd_1_1" localSheetId="2" hidden="1">{#N/A,#N/A,TRUE,"Basic";#N/A,#N/A,TRUE,"EXT-TABLE";#N/A,#N/A,TRUE,"STEEL";#N/A,#N/A,TRUE,"INT-Table";#N/A,#N/A,TRUE,"STEEL";#N/A,#N/A,TRUE,"Door"}</definedName>
    <definedName name="fasfsdfsdfasdfsdfsd_1_1" localSheetId="3" hidden="1">{#N/A,#N/A,TRUE,"Basic";#N/A,#N/A,TRUE,"EXT-TABLE";#N/A,#N/A,TRUE,"STEEL";#N/A,#N/A,TRUE,"INT-Table";#N/A,#N/A,TRUE,"STEEL";#N/A,#N/A,TRUE,"Door"}</definedName>
    <definedName name="fasfsdfsdfasdfsdfsd_1_1" hidden="1">{#N/A,#N/A,TRUE,"Basic";#N/A,#N/A,TRUE,"EXT-TABLE";#N/A,#N/A,TRUE,"STEEL";#N/A,#N/A,TRUE,"INT-Table";#N/A,#N/A,TRUE,"STEEL";#N/A,#N/A,TRUE,"Door"}</definedName>
    <definedName name="fasfsdfsdfasdfsdfsd_1_2" localSheetId="2" hidden="1">{#N/A,#N/A,TRUE,"Basic";#N/A,#N/A,TRUE,"EXT-TABLE";#N/A,#N/A,TRUE,"STEEL";#N/A,#N/A,TRUE,"INT-Table";#N/A,#N/A,TRUE,"STEEL";#N/A,#N/A,TRUE,"Door"}</definedName>
    <definedName name="fasfsdfsdfasdfsdfsd_1_2" localSheetId="3" hidden="1">{#N/A,#N/A,TRUE,"Basic";#N/A,#N/A,TRUE,"EXT-TABLE";#N/A,#N/A,TRUE,"STEEL";#N/A,#N/A,TRUE,"INT-Table";#N/A,#N/A,TRUE,"STEEL";#N/A,#N/A,TRUE,"Door"}</definedName>
    <definedName name="fasfsdfsdfasdfsdfsd_1_2" hidden="1">{#N/A,#N/A,TRUE,"Basic";#N/A,#N/A,TRUE,"EXT-TABLE";#N/A,#N/A,TRUE,"STEEL";#N/A,#N/A,TRUE,"INT-Table";#N/A,#N/A,TRUE,"STEEL";#N/A,#N/A,TRUE,"Door"}</definedName>
    <definedName name="fasfsdfsdfasdfsdfsd_2" localSheetId="2" hidden="1">{#N/A,#N/A,TRUE,"Basic";#N/A,#N/A,TRUE,"EXT-TABLE";#N/A,#N/A,TRUE,"STEEL";#N/A,#N/A,TRUE,"INT-Table";#N/A,#N/A,TRUE,"STEEL";#N/A,#N/A,TRUE,"Door"}</definedName>
    <definedName name="fasfsdfsdfasdfsdfsd_2" localSheetId="3" hidden="1">{#N/A,#N/A,TRUE,"Basic";#N/A,#N/A,TRUE,"EXT-TABLE";#N/A,#N/A,TRUE,"STEEL";#N/A,#N/A,TRUE,"INT-Table";#N/A,#N/A,TRUE,"STEEL";#N/A,#N/A,TRUE,"Door"}</definedName>
    <definedName name="fasfsdfsdfasdfsdfsd_2" hidden="1">{#N/A,#N/A,TRUE,"Basic";#N/A,#N/A,TRUE,"EXT-TABLE";#N/A,#N/A,TRUE,"STEEL";#N/A,#N/A,TRUE,"INT-Table";#N/A,#N/A,TRUE,"STEEL";#N/A,#N/A,TRUE,"Door"}</definedName>
    <definedName name="fasfsdfsdfasdfsdfsd_2_1" localSheetId="2" hidden="1">{#N/A,#N/A,TRUE,"Basic";#N/A,#N/A,TRUE,"EXT-TABLE";#N/A,#N/A,TRUE,"STEEL";#N/A,#N/A,TRUE,"INT-Table";#N/A,#N/A,TRUE,"STEEL";#N/A,#N/A,TRUE,"Door"}</definedName>
    <definedName name="fasfsdfsdfasdfsdfsd_2_1" localSheetId="3" hidden="1">{#N/A,#N/A,TRUE,"Basic";#N/A,#N/A,TRUE,"EXT-TABLE";#N/A,#N/A,TRUE,"STEEL";#N/A,#N/A,TRUE,"INT-Table";#N/A,#N/A,TRUE,"STEEL";#N/A,#N/A,TRUE,"Door"}</definedName>
    <definedName name="fasfsdfsdfasdfsdfsd_2_1" hidden="1">{#N/A,#N/A,TRUE,"Basic";#N/A,#N/A,TRUE,"EXT-TABLE";#N/A,#N/A,TRUE,"STEEL";#N/A,#N/A,TRUE,"INT-Table";#N/A,#N/A,TRUE,"STEEL";#N/A,#N/A,TRUE,"Door"}</definedName>
    <definedName name="fasfsdfsdfasdfsdfsd_2_2" localSheetId="2" hidden="1">{#N/A,#N/A,TRUE,"Basic";#N/A,#N/A,TRUE,"EXT-TABLE";#N/A,#N/A,TRUE,"STEEL";#N/A,#N/A,TRUE,"INT-Table";#N/A,#N/A,TRUE,"STEEL";#N/A,#N/A,TRUE,"Door"}</definedName>
    <definedName name="fasfsdfsdfasdfsdfsd_2_2" localSheetId="3" hidden="1">{#N/A,#N/A,TRUE,"Basic";#N/A,#N/A,TRUE,"EXT-TABLE";#N/A,#N/A,TRUE,"STEEL";#N/A,#N/A,TRUE,"INT-Table";#N/A,#N/A,TRUE,"STEEL";#N/A,#N/A,TRUE,"Door"}</definedName>
    <definedName name="fasfsdfsdfasdfsdfsd_2_2" hidden="1">{#N/A,#N/A,TRUE,"Basic";#N/A,#N/A,TRUE,"EXT-TABLE";#N/A,#N/A,TRUE,"STEEL";#N/A,#N/A,TRUE,"INT-Table";#N/A,#N/A,TRUE,"STEEL";#N/A,#N/A,TRUE,"Door"}</definedName>
    <definedName name="fasfsdfsdfasdfsdfsd_3" localSheetId="2" hidden="1">{#N/A,#N/A,TRUE,"Basic";#N/A,#N/A,TRUE,"EXT-TABLE";#N/A,#N/A,TRUE,"STEEL";#N/A,#N/A,TRUE,"INT-Table";#N/A,#N/A,TRUE,"STEEL";#N/A,#N/A,TRUE,"Door"}</definedName>
    <definedName name="fasfsdfsdfasdfsdfsd_3" localSheetId="3" hidden="1">{#N/A,#N/A,TRUE,"Basic";#N/A,#N/A,TRUE,"EXT-TABLE";#N/A,#N/A,TRUE,"STEEL";#N/A,#N/A,TRUE,"INT-Table";#N/A,#N/A,TRUE,"STEEL";#N/A,#N/A,TRUE,"Door"}</definedName>
    <definedName name="fasfsdfsdfasdfsdfsd_3" hidden="1">{#N/A,#N/A,TRUE,"Basic";#N/A,#N/A,TRUE,"EXT-TABLE";#N/A,#N/A,TRUE,"STEEL";#N/A,#N/A,TRUE,"INT-Table";#N/A,#N/A,TRUE,"STEEL";#N/A,#N/A,TRUE,"Door"}</definedName>
    <definedName name="fasfsdfsdfasdfsdfsd_3_1" localSheetId="2" hidden="1">{#N/A,#N/A,TRUE,"Basic";#N/A,#N/A,TRUE,"EXT-TABLE";#N/A,#N/A,TRUE,"STEEL";#N/A,#N/A,TRUE,"INT-Table";#N/A,#N/A,TRUE,"STEEL";#N/A,#N/A,TRUE,"Door"}</definedName>
    <definedName name="fasfsdfsdfasdfsdfsd_3_1" localSheetId="3" hidden="1">{#N/A,#N/A,TRUE,"Basic";#N/A,#N/A,TRUE,"EXT-TABLE";#N/A,#N/A,TRUE,"STEEL";#N/A,#N/A,TRUE,"INT-Table";#N/A,#N/A,TRUE,"STEEL";#N/A,#N/A,TRUE,"Door"}</definedName>
    <definedName name="fasfsdfsdfasdfsdfsd_3_1" hidden="1">{#N/A,#N/A,TRUE,"Basic";#N/A,#N/A,TRUE,"EXT-TABLE";#N/A,#N/A,TRUE,"STEEL";#N/A,#N/A,TRUE,"INT-Table";#N/A,#N/A,TRUE,"STEEL";#N/A,#N/A,TRUE,"Door"}</definedName>
    <definedName name="fasfsdfsdfasdfsdfsd_3_2" localSheetId="2" hidden="1">{#N/A,#N/A,TRUE,"Basic";#N/A,#N/A,TRUE,"EXT-TABLE";#N/A,#N/A,TRUE,"STEEL";#N/A,#N/A,TRUE,"INT-Table";#N/A,#N/A,TRUE,"STEEL";#N/A,#N/A,TRUE,"Door"}</definedName>
    <definedName name="fasfsdfsdfasdfsdfsd_3_2" localSheetId="3" hidden="1">{#N/A,#N/A,TRUE,"Basic";#N/A,#N/A,TRUE,"EXT-TABLE";#N/A,#N/A,TRUE,"STEEL";#N/A,#N/A,TRUE,"INT-Table";#N/A,#N/A,TRUE,"STEEL";#N/A,#N/A,TRUE,"Door"}</definedName>
    <definedName name="fasfsdfsdfasdfsdfsd_3_2" hidden="1">{#N/A,#N/A,TRUE,"Basic";#N/A,#N/A,TRUE,"EXT-TABLE";#N/A,#N/A,TRUE,"STEEL";#N/A,#N/A,TRUE,"INT-Table";#N/A,#N/A,TRUE,"STEEL";#N/A,#N/A,TRUE,"Door"}</definedName>
    <definedName name="fasfsdfsdfasdfsdfsd_4" localSheetId="2" hidden="1">{#N/A,#N/A,TRUE,"Basic";#N/A,#N/A,TRUE,"EXT-TABLE";#N/A,#N/A,TRUE,"STEEL";#N/A,#N/A,TRUE,"INT-Table";#N/A,#N/A,TRUE,"STEEL";#N/A,#N/A,TRUE,"Door"}</definedName>
    <definedName name="fasfsdfsdfasdfsdfsd_4" localSheetId="3" hidden="1">{#N/A,#N/A,TRUE,"Basic";#N/A,#N/A,TRUE,"EXT-TABLE";#N/A,#N/A,TRUE,"STEEL";#N/A,#N/A,TRUE,"INT-Table";#N/A,#N/A,TRUE,"STEEL";#N/A,#N/A,TRUE,"Door"}</definedName>
    <definedName name="fasfsdfsdfasdfsdfsd_4" hidden="1">{#N/A,#N/A,TRUE,"Basic";#N/A,#N/A,TRUE,"EXT-TABLE";#N/A,#N/A,TRUE,"STEEL";#N/A,#N/A,TRUE,"INT-Table";#N/A,#N/A,TRUE,"STEEL";#N/A,#N/A,TRUE,"Door"}</definedName>
    <definedName name="fasfsdfsdfasdfsdfsd_4_1" localSheetId="2" hidden="1">{#N/A,#N/A,TRUE,"Basic";#N/A,#N/A,TRUE,"EXT-TABLE";#N/A,#N/A,TRUE,"STEEL";#N/A,#N/A,TRUE,"INT-Table";#N/A,#N/A,TRUE,"STEEL";#N/A,#N/A,TRUE,"Door"}</definedName>
    <definedName name="fasfsdfsdfasdfsdfsd_4_1" localSheetId="3" hidden="1">{#N/A,#N/A,TRUE,"Basic";#N/A,#N/A,TRUE,"EXT-TABLE";#N/A,#N/A,TRUE,"STEEL";#N/A,#N/A,TRUE,"INT-Table";#N/A,#N/A,TRUE,"STEEL";#N/A,#N/A,TRUE,"Door"}</definedName>
    <definedName name="fasfsdfsdfasdfsdfsd_4_1" hidden="1">{#N/A,#N/A,TRUE,"Basic";#N/A,#N/A,TRUE,"EXT-TABLE";#N/A,#N/A,TRUE,"STEEL";#N/A,#N/A,TRUE,"INT-Table";#N/A,#N/A,TRUE,"STEEL";#N/A,#N/A,TRUE,"Door"}</definedName>
    <definedName name="fasfsdfsdfasdfsdfsd_4_2" localSheetId="2" hidden="1">{#N/A,#N/A,TRUE,"Basic";#N/A,#N/A,TRUE,"EXT-TABLE";#N/A,#N/A,TRUE,"STEEL";#N/A,#N/A,TRUE,"INT-Table";#N/A,#N/A,TRUE,"STEEL";#N/A,#N/A,TRUE,"Door"}</definedName>
    <definedName name="fasfsdfsdfasdfsdfsd_4_2" localSheetId="3" hidden="1">{#N/A,#N/A,TRUE,"Basic";#N/A,#N/A,TRUE,"EXT-TABLE";#N/A,#N/A,TRUE,"STEEL";#N/A,#N/A,TRUE,"INT-Table";#N/A,#N/A,TRUE,"STEEL";#N/A,#N/A,TRUE,"Door"}</definedName>
    <definedName name="fasfsdfsdfasdfsdfsd_4_2" hidden="1">{#N/A,#N/A,TRUE,"Basic";#N/A,#N/A,TRUE,"EXT-TABLE";#N/A,#N/A,TRUE,"STEEL";#N/A,#N/A,TRUE,"INT-Table";#N/A,#N/A,TRUE,"STEEL";#N/A,#N/A,TRUE,"Door"}</definedName>
    <definedName name="fasfsdfsdfasdfsdfsd_5" localSheetId="2" hidden="1">{#N/A,#N/A,TRUE,"Basic";#N/A,#N/A,TRUE,"EXT-TABLE";#N/A,#N/A,TRUE,"STEEL";#N/A,#N/A,TRUE,"INT-Table";#N/A,#N/A,TRUE,"STEEL";#N/A,#N/A,TRUE,"Door"}</definedName>
    <definedName name="fasfsdfsdfasdfsdfsd_5" localSheetId="3" hidden="1">{#N/A,#N/A,TRUE,"Basic";#N/A,#N/A,TRUE,"EXT-TABLE";#N/A,#N/A,TRUE,"STEEL";#N/A,#N/A,TRUE,"INT-Table";#N/A,#N/A,TRUE,"STEEL";#N/A,#N/A,TRUE,"Door"}</definedName>
    <definedName name="fasfsdfsdfasdfsdfsd_5" hidden="1">{#N/A,#N/A,TRUE,"Basic";#N/A,#N/A,TRUE,"EXT-TABLE";#N/A,#N/A,TRUE,"STEEL";#N/A,#N/A,TRUE,"INT-Table";#N/A,#N/A,TRUE,"STEEL";#N/A,#N/A,TRUE,"Door"}</definedName>
    <definedName name="fasfsdfsdfasdfsdfsd_5_1" localSheetId="2" hidden="1">{#N/A,#N/A,TRUE,"Basic";#N/A,#N/A,TRUE,"EXT-TABLE";#N/A,#N/A,TRUE,"STEEL";#N/A,#N/A,TRUE,"INT-Table";#N/A,#N/A,TRUE,"STEEL";#N/A,#N/A,TRUE,"Door"}</definedName>
    <definedName name="fasfsdfsdfasdfsdfsd_5_1" localSheetId="3" hidden="1">{#N/A,#N/A,TRUE,"Basic";#N/A,#N/A,TRUE,"EXT-TABLE";#N/A,#N/A,TRUE,"STEEL";#N/A,#N/A,TRUE,"INT-Table";#N/A,#N/A,TRUE,"STEEL";#N/A,#N/A,TRUE,"Door"}</definedName>
    <definedName name="fasfsdfsdfasdfsdfsd_5_1" hidden="1">{#N/A,#N/A,TRUE,"Basic";#N/A,#N/A,TRUE,"EXT-TABLE";#N/A,#N/A,TRUE,"STEEL";#N/A,#N/A,TRUE,"INT-Table";#N/A,#N/A,TRUE,"STEEL";#N/A,#N/A,TRUE,"Door"}</definedName>
    <definedName name="fasfsdfsdfasdfsdfsd_5_2" localSheetId="2" hidden="1">{#N/A,#N/A,TRUE,"Basic";#N/A,#N/A,TRUE,"EXT-TABLE";#N/A,#N/A,TRUE,"STEEL";#N/A,#N/A,TRUE,"INT-Table";#N/A,#N/A,TRUE,"STEEL";#N/A,#N/A,TRUE,"Door"}</definedName>
    <definedName name="fasfsdfsdfasdfsdfsd_5_2" localSheetId="3" hidden="1">{#N/A,#N/A,TRUE,"Basic";#N/A,#N/A,TRUE,"EXT-TABLE";#N/A,#N/A,TRUE,"STEEL";#N/A,#N/A,TRUE,"INT-Table";#N/A,#N/A,TRUE,"STEEL";#N/A,#N/A,TRUE,"Door"}</definedName>
    <definedName name="fasfsdfsdfasdfsdfsd_5_2" hidden="1">{#N/A,#N/A,TRUE,"Basic";#N/A,#N/A,TRUE,"EXT-TABLE";#N/A,#N/A,TRUE,"STEEL";#N/A,#N/A,TRUE,"INT-Table";#N/A,#N/A,TRUE,"STEEL";#N/A,#N/A,TRUE,"Door"}</definedName>
    <definedName name="FAULT" localSheetId="11">[88]DATA_REFERENCE!$J$53</definedName>
    <definedName name="FAULT" localSheetId="1">[88]DATA_REFERENCE!$J$53</definedName>
    <definedName name="FAULT" localSheetId="2">[88]DATA_REFERENCE!$J$53</definedName>
    <definedName name="FAULT" localSheetId="10">[88]DATA_REFERENCE!$J$53</definedName>
    <definedName name="FAULT" localSheetId="15">[88]DATA_REFERENCE!$J$53</definedName>
    <definedName name="FAULT" localSheetId="18">[88]DATA_REFERENCE!$J$53</definedName>
    <definedName name="FAULT" localSheetId="17">[88]DATA_REFERENCE!$J$53</definedName>
    <definedName name="FAULT" localSheetId="16">[88]DATA_REFERENCE!$J$53</definedName>
    <definedName name="FAULT" localSheetId="14">[88]DATA_REFERENCE!$J$53</definedName>
    <definedName name="FAULT" localSheetId="13">[88]DATA_REFERENCE!$J$53</definedName>
    <definedName name="FAULT" localSheetId="3">[88]DATA_REFERENCE!$J$53</definedName>
    <definedName name="FAULT">[88]DATA_REFERENCE!$J$53</definedName>
    <definedName name="FAXNO">#REF!</definedName>
    <definedName name="FC">#REF!</definedName>
    <definedName name="FC_LC_Rate">#REF!</definedName>
    <definedName name="FC_SC">#REF!</definedName>
    <definedName name="FCode">#REF!</definedName>
    <definedName name="fd" localSheetId="2" hidden="1">{#N/A,#N/A,TRUE,"Mhr_Sum"}</definedName>
    <definedName name="fd" localSheetId="3" hidden="1">{#N/A,#N/A,TRUE,"Mhr_Sum"}</definedName>
    <definedName name="fd" hidden="1">{#N/A,#N/A,TRUE,"Mhr_Sum"}</definedName>
    <definedName name="fddfhdfhdgh" localSheetId="11" hidden="1">{#N/A,#N/A,FALSE,"CCTV"}</definedName>
    <definedName name="fddfhdfhdgh" localSheetId="1" hidden="1">{#N/A,#N/A,FALSE,"CCTV"}</definedName>
    <definedName name="fddfhdfhdgh" localSheetId="2" hidden="1">{#N/A,#N/A,FALSE,"CCTV"}</definedName>
    <definedName name="fddfhdfhdgh" localSheetId="10" hidden="1">{#N/A,#N/A,FALSE,"CCTV"}</definedName>
    <definedName name="fddfhdfhdgh" localSheetId="15" hidden="1">{#N/A,#N/A,FALSE,"CCTV"}</definedName>
    <definedName name="fddfhdfhdgh" localSheetId="18" hidden="1">{#N/A,#N/A,FALSE,"CCTV"}</definedName>
    <definedName name="fddfhdfhdgh" localSheetId="17" hidden="1">{#N/A,#N/A,FALSE,"CCTV"}</definedName>
    <definedName name="fddfhdfhdgh" localSheetId="16" hidden="1">{#N/A,#N/A,FALSE,"CCTV"}</definedName>
    <definedName name="fddfhdfhdgh" localSheetId="14" hidden="1">{#N/A,#N/A,FALSE,"CCTV"}</definedName>
    <definedName name="fddfhdfhdgh" localSheetId="13" hidden="1">{#N/A,#N/A,FALSE,"CCTV"}</definedName>
    <definedName name="fddfhdfhdgh" localSheetId="3" hidden="1">{#N/A,#N/A,FALSE,"CCTV"}</definedName>
    <definedName name="fddfhdfhdgh" hidden="1">{#N/A,#N/A,FALSE,"CCTV"}</definedName>
    <definedName name="FDDS"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1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D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f" localSheetId="11" hidden="1">{#N/A,#N/A,FALSE,"CCTV"}</definedName>
    <definedName name="fdf" localSheetId="1" hidden="1">{#N/A,#N/A,FALSE,"CCTV"}</definedName>
    <definedName name="fdf" localSheetId="2" hidden="1">{#N/A,#N/A,FALSE,"CCTV"}</definedName>
    <definedName name="fdf" localSheetId="10" hidden="1">{#N/A,#N/A,FALSE,"CCTV"}</definedName>
    <definedName name="fdf" localSheetId="15" hidden="1">{#N/A,#N/A,FALSE,"CCTV"}</definedName>
    <definedName name="fdf" localSheetId="18" hidden="1">{#N/A,#N/A,FALSE,"CCTV"}</definedName>
    <definedName name="fdf" localSheetId="17" hidden="1">{#N/A,#N/A,FALSE,"CCTV"}</definedName>
    <definedName name="fdf" localSheetId="16" hidden="1">{#N/A,#N/A,FALSE,"CCTV"}</definedName>
    <definedName name="fdf" localSheetId="14" hidden="1">{#N/A,#N/A,FALSE,"CCTV"}</definedName>
    <definedName name="fdf" localSheetId="13" hidden="1">{#N/A,#N/A,FALSE,"CCTV"}</definedName>
    <definedName name="fdf" localSheetId="3" hidden="1">{#N/A,#N/A,FALSE,"CCTV"}</definedName>
    <definedName name="fdf" hidden="1">{#N/A,#N/A,FALSE,"CCTV"}</definedName>
    <definedName name="FDFDF" localSheetId="11" hidden="1">{#N/A,#N/A,FALSE,"CCTV"}</definedName>
    <definedName name="FDFDF" localSheetId="1" hidden="1">{#N/A,#N/A,FALSE,"CCTV"}</definedName>
    <definedName name="FDFDF" localSheetId="2" hidden="1">{#N/A,#N/A,FALSE,"CCTV"}</definedName>
    <definedName name="FDFDF" localSheetId="10" hidden="1">{#N/A,#N/A,FALSE,"CCTV"}</definedName>
    <definedName name="FDFDF" localSheetId="15" hidden="1">{#N/A,#N/A,FALSE,"CCTV"}</definedName>
    <definedName name="FDFDF" localSheetId="18" hidden="1">{#N/A,#N/A,FALSE,"CCTV"}</definedName>
    <definedName name="FDFDF" localSheetId="17" hidden="1">{#N/A,#N/A,FALSE,"CCTV"}</definedName>
    <definedName name="FDFDF" localSheetId="16" hidden="1">{#N/A,#N/A,FALSE,"CCTV"}</definedName>
    <definedName name="FDFDF" localSheetId="14" hidden="1">{#N/A,#N/A,FALSE,"CCTV"}</definedName>
    <definedName name="FDFDF" localSheetId="13" hidden="1">{#N/A,#N/A,FALSE,"CCTV"}</definedName>
    <definedName name="FDFDF" localSheetId="3" hidden="1">{#N/A,#N/A,FALSE,"CCTV"}</definedName>
    <definedName name="FDFDF" hidden="1">{#N/A,#N/A,FALSE,"CCTV"}</definedName>
    <definedName name="fdfdfdf">#REF!</definedName>
    <definedName name="FDFDSF" localSheetId="2" hidden="1">{#N/A,#N/A,TRUE,"SUM";#N/A,#N/A,TRUE,"EE";#N/A,#N/A,TRUE,"AC";#N/A,#N/A,TRUE,"SN"}</definedName>
    <definedName name="FDFDSF" localSheetId="3" hidden="1">{#N/A,#N/A,TRUE,"SUM";#N/A,#N/A,TRUE,"EE";#N/A,#N/A,TRUE,"AC";#N/A,#N/A,TRUE,"SN"}</definedName>
    <definedName name="FDFDSF" hidden="1">{#N/A,#N/A,TRUE,"SUM";#N/A,#N/A,TRUE,"EE";#N/A,#N/A,TRUE,"AC";#N/A,#N/A,TRUE,"SN"}</definedName>
    <definedName name="fdfs" localSheetId="2" hidden="1">{#N/A,#N/A,TRUE,"SUM";#N/A,#N/A,TRUE,"EE";#N/A,#N/A,TRUE,"AC";#N/A,#N/A,TRUE,"SN"}</definedName>
    <definedName name="fdfs" localSheetId="3" hidden="1">{#N/A,#N/A,TRUE,"SUM";#N/A,#N/A,TRUE,"EE";#N/A,#N/A,TRUE,"AC";#N/A,#N/A,TRUE,"SN"}</definedName>
    <definedName name="fdfs" hidden="1">{#N/A,#N/A,TRUE,"SUM";#N/A,#N/A,TRUE,"EE";#N/A,#N/A,TRUE,"AC";#N/A,#N/A,TRUE,"SN"}</definedName>
    <definedName name="fdfsdfs" localSheetId="2" hidden="1">{#N/A,#N/A,TRUE,"SUM";#N/A,#N/A,TRUE,"EE";#N/A,#N/A,TRUE,"AC";#N/A,#N/A,TRUE,"SN"}</definedName>
    <definedName name="fdfsdfs" localSheetId="3" hidden="1">{#N/A,#N/A,TRUE,"SUM";#N/A,#N/A,TRUE,"EE";#N/A,#N/A,TRUE,"AC";#N/A,#N/A,TRUE,"SN"}</definedName>
    <definedName name="fdfsdfs" hidden="1">{#N/A,#N/A,TRUE,"SUM";#N/A,#N/A,TRUE,"EE";#N/A,#N/A,TRUE,"AC";#N/A,#N/A,TRUE,"SN"}</definedName>
    <definedName name="fdfsf" localSheetId="50" hidden="1">{#N/A,#N/A,FALSE,"Chi tiÆt"}</definedName>
    <definedName name="fdfsf" localSheetId="11" hidden="1">{#N/A,#N/A,FALSE,"Chi tiÆt"}</definedName>
    <definedName name="fdfsf" localSheetId="1" hidden="1">{#N/A,#N/A,FALSE,"Chi tiÆt"}</definedName>
    <definedName name="fdfsf" localSheetId="2" hidden="1">{#N/A,#N/A,FALSE,"Chi tiÆt"}</definedName>
    <definedName name="fdfsf" localSheetId="10" hidden="1">{#N/A,#N/A,FALSE,"Chi tiÆt"}</definedName>
    <definedName name="fdfsf" localSheetId="15" hidden="1">{#N/A,#N/A,FALSE,"Chi tiÆt"}</definedName>
    <definedName name="fdfsf" localSheetId="18" hidden="1">{#N/A,#N/A,FALSE,"Chi tiÆt"}</definedName>
    <definedName name="fdfsf" localSheetId="17" hidden="1">{#N/A,#N/A,FALSE,"Chi tiÆt"}</definedName>
    <definedName name="fdfsf" localSheetId="16" hidden="1">{#N/A,#N/A,FALSE,"Chi tiÆt"}</definedName>
    <definedName name="fdfsf" localSheetId="14" hidden="1">{#N/A,#N/A,FALSE,"Chi tiÆt"}</definedName>
    <definedName name="fdfsf" localSheetId="13" hidden="1">{#N/A,#N/A,FALSE,"Chi tiÆt"}</definedName>
    <definedName name="fdfsf" localSheetId="3" hidden="1">{#N/A,#N/A,FALSE,"Chi tiÆt"}</definedName>
    <definedName name="fdfsf" hidden="1">{#N/A,#N/A,FALSE,"Chi tiÆt"}</definedName>
    <definedName name="fdg" localSheetId="50" hidden="1">{"'Sheet1'!$L$16"}</definedName>
    <definedName name="fdg" localSheetId="11" hidden="1">{"'Sheet1'!$L$16"}</definedName>
    <definedName name="fdg" localSheetId="1" hidden="1">{"'Sheet1'!$L$16"}</definedName>
    <definedName name="fdg" localSheetId="2" hidden="1">{"'Sheet1'!$L$16"}</definedName>
    <definedName name="fdg" localSheetId="10" hidden="1">{"'Sheet1'!$L$16"}</definedName>
    <definedName name="fdg" localSheetId="15" hidden="1">{"'Sheet1'!$L$16"}</definedName>
    <definedName name="fdg" localSheetId="18" hidden="1">{"'Sheet1'!$L$16"}</definedName>
    <definedName name="fdg" localSheetId="17" hidden="1">{"'Sheet1'!$L$16"}</definedName>
    <definedName name="fdg" localSheetId="16" hidden="1">{"'Sheet1'!$L$16"}</definedName>
    <definedName name="fdg" localSheetId="14" hidden="1">{"'Sheet1'!$L$16"}</definedName>
    <definedName name="fdg" localSheetId="13" hidden="1">{"'Sheet1'!$L$16"}</definedName>
    <definedName name="fdg" localSheetId="3" hidden="1">{"'Sheet1'!$L$16"}</definedName>
    <definedName name="fdg" hidden="1">{"'Sheet1'!$L$16"}</definedName>
    <definedName name="fdgfg" localSheetId="50" hidden="1">{"'Sheet1'!$L$16"}</definedName>
    <definedName name="fdgfg" localSheetId="11" hidden="1">{"'Sheet1'!$L$16"}</definedName>
    <definedName name="fdgfg" localSheetId="1" hidden="1">{"'Sheet1'!$L$16"}</definedName>
    <definedName name="fdgfg" localSheetId="2" hidden="1">{"'Sheet1'!$L$16"}</definedName>
    <definedName name="fdgfg" localSheetId="10" hidden="1">{"'Sheet1'!$L$16"}</definedName>
    <definedName name="fdgfg" localSheetId="15" hidden="1">{"'Sheet1'!$L$16"}</definedName>
    <definedName name="fdgfg" localSheetId="18" hidden="1">{"'Sheet1'!$L$16"}</definedName>
    <definedName name="fdgfg" localSheetId="17" hidden="1">{"'Sheet1'!$L$16"}</definedName>
    <definedName name="fdgfg" localSheetId="16" hidden="1">{"'Sheet1'!$L$16"}</definedName>
    <definedName name="fdgfg" localSheetId="14" hidden="1">{"'Sheet1'!$L$16"}</definedName>
    <definedName name="fdgfg" localSheetId="13" hidden="1">{"'Sheet1'!$L$16"}</definedName>
    <definedName name="fdgfg" localSheetId="3" hidden="1">{"'Sheet1'!$L$16"}</definedName>
    <definedName name="fdgfg" hidden="1">{"'Sheet1'!$L$16"}</definedName>
    <definedName name="fdgk" localSheetId="2" hidden="1">{"'Sheet1'!$L$16"}</definedName>
    <definedName name="fdgk" localSheetId="3" hidden="1">{"'Sheet1'!$L$16"}</definedName>
    <definedName name="fdgk" hidden="1">{"'Sheet1'!$L$16"}</definedName>
    <definedName name="fdisdfs" localSheetId="2" hidden="1">{#N/A,#N/A,FALSE,"Mhr_Sum"}</definedName>
    <definedName name="fdisdfs" localSheetId="3" hidden="1">{#N/A,#N/A,FALSE,"Mhr_Sum"}</definedName>
    <definedName name="fdisdfs" hidden="1">{#N/A,#N/A,FALSE,"Mhr_Sum"}</definedName>
    <definedName name="FDSA" localSheetId="11" hidden="1">{#N/A,#N/A,FALSE,"CCTV"}</definedName>
    <definedName name="FDSA" localSheetId="1" hidden="1">{#N/A,#N/A,FALSE,"CCTV"}</definedName>
    <definedName name="FDSA" localSheetId="2" hidden="1">{#N/A,#N/A,FALSE,"CCTV"}</definedName>
    <definedName name="FDSA" localSheetId="10" hidden="1">{#N/A,#N/A,FALSE,"CCTV"}</definedName>
    <definedName name="FDSA" localSheetId="15" hidden="1">{#N/A,#N/A,FALSE,"CCTV"}</definedName>
    <definedName name="FDSA" localSheetId="18" hidden="1">{#N/A,#N/A,FALSE,"CCTV"}</definedName>
    <definedName name="FDSA" localSheetId="17" hidden="1">{#N/A,#N/A,FALSE,"CCTV"}</definedName>
    <definedName name="FDSA" localSheetId="16" hidden="1">{#N/A,#N/A,FALSE,"CCTV"}</definedName>
    <definedName name="FDSA" localSheetId="14" hidden="1">{#N/A,#N/A,FALSE,"CCTV"}</definedName>
    <definedName name="FDSA" localSheetId="13" hidden="1">{#N/A,#N/A,FALSE,"CCTV"}</definedName>
    <definedName name="FDSA" localSheetId="3" hidden="1">{#N/A,#N/A,FALSE,"CCTV"}</definedName>
    <definedName name="FDSA" hidden="1">{#N/A,#N/A,FALSE,"CCTV"}</definedName>
    <definedName name="fdsfsdfd" localSheetId="50" hidden="1">{"'Sheet1'!$L$16"}</definedName>
    <definedName name="fdsfsdfd" localSheetId="11" hidden="1">{"'Sheet1'!$L$16"}</definedName>
    <definedName name="fdsfsdfd" localSheetId="1" hidden="1">{"'Sheet1'!$L$16"}</definedName>
    <definedName name="fdsfsdfd" localSheetId="2" hidden="1">{"'Sheet1'!$L$16"}</definedName>
    <definedName name="fdsfsdfd" localSheetId="10" hidden="1">{"'Sheet1'!$L$16"}</definedName>
    <definedName name="fdsfsdfd" localSheetId="15" hidden="1">{"'Sheet1'!$L$16"}</definedName>
    <definedName name="fdsfsdfd" localSheetId="18" hidden="1">{"'Sheet1'!$L$16"}</definedName>
    <definedName name="fdsfsdfd" localSheetId="17" hidden="1">{"'Sheet1'!$L$16"}</definedName>
    <definedName name="fdsfsdfd" localSheetId="16" hidden="1">{"'Sheet1'!$L$16"}</definedName>
    <definedName name="fdsfsdfd" localSheetId="14" hidden="1">{"'Sheet1'!$L$16"}</definedName>
    <definedName name="fdsfsdfd" localSheetId="13" hidden="1">{"'Sheet1'!$L$16"}</definedName>
    <definedName name="fdsfsdfd" localSheetId="3" hidden="1">{"'Sheet1'!$L$16"}</definedName>
    <definedName name="fdsfsdfd" hidden="1">{"'Sheet1'!$L$16"}</definedName>
    <definedName name="FDSG" localSheetId="2" hidden="1">{#N/A,#N/A,FALSE,"CCTV"}</definedName>
    <definedName name="FDSG" localSheetId="3" hidden="1">{#N/A,#N/A,FALSE,"CCTV"}</definedName>
    <definedName name="FDSG" hidden="1">{#N/A,#N/A,FALSE,"CCTV"}</definedName>
    <definedName name="fe" localSheetId="2" hidden="1">{"'Sheet1'!$L$16"}</definedName>
    <definedName name="fe" localSheetId="3" hidden="1">{"'Sheet1'!$L$16"}</definedName>
    <definedName name="fe" hidden="1">{"'Sheet1'!$L$16"}</definedName>
    <definedName name="Fenster">#REF!</definedName>
    <definedName name="ff" localSheetId="50" hidden="1">{"'Sheet1'!$L$16"}</definedName>
    <definedName name="ff" localSheetId="11" hidden="1">{"'Sheet1'!$L$16"}</definedName>
    <definedName name="ff" localSheetId="1" hidden="1">{"'Sheet1'!$L$16"}</definedName>
    <definedName name="ff" localSheetId="2" hidden="1">{"'Sheet1'!$L$16"}</definedName>
    <definedName name="ff" localSheetId="10" hidden="1">{"'Sheet1'!$L$16"}</definedName>
    <definedName name="ff" localSheetId="15" hidden="1">{"'Sheet1'!$L$16"}</definedName>
    <definedName name="ff" localSheetId="18" hidden="1">{"'Sheet1'!$L$16"}</definedName>
    <definedName name="ff" localSheetId="17" hidden="1">{"'Sheet1'!$L$16"}</definedName>
    <definedName name="ff" localSheetId="16" hidden="1">{"'Sheet1'!$L$16"}</definedName>
    <definedName name="ff" localSheetId="14" hidden="1">{"'Sheet1'!$L$16"}</definedName>
    <definedName name="ff" localSheetId="13" hidden="1">{"'Sheet1'!$L$16"}</definedName>
    <definedName name="ff" localSheetId="3" hidden="1">{"'Sheet1'!$L$16"}</definedName>
    <definedName name="ff" localSheetId="52">#REF!</definedName>
    <definedName name="ff" hidden="1">{"'Sheet1'!$L$16"}</definedName>
    <definedName name="ffas" localSheetId="50" hidden="1">{"'Sheet1'!$L$16"}</definedName>
    <definedName name="ffas" localSheetId="11" hidden="1">{"'Sheet1'!$L$16"}</definedName>
    <definedName name="ffas" localSheetId="1" hidden="1">{"'Sheet1'!$L$16"}</definedName>
    <definedName name="ffas" localSheetId="2" hidden="1">{"'Sheet1'!$L$16"}</definedName>
    <definedName name="ffas" localSheetId="10" hidden="1">{"'Sheet1'!$L$16"}</definedName>
    <definedName name="ffas" localSheetId="15" hidden="1">{"'Sheet1'!$L$16"}</definedName>
    <definedName name="ffas" localSheetId="18" hidden="1">{"'Sheet1'!$L$16"}</definedName>
    <definedName name="ffas" localSheetId="17" hidden="1">{"'Sheet1'!$L$16"}</definedName>
    <definedName name="ffas" localSheetId="16" hidden="1">{"'Sheet1'!$L$16"}</definedName>
    <definedName name="ffas" localSheetId="14" hidden="1">{"'Sheet1'!$L$16"}</definedName>
    <definedName name="ffas" localSheetId="13" hidden="1">{"'Sheet1'!$L$16"}</definedName>
    <definedName name="ffas" localSheetId="3" hidden="1">{"'Sheet1'!$L$16"}</definedName>
    <definedName name="ffas" hidden="1">{"'Sheet1'!$L$16"}</definedName>
    <definedName name="fff" localSheetId="11">#N/A</definedName>
    <definedName name="fff" localSheetId="1">#N/A</definedName>
    <definedName name="fff" localSheetId="2">#N/A</definedName>
    <definedName name="fff" localSheetId="10">#N/A</definedName>
    <definedName name="fff" localSheetId="15">#N/A</definedName>
    <definedName name="fff" localSheetId="18">#N/A</definedName>
    <definedName name="fff" localSheetId="17">#N/A</definedName>
    <definedName name="fff" localSheetId="16">#N/A</definedName>
    <definedName name="fff" localSheetId="14">#N/A</definedName>
    <definedName name="fff" localSheetId="13">#N/A</definedName>
    <definedName name="fff" localSheetId="3">#N/A</definedName>
    <definedName name="fff">#N/A</definedName>
    <definedName name="ffffd" localSheetId="2" hidden="1">{#N/A,#N/A,TRUE,"SUM";#N/A,#N/A,TRUE,"EE";#N/A,#N/A,TRUE,"AC";#N/A,#N/A,TRUE,"SN"}</definedName>
    <definedName name="ffffd" localSheetId="3" hidden="1">{#N/A,#N/A,TRUE,"SUM";#N/A,#N/A,TRUE,"EE";#N/A,#N/A,TRUE,"AC";#N/A,#N/A,TRUE,"SN"}</definedName>
    <definedName name="ffffd" hidden="1">{#N/A,#N/A,TRUE,"SUM";#N/A,#N/A,TRUE,"EE";#N/A,#N/A,TRUE,"AC";#N/A,#N/A,TRUE,"SN"}</definedName>
    <definedName name="FFFFF" localSheetId="11" hidden="1">{#N/A,#N/A,FALSE,"CCTV"}</definedName>
    <definedName name="FFFFF" localSheetId="1" hidden="1">{#N/A,#N/A,FALSE,"CCTV"}</definedName>
    <definedName name="FFFFF" localSheetId="2" hidden="1">{#N/A,#N/A,FALSE,"CCTV"}</definedName>
    <definedName name="FFFFF" localSheetId="10" hidden="1">{#N/A,#N/A,FALSE,"CCTV"}</definedName>
    <definedName name="FFFFF" localSheetId="15" hidden="1">{#N/A,#N/A,FALSE,"CCTV"}</definedName>
    <definedName name="FFFFF" localSheetId="18" hidden="1">{#N/A,#N/A,FALSE,"CCTV"}</definedName>
    <definedName name="FFFFF" localSheetId="17" hidden="1">{#N/A,#N/A,FALSE,"CCTV"}</definedName>
    <definedName name="FFFFF" localSheetId="16" hidden="1">{#N/A,#N/A,FALSE,"CCTV"}</definedName>
    <definedName name="FFFFF" localSheetId="14" hidden="1">{#N/A,#N/A,FALSE,"CCTV"}</definedName>
    <definedName name="FFFFF" localSheetId="13" hidden="1">{#N/A,#N/A,FALSE,"CCTV"}</definedName>
    <definedName name="FFFFF" localSheetId="3" hidden="1">{#N/A,#N/A,FALSE,"CCTV"}</definedName>
    <definedName name="FFFFF" hidden="1">{#N/A,#N/A,FALSE,"CCTV"}</definedName>
    <definedName name="fffff_1" localSheetId="2" hidden="1">{#N/A,#N/A,TRUE,"Basic";#N/A,#N/A,TRUE,"EXT-TABLE";#N/A,#N/A,TRUE,"STEEL";#N/A,#N/A,TRUE,"INT-Table";#N/A,#N/A,TRUE,"STEEL";#N/A,#N/A,TRUE,"Door"}</definedName>
    <definedName name="fffff_1" localSheetId="3" hidden="1">{#N/A,#N/A,TRUE,"Basic";#N/A,#N/A,TRUE,"EXT-TABLE";#N/A,#N/A,TRUE,"STEEL";#N/A,#N/A,TRUE,"INT-Table";#N/A,#N/A,TRUE,"STEEL";#N/A,#N/A,TRUE,"Door"}</definedName>
    <definedName name="fffff_1" hidden="1">{#N/A,#N/A,TRUE,"Basic";#N/A,#N/A,TRUE,"EXT-TABLE";#N/A,#N/A,TRUE,"STEEL";#N/A,#N/A,TRUE,"INT-Table";#N/A,#N/A,TRUE,"STEEL";#N/A,#N/A,TRUE,"Door"}</definedName>
    <definedName name="fffff_1_1" localSheetId="2" hidden="1">{#N/A,#N/A,TRUE,"Basic";#N/A,#N/A,TRUE,"EXT-TABLE";#N/A,#N/A,TRUE,"STEEL";#N/A,#N/A,TRUE,"INT-Table";#N/A,#N/A,TRUE,"STEEL";#N/A,#N/A,TRUE,"Door"}</definedName>
    <definedName name="fffff_1_1" localSheetId="3" hidden="1">{#N/A,#N/A,TRUE,"Basic";#N/A,#N/A,TRUE,"EXT-TABLE";#N/A,#N/A,TRUE,"STEEL";#N/A,#N/A,TRUE,"INT-Table";#N/A,#N/A,TRUE,"STEEL";#N/A,#N/A,TRUE,"Door"}</definedName>
    <definedName name="fffff_1_1" hidden="1">{#N/A,#N/A,TRUE,"Basic";#N/A,#N/A,TRUE,"EXT-TABLE";#N/A,#N/A,TRUE,"STEEL";#N/A,#N/A,TRUE,"INT-Table";#N/A,#N/A,TRUE,"STEEL";#N/A,#N/A,TRUE,"Door"}</definedName>
    <definedName name="fffff_1_2" localSheetId="2" hidden="1">{#N/A,#N/A,TRUE,"Basic";#N/A,#N/A,TRUE,"EXT-TABLE";#N/A,#N/A,TRUE,"STEEL";#N/A,#N/A,TRUE,"INT-Table";#N/A,#N/A,TRUE,"STEEL";#N/A,#N/A,TRUE,"Door"}</definedName>
    <definedName name="fffff_1_2" localSheetId="3" hidden="1">{#N/A,#N/A,TRUE,"Basic";#N/A,#N/A,TRUE,"EXT-TABLE";#N/A,#N/A,TRUE,"STEEL";#N/A,#N/A,TRUE,"INT-Table";#N/A,#N/A,TRUE,"STEEL";#N/A,#N/A,TRUE,"Door"}</definedName>
    <definedName name="fffff_1_2" hidden="1">{#N/A,#N/A,TRUE,"Basic";#N/A,#N/A,TRUE,"EXT-TABLE";#N/A,#N/A,TRUE,"STEEL";#N/A,#N/A,TRUE,"INT-Table";#N/A,#N/A,TRUE,"STEEL";#N/A,#N/A,TRUE,"Door"}</definedName>
    <definedName name="fffff_2" localSheetId="2" hidden="1">{#N/A,#N/A,TRUE,"Basic";#N/A,#N/A,TRUE,"EXT-TABLE";#N/A,#N/A,TRUE,"STEEL";#N/A,#N/A,TRUE,"INT-Table";#N/A,#N/A,TRUE,"STEEL";#N/A,#N/A,TRUE,"Door"}</definedName>
    <definedName name="fffff_2" localSheetId="3" hidden="1">{#N/A,#N/A,TRUE,"Basic";#N/A,#N/A,TRUE,"EXT-TABLE";#N/A,#N/A,TRUE,"STEEL";#N/A,#N/A,TRUE,"INT-Table";#N/A,#N/A,TRUE,"STEEL";#N/A,#N/A,TRUE,"Door"}</definedName>
    <definedName name="fffff_2" hidden="1">{#N/A,#N/A,TRUE,"Basic";#N/A,#N/A,TRUE,"EXT-TABLE";#N/A,#N/A,TRUE,"STEEL";#N/A,#N/A,TRUE,"INT-Table";#N/A,#N/A,TRUE,"STEEL";#N/A,#N/A,TRUE,"Door"}</definedName>
    <definedName name="fffff_2_1" localSheetId="2" hidden="1">{#N/A,#N/A,TRUE,"Basic";#N/A,#N/A,TRUE,"EXT-TABLE";#N/A,#N/A,TRUE,"STEEL";#N/A,#N/A,TRUE,"INT-Table";#N/A,#N/A,TRUE,"STEEL";#N/A,#N/A,TRUE,"Door"}</definedName>
    <definedName name="fffff_2_1" localSheetId="3" hidden="1">{#N/A,#N/A,TRUE,"Basic";#N/A,#N/A,TRUE,"EXT-TABLE";#N/A,#N/A,TRUE,"STEEL";#N/A,#N/A,TRUE,"INT-Table";#N/A,#N/A,TRUE,"STEEL";#N/A,#N/A,TRUE,"Door"}</definedName>
    <definedName name="fffff_2_1" hidden="1">{#N/A,#N/A,TRUE,"Basic";#N/A,#N/A,TRUE,"EXT-TABLE";#N/A,#N/A,TRUE,"STEEL";#N/A,#N/A,TRUE,"INT-Table";#N/A,#N/A,TRUE,"STEEL";#N/A,#N/A,TRUE,"Door"}</definedName>
    <definedName name="fffff_2_2" localSheetId="2" hidden="1">{#N/A,#N/A,TRUE,"Basic";#N/A,#N/A,TRUE,"EXT-TABLE";#N/A,#N/A,TRUE,"STEEL";#N/A,#N/A,TRUE,"INT-Table";#N/A,#N/A,TRUE,"STEEL";#N/A,#N/A,TRUE,"Door"}</definedName>
    <definedName name="fffff_2_2" localSheetId="3" hidden="1">{#N/A,#N/A,TRUE,"Basic";#N/A,#N/A,TRUE,"EXT-TABLE";#N/A,#N/A,TRUE,"STEEL";#N/A,#N/A,TRUE,"INT-Table";#N/A,#N/A,TRUE,"STEEL";#N/A,#N/A,TRUE,"Door"}</definedName>
    <definedName name="fffff_2_2" hidden="1">{#N/A,#N/A,TRUE,"Basic";#N/A,#N/A,TRUE,"EXT-TABLE";#N/A,#N/A,TRUE,"STEEL";#N/A,#N/A,TRUE,"INT-Table";#N/A,#N/A,TRUE,"STEEL";#N/A,#N/A,TRUE,"Door"}</definedName>
    <definedName name="fffff_3" localSheetId="2" hidden="1">{#N/A,#N/A,TRUE,"Basic";#N/A,#N/A,TRUE,"EXT-TABLE";#N/A,#N/A,TRUE,"STEEL";#N/A,#N/A,TRUE,"INT-Table";#N/A,#N/A,TRUE,"STEEL";#N/A,#N/A,TRUE,"Door"}</definedName>
    <definedName name="fffff_3" localSheetId="3" hidden="1">{#N/A,#N/A,TRUE,"Basic";#N/A,#N/A,TRUE,"EXT-TABLE";#N/A,#N/A,TRUE,"STEEL";#N/A,#N/A,TRUE,"INT-Table";#N/A,#N/A,TRUE,"STEEL";#N/A,#N/A,TRUE,"Door"}</definedName>
    <definedName name="fffff_3" hidden="1">{#N/A,#N/A,TRUE,"Basic";#N/A,#N/A,TRUE,"EXT-TABLE";#N/A,#N/A,TRUE,"STEEL";#N/A,#N/A,TRUE,"INT-Table";#N/A,#N/A,TRUE,"STEEL";#N/A,#N/A,TRUE,"Door"}</definedName>
    <definedName name="fffff_3_1" localSheetId="2" hidden="1">{#N/A,#N/A,TRUE,"Basic";#N/A,#N/A,TRUE,"EXT-TABLE";#N/A,#N/A,TRUE,"STEEL";#N/A,#N/A,TRUE,"INT-Table";#N/A,#N/A,TRUE,"STEEL";#N/A,#N/A,TRUE,"Door"}</definedName>
    <definedName name="fffff_3_1" localSheetId="3" hidden="1">{#N/A,#N/A,TRUE,"Basic";#N/A,#N/A,TRUE,"EXT-TABLE";#N/A,#N/A,TRUE,"STEEL";#N/A,#N/A,TRUE,"INT-Table";#N/A,#N/A,TRUE,"STEEL";#N/A,#N/A,TRUE,"Door"}</definedName>
    <definedName name="fffff_3_1" hidden="1">{#N/A,#N/A,TRUE,"Basic";#N/A,#N/A,TRUE,"EXT-TABLE";#N/A,#N/A,TRUE,"STEEL";#N/A,#N/A,TRUE,"INT-Table";#N/A,#N/A,TRUE,"STEEL";#N/A,#N/A,TRUE,"Door"}</definedName>
    <definedName name="fffff_3_2" localSheetId="2" hidden="1">{#N/A,#N/A,TRUE,"Basic";#N/A,#N/A,TRUE,"EXT-TABLE";#N/A,#N/A,TRUE,"STEEL";#N/A,#N/A,TRUE,"INT-Table";#N/A,#N/A,TRUE,"STEEL";#N/A,#N/A,TRUE,"Door"}</definedName>
    <definedName name="fffff_3_2" localSheetId="3" hidden="1">{#N/A,#N/A,TRUE,"Basic";#N/A,#N/A,TRUE,"EXT-TABLE";#N/A,#N/A,TRUE,"STEEL";#N/A,#N/A,TRUE,"INT-Table";#N/A,#N/A,TRUE,"STEEL";#N/A,#N/A,TRUE,"Door"}</definedName>
    <definedName name="fffff_3_2" hidden="1">{#N/A,#N/A,TRUE,"Basic";#N/A,#N/A,TRUE,"EXT-TABLE";#N/A,#N/A,TRUE,"STEEL";#N/A,#N/A,TRUE,"INT-Table";#N/A,#N/A,TRUE,"STEEL";#N/A,#N/A,TRUE,"Door"}</definedName>
    <definedName name="fffff_4" localSheetId="2" hidden="1">{#N/A,#N/A,TRUE,"Basic";#N/A,#N/A,TRUE,"EXT-TABLE";#N/A,#N/A,TRUE,"STEEL";#N/A,#N/A,TRUE,"INT-Table";#N/A,#N/A,TRUE,"STEEL";#N/A,#N/A,TRUE,"Door"}</definedName>
    <definedName name="fffff_4" localSheetId="3" hidden="1">{#N/A,#N/A,TRUE,"Basic";#N/A,#N/A,TRUE,"EXT-TABLE";#N/A,#N/A,TRUE,"STEEL";#N/A,#N/A,TRUE,"INT-Table";#N/A,#N/A,TRUE,"STEEL";#N/A,#N/A,TRUE,"Door"}</definedName>
    <definedName name="fffff_4" hidden="1">{#N/A,#N/A,TRUE,"Basic";#N/A,#N/A,TRUE,"EXT-TABLE";#N/A,#N/A,TRUE,"STEEL";#N/A,#N/A,TRUE,"INT-Table";#N/A,#N/A,TRUE,"STEEL";#N/A,#N/A,TRUE,"Door"}</definedName>
    <definedName name="fffff_4_1" localSheetId="2" hidden="1">{#N/A,#N/A,TRUE,"Basic";#N/A,#N/A,TRUE,"EXT-TABLE";#N/A,#N/A,TRUE,"STEEL";#N/A,#N/A,TRUE,"INT-Table";#N/A,#N/A,TRUE,"STEEL";#N/A,#N/A,TRUE,"Door"}</definedName>
    <definedName name="fffff_4_1" localSheetId="3" hidden="1">{#N/A,#N/A,TRUE,"Basic";#N/A,#N/A,TRUE,"EXT-TABLE";#N/A,#N/A,TRUE,"STEEL";#N/A,#N/A,TRUE,"INT-Table";#N/A,#N/A,TRUE,"STEEL";#N/A,#N/A,TRUE,"Door"}</definedName>
    <definedName name="fffff_4_1" hidden="1">{#N/A,#N/A,TRUE,"Basic";#N/A,#N/A,TRUE,"EXT-TABLE";#N/A,#N/A,TRUE,"STEEL";#N/A,#N/A,TRUE,"INT-Table";#N/A,#N/A,TRUE,"STEEL";#N/A,#N/A,TRUE,"Door"}</definedName>
    <definedName name="fffff_4_2" localSheetId="2" hidden="1">{#N/A,#N/A,TRUE,"Basic";#N/A,#N/A,TRUE,"EXT-TABLE";#N/A,#N/A,TRUE,"STEEL";#N/A,#N/A,TRUE,"INT-Table";#N/A,#N/A,TRUE,"STEEL";#N/A,#N/A,TRUE,"Door"}</definedName>
    <definedName name="fffff_4_2" localSheetId="3" hidden="1">{#N/A,#N/A,TRUE,"Basic";#N/A,#N/A,TRUE,"EXT-TABLE";#N/A,#N/A,TRUE,"STEEL";#N/A,#N/A,TRUE,"INT-Table";#N/A,#N/A,TRUE,"STEEL";#N/A,#N/A,TRUE,"Door"}</definedName>
    <definedName name="fffff_4_2" hidden="1">{#N/A,#N/A,TRUE,"Basic";#N/A,#N/A,TRUE,"EXT-TABLE";#N/A,#N/A,TRUE,"STEEL";#N/A,#N/A,TRUE,"INT-Table";#N/A,#N/A,TRUE,"STEEL";#N/A,#N/A,TRUE,"Door"}</definedName>
    <definedName name="fffff_5" localSheetId="2" hidden="1">{#N/A,#N/A,TRUE,"Basic";#N/A,#N/A,TRUE,"EXT-TABLE";#N/A,#N/A,TRUE,"STEEL";#N/A,#N/A,TRUE,"INT-Table";#N/A,#N/A,TRUE,"STEEL";#N/A,#N/A,TRUE,"Door"}</definedName>
    <definedName name="fffff_5" localSheetId="3" hidden="1">{#N/A,#N/A,TRUE,"Basic";#N/A,#N/A,TRUE,"EXT-TABLE";#N/A,#N/A,TRUE,"STEEL";#N/A,#N/A,TRUE,"INT-Table";#N/A,#N/A,TRUE,"STEEL";#N/A,#N/A,TRUE,"Door"}</definedName>
    <definedName name="fffff_5" hidden="1">{#N/A,#N/A,TRUE,"Basic";#N/A,#N/A,TRUE,"EXT-TABLE";#N/A,#N/A,TRUE,"STEEL";#N/A,#N/A,TRUE,"INT-Table";#N/A,#N/A,TRUE,"STEEL";#N/A,#N/A,TRUE,"Door"}</definedName>
    <definedName name="fffff_5_1" localSheetId="2" hidden="1">{#N/A,#N/A,TRUE,"Basic";#N/A,#N/A,TRUE,"EXT-TABLE";#N/A,#N/A,TRUE,"STEEL";#N/A,#N/A,TRUE,"INT-Table";#N/A,#N/A,TRUE,"STEEL";#N/A,#N/A,TRUE,"Door"}</definedName>
    <definedName name="fffff_5_1" localSheetId="3" hidden="1">{#N/A,#N/A,TRUE,"Basic";#N/A,#N/A,TRUE,"EXT-TABLE";#N/A,#N/A,TRUE,"STEEL";#N/A,#N/A,TRUE,"INT-Table";#N/A,#N/A,TRUE,"STEEL";#N/A,#N/A,TRUE,"Door"}</definedName>
    <definedName name="fffff_5_1" hidden="1">{#N/A,#N/A,TRUE,"Basic";#N/A,#N/A,TRUE,"EXT-TABLE";#N/A,#N/A,TRUE,"STEEL";#N/A,#N/A,TRUE,"INT-Table";#N/A,#N/A,TRUE,"STEEL";#N/A,#N/A,TRUE,"Door"}</definedName>
    <definedName name="fffff_5_2" localSheetId="2" hidden="1">{#N/A,#N/A,TRUE,"Basic";#N/A,#N/A,TRUE,"EXT-TABLE";#N/A,#N/A,TRUE,"STEEL";#N/A,#N/A,TRUE,"INT-Table";#N/A,#N/A,TRUE,"STEEL";#N/A,#N/A,TRUE,"Door"}</definedName>
    <definedName name="fffff_5_2" localSheetId="3" hidden="1">{#N/A,#N/A,TRUE,"Basic";#N/A,#N/A,TRUE,"EXT-TABLE";#N/A,#N/A,TRUE,"STEEL";#N/A,#N/A,TRUE,"INT-Table";#N/A,#N/A,TRUE,"STEEL";#N/A,#N/A,TRUE,"Door"}</definedName>
    <definedName name="fffff_5_2" hidden="1">{#N/A,#N/A,TRUE,"Basic";#N/A,#N/A,TRUE,"EXT-TABLE";#N/A,#N/A,TRUE,"STEEL";#N/A,#N/A,TRUE,"INT-Table";#N/A,#N/A,TRUE,"STEEL";#N/A,#N/A,TRUE,"Door"}</definedName>
    <definedName name="ffffff" localSheetId="11" hidden="1">{#N/A,#N/A,FALSE,"CCTV"}</definedName>
    <definedName name="ffffff" localSheetId="1" hidden="1">{#N/A,#N/A,FALSE,"CCTV"}</definedName>
    <definedName name="ffffff" localSheetId="2" hidden="1">{#N/A,#N/A,FALSE,"CCTV"}</definedName>
    <definedName name="ffffff" localSheetId="10" hidden="1">{#N/A,#N/A,FALSE,"CCTV"}</definedName>
    <definedName name="ffffff" localSheetId="15" hidden="1">{#N/A,#N/A,FALSE,"CCTV"}</definedName>
    <definedName name="ffffff" localSheetId="18" hidden="1">{#N/A,#N/A,FALSE,"CCTV"}</definedName>
    <definedName name="ffffff" localSheetId="17" hidden="1">{#N/A,#N/A,FALSE,"CCTV"}</definedName>
    <definedName name="ffffff" localSheetId="16" hidden="1">{#N/A,#N/A,FALSE,"CCTV"}</definedName>
    <definedName name="ffffff" localSheetId="14" hidden="1">{#N/A,#N/A,FALSE,"CCTV"}</definedName>
    <definedName name="ffffff" localSheetId="13" hidden="1">{#N/A,#N/A,FALSE,"CCTV"}</definedName>
    <definedName name="ffffff" localSheetId="3" hidden="1">{#N/A,#N/A,FALSE,"CCTV"}</definedName>
    <definedName name="ffffff" hidden="1">{#N/A,#N/A,FALSE,"CCTV"}</definedName>
    <definedName name="FFFFFFFF" hidden="1">#REF!</definedName>
    <definedName name="fffffffffffffff" localSheetId="50" hidden="1">{"'Sheet1'!$L$16"}</definedName>
    <definedName name="fffffffffffffff" localSheetId="11" hidden="1">{"'Sheet1'!$L$16"}</definedName>
    <definedName name="fffffffffffffff" localSheetId="1" hidden="1">{"'Sheet1'!$L$16"}</definedName>
    <definedName name="fffffffffffffff" localSheetId="2" hidden="1">{"'Sheet1'!$L$16"}</definedName>
    <definedName name="fffffffffffffff" localSheetId="10" hidden="1">{"'Sheet1'!$L$16"}</definedName>
    <definedName name="fffffffffffffff" localSheetId="15" hidden="1">{"'Sheet1'!$L$16"}</definedName>
    <definedName name="fffffffffffffff" localSheetId="18" hidden="1">{"'Sheet1'!$L$16"}</definedName>
    <definedName name="fffffffffffffff" localSheetId="17" hidden="1">{"'Sheet1'!$L$16"}</definedName>
    <definedName name="fffffffffffffff" localSheetId="16" hidden="1">{"'Sheet1'!$L$16"}</definedName>
    <definedName name="fffffffffffffff" localSheetId="14" hidden="1">{"'Sheet1'!$L$16"}</definedName>
    <definedName name="fffffffffffffff" localSheetId="13" hidden="1">{"'Sheet1'!$L$16"}</definedName>
    <definedName name="fffffffffffffff" localSheetId="3" hidden="1">{"'Sheet1'!$L$16"}</definedName>
    <definedName name="fffffffffffffff" hidden="1">{"'Sheet1'!$L$16"}</definedName>
    <definedName name="fffffffg" localSheetId="2" hidden="1">{"'장비'!$A$3:$M$12"}</definedName>
    <definedName name="fffffffg" localSheetId="3" hidden="1">{"'장비'!$A$3:$M$12"}</definedName>
    <definedName name="fffffffg" hidden="1">{"'장비'!$A$3:$M$12"}</definedName>
    <definedName name="ffgfg" localSheetId="2" hidden="1">{"'장비'!$A$3:$M$12"}</definedName>
    <definedName name="ffgfg" localSheetId="3" hidden="1">{"'장비'!$A$3:$M$12"}</definedName>
    <definedName name="ffgfg" hidden="1">{"'장비'!$A$3:$M$12"}</definedName>
    <definedName name="fg" localSheetId="2" hidden="1">{"'Sheet1'!$L$16"}</definedName>
    <definedName name="fg" localSheetId="3" hidden="1">{"'Sheet1'!$L$16"}</definedName>
    <definedName name="fg" hidden="1">{"'Sheet1'!$L$16"}</definedName>
    <definedName name="FGF" localSheetId="11" hidden="1">{#N/A,#N/A,FALSE,"CCTV"}</definedName>
    <definedName name="FGF" localSheetId="1" hidden="1">{#N/A,#N/A,FALSE,"CCTV"}</definedName>
    <definedName name="FGF" localSheetId="2" hidden="1">{#N/A,#N/A,FALSE,"CCTV"}</definedName>
    <definedName name="FGF" localSheetId="10" hidden="1">{#N/A,#N/A,FALSE,"CCTV"}</definedName>
    <definedName name="FGF" localSheetId="15" hidden="1">{#N/A,#N/A,FALSE,"CCTV"}</definedName>
    <definedName name="FGF" localSheetId="18" hidden="1">{#N/A,#N/A,FALSE,"CCTV"}</definedName>
    <definedName name="FGF" localSheetId="17" hidden="1">{#N/A,#N/A,FALSE,"CCTV"}</definedName>
    <definedName name="FGF" localSheetId="16" hidden="1">{#N/A,#N/A,FALSE,"CCTV"}</definedName>
    <definedName name="FGF" localSheetId="14" hidden="1">{#N/A,#N/A,FALSE,"CCTV"}</definedName>
    <definedName name="FGF" localSheetId="13" hidden="1">{#N/A,#N/A,FALSE,"CCTV"}</definedName>
    <definedName name="FGF" localSheetId="3" hidden="1">{#N/A,#N/A,FALSE,"CCTV"}</definedName>
    <definedName name="FGF" hidden="1">{#N/A,#N/A,FALSE,"CCTV"}</definedName>
    <definedName name="fgfd" localSheetId="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fgfd" localSheetId="3"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fgfd"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fgff" localSheetId="2" hidden="1">{#N/A,#N/A,TRUE,"SUM";#N/A,#N/A,TRUE,"EE";#N/A,#N/A,TRUE,"AC";#N/A,#N/A,TRUE,"SN"}</definedName>
    <definedName name="fgff" localSheetId="3" hidden="1">{#N/A,#N/A,TRUE,"SUM";#N/A,#N/A,TRUE,"EE";#N/A,#N/A,TRUE,"AC";#N/A,#N/A,TRUE,"SN"}</definedName>
    <definedName name="fgff" hidden="1">{#N/A,#N/A,TRUE,"SUM";#N/A,#N/A,TRUE,"EE";#N/A,#N/A,TRUE,"AC";#N/A,#N/A,TRUE,"SN"}</definedName>
    <definedName name="fgg" localSheetId="2" hidden="1">{"'장비'!$A$3:$M$12"}</definedName>
    <definedName name="fgg" localSheetId="3" hidden="1">{"'장비'!$A$3:$M$12"}</definedName>
    <definedName name="fgg" hidden="1">{"'장비'!$A$3:$M$12"}</definedName>
    <definedName name="FGGHJ" localSheetId="2" hidden="1">{#N/A,#N/A,FALSE,"CCTV"}</definedName>
    <definedName name="FGGHJ" localSheetId="3" hidden="1">{#N/A,#N/A,FALSE,"CCTV"}</definedName>
    <definedName name="FGGHJ" hidden="1">{#N/A,#N/A,FALSE,"CCTV"}</definedName>
    <definedName name="FGJFG" localSheetId="2" hidden="1">{#N/A,#N/A,FALSE,"배수2"}</definedName>
    <definedName name="FGJFG" localSheetId="3" hidden="1">{#N/A,#N/A,FALSE,"배수2"}</definedName>
    <definedName name="FGJFG" hidden="1">{#N/A,#N/A,FALSE,"배수2"}</definedName>
    <definedName name="FGJFK" localSheetId="2" hidden="1">{#N/A,#N/A,FALSE,"구조2"}</definedName>
    <definedName name="FGJFK" localSheetId="3" hidden="1">{#N/A,#N/A,FALSE,"구조2"}</definedName>
    <definedName name="FGJFK" hidden="1">{#N/A,#N/A,FALSE,"구조2"}</definedName>
    <definedName name="FGJGFJGF" localSheetId="2" hidden="1">{#N/A,#N/A,FALSE,"포장2"}</definedName>
    <definedName name="FGJGFJGF" localSheetId="3" hidden="1">{#N/A,#N/A,FALSE,"포장2"}</definedName>
    <definedName name="FGJGFJGF" hidden="1">{#N/A,#N/A,FALSE,"포장2"}</definedName>
    <definedName name="FGJGFJGH" localSheetId="2" hidden="1">{#N/A,#N/A,FALSE,"구조2"}</definedName>
    <definedName name="FGJGFJGH" localSheetId="3" hidden="1">{#N/A,#N/A,FALSE,"구조2"}</definedName>
    <definedName name="FGJGFJGH" hidden="1">{#N/A,#N/A,FALSE,"구조2"}</definedName>
    <definedName name="FGJGFTTJGHK" localSheetId="2" hidden="1">{#N/A,#N/A,FALSE,"배수2"}</definedName>
    <definedName name="FGJGFTTJGHK" localSheetId="3" hidden="1">{#N/A,#N/A,FALSE,"배수2"}</definedName>
    <definedName name="FGJGFTTJGHK" hidden="1">{#N/A,#N/A,FALSE,"배수2"}</definedName>
    <definedName name="FGJGHJ" localSheetId="2" hidden="1">{#N/A,#N/A,FALSE,"속도"}</definedName>
    <definedName name="FGJGHJ" localSheetId="3" hidden="1">{#N/A,#N/A,FALSE,"속도"}</definedName>
    <definedName name="FGJGHJ" hidden="1">{#N/A,#N/A,FALSE,"속도"}</definedName>
    <definedName name="FGJGJG" localSheetId="2" hidden="1">{#N/A,#N/A,FALSE,"배수1"}</definedName>
    <definedName name="FGJGJG" localSheetId="3" hidden="1">{#N/A,#N/A,FALSE,"배수1"}</definedName>
    <definedName name="FGJGJG" hidden="1">{#N/A,#N/A,FALSE,"배수1"}</definedName>
    <definedName name="FGJHGFJG" localSheetId="2" hidden="1">{#N/A,#N/A,FALSE,"구조2"}</definedName>
    <definedName name="FGJHGFJG" localSheetId="3" hidden="1">{#N/A,#N/A,FALSE,"구조2"}</definedName>
    <definedName name="FGJHGFJG" hidden="1">{#N/A,#N/A,FALSE,"구조2"}</definedName>
    <definedName name="fgtg" localSheetId="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fgtg" localSheetId="3"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fgtg"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fhgjfghfghgf" localSheetId="11" hidden="1">{#N/A,#N/A,FALSE,"CCTV"}</definedName>
    <definedName name="fhgjfghfghgf" localSheetId="1" hidden="1">{#N/A,#N/A,FALSE,"CCTV"}</definedName>
    <definedName name="fhgjfghfghgf" localSheetId="2" hidden="1">{#N/A,#N/A,FALSE,"CCTV"}</definedName>
    <definedName name="fhgjfghfghgf" localSheetId="10" hidden="1">{#N/A,#N/A,FALSE,"CCTV"}</definedName>
    <definedName name="fhgjfghfghgf" localSheetId="15" hidden="1">{#N/A,#N/A,FALSE,"CCTV"}</definedName>
    <definedName name="fhgjfghfghgf" localSheetId="18" hidden="1">{#N/A,#N/A,FALSE,"CCTV"}</definedName>
    <definedName name="fhgjfghfghgf" localSheetId="17" hidden="1">{#N/A,#N/A,FALSE,"CCTV"}</definedName>
    <definedName name="fhgjfghfghgf" localSheetId="16" hidden="1">{#N/A,#N/A,FALSE,"CCTV"}</definedName>
    <definedName name="fhgjfghfghgf" localSheetId="14" hidden="1">{#N/A,#N/A,FALSE,"CCTV"}</definedName>
    <definedName name="fhgjfghfghgf" localSheetId="13" hidden="1">{#N/A,#N/A,FALSE,"CCTV"}</definedName>
    <definedName name="fhgjfghfghgf" localSheetId="3" hidden="1">{#N/A,#N/A,FALSE,"CCTV"}</definedName>
    <definedName name="fhgjfghfghgf" hidden="1">{#N/A,#N/A,FALSE,"CCTV"}</definedName>
    <definedName name="fi" hidden="1">#REF!</definedName>
    <definedName name="FILENAME">#REF!</definedName>
    <definedName name="filename1">#REF!</definedName>
    <definedName name="fill">#REF!</definedName>
    <definedName name="FILLED" hidden="1">#REF!</definedName>
    <definedName name="fillt" hidden="1">#REF!</definedName>
    <definedName name="Filter_Area">#REF!</definedName>
    <definedName name="FinLengths">#REF!</definedName>
    <definedName name="FinnedLength1">#REF!</definedName>
    <definedName name="FinnedLength10">#REF!</definedName>
    <definedName name="FinnedLength11">#REF!</definedName>
    <definedName name="FinnedLength12">#REF!</definedName>
    <definedName name="FinnedLength2">#REF!</definedName>
    <definedName name="FinnedLength3">#REF!</definedName>
    <definedName name="FinnedLength4">#REF!</definedName>
    <definedName name="FinnedLength5">#REF!</definedName>
    <definedName name="FinnedLength6">#REF!</definedName>
    <definedName name="FinnedLength7">#REF!</definedName>
    <definedName name="FinnedLength8">#REF!</definedName>
    <definedName name="FinnedLength9">#REF!</definedName>
    <definedName name="FinnedLengths">#REF!</definedName>
    <definedName name="FIT" localSheetId="1">BlankMacro1</definedName>
    <definedName name="FIT" localSheetId="2">BlankMacro1</definedName>
    <definedName name="FIT">BlankMacro1</definedName>
    <definedName name="FITT2" localSheetId="1">BlankMacro1</definedName>
    <definedName name="FITT2" localSheetId="2">BlankMacro1</definedName>
    <definedName name="FITT2">BlankMacro1</definedName>
    <definedName name="FITTING2" localSheetId="1">BlankMacro1</definedName>
    <definedName name="FITTING2" localSheetId="2">BlankMacro1</definedName>
    <definedName name="FITTING2">BlankMacro1</definedName>
    <definedName name="FittingWeightDat">[93]WeightTable!$H:$I</definedName>
    <definedName name="FJHGJK" localSheetId="2" hidden="1">{#N/A,#N/A,FALSE,"운반시간"}</definedName>
    <definedName name="FJHGJK" localSheetId="3" hidden="1">{#N/A,#N/A,FALSE,"운반시간"}</definedName>
    <definedName name="FJHGJK" hidden="1">{#N/A,#N/A,FALSE,"운반시간"}</definedName>
    <definedName name="FLG">#REF!</definedName>
    <definedName name="Floor">#REF!</definedName>
    <definedName name="Flow_Area" localSheetId="11">'[46]Noise (3)'!$O$57</definedName>
    <definedName name="Flow_Area" localSheetId="1">'[46]Noise (3)'!$O$57</definedName>
    <definedName name="Flow_Area" localSheetId="2">'[46]Noise (3)'!$O$57</definedName>
    <definedName name="Flow_Area" localSheetId="10">'[46]Noise (3)'!$O$57</definedName>
    <definedName name="Flow_Area" localSheetId="15">'[46]Noise (3)'!$O$57</definedName>
    <definedName name="Flow_Area" localSheetId="18">'[46]Noise (3)'!$O$57</definedName>
    <definedName name="Flow_Area" localSheetId="17">'[46]Noise (3)'!$O$57</definedName>
    <definedName name="Flow_Area" localSheetId="16">'[46]Noise (3)'!$O$57</definedName>
    <definedName name="Flow_Area" localSheetId="14">'[46]Noise (3)'!$O$57</definedName>
    <definedName name="Flow_Area" localSheetId="13">'[46]Noise (3)'!$O$57</definedName>
    <definedName name="Flow_Area" localSheetId="3">'[46]Noise (3)'!$O$57</definedName>
    <definedName name="Flow_Area">'[46]Noise (3)'!$O$57</definedName>
    <definedName name="Flow_Rate" localSheetId="11">'[46]Noise (3)'!$C$4</definedName>
    <definedName name="Flow_Rate" localSheetId="1">'[46]Noise (3)'!$C$4</definedName>
    <definedName name="Flow_Rate" localSheetId="2">'[46]Noise (3)'!$C$4</definedName>
    <definedName name="Flow_Rate" localSheetId="10">'[46]Noise (3)'!$C$4</definedName>
    <definedName name="Flow_Rate" localSheetId="15">'[46]Noise (3)'!$C$4</definedName>
    <definedName name="Flow_Rate" localSheetId="18">'[46]Noise (3)'!$C$4</definedName>
    <definedName name="Flow_Rate" localSheetId="17">'[46]Noise (3)'!$C$4</definedName>
    <definedName name="Flow_Rate" localSheetId="16">'[46]Noise (3)'!$C$4</definedName>
    <definedName name="Flow_Rate" localSheetId="14">'[46]Noise (3)'!$C$4</definedName>
    <definedName name="Flow_Rate" localSheetId="13">'[46]Noise (3)'!$C$4</definedName>
    <definedName name="Flow_Rate" localSheetId="3">'[46]Noise (3)'!$C$4</definedName>
    <definedName name="Flow_Rate">'[46]Noise (3)'!$C$4</definedName>
    <definedName name="Flow_Temp" localSheetId="11">'[46]Noise (3)'!$C$5</definedName>
    <definedName name="Flow_Temp" localSheetId="1">'[46]Noise (3)'!$C$5</definedName>
    <definedName name="Flow_Temp" localSheetId="2">'[46]Noise (3)'!$C$5</definedName>
    <definedName name="Flow_Temp" localSheetId="10">'[46]Noise (3)'!$C$5</definedName>
    <definedName name="Flow_Temp" localSheetId="15">'[46]Noise (3)'!$C$5</definedName>
    <definedName name="Flow_Temp" localSheetId="18">'[46]Noise (3)'!$C$5</definedName>
    <definedName name="Flow_Temp" localSheetId="17">'[46]Noise (3)'!$C$5</definedName>
    <definedName name="Flow_Temp" localSheetId="16">'[46]Noise (3)'!$C$5</definedName>
    <definedName name="Flow_Temp" localSheetId="14">'[46]Noise (3)'!$C$5</definedName>
    <definedName name="Flow_Temp" localSheetId="13">'[46]Noise (3)'!$C$5</definedName>
    <definedName name="Flow_Temp" localSheetId="3">'[46]Noise (3)'!$C$5</definedName>
    <definedName name="Flow_Temp">'[46]Noise (3)'!$C$5</definedName>
    <definedName name="Flowsensor">#REF!</definedName>
    <definedName name="FM1JobInfo\174xx\17464\Thermal9S9Documents\Performance\V17464_Termozulia_Rev03.dat" hidden="1">#REF!</definedName>
    <definedName name="FM1ProposalWork\2000\0042\Design\HRSG9S9Design\Cards\Design9S9B\DesignB_Plaquemine" hidden="1">#REF!</definedName>
    <definedName name="FM1ProposalWork\2001\1028\Design\HRSG9S9Design\Design9S9G\Montg9I9CedarB_G.dat" hidden="1">#REF!</definedName>
    <definedName name="FM1ProposalWork\2002\2004\Design\HRSG9S9Design\Design9S9B\Wallula_B3_Optimized.dat" hidden="1">#REF!</definedName>
    <definedName name="FM1ProposalWork\2002\2010\Design\HRSG9S9Design\Design9S9B\2010_B_3.dat" hidden="1">#REF!</definedName>
    <definedName name="FM1ProposalWork\2006\6016\Design\HRSG9S9Design\Design9S9A\P6016A1.dat" hidden="1">"BW504"</definedName>
    <definedName name="FM1ProposalWork\2006\6028\Design\HRSG9S9Design\Design9S9B\P9M96028B.dat" hidden="1">"BW504"</definedName>
    <definedName name="FM1ProposalWork\2006\6057\Design\HRSG9S9Design\Design9S9B\P9M96057B1.dat" hidden="1">"BW504"</definedName>
    <definedName name="FM1ProposalWork\2007\7108\Design\HRSG9S9Design\Design9S9A\P9M97108A.dat" hidden="1">"BW504"</definedName>
    <definedName name="FM1ProposalWork\2007\7109\Design\HRSG9S9Design\Design9S9A\P9M97109A.dat" hidden="1">"BW504"</definedName>
    <definedName name="FM1ProposalWork\2008\8101\Design\HRSG9S9Design\Design9S9E\TRS\P9M98101E.dat" hidden="1">#REF!</definedName>
    <definedName name="FM1ProposalWork\2011\1072\Design\Design9S9A\TRS\P9M91072A5.dat" hidden="1">#REF!</definedName>
    <definedName name="FM1ProposalWork\2012\2036\Design\Design9S9C\TRS\P9M92036C29S99M99S9Base9S9Model.tdb" hidden="1">#REF!</definedName>
    <definedName name="FM1ProposalWork\2012\2072\Design\Design9S9A\TRS\2072A_Rev059S99M99S9Option9S9A.tdb" hidden="1">#REF!</definedName>
    <definedName name="FM1ProposalWork\2012\2072\Design\Design9S9A\TRS\2072A_Rev069S99M99S9Option9S9A.tdb" hidden="1">#REF!</definedName>
    <definedName name="FM1ProposalWork\2012\2072\Design\Design9S9B\TRS\2072B_RHAtt9S99M99S9Rev00.tdb" hidden="1">#REF!</definedName>
    <definedName name="FM1ProposalWork\2012\2072\Design\Design9S9D9S9Low9S9Cost\TRS\P2072D19S99M99S9Rev00.dat" hidden="1">#REF!</definedName>
    <definedName name="FM1ProposalWork\2012\2091\Design\Design9S9A\TRS\P9M92091A_Rev09S99M99S9Rev0.tdb" hidden="1">"BW504"</definedName>
    <definedName name="FM1ProposalWork\2012\2091\Design\Design9S9B\TRS\P9M92091B_Rev09S99M99S9.tdb" hidden="1">"BW504"</definedName>
    <definedName name="FM1ProposalWork\2012\2091\Design\Design9S9D\TRS\P9M92091D_Rev09S99M99S9.tdb" hidden="1">"BW504"</definedName>
    <definedName name="FM1ProposalWork\2012\2091\Design\Design9S9E\TRS\P9M92091E_Rev09S99M99S99S9.tdb" hidden="1">"BW504"</definedName>
    <definedName name="FM1ProposalWork\2012\2091\Design\Design9S9H\TRS\P9M92091H_Rev09S99M99S99S9.tdb" hidden="1">"BW504"</definedName>
    <definedName name="FM1ProposalWork\2012\2091\Design\Design9S9H\TRS\P9M92091H_Rev19S99M99S99S9.tdb" hidden="1">"BW504"</definedName>
    <definedName name="FM1ProposalWork\2013\3043\Design\Design9S9A\TRS\P9M93043A9S99M99S9Base9S9Model.dat" hidden="1">#REF!</definedName>
    <definedName name="FM1ProposalWork\2013\3051\Design\Design9S9G9S99M99S9Bent9S9Serrated\TRS\P3051G9S9rev09S99M99S9Base.dat" hidden="1">#REF!</definedName>
    <definedName name="FM1ProposalWork\2013\3507\Design\Design9S9D\TRS\P3507D49S99M99S9D0.dat" hidden="1">#REF!</definedName>
    <definedName name="FOB">#REF!</definedName>
    <definedName name="FOB_FC_Group">#REF!</definedName>
    <definedName name="FOB_FC_Main">#REF!</definedName>
    <definedName name="FOB_FC_Other">#REF!</definedName>
    <definedName name="FOB_LC_Main">#REF!</definedName>
    <definedName name="FOB_LC_Other">#REF!</definedName>
    <definedName name="For" localSheetId="11">'[82]Data Input'!$G$3</definedName>
    <definedName name="For" localSheetId="1">'[82]Data Input'!$G$3</definedName>
    <definedName name="For" localSheetId="2">'[82]Data Input'!$G$3</definedName>
    <definedName name="For" localSheetId="10">'[82]Data Input'!$G$3</definedName>
    <definedName name="For" localSheetId="15">'[82]Data Input'!$G$3</definedName>
    <definedName name="For" localSheetId="18">'[82]Data Input'!$G$3</definedName>
    <definedName name="For" localSheetId="17">'[82]Data Input'!$G$3</definedName>
    <definedName name="For" localSheetId="16">'[82]Data Input'!$G$3</definedName>
    <definedName name="For" localSheetId="14">'[82]Data Input'!$G$3</definedName>
    <definedName name="For" localSheetId="13">'[82]Data Input'!$G$3</definedName>
    <definedName name="For" localSheetId="3">'[82]Data Input'!$G$3</definedName>
    <definedName name="For">'[82]Data Input'!$G$3</definedName>
    <definedName name="FORMAT" localSheetId="2" hidden="1">{#N/A,#N/A,FALSE,"CCTV"}</definedName>
    <definedName name="FORMAT" localSheetId="3" hidden="1">{#N/A,#N/A,FALSE,"CCTV"}</definedName>
    <definedName name="FORMAT" hidden="1">{#N/A,#N/A,FALSE,"CCTV"}</definedName>
    <definedName name="FOS">#REF!</definedName>
    <definedName name="FP">'[61]COAT&amp;WRAP-QIOT-#3'!#REF!</definedName>
    <definedName name="fr" localSheetId="2" hidden="1">{"'Liquid'!$A$1:$U$57"}</definedName>
    <definedName name="fr" localSheetId="3" hidden="1">{"'Liquid'!$A$1:$U$57"}</definedName>
    <definedName name="fr" hidden="1">{"'Liquid'!$A$1:$U$57"}</definedName>
    <definedName name="frf">#REF!</definedName>
    <definedName name="fs" localSheetId="2" hidden="1">{"'Sheet1'!$L$16"}</definedName>
    <definedName name="fs" localSheetId="3" hidden="1">{"'Sheet1'!$L$16"}</definedName>
    <definedName name="fs" hidden="1">{"'Sheet1'!$L$16"}</definedName>
    <definedName name="FSAFSAFSA" localSheetId="2" hidden="1">{#N/A,#N/A,FALSE,"운반시간"}</definedName>
    <definedName name="FSAFSAFSA" localSheetId="3" hidden="1">{#N/A,#N/A,FALSE,"운반시간"}</definedName>
    <definedName name="FSAFSAFSA" hidden="1">{#N/A,#N/A,FALSE,"운반시간"}</definedName>
    <definedName name="FSD" localSheetId="2" hidden="1">{#N/A,#N/A,TRUE,"Mhr_Sum"}</definedName>
    <definedName name="FSD" localSheetId="3" hidden="1">{#N/A,#N/A,TRUE,"Mhr_Sum"}</definedName>
    <definedName name="FSD" hidden="1">{#N/A,#N/A,TRUE,"Mhr_Sum"}</definedName>
    <definedName name="fsda" localSheetId="2" hidden="1">{#N/A,#N/A,TRUE,"Basic";#N/A,#N/A,TRUE,"EXT-TABLE";#N/A,#N/A,TRUE,"STEEL";#N/A,#N/A,TRUE,"INT-Table";#N/A,#N/A,TRUE,"STEEL";#N/A,#N/A,TRUE,"Door"}</definedName>
    <definedName name="fsda" localSheetId="3" hidden="1">{#N/A,#N/A,TRUE,"Basic";#N/A,#N/A,TRUE,"EXT-TABLE";#N/A,#N/A,TRUE,"STEEL";#N/A,#N/A,TRUE,"INT-Table";#N/A,#N/A,TRUE,"STEEL";#N/A,#N/A,TRUE,"Door"}</definedName>
    <definedName name="fsda" hidden="1">{#N/A,#N/A,TRUE,"Basic";#N/A,#N/A,TRUE,"EXT-TABLE";#N/A,#N/A,TRUE,"STEEL";#N/A,#N/A,TRUE,"INT-Table";#N/A,#N/A,TRUE,"STEEL";#N/A,#N/A,TRUE,"Door"}</definedName>
    <definedName name="fsda_1" localSheetId="2" hidden="1">{#N/A,#N/A,TRUE,"Basic";#N/A,#N/A,TRUE,"EXT-TABLE";#N/A,#N/A,TRUE,"STEEL";#N/A,#N/A,TRUE,"INT-Table";#N/A,#N/A,TRUE,"STEEL";#N/A,#N/A,TRUE,"Door"}</definedName>
    <definedName name="fsda_1" localSheetId="3" hidden="1">{#N/A,#N/A,TRUE,"Basic";#N/A,#N/A,TRUE,"EXT-TABLE";#N/A,#N/A,TRUE,"STEEL";#N/A,#N/A,TRUE,"INT-Table";#N/A,#N/A,TRUE,"STEEL";#N/A,#N/A,TRUE,"Door"}</definedName>
    <definedName name="fsda_1" hidden="1">{#N/A,#N/A,TRUE,"Basic";#N/A,#N/A,TRUE,"EXT-TABLE";#N/A,#N/A,TRUE,"STEEL";#N/A,#N/A,TRUE,"INT-Table";#N/A,#N/A,TRUE,"STEEL";#N/A,#N/A,TRUE,"Door"}</definedName>
    <definedName name="fsda_1_1" localSheetId="2" hidden="1">{#N/A,#N/A,TRUE,"Basic";#N/A,#N/A,TRUE,"EXT-TABLE";#N/A,#N/A,TRUE,"STEEL";#N/A,#N/A,TRUE,"INT-Table";#N/A,#N/A,TRUE,"STEEL";#N/A,#N/A,TRUE,"Door"}</definedName>
    <definedName name="fsda_1_1" localSheetId="3" hidden="1">{#N/A,#N/A,TRUE,"Basic";#N/A,#N/A,TRUE,"EXT-TABLE";#N/A,#N/A,TRUE,"STEEL";#N/A,#N/A,TRUE,"INT-Table";#N/A,#N/A,TRUE,"STEEL";#N/A,#N/A,TRUE,"Door"}</definedName>
    <definedName name="fsda_1_1" hidden="1">{#N/A,#N/A,TRUE,"Basic";#N/A,#N/A,TRUE,"EXT-TABLE";#N/A,#N/A,TRUE,"STEEL";#N/A,#N/A,TRUE,"INT-Table";#N/A,#N/A,TRUE,"STEEL";#N/A,#N/A,TRUE,"Door"}</definedName>
    <definedName name="fsda_1_2" localSheetId="2" hidden="1">{#N/A,#N/A,TRUE,"Basic";#N/A,#N/A,TRUE,"EXT-TABLE";#N/A,#N/A,TRUE,"STEEL";#N/A,#N/A,TRUE,"INT-Table";#N/A,#N/A,TRUE,"STEEL";#N/A,#N/A,TRUE,"Door"}</definedName>
    <definedName name="fsda_1_2" localSheetId="3" hidden="1">{#N/A,#N/A,TRUE,"Basic";#N/A,#N/A,TRUE,"EXT-TABLE";#N/A,#N/A,TRUE,"STEEL";#N/A,#N/A,TRUE,"INT-Table";#N/A,#N/A,TRUE,"STEEL";#N/A,#N/A,TRUE,"Door"}</definedName>
    <definedName name="fsda_1_2" hidden="1">{#N/A,#N/A,TRUE,"Basic";#N/A,#N/A,TRUE,"EXT-TABLE";#N/A,#N/A,TRUE,"STEEL";#N/A,#N/A,TRUE,"INT-Table";#N/A,#N/A,TRUE,"STEEL";#N/A,#N/A,TRUE,"Door"}</definedName>
    <definedName name="fsda_2" localSheetId="2" hidden="1">{#N/A,#N/A,TRUE,"Basic";#N/A,#N/A,TRUE,"EXT-TABLE";#N/A,#N/A,TRUE,"STEEL";#N/A,#N/A,TRUE,"INT-Table";#N/A,#N/A,TRUE,"STEEL";#N/A,#N/A,TRUE,"Door"}</definedName>
    <definedName name="fsda_2" localSheetId="3" hidden="1">{#N/A,#N/A,TRUE,"Basic";#N/A,#N/A,TRUE,"EXT-TABLE";#N/A,#N/A,TRUE,"STEEL";#N/A,#N/A,TRUE,"INT-Table";#N/A,#N/A,TRUE,"STEEL";#N/A,#N/A,TRUE,"Door"}</definedName>
    <definedName name="fsda_2" hidden="1">{#N/A,#N/A,TRUE,"Basic";#N/A,#N/A,TRUE,"EXT-TABLE";#N/A,#N/A,TRUE,"STEEL";#N/A,#N/A,TRUE,"INT-Table";#N/A,#N/A,TRUE,"STEEL";#N/A,#N/A,TRUE,"Door"}</definedName>
    <definedName name="fsda_2_1" localSheetId="2" hidden="1">{#N/A,#N/A,TRUE,"Basic";#N/A,#N/A,TRUE,"EXT-TABLE";#N/A,#N/A,TRUE,"STEEL";#N/A,#N/A,TRUE,"INT-Table";#N/A,#N/A,TRUE,"STEEL";#N/A,#N/A,TRUE,"Door"}</definedName>
    <definedName name="fsda_2_1" localSheetId="3" hidden="1">{#N/A,#N/A,TRUE,"Basic";#N/A,#N/A,TRUE,"EXT-TABLE";#N/A,#N/A,TRUE,"STEEL";#N/A,#N/A,TRUE,"INT-Table";#N/A,#N/A,TRUE,"STEEL";#N/A,#N/A,TRUE,"Door"}</definedName>
    <definedName name="fsda_2_1" hidden="1">{#N/A,#N/A,TRUE,"Basic";#N/A,#N/A,TRUE,"EXT-TABLE";#N/A,#N/A,TRUE,"STEEL";#N/A,#N/A,TRUE,"INT-Table";#N/A,#N/A,TRUE,"STEEL";#N/A,#N/A,TRUE,"Door"}</definedName>
    <definedName name="fsda_2_2" localSheetId="2" hidden="1">{#N/A,#N/A,TRUE,"Basic";#N/A,#N/A,TRUE,"EXT-TABLE";#N/A,#N/A,TRUE,"STEEL";#N/A,#N/A,TRUE,"INT-Table";#N/A,#N/A,TRUE,"STEEL";#N/A,#N/A,TRUE,"Door"}</definedName>
    <definedName name="fsda_2_2" localSheetId="3" hidden="1">{#N/A,#N/A,TRUE,"Basic";#N/A,#N/A,TRUE,"EXT-TABLE";#N/A,#N/A,TRUE,"STEEL";#N/A,#N/A,TRUE,"INT-Table";#N/A,#N/A,TRUE,"STEEL";#N/A,#N/A,TRUE,"Door"}</definedName>
    <definedName name="fsda_2_2" hidden="1">{#N/A,#N/A,TRUE,"Basic";#N/A,#N/A,TRUE,"EXT-TABLE";#N/A,#N/A,TRUE,"STEEL";#N/A,#N/A,TRUE,"INT-Table";#N/A,#N/A,TRUE,"STEEL";#N/A,#N/A,TRUE,"Door"}</definedName>
    <definedName name="fsda_3" localSheetId="2" hidden="1">{#N/A,#N/A,TRUE,"Basic";#N/A,#N/A,TRUE,"EXT-TABLE";#N/A,#N/A,TRUE,"STEEL";#N/A,#N/A,TRUE,"INT-Table";#N/A,#N/A,TRUE,"STEEL";#N/A,#N/A,TRUE,"Door"}</definedName>
    <definedName name="fsda_3" localSheetId="3" hidden="1">{#N/A,#N/A,TRUE,"Basic";#N/A,#N/A,TRUE,"EXT-TABLE";#N/A,#N/A,TRUE,"STEEL";#N/A,#N/A,TRUE,"INT-Table";#N/A,#N/A,TRUE,"STEEL";#N/A,#N/A,TRUE,"Door"}</definedName>
    <definedName name="fsda_3" hidden="1">{#N/A,#N/A,TRUE,"Basic";#N/A,#N/A,TRUE,"EXT-TABLE";#N/A,#N/A,TRUE,"STEEL";#N/A,#N/A,TRUE,"INT-Table";#N/A,#N/A,TRUE,"STEEL";#N/A,#N/A,TRUE,"Door"}</definedName>
    <definedName name="fsda_3_1" localSheetId="2" hidden="1">{#N/A,#N/A,TRUE,"Basic";#N/A,#N/A,TRUE,"EXT-TABLE";#N/A,#N/A,TRUE,"STEEL";#N/A,#N/A,TRUE,"INT-Table";#N/A,#N/A,TRUE,"STEEL";#N/A,#N/A,TRUE,"Door"}</definedName>
    <definedName name="fsda_3_1" localSheetId="3" hidden="1">{#N/A,#N/A,TRUE,"Basic";#N/A,#N/A,TRUE,"EXT-TABLE";#N/A,#N/A,TRUE,"STEEL";#N/A,#N/A,TRUE,"INT-Table";#N/A,#N/A,TRUE,"STEEL";#N/A,#N/A,TRUE,"Door"}</definedName>
    <definedName name="fsda_3_1" hidden="1">{#N/A,#N/A,TRUE,"Basic";#N/A,#N/A,TRUE,"EXT-TABLE";#N/A,#N/A,TRUE,"STEEL";#N/A,#N/A,TRUE,"INT-Table";#N/A,#N/A,TRUE,"STEEL";#N/A,#N/A,TRUE,"Door"}</definedName>
    <definedName name="fsda_3_2" localSheetId="2" hidden="1">{#N/A,#N/A,TRUE,"Basic";#N/A,#N/A,TRUE,"EXT-TABLE";#N/A,#N/A,TRUE,"STEEL";#N/A,#N/A,TRUE,"INT-Table";#N/A,#N/A,TRUE,"STEEL";#N/A,#N/A,TRUE,"Door"}</definedName>
    <definedName name="fsda_3_2" localSheetId="3" hidden="1">{#N/A,#N/A,TRUE,"Basic";#N/A,#N/A,TRUE,"EXT-TABLE";#N/A,#N/A,TRUE,"STEEL";#N/A,#N/A,TRUE,"INT-Table";#N/A,#N/A,TRUE,"STEEL";#N/A,#N/A,TRUE,"Door"}</definedName>
    <definedName name="fsda_3_2" hidden="1">{#N/A,#N/A,TRUE,"Basic";#N/A,#N/A,TRUE,"EXT-TABLE";#N/A,#N/A,TRUE,"STEEL";#N/A,#N/A,TRUE,"INT-Table";#N/A,#N/A,TRUE,"STEEL";#N/A,#N/A,TRUE,"Door"}</definedName>
    <definedName name="fsda_4" localSheetId="2" hidden="1">{#N/A,#N/A,TRUE,"Basic";#N/A,#N/A,TRUE,"EXT-TABLE";#N/A,#N/A,TRUE,"STEEL";#N/A,#N/A,TRUE,"INT-Table";#N/A,#N/A,TRUE,"STEEL";#N/A,#N/A,TRUE,"Door"}</definedName>
    <definedName name="fsda_4" localSheetId="3" hidden="1">{#N/A,#N/A,TRUE,"Basic";#N/A,#N/A,TRUE,"EXT-TABLE";#N/A,#N/A,TRUE,"STEEL";#N/A,#N/A,TRUE,"INT-Table";#N/A,#N/A,TRUE,"STEEL";#N/A,#N/A,TRUE,"Door"}</definedName>
    <definedName name="fsda_4" hidden="1">{#N/A,#N/A,TRUE,"Basic";#N/A,#N/A,TRUE,"EXT-TABLE";#N/A,#N/A,TRUE,"STEEL";#N/A,#N/A,TRUE,"INT-Table";#N/A,#N/A,TRUE,"STEEL";#N/A,#N/A,TRUE,"Door"}</definedName>
    <definedName name="fsda_4_1" localSheetId="2" hidden="1">{#N/A,#N/A,TRUE,"Basic";#N/A,#N/A,TRUE,"EXT-TABLE";#N/A,#N/A,TRUE,"STEEL";#N/A,#N/A,TRUE,"INT-Table";#N/A,#N/A,TRUE,"STEEL";#N/A,#N/A,TRUE,"Door"}</definedName>
    <definedName name="fsda_4_1" localSheetId="3" hidden="1">{#N/A,#N/A,TRUE,"Basic";#N/A,#N/A,TRUE,"EXT-TABLE";#N/A,#N/A,TRUE,"STEEL";#N/A,#N/A,TRUE,"INT-Table";#N/A,#N/A,TRUE,"STEEL";#N/A,#N/A,TRUE,"Door"}</definedName>
    <definedName name="fsda_4_1" hidden="1">{#N/A,#N/A,TRUE,"Basic";#N/A,#N/A,TRUE,"EXT-TABLE";#N/A,#N/A,TRUE,"STEEL";#N/A,#N/A,TRUE,"INT-Table";#N/A,#N/A,TRUE,"STEEL";#N/A,#N/A,TRUE,"Door"}</definedName>
    <definedName name="fsda_4_2" localSheetId="2" hidden="1">{#N/A,#N/A,TRUE,"Basic";#N/A,#N/A,TRUE,"EXT-TABLE";#N/A,#N/A,TRUE,"STEEL";#N/A,#N/A,TRUE,"INT-Table";#N/A,#N/A,TRUE,"STEEL";#N/A,#N/A,TRUE,"Door"}</definedName>
    <definedName name="fsda_4_2" localSheetId="3" hidden="1">{#N/A,#N/A,TRUE,"Basic";#N/A,#N/A,TRUE,"EXT-TABLE";#N/A,#N/A,TRUE,"STEEL";#N/A,#N/A,TRUE,"INT-Table";#N/A,#N/A,TRUE,"STEEL";#N/A,#N/A,TRUE,"Door"}</definedName>
    <definedName name="fsda_4_2" hidden="1">{#N/A,#N/A,TRUE,"Basic";#N/A,#N/A,TRUE,"EXT-TABLE";#N/A,#N/A,TRUE,"STEEL";#N/A,#N/A,TRUE,"INT-Table";#N/A,#N/A,TRUE,"STEEL";#N/A,#N/A,TRUE,"Door"}</definedName>
    <definedName name="fsda_5" localSheetId="2" hidden="1">{#N/A,#N/A,TRUE,"Basic";#N/A,#N/A,TRUE,"EXT-TABLE";#N/A,#N/A,TRUE,"STEEL";#N/A,#N/A,TRUE,"INT-Table";#N/A,#N/A,TRUE,"STEEL";#N/A,#N/A,TRUE,"Door"}</definedName>
    <definedName name="fsda_5" localSheetId="3" hidden="1">{#N/A,#N/A,TRUE,"Basic";#N/A,#N/A,TRUE,"EXT-TABLE";#N/A,#N/A,TRUE,"STEEL";#N/A,#N/A,TRUE,"INT-Table";#N/A,#N/A,TRUE,"STEEL";#N/A,#N/A,TRUE,"Door"}</definedName>
    <definedName name="fsda_5" hidden="1">{#N/A,#N/A,TRUE,"Basic";#N/A,#N/A,TRUE,"EXT-TABLE";#N/A,#N/A,TRUE,"STEEL";#N/A,#N/A,TRUE,"INT-Table";#N/A,#N/A,TRUE,"STEEL";#N/A,#N/A,TRUE,"Door"}</definedName>
    <definedName name="fsda_5_1" localSheetId="2" hidden="1">{#N/A,#N/A,TRUE,"Basic";#N/A,#N/A,TRUE,"EXT-TABLE";#N/A,#N/A,TRUE,"STEEL";#N/A,#N/A,TRUE,"INT-Table";#N/A,#N/A,TRUE,"STEEL";#N/A,#N/A,TRUE,"Door"}</definedName>
    <definedName name="fsda_5_1" localSheetId="3" hidden="1">{#N/A,#N/A,TRUE,"Basic";#N/A,#N/A,TRUE,"EXT-TABLE";#N/A,#N/A,TRUE,"STEEL";#N/A,#N/A,TRUE,"INT-Table";#N/A,#N/A,TRUE,"STEEL";#N/A,#N/A,TRUE,"Door"}</definedName>
    <definedName name="fsda_5_1" hidden="1">{#N/A,#N/A,TRUE,"Basic";#N/A,#N/A,TRUE,"EXT-TABLE";#N/A,#N/A,TRUE,"STEEL";#N/A,#N/A,TRUE,"INT-Table";#N/A,#N/A,TRUE,"STEEL";#N/A,#N/A,TRUE,"Door"}</definedName>
    <definedName name="fsda_5_2" localSheetId="2" hidden="1">{#N/A,#N/A,TRUE,"Basic";#N/A,#N/A,TRUE,"EXT-TABLE";#N/A,#N/A,TRUE,"STEEL";#N/A,#N/A,TRUE,"INT-Table";#N/A,#N/A,TRUE,"STEEL";#N/A,#N/A,TRUE,"Door"}</definedName>
    <definedName name="fsda_5_2" localSheetId="3" hidden="1">{#N/A,#N/A,TRUE,"Basic";#N/A,#N/A,TRUE,"EXT-TABLE";#N/A,#N/A,TRUE,"STEEL";#N/A,#N/A,TRUE,"INT-Table";#N/A,#N/A,TRUE,"STEEL";#N/A,#N/A,TRUE,"Door"}</definedName>
    <definedName name="fsda_5_2" hidden="1">{#N/A,#N/A,TRUE,"Basic";#N/A,#N/A,TRUE,"EXT-TABLE";#N/A,#N/A,TRUE,"STEEL";#N/A,#N/A,TRUE,"INT-Table";#N/A,#N/A,TRUE,"STEEL";#N/A,#N/A,TRUE,"Door"}</definedName>
    <definedName name="fsdaa" localSheetId="2" hidden="1">{#N/A,#N/A,TRUE,"Basic";#N/A,#N/A,TRUE,"EXT-TABLE";#N/A,#N/A,TRUE,"STEEL";#N/A,#N/A,TRUE,"INT-Table";#N/A,#N/A,TRUE,"STEEL";#N/A,#N/A,TRUE,"Door"}</definedName>
    <definedName name="fsdaa" localSheetId="3" hidden="1">{#N/A,#N/A,TRUE,"Basic";#N/A,#N/A,TRUE,"EXT-TABLE";#N/A,#N/A,TRUE,"STEEL";#N/A,#N/A,TRUE,"INT-Table";#N/A,#N/A,TRUE,"STEEL";#N/A,#N/A,TRUE,"Door"}</definedName>
    <definedName name="fsdaa" hidden="1">{#N/A,#N/A,TRUE,"Basic";#N/A,#N/A,TRUE,"EXT-TABLE";#N/A,#N/A,TRUE,"STEEL";#N/A,#N/A,TRUE,"INT-Table";#N/A,#N/A,TRUE,"STEEL";#N/A,#N/A,TRUE,"Door"}</definedName>
    <definedName name="fsdaa_1" localSheetId="2" hidden="1">{#N/A,#N/A,TRUE,"Basic";#N/A,#N/A,TRUE,"EXT-TABLE";#N/A,#N/A,TRUE,"STEEL";#N/A,#N/A,TRUE,"INT-Table";#N/A,#N/A,TRUE,"STEEL";#N/A,#N/A,TRUE,"Door"}</definedName>
    <definedName name="fsdaa_1" localSheetId="3" hidden="1">{#N/A,#N/A,TRUE,"Basic";#N/A,#N/A,TRUE,"EXT-TABLE";#N/A,#N/A,TRUE,"STEEL";#N/A,#N/A,TRUE,"INT-Table";#N/A,#N/A,TRUE,"STEEL";#N/A,#N/A,TRUE,"Door"}</definedName>
    <definedName name="fsdaa_1" hidden="1">{#N/A,#N/A,TRUE,"Basic";#N/A,#N/A,TRUE,"EXT-TABLE";#N/A,#N/A,TRUE,"STEEL";#N/A,#N/A,TRUE,"INT-Table";#N/A,#N/A,TRUE,"STEEL";#N/A,#N/A,TRUE,"Door"}</definedName>
    <definedName name="fsdaa_1_1" localSheetId="2" hidden="1">{#N/A,#N/A,TRUE,"Basic";#N/A,#N/A,TRUE,"EXT-TABLE";#N/A,#N/A,TRUE,"STEEL";#N/A,#N/A,TRUE,"INT-Table";#N/A,#N/A,TRUE,"STEEL";#N/A,#N/A,TRUE,"Door"}</definedName>
    <definedName name="fsdaa_1_1" localSheetId="3" hidden="1">{#N/A,#N/A,TRUE,"Basic";#N/A,#N/A,TRUE,"EXT-TABLE";#N/A,#N/A,TRUE,"STEEL";#N/A,#N/A,TRUE,"INT-Table";#N/A,#N/A,TRUE,"STEEL";#N/A,#N/A,TRUE,"Door"}</definedName>
    <definedName name="fsdaa_1_1" hidden="1">{#N/A,#N/A,TRUE,"Basic";#N/A,#N/A,TRUE,"EXT-TABLE";#N/A,#N/A,TRUE,"STEEL";#N/A,#N/A,TRUE,"INT-Table";#N/A,#N/A,TRUE,"STEEL";#N/A,#N/A,TRUE,"Door"}</definedName>
    <definedName name="fsdaa_1_2" localSheetId="2" hidden="1">{#N/A,#N/A,TRUE,"Basic";#N/A,#N/A,TRUE,"EXT-TABLE";#N/A,#N/A,TRUE,"STEEL";#N/A,#N/A,TRUE,"INT-Table";#N/A,#N/A,TRUE,"STEEL";#N/A,#N/A,TRUE,"Door"}</definedName>
    <definedName name="fsdaa_1_2" localSheetId="3" hidden="1">{#N/A,#N/A,TRUE,"Basic";#N/A,#N/A,TRUE,"EXT-TABLE";#N/A,#N/A,TRUE,"STEEL";#N/A,#N/A,TRUE,"INT-Table";#N/A,#N/A,TRUE,"STEEL";#N/A,#N/A,TRUE,"Door"}</definedName>
    <definedName name="fsdaa_1_2" hidden="1">{#N/A,#N/A,TRUE,"Basic";#N/A,#N/A,TRUE,"EXT-TABLE";#N/A,#N/A,TRUE,"STEEL";#N/A,#N/A,TRUE,"INT-Table";#N/A,#N/A,TRUE,"STEEL";#N/A,#N/A,TRUE,"Door"}</definedName>
    <definedName name="fsdaa_2" localSheetId="2" hidden="1">{#N/A,#N/A,TRUE,"Basic";#N/A,#N/A,TRUE,"EXT-TABLE";#N/A,#N/A,TRUE,"STEEL";#N/A,#N/A,TRUE,"INT-Table";#N/A,#N/A,TRUE,"STEEL";#N/A,#N/A,TRUE,"Door"}</definedName>
    <definedName name="fsdaa_2" localSheetId="3" hidden="1">{#N/A,#N/A,TRUE,"Basic";#N/A,#N/A,TRUE,"EXT-TABLE";#N/A,#N/A,TRUE,"STEEL";#N/A,#N/A,TRUE,"INT-Table";#N/A,#N/A,TRUE,"STEEL";#N/A,#N/A,TRUE,"Door"}</definedName>
    <definedName name="fsdaa_2" hidden="1">{#N/A,#N/A,TRUE,"Basic";#N/A,#N/A,TRUE,"EXT-TABLE";#N/A,#N/A,TRUE,"STEEL";#N/A,#N/A,TRUE,"INT-Table";#N/A,#N/A,TRUE,"STEEL";#N/A,#N/A,TRUE,"Door"}</definedName>
    <definedName name="fsdaa_2_1" localSheetId="2" hidden="1">{#N/A,#N/A,TRUE,"Basic";#N/A,#N/A,TRUE,"EXT-TABLE";#N/A,#N/A,TRUE,"STEEL";#N/A,#N/A,TRUE,"INT-Table";#N/A,#N/A,TRUE,"STEEL";#N/A,#N/A,TRUE,"Door"}</definedName>
    <definedName name="fsdaa_2_1" localSheetId="3" hidden="1">{#N/A,#N/A,TRUE,"Basic";#N/A,#N/A,TRUE,"EXT-TABLE";#N/A,#N/A,TRUE,"STEEL";#N/A,#N/A,TRUE,"INT-Table";#N/A,#N/A,TRUE,"STEEL";#N/A,#N/A,TRUE,"Door"}</definedName>
    <definedName name="fsdaa_2_1" hidden="1">{#N/A,#N/A,TRUE,"Basic";#N/A,#N/A,TRUE,"EXT-TABLE";#N/A,#N/A,TRUE,"STEEL";#N/A,#N/A,TRUE,"INT-Table";#N/A,#N/A,TRUE,"STEEL";#N/A,#N/A,TRUE,"Door"}</definedName>
    <definedName name="fsdaa_2_2" localSheetId="2" hidden="1">{#N/A,#N/A,TRUE,"Basic";#N/A,#N/A,TRUE,"EXT-TABLE";#N/A,#N/A,TRUE,"STEEL";#N/A,#N/A,TRUE,"INT-Table";#N/A,#N/A,TRUE,"STEEL";#N/A,#N/A,TRUE,"Door"}</definedName>
    <definedName name="fsdaa_2_2" localSheetId="3" hidden="1">{#N/A,#N/A,TRUE,"Basic";#N/A,#N/A,TRUE,"EXT-TABLE";#N/A,#N/A,TRUE,"STEEL";#N/A,#N/A,TRUE,"INT-Table";#N/A,#N/A,TRUE,"STEEL";#N/A,#N/A,TRUE,"Door"}</definedName>
    <definedName name="fsdaa_2_2" hidden="1">{#N/A,#N/A,TRUE,"Basic";#N/A,#N/A,TRUE,"EXT-TABLE";#N/A,#N/A,TRUE,"STEEL";#N/A,#N/A,TRUE,"INT-Table";#N/A,#N/A,TRUE,"STEEL";#N/A,#N/A,TRUE,"Door"}</definedName>
    <definedName name="fsdaa_3" localSheetId="2" hidden="1">{#N/A,#N/A,TRUE,"Basic";#N/A,#N/A,TRUE,"EXT-TABLE";#N/A,#N/A,TRUE,"STEEL";#N/A,#N/A,TRUE,"INT-Table";#N/A,#N/A,TRUE,"STEEL";#N/A,#N/A,TRUE,"Door"}</definedName>
    <definedName name="fsdaa_3" localSheetId="3" hidden="1">{#N/A,#N/A,TRUE,"Basic";#N/A,#N/A,TRUE,"EXT-TABLE";#N/A,#N/A,TRUE,"STEEL";#N/A,#N/A,TRUE,"INT-Table";#N/A,#N/A,TRUE,"STEEL";#N/A,#N/A,TRUE,"Door"}</definedName>
    <definedName name="fsdaa_3" hidden="1">{#N/A,#N/A,TRUE,"Basic";#N/A,#N/A,TRUE,"EXT-TABLE";#N/A,#N/A,TRUE,"STEEL";#N/A,#N/A,TRUE,"INT-Table";#N/A,#N/A,TRUE,"STEEL";#N/A,#N/A,TRUE,"Door"}</definedName>
    <definedName name="fsdaa_3_1" localSheetId="2" hidden="1">{#N/A,#N/A,TRUE,"Basic";#N/A,#N/A,TRUE,"EXT-TABLE";#N/A,#N/A,TRUE,"STEEL";#N/A,#N/A,TRUE,"INT-Table";#N/A,#N/A,TRUE,"STEEL";#N/A,#N/A,TRUE,"Door"}</definedName>
    <definedName name="fsdaa_3_1" localSheetId="3" hidden="1">{#N/A,#N/A,TRUE,"Basic";#N/A,#N/A,TRUE,"EXT-TABLE";#N/A,#N/A,TRUE,"STEEL";#N/A,#N/A,TRUE,"INT-Table";#N/A,#N/A,TRUE,"STEEL";#N/A,#N/A,TRUE,"Door"}</definedName>
    <definedName name="fsdaa_3_1" hidden="1">{#N/A,#N/A,TRUE,"Basic";#N/A,#N/A,TRUE,"EXT-TABLE";#N/A,#N/A,TRUE,"STEEL";#N/A,#N/A,TRUE,"INT-Table";#N/A,#N/A,TRUE,"STEEL";#N/A,#N/A,TRUE,"Door"}</definedName>
    <definedName name="fsdaa_3_2" localSheetId="2" hidden="1">{#N/A,#N/A,TRUE,"Basic";#N/A,#N/A,TRUE,"EXT-TABLE";#N/A,#N/A,TRUE,"STEEL";#N/A,#N/A,TRUE,"INT-Table";#N/A,#N/A,TRUE,"STEEL";#N/A,#N/A,TRUE,"Door"}</definedName>
    <definedName name="fsdaa_3_2" localSheetId="3" hidden="1">{#N/A,#N/A,TRUE,"Basic";#N/A,#N/A,TRUE,"EXT-TABLE";#N/A,#N/A,TRUE,"STEEL";#N/A,#N/A,TRUE,"INT-Table";#N/A,#N/A,TRUE,"STEEL";#N/A,#N/A,TRUE,"Door"}</definedName>
    <definedName name="fsdaa_3_2" hidden="1">{#N/A,#N/A,TRUE,"Basic";#N/A,#N/A,TRUE,"EXT-TABLE";#N/A,#N/A,TRUE,"STEEL";#N/A,#N/A,TRUE,"INT-Table";#N/A,#N/A,TRUE,"STEEL";#N/A,#N/A,TRUE,"Door"}</definedName>
    <definedName name="fsdaa_4" localSheetId="2" hidden="1">{#N/A,#N/A,TRUE,"Basic";#N/A,#N/A,TRUE,"EXT-TABLE";#N/A,#N/A,TRUE,"STEEL";#N/A,#N/A,TRUE,"INT-Table";#N/A,#N/A,TRUE,"STEEL";#N/A,#N/A,TRUE,"Door"}</definedName>
    <definedName name="fsdaa_4" localSheetId="3" hidden="1">{#N/A,#N/A,TRUE,"Basic";#N/A,#N/A,TRUE,"EXT-TABLE";#N/A,#N/A,TRUE,"STEEL";#N/A,#N/A,TRUE,"INT-Table";#N/A,#N/A,TRUE,"STEEL";#N/A,#N/A,TRUE,"Door"}</definedName>
    <definedName name="fsdaa_4" hidden="1">{#N/A,#N/A,TRUE,"Basic";#N/A,#N/A,TRUE,"EXT-TABLE";#N/A,#N/A,TRUE,"STEEL";#N/A,#N/A,TRUE,"INT-Table";#N/A,#N/A,TRUE,"STEEL";#N/A,#N/A,TRUE,"Door"}</definedName>
    <definedName name="fsdaa_4_1" localSheetId="2" hidden="1">{#N/A,#N/A,TRUE,"Basic";#N/A,#N/A,TRUE,"EXT-TABLE";#N/A,#N/A,TRUE,"STEEL";#N/A,#N/A,TRUE,"INT-Table";#N/A,#N/A,TRUE,"STEEL";#N/A,#N/A,TRUE,"Door"}</definedName>
    <definedName name="fsdaa_4_1" localSheetId="3" hidden="1">{#N/A,#N/A,TRUE,"Basic";#N/A,#N/A,TRUE,"EXT-TABLE";#N/A,#N/A,TRUE,"STEEL";#N/A,#N/A,TRUE,"INT-Table";#N/A,#N/A,TRUE,"STEEL";#N/A,#N/A,TRUE,"Door"}</definedName>
    <definedName name="fsdaa_4_1" hidden="1">{#N/A,#N/A,TRUE,"Basic";#N/A,#N/A,TRUE,"EXT-TABLE";#N/A,#N/A,TRUE,"STEEL";#N/A,#N/A,TRUE,"INT-Table";#N/A,#N/A,TRUE,"STEEL";#N/A,#N/A,TRUE,"Door"}</definedName>
    <definedName name="fsdaa_4_2" localSheetId="2" hidden="1">{#N/A,#N/A,TRUE,"Basic";#N/A,#N/A,TRUE,"EXT-TABLE";#N/A,#N/A,TRUE,"STEEL";#N/A,#N/A,TRUE,"INT-Table";#N/A,#N/A,TRUE,"STEEL";#N/A,#N/A,TRUE,"Door"}</definedName>
    <definedName name="fsdaa_4_2" localSheetId="3" hidden="1">{#N/A,#N/A,TRUE,"Basic";#N/A,#N/A,TRUE,"EXT-TABLE";#N/A,#N/A,TRUE,"STEEL";#N/A,#N/A,TRUE,"INT-Table";#N/A,#N/A,TRUE,"STEEL";#N/A,#N/A,TRUE,"Door"}</definedName>
    <definedName name="fsdaa_4_2" hidden="1">{#N/A,#N/A,TRUE,"Basic";#N/A,#N/A,TRUE,"EXT-TABLE";#N/A,#N/A,TRUE,"STEEL";#N/A,#N/A,TRUE,"INT-Table";#N/A,#N/A,TRUE,"STEEL";#N/A,#N/A,TRUE,"Door"}</definedName>
    <definedName name="fsdaa_5" localSheetId="2" hidden="1">{#N/A,#N/A,TRUE,"Basic";#N/A,#N/A,TRUE,"EXT-TABLE";#N/A,#N/A,TRUE,"STEEL";#N/A,#N/A,TRUE,"INT-Table";#N/A,#N/A,TRUE,"STEEL";#N/A,#N/A,TRUE,"Door"}</definedName>
    <definedName name="fsdaa_5" localSheetId="3" hidden="1">{#N/A,#N/A,TRUE,"Basic";#N/A,#N/A,TRUE,"EXT-TABLE";#N/A,#N/A,TRUE,"STEEL";#N/A,#N/A,TRUE,"INT-Table";#N/A,#N/A,TRUE,"STEEL";#N/A,#N/A,TRUE,"Door"}</definedName>
    <definedName name="fsdaa_5" hidden="1">{#N/A,#N/A,TRUE,"Basic";#N/A,#N/A,TRUE,"EXT-TABLE";#N/A,#N/A,TRUE,"STEEL";#N/A,#N/A,TRUE,"INT-Table";#N/A,#N/A,TRUE,"STEEL";#N/A,#N/A,TRUE,"Door"}</definedName>
    <definedName name="fsdaa_5_1" localSheetId="2" hidden="1">{#N/A,#N/A,TRUE,"Basic";#N/A,#N/A,TRUE,"EXT-TABLE";#N/A,#N/A,TRUE,"STEEL";#N/A,#N/A,TRUE,"INT-Table";#N/A,#N/A,TRUE,"STEEL";#N/A,#N/A,TRUE,"Door"}</definedName>
    <definedName name="fsdaa_5_1" localSheetId="3" hidden="1">{#N/A,#N/A,TRUE,"Basic";#N/A,#N/A,TRUE,"EXT-TABLE";#N/A,#N/A,TRUE,"STEEL";#N/A,#N/A,TRUE,"INT-Table";#N/A,#N/A,TRUE,"STEEL";#N/A,#N/A,TRUE,"Door"}</definedName>
    <definedName name="fsdaa_5_1" hidden="1">{#N/A,#N/A,TRUE,"Basic";#N/A,#N/A,TRUE,"EXT-TABLE";#N/A,#N/A,TRUE,"STEEL";#N/A,#N/A,TRUE,"INT-Table";#N/A,#N/A,TRUE,"STEEL";#N/A,#N/A,TRUE,"Door"}</definedName>
    <definedName name="fsdaa_5_2" localSheetId="2" hidden="1">{#N/A,#N/A,TRUE,"Basic";#N/A,#N/A,TRUE,"EXT-TABLE";#N/A,#N/A,TRUE,"STEEL";#N/A,#N/A,TRUE,"INT-Table";#N/A,#N/A,TRUE,"STEEL";#N/A,#N/A,TRUE,"Door"}</definedName>
    <definedName name="fsdaa_5_2" localSheetId="3" hidden="1">{#N/A,#N/A,TRUE,"Basic";#N/A,#N/A,TRUE,"EXT-TABLE";#N/A,#N/A,TRUE,"STEEL";#N/A,#N/A,TRUE,"INT-Table";#N/A,#N/A,TRUE,"STEEL";#N/A,#N/A,TRUE,"Door"}</definedName>
    <definedName name="fsdaa_5_2" hidden="1">{#N/A,#N/A,TRUE,"Basic";#N/A,#N/A,TRUE,"EXT-TABLE";#N/A,#N/A,TRUE,"STEEL";#N/A,#N/A,TRUE,"INT-Table";#N/A,#N/A,TRUE,"STEEL";#N/A,#N/A,TRUE,"Door"}</definedName>
    <definedName name="fsdf" hidden="1">#REF!</definedName>
    <definedName name="FSDFASDF" localSheetId="2" hidden="1">{#N/A,#N/A,FALSE,"배수1"}</definedName>
    <definedName name="FSDFASDF" localSheetId="3" hidden="1">{#N/A,#N/A,FALSE,"배수1"}</definedName>
    <definedName name="FSDFASDF" hidden="1">{#N/A,#N/A,FALSE,"배수1"}</definedName>
    <definedName name="fsdfdsf" localSheetId="50" hidden="1">{"'Sheet1'!$L$16"}</definedName>
    <definedName name="fsdfdsf" localSheetId="11" hidden="1">{"'Sheet1'!$L$16"}</definedName>
    <definedName name="fsdfdsf" localSheetId="1" hidden="1">{"'Sheet1'!$L$16"}</definedName>
    <definedName name="fsdfdsf" localSheetId="2" hidden="1">{"'Sheet1'!$L$16"}</definedName>
    <definedName name="fsdfdsf" localSheetId="10" hidden="1">{"'Sheet1'!$L$16"}</definedName>
    <definedName name="fsdfdsf" localSheetId="15" hidden="1">{"'Sheet1'!$L$16"}</definedName>
    <definedName name="fsdfdsf" localSheetId="18" hidden="1">{"'Sheet1'!$L$16"}</definedName>
    <definedName name="fsdfdsf" localSheetId="17" hidden="1">{"'Sheet1'!$L$16"}</definedName>
    <definedName name="fsdfdsf" localSheetId="16" hidden="1">{"'Sheet1'!$L$16"}</definedName>
    <definedName name="fsdfdsf" localSheetId="14" hidden="1">{"'Sheet1'!$L$16"}</definedName>
    <definedName name="fsdfdsf" localSheetId="13" hidden="1">{"'Sheet1'!$L$16"}</definedName>
    <definedName name="fsdfdsf" localSheetId="3" hidden="1">{"'Sheet1'!$L$16"}</definedName>
    <definedName name="fsdfdsf" hidden="1">{"'Sheet1'!$L$16"}</definedName>
    <definedName name="FSDFFF"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1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SDF" localSheetId="2" hidden="1">{#N/A,#N/A,TRUE,"SUM";#N/A,#N/A,TRUE,"EE";#N/A,#N/A,TRUE,"AC";#N/A,#N/A,TRUE,"SN"}</definedName>
    <definedName name="FSDFSDF" localSheetId="3" hidden="1">{#N/A,#N/A,TRUE,"SUM";#N/A,#N/A,TRUE,"EE";#N/A,#N/A,TRUE,"AC";#N/A,#N/A,TRUE,"SN"}</definedName>
    <definedName name="FSDFSDF" hidden="1">{#N/A,#N/A,TRUE,"SUM";#N/A,#N/A,TRUE,"EE";#N/A,#N/A,TRUE,"AC";#N/A,#N/A,TRUE,"SN"}</definedName>
    <definedName name="FSDSAFSA" localSheetId="2" hidden="1">{#N/A,#N/A,FALSE,"2~8번"}</definedName>
    <definedName name="FSDSAFSA" localSheetId="3" hidden="1">{#N/A,#N/A,FALSE,"2~8번"}</definedName>
    <definedName name="FSDSAFSA" hidden="1">{#N/A,#N/A,FALSE,"2~8번"}</definedName>
    <definedName name="FSF" localSheetId="2" hidden="1">{#N/A,#N/A,TRUE,"Mhr_Sum"}</definedName>
    <definedName name="FSF" localSheetId="3" hidden="1">{#N/A,#N/A,TRUE,"Mhr_Sum"}</definedName>
    <definedName name="FSF" hidden="1">{#N/A,#N/A,TRUE,"Mhr_Sum"}</definedName>
    <definedName name="ft" localSheetId="50" hidden="1">{"'Sheet1'!$L$16"}</definedName>
    <definedName name="ft" localSheetId="11" hidden="1">{"'Sheet1'!$L$16"}</definedName>
    <definedName name="ft" localSheetId="1" hidden="1">{"'Sheet1'!$L$16"}</definedName>
    <definedName name="ft" localSheetId="2" hidden="1">{"'Sheet1'!$L$16"}</definedName>
    <definedName name="ft" localSheetId="10" hidden="1">{"'Sheet1'!$L$16"}</definedName>
    <definedName name="ft" localSheetId="15" hidden="1">{"'Sheet1'!$L$16"}</definedName>
    <definedName name="ft" localSheetId="18" hidden="1">{"'Sheet1'!$L$16"}</definedName>
    <definedName name="ft" localSheetId="17" hidden="1">{"'Sheet1'!$L$16"}</definedName>
    <definedName name="ft" localSheetId="16" hidden="1">{"'Sheet1'!$L$16"}</definedName>
    <definedName name="ft" localSheetId="14" hidden="1">{"'Sheet1'!$L$16"}</definedName>
    <definedName name="ft" localSheetId="13" hidden="1">{"'Sheet1'!$L$16"}</definedName>
    <definedName name="ft" localSheetId="3" hidden="1">{"'Sheet1'!$L$16"}</definedName>
    <definedName name="FT" localSheetId="52">#REF!</definedName>
    <definedName name="ft" hidden="1">{"'Sheet1'!$L$16"}</definedName>
    <definedName name="Ft_Matl">[94]Proposal!#REF!</definedName>
    <definedName name="Ft_Zone_B">[94]Proposal!#REF!</definedName>
    <definedName name="Ft_Zone_C">[94]Proposal!#REF!</definedName>
    <definedName name="Ft_Zone_D">[94]Proposal!#REF!</definedName>
    <definedName name="Ft_Zone_E">[94]Proposal!#REF!</definedName>
    <definedName name="FTLDTmp">#REF!:#REF!:#REF!</definedName>
    <definedName name="FTsda" localSheetId="2" hidden="1">{#N/A,#N/A,TRUE,"Mhr_Sum"}</definedName>
    <definedName name="FTsda" localSheetId="3" hidden="1">{#N/A,#N/A,TRUE,"Mhr_Sum"}</definedName>
    <definedName name="FTsda" hidden="1">{#N/A,#N/A,TRUE,"Mhr_Sum"}</definedName>
    <definedName name="FTsda2" localSheetId="2" hidden="1">{#N/A,#N/A,TRUE,"Mhr_Sum"}</definedName>
    <definedName name="FTsda2" localSheetId="3" hidden="1">{#N/A,#N/A,TRUE,"Mhr_Sum"}</definedName>
    <definedName name="FTsda2" hidden="1">{#N/A,#N/A,TRUE,"Mhr_Sum"}</definedName>
    <definedName name="FTSDF" localSheetId="2" hidden="1">{#N/A,#N/A,TRUE,"Mhr_Sum"}</definedName>
    <definedName name="FTSDF" localSheetId="3" hidden="1">{#N/A,#N/A,TRUE,"Mhr_Sum"}</definedName>
    <definedName name="FTSDF" hidden="1">{#N/A,#N/A,TRUE,"Mhr_Sum"}</definedName>
    <definedName name="FTSDF2" localSheetId="2" hidden="1">{#N/A,#N/A,TRUE,"Mhr_Sum"}</definedName>
    <definedName name="FTSDF2" localSheetId="3" hidden="1">{#N/A,#N/A,TRUE,"Mhr_Sum"}</definedName>
    <definedName name="FTSDF2" hidden="1">{#N/A,#N/A,TRUE,"Mhr_Sum"}</definedName>
    <definedName name="FU">#REF!</definedName>
    <definedName name="funtra">#REF!</definedName>
    <definedName name="Furniture" localSheetId="2" hidden="1">{#N/A,#N/A,TRUE,"Basic";#N/A,#N/A,TRUE,"EXT-TABLE";#N/A,#N/A,TRUE,"STEEL";#N/A,#N/A,TRUE,"INT-Table";#N/A,#N/A,TRUE,"STEEL";#N/A,#N/A,TRUE,"Door"}</definedName>
    <definedName name="Furniture" localSheetId="3" hidden="1">{#N/A,#N/A,TRUE,"Basic";#N/A,#N/A,TRUE,"EXT-TABLE";#N/A,#N/A,TRUE,"STEEL";#N/A,#N/A,TRUE,"INT-Table";#N/A,#N/A,TRUE,"STEEL";#N/A,#N/A,TRUE,"Door"}</definedName>
    <definedName name="Furniture" hidden="1">{#N/A,#N/A,TRUE,"Basic";#N/A,#N/A,TRUE,"EXT-TABLE";#N/A,#N/A,TRUE,"STEEL";#N/A,#N/A,TRUE,"INT-Table";#N/A,#N/A,TRUE,"STEEL";#N/A,#N/A,TRUE,"Door"}</definedName>
    <definedName name="Furniture_1" localSheetId="2" hidden="1">{#N/A,#N/A,TRUE,"Basic";#N/A,#N/A,TRUE,"EXT-TABLE";#N/A,#N/A,TRUE,"STEEL";#N/A,#N/A,TRUE,"INT-Table";#N/A,#N/A,TRUE,"STEEL";#N/A,#N/A,TRUE,"Door"}</definedName>
    <definedName name="Furniture_1" localSheetId="3" hidden="1">{#N/A,#N/A,TRUE,"Basic";#N/A,#N/A,TRUE,"EXT-TABLE";#N/A,#N/A,TRUE,"STEEL";#N/A,#N/A,TRUE,"INT-Table";#N/A,#N/A,TRUE,"STEEL";#N/A,#N/A,TRUE,"Door"}</definedName>
    <definedName name="Furniture_1" hidden="1">{#N/A,#N/A,TRUE,"Basic";#N/A,#N/A,TRUE,"EXT-TABLE";#N/A,#N/A,TRUE,"STEEL";#N/A,#N/A,TRUE,"INT-Table";#N/A,#N/A,TRUE,"STEEL";#N/A,#N/A,TRUE,"Door"}</definedName>
    <definedName name="Furniture_1_1" localSheetId="2" hidden="1">{#N/A,#N/A,TRUE,"Basic";#N/A,#N/A,TRUE,"EXT-TABLE";#N/A,#N/A,TRUE,"STEEL";#N/A,#N/A,TRUE,"INT-Table";#N/A,#N/A,TRUE,"STEEL";#N/A,#N/A,TRUE,"Door"}</definedName>
    <definedName name="Furniture_1_1" localSheetId="3" hidden="1">{#N/A,#N/A,TRUE,"Basic";#N/A,#N/A,TRUE,"EXT-TABLE";#N/A,#N/A,TRUE,"STEEL";#N/A,#N/A,TRUE,"INT-Table";#N/A,#N/A,TRUE,"STEEL";#N/A,#N/A,TRUE,"Door"}</definedName>
    <definedName name="Furniture_1_1" hidden="1">{#N/A,#N/A,TRUE,"Basic";#N/A,#N/A,TRUE,"EXT-TABLE";#N/A,#N/A,TRUE,"STEEL";#N/A,#N/A,TRUE,"INT-Table";#N/A,#N/A,TRUE,"STEEL";#N/A,#N/A,TRUE,"Door"}</definedName>
    <definedName name="Furniture_1_2" localSheetId="2" hidden="1">{#N/A,#N/A,TRUE,"Basic";#N/A,#N/A,TRUE,"EXT-TABLE";#N/A,#N/A,TRUE,"STEEL";#N/A,#N/A,TRUE,"INT-Table";#N/A,#N/A,TRUE,"STEEL";#N/A,#N/A,TRUE,"Door"}</definedName>
    <definedName name="Furniture_1_2" localSheetId="3" hidden="1">{#N/A,#N/A,TRUE,"Basic";#N/A,#N/A,TRUE,"EXT-TABLE";#N/A,#N/A,TRUE,"STEEL";#N/A,#N/A,TRUE,"INT-Table";#N/A,#N/A,TRUE,"STEEL";#N/A,#N/A,TRUE,"Door"}</definedName>
    <definedName name="Furniture_1_2" hidden="1">{#N/A,#N/A,TRUE,"Basic";#N/A,#N/A,TRUE,"EXT-TABLE";#N/A,#N/A,TRUE,"STEEL";#N/A,#N/A,TRUE,"INT-Table";#N/A,#N/A,TRUE,"STEEL";#N/A,#N/A,TRUE,"Door"}</definedName>
    <definedName name="Furniture_2" localSheetId="2" hidden="1">{#N/A,#N/A,TRUE,"Basic";#N/A,#N/A,TRUE,"EXT-TABLE";#N/A,#N/A,TRUE,"STEEL";#N/A,#N/A,TRUE,"INT-Table";#N/A,#N/A,TRUE,"STEEL";#N/A,#N/A,TRUE,"Door"}</definedName>
    <definedName name="Furniture_2" localSheetId="3" hidden="1">{#N/A,#N/A,TRUE,"Basic";#N/A,#N/A,TRUE,"EXT-TABLE";#N/A,#N/A,TRUE,"STEEL";#N/A,#N/A,TRUE,"INT-Table";#N/A,#N/A,TRUE,"STEEL";#N/A,#N/A,TRUE,"Door"}</definedName>
    <definedName name="Furniture_2" hidden="1">{#N/A,#N/A,TRUE,"Basic";#N/A,#N/A,TRUE,"EXT-TABLE";#N/A,#N/A,TRUE,"STEEL";#N/A,#N/A,TRUE,"INT-Table";#N/A,#N/A,TRUE,"STEEL";#N/A,#N/A,TRUE,"Door"}</definedName>
    <definedName name="Furniture_2_1" localSheetId="2" hidden="1">{#N/A,#N/A,TRUE,"Basic";#N/A,#N/A,TRUE,"EXT-TABLE";#N/A,#N/A,TRUE,"STEEL";#N/A,#N/A,TRUE,"INT-Table";#N/A,#N/A,TRUE,"STEEL";#N/A,#N/A,TRUE,"Door"}</definedName>
    <definedName name="Furniture_2_1" localSheetId="3" hidden="1">{#N/A,#N/A,TRUE,"Basic";#N/A,#N/A,TRUE,"EXT-TABLE";#N/A,#N/A,TRUE,"STEEL";#N/A,#N/A,TRUE,"INT-Table";#N/A,#N/A,TRUE,"STEEL";#N/A,#N/A,TRUE,"Door"}</definedName>
    <definedName name="Furniture_2_1" hidden="1">{#N/A,#N/A,TRUE,"Basic";#N/A,#N/A,TRUE,"EXT-TABLE";#N/A,#N/A,TRUE,"STEEL";#N/A,#N/A,TRUE,"INT-Table";#N/A,#N/A,TRUE,"STEEL";#N/A,#N/A,TRUE,"Door"}</definedName>
    <definedName name="Furniture_2_2" localSheetId="2" hidden="1">{#N/A,#N/A,TRUE,"Basic";#N/A,#N/A,TRUE,"EXT-TABLE";#N/A,#N/A,TRUE,"STEEL";#N/A,#N/A,TRUE,"INT-Table";#N/A,#N/A,TRUE,"STEEL";#N/A,#N/A,TRUE,"Door"}</definedName>
    <definedName name="Furniture_2_2" localSheetId="3" hidden="1">{#N/A,#N/A,TRUE,"Basic";#N/A,#N/A,TRUE,"EXT-TABLE";#N/A,#N/A,TRUE,"STEEL";#N/A,#N/A,TRUE,"INT-Table";#N/A,#N/A,TRUE,"STEEL";#N/A,#N/A,TRUE,"Door"}</definedName>
    <definedName name="Furniture_2_2" hidden="1">{#N/A,#N/A,TRUE,"Basic";#N/A,#N/A,TRUE,"EXT-TABLE";#N/A,#N/A,TRUE,"STEEL";#N/A,#N/A,TRUE,"INT-Table";#N/A,#N/A,TRUE,"STEEL";#N/A,#N/A,TRUE,"Door"}</definedName>
    <definedName name="Furniture_3" localSheetId="2" hidden="1">{#N/A,#N/A,TRUE,"Basic";#N/A,#N/A,TRUE,"EXT-TABLE";#N/A,#N/A,TRUE,"STEEL";#N/A,#N/A,TRUE,"INT-Table";#N/A,#N/A,TRUE,"STEEL";#N/A,#N/A,TRUE,"Door"}</definedName>
    <definedName name="Furniture_3" localSheetId="3" hidden="1">{#N/A,#N/A,TRUE,"Basic";#N/A,#N/A,TRUE,"EXT-TABLE";#N/A,#N/A,TRUE,"STEEL";#N/A,#N/A,TRUE,"INT-Table";#N/A,#N/A,TRUE,"STEEL";#N/A,#N/A,TRUE,"Door"}</definedName>
    <definedName name="Furniture_3" hidden="1">{#N/A,#N/A,TRUE,"Basic";#N/A,#N/A,TRUE,"EXT-TABLE";#N/A,#N/A,TRUE,"STEEL";#N/A,#N/A,TRUE,"INT-Table";#N/A,#N/A,TRUE,"STEEL";#N/A,#N/A,TRUE,"Door"}</definedName>
    <definedName name="Furniture_3_1" localSheetId="2" hidden="1">{#N/A,#N/A,TRUE,"Basic";#N/A,#N/A,TRUE,"EXT-TABLE";#N/A,#N/A,TRUE,"STEEL";#N/A,#N/A,TRUE,"INT-Table";#N/A,#N/A,TRUE,"STEEL";#N/A,#N/A,TRUE,"Door"}</definedName>
    <definedName name="Furniture_3_1" localSheetId="3" hidden="1">{#N/A,#N/A,TRUE,"Basic";#N/A,#N/A,TRUE,"EXT-TABLE";#N/A,#N/A,TRUE,"STEEL";#N/A,#N/A,TRUE,"INT-Table";#N/A,#N/A,TRUE,"STEEL";#N/A,#N/A,TRUE,"Door"}</definedName>
    <definedName name="Furniture_3_1" hidden="1">{#N/A,#N/A,TRUE,"Basic";#N/A,#N/A,TRUE,"EXT-TABLE";#N/A,#N/A,TRUE,"STEEL";#N/A,#N/A,TRUE,"INT-Table";#N/A,#N/A,TRUE,"STEEL";#N/A,#N/A,TRUE,"Door"}</definedName>
    <definedName name="Furniture_3_2" localSheetId="2" hidden="1">{#N/A,#N/A,TRUE,"Basic";#N/A,#N/A,TRUE,"EXT-TABLE";#N/A,#N/A,TRUE,"STEEL";#N/A,#N/A,TRUE,"INT-Table";#N/A,#N/A,TRUE,"STEEL";#N/A,#N/A,TRUE,"Door"}</definedName>
    <definedName name="Furniture_3_2" localSheetId="3" hidden="1">{#N/A,#N/A,TRUE,"Basic";#N/A,#N/A,TRUE,"EXT-TABLE";#N/A,#N/A,TRUE,"STEEL";#N/A,#N/A,TRUE,"INT-Table";#N/A,#N/A,TRUE,"STEEL";#N/A,#N/A,TRUE,"Door"}</definedName>
    <definedName name="Furniture_3_2" hidden="1">{#N/A,#N/A,TRUE,"Basic";#N/A,#N/A,TRUE,"EXT-TABLE";#N/A,#N/A,TRUE,"STEEL";#N/A,#N/A,TRUE,"INT-Table";#N/A,#N/A,TRUE,"STEEL";#N/A,#N/A,TRUE,"Door"}</definedName>
    <definedName name="Furniture_4" localSheetId="2" hidden="1">{#N/A,#N/A,TRUE,"Basic";#N/A,#N/A,TRUE,"EXT-TABLE";#N/A,#N/A,TRUE,"STEEL";#N/A,#N/A,TRUE,"INT-Table";#N/A,#N/A,TRUE,"STEEL";#N/A,#N/A,TRUE,"Door"}</definedName>
    <definedName name="Furniture_4" localSheetId="3" hidden="1">{#N/A,#N/A,TRUE,"Basic";#N/A,#N/A,TRUE,"EXT-TABLE";#N/A,#N/A,TRUE,"STEEL";#N/A,#N/A,TRUE,"INT-Table";#N/A,#N/A,TRUE,"STEEL";#N/A,#N/A,TRUE,"Door"}</definedName>
    <definedName name="Furniture_4" hidden="1">{#N/A,#N/A,TRUE,"Basic";#N/A,#N/A,TRUE,"EXT-TABLE";#N/A,#N/A,TRUE,"STEEL";#N/A,#N/A,TRUE,"INT-Table";#N/A,#N/A,TRUE,"STEEL";#N/A,#N/A,TRUE,"Door"}</definedName>
    <definedName name="Furniture_4_1" localSheetId="2" hidden="1">{#N/A,#N/A,TRUE,"Basic";#N/A,#N/A,TRUE,"EXT-TABLE";#N/A,#N/A,TRUE,"STEEL";#N/A,#N/A,TRUE,"INT-Table";#N/A,#N/A,TRUE,"STEEL";#N/A,#N/A,TRUE,"Door"}</definedName>
    <definedName name="Furniture_4_1" localSheetId="3" hidden="1">{#N/A,#N/A,TRUE,"Basic";#N/A,#N/A,TRUE,"EXT-TABLE";#N/A,#N/A,TRUE,"STEEL";#N/A,#N/A,TRUE,"INT-Table";#N/A,#N/A,TRUE,"STEEL";#N/A,#N/A,TRUE,"Door"}</definedName>
    <definedName name="Furniture_4_1" hidden="1">{#N/A,#N/A,TRUE,"Basic";#N/A,#N/A,TRUE,"EXT-TABLE";#N/A,#N/A,TRUE,"STEEL";#N/A,#N/A,TRUE,"INT-Table";#N/A,#N/A,TRUE,"STEEL";#N/A,#N/A,TRUE,"Door"}</definedName>
    <definedName name="Furniture_4_2" localSheetId="2" hidden="1">{#N/A,#N/A,TRUE,"Basic";#N/A,#N/A,TRUE,"EXT-TABLE";#N/A,#N/A,TRUE,"STEEL";#N/A,#N/A,TRUE,"INT-Table";#N/A,#N/A,TRUE,"STEEL";#N/A,#N/A,TRUE,"Door"}</definedName>
    <definedName name="Furniture_4_2" localSheetId="3" hidden="1">{#N/A,#N/A,TRUE,"Basic";#N/A,#N/A,TRUE,"EXT-TABLE";#N/A,#N/A,TRUE,"STEEL";#N/A,#N/A,TRUE,"INT-Table";#N/A,#N/A,TRUE,"STEEL";#N/A,#N/A,TRUE,"Door"}</definedName>
    <definedName name="Furniture_4_2" hidden="1">{#N/A,#N/A,TRUE,"Basic";#N/A,#N/A,TRUE,"EXT-TABLE";#N/A,#N/A,TRUE,"STEEL";#N/A,#N/A,TRUE,"INT-Table";#N/A,#N/A,TRUE,"STEEL";#N/A,#N/A,TRUE,"Door"}</definedName>
    <definedName name="Furniture_5" localSheetId="2" hidden="1">{#N/A,#N/A,TRUE,"Basic";#N/A,#N/A,TRUE,"EXT-TABLE";#N/A,#N/A,TRUE,"STEEL";#N/A,#N/A,TRUE,"INT-Table";#N/A,#N/A,TRUE,"STEEL";#N/A,#N/A,TRUE,"Door"}</definedName>
    <definedName name="Furniture_5" localSheetId="3" hidden="1">{#N/A,#N/A,TRUE,"Basic";#N/A,#N/A,TRUE,"EXT-TABLE";#N/A,#N/A,TRUE,"STEEL";#N/A,#N/A,TRUE,"INT-Table";#N/A,#N/A,TRUE,"STEEL";#N/A,#N/A,TRUE,"Door"}</definedName>
    <definedName name="Furniture_5" hidden="1">{#N/A,#N/A,TRUE,"Basic";#N/A,#N/A,TRUE,"EXT-TABLE";#N/A,#N/A,TRUE,"STEEL";#N/A,#N/A,TRUE,"INT-Table";#N/A,#N/A,TRUE,"STEEL";#N/A,#N/A,TRUE,"Door"}</definedName>
    <definedName name="Furniture_5_1" localSheetId="2" hidden="1">{#N/A,#N/A,TRUE,"Basic";#N/A,#N/A,TRUE,"EXT-TABLE";#N/A,#N/A,TRUE,"STEEL";#N/A,#N/A,TRUE,"INT-Table";#N/A,#N/A,TRUE,"STEEL";#N/A,#N/A,TRUE,"Door"}</definedName>
    <definedName name="Furniture_5_1" localSheetId="3" hidden="1">{#N/A,#N/A,TRUE,"Basic";#N/A,#N/A,TRUE,"EXT-TABLE";#N/A,#N/A,TRUE,"STEEL";#N/A,#N/A,TRUE,"INT-Table";#N/A,#N/A,TRUE,"STEEL";#N/A,#N/A,TRUE,"Door"}</definedName>
    <definedName name="Furniture_5_1" hidden="1">{#N/A,#N/A,TRUE,"Basic";#N/A,#N/A,TRUE,"EXT-TABLE";#N/A,#N/A,TRUE,"STEEL";#N/A,#N/A,TRUE,"INT-Table";#N/A,#N/A,TRUE,"STEEL";#N/A,#N/A,TRUE,"Door"}</definedName>
    <definedName name="Furniture_5_2" localSheetId="2" hidden="1">{#N/A,#N/A,TRUE,"Basic";#N/A,#N/A,TRUE,"EXT-TABLE";#N/A,#N/A,TRUE,"STEEL";#N/A,#N/A,TRUE,"INT-Table";#N/A,#N/A,TRUE,"STEEL";#N/A,#N/A,TRUE,"Door"}</definedName>
    <definedName name="Furniture_5_2" localSheetId="3" hidden="1">{#N/A,#N/A,TRUE,"Basic";#N/A,#N/A,TRUE,"EXT-TABLE";#N/A,#N/A,TRUE,"STEEL";#N/A,#N/A,TRUE,"INT-Table";#N/A,#N/A,TRUE,"STEEL";#N/A,#N/A,TRUE,"Door"}</definedName>
    <definedName name="Furniture_5_2" hidden="1">{#N/A,#N/A,TRUE,"Basic";#N/A,#N/A,TRUE,"EXT-TABLE";#N/A,#N/A,TRUE,"STEEL";#N/A,#N/A,TRUE,"INT-Table";#N/A,#N/A,TRUE,"STEEL";#N/A,#N/A,TRUE,"Door"}</definedName>
    <definedName name="fwtsl">#REF!</definedName>
    <definedName name="fwtsw">#REF!</definedName>
    <definedName name="G" localSheetId="11">[29]Breech_Duct!$B$70</definedName>
    <definedName name="G" localSheetId="1">[29]Breech_Duct!$B$70</definedName>
    <definedName name="G" localSheetId="2">[29]Breech_Duct!$B$70</definedName>
    <definedName name="G" localSheetId="10">[29]Breech_Duct!$B$70</definedName>
    <definedName name="G" localSheetId="15">[29]Breech_Duct!$B$70</definedName>
    <definedName name="G" localSheetId="18">[29]Breech_Duct!$B$70</definedName>
    <definedName name="G" localSheetId="17">[29]Breech_Duct!$B$70</definedName>
    <definedName name="G" localSheetId="16">[29]Breech_Duct!$B$70</definedName>
    <definedName name="G" localSheetId="14">[29]Breech_Duct!$B$70</definedName>
    <definedName name="G" localSheetId="13">[29]Breech_Duct!$B$70</definedName>
    <definedName name="G" localSheetId="3">[29]Breech_Duct!$B$70</definedName>
    <definedName name="G">[29]Breech_Duct!$B$70</definedName>
    <definedName name="g40g40">[78]tuong!#REF!</definedName>
    <definedName name="gach2lo">#REF!</definedName>
    <definedName name="gachchongtron">#REF!</definedName>
    <definedName name="gachlanem">#REF!</definedName>
    <definedName name="gachllatnen30x30">'[95]Gia vat tu'!#REF!</definedName>
    <definedName name="gachllatnen40x40">'[95]Gia vat tu'!#REF!</definedName>
    <definedName name="gachop10x10">#REF!</definedName>
    <definedName name="gachop20x15">#REF!</definedName>
    <definedName name="gachvo">#REF!</definedName>
    <definedName name="gasgh" localSheetId="11" hidden="1">{#N/A,#N/A,FALSE,"Project Cost Summary";#N/A,#N/A,FALSE,"Man Hour Summary"}</definedName>
    <definedName name="gasgh" localSheetId="1" hidden="1">{#N/A,#N/A,FALSE,"Project Cost Summary";#N/A,#N/A,FALSE,"Man Hour Summary"}</definedName>
    <definedName name="gasgh" localSheetId="2" hidden="1">{#N/A,#N/A,FALSE,"Project Cost Summary";#N/A,#N/A,FALSE,"Man Hour Summary"}</definedName>
    <definedName name="gasgh" localSheetId="10" hidden="1">{#N/A,#N/A,FALSE,"Project Cost Summary";#N/A,#N/A,FALSE,"Man Hour Summary"}</definedName>
    <definedName name="gasgh" localSheetId="15" hidden="1">{#N/A,#N/A,FALSE,"Project Cost Summary";#N/A,#N/A,FALSE,"Man Hour Summary"}</definedName>
    <definedName name="gasgh" localSheetId="18" hidden="1">{#N/A,#N/A,FALSE,"Project Cost Summary";#N/A,#N/A,FALSE,"Man Hour Summary"}</definedName>
    <definedName name="gasgh" localSheetId="17" hidden="1">{#N/A,#N/A,FALSE,"Project Cost Summary";#N/A,#N/A,FALSE,"Man Hour Summary"}</definedName>
    <definedName name="gasgh" localSheetId="16" hidden="1">{#N/A,#N/A,FALSE,"Project Cost Summary";#N/A,#N/A,FALSE,"Man Hour Summary"}</definedName>
    <definedName name="gasgh" localSheetId="14" hidden="1">{#N/A,#N/A,FALSE,"Project Cost Summary";#N/A,#N/A,FALSE,"Man Hour Summary"}</definedName>
    <definedName name="gasgh" localSheetId="13" hidden="1">{#N/A,#N/A,FALSE,"Project Cost Summary";#N/A,#N/A,FALSE,"Man Hour Summary"}</definedName>
    <definedName name="gasgh" localSheetId="3" hidden="1">{#N/A,#N/A,FALSE,"Project Cost Summary";#N/A,#N/A,FALSE,"Man Hour Summary"}</definedName>
    <definedName name="gasgh" hidden="1">{#N/A,#N/A,FALSE,"Project Cost Summary";#N/A,#N/A,FALSE,"Man Hour Summary"}</definedName>
    <definedName name="Gasturbine1" localSheetId="11">'[46]Noise (3)'!$C$37</definedName>
    <definedName name="Gasturbine1" localSheetId="1">'[46]Noise (3)'!$C$37</definedName>
    <definedName name="Gasturbine1" localSheetId="2">'[46]Noise (3)'!$C$37</definedName>
    <definedName name="Gasturbine1" localSheetId="10">'[46]Noise (3)'!$C$37</definedName>
    <definedName name="Gasturbine1" localSheetId="15">'[46]Noise (3)'!$C$37</definedName>
    <definedName name="Gasturbine1" localSheetId="18">'[46]Noise (3)'!$C$37</definedName>
    <definedName name="Gasturbine1" localSheetId="17">'[46]Noise (3)'!$C$37</definedName>
    <definedName name="Gasturbine1" localSheetId="16">'[46]Noise (3)'!$C$37</definedName>
    <definedName name="Gasturbine1" localSheetId="14">'[46]Noise (3)'!$C$37</definedName>
    <definedName name="Gasturbine1" localSheetId="13">'[46]Noise (3)'!$C$37</definedName>
    <definedName name="Gasturbine1" localSheetId="3">'[46]Noise (3)'!$C$37</definedName>
    <definedName name="Gasturbine1">'[46]Noise (3)'!$C$37</definedName>
    <definedName name="Gasturbines" localSheetId="11">[46]Tables!$A$80:$A$179</definedName>
    <definedName name="Gasturbines" localSheetId="1">[46]Tables!$A$80:$A$179</definedName>
    <definedName name="Gasturbines" localSheetId="2">[46]Tables!$A$80:$A$179</definedName>
    <definedName name="Gasturbines" localSheetId="10">[46]Tables!$A$80:$A$179</definedName>
    <definedName name="Gasturbines" localSheetId="15">[46]Tables!$A$80:$A$179</definedName>
    <definedName name="Gasturbines" localSheetId="18">[46]Tables!$A$80:$A$179</definedName>
    <definedName name="Gasturbines" localSheetId="17">[46]Tables!$A$80:$A$179</definedName>
    <definedName name="Gasturbines" localSheetId="16">[46]Tables!$A$80:$A$179</definedName>
    <definedName name="Gasturbines" localSheetId="14">[46]Tables!$A$80:$A$179</definedName>
    <definedName name="Gasturbines" localSheetId="13">[46]Tables!$A$80:$A$179</definedName>
    <definedName name="Gasturbines" localSheetId="3">[46]Tables!$A$80:$A$179</definedName>
    <definedName name="Gasturbines">[46]Tables!$A$80:$A$179</definedName>
    <definedName name="gate">#REF!</definedName>
    <definedName name="gc">[96]gvl!$N$28</definedName>
    <definedName name="GD" localSheetId="2" hidden="1">{#N/A,#N/A,FALSE,"CCTV"}</definedName>
    <definedName name="GD" localSheetId="3" hidden="1">{#N/A,#N/A,FALSE,"CCTV"}</definedName>
    <definedName name="GD" hidden="1">{#N/A,#N/A,FALSE,"CCTV"}</definedName>
    <definedName name="gdfg" localSheetId="11" hidden="1">[89]Z!$T$180:$AH$180</definedName>
    <definedName name="gdfg" localSheetId="1" hidden="1">[89]Z!$T$180:$AH$180</definedName>
    <definedName name="gdfg" localSheetId="2" hidden="1">[89]Z!$T$180:$AH$180</definedName>
    <definedName name="gdfg" localSheetId="10" hidden="1">[89]Z!$T$180:$AH$180</definedName>
    <definedName name="gdfg" localSheetId="15" hidden="1">[89]Z!$T$180:$AH$180</definedName>
    <definedName name="gdfg" localSheetId="18" hidden="1">[89]Z!$T$180:$AH$180</definedName>
    <definedName name="gdfg" localSheetId="17" hidden="1">[89]Z!$T$180:$AH$180</definedName>
    <definedName name="gdfg" localSheetId="16" hidden="1">[89]Z!$T$180:$AH$180</definedName>
    <definedName name="gdfg" localSheetId="14" hidden="1">[89]Z!$T$180:$AH$180</definedName>
    <definedName name="gdfg" localSheetId="13" hidden="1">[89]Z!$T$180:$AH$180</definedName>
    <definedName name="gdfg" localSheetId="3" hidden="1">[89]Z!$T$180:$AH$180</definedName>
    <definedName name="gdfg" hidden="1">[89]Z!$T$180:$AH$180</definedName>
    <definedName name="gdfgdfgdf" localSheetId="50" hidden="1">{"'Sheet1'!$L$16"}</definedName>
    <definedName name="gdfgdfgdf" localSheetId="11" hidden="1">{"'Sheet1'!$L$16"}</definedName>
    <definedName name="gdfgdfgdf" localSheetId="1" hidden="1">{"'Sheet1'!$L$16"}</definedName>
    <definedName name="gdfgdfgdf" localSheetId="2" hidden="1">{"'Sheet1'!$L$16"}</definedName>
    <definedName name="gdfgdfgdf" localSheetId="10" hidden="1">{"'Sheet1'!$L$16"}</definedName>
    <definedName name="gdfgdfgdf" localSheetId="15" hidden="1">{"'Sheet1'!$L$16"}</definedName>
    <definedName name="gdfgdfgdf" localSheetId="18" hidden="1">{"'Sheet1'!$L$16"}</definedName>
    <definedName name="gdfgdfgdf" localSheetId="17" hidden="1">{"'Sheet1'!$L$16"}</definedName>
    <definedName name="gdfgdfgdf" localSheetId="16" hidden="1">{"'Sheet1'!$L$16"}</definedName>
    <definedName name="gdfgdfgdf" localSheetId="14" hidden="1">{"'Sheet1'!$L$16"}</definedName>
    <definedName name="gdfgdfgdf" localSheetId="13" hidden="1">{"'Sheet1'!$L$16"}</definedName>
    <definedName name="gdfgdfgdf" localSheetId="3" hidden="1">{"'Sheet1'!$L$16"}</definedName>
    <definedName name="gdfgdfgdf" hidden="1">{"'Sheet1'!$L$16"}</definedName>
    <definedName name="GDG"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1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dghdhg" localSheetId="2" hidden="1">{#N/A,#N/A,FALSE,"Chi tiÆt"}</definedName>
    <definedName name="gdghdhg" localSheetId="3" hidden="1">{#N/A,#N/A,FALSE,"Chi tiÆt"}</definedName>
    <definedName name="gdghdhg" hidden="1">{#N/A,#N/A,FALSE,"Chi tiÆt"}</definedName>
    <definedName name="GDHS" hidden="1">#REF!</definedName>
    <definedName name="geff">#REF!</definedName>
    <definedName name="Geländer">#REF!</definedName>
    <definedName name="geom" localSheetId="11">[80]r_vali!$D$1:$IV$27</definedName>
    <definedName name="geom" localSheetId="1">[80]r_vali!$D$1:$IV$27</definedName>
    <definedName name="geom" localSheetId="2">[80]r_vali!$D$1:$IV$27</definedName>
    <definedName name="geom" localSheetId="10">[80]r_vali!$D$1:$IV$27</definedName>
    <definedName name="geom" localSheetId="15">[80]r_vali!$D$1:$IV$27</definedName>
    <definedName name="geom" localSheetId="18">[80]r_vali!$D$1:$IV$27</definedName>
    <definedName name="geom" localSheetId="17">[80]r_vali!$D$1:$IV$27</definedName>
    <definedName name="geom" localSheetId="16">[80]r_vali!$D$1:$IV$27</definedName>
    <definedName name="geom" localSheetId="14">[80]r_vali!$D$1:$IV$27</definedName>
    <definedName name="geom" localSheetId="13">[80]r_vali!$D$1:$IV$27</definedName>
    <definedName name="geom" localSheetId="3">[80]r_vali!$D$1:$IV$27</definedName>
    <definedName name="geom">[80]r_vali!$D$1:$IV$27</definedName>
    <definedName name="GF" hidden="1">#REF!</definedName>
    <definedName name="GFDGDF"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1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G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h" localSheetId="2" hidden="1">{#N/A,#N/A,FALSE,"CCTV"}</definedName>
    <definedName name="gfdh" localSheetId="3" hidden="1">{#N/A,#N/A,FALSE,"CCTV"}</definedName>
    <definedName name="gfdh" hidden="1">{#N/A,#N/A,FALSE,"CCTV"}</definedName>
    <definedName name="GFDS" localSheetId="11" hidden="1">{#N/A,#N/A,FALSE,"CCTV"}</definedName>
    <definedName name="GFDS" localSheetId="1" hidden="1">{#N/A,#N/A,FALSE,"CCTV"}</definedName>
    <definedName name="GFDS" localSheetId="2" hidden="1">{#N/A,#N/A,FALSE,"CCTV"}</definedName>
    <definedName name="GFDS" localSheetId="10" hidden="1">{#N/A,#N/A,FALSE,"CCTV"}</definedName>
    <definedName name="GFDS" localSheetId="15" hidden="1">{#N/A,#N/A,FALSE,"CCTV"}</definedName>
    <definedName name="GFDS" localSheetId="18" hidden="1">{#N/A,#N/A,FALSE,"CCTV"}</definedName>
    <definedName name="GFDS" localSheetId="17" hidden="1">{#N/A,#N/A,FALSE,"CCTV"}</definedName>
    <definedName name="GFDS" localSheetId="16" hidden="1">{#N/A,#N/A,FALSE,"CCTV"}</definedName>
    <definedName name="GFDS" localSheetId="14" hidden="1">{#N/A,#N/A,FALSE,"CCTV"}</definedName>
    <definedName name="GFDS" localSheetId="13" hidden="1">{#N/A,#N/A,FALSE,"CCTV"}</definedName>
    <definedName name="GFDS" localSheetId="3" hidden="1">{#N/A,#N/A,FALSE,"CCTV"}</definedName>
    <definedName name="GFDS" hidden="1">{#N/A,#N/A,FALSE,"CCTV"}</definedName>
    <definedName name="GFG"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1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dfg" localSheetId="11" hidden="1">[97]차액보증!#REF!</definedName>
    <definedName name="gfgdfg" localSheetId="1" hidden="1">[97]차액보증!#REF!</definedName>
    <definedName name="gfgdfg" localSheetId="2" hidden="1">[97]차액보증!#REF!</definedName>
    <definedName name="gfgdfg" localSheetId="10" hidden="1">[97]차액보증!#REF!</definedName>
    <definedName name="gfgdfg" localSheetId="15" hidden="1">[97]차액보증!#REF!</definedName>
    <definedName name="gfgdfg" localSheetId="18" hidden="1">[97]차액보증!#REF!</definedName>
    <definedName name="gfgdfg" localSheetId="17" hidden="1">[97]차액보증!#REF!</definedName>
    <definedName name="gfgdfg" localSheetId="16" hidden="1">[97]차액보증!#REF!</definedName>
    <definedName name="gfgdfg" localSheetId="14" hidden="1">[97]차액보증!#REF!</definedName>
    <definedName name="gfgdfg" localSheetId="13" hidden="1">[97]차액보증!#REF!</definedName>
    <definedName name="gfgdfg" localSheetId="3" hidden="1">[97]차액보증!#REF!</definedName>
    <definedName name="gfgdfg" hidden="1">[97]차액보증!#REF!</definedName>
    <definedName name="gfhfgh" localSheetId="2" hidden="1">{#N/A,#N/A,FALSE,"Chi tiÆt"}</definedName>
    <definedName name="gfhfgh" localSheetId="3" hidden="1">{#N/A,#N/A,FALSE,"Chi tiÆt"}</definedName>
    <definedName name="gfhfgh" hidden="1">{#N/A,#N/A,FALSE,"Chi tiÆt"}</definedName>
    <definedName name="GFHJ" localSheetId="2" hidden="1">{#N/A,#N/A,FALSE,"단가표지"}</definedName>
    <definedName name="GFHJ" localSheetId="3" hidden="1">{#N/A,#N/A,FALSE,"단가표지"}</definedName>
    <definedName name="GFHJ" hidden="1">{#N/A,#N/A,FALSE,"단가표지"}</definedName>
    <definedName name="gfjgfh" localSheetId="11" hidden="1">{#N/A,#N/A,FALSE,"CCTV"}</definedName>
    <definedName name="gfjgfh" localSheetId="1" hidden="1">{#N/A,#N/A,FALSE,"CCTV"}</definedName>
    <definedName name="gfjgfh" localSheetId="2" hidden="1">{#N/A,#N/A,FALSE,"CCTV"}</definedName>
    <definedName name="gfjgfh" localSheetId="10" hidden="1">{#N/A,#N/A,FALSE,"CCTV"}</definedName>
    <definedName name="gfjgfh" localSheetId="15" hidden="1">{#N/A,#N/A,FALSE,"CCTV"}</definedName>
    <definedName name="gfjgfh" localSheetId="18" hidden="1">{#N/A,#N/A,FALSE,"CCTV"}</definedName>
    <definedName name="gfjgfh" localSheetId="17" hidden="1">{#N/A,#N/A,FALSE,"CCTV"}</definedName>
    <definedName name="gfjgfh" localSheetId="16" hidden="1">{#N/A,#N/A,FALSE,"CCTV"}</definedName>
    <definedName name="gfjgfh" localSheetId="14" hidden="1">{#N/A,#N/A,FALSE,"CCTV"}</definedName>
    <definedName name="gfjgfh" localSheetId="13" hidden="1">{#N/A,#N/A,FALSE,"CCTV"}</definedName>
    <definedName name="gfjgfh" localSheetId="3" hidden="1">{#N/A,#N/A,FALSE,"CCTV"}</definedName>
    <definedName name="gfjgfh" hidden="1">{#N/A,#N/A,FALSE,"CCTV"}</definedName>
    <definedName name="gfjgfhfg" localSheetId="11" hidden="1">{#N/A,#N/A,FALSE,"CCTV"}</definedName>
    <definedName name="gfjgfhfg" localSheetId="1" hidden="1">{#N/A,#N/A,FALSE,"CCTV"}</definedName>
    <definedName name="gfjgfhfg" localSheetId="2" hidden="1">{#N/A,#N/A,FALSE,"CCTV"}</definedName>
    <definedName name="gfjgfhfg" localSheetId="10" hidden="1">{#N/A,#N/A,FALSE,"CCTV"}</definedName>
    <definedName name="gfjgfhfg" localSheetId="15" hidden="1">{#N/A,#N/A,FALSE,"CCTV"}</definedName>
    <definedName name="gfjgfhfg" localSheetId="18" hidden="1">{#N/A,#N/A,FALSE,"CCTV"}</definedName>
    <definedName name="gfjgfhfg" localSheetId="17" hidden="1">{#N/A,#N/A,FALSE,"CCTV"}</definedName>
    <definedName name="gfjgfhfg" localSheetId="16" hidden="1">{#N/A,#N/A,FALSE,"CCTV"}</definedName>
    <definedName name="gfjgfhfg" localSheetId="14" hidden="1">{#N/A,#N/A,FALSE,"CCTV"}</definedName>
    <definedName name="gfjgfhfg" localSheetId="13" hidden="1">{#N/A,#N/A,FALSE,"CCTV"}</definedName>
    <definedName name="gfjgfhfg" localSheetId="3" hidden="1">{#N/A,#N/A,FALSE,"CCTV"}</definedName>
    <definedName name="gfjgfhfg" hidden="1">{#N/A,#N/A,FALSE,"CCTV"}</definedName>
    <definedName name="GFJGFJGH" localSheetId="2" hidden="1">{#N/A,#N/A,FALSE,"2~8번"}</definedName>
    <definedName name="GFJGFJGH" localSheetId="3" hidden="1">{#N/A,#N/A,FALSE,"2~8번"}</definedName>
    <definedName name="GFJGFJGH" hidden="1">{#N/A,#N/A,FALSE,"2~8번"}</definedName>
    <definedName name="GFJGFJRRJGH" localSheetId="2" hidden="1">{#N/A,#N/A,FALSE,"배수1"}</definedName>
    <definedName name="GFJGFJRRJGH" localSheetId="3" hidden="1">{#N/A,#N/A,FALSE,"배수1"}</definedName>
    <definedName name="GFJGFJRRJGH" hidden="1">{#N/A,#N/A,FALSE,"배수1"}</definedName>
    <definedName name="GFJHGFJGF" localSheetId="2" hidden="1">{#N/A,#N/A,FALSE,"혼합골재"}</definedName>
    <definedName name="GFJHGFJGF" localSheetId="3" hidden="1">{#N/A,#N/A,FALSE,"혼합골재"}</definedName>
    <definedName name="GFJHGFJGF" hidden="1">{#N/A,#N/A,FALSE,"혼합골재"}</definedName>
    <definedName name="GFRRJGH" localSheetId="2" hidden="1">{#N/A,#N/A,FALSE,"단가표지"}</definedName>
    <definedName name="GFRRJGH" localSheetId="3" hidden="1">{#N/A,#N/A,FALSE,"단가표지"}</definedName>
    <definedName name="GFRRJGH" hidden="1">{#N/A,#N/A,FALSE,"단가표지"}</definedName>
    <definedName name="gg" localSheetId="11">#REF!</definedName>
    <definedName name="gg" localSheetId="1">#REF!</definedName>
    <definedName name="gg" localSheetId="2">#REF!</definedName>
    <definedName name="gg" localSheetId="10">#REF!</definedName>
    <definedName name="gg" localSheetId="15">#REF!</definedName>
    <definedName name="gg" localSheetId="18">#REF!</definedName>
    <definedName name="gg" localSheetId="17">#REF!</definedName>
    <definedName name="gg" localSheetId="16">#REF!</definedName>
    <definedName name="gg" localSheetId="14">#REF!</definedName>
    <definedName name="gg" localSheetId="13">#REF!</definedName>
    <definedName name="gg" localSheetId="3">#REF!</definedName>
    <definedName name="gg">#REF!</definedName>
    <definedName name="ggg" localSheetId="50" hidden="1">{"'Sheet1'!$L$16"}</definedName>
    <definedName name="ggg" localSheetId="11" hidden="1">{"'Sheet1'!$L$16"}</definedName>
    <definedName name="ggg" localSheetId="1" hidden="1">{"'Sheet1'!$L$16"}</definedName>
    <definedName name="ggg" localSheetId="2" hidden="1">{"'Sheet1'!$L$16"}</definedName>
    <definedName name="ggg" localSheetId="10" hidden="1">{"'Sheet1'!$L$16"}</definedName>
    <definedName name="ggg" localSheetId="15" hidden="1">{"'Sheet1'!$L$16"}</definedName>
    <definedName name="ggg" localSheetId="18" hidden="1">{"'Sheet1'!$L$16"}</definedName>
    <definedName name="ggg" localSheetId="17" hidden="1">{"'Sheet1'!$L$16"}</definedName>
    <definedName name="ggg" localSheetId="16" hidden="1">{"'Sheet1'!$L$16"}</definedName>
    <definedName name="ggg" localSheetId="14" hidden="1">{"'Sheet1'!$L$16"}</definedName>
    <definedName name="ggg" localSheetId="13" hidden="1">{"'Sheet1'!$L$16"}</definedName>
    <definedName name="ggg" localSheetId="3" hidden="1">{"'Sheet1'!$L$16"}</definedName>
    <definedName name="ggg" hidden="1">{"'Sheet1'!$L$16"}</definedName>
    <definedName name="gggg" localSheetId="50" hidden="1">{"'Sheet1'!$L$16"}</definedName>
    <definedName name="gggg" localSheetId="11" hidden="1">{"'Sheet1'!$L$16"}</definedName>
    <definedName name="gggg" localSheetId="1" hidden="1">{"'Sheet1'!$L$16"}</definedName>
    <definedName name="gggg" localSheetId="2" hidden="1">{"'Sheet1'!$L$16"}</definedName>
    <definedName name="gggg" localSheetId="10" hidden="1">{"'Sheet1'!$L$16"}</definedName>
    <definedName name="gggg" localSheetId="15" hidden="1">{"'Sheet1'!$L$16"}</definedName>
    <definedName name="gggg" localSheetId="18" hidden="1">{"'Sheet1'!$L$16"}</definedName>
    <definedName name="gggg" localSheetId="17" hidden="1">{"'Sheet1'!$L$16"}</definedName>
    <definedName name="gggg" localSheetId="16" hidden="1">{"'Sheet1'!$L$16"}</definedName>
    <definedName name="gggg" localSheetId="14" hidden="1">{"'Sheet1'!$L$16"}</definedName>
    <definedName name="gggg" localSheetId="13" hidden="1">{"'Sheet1'!$L$16"}</definedName>
    <definedName name="gggg" localSheetId="3" hidden="1">{"'Sheet1'!$L$16"}</definedName>
    <definedName name="gggg" hidden="1">{"'Sheet1'!$L$16"}</definedName>
    <definedName name="ggggfd" localSheetId="11" hidden="1">[12]Spread!#REF!</definedName>
    <definedName name="ggggfd" localSheetId="1" hidden="1">[12]Spread!#REF!</definedName>
    <definedName name="ggggfd" localSheetId="2" hidden="1">[12]Spread!#REF!</definedName>
    <definedName name="ggggfd" localSheetId="10" hidden="1">[12]Spread!#REF!</definedName>
    <definedName name="ggggfd" localSheetId="15" hidden="1">[12]Spread!#REF!</definedName>
    <definedName name="ggggfd" localSheetId="18" hidden="1">[12]Spread!#REF!</definedName>
    <definedName name="ggggfd" localSheetId="17" hidden="1">[12]Spread!#REF!</definedName>
    <definedName name="ggggfd" localSheetId="16" hidden="1">[12]Spread!#REF!</definedName>
    <definedName name="ggggfd" localSheetId="14" hidden="1">[12]Spread!#REF!</definedName>
    <definedName name="ggggfd" localSheetId="13" hidden="1">[12]Spread!#REF!</definedName>
    <definedName name="ggggfd" localSheetId="3" hidden="1">[12]Spread!#REF!</definedName>
    <definedName name="ggggfd" hidden="1">[12]Spread!#REF!</definedName>
    <definedName name="ggggg" localSheetId="2" hidden="1">{"'장비'!$A$3:$M$12"}</definedName>
    <definedName name="ggggg" localSheetId="3" hidden="1">{"'장비'!$A$3:$M$12"}</definedName>
    <definedName name="ggggg" hidden="1">{"'장비'!$A$3:$M$12"}</definedName>
    <definedName name="GGGGGGG" hidden="1">#REF!</definedName>
    <definedName name="ggsf">#REF!</definedName>
    <definedName name="gh" localSheetId="11" hidden="1">{#N/A,#N/A,FALSE,"Project Cost Summary";#N/A,#N/A,FALSE,"Man Hour Summary"}</definedName>
    <definedName name="gh" localSheetId="1" hidden="1">{#N/A,#N/A,FALSE,"Project Cost Summary";#N/A,#N/A,FALSE,"Man Hour Summary"}</definedName>
    <definedName name="gh" localSheetId="2" hidden="1">{#N/A,#N/A,FALSE,"Project Cost Summary";#N/A,#N/A,FALSE,"Man Hour Summary"}</definedName>
    <definedName name="gh" localSheetId="10" hidden="1">{#N/A,#N/A,FALSE,"Project Cost Summary";#N/A,#N/A,FALSE,"Man Hour Summary"}</definedName>
    <definedName name="gh" localSheetId="15" hidden="1">{#N/A,#N/A,FALSE,"Project Cost Summary";#N/A,#N/A,FALSE,"Man Hour Summary"}</definedName>
    <definedName name="gh" localSheetId="18" hidden="1">{#N/A,#N/A,FALSE,"Project Cost Summary";#N/A,#N/A,FALSE,"Man Hour Summary"}</definedName>
    <definedName name="gh" localSheetId="17" hidden="1">{#N/A,#N/A,FALSE,"Project Cost Summary";#N/A,#N/A,FALSE,"Man Hour Summary"}</definedName>
    <definedName name="gh" localSheetId="16" hidden="1">{#N/A,#N/A,FALSE,"Project Cost Summary";#N/A,#N/A,FALSE,"Man Hour Summary"}</definedName>
    <definedName name="gh" localSheetId="14" hidden="1">{#N/A,#N/A,FALSE,"Project Cost Summary";#N/A,#N/A,FALSE,"Man Hour Summary"}</definedName>
    <definedName name="gh" localSheetId="13" hidden="1">{#N/A,#N/A,FALSE,"Project Cost Summary";#N/A,#N/A,FALSE,"Man Hour Summary"}</definedName>
    <definedName name="gh" localSheetId="3" hidden="1">{#N/A,#N/A,FALSE,"Project Cost Summary";#N/A,#N/A,FALSE,"Man Hour Summary"}</definedName>
    <definedName name="gh" hidden="1">{#N/A,#N/A,FALSE,"Project Cost Summary";#N/A,#N/A,FALSE,"Man Hour Summary"}</definedName>
    <definedName name="ghj" localSheetId="50" hidden="1">{"'Sheet1'!$L$16"}</definedName>
    <definedName name="ghj" localSheetId="11" hidden="1">{"'Sheet1'!$L$16"}</definedName>
    <definedName name="ghj" localSheetId="1" hidden="1">{"'Sheet1'!$L$16"}</definedName>
    <definedName name="ghj" localSheetId="2" hidden="1">{"'Sheet1'!$L$16"}</definedName>
    <definedName name="ghj" localSheetId="10" hidden="1">{"'Sheet1'!$L$16"}</definedName>
    <definedName name="ghj" localSheetId="15" hidden="1">{"'Sheet1'!$L$16"}</definedName>
    <definedName name="ghj" localSheetId="18" hidden="1">{"'Sheet1'!$L$16"}</definedName>
    <definedName name="ghj" localSheetId="17" hidden="1">{"'Sheet1'!$L$16"}</definedName>
    <definedName name="ghj" localSheetId="16" hidden="1">{"'Sheet1'!$L$16"}</definedName>
    <definedName name="ghj" localSheetId="14" hidden="1">{"'Sheet1'!$L$16"}</definedName>
    <definedName name="ghj" localSheetId="13" hidden="1">{"'Sheet1'!$L$16"}</definedName>
    <definedName name="ghj" localSheetId="3" hidden="1">{"'Sheet1'!$L$16"}</definedName>
    <definedName name="ghj" hidden="1">{"'Sheet1'!$L$16"}</definedName>
    <definedName name="Gi__vËt_t">#REF!</definedName>
    <definedName name="gia_tien">#REF!</definedName>
    <definedName name="gia_tien_BTN">#REF!</definedName>
    <definedName name="gid" localSheetId="2" hidden="1">{"'Sheet1'!$L$16"}</definedName>
    <definedName name="gid" localSheetId="3" hidden="1">{"'Sheet1'!$L$16"}</definedName>
    <definedName name="gid" hidden="1">{"'Sheet1'!$L$16"}</definedName>
    <definedName name="Girostufen">#REF!</definedName>
    <definedName name="Gitterrost">#REF!</definedName>
    <definedName name="gj" localSheetId="2" hidden="1">{"'Liquid'!$A$1:$U$57"}</definedName>
    <definedName name="gj" localSheetId="3" hidden="1">{"'Liquid'!$A$1:$U$57"}</definedName>
    <definedName name="gj" hidden="1">{"'Liquid'!$A$1:$U$57"}</definedName>
    <definedName name="GJFGJFGJ" localSheetId="2" hidden="1">{#N/A,#N/A,FALSE,"골재소요량";#N/A,#N/A,FALSE,"골재소요량"}</definedName>
    <definedName name="GJFGJFGJ" localSheetId="3" hidden="1">{#N/A,#N/A,FALSE,"골재소요량";#N/A,#N/A,FALSE,"골재소요량"}</definedName>
    <definedName name="GJFGJFGJ" hidden="1">{#N/A,#N/A,FALSE,"골재소요량";#N/A,#N/A,FALSE,"골재소요량"}</definedName>
    <definedName name="GJGFJGFHJ" localSheetId="2" hidden="1">{#N/A,#N/A,FALSE,"속도"}</definedName>
    <definedName name="GJGFJGFHJ" localSheetId="3" hidden="1">{#N/A,#N/A,FALSE,"속도"}</definedName>
    <definedName name="GJGFJGFHJ" hidden="1">{#N/A,#N/A,FALSE,"속도"}</definedName>
    <definedName name="gkd" localSheetId="2" hidden="1">{"'Sheet1'!$L$16"}</definedName>
    <definedName name="gkd" localSheetId="3" hidden="1">{"'Sheet1'!$L$16"}</definedName>
    <definedName name="gkd" hidden="1">{"'Sheet1'!$L$16"}</definedName>
    <definedName name="gl3p">#REF!</definedName>
    <definedName name="globe">#REF!</definedName>
    <definedName name="GoBack" localSheetId="7">[77]Sheet1!GoBack</definedName>
    <definedName name="GoBack" localSheetId="5">[77]Sheet1!GoBack</definedName>
    <definedName name="GoBack" localSheetId="23">[77]Sheet1!GoBack</definedName>
    <definedName name="GoBack" localSheetId="24">[77]Sheet1!GoBack</definedName>
    <definedName name="GoBack" localSheetId="41">[77]Sheet1!GoBack</definedName>
    <definedName name="GoBack" localSheetId="46">[77]Sheet1!GoBack</definedName>
    <definedName name="GoBack" localSheetId="45">[77]Sheet1!GoBack</definedName>
    <definedName name="GoBack" localSheetId="38">[77]Sheet1!GoBack</definedName>
    <definedName name="GoBack" localSheetId="30">[77]Sheet1!GoBack</definedName>
    <definedName name="GoBack" localSheetId="29">[77]Sheet1!GoBack</definedName>
    <definedName name="GoBack" localSheetId="31">[77]Sheet1!GoBack</definedName>
    <definedName name="GoBack" localSheetId="37">[77]Sheet1!GoBack</definedName>
    <definedName name="GoBack" localSheetId="28">[77]Sheet1!GoBack</definedName>
    <definedName name="GoBack" localSheetId="36">[77]Sheet1!GoBack</definedName>
    <definedName name="GoBack" localSheetId="44">[77]Sheet1!GoBack</definedName>
    <definedName name="GoBack" localSheetId="43">[77]Sheet1!GoBack</definedName>
    <definedName name="GoBack" localSheetId="39">[77]Sheet1!GoBack</definedName>
    <definedName name="GoBack" localSheetId="47">[77]Sheet1!GoBack</definedName>
    <definedName name="GoBack" localSheetId="42">[77]Sheet1!GoBack</definedName>
    <definedName name="GoBack" localSheetId="0">[77]Sheet1!GoBack</definedName>
    <definedName name="GoBack" localSheetId="11">[77]Sheet1!GoBack</definedName>
    <definedName name="GoBack" localSheetId="1">[77]Sheet1!GoBack</definedName>
    <definedName name="GoBack" localSheetId="9">[77]Sheet1!GoBack</definedName>
    <definedName name="GoBack" localSheetId="8">[77]Sheet1!GoBack</definedName>
    <definedName name="GoBack" localSheetId="2">[77]Sheet1!GoBack</definedName>
    <definedName name="GoBack" localSheetId="25">[77]Sheet1!GoBack</definedName>
    <definedName name="GoBack" localSheetId="35">[77]Sheet1!GoBack</definedName>
    <definedName name="GoBack" localSheetId="6">[77]Sheet1!GoBack</definedName>
    <definedName name="GoBack" localSheetId="34">[77]Sheet1!GoBack</definedName>
    <definedName name="GoBack" localSheetId="33">[77]Sheet1!GoBack</definedName>
    <definedName name="GoBack" localSheetId="27">[77]Sheet1!GoBack</definedName>
    <definedName name="GoBack" localSheetId="26">[77]Sheet1!GoBack</definedName>
    <definedName name="GoBack" localSheetId="32">[77]Sheet1!GoBack</definedName>
    <definedName name="GoBack" localSheetId="22">[77]Sheet1!GoBack</definedName>
    <definedName name="GoBack" localSheetId="10">[77]Sheet1!GoBack</definedName>
    <definedName name="GoBack" localSheetId="15">[77]Sheet1!GoBack</definedName>
    <definedName name="GoBack" localSheetId="18">[77]Sheet1!GoBack</definedName>
    <definedName name="GoBack" localSheetId="20">[77]Sheet1!GoBack</definedName>
    <definedName name="GoBack" localSheetId="40">[77]Sheet1!GoBack</definedName>
    <definedName name="GoBack" localSheetId="21">[77]Sheet1!GoBack</definedName>
    <definedName name="GoBack" localSheetId="19">[77]Sheet1!GoBack</definedName>
    <definedName name="GoBack" localSheetId="17">[77]Sheet1!GoBack</definedName>
    <definedName name="GoBack" localSheetId="16">[77]Sheet1!GoBack</definedName>
    <definedName name="GoBack" localSheetId="14">[77]Sheet1!GoBack</definedName>
    <definedName name="GoBack" localSheetId="13">[77]Sheet1!GoBack</definedName>
    <definedName name="GoBack" localSheetId="3">[77]Sheet1!GoBack</definedName>
    <definedName name="GoBack" localSheetId="4">[77]Sheet1!GoBack</definedName>
    <definedName name="GoBack">[77]Sheet1!GoBack</definedName>
    <definedName name="GPT_GROUNDING_PT">'[98]NEW-PANEL'!#REF!</definedName>
    <definedName name="Gr">#REF!</definedName>
    <definedName name="Gr_FC_FOB_PlMat">#REF!</definedName>
    <definedName name="Gr_FC_LocTransp">#REF!</definedName>
    <definedName name="Gr_FC_OceanFr">#REF!</definedName>
    <definedName name="Groups">#REF!</definedName>
    <definedName name="GSDGSRWQR" localSheetId="2" hidden="1">{#N/A,#N/A,FALSE,"속도"}</definedName>
    <definedName name="GSDGSRWQR" localSheetId="3" hidden="1">{#N/A,#N/A,FALSE,"속도"}</definedName>
    <definedName name="GSDGSRWQR" hidden="1">{#N/A,#N/A,FALSE,"속도"}</definedName>
    <definedName name="gt" localSheetId="2" hidden="1">{"'Liquid'!$A$1:$U$57"}</definedName>
    <definedName name="gt" localSheetId="3" hidden="1">{"'Liquid'!$A$1:$U$57"}</definedName>
    <definedName name="gt" hidden="1">{"'Liquid'!$A$1:$U$57"}</definedName>
    <definedName name="GTESS" localSheetId="2" hidden="1">{#N/A,#N/A,FALSE,"Mhr_Sum"}</definedName>
    <definedName name="GTESS" localSheetId="3" hidden="1">{#N/A,#N/A,FALSE,"Mhr_Sum"}</definedName>
    <definedName name="GTESS" hidden="1">{#N/A,#N/A,FALSE,"Mhr_Sum"}</definedName>
    <definedName name="GTOTAL" localSheetId="50" hidden="1">{"'Sheet1'!$L$16"}</definedName>
    <definedName name="GTOTAL" localSheetId="11" hidden="1">{"'Sheet1'!$L$16"}</definedName>
    <definedName name="GTOTAL" localSheetId="1" hidden="1">{"'Sheet1'!$L$16"}</definedName>
    <definedName name="GTOTAL" localSheetId="2" hidden="1">{"'Sheet1'!$L$16"}</definedName>
    <definedName name="GTOTAL" localSheetId="10" hidden="1">{"'Sheet1'!$L$16"}</definedName>
    <definedName name="GTOTAL" localSheetId="15" hidden="1">{"'Sheet1'!$L$16"}</definedName>
    <definedName name="GTOTAL" localSheetId="18" hidden="1">{"'Sheet1'!$L$16"}</definedName>
    <definedName name="GTOTAL" localSheetId="17" hidden="1">{"'Sheet1'!$L$16"}</definedName>
    <definedName name="GTOTAL" localSheetId="16" hidden="1">{"'Sheet1'!$L$16"}</definedName>
    <definedName name="GTOTAL" localSheetId="14" hidden="1">{"'Sheet1'!$L$16"}</definedName>
    <definedName name="GTOTAL" localSheetId="13" hidden="1">{"'Sheet1'!$L$16"}</definedName>
    <definedName name="GTOTAL" localSheetId="3" hidden="1">{"'Sheet1'!$L$16"}</definedName>
    <definedName name="GTOTAL" hidden="1">{"'Sheet1'!$L$16"}</definedName>
    <definedName name="GTXL">#REF!</definedName>
    <definedName name="GUESTPNT" localSheetId="7">[52]!GUESTPNT</definedName>
    <definedName name="GUESTPNT" localSheetId="5">[52]!GUESTPNT</definedName>
    <definedName name="GUESTPNT" localSheetId="23">[52]!GUESTPNT</definedName>
    <definedName name="GUESTPNT" localSheetId="24">[52]!GUESTPNT</definedName>
    <definedName name="GUESTPNT" localSheetId="41">[52]!GUESTPNT</definedName>
    <definedName name="GUESTPNT" localSheetId="46">[52]!GUESTPNT</definedName>
    <definedName name="GUESTPNT" localSheetId="45">[52]!GUESTPNT</definedName>
    <definedName name="GUESTPNT" localSheetId="38">[52]!GUESTPNT</definedName>
    <definedName name="GUESTPNT" localSheetId="30">[52]!GUESTPNT</definedName>
    <definedName name="GUESTPNT" localSheetId="29">[52]!GUESTPNT</definedName>
    <definedName name="GUESTPNT" localSheetId="31">[52]!GUESTPNT</definedName>
    <definedName name="GUESTPNT" localSheetId="37">[52]!GUESTPNT</definedName>
    <definedName name="GUESTPNT" localSheetId="28">[52]!GUESTPNT</definedName>
    <definedName name="GUESTPNT" localSheetId="36">[52]!GUESTPNT</definedName>
    <definedName name="GUESTPNT" localSheetId="44">[52]!GUESTPNT</definedName>
    <definedName name="GUESTPNT" localSheetId="43">[52]!GUESTPNT</definedName>
    <definedName name="GUESTPNT" localSheetId="39">[52]!GUESTPNT</definedName>
    <definedName name="GUESTPNT" localSheetId="47">[52]!GUESTPNT</definedName>
    <definedName name="GUESTPNT" localSheetId="42">[52]!GUESTPNT</definedName>
    <definedName name="GUESTPNT" localSheetId="0">[52]!GUESTPNT</definedName>
    <definedName name="GUESTPNT" localSheetId="11">[52]!GUESTPNT</definedName>
    <definedName name="GUESTPNT" localSheetId="1">[52]!GUESTPNT</definedName>
    <definedName name="GUESTPNT" localSheetId="9">[52]!GUESTPNT</definedName>
    <definedName name="GUESTPNT" localSheetId="8">[52]!GUESTPNT</definedName>
    <definedName name="GUESTPNT" localSheetId="2">[52]!GUESTPNT</definedName>
    <definedName name="GUESTPNT" localSheetId="25">[52]!GUESTPNT</definedName>
    <definedName name="GUESTPNT" localSheetId="35">[52]!GUESTPNT</definedName>
    <definedName name="GUESTPNT" localSheetId="6">[52]!GUESTPNT</definedName>
    <definedName name="GUESTPNT" localSheetId="34">[52]!GUESTPNT</definedName>
    <definedName name="GUESTPNT" localSheetId="33">[52]!GUESTPNT</definedName>
    <definedName name="GUESTPNT" localSheetId="27">[52]!GUESTPNT</definedName>
    <definedName name="GUESTPNT" localSheetId="26">[52]!GUESTPNT</definedName>
    <definedName name="GUESTPNT" localSheetId="32">[52]!GUESTPNT</definedName>
    <definedName name="GUESTPNT" localSheetId="22">[52]!GUESTPNT</definedName>
    <definedName name="GUESTPNT" localSheetId="10">[52]!GUESTPNT</definedName>
    <definedName name="GUESTPNT" localSheetId="15">[52]!GUESTPNT</definedName>
    <definedName name="GUESTPNT" localSheetId="18">[52]!GUESTPNT</definedName>
    <definedName name="GUESTPNT" localSheetId="20">[52]!GUESTPNT</definedName>
    <definedName name="GUESTPNT" localSheetId="40">[52]!GUESTPNT</definedName>
    <definedName name="GUESTPNT" localSheetId="21">[52]!GUESTPNT</definedName>
    <definedName name="GUESTPNT" localSheetId="19">[52]!GUESTPNT</definedName>
    <definedName name="GUESTPNT" localSheetId="17">[52]!GUESTPNT</definedName>
    <definedName name="GUESTPNT" localSheetId="16">[52]!GUESTPNT</definedName>
    <definedName name="GUESTPNT" localSheetId="14">[52]!GUESTPNT</definedName>
    <definedName name="GUESTPNT" localSheetId="13">[52]!GUESTPNT</definedName>
    <definedName name="GUESTPNT" localSheetId="3">[52]!GUESTPNT</definedName>
    <definedName name="GUESTPNT" localSheetId="4">[52]!GUESTPNT</definedName>
    <definedName name="GUESTPNT">[52]!GUESTPNT</definedName>
    <definedName name="GV" localSheetId="2" hidden="1">{#N/A,#N/A,FALSE,"CCTV"}</definedName>
    <definedName name="GV" localSheetId="3" hidden="1">{#N/A,#N/A,FALSE,"CCTV"}</definedName>
    <definedName name="GV" hidden="1">{#N/A,#N/A,FALSE,"CCTV"}</definedName>
    <definedName name="gvl">[99]GVL!$A$6:$F$131</definedName>
    <definedName name="gvla">#REF!</definedName>
    <definedName name="h" localSheetId="50" hidden="1">{"'Sheet1'!$L$16"}</definedName>
    <definedName name="h" localSheetId="11" hidden="1">{"'Sheet1'!$L$16"}</definedName>
    <definedName name="h" localSheetId="1" hidden="1">{"'Sheet1'!$L$16"}</definedName>
    <definedName name="h" localSheetId="2" hidden="1">{"'Sheet1'!$L$16"}</definedName>
    <definedName name="h" localSheetId="10" hidden="1">{"'Sheet1'!$L$16"}</definedName>
    <definedName name="h" localSheetId="15" hidden="1">{"'Sheet1'!$L$16"}</definedName>
    <definedName name="h" localSheetId="18" hidden="1">{"'Sheet1'!$L$16"}</definedName>
    <definedName name="h" localSheetId="17" hidden="1">{"'Sheet1'!$L$16"}</definedName>
    <definedName name="h" localSheetId="16" hidden="1">{"'Sheet1'!$L$16"}</definedName>
    <definedName name="h" localSheetId="14" hidden="1">{"'Sheet1'!$L$16"}</definedName>
    <definedName name="h" localSheetId="13" hidden="1">{"'Sheet1'!$L$16"}</definedName>
    <definedName name="h" localSheetId="3" hidden="1">{"'Sheet1'!$L$16"}</definedName>
    <definedName name="h" localSheetId="52">#REF!</definedName>
    <definedName name="h" hidden="1">{"'Sheet1'!$L$16"}</definedName>
    <definedName name="H.">[47]Input!#REF!</definedName>
    <definedName name="h.2">[100]Sheet1!#REF!</definedName>
    <definedName name="h1_">'[32]Xuly Data'!#REF!</definedName>
    <definedName name="h2_">'[32]Xuly Data'!#REF!</definedName>
    <definedName name="h3_">'[32]Xuly Data'!#REF!</definedName>
    <definedName name="h4_">'[32]Xuly Data'!#REF!</definedName>
    <definedName name="h5_">'[32]Xuly Data'!#REF!</definedName>
    <definedName name="h6_">'[32]Xuly Data'!#REF!</definedName>
    <definedName name="h7_">'[32]Xuly Data'!#REF!</definedName>
    <definedName name="Hang_muc_khac">#REF!</definedName>
    <definedName name="HANGER_LOOKUP">#REF!</definedName>
    <definedName name="HangerMultiplier">#REF!</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aq" localSheetId="50" hidden="1">{"'Sheet1'!$L$16"}</definedName>
    <definedName name="haq" localSheetId="11" hidden="1">{"'Sheet1'!$L$16"}</definedName>
    <definedName name="haq" localSheetId="1" hidden="1">{"'Sheet1'!$L$16"}</definedName>
    <definedName name="haq" localSheetId="2" hidden="1">{"'Sheet1'!$L$16"}</definedName>
    <definedName name="haq" localSheetId="10" hidden="1">{"'Sheet1'!$L$16"}</definedName>
    <definedName name="haq" localSheetId="15" hidden="1">{"'Sheet1'!$L$16"}</definedName>
    <definedName name="haq" localSheetId="18" hidden="1">{"'Sheet1'!$L$16"}</definedName>
    <definedName name="haq" localSheetId="17" hidden="1">{"'Sheet1'!$L$16"}</definedName>
    <definedName name="haq" localSheetId="16" hidden="1">{"'Sheet1'!$L$16"}</definedName>
    <definedName name="haq" localSheetId="14" hidden="1">{"'Sheet1'!$L$16"}</definedName>
    <definedName name="haq" localSheetId="13" hidden="1">{"'Sheet1'!$L$16"}</definedName>
    <definedName name="haq" localSheetId="3" hidden="1">{"'Sheet1'!$L$16"}</definedName>
    <definedName name="haq" hidden="1">{"'Sheet1'!$L$16"}</definedName>
    <definedName name="Hardware" localSheetId="2" hidden="1">{#N/A,#N/A,TRUE,"Str.";#N/A,#N/A,TRUE,"Steel &amp; Roof";#N/A,#N/A,TRUE,"Arc.";#N/A,#N/A,TRUE,"Preliminary";#N/A,#N/A,TRUE,"Sum_Prelim"}</definedName>
    <definedName name="Hardware" localSheetId="3" hidden="1">{#N/A,#N/A,TRUE,"Str.";#N/A,#N/A,TRUE,"Steel &amp; Roof";#N/A,#N/A,TRUE,"Arc.";#N/A,#N/A,TRUE,"Preliminary";#N/A,#N/A,TRUE,"Sum_Prelim"}</definedName>
    <definedName name="Hardware" hidden="1">{#N/A,#N/A,TRUE,"Str.";#N/A,#N/A,TRUE,"Steel &amp; Roof";#N/A,#N/A,TRUE,"Arc.";#N/A,#N/A,TRUE,"Preliminary";#N/A,#N/A,TRUE,"Sum_Prelim"}</definedName>
    <definedName name="Haspelfahrwerk">#REF!</definedName>
    <definedName name="hchair">#REF!</definedName>
    <definedName name="HCNA" localSheetId="50" hidden="1">{"'Sheet1'!$L$16"}</definedName>
    <definedName name="HCNA" localSheetId="11" hidden="1">{"'Sheet1'!$L$16"}</definedName>
    <definedName name="HCNA" localSheetId="1" hidden="1">{"'Sheet1'!$L$16"}</definedName>
    <definedName name="HCNA" localSheetId="2" hidden="1">{"'Sheet1'!$L$16"}</definedName>
    <definedName name="HCNA" localSheetId="10" hidden="1">{"'Sheet1'!$L$16"}</definedName>
    <definedName name="HCNA" localSheetId="15" hidden="1">{"'Sheet1'!$L$16"}</definedName>
    <definedName name="HCNA" localSheetId="18" hidden="1">{"'Sheet1'!$L$16"}</definedName>
    <definedName name="HCNA" localSheetId="17" hidden="1">{"'Sheet1'!$L$16"}</definedName>
    <definedName name="HCNA" localSheetId="16" hidden="1">{"'Sheet1'!$L$16"}</definedName>
    <definedName name="HCNA" localSheetId="14" hidden="1">{"'Sheet1'!$L$16"}</definedName>
    <definedName name="HCNA" localSheetId="13" hidden="1">{"'Sheet1'!$L$16"}</definedName>
    <definedName name="HCNA" localSheetId="3" hidden="1">{"'Sheet1'!$L$16"}</definedName>
    <definedName name="HCNA" hidden="1">{"'Sheet1'!$L$16"}</definedName>
    <definedName name="HDFD" localSheetId="2" hidden="1">{#N/A,#N/A,FALSE,"속도"}</definedName>
    <definedName name="HDFD" localSheetId="3" hidden="1">{#N/A,#N/A,FALSE,"속도"}</definedName>
    <definedName name="HDFD" hidden="1">{#N/A,#N/A,FALSE,"속도"}</definedName>
    <definedName name="HDFJHJ" localSheetId="2" hidden="1">{#N/A,#N/A,FALSE,"Mhr_Sum"}</definedName>
    <definedName name="HDFJHJ" localSheetId="3" hidden="1">{#N/A,#N/A,FALSE,"Mhr_Sum"}</definedName>
    <definedName name="HDFJHJ" hidden="1">{#N/A,#N/A,FALSE,"Mhr_Sum"}</definedName>
    <definedName name="Heä_soá_laép_xaø_H">1.7</definedName>
    <definedName name="heä_soá_sình_laày">#REF!</definedName>
    <definedName name="HEADER_DRAWING_NUMBER">#REF!</definedName>
    <definedName name="HEADER_KFP_ORIGIN_KEY">#REF!</definedName>
    <definedName name="Header12">#REF!</definedName>
    <definedName name="Header12.5">#REF!</definedName>
    <definedName name="Header13">#REF!</definedName>
    <definedName name="Header13.5">#REF!</definedName>
    <definedName name="Header14">#REF!</definedName>
    <definedName name="Header15">#REF!</definedName>
    <definedName name="Header16">#REF!</definedName>
    <definedName name="HeaderH12">#REF!</definedName>
    <definedName name="HeaderH12.5">#REF!</definedName>
    <definedName name="HeaderH13">#REF!</definedName>
    <definedName name="HeaderH13.5">#REF!</definedName>
    <definedName name="HeaderH14">#REF!</definedName>
    <definedName name="HeaderH15">#REF!</definedName>
    <definedName name="HeaderH16">#REF!</definedName>
    <definedName name="HeaderLength1">#REF!</definedName>
    <definedName name="HeaderLength10">#REF!</definedName>
    <definedName name="HeaderLength11">#REF!</definedName>
    <definedName name="HeaderLength12">#REF!</definedName>
    <definedName name="HeaderLength2">#REF!</definedName>
    <definedName name="HeaderLength3">#REF!</definedName>
    <definedName name="HeaderLength4">#REF!</definedName>
    <definedName name="HeaderLength5">#REF!</definedName>
    <definedName name="HeaderLength6">#REF!</definedName>
    <definedName name="HeaderLength7">#REF!</definedName>
    <definedName name="HeaderLength8">#REF!</definedName>
    <definedName name="HeaderLength9">#REF!</definedName>
    <definedName name="HeaderLengths">#REF!</definedName>
    <definedName name="HEADERS" localSheetId="11">'[88]DATA LISTS'!$A$4:$A$10</definedName>
    <definedName name="HEADERS" localSheetId="1">'[88]DATA LISTS'!$A$4:$A$10</definedName>
    <definedName name="HEADERS" localSheetId="2">'[88]DATA LISTS'!$A$4:$A$10</definedName>
    <definedName name="HEADERS" localSheetId="10">'[88]DATA LISTS'!$A$4:$A$10</definedName>
    <definedName name="HEADERS" localSheetId="15">'[88]DATA LISTS'!$A$4:$A$10</definedName>
    <definedName name="HEADERS" localSheetId="18">'[88]DATA LISTS'!$A$4:$A$10</definedName>
    <definedName name="HEADERS" localSheetId="17">'[88]DATA LISTS'!$A$4:$A$10</definedName>
    <definedName name="HEADERS" localSheetId="16">'[88]DATA LISTS'!$A$4:$A$10</definedName>
    <definedName name="HEADERS" localSheetId="14">'[88]DATA LISTS'!$A$4:$A$10</definedName>
    <definedName name="HEADERS" localSheetId="13">'[88]DATA LISTS'!$A$4:$A$10</definedName>
    <definedName name="HEADERS" localSheetId="3">'[88]DATA LISTS'!$A$4:$A$10</definedName>
    <definedName name="HEADERS">'[88]DATA LISTS'!$A$4:$A$10</definedName>
    <definedName name="HElec" localSheetId="11">'[63]Labor Sum'!$D$58</definedName>
    <definedName name="HElec" localSheetId="1">'[63]Labor Sum'!$D$58</definedName>
    <definedName name="HElec" localSheetId="2">'[63]Labor Sum'!$D$58</definedName>
    <definedName name="HElec" localSheetId="10">'[63]Labor Sum'!$D$58</definedName>
    <definedName name="HElec" localSheetId="15">'[63]Labor Sum'!$D$58</definedName>
    <definedName name="HElec" localSheetId="18">'[63]Labor Sum'!$D$58</definedName>
    <definedName name="HElec" localSheetId="17">'[63]Labor Sum'!$D$58</definedName>
    <definedName name="HElec" localSheetId="16">'[63]Labor Sum'!$D$58</definedName>
    <definedName name="HElec" localSheetId="14">'[63]Labor Sum'!$D$58</definedName>
    <definedName name="HElec" localSheetId="13">'[63]Labor Sum'!$D$58</definedName>
    <definedName name="HElec" localSheetId="3">'[63]Labor Sum'!$D$58</definedName>
    <definedName name="HElec">'[63]Labor Sum'!$D$58</definedName>
    <definedName name="HEPM" localSheetId="11">'[63]Labor Sum'!$L$58</definedName>
    <definedName name="HEPM" localSheetId="1">'[63]Labor Sum'!$L$58</definedName>
    <definedName name="HEPM" localSheetId="2">'[63]Labor Sum'!$L$58</definedName>
    <definedName name="HEPM" localSheetId="10">'[63]Labor Sum'!$L$58</definedName>
    <definedName name="HEPM" localSheetId="15">'[63]Labor Sum'!$L$58</definedName>
    <definedName name="HEPM" localSheetId="18">'[63]Labor Sum'!$L$58</definedName>
    <definedName name="HEPM" localSheetId="17">'[63]Labor Sum'!$L$58</definedName>
    <definedName name="HEPM" localSheetId="16">'[63]Labor Sum'!$L$58</definedName>
    <definedName name="HEPM" localSheetId="14">'[63]Labor Sum'!$L$58</definedName>
    <definedName name="HEPM" localSheetId="13">'[63]Labor Sum'!$L$58</definedName>
    <definedName name="HEPM" localSheetId="3">'[63]Labor Sum'!$L$58</definedName>
    <definedName name="HEPM">'[63]Labor Sum'!$L$58</definedName>
    <definedName name="HEProc" localSheetId="11">'[63]Labor Sum'!$F$58</definedName>
    <definedName name="HEProc" localSheetId="1">'[63]Labor Sum'!$F$58</definedName>
    <definedName name="HEProc" localSheetId="2">'[63]Labor Sum'!$F$58</definedName>
    <definedName name="HEProc" localSheetId="10">'[63]Labor Sum'!$F$58</definedName>
    <definedName name="HEProc" localSheetId="15">'[63]Labor Sum'!$F$58</definedName>
    <definedName name="HEProc" localSheetId="18">'[63]Labor Sum'!$F$58</definedName>
    <definedName name="HEProc" localSheetId="17">'[63]Labor Sum'!$F$58</definedName>
    <definedName name="HEProc" localSheetId="16">'[63]Labor Sum'!$F$58</definedName>
    <definedName name="HEProc" localSheetId="14">'[63]Labor Sum'!$F$58</definedName>
    <definedName name="HEProc" localSheetId="13">'[63]Labor Sum'!$F$58</definedName>
    <definedName name="HEProc" localSheetId="3">'[63]Labor Sum'!$F$58</definedName>
    <definedName name="HEProc">'[63]Labor Sum'!$F$58</definedName>
    <definedName name="HEQAQC" localSheetId="11">'[63]Labor Sum'!$H$58</definedName>
    <definedName name="HEQAQC" localSheetId="1">'[63]Labor Sum'!$H$58</definedName>
    <definedName name="HEQAQC" localSheetId="2">'[63]Labor Sum'!$H$58</definedName>
    <definedName name="HEQAQC" localSheetId="10">'[63]Labor Sum'!$H$58</definedName>
    <definedName name="HEQAQC" localSheetId="15">'[63]Labor Sum'!$H$58</definedName>
    <definedName name="HEQAQC" localSheetId="18">'[63]Labor Sum'!$H$58</definedName>
    <definedName name="HEQAQC" localSheetId="17">'[63]Labor Sum'!$H$58</definedName>
    <definedName name="HEQAQC" localSheetId="16">'[63]Labor Sum'!$H$58</definedName>
    <definedName name="HEQAQC" localSheetId="14">'[63]Labor Sum'!$H$58</definedName>
    <definedName name="HEQAQC" localSheetId="13">'[63]Labor Sum'!$H$58</definedName>
    <definedName name="HEQAQC" localSheetId="3">'[63]Labor Sum'!$H$58</definedName>
    <definedName name="HEQAQC">'[63]Labor Sum'!$H$58</definedName>
    <definedName name="herbert" hidden="1">#REF!</definedName>
    <definedName name="HESched" localSheetId="11">'[63]Labor Sum'!$J$58</definedName>
    <definedName name="HESched" localSheetId="1">'[63]Labor Sum'!$J$58</definedName>
    <definedName name="HESched" localSheetId="2">'[63]Labor Sum'!$J$58</definedName>
    <definedName name="HESched" localSheetId="10">'[63]Labor Sum'!$J$58</definedName>
    <definedName name="HESched" localSheetId="15">'[63]Labor Sum'!$J$58</definedName>
    <definedName name="HESched" localSheetId="18">'[63]Labor Sum'!$J$58</definedName>
    <definedName name="HESched" localSheetId="17">'[63]Labor Sum'!$J$58</definedName>
    <definedName name="HESched" localSheetId="16">'[63]Labor Sum'!$J$58</definedName>
    <definedName name="HESched" localSheetId="14">'[63]Labor Sum'!$J$58</definedName>
    <definedName name="HESched" localSheetId="13">'[63]Labor Sum'!$J$58</definedName>
    <definedName name="HESched" localSheetId="3">'[63]Labor Sum'!$J$58</definedName>
    <definedName name="HESched">'[63]Labor Sum'!$J$58</definedName>
    <definedName name="hethongthoatnuocngoainha">#REF!</definedName>
    <definedName name="hf">#REF!</definedName>
    <definedName name="hfdgfdg" localSheetId="11" hidden="1">{#N/A,#N/A,FALSE,"CCTV"}</definedName>
    <definedName name="hfdgfdg" localSheetId="1" hidden="1">{#N/A,#N/A,FALSE,"CCTV"}</definedName>
    <definedName name="hfdgfdg" localSheetId="2" hidden="1">{#N/A,#N/A,FALSE,"CCTV"}</definedName>
    <definedName name="hfdgfdg" localSheetId="10" hidden="1">{#N/A,#N/A,FALSE,"CCTV"}</definedName>
    <definedName name="hfdgfdg" localSheetId="15" hidden="1">{#N/A,#N/A,FALSE,"CCTV"}</definedName>
    <definedName name="hfdgfdg" localSheetId="18" hidden="1">{#N/A,#N/A,FALSE,"CCTV"}</definedName>
    <definedName name="hfdgfdg" localSheetId="17" hidden="1">{#N/A,#N/A,FALSE,"CCTV"}</definedName>
    <definedName name="hfdgfdg" localSheetId="16" hidden="1">{#N/A,#N/A,FALSE,"CCTV"}</definedName>
    <definedName name="hfdgfdg" localSheetId="14" hidden="1">{#N/A,#N/A,FALSE,"CCTV"}</definedName>
    <definedName name="hfdgfdg" localSheetId="13" hidden="1">{#N/A,#N/A,FALSE,"CCTV"}</definedName>
    <definedName name="hfdgfdg" localSheetId="3" hidden="1">{#N/A,#N/A,FALSE,"CCTV"}</definedName>
    <definedName name="hfdgfdg" hidden="1">{#N/A,#N/A,FALSE,"CCTV"}</definedName>
    <definedName name="hfjhhjj" localSheetId="11" hidden="1">{#N/A,#N/A,FALSE,"CCTV"}</definedName>
    <definedName name="hfjhhjj" localSheetId="1" hidden="1">{#N/A,#N/A,FALSE,"CCTV"}</definedName>
    <definedName name="hfjhhjj" localSheetId="2" hidden="1">{#N/A,#N/A,FALSE,"CCTV"}</definedName>
    <definedName name="hfjhhjj" localSheetId="10" hidden="1">{#N/A,#N/A,FALSE,"CCTV"}</definedName>
    <definedName name="hfjhhjj" localSheetId="15" hidden="1">{#N/A,#N/A,FALSE,"CCTV"}</definedName>
    <definedName name="hfjhhjj" localSheetId="18" hidden="1">{#N/A,#N/A,FALSE,"CCTV"}</definedName>
    <definedName name="hfjhhjj" localSheetId="17" hidden="1">{#N/A,#N/A,FALSE,"CCTV"}</definedName>
    <definedName name="hfjhhjj" localSheetId="16" hidden="1">{#N/A,#N/A,FALSE,"CCTV"}</definedName>
    <definedName name="hfjhhjj" localSheetId="14" hidden="1">{#N/A,#N/A,FALSE,"CCTV"}</definedName>
    <definedName name="hfjhhjj" localSheetId="13" hidden="1">{#N/A,#N/A,FALSE,"CCTV"}</definedName>
    <definedName name="hfjhhjj" localSheetId="3" hidden="1">{#N/A,#N/A,FALSE,"CCTV"}</definedName>
    <definedName name="hfjhhjj" hidden="1">{#N/A,#N/A,FALSE,"CCTV"}</definedName>
    <definedName name="HGDSGJGFJGF" localSheetId="2" hidden="1">{#N/A,#N/A,FALSE,"배수2"}</definedName>
    <definedName name="HGDSGJGFJGF" localSheetId="3" hidden="1">{#N/A,#N/A,FALSE,"배수2"}</definedName>
    <definedName name="HGDSGJGFJGF" hidden="1">{#N/A,#N/A,FALSE,"배수2"}</definedName>
    <definedName name="hgfhgshghsh" localSheetId="11" hidden="1">{#N/A,#N/A,FALSE,"Project Cost Summary";#N/A,#N/A,FALSE,"Man Hour Summary"}</definedName>
    <definedName name="hgfhgshghsh" localSheetId="1" hidden="1">{#N/A,#N/A,FALSE,"Project Cost Summary";#N/A,#N/A,FALSE,"Man Hour Summary"}</definedName>
    <definedName name="hgfhgshghsh" localSheetId="2" hidden="1">{#N/A,#N/A,FALSE,"Project Cost Summary";#N/A,#N/A,FALSE,"Man Hour Summary"}</definedName>
    <definedName name="hgfhgshghsh" localSheetId="10" hidden="1">{#N/A,#N/A,FALSE,"Project Cost Summary";#N/A,#N/A,FALSE,"Man Hour Summary"}</definedName>
    <definedName name="hgfhgshghsh" localSheetId="15" hidden="1">{#N/A,#N/A,FALSE,"Project Cost Summary";#N/A,#N/A,FALSE,"Man Hour Summary"}</definedName>
    <definedName name="hgfhgshghsh" localSheetId="18" hidden="1">{#N/A,#N/A,FALSE,"Project Cost Summary";#N/A,#N/A,FALSE,"Man Hour Summary"}</definedName>
    <definedName name="hgfhgshghsh" localSheetId="17" hidden="1">{#N/A,#N/A,FALSE,"Project Cost Summary";#N/A,#N/A,FALSE,"Man Hour Summary"}</definedName>
    <definedName name="hgfhgshghsh" localSheetId="16" hidden="1">{#N/A,#N/A,FALSE,"Project Cost Summary";#N/A,#N/A,FALSE,"Man Hour Summary"}</definedName>
    <definedName name="hgfhgshghsh" localSheetId="14" hidden="1">{#N/A,#N/A,FALSE,"Project Cost Summary";#N/A,#N/A,FALSE,"Man Hour Summary"}</definedName>
    <definedName name="hgfhgshghsh" localSheetId="13" hidden="1">{#N/A,#N/A,FALSE,"Project Cost Summary";#N/A,#N/A,FALSE,"Man Hour Summary"}</definedName>
    <definedName name="hgfhgshghsh" localSheetId="3" hidden="1">{#N/A,#N/A,FALSE,"Project Cost Summary";#N/A,#N/A,FALSE,"Man Hour Summary"}</definedName>
    <definedName name="hgfhgshghsh" hidden="1">{#N/A,#N/A,FALSE,"Project Cost Summary";#N/A,#N/A,FALSE,"Man Hour Summary"}</definedName>
    <definedName name="HGHH" localSheetId="2" hidden="1">{#N/A,#N/A,FALSE,"표지목차"}</definedName>
    <definedName name="HGHH" localSheetId="3" hidden="1">{#N/A,#N/A,FALSE,"표지목차"}</definedName>
    <definedName name="HGHH" hidden="1">{#N/A,#N/A,FALSE,"표지목차"}</definedName>
    <definedName name="hgjfgh" localSheetId="11" hidden="1">{#N/A,#N/A,FALSE,"CCTV"}</definedName>
    <definedName name="hgjfgh" localSheetId="1" hidden="1">{#N/A,#N/A,FALSE,"CCTV"}</definedName>
    <definedName name="hgjfgh" localSheetId="2" hidden="1">{#N/A,#N/A,FALSE,"CCTV"}</definedName>
    <definedName name="hgjfgh" localSheetId="10" hidden="1">{#N/A,#N/A,FALSE,"CCTV"}</definedName>
    <definedName name="hgjfgh" localSheetId="15" hidden="1">{#N/A,#N/A,FALSE,"CCTV"}</definedName>
    <definedName name="hgjfgh" localSheetId="18" hidden="1">{#N/A,#N/A,FALSE,"CCTV"}</definedName>
    <definedName name="hgjfgh" localSheetId="17" hidden="1">{#N/A,#N/A,FALSE,"CCTV"}</definedName>
    <definedName name="hgjfgh" localSheetId="16" hidden="1">{#N/A,#N/A,FALSE,"CCTV"}</definedName>
    <definedName name="hgjfgh" localSheetId="14" hidden="1">{#N/A,#N/A,FALSE,"CCTV"}</definedName>
    <definedName name="hgjfgh" localSheetId="13" hidden="1">{#N/A,#N/A,FALSE,"CCTV"}</definedName>
    <definedName name="hgjfgh" localSheetId="3" hidden="1">{#N/A,#N/A,FALSE,"CCTV"}</definedName>
    <definedName name="hgjfgh" hidden="1">{#N/A,#N/A,FALSE,"CCTV"}</definedName>
    <definedName name="hgjgfhgh" localSheetId="11" hidden="1">{#N/A,#N/A,FALSE,"CCTV"}</definedName>
    <definedName name="hgjgfhgh" localSheetId="1" hidden="1">{#N/A,#N/A,FALSE,"CCTV"}</definedName>
    <definedName name="hgjgfhgh" localSheetId="2" hidden="1">{#N/A,#N/A,FALSE,"CCTV"}</definedName>
    <definedName name="hgjgfhgh" localSheetId="10" hidden="1">{#N/A,#N/A,FALSE,"CCTV"}</definedName>
    <definedName name="hgjgfhgh" localSheetId="15" hidden="1">{#N/A,#N/A,FALSE,"CCTV"}</definedName>
    <definedName name="hgjgfhgh" localSheetId="18" hidden="1">{#N/A,#N/A,FALSE,"CCTV"}</definedName>
    <definedName name="hgjgfhgh" localSheetId="17" hidden="1">{#N/A,#N/A,FALSE,"CCTV"}</definedName>
    <definedName name="hgjgfhgh" localSheetId="16" hidden="1">{#N/A,#N/A,FALSE,"CCTV"}</definedName>
    <definedName name="hgjgfhgh" localSheetId="14" hidden="1">{#N/A,#N/A,FALSE,"CCTV"}</definedName>
    <definedName name="hgjgfhgh" localSheetId="13" hidden="1">{#N/A,#N/A,FALSE,"CCTV"}</definedName>
    <definedName name="hgjgfhgh" localSheetId="3" hidden="1">{#N/A,#N/A,FALSE,"CCTV"}</definedName>
    <definedName name="hgjgfhgh" hidden="1">{#N/A,#N/A,FALSE,"CCTV"}</definedName>
    <definedName name="hgshsh" localSheetId="11" hidden="1">{#N/A,#N/A,FALSE,"Project Cost Summary";#N/A,#N/A,FALSE,"Man Hour Summary"}</definedName>
    <definedName name="hgshsh" localSheetId="1" hidden="1">{#N/A,#N/A,FALSE,"Project Cost Summary";#N/A,#N/A,FALSE,"Man Hour Summary"}</definedName>
    <definedName name="hgshsh" localSheetId="2" hidden="1">{#N/A,#N/A,FALSE,"Project Cost Summary";#N/A,#N/A,FALSE,"Man Hour Summary"}</definedName>
    <definedName name="hgshsh" localSheetId="10" hidden="1">{#N/A,#N/A,FALSE,"Project Cost Summary";#N/A,#N/A,FALSE,"Man Hour Summary"}</definedName>
    <definedName name="hgshsh" localSheetId="15" hidden="1">{#N/A,#N/A,FALSE,"Project Cost Summary";#N/A,#N/A,FALSE,"Man Hour Summary"}</definedName>
    <definedName name="hgshsh" localSheetId="18" hidden="1">{#N/A,#N/A,FALSE,"Project Cost Summary";#N/A,#N/A,FALSE,"Man Hour Summary"}</definedName>
    <definedName name="hgshsh" localSheetId="17" hidden="1">{#N/A,#N/A,FALSE,"Project Cost Summary";#N/A,#N/A,FALSE,"Man Hour Summary"}</definedName>
    <definedName name="hgshsh" localSheetId="16" hidden="1">{#N/A,#N/A,FALSE,"Project Cost Summary";#N/A,#N/A,FALSE,"Man Hour Summary"}</definedName>
    <definedName name="hgshsh" localSheetId="14" hidden="1">{#N/A,#N/A,FALSE,"Project Cost Summary";#N/A,#N/A,FALSE,"Man Hour Summary"}</definedName>
    <definedName name="hgshsh" localSheetId="13" hidden="1">{#N/A,#N/A,FALSE,"Project Cost Summary";#N/A,#N/A,FALSE,"Man Hour Summary"}</definedName>
    <definedName name="hgshsh" localSheetId="3" hidden="1">{#N/A,#N/A,FALSE,"Project Cost Summary";#N/A,#N/A,FALSE,"Man Hour Summary"}</definedName>
    <definedName name="hgshsh" hidden="1">{#N/A,#N/A,FALSE,"Project Cost Summary";#N/A,#N/A,FALSE,"Man Hour Summary"}</definedName>
    <definedName name="hh" localSheetId="11" hidden="1">{#N/A,#N/A,FALSE,"CCTV"}</definedName>
    <definedName name="hh" localSheetId="1" hidden="1">{#N/A,#N/A,FALSE,"CCTV"}</definedName>
    <definedName name="hh" localSheetId="2" hidden="1">{#N/A,#N/A,FALSE,"CCTV"}</definedName>
    <definedName name="hh" localSheetId="10" hidden="1">{#N/A,#N/A,FALSE,"CCTV"}</definedName>
    <definedName name="hh" localSheetId="15" hidden="1">{#N/A,#N/A,FALSE,"CCTV"}</definedName>
    <definedName name="hh" localSheetId="18" hidden="1">{#N/A,#N/A,FALSE,"CCTV"}</definedName>
    <definedName name="hh" localSheetId="17" hidden="1">{#N/A,#N/A,FALSE,"CCTV"}</definedName>
    <definedName name="hh" localSheetId="16" hidden="1">{#N/A,#N/A,FALSE,"CCTV"}</definedName>
    <definedName name="hh" localSheetId="14" hidden="1">{#N/A,#N/A,FALSE,"CCTV"}</definedName>
    <definedName name="hh" localSheetId="13" hidden="1">{#N/A,#N/A,FALSE,"CCTV"}</definedName>
    <definedName name="hh" localSheetId="3" hidden="1">{#N/A,#N/A,FALSE,"CCTV"}</definedName>
    <definedName name="hh" hidden="1">{#N/A,#N/A,FALSE,"CCTV"}</definedName>
    <definedName name="HHH" localSheetId="11" hidden="1">{#N/A,#N/A,FALSE,"CCTV"}</definedName>
    <definedName name="HHH" localSheetId="1" hidden="1">{#N/A,#N/A,FALSE,"CCTV"}</definedName>
    <definedName name="HHH" localSheetId="2" hidden="1">{#N/A,#N/A,FALSE,"CCTV"}</definedName>
    <definedName name="HHH" localSheetId="10" hidden="1">{#N/A,#N/A,FALSE,"CCTV"}</definedName>
    <definedName name="HHH" localSheetId="15" hidden="1">{#N/A,#N/A,FALSE,"CCTV"}</definedName>
    <definedName name="HHH" localSheetId="18" hidden="1">{#N/A,#N/A,FALSE,"CCTV"}</definedName>
    <definedName name="HHH" localSheetId="17" hidden="1">{#N/A,#N/A,FALSE,"CCTV"}</definedName>
    <definedName name="HHH" localSheetId="16" hidden="1">{#N/A,#N/A,FALSE,"CCTV"}</definedName>
    <definedName name="HHH" localSheetId="14" hidden="1">{#N/A,#N/A,FALSE,"CCTV"}</definedName>
    <definedName name="HHH" localSheetId="13" hidden="1">{#N/A,#N/A,FALSE,"CCTV"}</definedName>
    <definedName name="HHH" localSheetId="3" hidden="1">{#N/A,#N/A,FALSE,"CCTV"}</definedName>
    <definedName name="HHH" hidden="1">{#N/A,#N/A,FALSE,"CCTV"}</definedName>
    <definedName name="HHH_1" localSheetId="2" hidden="1">{#N/A,#N/A,TRUE,"Basic";#N/A,#N/A,TRUE,"EXT-TABLE";#N/A,#N/A,TRUE,"STEEL";#N/A,#N/A,TRUE,"INT-Table";#N/A,#N/A,TRUE,"STEEL";#N/A,#N/A,TRUE,"Door"}</definedName>
    <definedName name="HHH_1" localSheetId="3" hidden="1">{#N/A,#N/A,TRUE,"Basic";#N/A,#N/A,TRUE,"EXT-TABLE";#N/A,#N/A,TRUE,"STEEL";#N/A,#N/A,TRUE,"INT-Table";#N/A,#N/A,TRUE,"STEEL";#N/A,#N/A,TRUE,"Door"}</definedName>
    <definedName name="HHH_1" hidden="1">{#N/A,#N/A,TRUE,"Basic";#N/A,#N/A,TRUE,"EXT-TABLE";#N/A,#N/A,TRUE,"STEEL";#N/A,#N/A,TRUE,"INT-Table";#N/A,#N/A,TRUE,"STEEL";#N/A,#N/A,TRUE,"Door"}</definedName>
    <definedName name="HHH_1_1" localSheetId="2" hidden="1">{#N/A,#N/A,TRUE,"Basic";#N/A,#N/A,TRUE,"EXT-TABLE";#N/A,#N/A,TRUE,"STEEL";#N/A,#N/A,TRUE,"INT-Table";#N/A,#N/A,TRUE,"STEEL";#N/A,#N/A,TRUE,"Door"}</definedName>
    <definedName name="HHH_1_1" localSheetId="3" hidden="1">{#N/A,#N/A,TRUE,"Basic";#N/A,#N/A,TRUE,"EXT-TABLE";#N/A,#N/A,TRUE,"STEEL";#N/A,#N/A,TRUE,"INT-Table";#N/A,#N/A,TRUE,"STEEL";#N/A,#N/A,TRUE,"Door"}</definedName>
    <definedName name="HHH_1_1" hidden="1">{#N/A,#N/A,TRUE,"Basic";#N/A,#N/A,TRUE,"EXT-TABLE";#N/A,#N/A,TRUE,"STEEL";#N/A,#N/A,TRUE,"INT-Table";#N/A,#N/A,TRUE,"STEEL";#N/A,#N/A,TRUE,"Door"}</definedName>
    <definedName name="HHH_1_2" localSheetId="2" hidden="1">{#N/A,#N/A,TRUE,"Basic";#N/A,#N/A,TRUE,"EXT-TABLE";#N/A,#N/A,TRUE,"STEEL";#N/A,#N/A,TRUE,"INT-Table";#N/A,#N/A,TRUE,"STEEL";#N/A,#N/A,TRUE,"Door"}</definedName>
    <definedName name="HHH_1_2" localSheetId="3" hidden="1">{#N/A,#N/A,TRUE,"Basic";#N/A,#N/A,TRUE,"EXT-TABLE";#N/A,#N/A,TRUE,"STEEL";#N/A,#N/A,TRUE,"INT-Table";#N/A,#N/A,TRUE,"STEEL";#N/A,#N/A,TRUE,"Door"}</definedName>
    <definedName name="HHH_1_2" hidden="1">{#N/A,#N/A,TRUE,"Basic";#N/A,#N/A,TRUE,"EXT-TABLE";#N/A,#N/A,TRUE,"STEEL";#N/A,#N/A,TRUE,"INT-Table";#N/A,#N/A,TRUE,"STEEL";#N/A,#N/A,TRUE,"Door"}</definedName>
    <definedName name="HHH_2" localSheetId="2" hidden="1">{#N/A,#N/A,TRUE,"Basic";#N/A,#N/A,TRUE,"EXT-TABLE";#N/A,#N/A,TRUE,"STEEL";#N/A,#N/A,TRUE,"INT-Table";#N/A,#N/A,TRUE,"STEEL";#N/A,#N/A,TRUE,"Door"}</definedName>
    <definedName name="HHH_2" localSheetId="3" hidden="1">{#N/A,#N/A,TRUE,"Basic";#N/A,#N/A,TRUE,"EXT-TABLE";#N/A,#N/A,TRUE,"STEEL";#N/A,#N/A,TRUE,"INT-Table";#N/A,#N/A,TRUE,"STEEL";#N/A,#N/A,TRUE,"Door"}</definedName>
    <definedName name="HHH_2" hidden="1">{#N/A,#N/A,TRUE,"Basic";#N/A,#N/A,TRUE,"EXT-TABLE";#N/A,#N/A,TRUE,"STEEL";#N/A,#N/A,TRUE,"INT-Table";#N/A,#N/A,TRUE,"STEEL";#N/A,#N/A,TRUE,"Door"}</definedName>
    <definedName name="HHH_2_1" localSheetId="2" hidden="1">{#N/A,#N/A,TRUE,"Basic";#N/A,#N/A,TRUE,"EXT-TABLE";#N/A,#N/A,TRUE,"STEEL";#N/A,#N/A,TRUE,"INT-Table";#N/A,#N/A,TRUE,"STEEL";#N/A,#N/A,TRUE,"Door"}</definedName>
    <definedName name="HHH_2_1" localSheetId="3" hidden="1">{#N/A,#N/A,TRUE,"Basic";#N/A,#N/A,TRUE,"EXT-TABLE";#N/A,#N/A,TRUE,"STEEL";#N/A,#N/A,TRUE,"INT-Table";#N/A,#N/A,TRUE,"STEEL";#N/A,#N/A,TRUE,"Door"}</definedName>
    <definedName name="HHH_2_1" hidden="1">{#N/A,#N/A,TRUE,"Basic";#N/A,#N/A,TRUE,"EXT-TABLE";#N/A,#N/A,TRUE,"STEEL";#N/A,#N/A,TRUE,"INT-Table";#N/A,#N/A,TRUE,"STEEL";#N/A,#N/A,TRUE,"Door"}</definedName>
    <definedName name="HHH_2_2" localSheetId="2" hidden="1">{#N/A,#N/A,TRUE,"Basic";#N/A,#N/A,TRUE,"EXT-TABLE";#N/A,#N/A,TRUE,"STEEL";#N/A,#N/A,TRUE,"INT-Table";#N/A,#N/A,TRUE,"STEEL";#N/A,#N/A,TRUE,"Door"}</definedName>
    <definedName name="HHH_2_2" localSheetId="3" hidden="1">{#N/A,#N/A,TRUE,"Basic";#N/A,#N/A,TRUE,"EXT-TABLE";#N/A,#N/A,TRUE,"STEEL";#N/A,#N/A,TRUE,"INT-Table";#N/A,#N/A,TRUE,"STEEL";#N/A,#N/A,TRUE,"Door"}</definedName>
    <definedName name="HHH_2_2" hidden="1">{#N/A,#N/A,TRUE,"Basic";#N/A,#N/A,TRUE,"EXT-TABLE";#N/A,#N/A,TRUE,"STEEL";#N/A,#N/A,TRUE,"INT-Table";#N/A,#N/A,TRUE,"STEEL";#N/A,#N/A,TRUE,"Door"}</definedName>
    <definedName name="HHH_3" localSheetId="2" hidden="1">{#N/A,#N/A,TRUE,"Basic";#N/A,#N/A,TRUE,"EXT-TABLE";#N/A,#N/A,TRUE,"STEEL";#N/A,#N/A,TRUE,"INT-Table";#N/A,#N/A,TRUE,"STEEL";#N/A,#N/A,TRUE,"Door"}</definedName>
    <definedName name="HHH_3" localSheetId="3" hidden="1">{#N/A,#N/A,TRUE,"Basic";#N/A,#N/A,TRUE,"EXT-TABLE";#N/A,#N/A,TRUE,"STEEL";#N/A,#N/A,TRUE,"INT-Table";#N/A,#N/A,TRUE,"STEEL";#N/A,#N/A,TRUE,"Door"}</definedName>
    <definedName name="HHH_3" hidden="1">{#N/A,#N/A,TRUE,"Basic";#N/A,#N/A,TRUE,"EXT-TABLE";#N/A,#N/A,TRUE,"STEEL";#N/A,#N/A,TRUE,"INT-Table";#N/A,#N/A,TRUE,"STEEL";#N/A,#N/A,TRUE,"Door"}</definedName>
    <definedName name="HHH_3_1" localSheetId="2" hidden="1">{#N/A,#N/A,TRUE,"Basic";#N/A,#N/A,TRUE,"EXT-TABLE";#N/A,#N/A,TRUE,"STEEL";#N/A,#N/A,TRUE,"INT-Table";#N/A,#N/A,TRUE,"STEEL";#N/A,#N/A,TRUE,"Door"}</definedName>
    <definedName name="HHH_3_1" localSheetId="3" hidden="1">{#N/A,#N/A,TRUE,"Basic";#N/A,#N/A,TRUE,"EXT-TABLE";#N/A,#N/A,TRUE,"STEEL";#N/A,#N/A,TRUE,"INT-Table";#N/A,#N/A,TRUE,"STEEL";#N/A,#N/A,TRUE,"Door"}</definedName>
    <definedName name="HHH_3_1" hidden="1">{#N/A,#N/A,TRUE,"Basic";#N/A,#N/A,TRUE,"EXT-TABLE";#N/A,#N/A,TRUE,"STEEL";#N/A,#N/A,TRUE,"INT-Table";#N/A,#N/A,TRUE,"STEEL";#N/A,#N/A,TRUE,"Door"}</definedName>
    <definedName name="HHH_3_2" localSheetId="2" hidden="1">{#N/A,#N/A,TRUE,"Basic";#N/A,#N/A,TRUE,"EXT-TABLE";#N/A,#N/A,TRUE,"STEEL";#N/A,#N/A,TRUE,"INT-Table";#N/A,#N/A,TRUE,"STEEL";#N/A,#N/A,TRUE,"Door"}</definedName>
    <definedName name="HHH_3_2" localSheetId="3" hidden="1">{#N/A,#N/A,TRUE,"Basic";#N/A,#N/A,TRUE,"EXT-TABLE";#N/A,#N/A,TRUE,"STEEL";#N/A,#N/A,TRUE,"INT-Table";#N/A,#N/A,TRUE,"STEEL";#N/A,#N/A,TRUE,"Door"}</definedName>
    <definedName name="HHH_3_2" hidden="1">{#N/A,#N/A,TRUE,"Basic";#N/A,#N/A,TRUE,"EXT-TABLE";#N/A,#N/A,TRUE,"STEEL";#N/A,#N/A,TRUE,"INT-Table";#N/A,#N/A,TRUE,"STEEL";#N/A,#N/A,TRUE,"Door"}</definedName>
    <definedName name="HHH_4" localSheetId="2" hidden="1">{#N/A,#N/A,TRUE,"Basic";#N/A,#N/A,TRUE,"EXT-TABLE";#N/A,#N/A,TRUE,"STEEL";#N/A,#N/A,TRUE,"INT-Table";#N/A,#N/A,TRUE,"STEEL";#N/A,#N/A,TRUE,"Door"}</definedName>
    <definedName name="HHH_4" localSheetId="3" hidden="1">{#N/A,#N/A,TRUE,"Basic";#N/A,#N/A,TRUE,"EXT-TABLE";#N/A,#N/A,TRUE,"STEEL";#N/A,#N/A,TRUE,"INT-Table";#N/A,#N/A,TRUE,"STEEL";#N/A,#N/A,TRUE,"Door"}</definedName>
    <definedName name="HHH_4" hidden="1">{#N/A,#N/A,TRUE,"Basic";#N/A,#N/A,TRUE,"EXT-TABLE";#N/A,#N/A,TRUE,"STEEL";#N/A,#N/A,TRUE,"INT-Table";#N/A,#N/A,TRUE,"STEEL";#N/A,#N/A,TRUE,"Door"}</definedName>
    <definedName name="HHH_4_1" localSheetId="2" hidden="1">{#N/A,#N/A,TRUE,"Basic";#N/A,#N/A,TRUE,"EXT-TABLE";#N/A,#N/A,TRUE,"STEEL";#N/A,#N/A,TRUE,"INT-Table";#N/A,#N/A,TRUE,"STEEL";#N/A,#N/A,TRUE,"Door"}</definedName>
    <definedName name="HHH_4_1" localSheetId="3" hidden="1">{#N/A,#N/A,TRUE,"Basic";#N/A,#N/A,TRUE,"EXT-TABLE";#N/A,#N/A,TRUE,"STEEL";#N/A,#N/A,TRUE,"INT-Table";#N/A,#N/A,TRUE,"STEEL";#N/A,#N/A,TRUE,"Door"}</definedName>
    <definedName name="HHH_4_1" hidden="1">{#N/A,#N/A,TRUE,"Basic";#N/A,#N/A,TRUE,"EXT-TABLE";#N/A,#N/A,TRUE,"STEEL";#N/A,#N/A,TRUE,"INT-Table";#N/A,#N/A,TRUE,"STEEL";#N/A,#N/A,TRUE,"Door"}</definedName>
    <definedName name="HHH_4_2" localSheetId="2" hidden="1">{#N/A,#N/A,TRUE,"Basic";#N/A,#N/A,TRUE,"EXT-TABLE";#N/A,#N/A,TRUE,"STEEL";#N/A,#N/A,TRUE,"INT-Table";#N/A,#N/A,TRUE,"STEEL";#N/A,#N/A,TRUE,"Door"}</definedName>
    <definedName name="HHH_4_2" localSheetId="3" hidden="1">{#N/A,#N/A,TRUE,"Basic";#N/A,#N/A,TRUE,"EXT-TABLE";#N/A,#N/A,TRUE,"STEEL";#N/A,#N/A,TRUE,"INT-Table";#N/A,#N/A,TRUE,"STEEL";#N/A,#N/A,TRUE,"Door"}</definedName>
    <definedName name="HHH_4_2" hidden="1">{#N/A,#N/A,TRUE,"Basic";#N/A,#N/A,TRUE,"EXT-TABLE";#N/A,#N/A,TRUE,"STEEL";#N/A,#N/A,TRUE,"INT-Table";#N/A,#N/A,TRUE,"STEEL";#N/A,#N/A,TRUE,"Door"}</definedName>
    <definedName name="HHH_5" localSheetId="2" hidden="1">{#N/A,#N/A,TRUE,"Basic";#N/A,#N/A,TRUE,"EXT-TABLE";#N/A,#N/A,TRUE,"STEEL";#N/A,#N/A,TRUE,"INT-Table";#N/A,#N/A,TRUE,"STEEL";#N/A,#N/A,TRUE,"Door"}</definedName>
    <definedName name="HHH_5" localSheetId="3" hidden="1">{#N/A,#N/A,TRUE,"Basic";#N/A,#N/A,TRUE,"EXT-TABLE";#N/A,#N/A,TRUE,"STEEL";#N/A,#N/A,TRUE,"INT-Table";#N/A,#N/A,TRUE,"STEEL";#N/A,#N/A,TRUE,"Door"}</definedName>
    <definedName name="HHH_5" hidden="1">{#N/A,#N/A,TRUE,"Basic";#N/A,#N/A,TRUE,"EXT-TABLE";#N/A,#N/A,TRUE,"STEEL";#N/A,#N/A,TRUE,"INT-Table";#N/A,#N/A,TRUE,"STEEL";#N/A,#N/A,TRUE,"Door"}</definedName>
    <definedName name="HHH_5_1" localSheetId="2" hidden="1">{#N/A,#N/A,TRUE,"Basic";#N/A,#N/A,TRUE,"EXT-TABLE";#N/A,#N/A,TRUE,"STEEL";#N/A,#N/A,TRUE,"INT-Table";#N/A,#N/A,TRUE,"STEEL";#N/A,#N/A,TRUE,"Door"}</definedName>
    <definedName name="HHH_5_1" localSheetId="3" hidden="1">{#N/A,#N/A,TRUE,"Basic";#N/A,#N/A,TRUE,"EXT-TABLE";#N/A,#N/A,TRUE,"STEEL";#N/A,#N/A,TRUE,"INT-Table";#N/A,#N/A,TRUE,"STEEL";#N/A,#N/A,TRUE,"Door"}</definedName>
    <definedName name="HHH_5_1" hidden="1">{#N/A,#N/A,TRUE,"Basic";#N/A,#N/A,TRUE,"EXT-TABLE";#N/A,#N/A,TRUE,"STEEL";#N/A,#N/A,TRUE,"INT-Table";#N/A,#N/A,TRUE,"STEEL";#N/A,#N/A,TRUE,"Door"}</definedName>
    <definedName name="HHH_5_2" localSheetId="2" hidden="1">{#N/A,#N/A,TRUE,"Basic";#N/A,#N/A,TRUE,"EXT-TABLE";#N/A,#N/A,TRUE,"STEEL";#N/A,#N/A,TRUE,"INT-Table";#N/A,#N/A,TRUE,"STEEL";#N/A,#N/A,TRUE,"Door"}</definedName>
    <definedName name="HHH_5_2" localSheetId="3" hidden="1">{#N/A,#N/A,TRUE,"Basic";#N/A,#N/A,TRUE,"EXT-TABLE";#N/A,#N/A,TRUE,"STEEL";#N/A,#N/A,TRUE,"INT-Table";#N/A,#N/A,TRUE,"STEEL";#N/A,#N/A,TRUE,"Door"}</definedName>
    <definedName name="HHH_5_2" hidden="1">{#N/A,#N/A,TRUE,"Basic";#N/A,#N/A,TRUE,"EXT-TABLE";#N/A,#N/A,TRUE,"STEEL";#N/A,#N/A,TRUE,"INT-Table";#N/A,#N/A,TRUE,"STEEL";#N/A,#N/A,TRUE,"Door"}</definedName>
    <definedName name="HHHHHH" localSheetId="2" hidden="1">{#N/A,#N/A,TRUE,"SUM";#N/A,#N/A,TRUE,"EE";#N/A,#N/A,TRUE,"AC";#N/A,#N/A,TRUE,"SN"}</definedName>
    <definedName name="HHHHHH" localSheetId="3" hidden="1">{#N/A,#N/A,TRUE,"SUM";#N/A,#N/A,TRUE,"EE";#N/A,#N/A,TRUE,"AC";#N/A,#N/A,TRUE,"SN"}</definedName>
    <definedName name="HHHHHH" hidden="1">{#N/A,#N/A,TRUE,"SUM";#N/A,#N/A,TRUE,"EE";#N/A,#N/A,TRUE,"AC";#N/A,#N/A,TRUE,"SN"}</definedName>
    <definedName name="HHHHHHHHHHHHHHHHHHHHH" localSheetId="2" hidden="1">{#N/A,#N/A,FALSE,"토공2"}</definedName>
    <definedName name="HHHHHHHHHHHHHHHHHHHHH" localSheetId="3" hidden="1">{#N/A,#N/A,FALSE,"토공2"}</definedName>
    <definedName name="HHHHHHHHHHHHHHHHHHHHH" hidden="1">{#N/A,#N/A,FALSE,"토공2"}</definedName>
    <definedName name="HiddenRows">#REF!</definedName>
    <definedName name="hien">#REF!</definedName>
    <definedName name="hieu">#REF!</definedName>
    <definedName name="hj">#REF!</definedName>
    <definedName name="HM_1">[101]PA2!$B$6:$B$142</definedName>
    <definedName name="HM_2">[101]PA3!$B$6:$B$560</definedName>
    <definedName name="HMechStruct" localSheetId="11">'[63]Labor Sum'!$D$46</definedName>
    <definedName name="HMechStruct" localSheetId="1">'[63]Labor Sum'!$D$46</definedName>
    <definedName name="HMechStruct" localSheetId="2">'[63]Labor Sum'!$D$46</definedName>
    <definedName name="HMechStruct" localSheetId="10">'[63]Labor Sum'!$D$46</definedName>
    <definedName name="HMechStruct" localSheetId="15">'[63]Labor Sum'!$D$46</definedName>
    <definedName name="HMechStruct" localSheetId="18">'[63]Labor Sum'!$D$46</definedName>
    <definedName name="HMechStruct" localSheetId="17">'[63]Labor Sum'!$D$46</definedName>
    <definedName name="HMechStruct" localSheetId="16">'[63]Labor Sum'!$D$46</definedName>
    <definedName name="HMechStruct" localSheetId="14">'[63]Labor Sum'!$D$46</definedName>
    <definedName name="HMechStruct" localSheetId="13">'[63]Labor Sum'!$D$46</definedName>
    <definedName name="HMechStruct" localSheetId="3">'[63]Labor Sum'!$D$46</definedName>
    <definedName name="HMechStruct">'[63]Labor Sum'!$D$46</definedName>
    <definedName name="HMProc" localSheetId="11">'[63]Labor Sum'!$F$46</definedName>
    <definedName name="HMProc" localSheetId="1">'[63]Labor Sum'!$F$46</definedName>
    <definedName name="HMProc" localSheetId="2">'[63]Labor Sum'!$F$46</definedName>
    <definedName name="HMProc" localSheetId="10">'[63]Labor Sum'!$F$46</definedName>
    <definedName name="HMProc" localSheetId="15">'[63]Labor Sum'!$F$46</definedName>
    <definedName name="HMProc" localSheetId="18">'[63]Labor Sum'!$F$46</definedName>
    <definedName name="HMProc" localSheetId="17">'[63]Labor Sum'!$F$46</definedName>
    <definedName name="HMProc" localSheetId="16">'[63]Labor Sum'!$F$46</definedName>
    <definedName name="HMProc" localSheetId="14">'[63]Labor Sum'!$F$46</definedName>
    <definedName name="HMProc" localSheetId="13">'[63]Labor Sum'!$F$46</definedName>
    <definedName name="HMProc" localSheetId="3">'[63]Labor Sum'!$F$46</definedName>
    <definedName name="HMProc">'[63]Labor Sum'!$F$46</definedName>
    <definedName name="HMQAQC" localSheetId="11">'[63]Labor Sum'!$H$46</definedName>
    <definedName name="HMQAQC" localSheetId="1">'[63]Labor Sum'!$H$46</definedName>
    <definedName name="HMQAQC" localSheetId="2">'[63]Labor Sum'!$H$46</definedName>
    <definedName name="HMQAQC" localSheetId="10">'[63]Labor Sum'!$H$46</definedName>
    <definedName name="HMQAQC" localSheetId="15">'[63]Labor Sum'!$H$46</definedName>
    <definedName name="HMQAQC" localSheetId="18">'[63]Labor Sum'!$H$46</definedName>
    <definedName name="HMQAQC" localSheetId="17">'[63]Labor Sum'!$H$46</definedName>
    <definedName name="HMQAQC" localSheetId="16">'[63]Labor Sum'!$H$46</definedName>
    <definedName name="HMQAQC" localSheetId="14">'[63]Labor Sum'!$H$46</definedName>
    <definedName name="HMQAQC" localSheetId="13">'[63]Labor Sum'!$H$46</definedName>
    <definedName name="HMQAQC" localSheetId="3">'[63]Labor Sum'!$H$46</definedName>
    <definedName name="HMQAQC">'[63]Labor Sum'!$H$46</definedName>
    <definedName name="HMSched" localSheetId="11">'[63]Labor Sum'!$J$46</definedName>
    <definedName name="HMSched" localSheetId="1">'[63]Labor Sum'!$J$46</definedName>
    <definedName name="HMSched" localSheetId="2">'[63]Labor Sum'!$J$46</definedName>
    <definedName name="HMSched" localSheetId="10">'[63]Labor Sum'!$J$46</definedName>
    <definedName name="HMSched" localSheetId="15">'[63]Labor Sum'!$J$46</definedName>
    <definedName name="HMSched" localSheetId="18">'[63]Labor Sum'!$J$46</definedName>
    <definedName name="HMSched" localSheetId="17">'[63]Labor Sum'!$J$46</definedName>
    <definedName name="HMSched" localSheetId="16">'[63]Labor Sum'!$J$46</definedName>
    <definedName name="HMSched" localSheetId="14">'[63]Labor Sum'!$J$46</definedName>
    <definedName name="HMSched" localSheetId="13">'[63]Labor Sum'!$J$46</definedName>
    <definedName name="HMSched" localSheetId="3">'[63]Labor Sum'!$J$46</definedName>
    <definedName name="HMSched">'[63]Labor Sum'!$J$46</definedName>
    <definedName name="HN">#REF!</definedName>
    <definedName name="hoa" localSheetId="50" hidden="1">{"'Sheet1'!$L$16"}</definedName>
    <definedName name="hoa" localSheetId="11" hidden="1">{"'Sheet1'!$L$16"}</definedName>
    <definedName name="hoa" localSheetId="1" hidden="1">{"'Sheet1'!$L$16"}</definedName>
    <definedName name="hoa" localSheetId="2" hidden="1">{"'Sheet1'!$L$16"}</definedName>
    <definedName name="hoa" localSheetId="10" hidden="1">{"'Sheet1'!$L$16"}</definedName>
    <definedName name="hoa" localSheetId="15" hidden="1">{"'Sheet1'!$L$16"}</definedName>
    <definedName name="hoa" localSheetId="18" hidden="1">{"'Sheet1'!$L$16"}</definedName>
    <definedName name="hoa" localSheetId="17" hidden="1">{"'Sheet1'!$L$16"}</definedName>
    <definedName name="hoa" localSheetId="16" hidden="1">{"'Sheet1'!$L$16"}</definedName>
    <definedName name="hoa" localSheetId="14" hidden="1">{"'Sheet1'!$L$16"}</definedName>
    <definedName name="hoa" localSheetId="13" hidden="1">{"'Sheet1'!$L$16"}</definedName>
    <definedName name="hoa" localSheetId="3" hidden="1">{"'Sheet1'!$L$16"}</definedName>
    <definedName name="hoa" hidden="1">{"'Sheet1'!$L$16"}</definedName>
    <definedName name="hoc" localSheetId="2" hidden="1">{"'Sheet1'!$L$16"}</definedName>
    <definedName name="hoc" localSheetId="3" hidden="1">{"'Sheet1'!$L$16"}</definedName>
    <definedName name="hoc" hidden="1">{"'Sheet1'!$L$16"}</definedName>
    <definedName name="hoist_number">6</definedName>
    <definedName name="HOLE_TYPE" localSheetId="11">'[88]DATA LISTS'!$A$14:$A$17</definedName>
    <definedName name="HOLE_TYPE" localSheetId="1">'[88]DATA LISTS'!$A$14:$A$17</definedName>
    <definedName name="HOLE_TYPE" localSheetId="2">'[88]DATA LISTS'!$A$14:$A$17</definedName>
    <definedName name="HOLE_TYPE" localSheetId="10">'[88]DATA LISTS'!$A$14:$A$17</definedName>
    <definedName name="HOLE_TYPE" localSheetId="15">'[88]DATA LISTS'!$A$14:$A$17</definedName>
    <definedName name="HOLE_TYPE" localSheetId="18">'[88]DATA LISTS'!$A$14:$A$17</definedName>
    <definedName name="HOLE_TYPE" localSheetId="17">'[88]DATA LISTS'!$A$14:$A$17</definedName>
    <definedName name="HOLE_TYPE" localSheetId="16">'[88]DATA LISTS'!$A$14:$A$17</definedName>
    <definedName name="HOLE_TYPE" localSheetId="14">'[88]DATA LISTS'!$A$14:$A$17</definedName>
    <definedName name="HOLE_TYPE" localSheetId="13">'[88]DATA LISTS'!$A$14:$A$17</definedName>
    <definedName name="HOLE_TYPE" localSheetId="3">'[88]DATA LISTS'!$A$14:$A$17</definedName>
    <definedName name="HOLE_TYPE">'[88]DATA LISTS'!$A$14:$A$17</definedName>
    <definedName name="HoleAngle">#REF!</definedName>
    <definedName name="HoleHeightdim">#REF!</definedName>
    <definedName name="HolePitchdim">#REF!</definedName>
    <definedName name="HOME_MANP">#REF!</definedName>
    <definedName name="HOMEOFFICE_COST">#REF!</definedName>
    <definedName name="HOURS">'[54]old estimate'!$A$5:$L$1006</definedName>
    <definedName name="HOUY" localSheetId="2" hidden="1">{#N/A,#N/A,FALSE,"CCTV"}</definedName>
    <definedName name="HOUY" localSheetId="3" hidden="1">{#N/A,#N/A,FALSE,"CCTV"}</definedName>
    <definedName name="HOUY" hidden="1">{#N/A,#N/A,FALSE,"CCTV"}</definedName>
    <definedName name="HPEcDPres">#REF!</definedName>
    <definedName name="HPEcTbDPres">#REF!</definedName>
    <definedName name="HPEcV">#REF!</definedName>
    <definedName name="HPEvDPres">#REF!</definedName>
    <definedName name="HPFWDPres">#REF!</definedName>
    <definedName name="HPFWDPress">#REF!</definedName>
    <definedName name="HPSRV">#REF!</definedName>
    <definedName name="HPSysDPres">#REF!</definedName>
    <definedName name="hray1" hidden="1">#REF!</definedName>
    <definedName name="hrsgl" localSheetId="11">[81]DATA!#REF!</definedName>
    <definedName name="hrsgl" localSheetId="1">[81]DATA!#REF!</definedName>
    <definedName name="hrsgl" localSheetId="2">[81]DATA!#REF!</definedName>
    <definedName name="hrsgl" localSheetId="10">[81]DATA!#REF!</definedName>
    <definedName name="hrsgl" localSheetId="15">[81]DATA!#REF!</definedName>
    <definedName name="hrsgl" localSheetId="18">[81]DATA!#REF!</definedName>
    <definedName name="hrsgl" localSheetId="17">[81]DATA!#REF!</definedName>
    <definedName name="hrsgl" localSheetId="16">[81]DATA!#REF!</definedName>
    <definedName name="hrsgl" localSheetId="14">[81]DATA!#REF!</definedName>
    <definedName name="hrsgl" localSheetId="13">[81]DATA!#REF!</definedName>
    <definedName name="hrsgl" localSheetId="3">[81]DATA!#REF!</definedName>
    <definedName name="hrsgl">[81]DATA!#REF!</definedName>
    <definedName name="hrsgw" localSheetId="11">[81]DATA!#REF!</definedName>
    <definedName name="hrsgw" localSheetId="1">[81]DATA!#REF!</definedName>
    <definedName name="hrsgw" localSheetId="2">[81]DATA!#REF!</definedName>
    <definedName name="hrsgw" localSheetId="10">[81]DATA!#REF!</definedName>
    <definedName name="hrsgw" localSheetId="15">[81]DATA!#REF!</definedName>
    <definedName name="hrsgw" localSheetId="18">[81]DATA!#REF!</definedName>
    <definedName name="hrsgw" localSheetId="17">[81]DATA!#REF!</definedName>
    <definedName name="hrsgw" localSheetId="16">[81]DATA!#REF!</definedName>
    <definedName name="hrsgw" localSheetId="14">[81]DATA!#REF!</definedName>
    <definedName name="hrsgw" localSheetId="13">[81]DATA!#REF!</definedName>
    <definedName name="hrsgw" localSheetId="3">[81]DATA!#REF!</definedName>
    <definedName name="hrsgw">[81]DATA!#REF!</definedName>
    <definedName name="Hsc">#REF!</definedName>
    <definedName name="HSCT3">0.1</definedName>
    <definedName name="hsdc">[102]Chiettinh!$P$2</definedName>
    <definedName name="hsdc1">#REF!</definedName>
    <definedName name="HSDN">2.5</definedName>
    <definedName name="HSHH">#REF!</definedName>
    <definedName name="HSHHUT">#REF!</definedName>
    <definedName name="hsnc">1.2*1.675*1.055*1.5/13000</definedName>
    <definedName name="HSSL">#REF!</definedName>
    <definedName name="HSVC1">#REF!</definedName>
    <definedName name="HSVC2">#REF!</definedName>
    <definedName name="HSVC3">#REF!</definedName>
    <definedName name="htlm" localSheetId="50" hidden="1">{"'Sheet1'!$L$16"}</definedName>
    <definedName name="htlm" localSheetId="11" hidden="1">{"'Sheet1'!$L$16"}</definedName>
    <definedName name="htlm" localSheetId="1" hidden="1">{"'Sheet1'!$L$16"}</definedName>
    <definedName name="htlm" localSheetId="2" hidden="1">{"'Sheet1'!$L$16"}</definedName>
    <definedName name="htlm" localSheetId="10" hidden="1">{"'Sheet1'!$L$16"}</definedName>
    <definedName name="htlm" localSheetId="15" hidden="1">{"'Sheet1'!$L$16"}</definedName>
    <definedName name="htlm" localSheetId="18" hidden="1">{"'Sheet1'!$L$16"}</definedName>
    <definedName name="htlm" localSheetId="17" hidden="1">{"'Sheet1'!$L$16"}</definedName>
    <definedName name="htlm" localSheetId="16" hidden="1">{"'Sheet1'!$L$16"}</definedName>
    <definedName name="htlm" localSheetId="14" hidden="1">{"'Sheet1'!$L$16"}</definedName>
    <definedName name="htlm" localSheetId="13" hidden="1">{"'Sheet1'!$L$16"}</definedName>
    <definedName name="htlm" localSheetId="3" hidden="1">{"'Sheet1'!$L$16"}</definedName>
    <definedName name="htlm" hidden="1">{"'Sheet1'!$L$16"}</definedName>
    <definedName name="HTML" localSheetId="2" hidden="1">{"'장비'!$A$3:$M$12"}</definedName>
    <definedName name="HTML" localSheetId="3" hidden="1">{"'장비'!$A$3:$M$12"}</definedName>
    <definedName name="HTML" hidden="1">{"'장비'!$A$3:$M$12"}</definedName>
    <definedName name="HTML_AAA" localSheetId="2" hidden="1">{"'Sheet1'!$L$16"}</definedName>
    <definedName name="HTML_AAA" localSheetId="3" hidden="1">{"'Sheet1'!$L$16"}</definedName>
    <definedName name="HTML_AAA" hidden="1">{"'Sheet1'!$L$16"}</definedName>
    <definedName name="HTML_CodePage" localSheetId="52" hidden="1">949</definedName>
    <definedName name="HTML_CodePage" hidden="1">950</definedName>
    <definedName name="HTML_Control" localSheetId="50" hidden="1">{"'Sheet1'!$L$16"}</definedName>
    <definedName name="HTML_Control" localSheetId="11" hidden="1">{"'Sheet1'!$L$16"}</definedName>
    <definedName name="HTML_Control" localSheetId="1" hidden="1">{"'Sheet1'!$L$16"}</definedName>
    <definedName name="HTML_Control" localSheetId="2" hidden="1">{"'Sheet1'!$L$16"}</definedName>
    <definedName name="HTML_Control" localSheetId="10" hidden="1">{"'Sheet1'!$L$16"}</definedName>
    <definedName name="HTML_Control" localSheetId="15" hidden="1">{"'Sheet1'!$L$16"}</definedName>
    <definedName name="HTML_Control" localSheetId="18" hidden="1">{"'Sheet1'!$L$16"}</definedName>
    <definedName name="HTML_Control" localSheetId="17" hidden="1">{"'Sheet1'!$L$16"}</definedName>
    <definedName name="HTML_Control" localSheetId="16" hidden="1">{"'Sheet1'!$L$16"}</definedName>
    <definedName name="HTML_Control" localSheetId="14" hidden="1">{"'Sheet1'!$L$16"}</definedName>
    <definedName name="HTML_Control" localSheetId="13" hidden="1">{"'Sheet1'!$L$16"}</definedName>
    <definedName name="HTML_Control" localSheetId="3" hidden="1">{"'Sheet1'!$L$16"}</definedName>
    <definedName name="HTML_Control" hidden="1">{"'Sheet1'!$L$16"}</definedName>
    <definedName name="HTML_Control1" localSheetId="11" hidden="1">{"'ｺｽﾄ予算ﾍｯﾀﾞ'!$I$5:$K$6","'ｺｽﾄ予算ﾍｯﾀﾞ'!$A$1:$K$44"}</definedName>
    <definedName name="HTML_Control1" localSheetId="1" hidden="1">{"'ｺｽﾄ予算ﾍｯﾀﾞ'!$I$5:$K$6","'ｺｽﾄ予算ﾍｯﾀﾞ'!$A$1:$K$44"}</definedName>
    <definedName name="HTML_Control1" localSheetId="2" hidden="1">{"'ｺｽﾄ予算ﾍｯﾀﾞ'!$I$5:$K$6","'ｺｽﾄ予算ﾍｯﾀﾞ'!$A$1:$K$44"}</definedName>
    <definedName name="HTML_Control1" localSheetId="10" hidden="1">{"'ｺｽﾄ予算ﾍｯﾀﾞ'!$I$5:$K$6","'ｺｽﾄ予算ﾍｯﾀﾞ'!$A$1:$K$44"}</definedName>
    <definedName name="HTML_Control1" localSheetId="15" hidden="1">{"'ｺｽﾄ予算ﾍｯﾀﾞ'!$I$5:$K$6","'ｺｽﾄ予算ﾍｯﾀﾞ'!$A$1:$K$44"}</definedName>
    <definedName name="HTML_Control1" localSheetId="18" hidden="1">{"'ｺｽﾄ予算ﾍｯﾀﾞ'!$I$5:$K$6","'ｺｽﾄ予算ﾍｯﾀﾞ'!$A$1:$K$44"}</definedName>
    <definedName name="HTML_Control1" localSheetId="17" hidden="1">{"'ｺｽﾄ予算ﾍｯﾀﾞ'!$I$5:$K$6","'ｺｽﾄ予算ﾍｯﾀﾞ'!$A$1:$K$44"}</definedName>
    <definedName name="HTML_Control1" localSheetId="16" hidden="1">{"'ｺｽﾄ予算ﾍｯﾀﾞ'!$I$5:$K$6","'ｺｽﾄ予算ﾍｯﾀﾞ'!$A$1:$K$44"}</definedName>
    <definedName name="HTML_Control1" localSheetId="14" hidden="1">{"'ｺｽﾄ予算ﾍｯﾀﾞ'!$I$5:$K$6","'ｺｽﾄ予算ﾍｯﾀﾞ'!$A$1:$K$44"}</definedName>
    <definedName name="HTML_Control1" localSheetId="13" hidden="1">{"'ｺｽﾄ予算ﾍｯﾀﾞ'!$I$5:$K$6","'ｺｽﾄ予算ﾍｯﾀﾞ'!$A$1:$K$44"}</definedName>
    <definedName name="HTML_Control1" localSheetId="3" hidden="1">{"'ｺｽﾄ予算ﾍｯﾀﾞ'!$I$5:$K$6","'ｺｽﾄ予算ﾍｯﾀﾞ'!$A$1:$K$44"}</definedName>
    <definedName name="HTML_Control1" hidden="1">{"'ｺｽﾄ予算ﾍｯﾀﾞ'!$I$5:$K$6","'ｺｽﾄ予算ﾍｯﾀﾞ'!$A$1:$K$44"}</definedName>
    <definedName name="HTML_Control2" localSheetId="11" hidden="1">{"'Sheet1'!$A$3:$I$11"}</definedName>
    <definedName name="HTML_Control2" localSheetId="1" hidden="1">{"'Sheet1'!$A$3:$I$11"}</definedName>
    <definedName name="HTML_Control2" localSheetId="2" hidden="1">{"'Sheet1'!$A$3:$I$11"}</definedName>
    <definedName name="HTML_Control2" localSheetId="10" hidden="1">{"'Sheet1'!$A$3:$I$11"}</definedName>
    <definedName name="HTML_Control2" localSheetId="15" hidden="1">{"'Sheet1'!$A$3:$I$11"}</definedName>
    <definedName name="HTML_Control2" localSheetId="18" hidden="1">{"'Sheet1'!$A$3:$I$11"}</definedName>
    <definedName name="HTML_Control2" localSheetId="17" hidden="1">{"'Sheet1'!$A$3:$I$11"}</definedName>
    <definedName name="HTML_Control2" localSheetId="16" hidden="1">{"'Sheet1'!$A$3:$I$11"}</definedName>
    <definedName name="HTML_Control2" localSheetId="14" hidden="1">{"'Sheet1'!$A$3:$I$11"}</definedName>
    <definedName name="HTML_Control2" localSheetId="13" hidden="1">{"'Sheet1'!$A$3:$I$11"}</definedName>
    <definedName name="HTML_Control2" localSheetId="3" hidden="1">{"'Sheet1'!$A$3:$I$11"}</definedName>
    <definedName name="HTML_Control2" hidden="1">{"'Sheet1'!$A$3:$I$11"}</definedName>
    <definedName name="HTML_Controlmoi" localSheetId="50" hidden="1">{"'Sheet1'!$L$16"}</definedName>
    <definedName name="HTML_Controlmoi" localSheetId="11" hidden="1">{"'Sheet1'!$L$16"}</definedName>
    <definedName name="HTML_Controlmoi" localSheetId="1" hidden="1">{"'Sheet1'!$L$16"}</definedName>
    <definedName name="HTML_Controlmoi" localSheetId="2" hidden="1">{"'Sheet1'!$L$16"}</definedName>
    <definedName name="HTML_Controlmoi" localSheetId="10" hidden="1">{"'Sheet1'!$L$16"}</definedName>
    <definedName name="HTML_Controlmoi" localSheetId="15" hidden="1">{"'Sheet1'!$L$16"}</definedName>
    <definedName name="HTML_Controlmoi" localSheetId="18" hidden="1">{"'Sheet1'!$L$16"}</definedName>
    <definedName name="HTML_Controlmoi" localSheetId="17" hidden="1">{"'Sheet1'!$L$16"}</definedName>
    <definedName name="HTML_Controlmoi" localSheetId="16" hidden="1">{"'Sheet1'!$L$16"}</definedName>
    <definedName name="HTML_Controlmoi" localSheetId="14" hidden="1">{"'Sheet1'!$L$16"}</definedName>
    <definedName name="HTML_Controlmoi" localSheetId="13" hidden="1">{"'Sheet1'!$L$16"}</definedName>
    <definedName name="HTML_Controlmoi" localSheetId="3" hidden="1">{"'Sheet1'!$L$16"}</definedName>
    <definedName name="HTML_Controlmoi" hidden="1">{"'Sheet1'!$L$16"}</definedName>
    <definedName name="HTML_Description" hidden="1">""</definedName>
    <definedName name="HTML_Email" hidden="1">""</definedName>
    <definedName name="HTML_Header" localSheetId="52" hidden="1">"장비"</definedName>
    <definedName name="HTML_Header" hidden="1">"Sheet1"</definedName>
    <definedName name="HTML_LastUpdate" localSheetId="52" hidden="1">"97-08-05"</definedName>
    <definedName name="HTML_LastUpdate" hidden="1">"2000/9/14"</definedName>
    <definedName name="HTML_LineAfter" hidden="1">FALSE</definedName>
    <definedName name="HTML_LineBefore" hidden="1">FALSE</definedName>
    <definedName name="HTML_Name" localSheetId="52" hidden="1">"이진화"</definedName>
    <definedName name="HTML_Name" hidden="1">"J.C.WONG"</definedName>
    <definedName name="HTML_OBDlg2" hidden="1">TRUE</definedName>
    <definedName name="HTML_OBDlg3" hidden="1">TRUE</definedName>
    <definedName name="HTML_OBDlg4" hidden="1">TRUE</definedName>
    <definedName name="HTML_OS" hidden="1">0</definedName>
    <definedName name="HTML_PathFile" localSheetId="52" hidden="1">"C:\My Documents\MyHTML.htm"</definedName>
    <definedName name="HTML_PathFile" hidden="1">"C:\2689\Q\國內\00q3961台化龍德PTA3建造\MyHTML.htm"</definedName>
    <definedName name="HTML_PathFilemoi" hidden="1">"C:\2689\Q\國內\00q3961台化龍德PTA3建造\MyHTML.htm"</definedName>
    <definedName name="HTML_PathTemplate" hidden="1">"E:\Documents and Settings\SADBW402\My Documents\SAS-DRILLING-ACTIVITY.htm"</definedName>
    <definedName name="HTML_Title" localSheetId="52" hidden="1">"가산동미라보"</definedName>
    <definedName name="HTML_Title" hidden="1">"00Q3961-SUM"</definedName>
    <definedName name="HTML1_1" hidden="1">"[mnsavg.xls]Sheet1!$A$1:$AD$11"</definedName>
    <definedName name="HTML1_10" hidden="1">""</definedName>
    <definedName name="HTML1_11" hidden="1">1</definedName>
    <definedName name="HTML1_12" hidden="1">"A:\mnsavg.html"</definedName>
    <definedName name="HTML1_2" hidden="1">1</definedName>
    <definedName name="HTML1_3" hidden="1">"mnsavg"</definedName>
    <definedName name="HTML1_4" hidden="1">"Sheet1"</definedName>
    <definedName name="HTML1_5" hidden="1">""</definedName>
    <definedName name="HTML1_6" hidden="1">-4146</definedName>
    <definedName name="HTML1_7" hidden="1">-4146</definedName>
    <definedName name="HTML1_8" hidden="1">"98-10-26"</definedName>
    <definedName name="HTML1_9" hidden="1">"한국외환은행"</definedName>
    <definedName name="HTML2_1" hidden="1">"[mnsavg.xls]Sheet1!$A$4:$K$33"</definedName>
    <definedName name="HTML2_11" hidden="1">1</definedName>
    <definedName name="HTML2_12" hidden="1">"A:\mnsavg.htm"</definedName>
    <definedName name="HTML2_2" hidden="1">1</definedName>
    <definedName name="HTML2_3" hidden="1">"mnsavg"</definedName>
    <definedName name="HTML2_4" hidden="1">"Sheet1"</definedName>
    <definedName name="HTML2_6" hidden="1">-4146</definedName>
    <definedName name="HTML2_7" hidden="1">-4146</definedName>
    <definedName name="HTML2_8" hidden="1">"98-10-26"</definedName>
    <definedName name="HTML2_9" hidden="1">"한국외환은행"</definedName>
    <definedName name="HTML3_1" hidden="1">"[keb97avrg.xls]Sheet1!$A$4:$O$32"</definedName>
    <definedName name="HTML3_11" hidden="1">1</definedName>
    <definedName name="HTML3_12" hidden="1">"A:\97mns.htm"</definedName>
    <definedName name="HTML3_2" hidden="1">1</definedName>
    <definedName name="HTML3_3" hidden="1">"keb97avrg"</definedName>
    <definedName name="HTML3_4" hidden="1">"Sheet1"</definedName>
    <definedName name="HTML3_6" hidden="1">-4146</definedName>
    <definedName name="HTML3_7" hidden="1">-4146</definedName>
    <definedName name="HTML3_8" hidden="1">"99-02-08"</definedName>
    <definedName name="HTML3_9" hidden="1">"한국외환은행"</definedName>
    <definedName name="HTMLCount" hidden="1">2</definedName>
    <definedName name="HTMLmoi" localSheetId="50" hidden="1">{"'Sheet1'!$L$16"}</definedName>
    <definedName name="HTMLmoi" localSheetId="11" hidden="1">{"'Sheet1'!$L$16"}</definedName>
    <definedName name="HTMLmoi" localSheetId="1" hidden="1">{"'Sheet1'!$L$16"}</definedName>
    <definedName name="HTMLmoi" localSheetId="2" hidden="1">{"'Sheet1'!$L$16"}</definedName>
    <definedName name="HTMLmoi" localSheetId="10" hidden="1">{"'Sheet1'!$L$16"}</definedName>
    <definedName name="HTMLmoi" localSheetId="15" hidden="1">{"'Sheet1'!$L$16"}</definedName>
    <definedName name="HTMLmoi" localSheetId="18" hidden="1">{"'Sheet1'!$L$16"}</definedName>
    <definedName name="HTMLmoi" localSheetId="17" hidden="1">{"'Sheet1'!$L$16"}</definedName>
    <definedName name="HTMLmoi" localSheetId="16" hidden="1">{"'Sheet1'!$L$16"}</definedName>
    <definedName name="HTMLmoi" localSheetId="14" hidden="1">{"'Sheet1'!$L$16"}</definedName>
    <definedName name="HTMLmoi" localSheetId="13" hidden="1">{"'Sheet1'!$L$16"}</definedName>
    <definedName name="HTMLmoi" localSheetId="3" hidden="1">{"'Sheet1'!$L$16"}</definedName>
    <definedName name="HTMLmoi" hidden="1">{"'Sheet1'!$L$16"}</definedName>
    <definedName name="HTNC">#REF!</definedName>
    <definedName name="HTVL">#REF!</definedName>
    <definedName name="hu" localSheetId="50" hidden="1">{"'Sheet1'!$L$16"}</definedName>
    <definedName name="hu" localSheetId="11" hidden="1">{"'Sheet1'!$L$16"}</definedName>
    <definedName name="hu" localSheetId="1" hidden="1">{"'Sheet1'!$L$16"}</definedName>
    <definedName name="hu" localSheetId="2" hidden="1">{"'Sheet1'!$L$16"}</definedName>
    <definedName name="hu" localSheetId="10" hidden="1">{"'Sheet1'!$L$16"}</definedName>
    <definedName name="hu" localSheetId="15" hidden="1">{"'Sheet1'!$L$16"}</definedName>
    <definedName name="hu" localSheetId="18" hidden="1">{"'Sheet1'!$L$16"}</definedName>
    <definedName name="hu" localSheetId="17" hidden="1">{"'Sheet1'!$L$16"}</definedName>
    <definedName name="hu" localSheetId="16" hidden="1">{"'Sheet1'!$L$16"}</definedName>
    <definedName name="hu" localSheetId="14" hidden="1">{"'Sheet1'!$L$16"}</definedName>
    <definedName name="hu" localSheetId="13" hidden="1">{"'Sheet1'!$L$16"}</definedName>
    <definedName name="hu" localSheetId="3" hidden="1">{"'Sheet1'!$L$16"}</definedName>
    <definedName name="hu" hidden="1">{"'Sheet1'!$L$16"}</definedName>
    <definedName name="hugo" localSheetId="2" hidden="1">{#N/A,#N/A,TRUE,"Mhr_Sum"}</definedName>
    <definedName name="hugo" localSheetId="3" hidden="1">{#N/A,#N/A,TRUE,"Mhr_Sum"}</definedName>
    <definedName name="hugo" hidden="1">{#N/A,#N/A,TRUE,"Mhr_Sum"}</definedName>
    <definedName name="hui" localSheetId="50" hidden="1">{"'Sheet1'!$L$16"}</definedName>
    <definedName name="hui" localSheetId="11" hidden="1">{"'Sheet1'!$L$16"}</definedName>
    <definedName name="hui" localSheetId="1" hidden="1">{"'Sheet1'!$L$16"}</definedName>
    <definedName name="hui" localSheetId="2" hidden="1">{"'Sheet1'!$L$16"}</definedName>
    <definedName name="hui" localSheetId="10" hidden="1">{"'Sheet1'!$L$16"}</definedName>
    <definedName name="hui" localSheetId="15" hidden="1">{"'Sheet1'!$L$16"}</definedName>
    <definedName name="hui" localSheetId="18" hidden="1">{"'Sheet1'!$L$16"}</definedName>
    <definedName name="hui" localSheetId="17" hidden="1">{"'Sheet1'!$L$16"}</definedName>
    <definedName name="hui" localSheetId="16" hidden="1">{"'Sheet1'!$L$16"}</definedName>
    <definedName name="hui" localSheetId="14" hidden="1">{"'Sheet1'!$L$16"}</definedName>
    <definedName name="hui" localSheetId="13" hidden="1">{"'Sheet1'!$L$16"}</definedName>
    <definedName name="hui" localSheetId="3" hidden="1">{"'Sheet1'!$L$16"}</definedName>
    <definedName name="hui" hidden="1">{"'Sheet1'!$L$16"}</definedName>
    <definedName name="huon" localSheetId="2" hidden="1">{"'Sheet1'!$L$16"}</definedName>
    <definedName name="huon" localSheetId="3" hidden="1">{"'Sheet1'!$L$16"}</definedName>
    <definedName name="huon" hidden="1">{"'Sheet1'!$L$16"}</definedName>
    <definedName name="huy" localSheetId="50" hidden="1">{"'Sheet1'!$L$16"}</definedName>
    <definedName name="huy" localSheetId="11" hidden="1">{"'Sheet1'!$L$16"}</definedName>
    <definedName name="huy" localSheetId="1" hidden="1">{"'Sheet1'!$L$16"}</definedName>
    <definedName name="huy" localSheetId="2" hidden="1">{"'Sheet1'!$L$16"}</definedName>
    <definedName name="huy" localSheetId="10" hidden="1">{"'Sheet1'!$L$16"}</definedName>
    <definedName name="huy" localSheetId="15" hidden="1">{"'Sheet1'!$L$16"}</definedName>
    <definedName name="huy" localSheetId="18" hidden="1">{"'Sheet1'!$L$16"}</definedName>
    <definedName name="huy" localSheetId="17" hidden="1">{"'Sheet1'!$L$16"}</definedName>
    <definedName name="huy" localSheetId="16" hidden="1">{"'Sheet1'!$L$16"}</definedName>
    <definedName name="huy" localSheetId="14" hidden="1">{"'Sheet1'!$L$16"}</definedName>
    <definedName name="huy" localSheetId="13" hidden="1">{"'Sheet1'!$L$16"}</definedName>
    <definedName name="huy" localSheetId="3" hidden="1">{"'Sheet1'!$L$16"}</definedName>
    <definedName name="huy" hidden="1">{"'Sheet1'!$L$16"}</definedName>
    <definedName name="huy1moi" localSheetId="50" hidden="1">{"'Sheet1'!$L$16"}</definedName>
    <definedName name="huy1moi" localSheetId="11" hidden="1">{"'Sheet1'!$L$16"}</definedName>
    <definedName name="huy1moi" localSheetId="1" hidden="1">{"'Sheet1'!$L$16"}</definedName>
    <definedName name="huy1moi" localSheetId="2" hidden="1">{"'Sheet1'!$L$16"}</definedName>
    <definedName name="huy1moi" localSheetId="10" hidden="1">{"'Sheet1'!$L$16"}</definedName>
    <definedName name="huy1moi" localSheetId="15" hidden="1">{"'Sheet1'!$L$16"}</definedName>
    <definedName name="huy1moi" localSheetId="18" hidden="1">{"'Sheet1'!$L$16"}</definedName>
    <definedName name="huy1moi" localSheetId="17" hidden="1">{"'Sheet1'!$L$16"}</definedName>
    <definedName name="huy1moi" localSheetId="16" hidden="1">{"'Sheet1'!$L$16"}</definedName>
    <definedName name="huy1moi" localSheetId="14" hidden="1">{"'Sheet1'!$L$16"}</definedName>
    <definedName name="huy1moi" localSheetId="13" hidden="1">{"'Sheet1'!$L$16"}</definedName>
    <definedName name="huy1moi" localSheetId="3" hidden="1">{"'Sheet1'!$L$16"}</definedName>
    <definedName name="huy1moi" hidden="1">{"'Sheet1'!$L$16"}</definedName>
    <definedName name="huymoi" localSheetId="50" hidden="1">{"'Sheet1'!$L$16"}</definedName>
    <definedName name="huymoi" localSheetId="11" hidden="1">{"'Sheet1'!$L$16"}</definedName>
    <definedName name="huymoi" localSheetId="1" hidden="1">{"'Sheet1'!$L$16"}</definedName>
    <definedName name="huymoi" localSheetId="2" hidden="1">{"'Sheet1'!$L$16"}</definedName>
    <definedName name="huymoi" localSheetId="10" hidden="1">{"'Sheet1'!$L$16"}</definedName>
    <definedName name="huymoi" localSheetId="15" hidden="1">{"'Sheet1'!$L$16"}</definedName>
    <definedName name="huymoi" localSheetId="18" hidden="1">{"'Sheet1'!$L$16"}</definedName>
    <definedName name="huymoi" localSheetId="17" hidden="1">{"'Sheet1'!$L$16"}</definedName>
    <definedName name="huymoi" localSheetId="16" hidden="1">{"'Sheet1'!$L$16"}</definedName>
    <definedName name="huymoi" localSheetId="14" hidden="1">{"'Sheet1'!$L$16"}</definedName>
    <definedName name="huymoi" localSheetId="13" hidden="1">{"'Sheet1'!$L$16"}</definedName>
    <definedName name="huymoi" localSheetId="3" hidden="1">{"'Sheet1'!$L$16"}</definedName>
    <definedName name="huymoi" hidden="1">{"'Sheet1'!$L$16"}</definedName>
    <definedName name="HV">#REF!</definedName>
    <definedName name="hvac1"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vac1"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vac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hytdfkytdfo" hidden="1">#REF!</definedName>
    <definedName name="i" localSheetId="11" hidden="1">{"'Sheet1'!$A$3:$I$11"}</definedName>
    <definedName name="i" localSheetId="1" hidden="1">{"'Sheet1'!$A$3:$I$11"}</definedName>
    <definedName name="i" localSheetId="2" hidden="1">{"'Sheet1'!$A$3:$I$11"}</definedName>
    <definedName name="i" localSheetId="10" hidden="1">{"'Sheet1'!$A$3:$I$11"}</definedName>
    <definedName name="i" localSheetId="15" hidden="1">{"'Sheet1'!$A$3:$I$11"}</definedName>
    <definedName name="i" localSheetId="18" hidden="1">{"'Sheet1'!$A$3:$I$11"}</definedName>
    <definedName name="i" localSheetId="17" hidden="1">{"'Sheet1'!$A$3:$I$11"}</definedName>
    <definedName name="i" localSheetId="16" hidden="1">{"'Sheet1'!$A$3:$I$11"}</definedName>
    <definedName name="i" localSheetId="14" hidden="1">{"'Sheet1'!$A$3:$I$11"}</definedName>
    <definedName name="i" localSheetId="13" hidden="1">{"'Sheet1'!$A$3:$I$11"}</definedName>
    <definedName name="i" localSheetId="3" hidden="1">{"'Sheet1'!$A$3:$I$11"}</definedName>
    <definedName name="i" hidden="1">{"'Sheet1'!$A$3:$I$11"}</definedName>
    <definedName name="I_C">#REF!</definedName>
    <definedName name="Ìag" localSheetId="50" hidden="1">{"'Sheet1'!$L$16"}</definedName>
    <definedName name="Ìag" localSheetId="11" hidden="1">{"'Sheet1'!$L$16"}</definedName>
    <definedName name="Ìag" localSheetId="1" hidden="1">{"'Sheet1'!$L$16"}</definedName>
    <definedName name="Ìag" localSheetId="2" hidden="1">{"'Sheet1'!$L$16"}</definedName>
    <definedName name="Ìag" localSheetId="10" hidden="1">{"'Sheet1'!$L$16"}</definedName>
    <definedName name="Ìag" localSheetId="15" hidden="1">{"'Sheet1'!$L$16"}</definedName>
    <definedName name="Ìag" localSheetId="18" hidden="1">{"'Sheet1'!$L$16"}</definedName>
    <definedName name="Ìag" localSheetId="17" hidden="1">{"'Sheet1'!$L$16"}</definedName>
    <definedName name="Ìag" localSheetId="16" hidden="1">{"'Sheet1'!$L$16"}</definedName>
    <definedName name="Ìag" localSheetId="14" hidden="1">{"'Sheet1'!$L$16"}</definedName>
    <definedName name="Ìag" localSheetId="13" hidden="1">{"'Sheet1'!$L$16"}</definedName>
    <definedName name="Ìag" localSheetId="3" hidden="1">{"'Sheet1'!$L$16"}</definedName>
    <definedName name="Ìag" hidden="1">{"'Sheet1'!$L$16"}</definedName>
    <definedName name="IBCYear">#REF!</definedName>
    <definedName name="IBD00110チェック仕様" localSheetId="11" hidden="1">{"'Sheet1'!$A$3:$I$11"}</definedName>
    <definedName name="IBD00110チェック仕様" localSheetId="1" hidden="1">{"'Sheet1'!$A$3:$I$11"}</definedName>
    <definedName name="IBD00110チェック仕様" localSheetId="2" hidden="1">{"'Sheet1'!$A$3:$I$11"}</definedName>
    <definedName name="IBD00110チェック仕様" localSheetId="10" hidden="1">{"'Sheet1'!$A$3:$I$11"}</definedName>
    <definedName name="IBD00110チェック仕様" localSheetId="15" hidden="1">{"'Sheet1'!$A$3:$I$11"}</definedName>
    <definedName name="IBD00110チェック仕様" localSheetId="18" hidden="1">{"'Sheet1'!$A$3:$I$11"}</definedName>
    <definedName name="IBD00110チェック仕様" localSheetId="17" hidden="1">{"'Sheet1'!$A$3:$I$11"}</definedName>
    <definedName name="IBD00110チェック仕様" localSheetId="16" hidden="1">{"'Sheet1'!$A$3:$I$11"}</definedName>
    <definedName name="IBD00110チェック仕様" localSheetId="14" hidden="1">{"'Sheet1'!$A$3:$I$11"}</definedName>
    <definedName name="IBD00110チェック仕様" localSheetId="13" hidden="1">{"'Sheet1'!$A$3:$I$11"}</definedName>
    <definedName name="IBD00110チェック仕様" localSheetId="3" hidden="1">{"'Sheet1'!$A$3:$I$11"}</definedName>
    <definedName name="IBD00110チェック仕様" hidden="1">{"'Sheet1'!$A$3:$I$11"}</definedName>
    <definedName name="IBE09000チェック仕様" localSheetId="11" hidden="1">{"'Sheet1'!$A$3:$I$11"}</definedName>
    <definedName name="IBE09000チェック仕様" localSheetId="1" hidden="1">{"'Sheet1'!$A$3:$I$11"}</definedName>
    <definedName name="IBE09000チェック仕様" localSheetId="2" hidden="1">{"'Sheet1'!$A$3:$I$11"}</definedName>
    <definedName name="IBE09000チェック仕様" localSheetId="10" hidden="1">{"'Sheet1'!$A$3:$I$11"}</definedName>
    <definedName name="IBE09000チェック仕様" localSheetId="15" hidden="1">{"'Sheet1'!$A$3:$I$11"}</definedName>
    <definedName name="IBE09000チェック仕様" localSheetId="18" hidden="1">{"'Sheet1'!$A$3:$I$11"}</definedName>
    <definedName name="IBE09000チェック仕様" localSheetId="17" hidden="1">{"'Sheet1'!$A$3:$I$11"}</definedName>
    <definedName name="IBE09000チェック仕様" localSheetId="16" hidden="1">{"'Sheet1'!$A$3:$I$11"}</definedName>
    <definedName name="IBE09000チェック仕様" localSheetId="14" hidden="1">{"'Sheet1'!$A$3:$I$11"}</definedName>
    <definedName name="IBE09000チェック仕様" localSheetId="13" hidden="1">{"'Sheet1'!$A$3:$I$11"}</definedName>
    <definedName name="IBE09000チェック仕様" localSheetId="3" hidden="1">{"'Sheet1'!$A$3:$I$11"}</definedName>
    <definedName name="IBE09000チェック仕様" hidden="1">{"'Sheet1'!$A$3:$I$11"}</definedName>
    <definedName name="ID_Stack" localSheetId="11">'[46]Noise (3)'!$C$13</definedName>
    <definedName name="ID_Stack" localSheetId="1">'[46]Noise (3)'!$C$13</definedName>
    <definedName name="ID_Stack" localSheetId="2">'[46]Noise (3)'!$C$13</definedName>
    <definedName name="ID_Stack" localSheetId="10">'[46]Noise (3)'!$C$13</definedName>
    <definedName name="ID_Stack" localSheetId="15">'[46]Noise (3)'!$C$13</definedName>
    <definedName name="ID_Stack" localSheetId="18">'[46]Noise (3)'!$C$13</definedName>
    <definedName name="ID_Stack" localSheetId="17">'[46]Noise (3)'!$C$13</definedName>
    <definedName name="ID_Stack" localSheetId="16">'[46]Noise (3)'!$C$13</definedName>
    <definedName name="ID_Stack" localSheetId="14">'[46]Noise (3)'!$C$13</definedName>
    <definedName name="ID_Stack" localSheetId="13">'[46]Noise (3)'!$C$13</definedName>
    <definedName name="ID_Stack" localSheetId="3">'[46]Noise (3)'!$C$13</definedName>
    <definedName name="ID_Stack">'[46]Noise (3)'!$C$13</definedName>
    <definedName name="IDC">#REF!</definedName>
    <definedName name="IDLAB_COST">#REF!</definedName>
    <definedName name="idr">#REF!</definedName>
    <definedName name="IGLE" hidden="1">#REF!</definedName>
    <definedName name="ihihi">[40]共機J!$J$64:$IV$7599</definedName>
    <definedName name="II" localSheetId="2" hidden="1">{#N/A,#N/A,FALSE,"JACKETS (1100 t) (1)"}</definedName>
    <definedName name="II" localSheetId="3" hidden="1">{#N/A,#N/A,FALSE,"JACKETS (1100 t) (1)"}</definedName>
    <definedName name="II" hidden="1">{#N/A,#N/A,FALSE,"JACKETS (1100 t) (1)"}</definedName>
    <definedName name="iiouolkll" localSheetId="11" hidden="1">{#N/A,#N/A,FALSE,"CCTV"}</definedName>
    <definedName name="iiouolkll" localSheetId="1" hidden="1">{#N/A,#N/A,FALSE,"CCTV"}</definedName>
    <definedName name="iiouolkll" localSheetId="2" hidden="1">{#N/A,#N/A,FALSE,"CCTV"}</definedName>
    <definedName name="iiouolkll" localSheetId="10" hidden="1">{#N/A,#N/A,FALSE,"CCTV"}</definedName>
    <definedName name="iiouolkll" localSheetId="15" hidden="1">{#N/A,#N/A,FALSE,"CCTV"}</definedName>
    <definedName name="iiouolkll" localSheetId="18" hidden="1">{#N/A,#N/A,FALSE,"CCTV"}</definedName>
    <definedName name="iiouolkll" localSheetId="17" hidden="1">{#N/A,#N/A,FALSE,"CCTV"}</definedName>
    <definedName name="iiouolkll" localSheetId="16" hidden="1">{#N/A,#N/A,FALSE,"CCTV"}</definedName>
    <definedName name="iiouolkll" localSheetId="14" hidden="1">{#N/A,#N/A,FALSE,"CCTV"}</definedName>
    <definedName name="iiouolkll" localSheetId="13" hidden="1">{#N/A,#N/A,FALSE,"CCTV"}</definedName>
    <definedName name="iiouolkll" localSheetId="3" hidden="1">{#N/A,#N/A,FALSE,"CCTV"}</definedName>
    <definedName name="iiouolkll" hidden="1">{#N/A,#N/A,FALSE,"CCTV"}</definedName>
    <definedName name="inch_mm">25.4</definedName>
    <definedName name="Incoterms">#REF!</definedName>
    <definedName name="Ind_FC_ConsMat">#REF!</definedName>
    <definedName name="Ind_FC_EquipDepr">#REF!</definedName>
    <definedName name="Ind_FC_ExpLab">#REF!</definedName>
    <definedName name="Ind_FC_Food">#REF!</definedName>
    <definedName name="Ind_FC_LocalLab">#REF!</definedName>
    <definedName name="Ind_FC_OceanFr">#REF!</definedName>
    <definedName name="Ind_FC_Phone">#REF!</definedName>
    <definedName name="Ind_FC_RentEquip">#REF!</definedName>
    <definedName name="Ind_FC_RentHouse">#REF!</definedName>
    <definedName name="Ind_FC_Spare">#REF!</definedName>
    <definedName name="Ind_FC_Travel">#REF!</definedName>
    <definedName name="IND_LAB">#REF!</definedName>
    <definedName name="Ind_LC_ClearCost">#REF!</definedName>
    <definedName name="Ind_LC_ConsMat">#REF!</definedName>
    <definedName name="Ind_LC_CustDuty">#REF!</definedName>
    <definedName name="Ind_LC_EquipDepr">#REF!</definedName>
    <definedName name="Ind_LC_EquipTransp">#REF!</definedName>
    <definedName name="Ind_LC_ExpLab">#REF!</definedName>
    <definedName name="Ind_LC_Food">#REF!</definedName>
    <definedName name="Ind_LC_LocalLab">#REF!</definedName>
    <definedName name="Ind_LC_Phone">#REF!</definedName>
    <definedName name="Ind_LC_RentEquip">#REF!</definedName>
    <definedName name="Ind_LC_RentHouse">#REF!</definedName>
    <definedName name="Ind_LC_Spare">#REF!</definedName>
    <definedName name="Ind_LC_Travel">#REF!</definedName>
    <definedName name="index2bay_in">#REF!</definedName>
    <definedName name="index2bay_out">#REF!</definedName>
    <definedName name="INDIRECT_COST">#REF!</definedName>
    <definedName name="IndirectHours">#REF!</definedName>
    <definedName name="INDMANP">#REF!</definedName>
    <definedName name="InfoDialog">"Dialogfeldrahmen 1"</definedName>
    <definedName name="InletFlowProfile" localSheetId="11">'[46]Noise (3)'!$C$33</definedName>
    <definedName name="InletFlowProfile" localSheetId="1">'[46]Noise (3)'!$C$33</definedName>
    <definedName name="InletFlowProfile" localSheetId="2">'[46]Noise (3)'!$C$33</definedName>
    <definedName name="InletFlowProfile" localSheetId="10">'[46]Noise (3)'!$C$33</definedName>
    <definedName name="InletFlowProfile" localSheetId="15">'[46]Noise (3)'!$C$33</definedName>
    <definedName name="InletFlowProfile" localSheetId="18">'[46]Noise (3)'!$C$33</definedName>
    <definedName name="InletFlowProfile" localSheetId="17">'[46]Noise (3)'!$C$33</definedName>
    <definedName name="InletFlowProfile" localSheetId="16">'[46]Noise (3)'!$C$33</definedName>
    <definedName name="InletFlowProfile" localSheetId="14">'[46]Noise (3)'!$C$33</definedName>
    <definedName name="InletFlowProfile" localSheetId="13">'[46]Noise (3)'!$C$33</definedName>
    <definedName name="InletFlowProfile" localSheetId="3">'[46]Noise (3)'!$C$33</definedName>
    <definedName name="InletFlowProfile">'[46]Noise (3)'!$C$33</definedName>
    <definedName name="InputData">#REF!,#REF!,#REF!,#REF!,#REF!,#REF!,#REF!</definedName>
    <definedName name="INST">'[57]S N'!$B$61:$I$78</definedName>
    <definedName name="INSU">'[57]S N'!$B$79:$I$96</definedName>
    <definedName name="insulation" localSheetId="2" hidden="1">{#N/A,#N/A,FALSE,"CCTV"}</definedName>
    <definedName name="insulation" localSheetId="3" hidden="1">{#N/A,#N/A,FALSE,"CCTV"}</definedName>
    <definedName name="insulation" hidden="1">{#N/A,#N/A,FALSE,"CCTV"}</definedName>
    <definedName name="InsulationMaterial" localSheetId="11">[37]DATA_LIST!$B$23:$B$34</definedName>
    <definedName name="InsulationMaterial" localSheetId="1">[37]DATA_LIST!$B$23:$B$34</definedName>
    <definedName name="InsulationMaterial" localSheetId="2">[37]DATA_LIST!$B$23:$B$34</definedName>
    <definedName name="InsulationMaterial" localSheetId="10">[37]DATA_LIST!$B$23:$B$34</definedName>
    <definedName name="InsulationMaterial" localSheetId="15">[37]DATA_LIST!$B$23:$B$34</definedName>
    <definedName name="InsulationMaterial" localSheetId="18">[37]DATA_LIST!$B$23:$B$34</definedName>
    <definedName name="InsulationMaterial" localSheetId="17">[37]DATA_LIST!$B$23:$B$34</definedName>
    <definedName name="InsulationMaterial" localSheetId="16">[37]DATA_LIST!$B$23:$B$34</definedName>
    <definedName name="InsulationMaterial" localSheetId="14">[37]DATA_LIST!$B$23:$B$34</definedName>
    <definedName name="InsulationMaterial" localSheetId="13">[37]DATA_LIST!$B$23:$B$34</definedName>
    <definedName name="InsulationMaterial" localSheetId="3">[37]DATA_LIST!$B$23:$B$34</definedName>
    <definedName name="InsulationMaterial">[37]DATA_LIST!$B$23:$B$34</definedName>
    <definedName name="InsulHt">#REF!</definedName>
    <definedName name="Insurance" localSheetId="11">[63]Summary!$D$23</definedName>
    <definedName name="Insurance" localSheetId="1">[63]Summary!$D$23</definedName>
    <definedName name="Insurance" localSheetId="2">[63]Summary!$D$23</definedName>
    <definedName name="Insurance" localSheetId="10">[63]Summary!$D$23</definedName>
    <definedName name="Insurance" localSheetId="15">[63]Summary!$D$23</definedName>
    <definedName name="Insurance" localSheetId="18">[63]Summary!$D$23</definedName>
    <definedName name="Insurance" localSheetId="17">[63]Summary!$D$23</definedName>
    <definedName name="Insurance" localSheetId="16">[63]Summary!$D$23</definedName>
    <definedName name="Insurance" localSheetId="14">[63]Summary!$D$23</definedName>
    <definedName name="Insurance" localSheetId="13">[63]Summary!$D$23</definedName>
    <definedName name="Insurance" localSheetId="3">[63]Summary!$D$23</definedName>
    <definedName name="Insurance">[63]Summary!$D$23</definedName>
    <definedName name="Int_with_adv">#REF!</definedName>
    <definedName name="Int_without_adv">#REF!</definedName>
    <definedName name="inter">#REF!</definedName>
    <definedName name="Interest_FC">#REF!</definedName>
    <definedName name="Interest_LC">#REF!</definedName>
    <definedName name="interest_on_adv">#REF!</definedName>
    <definedName name="interest_wth_adv">#REF!</definedName>
    <definedName name="INTERFACE_FORMAT_VERSION">#REF!</definedName>
    <definedName name="INTERFACE_NAME">#REF!</definedName>
    <definedName name="INTEST" localSheetId="11">[75]PP!$A$2:$N$44</definedName>
    <definedName name="INTEST" localSheetId="1">[75]PP!$A$2:$N$44</definedName>
    <definedName name="INTEST" localSheetId="2">[75]PP!$A$2:$N$44</definedName>
    <definedName name="INTEST" localSheetId="10">[75]PP!$A$2:$N$44</definedName>
    <definedName name="INTEST" localSheetId="15">[75]PP!$A$2:$N$44</definedName>
    <definedName name="INTEST" localSheetId="18">[75]PP!$A$2:$N$44</definedName>
    <definedName name="INTEST" localSheetId="17">[75]PP!$A$2:$N$44</definedName>
    <definedName name="INTEST" localSheetId="16">[75]PP!$A$2:$N$44</definedName>
    <definedName name="INTEST" localSheetId="14">[75]PP!$A$2:$N$44</definedName>
    <definedName name="INTEST" localSheetId="13">[75]PP!$A$2:$N$44</definedName>
    <definedName name="INTEST" localSheetId="3">[75]PP!$A$2:$N$44</definedName>
    <definedName name="INTEST">[75]PP!$A$2:$N$44</definedName>
    <definedName name="intracs" localSheetId="2" hidden="1">{"cost",#N/A,FALSE,"B";"Sum",#N/A,FALSE,"C";"Sal1",#N/A,FALSE,"D";"Sal2",#N/A,FALSE,"D";"Mob",#N/A,FALSE,"E";"Eqpcst1",#N/A,FALSE,"F";"Eqpcst2",#N/A,FALSE,"F";"Eqpcst3",#N/A,FALSE,"F";"Est1",#N/A,FALSE,"G";"Est2",#N/A,FALSE,"G";"Fin",#N/A,FALSE,"H";"EqpCal",#N/A,FALSE,"I";"ManCal1",#N/A,FALSE,"J";"ManCal2",#N/A,FALSE,"J";"Consm",#N/A,FALSE,"L";"B O",#N/A,FALSE,"M";"S C",#N/A,FALSE,"N"}</definedName>
    <definedName name="intracs" localSheetId="3" hidden="1">{"cost",#N/A,FALSE,"B";"Sum",#N/A,FALSE,"C";"Sal1",#N/A,FALSE,"D";"Sal2",#N/A,FALSE,"D";"Mob",#N/A,FALSE,"E";"Eqpcst1",#N/A,FALSE,"F";"Eqpcst2",#N/A,FALSE,"F";"Eqpcst3",#N/A,FALSE,"F";"Est1",#N/A,FALSE,"G";"Est2",#N/A,FALSE,"G";"Fin",#N/A,FALSE,"H";"EqpCal",#N/A,FALSE,"I";"ManCal1",#N/A,FALSE,"J";"ManCal2",#N/A,FALSE,"J";"Consm",#N/A,FALSE,"L";"B O",#N/A,FALSE,"M";"S C",#N/A,FALSE,"N"}</definedName>
    <definedName name="intracs" hidden="1">{"cost",#N/A,FALSE,"B";"Sum",#N/A,FALSE,"C";"Sal1",#N/A,FALSE,"D";"Sal2",#N/A,FALSE,"D";"Mob",#N/A,FALSE,"E";"Eqpcst1",#N/A,FALSE,"F";"Eqpcst2",#N/A,FALSE,"F";"Eqpcst3",#N/A,FALSE,"F";"Est1",#N/A,FALSE,"G";"Est2",#N/A,FALSE,"G";"Fin",#N/A,FALSE,"H";"EqpCal",#N/A,FALSE,"I";"ManCal1",#N/A,FALSE,"J";"ManCal2",#N/A,FALSE,"J";"Consm",#N/A,FALSE,"L";"B O",#N/A,FALSE,"M";"S C",#N/A,FALSE,"N"}</definedName>
    <definedName name="IO">'[61]COAT&amp;WRAP-QIOT-#3'!#REF!</definedName>
    <definedName name="iop" localSheetId="2" hidden="1">{"'Sheet1'!$L$16"}</definedName>
    <definedName name="iop" localSheetId="3" hidden="1">{"'Sheet1'!$L$16"}</definedName>
    <definedName name="iop" hidden="1">{"'Sheet1'!$L$16"}</definedName>
    <definedName name="IPEcDPres">#REF!</definedName>
    <definedName name="IPEcTbDPres">#REF!</definedName>
    <definedName name="IPEcV">#REF!</definedName>
    <definedName name="IPEvDPres">#REF!</definedName>
    <definedName name="IPFWDPres">#REF!</definedName>
    <definedName name="IPFWDPress">#REF!</definedName>
    <definedName name="IPSRV">#REF!</definedName>
    <definedName name="IPSysDPres">#REF!</definedName>
    <definedName name="IPT">#N/A</definedName>
    <definedName name="IQ_ACCOUNT_CHANGE" hidden="1">"c1449"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GROWTH" hidden="1">"c1924"</definedName>
    <definedName name="IQ_ACCT_RECV_1YR_ANN_GROWTH" hidden="1">"c1919"</definedName>
    <definedName name="IQ_ACCT_RECV_2YR_ANN_GROWTH" hidden="1">"c1920"</definedName>
    <definedName name="IQ_ACCT_RECV_3YR_ANN_GROWTH" hidden="1">"c1921"</definedName>
    <definedName name="IQ_ACCT_RECV_5YR_ANN_GROWTH" hidden="1">"c1922"</definedName>
    <definedName name="IQ_ACCT_RECV_7YR_ANN_GROWTH" hidden="1">"c1923"</definedName>
    <definedName name="IQ_ACCUM_DEP" hidden="1">"c1340"</definedName>
    <definedName name="IQ_ACCUMULATED_PENSION_OBLIGATION" hidden="1">"c2244"</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IT" hidden="1">"c13"</definedName>
    <definedName name="IQ_AE_UTI" hidden="1">"c14"</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GROWTH" hidden="1">"c18"</definedName>
    <definedName name="IQ_ALLOWANCE_1YR_ANN_GROWTH" hidden="1">"c19"</definedName>
    <definedName name="IQ_ALLOWANCE_2YR_ANN_GROWTH" hidden="1">"c20"</definedName>
    <definedName name="IQ_ALLOWANCE_3YR_ANN_GROWTH" hidden="1">"c21"</definedName>
    <definedName name="IQ_ALLOWANCE_5YR_ANN_GROWTH" hidden="1">"c22"</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DAILY_VOL" hidden="1">"c65"</definedName>
    <definedName name="IQ_AVG_INT_BEAR_LIAB" hidden="1">"c66"</definedName>
    <definedName name="IQ_AVG_INT_BEAR_LIAB_10YR_ANN_GROWTH" hidden="1">"c67"</definedName>
    <definedName name="IQ_AVG_INT_BEAR_LIAB_1YR_ANN_GROWTH" hidden="1">"c68"</definedName>
    <definedName name="IQ_AVG_INT_BEAR_LIAB_2YR_ANN_GROWTH" hidden="1">"c69"</definedName>
    <definedName name="IQ_AVG_INT_BEAR_LIAB_3YR_ANN_GROWTH" hidden="1">"c70"</definedName>
    <definedName name="IQ_AVG_INT_BEAR_LIAB_5YR_ANN_GROWTH" hidden="1">"c71"</definedName>
    <definedName name="IQ_AVG_INT_BEAR_LIAB_7YR_ANN_GROWTH" hidden="1">"c72"</definedName>
    <definedName name="IQ_AVG_INT_EARN_ASSETS" hidden="1">"c73"</definedName>
    <definedName name="IQ_AVG_INT_EARN_ASSETS_10YR_ANN_GROWTH" hidden="1">"c74"</definedName>
    <definedName name="IQ_AVG_INT_EARN_ASSETS_1YR_ANN_GROWTH" hidden="1">"c75"</definedName>
    <definedName name="IQ_AVG_INT_EARN_ASSETS_2YR_ANN_GROWTH" hidden="1">"c76"</definedName>
    <definedName name="IQ_AVG_INT_EARN_ASSETS_3YR_ANN_GROWTH" hidden="1">"c77"</definedName>
    <definedName name="IQ_AVG_INT_EARN_ASSETS_5YR_ANN_GROWTH" hidden="1">"c78"</definedName>
    <definedName name="IQ_AVG_INT_EARN_ASSETS_7YR_ANN_GROWTH" hidden="1">"c79"</definedName>
    <definedName name="IQ_AVG_MKTCAP" hidden="1">"c80"</definedName>
    <definedName name="IQ_AVG_PRICE" hidden="1">"c81"</definedName>
    <definedName name="IQ_AVG_SHAREOUTSTANDING" hidden="1">"c83"</definedName>
    <definedName name="IQ_AVG_TEV" hidden="1">"c84"</definedName>
    <definedName name="IQ_AVG_VOLUME" hidden="1">"c1346"</definedName>
    <definedName name="IQ_BASIC_EPS_EXCL" hidden="1">"c85"</definedName>
    <definedName name="IQ_BASIC_EPS_INCL" hidden="1">"c86"</definedName>
    <definedName name="IQ_BASIC_NORMAL_EPS" hidden="1">"c1592"</definedName>
    <definedName name="IQ_BASIC_WEIGHT" hidden="1">"c87"</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UILDINGS" hidden="1">"c99"</definedName>
    <definedName name="IQ_BUSINESS_DESCRIPTION" hidden="1">"c322"</definedName>
    <definedName name="IQ_BV_OVER_SHARES" hidden="1">"c1349"</definedName>
    <definedName name="IQ_BV_SHARE" hidden="1">"c100"</definedName>
    <definedName name="IQ_CAL_Q" hidden="1">"c101"</definedName>
    <definedName name="IQ_CAL_Y" hidden="1">"c102"</definedName>
    <definedName name="IQ_CALL_FEATURE" hidden="1">"c2197"</definedName>
    <definedName name="IQ_CALLABLE" hidden="1">"c2196"</definedName>
    <definedName name="IQ_CAPEX" hidden="1">"c103"</definedName>
    <definedName name="IQ_CAPEX_10YR_ANN_GROWTH" hidden="1">"c104"</definedName>
    <definedName name="IQ_CAPEX_1YR_ANN_GROWTH" hidden="1">"c105"</definedName>
    <definedName name="IQ_CAPEX_2YR_ANN_GROWTH" hidden="1">"c106"</definedName>
    <definedName name="IQ_CAPEX_3YR_ANN_GROWTH" hidden="1">"c107"</definedName>
    <definedName name="IQ_CAPEX_5YR_ANN_GROWTH" hidden="1">"c108"</definedName>
    <definedName name="IQ_CAPEX_7YR_ANN_GROWTH" hidden="1">"c109"</definedName>
    <definedName name="IQ_CAPEX_BNK" hidden="1">"c110"</definedName>
    <definedName name="IQ_CAPEX_BR" hidden="1">"c111"</definedName>
    <definedName name="IQ_CAPEX_FIN" hidden="1">"c112"</definedName>
    <definedName name="IQ_CAPEX_INS" hidden="1">"c113"</definedName>
    <definedName name="IQ_CAPEX_UTI" hidden="1">"c114"</definedName>
    <definedName name="IQ_CAPITAL_LEASE" hidden="1">"c1350"</definedName>
    <definedName name="IQ_CAPITAL_LEASES" hidden="1">"c115"</definedName>
    <definedName name="IQ_CAPITALIZED_INTEREST" hidden="1">"c2076"</definedName>
    <definedName name="IQ_CASH" hidden="1">"c1458"</definedName>
    <definedName name="IQ_CASH_ACQUIRE_CF" hidden="1">"c1630"</definedName>
    <definedName name="IQ_CASH_CONVERSION" hidden="1">"c117"</definedName>
    <definedName name="IQ_CASH_DUE_BANKS" hidden="1">"c1351"</definedName>
    <definedName name="IQ_CASH_EQUIV" hidden="1">"c118"</definedName>
    <definedName name="IQ_CASH_FINAN" hidden="1">"c119"</definedName>
    <definedName name="IQ_CASH_INTEREST" hidden="1">"c120"</definedName>
    <definedName name="IQ_CASH_INVEST" hidden="1">"c121"</definedName>
    <definedName name="IQ_CASH_OPER" hidden="1">"c122"</definedName>
    <definedName name="IQ_CASH_SEGREG" hidden="1">"c123"</definedName>
    <definedName name="IQ_CASH_SHARE" hidden="1">"c1911"</definedName>
    <definedName name="IQ_CASH_ST" hidden="1">"c1355"</definedName>
    <definedName name="IQ_CASH_ST_INVEST" hidden="1">"c124"</definedName>
    <definedName name="IQ_CASH_TAXES" hidden="1">"c125"</definedName>
    <definedName name="IQ_CFO_10YR_ANN_GROWTH" hidden="1">"c126"</definedName>
    <definedName name="IQ_CFO_1YR_ANN_GROWTH" hidden="1">"c127"</definedName>
    <definedName name="IQ_CFO_2YR_ANN_GROWTH" hidden="1">"c128"</definedName>
    <definedName name="IQ_CFO_3YR_ANN_GROWTH" hidden="1">"c129"</definedName>
    <definedName name="IQ_CFO_5YR_ANN_GROWTH" hidden="1">"c130"</definedName>
    <definedName name="IQ_CFO_7YR_ANN_GROWTH" hidden="1">"c131"</definedName>
    <definedName name="IQ_CFO_CURRENT_LIAB" hidden="1">"c132"</definedName>
    <definedName name="IQ_CFPS_ACT_OR_EST" hidden="1">"c2217"</definedName>
    <definedName name="IQ_CFPS_EST" hidden="1">"c1667"</definedName>
    <definedName name="IQ_CFPS_HIGH_EST" hidden="1">"c1669"</definedName>
    <definedName name="IQ_CFPS_LOW_EST" hidden="1">"c1670"</definedName>
    <definedName name="IQ_CFPS_MEDIAN_EST" hidden="1">"c1668"</definedName>
    <definedName name="IQ_CFPS_NUM_EST" hidden="1">"c1671"</definedName>
    <definedName name="IQ_CFPS_STDDEV_EST" hidden="1">"c1672"</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WORKING_CAPITAL" hidden="1">"c1909"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UTSTANDING_BS_DATE" hidden="1">"c1971"</definedName>
    <definedName name="IQ_CLASSA_OUTSTANDING_FILING_DATE" hidden="1">"c1973"</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IT" hidden="1">"c188"</definedName>
    <definedName name="IQ_COMMON_APIC_UTI" hidden="1">"c189"</definedName>
    <definedName name="IQ_COMMON_DIV_CF" hidden="1">"c190"</definedName>
    <definedName name="IQ_COMMON_EQUITY_10YR_ANN_GROWTH" hidden="1">"c191"</definedName>
    <definedName name="IQ_COMMON_EQUITY_1YR_ANN_GROWTH" hidden="1">"c192"</definedName>
    <definedName name="IQ_COMMON_EQUITY_2YR_ANN_GROWTH" hidden="1">"c193"</definedName>
    <definedName name="IQ_COMMON_EQUITY_3YR_ANN_GROWTH" hidden="1">"c194"</definedName>
    <definedName name="IQ_COMMON_EQUITY_5YR_ANN_GROWTH" hidden="1">"c195"</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PREMIUM" hidden="1">"c2195"</definedName>
    <definedName name="IQ_CONV_PRICE" hidden="1">"c2193"</definedName>
    <definedName name="IQ_CONV_RATE" hidden="1">"c2192"</definedName>
    <definedName name="IQ_CONV_SECURITY" hidden="1">"c2189"</definedName>
    <definedName name="IQ_CONV_SECURITY_ISSUER" hidden="1">"c2190"</definedName>
    <definedName name="IQ_CONV_SECURITY_PRICE" hidden="1">"c2194"</definedName>
    <definedName name="IQ_CONVEXITY" hidden="1">"c2182"</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IT" hidden="1">"c1570"</definedName>
    <definedName name="IQ_CURRENT_PORT_DEBT_UTI" hidden="1">"c1571"</definedName>
    <definedName name="IQ_CURRENT_PORT_LEASES" hidden="1">"c245"</definedName>
    <definedName name="IQ_CURRENT_RATIO" hidden="1">"c246"</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IT" hidden="1">"c254"</definedName>
    <definedName name="IQ_DA_CF_UTI" hidden="1">"c255"</definedName>
    <definedName name="IQ_DA_FIN" hidden="1">"c256"</definedName>
    <definedName name="IQ_DA_INS" hidden="1">"c257"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IT" hidden="1">"c266"</definedName>
    <definedName name="IQ_DA_SUPPL_CF_UTI" hidden="1">"c267"</definedName>
    <definedName name="IQ_DA_SUPPL_FIN" hidden="1">"c268"</definedName>
    <definedName name="IQ_DA_SUPPL_INS" hidden="1">"c269"</definedName>
    <definedName name="IQ_DA_SUPPL_REIT" hidden="1">"c270"</definedName>
    <definedName name="IQ_DA_SUPPL_UTI" hidden="1">"c271"</definedName>
    <definedName name="IQ_DA_UTI" hidden="1">"c272"</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OTHER_COST" hidden="1">"c284"</definedName>
    <definedName name="IQ_DEF_BENEFIT_ROA" hidden="1">"c285"</definedName>
    <definedName name="IQ_DEF_BENEFIT_SERVICE_COST" hidden="1">"c286"</definedName>
    <definedName name="IQ_DEF_BENEFIT_TOTAL_COST" hidden="1">"c287"</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IT" hidden="1">"c297"</definedName>
    <definedName name="IQ_DEF_CHARGES_LT_UTI" hidden="1">"c298"</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WEIGHT" hidden="1">"c326"</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YIELD" hidden="1">"c332"</definedName>
    <definedName name="IQ_DO" hidden="1">"c333"</definedName>
    <definedName name="IQ_DO_ASSETS_CURRENT" hidden="1">"c334"</definedName>
    <definedName name="IQ_DO_ASSETS_LT" hidden="1">"c335"</definedName>
    <definedName name="IQ_DO_CF" hidden="1">"c336"</definedName>
    <definedName name="IQ_DPS_10YR_ANN_GROWTH" hidden="1">"c337"</definedName>
    <definedName name="IQ_DPS_1YR_ANN_GROWTH" hidden="1">"c338"</definedName>
    <definedName name="IQ_DPS_2YR_ANN_GROWTH" hidden="1">"c339"</definedName>
    <definedName name="IQ_DPS_3YR_ANN_GROWTH" hidden="1">"c340"</definedName>
    <definedName name="IQ_DPS_5YR_ANN_GROWTH" hidden="1">"c341"</definedName>
    <definedName name="IQ_DPS_7YR_ANN_GROWTH" hidden="1">"c342"</definedName>
    <definedName name="IQ_DPS_ACT_OR_EST" hidden="1">"c2218"</definedName>
    <definedName name="IQ_DPS_EST" hidden="1">"c1674"</definedName>
    <definedName name="IQ_DPS_HIGH_EST" hidden="1">"c1676"</definedName>
    <definedName name="IQ_DPS_LOW_EST" hidden="1">"c1677"</definedName>
    <definedName name="IQ_DPS_MEDIAN_EST" hidden="1">"c1675"</definedName>
    <definedName name="IQ_DPS_NUM_EST" hidden="1">"c1678"</definedName>
    <definedName name="IQ_DPS_STDDEV_EST" hidden="1">"c1679"</definedName>
    <definedName name="IQ_DURATION" hidden="1">"c2181"</definedName>
    <definedName name="IQ_EARNING_ASSET_YIELD" hidden="1">"c343"</definedName>
    <definedName name="IQ_EARNING_CO" hidden="1">"c344"</definedName>
    <definedName name="IQ_EARNING_CO_10YR_ANN_GROWTH" hidden="1">"c345"</definedName>
    <definedName name="IQ_EARNING_CO_1YR_ANN_GROWTH" hidden="1">"c346"</definedName>
    <definedName name="IQ_EARNING_CO_2YR_ANN_GROWTH" hidden="1">"c347"</definedName>
    <definedName name="IQ_EARNING_CO_3YR_ANN_GROWTH" hidden="1">"c348"</definedName>
    <definedName name="IQ_EARNING_CO_5YR_ANN_GROWTH" hidden="1">"c349"</definedName>
    <definedName name="IQ_EARNING_CO_7YR_ANN_GROWTH" hidden="1">"c350"</definedName>
    <definedName name="IQ_EARNING_CO_MARGIN" hidden="1">"c351"</definedName>
    <definedName name="IQ_EARNINGS_ANNOUNCE_DATE" hidden="1">"c1649"</definedName>
    <definedName name="IQ_EBIT" hidden="1">"c352"</definedName>
    <definedName name="IQ_EBIT_10YR_ANN_GROWTH" hidden="1">"c353"</definedName>
    <definedName name="IQ_EBIT_1YR_ANN_GROWTH" hidden="1">"c354"</definedName>
    <definedName name="IQ_EBIT_2YR_ANN_GROWTH" hidden="1">"c355"</definedName>
    <definedName name="IQ_EBIT_3YR_ANN_GROWTH" hidden="1">"c356"</definedName>
    <definedName name="IQ_EBIT_5YR_ANN_GROWTH" hidden="1">"c357"</definedName>
    <definedName name="IQ_EBIT_7YR_ANN_GROWTH" hidden="1">"c358"</definedName>
    <definedName name="IQ_EBIT_ACT_OR_EST" hidden="1">"c2219"</definedName>
    <definedName name="IQ_EBIT_EST" hidden="1">"c1681"</definedName>
    <definedName name="IQ_EBIT_HIGH_EST" hidden="1">"c1683"</definedName>
    <definedName name="IQ_EBIT_INT" hidden="1">"c360"</definedName>
    <definedName name="IQ_EBIT_LOW_EST" hidden="1">"c1684"</definedName>
    <definedName name="IQ_EBIT_MARGIN" hidden="1">"c359"</definedName>
    <definedName name="IQ_EBIT_MEDIAN_EST" hidden="1">"c1682"</definedName>
    <definedName name="IQ_EBIT_NUM_EST" hidden="1">"c1685"</definedName>
    <definedName name="IQ_EBIT_OVER_IE" hidden="1">"c1369"</definedName>
    <definedName name="IQ_EBIT_STDDEV_EST" hidden="1">"c1686"</definedName>
    <definedName name="IQ_EBITA" hidden="1">"c1910"</definedName>
    <definedName name="IQ_EBITA_10YR_ANN_GROWTH" hidden="1">"c1954"</definedName>
    <definedName name="IQ_EBITA_1YR_ANN_GROWTH" hidden="1">"c1949"</definedName>
    <definedName name="IQ_EBITA_2YR_ANN_GROWTH" hidden="1">"c1950"</definedName>
    <definedName name="IQ_EBITA_3YR_ANN_GROWTH" hidden="1">"c1951"</definedName>
    <definedName name="IQ_EBITA_5YR_ANN_GROWTH" hidden="1">"c1952"</definedName>
    <definedName name="IQ_EBITA_7YR_ANN_GROWTH" hidden="1">"c1953"</definedName>
    <definedName name="IQ_EBITA_MARGIN" hidden="1">"c1963"</definedName>
    <definedName name="IQ_EBITDA" hidden="1">"c361"</definedName>
    <definedName name="IQ_EBITDA_10YR_ANN_GROWTH" hidden="1">"c362"</definedName>
    <definedName name="IQ_EBITDA_1YR_ANN_GROWTH" hidden="1">"c363"</definedName>
    <definedName name="IQ_EBITDA_2YR_ANN_GROWTH" hidden="1">"c364"</definedName>
    <definedName name="IQ_EBITDA_3YR_ANN_GROWTH" hidden="1">"c365"</definedName>
    <definedName name="IQ_EBITDA_5YR_ANN_GROWTH" hidden="1">"c366"</definedName>
    <definedName name="IQ_EBITDA_7YR_ANN_GROWTH" hidden="1">"c367"</definedName>
    <definedName name="IQ_EBITDA_ACT_OR_EST" hidden="1">"c2215"</definedName>
    <definedName name="IQ_EBITDA_CAPEX_INT" hidden="1">"c368"</definedName>
    <definedName name="IQ_EBITDA_CAPEX_OVER_TOTAL_IE" hidden="1">"c1370"</definedName>
    <definedName name="IQ_EBITDA_EST" hidden="1">"c369"</definedName>
    <definedName name="IQ_EBITDA_HIGH_EST" hidden="1">"c370"</definedName>
    <definedName name="IQ_EBITDA_INT" hidden="1">"c373"</definedName>
    <definedName name="IQ_EBITDA_LOW_EST" hidden="1">"c371"</definedName>
    <definedName name="IQ_EBITDA_MARGIN" hidden="1">"c372"</definedName>
    <definedName name="IQ_EBITDA_MEDIAN_EST" hidden="1">"c1663"</definedName>
    <definedName name="IQ_EBITDA_NUM_EST" hidden="1">"c374"</definedName>
    <definedName name="IQ_EBITDA_OVER_TOTAL_IE" hidden="1">"c1371"</definedName>
    <definedName name="IQ_EBITDA_STDDEV_EST" hidden="1">"c375"</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IT" hidden="1">"c384"</definedName>
    <definedName name="IQ_EBT_EXCL_UTI" hidden="1">"c385"</definedName>
    <definedName name="IQ_EBT_FIN" hidden="1">"c386"</definedName>
    <definedName name="IQ_EBT_INCL_MARGIN" hidden="1">"c387"</definedName>
    <definedName name="IQ_EBT_INS" hidden="1">"c388"</definedName>
    <definedName name="IQ_EBT_REIT" hidden="1">"c389"</definedName>
    <definedName name="IQ_EBT_UTI" hidden="1">"c390"</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GROWTH" hidden="1">"c393"</definedName>
    <definedName name="IQ_EPS_1YR_ANN_GROWTH" hidden="1">"c394"</definedName>
    <definedName name="IQ_EPS_2YR_ANN_GROWTH" hidden="1">"c395"</definedName>
    <definedName name="IQ_EPS_3YR_ANN_GROWTH" hidden="1">"c396"</definedName>
    <definedName name="IQ_EPS_5YR_ANN_GROWTH" hidden="1">"c397"</definedName>
    <definedName name="IQ_EPS_7YR_ANN_GROWTH" hidden="1">"c398"</definedName>
    <definedName name="IQ_EPS_ACT_OR_EST" hidden="1">"c2213"</definedName>
    <definedName name="IQ_EPS_EST" hidden="1">"c399"</definedName>
    <definedName name="IQ_EPS_GW_ACT_OR_EST" hidden="1">"c2223"</definedName>
    <definedName name="IQ_EPS_GW_EST" hidden="1">"c1737"</definedName>
    <definedName name="IQ_EPS_GW_HIGH_EST" hidden="1">"c1739"</definedName>
    <definedName name="IQ_EPS_GW_LOW_EST" hidden="1">"c1740"</definedName>
    <definedName name="IQ_EPS_GW_MEDIAN_EST" hidden="1">"c1738"</definedName>
    <definedName name="IQ_EPS_GW_NUM_EST" hidden="1">"c1741"</definedName>
    <definedName name="IQ_EPS_GW_STDDEV_EST" hidden="1">"c1742"</definedName>
    <definedName name="IQ_EPS_HIGH_EST" hidden="1">"c400"</definedName>
    <definedName name="IQ_EPS_LOW_EST" hidden="1">"c401"</definedName>
    <definedName name="IQ_EPS_MEDIAN_EST" hidden="1">"c1661"</definedName>
    <definedName name="IQ_EPS_NORM" hidden="1">"c1902"</definedName>
    <definedName name="IQ_EPS_NORM_EST" hidden="1">"c2226"</definedName>
    <definedName name="IQ_EPS_NORM_HIGH_EST" hidden="1">"c2228"</definedName>
    <definedName name="IQ_EPS_NORM_LOW_EST" hidden="1">"c2229"</definedName>
    <definedName name="IQ_EPS_NORM_MEDIAN_EST" hidden="1">"c2227"</definedName>
    <definedName name="IQ_EPS_NORM_NUM_EST" hidden="1">"c2230"</definedName>
    <definedName name="IQ_EPS_NORM_STDDEV_EST" hidden="1">"c2231"</definedName>
    <definedName name="IQ_EPS_NUM_EST" hidden="1">"c402"</definedName>
    <definedName name="IQ_EPS_REPORT_ACT_OR_EST" hidden="1">"c2224"</definedName>
    <definedName name="IQ_EPS_REPORTED_EST" hidden="1">"c1744"</definedName>
    <definedName name="IQ_EPS_REPORTED_HIGH_EST" hidden="1">"c1746"</definedName>
    <definedName name="IQ_EPS_REPORTED_LOW_EST" hidden="1">"c1747"</definedName>
    <definedName name="IQ_EPS_REPORTED_MEDIAN_EST" hidden="1">"c1745"</definedName>
    <definedName name="IQ_EPS_REPORTED_NUM_EST" hidden="1">"c1748"</definedName>
    <definedName name="IQ_EPS_REPORTED_STDDEV_EST" hidden="1">"c1749"</definedName>
    <definedName name="IQ_EPS_STDDEV_EST" hidden="1">"c403"</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CFPS" hidden="1">"c1673"</definedName>
    <definedName name="IQ_EST_ACT_DPS" hidden="1">"c1680"</definedName>
    <definedName name="IQ_EST_ACT_EBIT" hidden="1">"c1687"</definedName>
    <definedName name="IQ_EST_ACT_EBITDA" hidden="1">"c1664"</definedName>
    <definedName name="IQ_EST_ACT_EPS" hidden="1">"c1648"</definedName>
    <definedName name="IQ_EST_ACT_EPS_GW" hidden="1">"c1743"</definedName>
    <definedName name="IQ_EST_ACT_EPS_NORM" hidden="1">"c2232"</definedName>
    <definedName name="IQ_EST_ACT_EPS_REPORTED" hidden="1">"c1750"</definedName>
    <definedName name="IQ_EST_ACT_FFO" hidden="1">"c1666"</definedName>
    <definedName name="IQ_EST_ACT_NAV" hidden="1">"c1757"</definedName>
    <definedName name="IQ_EST_ACT_NI" hidden="1">"c1722"</definedName>
    <definedName name="IQ_EST_ACT_NI_GW" hidden="1">"c1729"</definedName>
    <definedName name="IQ_EST_ACT_NI_REPORTED" hidden="1">"c1736"</definedName>
    <definedName name="IQ_EST_ACT_OPER_INC" hidden="1">"c1694"</definedName>
    <definedName name="IQ_EST_ACT_PRETAX_GW_INC" hidden="1">"c1708"</definedName>
    <definedName name="IQ_EST_ACT_PRETAX_INC" hidden="1">"c1701"</definedName>
    <definedName name="IQ_EST_ACT_PRETAX_REPORT_INC" hidden="1">"c1715"</definedName>
    <definedName name="IQ_EST_ACT_REV" hidden="1">"c2113"</definedName>
    <definedName name="IQ_EST_CFPS_DIFF" hidden="1">"c1871"</definedName>
    <definedName name="IQ_EST_CFPS_GROWTH_1YR" hidden="1">"c1774"</definedName>
    <definedName name="IQ_EST_CFPS_GROWTH_2YR" hidden="1">"c1775"</definedName>
    <definedName name="IQ_EST_CFPS_GROWTH_Q_1YR" hidden="1">"c1776"</definedName>
    <definedName name="IQ_EST_CFPS_SEQ_GROWTH_Q" hidden="1">"c1777"</definedName>
    <definedName name="IQ_EST_CFPS_SURPRISE_PERCENT" hidden="1">"c1872"</definedName>
    <definedName name="IQ_EST_CURRENCY" hidden="1">"c2140"</definedName>
    <definedName name="IQ_EST_DATE" hidden="1">"c1634"</definedName>
    <definedName name="IQ_EST_DPS_DIFF" hidden="1">"c1873"</definedName>
    <definedName name="IQ_EST_DPS_GROWTH_1YR" hidden="1">"c1778"</definedName>
    <definedName name="IQ_EST_DPS_GROWTH_2YR" hidden="1">"c1779"</definedName>
    <definedName name="IQ_EST_DPS_GROWTH_Q_1YR" hidden="1">"c1780"</definedName>
    <definedName name="IQ_EST_DPS_SEQ_GROWTH_Q" hidden="1">"c1781"</definedName>
    <definedName name="IQ_EST_DPS_SURPRISE_PERCENT" hidden="1">"c1874"</definedName>
    <definedName name="IQ_EST_EBIT_DIFF" hidden="1">"c1875"</definedName>
    <definedName name="IQ_EST_EBIT_SURPRISE_PERCENT" hidden="1">"c1876"</definedName>
    <definedName name="IQ_EST_EBITDA_DIFF" hidden="1">"c1867"</definedName>
    <definedName name="IQ_EST_EBITDA_GROWTH_1YR" hidden="1">"c1766"</definedName>
    <definedName name="IQ_EST_EBITDA_GROWTH_2YR" hidden="1">"c1767"</definedName>
    <definedName name="IQ_EST_EBITDA_GROWTH_Q_1YR" hidden="1">"c1768"</definedName>
    <definedName name="IQ_EST_EBITDA_SEQ_GROWTH_Q" hidden="1">"c1769"</definedName>
    <definedName name="IQ_EST_EBITDA_SURPRISE_PERCENT" hidden="1">"c1868"</definedName>
    <definedName name="IQ_EST_EPS_DIFF" hidden="1">"c1864"</definedName>
    <definedName name="IQ_EST_EPS_GROWTH_1YR" hidden="1">"c1636"</definedName>
    <definedName name="IQ_EST_EPS_GROWTH_2YR" hidden="1">"c1637"</definedName>
    <definedName name="IQ_EST_EPS_GROWTH_5YR" hidden="1">"c1655"</definedName>
    <definedName name="IQ_EST_EPS_GROWTH_5YR_HIGH" hidden="1">"c1657"</definedName>
    <definedName name="IQ_EST_EPS_GROWTH_5YR_LOW" hidden="1">"c1658"</definedName>
    <definedName name="IQ_EST_EPS_GROWTH_5YR_MEDIAN" hidden="1">"c1656"</definedName>
    <definedName name="IQ_EST_EPS_GROWTH_5YR_NUM" hidden="1">"c1659"</definedName>
    <definedName name="IQ_EST_EPS_GROWTH_5YR_STDDEV" hidden="1">"c1660"</definedName>
    <definedName name="IQ_EST_EPS_GROWTH_Q_1YR" hidden="1">"c1641"</definedName>
    <definedName name="IQ_EST_EPS_GW_DIFF" hidden="1">"c1891"</definedName>
    <definedName name="IQ_EST_EPS_GW_SURPRISE_PERCENT" hidden="1">"c1892"</definedName>
    <definedName name="IQ_EST_EPS_NORM_DIFF" hidden="1">"c2247"</definedName>
    <definedName name="IQ_EST_EPS_NORM_SURPRISE_PERCENT" hidden="1">"c2248"</definedName>
    <definedName name="IQ_EST_EPS_REPORT_DIFF" hidden="1">"c1893"</definedName>
    <definedName name="IQ_EST_EPS_REPORT_SURPRISE_PERCENT" hidden="1">"c1894"</definedName>
    <definedName name="IQ_EST_EPS_SEQ_GROWTH_Q" hidden="1">"c1764"</definedName>
    <definedName name="IQ_EST_EPS_SURPRISE_PERCENT" hidden="1">"c1635"</definedName>
    <definedName name="IQ_EST_FFO_DIFF" hidden="1">"c1869"</definedName>
    <definedName name="IQ_EST_FFO_GROWTH_1YR" hidden="1">"c1770"</definedName>
    <definedName name="IQ_EST_FFO_GROWTH_2YR" hidden="1">"c1771"</definedName>
    <definedName name="IQ_EST_FFO_GROWTH_Q_1YR" hidden="1">"c1772"</definedName>
    <definedName name="IQ_EST_FFO_SEQ_GROWTH_Q" hidden="1">"c1773"</definedName>
    <definedName name="IQ_EST_FFO_SURPRISE_PERCENT" hidden="1">"c1870"</definedName>
    <definedName name="IQ_EST_NAV_DIFF" hidden="1">"c1895"</definedName>
    <definedName name="IQ_EST_NAV_SURPRISE_PERCENT" hidden="1">"c1896"</definedName>
    <definedName name="IQ_EST_NI_DIFF" hidden="1">"c1885"</definedName>
    <definedName name="IQ_EST_NI_GW_DIFF" hidden="1">"c1887"</definedName>
    <definedName name="IQ_EST_NI_GW_SURPRISE_PERCENT" hidden="1">"c1888"</definedName>
    <definedName name="IQ_EST_NI_REPORT_DIFF" hidden="1">"c1889"</definedName>
    <definedName name="IQ_EST_NI_REPORT_SURPRISE_PERCENT" hidden="1">"c1890"</definedName>
    <definedName name="IQ_EST_NI_SURPRISE_PERCENT" hidden="1">"c1886"</definedName>
    <definedName name="IQ_EST_NUM_BUY" hidden="1">"c1759"</definedName>
    <definedName name="IQ_EST_NUM_HOLD" hidden="1">"c1761"</definedName>
    <definedName name="IQ_EST_NUM_NO_OPINION" hidden="1">"c1758"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SURPRISE_PERCENT" hidden="1">"c1878"</definedName>
    <definedName name="IQ_EST_PRE_TAX_DIFF" hidden="1">"c1879"</definedName>
    <definedName name="IQ_EST_PRE_TAX_GW_DIFF" hidden="1">"c1881"</definedName>
    <definedName name="IQ_EST_PRE_TAX_GW_SURPRISE_PERCENT" hidden="1">"c1882"</definedName>
    <definedName name="IQ_EST_PRE_TAX_REPORT_DIFF" hidden="1">"c1883"</definedName>
    <definedName name="IQ_EST_PRE_TAX_REPORT_SURPRISE_PERCENT" hidden="1">"c1884"</definedName>
    <definedName name="IQ_EST_PRE_TAX_SURPRISE_PERCENT" hidden="1">"c1880"</definedName>
    <definedName name="IQ_EST_REV_DIFF" hidden="1">"c1865"</definedName>
    <definedName name="IQ_EST_REV_GROWTH_1YR" hidden="1">"c1638"</definedName>
    <definedName name="IQ_EST_REV_GROWTH_2YR" hidden="1">"c1639"</definedName>
    <definedName name="IQ_EST_REV_GROWTH_Q_1YR" hidden="1">"c1640"</definedName>
    <definedName name="IQ_EST_REV_SEQ_GROWTH_Q" hidden="1">"c1765"</definedName>
    <definedName name="IQ_EST_REV_SURPRISE_PERCENT" hidden="1">"c1866"</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EST" hidden="1">"c418"</definedName>
    <definedName name="IQ_FFO_HIGH_EST" hidden="1">"c419"</definedName>
    <definedName name="IQ_FFO_LOW_EST" hidden="1">"c420"</definedName>
    <definedName name="IQ_FFO_MEDIAN_EST" hidden="1">"c1665"</definedName>
    <definedName name="IQ_FFO_NUM_EST" hidden="1">"c421"</definedName>
    <definedName name="IQ_FFO_STDDEV_EST" hidden="1">"c422"</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REV" hidden="1">"c437"</definedName>
    <definedName name="IQ_FINANCING_CASH" hidden="1">"c1405"</definedName>
    <definedName name="IQ_FINANCING_CASH_SUPPL" hidden="1">"c1406"</definedName>
    <definedName name="IQ_FINISHED_INV" hidden="1">"c438"</definedName>
    <definedName name="IQ_FIRST_INT_DATE" hidden="1">"c2186"</definedName>
    <definedName name="IQ_FIRST_YEAR_LIFE" hidden="1">"c439"</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OODWILL_NET" hidden="1">"c1380"</definedName>
    <definedName name="IQ_GP" hidden="1">"c511"</definedName>
    <definedName name="IQ_GP_10YR_ANN_GROWTH" hidden="1">"c512"</definedName>
    <definedName name="IQ_GP_1YR_ANN_GROWTH" hidden="1">"c513"</definedName>
    <definedName name="IQ_GP_2YR_ANN_GROWTH" hidden="1">"c514"</definedName>
    <definedName name="IQ_GP_3YR_ANN_GROWTH" hidden="1">"c515"</definedName>
    <definedName name="IQ_GP_5YR_ANN_GROWTH" hidden="1">"c516"</definedName>
    <definedName name="IQ_GP_7YR_ANN_GROWTH" hidden="1">"c517"</definedName>
    <definedName name="IQ_GPPE" hidden="1">"c518"</definedName>
    <definedName name="IQ_GROSS_DIVID" hidden="1">"c1446"</definedName>
    <definedName name="IQ_GROSS_LOANS" hidden="1">"c521"</definedName>
    <definedName name="IQ_GROSS_LOANS_10YR_ANN_GROWTH" hidden="1">"c522"</definedName>
    <definedName name="IQ_GROSS_LOANS_1YR_ANN_GROWTH" hidden="1">"c523"</definedName>
    <definedName name="IQ_GROSS_LOANS_2YR_ANN_GROWTH" hidden="1">"c524"</definedName>
    <definedName name="IQ_GROSS_LOANS_3YR_ANN_GROWTH" hidden="1">"c525"</definedName>
    <definedName name="IQ_GROSS_LOANS_5YR_ANN_GROWTH" hidden="1">"c526"</definedName>
    <definedName name="IQ_GROSS_LOANS_7YR_ANN_GROWTH" hidden="1">"c527"</definedName>
    <definedName name="IQ_GROSS_LOANS_TOTAL_DEPOSITS" hidden="1">"c528"</definedName>
    <definedName name="IQ_GROSS_MARGIN" hidden="1">"c529"</definedName>
    <definedName name="IQ_GROSS_PROFIT" hidden="1">"c1378"</definedName>
    <definedName name="IQ_GROSS_SPRD" hidden="1">"c2155"</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IT" hidden="1">"c1480"</definedName>
    <definedName name="IQ_GW_INTAN_AMORT_UTI" hidden="1">"c1481"</definedName>
    <definedName name="IQ_HIGH_TARGET_PRICE" hidden="1">"c1651"</definedName>
    <definedName name="IQ_HIGHPRICE" hidden="1">"c545"</definedName>
    <definedName name="IQ_HOMEOWNERS_WRITTEN" hidden="1">"c546"</definedName>
    <definedName name="IQ_IMPAIR_OIL" hidden="1">"c547"</definedName>
    <definedName name="IQ_IMPAIRMENT_GW" hidden="1">"c548"</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S_ANNUITY_LIAB" hidden="1">"c563"</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S" hidden="1">"c589"</definedName>
    <definedName name="IQ_INT_EXP_LTD" hidden="1">"c2086"</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IT" hidden="1">"c597"</definedName>
    <definedName name="IQ_INT_INC_TOTAL" hidden="1">"c598"</definedName>
    <definedName name="IQ_INT_INC_UTI" hidden="1">"c599"</definedName>
    <definedName name="IQ_INT_INV_INC" hidden="1">"c600"</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GROWTH" hidden="1">"c1930"</definedName>
    <definedName name="IQ_INV_1YR_ANN_GROWTH" hidden="1">"c1925"</definedName>
    <definedName name="IQ_INV_2YR_ANN_GROWTH" hidden="1">"c1926"</definedName>
    <definedName name="IQ_INV_3YR_ANN_GROWTH" hidden="1">"c1927"</definedName>
    <definedName name="IQ_INV_5YR_ANN_GROWTH" hidden="1">"c1928"</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IT" hidden="1">"c633"</definedName>
    <definedName name="IQ_INVEST_LOANS_CF_UTI" hidden="1">"c634"</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IT" hidden="1">"c642"</definedName>
    <definedName name="IQ_INVEST_SECURITY_CF_UTI" hidden="1">"c643"</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LAND" hidden="1">"c645"</definedName>
    <definedName name="IQ_LAST_PMT_DATE" hidden="1">"c2188"</definedName>
    <definedName name="IQ_LAST_SPLIT_DATE" hidden="1">"c2095"</definedName>
    <definedName name="IQ_LAST_SPLIT_FACTOR" hidden="1">"c2093"</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IT" hidden="1">"c652"</definedName>
    <definedName name="IQ_LEGAL_SETTLE_UTI" hidden="1">"c653"</definedName>
    <definedName name="IQ_LEVERAGE_RATIO" hidden="1">"c654"</definedName>
    <definedName name="IQ_LEVERED_FCF" hidden="1">"c1907"</definedName>
    <definedName name="IQ_LFCF_10YR_ANN_GROWTH" hidden="1">"c1942"</definedName>
    <definedName name="IQ_LFCF_1YR_ANN_GROWTH" hidden="1">"c1937"</definedName>
    <definedName name="IQ_LFCF_2YR_ANN_GROWTH" hidden="1">"c1938"</definedName>
    <definedName name="IQ_LFCF_3YR_ANN_GROWTH" hidden="1">"c1939"</definedName>
    <definedName name="IQ_LFCF_5YR_ANN_GROWTH" hidden="1">"c1940"</definedName>
    <definedName name="IQ_LFCF_7YR_ANN_GROWTH" hidden="1">"c1941"</definedName>
    <definedName name="IQ_LFCF_MARGIN" hidden="1">"c1961"</definedName>
    <definedName name="IQ_LICENSED_POPS" hidden="1">"c2123"</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W_TARGET_PRICE" hidden="1">"c1652"</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IT" hidden="1">"c686"</definedName>
    <definedName name="IQ_LT_DEBT_ISSUED_UTI" hidden="1">"c687"</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MACHINERY" hidden="1">"c711"</definedName>
    <definedName name="IQ_MAINT_REPAIR" hidden="1">"c2087"</definedName>
    <definedName name="IQ_MARKET_CAP_LFCF" hidden="1">"c2209"</definedName>
    <definedName name="IQ_MARKETCAP" hidden="1">"c712"</definedName>
    <definedName name="IQ_MARKETING" hidden="1">"c2239"</definedName>
    <definedName name="IQ_MATURITY_DATE" hidden="1">"c2146"</definedName>
    <definedName name="IQ_MEDIAN_TARGET_PRICE" hidden="1">"c1650"</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M_ACCOUNT" hidden="1">"c743"</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TDDEV_EST" hidden="1">"c1756"</definedName>
    <definedName name="IQ_NET_CHANGE" hidden="1">"c749"</definedName>
    <definedName name="IQ_NET_DEBT" hidden="1">"c1584"</definedName>
    <definedName name="IQ_NET_DEBT_EBITDA" hidden="1">"c750"</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IT" hidden="1">"c756"</definedName>
    <definedName name="IQ_NET_DEBT_ISSUED_UTI" hidden="1">"c757"</definedName>
    <definedName name="IQ_NET_INC" hidden="1">"c1394"</definedName>
    <definedName name="IQ_NET_INC_BEFORE" hidden="1">"c1368"</definedName>
    <definedName name="IQ_NET_INC_CF" hidden="1">"c1397"</definedName>
    <definedName name="IQ_NET_INC_MARGIN" hidden="1">"c1398"</definedName>
    <definedName name="IQ_NET_INT_INC_10YR_ANN_GROWTH" hidden="1">"c758"</definedName>
    <definedName name="IQ_NET_INT_INC_1YR_ANN_GROWTH" hidden="1">"c759"</definedName>
    <definedName name="IQ_NET_INT_INC_2YR_ANN_GROWTH" hidden="1">"c760"</definedName>
    <definedName name="IQ_NET_INT_INC_3YR_ANN_GROWTH" hidden="1">"c761"</definedName>
    <definedName name="IQ_NET_INT_INC_5YR_ANN_GROWTH" hidden="1">"c762"</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OANS" hidden="1">"c772"</definedName>
    <definedName name="IQ_NET_LOANS_10YR_ANN_GROWTH" hidden="1">"c773"</definedName>
    <definedName name="IQ_NET_LOANS_1YR_ANN_GROWTH" hidden="1">"c774"</definedName>
    <definedName name="IQ_NET_LOANS_2YR_ANN_GROWTH" hidden="1">"c775"</definedName>
    <definedName name="IQ_NET_LOANS_3YR_ANN_GROWTH" hidden="1">"c776"</definedName>
    <definedName name="IQ_NET_LOANS_5YR_ANN_GROWTH" hidden="1">"c777"</definedName>
    <definedName name="IQ_NET_LOANS_7YR_ANN_GROWTH" hidden="1">"c778"</definedName>
    <definedName name="IQ_NET_LOANS_TOTAL_DEPOSITS" hidden="1">"c779"</definedName>
    <definedName name="IQ_NET_RENTAL_EXP_FN" hidden="1">"c780"</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I" hidden="1">"c781"</definedName>
    <definedName name="IQ_NI_10YR_ANN_GROWTH" hidden="1">"c782"</definedName>
    <definedName name="IQ_NI_1YR_ANN_GROWTH" hidden="1">"c783"</definedName>
    <definedName name="IQ_NI_2YR_ANN_GROWTH" hidden="1">"c784"</definedName>
    <definedName name="IQ_NI_3YR_ANN_GROWTH" hidden="1">"c785"</definedName>
    <definedName name="IQ_NI_5YR_ANN_GROWTH" hidden="1">"c786"</definedName>
    <definedName name="IQ_NI_7YR_ANN_GROWTH" hidden="1">"c787"</definedName>
    <definedName name="IQ_NI_ACT_OR_EST" hidden="1">"c2222"</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GW_EST" hidden="1">"c1723"</definedName>
    <definedName name="IQ_NI_GW_HIGH_EST" hidden="1">"c1725"</definedName>
    <definedName name="IQ_NI_GW_LOW_EST" hidden="1">"c1726"</definedName>
    <definedName name="IQ_NI_GW_MEDIAN_EST" hidden="1">"c1724"</definedName>
    <definedName name="IQ_NI_GW_NUM_EST" hidden="1">"c1727"</definedName>
    <definedName name="IQ_NI_GW_STDDEV_EST" hidden="1">"c1728"</definedName>
    <definedName name="IQ_NI_HIGH_EST" hidden="1">"c1718"</definedName>
    <definedName name="IQ_NI_LOW_EST" hidden="1">"c1719"</definedName>
    <definedName name="IQ_NI_MARGIN" hidden="1">"c794"</definedName>
    <definedName name="IQ_NI_MEDIAN_EST" hidden="1">"c1717"</definedName>
    <definedName name="IQ_NI_NORM" hidden="1">"c1901"</definedName>
    <definedName name="IQ_NI_NORM_10YR_ANN_GROWTH" hidden="1">"c1960"</definedName>
    <definedName name="IQ_NI_NORM_1YR_ANN_GROWTH" hidden="1">"c1955"</definedName>
    <definedName name="IQ_NI_NORM_2YR_ANN_GROWTH" hidden="1">"c1956"</definedName>
    <definedName name="IQ_NI_NORM_3YR_ANN_GROWTH" hidden="1">"c1957"</definedName>
    <definedName name="IQ_NI_NORM_5YR_ANN_GROWTH" hidden="1">"c1958"</definedName>
    <definedName name="IQ_NI_NORM_7YR_ANN_GROWTH" hidden="1">"c1959"</definedName>
    <definedName name="IQ_NI_NORM_MARGIN" hidden="1">"c1964"</definedName>
    <definedName name="IQ_NI_NUM_EST" hidden="1">"c1720"</definedName>
    <definedName name="IQ_NI_REPORTED_EST" hidden="1">"c1730"</definedName>
    <definedName name="IQ_NI_REPORTED_HIGH_EST" hidden="1">"c1732"</definedName>
    <definedName name="IQ_NI_REPORTED_LOW_EST" hidden="1">"c1733"</definedName>
    <definedName name="IQ_NI_REPORTED_MEDIAN_EST" hidden="1">"c1731"</definedName>
    <definedName name="IQ_NI_REPORTED_NUM_EST" hidden="1">"c1734"</definedName>
    <definedName name="IQ_NI_REPORTED_STDDEV_EST" hidden="1">"c1735"</definedName>
    <definedName name="IQ_NI_SFAS" hidden="1">"c795"</definedName>
    <definedName name="IQ_NI_STDDEV_EST" hidden="1">"c1721"</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GROWTH" hidden="1">"c803"</definedName>
    <definedName name="IQ_NON_INT_INC_1YR_ANN_GROWTH" hidden="1">"c804"</definedName>
    <definedName name="IQ_NON_INT_INC_2YR_ANN_GROWTH" hidden="1">"c805"</definedName>
    <definedName name="IQ_NON_INT_INC_3YR_ANN_GROWTH" hidden="1">"c806"</definedName>
    <definedName name="IQ_NON_INT_INC_5YR_ANN_GROWTH" hidden="1">"c807"</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GROWTH" hidden="1">"c811"</definedName>
    <definedName name="IQ_NON_PERF_ASSETS_1YR_ANN_GROWTH" hidden="1">"c812"</definedName>
    <definedName name="IQ_NON_PERF_ASSETS_2YR_ANN_GROWTH" hidden="1">"c813"</definedName>
    <definedName name="IQ_NON_PERF_ASSETS_3YR_ANN_GROWTH" hidden="1">"c814"</definedName>
    <definedName name="IQ_NON_PERF_ASSETS_5YR_ANN_GROWTH" hidden="1">"c815"</definedName>
    <definedName name="IQ_NON_PERF_ASSETS_7YR_ANN_GROWTH" hidden="1">"c816"</definedName>
    <definedName name="IQ_NON_PERF_ASSETS_TOTAL_ASSETS" hidden="1">"c817"</definedName>
    <definedName name="IQ_NON_PERF_LOANS_10YR_ANN_GROWTH" hidden="1">"c818"</definedName>
    <definedName name="IQ_NON_PERF_LOANS_1YR_ANN_GROWTH" hidden="1">"c819"</definedName>
    <definedName name="IQ_NON_PERF_LOANS_2YR_ANN_GROWTH" hidden="1">"c820"</definedName>
    <definedName name="IQ_NON_PERF_LOANS_3YR_ANN_GROWTH" hidden="1">"c821"</definedName>
    <definedName name="IQ_NON_PERF_LOANS_5YR_ANN_GROWTH" hidden="1">"c822"</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UTIL_REV" hidden="1">"c2089"</definedName>
    <definedName name="IQ_NORM_EPS_ACT_OR_EST" hidden="1">"c2249"</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GROWTH" hidden="1">"c830"</definedName>
    <definedName name="IQ_NPPE_1YR_ANN_GROWTH" hidden="1">"c831"</definedName>
    <definedName name="IQ_NPPE_2YR_ANN_GROWTH" hidden="1">"c832"</definedName>
    <definedName name="IQ_NPPE_3YR_ANN_GROWTH" hidden="1">"c833"</definedName>
    <definedName name="IQ_NPPE_5YR_ANN_GROWTH" hidden="1">"c834"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CLOSE_BALANCE_GAS" hidden="1">"c2049"</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RESERVES_GAS" hidden="1">"c2053"</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OIL" hidden="1">"c2035"</definedName>
    <definedName name="IQ_OG_PURCHASES_GAS" hidden="1">"c2045"</definedName>
    <definedName name="IQ_OG_PURCHASES_OIL" hidden="1">"c2033"</definedName>
    <definedName name="IQ_OG_REVISIONS_GAS" hidden="1">"c2042"</definedName>
    <definedName name="IQ_OG_REVISIONS_OIL" hidden="1">"c2030"</definedName>
    <definedName name="IQ_OG_SALES_IN_PLACE_GAS" hidden="1">"c2046"</definedName>
    <definedName name="IQ_OG_SALES_IN_PLACE_OIL" hidden="1">"c2034"</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RESERVES_GAS" hidden="1">"c2051"</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NPRICE" hidden="1">"c848"</definedName>
    <definedName name="IQ_OPER_INC" hidden="1">"c849"</definedName>
    <definedName name="IQ_OPER_INC_ACT_OR_EST" hidden="1">"c2220"</definedName>
    <definedName name="IQ_OPER_INC_BR" hidden="1">"c850"</definedName>
    <definedName name="IQ_OPER_INC_EST" hidden="1">"c1688"</definedName>
    <definedName name="IQ_OPER_INC_FIN" hidden="1">"c851"</definedName>
    <definedName name="IQ_OPER_INC_HIGH_EST" hidden="1">"c1690"</definedName>
    <definedName name="IQ_OPER_INC_INS" hidden="1">"c852"</definedName>
    <definedName name="IQ_OPER_INC_LOW_EST" hidden="1">"c1691"</definedName>
    <definedName name="IQ_OPER_INC_MARGIN" hidden="1">"c1448"</definedName>
    <definedName name="IQ_OPER_INC_MEDIAN_EST" hidden="1">"c1689"</definedName>
    <definedName name="IQ_OPER_INC_NUM_EST" hidden="1">"c1692"</definedName>
    <definedName name="IQ_OPER_INC_REIT" hidden="1">"c853"</definedName>
    <definedName name="IQ_OPER_INC_STDDEV_EST" hidden="1">"c1693"</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ED" hidden="1">"c2116"</definedName>
    <definedName name="IQ_OPTIONS_ISSUED" hidden="1">"c857"</definedName>
    <definedName name="IQ_ORDER_BACKLOG" hidden="1">"c2090"</definedName>
    <definedName name="IQ_OTHER_ADJUST_GROSS_LOANS" hidden="1">"c859"</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IT" hidden="1">"c940"</definedName>
    <definedName name="IQ_OTHER_LIAB_LT_UTI" hidden="1">"c941"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IT" hidden="1">"c1003"</definedName>
    <definedName name="IQ_OTHER_OPER_TOT_UTI" hidden="1">"c1004"</definedName>
    <definedName name="IQ_OTHER_OPER_UTI" hidden="1">"c1005"</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IT" hidden="1">"c1019"</definedName>
    <definedName name="IQ_OTHER_REV_SUPPL_UTI" hidden="1">"c1020"</definedName>
    <definedName name="IQ_OTHER_REV_UTI" hidden="1">"c1021"</definedName>
    <definedName name="IQ_OTHER_REVENUE" hidden="1">"c1410"</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IT" hidden="1">"c1499"</definedName>
    <definedName name="IQ_OTHER_UNUSUAL_SUPPL_UTI" hidden="1">"c1500"</definedName>
    <definedName name="IQ_OTHER_UNUSUAL_UTI" hidden="1">"c1565"</definedName>
    <definedName name="IQ_OUTSTANDING_BS_DATE" hidden="1">"c2128"</definedName>
    <definedName name="IQ_OUTSTANDING_FILING_DATE" hidden="1">"c2127"</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WRITTEN" hidden="1">"c1027"</definedName>
    <definedName name="IQ_PE_EXCL" hidden="1">"c1028"</definedName>
    <definedName name="IQ_PE_EXCL_AVG" hidden="1">"c1029"</definedName>
    <definedName name="IQ_PE_EXCL_FWD" hidden="1">"c1030"</definedName>
    <definedName name="IQ_PE_NORMALIZED" hidden="1">"c2207"</definedName>
    <definedName name="IQ_PE_RATIO" hidden="1">"c1610"</definedName>
    <definedName name="IQ_PEG_FWD" hidden="1">"c1863"</definedName>
    <definedName name="IQ_PENSION" hidden="1">"c1031"</definedName>
    <definedName name="IQ_PERCENT_CHANGE_EST_5YR_GROWTH_RATE_12MONTHS" hidden="1">"c1852"</definedName>
    <definedName name="IQ_PERCENT_CHANGE_EST_5YR_GROWTH_RATE_18MONTHS" hidden="1">"c1853"</definedName>
    <definedName name="IQ_PERCENT_CHANGE_EST_5YR_GROWTH_RATE_3MONTHS" hidden="1">"c1849"</definedName>
    <definedName name="IQ_PERCENT_CHANGE_EST_5YR_GROWTH_RATE_6MONTHS" hidden="1">"c1850"</definedName>
    <definedName name="IQ_PERCENT_CHANGE_EST_5YR_GROWTH_RATE_9MONTHS" hidden="1">"c1851"</definedName>
    <definedName name="IQ_PERCENT_CHANGE_EST_5YR_GROWTH_RATE_DAY" hidden="1">"c1846"</definedName>
    <definedName name="IQ_PERCENT_CHANGE_EST_5YR_GROWTH_RATE_MONTH" hidden="1">"c1848"</definedName>
    <definedName name="IQ_PERCENT_CHANGE_EST_5YR_GROWTH_RATE_WEEK" hidden="1">"c1847"</definedName>
    <definedName name="IQ_PERCENT_CHANGE_EST_CFPS_12MONTHS" hidden="1">"c1812"</definedName>
    <definedName name="IQ_PERCENT_CHANGE_EST_CFPS_18MONTHS" hidden="1">"c1813"</definedName>
    <definedName name="IQ_PERCENT_CHANGE_EST_CFPS_3MONTHS" hidden="1">"c1809"</definedName>
    <definedName name="IQ_PERCENT_CHANGE_EST_CFPS_6MONTHS" hidden="1">"c1810"</definedName>
    <definedName name="IQ_PERCENT_CHANGE_EST_CFPS_9MONTHS" hidden="1">"c1811"</definedName>
    <definedName name="IQ_PERCENT_CHANGE_EST_CFPS_DAY" hidden="1">"c1806"</definedName>
    <definedName name="IQ_PERCENT_CHANGE_EST_CFPS_MONTH" hidden="1">"c1808"</definedName>
    <definedName name="IQ_PERCENT_CHANGE_EST_CFPS_WEEK" hidden="1">"c1807"</definedName>
    <definedName name="IQ_PERCENT_CHANGE_EST_DPS_12MONTHS" hidden="1">"c1820"</definedName>
    <definedName name="IQ_PERCENT_CHANGE_EST_DPS_18MONTHS" hidden="1">"c1821"</definedName>
    <definedName name="IQ_PERCENT_CHANGE_EST_DPS_3MONTHS" hidden="1">"c1817"</definedName>
    <definedName name="IQ_PERCENT_CHANGE_EST_DPS_6MONTHS" hidden="1">"c1818"</definedName>
    <definedName name="IQ_PERCENT_CHANGE_EST_DPS_9MONTHS" hidden="1">"c1819"</definedName>
    <definedName name="IQ_PERCENT_CHANGE_EST_DPS_DAY" hidden="1">"c1814"</definedName>
    <definedName name="IQ_PERCENT_CHANGE_EST_DPS_MONTH" hidden="1">"c1816"</definedName>
    <definedName name="IQ_PERCENT_CHANGE_EST_DPS_WEEK" hidden="1">"c1815"</definedName>
    <definedName name="IQ_PERCENT_CHANGE_EST_EBITDA_12MONTHS" hidden="1">"c1804"</definedName>
    <definedName name="IQ_PERCENT_CHANGE_EST_EBITDA_18MONTHS" hidden="1">"c1805"</definedName>
    <definedName name="IQ_PERCENT_CHANGE_EST_EBITDA_3MONTHS" hidden="1">"c1801"</definedName>
    <definedName name="IQ_PERCENT_CHANGE_EST_EBITDA_6MONTHS" hidden="1">"c1802"</definedName>
    <definedName name="IQ_PERCENT_CHANGE_EST_EBITDA_9MONTHS" hidden="1">"c1803"</definedName>
    <definedName name="IQ_PERCENT_CHANGE_EST_EBITDA_DAY" hidden="1">"c1798"</definedName>
    <definedName name="IQ_PERCENT_CHANGE_EST_EBITDA_MONTH" hidden="1">"c1800"</definedName>
    <definedName name="IQ_PERCENT_CHANGE_EST_EBITDA_WEEK" hidden="1">"c1799"</definedName>
    <definedName name="IQ_PERCENT_CHANGE_EST_EPS_12MONTHS" hidden="1">"c1788"</definedName>
    <definedName name="IQ_PERCENT_CHANGE_EST_EPS_18MONTHS" hidden="1">"c1789"</definedName>
    <definedName name="IQ_PERCENT_CHANGE_EST_EPS_3MONTHS" hidden="1">"c1785"</definedName>
    <definedName name="IQ_PERCENT_CHANGE_EST_EPS_6MONTHS" hidden="1">"c1786"</definedName>
    <definedName name="IQ_PERCENT_CHANGE_EST_EPS_9MONTHS" hidden="1">"c1787"</definedName>
    <definedName name="IQ_PERCENT_CHANGE_EST_EPS_DAY" hidden="1">"c1782"</definedName>
    <definedName name="IQ_PERCENT_CHANGE_EST_EPS_MONTH" hidden="1">"c1784"</definedName>
    <definedName name="IQ_PERCENT_CHANGE_EST_EPS_WEEK" hidden="1">"c1783"</definedName>
    <definedName name="IQ_PERCENT_CHANGE_EST_FFO_12MONTHS" hidden="1">"c1828"</definedName>
    <definedName name="IQ_PERCENT_CHANGE_EST_FFO_18MONTHS" hidden="1">"c1829"</definedName>
    <definedName name="IQ_PERCENT_CHANGE_EST_FFO_3MONTHS" hidden="1">"c1825"</definedName>
    <definedName name="IQ_PERCENT_CHANGE_EST_FFO_6MONTHS" hidden="1">"c1826"</definedName>
    <definedName name="IQ_PERCENT_CHANGE_EST_FFO_9MONTHS" hidden="1">"c1827"</definedName>
    <definedName name="IQ_PERCENT_CHANGE_EST_FFO_DAY" hidden="1">"c1822"</definedName>
    <definedName name="IQ_PERCENT_CHANGE_EST_FFO_MONTH" hidden="1">"c1824"</definedName>
    <definedName name="IQ_PERCENT_CHANGE_EST_FFO_WEEK" hidden="1">"c1823"</definedName>
    <definedName name="IQ_PERCENT_CHANGE_EST_PRICE_TARGET_12MONTHS" hidden="1">"c1844"</definedName>
    <definedName name="IQ_PERCENT_CHANGE_EST_PRICE_TARGET_18MONTHS" hidden="1">"c1845"</definedName>
    <definedName name="IQ_PERCENT_CHANGE_EST_PRICE_TARGET_3MONTHS" hidden="1">"c1841"</definedName>
    <definedName name="IQ_PERCENT_CHANGE_EST_PRICE_TARGET_6MONTHS" hidden="1">"c1842"</definedName>
    <definedName name="IQ_PERCENT_CHANGE_EST_PRICE_TARGET_9MONTHS" hidden="1">"c1843"</definedName>
    <definedName name="IQ_PERCENT_CHANGE_EST_PRICE_TARGET_DAY" hidden="1">"c1838"</definedName>
    <definedName name="IQ_PERCENT_CHANGE_EST_PRICE_TARGET_MONTH" hidden="1">"c1840"</definedName>
    <definedName name="IQ_PERCENT_CHANGE_EST_PRICE_TARGET_WEEK" hidden="1">"c1839"</definedName>
    <definedName name="IQ_PERCENT_CHANGE_EST_RECO_12MONTHS" hidden="1">"c1836"</definedName>
    <definedName name="IQ_PERCENT_CHANGE_EST_RECO_18MONTHS" hidden="1">"c1837"</definedName>
    <definedName name="IQ_PERCENT_CHANGE_EST_RECO_3MONTHS" hidden="1">"c1833"</definedName>
    <definedName name="IQ_PERCENT_CHANGE_EST_RECO_6MONTHS" hidden="1">"c1834"</definedName>
    <definedName name="IQ_PERCENT_CHANGE_EST_RECO_9MONTHS" hidden="1">"c1835"</definedName>
    <definedName name="IQ_PERCENT_CHANGE_EST_RECO_DAY" hidden="1">"c1830"</definedName>
    <definedName name="IQ_PERCENT_CHANGE_EST_RECO_MONTH" hidden="1">"c1832"</definedName>
    <definedName name="IQ_PERCENT_CHANGE_EST_RECO_WEEK" hidden="1">"c1831"</definedName>
    <definedName name="IQ_PERCENT_CHANGE_EST_REV_12MONTHS" hidden="1">"c1796"</definedName>
    <definedName name="IQ_PERCENT_CHANGE_EST_REV_18MONTHS" hidden="1">"c1797"</definedName>
    <definedName name="IQ_PERCENT_CHANGE_EST_REV_3MONTHS" hidden="1">"c1793"</definedName>
    <definedName name="IQ_PERCENT_CHANGE_EST_REV_6MONTHS" hidden="1">"c1794"</definedName>
    <definedName name="IQ_PERCENT_CHANGE_EST_REV_9MONTHS" hidden="1">"c1795"</definedName>
    <definedName name="IQ_PERCENT_CHANGE_EST_REV_DAY" hidden="1">"c1790"</definedName>
    <definedName name="IQ_PERCENT_CHANGE_EST_REV_MONTH" hidden="1">"c1792"</definedName>
    <definedName name="IQ_PERCENT_CHANGE_EST_REV_WEEK" hidden="1">"c1791"</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RE_OPEN_COST" hidden="1">"c1040"</definedName>
    <definedName name="IQ_PRE_TAX_ACT_OR_EST" hidden="1">"c2221"</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IT" hidden="1">"c1058"</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HIGH_EST" hidden="1">"c1704"</definedName>
    <definedName name="IQ_PRETAX_GW_INC_LOW_EST" hidden="1">"c1705"</definedName>
    <definedName name="IQ_PRETAX_GW_INC_MEDIAN_EST" hidden="1">"c1703"</definedName>
    <definedName name="IQ_PRETAX_GW_INC_NUM_EST" hidden="1">"c1706"</definedName>
    <definedName name="IQ_PRETAX_GW_INC_STDDEV_EST" hidden="1">"c1707"</definedName>
    <definedName name="IQ_PRETAX_INC_EST" hidden="1">"c1695"</definedName>
    <definedName name="IQ_PRETAX_INC_HIGH_EST" hidden="1">"c1697"</definedName>
    <definedName name="IQ_PRETAX_INC_LOW_EST" hidden="1">"c1698"</definedName>
    <definedName name="IQ_PRETAX_INC_MEDIAN_EST" hidden="1">"c1696"</definedName>
    <definedName name="IQ_PRETAX_INC_NUM_EST" hidden="1">"c1699"</definedName>
    <definedName name="IQ_PRETAX_INC_STDDEV_EST" hidden="1">"c1700"</definedName>
    <definedName name="IQ_PRETAX_REPORT_INC_EST" hidden="1">"c1709"</definedName>
    <definedName name="IQ_PRETAX_REPORT_INC_HIGH_EST" hidden="1">"c1711"</definedName>
    <definedName name="IQ_PRETAX_REPORT_INC_LOW_EST" hidden="1">"c1712"</definedName>
    <definedName name="IQ_PRETAX_REPORT_INC_MEDIAN_EST" hidden="1">"c1710"</definedName>
    <definedName name="IQ_PRETAX_REPORT_INC_NUM_EST" hidden="1">"c1713"</definedName>
    <definedName name="IQ_PRETAX_REPORT_INC_STDDEV_EST" hidden="1">"c1714"</definedName>
    <definedName name="IQ_PRICE_CFPS_FWD" hidden="1">"c2237"</definedName>
    <definedName name="IQ_PRICE_OVER_BVPS" hidden="1">"c1412"</definedName>
    <definedName name="IQ_PRICE_OVER_LTM_EPS" hidden="1">"c1413"</definedName>
    <definedName name="IQ_PRICE_TARGET" hidden="1">"c82"</definedName>
    <definedName name="IQ_PRICEDATE" hidden="1">"c1069"</definedName>
    <definedName name="IQ_PRICING_DATE" hidden="1">"c1613"</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GROWTH" hidden="1">"c1077"</definedName>
    <definedName name="IQ_PROVISION_1YR_ANN_GROWTH" hidden="1">"c1078"</definedName>
    <definedName name="IQ_PROVISION_2YR_ANN_GROWTH" hidden="1">"c1079"</definedName>
    <definedName name="IQ_PROVISION_3YR_ANN_GROWTH" hidden="1">"c1080"</definedName>
    <definedName name="IQ_PROVISION_5YR_ANN_GROWTH" hidden="1">"c1081"</definedName>
    <definedName name="IQ_PROVISION_7YR_ANN_GROWTH" hidden="1">"c1082"</definedName>
    <definedName name="IQ_PROVISION_CHARGE_OFFS" hidden="1">"c1083"</definedName>
    <definedName name="IQ_PTBV" hidden="1">"c1084"</definedName>
    <definedName name="IQ_PTBV_AVG" hidden="1">"c1085"</definedName>
    <definedName name="IQ_QUICK_RATIO" hidden="1">"c1086"</definedName>
    <definedName name="IQ_RATE_COMP_GROWTH_DOMESTIC" hidden="1">"c1087"</definedName>
    <definedName name="IQ_RATE_COMP_GROWTH_FOREIGN" hidden="1">"c1088"</definedName>
    <definedName name="IQ_RAW_INV" hidden="1">"c1089"</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DEEM_PREF_STOCK" hidden="1">"c1417"</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ICTED_CASH" hidden="1">"c1103"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IT" hidden="1">"c1110"</definedName>
    <definedName name="IQ_RESTRUCTURE_UTI" hidden="1">"c1111"</definedName>
    <definedName name="IQ_RESTRUCTURED_LOANS" hidden="1">"c1112"</definedName>
    <definedName name="IQ_RETAIL_AVG_STORE_SIZE_GROSS" hidden="1">"c2066"</definedName>
    <definedName name="IQ_RETAIL_AVG_STORE_SIZE_NET" hidden="1">"c2067"</definedName>
    <definedName name="IQ_RETAIL_CLOSED_STORES" hidden="1">"c2063"</definedName>
    <definedName name="IQ_RETAIL_OPENED_STORES" hidden="1">"c2062"</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Q_FOOTAGE" hidden="1">"c2064"</definedName>
    <definedName name="IQ_RETAIL_STORE_SELLING_AREA" hidden="1">"c2065"</definedName>
    <definedName name="IQ_RETAIL_TOTAL_STORES" hidden="1">"c2061"</definedName>
    <definedName name="IQ_RETAINED_EARN" hidden="1">"c1420"</definedName>
    <definedName name="IQ_RETURN_ASSETS" hidden="1">"c1113"</definedName>
    <definedName name="IQ_RETURN_ASSETS_BANK" hidden="1">"c1114"</definedName>
    <definedName name="IQ_RETURN_ASSETS_BROK" hidden="1">"c1115"</definedName>
    <definedName name="IQ_RETURN_ASSETS_FS" hidden="1">"c1116"</definedName>
    <definedName name="IQ_RETURN_CAPITAL" hidden="1">"c1117"</definedName>
    <definedName name="IQ_RETURN_EQUITY" hidden="1">"c1118"</definedName>
    <definedName name="IQ_RETURN_EQUITY_BANK" hidden="1">"c1119"</definedName>
    <definedName name="IQ_RETURN_EQUITY_BROK" hidden="1">"c1120"</definedName>
    <definedName name="IQ_RETURN_EQUITY_FS" hidden="1">"c1121"</definedName>
    <definedName name="IQ_RETURN_INVESTMENT" hidden="1">"c1421"</definedName>
    <definedName name="IQ_REV" hidden="1">"c1122"</definedName>
    <definedName name="IQ_REV_BEFORE_LL" hidden="1">"c1123"</definedName>
    <definedName name="IQ_REV_STDDEV_EST" hidden="1">"c1124"</definedName>
    <definedName name="IQ_REV_UTI" hidden="1">"c1125"</definedName>
    <definedName name="IQ_REVENUE" hidden="1">"c1422"</definedName>
    <definedName name="IQ_REVENUE_ACT_OR_EST" hidden="1">"c2214"</definedName>
    <definedName name="IQ_REVENUE_EST" hidden="1">"c1126"</definedName>
    <definedName name="IQ_REVENUE_HIGH_EST" hidden="1">"c1127"</definedName>
    <definedName name="IQ_REVENUE_LOW_EST" hidden="1">"c1128"</definedName>
    <definedName name="IQ_REVENUE_MEDIAN_EST" hidden="1">"c1662"</definedName>
    <definedName name="IQ_REVENUE_NUM_EST" hidden="1">"c1129"</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VING_DEP" hidden="1">"c1150"</definedName>
    <definedName name="IQ_SECUR_RECEIV" hidden="1">"c1151"</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IT" hidden="1">"c1161"</definedName>
    <definedName name="IQ_SGA_SUPPL" hidden="1">"c1162"</definedName>
    <definedName name="IQ_SGA_UTI" hidden="1">"c1163"</definedName>
    <definedName name="IQ_SHAREOUTSTANDING" hidden="1">"c1347"</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 hidden="1">"c2171"</definedName>
    <definedName name="IQ_SP_DATE" hidden="1">"c2172"</definedName>
    <definedName name="IQ_SP_REASON" hidden="1">"c2174"</definedName>
    <definedName name="IQ_SP_STATUS" hidden="1">"c2173"</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IT" hidden="1">"c1174"</definedName>
    <definedName name="IQ_SPECIAL_DIV_CF_UTI" hidden="1">"c1175"</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IT" hidden="1">"c1186"</definedName>
    <definedName name="IQ_ST_DEBT_ISSUED_UTI" hidden="1">"c1187"</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IT" hidden="1">"c1194"</definedName>
    <definedName name="IQ_ST_DEBT_REPAID_UTI" hidden="1">"c1195"</definedName>
    <definedName name="IQ_ST_DEBT_UTI" hidden="1">"c1196"</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CF" hidden="1">"c1203"</definedName>
    <definedName name="IQ_STRIKE_PRICE_ISSUED" hidden="1">"c1645"</definedName>
    <definedName name="IQ_STRIKE_PRICE_OS" hidden="1">"c1646"</definedName>
    <definedName name="IQ_STW" hidden="1">"c2166"</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STDDEV" hidden="1">"c1654"</definedName>
    <definedName name="IQ_TAX_BENEFIT_OPTIONS" hidden="1">"c1215"</definedName>
    <definedName name="IQ_TAX_EQUIV_NET_INT_INC" hidden="1">"c1216"</definedName>
    <definedName name="IQ_TBV" hidden="1">"c1906"</definedName>
    <definedName name="IQ_TBV_10YR_ANN_GROWTH" hidden="1">"c1936"</definedName>
    <definedName name="IQ_TBV_1YR_ANN_GROWTH" hidden="1">"c1931"</definedName>
    <definedName name="IQ_TBV_2YR_ANN_GROWTH" hidden="1">"c1932"</definedName>
    <definedName name="IQ_TBV_3YR_ANN_GROWTH" hidden="1">"c1933"</definedName>
    <definedName name="IQ_TBV_5YR_ANN_GROWTH" hidden="1">"c1934"</definedName>
    <definedName name="IQ_TBV_7YR_ANN_GROWTH" hidden="1">"c1935"</definedName>
    <definedName name="IQ_TBV_SHARE" hidden="1">"c1217"</definedName>
    <definedName name="IQ_TEMPLATE" hidden="1">"c1521"</definedName>
    <definedName name="IQ_TENANT" hidden="1">"c1218"</definedName>
    <definedName name="IQ_TEV" hidden="1">"c1219"</definedName>
    <definedName name="IQ_TEV_EBIT" hidden="1">"c1220"</definedName>
    <definedName name="IQ_TEV_EBIT_AVG" hidden="1">"c1221"</definedName>
    <definedName name="IQ_TEV_EBIT_FWD" hidden="1">"c2238"</definedName>
    <definedName name="IQ_TEV_EBITDA" hidden="1">"c1222"</definedName>
    <definedName name="IQ_TEV_EBITDA_AVG" hidden="1">"c1223"</definedName>
    <definedName name="IQ_TEV_EBITDA_FWD" hidden="1">"c1224"</definedName>
    <definedName name="IQ_TEV_EMPLOYEE_AVG" hidden="1">"c1225"</definedName>
    <definedName name="IQ_TEV_TOTAL_REV" hidden="1">"c1226"</definedName>
    <definedName name="IQ_TEV_TOTAL_REV_AVG" hidden="1">"c1227"</definedName>
    <definedName name="IQ_TEV_TOTAL_REV_FWD" hidden="1">"c1228"</definedName>
    <definedName name="IQ_TEV_UFCF" hidden="1">"c2208"</definedName>
    <definedName name="IQ_TIER_ONE_RATIO" hidden="1">"c1229"</definedName>
    <definedName name="IQ_TIME_DEP" hidden="1">"c1230"</definedName>
    <definedName name="IQ_TODAY" hidden="1">0</definedName>
    <definedName name="IQ_TOT_ADJ_INC" hidden="1">"c1616"</definedName>
    <definedName name="IQ_TOTAL_AR_BR" hidden="1">"c1231"</definedName>
    <definedName name="IQ_TOTAL_AR_REIT" hidden="1">"c1232"</definedName>
    <definedName name="IQ_TOTAL_AR_UTI" hidden="1">"c1233"</definedName>
    <definedName name="IQ_TOTAL_ASSETS" hidden="1">"c1234"</definedName>
    <definedName name="IQ_TOTAL_ASSETS_10YR_ANN_GROWTH" hidden="1">"c1235"</definedName>
    <definedName name="IQ_TOTAL_ASSETS_1YR_ANN_GROWTH" hidden="1">"c1236"</definedName>
    <definedName name="IQ_TOTAL_ASSETS_2YR_ANN_GROWTH" hidden="1">"c1237"</definedName>
    <definedName name="IQ_TOTAL_ASSETS_3YR_ANN_GROWTH" hidden="1">"c1238"</definedName>
    <definedName name="IQ_TOTAL_ASSETS_5YR_ANN_GROWTH" hidden="1">"c1239"</definedName>
    <definedName name="IQ_TOTAL_ASSETS_7YR_ANN_GROWTH" hidden="1">"c1240"</definedName>
    <definedName name="IQ_TOTAL_AVG_CE_TOTAL_AVG_ASSETS" hidden="1">"c1241"</definedName>
    <definedName name="IQ_TOTAL_AVG_EQUITY_TOTAL_AVG_ASSETS" hidden="1">"c1242"</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QUITY" hidden="1">"c1250"</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IT" hidden="1">"c1255"</definedName>
    <definedName name="IQ_TOTAL_DEBT_ISSUED_UTI" hidden="1">"c1256"</definedName>
    <definedName name="IQ_TOTAL_DEBT_ISSUES_INS" hidden="1">"c1257"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IT" hidden="1">"c1263"</definedName>
    <definedName name="IQ_TOTAL_DEBT_REPAID_UTI" hidden="1">"c1264"</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GROWTH" hidden="1">"c1268"</definedName>
    <definedName name="IQ_TOTAL_EQUITY_1YR_ANN_GROWTH" hidden="1">"c1269"</definedName>
    <definedName name="IQ_TOTAL_EQUITY_2YR_ANN_GROWTH" hidden="1">"c1270"</definedName>
    <definedName name="IQ_TOTAL_EQUITY_3YR_ANN_GROWTH" hidden="1">"c1271"</definedName>
    <definedName name="IQ_TOTAL_EQUITY_5YR_ANN_GROWTH" hidden="1">"c1272"</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IT" hidden="1">"c1282"</definedName>
    <definedName name="IQ_TOTAL_LIAB_SHAREHOLD" hidden="1">"c1435"</definedName>
    <definedName name="IQ_TOTAL_LIAB_TOTAL_ASSETS" hidden="1">"c1283"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IT" hidden="1">"c1287"</definedName>
    <definedName name="IQ_TOTAL_OPER_EXP_UTI" hidden="1">"c1288"</definedName>
    <definedName name="IQ_TOTAL_OPER_EXPEN" hidden="1">"c1445"</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EXP" hidden="1">"c1291"</definedName>
    <definedName name="IQ_TOTAL_PENSION_OBLIGATION" hidden="1">"c1292"</definedName>
    <definedName name="IQ_TOTAL_PROVED_RESERVES_OIL" hidden="1">"c2040"</definedName>
    <definedName name="IQ_TOTAL_RECEIV" hidden="1">"c1293"</definedName>
    <definedName name="IQ_TOTAL_REV" hidden="1">"c1294"</definedName>
    <definedName name="IQ_TOTAL_REV_10YR_ANN_GROWTH" hidden="1">"c1295"</definedName>
    <definedName name="IQ_TOTAL_REV_1YR_ANN_GROWTH" hidden="1">"c1296"</definedName>
    <definedName name="IQ_TOTAL_REV_2YR_ANN_GROWTH" hidden="1">"c1297"</definedName>
    <definedName name="IQ_TOTAL_REV_3YR_ANN_GROWTH" hidden="1">"c1298"</definedName>
    <definedName name="IQ_TOTAL_REV_5YR_ANN_GROWTH" hidden="1">"c1299"</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S" hidden="1">"c2119"</definedName>
    <definedName name="IQ_TOTAL_UNUSUAL" hidden="1">"c1508"</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UFCF_10YR_ANN_GROWTH" hidden="1">"c1948"</definedName>
    <definedName name="IQ_UFCF_1YR_ANN_GROWTH" hidden="1">"c1943"</definedName>
    <definedName name="IQ_UFCF_2YR_ANN_GROWTH" hidden="1">"c1944"</definedName>
    <definedName name="IQ_UFCF_3YR_ANN_GROWTH" hidden="1">"c1945"</definedName>
    <definedName name="IQ_UFCF_5YR_ANN_GROWTH" hidden="1">"c1946"</definedName>
    <definedName name="IQ_UFCF_7YR_ANN_GROWTH" hidden="1">"c1947"</definedName>
    <definedName name="IQ_UFCF_MARGIN" hidden="1">"c1962"</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USUAL_EXP" hidden="1">"c1456"</definedName>
    <definedName name="IQ_US_GAAP" hidden="1">"c1331"</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EIGHTED_AVG_PRICE" hidden="1">"c1334"</definedName>
    <definedName name="IQ_WIP_INV" hidden="1">"c1335"</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W" hidden="1">"c2163"</definedName>
    <definedName name="IQ_YTW_DATE" hidden="1">"c2164"</definedName>
    <definedName name="IQ_YTW_DATE_TYPE" hidden="1">"c2165"</definedName>
    <definedName name="IQ_Z_SCORE" hidden="1">"c1339"</definedName>
    <definedName name="is" localSheetId="2" hidden="1">{"'Sheet1'!$L$16"}</definedName>
    <definedName name="is" localSheetId="3" hidden="1">{"'Sheet1'!$L$16"}</definedName>
    <definedName name="is" hidden="1">{"'Sheet1'!$L$16"}</definedName>
    <definedName name="isken">#REF!</definedName>
    <definedName name="ISO">#REF!</definedName>
    <definedName name="it" localSheetId="2" hidden="1">{"'Sheet1'!$L$16"}</definedName>
    <definedName name="it" localSheetId="3" hidden="1">{"'Sheet1'!$L$16"}</definedName>
    <definedName name="it" hidden="1">{"'Sheet1'!$L$16"}</definedName>
    <definedName name="itb" localSheetId="2" hidden="1">{#N/A,#N/A,FALSE,"CCTV"}</definedName>
    <definedName name="itb" localSheetId="3" hidden="1">{#N/A,#N/A,FALSE,"CCTV"}</definedName>
    <definedName name="itb" hidden="1">{#N/A,#N/A,FALSE,"CCTV"}</definedName>
    <definedName name="ItemName">'[82]Data Input'!$G$11</definedName>
    <definedName name="ItemNo">'[82]Data Input'!$D$5</definedName>
    <definedName name="iyuuku" localSheetId="11" hidden="1">[12]Spread!#REF!</definedName>
    <definedName name="iyuuku" localSheetId="1" hidden="1">[12]Spread!#REF!</definedName>
    <definedName name="iyuuku" localSheetId="2" hidden="1">[12]Spread!#REF!</definedName>
    <definedName name="iyuuku" localSheetId="10" hidden="1">[12]Spread!#REF!</definedName>
    <definedName name="iyuuku" localSheetId="15" hidden="1">[12]Spread!#REF!</definedName>
    <definedName name="iyuuku" localSheetId="18" hidden="1">[12]Spread!#REF!</definedName>
    <definedName name="iyuuku" localSheetId="17" hidden="1">[12]Spread!#REF!</definedName>
    <definedName name="iyuuku" localSheetId="16" hidden="1">[12]Spread!#REF!</definedName>
    <definedName name="iyuuku" localSheetId="14" hidden="1">[12]Spread!#REF!</definedName>
    <definedName name="iyuuku" localSheetId="13" hidden="1">[12]Spread!#REF!</definedName>
    <definedName name="iyuuku" localSheetId="3" hidden="1">[12]Spread!#REF!</definedName>
    <definedName name="iyuuku" hidden="1">[12]Spread!#REF!</definedName>
    <definedName name="j" localSheetId="11">#REF!</definedName>
    <definedName name="j" localSheetId="1">#REF!</definedName>
    <definedName name="j" localSheetId="2">#REF!</definedName>
    <definedName name="j" localSheetId="10">#REF!</definedName>
    <definedName name="j" localSheetId="15">#REF!</definedName>
    <definedName name="j" localSheetId="18">#REF!</definedName>
    <definedName name="j" localSheetId="17">#REF!</definedName>
    <definedName name="j" localSheetId="16">#REF!</definedName>
    <definedName name="j" localSheetId="14">#REF!</definedName>
    <definedName name="j" localSheetId="13">#REF!</definedName>
    <definedName name="j" localSheetId="3">#REF!</definedName>
    <definedName name="j">#REF!</definedName>
    <definedName name="j356C8">#REF!</definedName>
    <definedName name="JAAR_1">#REF!</definedName>
    <definedName name="JAAR_2">#REF!</definedName>
    <definedName name="janein">#REF!</definedName>
    <definedName name="jartj">#REF!</definedName>
    <definedName name="JDFHERHGFHJ" localSheetId="2" hidden="1">{#N/A,#N/A,FALSE,"포장2"}</definedName>
    <definedName name="JDFHERHGFHJ" localSheetId="3" hidden="1">{#N/A,#N/A,FALSE,"포장2"}</definedName>
    <definedName name="JDFHERHGFHJ" hidden="1">{#N/A,#N/A,FALSE,"포장2"}</definedName>
    <definedName name="JDFHERHGFJFD" localSheetId="2" hidden="1">{#N/A,#N/A,FALSE,"포장1";#N/A,#N/A,FALSE,"포장1"}</definedName>
    <definedName name="JDFHERHGFJFD" localSheetId="3" hidden="1">{#N/A,#N/A,FALSE,"포장1";#N/A,#N/A,FALSE,"포장1"}</definedName>
    <definedName name="JDFHERHGFJFD" hidden="1">{#N/A,#N/A,FALSE,"포장1";#N/A,#N/A,FALSE,"포장1"}</definedName>
    <definedName name="JDFHETHGFJ" localSheetId="2" hidden="1">{#N/A,#N/A,FALSE,"조골재"}</definedName>
    <definedName name="JDFHETHGFJ" localSheetId="3" hidden="1">{#N/A,#N/A,FALSE,"조골재"}</definedName>
    <definedName name="JDFHETHGFJ" hidden="1">{#N/A,#N/A,FALSE,"조골재"}</definedName>
    <definedName name="JDFHFDJDNDHT" localSheetId="2" hidden="1">{#N/A,#N/A,FALSE,"토공2"}</definedName>
    <definedName name="JDFHFDJDNDHT" localSheetId="3" hidden="1">{#N/A,#N/A,FALSE,"토공2"}</definedName>
    <definedName name="JDFHFDJDNDHT" hidden="1">{#N/A,#N/A,FALSE,"토공2"}</definedName>
    <definedName name="JDHDFHERHG" localSheetId="2" hidden="1">{#N/A,#N/A,FALSE,"이정표"}</definedName>
    <definedName name="JDHDFHERHG" localSheetId="3" hidden="1">{#N/A,#N/A,FALSE,"이정표"}</definedName>
    <definedName name="JDHDFHERHG" hidden="1">{#N/A,#N/A,FALSE,"이정표"}</definedName>
    <definedName name="JDHGEHGFGJRTYJHFG" localSheetId="2" hidden="1">{#N/A,#N/A,FALSE,"구조1"}</definedName>
    <definedName name="JDHGEHGFGJRTYJHFG" localSheetId="3" hidden="1">{#N/A,#N/A,FALSE,"구조1"}</definedName>
    <definedName name="JDHGEHGFGJRTYJHFG" hidden="1">{#N/A,#N/A,FALSE,"구조1"}</definedName>
    <definedName name="jhhhh" localSheetId="11" hidden="1">{#N/A,#N/A,FALSE,"CCTV"}</definedName>
    <definedName name="jhhhh" localSheetId="1" hidden="1">{#N/A,#N/A,FALSE,"CCTV"}</definedName>
    <definedName name="jhhhh" localSheetId="2" hidden="1">{#N/A,#N/A,FALSE,"CCTV"}</definedName>
    <definedName name="jhhhh" localSheetId="10" hidden="1">{#N/A,#N/A,FALSE,"CCTV"}</definedName>
    <definedName name="jhhhh" localSheetId="15" hidden="1">{#N/A,#N/A,FALSE,"CCTV"}</definedName>
    <definedName name="jhhhh" localSheetId="18" hidden="1">{#N/A,#N/A,FALSE,"CCTV"}</definedName>
    <definedName name="jhhhh" localSheetId="17" hidden="1">{#N/A,#N/A,FALSE,"CCTV"}</definedName>
    <definedName name="jhhhh" localSheetId="16" hidden="1">{#N/A,#N/A,FALSE,"CCTV"}</definedName>
    <definedName name="jhhhh" localSheetId="14" hidden="1">{#N/A,#N/A,FALSE,"CCTV"}</definedName>
    <definedName name="jhhhh" localSheetId="13" hidden="1">{#N/A,#N/A,FALSE,"CCTV"}</definedName>
    <definedName name="jhhhh" localSheetId="3" hidden="1">{#N/A,#N/A,FALSE,"CCTV"}</definedName>
    <definedName name="jhhhh" hidden="1">{#N/A,#N/A,FALSE,"CCTV"}</definedName>
    <definedName name="jhnjnn">#REF!</definedName>
    <definedName name="jim" localSheetId="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jim" localSheetId="3"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jim"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JISG3101">#REF!</definedName>
    <definedName name="JK" localSheetId="2" hidden="1">{#N/A,#N/A,FALSE,"CCTV"}</definedName>
    <definedName name="JK" localSheetId="3" hidden="1">{#N/A,#N/A,FALSE,"CCTV"}</definedName>
    <definedName name="JK" hidden="1">{#N/A,#N/A,FALSE,"CCTV"}</definedName>
    <definedName name="JKDFSJCSDKJ" localSheetId="2" hidden="1">{#N/A,#N/A,TRUE,"SUM";#N/A,#N/A,TRUE,"EE";#N/A,#N/A,TRUE,"AC";#N/A,#N/A,TRUE,"SN"}</definedName>
    <definedName name="JKDFSJCSDKJ" localSheetId="3" hidden="1">{#N/A,#N/A,TRUE,"SUM";#N/A,#N/A,TRUE,"EE";#N/A,#N/A,TRUE,"AC";#N/A,#N/A,TRUE,"SN"}</definedName>
    <definedName name="JKDFSJCSDKJ" hidden="1">{#N/A,#N/A,TRUE,"SUM";#N/A,#N/A,TRUE,"EE";#N/A,#N/A,TRUE,"AC";#N/A,#N/A,TRUE,"SN"}</definedName>
    <definedName name="JKE" localSheetId="2" hidden="1">{#N/A,#N/A,FALSE,"CCTV"}</definedName>
    <definedName name="JKE" localSheetId="3" hidden="1">{#N/A,#N/A,FALSE,"CCTV"}</definedName>
    <definedName name="JKE" hidden="1">{#N/A,#N/A,FALSE,"CCTV"}</definedName>
    <definedName name="jkh" localSheetId="2" hidden="1">{#N/A,#N/A,FALSE,"Chi tiÆt"}</definedName>
    <definedName name="jkh" localSheetId="3" hidden="1">{#N/A,#N/A,FALSE,"Chi tiÆt"}</definedName>
    <definedName name="jkh" hidden="1">{#N/A,#N/A,FALSE,"Chi tiÆt"}</definedName>
    <definedName name="jkjk" localSheetId="50" hidden="1">{"'Sheet1'!$L$16"}</definedName>
    <definedName name="jkjk" localSheetId="11" hidden="1">{"'Sheet1'!$L$16"}</definedName>
    <definedName name="jkjk" localSheetId="1" hidden="1">{"'Sheet1'!$L$16"}</definedName>
    <definedName name="jkjk" localSheetId="2" hidden="1">{"'Sheet1'!$L$16"}</definedName>
    <definedName name="jkjk" localSheetId="10" hidden="1">{"'Sheet1'!$L$16"}</definedName>
    <definedName name="jkjk" localSheetId="15" hidden="1">{"'Sheet1'!$L$16"}</definedName>
    <definedName name="jkjk" localSheetId="18" hidden="1">{"'Sheet1'!$L$16"}</definedName>
    <definedName name="jkjk" localSheetId="17" hidden="1">{"'Sheet1'!$L$16"}</definedName>
    <definedName name="jkjk" localSheetId="16" hidden="1">{"'Sheet1'!$L$16"}</definedName>
    <definedName name="jkjk" localSheetId="14" hidden="1">{"'Sheet1'!$L$16"}</definedName>
    <definedName name="jkjk" localSheetId="13" hidden="1">{"'Sheet1'!$L$16"}</definedName>
    <definedName name="jkjk" localSheetId="3" hidden="1">{"'Sheet1'!$L$16"}</definedName>
    <definedName name="jkjk" hidden="1">{"'Sheet1'!$L$16"}</definedName>
    <definedName name="JKKIO" localSheetId="2" hidden="1">{#N/A,#N/A,FALSE,"CCTV"}</definedName>
    <definedName name="JKKIO" localSheetId="3" hidden="1">{#N/A,#N/A,FALSE,"CCTV"}</definedName>
    <definedName name="JKKIO" hidden="1">{#N/A,#N/A,FALSE,"CCTV"}</definedName>
    <definedName name="JM_10">#REF!</definedName>
    <definedName name="JM_11">#REF!</definedName>
    <definedName name="Job">#REF!</definedName>
    <definedName name="JobNo">'[82]Data Input'!$D$3</definedName>
    <definedName name="JointSpacing">#REF!</definedName>
    <definedName name="k" localSheetId="50" hidden="1">{"Offgrid",#N/A,FALSE,"OFFGRID";"Region",#N/A,FALSE,"REGION";"Offgrid -2",#N/A,FALSE,"OFFGRID";"WTP",#N/A,FALSE,"WTP";"WTP -2",#N/A,FALSE,"WTP";"Project",#N/A,FALSE,"PROJECT";"Summary -2",#N/A,FALSE,"SUMMARY"}</definedName>
    <definedName name="k" localSheetId="11" hidden="1">{"Offgrid",#N/A,FALSE,"OFFGRID";"Region",#N/A,FALSE,"REGION";"Offgrid -2",#N/A,FALSE,"OFFGRID";"WTP",#N/A,FALSE,"WTP";"WTP -2",#N/A,FALSE,"WTP";"Project",#N/A,FALSE,"PROJECT";"Summary -2",#N/A,FALSE,"SUMMARY"}</definedName>
    <definedName name="k" localSheetId="1" hidden="1">{"Offgrid",#N/A,FALSE,"OFFGRID";"Region",#N/A,FALSE,"REGION";"Offgrid -2",#N/A,FALSE,"OFFGRID";"WTP",#N/A,FALSE,"WTP";"WTP -2",#N/A,FALSE,"WTP";"Project",#N/A,FALSE,"PROJECT";"Summary -2",#N/A,FALSE,"SUMMARY"}</definedName>
    <definedName name="k" localSheetId="2" hidden="1">{"Offgrid",#N/A,FALSE,"OFFGRID";"Region",#N/A,FALSE,"REGION";"Offgrid -2",#N/A,FALSE,"OFFGRID";"WTP",#N/A,FALSE,"WTP";"WTP -2",#N/A,FALSE,"WTP";"Project",#N/A,FALSE,"PROJECT";"Summary -2",#N/A,FALSE,"SUMMARY"}</definedName>
    <definedName name="k" localSheetId="10" hidden="1">{"Offgrid",#N/A,FALSE,"OFFGRID";"Region",#N/A,FALSE,"REGION";"Offgrid -2",#N/A,FALSE,"OFFGRID";"WTP",#N/A,FALSE,"WTP";"WTP -2",#N/A,FALSE,"WTP";"Project",#N/A,FALSE,"PROJECT";"Summary -2",#N/A,FALSE,"SUMMARY"}</definedName>
    <definedName name="k" localSheetId="15" hidden="1">{"Offgrid",#N/A,FALSE,"OFFGRID";"Region",#N/A,FALSE,"REGION";"Offgrid -2",#N/A,FALSE,"OFFGRID";"WTP",#N/A,FALSE,"WTP";"WTP -2",#N/A,FALSE,"WTP";"Project",#N/A,FALSE,"PROJECT";"Summary -2",#N/A,FALSE,"SUMMARY"}</definedName>
    <definedName name="k" localSheetId="18" hidden="1">{"Offgrid",#N/A,FALSE,"OFFGRID";"Region",#N/A,FALSE,"REGION";"Offgrid -2",#N/A,FALSE,"OFFGRID";"WTP",#N/A,FALSE,"WTP";"WTP -2",#N/A,FALSE,"WTP";"Project",#N/A,FALSE,"PROJECT";"Summary -2",#N/A,FALSE,"SUMMARY"}</definedName>
    <definedName name="k" localSheetId="17" hidden="1">{"Offgrid",#N/A,FALSE,"OFFGRID";"Region",#N/A,FALSE,"REGION";"Offgrid -2",#N/A,FALSE,"OFFGRID";"WTP",#N/A,FALSE,"WTP";"WTP -2",#N/A,FALSE,"WTP";"Project",#N/A,FALSE,"PROJECT";"Summary -2",#N/A,FALSE,"SUMMARY"}</definedName>
    <definedName name="k" localSheetId="16" hidden="1">{"Offgrid",#N/A,FALSE,"OFFGRID";"Region",#N/A,FALSE,"REGION";"Offgrid -2",#N/A,FALSE,"OFFGRID";"WTP",#N/A,FALSE,"WTP";"WTP -2",#N/A,FALSE,"WTP";"Project",#N/A,FALSE,"PROJECT";"Summary -2",#N/A,FALSE,"SUMMARY"}</definedName>
    <definedName name="k" localSheetId="14" hidden="1">{"Offgrid",#N/A,FALSE,"OFFGRID";"Region",#N/A,FALSE,"REGION";"Offgrid -2",#N/A,FALSE,"OFFGRID";"WTP",#N/A,FALSE,"WTP";"WTP -2",#N/A,FALSE,"WTP";"Project",#N/A,FALSE,"PROJECT";"Summary -2",#N/A,FALSE,"SUMMARY"}</definedName>
    <definedName name="k" localSheetId="13" hidden="1">{"Offgrid",#N/A,FALSE,"OFFGRID";"Region",#N/A,FALSE,"REGION";"Offgrid -2",#N/A,FALSE,"OFFGRID";"WTP",#N/A,FALSE,"WTP";"WTP -2",#N/A,FALSE,"WTP";"Project",#N/A,FALSE,"PROJECT";"Summary -2",#N/A,FALSE,"SUMMARY"}</definedName>
    <definedName name="k" localSheetId="3" hidden="1">{"Offgrid",#N/A,FALSE,"OFFGRID";"Region",#N/A,FALSE,"REGION";"Offgrid -2",#N/A,FALSE,"OFFGRID";"WTP",#N/A,FALSE,"WTP";"WTP -2",#N/A,FALSE,"WTP";"Project",#N/A,FALSE,"PROJECT";"Summary -2",#N/A,FALSE,"SUMMARY"}</definedName>
    <definedName name="k" localSheetId="52">#REF!</definedName>
    <definedName name="k" hidden="1">{"Offgrid",#N/A,FALSE,"OFFGRID";"Region",#N/A,FALSE,"REGION";"Offgrid -2",#N/A,FALSE,"OFFGRID";"WTP",#N/A,FALSE,"WTP";"WTP -2",#N/A,FALSE,"WTP";"Project",#N/A,FALSE,"PROJECT";"Summary -2",#N/A,FALSE,"SUMMARY"}</definedName>
    <definedName name="K_Vend_FC_DirInd">#REF!</definedName>
    <definedName name="K_Vend_FC_Group">#REF!</definedName>
    <definedName name="K_Vend_FC_MS">#REF!</definedName>
    <definedName name="K_Vend_FC_OS">#REF!</definedName>
    <definedName name="K_Vend_FC_SC">#REF!</definedName>
    <definedName name="K_Vend_LC_DirInd">#REF!</definedName>
    <definedName name="K_Vend_LC_MS">#REF!</definedName>
    <definedName name="K_Vend_LC_OS">#REF!</definedName>
    <definedName name="K_Vend_LC_SC">#REF!</definedName>
    <definedName name="K_Vend_Loc_MS">#REF!</definedName>
    <definedName name="K_Vend_Loc_OS">#REF!</definedName>
    <definedName name="K_Vend_Loc_SC">#REF!</definedName>
    <definedName name="Kalkulation_DB">#REF!</definedName>
    <definedName name="Kalkulationsdatenbank">#REF!</definedName>
    <definedName name="KalkVersion">#REF!</definedName>
    <definedName name="kaori">#REF!</definedName>
    <definedName name="kazuyo">#REF!</definedName>
    <definedName name="KBALackierung">#REF!</definedName>
    <definedName name="kcong">#REF!</definedName>
    <definedName name="KDJU" localSheetId="2" hidden="1">{"'장비'!$A$3:$M$12"}</definedName>
    <definedName name="KDJU" localSheetId="3" hidden="1">{"'장비'!$A$3:$M$12"}</definedName>
    <definedName name="KDJU" hidden="1">{"'장비'!$A$3:$M$12"}</definedName>
    <definedName name="KFGHYH" localSheetId="2" hidden="1">{#N/A,#N/A,FALSE,"혼합골재"}</definedName>
    <definedName name="KFGHYH" localSheetId="3" hidden="1">{#N/A,#N/A,FALSE,"혼합골재"}</definedName>
    <definedName name="KFGHYH" hidden="1">{#N/A,#N/A,FALSE,"혼합골재"}</definedName>
    <definedName name="KFGJGFJGHGRJGH" localSheetId="2" hidden="1">{#N/A,#N/A,FALSE,"부대1"}</definedName>
    <definedName name="KFGJGFJGHGRJGH" localSheetId="3" hidden="1">{#N/A,#N/A,FALSE,"부대1"}</definedName>
    <definedName name="KFGJGFJGHGRJGH" hidden="1">{#N/A,#N/A,FALSE,"부대1"}</definedName>
    <definedName name="KFGJREYDFHFD" localSheetId="2" hidden="1">{#N/A,#N/A,FALSE,"속도"}</definedName>
    <definedName name="KFGJREYDFHFD" localSheetId="3" hidden="1">{#N/A,#N/A,FALSE,"속도"}</definedName>
    <definedName name="KFGJREYDFHFD" hidden="1">{#N/A,#N/A,FALSE,"속도"}</definedName>
    <definedName name="Kg">0.4536</definedName>
    <definedName name="KGFJHGJGH" localSheetId="2" hidden="1">{#N/A,#N/A,FALSE,"2~8번"}</definedName>
    <definedName name="KGFJHGJGH" localSheetId="3" hidden="1">{#N/A,#N/A,FALSE,"2~8번"}</definedName>
    <definedName name="KGFJHGJGH" hidden="1">{#N/A,#N/A,FALSE,"2~8번"}</definedName>
    <definedName name="kghlgh" localSheetId="11" hidden="1">{#N/A,#N/A,FALSE,"CCTV"}</definedName>
    <definedName name="kghlgh" localSheetId="1" hidden="1">{#N/A,#N/A,FALSE,"CCTV"}</definedName>
    <definedName name="kghlgh" localSheetId="2" hidden="1">{#N/A,#N/A,FALSE,"CCTV"}</definedName>
    <definedName name="kghlgh" localSheetId="10" hidden="1">{#N/A,#N/A,FALSE,"CCTV"}</definedName>
    <definedName name="kghlgh" localSheetId="15" hidden="1">{#N/A,#N/A,FALSE,"CCTV"}</definedName>
    <definedName name="kghlgh" localSheetId="18" hidden="1">{#N/A,#N/A,FALSE,"CCTV"}</definedName>
    <definedName name="kghlgh" localSheetId="17" hidden="1">{#N/A,#N/A,FALSE,"CCTV"}</definedName>
    <definedName name="kghlgh" localSheetId="16" hidden="1">{#N/A,#N/A,FALSE,"CCTV"}</definedName>
    <definedName name="kghlgh" localSheetId="14" hidden="1">{#N/A,#N/A,FALSE,"CCTV"}</definedName>
    <definedName name="kghlgh" localSheetId="13" hidden="1">{#N/A,#N/A,FALSE,"CCTV"}</definedName>
    <definedName name="kghlgh" localSheetId="3" hidden="1">{#N/A,#N/A,FALSE,"CCTV"}</definedName>
    <definedName name="kghlgh" hidden="1">{#N/A,#N/A,FALSE,"CCTV"}</definedName>
    <definedName name="Khocau">'[32]Xuly Data'!#REF!</definedName>
    <definedName name="khongtruotgia" localSheetId="50" hidden="1">{"'Sheet1'!$L$16"}</definedName>
    <definedName name="khongtruotgia" localSheetId="11" hidden="1">{"'Sheet1'!$L$16"}</definedName>
    <definedName name="khongtruotgia" localSheetId="1" hidden="1">{"'Sheet1'!$L$16"}</definedName>
    <definedName name="khongtruotgia" localSheetId="2" hidden="1">{"'Sheet1'!$L$16"}</definedName>
    <definedName name="khongtruotgia" localSheetId="10" hidden="1">{"'Sheet1'!$L$16"}</definedName>
    <definedName name="khongtruotgia" localSheetId="15" hidden="1">{"'Sheet1'!$L$16"}</definedName>
    <definedName name="khongtruotgia" localSheetId="18" hidden="1">{"'Sheet1'!$L$16"}</definedName>
    <definedName name="khongtruotgia" localSheetId="17" hidden="1">{"'Sheet1'!$L$16"}</definedName>
    <definedName name="khongtruotgia" localSheetId="16" hidden="1">{"'Sheet1'!$L$16"}</definedName>
    <definedName name="khongtruotgia" localSheetId="14" hidden="1">{"'Sheet1'!$L$16"}</definedName>
    <definedName name="khongtruotgia" localSheetId="13" hidden="1">{"'Sheet1'!$L$16"}</definedName>
    <definedName name="khongtruotgia" localSheetId="3" hidden="1">{"'Sheet1'!$L$16"}</definedName>
    <definedName name="khongtruotgia" hidden="1">{"'Sheet1'!$L$16"}</definedName>
    <definedName name="Kiem_tra_trung_ten">#REF!</definedName>
    <definedName name="kitz" localSheetId="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kitz" localSheetId="3"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kitz"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kiulil" localSheetId="11" hidden="1">{#N/A,#N/A,FALSE,"CCTV"}</definedName>
    <definedName name="kiulil" localSheetId="1" hidden="1">{#N/A,#N/A,FALSE,"CCTV"}</definedName>
    <definedName name="kiulil" localSheetId="2" hidden="1">{#N/A,#N/A,FALSE,"CCTV"}</definedName>
    <definedName name="kiulil" localSheetId="10" hidden="1">{#N/A,#N/A,FALSE,"CCTV"}</definedName>
    <definedName name="kiulil" localSheetId="15" hidden="1">{#N/A,#N/A,FALSE,"CCTV"}</definedName>
    <definedName name="kiulil" localSheetId="18" hidden="1">{#N/A,#N/A,FALSE,"CCTV"}</definedName>
    <definedName name="kiulil" localSheetId="17" hidden="1">{#N/A,#N/A,FALSE,"CCTV"}</definedName>
    <definedName name="kiulil" localSheetId="16" hidden="1">{#N/A,#N/A,FALSE,"CCTV"}</definedName>
    <definedName name="kiulil" localSheetId="14" hidden="1">{#N/A,#N/A,FALSE,"CCTV"}</definedName>
    <definedName name="kiulil" localSheetId="13" hidden="1">{#N/A,#N/A,FALSE,"CCTV"}</definedName>
    <definedName name="kiulil" localSheetId="3" hidden="1">{#N/A,#N/A,FALSE,"CCTV"}</definedName>
    <definedName name="kiulil" hidden="1">{#N/A,#N/A,FALSE,"CCTV"}</definedName>
    <definedName name="kj" hidden="1">#REF!</definedName>
    <definedName name="kjfkl" localSheetId="11" hidden="1">{#N/A,#N/A,FALSE,"HO Rates";#N/A,#N/A,FALSE,"HO Sum"}</definedName>
    <definedName name="kjfkl" localSheetId="1" hidden="1">{#N/A,#N/A,FALSE,"HO Rates";#N/A,#N/A,FALSE,"HO Sum"}</definedName>
    <definedName name="kjfkl" localSheetId="2" hidden="1">{#N/A,#N/A,FALSE,"HO Rates";#N/A,#N/A,FALSE,"HO Sum"}</definedName>
    <definedName name="kjfkl" localSheetId="10" hidden="1">{#N/A,#N/A,FALSE,"HO Rates";#N/A,#N/A,FALSE,"HO Sum"}</definedName>
    <definedName name="kjfkl" localSheetId="15" hidden="1">{#N/A,#N/A,FALSE,"HO Rates";#N/A,#N/A,FALSE,"HO Sum"}</definedName>
    <definedName name="kjfkl" localSheetId="18" hidden="1">{#N/A,#N/A,FALSE,"HO Rates";#N/A,#N/A,FALSE,"HO Sum"}</definedName>
    <definedName name="kjfkl" localSheetId="17" hidden="1">{#N/A,#N/A,FALSE,"HO Rates";#N/A,#N/A,FALSE,"HO Sum"}</definedName>
    <definedName name="kjfkl" localSheetId="16" hidden="1">{#N/A,#N/A,FALSE,"HO Rates";#N/A,#N/A,FALSE,"HO Sum"}</definedName>
    <definedName name="kjfkl" localSheetId="14" hidden="1">{#N/A,#N/A,FALSE,"HO Rates";#N/A,#N/A,FALSE,"HO Sum"}</definedName>
    <definedName name="kjfkl" localSheetId="13" hidden="1">{#N/A,#N/A,FALSE,"HO Rates";#N/A,#N/A,FALSE,"HO Sum"}</definedName>
    <definedName name="kjfkl" localSheetId="3" hidden="1">{#N/A,#N/A,FALSE,"HO Rates";#N/A,#N/A,FALSE,"HO Sum"}</definedName>
    <definedName name="kjfkl" hidden="1">{#N/A,#N/A,FALSE,"HO Rates";#N/A,#N/A,FALSE,"HO Sum"}</definedName>
    <definedName name="KJGHJG" localSheetId="2" hidden="1">{#N/A,#N/A,FALSE,"배수2"}</definedName>
    <definedName name="KJGHJG" localSheetId="3" hidden="1">{#N/A,#N/A,FALSE,"배수2"}</definedName>
    <definedName name="KJGHJG" hidden="1">{#N/A,#N/A,FALSE,"배수2"}</definedName>
    <definedName name="kjh" localSheetId="2" hidden="1">{#N/A,#N/A,FALSE,"Chi tiÆt"}</definedName>
    <definedName name="kjh" localSheetId="3" hidden="1">{#N/A,#N/A,FALSE,"Chi tiÆt"}</definedName>
    <definedName name="kjh" hidden="1">{#N/A,#N/A,FALSE,"Chi tiÆt"}</definedName>
    <definedName name="kjhlh" localSheetId="11" hidden="1">{#N/A,#N/A,FALSE,"CCTV"}</definedName>
    <definedName name="kjhlh" localSheetId="1" hidden="1">{#N/A,#N/A,FALSE,"CCTV"}</definedName>
    <definedName name="kjhlh" localSheetId="2" hidden="1">{#N/A,#N/A,FALSE,"CCTV"}</definedName>
    <definedName name="kjhlh" localSheetId="10" hidden="1">{#N/A,#N/A,FALSE,"CCTV"}</definedName>
    <definedName name="kjhlh" localSheetId="15" hidden="1">{#N/A,#N/A,FALSE,"CCTV"}</definedName>
    <definedName name="kjhlh" localSheetId="18" hidden="1">{#N/A,#N/A,FALSE,"CCTV"}</definedName>
    <definedName name="kjhlh" localSheetId="17" hidden="1">{#N/A,#N/A,FALSE,"CCTV"}</definedName>
    <definedName name="kjhlh" localSheetId="16" hidden="1">{#N/A,#N/A,FALSE,"CCTV"}</definedName>
    <definedName name="kjhlh" localSheetId="14" hidden="1">{#N/A,#N/A,FALSE,"CCTV"}</definedName>
    <definedName name="kjhlh" localSheetId="13" hidden="1">{#N/A,#N/A,FALSE,"CCTV"}</definedName>
    <definedName name="kjhlh" localSheetId="3" hidden="1">{#N/A,#N/A,FALSE,"CCTV"}</definedName>
    <definedName name="kjhlh" hidden="1">{#N/A,#N/A,FALSE,"CCTV"}</definedName>
    <definedName name="kjhljhk" localSheetId="11" hidden="1">{#N/A,#N/A,FALSE,"CCTV"}</definedName>
    <definedName name="kjhljhk" localSheetId="1" hidden="1">{#N/A,#N/A,FALSE,"CCTV"}</definedName>
    <definedName name="kjhljhk" localSheetId="2" hidden="1">{#N/A,#N/A,FALSE,"CCTV"}</definedName>
    <definedName name="kjhljhk" localSheetId="10" hidden="1">{#N/A,#N/A,FALSE,"CCTV"}</definedName>
    <definedName name="kjhljhk" localSheetId="15" hidden="1">{#N/A,#N/A,FALSE,"CCTV"}</definedName>
    <definedName name="kjhljhk" localSheetId="18" hidden="1">{#N/A,#N/A,FALSE,"CCTV"}</definedName>
    <definedName name="kjhljhk" localSheetId="17" hidden="1">{#N/A,#N/A,FALSE,"CCTV"}</definedName>
    <definedName name="kjhljhk" localSheetId="16" hidden="1">{#N/A,#N/A,FALSE,"CCTV"}</definedName>
    <definedName name="kjhljhk" localSheetId="14" hidden="1">{#N/A,#N/A,FALSE,"CCTV"}</definedName>
    <definedName name="kjhljhk" localSheetId="13" hidden="1">{#N/A,#N/A,FALSE,"CCTV"}</definedName>
    <definedName name="kjhljhk" localSheetId="3" hidden="1">{#N/A,#N/A,FALSE,"CCTV"}</definedName>
    <definedName name="kjhljhk" hidden="1">{#N/A,#N/A,FALSE,"CCTV"}</definedName>
    <definedName name="kjkgh" localSheetId="2" hidden="1">{"'장비'!$A$3:$M$12"}</definedName>
    <definedName name="kjkgh" localSheetId="3" hidden="1">{"'장비'!$A$3:$M$12"}</definedName>
    <definedName name="kjkgh" hidden="1">{"'장비'!$A$3:$M$12"}</definedName>
    <definedName name="KK" localSheetId="2" hidden="1">{#N/A,#N/A,FALSE,"포장2"}</definedName>
    <definedName name="KK" localSheetId="3" hidden="1">{#N/A,#N/A,FALSE,"포장2"}</definedName>
    <definedName name="KK" hidden="1">{#N/A,#N/A,FALSE,"포장2"}</definedName>
    <definedName name="KKK" localSheetId="11" hidden="1">{#N/A,#N/A,FALSE,"CCTV"}</definedName>
    <definedName name="KKK" localSheetId="1" hidden="1">{#N/A,#N/A,FALSE,"CCTV"}</definedName>
    <definedName name="KKK" localSheetId="2" hidden="1">{#N/A,#N/A,FALSE,"CCTV"}</definedName>
    <definedName name="KKK" localSheetId="10" hidden="1">{#N/A,#N/A,FALSE,"CCTV"}</definedName>
    <definedName name="KKK" localSheetId="15" hidden="1">{#N/A,#N/A,FALSE,"CCTV"}</definedName>
    <definedName name="KKK" localSheetId="18" hidden="1">{#N/A,#N/A,FALSE,"CCTV"}</definedName>
    <definedName name="KKK" localSheetId="17" hidden="1">{#N/A,#N/A,FALSE,"CCTV"}</definedName>
    <definedName name="KKK" localSheetId="16" hidden="1">{#N/A,#N/A,FALSE,"CCTV"}</definedName>
    <definedName name="KKK" localSheetId="14" hidden="1">{#N/A,#N/A,FALSE,"CCTV"}</definedName>
    <definedName name="KKK" localSheetId="13" hidden="1">{#N/A,#N/A,FALSE,"CCTV"}</definedName>
    <definedName name="KKK" localSheetId="3" hidden="1">{#N/A,#N/A,FALSE,"CCTV"}</definedName>
    <definedName name="KKK" hidden="1">{#N/A,#N/A,FALSE,"CCTV"}</definedName>
    <definedName name="kkkk" localSheetId="50" hidden="1">{"'Sheet1'!$L$16"}</definedName>
    <definedName name="kkkk" localSheetId="11" hidden="1">{"'Sheet1'!$L$16"}</definedName>
    <definedName name="kkkk" localSheetId="1" hidden="1">{"'Sheet1'!$L$16"}</definedName>
    <definedName name="kkkk" localSheetId="2" hidden="1">{"'Sheet1'!$L$16"}</definedName>
    <definedName name="kkkk" localSheetId="10" hidden="1">{"'Sheet1'!$L$16"}</definedName>
    <definedName name="kkkk" localSheetId="15" hidden="1">{"'Sheet1'!$L$16"}</definedName>
    <definedName name="kkkk" localSheetId="18" hidden="1">{"'Sheet1'!$L$16"}</definedName>
    <definedName name="kkkk" localSheetId="17" hidden="1">{"'Sheet1'!$L$16"}</definedName>
    <definedName name="kkkk" localSheetId="16" hidden="1">{"'Sheet1'!$L$16"}</definedName>
    <definedName name="kkkk" localSheetId="14" hidden="1">{"'Sheet1'!$L$16"}</definedName>
    <definedName name="kkkk" localSheetId="13" hidden="1">{"'Sheet1'!$L$16"}</definedName>
    <definedName name="kkkk" localSheetId="3" hidden="1">{"'Sheet1'!$L$16"}</definedName>
    <definedName name="kkkk" hidden="1">{"'Sheet1'!$L$16"}</definedName>
    <definedName name="KKKKK" hidden="1">#REF!</definedName>
    <definedName name="KKPP" localSheetId="2" hidden="1">{#N/A,#N/A,TRUE,"SUM";#N/A,#N/A,TRUE,"EE";#N/A,#N/A,TRUE,"AC";#N/A,#N/A,TRUE,"SN"}</definedName>
    <definedName name="KKPP" localSheetId="3" hidden="1">{#N/A,#N/A,TRUE,"SUM";#N/A,#N/A,TRUE,"EE";#N/A,#N/A,TRUE,"AC";#N/A,#N/A,TRUE,"SN"}</definedName>
    <definedName name="KKPP" hidden="1">{#N/A,#N/A,TRUE,"SUM";#N/A,#N/A,TRUE,"EE";#N/A,#N/A,TRUE,"AC";#N/A,#N/A,TRUE,"SN"}</definedName>
    <definedName name="kl">#REF!</definedName>
    <definedName name="KL_1">[101]PA2!$D$6:$D$142</definedName>
    <definedName name="KL_2">[101]PA3!$D$6:$D$560</definedName>
    <definedName name="KL_cau">[103]ptvt!$G$2:$G$47</definedName>
    <definedName name="kla">'[104]Package A'!$E$6:$E$266</definedName>
    <definedName name="klar" localSheetId="11" hidden="1">{#N/A,#N/A,TRUE,"WKG";#N/A,#N/A,TRUE,"AuslDat";#N/A,#N/A,TRUE,"Konst";#N/A,#N/A,TRUE,"max_erf_Md";#N/A,#N/A,TRUE,"Graph";#N/A,#N/A,TRUE,"Kräfte"}</definedName>
    <definedName name="klar" localSheetId="1" hidden="1">{#N/A,#N/A,TRUE,"WKG";#N/A,#N/A,TRUE,"AuslDat";#N/A,#N/A,TRUE,"Konst";#N/A,#N/A,TRUE,"max_erf_Md";#N/A,#N/A,TRUE,"Graph";#N/A,#N/A,TRUE,"Kräfte"}</definedName>
    <definedName name="klar" localSheetId="2" hidden="1">{#N/A,#N/A,TRUE,"WKG";#N/A,#N/A,TRUE,"AuslDat";#N/A,#N/A,TRUE,"Konst";#N/A,#N/A,TRUE,"max_erf_Md";#N/A,#N/A,TRUE,"Graph";#N/A,#N/A,TRUE,"Kräfte"}</definedName>
    <definedName name="klar" localSheetId="10" hidden="1">{#N/A,#N/A,TRUE,"WKG";#N/A,#N/A,TRUE,"AuslDat";#N/A,#N/A,TRUE,"Konst";#N/A,#N/A,TRUE,"max_erf_Md";#N/A,#N/A,TRUE,"Graph";#N/A,#N/A,TRUE,"Kräfte"}</definedName>
    <definedName name="klar" localSheetId="15" hidden="1">{#N/A,#N/A,TRUE,"WKG";#N/A,#N/A,TRUE,"AuslDat";#N/A,#N/A,TRUE,"Konst";#N/A,#N/A,TRUE,"max_erf_Md";#N/A,#N/A,TRUE,"Graph";#N/A,#N/A,TRUE,"Kräfte"}</definedName>
    <definedName name="klar" localSheetId="18" hidden="1">{#N/A,#N/A,TRUE,"WKG";#N/A,#N/A,TRUE,"AuslDat";#N/A,#N/A,TRUE,"Konst";#N/A,#N/A,TRUE,"max_erf_Md";#N/A,#N/A,TRUE,"Graph";#N/A,#N/A,TRUE,"Kräfte"}</definedName>
    <definedName name="klar" localSheetId="17" hidden="1">{#N/A,#N/A,TRUE,"WKG";#N/A,#N/A,TRUE,"AuslDat";#N/A,#N/A,TRUE,"Konst";#N/A,#N/A,TRUE,"max_erf_Md";#N/A,#N/A,TRUE,"Graph";#N/A,#N/A,TRUE,"Kräfte"}</definedName>
    <definedName name="klar" localSheetId="16" hidden="1">{#N/A,#N/A,TRUE,"WKG";#N/A,#N/A,TRUE,"AuslDat";#N/A,#N/A,TRUE,"Konst";#N/A,#N/A,TRUE,"max_erf_Md";#N/A,#N/A,TRUE,"Graph";#N/A,#N/A,TRUE,"Kräfte"}</definedName>
    <definedName name="klar" localSheetId="14" hidden="1">{#N/A,#N/A,TRUE,"WKG";#N/A,#N/A,TRUE,"AuslDat";#N/A,#N/A,TRUE,"Konst";#N/A,#N/A,TRUE,"max_erf_Md";#N/A,#N/A,TRUE,"Graph";#N/A,#N/A,TRUE,"Kräfte"}</definedName>
    <definedName name="klar" localSheetId="13" hidden="1">{#N/A,#N/A,TRUE,"WKG";#N/A,#N/A,TRUE,"AuslDat";#N/A,#N/A,TRUE,"Konst";#N/A,#N/A,TRUE,"max_erf_Md";#N/A,#N/A,TRUE,"Graph";#N/A,#N/A,TRUE,"Kräfte"}</definedName>
    <definedName name="klar" localSheetId="3" hidden="1">{#N/A,#N/A,TRUE,"WKG";#N/A,#N/A,TRUE,"AuslDat";#N/A,#N/A,TRUE,"Konst";#N/A,#N/A,TRUE,"max_erf_Md";#N/A,#N/A,TRUE,"Graph";#N/A,#N/A,TRUE,"Kräfte"}</definedName>
    <definedName name="klar" hidden="1">{#N/A,#N/A,TRUE,"WKG";#N/A,#N/A,TRUE,"AuslDat";#N/A,#N/A,TRUE,"Konst";#N/A,#N/A,TRUE,"max_erf_Md";#N/A,#N/A,TRUE,"Graph";#N/A,#N/A,TRUE,"Kräfte"}</definedName>
    <definedName name="klb">'[104]Package B'!$E$6:$E$1078</definedName>
    <definedName name="klc">#REF!</definedName>
    <definedName name="klcau">'[105]ptvt-dg'!$H$14:$H$581</definedName>
    <definedName name="klctbb">#REF!</definedName>
    <definedName name="kld">'[105]ptvt-dg'!$H$585:$H$614</definedName>
    <definedName name="KLduonggiaods" localSheetId="50" hidden="1">{"'Sheet1'!$L$16"}</definedName>
    <definedName name="KLduonggiaods" localSheetId="11" hidden="1">{"'Sheet1'!$L$16"}</definedName>
    <definedName name="KLduonggiaods" localSheetId="1" hidden="1">{"'Sheet1'!$L$16"}</definedName>
    <definedName name="KLduonggiaods" localSheetId="2" hidden="1">{"'Sheet1'!$L$16"}</definedName>
    <definedName name="KLduonggiaods" localSheetId="10" hidden="1">{"'Sheet1'!$L$16"}</definedName>
    <definedName name="KLduonggiaods" localSheetId="15" hidden="1">{"'Sheet1'!$L$16"}</definedName>
    <definedName name="KLduonggiaods" localSheetId="18" hidden="1">{"'Sheet1'!$L$16"}</definedName>
    <definedName name="KLduonggiaods" localSheetId="17" hidden="1">{"'Sheet1'!$L$16"}</definedName>
    <definedName name="KLduonggiaods" localSheetId="16" hidden="1">{"'Sheet1'!$L$16"}</definedName>
    <definedName name="KLduonggiaods" localSheetId="14" hidden="1">{"'Sheet1'!$L$16"}</definedName>
    <definedName name="KLduonggiaods" localSheetId="13" hidden="1">{"'Sheet1'!$L$16"}</definedName>
    <definedName name="KLduonggiaods" localSheetId="3" hidden="1">{"'Sheet1'!$L$16"}</definedName>
    <definedName name="KLduonggiaods" hidden="1">{"'Sheet1'!$L$16"}</definedName>
    <definedName name="klhkl" hidden="1">#REF!</definedName>
    <definedName name="kno">[42]gvl!$Q$59</definedName>
    <definedName name="KO" localSheetId="2" hidden="1">{"'Liquid'!$A$1:$U$57"}</definedName>
    <definedName name="KO" localSheetId="3" hidden="1">{"'Liquid'!$A$1:$U$57"}</definedName>
    <definedName name="KO" hidden="1">{"'Liquid'!$A$1:$U$57"}</definedName>
    <definedName name="KOPER" localSheetId="2" hidden="1">{"'Liquid'!$A$1:$U$57"}</definedName>
    <definedName name="KOPER" localSheetId="3" hidden="1">{"'Liquid'!$A$1:$U$57"}</definedName>
    <definedName name="KOPER" hidden="1">{"'Liquid'!$A$1:$U$57"}</definedName>
    <definedName name="Kostenart">#REF!</definedName>
    <definedName name="kp1ph">#REF!</definedName>
    <definedName name="Kprim">#REF!</definedName>
    <definedName name="ksbn" localSheetId="50" hidden="1">{"'Sheet1'!$L$16"}</definedName>
    <definedName name="ksbn" localSheetId="11" hidden="1">{"'Sheet1'!$L$16"}</definedName>
    <definedName name="ksbn" localSheetId="1" hidden="1">{"'Sheet1'!$L$16"}</definedName>
    <definedName name="ksbn" localSheetId="2" hidden="1">{"'Sheet1'!$L$16"}</definedName>
    <definedName name="ksbn" localSheetId="10" hidden="1">{"'Sheet1'!$L$16"}</definedName>
    <definedName name="ksbn" localSheetId="15" hidden="1">{"'Sheet1'!$L$16"}</definedName>
    <definedName name="ksbn" localSheetId="18" hidden="1">{"'Sheet1'!$L$16"}</definedName>
    <definedName name="ksbn" localSheetId="17" hidden="1">{"'Sheet1'!$L$16"}</definedName>
    <definedName name="ksbn" localSheetId="16" hidden="1">{"'Sheet1'!$L$16"}</definedName>
    <definedName name="ksbn" localSheetId="14" hidden="1">{"'Sheet1'!$L$16"}</definedName>
    <definedName name="ksbn" localSheetId="13" hidden="1">{"'Sheet1'!$L$16"}</definedName>
    <definedName name="ksbn" localSheetId="3" hidden="1">{"'Sheet1'!$L$16"}</definedName>
    <definedName name="ksbn" hidden="1">{"'Sheet1'!$L$16"}</definedName>
    <definedName name="KSD">#REF!</definedName>
    <definedName name="KSDA" localSheetId="50" hidden="1">{"'Sheet1'!$L$16"}</definedName>
    <definedName name="KSDA" localSheetId="11" hidden="1">{"'Sheet1'!$L$16"}</definedName>
    <definedName name="KSDA" localSheetId="1" hidden="1">{"'Sheet1'!$L$16"}</definedName>
    <definedName name="KSDA" localSheetId="2" hidden="1">{"'Sheet1'!$L$16"}</definedName>
    <definedName name="KSDA" localSheetId="10" hidden="1">{"'Sheet1'!$L$16"}</definedName>
    <definedName name="KSDA" localSheetId="15" hidden="1">{"'Sheet1'!$L$16"}</definedName>
    <definedName name="KSDA" localSheetId="18" hidden="1">{"'Sheet1'!$L$16"}</definedName>
    <definedName name="KSDA" localSheetId="17" hidden="1">{"'Sheet1'!$L$16"}</definedName>
    <definedName name="KSDA" localSheetId="16" hidden="1">{"'Sheet1'!$L$16"}</definedName>
    <definedName name="KSDA" localSheetId="14" hidden="1">{"'Sheet1'!$L$16"}</definedName>
    <definedName name="KSDA" localSheetId="13" hidden="1">{"'Sheet1'!$L$16"}</definedName>
    <definedName name="KSDA" localSheetId="3" hidden="1">{"'Sheet1'!$L$16"}</definedName>
    <definedName name="KSDA" hidden="1">{"'Sheet1'!$L$16"}</definedName>
    <definedName name="kshn" localSheetId="50" hidden="1">{"'Sheet1'!$L$16"}</definedName>
    <definedName name="kshn" localSheetId="11" hidden="1">{"'Sheet1'!$L$16"}</definedName>
    <definedName name="kshn" localSheetId="1" hidden="1">{"'Sheet1'!$L$16"}</definedName>
    <definedName name="kshn" localSheetId="2" hidden="1">{"'Sheet1'!$L$16"}</definedName>
    <definedName name="kshn" localSheetId="10" hidden="1">{"'Sheet1'!$L$16"}</definedName>
    <definedName name="kshn" localSheetId="15" hidden="1">{"'Sheet1'!$L$16"}</definedName>
    <definedName name="kshn" localSheetId="18" hidden="1">{"'Sheet1'!$L$16"}</definedName>
    <definedName name="kshn" localSheetId="17" hidden="1">{"'Sheet1'!$L$16"}</definedName>
    <definedName name="kshn" localSheetId="16" hidden="1">{"'Sheet1'!$L$16"}</definedName>
    <definedName name="kshn" localSheetId="14" hidden="1">{"'Sheet1'!$L$16"}</definedName>
    <definedName name="kshn" localSheetId="13" hidden="1">{"'Sheet1'!$L$16"}</definedName>
    <definedName name="kshn" localSheetId="3" hidden="1">{"'Sheet1'!$L$16"}</definedName>
    <definedName name="kshn" hidden="1">{"'Sheet1'!$L$16"}</definedName>
    <definedName name="ksls" localSheetId="50" hidden="1">{"'Sheet1'!$L$16"}</definedName>
    <definedName name="ksls" localSheetId="11" hidden="1">{"'Sheet1'!$L$16"}</definedName>
    <definedName name="ksls" localSheetId="1" hidden="1">{"'Sheet1'!$L$16"}</definedName>
    <definedName name="ksls" localSheetId="2" hidden="1">{"'Sheet1'!$L$16"}</definedName>
    <definedName name="ksls" localSheetId="10" hidden="1">{"'Sheet1'!$L$16"}</definedName>
    <definedName name="ksls" localSheetId="15" hidden="1">{"'Sheet1'!$L$16"}</definedName>
    <definedName name="ksls" localSheetId="18" hidden="1">{"'Sheet1'!$L$16"}</definedName>
    <definedName name="ksls" localSheetId="17" hidden="1">{"'Sheet1'!$L$16"}</definedName>
    <definedName name="ksls" localSheetId="16" hidden="1">{"'Sheet1'!$L$16"}</definedName>
    <definedName name="ksls" localSheetId="14" hidden="1">{"'Sheet1'!$L$16"}</definedName>
    <definedName name="ksls" localSheetId="13" hidden="1">{"'Sheet1'!$L$16"}</definedName>
    <definedName name="ksls" localSheetId="3" hidden="1">{"'Sheet1'!$L$16"}</definedName>
    <definedName name="ksls" hidden="1">{"'Sheet1'!$L$16"}</definedName>
    <definedName name="KT">#REF!</definedName>
    <definedName name="ktf" localSheetId="11" hidden="1">#N/A</definedName>
    <definedName name="ktf" localSheetId="1" hidden="1">#N/A</definedName>
    <definedName name="ktf" localSheetId="2" hidden="1">#N/A</definedName>
    <definedName name="ktf" localSheetId="10" hidden="1">#N/A</definedName>
    <definedName name="ktf" localSheetId="15" hidden="1">#N/A</definedName>
    <definedName name="ktf" localSheetId="18" hidden="1">#N/A</definedName>
    <definedName name="ktf" localSheetId="17" hidden="1">#N/A</definedName>
    <definedName name="ktf" localSheetId="16" hidden="1">#N/A</definedName>
    <definedName name="ktf" localSheetId="14" hidden="1">#N/A</definedName>
    <definedName name="ktf" localSheetId="13" hidden="1">#N/A</definedName>
    <definedName name="ktf" localSheetId="3" hidden="1">#N/A</definedName>
    <definedName name="ktf" hidden="1">#N/A</definedName>
    <definedName name="kty" localSheetId="11" hidden="1">#N/A</definedName>
    <definedName name="kty" localSheetId="1" hidden="1">#N/A</definedName>
    <definedName name="kty" localSheetId="2" hidden="1">#N/A</definedName>
    <definedName name="kty" localSheetId="10" hidden="1">#N/A</definedName>
    <definedName name="kty" localSheetId="15" hidden="1">#N/A</definedName>
    <definedName name="kty" localSheetId="18" hidden="1">#N/A</definedName>
    <definedName name="kty" localSheetId="17" hidden="1">#N/A</definedName>
    <definedName name="kty" localSheetId="16" hidden="1">#N/A</definedName>
    <definedName name="kty" localSheetId="14" hidden="1">#N/A</definedName>
    <definedName name="kty" localSheetId="13" hidden="1">#N/A</definedName>
    <definedName name="kty" localSheetId="3" hidden="1">#N/A</definedName>
    <definedName name="kty" hidden="1">#N/A</definedName>
    <definedName name="KUR">#REF!</definedName>
    <definedName name="kv">#REF!</definedName>
    <definedName name="KW">[41]작성기준!$C$23</definedName>
    <definedName name="l" localSheetId="11" hidden="1">{"'Sheet1'!$A$3:$I$11"}</definedName>
    <definedName name="l" localSheetId="1" hidden="1">{"'Sheet1'!$A$3:$I$11"}</definedName>
    <definedName name="l" localSheetId="2" hidden="1">{"'Sheet1'!$A$3:$I$11"}</definedName>
    <definedName name="l" localSheetId="10" hidden="1">{"'Sheet1'!$A$3:$I$11"}</definedName>
    <definedName name="l" localSheetId="15" hidden="1">{"'Sheet1'!$A$3:$I$11"}</definedName>
    <definedName name="l" localSheetId="18" hidden="1">{"'Sheet1'!$A$3:$I$11"}</definedName>
    <definedName name="l" localSheetId="17" hidden="1">{"'Sheet1'!$A$3:$I$11"}</definedName>
    <definedName name="l" localSheetId="16" hidden="1">{"'Sheet1'!$A$3:$I$11"}</definedName>
    <definedName name="l" localSheetId="14" hidden="1">{"'Sheet1'!$A$3:$I$11"}</definedName>
    <definedName name="l" localSheetId="13" hidden="1">{"'Sheet1'!$A$3:$I$11"}</definedName>
    <definedName name="l" localSheetId="3" hidden="1">{"'Sheet1'!$A$3:$I$11"}</definedName>
    <definedName name="l" hidden="1">{"'Sheet1'!$A$3:$I$11"}</definedName>
    <definedName name="L_" localSheetId="11">[29]Breech_Duct!$B$74</definedName>
    <definedName name="L_" localSheetId="1">[29]Breech_Duct!$B$74</definedName>
    <definedName name="L_" localSheetId="2">[29]Breech_Duct!$B$74</definedName>
    <definedName name="L_" localSheetId="10">[29]Breech_Duct!$B$74</definedName>
    <definedName name="L_" localSheetId="15">[29]Breech_Duct!$B$74</definedName>
    <definedName name="L_" localSheetId="18">[29]Breech_Duct!$B$74</definedName>
    <definedName name="L_" localSheetId="17">[29]Breech_Duct!$B$74</definedName>
    <definedName name="L_" localSheetId="16">[29]Breech_Duct!$B$74</definedName>
    <definedName name="L_" localSheetId="14">[29]Breech_Duct!$B$74</definedName>
    <definedName name="L_" localSheetId="13">[29]Breech_Duct!$B$74</definedName>
    <definedName name="L_" localSheetId="3">[29]Breech_Duct!$B$74</definedName>
    <definedName name="L_">[29]Breech_Duct!$B$74</definedName>
    <definedName name="LA">#REF!</definedName>
    <definedName name="Labor" localSheetId="11">[63]Summary!$K$11</definedName>
    <definedName name="Labor" localSheetId="1">[63]Summary!$K$11</definedName>
    <definedName name="Labor" localSheetId="2">[63]Summary!$K$11</definedName>
    <definedName name="Labor" localSheetId="10">[63]Summary!$K$11</definedName>
    <definedName name="Labor" localSheetId="15">[63]Summary!$K$11</definedName>
    <definedName name="Labor" localSheetId="18">[63]Summary!$K$11</definedName>
    <definedName name="Labor" localSheetId="17">[63]Summary!$K$11</definedName>
    <definedName name="Labor" localSheetId="16">[63]Summary!$K$11</definedName>
    <definedName name="Labor" localSheetId="14">[63]Summary!$K$11</definedName>
    <definedName name="Labor" localSheetId="13">[63]Summary!$K$11</definedName>
    <definedName name="Labor" localSheetId="3">[63]Summary!$K$11</definedName>
    <definedName name="Labor">[63]Summary!$K$11</definedName>
    <definedName name="Labor_add" localSheetId="11">[106]Summary!$D$59</definedName>
    <definedName name="Labor_add" localSheetId="1">[106]Summary!$D$59</definedName>
    <definedName name="Labor_add" localSheetId="2">[106]Summary!$D$59</definedName>
    <definedName name="Labor_add" localSheetId="10">[106]Summary!$D$59</definedName>
    <definedName name="Labor_add" localSheetId="15">[106]Summary!$D$59</definedName>
    <definedName name="Labor_add" localSheetId="18">[106]Summary!$D$59</definedName>
    <definedName name="Labor_add" localSheetId="17">[106]Summary!$D$59</definedName>
    <definedName name="Labor_add" localSheetId="16">[106]Summary!$D$59</definedName>
    <definedName name="Labor_add" localSheetId="14">[106]Summary!$D$59</definedName>
    <definedName name="Labor_add" localSheetId="13">[106]Summary!$D$59</definedName>
    <definedName name="Labor_add" localSheetId="3">[106]Summary!$D$59</definedName>
    <definedName name="Labor_add">[106]Summary!$D$59</definedName>
    <definedName name="LackierungsflächeKBA">#REF!</definedName>
    <definedName name="Lackierungspreise">#REF!</definedName>
    <definedName name="LadderCount">#REF!</definedName>
    <definedName name="Ladders">#REF!</definedName>
    <definedName name="LadderSelect">#REF!</definedName>
    <definedName name="lam" localSheetId="50" hidden="1">{"'Sheet1'!$L$16"}</definedName>
    <definedName name="lam" localSheetId="11" hidden="1">{"'Sheet1'!$L$16"}</definedName>
    <definedName name="lam" localSheetId="1" hidden="1">{"'Sheet1'!$L$16"}</definedName>
    <definedName name="lam" localSheetId="2" hidden="1">{"'Sheet1'!$L$16"}</definedName>
    <definedName name="lam" localSheetId="10" hidden="1">{"'Sheet1'!$L$16"}</definedName>
    <definedName name="lam" localSheetId="15" hidden="1">{"'Sheet1'!$L$16"}</definedName>
    <definedName name="lam" localSheetId="18" hidden="1">{"'Sheet1'!$L$16"}</definedName>
    <definedName name="lam" localSheetId="17" hidden="1">{"'Sheet1'!$L$16"}</definedName>
    <definedName name="lam" localSheetId="16" hidden="1">{"'Sheet1'!$L$16"}</definedName>
    <definedName name="lam" localSheetId="14" hidden="1">{"'Sheet1'!$L$16"}</definedName>
    <definedName name="lam" localSheetId="13" hidden="1">{"'Sheet1'!$L$16"}</definedName>
    <definedName name="lam" localSheetId="3" hidden="1">{"'Sheet1'!$L$16"}</definedName>
    <definedName name="lam" hidden="1">{"'Sheet1'!$L$16"}</definedName>
    <definedName name="Länder">#REF!</definedName>
    <definedName name="LandingCount">#REF!</definedName>
    <definedName name="Landings">#REF!</definedName>
    <definedName name="langson" localSheetId="50" hidden="1">{"'Sheet1'!$L$16"}</definedName>
    <definedName name="langson" localSheetId="11" hidden="1">{"'Sheet1'!$L$16"}</definedName>
    <definedName name="langson" localSheetId="1" hidden="1">{"'Sheet1'!$L$16"}</definedName>
    <definedName name="langson" localSheetId="2" hidden="1">{"'Sheet1'!$L$16"}</definedName>
    <definedName name="langson" localSheetId="10" hidden="1">{"'Sheet1'!$L$16"}</definedName>
    <definedName name="langson" localSheetId="15" hidden="1">{"'Sheet1'!$L$16"}</definedName>
    <definedName name="langson" localSheetId="18" hidden="1">{"'Sheet1'!$L$16"}</definedName>
    <definedName name="langson" localSheetId="17" hidden="1">{"'Sheet1'!$L$16"}</definedName>
    <definedName name="langson" localSheetId="16" hidden="1">{"'Sheet1'!$L$16"}</definedName>
    <definedName name="langson" localSheetId="14" hidden="1">{"'Sheet1'!$L$16"}</definedName>
    <definedName name="langson" localSheetId="13" hidden="1">{"'Sheet1'!$L$16"}</definedName>
    <definedName name="langson" localSheetId="3" hidden="1">{"'Sheet1'!$L$16"}</definedName>
    <definedName name="langson" hidden="1">{"'Sheet1'!$L$16"}</definedName>
    <definedName name="LANGUAGE_VERSION">#REF!</definedName>
    <definedName name="lao_keo_dam_cau">#REF!</definedName>
    <definedName name="LC">#REF!</definedName>
    <definedName name="LC_SC">#REF!</definedName>
    <definedName name="LEE" localSheetId="2" hidden="1">{#N/A,#N/A,TRUE,"Basic";#N/A,#N/A,TRUE,"EXT-TABLE";#N/A,#N/A,TRUE,"STEEL";#N/A,#N/A,TRUE,"INT-Table";#N/A,#N/A,TRUE,"STEEL";#N/A,#N/A,TRUE,"Door"}</definedName>
    <definedName name="LEE" localSheetId="3" hidden="1">{#N/A,#N/A,TRUE,"Basic";#N/A,#N/A,TRUE,"EXT-TABLE";#N/A,#N/A,TRUE,"STEEL";#N/A,#N/A,TRUE,"INT-Table";#N/A,#N/A,TRUE,"STEEL";#N/A,#N/A,TRUE,"Door"}</definedName>
    <definedName name="LEE" hidden="1">{#N/A,#N/A,TRUE,"Basic";#N/A,#N/A,TRUE,"EXT-TABLE";#N/A,#N/A,TRUE,"STEEL";#N/A,#N/A,TRUE,"INT-Table";#N/A,#N/A,TRUE,"STEEL";#N/A,#N/A,TRUE,"Door"}</definedName>
    <definedName name="LEE_1" localSheetId="2" hidden="1">{#N/A,#N/A,TRUE,"Basic";#N/A,#N/A,TRUE,"EXT-TABLE";#N/A,#N/A,TRUE,"STEEL";#N/A,#N/A,TRUE,"INT-Table";#N/A,#N/A,TRUE,"STEEL";#N/A,#N/A,TRUE,"Door"}</definedName>
    <definedName name="LEE_1" localSheetId="3" hidden="1">{#N/A,#N/A,TRUE,"Basic";#N/A,#N/A,TRUE,"EXT-TABLE";#N/A,#N/A,TRUE,"STEEL";#N/A,#N/A,TRUE,"INT-Table";#N/A,#N/A,TRUE,"STEEL";#N/A,#N/A,TRUE,"Door"}</definedName>
    <definedName name="LEE_1" hidden="1">{#N/A,#N/A,TRUE,"Basic";#N/A,#N/A,TRUE,"EXT-TABLE";#N/A,#N/A,TRUE,"STEEL";#N/A,#N/A,TRUE,"INT-Table";#N/A,#N/A,TRUE,"STEEL";#N/A,#N/A,TRUE,"Door"}</definedName>
    <definedName name="LEE_1_1" localSheetId="2" hidden="1">{#N/A,#N/A,TRUE,"Basic";#N/A,#N/A,TRUE,"EXT-TABLE";#N/A,#N/A,TRUE,"STEEL";#N/A,#N/A,TRUE,"INT-Table";#N/A,#N/A,TRUE,"STEEL";#N/A,#N/A,TRUE,"Door"}</definedName>
    <definedName name="LEE_1_1" localSheetId="3" hidden="1">{#N/A,#N/A,TRUE,"Basic";#N/A,#N/A,TRUE,"EXT-TABLE";#N/A,#N/A,TRUE,"STEEL";#N/A,#N/A,TRUE,"INT-Table";#N/A,#N/A,TRUE,"STEEL";#N/A,#N/A,TRUE,"Door"}</definedName>
    <definedName name="LEE_1_1" hidden="1">{#N/A,#N/A,TRUE,"Basic";#N/A,#N/A,TRUE,"EXT-TABLE";#N/A,#N/A,TRUE,"STEEL";#N/A,#N/A,TRUE,"INT-Table";#N/A,#N/A,TRUE,"STEEL";#N/A,#N/A,TRUE,"Door"}</definedName>
    <definedName name="LEE_1_2" localSheetId="2" hidden="1">{#N/A,#N/A,TRUE,"Basic";#N/A,#N/A,TRUE,"EXT-TABLE";#N/A,#N/A,TRUE,"STEEL";#N/A,#N/A,TRUE,"INT-Table";#N/A,#N/A,TRUE,"STEEL";#N/A,#N/A,TRUE,"Door"}</definedName>
    <definedName name="LEE_1_2" localSheetId="3" hidden="1">{#N/A,#N/A,TRUE,"Basic";#N/A,#N/A,TRUE,"EXT-TABLE";#N/A,#N/A,TRUE,"STEEL";#N/A,#N/A,TRUE,"INT-Table";#N/A,#N/A,TRUE,"STEEL";#N/A,#N/A,TRUE,"Door"}</definedName>
    <definedName name="LEE_1_2" hidden="1">{#N/A,#N/A,TRUE,"Basic";#N/A,#N/A,TRUE,"EXT-TABLE";#N/A,#N/A,TRUE,"STEEL";#N/A,#N/A,TRUE,"INT-Table";#N/A,#N/A,TRUE,"STEEL";#N/A,#N/A,TRUE,"Door"}</definedName>
    <definedName name="LEE_2" localSheetId="2" hidden="1">{#N/A,#N/A,TRUE,"Basic";#N/A,#N/A,TRUE,"EXT-TABLE";#N/A,#N/A,TRUE,"STEEL";#N/A,#N/A,TRUE,"INT-Table";#N/A,#N/A,TRUE,"STEEL";#N/A,#N/A,TRUE,"Door"}</definedName>
    <definedName name="LEE_2" localSheetId="3" hidden="1">{#N/A,#N/A,TRUE,"Basic";#N/A,#N/A,TRUE,"EXT-TABLE";#N/A,#N/A,TRUE,"STEEL";#N/A,#N/A,TRUE,"INT-Table";#N/A,#N/A,TRUE,"STEEL";#N/A,#N/A,TRUE,"Door"}</definedName>
    <definedName name="LEE_2" hidden="1">{#N/A,#N/A,TRUE,"Basic";#N/A,#N/A,TRUE,"EXT-TABLE";#N/A,#N/A,TRUE,"STEEL";#N/A,#N/A,TRUE,"INT-Table";#N/A,#N/A,TRUE,"STEEL";#N/A,#N/A,TRUE,"Door"}</definedName>
    <definedName name="LEE_2_1" localSheetId="2" hidden="1">{#N/A,#N/A,TRUE,"Basic";#N/A,#N/A,TRUE,"EXT-TABLE";#N/A,#N/A,TRUE,"STEEL";#N/A,#N/A,TRUE,"INT-Table";#N/A,#N/A,TRUE,"STEEL";#N/A,#N/A,TRUE,"Door"}</definedName>
    <definedName name="LEE_2_1" localSheetId="3" hidden="1">{#N/A,#N/A,TRUE,"Basic";#N/A,#N/A,TRUE,"EXT-TABLE";#N/A,#N/A,TRUE,"STEEL";#N/A,#N/A,TRUE,"INT-Table";#N/A,#N/A,TRUE,"STEEL";#N/A,#N/A,TRUE,"Door"}</definedName>
    <definedName name="LEE_2_1" hidden="1">{#N/A,#N/A,TRUE,"Basic";#N/A,#N/A,TRUE,"EXT-TABLE";#N/A,#N/A,TRUE,"STEEL";#N/A,#N/A,TRUE,"INT-Table";#N/A,#N/A,TRUE,"STEEL";#N/A,#N/A,TRUE,"Door"}</definedName>
    <definedName name="LEE_2_2" localSheetId="2" hidden="1">{#N/A,#N/A,TRUE,"Basic";#N/A,#N/A,TRUE,"EXT-TABLE";#N/A,#N/A,TRUE,"STEEL";#N/A,#N/A,TRUE,"INT-Table";#N/A,#N/A,TRUE,"STEEL";#N/A,#N/A,TRUE,"Door"}</definedName>
    <definedName name="LEE_2_2" localSheetId="3" hidden="1">{#N/A,#N/A,TRUE,"Basic";#N/A,#N/A,TRUE,"EXT-TABLE";#N/A,#N/A,TRUE,"STEEL";#N/A,#N/A,TRUE,"INT-Table";#N/A,#N/A,TRUE,"STEEL";#N/A,#N/A,TRUE,"Door"}</definedName>
    <definedName name="LEE_2_2" hidden="1">{#N/A,#N/A,TRUE,"Basic";#N/A,#N/A,TRUE,"EXT-TABLE";#N/A,#N/A,TRUE,"STEEL";#N/A,#N/A,TRUE,"INT-Table";#N/A,#N/A,TRUE,"STEEL";#N/A,#N/A,TRUE,"Door"}</definedName>
    <definedName name="LEE_3" localSheetId="2" hidden="1">{#N/A,#N/A,TRUE,"Basic";#N/A,#N/A,TRUE,"EXT-TABLE";#N/A,#N/A,TRUE,"STEEL";#N/A,#N/A,TRUE,"INT-Table";#N/A,#N/A,TRUE,"STEEL";#N/A,#N/A,TRUE,"Door"}</definedName>
    <definedName name="LEE_3" localSheetId="3" hidden="1">{#N/A,#N/A,TRUE,"Basic";#N/A,#N/A,TRUE,"EXT-TABLE";#N/A,#N/A,TRUE,"STEEL";#N/A,#N/A,TRUE,"INT-Table";#N/A,#N/A,TRUE,"STEEL";#N/A,#N/A,TRUE,"Door"}</definedName>
    <definedName name="LEE_3" hidden="1">{#N/A,#N/A,TRUE,"Basic";#N/A,#N/A,TRUE,"EXT-TABLE";#N/A,#N/A,TRUE,"STEEL";#N/A,#N/A,TRUE,"INT-Table";#N/A,#N/A,TRUE,"STEEL";#N/A,#N/A,TRUE,"Door"}</definedName>
    <definedName name="LEE_3_1" localSheetId="2" hidden="1">{#N/A,#N/A,TRUE,"Basic";#N/A,#N/A,TRUE,"EXT-TABLE";#N/A,#N/A,TRUE,"STEEL";#N/A,#N/A,TRUE,"INT-Table";#N/A,#N/A,TRUE,"STEEL";#N/A,#N/A,TRUE,"Door"}</definedName>
    <definedName name="LEE_3_1" localSheetId="3" hidden="1">{#N/A,#N/A,TRUE,"Basic";#N/A,#N/A,TRUE,"EXT-TABLE";#N/A,#N/A,TRUE,"STEEL";#N/A,#N/A,TRUE,"INT-Table";#N/A,#N/A,TRUE,"STEEL";#N/A,#N/A,TRUE,"Door"}</definedName>
    <definedName name="LEE_3_1" hidden="1">{#N/A,#N/A,TRUE,"Basic";#N/A,#N/A,TRUE,"EXT-TABLE";#N/A,#N/A,TRUE,"STEEL";#N/A,#N/A,TRUE,"INT-Table";#N/A,#N/A,TRUE,"STEEL";#N/A,#N/A,TRUE,"Door"}</definedName>
    <definedName name="LEE_3_2" localSheetId="2" hidden="1">{#N/A,#N/A,TRUE,"Basic";#N/A,#N/A,TRUE,"EXT-TABLE";#N/A,#N/A,TRUE,"STEEL";#N/A,#N/A,TRUE,"INT-Table";#N/A,#N/A,TRUE,"STEEL";#N/A,#N/A,TRUE,"Door"}</definedName>
    <definedName name="LEE_3_2" localSheetId="3" hidden="1">{#N/A,#N/A,TRUE,"Basic";#N/A,#N/A,TRUE,"EXT-TABLE";#N/A,#N/A,TRUE,"STEEL";#N/A,#N/A,TRUE,"INT-Table";#N/A,#N/A,TRUE,"STEEL";#N/A,#N/A,TRUE,"Door"}</definedName>
    <definedName name="LEE_3_2" hidden="1">{#N/A,#N/A,TRUE,"Basic";#N/A,#N/A,TRUE,"EXT-TABLE";#N/A,#N/A,TRUE,"STEEL";#N/A,#N/A,TRUE,"INT-Table";#N/A,#N/A,TRUE,"STEEL";#N/A,#N/A,TRUE,"Door"}</definedName>
    <definedName name="LEE_4" localSheetId="2" hidden="1">{#N/A,#N/A,TRUE,"Basic";#N/A,#N/A,TRUE,"EXT-TABLE";#N/A,#N/A,TRUE,"STEEL";#N/A,#N/A,TRUE,"INT-Table";#N/A,#N/A,TRUE,"STEEL";#N/A,#N/A,TRUE,"Door"}</definedName>
    <definedName name="LEE_4" localSheetId="3" hidden="1">{#N/A,#N/A,TRUE,"Basic";#N/A,#N/A,TRUE,"EXT-TABLE";#N/A,#N/A,TRUE,"STEEL";#N/A,#N/A,TRUE,"INT-Table";#N/A,#N/A,TRUE,"STEEL";#N/A,#N/A,TRUE,"Door"}</definedName>
    <definedName name="LEE_4" hidden="1">{#N/A,#N/A,TRUE,"Basic";#N/A,#N/A,TRUE,"EXT-TABLE";#N/A,#N/A,TRUE,"STEEL";#N/A,#N/A,TRUE,"INT-Table";#N/A,#N/A,TRUE,"STEEL";#N/A,#N/A,TRUE,"Door"}</definedName>
    <definedName name="LEE_4_1" localSheetId="2" hidden="1">{#N/A,#N/A,TRUE,"Basic";#N/A,#N/A,TRUE,"EXT-TABLE";#N/A,#N/A,TRUE,"STEEL";#N/A,#N/A,TRUE,"INT-Table";#N/A,#N/A,TRUE,"STEEL";#N/A,#N/A,TRUE,"Door"}</definedName>
    <definedName name="LEE_4_1" localSheetId="3" hidden="1">{#N/A,#N/A,TRUE,"Basic";#N/A,#N/A,TRUE,"EXT-TABLE";#N/A,#N/A,TRUE,"STEEL";#N/A,#N/A,TRUE,"INT-Table";#N/A,#N/A,TRUE,"STEEL";#N/A,#N/A,TRUE,"Door"}</definedName>
    <definedName name="LEE_4_1" hidden="1">{#N/A,#N/A,TRUE,"Basic";#N/A,#N/A,TRUE,"EXT-TABLE";#N/A,#N/A,TRUE,"STEEL";#N/A,#N/A,TRUE,"INT-Table";#N/A,#N/A,TRUE,"STEEL";#N/A,#N/A,TRUE,"Door"}</definedName>
    <definedName name="LEE_4_2" localSheetId="2" hidden="1">{#N/A,#N/A,TRUE,"Basic";#N/A,#N/A,TRUE,"EXT-TABLE";#N/A,#N/A,TRUE,"STEEL";#N/A,#N/A,TRUE,"INT-Table";#N/A,#N/A,TRUE,"STEEL";#N/A,#N/A,TRUE,"Door"}</definedName>
    <definedName name="LEE_4_2" localSheetId="3" hidden="1">{#N/A,#N/A,TRUE,"Basic";#N/A,#N/A,TRUE,"EXT-TABLE";#N/A,#N/A,TRUE,"STEEL";#N/A,#N/A,TRUE,"INT-Table";#N/A,#N/A,TRUE,"STEEL";#N/A,#N/A,TRUE,"Door"}</definedName>
    <definedName name="LEE_4_2" hidden="1">{#N/A,#N/A,TRUE,"Basic";#N/A,#N/A,TRUE,"EXT-TABLE";#N/A,#N/A,TRUE,"STEEL";#N/A,#N/A,TRUE,"INT-Table";#N/A,#N/A,TRUE,"STEEL";#N/A,#N/A,TRUE,"Door"}</definedName>
    <definedName name="LEE_5" localSheetId="2" hidden="1">{#N/A,#N/A,TRUE,"Basic";#N/A,#N/A,TRUE,"EXT-TABLE";#N/A,#N/A,TRUE,"STEEL";#N/A,#N/A,TRUE,"INT-Table";#N/A,#N/A,TRUE,"STEEL";#N/A,#N/A,TRUE,"Door"}</definedName>
    <definedName name="LEE_5" localSheetId="3" hidden="1">{#N/A,#N/A,TRUE,"Basic";#N/A,#N/A,TRUE,"EXT-TABLE";#N/A,#N/A,TRUE,"STEEL";#N/A,#N/A,TRUE,"INT-Table";#N/A,#N/A,TRUE,"STEEL";#N/A,#N/A,TRUE,"Door"}</definedName>
    <definedName name="LEE_5" hidden="1">{#N/A,#N/A,TRUE,"Basic";#N/A,#N/A,TRUE,"EXT-TABLE";#N/A,#N/A,TRUE,"STEEL";#N/A,#N/A,TRUE,"INT-Table";#N/A,#N/A,TRUE,"STEEL";#N/A,#N/A,TRUE,"Door"}</definedName>
    <definedName name="LEE_5_1" localSheetId="2" hidden="1">{#N/A,#N/A,TRUE,"Basic";#N/A,#N/A,TRUE,"EXT-TABLE";#N/A,#N/A,TRUE,"STEEL";#N/A,#N/A,TRUE,"INT-Table";#N/A,#N/A,TRUE,"STEEL";#N/A,#N/A,TRUE,"Door"}</definedName>
    <definedName name="LEE_5_1" localSheetId="3" hidden="1">{#N/A,#N/A,TRUE,"Basic";#N/A,#N/A,TRUE,"EXT-TABLE";#N/A,#N/A,TRUE,"STEEL";#N/A,#N/A,TRUE,"INT-Table";#N/A,#N/A,TRUE,"STEEL";#N/A,#N/A,TRUE,"Door"}</definedName>
    <definedName name="LEE_5_1" hidden="1">{#N/A,#N/A,TRUE,"Basic";#N/A,#N/A,TRUE,"EXT-TABLE";#N/A,#N/A,TRUE,"STEEL";#N/A,#N/A,TRUE,"INT-Table";#N/A,#N/A,TRUE,"STEEL";#N/A,#N/A,TRUE,"Door"}</definedName>
    <definedName name="LEE_5_2" localSheetId="2" hidden="1">{#N/A,#N/A,TRUE,"Basic";#N/A,#N/A,TRUE,"EXT-TABLE";#N/A,#N/A,TRUE,"STEEL";#N/A,#N/A,TRUE,"INT-Table";#N/A,#N/A,TRUE,"STEEL";#N/A,#N/A,TRUE,"Door"}</definedName>
    <definedName name="LEE_5_2" localSheetId="3" hidden="1">{#N/A,#N/A,TRUE,"Basic";#N/A,#N/A,TRUE,"EXT-TABLE";#N/A,#N/A,TRUE,"STEEL";#N/A,#N/A,TRUE,"INT-Table";#N/A,#N/A,TRUE,"STEEL";#N/A,#N/A,TRUE,"Door"}</definedName>
    <definedName name="LEE_5_2" hidden="1">{#N/A,#N/A,TRUE,"Basic";#N/A,#N/A,TRUE,"EXT-TABLE";#N/A,#N/A,TRUE,"STEEL";#N/A,#N/A,TRUE,"INT-Table";#N/A,#N/A,TRUE,"STEEL";#N/A,#N/A,TRUE,"Door"}</definedName>
    <definedName name="lef">#REF!</definedName>
    <definedName name="Letter" localSheetId="2" hidden="1">{#N/A,#N/A,TRUE,"Str.";#N/A,#N/A,TRUE,"Steel &amp; Roof";#N/A,#N/A,TRUE,"Arc.";#N/A,#N/A,TRUE,"Preliminary";#N/A,#N/A,TRUE,"Sum_Prelim"}</definedName>
    <definedName name="Letter" localSheetId="3" hidden="1">{#N/A,#N/A,TRUE,"Str.";#N/A,#N/A,TRUE,"Steel &amp; Roof";#N/A,#N/A,TRUE,"Arc.";#N/A,#N/A,TRUE,"Preliminary";#N/A,#N/A,TRUE,"Sum_Prelim"}</definedName>
    <definedName name="Letter" hidden="1">{#N/A,#N/A,TRUE,"Str.";#N/A,#N/A,TRUE,"Steel &amp; Roof";#N/A,#N/A,TRUE,"Arc.";#N/A,#N/A,TRUE,"Preliminary";#N/A,#N/A,TRUE,"Sum_Prelim"}</definedName>
    <definedName name="Leuchten">#REF!</definedName>
    <definedName name="level1" localSheetId="2" hidden="1">{"'장비'!$A$3:$M$12"}</definedName>
    <definedName name="level1" localSheetId="3" hidden="1">{"'장비'!$A$3:$M$12"}</definedName>
    <definedName name="level1" hidden="1">{"'장비'!$A$3:$M$12"}</definedName>
    <definedName name="LF" localSheetId="11" hidden="1">{#N/A,#N/A,TRUE,"Mhr_Sum"}</definedName>
    <definedName name="LF" localSheetId="1" hidden="1">{#N/A,#N/A,TRUE,"Mhr_Sum"}</definedName>
    <definedName name="LF" localSheetId="2" hidden="1">{#N/A,#N/A,TRUE,"Mhr_Sum"}</definedName>
    <definedName name="LF" localSheetId="10" hidden="1">{#N/A,#N/A,TRUE,"Mhr_Sum"}</definedName>
    <definedName name="LF" localSheetId="15" hidden="1">{#N/A,#N/A,TRUE,"Mhr_Sum"}</definedName>
    <definedName name="LF" localSheetId="18" hidden="1">{#N/A,#N/A,TRUE,"Mhr_Sum"}</definedName>
    <definedName name="LF" localSheetId="17" hidden="1">{#N/A,#N/A,TRUE,"Mhr_Sum"}</definedName>
    <definedName name="LF" localSheetId="16" hidden="1">{#N/A,#N/A,TRUE,"Mhr_Sum"}</definedName>
    <definedName name="LF" localSheetId="14" hidden="1">{#N/A,#N/A,TRUE,"Mhr_Sum"}</definedName>
    <definedName name="LF" localSheetId="13" hidden="1">{#N/A,#N/A,TRUE,"Mhr_Sum"}</definedName>
    <definedName name="LF" localSheetId="3" hidden="1">{#N/A,#N/A,TRUE,"Mhr_Sum"}</definedName>
    <definedName name="LF" hidden="1">{#N/A,#N/A,TRUE,"Mhr_Sum"}</definedName>
    <definedName name="LFKFJFO" localSheetId="2" hidden="1">{#N/A,#N/A,FALSE,"CCTV"}</definedName>
    <definedName name="LFKFJFO" localSheetId="3" hidden="1">{#N/A,#N/A,FALSE,"CCTV"}</definedName>
    <definedName name="LFKFJFO" hidden="1">{#N/A,#N/A,FALSE,"CCTV"}</definedName>
    <definedName name="lfwt">#REF!</definedName>
    <definedName name="Lg_Guide" localSheetId="11">'[46]Noise (3)'!$C$42</definedName>
    <definedName name="Lg_Guide" localSheetId="1">'[46]Noise (3)'!$C$42</definedName>
    <definedName name="Lg_Guide" localSheetId="2">'[46]Noise (3)'!$C$42</definedName>
    <definedName name="Lg_Guide" localSheetId="10">'[46]Noise (3)'!$C$42</definedName>
    <definedName name="Lg_Guide" localSheetId="15">'[46]Noise (3)'!$C$42</definedName>
    <definedName name="Lg_Guide" localSheetId="18">'[46]Noise (3)'!$C$42</definedName>
    <definedName name="Lg_Guide" localSheetId="17">'[46]Noise (3)'!$C$42</definedName>
    <definedName name="Lg_Guide" localSheetId="16">'[46]Noise (3)'!$C$42</definedName>
    <definedName name="Lg_Guide" localSheetId="14">'[46]Noise (3)'!$C$42</definedName>
    <definedName name="Lg_Guide" localSheetId="13">'[46]Noise (3)'!$C$42</definedName>
    <definedName name="Lg_Guide" localSheetId="3">'[46]Noise (3)'!$C$42</definedName>
    <definedName name="Lg_Guide">'[46]Noise (3)'!$C$42</definedName>
    <definedName name="Lg_Profile" localSheetId="11">'[46]Noise (3)'!$C$41</definedName>
    <definedName name="Lg_Profile" localSheetId="1">'[46]Noise (3)'!$C$41</definedName>
    <definedName name="Lg_Profile" localSheetId="2">'[46]Noise (3)'!$C$41</definedName>
    <definedName name="Lg_Profile" localSheetId="10">'[46]Noise (3)'!$C$41</definedName>
    <definedName name="Lg_Profile" localSheetId="15">'[46]Noise (3)'!$C$41</definedName>
    <definedName name="Lg_Profile" localSheetId="18">'[46]Noise (3)'!$C$41</definedName>
    <definedName name="Lg_Profile" localSheetId="17">'[46]Noise (3)'!$C$41</definedName>
    <definedName name="Lg_Profile" localSheetId="16">'[46]Noise (3)'!$C$41</definedName>
    <definedName name="Lg_Profile" localSheetId="14">'[46]Noise (3)'!$C$41</definedName>
    <definedName name="Lg_Profile" localSheetId="13">'[46]Noise (3)'!$C$41</definedName>
    <definedName name="Lg_Profile" localSheetId="3">'[46]Noise (3)'!$C$41</definedName>
    <definedName name="Lg_Profile">'[46]Noise (3)'!$C$41</definedName>
    <definedName name="Lg_Total" localSheetId="11">'[46]Noise (3)'!$C$43</definedName>
    <definedName name="Lg_Total" localSheetId="1">'[46]Noise (3)'!$C$43</definedName>
    <definedName name="Lg_Total" localSheetId="2">'[46]Noise (3)'!$C$43</definedName>
    <definedName name="Lg_Total" localSheetId="10">'[46]Noise (3)'!$C$43</definedName>
    <definedName name="Lg_Total" localSheetId="15">'[46]Noise (3)'!$C$43</definedName>
    <definedName name="Lg_Total" localSheetId="18">'[46]Noise (3)'!$C$43</definedName>
    <definedName name="Lg_Total" localSheetId="17">'[46]Noise (3)'!$C$43</definedName>
    <definedName name="Lg_Total" localSheetId="16">'[46]Noise (3)'!$C$43</definedName>
    <definedName name="Lg_Total" localSheetId="14">'[46]Noise (3)'!$C$43</definedName>
    <definedName name="Lg_Total" localSheetId="13">'[46]Noise (3)'!$C$43</definedName>
    <definedName name="Lg_Total" localSheetId="3">'[46]Noise (3)'!$C$43</definedName>
    <definedName name="Lg_Total">'[46]Noise (3)'!$C$43</definedName>
    <definedName name="lhpd" localSheetId="11">[81]DATA!#REF!</definedName>
    <definedName name="lhpd" localSheetId="1">[81]DATA!#REF!</definedName>
    <definedName name="lhpd" localSheetId="2">[81]DATA!#REF!</definedName>
    <definedName name="lhpd" localSheetId="10">[81]DATA!#REF!</definedName>
    <definedName name="lhpd" localSheetId="15">[81]DATA!#REF!</definedName>
    <definedName name="lhpd" localSheetId="18">[81]DATA!#REF!</definedName>
    <definedName name="lhpd" localSheetId="17">[81]DATA!#REF!</definedName>
    <definedName name="lhpd" localSheetId="16">[81]DATA!#REF!</definedName>
    <definedName name="lhpd" localSheetId="14">[81]DATA!#REF!</definedName>
    <definedName name="lhpd" localSheetId="13">[81]DATA!#REF!</definedName>
    <definedName name="lhpd" localSheetId="3">[81]DATA!#REF!</definedName>
    <definedName name="lhpd">[81]DATA!#REF!</definedName>
    <definedName name="light">"Picture 1"</definedName>
    <definedName name="LILAMA">[54]LILAMA!$A$2:$J$221</definedName>
    <definedName name="limcount" hidden="1">3</definedName>
    <definedName name="LINE1">#REF!</definedName>
    <definedName name="LINE2">#REF!</definedName>
    <definedName name="LINE3">#REF!</definedName>
    <definedName name="LinerThickness" localSheetId="11">[37]DATA_LIST!$C$4:$C$8</definedName>
    <definedName name="LinerThickness" localSheetId="1">[37]DATA_LIST!$C$4:$C$8</definedName>
    <definedName name="LinerThickness" localSheetId="2">[37]DATA_LIST!$C$4:$C$8</definedName>
    <definedName name="LinerThickness" localSheetId="10">[37]DATA_LIST!$C$4:$C$8</definedName>
    <definedName name="LinerThickness" localSheetId="15">[37]DATA_LIST!$C$4:$C$8</definedName>
    <definedName name="LinerThickness" localSheetId="18">[37]DATA_LIST!$C$4:$C$8</definedName>
    <definedName name="LinerThickness" localSheetId="17">[37]DATA_LIST!$C$4:$C$8</definedName>
    <definedName name="LinerThickness" localSheetId="16">[37]DATA_LIST!$C$4:$C$8</definedName>
    <definedName name="LinerThickness" localSheetId="14">[37]DATA_LIST!$C$4:$C$8</definedName>
    <definedName name="LinerThickness" localSheetId="13">[37]DATA_LIST!$C$4:$C$8</definedName>
    <definedName name="LinerThickness" localSheetId="3">[37]DATA_LIST!$C$4:$C$8</definedName>
    <definedName name="LinerThickness">[37]DATA_LIST!$C$4:$C$8</definedName>
    <definedName name="list" localSheetId="2" hidden="1">{#N/A,#N/A,TRUE,"Basic";#N/A,#N/A,TRUE,"EXT-TABLE";#N/A,#N/A,TRUE,"STEEL";#N/A,#N/A,TRUE,"INT-Table";#N/A,#N/A,TRUE,"STEEL";#N/A,#N/A,TRUE,"Door"}</definedName>
    <definedName name="list" localSheetId="3" hidden="1">{#N/A,#N/A,TRUE,"Basic";#N/A,#N/A,TRUE,"EXT-TABLE";#N/A,#N/A,TRUE,"STEEL";#N/A,#N/A,TRUE,"INT-Table";#N/A,#N/A,TRUE,"STEEL";#N/A,#N/A,TRUE,"Door"}</definedName>
    <definedName name="list" hidden="1">{#N/A,#N/A,TRUE,"Basic";#N/A,#N/A,TRUE,"EXT-TABLE";#N/A,#N/A,TRUE,"STEEL";#N/A,#N/A,TRUE,"INT-Table";#N/A,#N/A,TRUE,"STEEL";#N/A,#N/A,TRUE,"Door"}</definedName>
    <definedName name="list_1" localSheetId="2" hidden="1">{#N/A,#N/A,TRUE,"Basic";#N/A,#N/A,TRUE,"EXT-TABLE";#N/A,#N/A,TRUE,"STEEL";#N/A,#N/A,TRUE,"INT-Table";#N/A,#N/A,TRUE,"STEEL";#N/A,#N/A,TRUE,"Door"}</definedName>
    <definedName name="list_1" localSheetId="3" hidden="1">{#N/A,#N/A,TRUE,"Basic";#N/A,#N/A,TRUE,"EXT-TABLE";#N/A,#N/A,TRUE,"STEEL";#N/A,#N/A,TRUE,"INT-Table";#N/A,#N/A,TRUE,"STEEL";#N/A,#N/A,TRUE,"Door"}</definedName>
    <definedName name="list_1" hidden="1">{#N/A,#N/A,TRUE,"Basic";#N/A,#N/A,TRUE,"EXT-TABLE";#N/A,#N/A,TRUE,"STEEL";#N/A,#N/A,TRUE,"INT-Table";#N/A,#N/A,TRUE,"STEEL";#N/A,#N/A,TRUE,"Door"}</definedName>
    <definedName name="list_1_1" localSheetId="2" hidden="1">{#N/A,#N/A,TRUE,"Basic";#N/A,#N/A,TRUE,"EXT-TABLE";#N/A,#N/A,TRUE,"STEEL";#N/A,#N/A,TRUE,"INT-Table";#N/A,#N/A,TRUE,"STEEL";#N/A,#N/A,TRUE,"Door"}</definedName>
    <definedName name="list_1_1" localSheetId="3" hidden="1">{#N/A,#N/A,TRUE,"Basic";#N/A,#N/A,TRUE,"EXT-TABLE";#N/A,#N/A,TRUE,"STEEL";#N/A,#N/A,TRUE,"INT-Table";#N/A,#N/A,TRUE,"STEEL";#N/A,#N/A,TRUE,"Door"}</definedName>
    <definedName name="list_1_1" hidden="1">{#N/A,#N/A,TRUE,"Basic";#N/A,#N/A,TRUE,"EXT-TABLE";#N/A,#N/A,TRUE,"STEEL";#N/A,#N/A,TRUE,"INT-Table";#N/A,#N/A,TRUE,"STEEL";#N/A,#N/A,TRUE,"Door"}</definedName>
    <definedName name="list_1_2" localSheetId="2" hidden="1">{#N/A,#N/A,TRUE,"Basic";#N/A,#N/A,TRUE,"EXT-TABLE";#N/A,#N/A,TRUE,"STEEL";#N/A,#N/A,TRUE,"INT-Table";#N/A,#N/A,TRUE,"STEEL";#N/A,#N/A,TRUE,"Door"}</definedName>
    <definedName name="list_1_2" localSheetId="3" hidden="1">{#N/A,#N/A,TRUE,"Basic";#N/A,#N/A,TRUE,"EXT-TABLE";#N/A,#N/A,TRUE,"STEEL";#N/A,#N/A,TRUE,"INT-Table";#N/A,#N/A,TRUE,"STEEL";#N/A,#N/A,TRUE,"Door"}</definedName>
    <definedName name="list_1_2" hidden="1">{#N/A,#N/A,TRUE,"Basic";#N/A,#N/A,TRUE,"EXT-TABLE";#N/A,#N/A,TRUE,"STEEL";#N/A,#N/A,TRUE,"INT-Table";#N/A,#N/A,TRUE,"STEEL";#N/A,#N/A,TRUE,"Door"}</definedName>
    <definedName name="list_2" localSheetId="2" hidden="1">{#N/A,#N/A,TRUE,"Basic";#N/A,#N/A,TRUE,"EXT-TABLE";#N/A,#N/A,TRUE,"STEEL";#N/A,#N/A,TRUE,"INT-Table";#N/A,#N/A,TRUE,"STEEL";#N/A,#N/A,TRUE,"Door"}</definedName>
    <definedName name="list_2" localSheetId="3" hidden="1">{#N/A,#N/A,TRUE,"Basic";#N/A,#N/A,TRUE,"EXT-TABLE";#N/A,#N/A,TRUE,"STEEL";#N/A,#N/A,TRUE,"INT-Table";#N/A,#N/A,TRUE,"STEEL";#N/A,#N/A,TRUE,"Door"}</definedName>
    <definedName name="list_2" hidden="1">{#N/A,#N/A,TRUE,"Basic";#N/A,#N/A,TRUE,"EXT-TABLE";#N/A,#N/A,TRUE,"STEEL";#N/A,#N/A,TRUE,"INT-Table";#N/A,#N/A,TRUE,"STEEL";#N/A,#N/A,TRUE,"Door"}</definedName>
    <definedName name="list_2_1" localSheetId="2" hidden="1">{#N/A,#N/A,TRUE,"Basic";#N/A,#N/A,TRUE,"EXT-TABLE";#N/A,#N/A,TRUE,"STEEL";#N/A,#N/A,TRUE,"INT-Table";#N/A,#N/A,TRUE,"STEEL";#N/A,#N/A,TRUE,"Door"}</definedName>
    <definedName name="list_2_1" localSheetId="3" hidden="1">{#N/A,#N/A,TRUE,"Basic";#N/A,#N/A,TRUE,"EXT-TABLE";#N/A,#N/A,TRUE,"STEEL";#N/A,#N/A,TRUE,"INT-Table";#N/A,#N/A,TRUE,"STEEL";#N/A,#N/A,TRUE,"Door"}</definedName>
    <definedName name="list_2_1" hidden="1">{#N/A,#N/A,TRUE,"Basic";#N/A,#N/A,TRUE,"EXT-TABLE";#N/A,#N/A,TRUE,"STEEL";#N/A,#N/A,TRUE,"INT-Table";#N/A,#N/A,TRUE,"STEEL";#N/A,#N/A,TRUE,"Door"}</definedName>
    <definedName name="list_2_2" localSheetId="2" hidden="1">{#N/A,#N/A,TRUE,"Basic";#N/A,#N/A,TRUE,"EXT-TABLE";#N/A,#N/A,TRUE,"STEEL";#N/A,#N/A,TRUE,"INT-Table";#N/A,#N/A,TRUE,"STEEL";#N/A,#N/A,TRUE,"Door"}</definedName>
    <definedName name="list_2_2" localSheetId="3" hidden="1">{#N/A,#N/A,TRUE,"Basic";#N/A,#N/A,TRUE,"EXT-TABLE";#N/A,#N/A,TRUE,"STEEL";#N/A,#N/A,TRUE,"INT-Table";#N/A,#N/A,TRUE,"STEEL";#N/A,#N/A,TRUE,"Door"}</definedName>
    <definedName name="list_2_2" hidden="1">{#N/A,#N/A,TRUE,"Basic";#N/A,#N/A,TRUE,"EXT-TABLE";#N/A,#N/A,TRUE,"STEEL";#N/A,#N/A,TRUE,"INT-Table";#N/A,#N/A,TRUE,"STEEL";#N/A,#N/A,TRUE,"Door"}</definedName>
    <definedName name="list_3" localSheetId="2" hidden="1">{#N/A,#N/A,TRUE,"Basic";#N/A,#N/A,TRUE,"EXT-TABLE";#N/A,#N/A,TRUE,"STEEL";#N/A,#N/A,TRUE,"INT-Table";#N/A,#N/A,TRUE,"STEEL";#N/A,#N/A,TRUE,"Door"}</definedName>
    <definedName name="list_3" localSheetId="3" hidden="1">{#N/A,#N/A,TRUE,"Basic";#N/A,#N/A,TRUE,"EXT-TABLE";#N/A,#N/A,TRUE,"STEEL";#N/A,#N/A,TRUE,"INT-Table";#N/A,#N/A,TRUE,"STEEL";#N/A,#N/A,TRUE,"Door"}</definedName>
    <definedName name="list_3" hidden="1">{#N/A,#N/A,TRUE,"Basic";#N/A,#N/A,TRUE,"EXT-TABLE";#N/A,#N/A,TRUE,"STEEL";#N/A,#N/A,TRUE,"INT-Table";#N/A,#N/A,TRUE,"STEEL";#N/A,#N/A,TRUE,"Door"}</definedName>
    <definedName name="list_3_1" localSheetId="2" hidden="1">{#N/A,#N/A,TRUE,"Basic";#N/A,#N/A,TRUE,"EXT-TABLE";#N/A,#N/A,TRUE,"STEEL";#N/A,#N/A,TRUE,"INT-Table";#N/A,#N/A,TRUE,"STEEL";#N/A,#N/A,TRUE,"Door"}</definedName>
    <definedName name="list_3_1" localSheetId="3" hidden="1">{#N/A,#N/A,TRUE,"Basic";#N/A,#N/A,TRUE,"EXT-TABLE";#N/A,#N/A,TRUE,"STEEL";#N/A,#N/A,TRUE,"INT-Table";#N/A,#N/A,TRUE,"STEEL";#N/A,#N/A,TRUE,"Door"}</definedName>
    <definedName name="list_3_1" hidden="1">{#N/A,#N/A,TRUE,"Basic";#N/A,#N/A,TRUE,"EXT-TABLE";#N/A,#N/A,TRUE,"STEEL";#N/A,#N/A,TRUE,"INT-Table";#N/A,#N/A,TRUE,"STEEL";#N/A,#N/A,TRUE,"Door"}</definedName>
    <definedName name="list_3_2" localSheetId="2" hidden="1">{#N/A,#N/A,TRUE,"Basic";#N/A,#N/A,TRUE,"EXT-TABLE";#N/A,#N/A,TRUE,"STEEL";#N/A,#N/A,TRUE,"INT-Table";#N/A,#N/A,TRUE,"STEEL";#N/A,#N/A,TRUE,"Door"}</definedName>
    <definedName name="list_3_2" localSheetId="3" hidden="1">{#N/A,#N/A,TRUE,"Basic";#N/A,#N/A,TRUE,"EXT-TABLE";#N/A,#N/A,TRUE,"STEEL";#N/A,#N/A,TRUE,"INT-Table";#N/A,#N/A,TRUE,"STEEL";#N/A,#N/A,TRUE,"Door"}</definedName>
    <definedName name="list_3_2" hidden="1">{#N/A,#N/A,TRUE,"Basic";#N/A,#N/A,TRUE,"EXT-TABLE";#N/A,#N/A,TRUE,"STEEL";#N/A,#N/A,TRUE,"INT-Table";#N/A,#N/A,TRUE,"STEEL";#N/A,#N/A,TRUE,"Door"}</definedName>
    <definedName name="list_4" localSheetId="2" hidden="1">{#N/A,#N/A,TRUE,"Basic";#N/A,#N/A,TRUE,"EXT-TABLE";#N/A,#N/A,TRUE,"STEEL";#N/A,#N/A,TRUE,"INT-Table";#N/A,#N/A,TRUE,"STEEL";#N/A,#N/A,TRUE,"Door"}</definedName>
    <definedName name="list_4" localSheetId="3" hidden="1">{#N/A,#N/A,TRUE,"Basic";#N/A,#N/A,TRUE,"EXT-TABLE";#N/A,#N/A,TRUE,"STEEL";#N/A,#N/A,TRUE,"INT-Table";#N/A,#N/A,TRUE,"STEEL";#N/A,#N/A,TRUE,"Door"}</definedName>
    <definedName name="list_4" hidden="1">{#N/A,#N/A,TRUE,"Basic";#N/A,#N/A,TRUE,"EXT-TABLE";#N/A,#N/A,TRUE,"STEEL";#N/A,#N/A,TRUE,"INT-Table";#N/A,#N/A,TRUE,"STEEL";#N/A,#N/A,TRUE,"Door"}</definedName>
    <definedName name="list_4_1" localSheetId="2" hidden="1">{#N/A,#N/A,TRUE,"Basic";#N/A,#N/A,TRUE,"EXT-TABLE";#N/A,#N/A,TRUE,"STEEL";#N/A,#N/A,TRUE,"INT-Table";#N/A,#N/A,TRUE,"STEEL";#N/A,#N/A,TRUE,"Door"}</definedName>
    <definedName name="list_4_1" localSheetId="3" hidden="1">{#N/A,#N/A,TRUE,"Basic";#N/A,#N/A,TRUE,"EXT-TABLE";#N/A,#N/A,TRUE,"STEEL";#N/A,#N/A,TRUE,"INT-Table";#N/A,#N/A,TRUE,"STEEL";#N/A,#N/A,TRUE,"Door"}</definedName>
    <definedName name="list_4_1" hidden="1">{#N/A,#N/A,TRUE,"Basic";#N/A,#N/A,TRUE,"EXT-TABLE";#N/A,#N/A,TRUE,"STEEL";#N/A,#N/A,TRUE,"INT-Table";#N/A,#N/A,TRUE,"STEEL";#N/A,#N/A,TRUE,"Door"}</definedName>
    <definedName name="list_4_2" localSheetId="2" hidden="1">{#N/A,#N/A,TRUE,"Basic";#N/A,#N/A,TRUE,"EXT-TABLE";#N/A,#N/A,TRUE,"STEEL";#N/A,#N/A,TRUE,"INT-Table";#N/A,#N/A,TRUE,"STEEL";#N/A,#N/A,TRUE,"Door"}</definedName>
    <definedName name="list_4_2" localSheetId="3" hidden="1">{#N/A,#N/A,TRUE,"Basic";#N/A,#N/A,TRUE,"EXT-TABLE";#N/A,#N/A,TRUE,"STEEL";#N/A,#N/A,TRUE,"INT-Table";#N/A,#N/A,TRUE,"STEEL";#N/A,#N/A,TRUE,"Door"}</definedName>
    <definedName name="list_4_2" hidden="1">{#N/A,#N/A,TRUE,"Basic";#N/A,#N/A,TRUE,"EXT-TABLE";#N/A,#N/A,TRUE,"STEEL";#N/A,#N/A,TRUE,"INT-Table";#N/A,#N/A,TRUE,"STEEL";#N/A,#N/A,TRUE,"Door"}</definedName>
    <definedName name="list_5" localSheetId="2" hidden="1">{#N/A,#N/A,TRUE,"Basic";#N/A,#N/A,TRUE,"EXT-TABLE";#N/A,#N/A,TRUE,"STEEL";#N/A,#N/A,TRUE,"INT-Table";#N/A,#N/A,TRUE,"STEEL";#N/A,#N/A,TRUE,"Door"}</definedName>
    <definedName name="list_5" localSheetId="3" hidden="1">{#N/A,#N/A,TRUE,"Basic";#N/A,#N/A,TRUE,"EXT-TABLE";#N/A,#N/A,TRUE,"STEEL";#N/A,#N/A,TRUE,"INT-Table";#N/A,#N/A,TRUE,"STEEL";#N/A,#N/A,TRUE,"Door"}</definedName>
    <definedName name="list_5" hidden="1">{#N/A,#N/A,TRUE,"Basic";#N/A,#N/A,TRUE,"EXT-TABLE";#N/A,#N/A,TRUE,"STEEL";#N/A,#N/A,TRUE,"INT-Table";#N/A,#N/A,TRUE,"STEEL";#N/A,#N/A,TRUE,"Door"}</definedName>
    <definedName name="list_5_1" localSheetId="2" hidden="1">{#N/A,#N/A,TRUE,"Basic";#N/A,#N/A,TRUE,"EXT-TABLE";#N/A,#N/A,TRUE,"STEEL";#N/A,#N/A,TRUE,"INT-Table";#N/A,#N/A,TRUE,"STEEL";#N/A,#N/A,TRUE,"Door"}</definedName>
    <definedName name="list_5_1" localSheetId="3" hidden="1">{#N/A,#N/A,TRUE,"Basic";#N/A,#N/A,TRUE,"EXT-TABLE";#N/A,#N/A,TRUE,"STEEL";#N/A,#N/A,TRUE,"INT-Table";#N/A,#N/A,TRUE,"STEEL";#N/A,#N/A,TRUE,"Door"}</definedName>
    <definedName name="list_5_1" hidden="1">{#N/A,#N/A,TRUE,"Basic";#N/A,#N/A,TRUE,"EXT-TABLE";#N/A,#N/A,TRUE,"STEEL";#N/A,#N/A,TRUE,"INT-Table";#N/A,#N/A,TRUE,"STEEL";#N/A,#N/A,TRUE,"Door"}</definedName>
    <definedName name="list_5_2" localSheetId="2" hidden="1">{#N/A,#N/A,TRUE,"Basic";#N/A,#N/A,TRUE,"EXT-TABLE";#N/A,#N/A,TRUE,"STEEL";#N/A,#N/A,TRUE,"INT-Table";#N/A,#N/A,TRUE,"STEEL";#N/A,#N/A,TRUE,"Door"}</definedName>
    <definedName name="list_5_2" localSheetId="3" hidden="1">{#N/A,#N/A,TRUE,"Basic";#N/A,#N/A,TRUE,"EXT-TABLE";#N/A,#N/A,TRUE,"STEEL";#N/A,#N/A,TRUE,"INT-Table";#N/A,#N/A,TRUE,"STEEL";#N/A,#N/A,TRUE,"Door"}</definedName>
    <definedName name="list_5_2" hidden="1">{#N/A,#N/A,TRUE,"Basic";#N/A,#N/A,TRUE,"EXT-TABLE";#N/A,#N/A,TRUE,"STEEL";#N/A,#N/A,TRUE,"INT-Table";#N/A,#N/A,TRUE,"STEEL";#N/A,#N/A,TRUE,"Door"}</definedName>
    <definedName name="list01" localSheetId="2" hidden="1">{#N/A,#N/A,TRUE,"Basic";#N/A,#N/A,TRUE,"EXT-TABLE";#N/A,#N/A,TRUE,"STEEL";#N/A,#N/A,TRUE,"INT-Table";#N/A,#N/A,TRUE,"STEEL";#N/A,#N/A,TRUE,"Door"}</definedName>
    <definedName name="list01" localSheetId="3" hidden="1">{#N/A,#N/A,TRUE,"Basic";#N/A,#N/A,TRUE,"EXT-TABLE";#N/A,#N/A,TRUE,"STEEL";#N/A,#N/A,TRUE,"INT-Table";#N/A,#N/A,TRUE,"STEEL";#N/A,#N/A,TRUE,"Door"}</definedName>
    <definedName name="list01" hidden="1">{#N/A,#N/A,TRUE,"Basic";#N/A,#N/A,TRUE,"EXT-TABLE";#N/A,#N/A,TRUE,"STEEL";#N/A,#N/A,TRUE,"INT-Table";#N/A,#N/A,TRUE,"STEEL";#N/A,#N/A,TRUE,"Door"}</definedName>
    <definedName name="list01_1" localSheetId="2" hidden="1">{#N/A,#N/A,TRUE,"Basic";#N/A,#N/A,TRUE,"EXT-TABLE";#N/A,#N/A,TRUE,"STEEL";#N/A,#N/A,TRUE,"INT-Table";#N/A,#N/A,TRUE,"STEEL";#N/A,#N/A,TRUE,"Door"}</definedName>
    <definedName name="list01_1" localSheetId="3" hidden="1">{#N/A,#N/A,TRUE,"Basic";#N/A,#N/A,TRUE,"EXT-TABLE";#N/A,#N/A,TRUE,"STEEL";#N/A,#N/A,TRUE,"INT-Table";#N/A,#N/A,TRUE,"STEEL";#N/A,#N/A,TRUE,"Door"}</definedName>
    <definedName name="list01_1" hidden="1">{#N/A,#N/A,TRUE,"Basic";#N/A,#N/A,TRUE,"EXT-TABLE";#N/A,#N/A,TRUE,"STEEL";#N/A,#N/A,TRUE,"INT-Table";#N/A,#N/A,TRUE,"STEEL";#N/A,#N/A,TRUE,"Door"}</definedName>
    <definedName name="list01_1_1" localSheetId="2" hidden="1">{#N/A,#N/A,TRUE,"Basic";#N/A,#N/A,TRUE,"EXT-TABLE";#N/A,#N/A,TRUE,"STEEL";#N/A,#N/A,TRUE,"INT-Table";#N/A,#N/A,TRUE,"STEEL";#N/A,#N/A,TRUE,"Door"}</definedName>
    <definedName name="list01_1_1" localSheetId="3" hidden="1">{#N/A,#N/A,TRUE,"Basic";#N/A,#N/A,TRUE,"EXT-TABLE";#N/A,#N/A,TRUE,"STEEL";#N/A,#N/A,TRUE,"INT-Table";#N/A,#N/A,TRUE,"STEEL";#N/A,#N/A,TRUE,"Door"}</definedName>
    <definedName name="list01_1_1" hidden="1">{#N/A,#N/A,TRUE,"Basic";#N/A,#N/A,TRUE,"EXT-TABLE";#N/A,#N/A,TRUE,"STEEL";#N/A,#N/A,TRUE,"INT-Table";#N/A,#N/A,TRUE,"STEEL";#N/A,#N/A,TRUE,"Door"}</definedName>
    <definedName name="list01_1_2" localSheetId="2" hidden="1">{#N/A,#N/A,TRUE,"Basic";#N/A,#N/A,TRUE,"EXT-TABLE";#N/A,#N/A,TRUE,"STEEL";#N/A,#N/A,TRUE,"INT-Table";#N/A,#N/A,TRUE,"STEEL";#N/A,#N/A,TRUE,"Door"}</definedName>
    <definedName name="list01_1_2" localSheetId="3" hidden="1">{#N/A,#N/A,TRUE,"Basic";#N/A,#N/A,TRUE,"EXT-TABLE";#N/A,#N/A,TRUE,"STEEL";#N/A,#N/A,TRUE,"INT-Table";#N/A,#N/A,TRUE,"STEEL";#N/A,#N/A,TRUE,"Door"}</definedName>
    <definedName name="list01_1_2" hidden="1">{#N/A,#N/A,TRUE,"Basic";#N/A,#N/A,TRUE,"EXT-TABLE";#N/A,#N/A,TRUE,"STEEL";#N/A,#N/A,TRUE,"INT-Table";#N/A,#N/A,TRUE,"STEEL";#N/A,#N/A,TRUE,"Door"}</definedName>
    <definedName name="list01_2" localSheetId="2" hidden="1">{#N/A,#N/A,TRUE,"Basic";#N/A,#N/A,TRUE,"EXT-TABLE";#N/A,#N/A,TRUE,"STEEL";#N/A,#N/A,TRUE,"INT-Table";#N/A,#N/A,TRUE,"STEEL";#N/A,#N/A,TRUE,"Door"}</definedName>
    <definedName name="list01_2" localSheetId="3" hidden="1">{#N/A,#N/A,TRUE,"Basic";#N/A,#N/A,TRUE,"EXT-TABLE";#N/A,#N/A,TRUE,"STEEL";#N/A,#N/A,TRUE,"INT-Table";#N/A,#N/A,TRUE,"STEEL";#N/A,#N/A,TRUE,"Door"}</definedName>
    <definedName name="list01_2" hidden="1">{#N/A,#N/A,TRUE,"Basic";#N/A,#N/A,TRUE,"EXT-TABLE";#N/A,#N/A,TRUE,"STEEL";#N/A,#N/A,TRUE,"INT-Table";#N/A,#N/A,TRUE,"STEEL";#N/A,#N/A,TRUE,"Door"}</definedName>
    <definedName name="list01_2_1" localSheetId="2" hidden="1">{#N/A,#N/A,TRUE,"Basic";#N/A,#N/A,TRUE,"EXT-TABLE";#N/A,#N/A,TRUE,"STEEL";#N/A,#N/A,TRUE,"INT-Table";#N/A,#N/A,TRUE,"STEEL";#N/A,#N/A,TRUE,"Door"}</definedName>
    <definedName name="list01_2_1" localSheetId="3" hidden="1">{#N/A,#N/A,TRUE,"Basic";#N/A,#N/A,TRUE,"EXT-TABLE";#N/A,#N/A,TRUE,"STEEL";#N/A,#N/A,TRUE,"INT-Table";#N/A,#N/A,TRUE,"STEEL";#N/A,#N/A,TRUE,"Door"}</definedName>
    <definedName name="list01_2_1" hidden="1">{#N/A,#N/A,TRUE,"Basic";#N/A,#N/A,TRUE,"EXT-TABLE";#N/A,#N/A,TRUE,"STEEL";#N/A,#N/A,TRUE,"INT-Table";#N/A,#N/A,TRUE,"STEEL";#N/A,#N/A,TRUE,"Door"}</definedName>
    <definedName name="list01_2_2" localSheetId="2" hidden="1">{#N/A,#N/A,TRUE,"Basic";#N/A,#N/A,TRUE,"EXT-TABLE";#N/A,#N/A,TRUE,"STEEL";#N/A,#N/A,TRUE,"INT-Table";#N/A,#N/A,TRUE,"STEEL";#N/A,#N/A,TRUE,"Door"}</definedName>
    <definedName name="list01_2_2" localSheetId="3" hidden="1">{#N/A,#N/A,TRUE,"Basic";#N/A,#N/A,TRUE,"EXT-TABLE";#N/A,#N/A,TRUE,"STEEL";#N/A,#N/A,TRUE,"INT-Table";#N/A,#N/A,TRUE,"STEEL";#N/A,#N/A,TRUE,"Door"}</definedName>
    <definedName name="list01_2_2" hidden="1">{#N/A,#N/A,TRUE,"Basic";#N/A,#N/A,TRUE,"EXT-TABLE";#N/A,#N/A,TRUE,"STEEL";#N/A,#N/A,TRUE,"INT-Table";#N/A,#N/A,TRUE,"STEEL";#N/A,#N/A,TRUE,"Door"}</definedName>
    <definedName name="list01_3" localSheetId="2" hidden="1">{#N/A,#N/A,TRUE,"Basic";#N/A,#N/A,TRUE,"EXT-TABLE";#N/A,#N/A,TRUE,"STEEL";#N/A,#N/A,TRUE,"INT-Table";#N/A,#N/A,TRUE,"STEEL";#N/A,#N/A,TRUE,"Door"}</definedName>
    <definedName name="list01_3" localSheetId="3" hidden="1">{#N/A,#N/A,TRUE,"Basic";#N/A,#N/A,TRUE,"EXT-TABLE";#N/A,#N/A,TRUE,"STEEL";#N/A,#N/A,TRUE,"INT-Table";#N/A,#N/A,TRUE,"STEEL";#N/A,#N/A,TRUE,"Door"}</definedName>
    <definedName name="list01_3" hidden="1">{#N/A,#N/A,TRUE,"Basic";#N/A,#N/A,TRUE,"EXT-TABLE";#N/A,#N/A,TRUE,"STEEL";#N/A,#N/A,TRUE,"INT-Table";#N/A,#N/A,TRUE,"STEEL";#N/A,#N/A,TRUE,"Door"}</definedName>
    <definedName name="list01_3_1" localSheetId="2" hidden="1">{#N/A,#N/A,TRUE,"Basic";#N/A,#N/A,TRUE,"EXT-TABLE";#N/A,#N/A,TRUE,"STEEL";#N/A,#N/A,TRUE,"INT-Table";#N/A,#N/A,TRUE,"STEEL";#N/A,#N/A,TRUE,"Door"}</definedName>
    <definedName name="list01_3_1" localSheetId="3" hidden="1">{#N/A,#N/A,TRUE,"Basic";#N/A,#N/A,TRUE,"EXT-TABLE";#N/A,#N/A,TRUE,"STEEL";#N/A,#N/A,TRUE,"INT-Table";#N/A,#N/A,TRUE,"STEEL";#N/A,#N/A,TRUE,"Door"}</definedName>
    <definedName name="list01_3_1" hidden="1">{#N/A,#N/A,TRUE,"Basic";#N/A,#N/A,TRUE,"EXT-TABLE";#N/A,#N/A,TRUE,"STEEL";#N/A,#N/A,TRUE,"INT-Table";#N/A,#N/A,TRUE,"STEEL";#N/A,#N/A,TRUE,"Door"}</definedName>
    <definedName name="list01_3_2" localSheetId="2" hidden="1">{#N/A,#N/A,TRUE,"Basic";#N/A,#N/A,TRUE,"EXT-TABLE";#N/A,#N/A,TRUE,"STEEL";#N/A,#N/A,TRUE,"INT-Table";#N/A,#N/A,TRUE,"STEEL";#N/A,#N/A,TRUE,"Door"}</definedName>
    <definedName name="list01_3_2" localSheetId="3" hidden="1">{#N/A,#N/A,TRUE,"Basic";#N/A,#N/A,TRUE,"EXT-TABLE";#N/A,#N/A,TRUE,"STEEL";#N/A,#N/A,TRUE,"INT-Table";#N/A,#N/A,TRUE,"STEEL";#N/A,#N/A,TRUE,"Door"}</definedName>
    <definedName name="list01_3_2" hidden="1">{#N/A,#N/A,TRUE,"Basic";#N/A,#N/A,TRUE,"EXT-TABLE";#N/A,#N/A,TRUE,"STEEL";#N/A,#N/A,TRUE,"INT-Table";#N/A,#N/A,TRUE,"STEEL";#N/A,#N/A,TRUE,"Door"}</definedName>
    <definedName name="list01_4" localSheetId="2" hidden="1">{#N/A,#N/A,TRUE,"Basic";#N/A,#N/A,TRUE,"EXT-TABLE";#N/A,#N/A,TRUE,"STEEL";#N/A,#N/A,TRUE,"INT-Table";#N/A,#N/A,TRUE,"STEEL";#N/A,#N/A,TRUE,"Door"}</definedName>
    <definedName name="list01_4" localSheetId="3" hidden="1">{#N/A,#N/A,TRUE,"Basic";#N/A,#N/A,TRUE,"EXT-TABLE";#N/A,#N/A,TRUE,"STEEL";#N/A,#N/A,TRUE,"INT-Table";#N/A,#N/A,TRUE,"STEEL";#N/A,#N/A,TRUE,"Door"}</definedName>
    <definedName name="list01_4" hidden="1">{#N/A,#N/A,TRUE,"Basic";#N/A,#N/A,TRUE,"EXT-TABLE";#N/A,#N/A,TRUE,"STEEL";#N/A,#N/A,TRUE,"INT-Table";#N/A,#N/A,TRUE,"STEEL";#N/A,#N/A,TRUE,"Door"}</definedName>
    <definedName name="list01_4_1" localSheetId="2" hidden="1">{#N/A,#N/A,TRUE,"Basic";#N/A,#N/A,TRUE,"EXT-TABLE";#N/A,#N/A,TRUE,"STEEL";#N/A,#N/A,TRUE,"INT-Table";#N/A,#N/A,TRUE,"STEEL";#N/A,#N/A,TRUE,"Door"}</definedName>
    <definedName name="list01_4_1" localSheetId="3" hidden="1">{#N/A,#N/A,TRUE,"Basic";#N/A,#N/A,TRUE,"EXT-TABLE";#N/A,#N/A,TRUE,"STEEL";#N/A,#N/A,TRUE,"INT-Table";#N/A,#N/A,TRUE,"STEEL";#N/A,#N/A,TRUE,"Door"}</definedName>
    <definedName name="list01_4_1" hidden="1">{#N/A,#N/A,TRUE,"Basic";#N/A,#N/A,TRUE,"EXT-TABLE";#N/A,#N/A,TRUE,"STEEL";#N/A,#N/A,TRUE,"INT-Table";#N/A,#N/A,TRUE,"STEEL";#N/A,#N/A,TRUE,"Door"}</definedName>
    <definedName name="list01_4_2" localSheetId="2" hidden="1">{#N/A,#N/A,TRUE,"Basic";#N/A,#N/A,TRUE,"EXT-TABLE";#N/A,#N/A,TRUE,"STEEL";#N/A,#N/A,TRUE,"INT-Table";#N/A,#N/A,TRUE,"STEEL";#N/A,#N/A,TRUE,"Door"}</definedName>
    <definedName name="list01_4_2" localSheetId="3" hidden="1">{#N/A,#N/A,TRUE,"Basic";#N/A,#N/A,TRUE,"EXT-TABLE";#N/A,#N/A,TRUE,"STEEL";#N/A,#N/A,TRUE,"INT-Table";#N/A,#N/A,TRUE,"STEEL";#N/A,#N/A,TRUE,"Door"}</definedName>
    <definedName name="list01_4_2" hidden="1">{#N/A,#N/A,TRUE,"Basic";#N/A,#N/A,TRUE,"EXT-TABLE";#N/A,#N/A,TRUE,"STEEL";#N/A,#N/A,TRUE,"INT-Table";#N/A,#N/A,TRUE,"STEEL";#N/A,#N/A,TRUE,"Door"}</definedName>
    <definedName name="list01_5" localSheetId="2" hidden="1">{#N/A,#N/A,TRUE,"Basic";#N/A,#N/A,TRUE,"EXT-TABLE";#N/A,#N/A,TRUE,"STEEL";#N/A,#N/A,TRUE,"INT-Table";#N/A,#N/A,TRUE,"STEEL";#N/A,#N/A,TRUE,"Door"}</definedName>
    <definedName name="list01_5" localSheetId="3" hidden="1">{#N/A,#N/A,TRUE,"Basic";#N/A,#N/A,TRUE,"EXT-TABLE";#N/A,#N/A,TRUE,"STEEL";#N/A,#N/A,TRUE,"INT-Table";#N/A,#N/A,TRUE,"STEEL";#N/A,#N/A,TRUE,"Door"}</definedName>
    <definedName name="list01_5" hidden="1">{#N/A,#N/A,TRUE,"Basic";#N/A,#N/A,TRUE,"EXT-TABLE";#N/A,#N/A,TRUE,"STEEL";#N/A,#N/A,TRUE,"INT-Table";#N/A,#N/A,TRUE,"STEEL";#N/A,#N/A,TRUE,"Door"}</definedName>
    <definedName name="list01_5_1" localSheetId="2" hidden="1">{#N/A,#N/A,TRUE,"Basic";#N/A,#N/A,TRUE,"EXT-TABLE";#N/A,#N/A,TRUE,"STEEL";#N/A,#N/A,TRUE,"INT-Table";#N/A,#N/A,TRUE,"STEEL";#N/A,#N/A,TRUE,"Door"}</definedName>
    <definedName name="list01_5_1" localSheetId="3" hidden="1">{#N/A,#N/A,TRUE,"Basic";#N/A,#N/A,TRUE,"EXT-TABLE";#N/A,#N/A,TRUE,"STEEL";#N/A,#N/A,TRUE,"INT-Table";#N/A,#N/A,TRUE,"STEEL";#N/A,#N/A,TRUE,"Door"}</definedName>
    <definedName name="list01_5_1" hidden="1">{#N/A,#N/A,TRUE,"Basic";#N/A,#N/A,TRUE,"EXT-TABLE";#N/A,#N/A,TRUE,"STEEL";#N/A,#N/A,TRUE,"INT-Table";#N/A,#N/A,TRUE,"STEEL";#N/A,#N/A,TRUE,"Door"}</definedName>
    <definedName name="list01_5_2" localSheetId="2" hidden="1">{#N/A,#N/A,TRUE,"Basic";#N/A,#N/A,TRUE,"EXT-TABLE";#N/A,#N/A,TRUE,"STEEL";#N/A,#N/A,TRUE,"INT-Table";#N/A,#N/A,TRUE,"STEEL";#N/A,#N/A,TRUE,"Door"}</definedName>
    <definedName name="list01_5_2" localSheetId="3" hidden="1">{#N/A,#N/A,TRUE,"Basic";#N/A,#N/A,TRUE,"EXT-TABLE";#N/A,#N/A,TRUE,"STEEL";#N/A,#N/A,TRUE,"INT-Table";#N/A,#N/A,TRUE,"STEEL";#N/A,#N/A,TRUE,"Door"}</definedName>
    <definedName name="list01_5_2" hidden="1">{#N/A,#N/A,TRUE,"Basic";#N/A,#N/A,TRUE,"EXT-TABLE";#N/A,#N/A,TRUE,"STEEL";#N/A,#N/A,TRUE,"INT-Table";#N/A,#N/A,TRUE,"STEEL";#N/A,#N/A,TRUE,"Door"}</definedName>
    <definedName name="list02" localSheetId="2" hidden="1">{#N/A,#N/A,TRUE,"Basic";#N/A,#N/A,TRUE,"EXT-TABLE";#N/A,#N/A,TRUE,"STEEL";#N/A,#N/A,TRUE,"INT-Table";#N/A,#N/A,TRUE,"STEEL";#N/A,#N/A,TRUE,"Door"}</definedName>
    <definedName name="list02" localSheetId="3" hidden="1">{#N/A,#N/A,TRUE,"Basic";#N/A,#N/A,TRUE,"EXT-TABLE";#N/A,#N/A,TRUE,"STEEL";#N/A,#N/A,TRUE,"INT-Table";#N/A,#N/A,TRUE,"STEEL";#N/A,#N/A,TRUE,"Door"}</definedName>
    <definedName name="list02" hidden="1">{#N/A,#N/A,TRUE,"Basic";#N/A,#N/A,TRUE,"EXT-TABLE";#N/A,#N/A,TRUE,"STEEL";#N/A,#N/A,TRUE,"INT-Table";#N/A,#N/A,TRUE,"STEEL";#N/A,#N/A,TRUE,"Door"}</definedName>
    <definedName name="list02_1" localSheetId="2" hidden="1">{#N/A,#N/A,TRUE,"Basic";#N/A,#N/A,TRUE,"EXT-TABLE";#N/A,#N/A,TRUE,"STEEL";#N/A,#N/A,TRUE,"INT-Table";#N/A,#N/A,TRUE,"STEEL";#N/A,#N/A,TRUE,"Door"}</definedName>
    <definedName name="list02_1" localSheetId="3" hidden="1">{#N/A,#N/A,TRUE,"Basic";#N/A,#N/A,TRUE,"EXT-TABLE";#N/A,#N/A,TRUE,"STEEL";#N/A,#N/A,TRUE,"INT-Table";#N/A,#N/A,TRUE,"STEEL";#N/A,#N/A,TRUE,"Door"}</definedName>
    <definedName name="list02_1" hidden="1">{#N/A,#N/A,TRUE,"Basic";#N/A,#N/A,TRUE,"EXT-TABLE";#N/A,#N/A,TRUE,"STEEL";#N/A,#N/A,TRUE,"INT-Table";#N/A,#N/A,TRUE,"STEEL";#N/A,#N/A,TRUE,"Door"}</definedName>
    <definedName name="list02_1_1" localSheetId="2" hidden="1">{#N/A,#N/A,TRUE,"Basic";#N/A,#N/A,TRUE,"EXT-TABLE";#N/A,#N/A,TRUE,"STEEL";#N/A,#N/A,TRUE,"INT-Table";#N/A,#N/A,TRUE,"STEEL";#N/A,#N/A,TRUE,"Door"}</definedName>
    <definedName name="list02_1_1" localSheetId="3" hidden="1">{#N/A,#N/A,TRUE,"Basic";#N/A,#N/A,TRUE,"EXT-TABLE";#N/A,#N/A,TRUE,"STEEL";#N/A,#N/A,TRUE,"INT-Table";#N/A,#N/A,TRUE,"STEEL";#N/A,#N/A,TRUE,"Door"}</definedName>
    <definedName name="list02_1_1" hidden="1">{#N/A,#N/A,TRUE,"Basic";#N/A,#N/A,TRUE,"EXT-TABLE";#N/A,#N/A,TRUE,"STEEL";#N/A,#N/A,TRUE,"INT-Table";#N/A,#N/A,TRUE,"STEEL";#N/A,#N/A,TRUE,"Door"}</definedName>
    <definedName name="list02_1_2" localSheetId="2" hidden="1">{#N/A,#N/A,TRUE,"Basic";#N/A,#N/A,TRUE,"EXT-TABLE";#N/A,#N/A,TRUE,"STEEL";#N/A,#N/A,TRUE,"INT-Table";#N/A,#N/A,TRUE,"STEEL";#N/A,#N/A,TRUE,"Door"}</definedName>
    <definedName name="list02_1_2" localSheetId="3" hidden="1">{#N/A,#N/A,TRUE,"Basic";#N/A,#N/A,TRUE,"EXT-TABLE";#N/A,#N/A,TRUE,"STEEL";#N/A,#N/A,TRUE,"INT-Table";#N/A,#N/A,TRUE,"STEEL";#N/A,#N/A,TRUE,"Door"}</definedName>
    <definedName name="list02_1_2" hidden="1">{#N/A,#N/A,TRUE,"Basic";#N/A,#N/A,TRUE,"EXT-TABLE";#N/A,#N/A,TRUE,"STEEL";#N/A,#N/A,TRUE,"INT-Table";#N/A,#N/A,TRUE,"STEEL";#N/A,#N/A,TRUE,"Door"}</definedName>
    <definedName name="list02_2" localSheetId="2" hidden="1">{#N/A,#N/A,TRUE,"Basic";#N/A,#N/A,TRUE,"EXT-TABLE";#N/A,#N/A,TRUE,"STEEL";#N/A,#N/A,TRUE,"INT-Table";#N/A,#N/A,TRUE,"STEEL";#N/A,#N/A,TRUE,"Door"}</definedName>
    <definedName name="list02_2" localSheetId="3" hidden="1">{#N/A,#N/A,TRUE,"Basic";#N/A,#N/A,TRUE,"EXT-TABLE";#N/A,#N/A,TRUE,"STEEL";#N/A,#N/A,TRUE,"INT-Table";#N/A,#N/A,TRUE,"STEEL";#N/A,#N/A,TRUE,"Door"}</definedName>
    <definedName name="list02_2" hidden="1">{#N/A,#N/A,TRUE,"Basic";#N/A,#N/A,TRUE,"EXT-TABLE";#N/A,#N/A,TRUE,"STEEL";#N/A,#N/A,TRUE,"INT-Table";#N/A,#N/A,TRUE,"STEEL";#N/A,#N/A,TRUE,"Door"}</definedName>
    <definedName name="list02_2_1" localSheetId="2" hidden="1">{#N/A,#N/A,TRUE,"Basic";#N/A,#N/A,TRUE,"EXT-TABLE";#N/A,#N/A,TRUE,"STEEL";#N/A,#N/A,TRUE,"INT-Table";#N/A,#N/A,TRUE,"STEEL";#N/A,#N/A,TRUE,"Door"}</definedName>
    <definedName name="list02_2_1" localSheetId="3" hidden="1">{#N/A,#N/A,TRUE,"Basic";#N/A,#N/A,TRUE,"EXT-TABLE";#N/A,#N/A,TRUE,"STEEL";#N/A,#N/A,TRUE,"INT-Table";#N/A,#N/A,TRUE,"STEEL";#N/A,#N/A,TRUE,"Door"}</definedName>
    <definedName name="list02_2_1" hidden="1">{#N/A,#N/A,TRUE,"Basic";#N/A,#N/A,TRUE,"EXT-TABLE";#N/A,#N/A,TRUE,"STEEL";#N/A,#N/A,TRUE,"INT-Table";#N/A,#N/A,TRUE,"STEEL";#N/A,#N/A,TRUE,"Door"}</definedName>
    <definedName name="list02_2_2" localSheetId="2" hidden="1">{#N/A,#N/A,TRUE,"Basic";#N/A,#N/A,TRUE,"EXT-TABLE";#N/A,#N/A,TRUE,"STEEL";#N/A,#N/A,TRUE,"INT-Table";#N/A,#N/A,TRUE,"STEEL";#N/A,#N/A,TRUE,"Door"}</definedName>
    <definedName name="list02_2_2" localSheetId="3" hidden="1">{#N/A,#N/A,TRUE,"Basic";#N/A,#N/A,TRUE,"EXT-TABLE";#N/A,#N/A,TRUE,"STEEL";#N/A,#N/A,TRUE,"INT-Table";#N/A,#N/A,TRUE,"STEEL";#N/A,#N/A,TRUE,"Door"}</definedName>
    <definedName name="list02_2_2" hidden="1">{#N/A,#N/A,TRUE,"Basic";#N/A,#N/A,TRUE,"EXT-TABLE";#N/A,#N/A,TRUE,"STEEL";#N/A,#N/A,TRUE,"INT-Table";#N/A,#N/A,TRUE,"STEEL";#N/A,#N/A,TRUE,"Door"}</definedName>
    <definedName name="list02_3" localSheetId="2" hidden="1">{#N/A,#N/A,TRUE,"Basic";#N/A,#N/A,TRUE,"EXT-TABLE";#N/A,#N/A,TRUE,"STEEL";#N/A,#N/A,TRUE,"INT-Table";#N/A,#N/A,TRUE,"STEEL";#N/A,#N/A,TRUE,"Door"}</definedName>
    <definedName name="list02_3" localSheetId="3" hidden="1">{#N/A,#N/A,TRUE,"Basic";#N/A,#N/A,TRUE,"EXT-TABLE";#N/A,#N/A,TRUE,"STEEL";#N/A,#N/A,TRUE,"INT-Table";#N/A,#N/A,TRUE,"STEEL";#N/A,#N/A,TRUE,"Door"}</definedName>
    <definedName name="list02_3" hidden="1">{#N/A,#N/A,TRUE,"Basic";#N/A,#N/A,TRUE,"EXT-TABLE";#N/A,#N/A,TRUE,"STEEL";#N/A,#N/A,TRUE,"INT-Table";#N/A,#N/A,TRUE,"STEEL";#N/A,#N/A,TRUE,"Door"}</definedName>
    <definedName name="list02_3_1" localSheetId="2" hidden="1">{#N/A,#N/A,TRUE,"Basic";#N/A,#N/A,TRUE,"EXT-TABLE";#N/A,#N/A,TRUE,"STEEL";#N/A,#N/A,TRUE,"INT-Table";#N/A,#N/A,TRUE,"STEEL";#N/A,#N/A,TRUE,"Door"}</definedName>
    <definedName name="list02_3_1" localSheetId="3" hidden="1">{#N/A,#N/A,TRUE,"Basic";#N/A,#N/A,TRUE,"EXT-TABLE";#N/A,#N/A,TRUE,"STEEL";#N/A,#N/A,TRUE,"INT-Table";#N/A,#N/A,TRUE,"STEEL";#N/A,#N/A,TRUE,"Door"}</definedName>
    <definedName name="list02_3_1" hidden="1">{#N/A,#N/A,TRUE,"Basic";#N/A,#N/A,TRUE,"EXT-TABLE";#N/A,#N/A,TRUE,"STEEL";#N/A,#N/A,TRUE,"INT-Table";#N/A,#N/A,TRUE,"STEEL";#N/A,#N/A,TRUE,"Door"}</definedName>
    <definedName name="list02_3_2" localSheetId="2" hidden="1">{#N/A,#N/A,TRUE,"Basic";#N/A,#N/A,TRUE,"EXT-TABLE";#N/A,#N/A,TRUE,"STEEL";#N/A,#N/A,TRUE,"INT-Table";#N/A,#N/A,TRUE,"STEEL";#N/A,#N/A,TRUE,"Door"}</definedName>
    <definedName name="list02_3_2" localSheetId="3" hidden="1">{#N/A,#N/A,TRUE,"Basic";#N/A,#N/A,TRUE,"EXT-TABLE";#N/A,#N/A,TRUE,"STEEL";#N/A,#N/A,TRUE,"INT-Table";#N/A,#N/A,TRUE,"STEEL";#N/A,#N/A,TRUE,"Door"}</definedName>
    <definedName name="list02_3_2" hidden="1">{#N/A,#N/A,TRUE,"Basic";#N/A,#N/A,TRUE,"EXT-TABLE";#N/A,#N/A,TRUE,"STEEL";#N/A,#N/A,TRUE,"INT-Table";#N/A,#N/A,TRUE,"STEEL";#N/A,#N/A,TRUE,"Door"}</definedName>
    <definedName name="list02_4" localSheetId="2" hidden="1">{#N/A,#N/A,TRUE,"Basic";#N/A,#N/A,TRUE,"EXT-TABLE";#N/A,#N/A,TRUE,"STEEL";#N/A,#N/A,TRUE,"INT-Table";#N/A,#N/A,TRUE,"STEEL";#N/A,#N/A,TRUE,"Door"}</definedName>
    <definedName name="list02_4" localSheetId="3" hidden="1">{#N/A,#N/A,TRUE,"Basic";#N/A,#N/A,TRUE,"EXT-TABLE";#N/A,#N/A,TRUE,"STEEL";#N/A,#N/A,TRUE,"INT-Table";#N/A,#N/A,TRUE,"STEEL";#N/A,#N/A,TRUE,"Door"}</definedName>
    <definedName name="list02_4" hidden="1">{#N/A,#N/A,TRUE,"Basic";#N/A,#N/A,TRUE,"EXT-TABLE";#N/A,#N/A,TRUE,"STEEL";#N/A,#N/A,TRUE,"INT-Table";#N/A,#N/A,TRUE,"STEEL";#N/A,#N/A,TRUE,"Door"}</definedName>
    <definedName name="list02_4_1" localSheetId="2" hidden="1">{#N/A,#N/A,TRUE,"Basic";#N/A,#N/A,TRUE,"EXT-TABLE";#N/A,#N/A,TRUE,"STEEL";#N/A,#N/A,TRUE,"INT-Table";#N/A,#N/A,TRUE,"STEEL";#N/A,#N/A,TRUE,"Door"}</definedName>
    <definedName name="list02_4_1" localSheetId="3" hidden="1">{#N/A,#N/A,TRUE,"Basic";#N/A,#N/A,TRUE,"EXT-TABLE";#N/A,#N/A,TRUE,"STEEL";#N/A,#N/A,TRUE,"INT-Table";#N/A,#N/A,TRUE,"STEEL";#N/A,#N/A,TRUE,"Door"}</definedName>
    <definedName name="list02_4_1" hidden="1">{#N/A,#N/A,TRUE,"Basic";#N/A,#N/A,TRUE,"EXT-TABLE";#N/A,#N/A,TRUE,"STEEL";#N/A,#N/A,TRUE,"INT-Table";#N/A,#N/A,TRUE,"STEEL";#N/A,#N/A,TRUE,"Door"}</definedName>
    <definedName name="list02_4_2" localSheetId="2" hidden="1">{#N/A,#N/A,TRUE,"Basic";#N/A,#N/A,TRUE,"EXT-TABLE";#N/A,#N/A,TRUE,"STEEL";#N/A,#N/A,TRUE,"INT-Table";#N/A,#N/A,TRUE,"STEEL";#N/A,#N/A,TRUE,"Door"}</definedName>
    <definedName name="list02_4_2" localSheetId="3" hidden="1">{#N/A,#N/A,TRUE,"Basic";#N/A,#N/A,TRUE,"EXT-TABLE";#N/A,#N/A,TRUE,"STEEL";#N/A,#N/A,TRUE,"INT-Table";#N/A,#N/A,TRUE,"STEEL";#N/A,#N/A,TRUE,"Door"}</definedName>
    <definedName name="list02_4_2" hidden="1">{#N/A,#N/A,TRUE,"Basic";#N/A,#N/A,TRUE,"EXT-TABLE";#N/A,#N/A,TRUE,"STEEL";#N/A,#N/A,TRUE,"INT-Table";#N/A,#N/A,TRUE,"STEEL";#N/A,#N/A,TRUE,"Door"}</definedName>
    <definedName name="list02_5" localSheetId="2" hidden="1">{#N/A,#N/A,TRUE,"Basic";#N/A,#N/A,TRUE,"EXT-TABLE";#N/A,#N/A,TRUE,"STEEL";#N/A,#N/A,TRUE,"INT-Table";#N/A,#N/A,TRUE,"STEEL";#N/A,#N/A,TRUE,"Door"}</definedName>
    <definedName name="list02_5" localSheetId="3" hidden="1">{#N/A,#N/A,TRUE,"Basic";#N/A,#N/A,TRUE,"EXT-TABLE";#N/A,#N/A,TRUE,"STEEL";#N/A,#N/A,TRUE,"INT-Table";#N/A,#N/A,TRUE,"STEEL";#N/A,#N/A,TRUE,"Door"}</definedName>
    <definedName name="list02_5" hidden="1">{#N/A,#N/A,TRUE,"Basic";#N/A,#N/A,TRUE,"EXT-TABLE";#N/A,#N/A,TRUE,"STEEL";#N/A,#N/A,TRUE,"INT-Table";#N/A,#N/A,TRUE,"STEEL";#N/A,#N/A,TRUE,"Door"}</definedName>
    <definedName name="list02_5_1" localSheetId="2" hidden="1">{#N/A,#N/A,TRUE,"Basic";#N/A,#N/A,TRUE,"EXT-TABLE";#N/A,#N/A,TRUE,"STEEL";#N/A,#N/A,TRUE,"INT-Table";#N/A,#N/A,TRUE,"STEEL";#N/A,#N/A,TRUE,"Door"}</definedName>
    <definedName name="list02_5_1" localSheetId="3" hidden="1">{#N/A,#N/A,TRUE,"Basic";#N/A,#N/A,TRUE,"EXT-TABLE";#N/A,#N/A,TRUE,"STEEL";#N/A,#N/A,TRUE,"INT-Table";#N/A,#N/A,TRUE,"STEEL";#N/A,#N/A,TRUE,"Door"}</definedName>
    <definedName name="list02_5_1" hidden="1">{#N/A,#N/A,TRUE,"Basic";#N/A,#N/A,TRUE,"EXT-TABLE";#N/A,#N/A,TRUE,"STEEL";#N/A,#N/A,TRUE,"INT-Table";#N/A,#N/A,TRUE,"STEEL";#N/A,#N/A,TRUE,"Door"}</definedName>
    <definedName name="list02_5_2" localSheetId="2" hidden="1">{#N/A,#N/A,TRUE,"Basic";#N/A,#N/A,TRUE,"EXT-TABLE";#N/A,#N/A,TRUE,"STEEL";#N/A,#N/A,TRUE,"INT-Table";#N/A,#N/A,TRUE,"STEEL";#N/A,#N/A,TRUE,"Door"}</definedName>
    <definedName name="list02_5_2" localSheetId="3" hidden="1">{#N/A,#N/A,TRUE,"Basic";#N/A,#N/A,TRUE,"EXT-TABLE";#N/A,#N/A,TRUE,"STEEL";#N/A,#N/A,TRUE,"INT-Table";#N/A,#N/A,TRUE,"STEEL";#N/A,#N/A,TRUE,"Door"}</definedName>
    <definedName name="list02_5_2" hidden="1">{#N/A,#N/A,TRUE,"Basic";#N/A,#N/A,TRUE,"EXT-TABLE";#N/A,#N/A,TRUE,"STEEL";#N/A,#N/A,TRUE,"INT-Table";#N/A,#N/A,TRUE,"STEEL";#N/A,#N/A,TRUE,"Door"}</definedName>
    <definedName name="listeStatut">#REF!</definedName>
    <definedName name="ljkㅏㅎ" localSheetId="2" hidden="1">{#N/A,#N/A,FALSE,"2~8번"}</definedName>
    <definedName name="ljkㅏㅎ" localSheetId="3" hidden="1">{#N/A,#N/A,FALSE,"2~8번"}</definedName>
    <definedName name="ljkㅏㅎ" hidden="1">{#N/A,#N/A,FALSE,"2~8번"}</definedName>
    <definedName name="LK" localSheetId="11" hidden="1">{#N/A,#N/A,FALSE,"CCTV"}</definedName>
    <definedName name="LK" localSheetId="1" hidden="1">{#N/A,#N/A,FALSE,"CCTV"}</definedName>
    <definedName name="LK" localSheetId="2" hidden="1">{#N/A,#N/A,FALSE,"CCTV"}</definedName>
    <definedName name="LK" localSheetId="10" hidden="1">{#N/A,#N/A,FALSE,"CCTV"}</definedName>
    <definedName name="LK" localSheetId="15" hidden="1">{#N/A,#N/A,FALSE,"CCTV"}</definedName>
    <definedName name="LK" localSheetId="18" hidden="1">{#N/A,#N/A,FALSE,"CCTV"}</definedName>
    <definedName name="LK" localSheetId="17" hidden="1">{#N/A,#N/A,FALSE,"CCTV"}</definedName>
    <definedName name="LK" localSheetId="16" hidden="1">{#N/A,#N/A,FALSE,"CCTV"}</definedName>
    <definedName name="LK" localSheetId="14" hidden="1">{#N/A,#N/A,FALSE,"CCTV"}</definedName>
    <definedName name="LK" localSheetId="13" hidden="1">{#N/A,#N/A,FALSE,"CCTV"}</definedName>
    <definedName name="LK" localSheetId="3" hidden="1">{#N/A,#N/A,FALSE,"CCTV"}</definedName>
    <definedName name="LK" hidden="1">{#N/A,#N/A,FALSE,"CCTV"}</definedName>
    <definedName name="LKGDSAEF" localSheetId="11" hidden="1">{#N/A,#N/A,FALSE,"CCTV"}</definedName>
    <definedName name="LKGDSAEF" localSheetId="1" hidden="1">{#N/A,#N/A,FALSE,"CCTV"}</definedName>
    <definedName name="LKGDSAEF" localSheetId="2" hidden="1">{#N/A,#N/A,FALSE,"CCTV"}</definedName>
    <definedName name="LKGDSAEF" localSheetId="10" hidden="1">{#N/A,#N/A,FALSE,"CCTV"}</definedName>
    <definedName name="LKGDSAEF" localSheetId="15" hidden="1">{#N/A,#N/A,FALSE,"CCTV"}</definedName>
    <definedName name="LKGDSAEF" localSheetId="18" hidden="1">{#N/A,#N/A,FALSE,"CCTV"}</definedName>
    <definedName name="LKGDSAEF" localSheetId="17" hidden="1">{#N/A,#N/A,FALSE,"CCTV"}</definedName>
    <definedName name="LKGDSAEF" localSheetId="16" hidden="1">{#N/A,#N/A,FALSE,"CCTV"}</definedName>
    <definedName name="LKGDSAEF" localSheetId="14" hidden="1">{#N/A,#N/A,FALSE,"CCTV"}</definedName>
    <definedName name="LKGDSAEF" localSheetId="13" hidden="1">{#N/A,#N/A,FALSE,"CCTV"}</definedName>
    <definedName name="LKGDSAEF" localSheetId="3" hidden="1">{#N/A,#N/A,FALSE,"CCTV"}</definedName>
    <definedName name="LKGDSAEF" hidden="1">{#N/A,#N/A,FALSE,"CCTV"}</definedName>
    <definedName name="LKJHKU" localSheetId="2" hidden="1">{#N/A,#N/A,FALSE,"CCTV"}</definedName>
    <definedName name="LKJHKU" localSheetId="3" hidden="1">{#N/A,#N/A,FALSE,"CCTV"}</definedName>
    <definedName name="LKJHKU" hidden="1">{#N/A,#N/A,FALSE,"CCTV"}</definedName>
    <definedName name="lklhlkjl" localSheetId="11" hidden="1">{#N/A,#N/A,FALSE,"CCTV"}</definedName>
    <definedName name="lklhlkjl" localSheetId="1" hidden="1">{#N/A,#N/A,FALSE,"CCTV"}</definedName>
    <definedName name="lklhlkjl" localSheetId="2" hidden="1">{#N/A,#N/A,FALSE,"CCTV"}</definedName>
    <definedName name="lklhlkjl" localSheetId="10" hidden="1">{#N/A,#N/A,FALSE,"CCTV"}</definedName>
    <definedName name="lklhlkjl" localSheetId="15" hidden="1">{#N/A,#N/A,FALSE,"CCTV"}</definedName>
    <definedName name="lklhlkjl" localSheetId="18" hidden="1">{#N/A,#N/A,FALSE,"CCTV"}</definedName>
    <definedName name="lklhlkjl" localSheetId="17" hidden="1">{#N/A,#N/A,FALSE,"CCTV"}</definedName>
    <definedName name="lklhlkjl" localSheetId="16" hidden="1">{#N/A,#N/A,FALSE,"CCTV"}</definedName>
    <definedName name="lklhlkjl" localSheetId="14" hidden="1">{#N/A,#N/A,FALSE,"CCTV"}</definedName>
    <definedName name="lklhlkjl" localSheetId="13" hidden="1">{#N/A,#N/A,FALSE,"CCTV"}</definedName>
    <definedName name="lklhlkjl" localSheetId="3" hidden="1">{#N/A,#N/A,FALSE,"CCTV"}</definedName>
    <definedName name="lklhlkjl" hidden="1">{#N/A,#N/A,FALSE,"CCTV"}</definedName>
    <definedName name="llklkl" localSheetId="11" hidden="1">{#N/A,#N/A,FALSE,"HO Sum";#N/A,#N/A,FALSE,"HO Rates";#N/A,#N/A,FALSE,"Co Sum";#N/A,#N/A,FALSE,"Clients Office";#N/A,#N/A,FALSE,"Field Sum";#N/A,#N/A,FALSE,"Field Rates"}</definedName>
    <definedName name="llklkl" localSheetId="1" hidden="1">{#N/A,#N/A,FALSE,"HO Sum";#N/A,#N/A,FALSE,"HO Rates";#N/A,#N/A,FALSE,"Co Sum";#N/A,#N/A,FALSE,"Clients Office";#N/A,#N/A,FALSE,"Field Sum";#N/A,#N/A,FALSE,"Field Rates"}</definedName>
    <definedName name="llklkl" localSheetId="2" hidden="1">{#N/A,#N/A,FALSE,"HO Sum";#N/A,#N/A,FALSE,"HO Rates";#N/A,#N/A,FALSE,"Co Sum";#N/A,#N/A,FALSE,"Clients Office";#N/A,#N/A,FALSE,"Field Sum";#N/A,#N/A,FALSE,"Field Rates"}</definedName>
    <definedName name="llklkl" localSheetId="10" hidden="1">{#N/A,#N/A,FALSE,"HO Sum";#N/A,#N/A,FALSE,"HO Rates";#N/A,#N/A,FALSE,"Co Sum";#N/A,#N/A,FALSE,"Clients Office";#N/A,#N/A,FALSE,"Field Sum";#N/A,#N/A,FALSE,"Field Rates"}</definedName>
    <definedName name="llklkl" localSheetId="15" hidden="1">{#N/A,#N/A,FALSE,"HO Sum";#N/A,#N/A,FALSE,"HO Rates";#N/A,#N/A,FALSE,"Co Sum";#N/A,#N/A,FALSE,"Clients Office";#N/A,#N/A,FALSE,"Field Sum";#N/A,#N/A,FALSE,"Field Rates"}</definedName>
    <definedName name="llklkl" localSheetId="18" hidden="1">{#N/A,#N/A,FALSE,"HO Sum";#N/A,#N/A,FALSE,"HO Rates";#N/A,#N/A,FALSE,"Co Sum";#N/A,#N/A,FALSE,"Clients Office";#N/A,#N/A,FALSE,"Field Sum";#N/A,#N/A,FALSE,"Field Rates"}</definedName>
    <definedName name="llklkl" localSheetId="17" hidden="1">{#N/A,#N/A,FALSE,"HO Sum";#N/A,#N/A,FALSE,"HO Rates";#N/A,#N/A,FALSE,"Co Sum";#N/A,#N/A,FALSE,"Clients Office";#N/A,#N/A,FALSE,"Field Sum";#N/A,#N/A,FALSE,"Field Rates"}</definedName>
    <definedName name="llklkl" localSheetId="16" hidden="1">{#N/A,#N/A,FALSE,"HO Sum";#N/A,#N/A,FALSE,"HO Rates";#N/A,#N/A,FALSE,"Co Sum";#N/A,#N/A,FALSE,"Clients Office";#N/A,#N/A,FALSE,"Field Sum";#N/A,#N/A,FALSE,"Field Rates"}</definedName>
    <definedName name="llklkl" localSheetId="14" hidden="1">{#N/A,#N/A,FALSE,"HO Sum";#N/A,#N/A,FALSE,"HO Rates";#N/A,#N/A,FALSE,"Co Sum";#N/A,#N/A,FALSE,"Clients Office";#N/A,#N/A,FALSE,"Field Sum";#N/A,#N/A,FALSE,"Field Rates"}</definedName>
    <definedName name="llklkl" localSheetId="13" hidden="1">{#N/A,#N/A,FALSE,"HO Sum";#N/A,#N/A,FALSE,"HO Rates";#N/A,#N/A,FALSE,"Co Sum";#N/A,#N/A,FALSE,"Clients Office";#N/A,#N/A,FALSE,"Field Sum";#N/A,#N/A,FALSE,"Field Rates"}</definedName>
    <definedName name="llklkl" localSheetId="3" hidden="1">{#N/A,#N/A,FALSE,"HO Sum";#N/A,#N/A,FALSE,"HO Rates";#N/A,#N/A,FALSE,"Co Sum";#N/A,#N/A,FALSE,"Clients Office";#N/A,#N/A,FALSE,"Field Sum";#N/A,#N/A,FALSE,"Field Rates"}</definedName>
    <definedName name="llklkl" hidden="1">{#N/A,#N/A,FALSE,"HO Sum";#N/A,#N/A,FALSE,"HO Rates";#N/A,#N/A,FALSE,"Co Sum";#N/A,#N/A,FALSE,"Clients Office";#N/A,#N/A,FALSE,"Field Sum";#N/A,#N/A,FALSE,"Field Rates"}</definedName>
    <definedName name="lll" localSheetId="11" hidden="1">{#N/A,#N/A,FALSE,"CCTV"}</definedName>
    <definedName name="lll" localSheetId="1" hidden="1">{#N/A,#N/A,FALSE,"CCTV"}</definedName>
    <definedName name="lll" localSheetId="2" hidden="1">{#N/A,#N/A,FALSE,"CCTV"}</definedName>
    <definedName name="lll" localSheetId="10" hidden="1">{#N/A,#N/A,FALSE,"CCTV"}</definedName>
    <definedName name="lll" localSheetId="15" hidden="1">{#N/A,#N/A,FALSE,"CCTV"}</definedName>
    <definedName name="lll" localSheetId="18" hidden="1">{#N/A,#N/A,FALSE,"CCTV"}</definedName>
    <definedName name="lll" localSheetId="17" hidden="1">{#N/A,#N/A,FALSE,"CCTV"}</definedName>
    <definedName name="lll" localSheetId="16" hidden="1">{#N/A,#N/A,FALSE,"CCTV"}</definedName>
    <definedName name="lll" localSheetId="14" hidden="1">{#N/A,#N/A,FALSE,"CCTV"}</definedName>
    <definedName name="lll" localSheetId="13" hidden="1">{#N/A,#N/A,FALSE,"CCTV"}</definedName>
    <definedName name="lll" localSheetId="3" hidden="1">{#N/A,#N/A,FALSE,"CCTV"}</definedName>
    <definedName name="lll" hidden="1">{#N/A,#N/A,FALSE,"CCTV"}</definedName>
    <definedName name="LLLL" localSheetId="11" hidden="1">{#N/A,#N/A,FALSE,"CCTV"}</definedName>
    <definedName name="LLLL" localSheetId="1" hidden="1">{#N/A,#N/A,FALSE,"CCTV"}</definedName>
    <definedName name="LLLL" localSheetId="2" hidden="1">{#N/A,#N/A,FALSE,"CCTV"}</definedName>
    <definedName name="LLLL" localSheetId="10" hidden="1">{#N/A,#N/A,FALSE,"CCTV"}</definedName>
    <definedName name="LLLL" localSheetId="15" hidden="1">{#N/A,#N/A,FALSE,"CCTV"}</definedName>
    <definedName name="LLLL" localSheetId="18" hidden="1">{#N/A,#N/A,FALSE,"CCTV"}</definedName>
    <definedName name="LLLL" localSheetId="17" hidden="1">{#N/A,#N/A,FALSE,"CCTV"}</definedName>
    <definedName name="LLLL" localSheetId="16" hidden="1">{#N/A,#N/A,FALSE,"CCTV"}</definedName>
    <definedName name="LLLL" localSheetId="14" hidden="1">{#N/A,#N/A,FALSE,"CCTV"}</definedName>
    <definedName name="LLLL" localSheetId="13" hidden="1">{#N/A,#N/A,FALSE,"CCTV"}</definedName>
    <definedName name="LLLL" localSheetId="3" hidden="1">{#N/A,#N/A,FALSE,"CCTV"}</definedName>
    <definedName name="LLLL" hidden="1">{#N/A,#N/A,FALSE,"CCTV"}</definedName>
    <definedName name="llpd" localSheetId="11">[81]DATA!#REF!</definedName>
    <definedName name="llpd" localSheetId="1">[81]DATA!#REF!</definedName>
    <definedName name="llpd" localSheetId="2">[81]DATA!#REF!</definedName>
    <definedName name="llpd" localSheetId="10">[81]DATA!#REF!</definedName>
    <definedName name="llpd" localSheetId="15">[81]DATA!#REF!</definedName>
    <definedName name="llpd" localSheetId="18">[81]DATA!#REF!</definedName>
    <definedName name="llpd" localSheetId="17">[81]DATA!#REF!</definedName>
    <definedName name="llpd" localSheetId="16">[81]DATA!#REF!</definedName>
    <definedName name="llpd" localSheetId="14">[81]DATA!#REF!</definedName>
    <definedName name="llpd" localSheetId="13">[81]DATA!#REF!</definedName>
    <definedName name="llpd" localSheetId="3">[81]DATA!#REF!</definedName>
    <definedName name="llpd">[81]DATA!#REF!</definedName>
    <definedName name="Lmk">#REF!</definedName>
    <definedName name="loai">#REF!</definedName>
    <definedName name="LOAI_DUONG">#REF!</definedName>
    <definedName name="LOC" hidden="1">#N/A</definedName>
    <definedName name="loda" localSheetId="11" hidden="1">{#N/A,#N/A,TRUE,"Mhr_Sum"}</definedName>
    <definedName name="loda" localSheetId="1" hidden="1">{#N/A,#N/A,TRUE,"Mhr_Sum"}</definedName>
    <definedName name="loda" localSheetId="2" hidden="1">{#N/A,#N/A,TRUE,"Mhr_Sum"}</definedName>
    <definedName name="loda" localSheetId="10" hidden="1">{#N/A,#N/A,TRUE,"Mhr_Sum"}</definedName>
    <definedName name="loda" localSheetId="15" hidden="1">{#N/A,#N/A,TRUE,"Mhr_Sum"}</definedName>
    <definedName name="loda" localSheetId="18" hidden="1">{#N/A,#N/A,TRUE,"Mhr_Sum"}</definedName>
    <definedName name="loda" localSheetId="17" hidden="1">{#N/A,#N/A,TRUE,"Mhr_Sum"}</definedName>
    <definedName name="loda" localSheetId="16" hidden="1">{#N/A,#N/A,TRUE,"Mhr_Sum"}</definedName>
    <definedName name="loda" localSheetId="14" hidden="1">{#N/A,#N/A,TRUE,"Mhr_Sum"}</definedName>
    <definedName name="loda" localSheetId="13" hidden="1">{#N/A,#N/A,TRUE,"Mhr_Sum"}</definedName>
    <definedName name="loda" localSheetId="3" hidden="1">{#N/A,#N/A,TRUE,"Mhr_Sum"}</definedName>
    <definedName name="loda" hidden="1">{#N/A,#N/A,TRUE,"Mhr_Sum"}</definedName>
    <definedName name="LOON">#REF!</definedName>
    <definedName name="löông">'[107]622'!#REF!</definedName>
    <definedName name="loose_steel_separate_p">#REF!</definedName>
    <definedName name="loose_struct_ship_data">#REF!</definedName>
    <definedName name="LOP" localSheetId="11">[75]PP!$IC$6</definedName>
    <definedName name="LOP" localSheetId="1">[75]PP!$IC$6</definedName>
    <definedName name="LOP" localSheetId="2">[75]PP!$IC$6</definedName>
    <definedName name="LOP" localSheetId="10">[75]PP!$IC$6</definedName>
    <definedName name="LOP" localSheetId="15">[75]PP!$IC$6</definedName>
    <definedName name="LOP" localSheetId="18">[75]PP!$IC$6</definedName>
    <definedName name="LOP" localSheetId="17">[75]PP!$IC$6</definedName>
    <definedName name="LOP" localSheetId="16">[75]PP!$IC$6</definedName>
    <definedName name="LOP" localSheetId="14">[75]PP!$IC$6</definedName>
    <definedName name="LOP" localSheetId="13">[75]PP!$IC$6</definedName>
    <definedName name="LOP" localSheetId="3">[75]PP!$IC$6</definedName>
    <definedName name="LOP">[75]PP!$IC$6</definedName>
    <definedName name="Lower_Noz">#REF!</definedName>
    <definedName name="LowerNoz" localSheetId="11">'[108]HEADER &amp; NOZZLES'!$O$189:$Q$236</definedName>
    <definedName name="LowerNoz" localSheetId="1">'[108]HEADER &amp; NOZZLES'!$O$189:$Q$236</definedName>
    <definedName name="LowerNoz" localSheetId="2">'[108]HEADER &amp; NOZZLES'!$O$189:$Q$236</definedName>
    <definedName name="LowerNoz" localSheetId="10">'[108]HEADER &amp; NOZZLES'!$O$189:$Q$236</definedName>
    <definedName name="LowerNoz" localSheetId="15">'[108]HEADER &amp; NOZZLES'!$O$189:$Q$236</definedName>
    <definedName name="LowerNoz" localSheetId="18">'[108]HEADER &amp; NOZZLES'!$O$189:$Q$236</definedName>
    <definedName name="LowerNoz" localSheetId="17">'[108]HEADER &amp; NOZZLES'!$O$189:$Q$236</definedName>
    <definedName name="LowerNoz" localSheetId="16">'[108]HEADER &amp; NOZZLES'!$O$189:$Q$236</definedName>
    <definedName name="LowerNoz" localSheetId="14">'[108]HEADER &amp; NOZZLES'!$O$189:$Q$236</definedName>
    <definedName name="LowerNoz" localSheetId="13">'[108]HEADER &amp; NOZZLES'!$O$189:$Q$236</definedName>
    <definedName name="LowerNoz" localSheetId="3">'[108]HEADER &amp; NOZZLES'!$O$189:$Q$236</definedName>
    <definedName name="LowerNoz">'[108]HEADER &amp; NOZZLES'!$O$189:$Q$236</definedName>
    <definedName name="LPEcDPres">#REF!</definedName>
    <definedName name="LPEcTbDPres">#REF!</definedName>
    <definedName name="LPEcV">#REF!</definedName>
    <definedName name="LPEvDPres">#REF!</definedName>
    <definedName name="LPFWDPRes">#REF!</definedName>
    <definedName name="LPFWDPRess">#REF!</definedName>
    <definedName name="LPR" localSheetId="11">[75]PP!$IG$1</definedName>
    <definedName name="LPR" localSheetId="1">[75]PP!$IG$1</definedName>
    <definedName name="LPR" localSheetId="2">[75]PP!$IG$1</definedName>
    <definedName name="LPR" localSheetId="10">[75]PP!$IG$1</definedName>
    <definedName name="LPR" localSheetId="15">[75]PP!$IG$1</definedName>
    <definedName name="LPR" localSheetId="18">[75]PP!$IG$1</definedName>
    <definedName name="LPR" localSheetId="17">[75]PP!$IG$1</definedName>
    <definedName name="LPR" localSheetId="16">[75]PP!$IG$1</definedName>
    <definedName name="LPR" localSheetId="14">[75]PP!$IG$1</definedName>
    <definedName name="LPR" localSheetId="13">[75]PP!$IG$1</definedName>
    <definedName name="LPR" localSheetId="3">[75]PP!$IG$1</definedName>
    <definedName name="LPR">[75]PP!$IG$1</definedName>
    <definedName name="LPSRV">#REF!</definedName>
    <definedName name="LPSysDPres">#REF!</definedName>
    <definedName name="Lt." localSheetId="2" hidden="1">{#N/A,#N/A,TRUE,"Str.";#N/A,#N/A,TRUE,"Steel &amp; Roof";#N/A,#N/A,TRUE,"Arc.";#N/A,#N/A,TRUE,"Preliminary";#N/A,#N/A,TRUE,"Sum_Prelim"}</definedName>
    <definedName name="Lt." localSheetId="3" hidden="1">{#N/A,#N/A,TRUE,"Str.";#N/A,#N/A,TRUE,"Steel &amp; Roof";#N/A,#N/A,TRUE,"Arc.";#N/A,#N/A,TRUE,"Preliminary";#N/A,#N/A,TRUE,"Sum_Prelim"}</definedName>
    <definedName name="Lt." hidden="1">{#N/A,#N/A,TRUE,"Str.";#N/A,#N/A,TRUE,"Steel &amp; Roof";#N/A,#N/A,TRUE,"Arc.";#N/A,#N/A,TRUE,"Preliminary";#N/A,#N/A,TRUE,"Sum_Prelim"}</definedName>
    <definedName name="Ltt">'[32]Xuly Data'!#REF!</definedName>
    <definedName name="Luftkanal">#REF!</definedName>
    <definedName name="Lüftungsart">#REF!</definedName>
    <definedName name="lugoljgb.ikf" localSheetId="11" hidden="1">{#N/A,#N/A,FALSE,"HO Sum";#N/A,#N/A,FALSE,"HO Rates";#N/A,#N/A,FALSE,"Co Sum";#N/A,#N/A,FALSE,"Clients Office";#N/A,#N/A,FALSE,"Field Sum";#N/A,#N/A,FALSE,"Field Rates"}</definedName>
    <definedName name="lugoljgb.ikf" localSheetId="1" hidden="1">{#N/A,#N/A,FALSE,"HO Sum";#N/A,#N/A,FALSE,"HO Rates";#N/A,#N/A,FALSE,"Co Sum";#N/A,#N/A,FALSE,"Clients Office";#N/A,#N/A,FALSE,"Field Sum";#N/A,#N/A,FALSE,"Field Rates"}</definedName>
    <definedName name="lugoljgb.ikf" localSheetId="2" hidden="1">{#N/A,#N/A,FALSE,"HO Sum";#N/A,#N/A,FALSE,"HO Rates";#N/A,#N/A,FALSE,"Co Sum";#N/A,#N/A,FALSE,"Clients Office";#N/A,#N/A,FALSE,"Field Sum";#N/A,#N/A,FALSE,"Field Rates"}</definedName>
    <definedName name="lugoljgb.ikf" localSheetId="10" hidden="1">{#N/A,#N/A,FALSE,"HO Sum";#N/A,#N/A,FALSE,"HO Rates";#N/A,#N/A,FALSE,"Co Sum";#N/A,#N/A,FALSE,"Clients Office";#N/A,#N/A,FALSE,"Field Sum";#N/A,#N/A,FALSE,"Field Rates"}</definedName>
    <definedName name="lugoljgb.ikf" localSheetId="15" hidden="1">{#N/A,#N/A,FALSE,"HO Sum";#N/A,#N/A,FALSE,"HO Rates";#N/A,#N/A,FALSE,"Co Sum";#N/A,#N/A,FALSE,"Clients Office";#N/A,#N/A,FALSE,"Field Sum";#N/A,#N/A,FALSE,"Field Rates"}</definedName>
    <definedName name="lugoljgb.ikf" localSheetId="18" hidden="1">{#N/A,#N/A,FALSE,"HO Sum";#N/A,#N/A,FALSE,"HO Rates";#N/A,#N/A,FALSE,"Co Sum";#N/A,#N/A,FALSE,"Clients Office";#N/A,#N/A,FALSE,"Field Sum";#N/A,#N/A,FALSE,"Field Rates"}</definedName>
    <definedName name="lugoljgb.ikf" localSheetId="17" hidden="1">{#N/A,#N/A,FALSE,"HO Sum";#N/A,#N/A,FALSE,"HO Rates";#N/A,#N/A,FALSE,"Co Sum";#N/A,#N/A,FALSE,"Clients Office";#N/A,#N/A,FALSE,"Field Sum";#N/A,#N/A,FALSE,"Field Rates"}</definedName>
    <definedName name="lugoljgb.ikf" localSheetId="16" hidden="1">{#N/A,#N/A,FALSE,"HO Sum";#N/A,#N/A,FALSE,"HO Rates";#N/A,#N/A,FALSE,"Co Sum";#N/A,#N/A,FALSE,"Clients Office";#N/A,#N/A,FALSE,"Field Sum";#N/A,#N/A,FALSE,"Field Rates"}</definedName>
    <definedName name="lugoljgb.ikf" localSheetId="14" hidden="1">{#N/A,#N/A,FALSE,"HO Sum";#N/A,#N/A,FALSE,"HO Rates";#N/A,#N/A,FALSE,"Co Sum";#N/A,#N/A,FALSE,"Clients Office";#N/A,#N/A,FALSE,"Field Sum";#N/A,#N/A,FALSE,"Field Rates"}</definedName>
    <definedName name="lugoljgb.ikf" localSheetId="13" hidden="1">{#N/A,#N/A,FALSE,"HO Sum";#N/A,#N/A,FALSE,"HO Rates";#N/A,#N/A,FALSE,"Co Sum";#N/A,#N/A,FALSE,"Clients Office";#N/A,#N/A,FALSE,"Field Sum";#N/A,#N/A,FALSE,"Field Rates"}</definedName>
    <definedName name="lugoljgb.ikf" localSheetId="3" hidden="1">{#N/A,#N/A,FALSE,"HO Sum";#N/A,#N/A,FALSE,"HO Rates";#N/A,#N/A,FALSE,"Co Sum";#N/A,#N/A,FALSE,"Clients Office";#N/A,#N/A,FALSE,"Field Sum";#N/A,#N/A,FALSE,"Field Rates"}</definedName>
    <definedName name="lugoljgb.ikf" hidden="1">{#N/A,#N/A,FALSE,"HO Sum";#N/A,#N/A,FALSE,"HO Rates";#N/A,#N/A,FALSE,"Co Sum";#N/A,#N/A,FALSE,"Clients Office";#N/A,#N/A,FALSE,"Field Sum";#N/A,#N/A,FALSE,"Field Rates"}</definedName>
    <definedName name="luoithep">#REF!</definedName>
    <definedName name="m" localSheetId="11">#REF!</definedName>
    <definedName name="m" localSheetId="1">#REF!</definedName>
    <definedName name="m" localSheetId="2">#REF!</definedName>
    <definedName name="m" localSheetId="10">#REF!</definedName>
    <definedName name="m" localSheetId="15">#REF!</definedName>
    <definedName name="m" localSheetId="18">#REF!</definedName>
    <definedName name="m" localSheetId="17">#REF!</definedName>
    <definedName name="m" localSheetId="16">#REF!</definedName>
    <definedName name="m" localSheetId="14">#REF!</definedName>
    <definedName name="m" localSheetId="13">#REF!</definedName>
    <definedName name="m" localSheetId="3">#REF!</definedName>
    <definedName name="m">#REF!</definedName>
    <definedName name="m_1">[47]Input!#REF!</definedName>
    <definedName name="m_2">[47]Input!#REF!</definedName>
    <definedName name="m_3">[47]Input!#REF!</definedName>
    <definedName name="m_4">[47]Input!#REF!</definedName>
    <definedName name="M1_">#N/A</definedName>
    <definedName name="M12ba3p">#REF!</definedName>
    <definedName name="M12bb1p">#REF!</definedName>
    <definedName name="M12cbnc">#REF!</definedName>
    <definedName name="M12cbvl">#REF!</definedName>
    <definedName name="M14bb1p">#REF!</definedName>
    <definedName name="M2_">#N/A</definedName>
    <definedName name="m8aanc">#REF!</definedName>
    <definedName name="m8aavl">#REF!</definedName>
    <definedName name="MA_CS" localSheetId="11">[109]MATERIALS!$A$2:$C$9523</definedName>
    <definedName name="MA_CS" localSheetId="1">[109]MATERIALS!$A$2:$C$9523</definedName>
    <definedName name="MA_CS" localSheetId="2">[109]MATERIALS!$A$2:$C$9523</definedName>
    <definedName name="MA_CS" localSheetId="10">[109]MATERIALS!$A$2:$C$9523</definedName>
    <definedName name="MA_CS" localSheetId="15">[109]MATERIALS!$A$2:$C$9523</definedName>
    <definedName name="MA_CS" localSheetId="18">[109]MATERIALS!$A$2:$C$9523</definedName>
    <definedName name="MA_CS" localSheetId="17">[109]MATERIALS!$A$2:$C$9523</definedName>
    <definedName name="MA_CS" localSheetId="16">[109]MATERIALS!$A$2:$C$9523</definedName>
    <definedName name="MA_CS" localSheetId="14">[109]MATERIALS!$A$2:$C$9523</definedName>
    <definedName name="MA_CS" localSheetId="13">[109]MATERIALS!$A$2:$C$9523</definedName>
    <definedName name="MA_CS" localSheetId="3">[109]MATERIALS!$A$2:$C$9523</definedName>
    <definedName name="MA_CS">[109]MATERIALS!$A$2:$C$9523</definedName>
    <definedName name="Ma3pnc">#REF!</definedName>
    <definedName name="Ma3pvl">#REF!</definedName>
    <definedName name="maa">'[104]Package A'!$D$6:$D$266</definedName>
    <definedName name="Maa3pnc">#REF!</definedName>
    <definedName name="Maa3pvl">#REF!</definedName>
    <definedName name="mab">'[104]Package B'!$D$6:$D$1078</definedName>
    <definedName name="MACHINERY">#REF!</definedName>
    <definedName name="Macro2">#REF!</definedName>
    <definedName name="mahang_tondk">#REF!</definedName>
    <definedName name="Main_Shell_ID">3400</definedName>
    <definedName name="MAJ_CON_EQP">#REF!</definedName>
    <definedName name="Makrodatenbank">#REF!</definedName>
    <definedName name="Makroliste">#REF!</definedName>
    <definedName name="MANG">#REF!</definedName>
    <definedName name="Manp." localSheetId="2" hidden="1">{#N/A,#N/A,FALSE,"CCTV"}</definedName>
    <definedName name="Manp." localSheetId="3" hidden="1">{#N/A,#N/A,FALSE,"CCTV"}</definedName>
    <definedName name="Manp." hidden="1">{#N/A,#N/A,FALSE,"CCTV"}</definedName>
    <definedName name="Manpnew" localSheetId="2" hidden="1">{#N/A,#N/A,FALSE,"CCTV"}</definedName>
    <definedName name="Manpnew" localSheetId="3" hidden="1">{#N/A,#N/A,FALSE,"CCTV"}</definedName>
    <definedName name="Manpnew" hidden="1">{#N/A,#N/A,FALSE,"CCTV"}</definedName>
    <definedName name="MANPOWER2" localSheetId="11" hidden="1">{"Total Indirect Manpower",#N/A,FALSE,"J";"Total Direct Manpower",#N/A,FALSE,"J";"Direct Structural Manpower",#N/A,FALSE,"J";"Direct Mechanical Manpower",#N/A,FALSE,"J";"Direct Piping Manpower",#N/A,FALSE,"J";"Direct Tanks Manpower",#N/A,FALSE,"J";"Direct ElecInstrSS Manpower",#N/A,FALSE,"J"}</definedName>
    <definedName name="MANPOWER2" localSheetId="1" hidden="1">{"Total Indirect Manpower",#N/A,FALSE,"J";"Total Direct Manpower",#N/A,FALSE,"J";"Direct Structural Manpower",#N/A,FALSE,"J";"Direct Mechanical Manpower",#N/A,FALSE,"J";"Direct Piping Manpower",#N/A,FALSE,"J";"Direct Tanks Manpower",#N/A,FALSE,"J";"Direct ElecInstrSS Manpower",#N/A,FALSE,"J"}</definedName>
    <definedName name="MANPOWER2" localSheetId="2" hidden="1">{"Total Indirect Manpower",#N/A,FALSE,"J";"Total Direct Manpower",#N/A,FALSE,"J";"Direct Structural Manpower",#N/A,FALSE,"J";"Direct Mechanical Manpower",#N/A,FALSE,"J";"Direct Piping Manpower",#N/A,FALSE,"J";"Direct Tanks Manpower",#N/A,FALSE,"J";"Direct ElecInstrSS Manpower",#N/A,FALSE,"J"}</definedName>
    <definedName name="MANPOWER2" localSheetId="10" hidden="1">{"Total Indirect Manpower",#N/A,FALSE,"J";"Total Direct Manpower",#N/A,FALSE,"J";"Direct Structural Manpower",#N/A,FALSE,"J";"Direct Mechanical Manpower",#N/A,FALSE,"J";"Direct Piping Manpower",#N/A,FALSE,"J";"Direct Tanks Manpower",#N/A,FALSE,"J";"Direct ElecInstrSS Manpower",#N/A,FALSE,"J"}</definedName>
    <definedName name="MANPOWER2" localSheetId="15" hidden="1">{"Total Indirect Manpower",#N/A,FALSE,"J";"Total Direct Manpower",#N/A,FALSE,"J";"Direct Structural Manpower",#N/A,FALSE,"J";"Direct Mechanical Manpower",#N/A,FALSE,"J";"Direct Piping Manpower",#N/A,FALSE,"J";"Direct Tanks Manpower",#N/A,FALSE,"J";"Direct ElecInstrSS Manpower",#N/A,FALSE,"J"}</definedName>
    <definedName name="MANPOWER2" localSheetId="18" hidden="1">{"Total Indirect Manpower",#N/A,FALSE,"J";"Total Direct Manpower",#N/A,FALSE,"J";"Direct Structural Manpower",#N/A,FALSE,"J";"Direct Mechanical Manpower",#N/A,FALSE,"J";"Direct Piping Manpower",#N/A,FALSE,"J";"Direct Tanks Manpower",#N/A,FALSE,"J";"Direct ElecInstrSS Manpower",#N/A,FALSE,"J"}</definedName>
    <definedName name="MANPOWER2" localSheetId="17" hidden="1">{"Total Indirect Manpower",#N/A,FALSE,"J";"Total Direct Manpower",#N/A,FALSE,"J";"Direct Structural Manpower",#N/A,FALSE,"J";"Direct Mechanical Manpower",#N/A,FALSE,"J";"Direct Piping Manpower",#N/A,FALSE,"J";"Direct Tanks Manpower",#N/A,FALSE,"J";"Direct ElecInstrSS Manpower",#N/A,FALSE,"J"}</definedName>
    <definedName name="MANPOWER2" localSheetId="16" hidden="1">{"Total Indirect Manpower",#N/A,FALSE,"J";"Total Direct Manpower",#N/A,FALSE,"J";"Direct Structural Manpower",#N/A,FALSE,"J";"Direct Mechanical Manpower",#N/A,FALSE,"J";"Direct Piping Manpower",#N/A,FALSE,"J";"Direct Tanks Manpower",#N/A,FALSE,"J";"Direct ElecInstrSS Manpower",#N/A,FALSE,"J"}</definedName>
    <definedName name="MANPOWER2" localSheetId="14" hidden="1">{"Total Indirect Manpower",#N/A,FALSE,"J";"Total Direct Manpower",#N/A,FALSE,"J";"Direct Structural Manpower",#N/A,FALSE,"J";"Direct Mechanical Manpower",#N/A,FALSE,"J";"Direct Piping Manpower",#N/A,FALSE,"J";"Direct Tanks Manpower",#N/A,FALSE,"J";"Direct ElecInstrSS Manpower",#N/A,FALSE,"J"}</definedName>
    <definedName name="MANPOWER2" localSheetId="13" hidden="1">{"Total Indirect Manpower",#N/A,FALSE,"J";"Total Direct Manpower",#N/A,FALSE,"J";"Direct Structural Manpower",#N/A,FALSE,"J";"Direct Mechanical Manpower",#N/A,FALSE,"J";"Direct Piping Manpower",#N/A,FALSE,"J";"Direct Tanks Manpower",#N/A,FALSE,"J";"Direct ElecInstrSS Manpower",#N/A,FALSE,"J"}</definedName>
    <definedName name="MANPOWER2" localSheetId="3" hidden="1">{"Total Indirect Manpower",#N/A,FALSE,"J";"Total Direct Manpower",#N/A,FALSE,"J";"Direct Structural Manpower",#N/A,FALSE,"J";"Direct Mechanical Manpower",#N/A,FALSE,"J";"Direct Piping Manpower",#N/A,FALSE,"J";"Direct Tanks Manpower",#N/A,FALSE,"J";"Direct ElecInstrSS Manpower",#N/A,FALSE,"J"}</definedName>
    <definedName name="MANPOWER2" hidden="1">{"Total Indirect Manpower",#N/A,FALSE,"J";"Total Direct Manpower",#N/A,FALSE,"J";"Direct Structural Manpower",#N/A,FALSE,"J";"Direct Mechanical Manpower",#N/A,FALSE,"J";"Direct Piping Manpower",#N/A,FALSE,"J";"Direct Tanks Manpower",#N/A,FALSE,"J";"Direct ElecInstrSS Manpower",#N/A,FALSE,"J"}</definedName>
    <definedName name="Markup" localSheetId="11">[63]Summary!$D$18</definedName>
    <definedName name="Markup" localSheetId="1">[63]Summary!$D$18</definedName>
    <definedName name="Markup" localSheetId="2">[63]Summary!$D$18</definedName>
    <definedName name="Markup" localSheetId="10">[63]Summary!$D$18</definedName>
    <definedName name="Markup" localSheetId="15">[63]Summary!$D$18</definedName>
    <definedName name="Markup" localSheetId="18">[63]Summary!$D$18</definedName>
    <definedName name="Markup" localSheetId="17">[63]Summary!$D$18</definedName>
    <definedName name="Markup" localSheetId="16">[63]Summary!$D$18</definedName>
    <definedName name="Markup" localSheetId="14">[63]Summary!$D$18</definedName>
    <definedName name="Markup" localSheetId="13">[63]Summary!$D$18</definedName>
    <definedName name="Markup" localSheetId="3">[63]Summary!$D$18</definedName>
    <definedName name="Markup">[63]Summary!$D$18</definedName>
    <definedName name="MAS" localSheetId="11" hidden="1">{#N/A,#N/A,FALSE,"Project Cost Summary";#N/A,#N/A,FALSE,"Man Hour Summary"}</definedName>
    <definedName name="MAS" localSheetId="1" hidden="1">{#N/A,#N/A,FALSE,"Project Cost Summary";#N/A,#N/A,FALSE,"Man Hour Summary"}</definedName>
    <definedName name="MAS" localSheetId="2" hidden="1">{#N/A,#N/A,FALSE,"Project Cost Summary";#N/A,#N/A,FALSE,"Man Hour Summary"}</definedName>
    <definedName name="MAS" localSheetId="10" hidden="1">{#N/A,#N/A,FALSE,"Project Cost Summary";#N/A,#N/A,FALSE,"Man Hour Summary"}</definedName>
    <definedName name="MAS" localSheetId="15" hidden="1">{#N/A,#N/A,FALSE,"Project Cost Summary";#N/A,#N/A,FALSE,"Man Hour Summary"}</definedName>
    <definedName name="MAS" localSheetId="18" hidden="1">{#N/A,#N/A,FALSE,"Project Cost Summary";#N/A,#N/A,FALSE,"Man Hour Summary"}</definedName>
    <definedName name="MAS" localSheetId="17" hidden="1">{#N/A,#N/A,FALSE,"Project Cost Summary";#N/A,#N/A,FALSE,"Man Hour Summary"}</definedName>
    <definedName name="MAS" localSheetId="16" hidden="1">{#N/A,#N/A,FALSE,"Project Cost Summary";#N/A,#N/A,FALSE,"Man Hour Summary"}</definedName>
    <definedName name="MAS" localSheetId="14" hidden="1">{#N/A,#N/A,FALSE,"Project Cost Summary";#N/A,#N/A,FALSE,"Man Hour Summary"}</definedName>
    <definedName name="MAS" localSheetId="13" hidden="1">{#N/A,#N/A,FALSE,"Project Cost Summary";#N/A,#N/A,FALSE,"Man Hour Summary"}</definedName>
    <definedName name="MAS" localSheetId="3" hidden="1">{#N/A,#N/A,FALSE,"Project Cost Summary";#N/A,#N/A,FALSE,"Man Hour Summary"}</definedName>
    <definedName name="MAS" hidden="1">{#N/A,#N/A,FALSE,"Project Cost Summary";#N/A,#N/A,FALSE,"Man Hour Summary"}</definedName>
    <definedName name="masaru">#REF!</definedName>
    <definedName name="MASVT">[35]Tables!$C$2:$AA$14</definedName>
    <definedName name="MAT">'[61]COAT&amp;WRAP-QIOT-#3'!#REF!</definedName>
    <definedName name="Mat_cau">#REF!</definedName>
    <definedName name="Material_Baffle" localSheetId="11">[37]DATA_LIST!#REF!</definedName>
    <definedName name="Material_Baffle" localSheetId="1">[37]DATA_LIST!#REF!</definedName>
    <definedName name="Material_Baffle" localSheetId="2">[37]DATA_LIST!#REF!</definedName>
    <definedName name="Material_Baffle" localSheetId="10">[37]DATA_LIST!#REF!</definedName>
    <definedName name="Material_Baffle" localSheetId="15">[37]DATA_LIST!#REF!</definedName>
    <definedName name="Material_Baffle" localSheetId="18">[37]DATA_LIST!#REF!</definedName>
    <definedName name="Material_Baffle" localSheetId="17">[37]DATA_LIST!#REF!</definedName>
    <definedName name="Material_Baffle" localSheetId="16">[37]DATA_LIST!#REF!</definedName>
    <definedName name="Material_Baffle" localSheetId="14">[37]DATA_LIST!#REF!</definedName>
    <definedName name="Material_Baffle" localSheetId="13">[37]DATA_LIST!#REF!</definedName>
    <definedName name="Material_Baffle" localSheetId="3">[37]DATA_LIST!#REF!</definedName>
    <definedName name="Material_Baffle">[37]DATA_LIST!#REF!</definedName>
    <definedName name="Material_Baffles" localSheetId="11">[37]DATA_LIST!$G$4:$G$11</definedName>
    <definedName name="Material_Baffles" localSheetId="1">[37]DATA_LIST!$G$4:$G$11</definedName>
    <definedName name="Material_Baffles" localSheetId="2">[37]DATA_LIST!$G$4:$G$11</definedName>
    <definedName name="Material_Baffles" localSheetId="10">[37]DATA_LIST!$G$4:$G$11</definedName>
    <definedName name="Material_Baffles" localSheetId="15">[37]DATA_LIST!$G$4:$G$11</definedName>
    <definedName name="Material_Baffles" localSheetId="18">[37]DATA_LIST!$G$4:$G$11</definedName>
    <definedName name="Material_Baffles" localSheetId="17">[37]DATA_LIST!$G$4:$G$11</definedName>
    <definedName name="Material_Baffles" localSheetId="16">[37]DATA_LIST!$G$4:$G$11</definedName>
    <definedName name="Material_Baffles" localSheetId="14">[37]DATA_LIST!$G$4:$G$11</definedName>
    <definedName name="Material_Baffles" localSheetId="13">[37]DATA_LIST!$G$4:$G$11</definedName>
    <definedName name="Material_Baffles" localSheetId="3">[37]DATA_LIST!$G$4:$G$11</definedName>
    <definedName name="Material_Baffles">[37]DATA_LIST!$G$4:$G$11</definedName>
    <definedName name="Material_Liners" localSheetId="11">[37]DATA_LIST!$H$4:$H$11</definedName>
    <definedName name="Material_Liners" localSheetId="1">[37]DATA_LIST!$H$4:$H$11</definedName>
    <definedName name="Material_Liners" localSheetId="2">[37]DATA_LIST!$H$4:$H$11</definedName>
    <definedName name="Material_Liners" localSheetId="10">[37]DATA_LIST!$H$4:$H$11</definedName>
    <definedName name="Material_Liners" localSheetId="15">[37]DATA_LIST!$H$4:$H$11</definedName>
    <definedName name="Material_Liners" localSheetId="18">[37]DATA_LIST!$H$4:$H$11</definedName>
    <definedName name="Material_Liners" localSheetId="17">[37]DATA_LIST!$H$4:$H$11</definedName>
    <definedName name="Material_Liners" localSheetId="16">[37]DATA_LIST!$H$4:$H$11</definedName>
    <definedName name="Material_Liners" localSheetId="14">[37]DATA_LIST!$H$4:$H$11</definedName>
    <definedName name="Material_Liners" localSheetId="13">[37]DATA_LIST!$H$4:$H$11</definedName>
    <definedName name="Material_Liners" localSheetId="3">[37]DATA_LIST!$H$4:$H$11</definedName>
    <definedName name="Material_Liners">[37]DATA_LIST!$H$4:$H$11</definedName>
    <definedName name="Material1" localSheetId="11" hidden="1">{#N/A,#N/A,TRUE,"Mhr_Sum"}</definedName>
    <definedName name="Material1" localSheetId="1" hidden="1">{#N/A,#N/A,TRUE,"Mhr_Sum"}</definedName>
    <definedName name="Material1" localSheetId="2" hidden="1">{#N/A,#N/A,TRUE,"Mhr_Sum"}</definedName>
    <definedName name="Material1" localSheetId="10" hidden="1">{#N/A,#N/A,TRUE,"Mhr_Sum"}</definedName>
    <definedName name="Material1" localSheetId="15" hidden="1">{#N/A,#N/A,TRUE,"Mhr_Sum"}</definedName>
    <definedName name="Material1" localSheetId="18" hidden="1">{#N/A,#N/A,TRUE,"Mhr_Sum"}</definedName>
    <definedName name="Material1" localSheetId="17" hidden="1">{#N/A,#N/A,TRUE,"Mhr_Sum"}</definedName>
    <definedName name="Material1" localSheetId="16" hidden="1">{#N/A,#N/A,TRUE,"Mhr_Sum"}</definedName>
    <definedName name="Material1" localSheetId="14" hidden="1">{#N/A,#N/A,TRUE,"Mhr_Sum"}</definedName>
    <definedName name="Material1" localSheetId="13" hidden="1">{#N/A,#N/A,TRUE,"Mhr_Sum"}</definedName>
    <definedName name="Material1" localSheetId="3" hidden="1">{#N/A,#N/A,TRUE,"Mhr_Sum"}</definedName>
    <definedName name="Material1" hidden="1">{#N/A,#N/A,TRUE,"Mhr_Sum"}</definedName>
    <definedName name="MaterialMatrix_1" localSheetId="11">[88]DATA_REFERENCE!$D$3:$F$16</definedName>
    <definedName name="MaterialMatrix_1" localSheetId="1">[88]DATA_REFERENCE!$D$3:$F$16</definedName>
    <definedName name="MaterialMatrix_1" localSheetId="2">[88]DATA_REFERENCE!$D$3:$F$16</definedName>
    <definedName name="MaterialMatrix_1" localSheetId="10">[88]DATA_REFERENCE!$D$3:$F$16</definedName>
    <definedName name="MaterialMatrix_1" localSheetId="15">[88]DATA_REFERENCE!$D$3:$F$16</definedName>
    <definedName name="MaterialMatrix_1" localSheetId="18">[88]DATA_REFERENCE!$D$3:$F$16</definedName>
    <definedName name="MaterialMatrix_1" localSheetId="17">[88]DATA_REFERENCE!$D$3:$F$16</definedName>
    <definedName name="MaterialMatrix_1" localSheetId="16">[88]DATA_REFERENCE!$D$3:$F$16</definedName>
    <definedName name="MaterialMatrix_1" localSheetId="14">[88]DATA_REFERENCE!$D$3:$F$16</definedName>
    <definedName name="MaterialMatrix_1" localSheetId="13">[88]DATA_REFERENCE!$D$3:$F$16</definedName>
    <definedName name="MaterialMatrix_1" localSheetId="3">[88]DATA_REFERENCE!$D$3:$F$16</definedName>
    <definedName name="MaterialMatrix_1">[88]DATA_REFERENCE!$D$3:$F$16</definedName>
    <definedName name="MaterialMatrix_2" localSheetId="11">[88]DATA_REFERENCE!$I$4:$K$9</definedName>
    <definedName name="MaterialMatrix_2" localSheetId="1">[88]DATA_REFERENCE!$I$4:$K$9</definedName>
    <definedName name="MaterialMatrix_2" localSheetId="2">[88]DATA_REFERENCE!$I$4:$K$9</definedName>
    <definedName name="MaterialMatrix_2" localSheetId="10">[88]DATA_REFERENCE!$I$4:$K$9</definedName>
    <definedName name="MaterialMatrix_2" localSheetId="15">[88]DATA_REFERENCE!$I$4:$K$9</definedName>
    <definedName name="MaterialMatrix_2" localSheetId="18">[88]DATA_REFERENCE!$I$4:$K$9</definedName>
    <definedName name="MaterialMatrix_2" localSheetId="17">[88]DATA_REFERENCE!$I$4:$K$9</definedName>
    <definedName name="MaterialMatrix_2" localSheetId="16">[88]DATA_REFERENCE!$I$4:$K$9</definedName>
    <definedName name="MaterialMatrix_2" localSheetId="14">[88]DATA_REFERENCE!$I$4:$K$9</definedName>
    <definedName name="MaterialMatrix_2" localSheetId="13">[88]DATA_REFERENCE!$I$4:$K$9</definedName>
    <definedName name="MaterialMatrix_2" localSheetId="3">[88]DATA_REFERENCE!$I$4:$K$9</definedName>
    <definedName name="MaterialMatrix_2">[88]DATA_REFERENCE!$I$4:$K$9</definedName>
    <definedName name="matit">[42]gvl!$Q$69</definedName>
    <definedName name="MATL_Rate">#REF!</definedName>
    <definedName name="mau">#REF!</definedName>
    <definedName name="max" localSheetId="11">[110]Renf_flat_center!#REF!</definedName>
    <definedName name="max" localSheetId="1">[110]Renf_flat_center!#REF!</definedName>
    <definedName name="max" localSheetId="2">[110]Renf_flat_center!#REF!</definedName>
    <definedName name="max" localSheetId="10">[110]Renf_flat_center!#REF!</definedName>
    <definedName name="max" localSheetId="15">[110]Renf_flat_center!#REF!</definedName>
    <definedName name="max" localSheetId="18">[110]Renf_flat_center!#REF!</definedName>
    <definedName name="max" localSheetId="17">[110]Renf_flat_center!#REF!</definedName>
    <definedName name="max" localSheetId="16">[110]Renf_flat_center!#REF!</definedName>
    <definedName name="max" localSheetId="14">[110]Renf_flat_center!#REF!</definedName>
    <definedName name="max" localSheetId="13">[110]Renf_flat_center!#REF!</definedName>
    <definedName name="max" localSheetId="3">[110]Renf_flat_center!#REF!</definedName>
    <definedName name="max">[110]Renf_flat_center!#REF!</definedName>
    <definedName name="max_col_pitch">#REF!</definedName>
    <definedName name="Max_Ship_Lg" localSheetId="11">'[46]Noise (3)'!$O$46</definedName>
    <definedName name="Max_Ship_Lg" localSheetId="1">'[46]Noise (3)'!$O$46</definedName>
    <definedName name="Max_Ship_Lg" localSheetId="2">'[46]Noise (3)'!$O$46</definedName>
    <definedName name="Max_Ship_Lg" localSheetId="10">'[46]Noise (3)'!$O$46</definedName>
    <definedName name="Max_Ship_Lg" localSheetId="15">'[46]Noise (3)'!$O$46</definedName>
    <definedName name="Max_Ship_Lg" localSheetId="18">'[46]Noise (3)'!$O$46</definedName>
    <definedName name="Max_Ship_Lg" localSheetId="17">'[46]Noise (3)'!$O$46</definedName>
    <definedName name="Max_Ship_Lg" localSheetId="16">'[46]Noise (3)'!$O$46</definedName>
    <definedName name="Max_Ship_Lg" localSheetId="14">'[46]Noise (3)'!$O$46</definedName>
    <definedName name="Max_Ship_Lg" localSheetId="13">'[46]Noise (3)'!$O$46</definedName>
    <definedName name="Max_Ship_Lg" localSheetId="3">'[46]Noise (3)'!$O$46</definedName>
    <definedName name="Max_Ship_Lg">'[46]Noise (3)'!$O$46</definedName>
    <definedName name="Maximum_Wind_Deflection">#REF!</definedName>
    <definedName name="mayumi">#REF!</definedName>
    <definedName name="Mba1p">#REF!</definedName>
    <definedName name="Mba3p">#REF!</definedName>
    <definedName name="Mbb3p">#REF!</definedName>
    <definedName name="Mbn1p">#REF!</definedName>
    <definedName name="MCCO" localSheetId="2" hidden="1">{#N/A,#N/A,FALSE,"CCTV"}</definedName>
    <definedName name="MCCO" localSheetId="3" hidden="1">{#N/A,#N/A,FALSE,"CCTV"}</definedName>
    <definedName name="MCCO" hidden="1">{#N/A,#N/A,FALSE,"CCTV"}</definedName>
    <definedName name="MCCO10" localSheetId="2" hidden="1">{#N/A,#N/A,FALSE,"CCTV"}</definedName>
    <definedName name="MCCO10" localSheetId="3" hidden="1">{#N/A,#N/A,FALSE,"CCTV"}</definedName>
    <definedName name="MCCO10" hidden="1">{#N/A,#N/A,FALSE,"CCTV"}</definedName>
    <definedName name="MCCO11" localSheetId="2" hidden="1">{#N/A,#N/A,FALSE,"CCTV"}</definedName>
    <definedName name="MCCO11" localSheetId="3" hidden="1">{#N/A,#N/A,FALSE,"CCTV"}</definedName>
    <definedName name="MCCO11" hidden="1">{#N/A,#N/A,FALSE,"CCTV"}</definedName>
    <definedName name="MCCO12" localSheetId="2" hidden="1">{#N/A,#N/A,FALSE,"CCTV"}</definedName>
    <definedName name="MCCO12" localSheetId="3" hidden="1">{#N/A,#N/A,FALSE,"CCTV"}</definedName>
    <definedName name="MCCO12" hidden="1">{#N/A,#N/A,FALSE,"CCTV"}</definedName>
    <definedName name="MCCO13" localSheetId="2" hidden="1">{#N/A,#N/A,FALSE,"CCTV"}</definedName>
    <definedName name="MCCO13" localSheetId="3" hidden="1">{#N/A,#N/A,FALSE,"CCTV"}</definedName>
    <definedName name="MCCO13" hidden="1">{#N/A,#N/A,FALSE,"CCTV"}</definedName>
    <definedName name="MCCO3" localSheetId="2" hidden="1">{#N/A,#N/A,FALSE,"CCTV"}</definedName>
    <definedName name="MCCO3" localSheetId="3" hidden="1">{#N/A,#N/A,FALSE,"CCTV"}</definedName>
    <definedName name="MCCO3" hidden="1">{#N/A,#N/A,FALSE,"CCTV"}</definedName>
    <definedName name="MCCO4" localSheetId="2" hidden="1">{#N/A,#N/A,FALSE,"CCTV"}</definedName>
    <definedName name="MCCO4" localSheetId="3" hidden="1">{#N/A,#N/A,FALSE,"CCTV"}</definedName>
    <definedName name="MCCO4" hidden="1">{#N/A,#N/A,FALSE,"CCTV"}</definedName>
    <definedName name="MCCO5" localSheetId="2" hidden="1">{#N/A,#N/A,FALSE,"CCTV"}</definedName>
    <definedName name="MCCO5" localSheetId="3" hidden="1">{#N/A,#N/A,FALSE,"CCTV"}</definedName>
    <definedName name="MCCO5" hidden="1">{#N/A,#N/A,FALSE,"CCTV"}</definedName>
    <definedName name="MCCO6" localSheetId="2" hidden="1">{#N/A,#N/A,FALSE,"CCTV"}</definedName>
    <definedName name="MCCO6" localSheetId="3" hidden="1">{#N/A,#N/A,FALSE,"CCTV"}</definedName>
    <definedName name="MCCO6" hidden="1">{#N/A,#N/A,FALSE,"CCTV"}</definedName>
    <definedName name="MCCO7" localSheetId="2" hidden="1">{#N/A,#N/A,FALSE,"CCTV"}</definedName>
    <definedName name="MCCO7" localSheetId="3" hidden="1">{#N/A,#N/A,FALSE,"CCTV"}</definedName>
    <definedName name="MCCO7" hidden="1">{#N/A,#N/A,FALSE,"CCTV"}</definedName>
    <definedName name="MCCO8" localSheetId="2" hidden="1">{#N/A,#N/A,FALSE,"CCTV"}</definedName>
    <definedName name="MCCO8" localSheetId="3" hidden="1">{#N/A,#N/A,FALSE,"CCTV"}</definedName>
    <definedName name="MCCO8" hidden="1">{#N/A,#N/A,FALSE,"CCTV"}</definedName>
    <definedName name="MCCO9" localSheetId="2" hidden="1">{#N/A,#N/A,FALSE,"CCTV"}</definedName>
    <definedName name="MCCO9" localSheetId="3" hidden="1">{#N/A,#N/A,FALSE,"CCTV"}</definedName>
    <definedName name="MCCO9" hidden="1">{#N/A,#N/A,FALSE,"CCTV"}</definedName>
    <definedName name="MCCOÙ" localSheetId="2" hidden="1">{#N/A,#N/A,FALSE,"CCTV"}</definedName>
    <definedName name="MCCOÙ" localSheetId="3" hidden="1">{#N/A,#N/A,FALSE,"CCTV"}</definedName>
    <definedName name="MCCOÙ" hidden="1">{#N/A,#N/A,FALSE,"CCTV"}</definedName>
    <definedName name="MCEL">#REF!</definedName>
    <definedName name="MCFO">#REF!</definedName>
    <definedName name="MCWT">#REF!</definedName>
    <definedName name="MDR_">#REF!</definedName>
    <definedName name="measurement">#REF!</definedName>
    <definedName name="Mechanical" localSheetId="11">[63]Summary!$C$11</definedName>
    <definedName name="Mechanical" localSheetId="1">[63]Summary!$C$11</definedName>
    <definedName name="Mechanical" localSheetId="2">[63]Summary!$C$11</definedName>
    <definedName name="Mechanical" localSheetId="10">[63]Summary!$C$11</definedName>
    <definedName name="Mechanical" localSheetId="15">[63]Summary!$C$11</definedName>
    <definedName name="Mechanical" localSheetId="18">[63]Summary!$C$11</definedName>
    <definedName name="Mechanical" localSheetId="17">[63]Summary!$C$11</definedName>
    <definedName name="Mechanical" localSheetId="16">[63]Summary!$C$11</definedName>
    <definedName name="Mechanical" localSheetId="14">[63]Summary!$C$11</definedName>
    <definedName name="Mechanical" localSheetId="13">[63]Summary!$C$11</definedName>
    <definedName name="Mechanical" localSheetId="3">[63]Summary!$C$11</definedName>
    <definedName name="Mechanical">[63]Summary!$C$11</definedName>
    <definedName name="MENU" localSheetId="11">[75]PP!$HV$2:$IA$2</definedName>
    <definedName name="MENU" localSheetId="1">[75]PP!$HV$2:$IA$2</definedName>
    <definedName name="MENU" localSheetId="2">[75]PP!$HV$2:$IA$2</definedName>
    <definedName name="MENU" localSheetId="10">[75]PP!$HV$2:$IA$2</definedName>
    <definedName name="MENU" localSheetId="15">[75]PP!$HV$2:$IA$2</definedName>
    <definedName name="MENU" localSheetId="18">[75]PP!$HV$2:$IA$2</definedName>
    <definedName name="MENU" localSheetId="17">[75]PP!$HV$2:$IA$2</definedName>
    <definedName name="MENU" localSheetId="16">[75]PP!$HV$2:$IA$2</definedName>
    <definedName name="MENU" localSheetId="14">[75]PP!$HV$2:$IA$2</definedName>
    <definedName name="MENU" localSheetId="13">[75]PP!$HV$2:$IA$2</definedName>
    <definedName name="MENU" localSheetId="3">[75]PP!$HV$2:$IA$2</definedName>
    <definedName name="MENU">[75]PP!$HV$2:$IA$2</definedName>
    <definedName name="MES_10">#REF!</definedName>
    <definedName name="MES_11">#REF!</definedName>
    <definedName name="MES0">#REF!</definedName>
    <definedName name="MES0_1">#REF!</definedName>
    <definedName name="MES0_2">#REF!</definedName>
    <definedName name="MES10_1">#REF!</definedName>
    <definedName name="MES10_2">#REF!</definedName>
    <definedName name="MES20_1">#REF!</definedName>
    <definedName name="MES20_2">#REF!</definedName>
    <definedName name="MES40_1">#REF!</definedName>
    <definedName name="MES40_2">#REF!</definedName>
    <definedName name="Metallbau">#REF!</definedName>
    <definedName name="metering" hidden="1">#REF!</definedName>
    <definedName name="MF">#REF!</definedName>
    <definedName name="mg">[47]Input!#REF!</definedName>
    <definedName name="MG_A">#REF!</definedName>
    <definedName name="mg1.">[47]Input!#REF!</definedName>
    <definedName name="mg2.">[47]Input!#REF!</definedName>
    <definedName name="mGrd">#REF!</definedName>
    <definedName name="mh">#REF!</definedName>
    <definedName name="min" localSheetId="11">[110]Renf_flat_center!#REF!</definedName>
    <definedName name="min" localSheetId="1">[110]Renf_flat_center!#REF!</definedName>
    <definedName name="min" localSheetId="2">[110]Renf_flat_center!#REF!</definedName>
    <definedName name="min" localSheetId="10">[110]Renf_flat_center!#REF!</definedName>
    <definedName name="min" localSheetId="15">[110]Renf_flat_center!#REF!</definedName>
    <definedName name="min" localSheetId="18">[110]Renf_flat_center!#REF!</definedName>
    <definedName name="min" localSheetId="17">[110]Renf_flat_center!#REF!</definedName>
    <definedName name="min" localSheetId="16">[110]Renf_flat_center!#REF!</definedName>
    <definedName name="min" localSheetId="14">[110]Renf_flat_center!#REF!</definedName>
    <definedName name="min" localSheetId="13">[110]Renf_flat_center!#REF!</definedName>
    <definedName name="min" localSheetId="3">[110]Renf_flat_center!#REF!</definedName>
    <definedName name="min">[110]Renf_flat_center!#REF!</definedName>
    <definedName name="minA20A21">#REF!</definedName>
    <definedName name="MinAvgWallFactor">#REF!</definedName>
    <definedName name="Mineralwolle">#REF!</definedName>
    <definedName name="minS1S">#REF!</definedName>
    <definedName name="minS1S2">#REF!</definedName>
    <definedName name="Misc">[71]costing_Misc!$B$7:$N$20</definedName>
    <definedName name="Misc.ID">#REF!</definedName>
    <definedName name="MM" localSheetId="2" hidden="1">{#N/A,#N/A,FALSE,"단가표지"}</definedName>
    <definedName name="MM" localSheetId="3" hidden="1">{#N/A,#N/A,FALSE,"단가표지"}</definedName>
    <definedName name="MM" hidden="1">{#N/A,#N/A,FALSE,"단가표지"}</definedName>
    <definedName name="MM3_to_M3">0.000001</definedName>
    <definedName name="mmm" localSheetId="11" hidden="1">{"EqList",#N/A,FALSE,"Process"}</definedName>
    <definedName name="mmm" localSheetId="1" hidden="1">{"EqList",#N/A,FALSE,"Process"}</definedName>
    <definedName name="mmm" localSheetId="2" hidden="1">{"EqList",#N/A,FALSE,"Process"}</definedName>
    <definedName name="mmm" localSheetId="10" hidden="1">{"EqList",#N/A,FALSE,"Process"}</definedName>
    <definedName name="mmm" localSheetId="15" hidden="1">{"EqList",#N/A,FALSE,"Process"}</definedName>
    <definedName name="mmm" localSheetId="18" hidden="1">{"EqList",#N/A,FALSE,"Process"}</definedName>
    <definedName name="mmm" localSheetId="17" hidden="1">{"EqList",#N/A,FALSE,"Process"}</definedName>
    <definedName name="mmm" localSheetId="16" hidden="1">{"EqList",#N/A,FALSE,"Process"}</definedName>
    <definedName name="mmm" localSheetId="14" hidden="1">{"EqList",#N/A,FALSE,"Process"}</definedName>
    <definedName name="mmm" localSheetId="13" hidden="1">{"EqList",#N/A,FALSE,"Process"}</definedName>
    <definedName name="mmm" localSheetId="3" hidden="1">{"EqList",#N/A,FALSE,"Process"}</definedName>
    <definedName name="mmm" hidden="1">{"EqList",#N/A,FALSE,"Process"}</definedName>
    <definedName name="mmmm" localSheetId="2" hidden="1">{"'장비'!$A$3:$M$12"}</definedName>
    <definedName name="mmmm" localSheetId="3" hidden="1">{"'장비'!$A$3:$M$12"}</definedName>
    <definedName name="mmmm" hidden="1">{"'장비'!$A$3:$M$12"}</definedName>
    <definedName name="mmmmm" localSheetId="11" hidden="1">{#N/A,#N/A,FALSE,"CCTV"}</definedName>
    <definedName name="mmmmm" localSheetId="1" hidden="1">{#N/A,#N/A,FALSE,"CCTV"}</definedName>
    <definedName name="mmmmm" localSheetId="2" hidden="1">{#N/A,#N/A,FALSE,"CCTV"}</definedName>
    <definedName name="mmmmm" localSheetId="10" hidden="1">{#N/A,#N/A,FALSE,"CCTV"}</definedName>
    <definedName name="mmmmm" localSheetId="15" hidden="1">{#N/A,#N/A,FALSE,"CCTV"}</definedName>
    <definedName name="mmmmm" localSheetId="18" hidden="1">{#N/A,#N/A,FALSE,"CCTV"}</definedName>
    <definedName name="mmmmm" localSheetId="17" hidden="1">{#N/A,#N/A,FALSE,"CCTV"}</definedName>
    <definedName name="mmmmm" localSheetId="16" hidden="1">{#N/A,#N/A,FALSE,"CCTV"}</definedName>
    <definedName name="mmmmm" localSheetId="14" hidden="1">{#N/A,#N/A,FALSE,"CCTV"}</definedName>
    <definedName name="mmmmm" localSheetId="13" hidden="1">{#N/A,#N/A,FALSE,"CCTV"}</definedName>
    <definedName name="mmmmm" localSheetId="3" hidden="1">{#N/A,#N/A,FALSE,"CCTV"}</definedName>
    <definedName name="mmmmm" hidden="1">{#N/A,#N/A,FALSE,"CCTV"}</definedName>
    <definedName name="MN" localSheetId="11">#REF!</definedName>
    <definedName name="MN" localSheetId="1">#REF!</definedName>
    <definedName name="MN" localSheetId="2">#REF!</definedName>
    <definedName name="MN" localSheetId="10">#REF!</definedName>
    <definedName name="MN" localSheetId="15">#REF!</definedName>
    <definedName name="MN" localSheetId="18">#REF!</definedName>
    <definedName name="MN" localSheetId="17">#REF!</definedName>
    <definedName name="MN" localSheetId="16">#REF!</definedName>
    <definedName name="MN" localSheetId="14">#REF!</definedName>
    <definedName name="MN" localSheetId="13">#REF!</definedName>
    <definedName name="MN" localSheetId="3">#REF!</definedName>
    <definedName name="MN">#REF!</definedName>
    <definedName name="MNTN">'[32]Xuly Data'!#REF!</definedName>
    <definedName name="MNTT">'[32]Xuly Data'!#REF!</definedName>
    <definedName name="MNummern">#REF!</definedName>
    <definedName name="mo" localSheetId="50" hidden="1">{"'Sheet1'!$L$16"}</definedName>
    <definedName name="mo" localSheetId="11" hidden="1">{"'Sheet1'!$L$16"}</definedName>
    <definedName name="mo" localSheetId="1" hidden="1">{"'Sheet1'!$L$16"}</definedName>
    <definedName name="mo" localSheetId="2" hidden="1">{"'Sheet1'!$L$16"}</definedName>
    <definedName name="mo" localSheetId="10" hidden="1">{"'Sheet1'!$L$16"}</definedName>
    <definedName name="mo" localSheetId="15" hidden="1">{"'Sheet1'!$L$16"}</definedName>
    <definedName name="mo" localSheetId="18" hidden="1">{"'Sheet1'!$L$16"}</definedName>
    <definedName name="mo" localSheetId="17" hidden="1">{"'Sheet1'!$L$16"}</definedName>
    <definedName name="mo" localSheetId="16" hidden="1">{"'Sheet1'!$L$16"}</definedName>
    <definedName name="mo" localSheetId="14" hidden="1">{"'Sheet1'!$L$16"}</definedName>
    <definedName name="mo" localSheetId="13" hidden="1">{"'Sheet1'!$L$16"}</definedName>
    <definedName name="mo" localSheetId="3" hidden="1">{"'Sheet1'!$L$16"}</definedName>
    <definedName name="mo" hidden="1">{"'Sheet1'!$L$16"}</definedName>
    <definedName name="MOBFC">#REF!</definedName>
    <definedName name="MOBFO">#REF!</definedName>
    <definedName name="Mobilkran">#REF!</definedName>
    <definedName name="MOBLC">#REF!</definedName>
    <definedName name="Møc_hao_phÝ">#REF!</definedName>
    <definedName name="module_ship_data">#REF!</definedName>
    <definedName name="moi" localSheetId="50" hidden="1">{"'Sheet1'!$L$16"}</definedName>
    <definedName name="moi" localSheetId="11" hidden="1">{"'Sheet1'!$L$16"}</definedName>
    <definedName name="moi" localSheetId="1" hidden="1">{"'Sheet1'!$L$16"}</definedName>
    <definedName name="moi" localSheetId="2" hidden="1">{"'Sheet1'!$L$16"}</definedName>
    <definedName name="moi" localSheetId="10" hidden="1">{"'Sheet1'!$L$16"}</definedName>
    <definedName name="moi" localSheetId="15" hidden="1">{"'Sheet1'!$L$16"}</definedName>
    <definedName name="moi" localSheetId="18" hidden="1">{"'Sheet1'!$L$16"}</definedName>
    <definedName name="moi" localSheetId="17" hidden="1">{"'Sheet1'!$L$16"}</definedName>
    <definedName name="moi" localSheetId="16" hidden="1">{"'Sheet1'!$L$16"}</definedName>
    <definedName name="moi" localSheetId="14" hidden="1">{"'Sheet1'!$L$16"}</definedName>
    <definedName name="moi" localSheetId="13" hidden="1">{"'Sheet1'!$L$16"}</definedName>
    <definedName name="moi" localSheetId="3" hidden="1">{"'Sheet1'!$L$16"}</definedName>
    <definedName name="moi" hidden="1">{"'Sheet1'!$L$16"}</definedName>
    <definedName name="MONITORPNT" localSheetId="7">[52]!MONITORPNT</definedName>
    <definedName name="MONITORPNT" localSheetId="5">[52]!MONITORPNT</definedName>
    <definedName name="MONITORPNT" localSheetId="23">[52]!MONITORPNT</definedName>
    <definedName name="MONITORPNT" localSheetId="24">[52]!MONITORPNT</definedName>
    <definedName name="MONITORPNT" localSheetId="41">[52]!MONITORPNT</definedName>
    <definedName name="MONITORPNT" localSheetId="46">[52]!MONITORPNT</definedName>
    <definedName name="MONITORPNT" localSheetId="45">[52]!MONITORPNT</definedName>
    <definedName name="MONITORPNT" localSheetId="38">[52]!MONITORPNT</definedName>
    <definedName name="MONITORPNT" localSheetId="30">[52]!MONITORPNT</definedName>
    <definedName name="MONITORPNT" localSheetId="29">[52]!MONITORPNT</definedName>
    <definedName name="MONITORPNT" localSheetId="31">[52]!MONITORPNT</definedName>
    <definedName name="MONITORPNT" localSheetId="37">[52]!MONITORPNT</definedName>
    <definedName name="MONITORPNT" localSheetId="28">[52]!MONITORPNT</definedName>
    <definedName name="MONITORPNT" localSheetId="36">[52]!MONITORPNT</definedName>
    <definedName name="MONITORPNT" localSheetId="44">[52]!MONITORPNT</definedName>
    <definedName name="MONITORPNT" localSheetId="43">[52]!MONITORPNT</definedName>
    <definedName name="MONITORPNT" localSheetId="39">[52]!MONITORPNT</definedName>
    <definedName name="MONITORPNT" localSheetId="47">[52]!MONITORPNT</definedName>
    <definedName name="MONITORPNT" localSheetId="42">[52]!MONITORPNT</definedName>
    <definedName name="MONITORPNT" localSheetId="0">[52]!MONITORPNT</definedName>
    <definedName name="MONITORPNT" localSheetId="11">[52]!MONITORPNT</definedName>
    <definedName name="MONITORPNT" localSheetId="1">[52]!MONITORPNT</definedName>
    <definedName name="MONITORPNT" localSheetId="9">[52]!MONITORPNT</definedName>
    <definedName name="MONITORPNT" localSheetId="8">[52]!MONITORPNT</definedName>
    <definedName name="MONITORPNT" localSheetId="2">[52]!MONITORPNT</definedName>
    <definedName name="MONITORPNT" localSheetId="25">[52]!MONITORPNT</definedName>
    <definedName name="MONITORPNT" localSheetId="35">[52]!MONITORPNT</definedName>
    <definedName name="MONITORPNT" localSheetId="6">[52]!MONITORPNT</definedName>
    <definedName name="MONITORPNT" localSheetId="34">[52]!MONITORPNT</definedName>
    <definedName name="MONITORPNT" localSheetId="33">[52]!MONITORPNT</definedName>
    <definedName name="MONITORPNT" localSheetId="27">[52]!MONITORPNT</definedName>
    <definedName name="MONITORPNT" localSheetId="26">[52]!MONITORPNT</definedName>
    <definedName name="MONITORPNT" localSheetId="32">[52]!MONITORPNT</definedName>
    <definedName name="MONITORPNT" localSheetId="22">[52]!MONITORPNT</definedName>
    <definedName name="MONITORPNT" localSheetId="10">[52]!MONITORPNT</definedName>
    <definedName name="MONITORPNT" localSheetId="15">[52]!MONITORPNT</definedName>
    <definedName name="MONITORPNT" localSheetId="18">[52]!MONITORPNT</definedName>
    <definedName name="MONITORPNT" localSheetId="20">[52]!MONITORPNT</definedName>
    <definedName name="MONITORPNT" localSheetId="40">[52]!MONITORPNT</definedName>
    <definedName name="MONITORPNT" localSheetId="21">[52]!MONITORPNT</definedName>
    <definedName name="MONITORPNT" localSheetId="19">[52]!MONITORPNT</definedName>
    <definedName name="MONITORPNT" localSheetId="17">[52]!MONITORPNT</definedName>
    <definedName name="MONITORPNT" localSheetId="16">[52]!MONITORPNT</definedName>
    <definedName name="MONITORPNT" localSheetId="14">[52]!MONITORPNT</definedName>
    <definedName name="MONITORPNT" localSheetId="13">[52]!MONITORPNT</definedName>
    <definedName name="MONITORPNT" localSheetId="3">[52]!MONITORPNT</definedName>
    <definedName name="MONITORPNT" localSheetId="4">[52]!MONITORPNT</definedName>
    <definedName name="MONITORPNT">[52]!MONITORPNT</definedName>
    <definedName name="morita">#REF!</definedName>
    <definedName name="MOV">[71]costing_MOV!$B$7:$O$35</definedName>
    <definedName name="MP" localSheetId="2" hidden="1">{#N/A,#N/A,FALSE,"CCTV"}</definedName>
    <definedName name="MP" localSheetId="3" hidden="1">{#N/A,#N/A,FALSE,"CCTV"}</definedName>
    <definedName name="MP" hidden="1">{#N/A,#N/A,FALSE,"CCTV"}</definedName>
    <definedName name="MPFC">#REF!</definedName>
    <definedName name="MPFO">#REF!</definedName>
    <definedName name="MPLC">#REF!</definedName>
    <definedName name="MPrice" localSheetId="11">'[63]Labor Sum'!$C$31</definedName>
    <definedName name="MPrice" localSheetId="1">'[63]Labor Sum'!$C$31</definedName>
    <definedName name="MPrice" localSheetId="2">'[63]Labor Sum'!$C$31</definedName>
    <definedName name="MPrice" localSheetId="10">'[63]Labor Sum'!$C$31</definedName>
    <definedName name="MPrice" localSheetId="15">'[63]Labor Sum'!$C$31</definedName>
    <definedName name="MPrice" localSheetId="18">'[63]Labor Sum'!$C$31</definedName>
    <definedName name="MPrice" localSheetId="17">'[63]Labor Sum'!$C$31</definedName>
    <definedName name="MPrice" localSheetId="16">'[63]Labor Sum'!$C$31</definedName>
    <definedName name="MPrice" localSheetId="14">'[63]Labor Sum'!$C$31</definedName>
    <definedName name="MPrice" localSheetId="13">'[63]Labor Sum'!$C$31</definedName>
    <definedName name="MPrice" localSheetId="3">'[63]Labor Sum'!$C$31</definedName>
    <definedName name="MPrice">'[63]Labor Sum'!$C$31</definedName>
    <definedName name="MPS">#REF!</definedName>
    <definedName name="MpwrDistrRev" localSheetId="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MpwrDistrRev" localSheetId="3"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MpwrDistrRev"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mrate">#REF!</definedName>
    <definedName name="MS_FC_FOB_PlMat">#REF!</definedName>
    <definedName name="MS_FC_LocTransp">#REF!</definedName>
    <definedName name="MS_FC_OceanFr">#REF!</definedName>
    <definedName name="MS_LC_FOB_PlMat">#REF!</definedName>
    <definedName name="MS_LC_LocTransp">#REF!</definedName>
    <definedName name="MS_LC_OceanFr">#REF!</definedName>
    <definedName name="Mtccau">[79]ptm!$B:$J</definedName>
    <definedName name="MTMAC12">#REF!</definedName>
    <definedName name="mtram">#REF!</definedName>
    <definedName name="Mu">[111]BEAM!$AF$11</definedName>
    <definedName name="N" localSheetId="11">#REF!</definedName>
    <definedName name="N" localSheetId="1">#REF!</definedName>
    <definedName name="N" localSheetId="2">#REF!</definedName>
    <definedName name="N" localSheetId="10">#REF!</definedName>
    <definedName name="N" localSheetId="15">#REF!</definedName>
    <definedName name="N" localSheetId="18">#REF!</definedName>
    <definedName name="N" localSheetId="17">#REF!</definedName>
    <definedName name="N" localSheetId="16">#REF!</definedName>
    <definedName name="N" localSheetId="14">#REF!</definedName>
    <definedName name="N" localSheetId="13">#REF!</definedName>
    <definedName name="N" localSheetId="3">#REF!</definedName>
    <definedName name="N">#REF!</definedName>
    <definedName name="n.d1">[47]Input!#REF!</definedName>
    <definedName name="n.d2">[47]Input!#REF!</definedName>
    <definedName name="n_bays">#REF!</definedName>
    <definedName name="n_evase_roof_sec">#REF!</definedName>
    <definedName name="n_mod_deep">#REF!</definedName>
    <definedName name="n_wide">#REF!</definedName>
    <definedName name="N_XUAT">[112]NHAP!$C$5:$I$704</definedName>
    <definedName name="n1pig">#REF!</definedName>
    <definedName name="n1pind">#REF!</definedName>
    <definedName name="n1ping">#REF!</definedName>
    <definedName name="n1pint">#REF!</definedName>
    <definedName name="nam" localSheetId="50" hidden="1">{"'Sheet1'!$L$16"}</definedName>
    <definedName name="nam" localSheetId="11" hidden="1">{"'Sheet1'!$L$16"}</definedName>
    <definedName name="nam" localSheetId="1" hidden="1">{"'Sheet1'!$L$16"}</definedName>
    <definedName name="nam" localSheetId="2" hidden="1">{"'Sheet1'!$L$16"}</definedName>
    <definedName name="nam" localSheetId="10" hidden="1">{"'Sheet1'!$L$16"}</definedName>
    <definedName name="nam" localSheetId="15" hidden="1">{"'Sheet1'!$L$16"}</definedName>
    <definedName name="nam" localSheetId="18" hidden="1">{"'Sheet1'!$L$16"}</definedName>
    <definedName name="nam" localSheetId="17" hidden="1">{"'Sheet1'!$L$16"}</definedName>
    <definedName name="nam" localSheetId="16" hidden="1">{"'Sheet1'!$L$16"}</definedName>
    <definedName name="nam" localSheetId="14" hidden="1">{"'Sheet1'!$L$16"}</definedName>
    <definedName name="nam" localSheetId="13" hidden="1">{"'Sheet1'!$L$16"}</definedName>
    <definedName name="nam" localSheetId="3" hidden="1">{"'Sheet1'!$L$16"}</definedName>
    <definedName name="nam" hidden="1">{"'Sheet1'!$L$16"}</definedName>
    <definedName name="NBCHAUD">#REF!</definedName>
    <definedName name="NBPAS">#REF!</definedName>
    <definedName name="nc" localSheetId="11">#REF!</definedName>
    <definedName name="nc" localSheetId="1">#REF!</definedName>
    <definedName name="nc" localSheetId="2">#REF!</definedName>
    <definedName name="nc" localSheetId="10">#REF!</definedName>
    <definedName name="nc" localSheetId="15">#REF!</definedName>
    <definedName name="nc" localSheetId="18">#REF!</definedName>
    <definedName name="nc" localSheetId="17">#REF!</definedName>
    <definedName name="nc" localSheetId="16">#REF!</definedName>
    <definedName name="nc" localSheetId="14">#REF!</definedName>
    <definedName name="nc" localSheetId="13">#REF!</definedName>
    <definedName name="nc" localSheetId="3">#REF!</definedName>
    <definedName name="nc">#REF!</definedName>
    <definedName name="nc1p">#REF!</definedName>
    <definedName name="nc3p">#REF!</definedName>
    <definedName name="NCBD100">#REF!</definedName>
    <definedName name="NCBD200">#REF!</definedName>
    <definedName name="NCBD250">#REF!</definedName>
    <definedName name="NCNV">#REF!</definedName>
    <definedName name="NCT">#REF!</definedName>
    <definedName name="nctram">#REF!</definedName>
    <definedName name="NCVC100">#REF!</definedName>
    <definedName name="NCVC200">#REF!</definedName>
    <definedName name="NCVC250">#REF!</definedName>
    <definedName name="NCVC3P">#REF!</definedName>
    <definedName name="nd">[47]Input!#REF!</definedName>
    <definedName name="Ne" localSheetId="50" hidden="1">{"'Sheet1'!$L$16"}</definedName>
    <definedName name="Ne" localSheetId="11" hidden="1">{"'Sheet1'!$L$16"}</definedName>
    <definedName name="Ne" localSheetId="1" hidden="1">{"'Sheet1'!$L$16"}</definedName>
    <definedName name="Ne" localSheetId="2" hidden="1">{"'Sheet1'!$L$16"}</definedName>
    <definedName name="Ne" localSheetId="10" hidden="1">{"'Sheet1'!$L$16"}</definedName>
    <definedName name="Ne" localSheetId="15" hidden="1">{"'Sheet1'!$L$16"}</definedName>
    <definedName name="Ne" localSheetId="18" hidden="1">{"'Sheet1'!$L$16"}</definedName>
    <definedName name="Ne" localSheetId="17" hidden="1">{"'Sheet1'!$L$16"}</definedName>
    <definedName name="Ne" localSheetId="16" hidden="1">{"'Sheet1'!$L$16"}</definedName>
    <definedName name="Ne" localSheetId="14" hidden="1">{"'Sheet1'!$L$16"}</definedName>
    <definedName name="Ne" localSheetId="13" hidden="1">{"'Sheet1'!$L$16"}</definedName>
    <definedName name="Ne" localSheetId="3" hidden="1">{"'Sheet1'!$L$16"}</definedName>
    <definedName name="Ne" hidden="1">{"'Sheet1'!$L$16"}</definedName>
    <definedName name="needle">#REF!</definedName>
    <definedName name="nego_5">0.95</definedName>
    <definedName name="Nego율">0.98</definedName>
    <definedName name="NET">#REF!</definedName>
    <definedName name="NET_1">#REF!</definedName>
    <definedName name="NET_ANA">#REF!</definedName>
    <definedName name="NET_ANA_1">#REF!</definedName>
    <definedName name="NET_ANA_2">#REF!</definedName>
    <definedName name="Net_marg">#REF!</definedName>
    <definedName name="Net_Margin_EFC">#REF!</definedName>
    <definedName name="Net_Margin_ELC">#REF!</definedName>
    <definedName name="Net_Margin_Spp">#REF!</definedName>
    <definedName name="new" localSheetId="11" hidden="1">{#N/A,#N/A,FALSE,"Clients Office";#N/A,#N/A,FALSE,"Co Sum"}</definedName>
    <definedName name="new" localSheetId="1" hidden="1">{#N/A,#N/A,FALSE,"Clients Office";#N/A,#N/A,FALSE,"Co Sum"}</definedName>
    <definedName name="new" localSheetId="2" hidden="1">{#N/A,#N/A,FALSE,"Clients Office";#N/A,#N/A,FALSE,"Co Sum"}</definedName>
    <definedName name="new" localSheetId="10" hidden="1">{#N/A,#N/A,FALSE,"Clients Office";#N/A,#N/A,FALSE,"Co Sum"}</definedName>
    <definedName name="new" localSheetId="15" hidden="1">{#N/A,#N/A,FALSE,"Clients Office";#N/A,#N/A,FALSE,"Co Sum"}</definedName>
    <definedName name="new" localSheetId="18" hidden="1">{#N/A,#N/A,FALSE,"Clients Office";#N/A,#N/A,FALSE,"Co Sum"}</definedName>
    <definedName name="new" localSheetId="17" hidden="1">{#N/A,#N/A,FALSE,"Clients Office";#N/A,#N/A,FALSE,"Co Sum"}</definedName>
    <definedName name="new" localSheetId="16" hidden="1">{#N/A,#N/A,FALSE,"Clients Office";#N/A,#N/A,FALSE,"Co Sum"}</definedName>
    <definedName name="new" localSheetId="14" hidden="1">{#N/A,#N/A,FALSE,"Clients Office";#N/A,#N/A,FALSE,"Co Sum"}</definedName>
    <definedName name="new" localSheetId="13" hidden="1">{#N/A,#N/A,FALSE,"Clients Office";#N/A,#N/A,FALSE,"Co Sum"}</definedName>
    <definedName name="new" localSheetId="3" hidden="1">{#N/A,#N/A,FALSE,"Clients Office";#N/A,#N/A,FALSE,"Co Sum"}</definedName>
    <definedName name="new" hidden="1">{#N/A,#N/A,FALSE,"Clients Office";#N/A,#N/A,FALSE,"Co Sum"}</definedName>
    <definedName name="NEWNAME" localSheetId="11" hidden="1">{#N/A,#N/A,FALSE,"CCTV"}</definedName>
    <definedName name="NEWNAME" localSheetId="1" hidden="1">{#N/A,#N/A,FALSE,"CCTV"}</definedName>
    <definedName name="NEWNAME" localSheetId="2" hidden="1">{#N/A,#N/A,FALSE,"CCTV"}</definedName>
    <definedName name="NEWNAME" localSheetId="10" hidden="1">{#N/A,#N/A,FALSE,"CCTV"}</definedName>
    <definedName name="NEWNAME" localSheetId="15" hidden="1">{#N/A,#N/A,FALSE,"CCTV"}</definedName>
    <definedName name="NEWNAME" localSheetId="18" hidden="1">{#N/A,#N/A,FALSE,"CCTV"}</definedName>
    <definedName name="NEWNAME" localSheetId="17" hidden="1">{#N/A,#N/A,FALSE,"CCTV"}</definedName>
    <definedName name="NEWNAME" localSheetId="16" hidden="1">{#N/A,#N/A,FALSE,"CCTV"}</definedName>
    <definedName name="NEWNAME" localSheetId="14" hidden="1">{#N/A,#N/A,FALSE,"CCTV"}</definedName>
    <definedName name="NEWNAME" localSheetId="13" hidden="1">{#N/A,#N/A,FALSE,"CCTV"}</definedName>
    <definedName name="NEWNAME" localSheetId="3" hidden="1">{#N/A,#N/A,FALSE,"CCTV"}</definedName>
    <definedName name="NEWNAME" hidden="1">{#N/A,#N/A,FALSE,"CCTV"}</definedName>
    <definedName name="ng">[47]Input!#REF!</definedName>
    <definedName name="ng1.">[47]Input!#REF!</definedName>
    <definedName name="ng2.">[47]Input!#REF!</definedName>
    <definedName name="ngu" localSheetId="50" hidden="1">{"'Sheet1'!$L$16"}</definedName>
    <definedName name="ngu" localSheetId="11" hidden="1">{"'Sheet1'!$L$16"}</definedName>
    <definedName name="ngu" localSheetId="1" hidden="1">{"'Sheet1'!$L$16"}</definedName>
    <definedName name="ngu" localSheetId="2" hidden="1">{"'Sheet1'!$L$16"}</definedName>
    <definedName name="ngu" localSheetId="10" hidden="1">{"'Sheet1'!$L$16"}</definedName>
    <definedName name="ngu" localSheetId="15" hidden="1">{"'Sheet1'!$L$16"}</definedName>
    <definedName name="ngu" localSheetId="18" hidden="1">{"'Sheet1'!$L$16"}</definedName>
    <definedName name="ngu" localSheetId="17" hidden="1">{"'Sheet1'!$L$16"}</definedName>
    <definedName name="ngu" localSheetId="16" hidden="1">{"'Sheet1'!$L$16"}</definedName>
    <definedName name="ngu" localSheetId="14" hidden="1">{"'Sheet1'!$L$16"}</definedName>
    <definedName name="ngu" localSheetId="13" hidden="1">{"'Sheet1'!$L$16"}</definedName>
    <definedName name="ngu" localSheetId="3" hidden="1">{"'Sheet1'!$L$16"}</definedName>
    <definedName name="ngu" hidden="1">{"'Sheet1'!$L$16"}</definedName>
    <definedName name="NH">#REF!</definedName>
    <definedName name="nhappppppppp" localSheetId="50" hidden="1">{"'Sheet1'!$L$16"}</definedName>
    <definedName name="nhappppppppp" localSheetId="11" hidden="1">{"'Sheet1'!$L$16"}</definedName>
    <definedName name="nhappppppppp" localSheetId="1" hidden="1">{"'Sheet1'!$L$16"}</definedName>
    <definedName name="nhappppppppp" localSheetId="2" hidden="1">{"'Sheet1'!$L$16"}</definedName>
    <definedName name="nhappppppppp" localSheetId="10" hidden="1">{"'Sheet1'!$L$16"}</definedName>
    <definedName name="nhappppppppp" localSheetId="15" hidden="1">{"'Sheet1'!$L$16"}</definedName>
    <definedName name="nhappppppppp" localSheetId="18" hidden="1">{"'Sheet1'!$L$16"}</definedName>
    <definedName name="nhappppppppp" localSheetId="17" hidden="1">{"'Sheet1'!$L$16"}</definedName>
    <definedName name="nhappppppppp" localSheetId="16" hidden="1">{"'Sheet1'!$L$16"}</definedName>
    <definedName name="nhappppppppp" localSheetId="14" hidden="1">{"'Sheet1'!$L$16"}</definedName>
    <definedName name="nhappppppppp" localSheetId="13" hidden="1">{"'Sheet1'!$L$16"}</definedName>
    <definedName name="nhappppppppp" localSheetId="3" hidden="1">{"'Sheet1'!$L$16"}</definedName>
    <definedName name="nhappppppppp" hidden="1">{"'Sheet1'!$L$16"}</definedName>
    <definedName name="nhn">#REF!</definedName>
    <definedName name="nhole">#REF!</definedName>
    <definedName name="nholes1">#REF!</definedName>
    <definedName name="NHot">#REF!</definedName>
    <definedName name="NHP">#REF!</definedName>
    <definedName name="nig">#REF!</definedName>
    <definedName name="nig1p">#REF!</definedName>
    <definedName name="nig3p">#REF!</definedName>
    <definedName name="nignc1p">#REF!</definedName>
    <definedName name="nigvl1p">#REF!</definedName>
    <definedName name="nin">#REF!</definedName>
    <definedName name="nin14nc3p">#REF!</definedName>
    <definedName name="nin14vl3p">#REF!</definedName>
    <definedName name="nin1903p">#REF!</definedName>
    <definedName name="nin190nc3p">#REF!</definedName>
    <definedName name="nin190vl3p">#REF!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1p">#REF!</definedName>
    <definedName name="nindnc3p">#REF!</definedName>
    <definedName name="nindvl1p">#REF!</definedName>
    <definedName name="nindvl3p">#REF!</definedName>
    <definedName name="ning1p">#REF!</definedName>
    <definedName name="ningnc1p">#REF!</definedName>
    <definedName name="ningvl1p">#REF!</definedName>
    <definedName name="ninnc3p">#REF!</definedName>
    <definedName name="nint1p">#REF!</definedName>
    <definedName name="nintnc1p">#REF!</definedName>
    <definedName name="nintvl1p">#REF!</definedName>
    <definedName name="ninvl3p">#REF!</definedName>
    <definedName name="nkknk" localSheetId="11" hidden="1">{#N/A,#N/A,FALSE,"CCTV"}</definedName>
    <definedName name="nkknk" localSheetId="1" hidden="1">{#N/A,#N/A,FALSE,"CCTV"}</definedName>
    <definedName name="nkknk" localSheetId="2" hidden="1">{#N/A,#N/A,FALSE,"CCTV"}</definedName>
    <definedName name="nkknk" localSheetId="10" hidden="1">{#N/A,#N/A,FALSE,"CCTV"}</definedName>
    <definedName name="nkknk" localSheetId="15" hidden="1">{#N/A,#N/A,FALSE,"CCTV"}</definedName>
    <definedName name="nkknk" localSheetId="18" hidden="1">{#N/A,#N/A,FALSE,"CCTV"}</definedName>
    <definedName name="nkknk" localSheetId="17" hidden="1">{#N/A,#N/A,FALSE,"CCTV"}</definedName>
    <definedName name="nkknk" localSheetId="16" hidden="1">{#N/A,#N/A,FALSE,"CCTV"}</definedName>
    <definedName name="nkknk" localSheetId="14" hidden="1">{#N/A,#N/A,FALSE,"CCTV"}</definedName>
    <definedName name="nkknk" localSheetId="13" hidden="1">{#N/A,#N/A,FALSE,"CCTV"}</definedName>
    <definedName name="nkknk" localSheetId="3" hidden="1">{#N/A,#N/A,FALSE,"CCTV"}</definedName>
    <definedName name="nkknk" hidden="1">{#N/A,#N/A,FALSE,"CCTV"}</definedName>
    <definedName name="nl">#REF!</definedName>
    <definedName name="nl1p">#REF!</definedName>
    <definedName name="nl3p">#REF!</definedName>
    <definedName name="nlnc3p">#REF!</definedName>
    <definedName name="nlnc3pha">#REF!</definedName>
    <definedName name="NLTK1p">#REF!</definedName>
    <definedName name="nlvl3p">#REF!</definedName>
    <definedName name="Nms">#REF!</definedName>
    <definedName name="nn">#REF!</definedName>
    <definedName name="nn1p">#REF!</definedName>
    <definedName name="nn3p">#REF!</definedName>
    <definedName name="nnn" localSheetId="50" hidden="1">{"'Sheet1'!$L$16"}</definedName>
    <definedName name="nnn" localSheetId="11" hidden="1">{"'Sheet1'!$L$16"}</definedName>
    <definedName name="nnn" localSheetId="1" hidden="1">{"'Sheet1'!$L$16"}</definedName>
    <definedName name="nnn" localSheetId="2" hidden="1">{"'Sheet1'!$L$16"}</definedName>
    <definedName name="nnn" localSheetId="10" hidden="1">{"'Sheet1'!$L$16"}</definedName>
    <definedName name="nnn" localSheetId="15" hidden="1">{"'Sheet1'!$L$16"}</definedName>
    <definedName name="nnn" localSheetId="18" hidden="1">{"'Sheet1'!$L$16"}</definedName>
    <definedName name="nnn" localSheetId="17" hidden="1">{"'Sheet1'!$L$16"}</definedName>
    <definedName name="nnn" localSheetId="16" hidden="1">{"'Sheet1'!$L$16"}</definedName>
    <definedName name="nnn" localSheetId="14" hidden="1">{"'Sheet1'!$L$16"}</definedName>
    <definedName name="nnn" localSheetId="13" hidden="1">{"'Sheet1'!$L$16"}</definedName>
    <definedName name="nnn" localSheetId="3" hidden="1">{"'Sheet1'!$L$16"}</definedName>
    <definedName name="nnn" hidden="1">{"'Sheet1'!$L$16"}</definedName>
    <definedName name="nnnc3p">#REF!</definedName>
    <definedName name="nnvl3p">#REF!</definedName>
    <definedName name="No">#REF!</definedName>
    <definedName name="NoHole">#REF!</definedName>
    <definedName name="nomj2">#REF!</definedName>
    <definedName name="nomp1">#REF!</definedName>
    <definedName name="nomp2">#REF!</definedName>
    <definedName name="NoOfCC">#REF!</definedName>
    <definedName name="NOTE" localSheetId="2" hidden="1">{#N/A,#N/A,TRUE,"총괄"}</definedName>
    <definedName name="NOTE" localSheetId="3" hidden="1">{#N/A,#N/A,TRUE,"총괄"}</definedName>
    <definedName name="NOTE" hidden="1">{#N/A,#N/A,TRUE,"총괄"}</definedName>
    <definedName name="NTC">#REF!</definedName>
    <definedName name="ntcc">#REF!</definedName>
    <definedName name="ntt">#REF!</definedName>
    <definedName name="Num_Units">#REF!</definedName>
    <definedName name="NumberUnits" localSheetId="11">'[46]Input (1)'!$B$14</definedName>
    <definedName name="NumberUnits" localSheetId="1">'[46]Input (1)'!$B$14</definedName>
    <definedName name="NumberUnits" localSheetId="2">'[46]Input (1)'!$B$14</definedName>
    <definedName name="NumberUnits" localSheetId="10">'[46]Input (1)'!$B$14</definedName>
    <definedName name="NumberUnits" localSheetId="15">'[46]Input (1)'!$B$14</definedName>
    <definedName name="NumberUnits" localSheetId="18">'[46]Input (1)'!$B$14</definedName>
    <definedName name="NumberUnits" localSheetId="17">'[46]Input (1)'!$B$14</definedName>
    <definedName name="NumberUnits" localSheetId="16">'[46]Input (1)'!$B$14</definedName>
    <definedName name="NumberUnits" localSheetId="14">'[46]Input (1)'!$B$14</definedName>
    <definedName name="NumberUnits" localSheetId="13">'[46]Input (1)'!$B$14</definedName>
    <definedName name="NumberUnits" localSheetId="3">'[46]Input (1)'!$B$14</definedName>
    <definedName name="NumberUnits">'[46]Input (1)'!$B$14</definedName>
    <definedName name="NUOCHKHOAN" localSheetId="50" hidden="1">{"'Sheet1'!$L$16"}</definedName>
    <definedName name="NUOCHKHOAN" localSheetId="11" hidden="1">{"'Sheet1'!$L$16"}</definedName>
    <definedName name="NUOCHKHOAN" localSheetId="1" hidden="1">{"'Sheet1'!$L$16"}</definedName>
    <definedName name="NUOCHKHOAN" localSheetId="2" hidden="1">{"'Sheet1'!$L$16"}</definedName>
    <definedName name="NUOCHKHOAN" localSheetId="10" hidden="1">{"'Sheet1'!$L$16"}</definedName>
    <definedName name="NUOCHKHOAN" localSheetId="15" hidden="1">{"'Sheet1'!$L$16"}</definedName>
    <definedName name="NUOCHKHOAN" localSheetId="18" hidden="1">{"'Sheet1'!$L$16"}</definedName>
    <definedName name="NUOCHKHOAN" localSheetId="17" hidden="1">{"'Sheet1'!$L$16"}</definedName>
    <definedName name="NUOCHKHOAN" localSheetId="16" hidden="1">{"'Sheet1'!$L$16"}</definedName>
    <definedName name="NUOCHKHOAN" localSheetId="14" hidden="1">{"'Sheet1'!$L$16"}</definedName>
    <definedName name="NUOCHKHOAN" localSheetId="13" hidden="1">{"'Sheet1'!$L$16"}</definedName>
    <definedName name="NUOCHKHOAN" localSheetId="3" hidden="1">{"'Sheet1'!$L$16"}</definedName>
    <definedName name="NUOCHKHOAN" hidden="1">{"'Sheet1'!$L$16"}</definedName>
    <definedName name="NUOCHKHOANMOI" localSheetId="50" hidden="1">{"'Sheet1'!$L$16"}</definedName>
    <definedName name="NUOCHKHOANMOI" localSheetId="11" hidden="1">{"'Sheet1'!$L$16"}</definedName>
    <definedName name="NUOCHKHOANMOI" localSheetId="1" hidden="1">{"'Sheet1'!$L$16"}</definedName>
    <definedName name="NUOCHKHOANMOI" localSheetId="2" hidden="1">{"'Sheet1'!$L$16"}</definedName>
    <definedName name="NUOCHKHOANMOI" localSheetId="10" hidden="1">{"'Sheet1'!$L$16"}</definedName>
    <definedName name="NUOCHKHOANMOI" localSheetId="15" hidden="1">{"'Sheet1'!$L$16"}</definedName>
    <definedName name="NUOCHKHOANMOI" localSheetId="18" hidden="1">{"'Sheet1'!$L$16"}</definedName>
    <definedName name="NUOCHKHOANMOI" localSheetId="17" hidden="1">{"'Sheet1'!$L$16"}</definedName>
    <definedName name="NUOCHKHOANMOI" localSheetId="16" hidden="1">{"'Sheet1'!$L$16"}</definedName>
    <definedName name="NUOCHKHOANMOI" localSheetId="14" hidden="1">{"'Sheet1'!$L$16"}</definedName>
    <definedName name="NUOCHKHOANMOI" localSheetId="13" hidden="1">{"'Sheet1'!$L$16"}</definedName>
    <definedName name="NUOCHKHOANMOI" localSheetId="3" hidden="1">{"'Sheet1'!$L$16"}</definedName>
    <definedName name="NUOCHKHOANMOI" hidden="1">{"'Sheet1'!$L$16"}</definedName>
    <definedName name="nv">[47]Input!#REF!</definedName>
    <definedName name="NVH">#REF!</definedName>
    <definedName name="o" localSheetId="11" hidden="1">{#N/A,#N/A,FALSE,"１）背景";#N/A,#N/A,FALSE,"２）前提事項";#N/A,#N/A,FALSE,"３）優先順位";#N/A,#N/A,FALSE,"４）改善サマリー";#N/A,#N/A,FALSE,"５）懸念-1";#N/A,#N/A,FALSE,"５）懸念-2";#N/A,#N/A,FALSE,"５）懸念-3";#N/A,#N/A,FALSE,"５）懸念-4";#N/A,#N/A,FALSE,"６）組織図";#N/A,#N/A,FALSE,"６）スケジュール"}</definedName>
    <definedName name="o" localSheetId="1" hidden="1">{#N/A,#N/A,FALSE,"１）背景";#N/A,#N/A,FALSE,"２）前提事項";#N/A,#N/A,FALSE,"３）優先順位";#N/A,#N/A,FALSE,"４）改善サマリー";#N/A,#N/A,FALSE,"５）懸念-1";#N/A,#N/A,FALSE,"５）懸念-2";#N/A,#N/A,FALSE,"５）懸念-3";#N/A,#N/A,FALSE,"５）懸念-4";#N/A,#N/A,FALSE,"６）組織図";#N/A,#N/A,FALSE,"６）スケジュール"}</definedName>
    <definedName name="o" localSheetId="2" hidden="1">{#N/A,#N/A,FALSE,"１）背景";#N/A,#N/A,FALSE,"２）前提事項";#N/A,#N/A,FALSE,"３）優先順位";#N/A,#N/A,FALSE,"４）改善サマリー";#N/A,#N/A,FALSE,"５）懸念-1";#N/A,#N/A,FALSE,"５）懸念-2";#N/A,#N/A,FALSE,"５）懸念-3";#N/A,#N/A,FALSE,"５）懸念-4";#N/A,#N/A,FALSE,"６）組織図";#N/A,#N/A,FALSE,"６）スケジュール"}</definedName>
    <definedName name="o" localSheetId="10" hidden="1">{#N/A,#N/A,FALSE,"１）背景";#N/A,#N/A,FALSE,"２）前提事項";#N/A,#N/A,FALSE,"３）優先順位";#N/A,#N/A,FALSE,"４）改善サマリー";#N/A,#N/A,FALSE,"５）懸念-1";#N/A,#N/A,FALSE,"５）懸念-2";#N/A,#N/A,FALSE,"５）懸念-3";#N/A,#N/A,FALSE,"５）懸念-4";#N/A,#N/A,FALSE,"６）組織図";#N/A,#N/A,FALSE,"６）スケジュール"}</definedName>
    <definedName name="o" localSheetId="15" hidden="1">{#N/A,#N/A,FALSE,"１）背景";#N/A,#N/A,FALSE,"２）前提事項";#N/A,#N/A,FALSE,"３）優先順位";#N/A,#N/A,FALSE,"４）改善サマリー";#N/A,#N/A,FALSE,"５）懸念-1";#N/A,#N/A,FALSE,"５）懸念-2";#N/A,#N/A,FALSE,"５）懸念-3";#N/A,#N/A,FALSE,"５）懸念-4";#N/A,#N/A,FALSE,"６）組織図";#N/A,#N/A,FALSE,"６）スケジュール"}</definedName>
    <definedName name="o" localSheetId="18" hidden="1">{#N/A,#N/A,FALSE,"１）背景";#N/A,#N/A,FALSE,"２）前提事項";#N/A,#N/A,FALSE,"３）優先順位";#N/A,#N/A,FALSE,"４）改善サマリー";#N/A,#N/A,FALSE,"５）懸念-1";#N/A,#N/A,FALSE,"５）懸念-2";#N/A,#N/A,FALSE,"５）懸念-3";#N/A,#N/A,FALSE,"５）懸念-4";#N/A,#N/A,FALSE,"６）組織図";#N/A,#N/A,FALSE,"６）スケジュール"}</definedName>
    <definedName name="o" localSheetId="17" hidden="1">{#N/A,#N/A,FALSE,"１）背景";#N/A,#N/A,FALSE,"２）前提事項";#N/A,#N/A,FALSE,"３）優先順位";#N/A,#N/A,FALSE,"４）改善サマリー";#N/A,#N/A,FALSE,"５）懸念-1";#N/A,#N/A,FALSE,"５）懸念-2";#N/A,#N/A,FALSE,"５）懸念-3";#N/A,#N/A,FALSE,"５）懸念-4";#N/A,#N/A,FALSE,"６）組織図";#N/A,#N/A,FALSE,"６）スケジュール"}</definedName>
    <definedName name="o" localSheetId="16" hidden="1">{#N/A,#N/A,FALSE,"１）背景";#N/A,#N/A,FALSE,"２）前提事項";#N/A,#N/A,FALSE,"３）優先順位";#N/A,#N/A,FALSE,"４）改善サマリー";#N/A,#N/A,FALSE,"５）懸念-1";#N/A,#N/A,FALSE,"５）懸念-2";#N/A,#N/A,FALSE,"５）懸念-3";#N/A,#N/A,FALSE,"５）懸念-4";#N/A,#N/A,FALSE,"６）組織図";#N/A,#N/A,FALSE,"６）スケジュール"}</definedName>
    <definedName name="o" localSheetId="14" hidden="1">{#N/A,#N/A,FALSE,"１）背景";#N/A,#N/A,FALSE,"２）前提事項";#N/A,#N/A,FALSE,"３）優先順位";#N/A,#N/A,FALSE,"４）改善サマリー";#N/A,#N/A,FALSE,"５）懸念-1";#N/A,#N/A,FALSE,"５）懸念-2";#N/A,#N/A,FALSE,"５）懸念-3";#N/A,#N/A,FALSE,"５）懸念-4";#N/A,#N/A,FALSE,"６）組織図";#N/A,#N/A,FALSE,"６）スケジュール"}</definedName>
    <definedName name="o" localSheetId="13" hidden="1">{#N/A,#N/A,FALSE,"１）背景";#N/A,#N/A,FALSE,"２）前提事項";#N/A,#N/A,FALSE,"３）優先順位";#N/A,#N/A,FALSE,"４）改善サマリー";#N/A,#N/A,FALSE,"５）懸念-1";#N/A,#N/A,FALSE,"５）懸念-2";#N/A,#N/A,FALSE,"５）懸念-3";#N/A,#N/A,FALSE,"５）懸念-4";#N/A,#N/A,FALSE,"６）組織図";#N/A,#N/A,FALSE,"６）スケジュール"}</definedName>
    <definedName name="o" localSheetId="3" hidden="1">{#N/A,#N/A,FALSE,"１）背景";#N/A,#N/A,FALSE,"２）前提事項";#N/A,#N/A,FALSE,"３）優先順位";#N/A,#N/A,FALSE,"４）改善サマリー";#N/A,#N/A,FALSE,"５）懸念-1";#N/A,#N/A,FALSE,"５）懸念-2";#N/A,#N/A,FALSE,"５）懸念-3";#N/A,#N/A,FALSE,"５）懸念-4";#N/A,#N/A,FALSE,"６）組織図";#N/A,#N/A,FALSE,"６）スケジュール"}</definedName>
    <definedName name="o" hidden="1">{#N/A,#N/A,FALSE,"１）背景";#N/A,#N/A,FALSE,"２）前提事項";#N/A,#N/A,FALSE,"３）優先順位";#N/A,#N/A,FALSE,"４）改善サマリー";#N/A,#N/A,FALSE,"５）懸念-1";#N/A,#N/A,FALSE,"５）懸念-2";#N/A,#N/A,FALSE,"５）懸念-3";#N/A,#N/A,FALSE,"５）懸念-4";#N/A,#N/A,FALSE,"６）組織図";#N/A,#N/A,FALSE,"６）スケジュール"}</definedName>
    <definedName name="O.C.31.12.14_Desglosado" localSheetId="11">'[88]ESTADIST(PTS.)'!$B$4:$B$13</definedName>
    <definedName name="O.C.31.12.14_Desglosado" localSheetId="1">'[88]ESTADIST(PTS.)'!$B$4:$B$13</definedName>
    <definedName name="O.C.31.12.14_Desglosado" localSheetId="2">'[88]ESTADIST(PTS.)'!$B$4:$B$13</definedName>
    <definedName name="O.C.31.12.14_Desglosado" localSheetId="10">'[88]ESTADIST(PTS.)'!$B$4:$B$13</definedName>
    <definedName name="O.C.31.12.14_Desglosado" localSheetId="15">'[88]ESTADIST(PTS.)'!$B$4:$B$13</definedName>
    <definedName name="O.C.31.12.14_Desglosado" localSheetId="18">'[88]ESTADIST(PTS.)'!$B$4:$B$13</definedName>
    <definedName name="O.C.31.12.14_Desglosado" localSheetId="17">'[88]ESTADIST(PTS.)'!$B$4:$B$13</definedName>
    <definedName name="O.C.31.12.14_Desglosado" localSheetId="16">'[88]ESTADIST(PTS.)'!$B$4:$B$13</definedName>
    <definedName name="O.C.31.12.14_Desglosado" localSheetId="14">'[88]ESTADIST(PTS.)'!$B$4:$B$13</definedName>
    <definedName name="O.C.31.12.14_Desglosado" localSheetId="13">'[88]ESTADIST(PTS.)'!$B$4:$B$13</definedName>
    <definedName name="O.C.31.12.14_Desglosado" localSheetId="3">'[88]ESTADIST(PTS.)'!$B$4:$B$13</definedName>
    <definedName name="O.C.31.12.14_Desglosado">'[88]ESTADIST(PTS.)'!$B$4:$B$13</definedName>
    <definedName name="O_SCOPE_DATA">#REF!</definedName>
    <definedName name="ocf" hidden="1">#REF!</definedName>
    <definedName name="OD" localSheetId="11">[64]PipeSummary!$AJ$10:$AJ$28</definedName>
    <definedName name="OD" localSheetId="1">[64]PipeSummary!$AJ$10:$AJ$28</definedName>
    <definedName name="OD" localSheetId="2">[64]PipeSummary!$AJ$10:$AJ$28</definedName>
    <definedName name="OD" localSheetId="10">[64]PipeSummary!$AJ$10:$AJ$28</definedName>
    <definedName name="OD" localSheetId="15">[64]PipeSummary!$AJ$10:$AJ$28</definedName>
    <definedName name="OD" localSheetId="18">[64]PipeSummary!$AJ$10:$AJ$28</definedName>
    <definedName name="OD" localSheetId="17">[64]PipeSummary!$AJ$10:$AJ$28</definedName>
    <definedName name="OD" localSheetId="16">[64]PipeSummary!$AJ$10:$AJ$28</definedName>
    <definedName name="OD" localSheetId="14">[64]PipeSummary!$AJ$10:$AJ$28</definedName>
    <definedName name="OD" localSheetId="13">[64]PipeSummary!$AJ$10:$AJ$28</definedName>
    <definedName name="OD" localSheetId="3">[64]PipeSummary!$AJ$10:$AJ$28</definedName>
    <definedName name="OD">[64]PipeSummary!$AJ$10:$AJ$28</definedName>
    <definedName name="odaki">#REF!</definedName>
    <definedName name="ODC">#REF!</definedName>
    <definedName name="ODH" localSheetId="11" hidden="1">#N/A</definedName>
    <definedName name="ODH" localSheetId="1" hidden="1">#N/A</definedName>
    <definedName name="ODH" localSheetId="2" hidden="1">#N/A</definedName>
    <definedName name="ODH" localSheetId="10" hidden="1">#N/A</definedName>
    <definedName name="ODH" localSheetId="15" hidden="1">#N/A</definedName>
    <definedName name="ODH" localSheetId="18" hidden="1">#N/A</definedName>
    <definedName name="ODH" localSheetId="17" hidden="1">#N/A</definedName>
    <definedName name="ODH" localSheetId="16" hidden="1">#N/A</definedName>
    <definedName name="ODH" localSheetId="14" hidden="1">#N/A</definedName>
    <definedName name="ODH" localSheetId="13" hidden="1">#N/A</definedName>
    <definedName name="ODH" localSheetId="3" hidden="1">#N/A</definedName>
    <definedName name="ODH" hidden="1">#N/A</definedName>
    <definedName name="oililui" localSheetId="11" hidden="1">{#N/A,#N/A,FALSE,"CCTV"}</definedName>
    <definedName name="oililui" localSheetId="1" hidden="1">{#N/A,#N/A,FALSE,"CCTV"}</definedName>
    <definedName name="oililui" localSheetId="2" hidden="1">{#N/A,#N/A,FALSE,"CCTV"}</definedName>
    <definedName name="oililui" localSheetId="10" hidden="1">{#N/A,#N/A,FALSE,"CCTV"}</definedName>
    <definedName name="oililui" localSheetId="15" hidden="1">{#N/A,#N/A,FALSE,"CCTV"}</definedName>
    <definedName name="oililui" localSheetId="18" hidden="1">{#N/A,#N/A,FALSE,"CCTV"}</definedName>
    <definedName name="oililui" localSheetId="17" hidden="1">{#N/A,#N/A,FALSE,"CCTV"}</definedName>
    <definedName name="oililui" localSheetId="16" hidden="1">{#N/A,#N/A,FALSE,"CCTV"}</definedName>
    <definedName name="oililui" localSheetId="14" hidden="1">{#N/A,#N/A,FALSE,"CCTV"}</definedName>
    <definedName name="oililui" localSheetId="13" hidden="1">{#N/A,#N/A,FALSE,"CCTV"}</definedName>
    <definedName name="oililui" localSheetId="3" hidden="1">{#N/A,#N/A,FALSE,"CCTV"}</definedName>
    <definedName name="oililui" hidden="1">{#N/A,#N/A,FALSE,"CCTV"}</definedName>
    <definedName name="OK" localSheetId="11">#REF!</definedName>
    <definedName name="OK" localSheetId="1">#REF!</definedName>
    <definedName name="OK" localSheetId="2">#REF!</definedName>
    <definedName name="OK" localSheetId="10">#REF!</definedName>
    <definedName name="OK" localSheetId="15">#REF!</definedName>
    <definedName name="OK" localSheetId="18">#REF!</definedName>
    <definedName name="OK" localSheetId="17">#REF!</definedName>
    <definedName name="OK" localSheetId="16">#REF!</definedName>
    <definedName name="OK" localSheetId="14">#REF!</definedName>
    <definedName name="OK" localSheetId="13">#REF!</definedName>
    <definedName name="OK" localSheetId="3">#REF!</definedName>
    <definedName name="OK">#REF!</definedName>
    <definedName name="olf" localSheetId="11" hidden="1">{#N/A,#N/A,FALSE,"HO Rates";#N/A,#N/A,FALSE,"HO Sum"}</definedName>
    <definedName name="olf" localSheetId="1" hidden="1">{#N/A,#N/A,FALSE,"HO Rates";#N/A,#N/A,FALSE,"HO Sum"}</definedName>
    <definedName name="olf" localSheetId="2" hidden="1">{#N/A,#N/A,FALSE,"HO Rates";#N/A,#N/A,FALSE,"HO Sum"}</definedName>
    <definedName name="olf" localSheetId="10" hidden="1">{#N/A,#N/A,FALSE,"HO Rates";#N/A,#N/A,FALSE,"HO Sum"}</definedName>
    <definedName name="olf" localSheetId="15" hidden="1">{#N/A,#N/A,FALSE,"HO Rates";#N/A,#N/A,FALSE,"HO Sum"}</definedName>
    <definedName name="olf" localSheetId="18" hidden="1">{#N/A,#N/A,FALSE,"HO Rates";#N/A,#N/A,FALSE,"HO Sum"}</definedName>
    <definedName name="olf" localSheetId="17" hidden="1">{#N/A,#N/A,FALSE,"HO Rates";#N/A,#N/A,FALSE,"HO Sum"}</definedName>
    <definedName name="olf" localSheetId="16" hidden="1">{#N/A,#N/A,FALSE,"HO Rates";#N/A,#N/A,FALSE,"HO Sum"}</definedName>
    <definedName name="olf" localSheetId="14" hidden="1">{#N/A,#N/A,FALSE,"HO Rates";#N/A,#N/A,FALSE,"HO Sum"}</definedName>
    <definedName name="olf" localSheetId="13" hidden="1">{#N/A,#N/A,FALSE,"HO Rates";#N/A,#N/A,FALSE,"HO Sum"}</definedName>
    <definedName name="olf" localSheetId="3" hidden="1">{#N/A,#N/A,FALSE,"HO Rates";#N/A,#N/A,FALSE,"HO Sum"}</definedName>
    <definedName name="olf" hidden="1">{#N/A,#N/A,FALSE,"HO Rates";#N/A,#N/A,FALSE,"HO Sum"}</definedName>
    <definedName name="OM1FO">#REF!</definedName>
    <definedName name="OM2FO">#REF!</definedName>
    <definedName name="OneBigHole">#REF!</definedName>
    <definedName name="ong">[100]Sheet1!#REF!</definedName>
    <definedName name="ong_cong_duc_san">#REF!</definedName>
    <definedName name="Ong_cong_hinh_hop_do_tai_cho">#REF!</definedName>
    <definedName name="oo" localSheetId="2" hidden="1">{"'Liquid'!$A$1:$U$57"}</definedName>
    <definedName name="oo" localSheetId="3" hidden="1">{"'Liquid'!$A$1:$U$57"}</definedName>
    <definedName name="oo" hidden="1">{"'Liquid'!$A$1:$U$57"}</definedName>
    <definedName name="oper">#REF!</definedName>
    <definedName name="oper.">#REF!</definedName>
    <definedName name="Option">#REF!</definedName>
    <definedName name="OrderTable">#REF!</definedName>
    <definedName name="Organiz" localSheetId="2" hidden="1">{#N/A,#N/A,FALSE,"CCTV"}</definedName>
    <definedName name="Organiz" localSheetId="3" hidden="1">{#N/A,#N/A,FALSE,"CCTV"}</definedName>
    <definedName name="Organiz" hidden="1">{#N/A,#N/A,FALSE,"CCTV"}</definedName>
    <definedName name="OS_FC_FOB_PlMat">#REF!</definedName>
    <definedName name="OS_FC_LocTransp">#REF!</definedName>
    <definedName name="OS_FC_OceanFr">#REF!</definedName>
    <definedName name="OS_LC_FOB_PlMat">#REF!</definedName>
    <definedName name="OS_LC_LocTransp">#REF!</definedName>
    <definedName name="OS_LC_OceanFr">#REF!</definedName>
    <definedName name="OSBL" localSheetId="11" hidden="1">{#N/A,#N/A,FALSE,"CCTV"}</definedName>
    <definedName name="OSBL" localSheetId="1" hidden="1">{#N/A,#N/A,FALSE,"CCTV"}</definedName>
    <definedName name="OSBL" localSheetId="2" hidden="1">{#N/A,#N/A,FALSE,"CCTV"}</definedName>
    <definedName name="OSBL" localSheetId="10" hidden="1">{#N/A,#N/A,FALSE,"CCTV"}</definedName>
    <definedName name="OSBL" localSheetId="15" hidden="1">{#N/A,#N/A,FALSE,"CCTV"}</definedName>
    <definedName name="OSBL" localSheetId="18" hidden="1">{#N/A,#N/A,FALSE,"CCTV"}</definedName>
    <definedName name="OSBL" localSheetId="17" hidden="1">{#N/A,#N/A,FALSE,"CCTV"}</definedName>
    <definedName name="OSBL" localSheetId="16" hidden="1">{#N/A,#N/A,FALSE,"CCTV"}</definedName>
    <definedName name="OSBL" localSheetId="14" hidden="1">{#N/A,#N/A,FALSE,"CCTV"}</definedName>
    <definedName name="OSBL" localSheetId="13" hidden="1">{#N/A,#N/A,FALSE,"CCTV"}</definedName>
    <definedName name="OSBL" localSheetId="3" hidden="1">{#N/A,#N/A,FALSE,"CCTV"}</definedName>
    <definedName name="OSBL" hidden="1">{#N/A,#N/A,FALSE,"CCTV"}</definedName>
    <definedName name="Other" localSheetId="11">[63]Summary!$D$20</definedName>
    <definedName name="Other" localSheetId="1">[63]Summary!$D$20</definedName>
    <definedName name="Other" localSheetId="2">[63]Summary!$D$20</definedName>
    <definedName name="Other" localSheetId="10">[63]Summary!$D$20</definedName>
    <definedName name="Other" localSheetId="15">[63]Summary!$D$20</definedName>
    <definedName name="Other" localSheetId="18">[63]Summary!$D$20</definedName>
    <definedName name="Other" localSheetId="17">[63]Summary!$D$20</definedName>
    <definedName name="Other" localSheetId="16">[63]Summary!$D$20</definedName>
    <definedName name="Other" localSheetId="14">[63]Summary!$D$20</definedName>
    <definedName name="Other" localSheetId="13">[63]Summary!$D$20</definedName>
    <definedName name="Other" localSheetId="3">[63]Summary!$D$20</definedName>
    <definedName name="Other">[63]Summary!$D$20</definedName>
    <definedName name="OTHER_PANEL">'[98]NEW-PANEL'!#REF!</definedName>
    <definedName name="OtherTotal" localSheetId="11">[63]Summary!$M$11</definedName>
    <definedName name="OtherTotal" localSheetId="1">[63]Summary!$M$11</definedName>
    <definedName name="OtherTotal" localSheetId="2">[63]Summary!$M$11</definedName>
    <definedName name="OtherTotal" localSheetId="10">[63]Summary!$M$11</definedName>
    <definedName name="OtherTotal" localSheetId="15">[63]Summary!$M$11</definedName>
    <definedName name="OtherTotal" localSheetId="18">[63]Summary!$M$11</definedName>
    <definedName name="OtherTotal" localSheetId="17">[63]Summary!$M$11</definedName>
    <definedName name="OtherTotal" localSheetId="16">[63]Summary!$M$11</definedName>
    <definedName name="OtherTotal" localSheetId="14">[63]Summary!$M$11</definedName>
    <definedName name="OtherTotal" localSheetId="13">[63]Summary!$M$11</definedName>
    <definedName name="OtherTotal" localSheetId="3">[63]Summary!$M$11</definedName>
    <definedName name="OtherTotal">[63]Summary!$M$11</definedName>
    <definedName name="OutletFlowProfile" localSheetId="11">'[46]Noise (3)'!$C$34</definedName>
    <definedName name="OutletFlowProfile" localSheetId="1">'[46]Noise (3)'!$C$34</definedName>
    <definedName name="OutletFlowProfile" localSheetId="2">'[46]Noise (3)'!$C$34</definedName>
    <definedName name="OutletFlowProfile" localSheetId="10">'[46]Noise (3)'!$C$34</definedName>
    <definedName name="OutletFlowProfile" localSheetId="15">'[46]Noise (3)'!$C$34</definedName>
    <definedName name="OutletFlowProfile" localSheetId="18">'[46]Noise (3)'!$C$34</definedName>
    <definedName name="OutletFlowProfile" localSheetId="17">'[46]Noise (3)'!$C$34</definedName>
    <definedName name="OutletFlowProfile" localSheetId="16">'[46]Noise (3)'!$C$34</definedName>
    <definedName name="OutletFlowProfile" localSheetId="14">'[46]Noise (3)'!$C$34</definedName>
    <definedName name="OutletFlowProfile" localSheetId="13">'[46]Noise (3)'!$C$34</definedName>
    <definedName name="OutletFlowProfile" localSheetId="3">'[46]Noise (3)'!$C$34</definedName>
    <definedName name="OutletFlowProfile">'[46]Noise (3)'!$C$34</definedName>
    <definedName name="OvalWeight">#REF!</definedName>
    <definedName name="OVER">#REF!</definedName>
    <definedName name="overhaul"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verhau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oxy">#REF!</definedName>
    <definedName name="P" localSheetId="11">[29]Breech_Duct!$B$80</definedName>
    <definedName name="P" localSheetId="1">[29]Breech_Duct!$B$80</definedName>
    <definedName name="P" localSheetId="2">[29]Breech_Duct!$B$80</definedName>
    <definedName name="P" localSheetId="10">[29]Breech_Duct!$B$80</definedName>
    <definedName name="P" localSheetId="15">[29]Breech_Duct!$B$80</definedName>
    <definedName name="P" localSheetId="18">[29]Breech_Duct!$B$80</definedName>
    <definedName name="P" localSheetId="17">[29]Breech_Duct!$B$80</definedName>
    <definedName name="P" localSheetId="16">[29]Breech_Duct!$B$80</definedName>
    <definedName name="P" localSheetId="14">[29]Breech_Duct!$B$80</definedName>
    <definedName name="P" localSheetId="13">[29]Breech_Duct!$B$80</definedName>
    <definedName name="P" localSheetId="3">[29]Breech_Duct!$B$80</definedName>
    <definedName name="P">[29]Breech_Duct!$B$80</definedName>
    <definedName name="PA" localSheetId="11">#REF!</definedName>
    <definedName name="PA" localSheetId="1">#REF!</definedName>
    <definedName name="PA" localSheetId="2">#REF!</definedName>
    <definedName name="PA" localSheetId="10">#REF!</definedName>
    <definedName name="PA" localSheetId="15">#REF!</definedName>
    <definedName name="PA" localSheetId="18">#REF!</definedName>
    <definedName name="PA" localSheetId="17">#REF!</definedName>
    <definedName name="PA" localSheetId="16">#REF!</definedName>
    <definedName name="PA" localSheetId="14">#REF!</definedName>
    <definedName name="PA" localSheetId="13">#REF!</definedName>
    <definedName name="PA" localSheetId="3">#REF!</definedName>
    <definedName name="PA">#REF!</definedName>
    <definedName name="pac">#REF!</definedName>
    <definedName name="pac_value">#REF!</definedName>
    <definedName name="PACFC">#REF!</definedName>
    <definedName name="PACFO">#REF!</definedName>
    <definedName name="PACLC">#REF!</definedName>
    <definedName name="PACS">#REF!</definedName>
    <definedName name="PAFC">#REF!</definedName>
    <definedName name="pag.12">#REF!</definedName>
    <definedName name="PAG_1">#REF!</definedName>
    <definedName name="PAG_2">#REF!</definedName>
    <definedName name="PAG_3">#REF!</definedName>
    <definedName name="PAG_4">#REF!</definedName>
    <definedName name="PAG_5">#REF!</definedName>
    <definedName name="pag_6">#REF!</definedName>
    <definedName name="PAG3.1">#REF!</definedName>
    <definedName name="PAG3.2">#REF!</definedName>
    <definedName name="PAG5.1">#REF!</definedName>
    <definedName name="PAG5.2">#REF!</definedName>
    <definedName name="PAG5.3">#REF!</definedName>
    <definedName name="Page.5">[113]Civil!#REF!</definedName>
    <definedName name="PAIII_" localSheetId="50" hidden="1">{"'Sheet1'!$L$16"}</definedName>
    <definedName name="PAIII_" localSheetId="11" hidden="1">{"'Sheet1'!$L$16"}</definedName>
    <definedName name="PAIII_" localSheetId="1" hidden="1">{"'Sheet1'!$L$16"}</definedName>
    <definedName name="PAIII_" localSheetId="2" hidden="1">{"'Sheet1'!$L$16"}</definedName>
    <definedName name="PAIII_" localSheetId="10" hidden="1">{"'Sheet1'!$L$16"}</definedName>
    <definedName name="PAIII_" localSheetId="15" hidden="1">{"'Sheet1'!$L$16"}</definedName>
    <definedName name="PAIII_" localSheetId="18" hidden="1">{"'Sheet1'!$L$16"}</definedName>
    <definedName name="PAIII_" localSheetId="17" hidden="1">{"'Sheet1'!$L$16"}</definedName>
    <definedName name="PAIII_" localSheetId="16" hidden="1">{"'Sheet1'!$L$16"}</definedName>
    <definedName name="PAIII_" localSheetId="14" hidden="1">{"'Sheet1'!$L$16"}</definedName>
    <definedName name="PAIII_" localSheetId="13" hidden="1">{"'Sheet1'!$L$16"}</definedName>
    <definedName name="PAIII_" localSheetId="3" hidden="1">{"'Sheet1'!$L$16"}</definedName>
    <definedName name="PAIII_" hidden="1">{"'Sheet1'!$L$16"}</definedName>
    <definedName name="PAINT" localSheetId="11">'[57]S N'!$B$97:$I$109</definedName>
    <definedName name="PAINT" localSheetId="1">'[57]S N'!$B$97:$I$109</definedName>
    <definedName name="PAINT" localSheetId="2">'[57]S N'!$B$97:$I$109</definedName>
    <definedName name="PAINT" localSheetId="10">'[57]S N'!$B$97:$I$109</definedName>
    <definedName name="PAINT" localSheetId="15">'[57]S N'!$B$97:$I$109</definedName>
    <definedName name="PAINT" localSheetId="18">'[57]S N'!$B$97:$I$109</definedName>
    <definedName name="PAINT" localSheetId="17">'[57]S N'!$B$97:$I$109</definedName>
    <definedName name="PAINT" localSheetId="16">'[57]S N'!$B$97:$I$109</definedName>
    <definedName name="PAINT" localSheetId="14">'[57]S N'!$B$97:$I$109</definedName>
    <definedName name="PAINT" localSheetId="13">'[57]S N'!$B$97:$I$109</definedName>
    <definedName name="PAINT" localSheetId="3">'[57]S N'!$B$97:$I$109</definedName>
    <definedName name="PAINT">'[57]S N'!$B$97:$I$109</definedName>
    <definedName name="Pal_Workbook_GUID" hidden="1">"1K572AYA1TTSFA6HMZ5Y69VZ"</definedName>
    <definedName name="PALC">#REF!</definedName>
    <definedName name="Panel" localSheetId="2" hidden="1">{#N/A,#N/A,TRUE,"Basic";#N/A,#N/A,TRUE,"EXT-TABLE";#N/A,#N/A,TRUE,"STEEL";#N/A,#N/A,TRUE,"INT-Table";#N/A,#N/A,TRUE,"STEEL";#N/A,#N/A,TRUE,"Door"}</definedName>
    <definedName name="Panel" localSheetId="3" hidden="1">{#N/A,#N/A,TRUE,"Basic";#N/A,#N/A,TRUE,"EXT-TABLE";#N/A,#N/A,TRUE,"STEEL";#N/A,#N/A,TRUE,"INT-Table";#N/A,#N/A,TRUE,"STEEL";#N/A,#N/A,TRUE,"Door"}</definedName>
    <definedName name="Panel" hidden="1">{#N/A,#N/A,TRUE,"Basic";#N/A,#N/A,TRUE,"EXT-TABLE";#N/A,#N/A,TRUE,"STEEL";#N/A,#N/A,TRUE,"INT-Table";#N/A,#N/A,TRUE,"STEEL";#N/A,#N/A,TRUE,"Door"}</definedName>
    <definedName name="Panel_1" localSheetId="2" hidden="1">{#N/A,#N/A,TRUE,"Basic";#N/A,#N/A,TRUE,"EXT-TABLE";#N/A,#N/A,TRUE,"STEEL";#N/A,#N/A,TRUE,"INT-Table";#N/A,#N/A,TRUE,"STEEL";#N/A,#N/A,TRUE,"Door"}</definedName>
    <definedName name="Panel_1" localSheetId="3" hidden="1">{#N/A,#N/A,TRUE,"Basic";#N/A,#N/A,TRUE,"EXT-TABLE";#N/A,#N/A,TRUE,"STEEL";#N/A,#N/A,TRUE,"INT-Table";#N/A,#N/A,TRUE,"STEEL";#N/A,#N/A,TRUE,"Door"}</definedName>
    <definedName name="Panel_1" hidden="1">{#N/A,#N/A,TRUE,"Basic";#N/A,#N/A,TRUE,"EXT-TABLE";#N/A,#N/A,TRUE,"STEEL";#N/A,#N/A,TRUE,"INT-Table";#N/A,#N/A,TRUE,"STEEL";#N/A,#N/A,TRUE,"Door"}</definedName>
    <definedName name="Panel_1_1" localSheetId="2" hidden="1">{#N/A,#N/A,TRUE,"Basic";#N/A,#N/A,TRUE,"EXT-TABLE";#N/A,#N/A,TRUE,"STEEL";#N/A,#N/A,TRUE,"INT-Table";#N/A,#N/A,TRUE,"STEEL";#N/A,#N/A,TRUE,"Door"}</definedName>
    <definedName name="Panel_1_1" localSheetId="3" hidden="1">{#N/A,#N/A,TRUE,"Basic";#N/A,#N/A,TRUE,"EXT-TABLE";#N/A,#N/A,TRUE,"STEEL";#N/A,#N/A,TRUE,"INT-Table";#N/A,#N/A,TRUE,"STEEL";#N/A,#N/A,TRUE,"Door"}</definedName>
    <definedName name="Panel_1_1" hidden="1">{#N/A,#N/A,TRUE,"Basic";#N/A,#N/A,TRUE,"EXT-TABLE";#N/A,#N/A,TRUE,"STEEL";#N/A,#N/A,TRUE,"INT-Table";#N/A,#N/A,TRUE,"STEEL";#N/A,#N/A,TRUE,"Door"}</definedName>
    <definedName name="Panel_1_2" localSheetId="2" hidden="1">{#N/A,#N/A,TRUE,"Basic";#N/A,#N/A,TRUE,"EXT-TABLE";#N/A,#N/A,TRUE,"STEEL";#N/A,#N/A,TRUE,"INT-Table";#N/A,#N/A,TRUE,"STEEL";#N/A,#N/A,TRUE,"Door"}</definedName>
    <definedName name="Panel_1_2" localSheetId="3" hidden="1">{#N/A,#N/A,TRUE,"Basic";#N/A,#N/A,TRUE,"EXT-TABLE";#N/A,#N/A,TRUE,"STEEL";#N/A,#N/A,TRUE,"INT-Table";#N/A,#N/A,TRUE,"STEEL";#N/A,#N/A,TRUE,"Door"}</definedName>
    <definedName name="Panel_1_2" hidden="1">{#N/A,#N/A,TRUE,"Basic";#N/A,#N/A,TRUE,"EXT-TABLE";#N/A,#N/A,TRUE,"STEEL";#N/A,#N/A,TRUE,"INT-Table";#N/A,#N/A,TRUE,"STEEL";#N/A,#N/A,TRUE,"Door"}</definedName>
    <definedName name="Panel_2" localSheetId="2" hidden="1">{#N/A,#N/A,TRUE,"Basic";#N/A,#N/A,TRUE,"EXT-TABLE";#N/A,#N/A,TRUE,"STEEL";#N/A,#N/A,TRUE,"INT-Table";#N/A,#N/A,TRUE,"STEEL";#N/A,#N/A,TRUE,"Door"}</definedName>
    <definedName name="Panel_2" localSheetId="3" hidden="1">{#N/A,#N/A,TRUE,"Basic";#N/A,#N/A,TRUE,"EXT-TABLE";#N/A,#N/A,TRUE,"STEEL";#N/A,#N/A,TRUE,"INT-Table";#N/A,#N/A,TRUE,"STEEL";#N/A,#N/A,TRUE,"Door"}</definedName>
    <definedName name="Panel_2" hidden="1">{#N/A,#N/A,TRUE,"Basic";#N/A,#N/A,TRUE,"EXT-TABLE";#N/A,#N/A,TRUE,"STEEL";#N/A,#N/A,TRUE,"INT-Table";#N/A,#N/A,TRUE,"STEEL";#N/A,#N/A,TRUE,"Door"}</definedName>
    <definedName name="Panel_2_1" localSheetId="2" hidden="1">{#N/A,#N/A,TRUE,"Basic";#N/A,#N/A,TRUE,"EXT-TABLE";#N/A,#N/A,TRUE,"STEEL";#N/A,#N/A,TRUE,"INT-Table";#N/A,#N/A,TRUE,"STEEL";#N/A,#N/A,TRUE,"Door"}</definedName>
    <definedName name="Panel_2_1" localSheetId="3" hidden="1">{#N/A,#N/A,TRUE,"Basic";#N/A,#N/A,TRUE,"EXT-TABLE";#N/A,#N/A,TRUE,"STEEL";#N/A,#N/A,TRUE,"INT-Table";#N/A,#N/A,TRUE,"STEEL";#N/A,#N/A,TRUE,"Door"}</definedName>
    <definedName name="Panel_2_1" hidden="1">{#N/A,#N/A,TRUE,"Basic";#N/A,#N/A,TRUE,"EXT-TABLE";#N/A,#N/A,TRUE,"STEEL";#N/A,#N/A,TRUE,"INT-Table";#N/A,#N/A,TRUE,"STEEL";#N/A,#N/A,TRUE,"Door"}</definedName>
    <definedName name="Panel_2_2" localSheetId="2" hidden="1">{#N/A,#N/A,TRUE,"Basic";#N/A,#N/A,TRUE,"EXT-TABLE";#N/A,#N/A,TRUE,"STEEL";#N/A,#N/A,TRUE,"INT-Table";#N/A,#N/A,TRUE,"STEEL";#N/A,#N/A,TRUE,"Door"}</definedName>
    <definedName name="Panel_2_2" localSheetId="3" hidden="1">{#N/A,#N/A,TRUE,"Basic";#N/A,#N/A,TRUE,"EXT-TABLE";#N/A,#N/A,TRUE,"STEEL";#N/A,#N/A,TRUE,"INT-Table";#N/A,#N/A,TRUE,"STEEL";#N/A,#N/A,TRUE,"Door"}</definedName>
    <definedName name="Panel_2_2" hidden="1">{#N/A,#N/A,TRUE,"Basic";#N/A,#N/A,TRUE,"EXT-TABLE";#N/A,#N/A,TRUE,"STEEL";#N/A,#N/A,TRUE,"INT-Table";#N/A,#N/A,TRUE,"STEEL";#N/A,#N/A,TRUE,"Door"}</definedName>
    <definedName name="Panel_3" localSheetId="2" hidden="1">{#N/A,#N/A,TRUE,"Basic";#N/A,#N/A,TRUE,"EXT-TABLE";#N/A,#N/A,TRUE,"STEEL";#N/A,#N/A,TRUE,"INT-Table";#N/A,#N/A,TRUE,"STEEL";#N/A,#N/A,TRUE,"Door"}</definedName>
    <definedName name="Panel_3" localSheetId="3" hidden="1">{#N/A,#N/A,TRUE,"Basic";#N/A,#N/A,TRUE,"EXT-TABLE";#N/A,#N/A,TRUE,"STEEL";#N/A,#N/A,TRUE,"INT-Table";#N/A,#N/A,TRUE,"STEEL";#N/A,#N/A,TRUE,"Door"}</definedName>
    <definedName name="Panel_3" hidden="1">{#N/A,#N/A,TRUE,"Basic";#N/A,#N/A,TRUE,"EXT-TABLE";#N/A,#N/A,TRUE,"STEEL";#N/A,#N/A,TRUE,"INT-Table";#N/A,#N/A,TRUE,"STEEL";#N/A,#N/A,TRUE,"Door"}</definedName>
    <definedName name="Panel_3_1" localSheetId="2" hidden="1">{#N/A,#N/A,TRUE,"Basic";#N/A,#N/A,TRUE,"EXT-TABLE";#N/A,#N/A,TRUE,"STEEL";#N/A,#N/A,TRUE,"INT-Table";#N/A,#N/A,TRUE,"STEEL";#N/A,#N/A,TRUE,"Door"}</definedName>
    <definedName name="Panel_3_1" localSheetId="3" hidden="1">{#N/A,#N/A,TRUE,"Basic";#N/A,#N/A,TRUE,"EXT-TABLE";#N/A,#N/A,TRUE,"STEEL";#N/A,#N/A,TRUE,"INT-Table";#N/A,#N/A,TRUE,"STEEL";#N/A,#N/A,TRUE,"Door"}</definedName>
    <definedName name="Panel_3_1" hidden="1">{#N/A,#N/A,TRUE,"Basic";#N/A,#N/A,TRUE,"EXT-TABLE";#N/A,#N/A,TRUE,"STEEL";#N/A,#N/A,TRUE,"INT-Table";#N/A,#N/A,TRUE,"STEEL";#N/A,#N/A,TRUE,"Door"}</definedName>
    <definedName name="Panel_3_2" localSheetId="2" hidden="1">{#N/A,#N/A,TRUE,"Basic";#N/A,#N/A,TRUE,"EXT-TABLE";#N/A,#N/A,TRUE,"STEEL";#N/A,#N/A,TRUE,"INT-Table";#N/A,#N/A,TRUE,"STEEL";#N/A,#N/A,TRUE,"Door"}</definedName>
    <definedName name="Panel_3_2" localSheetId="3" hidden="1">{#N/A,#N/A,TRUE,"Basic";#N/A,#N/A,TRUE,"EXT-TABLE";#N/A,#N/A,TRUE,"STEEL";#N/A,#N/A,TRUE,"INT-Table";#N/A,#N/A,TRUE,"STEEL";#N/A,#N/A,TRUE,"Door"}</definedName>
    <definedName name="Panel_3_2" hidden="1">{#N/A,#N/A,TRUE,"Basic";#N/A,#N/A,TRUE,"EXT-TABLE";#N/A,#N/A,TRUE,"STEEL";#N/A,#N/A,TRUE,"INT-Table";#N/A,#N/A,TRUE,"STEEL";#N/A,#N/A,TRUE,"Door"}</definedName>
    <definedName name="Panel_4" localSheetId="2" hidden="1">{#N/A,#N/A,TRUE,"Basic";#N/A,#N/A,TRUE,"EXT-TABLE";#N/A,#N/A,TRUE,"STEEL";#N/A,#N/A,TRUE,"INT-Table";#N/A,#N/A,TRUE,"STEEL";#N/A,#N/A,TRUE,"Door"}</definedName>
    <definedName name="Panel_4" localSheetId="3" hidden="1">{#N/A,#N/A,TRUE,"Basic";#N/A,#N/A,TRUE,"EXT-TABLE";#N/A,#N/A,TRUE,"STEEL";#N/A,#N/A,TRUE,"INT-Table";#N/A,#N/A,TRUE,"STEEL";#N/A,#N/A,TRUE,"Door"}</definedName>
    <definedName name="Panel_4" hidden="1">{#N/A,#N/A,TRUE,"Basic";#N/A,#N/A,TRUE,"EXT-TABLE";#N/A,#N/A,TRUE,"STEEL";#N/A,#N/A,TRUE,"INT-Table";#N/A,#N/A,TRUE,"STEEL";#N/A,#N/A,TRUE,"Door"}</definedName>
    <definedName name="Panel_4_1" localSheetId="2" hidden="1">{#N/A,#N/A,TRUE,"Basic";#N/A,#N/A,TRUE,"EXT-TABLE";#N/A,#N/A,TRUE,"STEEL";#N/A,#N/A,TRUE,"INT-Table";#N/A,#N/A,TRUE,"STEEL";#N/A,#N/A,TRUE,"Door"}</definedName>
    <definedName name="Panel_4_1" localSheetId="3" hidden="1">{#N/A,#N/A,TRUE,"Basic";#N/A,#N/A,TRUE,"EXT-TABLE";#N/A,#N/A,TRUE,"STEEL";#N/A,#N/A,TRUE,"INT-Table";#N/A,#N/A,TRUE,"STEEL";#N/A,#N/A,TRUE,"Door"}</definedName>
    <definedName name="Panel_4_1" hidden="1">{#N/A,#N/A,TRUE,"Basic";#N/A,#N/A,TRUE,"EXT-TABLE";#N/A,#N/A,TRUE,"STEEL";#N/A,#N/A,TRUE,"INT-Table";#N/A,#N/A,TRUE,"STEEL";#N/A,#N/A,TRUE,"Door"}</definedName>
    <definedName name="Panel_4_2" localSheetId="2" hidden="1">{#N/A,#N/A,TRUE,"Basic";#N/A,#N/A,TRUE,"EXT-TABLE";#N/A,#N/A,TRUE,"STEEL";#N/A,#N/A,TRUE,"INT-Table";#N/A,#N/A,TRUE,"STEEL";#N/A,#N/A,TRUE,"Door"}</definedName>
    <definedName name="Panel_4_2" localSheetId="3" hidden="1">{#N/A,#N/A,TRUE,"Basic";#N/A,#N/A,TRUE,"EXT-TABLE";#N/A,#N/A,TRUE,"STEEL";#N/A,#N/A,TRUE,"INT-Table";#N/A,#N/A,TRUE,"STEEL";#N/A,#N/A,TRUE,"Door"}</definedName>
    <definedName name="Panel_4_2" hidden="1">{#N/A,#N/A,TRUE,"Basic";#N/A,#N/A,TRUE,"EXT-TABLE";#N/A,#N/A,TRUE,"STEEL";#N/A,#N/A,TRUE,"INT-Table";#N/A,#N/A,TRUE,"STEEL";#N/A,#N/A,TRUE,"Door"}</definedName>
    <definedName name="Panel_5" localSheetId="2" hidden="1">{#N/A,#N/A,TRUE,"Basic";#N/A,#N/A,TRUE,"EXT-TABLE";#N/A,#N/A,TRUE,"STEEL";#N/A,#N/A,TRUE,"INT-Table";#N/A,#N/A,TRUE,"STEEL";#N/A,#N/A,TRUE,"Door"}</definedName>
    <definedName name="Panel_5" localSheetId="3" hidden="1">{#N/A,#N/A,TRUE,"Basic";#N/A,#N/A,TRUE,"EXT-TABLE";#N/A,#N/A,TRUE,"STEEL";#N/A,#N/A,TRUE,"INT-Table";#N/A,#N/A,TRUE,"STEEL";#N/A,#N/A,TRUE,"Door"}</definedName>
    <definedName name="Panel_5" hidden="1">{#N/A,#N/A,TRUE,"Basic";#N/A,#N/A,TRUE,"EXT-TABLE";#N/A,#N/A,TRUE,"STEEL";#N/A,#N/A,TRUE,"INT-Table";#N/A,#N/A,TRUE,"STEEL";#N/A,#N/A,TRUE,"Door"}</definedName>
    <definedName name="Panel_5_1" localSheetId="2" hidden="1">{#N/A,#N/A,TRUE,"Basic";#N/A,#N/A,TRUE,"EXT-TABLE";#N/A,#N/A,TRUE,"STEEL";#N/A,#N/A,TRUE,"INT-Table";#N/A,#N/A,TRUE,"STEEL";#N/A,#N/A,TRUE,"Door"}</definedName>
    <definedName name="Panel_5_1" localSheetId="3" hidden="1">{#N/A,#N/A,TRUE,"Basic";#N/A,#N/A,TRUE,"EXT-TABLE";#N/A,#N/A,TRUE,"STEEL";#N/A,#N/A,TRUE,"INT-Table";#N/A,#N/A,TRUE,"STEEL";#N/A,#N/A,TRUE,"Door"}</definedName>
    <definedName name="Panel_5_1" hidden="1">{#N/A,#N/A,TRUE,"Basic";#N/A,#N/A,TRUE,"EXT-TABLE";#N/A,#N/A,TRUE,"STEEL";#N/A,#N/A,TRUE,"INT-Table";#N/A,#N/A,TRUE,"STEEL";#N/A,#N/A,TRUE,"Door"}</definedName>
    <definedName name="Panel_5_2" localSheetId="2" hidden="1">{#N/A,#N/A,TRUE,"Basic";#N/A,#N/A,TRUE,"EXT-TABLE";#N/A,#N/A,TRUE,"STEEL";#N/A,#N/A,TRUE,"INT-Table";#N/A,#N/A,TRUE,"STEEL";#N/A,#N/A,TRUE,"Door"}</definedName>
    <definedName name="Panel_5_2" localSheetId="3" hidden="1">{#N/A,#N/A,TRUE,"Basic";#N/A,#N/A,TRUE,"EXT-TABLE";#N/A,#N/A,TRUE,"STEEL";#N/A,#N/A,TRUE,"INT-Table";#N/A,#N/A,TRUE,"STEEL";#N/A,#N/A,TRUE,"Door"}</definedName>
    <definedName name="Panel_5_2" hidden="1">{#N/A,#N/A,TRUE,"Basic";#N/A,#N/A,TRUE,"EXT-TABLE";#N/A,#N/A,TRUE,"STEEL";#N/A,#N/A,TRUE,"INT-Table";#N/A,#N/A,TRUE,"STEEL";#N/A,#N/A,TRUE,"Door"}</definedName>
    <definedName name="Panel_Area" localSheetId="11">'[46]Noise (3)'!$O$56</definedName>
    <definedName name="Panel_Area" localSheetId="1">'[46]Noise (3)'!$O$56</definedName>
    <definedName name="Panel_Area" localSheetId="2">'[46]Noise (3)'!$O$56</definedName>
    <definedName name="Panel_Area" localSheetId="10">'[46]Noise (3)'!$O$56</definedName>
    <definedName name="Panel_Area" localSheetId="15">'[46]Noise (3)'!$O$56</definedName>
    <definedName name="Panel_Area" localSheetId="18">'[46]Noise (3)'!$O$56</definedName>
    <definedName name="Panel_Area" localSheetId="17">'[46]Noise (3)'!$O$56</definedName>
    <definedName name="Panel_Area" localSheetId="16">'[46]Noise (3)'!$O$56</definedName>
    <definedName name="Panel_Area" localSheetId="14">'[46]Noise (3)'!$O$56</definedName>
    <definedName name="Panel_Area" localSheetId="13">'[46]Noise (3)'!$O$56</definedName>
    <definedName name="Panel_Area" localSheetId="3">'[46]Noise (3)'!$O$56</definedName>
    <definedName name="Panel_Area">'[46]Noise (3)'!$O$56</definedName>
    <definedName name="Panelgewichte">#REF!</definedName>
    <definedName name="Panicbar">#REF!</definedName>
    <definedName name="PANNELLO">#REF!</definedName>
    <definedName name="park" localSheetId="2" hidden="1">{#N/A,#N/A,FALSE,"CCTV"}</definedName>
    <definedName name="park" localSheetId="3" hidden="1">{#N/A,#N/A,FALSE,"CCTV"}</definedName>
    <definedName name="park" hidden="1">{#N/A,#N/A,FALSE,"CCTV"}</definedName>
    <definedName name="PAY_FC">#REF!</definedName>
    <definedName name="PAY_LC">#REF!</definedName>
    <definedName name="PAY_SUP">#REF!</definedName>
    <definedName name="PaymentBreakdown" localSheetId="2" hidden="1">{#N/A,#N/A,FALSE,"CCTV"}</definedName>
    <definedName name="PaymentBreakdown" localSheetId="3" hidden="1">{#N/A,#N/A,FALSE,"CCTV"}</definedName>
    <definedName name="PaymentBreakdown" hidden="1">{#N/A,#N/A,FALSE,"CCTV"}</definedName>
    <definedName name="PB">#REF!</definedName>
    <definedName name="PC">#REF!</definedName>
    <definedName name="PCNO">[114]현황CODE!$A$2:$A$82</definedName>
    <definedName name="PCNO1">[114]손익현황!$A$5:$A$91</definedName>
    <definedName name="Pct_Open_Actual" localSheetId="11">'[46]Noise (3)'!$C$46</definedName>
    <definedName name="Pct_Open_Actual" localSheetId="1">'[46]Noise (3)'!$C$46</definedName>
    <definedName name="Pct_Open_Actual" localSheetId="2">'[46]Noise (3)'!$C$46</definedName>
    <definedName name="Pct_Open_Actual" localSheetId="10">'[46]Noise (3)'!$C$46</definedName>
    <definedName name="Pct_Open_Actual" localSheetId="15">'[46]Noise (3)'!$C$46</definedName>
    <definedName name="Pct_Open_Actual" localSheetId="18">'[46]Noise (3)'!$C$46</definedName>
    <definedName name="Pct_Open_Actual" localSheetId="17">'[46]Noise (3)'!$C$46</definedName>
    <definedName name="Pct_Open_Actual" localSheetId="16">'[46]Noise (3)'!$C$46</definedName>
    <definedName name="Pct_Open_Actual" localSheetId="14">'[46]Noise (3)'!$C$46</definedName>
    <definedName name="Pct_Open_Actual" localSheetId="13">'[46]Noise (3)'!$C$46</definedName>
    <definedName name="Pct_Open_Actual" localSheetId="3">'[46]Noise (3)'!$C$46</definedName>
    <definedName name="Pct_Open_Actual">'[46]Noise (3)'!$C$46</definedName>
    <definedName name="Pct_Open_Nom" localSheetId="11">'[46]Noise (3)'!$C$15</definedName>
    <definedName name="Pct_Open_Nom" localSheetId="1">'[46]Noise (3)'!$C$15</definedName>
    <definedName name="Pct_Open_Nom" localSheetId="2">'[46]Noise (3)'!$C$15</definedName>
    <definedName name="Pct_Open_Nom" localSheetId="10">'[46]Noise (3)'!$C$15</definedName>
    <definedName name="Pct_Open_Nom" localSheetId="15">'[46]Noise (3)'!$C$15</definedName>
    <definedName name="Pct_Open_Nom" localSheetId="18">'[46]Noise (3)'!$C$15</definedName>
    <definedName name="Pct_Open_Nom" localSheetId="17">'[46]Noise (3)'!$C$15</definedName>
    <definedName name="Pct_Open_Nom" localSheetId="16">'[46]Noise (3)'!$C$15</definedName>
    <definedName name="Pct_Open_Nom" localSheetId="14">'[46]Noise (3)'!$C$15</definedName>
    <definedName name="Pct_Open_Nom" localSheetId="13">'[46]Noise (3)'!$C$15</definedName>
    <definedName name="Pct_Open_Nom" localSheetId="3">'[46]Noise (3)'!$C$15</definedName>
    <definedName name="Pct_Open_Nom">'[46]Noise (3)'!$C$15</definedName>
    <definedName name="PCV" localSheetId="2" hidden="1">{"'Liquid'!$A$1:$U$57"}</definedName>
    <definedName name="PCV" localSheetId="3" hidden="1">{"'Liquid'!$A$1:$U$57"}</definedName>
    <definedName name="PCV" hidden="1">{"'Liquid'!$A$1:$U$57"}</definedName>
    <definedName name="Pd">#REF!</definedName>
    <definedName name="PedTop">#REF!</definedName>
    <definedName name="PEJM">#REF!</definedName>
    <definedName name="Pérdida_de_carga_chimenea_de_bypass">#REF!</definedName>
    <definedName name="Pérdida_de_carga_en_caldera">#REF!</definedName>
    <definedName name="peroxide" localSheetId="11" hidden="1">{#N/A,#N/A,FALSE,"CCTV"}</definedName>
    <definedName name="peroxide" localSheetId="1" hidden="1">{#N/A,#N/A,FALSE,"CCTV"}</definedName>
    <definedName name="peroxide" localSheetId="2" hidden="1">{#N/A,#N/A,FALSE,"CCTV"}</definedName>
    <definedName name="peroxide" localSheetId="10" hidden="1">{#N/A,#N/A,FALSE,"CCTV"}</definedName>
    <definedName name="peroxide" localSheetId="15" hidden="1">{#N/A,#N/A,FALSE,"CCTV"}</definedName>
    <definedName name="peroxide" localSheetId="18" hidden="1">{#N/A,#N/A,FALSE,"CCTV"}</definedName>
    <definedName name="peroxide" localSheetId="17" hidden="1">{#N/A,#N/A,FALSE,"CCTV"}</definedName>
    <definedName name="peroxide" localSheetId="16" hidden="1">{#N/A,#N/A,FALSE,"CCTV"}</definedName>
    <definedName name="peroxide" localSheetId="14" hidden="1">{#N/A,#N/A,FALSE,"CCTV"}</definedName>
    <definedName name="peroxide" localSheetId="13" hidden="1">{#N/A,#N/A,FALSE,"CCTV"}</definedName>
    <definedName name="peroxide" localSheetId="3" hidden="1">{#N/A,#N/A,FALSE,"CCTV"}</definedName>
    <definedName name="peroxide" hidden="1">{#N/A,#N/A,FALSE,"CCTV"}</definedName>
    <definedName name="PESO">#REF!</definedName>
    <definedName name="Peso_especif.">#REF!</definedName>
    <definedName name="PF">#REF!</definedName>
    <definedName name="PHAN" localSheetId="2" hidden="1">{#N/A,#N/A,FALSE,"CCTV"}</definedName>
    <definedName name="PHAN" localSheetId="3" hidden="1">{#N/A,#N/A,FALSE,"CCTV"}</definedName>
    <definedName name="PHAN" hidden="1">{#N/A,#N/A,FALSE,"CCTV"}</definedName>
    <definedName name="Phan1">#REF!</definedName>
    <definedName name="phanchia" localSheetId="50" hidden="1">{#N/A,#N/A,FALSE,"Chi tiÆt"}</definedName>
    <definedName name="phanchia" localSheetId="11" hidden="1">{#N/A,#N/A,FALSE,"Chi tiÆt"}</definedName>
    <definedName name="phanchia" localSheetId="1" hidden="1">{#N/A,#N/A,FALSE,"Chi tiÆt"}</definedName>
    <definedName name="phanchia" localSheetId="2" hidden="1">{#N/A,#N/A,FALSE,"Chi tiÆt"}</definedName>
    <definedName name="phanchia" localSheetId="10" hidden="1">{#N/A,#N/A,FALSE,"Chi tiÆt"}</definedName>
    <definedName name="phanchia" localSheetId="15" hidden="1">{#N/A,#N/A,FALSE,"Chi tiÆt"}</definedName>
    <definedName name="phanchia" localSheetId="18" hidden="1">{#N/A,#N/A,FALSE,"Chi tiÆt"}</definedName>
    <definedName name="phanchia" localSheetId="17" hidden="1">{#N/A,#N/A,FALSE,"Chi tiÆt"}</definedName>
    <definedName name="phanchia" localSheetId="16" hidden="1">{#N/A,#N/A,FALSE,"Chi tiÆt"}</definedName>
    <definedName name="phanchia" localSheetId="14" hidden="1">{#N/A,#N/A,FALSE,"Chi tiÆt"}</definedName>
    <definedName name="phanchia" localSheetId="13" hidden="1">{#N/A,#N/A,FALSE,"Chi tiÆt"}</definedName>
    <definedName name="phanchia" localSheetId="3" hidden="1">{#N/A,#N/A,FALSE,"Chi tiÆt"}</definedName>
    <definedName name="phanchia" hidden="1">{#N/A,#N/A,FALSE,"Chi tiÆt"}</definedName>
    <definedName name="PHASE" localSheetId="2" hidden="1">{#N/A,#N/A,TRUE,"Basic";#N/A,#N/A,TRUE,"EXT-TABLE";#N/A,#N/A,TRUE,"STEEL";#N/A,#N/A,TRUE,"INT-Table";#N/A,#N/A,TRUE,"STEEL";#N/A,#N/A,TRUE,"Door"}</definedName>
    <definedName name="PHASE" localSheetId="3" hidden="1">{#N/A,#N/A,TRUE,"Basic";#N/A,#N/A,TRUE,"EXT-TABLE";#N/A,#N/A,TRUE,"STEEL";#N/A,#N/A,TRUE,"INT-Table";#N/A,#N/A,TRUE,"STEEL";#N/A,#N/A,TRUE,"Door"}</definedName>
    <definedName name="PHASE" hidden="1">{#N/A,#N/A,TRUE,"Basic";#N/A,#N/A,TRUE,"EXT-TABLE";#N/A,#N/A,TRUE,"STEEL";#N/A,#N/A,TRUE,"INT-Table";#N/A,#N/A,TRUE,"STEEL";#N/A,#N/A,TRUE,"Door"}</definedName>
    <definedName name="PHASE_1" localSheetId="2" hidden="1">{#N/A,#N/A,TRUE,"Basic";#N/A,#N/A,TRUE,"EXT-TABLE";#N/A,#N/A,TRUE,"STEEL";#N/A,#N/A,TRUE,"INT-Table";#N/A,#N/A,TRUE,"STEEL";#N/A,#N/A,TRUE,"Door"}</definedName>
    <definedName name="PHASE_1" localSheetId="3" hidden="1">{#N/A,#N/A,TRUE,"Basic";#N/A,#N/A,TRUE,"EXT-TABLE";#N/A,#N/A,TRUE,"STEEL";#N/A,#N/A,TRUE,"INT-Table";#N/A,#N/A,TRUE,"STEEL";#N/A,#N/A,TRUE,"Door"}</definedName>
    <definedName name="PHASE_1" hidden="1">{#N/A,#N/A,TRUE,"Basic";#N/A,#N/A,TRUE,"EXT-TABLE";#N/A,#N/A,TRUE,"STEEL";#N/A,#N/A,TRUE,"INT-Table";#N/A,#N/A,TRUE,"STEEL";#N/A,#N/A,TRUE,"Door"}</definedName>
    <definedName name="PHASE_1_1" localSheetId="2" hidden="1">{#N/A,#N/A,TRUE,"Basic";#N/A,#N/A,TRUE,"EXT-TABLE";#N/A,#N/A,TRUE,"STEEL";#N/A,#N/A,TRUE,"INT-Table";#N/A,#N/A,TRUE,"STEEL";#N/A,#N/A,TRUE,"Door"}</definedName>
    <definedName name="PHASE_1_1" localSheetId="3" hidden="1">{#N/A,#N/A,TRUE,"Basic";#N/A,#N/A,TRUE,"EXT-TABLE";#N/A,#N/A,TRUE,"STEEL";#N/A,#N/A,TRUE,"INT-Table";#N/A,#N/A,TRUE,"STEEL";#N/A,#N/A,TRUE,"Door"}</definedName>
    <definedName name="PHASE_1_1" hidden="1">{#N/A,#N/A,TRUE,"Basic";#N/A,#N/A,TRUE,"EXT-TABLE";#N/A,#N/A,TRUE,"STEEL";#N/A,#N/A,TRUE,"INT-Table";#N/A,#N/A,TRUE,"STEEL";#N/A,#N/A,TRUE,"Door"}</definedName>
    <definedName name="PHASE_1_2" localSheetId="2" hidden="1">{#N/A,#N/A,TRUE,"Basic";#N/A,#N/A,TRUE,"EXT-TABLE";#N/A,#N/A,TRUE,"STEEL";#N/A,#N/A,TRUE,"INT-Table";#N/A,#N/A,TRUE,"STEEL";#N/A,#N/A,TRUE,"Door"}</definedName>
    <definedName name="PHASE_1_2" localSheetId="3" hidden="1">{#N/A,#N/A,TRUE,"Basic";#N/A,#N/A,TRUE,"EXT-TABLE";#N/A,#N/A,TRUE,"STEEL";#N/A,#N/A,TRUE,"INT-Table";#N/A,#N/A,TRUE,"STEEL";#N/A,#N/A,TRUE,"Door"}</definedName>
    <definedName name="PHASE_1_2" hidden="1">{#N/A,#N/A,TRUE,"Basic";#N/A,#N/A,TRUE,"EXT-TABLE";#N/A,#N/A,TRUE,"STEEL";#N/A,#N/A,TRUE,"INT-Table";#N/A,#N/A,TRUE,"STEEL";#N/A,#N/A,TRUE,"Door"}</definedName>
    <definedName name="PHASE_2" localSheetId="2" hidden="1">{#N/A,#N/A,TRUE,"Basic";#N/A,#N/A,TRUE,"EXT-TABLE";#N/A,#N/A,TRUE,"STEEL";#N/A,#N/A,TRUE,"INT-Table";#N/A,#N/A,TRUE,"STEEL";#N/A,#N/A,TRUE,"Door"}</definedName>
    <definedName name="PHASE_2" localSheetId="3" hidden="1">{#N/A,#N/A,TRUE,"Basic";#N/A,#N/A,TRUE,"EXT-TABLE";#N/A,#N/A,TRUE,"STEEL";#N/A,#N/A,TRUE,"INT-Table";#N/A,#N/A,TRUE,"STEEL";#N/A,#N/A,TRUE,"Door"}</definedName>
    <definedName name="PHASE_2" hidden="1">{#N/A,#N/A,TRUE,"Basic";#N/A,#N/A,TRUE,"EXT-TABLE";#N/A,#N/A,TRUE,"STEEL";#N/A,#N/A,TRUE,"INT-Table";#N/A,#N/A,TRUE,"STEEL";#N/A,#N/A,TRUE,"Door"}</definedName>
    <definedName name="PHASE_2_1" localSheetId="2" hidden="1">{#N/A,#N/A,TRUE,"Basic";#N/A,#N/A,TRUE,"EXT-TABLE";#N/A,#N/A,TRUE,"STEEL";#N/A,#N/A,TRUE,"INT-Table";#N/A,#N/A,TRUE,"STEEL";#N/A,#N/A,TRUE,"Door"}</definedName>
    <definedName name="PHASE_2_1" localSheetId="3" hidden="1">{#N/A,#N/A,TRUE,"Basic";#N/A,#N/A,TRUE,"EXT-TABLE";#N/A,#N/A,TRUE,"STEEL";#N/A,#N/A,TRUE,"INT-Table";#N/A,#N/A,TRUE,"STEEL";#N/A,#N/A,TRUE,"Door"}</definedName>
    <definedName name="PHASE_2_1" hidden="1">{#N/A,#N/A,TRUE,"Basic";#N/A,#N/A,TRUE,"EXT-TABLE";#N/A,#N/A,TRUE,"STEEL";#N/A,#N/A,TRUE,"INT-Table";#N/A,#N/A,TRUE,"STEEL";#N/A,#N/A,TRUE,"Door"}</definedName>
    <definedName name="PHASE_2_2" localSheetId="2" hidden="1">{#N/A,#N/A,TRUE,"Basic";#N/A,#N/A,TRUE,"EXT-TABLE";#N/A,#N/A,TRUE,"STEEL";#N/A,#N/A,TRUE,"INT-Table";#N/A,#N/A,TRUE,"STEEL";#N/A,#N/A,TRUE,"Door"}</definedName>
    <definedName name="PHASE_2_2" localSheetId="3" hidden="1">{#N/A,#N/A,TRUE,"Basic";#N/A,#N/A,TRUE,"EXT-TABLE";#N/A,#N/A,TRUE,"STEEL";#N/A,#N/A,TRUE,"INT-Table";#N/A,#N/A,TRUE,"STEEL";#N/A,#N/A,TRUE,"Door"}</definedName>
    <definedName name="PHASE_2_2" hidden="1">{#N/A,#N/A,TRUE,"Basic";#N/A,#N/A,TRUE,"EXT-TABLE";#N/A,#N/A,TRUE,"STEEL";#N/A,#N/A,TRUE,"INT-Table";#N/A,#N/A,TRUE,"STEEL";#N/A,#N/A,TRUE,"Door"}</definedName>
    <definedName name="PHASE_3" localSheetId="2" hidden="1">{#N/A,#N/A,TRUE,"Basic";#N/A,#N/A,TRUE,"EXT-TABLE";#N/A,#N/A,TRUE,"STEEL";#N/A,#N/A,TRUE,"INT-Table";#N/A,#N/A,TRUE,"STEEL";#N/A,#N/A,TRUE,"Door"}</definedName>
    <definedName name="PHASE_3" localSheetId="3" hidden="1">{#N/A,#N/A,TRUE,"Basic";#N/A,#N/A,TRUE,"EXT-TABLE";#N/A,#N/A,TRUE,"STEEL";#N/A,#N/A,TRUE,"INT-Table";#N/A,#N/A,TRUE,"STEEL";#N/A,#N/A,TRUE,"Door"}</definedName>
    <definedName name="PHASE_3" hidden="1">{#N/A,#N/A,TRUE,"Basic";#N/A,#N/A,TRUE,"EXT-TABLE";#N/A,#N/A,TRUE,"STEEL";#N/A,#N/A,TRUE,"INT-Table";#N/A,#N/A,TRUE,"STEEL";#N/A,#N/A,TRUE,"Door"}</definedName>
    <definedName name="PHASE_3_1" localSheetId="2" hidden="1">{#N/A,#N/A,TRUE,"Basic";#N/A,#N/A,TRUE,"EXT-TABLE";#N/A,#N/A,TRUE,"STEEL";#N/A,#N/A,TRUE,"INT-Table";#N/A,#N/A,TRUE,"STEEL";#N/A,#N/A,TRUE,"Door"}</definedName>
    <definedName name="PHASE_3_1" localSheetId="3" hidden="1">{#N/A,#N/A,TRUE,"Basic";#N/A,#N/A,TRUE,"EXT-TABLE";#N/A,#N/A,TRUE,"STEEL";#N/A,#N/A,TRUE,"INT-Table";#N/A,#N/A,TRUE,"STEEL";#N/A,#N/A,TRUE,"Door"}</definedName>
    <definedName name="PHASE_3_1" hidden="1">{#N/A,#N/A,TRUE,"Basic";#N/A,#N/A,TRUE,"EXT-TABLE";#N/A,#N/A,TRUE,"STEEL";#N/A,#N/A,TRUE,"INT-Table";#N/A,#N/A,TRUE,"STEEL";#N/A,#N/A,TRUE,"Door"}</definedName>
    <definedName name="PHASE_3_2" localSheetId="2" hidden="1">{#N/A,#N/A,TRUE,"Basic";#N/A,#N/A,TRUE,"EXT-TABLE";#N/A,#N/A,TRUE,"STEEL";#N/A,#N/A,TRUE,"INT-Table";#N/A,#N/A,TRUE,"STEEL";#N/A,#N/A,TRUE,"Door"}</definedName>
    <definedName name="PHASE_3_2" localSheetId="3" hidden="1">{#N/A,#N/A,TRUE,"Basic";#N/A,#N/A,TRUE,"EXT-TABLE";#N/A,#N/A,TRUE,"STEEL";#N/A,#N/A,TRUE,"INT-Table";#N/A,#N/A,TRUE,"STEEL";#N/A,#N/A,TRUE,"Door"}</definedName>
    <definedName name="PHASE_3_2" hidden="1">{#N/A,#N/A,TRUE,"Basic";#N/A,#N/A,TRUE,"EXT-TABLE";#N/A,#N/A,TRUE,"STEEL";#N/A,#N/A,TRUE,"INT-Table";#N/A,#N/A,TRUE,"STEEL";#N/A,#N/A,TRUE,"Door"}</definedName>
    <definedName name="PHASE_4" localSheetId="2" hidden="1">{#N/A,#N/A,TRUE,"Basic";#N/A,#N/A,TRUE,"EXT-TABLE";#N/A,#N/A,TRUE,"STEEL";#N/A,#N/A,TRUE,"INT-Table";#N/A,#N/A,TRUE,"STEEL";#N/A,#N/A,TRUE,"Door"}</definedName>
    <definedName name="PHASE_4" localSheetId="3" hidden="1">{#N/A,#N/A,TRUE,"Basic";#N/A,#N/A,TRUE,"EXT-TABLE";#N/A,#N/A,TRUE,"STEEL";#N/A,#N/A,TRUE,"INT-Table";#N/A,#N/A,TRUE,"STEEL";#N/A,#N/A,TRUE,"Door"}</definedName>
    <definedName name="PHASE_4" hidden="1">{#N/A,#N/A,TRUE,"Basic";#N/A,#N/A,TRUE,"EXT-TABLE";#N/A,#N/A,TRUE,"STEEL";#N/A,#N/A,TRUE,"INT-Table";#N/A,#N/A,TRUE,"STEEL";#N/A,#N/A,TRUE,"Door"}</definedName>
    <definedName name="PHASE_4_1" localSheetId="2" hidden="1">{#N/A,#N/A,TRUE,"Basic";#N/A,#N/A,TRUE,"EXT-TABLE";#N/A,#N/A,TRUE,"STEEL";#N/A,#N/A,TRUE,"INT-Table";#N/A,#N/A,TRUE,"STEEL";#N/A,#N/A,TRUE,"Door"}</definedName>
    <definedName name="PHASE_4_1" localSheetId="3" hidden="1">{#N/A,#N/A,TRUE,"Basic";#N/A,#N/A,TRUE,"EXT-TABLE";#N/A,#N/A,TRUE,"STEEL";#N/A,#N/A,TRUE,"INT-Table";#N/A,#N/A,TRUE,"STEEL";#N/A,#N/A,TRUE,"Door"}</definedName>
    <definedName name="PHASE_4_1" hidden="1">{#N/A,#N/A,TRUE,"Basic";#N/A,#N/A,TRUE,"EXT-TABLE";#N/A,#N/A,TRUE,"STEEL";#N/A,#N/A,TRUE,"INT-Table";#N/A,#N/A,TRUE,"STEEL";#N/A,#N/A,TRUE,"Door"}</definedName>
    <definedName name="PHASE_4_2" localSheetId="2" hidden="1">{#N/A,#N/A,TRUE,"Basic";#N/A,#N/A,TRUE,"EXT-TABLE";#N/A,#N/A,TRUE,"STEEL";#N/A,#N/A,TRUE,"INT-Table";#N/A,#N/A,TRUE,"STEEL";#N/A,#N/A,TRUE,"Door"}</definedName>
    <definedName name="PHASE_4_2" localSheetId="3" hidden="1">{#N/A,#N/A,TRUE,"Basic";#N/A,#N/A,TRUE,"EXT-TABLE";#N/A,#N/A,TRUE,"STEEL";#N/A,#N/A,TRUE,"INT-Table";#N/A,#N/A,TRUE,"STEEL";#N/A,#N/A,TRUE,"Door"}</definedName>
    <definedName name="PHASE_4_2" hidden="1">{#N/A,#N/A,TRUE,"Basic";#N/A,#N/A,TRUE,"EXT-TABLE";#N/A,#N/A,TRUE,"STEEL";#N/A,#N/A,TRUE,"INT-Table";#N/A,#N/A,TRUE,"STEEL";#N/A,#N/A,TRUE,"Door"}</definedName>
    <definedName name="PHASE_5" localSheetId="2" hidden="1">{#N/A,#N/A,TRUE,"Basic";#N/A,#N/A,TRUE,"EXT-TABLE";#N/A,#N/A,TRUE,"STEEL";#N/A,#N/A,TRUE,"INT-Table";#N/A,#N/A,TRUE,"STEEL";#N/A,#N/A,TRUE,"Door"}</definedName>
    <definedName name="PHASE_5" localSheetId="3" hidden="1">{#N/A,#N/A,TRUE,"Basic";#N/A,#N/A,TRUE,"EXT-TABLE";#N/A,#N/A,TRUE,"STEEL";#N/A,#N/A,TRUE,"INT-Table";#N/A,#N/A,TRUE,"STEEL";#N/A,#N/A,TRUE,"Door"}</definedName>
    <definedName name="PHASE_5" hidden="1">{#N/A,#N/A,TRUE,"Basic";#N/A,#N/A,TRUE,"EXT-TABLE";#N/A,#N/A,TRUE,"STEEL";#N/A,#N/A,TRUE,"INT-Table";#N/A,#N/A,TRUE,"STEEL";#N/A,#N/A,TRUE,"Door"}</definedName>
    <definedName name="PHASE_5_1" localSheetId="2" hidden="1">{#N/A,#N/A,TRUE,"Basic";#N/A,#N/A,TRUE,"EXT-TABLE";#N/A,#N/A,TRUE,"STEEL";#N/A,#N/A,TRUE,"INT-Table";#N/A,#N/A,TRUE,"STEEL";#N/A,#N/A,TRUE,"Door"}</definedName>
    <definedName name="PHASE_5_1" localSheetId="3" hidden="1">{#N/A,#N/A,TRUE,"Basic";#N/A,#N/A,TRUE,"EXT-TABLE";#N/A,#N/A,TRUE,"STEEL";#N/A,#N/A,TRUE,"INT-Table";#N/A,#N/A,TRUE,"STEEL";#N/A,#N/A,TRUE,"Door"}</definedName>
    <definedName name="PHASE_5_1" hidden="1">{#N/A,#N/A,TRUE,"Basic";#N/A,#N/A,TRUE,"EXT-TABLE";#N/A,#N/A,TRUE,"STEEL";#N/A,#N/A,TRUE,"INT-Table";#N/A,#N/A,TRUE,"STEEL";#N/A,#N/A,TRUE,"Door"}</definedName>
    <definedName name="PHASE_5_2" localSheetId="2" hidden="1">{#N/A,#N/A,TRUE,"Basic";#N/A,#N/A,TRUE,"EXT-TABLE";#N/A,#N/A,TRUE,"STEEL";#N/A,#N/A,TRUE,"INT-Table";#N/A,#N/A,TRUE,"STEEL";#N/A,#N/A,TRUE,"Door"}</definedName>
    <definedName name="PHASE_5_2" localSheetId="3" hidden="1">{#N/A,#N/A,TRUE,"Basic";#N/A,#N/A,TRUE,"EXT-TABLE";#N/A,#N/A,TRUE,"STEEL";#N/A,#N/A,TRUE,"INT-Table";#N/A,#N/A,TRUE,"STEEL";#N/A,#N/A,TRUE,"Door"}</definedName>
    <definedName name="PHASE_5_2" hidden="1">{#N/A,#N/A,TRUE,"Basic";#N/A,#N/A,TRUE,"EXT-TABLE";#N/A,#N/A,TRUE,"STEEL";#N/A,#N/A,TRUE,"INT-Table";#N/A,#N/A,TRUE,"STEEL";#N/A,#N/A,TRUE,"Door"}</definedName>
    <definedName name="PHAT" localSheetId="2" hidden="1">{#N/A,#N/A,FALSE,"CCTV"}</definedName>
    <definedName name="PHAT" localSheetId="3" hidden="1">{#N/A,#N/A,FALSE,"CCTV"}</definedName>
    <definedName name="PHAT" hidden="1">{#N/A,#N/A,FALSE,"CCTV"}</definedName>
    <definedName name="phongve12KmTN" localSheetId="50" hidden="1">{"'Sheet1'!$L$16"}</definedName>
    <definedName name="phongve12KmTN" localSheetId="11" hidden="1">{"'Sheet1'!$L$16"}</definedName>
    <definedName name="phongve12KmTN" localSheetId="1" hidden="1">{"'Sheet1'!$L$16"}</definedName>
    <definedName name="phongve12KmTN" localSheetId="2" hidden="1">{"'Sheet1'!$L$16"}</definedName>
    <definedName name="phongve12KmTN" localSheetId="10" hidden="1">{"'Sheet1'!$L$16"}</definedName>
    <definedName name="phongve12KmTN" localSheetId="15" hidden="1">{"'Sheet1'!$L$16"}</definedName>
    <definedName name="phongve12KmTN" localSheetId="18" hidden="1">{"'Sheet1'!$L$16"}</definedName>
    <definedName name="phongve12KmTN" localSheetId="17" hidden="1">{"'Sheet1'!$L$16"}</definedName>
    <definedName name="phongve12KmTN" localSheetId="16" hidden="1">{"'Sheet1'!$L$16"}</definedName>
    <definedName name="phongve12KmTN" localSheetId="14" hidden="1">{"'Sheet1'!$L$16"}</definedName>
    <definedName name="phongve12KmTN" localSheetId="13" hidden="1">{"'Sheet1'!$L$16"}</definedName>
    <definedName name="phongve12KmTN" localSheetId="3" hidden="1">{"'Sheet1'!$L$16"}</definedName>
    <definedName name="phongve12KmTN" hidden="1">{"'Sheet1'!$L$16"}</definedName>
    <definedName name="phongve12KmTN1" localSheetId="50" hidden="1">{"'Sheet1'!$L$16"}</definedName>
    <definedName name="phongve12KmTN1" localSheetId="11" hidden="1">{"'Sheet1'!$L$16"}</definedName>
    <definedName name="phongve12KmTN1" localSheetId="1" hidden="1">{"'Sheet1'!$L$16"}</definedName>
    <definedName name="phongve12KmTN1" localSheetId="2" hidden="1">{"'Sheet1'!$L$16"}</definedName>
    <definedName name="phongve12KmTN1" localSheetId="10" hidden="1">{"'Sheet1'!$L$16"}</definedName>
    <definedName name="phongve12KmTN1" localSheetId="15" hidden="1">{"'Sheet1'!$L$16"}</definedName>
    <definedName name="phongve12KmTN1" localSheetId="18" hidden="1">{"'Sheet1'!$L$16"}</definedName>
    <definedName name="phongve12KmTN1" localSheetId="17" hidden="1">{"'Sheet1'!$L$16"}</definedName>
    <definedName name="phongve12KmTN1" localSheetId="16" hidden="1">{"'Sheet1'!$L$16"}</definedName>
    <definedName name="phongve12KmTN1" localSheetId="14" hidden="1">{"'Sheet1'!$L$16"}</definedName>
    <definedName name="phongve12KmTN1" localSheetId="13" hidden="1">{"'Sheet1'!$L$16"}</definedName>
    <definedName name="phongve12KmTN1" localSheetId="3" hidden="1">{"'Sheet1'!$L$16"}</definedName>
    <definedName name="phongve12KmTN1" hidden="1">{"'Sheet1'!$L$16"}</definedName>
    <definedName name="pi">#REF!</definedName>
    <definedName name="PIDtable">#REF!</definedName>
    <definedName name="PileType">#REF!</definedName>
    <definedName name="PIP" localSheetId="1">BlankMacro1</definedName>
    <definedName name="PIP" localSheetId="2">BlankMacro1</definedName>
    <definedName name="PIP">BlankMacro1</definedName>
    <definedName name="PIPE">#REF!</definedName>
    <definedName name="PIPE1" localSheetId="11">[88]DATA_REFERENCE!#REF!</definedName>
    <definedName name="PIPE1" localSheetId="1">[88]DATA_REFERENCE!#REF!</definedName>
    <definedName name="PIPE1" localSheetId="2">[88]DATA_REFERENCE!#REF!</definedName>
    <definedName name="PIPE1" localSheetId="10">[88]DATA_REFERENCE!#REF!</definedName>
    <definedName name="PIPE1" localSheetId="15">[88]DATA_REFERENCE!#REF!</definedName>
    <definedName name="PIPE1" localSheetId="18">[88]DATA_REFERENCE!#REF!</definedName>
    <definedName name="PIPE1" localSheetId="17">[88]DATA_REFERENCE!#REF!</definedName>
    <definedName name="PIPE1" localSheetId="16">[88]DATA_REFERENCE!#REF!</definedName>
    <definedName name="PIPE1" localSheetId="14">[88]DATA_REFERENCE!#REF!</definedName>
    <definedName name="PIPE1" localSheetId="13">[88]DATA_REFERENCE!#REF!</definedName>
    <definedName name="PIPE1" localSheetId="3">[88]DATA_REFERENCE!#REF!</definedName>
    <definedName name="PIPE1">[88]DATA_REFERENCE!#REF!</definedName>
    <definedName name="PIPE10" localSheetId="11">[88]DATA_REFERENCE!#REF!</definedName>
    <definedName name="PIPE10" localSheetId="1">[88]DATA_REFERENCE!#REF!</definedName>
    <definedName name="PIPE10" localSheetId="2">[88]DATA_REFERENCE!#REF!</definedName>
    <definedName name="PIPE10" localSheetId="10">[88]DATA_REFERENCE!#REF!</definedName>
    <definedName name="PIPE10" localSheetId="15">[88]DATA_REFERENCE!#REF!</definedName>
    <definedName name="PIPE10" localSheetId="18">[88]DATA_REFERENCE!#REF!</definedName>
    <definedName name="PIPE10" localSheetId="17">[88]DATA_REFERENCE!#REF!</definedName>
    <definedName name="PIPE10" localSheetId="16">[88]DATA_REFERENCE!#REF!</definedName>
    <definedName name="PIPE10" localSheetId="14">[88]DATA_REFERENCE!#REF!</definedName>
    <definedName name="PIPE10" localSheetId="13">[88]DATA_REFERENCE!#REF!</definedName>
    <definedName name="PIPE10" localSheetId="3">[88]DATA_REFERENCE!#REF!</definedName>
    <definedName name="PIPE10">[88]DATA_REFERENCE!#REF!</definedName>
    <definedName name="PIPE12" localSheetId="11">[88]DATA_REFERENCE!#REF!</definedName>
    <definedName name="PIPE12" localSheetId="1">[88]DATA_REFERENCE!#REF!</definedName>
    <definedName name="PIPE12" localSheetId="2">[88]DATA_REFERENCE!#REF!</definedName>
    <definedName name="PIPE12" localSheetId="10">[88]DATA_REFERENCE!#REF!</definedName>
    <definedName name="PIPE12" localSheetId="15">[88]DATA_REFERENCE!#REF!</definedName>
    <definedName name="PIPE12" localSheetId="18">[88]DATA_REFERENCE!#REF!</definedName>
    <definedName name="PIPE12" localSheetId="17">[88]DATA_REFERENCE!#REF!</definedName>
    <definedName name="PIPE12" localSheetId="16">[88]DATA_REFERENCE!#REF!</definedName>
    <definedName name="PIPE12" localSheetId="14">[88]DATA_REFERENCE!#REF!</definedName>
    <definedName name="PIPE12" localSheetId="13">[88]DATA_REFERENCE!#REF!</definedName>
    <definedName name="PIPE12" localSheetId="3">[88]DATA_REFERENCE!#REF!</definedName>
    <definedName name="PIPE12">[88]DATA_REFERENCE!#REF!</definedName>
    <definedName name="PIPE14" localSheetId="11">[88]DATA_REFERENCE!#REF!</definedName>
    <definedName name="PIPE14" localSheetId="1">[88]DATA_REFERENCE!#REF!</definedName>
    <definedName name="PIPE14" localSheetId="2">[88]DATA_REFERENCE!#REF!</definedName>
    <definedName name="PIPE14" localSheetId="10">[88]DATA_REFERENCE!#REF!</definedName>
    <definedName name="PIPE14" localSheetId="15">[88]DATA_REFERENCE!#REF!</definedName>
    <definedName name="PIPE14" localSheetId="18">[88]DATA_REFERENCE!#REF!</definedName>
    <definedName name="PIPE14" localSheetId="17">[88]DATA_REFERENCE!#REF!</definedName>
    <definedName name="PIPE14" localSheetId="16">[88]DATA_REFERENCE!#REF!</definedName>
    <definedName name="PIPE14" localSheetId="14">[88]DATA_REFERENCE!#REF!</definedName>
    <definedName name="PIPE14" localSheetId="13">[88]DATA_REFERENCE!#REF!</definedName>
    <definedName name="PIPE14" localSheetId="3">[88]DATA_REFERENCE!#REF!</definedName>
    <definedName name="PIPE14">[88]DATA_REFERENCE!#REF!</definedName>
    <definedName name="PIPE16" localSheetId="11">[88]DATA_REFERENCE!#REF!</definedName>
    <definedName name="PIPE16" localSheetId="1">[88]DATA_REFERENCE!#REF!</definedName>
    <definedName name="PIPE16" localSheetId="2">[88]DATA_REFERENCE!#REF!</definedName>
    <definedName name="PIPE16" localSheetId="10">[88]DATA_REFERENCE!#REF!</definedName>
    <definedName name="PIPE16" localSheetId="15">[88]DATA_REFERENCE!#REF!</definedName>
    <definedName name="PIPE16" localSheetId="18">[88]DATA_REFERENCE!#REF!</definedName>
    <definedName name="PIPE16" localSheetId="17">[88]DATA_REFERENCE!#REF!</definedName>
    <definedName name="PIPE16" localSheetId="16">[88]DATA_REFERENCE!#REF!</definedName>
    <definedName name="PIPE16" localSheetId="14">[88]DATA_REFERENCE!#REF!</definedName>
    <definedName name="PIPE16" localSheetId="13">[88]DATA_REFERENCE!#REF!</definedName>
    <definedName name="PIPE16" localSheetId="3">[88]DATA_REFERENCE!#REF!</definedName>
    <definedName name="PIPE16">[88]DATA_REFERENCE!#REF!</definedName>
    <definedName name="PIPE18" localSheetId="11">[88]DATA_REFERENCE!#REF!</definedName>
    <definedName name="PIPE18" localSheetId="1">[88]DATA_REFERENCE!#REF!</definedName>
    <definedName name="PIPE18" localSheetId="2">[88]DATA_REFERENCE!#REF!</definedName>
    <definedName name="PIPE18" localSheetId="10">[88]DATA_REFERENCE!#REF!</definedName>
    <definedName name="PIPE18" localSheetId="15">[88]DATA_REFERENCE!#REF!</definedName>
    <definedName name="PIPE18" localSheetId="18">[88]DATA_REFERENCE!#REF!</definedName>
    <definedName name="PIPE18" localSheetId="17">[88]DATA_REFERENCE!#REF!</definedName>
    <definedName name="PIPE18" localSheetId="16">[88]DATA_REFERENCE!#REF!</definedName>
    <definedName name="PIPE18" localSheetId="14">[88]DATA_REFERENCE!#REF!</definedName>
    <definedName name="PIPE18" localSheetId="13">[88]DATA_REFERENCE!#REF!</definedName>
    <definedName name="PIPE18" localSheetId="3">[88]DATA_REFERENCE!#REF!</definedName>
    <definedName name="PIPE18">[88]DATA_REFERENCE!#REF!</definedName>
    <definedName name="PIPE2" localSheetId="11">[88]DATA_REFERENCE!#REF!</definedName>
    <definedName name="PIPE2" localSheetId="1">[88]DATA_REFERENCE!#REF!</definedName>
    <definedName name="PIPE2" localSheetId="2">[88]DATA_REFERENCE!#REF!</definedName>
    <definedName name="PIPE2" localSheetId="10">[88]DATA_REFERENCE!#REF!</definedName>
    <definedName name="PIPE2" localSheetId="15">[88]DATA_REFERENCE!#REF!</definedName>
    <definedName name="PIPE2" localSheetId="18">[88]DATA_REFERENCE!#REF!</definedName>
    <definedName name="PIPE2" localSheetId="17">[88]DATA_REFERENCE!#REF!</definedName>
    <definedName name="PIPE2" localSheetId="16">[88]DATA_REFERENCE!#REF!</definedName>
    <definedName name="PIPE2" localSheetId="14">[88]DATA_REFERENCE!#REF!</definedName>
    <definedName name="PIPE2" localSheetId="13">[88]DATA_REFERENCE!#REF!</definedName>
    <definedName name="PIPE2" localSheetId="3">[88]DATA_REFERENCE!#REF!</definedName>
    <definedName name="PIPE2">[88]DATA_REFERENCE!#REF!</definedName>
    <definedName name="PIPE20" localSheetId="11">[88]DATA_REFERENCE!#REF!</definedName>
    <definedName name="PIPE20" localSheetId="1">[88]DATA_REFERENCE!#REF!</definedName>
    <definedName name="PIPE20" localSheetId="2">[88]DATA_REFERENCE!#REF!</definedName>
    <definedName name="PIPE20" localSheetId="10">[88]DATA_REFERENCE!#REF!</definedName>
    <definedName name="PIPE20" localSheetId="15">[88]DATA_REFERENCE!#REF!</definedName>
    <definedName name="PIPE20" localSheetId="18">[88]DATA_REFERENCE!#REF!</definedName>
    <definedName name="PIPE20" localSheetId="17">[88]DATA_REFERENCE!#REF!</definedName>
    <definedName name="PIPE20" localSheetId="16">[88]DATA_REFERENCE!#REF!</definedName>
    <definedName name="PIPE20" localSheetId="14">[88]DATA_REFERENCE!#REF!</definedName>
    <definedName name="PIPE20" localSheetId="13">[88]DATA_REFERENCE!#REF!</definedName>
    <definedName name="PIPE20" localSheetId="3">[88]DATA_REFERENCE!#REF!</definedName>
    <definedName name="PIPE20">[88]DATA_REFERENCE!#REF!</definedName>
    <definedName name="PIPE22" localSheetId="11">[88]DATA_REFERENCE!#REF!</definedName>
    <definedName name="PIPE22" localSheetId="1">[88]DATA_REFERENCE!#REF!</definedName>
    <definedName name="PIPE22" localSheetId="2">[88]DATA_REFERENCE!#REF!</definedName>
    <definedName name="PIPE22" localSheetId="10">[88]DATA_REFERENCE!#REF!</definedName>
    <definedName name="PIPE22" localSheetId="15">[88]DATA_REFERENCE!#REF!</definedName>
    <definedName name="PIPE22" localSheetId="18">[88]DATA_REFERENCE!#REF!</definedName>
    <definedName name="PIPE22" localSheetId="17">[88]DATA_REFERENCE!#REF!</definedName>
    <definedName name="PIPE22" localSheetId="16">[88]DATA_REFERENCE!#REF!</definedName>
    <definedName name="PIPE22" localSheetId="14">[88]DATA_REFERENCE!#REF!</definedName>
    <definedName name="PIPE22" localSheetId="13">[88]DATA_REFERENCE!#REF!</definedName>
    <definedName name="PIPE22" localSheetId="3">[88]DATA_REFERENCE!#REF!</definedName>
    <definedName name="PIPE22">[88]DATA_REFERENCE!#REF!</definedName>
    <definedName name="PIPE3" localSheetId="11">[88]DATA_REFERENCE!#REF!</definedName>
    <definedName name="PIPE3" localSheetId="1">[88]DATA_REFERENCE!#REF!</definedName>
    <definedName name="PIPE3" localSheetId="2">[88]DATA_REFERENCE!#REF!</definedName>
    <definedName name="PIPE3" localSheetId="10">[88]DATA_REFERENCE!#REF!</definedName>
    <definedName name="PIPE3" localSheetId="15">[88]DATA_REFERENCE!#REF!</definedName>
    <definedName name="PIPE3" localSheetId="18">[88]DATA_REFERENCE!#REF!</definedName>
    <definedName name="PIPE3" localSheetId="17">[88]DATA_REFERENCE!#REF!</definedName>
    <definedName name="PIPE3" localSheetId="16">[88]DATA_REFERENCE!#REF!</definedName>
    <definedName name="PIPE3" localSheetId="14">[88]DATA_REFERENCE!#REF!</definedName>
    <definedName name="PIPE3" localSheetId="13">[88]DATA_REFERENCE!#REF!</definedName>
    <definedName name="PIPE3" localSheetId="3">[88]DATA_REFERENCE!#REF!</definedName>
    <definedName name="PIPE3">[88]DATA_REFERENCE!#REF!</definedName>
    <definedName name="PIPE4" localSheetId="11">[88]DATA_REFERENCE!#REF!</definedName>
    <definedName name="PIPE4" localSheetId="1">[88]DATA_REFERENCE!#REF!</definedName>
    <definedName name="PIPE4" localSheetId="2">[88]DATA_REFERENCE!#REF!</definedName>
    <definedName name="PIPE4" localSheetId="10">[88]DATA_REFERENCE!#REF!</definedName>
    <definedName name="PIPE4" localSheetId="15">[88]DATA_REFERENCE!#REF!</definedName>
    <definedName name="PIPE4" localSheetId="18">[88]DATA_REFERENCE!#REF!</definedName>
    <definedName name="PIPE4" localSheetId="17">[88]DATA_REFERENCE!#REF!</definedName>
    <definedName name="PIPE4" localSheetId="16">[88]DATA_REFERENCE!#REF!</definedName>
    <definedName name="PIPE4" localSheetId="14">[88]DATA_REFERENCE!#REF!</definedName>
    <definedName name="PIPE4" localSheetId="13">[88]DATA_REFERENCE!#REF!</definedName>
    <definedName name="PIPE4" localSheetId="3">[88]DATA_REFERENCE!#REF!</definedName>
    <definedName name="PIPE4">[88]DATA_REFERENCE!#REF!</definedName>
    <definedName name="PIPE6" localSheetId="11">[88]DATA_REFERENCE!#REF!</definedName>
    <definedName name="PIPE6" localSheetId="1">[88]DATA_REFERENCE!#REF!</definedName>
    <definedName name="PIPE6" localSheetId="2">[88]DATA_REFERENCE!#REF!</definedName>
    <definedName name="PIPE6" localSheetId="10">[88]DATA_REFERENCE!#REF!</definedName>
    <definedName name="PIPE6" localSheetId="15">[88]DATA_REFERENCE!#REF!</definedName>
    <definedName name="PIPE6" localSheetId="18">[88]DATA_REFERENCE!#REF!</definedName>
    <definedName name="PIPE6" localSheetId="17">[88]DATA_REFERENCE!#REF!</definedName>
    <definedName name="PIPE6" localSheetId="16">[88]DATA_REFERENCE!#REF!</definedName>
    <definedName name="PIPE6" localSheetId="14">[88]DATA_REFERENCE!#REF!</definedName>
    <definedName name="PIPE6" localSheetId="13">[88]DATA_REFERENCE!#REF!</definedName>
    <definedName name="PIPE6" localSheetId="3">[88]DATA_REFERENCE!#REF!</definedName>
    <definedName name="PIPE6">[88]DATA_REFERENCE!#REF!</definedName>
    <definedName name="PIPE8" localSheetId="11">[88]DATA_REFERENCE!#REF!</definedName>
    <definedName name="PIPE8" localSheetId="1">[88]DATA_REFERENCE!#REF!</definedName>
    <definedName name="PIPE8" localSheetId="2">[88]DATA_REFERENCE!#REF!</definedName>
    <definedName name="PIPE8" localSheetId="10">[88]DATA_REFERENCE!#REF!</definedName>
    <definedName name="PIPE8" localSheetId="15">[88]DATA_REFERENCE!#REF!</definedName>
    <definedName name="PIPE8" localSheetId="18">[88]DATA_REFERENCE!#REF!</definedName>
    <definedName name="PIPE8" localSheetId="17">[88]DATA_REFERENCE!#REF!</definedName>
    <definedName name="PIPE8" localSheetId="16">[88]DATA_REFERENCE!#REF!</definedName>
    <definedName name="PIPE8" localSheetId="14">[88]DATA_REFERENCE!#REF!</definedName>
    <definedName name="PIPE8" localSheetId="13">[88]DATA_REFERENCE!#REF!</definedName>
    <definedName name="PIPE8" localSheetId="3">[88]DATA_REFERENCE!#REF!</definedName>
    <definedName name="PIPE8">[88]DATA_REFERENCE!#REF!</definedName>
    <definedName name="pipeclamp">[56]pipe!$A$3:$A$33</definedName>
    <definedName name="PipeWeightDat">[93]WeightTable!$B:$C</definedName>
    <definedName name="PIPING" localSheetId="11" hidden="1">{#N/A,#N/A,FALSE,"Project Cost Summary";#N/A,#N/A,FALSE,"Man Hour Summary"}</definedName>
    <definedName name="PIPING" localSheetId="1" hidden="1">{#N/A,#N/A,FALSE,"Project Cost Summary";#N/A,#N/A,FALSE,"Man Hour Summary"}</definedName>
    <definedName name="PIPING" localSheetId="2" hidden="1">{#N/A,#N/A,FALSE,"Project Cost Summary";#N/A,#N/A,FALSE,"Man Hour Summary"}</definedName>
    <definedName name="PIPING" localSheetId="10" hidden="1">{#N/A,#N/A,FALSE,"Project Cost Summary";#N/A,#N/A,FALSE,"Man Hour Summary"}</definedName>
    <definedName name="PIPING" localSheetId="15" hidden="1">{#N/A,#N/A,FALSE,"Project Cost Summary";#N/A,#N/A,FALSE,"Man Hour Summary"}</definedName>
    <definedName name="PIPING" localSheetId="18" hidden="1">{#N/A,#N/A,FALSE,"Project Cost Summary";#N/A,#N/A,FALSE,"Man Hour Summary"}</definedName>
    <definedName name="PIPING" localSheetId="17" hidden="1">{#N/A,#N/A,FALSE,"Project Cost Summary";#N/A,#N/A,FALSE,"Man Hour Summary"}</definedName>
    <definedName name="PIPING" localSheetId="16" hidden="1">{#N/A,#N/A,FALSE,"Project Cost Summary";#N/A,#N/A,FALSE,"Man Hour Summary"}</definedName>
    <definedName name="PIPING" localSheetId="14" hidden="1">{#N/A,#N/A,FALSE,"Project Cost Summary";#N/A,#N/A,FALSE,"Man Hour Summary"}</definedName>
    <definedName name="PIPING" localSheetId="13" hidden="1">{#N/A,#N/A,FALSE,"Project Cost Summary";#N/A,#N/A,FALSE,"Man Hour Summary"}</definedName>
    <definedName name="PIPING" localSheetId="3" hidden="1">{#N/A,#N/A,FALSE,"Project Cost Summary";#N/A,#N/A,FALSE,"Man Hour Summary"}</definedName>
    <definedName name="PIPING" hidden="1">{#N/A,#N/A,FALSE,"Project Cost Summary";#N/A,#N/A,FALSE,"Man Hour Summary"}</definedName>
    <definedName name="PKAAA" hidden="1">#REF!</definedName>
    <definedName name="PKBB" hidden="1">#REF!</definedName>
    <definedName name="PKCC" hidden="1">#REF!</definedName>
    <definedName name="PKDD" hidden="1">#REF!</definedName>
    <definedName name="pkus">#REF!</definedName>
    <definedName name="PL_指示燈___P.B.___REST_P.B._壓扣開關">'[98]NEW-PANEL'!#REF!</definedName>
    <definedName name="plant2" hidden="1">#REF!</definedName>
    <definedName name="plate">1.1</definedName>
    <definedName name="Plate_width" localSheetId="11">'[46]Material for Silencers (8)'!$G$6</definedName>
    <definedName name="Plate_width" localSheetId="1">'[46]Material for Silencers (8)'!$G$6</definedName>
    <definedName name="Plate_width" localSheetId="2">'[46]Material for Silencers (8)'!$G$6</definedName>
    <definedName name="Plate_width" localSheetId="10">'[46]Material for Silencers (8)'!$G$6</definedName>
    <definedName name="Plate_width" localSheetId="15">'[46]Material for Silencers (8)'!$G$6</definedName>
    <definedName name="Plate_width" localSheetId="18">'[46]Material for Silencers (8)'!$G$6</definedName>
    <definedName name="Plate_width" localSheetId="17">'[46]Material for Silencers (8)'!$G$6</definedName>
    <definedName name="Plate_width" localSheetId="16">'[46]Material for Silencers (8)'!$G$6</definedName>
    <definedName name="Plate_width" localSheetId="14">'[46]Material for Silencers (8)'!$G$6</definedName>
    <definedName name="Plate_width" localSheetId="13">'[46]Material for Silencers (8)'!$G$6</definedName>
    <definedName name="Plate_width" localSheetId="3">'[46]Material for Silencers (8)'!$G$6</definedName>
    <definedName name="Plate_width">'[46]Material for Silencers (8)'!$G$6</definedName>
    <definedName name="PLEL">#REF!</definedName>
    <definedName name="PLK" localSheetId="2" hidden="1">{#N/A,#N/A,FALSE,"CCTV"}</definedName>
    <definedName name="PLK" localSheetId="3" hidden="1">{#N/A,#N/A,FALSE,"CCTV"}</definedName>
    <definedName name="PLK" hidden="1">{#N/A,#N/A,FALSE,"CCTV"}</definedName>
    <definedName name="PLLL">#REF!</definedName>
    <definedName name="PlucBcaoTD" localSheetId="50" hidden="1">{"'Sheet1'!$L$16"}</definedName>
    <definedName name="PlucBcaoTD" localSheetId="11" hidden="1">{"'Sheet1'!$L$16"}</definedName>
    <definedName name="PlucBcaoTD" localSheetId="1" hidden="1">{"'Sheet1'!$L$16"}</definedName>
    <definedName name="PlucBcaoTD" localSheetId="2" hidden="1">{"'Sheet1'!$L$16"}</definedName>
    <definedName name="PlucBcaoTD" localSheetId="10" hidden="1">{"'Sheet1'!$L$16"}</definedName>
    <definedName name="PlucBcaoTD" localSheetId="15" hidden="1">{"'Sheet1'!$L$16"}</definedName>
    <definedName name="PlucBcaoTD" localSheetId="18" hidden="1">{"'Sheet1'!$L$16"}</definedName>
    <definedName name="PlucBcaoTD" localSheetId="17" hidden="1">{"'Sheet1'!$L$16"}</definedName>
    <definedName name="PlucBcaoTD" localSheetId="16" hidden="1">{"'Sheet1'!$L$16"}</definedName>
    <definedName name="PlucBcaoTD" localSheetId="14" hidden="1">{"'Sheet1'!$L$16"}</definedName>
    <definedName name="PlucBcaoTD" localSheetId="13" hidden="1">{"'Sheet1'!$L$16"}</definedName>
    <definedName name="PlucBcaoTD" localSheetId="3" hidden="1">{"'Sheet1'!$L$16"}</definedName>
    <definedName name="PlucBcaoTD" hidden="1">{"'Sheet1'!$L$16"}</definedName>
    <definedName name="PLUG">#REF!</definedName>
    <definedName name="plumbing">#REF!</definedName>
    <definedName name="PLWIDE">#REF!</definedName>
    <definedName name="PLWT">#REF!</definedName>
    <definedName name="PM">[115]IBASE!$AH$16:$AV$110</definedName>
    <definedName name="PMPrice" localSheetId="11">'[63]Labor Sum'!$C$36</definedName>
    <definedName name="PMPrice" localSheetId="1">'[63]Labor Sum'!$C$36</definedName>
    <definedName name="PMPrice" localSheetId="2">'[63]Labor Sum'!$C$36</definedName>
    <definedName name="PMPrice" localSheetId="10">'[63]Labor Sum'!$C$36</definedName>
    <definedName name="PMPrice" localSheetId="15">'[63]Labor Sum'!$C$36</definedName>
    <definedName name="PMPrice" localSheetId="18">'[63]Labor Sum'!$C$36</definedName>
    <definedName name="PMPrice" localSheetId="17">'[63]Labor Sum'!$C$36</definedName>
    <definedName name="PMPrice" localSheetId="16">'[63]Labor Sum'!$C$36</definedName>
    <definedName name="PMPrice" localSheetId="14">'[63]Labor Sum'!$C$36</definedName>
    <definedName name="PMPrice" localSheetId="13">'[63]Labor Sum'!$C$36</definedName>
    <definedName name="PMPrice" localSheetId="3">'[63]Labor Sum'!$C$36</definedName>
    <definedName name="PMPrice">'[63]Labor Sum'!$C$36</definedName>
    <definedName name="PMS" localSheetId="50" hidden="1">{"'Sheet1'!$L$16"}</definedName>
    <definedName name="PMS" localSheetId="11" hidden="1">{"'Sheet1'!$L$16"}</definedName>
    <definedName name="PMS" localSheetId="1" hidden="1">{"'Sheet1'!$L$16"}</definedName>
    <definedName name="PMS" localSheetId="2" hidden="1">{"'Sheet1'!$L$16"}</definedName>
    <definedName name="PMS" localSheetId="10" hidden="1">{"'Sheet1'!$L$16"}</definedName>
    <definedName name="PMS" localSheetId="15" hidden="1">{"'Sheet1'!$L$16"}</definedName>
    <definedName name="PMS" localSheetId="18" hidden="1">{"'Sheet1'!$L$16"}</definedName>
    <definedName name="PMS" localSheetId="17" hidden="1">{"'Sheet1'!$L$16"}</definedName>
    <definedName name="PMS" localSheetId="16" hidden="1">{"'Sheet1'!$L$16"}</definedName>
    <definedName name="PMS" localSheetId="14" hidden="1">{"'Sheet1'!$L$16"}</definedName>
    <definedName name="PMS" localSheetId="13" hidden="1">{"'Sheet1'!$L$16"}</definedName>
    <definedName name="PMS" localSheetId="3" hidden="1">{"'Sheet1'!$L$16"}</definedName>
    <definedName name="PMS" hidden="1">{"'Sheet1'!$L$16"}</definedName>
    <definedName name="po" localSheetId="2" hidden="1">{#N/A,#N/A,FALSE,"CCTV"}</definedName>
    <definedName name="po" localSheetId="3" hidden="1">{#N/A,#N/A,FALSE,"CCTV"}</definedName>
    <definedName name="po" hidden="1">{#N/A,#N/A,FALSE,"CCTV"}</definedName>
    <definedName name="poiiuyytt" localSheetId="11" hidden="1">{#N/A,#N/A,FALSE,"Clients Office";#N/A,#N/A,FALSE,"Co Sum"}</definedName>
    <definedName name="poiiuyytt" localSheetId="1" hidden="1">{#N/A,#N/A,FALSE,"Clients Office";#N/A,#N/A,FALSE,"Co Sum"}</definedName>
    <definedName name="poiiuyytt" localSheetId="2" hidden="1">{#N/A,#N/A,FALSE,"Clients Office";#N/A,#N/A,FALSE,"Co Sum"}</definedName>
    <definedName name="poiiuyytt" localSheetId="10" hidden="1">{#N/A,#N/A,FALSE,"Clients Office";#N/A,#N/A,FALSE,"Co Sum"}</definedName>
    <definedName name="poiiuyytt" localSheetId="15" hidden="1">{#N/A,#N/A,FALSE,"Clients Office";#N/A,#N/A,FALSE,"Co Sum"}</definedName>
    <definedName name="poiiuyytt" localSheetId="18" hidden="1">{#N/A,#N/A,FALSE,"Clients Office";#N/A,#N/A,FALSE,"Co Sum"}</definedName>
    <definedName name="poiiuyytt" localSheetId="17" hidden="1">{#N/A,#N/A,FALSE,"Clients Office";#N/A,#N/A,FALSE,"Co Sum"}</definedName>
    <definedName name="poiiuyytt" localSheetId="16" hidden="1">{#N/A,#N/A,FALSE,"Clients Office";#N/A,#N/A,FALSE,"Co Sum"}</definedName>
    <definedName name="poiiuyytt" localSheetId="14" hidden="1">{#N/A,#N/A,FALSE,"Clients Office";#N/A,#N/A,FALSE,"Co Sum"}</definedName>
    <definedName name="poiiuyytt" localSheetId="13" hidden="1">{#N/A,#N/A,FALSE,"Clients Office";#N/A,#N/A,FALSE,"Co Sum"}</definedName>
    <definedName name="poiiuyytt" localSheetId="3" hidden="1">{#N/A,#N/A,FALSE,"Clients Office";#N/A,#N/A,FALSE,"Co Sum"}</definedName>
    <definedName name="poiiuyytt" hidden="1">{#N/A,#N/A,FALSE,"Clients Office";#N/A,#N/A,FALSE,"Co Sum"}</definedName>
    <definedName name="PONo">'[82]Data Input'!$D$11</definedName>
    <definedName name="Positionsauswahl">#REF!</definedName>
    <definedName name="pound">#REF!</definedName>
    <definedName name="PP" localSheetId="11" hidden="1">{#N/A,#N/A,FALSE,"CCTV"}</definedName>
    <definedName name="PP" localSheetId="1" hidden="1">{#N/A,#N/A,FALSE,"CCTV"}</definedName>
    <definedName name="PP" localSheetId="2" hidden="1">{#N/A,#N/A,FALSE,"CCTV"}</definedName>
    <definedName name="PP" localSheetId="10" hidden="1">{#N/A,#N/A,FALSE,"CCTV"}</definedName>
    <definedName name="PP" localSheetId="15" hidden="1">{#N/A,#N/A,FALSE,"CCTV"}</definedName>
    <definedName name="PP" localSheetId="18" hidden="1">{#N/A,#N/A,FALSE,"CCTV"}</definedName>
    <definedName name="PP" localSheetId="17" hidden="1">{#N/A,#N/A,FALSE,"CCTV"}</definedName>
    <definedName name="PP" localSheetId="16" hidden="1">{#N/A,#N/A,FALSE,"CCTV"}</definedName>
    <definedName name="PP" localSheetId="14" hidden="1">{#N/A,#N/A,FALSE,"CCTV"}</definedName>
    <definedName name="PP" localSheetId="13" hidden="1">{#N/A,#N/A,FALSE,"CCTV"}</definedName>
    <definedName name="PP" localSheetId="3" hidden="1">{#N/A,#N/A,FALSE,"CCTV"}</definedName>
    <definedName name="PP" hidden="1">{#N/A,#N/A,FALSE,"CCTV"}</definedName>
    <definedName name="PPM" localSheetId="11" hidden="1">'[43]Cashflow Analysis'!#REF!</definedName>
    <definedName name="PPM" localSheetId="1" hidden="1">'[43]Cashflow Analysis'!#REF!</definedName>
    <definedName name="PPM" localSheetId="2" hidden="1">'[43]Cashflow Analysis'!#REF!</definedName>
    <definedName name="PPM" localSheetId="10" hidden="1">'[43]Cashflow Analysis'!#REF!</definedName>
    <definedName name="PPM" localSheetId="15" hidden="1">'[43]Cashflow Analysis'!#REF!</definedName>
    <definedName name="PPM" localSheetId="18" hidden="1">'[43]Cashflow Analysis'!#REF!</definedName>
    <definedName name="PPM" localSheetId="17" hidden="1">'[43]Cashflow Analysis'!#REF!</definedName>
    <definedName name="PPM" localSheetId="16" hidden="1">'[43]Cashflow Analysis'!#REF!</definedName>
    <definedName name="PPM" localSheetId="14" hidden="1">'[43]Cashflow Analysis'!#REF!</definedName>
    <definedName name="PPM" localSheetId="13" hidden="1">'[43]Cashflow Analysis'!#REF!</definedName>
    <definedName name="PPM" localSheetId="3" hidden="1">'[43]Cashflow Analysis'!#REF!</definedName>
    <definedName name="PPM" hidden="1">'[43]Cashflow Analysis'!#REF!</definedName>
    <definedName name="ppo">#REF!</definedName>
    <definedName name="ppp" localSheetId="11">#REF!</definedName>
    <definedName name="ppp" localSheetId="1">#REF!</definedName>
    <definedName name="ppp" localSheetId="2">#REF!</definedName>
    <definedName name="ppp" localSheetId="10">#REF!</definedName>
    <definedName name="ppp" localSheetId="15">#REF!</definedName>
    <definedName name="ppp" localSheetId="18">#REF!</definedName>
    <definedName name="ppp" localSheetId="17">#REF!</definedName>
    <definedName name="ppp" localSheetId="16">#REF!</definedName>
    <definedName name="ppp" localSheetId="14">#REF!</definedName>
    <definedName name="ppp" localSheetId="13">#REF!</definedName>
    <definedName name="ppp" localSheetId="3">#REF!</definedName>
    <definedName name="ppp">#REF!</definedName>
    <definedName name="pppp" localSheetId="11" hidden="1">{#N/A,#N/A,FALSE,"Project Cost Summary";#N/A,#N/A,FALSE,"Man Hour Summary"}</definedName>
    <definedName name="pppp" localSheetId="1" hidden="1">{#N/A,#N/A,FALSE,"Project Cost Summary";#N/A,#N/A,FALSE,"Man Hour Summary"}</definedName>
    <definedName name="pppp" localSheetId="2" hidden="1">{#N/A,#N/A,FALSE,"Project Cost Summary";#N/A,#N/A,FALSE,"Man Hour Summary"}</definedName>
    <definedName name="pppp" localSheetId="10" hidden="1">{#N/A,#N/A,FALSE,"Project Cost Summary";#N/A,#N/A,FALSE,"Man Hour Summary"}</definedName>
    <definedName name="pppp" localSheetId="15" hidden="1">{#N/A,#N/A,FALSE,"Project Cost Summary";#N/A,#N/A,FALSE,"Man Hour Summary"}</definedName>
    <definedName name="pppp" localSheetId="18" hidden="1">{#N/A,#N/A,FALSE,"Project Cost Summary";#N/A,#N/A,FALSE,"Man Hour Summary"}</definedName>
    <definedName name="pppp" localSheetId="17" hidden="1">{#N/A,#N/A,FALSE,"Project Cost Summary";#N/A,#N/A,FALSE,"Man Hour Summary"}</definedName>
    <definedName name="pppp" localSheetId="16" hidden="1">{#N/A,#N/A,FALSE,"Project Cost Summary";#N/A,#N/A,FALSE,"Man Hour Summary"}</definedName>
    <definedName name="pppp" localSheetId="14" hidden="1">{#N/A,#N/A,FALSE,"Project Cost Summary";#N/A,#N/A,FALSE,"Man Hour Summary"}</definedName>
    <definedName name="pppp" localSheetId="13" hidden="1">{#N/A,#N/A,FALSE,"Project Cost Summary";#N/A,#N/A,FALSE,"Man Hour Summary"}</definedName>
    <definedName name="pppp" localSheetId="3" hidden="1">{#N/A,#N/A,FALSE,"Project Cost Summary";#N/A,#N/A,FALSE,"Man Hour Summary"}</definedName>
    <definedName name="pppp" hidden="1">{#N/A,#N/A,FALSE,"Project Cost Summary";#N/A,#N/A,FALSE,"Man Hour Summary"}</definedName>
    <definedName name="PPrice" localSheetId="11">'[63]Labor Sum'!$C$33</definedName>
    <definedName name="PPrice" localSheetId="1">'[63]Labor Sum'!$C$33</definedName>
    <definedName name="PPrice" localSheetId="2">'[63]Labor Sum'!$C$33</definedName>
    <definedName name="PPrice" localSheetId="10">'[63]Labor Sum'!$C$33</definedName>
    <definedName name="PPrice" localSheetId="15">'[63]Labor Sum'!$C$33</definedName>
    <definedName name="PPrice" localSheetId="18">'[63]Labor Sum'!$C$33</definedName>
    <definedName name="PPrice" localSheetId="17">'[63]Labor Sum'!$C$33</definedName>
    <definedName name="PPrice" localSheetId="16">'[63]Labor Sum'!$C$33</definedName>
    <definedName name="PPrice" localSheetId="14">'[63]Labor Sum'!$C$33</definedName>
    <definedName name="PPrice" localSheetId="13">'[63]Labor Sum'!$C$33</definedName>
    <definedName name="PPrice" localSheetId="3">'[63]Labor Sum'!$C$33</definedName>
    <definedName name="PPrice">'[63]Labor Sum'!$C$33</definedName>
    <definedName name="pr" localSheetId="11">[116]PP!$A$156:$N$269</definedName>
    <definedName name="pr" localSheetId="1">[116]PP!$A$156:$N$269</definedName>
    <definedName name="pr" localSheetId="2">[116]PP!$A$156:$N$269</definedName>
    <definedName name="pr" localSheetId="10">[116]PP!$A$156:$N$269</definedName>
    <definedName name="pr" localSheetId="15">[116]PP!$A$156:$N$269</definedName>
    <definedName name="pr" localSheetId="18">[116]PP!$A$156:$N$269</definedName>
    <definedName name="pr" localSheetId="17">[116]PP!$A$156:$N$269</definedName>
    <definedName name="pr" localSheetId="16">[116]PP!$A$156:$N$269</definedName>
    <definedName name="pr" localSheetId="14">[116]PP!$A$156:$N$269</definedName>
    <definedName name="pr" localSheetId="13">[116]PP!$A$156:$N$269</definedName>
    <definedName name="pr" localSheetId="3">[116]PP!$A$156:$N$269</definedName>
    <definedName name="pr">[116]PP!$A$156:$N$269</definedName>
    <definedName name="PRAYER" localSheetId="11" hidden="1">{#N/A,#N/A,FALSE,"CCTV"}</definedName>
    <definedName name="PRAYER" localSheetId="1" hidden="1">{#N/A,#N/A,FALSE,"CCTV"}</definedName>
    <definedName name="PRAYER" localSheetId="2" hidden="1">{#N/A,#N/A,FALSE,"CCTV"}</definedName>
    <definedName name="PRAYER" localSheetId="10" hidden="1">{#N/A,#N/A,FALSE,"CCTV"}</definedName>
    <definedName name="PRAYER" localSheetId="15" hidden="1">{#N/A,#N/A,FALSE,"CCTV"}</definedName>
    <definedName name="PRAYER" localSheetId="18" hidden="1">{#N/A,#N/A,FALSE,"CCTV"}</definedName>
    <definedName name="PRAYER" localSheetId="17" hidden="1">{#N/A,#N/A,FALSE,"CCTV"}</definedName>
    <definedName name="PRAYER" localSheetId="16" hidden="1">{#N/A,#N/A,FALSE,"CCTV"}</definedName>
    <definedName name="PRAYER" localSheetId="14" hidden="1">{#N/A,#N/A,FALSE,"CCTV"}</definedName>
    <definedName name="PRAYER" localSheetId="13" hidden="1">{#N/A,#N/A,FALSE,"CCTV"}</definedName>
    <definedName name="PRAYER" localSheetId="3" hidden="1">{#N/A,#N/A,FALSE,"CCTV"}</definedName>
    <definedName name="PRAYER" hidden="1">{#N/A,#N/A,FALSE,"CCTV"}</definedName>
    <definedName name="PREHE">#REF!</definedName>
    <definedName name="Preise">#REF!</definedName>
    <definedName name="Presión">#REF!</definedName>
    <definedName name="PresUnit">#REF!</definedName>
    <definedName name="pri" localSheetId="2" hidden="1">{#N/A,#N/A,TRUE,"Str.";#N/A,#N/A,TRUE,"Steel &amp; Roof";#N/A,#N/A,TRUE,"Arc.";#N/A,#N/A,TRUE,"Preliminary";#N/A,#N/A,TRUE,"Sum_Prelim"}</definedName>
    <definedName name="pri" localSheetId="3" hidden="1">{#N/A,#N/A,TRUE,"Str.";#N/A,#N/A,TRUE,"Steel &amp; Roof";#N/A,#N/A,TRUE,"Arc.";#N/A,#N/A,TRUE,"Preliminary";#N/A,#N/A,TRUE,"Sum_Prelim"}</definedName>
    <definedName name="pri" hidden="1">{#N/A,#N/A,TRUE,"Str.";#N/A,#N/A,TRUE,"Steel &amp; Roof";#N/A,#N/A,TRUE,"Arc.";#N/A,#N/A,TRUE,"Preliminary";#N/A,#N/A,TRUE,"Sum_Prelim"}</definedName>
    <definedName name="PRICE">#REF!</definedName>
    <definedName name="PRICE1">#REF!</definedName>
    <definedName name="Print_11">#REF!</definedName>
    <definedName name="_xlnm.Print_Area" localSheetId="49">'25-VPI-I-095'!$B$6:$P$326</definedName>
    <definedName name="_xlnm.Print_Area" localSheetId="7">'Đại phát 31-1'!$A$1:$R$20</definedName>
    <definedName name="_xlnm.Print_Area" localSheetId="5">'Đạt phát 095 24-2 '!$A$1:$T$23</definedName>
    <definedName name="_xlnm.Print_Area" localSheetId="23">'Đợt Centerway'!$A$1:$R$32</definedName>
    <definedName name="_xlnm.Print_Area" localSheetId="24">'Đợt mới hùng nguyên'!$A$1:$U$38</definedName>
    <definedName name="_xlnm.Print_Area" localSheetId="41">'Đợt mới ngọc hiếu 095'!$A$1:$T$28</definedName>
    <definedName name="_xlnm.Print_Area" localSheetId="53">'DT03 (TM)'!$A$1:$L$35</definedName>
    <definedName name="_xlnm.Print_Area" localSheetId="50">'Giá thép trắng'!$A$1:$S$42</definedName>
    <definedName name="_xlnm.Print_Area" localSheetId="46">'Giải tình EYANG'!$A$1:$T$59</definedName>
    <definedName name="_xlnm.Print_Area" localSheetId="45">'Giải tình global'!$A$1:$T$35</definedName>
    <definedName name="_xlnm.Print_Area" localSheetId="38">'Giải tình Global đợt 2'!$A$1:$Q$20</definedName>
    <definedName name="_xlnm.Print_Area" localSheetId="30">'Giải tình Global lần 2'!$A$1:$T$24</definedName>
    <definedName name="_xlnm.Print_Area" localSheetId="29">'Giải tình Global lần 3'!$A$1:$T$24</definedName>
    <definedName name="_xlnm.Print_Area" localSheetId="31">'Giải tình GNEE 2-12'!$A$1:$Q$33</definedName>
    <definedName name="_xlnm.Print_Area" localSheetId="37">'Giải tình gnee né'!$A$1:$R$30</definedName>
    <definedName name="_xlnm.Print_Area" localSheetId="28">'Giải tình hoàng hà'!$A$1:$T$24</definedName>
    <definedName name="_xlnm.Print_Area" localSheetId="36">'Giải tình JFE'!$A$1:$U$19</definedName>
    <definedName name="_xlnm.Print_Area" localSheetId="44">'Giải tình MCL'!$A$1:$T$32</definedName>
    <definedName name="_xlnm.Print_Area" localSheetId="43">'Giải tình MCL đợt 5'!$A$1:$W$30</definedName>
    <definedName name="_xlnm.Print_Area" localSheetId="39">'Giải tình MCL đợt 6'!$A$1:$W$31</definedName>
    <definedName name="_xlnm.Print_Area" localSheetId="47">'Giải tình tấm Pl32-38'!$A$1:$T$32</definedName>
    <definedName name="_xlnm.Print_Area" localSheetId="42">'Giải tình V63 Ngọc hiếu'!$A$1:$Q$21</definedName>
    <definedName name="_xlnm.Print_Area" localSheetId="0">'HN-16-1'!$A$1:$U$21</definedName>
    <definedName name="_xlnm.Print_Area" localSheetId="11">'hOÀNG hÀ 26-1 '!$A$1:$P$28</definedName>
    <definedName name="_xlnm.Print_Area" localSheetId="1">'hOÀNG hÀ bổ sung'!$A$1:$P$17</definedName>
    <definedName name="_xlnm.Print_Area" localSheetId="9">'Hùng nguyên 26-1'!$A$1:$U$21</definedName>
    <definedName name="_xlnm.Print_Area" localSheetId="8">'Hùng nguyên 29-1'!$A$1:$R$21</definedName>
    <definedName name="_xlnm.Print_Area" localSheetId="2">'Kẹp sàn VSAB'!$A$1:$U$23</definedName>
    <definedName name="_xlnm.Print_Area" localSheetId="25">'Ngọc hiếu 095 23-1-2026'!$A$1:$T$30</definedName>
    <definedName name="_xlnm.Print_Area" localSheetId="35">'Ngọc hiếu 095 24-12'!$A$1:$T$30</definedName>
    <definedName name="_xlnm.Print_Area" localSheetId="6">'Ngọc hiếu 095 24-2'!$A$1:$T$32</definedName>
    <definedName name="_xlnm.Print_Area" localSheetId="34">'Ngọc hiếu 095 26-1'!$A$1:$T$37</definedName>
    <definedName name="_xlnm.Print_Area" localSheetId="33">'Quang thịnh'!$A$1:$Q$21</definedName>
    <definedName name="_xlnm.Print_Area" localSheetId="27">'QUang thịnh Phát lần 2'!$A$1:$R$22</definedName>
    <definedName name="_xlnm.Print_Area" localSheetId="26">'Quang thịnh Phát lần3'!$A$1:$R$21</definedName>
    <definedName name="_xlnm.Print_Area" localSheetId="32">'Tân thành'!$A$1:$Q$24</definedName>
    <definedName name="_xlnm.Print_Area" localSheetId="22">'Vật tư Bảo Ôn'!$A$1:$M$31</definedName>
    <definedName name="_xlnm.Print_Area" localSheetId="10">'Vật tư bạt trần toàn'!$A$1:$O$112</definedName>
    <definedName name="_xlnm.Print_Area" localSheetId="15">'Vật tư gasket Kien dung'!$A$1:$O$25</definedName>
    <definedName name="_xlnm.Print_Area" localSheetId="18">'Vật tư keo 095'!$A$1:$M$20</definedName>
    <definedName name="_xlnm.Print_Area" localSheetId="20">'Vật tư phụ Hoàng hà 2'!$A$1:$R$28</definedName>
    <definedName name="_xlnm.Print_Area" localSheetId="48">'Vật tư phụ VSAN'!$A$1:$N$79</definedName>
    <definedName name="_xlnm.Print_Area" localSheetId="40">'Vật tư phụ VSAN (2)'!$A$1:$N$79</definedName>
    <definedName name="_xlnm.Print_Area" localSheetId="21">'Vật tư phụ VSAN 3'!$A$1:$O$46</definedName>
    <definedName name="_xlnm.Print_Area" localSheetId="19">'Vật tư phụ VSAN 4'!$A$1:$O$33</definedName>
    <definedName name="_xlnm.Print_Area" localSheetId="17">'Vật tư SUN COMMERCIAL'!$A$1:$M$20</definedName>
    <definedName name="_xlnm.Print_Area" localSheetId="16">'Vật tư vit 095-FUJIMOTO SANGYO '!$A$1:$Q$20</definedName>
    <definedName name="_xlnm.Print_Area" localSheetId="14">'VSAN 26-1'!$A$1:$V$95</definedName>
    <definedName name="_xlnm.Print_Area" localSheetId="13">'VSAN 27-1'!$A$1:$P$33</definedName>
    <definedName name="_xlnm.Print_Area" localSheetId="3">'WINWIN grating'!$A$1:$U$23</definedName>
    <definedName name="_xlnm.Print_Area" localSheetId="52">Xalaco!$A$1:$N$50</definedName>
    <definedName name="_xlnm.Print_Area" localSheetId="4">XALACO2!$A$1:$P$25</definedName>
    <definedName name="_xlnm.Print_Area">#REF!</definedName>
    <definedName name="Print_Area_MI">#REF!</definedName>
    <definedName name="PRINT_AREA_MI1">#REF!</definedName>
    <definedName name="PRINT_OUT_RFP002" localSheetId="7">[57]!PRINT_OUT_RFP002</definedName>
    <definedName name="PRINT_OUT_RFP002" localSheetId="5">[57]!PRINT_OUT_RFP002</definedName>
    <definedName name="PRINT_OUT_RFP002" localSheetId="23">[57]!PRINT_OUT_RFP002</definedName>
    <definedName name="PRINT_OUT_RFP002" localSheetId="24">[57]!PRINT_OUT_RFP002</definedName>
    <definedName name="PRINT_OUT_RFP002" localSheetId="41">[57]!PRINT_OUT_RFP002</definedName>
    <definedName name="PRINT_OUT_RFP002" localSheetId="46">[57]!PRINT_OUT_RFP002</definedName>
    <definedName name="PRINT_OUT_RFP002" localSheetId="45">[57]!PRINT_OUT_RFP002</definedName>
    <definedName name="PRINT_OUT_RFP002" localSheetId="38">[57]!PRINT_OUT_RFP002</definedName>
    <definedName name="PRINT_OUT_RFP002" localSheetId="30">[57]!PRINT_OUT_RFP002</definedName>
    <definedName name="PRINT_OUT_RFP002" localSheetId="29">[57]!PRINT_OUT_RFP002</definedName>
    <definedName name="PRINT_OUT_RFP002" localSheetId="31">[57]!PRINT_OUT_RFP002</definedName>
    <definedName name="PRINT_OUT_RFP002" localSheetId="37">[57]!PRINT_OUT_RFP002</definedName>
    <definedName name="PRINT_OUT_RFP002" localSheetId="28">[57]!PRINT_OUT_RFP002</definedName>
    <definedName name="PRINT_OUT_RFP002" localSheetId="36">[57]!PRINT_OUT_RFP002</definedName>
    <definedName name="PRINT_OUT_RFP002" localSheetId="44">[57]!PRINT_OUT_RFP002</definedName>
    <definedName name="PRINT_OUT_RFP002" localSheetId="43">[57]!PRINT_OUT_RFP002</definedName>
    <definedName name="PRINT_OUT_RFP002" localSheetId="39">[57]!PRINT_OUT_RFP002</definedName>
    <definedName name="PRINT_OUT_RFP002" localSheetId="47">[57]!PRINT_OUT_RFP002</definedName>
    <definedName name="PRINT_OUT_RFP002" localSheetId="42">[57]!PRINT_OUT_RFP002</definedName>
    <definedName name="PRINT_OUT_RFP002" localSheetId="0">[57]!PRINT_OUT_RFP002</definedName>
    <definedName name="PRINT_OUT_RFP002" localSheetId="11">[57]!PRINT_OUT_RFP002</definedName>
    <definedName name="PRINT_OUT_RFP002" localSheetId="1">[57]!PRINT_OUT_RFP002</definedName>
    <definedName name="PRINT_OUT_RFP002" localSheetId="9">[57]!PRINT_OUT_RFP002</definedName>
    <definedName name="PRINT_OUT_RFP002" localSheetId="8">[57]!PRINT_OUT_RFP002</definedName>
    <definedName name="PRINT_OUT_RFP002" localSheetId="2">[57]!PRINT_OUT_RFP002</definedName>
    <definedName name="PRINT_OUT_RFP002" localSheetId="25">[57]!PRINT_OUT_RFP002</definedName>
    <definedName name="PRINT_OUT_RFP002" localSheetId="35">[57]!PRINT_OUT_RFP002</definedName>
    <definedName name="PRINT_OUT_RFP002" localSheetId="6">[57]!PRINT_OUT_RFP002</definedName>
    <definedName name="PRINT_OUT_RFP002" localSheetId="34">[57]!PRINT_OUT_RFP002</definedName>
    <definedName name="PRINT_OUT_RFP002" localSheetId="33">[57]!PRINT_OUT_RFP002</definedName>
    <definedName name="PRINT_OUT_RFP002" localSheetId="27">[57]!PRINT_OUT_RFP002</definedName>
    <definedName name="PRINT_OUT_RFP002" localSheetId="26">[57]!PRINT_OUT_RFP002</definedName>
    <definedName name="PRINT_OUT_RFP002" localSheetId="32">[57]!PRINT_OUT_RFP002</definedName>
    <definedName name="PRINT_OUT_RFP002" localSheetId="22">[57]!PRINT_OUT_RFP002</definedName>
    <definedName name="PRINT_OUT_RFP002" localSheetId="10">[57]!PRINT_OUT_RFP002</definedName>
    <definedName name="PRINT_OUT_RFP002" localSheetId="15">[57]!PRINT_OUT_RFP002</definedName>
    <definedName name="PRINT_OUT_RFP002" localSheetId="18">[57]!PRINT_OUT_RFP002</definedName>
    <definedName name="PRINT_OUT_RFP002" localSheetId="20">[57]!PRINT_OUT_RFP002</definedName>
    <definedName name="PRINT_OUT_RFP002" localSheetId="40">[57]!PRINT_OUT_RFP002</definedName>
    <definedName name="PRINT_OUT_RFP002" localSheetId="21">[57]!PRINT_OUT_RFP002</definedName>
    <definedName name="PRINT_OUT_RFP002" localSheetId="19">[57]!PRINT_OUT_RFP002</definedName>
    <definedName name="PRINT_OUT_RFP002" localSheetId="17">[57]!PRINT_OUT_RFP002</definedName>
    <definedName name="PRINT_OUT_RFP002" localSheetId="16">[57]!PRINT_OUT_RFP002</definedName>
    <definedName name="PRINT_OUT_RFP002" localSheetId="14">[57]!PRINT_OUT_RFP002</definedName>
    <definedName name="PRINT_OUT_RFP002" localSheetId="13">[57]!PRINT_OUT_RFP002</definedName>
    <definedName name="PRINT_OUT_RFP002" localSheetId="3">[57]!PRINT_OUT_RFP002</definedName>
    <definedName name="PRINT_OUT_RFP002" localSheetId="4">[57]!PRINT_OUT_RFP002</definedName>
    <definedName name="PRINT_OUT_RFP002">[57]!PRINT_OUT_RFP002</definedName>
    <definedName name="PRINT_OUT_SCcost_P1" localSheetId="7">[57]!PRINT_OUT_SCcost_P1</definedName>
    <definedName name="PRINT_OUT_SCcost_P1" localSheetId="5">[57]!PRINT_OUT_SCcost_P1</definedName>
    <definedName name="PRINT_OUT_SCcost_P1" localSheetId="23">[57]!PRINT_OUT_SCcost_P1</definedName>
    <definedName name="PRINT_OUT_SCcost_P1" localSheetId="24">[57]!PRINT_OUT_SCcost_P1</definedName>
    <definedName name="PRINT_OUT_SCcost_P1" localSheetId="41">[57]!PRINT_OUT_SCcost_P1</definedName>
    <definedName name="PRINT_OUT_SCcost_P1" localSheetId="46">[57]!PRINT_OUT_SCcost_P1</definedName>
    <definedName name="PRINT_OUT_SCcost_P1" localSheetId="45">[57]!PRINT_OUT_SCcost_P1</definedName>
    <definedName name="PRINT_OUT_SCcost_P1" localSheetId="38">[57]!PRINT_OUT_SCcost_P1</definedName>
    <definedName name="PRINT_OUT_SCcost_P1" localSheetId="30">[57]!PRINT_OUT_SCcost_P1</definedName>
    <definedName name="PRINT_OUT_SCcost_P1" localSheetId="29">[57]!PRINT_OUT_SCcost_P1</definedName>
    <definedName name="PRINT_OUT_SCcost_P1" localSheetId="31">[57]!PRINT_OUT_SCcost_P1</definedName>
    <definedName name="PRINT_OUT_SCcost_P1" localSheetId="37">[57]!PRINT_OUT_SCcost_P1</definedName>
    <definedName name="PRINT_OUT_SCcost_P1" localSheetId="28">[57]!PRINT_OUT_SCcost_P1</definedName>
    <definedName name="PRINT_OUT_SCcost_P1" localSheetId="36">[57]!PRINT_OUT_SCcost_P1</definedName>
    <definedName name="PRINT_OUT_SCcost_P1" localSheetId="44">[57]!PRINT_OUT_SCcost_P1</definedName>
    <definedName name="PRINT_OUT_SCcost_P1" localSheetId="43">[57]!PRINT_OUT_SCcost_P1</definedName>
    <definedName name="PRINT_OUT_SCcost_P1" localSheetId="39">[57]!PRINT_OUT_SCcost_P1</definedName>
    <definedName name="PRINT_OUT_SCcost_P1" localSheetId="47">[57]!PRINT_OUT_SCcost_P1</definedName>
    <definedName name="PRINT_OUT_SCcost_P1" localSheetId="42">[57]!PRINT_OUT_SCcost_P1</definedName>
    <definedName name="PRINT_OUT_SCcost_P1" localSheetId="0">[57]!PRINT_OUT_SCcost_P1</definedName>
    <definedName name="PRINT_OUT_SCcost_P1" localSheetId="11">[57]!PRINT_OUT_SCcost_P1</definedName>
    <definedName name="PRINT_OUT_SCcost_P1" localSheetId="1">[57]!PRINT_OUT_SCcost_P1</definedName>
    <definedName name="PRINT_OUT_SCcost_P1" localSheetId="9">[57]!PRINT_OUT_SCcost_P1</definedName>
    <definedName name="PRINT_OUT_SCcost_P1" localSheetId="8">[57]!PRINT_OUT_SCcost_P1</definedName>
    <definedName name="PRINT_OUT_SCcost_P1" localSheetId="2">[57]!PRINT_OUT_SCcost_P1</definedName>
    <definedName name="PRINT_OUT_SCcost_P1" localSheetId="25">[57]!PRINT_OUT_SCcost_P1</definedName>
    <definedName name="PRINT_OUT_SCcost_P1" localSheetId="35">[57]!PRINT_OUT_SCcost_P1</definedName>
    <definedName name="PRINT_OUT_SCcost_P1" localSheetId="6">[57]!PRINT_OUT_SCcost_P1</definedName>
    <definedName name="PRINT_OUT_SCcost_P1" localSheetId="34">[57]!PRINT_OUT_SCcost_P1</definedName>
    <definedName name="PRINT_OUT_SCcost_P1" localSheetId="33">[57]!PRINT_OUT_SCcost_P1</definedName>
    <definedName name="PRINT_OUT_SCcost_P1" localSheetId="27">[57]!PRINT_OUT_SCcost_P1</definedName>
    <definedName name="PRINT_OUT_SCcost_P1" localSheetId="26">[57]!PRINT_OUT_SCcost_P1</definedName>
    <definedName name="PRINT_OUT_SCcost_P1" localSheetId="32">[57]!PRINT_OUT_SCcost_P1</definedName>
    <definedName name="PRINT_OUT_SCcost_P1" localSheetId="22">[57]!PRINT_OUT_SCcost_P1</definedName>
    <definedName name="PRINT_OUT_SCcost_P1" localSheetId="10">[57]!PRINT_OUT_SCcost_P1</definedName>
    <definedName name="PRINT_OUT_SCcost_P1" localSheetId="15">[57]!PRINT_OUT_SCcost_P1</definedName>
    <definedName name="PRINT_OUT_SCcost_P1" localSheetId="18">[57]!PRINT_OUT_SCcost_P1</definedName>
    <definedName name="PRINT_OUT_SCcost_P1" localSheetId="20">[57]!PRINT_OUT_SCcost_P1</definedName>
    <definedName name="PRINT_OUT_SCcost_P1" localSheetId="40">[57]!PRINT_OUT_SCcost_P1</definedName>
    <definedName name="PRINT_OUT_SCcost_P1" localSheetId="21">[57]!PRINT_OUT_SCcost_P1</definedName>
    <definedName name="PRINT_OUT_SCcost_P1" localSheetId="19">[57]!PRINT_OUT_SCcost_P1</definedName>
    <definedName name="PRINT_OUT_SCcost_P1" localSheetId="17">[57]!PRINT_OUT_SCcost_P1</definedName>
    <definedName name="PRINT_OUT_SCcost_P1" localSheetId="16">[57]!PRINT_OUT_SCcost_P1</definedName>
    <definedName name="PRINT_OUT_SCcost_P1" localSheetId="14">[57]!PRINT_OUT_SCcost_P1</definedName>
    <definedName name="PRINT_OUT_SCcost_P1" localSheetId="13">[57]!PRINT_OUT_SCcost_P1</definedName>
    <definedName name="PRINT_OUT_SCcost_P1" localSheetId="3">[57]!PRINT_OUT_SCcost_P1</definedName>
    <definedName name="PRINT_OUT_SCcost_P1" localSheetId="4">[57]!PRINT_OUT_SCcost_P1</definedName>
    <definedName name="PRINT_OUT_SCcost_P1">[57]!PRINT_OUT_SCcost_P1</definedName>
    <definedName name="PRINT_OUT_SCcost_P2" localSheetId="7">[57]!PRINT_OUT_SCcost_P2</definedName>
    <definedName name="PRINT_OUT_SCcost_P2" localSheetId="5">[57]!PRINT_OUT_SCcost_P2</definedName>
    <definedName name="PRINT_OUT_SCcost_P2" localSheetId="23">[57]!PRINT_OUT_SCcost_P2</definedName>
    <definedName name="PRINT_OUT_SCcost_P2" localSheetId="24">[57]!PRINT_OUT_SCcost_P2</definedName>
    <definedName name="PRINT_OUT_SCcost_P2" localSheetId="41">[57]!PRINT_OUT_SCcost_P2</definedName>
    <definedName name="PRINT_OUT_SCcost_P2" localSheetId="46">[57]!PRINT_OUT_SCcost_P2</definedName>
    <definedName name="PRINT_OUT_SCcost_P2" localSheetId="45">[57]!PRINT_OUT_SCcost_P2</definedName>
    <definedName name="PRINT_OUT_SCcost_P2" localSheetId="38">[57]!PRINT_OUT_SCcost_P2</definedName>
    <definedName name="PRINT_OUT_SCcost_P2" localSheetId="30">[57]!PRINT_OUT_SCcost_P2</definedName>
    <definedName name="PRINT_OUT_SCcost_P2" localSheetId="29">[57]!PRINT_OUT_SCcost_P2</definedName>
    <definedName name="PRINT_OUT_SCcost_P2" localSheetId="31">[57]!PRINT_OUT_SCcost_P2</definedName>
    <definedName name="PRINT_OUT_SCcost_P2" localSheetId="37">[57]!PRINT_OUT_SCcost_P2</definedName>
    <definedName name="PRINT_OUT_SCcost_P2" localSheetId="28">[57]!PRINT_OUT_SCcost_P2</definedName>
    <definedName name="PRINT_OUT_SCcost_P2" localSheetId="36">[57]!PRINT_OUT_SCcost_P2</definedName>
    <definedName name="PRINT_OUT_SCcost_P2" localSheetId="44">[57]!PRINT_OUT_SCcost_P2</definedName>
    <definedName name="PRINT_OUT_SCcost_P2" localSheetId="43">[57]!PRINT_OUT_SCcost_P2</definedName>
    <definedName name="PRINT_OUT_SCcost_P2" localSheetId="39">[57]!PRINT_OUT_SCcost_P2</definedName>
    <definedName name="PRINT_OUT_SCcost_P2" localSheetId="47">[57]!PRINT_OUT_SCcost_P2</definedName>
    <definedName name="PRINT_OUT_SCcost_P2" localSheetId="42">[57]!PRINT_OUT_SCcost_P2</definedName>
    <definedName name="PRINT_OUT_SCcost_P2" localSheetId="0">[57]!PRINT_OUT_SCcost_P2</definedName>
    <definedName name="PRINT_OUT_SCcost_P2" localSheetId="11">[57]!PRINT_OUT_SCcost_P2</definedName>
    <definedName name="PRINT_OUT_SCcost_P2" localSheetId="1">[57]!PRINT_OUT_SCcost_P2</definedName>
    <definedName name="PRINT_OUT_SCcost_P2" localSheetId="9">[57]!PRINT_OUT_SCcost_P2</definedName>
    <definedName name="PRINT_OUT_SCcost_P2" localSheetId="8">[57]!PRINT_OUT_SCcost_P2</definedName>
    <definedName name="PRINT_OUT_SCcost_P2" localSheetId="2">[57]!PRINT_OUT_SCcost_P2</definedName>
    <definedName name="PRINT_OUT_SCcost_P2" localSheetId="25">[57]!PRINT_OUT_SCcost_P2</definedName>
    <definedName name="PRINT_OUT_SCcost_P2" localSheetId="35">[57]!PRINT_OUT_SCcost_P2</definedName>
    <definedName name="PRINT_OUT_SCcost_P2" localSheetId="6">[57]!PRINT_OUT_SCcost_P2</definedName>
    <definedName name="PRINT_OUT_SCcost_P2" localSheetId="34">[57]!PRINT_OUT_SCcost_P2</definedName>
    <definedName name="PRINT_OUT_SCcost_P2" localSheetId="33">[57]!PRINT_OUT_SCcost_P2</definedName>
    <definedName name="PRINT_OUT_SCcost_P2" localSheetId="27">[57]!PRINT_OUT_SCcost_P2</definedName>
    <definedName name="PRINT_OUT_SCcost_P2" localSheetId="26">[57]!PRINT_OUT_SCcost_P2</definedName>
    <definedName name="PRINT_OUT_SCcost_P2" localSheetId="32">[57]!PRINT_OUT_SCcost_P2</definedName>
    <definedName name="PRINT_OUT_SCcost_P2" localSheetId="22">[57]!PRINT_OUT_SCcost_P2</definedName>
    <definedName name="PRINT_OUT_SCcost_P2" localSheetId="10">[57]!PRINT_OUT_SCcost_P2</definedName>
    <definedName name="PRINT_OUT_SCcost_P2" localSheetId="15">[57]!PRINT_OUT_SCcost_P2</definedName>
    <definedName name="PRINT_OUT_SCcost_P2" localSheetId="18">[57]!PRINT_OUT_SCcost_P2</definedName>
    <definedName name="PRINT_OUT_SCcost_P2" localSheetId="20">[57]!PRINT_OUT_SCcost_P2</definedName>
    <definedName name="PRINT_OUT_SCcost_P2" localSheetId="40">[57]!PRINT_OUT_SCcost_P2</definedName>
    <definedName name="PRINT_OUT_SCcost_P2" localSheetId="21">[57]!PRINT_OUT_SCcost_P2</definedName>
    <definedName name="PRINT_OUT_SCcost_P2" localSheetId="19">[57]!PRINT_OUT_SCcost_P2</definedName>
    <definedName name="PRINT_OUT_SCcost_P2" localSheetId="17">[57]!PRINT_OUT_SCcost_P2</definedName>
    <definedName name="PRINT_OUT_SCcost_P2" localSheetId="16">[57]!PRINT_OUT_SCcost_P2</definedName>
    <definedName name="PRINT_OUT_SCcost_P2" localSheetId="14">[57]!PRINT_OUT_SCcost_P2</definedName>
    <definedName name="PRINT_OUT_SCcost_P2" localSheetId="13">[57]!PRINT_OUT_SCcost_P2</definedName>
    <definedName name="PRINT_OUT_SCcost_P2" localSheetId="3">[57]!PRINT_OUT_SCcost_P2</definedName>
    <definedName name="PRINT_OUT_SCcost_P2" localSheetId="4">[57]!PRINT_OUT_SCcost_P2</definedName>
    <definedName name="PRINT_OUT_SCcost_P2">[57]!PRINT_OUT_SCcost_P2</definedName>
    <definedName name="PRINT_OUT_SCcost_P3" localSheetId="7">[117]!PRINT_OUT_SCcost_P3</definedName>
    <definedName name="PRINT_OUT_SCcost_P3" localSheetId="5">[117]!PRINT_OUT_SCcost_P3</definedName>
    <definedName name="PRINT_OUT_SCcost_P3" localSheetId="23">[117]!PRINT_OUT_SCcost_P3</definedName>
    <definedName name="PRINT_OUT_SCcost_P3" localSheetId="24">[117]!PRINT_OUT_SCcost_P3</definedName>
    <definedName name="PRINT_OUT_SCcost_P3" localSheetId="41">[117]!PRINT_OUT_SCcost_P3</definedName>
    <definedName name="PRINT_OUT_SCcost_P3" localSheetId="46">[117]!PRINT_OUT_SCcost_P3</definedName>
    <definedName name="PRINT_OUT_SCcost_P3" localSheetId="45">[117]!PRINT_OUT_SCcost_P3</definedName>
    <definedName name="PRINT_OUT_SCcost_P3" localSheetId="38">[117]!PRINT_OUT_SCcost_P3</definedName>
    <definedName name="PRINT_OUT_SCcost_P3" localSheetId="30">[117]!PRINT_OUT_SCcost_P3</definedName>
    <definedName name="PRINT_OUT_SCcost_P3" localSheetId="29">[117]!PRINT_OUT_SCcost_P3</definedName>
    <definedName name="PRINT_OUT_SCcost_P3" localSheetId="31">[117]!PRINT_OUT_SCcost_P3</definedName>
    <definedName name="PRINT_OUT_SCcost_P3" localSheetId="37">[117]!PRINT_OUT_SCcost_P3</definedName>
    <definedName name="PRINT_OUT_SCcost_P3" localSheetId="28">[117]!PRINT_OUT_SCcost_P3</definedName>
    <definedName name="PRINT_OUT_SCcost_P3" localSheetId="36">[117]!PRINT_OUT_SCcost_P3</definedName>
    <definedName name="PRINT_OUT_SCcost_P3" localSheetId="44">[117]!PRINT_OUT_SCcost_P3</definedName>
    <definedName name="PRINT_OUT_SCcost_P3" localSheetId="43">[117]!PRINT_OUT_SCcost_P3</definedName>
    <definedName name="PRINT_OUT_SCcost_P3" localSheetId="39">[117]!PRINT_OUT_SCcost_P3</definedName>
    <definedName name="PRINT_OUT_SCcost_P3" localSheetId="47">[117]!PRINT_OUT_SCcost_P3</definedName>
    <definedName name="PRINT_OUT_SCcost_P3" localSheetId="42">[117]!PRINT_OUT_SCcost_P3</definedName>
    <definedName name="PRINT_OUT_SCcost_P3" localSheetId="0">[117]!PRINT_OUT_SCcost_P3</definedName>
    <definedName name="PRINT_OUT_SCcost_P3" localSheetId="11">[117]!PRINT_OUT_SCcost_P3</definedName>
    <definedName name="PRINT_OUT_SCcost_P3" localSheetId="1">[117]!PRINT_OUT_SCcost_P3</definedName>
    <definedName name="PRINT_OUT_SCcost_P3" localSheetId="9">[117]!PRINT_OUT_SCcost_P3</definedName>
    <definedName name="PRINT_OUT_SCcost_P3" localSheetId="8">[117]!PRINT_OUT_SCcost_P3</definedName>
    <definedName name="PRINT_OUT_SCcost_P3" localSheetId="2">[117]!PRINT_OUT_SCcost_P3</definedName>
    <definedName name="PRINT_OUT_SCcost_P3" localSheetId="25">[117]!PRINT_OUT_SCcost_P3</definedName>
    <definedName name="PRINT_OUT_SCcost_P3" localSheetId="35">[117]!PRINT_OUT_SCcost_P3</definedName>
    <definedName name="PRINT_OUT_SCcost_P3" localSheetId="6">[117]!PRINT_OUT_SCcost_P3</definedName>
    <definedName name="PRINT_OUT_SCcost_P3" localSheetId="34">[117]!PRINT_OUT_SCcost_P3</definedName>
    <definedName name="PRINT_OUT_SCcost_P3" localSheetId="33">[117]!PRINT_OUT_SCcost_P3</definedName>
    <definedName name="PRINT_OUT_SCcost_P3" localSheetId="27">[117]!PRINT_OUT_SCcost_P3</definedName>
    <definedName name="PRINT_OUT_SCcost_P3" localSheetId="26">[117]!PRINT_OUT_SCcost_P3</definedName>
    <definedName name="PRINT_OUT_SCcost_P3" localSheetId="32">[117]!PRINT_OUT_SCcost_P3</definedName>
    <definedName name="PRINT_OUT_SCcost_P3" localSheetId="22">[117]!PRINT_OUT_SCcost_P3</definedName>
    <definedName name="PRINT_OUT_SCcost_P3" localSheetId="10">[117]!PRINT_OUT_SCcost_P3</definedName>
    <definedName name="PRINT_OUT_SCcost_P3" localSheetId="15">[117]!PRINT_OUT_SCcost_P3</definedName>
    <definedName name="PRINT_OUT_SCcost_P3" localSheetId="18">[117]!PRINT_OUT_SCcost_P3</definedName>
    <definedName name="PRINT_OUT_SCcost_P3" localSheetId="20">[117]!PRINT_OUT_SCcost_P3</definedName>
    <definedName name="PRINT_OUT_SCcost_P3" localSheetId="40">[117]!PRINT_OUT_SCcost_P3</definedName>
    <definedName name="PRINT_OUT_SCcost_P3" localSheetId="21">[117]!PRINT_OUT_SCcost_P3</definedName>
    <definedName name="PRINT_OUT_SCcost_P3" localSheetId="19">[117]!PRINT_OUT_SCcost_P3</definedName>
    <definedName name="PRINT_OUT_SCcost_P3" localSheetId="17">[117]!PRINT_OUT_SCcost_P3</definedName>
    <definedName name="PRINT_OUT_SCcost_P3" localSheetId="16">[117]!PRINT_OUT_SCcost_P3</definedName>
    <definedName name="PRINT_OUT_SCcost_P3" localSheetId="14">[117]!PRINT_OUT_SCcost_P3</definedName>
    <definedName name="PRINT_OUT_SCcost_P3" localSheetId="13">[117]!PRINT_OUT_SCcost_P3</definedName>
    <definedName name="PRINT_OUT_SCcost_P3" localSheetId="3">[117]!PRINT_OUT_SCcost_P3</definedName>
    <definedName name="PRINT_OUT_SCcost_P3" localSheetId="4">[117]!PRINT_OUT_SCcost_P3</definedName>
    <definedName name="PRINT_OUT_SCcost_P3">[117]!PRINT_OUT_SCcost_P3</definedName>
    <definedName name="Print_Report">#REF!</definedName>
    <definedName name="_xlnm.Print_Titles" localSheetId="49">'25-VPI-I-095'!$4:$5</definedName>
    <definedName name="_xlnm.Print_Titles" localSheetId="7">'Đại phát 31-1'!$8:$9</definedName>
    <definedName name="_xlnm.Print_Titles" localSheetId="5">'Đạt phát 095 24-2 '!$8:$9</definedName>
    <definedName name="_xlnm.Print_Titles" localSheetId="23">'Đợt Centerway'!$8:$9</definedName>
    <definedName name="_xlnm.Print_Titles" localSheetId="24">'Đợt mới hùng nguyên'!$8:$9</definedName>
    <definedName name="_xlnm.Print_Titles" localSheetId="41">'Đợt mới ngọc hiếu 095'!$8:$9</definedName>
    <definedName name="_xlnm.Print_Titles" localSheetId="53">'DT03 (TM)'!$4:$4</definedName>
    <definedName name="_xlnm.Print_Titles" localSheetId="46">'Giải tình EYANG'!$8:$9</definedName>
    <definedName name="_xlnm.Print_Titles" localSheetId="45">'Giải tình global'!$8:$9</definedName>
    <definedName name="_xlnm.Print_Titles" localSheetId="38">'Giải tình Global đợt 2'!$8:$9</definedName>
    <definedName name="_xlnm.Print_Titles" localSheetId="30">'Giải tình Global lần 2'!$8:$9</definedName>
    <definedName name="_xlnm.Print_Titles" localSheetId="29">'Giải tình Global lần 3'!$8:$9</definedName>
    <definedName name="_xlnm.Print_Titles" localSheetId="31">'Giải tình GNEE 2-12'!$8:$9</definedName>
    <definedName name="_xlnm.Print_Titles" localSheetId="37">'Giải tình gnee né'!$8:$9</definedName>
    <definedName name="_xlnm.Print_Titles" localSheetId="28">'Giải tình hoàng hà'!$8:$9</definedName>
    <definedName name="_xlnm.Print_Titles" localSheetId="36">'Giải tình JFE'!$8:$9</definedName>
    <definedName name="_xlnm.Print_Titles" localSheetId="44">'Giải tình MCL'!$8:$9</definedName>
    <definedName name="_xlnm.Print_Titles" localSheetId="43">'Giải tình MCL đợt 5'!$8:$9</definedName>
    <definedName name="_xlnm.Print_Titles" localSheetId="39">'Giải tình MCL đợt 6'!$8:$9</definedName>
    <definedName name="_xlnm.Print_Titles" localSheetId="47">'Giải tình tấm Pl32-38'!$8:$9</definedName>
    <definedName name="_xlnm.Print_Titles" localSheetId="42">'Giải tình V63 Ngọc hiếu'!$8:$9</definedName>
    <definedName name="_xlnm.Print_Titles" localSheetId="0">'HN-16-1'!$8:$9</definedName>
    <definedName name="_xlnm.Print_Titles" localSheetId="11">'hOÀNG hÀ 26-1 '!$8:$9</definedName>
    <definedName name="_xlnm.Print_Titles" localSheetId="1">'hOÀNG hÀ bổ sung'!$8:$9</definedName>
    <definedName name="_xlnm.Print_Titles" localSheetId="9">'Hùng nguyên 26-1'!$8:$9</definedName>
    <definedName name="_xlnm.Print_Titles" localSheetId="8">'Hùng nguyên 29-1'!$8:$9</definedName>
    <definedName name="_xlnm.Print_Titles" localSheetId="2">'Kẹp sàn VSAB'!$8:$9</definedName>
    <definedName name="_xlnm.Print_Titles" localSheetId="25">'Ngọc hiếu 095 23-1-2026'!$8:$9</definedName>
    <definedName name="_xlnm.Print_Titles" localSheetId="35">'Ngọc hiếu 095 24-12'!$8:$9</definedName>
    <definedName name="_xlnm.Print_Titles" localSheetId="6">'Ngọc hiếu 095 24-2'!$8:$9</definedName>
    <definedName name="_xlnm.Print_Titles" localSheetId="34">'Ngọc hiếu 095 26-1'!$8:$9</definedName>
    <definedName name="_xlnm.Print_Titles" localSheetId="33">'Quang thịnh'!$8:$9</definedName>
    <definedName name="_xlnm.Print_Titles" localSheetId="27">'QUang thịnh Phát lần 2'!$8:$9</definedName>
    <definedName name="_xlnm.Print_Titles" localSheetId="26">'Quang thịnh Phát lần3'!$8:$9</definedName>
    <definedName name="_xlnm.Print_Titles" localSheetId="32">'Tân thành'!$8:$9</definedName>
    <definedName name="_xlnm.Print_Titles" localSheetId="22">'Vật tư Bảo Ôn'!$8:$10</definedName>
    <definedName name="_xlnm.Print_Titles" localSheetId="10">'Vật tư bạt trần toàn'!$8:$9</definedName>
    <definedName name="_xlnm.Print_Titles" localSheetId="15">'Vật tư gasket Kien dung'!$8:$9</definedName>
    <definedName name="_xlnm.Print_Titles" localSheetId="18">'Vật tư keo 095'!$8:$9</definedName>
    <definedName name="_xlnm.Print_Titles" localSheetId="20">'Vật tư phụ Hoàng hà 2'!$8:$10</definedName>
    <definedName name="_xlnm.Print_Titles" localSheetId="48">'Vật tư phụ VSAN'!$8:$10</definedName>
    <definedName name="_xlnm.Print_Titles" localSheetId="40">'Vật tư phụ VSAN (2)'!$8:$10</definedName>
    <definedName name="_xlnm.Print_Titles" localSheetId="21">'Vật tư phụ VSAN 3'!$8:$10</definedName>
    <definedName name="_xlnm.Print_Titles" localSheetId="19">'Vật tư phụ VSAN 4'!$8:$10</definedName>
    <definedName name="_xlnm.Print_Titles" localSheetId="17">'Vật tư SUN COMMERCIAL'!$8:$9</definedName>
    <definedName name="_xlnm.Print_Titles" localSheetId="16">'Vật tư vit 095-FUJIMOTO SANGYO '!$8:$9</definedName>
    <definedName name="_xlnm.Print_Titles" localSheetId="14">'VSAN 26-1'!$8:$9</definedName>
    <definedName name="_xlnm.Print_Titles" localSheetId="13">'VSAN 27-1'!$8:$9</definedName>
    <definedName name="_xlnm.Print_Titles" localSheetId="3">'WINWIN grating'!$8:$9</definedName>
    <definedName name="_xlnm.Print_Titles" localSheetId="52">Xalaco!$16:$17</definedName>
    <definedName name="_xlnm.Print_Titles" localSheetId="4">XALACO2!$8:$9</definedName>
    <definedName name="_xlnm.Print_Titles">#N/A</definedName>
    <definedName name="Print_Titles_MI" localSheetId="11">#REF!</definedName>
    <definedName name="Print_Titles_MI" localSheetId="1">#REF!</definedName>
    <definedName name="Print_Titles_MI" localSheetId="2">#REF!</definedName>
    <definedName name="Print_Titles_MI" localSheetId="10">#REF!</definedName>
    <definedName name="Print_Titles_MI" localSheetId="15">#REF!</definedName>
    <definedName name="Print_Titles_MI" localSheetId="18">#REF!</definedName>
    <definedName name="Print_Titles_MI" localSheetId="17">#REF!</definedName>
    <definedName name="Print_Titles_MI" localSheetId="16">#REF!</definedName>
    <definedName name="Print_Titles_MI" localSheetId="14">#REF!</definedName>
    <definedName name="Print_Titles_MI" localSheetId="13">#REF!</definedName>
    <definedName name="Print_Titles_MI" localSheetId="3">#REF!</definedName>
    <definedName name="Print_Titles_MI">#REF!</definedName>
    <definedName name="PRINTA">#REF!</definedName>
    <definedName name="PRINTB">#REF!</definedName>
    <definedName name="PRINTC">#REF!</definedName>
    <definedName name="prjName">#REF!</definedName>
    <definedName name="prjNo">#REF!</definedName>
    <definedName name="Prn">#REF!</definedName>
    <definedName name="procurement" localSheetId="11" hidden="1">{"Total Indirect Manpower",#N/A,FALSE,"J";"Total Direct Manpower",#N/A,FALSE,"J";"Direct Structural Manpower",#N/A,FALSE,"J";"Direct Mechanical Manpower",#N/A,FALSE,"J";"Direct Piping Manpower",#N/A,FALSE,"J";"Direct Tanks Manpower",#N/A,FALSE,"J";"Direct ElecInstrSS Manpower",#N/A,FALSE,"J"}</definedName>
    <definedName name="procurement" localSheetId="1" hidden="1">{"Total Indirect Manpower",#N/A,FALSE,"J";"Total Direct Manpower",#N/A,FALSE,"J";"Direct Structural Manpower",#N/A,FALSE,"J";"Direct Mechanical Manpower",#N/A,FALSE,"J";"Direct Piping Manpower",#N/A,FALSE,"J";"Direct Tanks Manpower",#N/A,FALSE,"J";"Direct ElecInstrSS Manpower",#N/A,FALSE,"J"}</definedName>
    <definedName name="procurement" localSheetId="2" hidden="1">{"Total Indirect Manpower",#N/A,FALSE,"J";"Total Direct Manpower",#N/A,FALSE,"J";"Direct Structural Manpower",#N/A,FALSE,"J";"Direct Mechanical Manpower",#N/A,FALSE,"J";"Direct Piping Manpower",#N/A,FALSE,"J";"Direct Tanks Manpower",#N/A,FALSE,"J";"Direct ElecInstrSS Manpower",#N/A,FALSE,"J"}</definedName>
    <definedName name="procurement" localSheetId="10" hidden="1">{"Total Indirect Manpower",#N/A,FALSE,"J";"Total Direct Manpower",#N/A,FALSE,"J";"Direct Structural Manpower",#N/A,FALSE,"J";"Direct Mechanical Manpower",#N/A,FALSE,"J";"Direct Piping Manpower",#N/A,FALSE,"J";"Direct Tanks Manpower",#N/A,FALSE,"J";"Direct ElecInstrSS Manpower",#N/A,FALSE,"J"}</definedName>
    <definedName name="procurement" localSheetId="15" hidden="1">{"Total Indirect Manpower",#N/A,FALSE,"J";"Total Direct Manpower",#N/A,FALSE,"J";"Direct Structural Manpower",#N/A,FALSE,"J";"Direct Mechanical Manpower",#N/A,FALSE,"J";"Direct Piping Manpower",#N/A,FALSE,"J";"Direct Tanks Manpower",#N/A,FALSE,"J";"Direct ElecInstrSS Manpower",#N/A,FALSE,"J"}</definedName>
    <definedName name="procurement" localSheetId="18" hidden="1">{"Total Indirect Manpower",#N/A,FALSE,"J";"Total Direct Manpower",#N/A,FALSE,"J";"Direct Structural Manpower",#N/A,FALSE,"J";"Direct Mechanical Manpower",#N/A,FALSE,"J";"Direct Piping Manpower",#N/A,FALSE,"J";"Direct Tanks Manpower",#N/A,FALSE,"J";"Direct ElecInstrSS Manpower",#N/A,FALSE,"J"}</definedName>
    <definedName name="procurement" localSheetId="17" hidden="1">{"Total Indirect Manpower",#N/A,FALSE,"J";"Total Direct Manpower",#N/A,FALSE,"J";"Direct Structural Manpower",#N/A,FALSE,"J";"Direct Mechanical Manpower",#N/A,FALSE,"J";"Direct Piping Manpower",#N/A,FALSE,"J";"Direct Tanks Manpower",#N/A,FALSE,"J";"Direct ElecInstrSS Manpower",#N/A,FALSE,"J"}</definedName>
    <definedName name="procurement" localSheetId="16" hidden="1">{"Total Indirect Manpower",#N/A,FALSE,"J";"Total Direct Manpower",#N/A,FALSE,"J";"Direct Structural Manpower",#N/A,FALSE,"J";"Direct Mechanical Manpower",#N/A,FALSE,"J";"Direct Piping Manpower",#N/A,FALSE,"J";"Direct Tanks Manpower",#N/A,FALSE,"J";"Direct ElecInstrSS Manpower",#N/A,FALSE,"J"}</definedName>
    <definedName name="procurement" localSheetId="14" hidden="1">{"Total Indirect Manpower",#N/A,FALSE,"J";"Total Direct Manpower",#N/A,FALSE,"J";"Direct Structural Manpower",#N/A,FALSE,"J";"Direct Mechanical Manpower",#N/A,FALSE,"J";"Direct Piping Manpower",#N/A,FALSE,"J";"Direct Tanks Manpower",#N/A,FALSE,"J";"Direct ElecInstrSS Manpower",#N/A,FALSE,"J"}</definedName>
    <definedName name="procurement" localSheetId="13" hidden="1">{"Total Indirect Manpower",#N/A,FALSE,"J";"Total Direct Manpower",#N/A,FALSE,"J";"Direct Structural Manpower",#N/A,FALSE,"J";"Direct Mechanical Manpower",#N/A,FALSE,"J";"Direct Piping Manpower",#N/A,FALSE,"J";"Direct Tanks Manpower",#N/A,FALSE,"J";"Direct ElecInstrSS Manpower",#N/A,FALSE,"J"}</definedName>
    <definedName name="procurement" localSheetId="3" hidden="1">{"Total Indirect Manpower",#N/A,FALSE,"J";"Total Direct Manpower",#N/A,FALSE,"J";"Direct Structural Manpower",#N/A,FALSE,"J";"Direct Mechanical Manpower",#N/A,FALSE,"J";"Direct Piping Manpower",#N/A,FALSE,"J";"Direct Tanks Manpower",#N/A,FALSE,"J";"Direct ElecInstrSS Manpower",#N/A,FALSE,"J"}</definedName>
    <definedName name="procurement" hidden="1">{"Total Indirect Manpower",#N/A,FALSE,"J";"Total Direct Manpower",#N/A,FALSE,"J";"Direct Structural Manpower",#N/A,FALSE,"J";"Direct Mechanical Manpower",#N/A,FALSE,"J";"Direct Piping Manpower",#N/A,FALSE,"J";"Direct Tanks Manpower",#N/A,FALSE,"J";"Direct ElecInstrSS Manpower",#N/A,FALSE,"J"}</definedName>
    <definedName name="ProdForm">#REF!</definedName>
    <definedName name="Product">#REF!</definedName>
    <definedName name="Profiles_Splitter" localSheetId="11">'[46]Noise (3)'!$C$47</definedName>
    <definedName name="Profiles_Splitter" localSheetId="1">'[46]Noise (3)'!$C$47</definedName>
    <definedName name="Profiles_Splitter" localSheetId="2">'[46]Noise (3)'!$C$47</definedName>
    <definedName name="Profiles_Splitter" localSheetId="10">'[46]Noise (3)'!$C$47</definedName>
    <definedName name="Profiles_Splitter" localSheetId="15">'[46]Noise (3)'!$C$47</definedName>
    <definedName name="Profiles_Splitter" localSheetId="18">'[46]Noise (3)'!$C$47</definedName>
    <definedName name="Profiles_Splitter" localSheetId="17">'[46]Noise (3)'!$C$47</definedName>
    <definedName name="Profiles_Splitter" localSheetId="16">'[46]Noise (3)'!$C$47</definedName>
    <definedName name="Profiles_Splitter" localSheetId="14">'[46]Noise (3)'!$C$47</definedName>
    <definedName name="Profiles_Splitter" localSheetId="13">'[46]Noise (3)'!$C$47</definedName>
    <definedName name="Profiles_Splitter" localSheetId="3">'[46]Noise (3)'!$C$47</definedName>
    <definedName name="Profiles_Splitter">'[46]Noise (3)'!$C$47</definedName>
    <definedName name="Proj_Svcs">#REF!</definedName>
    <definedName name="Project">#REF!</definedName>
    <definedName name="Project_Name" localSheetId="11">'[66]GM 000'!$I$2</definedName>
    <definedName name="Project_Name" localSheetId="1">'[66]GM 000'!$I$2</definedName>
    <definedName name="Project_Name" localSheetId="2">'[66]GM 000'!$I$2</definedName>
    <definedName name="Project_Name" localSheetId="10">'[66]GM 000'!$I$2</definedName>
    <definedName name="Project_Name" localSheetId="15">'[66]GM 000'!$I$2</definedName>
    <definedName name="Project_Name" localSheetId="18">'[66]GM 000'!$I$2</definedName>
    <definedName name="Project_Name" localSheetId="17">'[66]GM 000'!$I$2</definedName>
    <definedName name="Project_Name" localSheetId="16">'[66]GM 000'!$I$2</definedName>
    <definedName name="Project_Name" localSheetId="14">'[66]GM 000'!$I$2</definedName>
    <definedName name="Project_Name" localSheetId="13">'[66]GM 000'!$I$2</definedName>
    <definedName name="Project_Name" localSheetId="3">'[66]GM 000'!$I$2</definedName>
    <definedName name="Project_Name">'[66]GM 000'!$I$2</definedName>
    <definedName name="ProjectName" localSheetId="11">'[46]Input (1)'!$B$3</definedName>
    <definedName name="ProjectName" localSheetId="1">'[46]Input (1)'!$B$3</definedName>
    <definedName name="ProjectName" localSheetId="2">'[46]Input (1)'!$B$3</definedName>
    <definedName name="ProjectName" localSheetId="10">'[46]Input (1)'!$B$3</definedName>
    <definedName name="ProjectName" localSheetId="15">'[46]Input (1)'!$B$3</definedName>
    <definedName name="ProjectName" localSheetId="18">'[46]Input (1)'!$B$3</definedName>
    <definedName name="ProjectName" localSheetId="17">'[46]Input (1)'!$B$3</definedName>
    <definedName name="ProjectName" localSheetId="16">'[46]Input (1)'!$B$3</definedName>
    <definedName name="ProjectName" localSheetId="14">'[46]Input (1)'!$B$3</definedName>
    <definedName name="ProjectName" localSheetId="13">'[46]Input (1)'!$B$3</definedName>
    <definedName name="ProjectName" localSheetId="3">'[46]Input (1)'!$B$3</definedName>
    <definedName name="ProjectName">'[46]Input (1)'!$B$3</definedName>
    <definedName name="Projectnumber" localSheetId="11">'[46]Input (1)'!$B$5</definedName>
    <definedName name="Projectnumber" localSheetId="1">'[46]Input (1)'!$B$5</definedName>
    <definedName name="Projectnumber" localSheetId="2">'[46]Input (1)'!$B$5</definedName>
    <definedName name="Projectnumber" localSheetId="10">'[46]Input (1)'!$B$5</definedName>
    <definedName name="Projectnumber" localSheetId="15">'[46]Input (1)'!$B$5</definedName>
    <definedName name="Projectnumber" localSheetId="18">'[46]Input (1)'!$B$5</definedName>
    <definedName name="Projectnumber" localSheetId="17">'[46]Input (1)'!$B$5</definedName>
    <definedName name="Projectnumber" localSheetId="16">'[46]Input (1)'!$B$5</definedName>
    <definedName name="Projectnumber" localSheetId="14">'[46]Input (1)'!$B$5</definedName>
    <definedName name="Projectnumber" localSheetId="13">'[46]Input (1)'!$B$5</definedName>
    <definedName name="Projectnumber" localSheetId="3">'[46]Input (1)'!$B$5</definedName>
    <definedName name="Projectnumber">'[46]Input (1)'!$B$5</definedName>
    <definedName name="Projekt_Nr">#REF!</definedName>
    <definedName name="Projektleiter">#REF!</definedName>
    <definedName name="Prop_Matl_Rate">#REF!</definedName>
    <definedName name="PROPOSAL">#REF!</definedName>
    <definedName name="PS_Author">#REF!</definedName>
    <definedName name="PS_CustomerName">#REF!</definedName>
    <definedName name="PS_Date">#REF!</definedName>
    <definedName name="PS_DesignID">#REF!</definedName>
    <definedName name="PS_ProjectID">#REF!</definedName>
    <definedName name="PS_ProjectName">#REF!</definedName>
    <definedName name="PS_RevisionID">#REF!</definedName>
    <definedName name="psv">#REF!</definedName>
    <definedName name="pt">#REF!</definedName>
    <definedName name="PT_Duong">#REF!</definedName>
    <definedName name="ptbc">#REF!</definedName>
    <definedName name="ptdg">#REF!</definedName>
    <definedName name="PTDG_cau">[118]PTDG!$D$9:$J$1257</definedName>
    <definedName name="ptdg_cong">#REF!</definedName>
    <definedName name="PTDG_DCV">#REF!</definedName>
    <definedName name="ptdg_duong">#REF!</definedName>
    <definedName name="ptdm1" localSheetId="2" hidden="1">{#N/A,#N/A,FALSE,"CCTV"}</definedName>
    <definedName name="ptdm1" localSheetId="3" hidden="1">{#N/A,#N/A,FALSE,"CCTV"}</definedName>
    <definedName name="ptdm1" hidden="1">{#N/A,#N/A,FALSE,"CCTV"}</definedName>
    <definedName name="ptvtgiam" localSheetId="50" hidden="1">{"'Sheet1'!$L$16"}</definedName>
    <definedName name="ptvtgiam" localSheetId="11" hidden="1">{"'Sheet1'!$L$16"}</definedName>
    <definedName name="ptvtgiam" localSheetId="1" hidden="1">{"'Sheet1'!$L$16"}</definedName>
    <definedName name="ptvtgiam" localSheetId="2" hidden="1">{"'Sheet1'!$L$16"}</definedName>
    <definedName name="ptvtgiam" localSheetId="10" hidden="1">{"'Sheet1'!$L$16"}</definedName>
    <definedName name="ptvtgiam" localSheetId="15" hidden="1">{"'Sheet1'!$L$16"}</definedName>
    <definedName name="ptvtgiam" localSheetId="18" hidden="1">{"'Sheet1'!$L$16"}</definedName>
    <definedName name="ptvtgiam" localSheetId="17" hidden="1">{"'Sheet1'!$L$16"}</definedName>
    <definedName name="ptvtgiam" localSheetId="16" hidden="1">{"'Sheet1'!$L$16"}</definedName>
    <definedName name="ptvtgiam" localSheetId="14" hidden="1">{"'Sheet1'!$L$16"}</definedName>
    <definedName name="ptvtgiam" localSheetId="13" hidden="1">{"'Sheet1'!$L$16"}</definedName>
    <definedName name="ptvtgiam" localSheetId="3" hidden="1">{"'Sheet1'!$L$16"}</definedName>
    <definedName name="ptvtgiam" hidden="1">{"'Sheet1'!$L$16"}</definedName>
    <definedName name="PTwgt">#REF!</definedName>
    <definedName name="pump" localSheetId="2" hidden="1">{"'장비'!$A$3:$M$12"}</definedName>
    <definedName name="pump" localSheetId="3" hidden="1">{"'장비'!$A$3:$M$12"}</definedName>
    <definedName name="pump" hidden="1">{"'장비'!$A$3:$M$12"}</definedName>
    <definedName name="PVECC2">'[54]PVECC JUNE'!$B$3:$I$454</definedName>
    <definedName name="pveccsept">'[54]pvecc sept'!$A$4:$S$1461</definedName>
    <definedName name="q" localSheetId="50" hidden="1">{"'Sheet1'!$L$16"}</definedName>
    <definedName name="q" localSheetId="11" hidden="1">{"'Sheet1'!$L$16"}</definedName>
    <definedName name="q" localSheetId="1" hidden="1">{"'Sheet1'!$L$16"}</definedName>
    <definedName name="q" localSheetId="2" hidden="1">{"'Sheet1'!$L$16"}</definedName>
    <definedName name="q" localSheetId="10" hidden="1">{"'Sheet1'!$L$16"}</definedName>
    <definedName name="q" localSheetId="15" hidden="1">{"'Sheet1'!$L$16"}</definedName>
    <definedName name="q" localSheetId="18" hidden="1">{"'Sheet1'!$L$16"}</definedName>
    <definedName name="q" localSheetId="17" hidden="1">{"'Sheet1'!$L$16"}</definedName>
    <definedName name="q" localSheetId="16" hidden="1">{"'Sheet1'!$L$16"}</definedName>
    <definedName name="q" localSheetId="14" hidden="1">{"'Sheet1'!$L$16"}</definedName>
    <definedName name="q" localSheetId="13" hidden="1">{"'Sheet1'!$L$16"}</definedName>
    <definedName name="q" localSheetId="3" hidden="1">{"'Sheet1'!$L$16"}</definedName>
    <definedName name="Q" localSheetId="52">#REF!</definedName>
    <definedName name="q" hidden="1">{"'Sheet1'!$L$16"}</definedName>
    <definedName name="q_1" localSheetId="2" hidden="1">{#N/A,#N/A,TRUE,"Basic";#N/A,#N/A,TRUE,"EXT-TABLE";#N/A,#N/A,TRUE,"STEEL";#N/A,#N/A,TRUE,"INT-Table";#N/A,#N/A,TRUE,"STEEL";#N/A,#N/A,TRUE,"Door"}</definedName>
    <definedName name="q_1" localSheetId="3" hidden="1">{#N/A,#N/A,TRUE,"Basic";#N/A,#N/A,TRUE,"EXT-TABLE";#N/A,#N/A,TRUE,"STEEL";#N/A,#N/A,TRUE,"INT-Table";#N/A,#N/A,TRUE,"STEEL";#N/A,#N/A,TRUE,"Door"}</definedName>
    <definedName name="q_1" hidden="1">{#N/A,#N/A,TRUE,"Basic";#N/A,#N/A,TRUE,"EXT-TABLE";#N/A,#N/A,TRUE,"STEEL";#N/A,#N/A,TRUE,"INT-Table";#N/A,#N/A,TRUE,"STEEL";#N/A,#N/A,TRUE,"Door"}</definedName>
    <definedName name="q_1_1" localSheetId="2" hidden="1">{#N/A,#N/A,TRUE,"Basic";#N/A,#N/A,TRUE,"EXT-TABLE";#N/A,#N/A,TRUE,"STEEL";#N/A,#N/A,TRUE,"INT-Table";#N/A,#N/A,TRUE,"STEEL";#N/A,#N/A,TRUE,"Door"}</definedName>
    <definedName name="q_1_1" localSheetId="3" hidden="1">{#N/A,#N/A,TRUE,"Basic";#N/A,#N/A,TRUE,"EXT-TABLE";#N/A,#N/A,TRUE,"STEEL";#N/A,#N/A,TRUE,"INT-Table";#N/A,#N/A,TRUE,"STEEL";#N/A,#N/A,TRUE,"Door"}</definedName>
    <definedName name="q_1_1" hidden="1">{#N/A,#N/A,TRUE,"Basic";#N/A,#N/A,TRUE,"EXT-TABLE";#N/A,#N/A,TRUE,"STEEL";#N/A,#N/A,TRUE,"INT-Table";#N/A,#N/A,TRUE,"STEEL";#N/A,#N/A,TRUE,"Door"}</definedName>
    <definedName name="q_1_2" localSheetId="2" hidden="1">{#N/A,#N/A,TRUE,"Basic";#N/A,#N/A,TRUE,"EXT-TABLE";#N/A,#N/A,TRUE,"STEEL";#N/A,#N/A,TRUE,"INT-Table";#N/A,#N/A,TRUE,"STEEL";#N/A,#N/A,TRUE,"Door"}</definedName>
    <definedName name="q_1_2" localSheetId="3" hidden="1">{#N/A,#N/A,TRUE,"Basic";#N/A,#N/A,TRUE,"EXT-TABLE";#N/A,#N/A,TRUE,"STEEL";#N/A,#N/A,TRUE,"INT-Table";#N/A,#N/A,TRUE,"STEEL";#N/A,#N/A,TRUE,"Door"}</definedName>
    <definedName name="q_1_2" hidden="1">{#N/A,#N/A,TRUE,"Basic";#N/A,#N/A,TRUE,"EXT-TABLE";#N/A,#N/A,TRUE,"STEEL";#N/A,#N/A,TRUE,"INT-Table";#N/A,#N/A,TRUE,"STEEL";#N/A,#N/A,TRUE,"Door"}</definedName>
    <definedName name="q_2" localSheetId="2" hidden="1">{#N/A,#N/A,TRUE,"Basic";#N/A,#N/A,TRUE,"EXT-TABLE";#N/A,#N/A,TRUE,"STEEL";#N/A,#N/A,TRUE,"INT-Table";#N/A,#N/A,TRUE,"STEEL";#N/A,#N/A,TRUE,"Door"}</definedName>
    <definedName name="q_2" localSheetId="3" hidden="1">{#N/A,#N/A,TRUE,"Basic";#N/A,#N/A,TRUE,"EXT-TABLE";#N/A,#N/A,TRUE,"STEEL";#N/A,#N/A,TRUE,"INT-Table";#N/A,#N/A,TRUE,"STEEL";#N/A,#N/A,TRUE,"Door"}</definedName>
    <definedName name="q_2" hidden="1">{#N/A,#N/A,TRUE,"Basic";#N/A,#N/A,TRUE,"EXT-TABLE";#N/A,#N/A,TRUE,"STEEL";#N/A,#N/A,TRUE,"INT-Table";#N/A,#N/A,TRUE,"STEEL";#N/A,#N/A,TRUE,"Door"}</definedName>
    <definedName name="q_2_1" localSheetId="2" hidden="1">{#N/A,#N/A,TRUE,"Basic";#N/A,#N/A,TRUE,"EXT-TABLE";#N/A,#N/A,TRUE,"STEEL";#N/A,#N/A,TRUE,"INT-Table";#N/A,#N/A,TRUE,"STEEL";#N/A,#N/A,TRUE,"Door"}</definedName>
    <definedName name="q_2_1" localSheetId="3" hidden="1">{#N/A,#N/A,TRUE,"Basic";#N/A,#N/A,TRUE,"EXT-TABLE";#N/A,#N/A,TRUE,"STEEL";#N/A,#N/A,TRUE,"INT-Table";#N/A,#N/A,TRUE,"STEEL";#N/A,#N/A,TRUE,"Door"}</definedName>
    <definedName name="q_2_1" hidden="1">{#N/A,#N/A,TRUE,"Basic";#N/A,#N/A,TRUE,"EXT-TABLE";#N/A,#N/A,TRUE,"STEEL";#N/A,#N/A,TRUE,"INT-Table";#N/A,#N/A,TRUE,"STEEL";#N/A,#N/A,TRUE,"Door"}</definedName>
    <definedName name="q_2_2" localSheetId="2" hidden="1">{#N/A,#N/A,TRUE,"Basic";#N/A,#N/A,TRUE,"EXT-TABLE";#N/A,#N/A,TRUE,"STEEL";#N/A,#N/A,TRUE,"INT-Table";#N/A,#N/A,TRUE,"STEEL";#N/A,#N/A,TRUE,"Door"}</definedName>
    <definedName name="q_2_2" localSheetId="3" hidden="1">{#N/A,#N/A,TRUE,"Basic";#N/A,#N/A,TRUE,"EXT-TABLE";#N/A,#N/A,TRUE,"STEEL";#N/A,#N/A,TRUE,"INT-Table";#N/A,#N/A,TRUE,"STEEL";#N/A,#N/A,TRUE,"Door"}</definedName>
    <definedName name="q_2_2" hidden="1">{#N/A,#N/A,TRUE,"Basic";#N/A,#N/A,TRUE,"EXT-TABLE";#N/A,#N/A,TRUE,"STEEL";#N/A,#N/A,TRUE,"INT-Table";#N/A,#N/A,TRUE,"STEEL";#N/A,#N/A,TRUE,"Door"}</definedName>
    <definedName name="q_3" localSheetId="2" hidden="1">{#N/A,#N/A,TRUE,"Basic";#N/A,#N/A,TRUE,"EXT-TABLE";#N/A,#N/A,TRUE,"STEEL";#N/A,#N/A,TRUE,"INT-Table";#N/A,#N/A,TRUE,"STEEL";#N/A,#N/A,TRUE,"Door"}</definedName>
    <definedName name="q_3" localSheetId="3" hidden="1">{#N/A,#N/A,TRUE,"Basic";#N/A,#N/A,TRUE,"EXT-TABLE";#N/A,#N/A,TRUE,"STEEL";#N/A,#N/A,TRUE,"INT-Table";#N/A,#N/A,TRUE,"STEEL";#N/A,#N/A,TRUE,"Door"}</definedName>
    <definedName name="q_3" hidden="1">{#N/A,#N/A,TRUE,"Basic";#N/A,#N/A,TRUE,"EXT-TABLE";#N/A,#N/A,TRUE,"STEEL";#N/A,#N/A,TRUE,"INT-Table";#N/A,#N/A,TRUE,"STEEL";#N/A,#N/A,TRUE,"Door"}</definedName>
    <definedName name="q_3_1" localSheetId="2" hidden="1">{#N/A,#N/A,TRUE,"Basic";#N/A,#N/A,TRUE,"EXT-TABLE";#N/A,#N/A,TRUE,"STEEL";#N/A,#N/A,TRUE,"INT-Table";#N/A,#N/A,TRUE,"STEEL";#N/A,#N/A,TRUE,"Door"}</definedName>
    <definedName name="q_3_1" localSheetId="3" hidden="1">{#N/A,#N/A,TRUE,"Basic";#N/A,#N/A,TRUE,"EXT-TABLE";#N/A,#N/A,TRUE,"STEEL";#N/A,#N/A,TRUE,"INT-Table";#N/A,#N/A,TRUE,"STEEL";#N/A,#N/A,TRUE,"Door"}</definedName>
    <definedName name="q_3_1" hidden="1">{#N/A,#N/A,TRUE,"Basic";#N/A,#N/A,TRUE,"EXT-TABLE";#N/A,#N/A,TRUE,"STEEL";#N/A,#N/A,TRUE,"INT-Table";#N/A,#N/A,TRUE,"STEEL";#N/A,#N/A,TRUE,"Door"}</definedName>
    <definedName name="q_3_2" localSheetId="2" hidden="1">{#N/A,#N/A,TRUE,"Basic";#N/A,#N/A,TRUE,"EXT-TABLE";#N/A,#N/A,TRUE,"STEEL";#N/A,#N/A,TRUE,"INT-Table";#N/A,#N/A,TRUE,"STEEL";#N/A,#N/A,TRUE,"Door"}</definedName>
    <definedName name="q_3_2" localSheetId="3" hidden="1">{#N/A,#N/A,TRUE,"Basic";#N/A,#N/A,TRUE,"EXT-TABLE";#N/A,#N/A,TRUE,"STEEL";#N/A,#N/A,TRUE,"INT-Table";#N/A,#N/A,TRUE,"STEEL";#N/A,#N/A,TRUE,"Door"}</definedName>
    <definedName name="q_3_2" hidden="1">{#N/A,#N/A,TRUE,"Basic";#N/A,#N/A,TRUE,"EXT-TABLE";#N/A,#N/A,TRUE,"STEEL";#N/A,#N/A,TRUE,"INT-Table";#N/A,#N/A,TRUE,"STEEL";#N/A,#N/A,TRUE,"Door"}</definedName>
    <definedName name="q_4" localSheetId="2" hidden="1">{#N/A,#N/A,TRUE,"Basic";#N/A,#N/A,TRUE,"EXT-TABLE";#N/A,#N/A,TRUE,"STEEL";#N/A,#N/A,TRUE,"INT-Table";#N/A,#N/A,TRUE,"STEEL";#N/A,#N/A,TRUE,"Door"}</definedName>
    <definedName name="q_4" localSheetId="3" hidden="1">{#N/A,#N/A,TRUE,"Basic";#N/A,#N/A,TRUE,"EXT-TABLE";#N/A,#N/A,TRUE,"STEEL";#N/A,#N/A,TRUE,"INT-Table";#N/A,#N/A,TRUE,"STEEL";#N/A,#N/A,TRUE,"Door"}</definedName>
    <definedName name="q_4" hidden="1">{#N/A,#N/A,TRUE,"Basic";#N/A,#N/A,TRUE,"EXT-TABLE";#N/A,#N/A,TRUE,"STEEL";#N/A,#N/A,TRUE,"INT-Table";#N/A,#N/A,TRUE,"STEEL";#N/A,#N/A,TRUE,"Door"}</definedName>
    <definedName name="q_4_1" localSheetId="2" hidden="1">{#N/A,#N/A,TRUE,"Basic";#N/A,#N/A,TRUE,"EXT-TABLE";#N/A,#N/A,TRUE,"STEEL";#N/A,#N/A,TRUE,"INT-Table";#N/A,#N/A,TRUE,"STEEL";#N/A,#N/A,TRUE,"Door"}</definedName>
    <definedName name="q_4_1" localSheetId="3" hidden="1">{#N/A,#N/A,TRUE,"Basic";#N/A,#N/A,TRUE,"EXT-TABLE";#N/A,#N/A,TRUE,"STEEL";#N/A,#N/A,TRUE,"INT-Table";#N/A,#N/A,TRUE,"STEEL";#N/A,#N/A,TRUE,"Door"}</definedName>
    <definedName name="q_4_1" hidden="1">{#N/A,#N/A,TRUE,"Basic";#N/A,#N/A,TRUE,"EXT-TABLE";#N/A,#N/A,TRUE,"STEEL";#N/A,#N/A,TRUE,"INT-Table";#N/A,#N/A,TRUE,"STEEL";#N/A,#N/A,TRUE,"Door"}</definedName>
    <definedName name="q_4_2" localSheetId="2" hidden="1">{#N/A,#N/A,TRUE,"Basic";#N/A,#N/A,TRUE,"EXT-TABLE";#N/A,#N/A,TRUE,"STEEL";#N/A,#N/A,TRUE,"INT-Table";#N/A,#N/A,TRUE,"STEEL";#N/A,#N/A,TRUE,"Door"}</definedName>
    <definedName name="q_4_2" localSheetId="3" hidden="1">{#N/A,#N/A,TRUE,"Basic";#N/A,#N/A,TRUE,"EXT-TABLE";#N/A,#N/A,TRUE,"STEEL";#N/A,#N/A,TRUE,"INT-Table";#N/A,#N/A,TRUE,"STEEL";#N/A,#N/A,TRUE,"Door"}</definedName>
    <definedName name="q_4_2" hidden="1">{#N/A,#N/A,TRUE,"Basic";#N/A,#N/A,TRUE,"EXT-TABLE";#N/A,#N/A,TRUE,"STEEL";#N/A,#N/A,TRUE,"INT-Table";#N/A,#N/A,TRUE,"STEEL";#N/A,#N/A,TRUE,"Door"}</definedName>
    <definedName name="q_5" localSheetId="2" hidden="1">{#N/A,#N/A,TRUE,"Basic";#N/A,#N/A,TRUE,"EXT-TABLE";#N/A,#N/A,TRUE,"STEEL";#N/A,#N/A,TRUE,"INT-Table";#N/A,#N/A,TRUE,"STEEL";#N/A,#N/A,TRUE,"Door"}</definedName>
    <definedName name="q_5" localSheetId="3" hidden="1">{#N/A,#N/A,TRUE,"Basic";#N/A,#N/A,TRUE,"EXT-TABLE";#N/A,#N/A,TRUE,"STEEL";#N/A,#N/A,TRUE,"INT-Table";#N/A,#N/A,TRUE,"STEEL";#N/A,#N/A,TRUE,"Door"}</definedName>
    <definedName name="q_5" hidden="1">{#N/A,#N/A,TRUE,"Basic";#N/A,#N/A,TRUE,"EXT-TABLE";#N/A,#N/A,TRUE,"STEEL";#N/A,#N/A,TRUE,"INT-Table";#N/A,#N/A,TRUE,"STEEL";#N/A,#N/A,TRUE,"Door"}</definedName>
    <definedName name="q_5_1" localSheetId="2" hidden="1">{#N/A,#N/A,TRUE,"Basic";#N/A,#N/A,TRUE,"EXT-TABLE";#N/A,#N/A,TRUE,"STEEL";#N/A,#N/A,TRUE,"INT-Table";#N/A,#N/A,TRUE,"STEEL";#N/A,#N/A,TRUE,"Door"}</definedName>
    <definedName name="q_5_1" localSheetId="3" hidden="1">{#N/A,#N/A,TRUE,"Basic";#N/A,#N/A,TRUE,"EXT-TABLE";#N/A,#N/A,TRUE,"STEEL";#N/A,#N/A,TRUE,"INT-Table";#N/A,#N/A,TRUE,"STEEL";#N/A,#N/A,TRUE,"Door"}</definedName>
    <definedName name="q_5_1" hidden="1">{#N/A,#N/A,TRUE,"Basic";#N/A,#N/A,TRUE,"EXT-TABLE";#N/A,#N/A,TRUE,"STEEL";#N/A,#N/A,TRUE,"INT-Table";#N/A,#N/A,TRUE,"STEEL";#N/A,#N/A,TRUE,"Door"}</definedName>
    <definedName name="q_5_2" localSheetId="2" hidden="1">{#N/A,#N/A,TRUE,"Basic";#N/A,#N/A,TRUE,"EXT-TABLE";#N/A,#N/A,TRUE,"STEEL";#N/A,#N/A,TRUE,"INT-Table";#N/A,#N/A,TRUE,"STEEL";#N/A,#N/A,TRUE,"Door"}</definedName>
    <definedName name="q_5_2" localSheetId="3" hidden="1">{#N/A,#N/A,TRUE,"Basic";#N/A,#N/A,TRUE,"EXT-TABLE";#N/A,#N/A,TRUE,"STEEL";#N/A,#N/A,TRUE,"INT-Table";#N/A,#N/A,TRUE,"STEEL";#N/A,#N/A,TRUE,"Door"}</definedName>
    <definedName name="q_5_2" hidden="1">{#N/A,#N/A,TRUE,"Basic";#N/A,#N/A,TRUE,"EXT-TABLE";#N/A,#N/A,TRUE,"STEEL";#N/A,#N/A,TRUE,"INT-Table";#N/A,#N/A,TRUE,"STEEL";#N/A,#N/A,TRUE,"Door"}</definedName>
    <definedName name="QAZ" localSheetId="2" hidden="1">{#N/A,#N/A,FALSE,"CCTV"}</definedName>
    <definedName name="QAZ" localSheetId="3" hidden="1">{#N/A,#N/A,FALSE,"CCTV"}</definedName>
    <definedName name="QAZ" hidden="1">{#N/A,#N/A,FALSE,"CCTV"}</definedName>
    <definedName name="qd" localSheetId="11" hidden="1">{#N/A,#N/A,TRUE,"Mhr_Sum"}</definedName>
    <definedName name="qd" localSheetId="1" hidden="1">{#N/A,#N/A,TRUE,"Mhr_Sum"}</definedName>
    <definedName name="qd" localSheetId="2" hidden="1">{#N/A,#N/A,TRUE,"Mhr_Sum"}</definedName>
    <definedName name="qd" localSheetId="10" hidden="1">{#N/A,#N/A,TRUE,"Mhr_Sum"}</definedName>
    <definedName name="qd" localSheetId="15" hidden="1">{#N/A,#N/A,TRUE,"Mhr_Sum"}</definedName>
    <definedName name="qd" localSheetId="18" hidden="1">{#N/A,#N/A,TRUE,"Mhr_Sum"}</definedName>
    <definedName name="qd" localSheetId="17" hidden="1">{#N/A,#N/A,TRUE,"Mhr_Sum"}</definedName>
    <definedName name="qd" localSheetId="16" hidden="1">{#N/A,#N/A,TRUE,"Mhr_Sum"}</definedName>
    <definedName name="qd" localSheetId="14" hidden="1">{#N/A,#N/A,TRUE,"Mhr_Sum"}</definedName>
    <definedName name="qd" localSheetId="13" hidden="1">{#N/A,#N/A,TRUE,"Mhr_Sum"}</definedName>
    <definedName name="qd" localSheetId="3" hidden="1">{#N/A,#N/A,TRUE,"Mhr_Sum"}</definedName>
    <definedName name="qd" hidden="1">{#N/A,#N/A,TRUE,"Mhr_Sum"}</definedName>
    <definedName name="QEFQEF" localSheetId="2" hidden="1">{"'장비'!$A$3:$M$12"}</definedName>
    <definedName name="QEFQEF" localSheetId="3" hidden="1">{"'장비'!$A$3:$M$12"}</definedName>
    <definedName name="QEFQEF" hidden="1">{"'장비'!$A$3:$M$12"}</definedName>
    <definedName name="QH">#REF!</definedName>
    <definedName name="QNEO" localSheetId="2" hidden="1">{#N/A,#N/A,FALSE,"골재소요량";#N/A,#N/A,FALSE,"골재소요량"}</definedName>
    <definedName name="QNEO" localSheetId="3" hidden="1">{#N/A,#N/A,FALSE,"골재소요량";#N/A,#N/A,FALSE,"골재소요량"}</definedName>
    <definedName name="QNEO" hidden="1">{#N/A,#N/A,FALSE,"골재소요량";#N/A,#N/A,FALSE,"골재소요량"}</definedName>
    <definedName name="QPrice" localSheetId="11">'[63]Labor Sum'!$C$34</definedName>
    <definedName name="QPrice" localSheetId="1">'[63]Labor Sum'!$C$34</definedName>
    <definedName name="QPrice" localSheetId="2">'[63]Labor Sum'!$C$34</definedName>
    <definedName name="QPrice" localSheetId="10">'[63]Labor Sum'!$C$34</definedName>
    <definedName name="QPrice" localSheetId="15">'[63]Labor Sum'!$C$34</definedName>
    <definedName name="QPrice" localSheetId="18">'[63]Labor Sum'!$C$34</definedName>
    <definedName name="QPrice" localSheetId="17">'[63]Labor Sum'!$C$34</definedName>
    <definedName name="QPrice" localSheetId="16">'[63]Labor Sum'!$C$34</definedName>
    <definedName name="QPrice" localSheetId="14">'[63]Labor Sum'!$C$34</definedName>
    <definedName name="QPrice" localSheetId="13">'[63]Labor Sum'!$C$34</definedName>
    <definedName name="QPrice" localSheetId="3">'[63]Labor Sum'!$C$34</definedName>
    <definedName name="QPrice">'[63]Labor Sum'!$C$34</definedName>
    <definedName name="QQ" localSheetId="2" hidden="1">{#N/A,#N/A,FALSE,"Mhr_Sum"}</definedName>
    <definedName name="QQ" localSheetId="3" hidden="1">{#N/A,#N/A,FALSE,"Mhr_Sum"}</definedName>
    <definedName name="QQ" hidden="1">{#N/A,#N/A,FALSE,"Mhr_Sum"}</definedName>
    <definedName name="qqq" localSheetId="11">#N/A</definedName>
    <definedName name="qqq" localSheetId="1">#N/A</definedName>
    <definedName name="qqq" localSheetId="2">#N/A</definedName>
    <definedName name="qqq" localSheetId="10">#N/A</definedName>
    <definedName name="qqq" localSheetId="15">#N/A</definedName>
    <definedName name="qqq" localSheetId="18">#N/A</definedName>
    <definedName name="qqq" localSheetId="17">#N/A</definedName>
    <definedName name="qqq" localSheetId="16">#N/A</definedName>
    <definedName name="qqq" localSheetId="14">#N/A</definedName>
    <definedName name="qqq" localSheetId="13">#N/A</definedName>
    <definedName name="qqq" localSheetId="3">#N/A</definedName>
    <definedName name="qqq">#N/A</definedName>
    <definedName name="qqq_1" localSheetId="2" hidden="1">{#N/A,#N/A,TRUE,"Basic";#N/A,#N/A,TRUE,"EXT-TABLE";#N/A,#N/A,TRUE,"STEEL";#N/A,#N/A,TRUE,"INT-Table";#N/A,#N/A,TRUE,"STEEL";#N/A,#N/A,TRUE,"Door"}</definedName>
    <definedName name="qqq_1" localSheetId="3" hidden="1">{#N/A,#N/A,TRUE,"Basic";#N/A,#N/A,TRUE,"EXT-TABLE";#N/A,#N/A,TRUE,"STEEL";#N/A,#N/A,TRUE,"INT-Table";#N/A,#N/A,TRUE,"STEEL";#N/A,#N/A,TRUE,"Door"}</definedName>
    <definedName name="qqq_1" hidden="1">{#N/A,#N/A,TRUE,"Basic";#N/A,#N/A,TRUE,"EXT-TABLE";#N/A,#N/A,TRUE,"STEEL";#N/A,#N/A,TRUE,"INT-Table";#N/A,#N/A,TRUE,"STEEL";#N/A,#N/A,TRUE,"Door"}</definedName>
    <definedName name="qqq_1_1" localSheetId="2" hidden="1">{#N/A,#N/A,TRUE,"Basic";#N/A,#N/A,TRUE,"EXT-TABLE";#N/A,#N/A,TRUE,"STEEL";#N/A,#N/A,TRUE,"INT-Table";#N/A,#N/A,TRUE,"STEEL";#N/A,#N/A,TRUE,"Door"}</definedName>
    <definedName name="qqq_1_1" localSheetId="3" hidden="1">{#N/A,#N/A,TRUE,"Basic";#N/A,#N/A,TRUE,"EXT-TABLE";#N/A,#N/A,TRUE,"STEEL";#N/A,#N/A,TRUE,"INT-Table";#N/A,#N/A,TRUE,"STEEL";#N/A,#N/A,TRUE,"Door"}</definedName>
    <definedName name="qqq_1_1" hidden="1">{#N/A,#N/A,TRUE,"Basic";#N/A,#N/A,TRUE,"EXT-TABLE";#N/A,#N/A,TRUE,"STEEL";#N/A,#N/A,TRUE,"INT-Table";#N/A,#N/A,TRUE,"STEEL";#N/A,#N/A,TRUE,"Door"}</definedName>
    <definedName name="qqq_1_2" localSheetId="2" hidden="1">{#N/A,#N/A,TRUE,"Basic";#N/A,#N/A,TRUE,"EXT-TABLE";#N/A,#N/A,TRUE,"STEEL";#N/A,#N/A,TRUE,"INT-Table";#N/A,#N/A,TRUE,"STEEL";#N/A,#N/A,TRUE,"Door"}</definedName>
    <definedName name="qqq_1_2" localSheetId="3" hidden="1">{#N/A,#N/A,TRUE,"Basic";#N/A,#N/A,TRUE,"EXT-TABLE";#N/A,#N/A,TRUE,"STEEL";#N/A,#N/A,TRUE,"INT-Table";#N/A,#N/A,TRUE,"STEEL";#N/A,#N/A,TRUE,"Door"}</definedName>
    <definedName name="qqq_1_2" hidden="1">{#N/A,#N/A,TRUE,"Basic";#N/A,#N/A,TRUE,"EXT-TABLE";#N/A,#N/A,TRUE,"STEEL";#N/A,#N/A,TRUE,"INT-Table";#N/A,#N/A,TRUE,"STEEL";#N/A,#N/A,TRUE,"Door"}</definedName>
    <definedName name="qqq_2" localSheetId="2" hidden="1">{#N/A,#N/A,TRUE,"Basic";#N/A,#N/A,TRUE,"EXT-TABLE";#N/A,#N/A,TRUE,"STEEL";#N/A,#N/A,TRUE,"INT-Table";#N/A,#N/A,TRUE,"STEEL";#N/A,#N/A,TRUE,"Door"}</definedName>
    <definedName name="qqq_2" localSheetId="3" hidden="1">{#N/A,#N/A,TRUE,"Basic";#N/A,#N/A,TRUE,"EXT-TABLE";#N/A,#N/A,TRUE,"STEEL";#N/A,#N/A,TRUE,"INT-Table";#N/A,#N/A,TRUE,"STEEL";#N/A,#N/A,TRUE,"Door"}</definedName>
    <definedName name="qqq_2" hidden="1">{#N/A,#N/A,TRUE,"Basic";#N/A,#N/A,TRUE,"EXT-TABLE";#N/A,#N/A,TRUE,"STEEL";#N/A,#N/A,TRUE,"INT-Table";#N/A,#N/A,TRUE,"STEEL";#N/A,#N/A,TRUE,"Door"}</definedName>
    <definedName name="qqq_2_1" localSheetId="2" hidden="1">{#N/A,#N/A,TRUE,"Basic";#N/A,#N/A,TRUE,"EXT-TABLE";#N/A,#N/A,TRUE,"STEEL";#N/A,#N/A,TRUE,"INT-Table";#N/A,#N/A,TRUE,"STEEL";#N/A,#N/A,TRUE,"Door"}</definedName>
    <definedName name="qqq_2_1" localSheetId="3" hidden="1">{#N/A,#N/A,TRUE,"Basic";#N/A,#N/A,TRUE,"EXT-TABLE";#N/A,#N/A,TRUE,"STEEL";#N/A,#N/A,TRUE,"INT-Table";#N/A,#N/A,TRUE,"STEEL";#N/A,#N/A,TRUE,"Door"}</definedName>
    <definedName name="qqq_2_1" hidden="1">{#N/A,#N/A,TRUE,"Basic";#N/A,#N/A,TRUE,"EXT-TABLE";#N/A,#N/A,TRUE,"STEEL";#N/A,#N/A,TRUE,"INT-Table";#N/A,#N/A,TRUE,"STEEL";#N/A,#N/A,TRUE,"Door"}</definedName>
    <definedName name="qqq_2_2" localSheetId="2" hidden="1">{#N/A,#N/A,TRUE,"Basic";#N/A,#N/A,TRUE,"EXT-TABLE";#N/A,#N/A,TRUE,"STEEL";#N/A,#N/A,TRUE,"INT-Table";#N/A,#N/A,TRUE,"STEEL";#N/A,#N/A,TRUE,"Door"}</definedName>
    <definedName name="qqq_2_2" localSheetId="3" hidden="1">{#N/A,#N/A,TRUE,"Basic";#N/A,#N/A,TRUE,"EXT-TABLE";#N/A,#N/A,TRUE,"STEEL";#N/A,#N/A,TRUE,"INT-Table";#N/A,#N/A,TRUE,"STEEL";#N/A,#N/A,TRUE,"Door"}</definedName>
    <definedName name="qqq_2_2" hidden="1">{#N/A,#N/A,TRUE,"Basic";#N/A,#N/A,TRUE,"EXT-TABLE";#N/A,#N/A,TRUE,"STEEL";#N/A,#N/A,TRUE,"INT-Table";#N/A,#N/A,TRUE,"STEEL";#N/A,#N/A,TRUE,"Door"}</definedName>
    <definedName name="qqq_3" localSheetId="2" hidden="1">{#N/A,#N/A,TRUE,"Basic";#N/A,#N/A,TRUE,"EXT-TABLE";#N/A,#N/A,TRUE,"STEEL";#N/A,#N/A,TRUE,"INT-Table";#N/A,#N/A,TRUE,"STEEL";#N/A,#N/A,TRUE,"Door"}</definedName>
    <definedName name="qqq_3" localSheetId="3" hidden="1">{#N/A,#N/A,TRUE,"Basic";#N/A,#N/A,TRUE,"EXT-TABLE";#N/A,#N/A,TRUE,"STEEL";#N/A,#N/A,TRUE,"INT-Table";#N/A,#N/A,TRUE,"STEEL";#N/A,#N/A,TRUE,"Door"}</definedName>
    <definedName name="qqq_3" hidden="1">{#N/A,#N/A,TRUE,"Basic";#N/A,#N/A,TRUE,"EXT-TABLE";#N/A,#N/A,TRUE,"STEEL";#N/A,#N/A,TRUE,"INT-Table";#N/A,#N/A,TRUE,"STEEL";#N/A,#N/A,TRUE,"Door"}</definedName>
    <definedName name="qqq_3_1" localSheetId="2" hidden="1">{#N/A,#N/A,TRUE,"Basic";#N/A,#N/A,TRUE,"EXT-TABLE";#N/A,#N/A,TRUE,"STEEL";#N/A,#N/A,TRUE,"INT-Table";#N/A,#N/A,TRUE,"STEEL";#N/A,#N/A,TRUE,"Door"}</definedName>
    <definedName name="qqq_3_1" localSheetId="3" hidden="1">{#N/A,#N/A,TRUE,"Basic";#N/A,#N/A,TRUE,"EXT-TABLE";#N/A,#N/A,TRUE,"STEEL";#N/A,#N/A,TRUE,"INT-Table";#N/A,#N/A,TRUE,"STEEL";#N/A,#N/A,TRUE,"Door"}</definedName>
    <definedName name="qqq_3_1" hidden="1">{#N/A,#N/A,TRUE,"Basic";#N/A,#N/A,TRUE,"EXT-TABLE";#N/A,#N/A,TRUE,"STEEL";#N/A,#N/A,TRUE,"INT-Table";#N/A,#N/A,TRUE,"STEEL";#N/A,#N/A,TRUE,"Door"}</definedName>
    <definedName name="qqq_3_2" localSheetId="2" hidden="1">{#N/A,#N/A,TRUE,"Basic";#N/A,#N/A,TRUE,"EXT-TABLE";#N/A,#N/A,TRUE,"STEEL";#N/A,#N/A,TRUE,"INT-Table";#N/A,#N/A,TRUE,"STEEL";#N/A,#N/A,TRUE,"Door"}</definedName>
    <definedName name="qqq_3_2" localSheetId="3" hidden="1">{#N/A,#N/A,TRUE,"Basic";#N/A,#N/A,TRUE,"EXT-TABLE";#N/A,#N/A,TRUE,"STEEL";#N/A,#N/A,TRUE,"INT-Table";#N/A,#N/A,TRUE,"STEEL";#N/A,#N/A,TRUE,"Door"}</definedName>
    <definedName name="qqq_3_2" hidden="1">{#N/A,#N/A,TRUE,"Basic";#N/A,#N/A,TRUE,"EXT-TABLE";#N/A,#N/A,TRUE,"STEEL";#N/A,#N/A,TRUE,"INT-Table";#N/A,#N/A,TRUE,"STEEL";#N/A,#N/A,TRUE,"Door"}</definedName>
    <definedName name="qqq_4" localSheetId="2" hidden="1">{#N/A,#N/A,TRUE,"Basic";#N/A,#N/A,TRUE,"EXT-TABLE";#N/A,#N/A,TRUE,"STEEL";#N/A,#N/A,TRUE,"INT-Table";#N/A,#N/A,TRUE,"STEEL";#N/A,#N/A,TRUE,"Door"}</definedName>
    <definedName name="qqq_4" localSheetId="3" hidden="1">{#N/A,#N/A,TRUE,"Basic";#N/A,#N/A,TRUE,"EXT-TABLE";#N/A,#N/A,TRUE,"STEEL";#N/A,#N/A,TRUE,"INT-Table";#N/A,#N/A,TRUE,"STEEL";#N/A,#N/A,TRUE,"Door"}</definedName>
    <definedName name="qqq_4" hidden="1">{#N/A,#N/A,TRUE,"Basic";#N/A,#N/A,TRUE,"EXT-TABLE";#N/A,#N/A,TRUE,"STEEL";#N/A,#N/A,TRUE,"INT-Table";#N/A,#N/A,TRUE,"STEEL";#N/A,#N/A,TRUE,"Door"}</definedName>
    <definedName name="qqq_4_1" localSheetId="2" hidden="1">{#N/A,#N/A,TRUE,"Basic";#N/A,#N/A,TRUE,"EXT-TABLE";#N/A,#N/A,TRUE,"STEEL";#N/A,#N/A,TRUE,"INT-Table";#N/A,#N/A,TRUE,"STEEL";#N/A,#N/A,TRUE,"Door"}</definedName>
    <definedName name="qqq_4_1" localSheetId="3" hidden="1">{#N/A,#N/A,TRUE,"Basic";#N/A,#N/A,TRUE,"EXT-TABLE";#N/A,#N/A,TRUE,"STEEL";#N/A,#N/A,TRUE,"INT-Table";#N/A,#N/A,TRUE,"STEEL";#N/A,#N/A,TRUE,"Door"}</definedName>
    <definedName name="qqq_4_1" hidden="1">{#N/A,#N/A,TRUE,"Basic";#N/A,#N/A,TRUE,"EXT-TABLE";#N/A,#N/A,TRUE,"STEEL";#N/A,#N/A,TRUE,"INT-Table";#N/A,#N/A,TRUE,"STEEL";#N/A,#N/A,TRUE,"Door"}</definedName>
    <definedName name="qqq_4_2" localSheetId="2" hidden="1">{#N/A,#N/A,TRUE,"Basic";#N/A,#N/A,TRUE,"EXT-TABLE";#N/A,#N/A,TRUE,"STEEL";#N/A,#N/A,TRUE,"INT-Table";#N/A,#N/A,TRUE,"STEEL";#N/A,#N/A,TRUE,"Door"}</definedName>
    <definedName name="qqq_4_2" localSheetId="3" hidden="1">{#N/A,#N/A,TRUE,"Basic";#N/A,#N/A,TRUE,"EXT-TABLE";#N/A,#N/A,TRUE,"STEEL";#N/A,#N/A,TRUE,"INT-Table";#N/A,#N/A,TRUE,"STEEL";#N/A,#N/A,TRUE,"Door"}</definedName>
    <definedName name="qqq_4_2" hidden="1">{#N/A,#N/A,TRUE,"Basic";#N/A,#N/A,TRUE,"EXT-TABLE";#N/A,#N/A,TRUE,"STEEL";#N/A,#N/A,TRUE,"INT-Table";#N/A,#N/A,TRUE,"STEEL";#N/A,#N/A,TRUE,"Door"}</definedName>
    <definedName name="qqq_5" localSheetId="2" hidden="1">{#N/A,#N/A,TRUE,"Basic";#N/A,#N/A,TRUE,"EXT-TABLE";#N/A,#N/A,TRUE,"STEEL";#N/A,#N/A,TRUE,"INT-Table";#N/A,#N/A,TRUE,"STEEL";#N/A,#N/A,TRUE,"Door"}</definedName>
    <definedName name="qqq_5" localSheetId="3" hidden="1">{#N/A,#N/A,TRUE,"Basic";#N/A,#N/A,TRUE,"EXT-TABLE";#N/A,#N/A,TRUE,"STEEL";#N/A,#N/A,TRUE,"INT-Table";#N/A,#N/A,TRUE,"STEEL";#N/A,#N/A,TRUE,"Door"}</definedName>
    <definedName name="qqq_5" hidden="1">{#N/A,#N/A,TRUE,"Basic";#N/A,#N/A,TRUE,"EXT-TABLE";#N/A,#N/A,TRUE,"STEEL";#N/A,#N/A,TRUE,"INT-Table";#N/A,#N/A,TRUE,"STEEL";#N/A,#N/A,TRUE,"Door"}</definedName>
    <definedName name="qqq_5_1" localSheetId="2" hidden="1">{#N/A,#N/A,TRUE,"Basic";#N/A,#N/A,TRUE,"EXT-TABLE";#N/A,#N/A,TRUE,"STEEL";#N/A,#N/A,TRUE,"INT-Table";#N/A,#N/A,TRUE,"STEEL";#N/A,#N/A,TRUE,"Door"}</definedName>
    <definedName name="qqq_5_1" localSheetId="3" hidden="1">{#N/A,#N/A,TRUE,"Basic";#N/A,#N/A,TRUE,"EXT-TABLE";#N/A,#N/A,TRUE,"STEEL";#N/A,#N/A,TRUE,"INT-Table";#N/A,#N/A,TRUE,"STEEL";#N/A,#N/A,TRUE,"Door"}</definedName>
    <definedName name="qqq_5_1" hidden="1">{#N/A,#N/A,TRUE,"Basic";#N/A,#N/A,TRUE,"EXT-TABLE";#N/A,#N/A,TRUE,"STEEL";#N/A,#N/A,TRUE,"INT-Table";#N/A,#N/A,TRUE,"STEEL";#N/A,#N/A,TRUE,"Door"}</definedName>
    <definedName name="qqq_5_2" localSheetId="2" hidden="1">{#N/A,#N/A,TRUE,"Basic";#N/A,#N/A,TRUE,"EXT-TABLE";#N/A,#N/A,TRUE,"STEEL";#N/A,#N/A,TRUE,"INT-Table";#N/A,#N/A,TRUE,"STEEL";#N/A,#N/A,TRUE,"Door"}</definedName>
    <definedName name="qqq_5_2" localSheetId="3" hidden="1">{#N/A,#N/A,TRUE,"Basic";#N/A,#N/A,TRUE,"EXT-TABLE";#N/A,#N/A,TRUE,"STEEL";#N/A,#N/A,TRUE,"INT-Table";#N/A,#N/A,TRUE,"STEEL";#N/A,#N/A,TRUE,"Door"}</definedName>
    <definedName name="qqq_5_2" hidden="1">{#N/A,#N/A,TRUE,"Basic";#N/A,#N/A,TRUE,"EXT-TABLE";#N/A,#N/A,TRUE,"STEEL";#N/A,#N/A,TRUE,"INT-Table";#N/A,#N/A,TRUE,"STEEL";#N/A,#N/A,TRUE,"Door"}</definedName>
    <definedName name="qqqq" localSheetId="2" hidden="1">{"'장비'!$A$3:$M$12"}</definedName>
    <definedName name="qqqq" localSheetId="3" hidden="1">{"'장비'!$A$3:$M$12"}</definedName>
    <definedName name="qqqq" hidden="1">{"'장비'!$A$3:$M$12"}</definedName>
    <definedName name="QQQQ_1" localSheetId="2" hidden="1">{#N/A,#N/A,TRUE,"Basic";#N/A,#N/A,TRUE,"EXT-TABLE";#N/A,#N/A,TRUE,"STEEL";#N/A,#N/A,TRUE,"INT-Table";#N/A,#N/A,TRUE,"STEEL";#N/A,#N/A,TRUE,"Door"}</definedName>
    <definedName name="QQQQ_1" localSheetId="3" hidden="1">{#N/A,#N/A,TRUE,"Basic";#N/A,#N/A,TRUE,"EXT-TABLE";#N/A,#N/A,TRUE,"STEEL";#N/A,#N/A,TRUE,"INT-Table";#N/A,#N/A,TRUE,"STEEL";#N/A,#N/A,TRUE,"Door"}</definedName>
    <definedName name="QQQQ_1" hidden="1">{#N/A,#N/A,TRUE,"Basic";#N/A,#N/A,TRUE,"EXT-TABLE";#N/A,#N/A,TRUE,"STEEL";#N/A,#N/A,TRUE,"INT-Table";#N/A,#N/A,TRUE,"STEEL";#N/A,#N/A,TRUE,"Door"}</definedName>
    <definedName name="QQQQ_1_1" localSheetId="2" hidden="1">{#N/A,#N/A,TRUE,"Basic";#N/A,#N/A,TRUE,"EXT-TABLE";#N/A,#N/A,TRUE,"STEEL";#N/A,#N/A,TRUE,"INT-Table";#N/A,#N/A,TRUE,"STEEL";#N/A,#N/A,TRUE,"Door"}</definedName>
    <definedName name="QQQQ_1_1" localSheetId="3" hidden="1">{#N/A,#N/A,TRUE,"Basic";#N/A,#N/A,TRUE,"EXT-TABLE";#N/A,#N/A,TRUE,"STEEL";#N/A,#N/A,TRUE,"INT-Table";#N/A,#N/A,TRUE,"STEEL";#N/A,#N/A,TRUE,"Door"}</definedName>
    <definedName name="QQQQ_1_1" hidden="1">{#N/A,#N/A,TRUE,"Basic";#N/A,#N/A,TRUE,"EXT-TABLE";#N/A,#N/A,TRUE,"STEEL";#N/A,#N/A,TRUE,"INT-Table";#N/A,#N/A,TRUE,"STEEL";#N/A,#N/A,TRUE,"Door"}</definedName>
    <definedName name="QQQQ_1_2" localSheetId="2" hidden="1">{#N/A,#N/A,TRUE,"Basic";#N/A,#N/A,TRUE,"EXT-TABLE";#N/A,#N/A,TRUE,"STEEL";#N/A,#N/A,TRUE,"INT-Table";#N/A,#N/A,TRUE,"STEEL";#N/A,#N/A,TRUE,"Door"}</definedName>
    <definedName name="QQQQ_1_2" localSheetId="3" hidden="1">{#N/A,#N/A,TRUE,"Basic";#N/A,#N/A,TRUE,"EXT-TABLE";#N/A,#N/A,TRUE,"STEEL";#N/A,#N/A,TRUE,"INT-Table";#N/A,#N/A,TRUE,"STEEL";#N/A,#N/A,TRUE,"Door"}</definedName>
    <definedName name="QQQQ_1_2" hidden="1">{#N/A,#N/A,TRUE,"Basic";#N/A,#N/A,TRUE,"EXT-TABLE";#N/A,#N/A,TRUE,"STEEL";#N/A,#N/A,TRUE,"INT-Table";#N/A,#N/A,TRUE,"STEEL";#N/A,#N/A,TRUE,"Door"}</definedName>
    <definedName name="QQQQ_2" localSheetId="2" hidden="1">{#N/A,#N/A,TRUE,"Basic";#N/A,#N/A,TRUE,"EXT-TABLE";#N/A,#N/A,TRUE,"STEEL";#N/A,#N/A,TRUE,"INT-Table";#N/A,#N/A,TRUE,"STEEL";#N/A,#N/A,TRUE,"Door"}</definedName>
    <definedName name="QQQQ_2" localSheetId="3" hidden="1">{#N/A,#N/A,TRUE,"Basic";#N/A,#N/A,TRUE,"EXT-TABLE";#N/A,#N/A,TRUE,"STEEL";#N/A,#N/A,TRUE,"INT-Table";#N/A,#N/A,TRUE,"STEEL";#N/A,#N/A,TRUE,"Door"}</definedName>
    <definedName name="QQQQ_2" hidden="1">{#N/A,#N/A,TRUE,"Basic";#N/A,#N/A,TRUE,"EXT-TABLE";#N/A,#N/A,TRUE,"STEEL";#N/A,#N/A,TRUE,"INT-Table";#N/A,#N/A,TRUE,"STEEL";#N/A,#N/A,TRUE,"Door"}</definedName>
    <definedName name="QQQQ_2_1" localSheetId="2" hidden="1">{#N/A,#N/A,TRUE,"Basic";#N/A,#N/A,TRUE,"EXT-TABLE";#N/A,#N/A,TRUE,"STEEL";#N/A,#N/A,TRUE,"INT-Table";#N/A,#N/A,TRUE,"STEEL";#N/A,#N/A,TRUE,"Door"}</definedName>
    <definedName name="QQQQ_2_1" localSheetId="3" hidden="1">{#N/A,#N/A,TRUE,"Basic";#N/A,#N/A,TRUE,"EXT-TABLE";#N/A,#N/A,TRUE,"STEEL";#N/A,#N/A,TRUE,"INT-Table";#N/A,#N/A,TRUE,"STEEL";#N/A,#N/A,TRUE,"Door"}</definedName>
    <definedName name="QQQQ_2_1" hidden="1">{#N/A,#N/A,TRUE,"Basic";#N/A,#N/A,TRUE,"EXT-TABLE";#N/A,#N/A,TRUE,"STEEL";#N/A,#N/A,TRUE,"INT-Table";#N/A,#N/A,TRUE,"STEEL";#N/A,#N/A,TRUE,"Door"}</definedName>
    <definedName name="QQQQ_2_2" localSheetId="2" hidden="1">{#N/A,#N/A,TRUE,"Basic";#N/A,#N/A,TRUE,"EXT-TABLE";#N/A,#N/A,TRUE,"STEEL";#N/A,#N/A,TRUE,"INT-Table";#N/A,#N/A,TRUE,"STEEL";#N/A,#N/A,TRUE,"Door"}</definedName>
    <definedName name="QQQQ_2_2" localSheetId="3" hidden="1">{#N/A,#N/A,TRUE,"Basic";#N/A,#N/A,TRUE,"EXT-TABLE";#N/A,#N/A,TRUE,"STEEL";#N/A,#N/A,TRUE,"INT-Table";#N/A,#N/A,TRUE,"STEEL";#N/A,#N/A,TRUE,"Door"}</definedName>
    <definedName name="QQQQ_2_2" hidden="1">{#N/A,#N/A,TRUE,"Basic";#N/A,#N/A,TRUE,"EXT-TABLE";#N/A,#N/A,TRUE,"STEEL";#N/A,#N/A,TRUE,"INT-Table";#N/A,#N/A,TRUE,"STEEL";#N/A,#N/A,TRUE,"Door"}</definedName>
    <definedName name="QQQQ_3" localSheetId="2" hidden="1">{#N/A,#N/A,TRUE,"Basic";#N/A,#N/A,TRUE,"EXT-TABLE";#N/A,#N/A,TRUE,"STEEL";#N/A,#N/A,TRUE,"INT-Table";#N/A,#N/A,TRUE,"STEEL";#N/A,#N/A,TRUE,"Door"}</definedName>
    <definedName name="QQQQ_3" localSheetId="3" hidden="1">{#N/A,#N/A,TRUE,"Basic";#N/A,#N/A,TRUE,"EXT-TABLE";#N/A,#N/A,TRUE,"STEEL";#N/A,#N/A,TRUE,"INT-Table";#N/A,#N/A,TRUE,"STEEL";#N/A,#N/A,TRUE,"Door"}</definedName>
    <definedName name="QQQQ_3" hidden="1">{#N/A,#N/A,TRUE,"Basic";#N/A,#N/A,TRUE,"EXT-TABLE";#N/A,#N/A,TRUE,"STEEL";#N/A,#N/A,TRUE,"INT-Table";#N/A,#N/A,TRUE,"STEEL";#N/A,#N/A,TRUE,"Door"}</definedName>
    <definedName name="QQQQ_3_1" localSheetId="2" hidden="1">{#N/A,#N/A,TRUE,"Basic";#N/A,#N/A,TRUE,"EXT-TABLE";#N/A,#N/A,TRUE,"STEEL";#N/A,#N/A,TRUE,"INT-Table";#N/A,#N/A,TRUE,"STEEL";#N/A,#N/A,TRUE,"Door"}</definedName>
    <definedName name="QQQQ_3_1" localSheetId="3" hidden="1">{#N/A,#N/A,TRUE,"Basic";#N/A,#N/A,TRUE,"EXT-TABLE";#N/A,#N/A,TRUE,"STEEL";#N/A,#N/A,TRUE,"INT-Table";#N/A,#N/A,TRUE,"STEEL";#N/A,#N/A,TRUE,"Door"}</definedName>
    <definedName name="QQQQ_3_1" hidden="1">{#N/A,#N/A,TRUE,"Basic";#N/A,#N/A,TRUE,"EXT-TABLE";#N/A,#N/A,TRUE,"STEEL";#N/A,#N/A,TRUE,"INT-Table";#N/A,#N/A,TRUE,"STEEL";#N/A,#N/A,TRUE,"Door"}</definedName>
    <definedName name="QQQQ_3_2" localSheetId="2" hidden="1">{#N/A,#N/A,TRUE,"Basic";#N/A,#N/A,TRUE,"EXT-TABLE";#N/A,#N/A,TRUE,"STEEL";#N/A,#N/A,TRUE,"INT-Table";#N/A,#N/A,TRUE,"STEEL";#N/A,#N/A,TRUE,"Door"}</definedName>
    <definedName name="QQQQ_3_2" localSheetId="3" hidden="1">{#N/A,#N/A,TRUE,"Basic";#N/A,#N/A,TRUE,"EXT-TABLE";#N/A,#N/A,TRUE,"STEEL";#N/A,#N/A,TRUE,"INT-Table";#N/A,#N/A,TRUE,"STEEL";#N/A,#N/A,TRUE,"Door"}</definedName>
    <definedName name="QQQQ_3_2" hidden="1">{#N/A,#N/A,TRUE,"Basic";#N/A,#N/A,TRUE,"EXT-TABLE";#N/A,#N/A,TRUE,"STEEL";#N/A,#N/A,TRUE,"INT-Table";#N/A,#N/A,TRUE,"STEEL";#N/A,#N/A,TRUE,"Door"}</definedName>
    <definedName name="QQQQ_4" localSheetId="2" hidden="1">{#N/A,#N/A,TRUE,"Basic";#N/A,#N/A,TRUE,"EXT-TABLE";#N/A,#N/A,TRUE,"STEEL";#N/A,#N/A,TRUE,"INT-Table";#N/A,#N/A,TRUE,"STEEL";#N/A,#N/A,TRUE,"Door"}</definedName>
    <definedName name="QQQQ_4" localSheetId="3" hidden="1">{#N/A,#N/A,TRUE,"Basic";#N/A,#N/A,TRUE,"EXT-TABLE";#N/A,#N/A,TRUE,"STEEL";#N/A,#N/A,TRUE,"INT-Table";#N/A,#N/A,TRUE,"STEEL";#N/A,#N/A,TRUE,"Door"}</definedName>
    <definedName name="QQQQ_4" hidden="1">{#N/A,#N/A,TRUE,"Basic";#N/A,#N/A,TRUE,"EXT-TABLE";#N/A,#N/A,TRUE,"STEEL";#N/A,#N/A,TRUE,"INT-Table";#N/A,#N/A,TRUE,"STEEL";#N/A,#N/A,TRUE,"Door"}</definedName>
    <definedName name="QQQQ_4_1" localSheetId="2" hidden="1">{#N/A,#N/A,TRUE,"Basic";#N/A,#N/A,TRUE,"EXT-TABLE";#N/A,#N/A,TRUE,"STEEL";#N/A,#N/A,TRUE,"INT-Table";#N/A,#N/A,TRUE,"STEEL";#N/A,#N/A,TRUE,"Door"}</definedName>
    <definedName name="QQQQ_4_1" localSheetId="3" hidden="1">{#N/A,#N/A,TRUE,"Basic";#N/A,#N/A,TRUE,"EXT-TABLE";#N/A,#N/A,TRUE,"STEEL";#N/A,#N/A,TRUE,"INT-Table";#N/A,#N/A,TRUE,"STEEL";#N/A,#N/A,TRUE,"Door"}</definedName>
    <definedName name="QQQQ_4_1" hidden="1">{#N/A,#N/A,TRUE,"Basic";#N/A,#N/A,TRUE,"EXT-TABLE";#N/A,#N/A,TRUE,"STEEL";#N/A,#N/A,TRUE,"INT-Table";#N/A,#N/A,TRUE,"STEEL";#N/A,#N/A,TRUE,"Door"}</definedName>
    <definedName name="QQQQ_4_2" localSheetId="2" hidden="1">{#N/A,#N/A,TRUE,"Basic";#N/A,#N/A,TRUE,"EXT-TABLE";#N/A,#N/A,TRUE,"STEEL";#N/A,#N/A,TRUE,"INT-Table";#N/A,#N/A,TRUE,"STEEL";#N/A,#N/A,TRUE,"Door"}</definedName>
    <definedName name="QQQQ_4_2" localSheetId="3" hidden="1">{#N/A,#N/A,TRUE,"Basic";#N/A,#N/A,TRUE,"EXT-TABLE";#N/A,#N/A,TRUE,"STEEL";#N/A,#N/A,TRUE,"INT-Table";#N/A,#N/A,TRUE,"STEEL";#N/A,#N/A,TRUE,"Door"}</definedName>
    <definedName name="QQQQ_4_2" hidden="1">{#N/A,#N/A,TRUE,"Basic";#N/A,#N/A,TRUE,"EXT-TABLE";#N/A,#N/A,TRUE,"STEEL";#N/A,#N/A,TRUE,"INT-Table";#N/A,#N/A,TRUE,"STEEL";#N/A,#N/A,TRUE,"Door"}</definedName>
    <definedName name="QQQQ_5" localSheetId="2" hidden="1">{#N/A,#N/A,TRUE,"Basic";#N/A,#N/A,TRUE,"EXT-TABLE";#N/A,#N/A,TRUE,"STEEL";#N/A,#N/A,TRUE,"INT-Table";#N/A,#N/A,TRUE,"STEEL";#N/A,#N/A,TRUE,"Door"}</definedName>
    <definedName name="QQQQ_5" localSheetId="3" hidden="1">{#N/A,#N/A,TRUE,"Basic";#N/A,#N/A,TRUE,"EXT-TABLE";#N/A,#N/A,TRUE,"STEEL";#N/A,#N/A,TRUE,"INT-Table";#N/A,#N/A,TRUE,"STEEL";#N/A,#N/A,TRUE,"Door"}</definedName>
    <definedName name="QQQQ_5" hidden="1">{#N/A,#N/A,TRUE,"Basic";#N/A,#N/A,TRUE,"EXT-TABLE";#N/A,#N/A,TRUE,"STEEL";#N/A,#N/A,TRUE,"INT-Table";#N/A,#N/A,TRUE,"STEEL";#N/A,#N/A,TRUE,"Door"}</definedName>
    <definedName name="QQQQ_5_1" localSheetId="2" hidden="1">{#N/A,#N/A,TRUE,"Basic";#N/A,#N/A,TRUE,"EXT-TABLE";#N/A,#N/A,TRUE,"STEEL";#N/A,#N/A,TRUE,"INT-Table";#N/A,#N/A,TRUE,"STEEL";#N/A,#N/A,TRUE,"Door"}</definedName>
    <definedName name="QQQQ_5_1" localSheetId="3" hidden="1">{#N/A,#N/A,TRUE,"Basic";#N/A,#N/A,TRUE,"EXT-TABLE";#N/A,#N/A,TRUE,"STEEL";#N/A,#N/A,TRUE,"INT-Table";#N/A,#N/A,TRUE,"STEEL";#N/A,#N/A,TRUE,"Door"}</definedName>
    <definedName name="QQQQ_5_1" hidden="1">{#N/A,#N/A,TRUE,"Basic";#N/A,#N/A,TRUE,"EXT-TABLE";#N/A,#N/A,TRUE,"STEEL";#N/A,#N/A,TRUE,"INT-Table";#N/A,#N/A,TRUE,"STEEL";#N/A,#N/A,TRUE,"Door"}</definedName>
    <definedName name="QQQQ_5_2" localSheetId="2" hidden="1">{#N/A,#N/A,TRUE,"Basic";#N/A,#N/A,TRUE,"EXT-TABLE";#N/A,#N/A,TRUE,"STEEL";#N/A,#N/A,TRUE,"INT-Table";#N/A,#N/A,TRUE,"STEEL";#N/A,#N/A,TRUE,"Door"}</definedName>
    <definedName name="QQQQ_5_2" localSheetId="3" hidden="1">{#N/A,#N/A,TRUE,"Basic";#N/A,#N/A,TRUE,"EXT-TABLE";#N/A,#N/A,TRUE,"STEEL";#N/A,#N/A,TRUE,"INT-Table";#N/A,#N/A,TRUE,"STEEL";#N/A,#N/A,TRUE,"Door"}</definedName>
    <definedName name="QQQQ_5_2" hidden="1">{#N/A,#N/A,TRUE,"Basic";#N/A,#N/A,TRUE,"EXT-TABLE";#N/A,#N/A,TRUE,"STEEL";#N/A,#N/A,TRUE,"INT-Table";#N/A,#N/A,TRUE,"STEEL";#N/A,#N/A,TRUE,"Door"}</definedName>
    <definedName name="qqqqq" localSheetId="2" hidden="1">{#N/A,#N/A,TRUE,"Basic";#N/A,#N/A,TRUE,"EXT-TABLE";#N/A,#N/A,TRUE,"STEEL";#N/A,#N/A,TRUE,"INT-Table";#N/A,#N/A,TRUE,"STEEL";#N/A,#N/A,TRUE,"Door"}</definedName>
    <definedName name="qqqqq" localSheetId="3" hidden="1">{#N/A,#N/A,TRUE,"Basic";#N/A,#N/A,TRUE,"EXT-TABLE";#N/A,#N/A,TRUE,"STEEL";#N/A,#N/A,TRUE,"INT-Table";#N/A,#N/A,TRUE,"STEEL";#N/A,#N/A,TRUE,"Door"}</definedName>
    <definedName name="qqqqq" hidden="1">{#N/A,#N/A,TRUE,"Basic";#N/A,#N/A,TRUE,"EXT-TABLE";#N/A,#N/A,TRUE,"STEEL";#N/A,#N/A,TRUE,"INT-Table";#N/A,#N/A,TRUE,"STEEL";#N/A,#N/A,TRUE,"Door"}</definedName>
    <definedName name="qqqqq_1" localSheetId="2" hidden="1">{#N/A,#N/A,TRUE,"Basic";#N/A,#N/A,TRUE,"EXT-TABLE";#N/A,#N/A,TRUE,"STEEL";#N/A,#N/A,TRUE,"INT-Table";#N/A,#N/A,TRUE,"STEEL";#N/A,#N/A,TRUE,"Door"}</definedName>
    <definedName name="qqqqq_1" localSheetId="3" hidden="1">{#N/A,#N/A,TRUE,"Basic";#N/A,#N/A,TRUE,"EXT-TABLE";#N/A,#N/A,TRUE,"STEEL";#N/A,#N/A,TRUE,"INT-Table";#N/A,#N/A,TRUE,"STEEL";#N/A,#N/A,TRUE,"Door"}</definedName>
    <definedName name="qqqqq_1" hidden="1">{#N/A,#N/A,TRUE,"Basic";#N/A,#N/A,TRUE,"EXT-TABLE";#N/A,#N/A,TRUE,"STEEL";#N/A,#N/A,TRUE,"INT-Table";#N/A,#N/A,TRUE,"STEEL";#N/A,#N/A,TRUE,"Door"}</definedName>
    <definedName name="qqqqq_1_1" localSheetId="2" hidden="1">{#N/A,#N/A,TRUE,"Basic";#N/A,#N/A,TRUE,"EXT-TABLE";#N/A,#N/A,TRUE,"STEEL";#N/A,#N/A,TRUE,"INT-Table";#N/A,#N/A,TRUE,"STEEL";#N/A,#N/A,TRUE,"Door"}</definedName>
    <definedName name="qqqqq_1_1" localSheetId="3" hidden="1">{#N/A,#N/A,TRUE,"Basic";#N/A,#N/A,TRUE,"EXT-TABLE";#N/A,#N/A,TRUE,"STEEL";#N/A,#N/A,TRUE,"INT-Table";#N/A,#N/A,TRUE,"STEEL";#N/A,#N/A,TRUE,"Door"}</definedName>
    <definedName name="qqqqq_1_1" hidden="1">{#N/A,#N/A,TRUE,"Basic";#N/A,#N/A,TRUE,"EXT-TABLE";#N/A,#N/A,TRUE,"STEEL";#N/A,#N/A,TRUE,"INT-Table";#N/A,#N/A,TRUE,"STEEL";#N/A,#N/A,TRUE,"Door"}</definedName>
    <definedName name="qqqqq_1_2" localSheetId="2" hidden="1">{#N/A,#N/A,TRUE,"Basic";#N/A,#N/A,TRUE,"EXT-TABLE";#N/A,#N/A,TRUE,"STEEL";#N/A,#N/A,TRUE,"INT-Table";#N/A,#N/A,TRUE,"STEEL";#N/A,#N/A,TRUE,"Door"}</definedName>
    <definedName name="qqqqq_1_2" localSheetId="3" hidden="1">{#N/A,#N/A,TRUE,"Basic";#N/A,#N/A,TRUE,"EXT-TABLE";#N/A,#N/A,TRUE,"STEEL";#N/A,#N/A,TRUE,"INT-Table";#N/A,#N/A,TRUE,"STEEL";#N/A,#N/A,TRUE,"Door"}</definedName>
    <definedName name="qqqqq_1_2" hidden="1">{#N/A,#N/A,TRUE,"Basic";#N/A,#N/A,TRUE,"EXT-TABLE";#N/A,#N/A,TRUE,"STEEL";#N/A,#N/A,TRUE,"INT-Table";#N/A,#N/A,TRUE,"STEEL";#N/A,#N/A,TRUE,"Door"}</definedName>
    <definedName name="qqqqq_2" localSheetId="2" hidden="1">{#N/A,#N/A,TRUE,"Basic";#N/A,#N/A,TRUE,"EXT-TABLE";#N/A,#N/A,TRUE,"STEEL";#N/A,#N/A,TRUE,"INT-Table";#N/A,#N/A,TRUE,"STEEL";#N/A,#N/A,TRUE,"Door"}</definedName>
    <definedName name="qqqqq_2" localSheetId="3" hidden="1">{#N/A,#N/A,TRUE,"Basic";#N/A,#N/A,TRUE,"EXT-TABLE";#N/A,#N/A,TRUE,"STEEL";#N/A,#N/A,TRUE,"INT-Table";#N/A,#N/A,TRUE,"STEEL";#N/A,#N/A,TRUE,"Door"}</definedName>
    <definedName name="qqqqq_2" hidden="1">{#N/A,#N/A,TRUE,"Basic";#N/A,#N/A,TRUE,"EXT-TABLE";#N/A,#N/A,TRUE,"STEEL";#N/A,#N/A,TRUE,"INT-Table";#N/A,#N/A,TRUE,"STEEL";#N/A,#N/A,TRUE,"Door"}</definedName>
    <definedName name="qqqqq_2_1" localSheetId="2" hidden="1">{#N/A,#N/A,TRUE,"Basic";#N/A,#N/A,TRUE,"EXT-TABLE";#N/A,#N/A,TRUE,"STEEL";#N/A,#N/A,TRUE,"INT-Table";#N/A,#N/A,TRUE,"STEEL";#N/A,#N/A,TRUE,"Door"}</definedName>
    <definedName name="qqqqq_2_1" localSheetId="3" hidden="1">{#N/A,#N/A,TRUE,"Basic";#N/A,#N/A,TRUE,"EXT-TABLE";#N/A,#N/A,TRUE,"STEEL";#N/A,#N/A,TRUE,"INT-Table";#N/A,#N/A,TRUE,"STEEL";#N/A,#N/A,TRUE,"Door"}</definedName>
    <definedName name="qqqqq_2_1" hidden="1">{#N/A,#N/A,TRUE,"Basic";#N/A,#N/A,TRUE,"EXT-TABLE";#N/A,#N/A,TRUE,"STEEL";#N/A,#N/A,TRUE,"INT-Table";#N/A,#N/A,TRUE,"STEEL";#N/A,#N/A,TRUE,"Door"}</definedName>
    <definedName name="qqqqq_2_2" localSheetId="2" hidden="1">{#N/A,#N/A,TRUE,"Basic";#N/A,#N/A,TRUE,"EXT-TABLE";#N/A,#N/A,TRUE,"STEEL";#N/A,#N/A,TRUE,"INT-Table";#N/A,#N/A,TRUE,"STEEL";#N/A,#N/A,TRUE,"Door"}</definedName>
    <definedName name="qqqqq_2_2" localSheetId="3" hidden="1">{#N/A,#N/A,TRUE,"Basic";#N/A,#N/A,TRUE,"EXT-TABLE";#N/A,#N/A,TRUE,"STEEL";#N/A,#N/A,TRUE,"INT-Table";#N/A,#N/A,TRUE,"STEEL";#N/A,#N/A,TRUE,"Door"}</definedName>
    <definedName name="qqqqq_2_2" hidden="1">{#N/A,#N/A,TRUE,"Basic";#N/A,#N/A,TRUE,"EXT-TABLE";#N/A,#N/A,TRUE,"STEEL";#N/A,#N/A,TRUE,"INT-Table";#N/A,#N/A,TRUE,"STEEL";#N/A,#N/A,TRUE,"Door"}</definedName>
    <definedName name="qqqqq_3" localSheetId="2" hidden="1">{#N/A,#N/A,TRUE,"Basic";#N/A,#N/A,TRUE,"EXT-TABLE";#N/A,#N/A,TRUE,"STEEL";#N/A,#N/A,TRUE,"INT-Table";#N/A,#N/A,TRUE,"STEEL";#N/A,#N/A,TRUE,"Door"}</definedName>
    <definedName name="qqqqq_3" localSheetId="3" hidden="1">{#N/A,#N/A,TRUE,"Basic";#N/A,#N/A,TRUE,"EXT-TABLE";#N/A,#N/A,TRUE,"STEEL";#N/A,#N/A,TRUE,"INT-Table";#N/A,#N/A,TRUE,"STEEL";#N/A,#N/A,TRUE,"Door"}</definedName>
    <definedName name="qqqqq_3" hidden="1">{#N/A,#N/A,TRUE,"Basic";#N/A,#N/A,TRUE,"EXT-TABLE";#N/A,#N/A,TRUE,"STEEL";#N/A,#N/A,TRUE,"INT-Table";#N/A,#N/A,TRUE,"STEEL";#N/A,#N/A,TRUE,"Door"}</definedName>
    <definedName name="qqqqq_3_1" localSheetId="2" hidden="1">{#N/A,#N/A,TRUE,"Basic";#N/A,#N/A,TRUE,"EXT-TABLE";#N/A,#N/A,TRUE,"STEEL";#N/A,#N/A,TRUE,"INT-Table";#N/A,#N/A,TRUE,"STEEL";#N/A,#N/A,TRUE,"Door"}</definedName>
    <definedName name="qqqqq_3_1" localSheetId="3" hidden="1">{#N/A,#N/A,TRUE,"Basic";#N/A,#N/A,TRUE,"EXT-TABLE";#N/A,#N/A,TRUE,"STEEL";#N/A,#N/A,TRUE,"INT-Table";#N/A,#N/A,TRUE,"STEEL";#N/A,#N/A,TRUE,"Door"}</definedName>
    <definedName name="qqqqq_3_1" hidden="1">{#N/A,#N/A,TRUE,"Basic";#N/A,#N/A,TRUE,"EXT-TABLE";#N/A,#N/A,TRUE,"STEEL";#N/A,#N/A,TRUE,"INT-Table";#N/A,#N/A,TRUE,"STEEL";#N/A,#N/A,TRUE,"Door"}</definedName>
    <definedName name="qqqqq_3_2" localSheetId="2" hidden="1">{#N/A,#N/A,TRUE,"Basic";#N/A,#N/A,TRUE,"EXT-TABLE";#N/A,#N/A,TRUE,"STEEL";#N/A,#N/A,TRUE,"INT-Table";#N/A,#N/A,TRUE,"STEEL";#N/A,#N/A,TRUE,"Door"}</definedName>
    <definedName name="qqqqq_3_2" localSheetId="3" hidden="1">{#N/A,#N/A,TRUE,"Basic";#N/A,#N/A,TRUE,"EXT-TABLE";#N/A,#N/A,TRUE,"STEEL";#N/A,#N/A,TRUE,"INT-Table";#N/A,#N/A,TRUE,"STEEL";#N/A,#N/A,TRUE,"Door"}</definedName>
    <definedName name="qqqqq_3_2" hidden="1">{#N/A,#N/A,TRUE,"Basic";#N/A,#N/A,TRUE,"EXT-TABLE";#N/A,#N/A,TRUE,"STEEL";#N/A,#N/A,TRUE,"INT-Table";#N/A,#N/A,TRUE,"STEEL";#N/A,#N/A,TRUE,"Door"}</definedName>
    <definedName name="qqqqq_4" localSheetId="2" hidden="1">{#N/A,#N/A,TRUE,"Basic";#N/A,#N/A,TRUE,"EXT-TABLE";#N/A,#N/A,TRUE,"STEEL";#N/A,#N/A,TRUE,"INT-Table";#N/A,#N/A,TRUE,"STEEL";#N/A,#N/A,TRUE,"Door"}</definedName>
    <definedName name="qqqqq_4" localSheetId="3" hidden="1">{#N/A,#N/A,TRUE,"Basic";#N/A,#N/A,TRUE,"EXT-TABLE";#N/A,#N/A,TRUE,"STEEL";#N/A,#N/A,TRUE,"INT-Table";#N/A,#N/A,TRUE,"STEEL";#N/A,#N/A,TRUE,"Door"}</definedName>
    <definedName name="qqqqq_4" hidden="1">{#N/A,#N/A,TRUE,"Basic";#N/A,#N/A,TRUE,"EXT-TABLE";#N/A,#N/A,TRUE,"STEEL";#N/A,#N/A,TRUE,"INT-Table";#N/A,#N/A,TRUE,"STEEL";#N/A,#N/A,TRUE,"Door"}</definedName>
    <definedName name="qqqqq_4_1" localSheetId="2" hidden="1">{#N/A,#N/A,TRUE,"Basic";#N/A,#N/A,TRUE,"EXT-TABLE";#N/A,#N/A,TRUE,"STEEL";#N/A,#N/A,TRUE,"INT-Table";#N/A,#N/A,TRUE,"STEEL";#N/A,#N/A,TRUE,"Door"}</definedName>
    <definedName name="qqqqq_4_1" localSheetId="3" hidden="1">{#N/A,#N/A,TRUE,"Basic";#N/A,#N/A,TRUE,"EXT-TABLE";#N/A,#N/A,TRUE,"STEEL";#N/A,#N/A,TRUE,"INT-Table";#N/A,#N/A,TRUE,"STEEL";#N/A,#N/A,TRUE,"Door"}</definedName>
    <definedName name="qqqqq_4_1" hidden="1">{#N/A,#N/A,TRUE,"Basic";#N/A,#N/A,TRUE,"EXT-TABLE";#N/A,#N/A,TRUE,"STEEL";#N/A,#N/A,TRUE,"INT-Table";#N/A,#N/A,TRUE,"STEEL";#N/A,#N/A,TRUE,"Door"}</definedName>
    <definedName name="qqqqq_4_2" localSheetId="2" hidden="1">{#N/A,#N/A,TRUE,"Basic";#N/A,#N/A,TRUE,"EXT-TABLE";#N/A,#N/A,TRUE,"STEEL";#N/A,#N/A,TRUE,"INT-Table";#N/A,#N/A,TRUE,"STEEL";#N/A,#N/A,TRUE,"Door"}</definedName>
    <definedName name="qqqqq_4_2" localSheetId="3" hidden="1">{#N/A,#N/A,TRUE,"Basic";#N/A,#N/A,TRUE,"EXT-TABLE";#N/A,#N/A,TRUE,"STEEL";#N/A,#N/A,TRUE,"INT-Table";#N/A,#N/A,TRUE,"STEEL";#N/A,#N/A,TRUE,"Door"}</definedName>
    <definedName name="qqqqq_4_2" hidden="1">{#N/A,#N/A,TRUE,"Basic";#N/A,#N/A,TRUE,"EXT-TABLE";#N/A,#N/A,TRUE,"STEEL";#N/A,#N/A,TRUE,"INT-Table";#N/A,#N/A,TRUE,"STEEL";#N/A,#N/A,TRUE,"Door"}</definedName>
    <definedName name="qqqqq_5" localSheetId="2" hidden="1">{#N/A,#N/A,TRUE,"Basic";#N/A,#N/A,TRUE,"EXT-TABLE";#N/A,#N/A,TRUE,"STEEL";#N/A,#N/A,TRUE,"INT-Table";#N/A,#N/A,TRUE,"STEEL";#N/A,#N/A,TRUE,"Door"}</definedName>
    <definedName name="qqqqq_5" localSheetId="3" hidden="1">{#N/A,#N/A,TRUE,"Basic";#N/A,#N/A,TRUE,"EXT-TABLE";#N/A,#N/A,TRUE,"STEEL";#N/A,#N/A,TRUE,"INT-Table";#N/A,#N/A,TRUE,"STEEL";#N/A,#N/A,TRUE,"Door"}</definedName>
    <definedName name="qqqqq_5" hidden="1">{#N/A,#N/A,TRUE,"Basic";#N/A,#N/A,TRUE,"EXT-TABLE";#N/A,#N/A,TRUE,"STEEL";#N/A,#N/A,TRUE,"INT-Table";#N/A,#N/A,TRUE,"STEEL";#N/A,#N/A,TRUE,"Door"}</definedName>
    <definedName name="qqqqq_5_1" localSheetId="2" hidden="1">{#N/A,#N/A,TRUE,"Basic";#N/A,#N/A,TRUE,"EXT-TABLE";#N/A,#N/A,TRUE,"STEEL";#N/A,#N/A,TRUE,"INT-Table";#N/A,#N/A,TRUE,"STEEL";#N/A,#N/A,TRUE,"Door"}</definedName>
    <definedName name="qqqqq_5_1" localSheetId="3" hidden="1">{#N/A,#N/A,TRUE,"Basic";#N/A,#N/A,TRUE,"EXT-TABLE";#N/A,#N/A,TRUE,"STEEL";#N/A,#N/A,TRUE,"INT-Table";#N/A,#N/A,TRUE,"STEEL";#N/A,#N/A,TRUE,"Door"}</definedName>
    <definedName name="qqqqq_5_1" hidden="1">{#N/A,#N/A,TRUE,"Basic";#N/A,#N/A,TRUE,"EXT-TABLE";#N/A,#N/A,TRUE,"STEEL";#N/A,#N/A,TRUE,"INT-Table";#N/A,#N/A,TRUE,"STEEL";#N/A,#N/A,TRUE,"Door"}</definedName>
    <definedName name="qqqqq_5_2" localSheetId="2" hidden="1">{#N/A,#N/A,TRUE,"Basic";#N/A,#N/A,TRUE,"EXT-TABLE";#N/A,#N/A,TRUE,"STEEL";#N/A,#N/A,TRUE,"INT-Table";#N/A,#N/A,TRUE,"STEEL";#N/A,#N/A,TRUE,"Door"}</definedName>
    <definedName name="qqqqq_5_2" localSheetId="3" hidden="1">{#N/A,#N/A,TRUE,"Basic";#N/A,#N/A,TRUE,"EXT-TABLE";#N/A,#N/A,TRUE,"STEEL";#N/A,#N/A,TRUE,"INT-Table";#N/A,#N/A,TRUE,"STEEL";#N/A,#N/A,TRUE,"Door"}</definedName>
    <definedName name="qqqqq_5_2" hidden="1">{#N/A,#N/A,TRUE,"Basic";#N/A,#N/A,TRUE,"EXT-TABLE";#N/A,#N/A,TRUE,"STEEL";#N/A,#N/A,TRUE,"INT-Table";#N/A,#N/A,TRUE,"STEEL";#N/A,#N/A,TRUE,"Door"}</definedName>
    <definedName name="qqqqqqq" localSheetId="2" hidden="1">{#N/A,#N/A,FALSE,"CCTV"}</definedName>
    <definedName name="qqqqqqq" localSheetId="3" hidden="1">{#N/A,#N/A,FALSE,"CCTV"}</definedName>
    <definedName name="qqqqqqq" hidden="1">{#N/A,#N/A,FALSE,"CCTV"}</definedName>
    <definedName name="QQQQQQQQ"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1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QQQQQ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QQW" localSheetId="2" hidden="1">{#N/A,#N/A,FALSE,"CCTV"}</definedName>
    <definedName name="QQW" localSheetId="3" hidden="1">{#N/A,#N/A,FALSE,"CCTV"}</definedName>
    <definedName name="QQW" hidden="1">{#N/A,#N/A,FALSE,"CCTV"}</definedName>
    <definedName name="Qty_Modules" localSheetId="11">'[46]Noise (3)'!$C$51</definedName>
    <definedName name="Qty_Modules" localSheetId="1">'[46]Noise (3)'!$C$51</definedName>
    <definedName name="Qty_Modules" localSheetId="2">'[46]Noise (3)'!$C$51</definedName>
    <definedName name="Qty_Modules" localSheetId="10">'[46]Noise (3)'!$C$51</definedName>
    <definedName name="Qty_Modules" localSheetId="15">'[46]Noise (3)'!$C$51</definedName>
    <definedName name="Qty_Modules" localSheetId="18">'[46]Noise (3)'!$C$51</definedName>
    <definedName name="Qty_Modules" localSheetId="17">'[46]Noise (3)'!$C$51</definedName>
    <definedName name="Qty_Modules" localSheetId="16">'[46]Noise (3)'!$C$51</definedName>
    <definedName name="Qty_Modules" localSheetId="14">'[46]Noise (3)'!$C$51</definedName>
    <definedName name="Qty_Modules" localSheetId="13">'[46]Noise (3)'!$C$51</definedName>
    <definedName name="Qty_Modules" localSheetId="3">'[46]Noise (3)'!$C$51</definedName>
    <definedName name="Qty_Modules">'[46]Noise (3)'!$C$51</definedName>
    <definedName name="Qty_Profiles_Lower" localSheetId="11">'[46]Noise (3)'!$C$52</definedName>
    <definedName name="Qty_Profiles_Lower" localSheetId="1">'[46]Noise (3)'!$C$52</definedName>
    <definedName name="Qty_Profiles_Lower" localSheetId="2">'[46]Noise (3)'!$C$52</definedName>
    <definedName name="Qty_Profiles_Lower" localSheetId="10">'[46]Noise (3)'!$C$52</definedName>
    <definedName name="Qty_Profiles_Lower" localSheetId="15">'[46]Noise (3)'!$C$52</definedName>
    <definedName name="Qty_Profiles_Lower" localSheetId="18">'[46]Noise (3)'!$C$52</definedName>
    <definedName name="Qty_Profiles_Lower" localSheetId="17">'[46]Noise (3)'!$C$52</definedName>
    <definedName name="Qty_Profiles_Lower" localSheetId="16">'[46]Noise (3)'!$C$52</definedName>
    <definedName name="Qty_Profiles_Lower" localSheetId="14">'[46]Noise (3)'!$C$52</definedName>
    <definedName name="Qty_Profiles_Lower" localSheetId="13">'[46]Noise (3)'!$C$52</definedName>
    <definedName name="Qty_Profiles_Lower" localSheetId="3">'[46]Noise (3)'!$C$52</definedName>
    <definedName name="Qty_Profiles_Lower">'[46]Noise (3)'!$C$52</definedName>
    <definedName name="Qty_Profiles_Upper" localSheetId="11">'[46]Noise (3)'!$C$54</definedName>
    <definedName name="Qty_Profiles_Upper" localSheetId="1">'[46]Noise (3)'!$C$54</definedName>
    <definedName name="Qty_Profiles_Upper" localSheetId="2">'[46]Noise (3)'!$C$54</definedName>
    <definedName name="Qty_Profiles_Upper" localSheetId="10">'[46]Noise (3)'!$C$54</definedName>
    <definedName name="Qty_Profiles_Upper" localSheetId="15">'[46]Noise (3)'!$C$54</definedName>
    <definedName name="Qty_Profiles_Upper" localSheetId="18">'[46]Noise (3)'!$C$54</definedName>
    <definedName name="Qty_Profiles_Upper" localSheetId="17">'[46]Noise (3)'!$C$54</definedName>
    <definedName name="Qty_Profiles_Upper" localSheetId="16">'[46]Noise (3)'!$C$54</definedName>
    <definedName name="Qty_Profiles_Upper" localSheetId="14">'[46]Noise (3)'!$C$54</definedName>
    <definedName name="Qty_Profiles_Upper" localSheetId="13">'[46]Noise (3)'!$C$54</definedName>
    <definedName name="Qty_Profiles_Upper" localSheetId="3">'[46]Noise (3)'!$C$54</definedName>
    <definedName name="Qty_Profiles_Upper">'[46]Noise (3)'!$C$54</definedName>
    <definedName name="Qty_Splitters" localSheetId="11">'[46]Noise (3)'!$C$14</definedName>
    <definedName name="Qty_Splitters" localSheetId="1">'[46]Noise (3)'!$C$14</definedName>
    <definedName name="Qty_Splitters" localSheetId="2">'[46]Noise (3)'!$C$14</definedName>
    <definedName name="Qty_Splitters" localSheetId="10">'[46]Noise (3)'!$C$14</definedName>
    <definedName name="Qty_Splitters" localSheetId="15">'[46]Noise (3)'!$C$14</definedName>
    <definedName name="Qty_Splitters" localSheetId="18">'[46]Noise (3)'!$C$14</definedName>
    <definedName name="Qty_Splitters" localSheetId="17">'[46]Noise (3)'!$C$14</definedName>
    <definedName name="Qty_Splitters" localSheetId="16">'[46]Noise (3)'!$C$14</definedName>
    <definedName name="Qty_Splitters" localSheetId="14">'[46]Noise (3)'!$C$14</definedName>
    <definedName name="Qty_Splitters" localSheetId="13">'[46]Noise (3)'!$C$14</definedName>
    <definedName name="Qty_Splitters" localSheetId="3">'[46]Noise (3)'!$C$14</definedName>
    <definedName name="Qty_Splitters">'[46]Noise (3)'!$C$14</definedName>
    <definedName name="qu">#REF!</definedName>
    <definedName name="quan" localSheetId="50" hidden="1">{"'Sheet1'!$L$16"}</definedName>
    <definedName name="quan" localSheetId="11" hidden="1">{"'Sheet1'!$L$16"}</definedName>
    <definedName name="quan" localSheetId="1" hidden="1">{"'Sheet1'!$L$16"}</definedName>
    <definedName name="quan" localSheetId="2" hidden="1">{"'Sheet1'!$L$16"}</definedName>
    <definedName name="quan" localSheetId="10" hidden="1">{"'Sheet1'!$L$16"}</definedName>
    <definedName name="quan" localSheetId="15" hidden="1">{"'Sheet1'!$L$16"}</definedName>
    <definedName name="quan" localSheetId="18" hidden="1">{"'Sheet1'!$L$16"}</definedName>
    <definedName name="quan" localSheetId="17" hidden="1">{"'Sheet1'!$L$16"}</definedName>
    <definedName name="quan" localSheetId="16" hidden="1">{"'Sheet1'!$L$16"}</definedName>
    <definedName name="quan" localSheetId="14" hidden="1">{"'Sheet1'!$L$16"}</definedName>
    <definedName name="quan" localSheetId="13" hidden="1">{"'Sheet1'!$L$16"}</definedName>
    <definedName name="quan" localSheetId="3" hidden="1">{"'Sheet1'!$L$16"}</definedName>
    <definedName name="quan" hidden="1">{"'Sheet1'!$L$16"}</definedName>
    <definedName name="Quantity">[119]Quantity!$B$7:$E$961</definedName>
    <definedName name="quehan">#REF!</definedName>
    <definedName name="Query2">#REF!</definedName>
    <definedName name="qw" localSheetId="2" hidden="1">{#N/A,#N/A,TRUE,"Basic";#N/A,#N/A,TRUE,"EXT-TABLE";#N/A,#N/A,TRUE,"STEEL";#N/A,#N/A,TRUE,"INT-Table";#N/A,#N/A,TRUE,"STEEL";#N/A,#N/A,TRUE,"Door"}</definedName>
    <definedName name="qw" localSheetId="3" hidden="1">{#N/A,#N/A,TRUE,"Basic";#N/A,#N/A,TRUE,"EXT-TABLE";#N/A,#N/A,TRUE,"STEEL";#N/A,#N/A,TRUE,"INT-Table";#N/A,#N/A,TRUE,"STEEL";#N/A,#N/A,TRUE,"Door"}</definedName>
    <definedName name="qw" hidden="1">{#N/A,#N/A,TRUE,"Basic";#N/A,#N/A,TRUE,"EXT-TABLE";#N/A,#N/A,TRUE,"STEEL";#N/A,#N/A,TRUE,"INT-Table";#N/A,#N/A,TRUE,"STEEL";#N/A,#N/A,TRUE,"Door"}</definedName>
    <definedName name="qw_1" localSheetId="2" hidden="1">{#N/A,#N/A,TRUE,"Basic";#N/A,#N/A,TRUE,"EXT-TABLE";#N/A,#N/A,TRUE,"STEEL";#N/A,#N/A,TRUE,"INT-Table";#N/A,#N/A,TRUE,"STEEL";#N/A,#N/A,TRUE,"Door"}</definedName>
    <definedName name="qw_1" localSheetId="3" hidden="1">{#N/A,#N/A,TRUE,"Basic";#N/A,#N/A,TRUE,"EXT-TABLE";#N/A,#N/A,TRUE,"STEEL";#N/A,#N/A,TRUE,"INT-Table";#N/A,#N/A,TRUE,"STEEL";#N/A,#N/A,TRUE,"Door"}</definedName>
    <definedName name="qw_1" hidden="1">{#N/A,#N/A,TRUE,"Basic";#N/A,#N/A,TRUE,"EXT-TABLE";#N/A,#N/A,TRUE,"STEEL";#N/A,#N/A,TRUE,"INT-Table";#N/A,#N/A,TRUE,"STEEL";#N/A,#N/A,TRUE,"Door"}</definedName>
    <definedName name="qw_1_1" localSheetId="2" hidden="1">{#N/A,#N/A,TRUE,"Basic";#N/A,#N/A,TRUE,"EXT-TABLE";#N/A,#N/A,TRUE,"STEEL";#N/A,#N/A,TRUE,"INT-Table";#N/A,#N/A,TRUE,"STEEL";#N/A,#N/A,TRUE,"Door"}</definedName>
    <definedName name="qw_1_1" localSheetId="3" hidden="1">{#N/A,#N/A,TRUE,"Basic";#N/A,#N/A,TRUE,"EXT-TABLE";#N/A,#N/A,TRUE,"STEEL";#N/A,#N/A,TRUE,"INT-Table";#N/A,#N/A,TRUE,"STEEL";#N/A,#N/A,TRUE,"Door"}</definedName>
    <definedName name="qw_1_1" hidden="1">{#N/A,#N/A,TRUE,"Basic";#N/A,#N/A,TRUE,"EXT-TABLE";#N/A,#N/A,TRUE,"STEEL";#N/A,#N/A,TRUE,"INT-Table";#N/A,#N/A,TRUE,"STEEL";#N/A,#N/A,TRUE,"Door"}</definedName>
    <definedName name="qw_1_2" localSheetId="2" hidden="1">{#N/A,#N/A,TRUE,"Basic";#N/A,#N/A,TRUE,"EXT-TABLE";#N/A,#N/A,TRUE,"STEEL";#N/A,#N/A,TRUE,"INT-Table";#N/A,#N/A,TRUE,"STEEL";#N/A,#N/A,TRUE,"Door"}</definedName>
    <definedName name="qw_1_2" localSheetId="3" hidden="1">{#N/A,#N/A,TRUE,"Basic";#N/A,#N/A,TRUE,"EXT-TABLE";#N/A,#N/A,TRUE,"STEEL";#N/A,#N/A,TRUE,"INT-Table";#N/A,#N/A,TRUE,"STEEL";#N/A,#N/A,TRUE,"Door"}</definedName>
    <definedName name="qw_1_2" hidden="1">{#N/A,#N/A,TRUE,"Basic";#N/A,#N/A,TRUE,"EXT-TABLE";#N/A,#N/A,TRUE,"STEEL";#N/A,#N/A,TRUE,"INT-Table";#N/A,#N/A,TRUE,"STEEL";#N/A,#N/A,TRUE,"Door"}</definedName>
    <definedName name="qw_2" localSheetId="2" hidden="1">{#N/A,#N/A,TRUE,"Basic";#N/A,#N/A,TRUE,"EXT-TABLE";#N/A,#N/A,TRUE,"STEEL";#N/A,#N/A,TRUE,"INT-Table";#N/A,#N/A,TRUE,"STEEL";#N/A,#N/A,TRUE,"Door"}</definedName>
    <definedName name="qw_2" localSheetId="3" hidden="1">{#N/A,#N/A,TRUE,"Basic";#N/A,#N/A,TRUE,"EXT-TABLE";#N/A,#N/A,TRUE,"STEEL";#N/A,#N/A,TRUE,"INT-Table";#N/A,#N/A,TRUE,"STEEL";#N/A,#N/A,TRUE,"Door"}</definedName>
    <definedName name="qw_2" hidden="1">{#N/A,#N/A,TRUE,"Basic";#N/A,#N/A,TRUE,"EXT-TABLE";#N/A,#N/A,TRUE,"STEEL";#N/A,#N/A,TRUE,"INT-Table";#N/A,#N/A,TRUE,"STEEL";#N/A,#N/A,TRUE,"Door"}</definedName>
    <definedName name="qw_2_1" localSheetId="2" hidden="1">{#N/A,#N/A,TRUE,"Basic";#N/A,#N/A,TRUE,"EXT-TABLE";#N/A,#N/A,TRUE,"STEEL";#N/A,#N/A,TRUE,"INT-Table";#N/A,#N/A,TRUE,"STEEL";#N/A,#N/A,TRUE,"Door"}</definedName>
    <definedName name="qw_2_1" localSheetId="3" hidden="1">{#N/A,#N/A,TRUE,"Basic";#N/A,#N/A,TRUE,"EXT-TABLE";#N/A,#N/A,TRUE,"STEEL";#N/A,#N/A,TRUE,"INT-Table";#N/A,#N/A,TRUE,"STEEL";#N/A,#N/A,TRUE,"Door"}</definedName>
    <definedName name="qw_2_1" hidden="1">{#N/A,#N/A,TRUE,"Basic";#N/A,#N/A,TRUE,"EXT-TABLE";#N/A,#N/A,TRUE,"STEEL";#N/A,#N/A,TRUE,"INT-Table";#N/A,#N/A,TRUE,"STEEL";#N/A,#N/A,TRUE,"Door"}</definedName>
    <definedName name="qw_2_2" localSheetId="2" hidden="1">{#N/A,#N/A,TRUE,"Basic";#N/A,#N/A,TRUE,"EXT-TABLE";#N/A,#N/A,TRUE,"STEEL";#N/A,#N/A,TRUE,"INT-Table";#N/A,#N/A,TRUE,"STEEL";#N/A,#N/A,TRUE,"Door"}</definedName>
    <definedName name="qw_2_2" localSheetId="3" hidden="1">{#N/A,#N/A,TRUE,"Basic";#N/A,#N/A,TRUE,"EXT-TABLE";#N/A,#N/A,TRUE,"STEEL";#N/A,#N/A,TRUE,"INT-Table";#N/A,#N/A,TRUE,"STEEL";#N/A,#N/A,TRUE,"Door"}</definedName>
    <definedName name="qw_2_2" hidden="1">{#N/A,#N/A,TRUE,"Basic";#N/A,#N/A,TRUE,"EXT-TABLE";#N/A,#N/A,TRUE,"STEEL";#N/A,#N/A,TRUE,"INT-Table";#N/A,#N/A,TRUE,"STEEL";#N/A,#N/A,TRUE,"Door"}</definedName>
    <definedName name="qw_3" localSheetId="2" hidden="1">{#N/A,#N/A,TRUE,"Basic";#N/A,#N/A,TRUE,"EXT-TABLE";#N/A,#N/A,TRUE,"STEEL";#N/A,#N/A,TRUE,"INT-Table";#N/A,#N/A,TRUE,"STEEL";#N/A,#N/A,TRUE,"Door"}</definedName>
    <definedName name="qw_3" localSheetId="3" hidden="1">{#N/A,#N/A,TRUE,"Basic";#N/A,#N/A,TRUE,"EXT-TABLE";#N/A,#N/A,TRUE,"STEEL";#N/A,#N/A,TRUE,"INT-Table";#N/A,#N/A,TRUE,"STEEL";#N/A,#N/A,TRUE,"Door"}</definedName>
    <definedName name="qw_3" hidden="1">{#N/A,#N/A,TRUE,"Basic";#N/A,#N/A,TRUE,"EXT-TABLE";#N/A,#N/A,TRUE,"STEEL";#N/A,#N/A,TRUE,"INT-Table";#N/A,#N/A,TRUE,"STEEL";#N/A,#N/A,TRUE,"Door"}</definedName>
    <definedName name="qw_3_1" localSheetId="2" hidden="1">{#N/A,#N/A,TRUE,"Basic";#N/A,#N/A,TRUE,"EXT-TABLE";#N/A,#N/A,TRUE,"STEEL";#N/A,#N/A,TRUE,"INT-Table";#N/A,#N/A,TRUE,"STEEL";#N/A,#N/A,TRUE,"Door"}</definedName>
    <definedName name="qw_3_1" localSheetId="3" hidden="1">{#N/A,#N/A,TRUE,"Basic";#N/A,#N/A,TRUE,"EXT-TABLE";#N/A,#N/A,TRUE,"STEEL";#N/A,#N/A,TRUE,"INT-Table";#N/A,#N/A,TRUE,"STEEL";#N/A,#N/A,TRUE,"Door"}</definedName>
    <definedName name="qw_3_1" hidden="1">{#N/A,#N/A,TRUE,"Basic";#N/A,#N/A,TRUE,"EXT-TABLE";#N/A,#N/A,TRUE,"STEEL";#N/A,#N/A,TRUE,"INT-Table";#N/A,#N/A,TRUE,"STEEL";#N/A,#N/A,TRUE,"Door"}</definedName>
    <definedName name="qw_3_2" localSheetId="2" hidden="1">{#N/A,#N/A,TRUE,"Basic";#N/A,#N/A,TRUE,"EXT-TABLE";#N/A,#N/A,TRUE,"STEEL";#N/A,#N/A,TRUE,"INT-Table";#N/A,#N/A,TRUE,"STEEL";#N/A,#N/A,TRUE,"Door"}</definedName>
    <definedName name="qw_3_2" localSheetId="3" hidden="1">{#N/A,#N/A,TRUE,"Basic";#N/A,#N/A,TRUE,"EXT-TABLE";#N/A,#N/A,TRUE,"STEEL";#N/A,#N/A,TRUE,"INT-Table";#N/A,#N/A,TRUE,"STEEL";#N/A,#N/A,TRUE,"Door"}</definedName>
    <definedName name="qw_3_2" hidden="1">{#N/A,#N/A,TRUE,"Basic";#N/A,#N/A,TRUE,"EXT-TABLE";#N/A,#N/A,TRUE,"STEEL";#N/A,#N/A,TRUE,"INT-Table";#N/A,#N/A,TRUE,"STEEL";#N/A,#N/A,TRUE,"Door"}</definedName>
    <definedName name="qw_4" localSheetId="2" hidden="1">{#N/A,#N/A,TRUE,"Basic";#N/A,#N/A,TRUE,"EXT-TABLE";#N/A,#N/A,TRUE,"STEEL";#N/A,#N/A,TRUE,"INT-Table";#N/A,#N/A,TRUE,"STEEL";#N/A,#N/A,TRUE,"Door"}</definedName>
    <definedName name="qw_4" localSheetId="3" hidden="1">{#N/A,#N/A,TRUE,"Basic";#N/A,#N/A,TRUE,"EXT-TABLE";#N/A,#N/A,TRUE,"STEEL";#N/A,#N/A,TRUE,"INT-Table";#N/A,#N/A,TRUE,"STEEL";#N/A,#N/A,TRUE,"Door"}</definedName>
    <definedName name="qw_4" hidden="1">{#N/A,#N/A,TRUE,"Basic";#N/A,#N/A,TRUE,"EXT-TABLE";#N/A,#N/A,TRUE,"STEEL";#N/A,#N/A,TRUE,"INT-Table";#N/A,#N/A,TRUE,"STEEL";#N/A,#N/A,TRUE,"Door"}</definedName>
    <definedName name="qw_4_1" localSheetId="2" hidden="1">{#N/A,#N/A,TRUE,"Basic";#N/A,#N/A,TRUE,"EXT-TABLE";#N/A,#N/A,TRUE,"STEEL";#N/A,#N/A,TRUE,"INT-Table";#N/A,#N/A,TRUE,"STEEL";#N/A,#N/A,TRUE,"Door"}</definedName>
    <definedName name="qw_4_1" localSheetId="3" hidden="1">{#N/A,#N/A,TRUE,"Basic";#N/A,#N/A,TRUE,"EXT-TABLE";#N/A,#N/A,TRUE,"STEEL";#N/A,#N/A,TRUE,"INT-Table";#N/A,#N/A,TRUE,"STEEL";#N/A,#N/A,TRUE,"Door"}</definedName>
    <definedName name="qw_4_1" hidden="1">{#N/A,#N/A,TRUE,"Basic";#N/A,#N/A,TRUE,"EXT-TABLE";#N/A,#N/A,TRUE,"STEEL";#N/A,#N/A,TRUE,"INT-Table";#N/A,#N/A,TRUE,"STEEL";#N/A,#N/A,TRUE,"Door"}</definedName>
    <definedName name="qw_4_2" localSheetId="2" hidden="1">{#N/A,#N/A,TRUE,"Basic";#N/A,#N/A,TRUE,"EXT-TABLE";#N/A,#N/A,TRUE,"STEEL";#N/A,#N/A,TRUE,"INT-Table";#N/A,#N/A,TRUE,"STEEL";#N/A,#N/A,TRUE,"Door"}</definedName>
    <definedName name="qw_4_2" localSheetId="3" hidden="1">{#N/A,#N/A,TRUE,"Basic";#N/A,#N/A,TRUE,"EXT-TABLE";#N/A,#N/A,TRUE,"STEEL";#N/A,#N/A,TRUE,"INT-Table";#N/A,#N/A,TRUE,"STEEL";#N/A,#N/A,TRUE,"Door"}</definedName>
    <definedName name="qw_4_2" hidden="1">{#N/A,#N/A,TRUE,"Basic";#N/A,#N/A,TRUE,"EXT-TABLE";#N/A,#N/A,TRUE,"STEEL";#N/A,#N/A,TRUE,"INT-Table";#N/A,#N/A,TRUE,"STEEL";#N/A,#N/A,TRUE,"Door"}</definedName>
    <definedName name="qw_5" localSheetId="2" hidden="1">{#N/A,#N/A,TRUE,"Basic";#N/A,#N/A,TRUE,"EXT-TABLE";#N/A,#N/A,TRUE,"STEEL";#N/A,#N/A,TRUE,"INT-Table";#N/A,#N/A,TRUE,"STEEL";#N/A,#N/A,TRUE,"Door"}</definedName>
    <definedName name="qw_5" localSheetId="3" hidden="1">{#N/A,#N/A,TRUE,"Basic";#N/A,#N/A,TRUE,"EXT-TABLE";#N/A,#N/A,TRUE,"STEEL";#N/A,#N/A,TRUE,"INT-Table";#N/A,#N/A,TRUE,"STEEL";#N/A,#N/A,TRUE,"Door"}</definedName>
    <definedName name="qw_5" hidden="1">{#N/A,#N/A,TRUE,"Basic";#N/A,#N/A,TRUE,"EXT-TABLE";#N/A,#N/A,TRUE,"STEEL";#N/A,#N/A,TRUE,"INT-Table";#N/A,#N/A,TRUE,"STEEL";#N/A,#N/A,TRUE,"Door"}</definedName>
    <definedName name="qw_5_1" localSheetId="2" hidden="1">{#N/A,#N/A,TRUE,"Basic";#N/A,#N/A,TRUE,"EXT-TABLE";#N/A,#N/A,TRUE,"STEEL";#N/A,#N/A,TRUE,"INT-Table";#N/A,#N/A,TRUE,"STEEL";#N/A,#N/A,TRUE,"Door"}</definedName>
    <definedName name="qw_5_1" localSheetId="3" hidden="1">{#N/A,#N/A,TRUE,"Basic";#N/A,#N/A,TRUE,"EXT-TABLE";#N/A,#N/A,TRUE,"STEEL";#N/A,#N/A,TRUE,"INT-Table";#N/A,#N/A,TRUE,"STEEL";#N/A,#N/A,TRUE,"Door"}</definedName>
    <definedName name="qw_5_1" hidden="1">{#N/A,#N/A,TRUE,"Basic";#N/A,#N/A,TRUE,"EXT-TABLE";#N/A,#N/A,TRUE,"STEEL";#N/A,#N/A,TRUE,"INT-Table";#N/A,#N/A,TRUE,"STEEL";#N/A,#N/A,TRUE,"Door"}</definedName>
    <definedName name="qw_5_2" localSheetId="2" hidden="1">{#N/A,#N/A,TRUE,"Basic";#N/A,#N/A,TRUE,"EXT-TABLE";#N/A,#N/A,TRUE,"STEEL";#N/A,#N/A,TRUE,"INT-Table";#N/A,#N/A,TRUE,"STEEL";#N/A,#N/A,TRUE,"Door"}</definedName>
    <definedName name="qw_5_2" localSheetId="3" hidden="1">{#N/A,#N/A,TRUE,"Basic";#N/A,#N/A,TRUE,"EXT-TABLE";#N/A,#N/A,TRUE,"STEEL";#N/A,#N/A,TRUE,"INT-Table";#N/A,#N/A,TRUE,"STEEL";#N/A,#N/A,TRUE,"Door"}</definedName>
    <definedName name="qw_5_2" hidden="1">{#N/A,#N/A,TRUE,"Basic";#N/A,#N/A,TRUE,"EXT-TABLE";#N/A,#N/A,TRUE,"STEEL";#N/A,#N/A,TRUE,"INT-Table";#N/A,#N/A,TRUE,"STEEL";#N/A,#N/A,TRUE,"Door"}</definedName>
    <definedName name="qwe" localSheetId="2" hidden="1">{"'장비'!$A$3:$M$12"}</definedName>
    <definedName name="qwe" localSheetId="3" hidden="1">{"'장비'!$A$3:$M$12"}</definedName>
    <definedName name="qwe" hidden="1">{"'장비'!$A$3:$M$12"}</definedName>
    <definedName name="qwer" localSheetId="2" hidden="1">{#N/A,#N/A,FALSE,"CCTV"}</definedName>
    <definedName name="qwer" localSheetId="3" hidden="1">{#N/A,#N/A,FALSE,"CCTV"}</definedName>
    <definedName name="qwer" hidden="1">{#N/A,#N/A,FALSE,"CCTV"}</definedName>
    <definedName name="QWERT" localSheetId="2" hidden="1">{#N/A,#N/A,FALSE,"CCTV"}</definedName>
    <definedName name="QWERT" localSheetId="3" hidden="1">{#N/A,#N/A,FALSE,"CCTV"}</definedName>
    <definedName name="QWERT" hidden="1">{#N/A,#N/A,FALSE,"CCTV"}</definedName>
    <definedName name="qwerwerwrr" localSheetId="11" hidden="1">{#N/A,#N/A,FALSE,"Clients Office";#N/A,#N/A,FALSE,"Co Sum"}</definedName>
    <definedName name="qwerwerwrr" localSheetId="1" hidden="1">{#N/A,#N/A,FALSE,"Clients Office";#N/A,#N/A,FALSE,"Co Sum"}</definedName>
    <definedName name="qwerwerwrr" localSheetId="2" hidden="1">{#N/A,#N/A,FALSE,"Clients Office";#N/A,#N/A,FALSE,"Co Sum"}</definedName>
    <definedName name="qwerwerwrr" localSheetId="10" hidden="1">{#N/A,#N/A,FALSE,"Clients Office";#N/A,#N/A,FALSE,"Co Sum"}</definedName>
    <definedName name="qwerwerwrr" localSheetId="15" hidden="1">{#N/A,#N/A,FALSE,"Clients Office";#N/A,#N/A,FALSE,"Co Sum"}</definedName>
    <definedName name="qwerwerwrr" localSheetId="18" hidden="1">{#N/A,#N/A,FALSE,"Clients Office";#N/A,#N/A,FALSE,"Co Sum"}</definedName>
    <definedName name="qwerwerwrr" localSheetId="17" hidden="1">{#N/A,#N/A,FALSE,"Clients Office";#N/A,#N/A,FALSE,"Co Sum"}</definedName>
    <definedName name="qwerwerwrr" localSheetId="16" hidden="1">{#N/A,#N/A,FALSE,"Clients Office";#N/A,#N/A,FALSE,"Co Sum"}</definedName>
    <definedName name="qwerwerwrr" localSheetId="14" hidden="1">{#N/A,#N/A,FALSE,"Clients Office";#N/A,#N/A,FALSE,"Co Sum"}</definedName>
    <definedName name="qwerwerwrr" localSheetId="13" hidden="1">{#N/A,#N/A,FALSE,"Clients Office";#N/A,#N/A,FALSE,"Co Sum"}</definedName>
    <definedName name="qwerwerwrr" localSheetId="3" hidden="1">{#N/A,#N/A,FALSE,"Clients Office";#N/A,#N/A,FALSE,"Co Sum"}</definedName>
    <definedName name="qwerwerwrr" hidden="1">{#N/A,#N/A,FALSE,"Clients Office";#N/A,#N/A,FALSE,"Co Sum"}</definedName>
    <definedName name="QWW" localSheetId="11" hidden="1">[12]Spread!#REF!</definedName>
    <definedName name="QWW" localSheetId="1" hidden="1">[12]Spread!#REF!</definedName>
    <definedName name="QWW" localSheetId="2" hidden="1">[12]Spread!#REF!</definedName>
    <definedName name="QWW" localSheetId="10" hidden="1">[12]Spread!#REF!</definedName>
    <definedName name="QWW" localSheetId="15" hidden="1">[12]Spread!#REF!</definedName>
    <definedName name="QWW" localSheetId="18" hidden="1">[12]Spread!#REF!</definedName>
    <definedName name="QWW" localSheetId="17" hidden="1">[12]Spread!#REF!</definedName>
    <definedName name="QWW" localSheetId="16" hidden="1">[12]Spread!#REF!</definedName>
    <definedName name="QWW" localSheetId="14" hidden="1">[12]Spread!#REF!</definedName>
    <definedName name="QWW" localSheetId="13" hidden="1">[12]Spread!#REF!</definedName>
    <definedName name="QWW" localSheetId="3" hidden="1">[12]Spread!#REF!</definedName>
    <definedName name="QWW" hidden="1">[12]Spread!#REF!</definedName>
    <definedName name="ra11p">#REF!</definedName>
    <definedName name="ra13p">#REF!</definedName>
    <definedName name="range">[114]현황CODE!$A$2:$L$82</definedName>
    <definedName name="Ranhxay" localSheetId="50" hidden="1">{"'Sheet1'!$L$16"}</definedName>
    <definedName name="Ranhxay" localSheetId="11" hidden="1">{"'Sheet1'!$L$16"}</definedName>
    <definedName name="Ranhxay" localSheetId="1" hidden="1">{"'Sheet1'!$L$16"}</definedName>
    <definedName name="Ranhxay" localSheetId="2" hidden="1">{"'Sheet1'!$L$16"}</definedName>
    <definedName name="Ranhxay" localSheetId="10" hidden="1">{"'Sheet1'!$L$16"}</definedName>
    <definedName name="Ranhxay" localSheetId="15" hidden="1">{"'Sheet1'!$L$16"}</definedName>
    <definedName name="Ranhxay" localSheetId="18" hidden="1">{"'Sheet1'!$L$16"}</definedName>
    <definedName name="Ranhxay" localSheetId="17" hidden="1">{"'Sheet1'!$L$16"}</definedName>
    <definedName name="Ranhxay" localSheetId="16" hidden="1">{"'Sheet1'!$L$16"}</definedName>
    <definedName name="Ranhxay" localSheetId="14" hidden="1">{"'Sheet1'!$L$16"}</definedName>
    <definedName name="Ranhxay" localSheetId="13" hidden="1">{"'Sheet1'!$L$16"}</definedName>
    <definedName name="Ranhxay" localSheetId="3" hidden="1">{"'Sheet1'!$L$16"}</definedName>
    <definedName name="Ranhxay" hidden="1">{"'Sheet1'!$L$16"}</definedName>
    <definedName name="RAP">#REF!</definedName>
    <definedName name="rarewt" localSheetId="11" hidden="1">{#N/A,#N/A,FALSE,"CCTV"}</definedName>
    <definedName name="rarewt" localSheetId="1" hidden="1">{#N/A,#N/A,FALSE,"CCTV"}</definedName>
    <definedName name="rarewt" localSheetId="2" hidden="1">{#N/A,#N/A,FALSE,"CCTV"}</definedName>
    <definedName name="rarewt" localSheetId="10" hidden="1">{#N/A,#N/A,FALSE,"CCTV"}</definedName>
    <definedName name="rarewt" localSheetId="15" hidden="1">{#N/A,#N/A,FALSE,"CCTV"}</definedName>
    <definedName name="rarewt" localSheetId="18" hidden="1">{#N/A,#N/A,FALSE,"CCTV"}</definedName>
    <definedName name="rarewt" localSheetId="17" hidden="1">{#N/A,#N/A,FALSE,"CCTV"}</definedName>
    <definedName name="rarewt" localSheetId="16" hidden="1">{#N/A,#N/A,FALSE,"CCTV"}</definedName>
    <definedName name="rarewt" localSheetId="14" hidden="1">{#N/A,#N/A,FALSE,"CCTV"}</definedName>
    <definedName name="rarewt" localSheetId="13" hidden="1">{#N/A,#N/A,FALSE,"CCTV"}</definedName>
    <definedName name="rarewt" localSheetId="3" hidden="1">{#N/A,#N/A,FALSE,"CCTV"}</definedName>
    <definedName name="rarewt" hidden="1">{#N/A,#N/A,FALSE,"CCTV"}</definedName>
    <definedName name="rate">14000</definedName>
    <definedName name="RATING계산" localSheetId="7">[120]!RATING계산</definedName>
    <definedName name="RATING계산" localSheetId="5">[120]!RATING계산</definedName>
    <definedName name="RATING계산" localSheetId="23">[120]!RATING계산</definedName>
    <definedName name="RATING계산" localSheetId="24">[120]!RATING계산</definedName>
    <definedName name="RATING계산" localSheetId="41">[120]!RATING계산</definedName>
    <definedName name="RATING계산" localSheetId="46">[120]!RATING계산</definedName>
    <definedName name="RATING계산" localSheetId="45">[120]!RATING계산</definedName>
    <definedName name="RATING계산" localSheetId="38">[120]!RATING계산</definedName>
    <definedName name="RATING계산" localSheetId="30">[120]!RATING계산</definedName>
    <definedName name="RATING계산" localSheetId="29">[120]!RATING계산</definedName>
    <definedName name="RATING계산" localSheetId="31">[120]!RATING계산</definedName>
    <definedName name="RATING계산" localSheetId="37">[120]!RATING계산</definedName>
    <definedName name="RATING계산" localSheetId="28">[120]!RATING계산</definedName>
    <definedName name="RATING계산" localSheetId="36">[120]!RATING계산</definedName>
    <definedName name="RATING계산" localSheetId="44">[120]!RATING계산</definedName>
    <definedName name="RATING계산" localSheetId="43">[120]!RATING계산</definedName>
    <definedName name="RATING계산" localSheetId="39">[120]!RATING계산</definedName>
    <definedName name="RATING계산" localSheetId="47">[120]!RATING계산</definedName>
    <definedName name="RATING계산" localSheetId="42">[120]!RATING계산</definedName>
    <definedName name="RATING계산" localSheetId="0">[120]!RATING계산</definedName>
    <definedName name="RATING계산" localSheetId="11">[120]!RATING계산</definedName>
    <definedName name="RATING계산" localSheetId="1">[120]!RATING계산</definedName>
    <definedName name="RATING계산" localSheetId="9">[120]!RATING계산</definedName>
    <definedName name="RATING계산" localSheetId="8">[120]!RATING계산</definedName>
    <definedName name="RATING계산" localSheetId="2">[120]!RATING계산</definedName>
    <definedName name="RATING계산" localSheetId="25">[120]!RATING계산</definedName>
    <definedName name="RATING계산" localSheetId="35">[120]!RATING계산</definedName>
    <definedName name="RATING계산" localSheetId="6">[120]!RATING계산</definedName>
    <definedName name="RATING계산" localSheetId="34">[120]!RATING계산</definedName>
    <definedName name="RATING계산" localSheetId="33">[120]!RATING계산</definedName>
    <definedName name="RATING계산" localSheetId="27">[120]!RATING계산</definedName>
    <definedName name="RATING계산" localSheetId="26">[120]!RATING계산</definedName>
    <definedName name="RATING계산" localSheetId="32">[120]!RATING계산</definedName>
    <definedName name="RATING계산" localSheetId="22">[120]!RATING계산</definedName>
    <definedName name="RATING계산" localSheetId="10">[120]!RATING계산</definedName>
    <definedName name="RATING계산" localSheetId="15">[120]!RATING계산</definedName>
    <definedName name="RATING계산" localSheetId="18">[120]!RATING계산</definedName>
    <definedName name="RATING계산" localSheetId="20">[120]!RATING계산</definedName>
    <definedName name="RATING계산" localSheetId="40">[120]!RATING계산</definedName>
    <definedName name="RATING계산" localSheetId="21">[120]!RATING계산</definedName>
    <definedName name="RATING계산" localSheetId="19">[120]!RATING계산</definedName>
    <definedName name="RATING계산" localSheetId="17">[120]!RATING계산</definedName>
    <definedName name="RATING계산" localSheetId="16">[120]!RATING계산</definedName>
    <definedName name="RATING계산" localSheetId="14">[120]!RATING계산</definedName>
    <definedName name="RATING계산" localSheetId="13">[120]!RATING계산</definedName>
    <definedName name="RATING계산" localSheetId="3">[120]!RATING계산</definedName>
    <definedName name="RATING계산" localSheetId="4">[120]!RATING계산</definedName>
    <definedName name="RATING계산">[120]!RATING계산</definedName>
    <definedName name="ratioail">#REF!</definedName>
    <definedName name="ratioail2">#REF!</definedName>
    <definedName name="RatioExp">#REF!</definedName>
    <definedName name="ray">#REF!</definedName>
    <definedName name="RCArea">#REF!</definedName>
    <definedName name="RE">#REF!</definedName>
    <definedName name="RE_SIZE">[72]REDUCER!$J$12:$BC$13</definedName>
    <definedName name="README">[121]BILAL2!$A$1</definedName>
    <definedName name="_xlnm.Recorder">#REF!</definedName>
    <definedName name="RECOUT">#N/A</definedName>
    <definedName name="Rect_Dim1" localSheetId="11">'[46]Noise (3)'!$C$13</definedName>
    <definedName name="Rect_Dim1" localSheetId="1">'[46]Noise (3)'!$C$13</definedName>
    <definedName name="Rect_Dim1" localSheetId="2">'[46]Noise (3)'!$C$13</definedName>
    <definedName name="Rect_Dim1" localSheetId="10">'[46]Noise (3)'!$C$13</definedName>
    <definedName name="Rect_Dim1" localSheetId="15">'[46]Noise (3)'!$C$13</definedName>
    <definedName name="Rect_Dim1" localSheetId="18">'[46]Noise (3)'!$C$13</definedName>
    <definedName name="Rect_Dim1" localSheetId="17">'[46]Noise (3)'!$C$13</definedName>
    <definedName name="Rect_Dim1" localSheetId="16">'[46]Noise (3)'!$C$13</definedName>
    <definedName name="Rect_Dim1" localSheetId="14">'[46]Noise (3)'!$C$13</definedName>
    <definedName name="Rect_Dim1" localSheetId="13">'[46]Noise (3)'!$C$13</definedName>
    <definedName name="Rect_Dim1" localSheetId="3">'[46]Noise (3)'!$C$13</definedName>
    <definedName name="Rect_Dim1">'[46]Noise (3)'!$C$13</definedName>
    <definedName name="Rect_Dim2" localSheetId="11">'[46]Noise (3)'!$D$13</definedName>
    <definedName name="Rect_Dim2" localSheetId="1">'[46]Noise (3)'!$D$13</definedName>
    <definedName name="Rect_Dim2" localSheetId="2">'[46]Noise (3)'!$D$13</definedName>
    <definedName name="Rect_Dim2" localSheetId="10">'[46]Noise (3)'!$D$13</definedName>
    <definedName name="Rect_Dim2" localSheetId="15">'[46]Noise (3)'!$D$13</definedName>
    <definedName name="Rect_Dim2" localSheetId="18">'[46]Noise (3)'!$D$13</definedName>
    <definedName name="Rect_Dim2" localSheetId="17">'[46]Noise (3)'!$D$13</definedName>
    <definedName name="Rect_Dim2" localSheetId="16">'[46]Noise (3)'!$D$13</definedName>
    <definedName name="Rect_Dim2" localSheetId="14">'[46]Noise (3)'!$D$13</definedName>
    <definedName name="Rect_Dim2" localSheetId="13">'[46]Noise (3)'!$D$13</definedName>
    <definedName name="Rect_Dim2" localSheetId="3">'[46]Noise (3)'!$D$13</definedName>
    <definedName name="Rect_Dim2">'[46]Noise (3)'!$D$13</definedName>
    <definedName name="Registrazione1">#REF!</definedName>
    <definedName name="Registrazione2">#REF!</definedName>
    <definedName name="Registrazione3">#REF!</definedName>
    <definedName name="REPORT">#REF!</definedName>
    <definedName name="res" localSheetId="11">[122]results!$A$1:$F$3001</definedName>
    <definedName name="res" localSheetId="1">[122]results!$A$1:$F$3001</definedName>
    <definedName name="res" localSheetId="2">[122]results!$A$1:$F$3001</definedName>
    <definedName name="res" localSheetId="10">[122]results!$A$1:$F$3001</definedName>
    <definedName name="res" localSheetId="15">[122]results!$A$1:$F$3001</definedName>
    <definedName name="res" localSheetId="18">[122]results!$A$1:$F$3001</definedName>
    <definedName name="res" localSheetId="17">[122]results!$A$1:$F$3001</definedName>
    <definedName name="res" localSheetId="16">[122]results!$A$1:$F$3001</definedName>
    <definedName name="res" localSheetId="14">[122]results!$A$1:$F$3001</definedName>
    <definedName name="res" localSheetId="13">[122]results!$A$1:$F$3001</definedName>
    <definedName name="res" localSheetId="3">[122]results!$A$1:$F$3001</definedName>
    <definedName name="res">[122]results!$A$1:$F$3001</definedName>
    <definedName name="Result21" localSheetId="50" hidden="1">{"'Sheet1'!$L$16"}</definedName>
    <definedName name="Result21" localSheetId="11" hidden="1">{"'Sheet1'!$L$16"}</definedName>
    <definedName name="Result21" localSheetId="1" hidden="1">{"'Sheet1'!$L$16"}</definedName>
    <definedName name="Result21" localSheetId="2" hidden="1">{"'Sheet1'!$L$16"}</definedName>
    <definedName name="Result21" localSheetId="10" hidden="1">{"'Sheet1'!$L$16"}</definedName>
    <definedName name="Result21" localSheetId="15" hidden="1">{"'Sheet1'!$L$16"}</definedName>
    <definedName name="Result21" localSheetId="18" hidden="1">{"'Sheet1'!$L$16"}</definedName>
    <definedName name="Result21" localSheetId="17" hidden="1">{"'Sheet1'!$L$16"}</definedName>
    <definedName name="Result21" localSheetId="16" hidden="1">{"'Sheet1'!$L$16"}</definedName>
    <definedName name="Result21" localSheetId="14" hidden="1">{"'Sheet1'!$L$16"}</definedName>
    <definedName name="Result21" localSheetId="13" hidden="1">{"'Sheet1'!$L$16"}</definedName>
    <definedName name="Result21" localSheetId="3" hidden="1">{"'Sheet1'!$L$16"}</definedName>
    <definedName name="Result21" hidden="1">{"'Sheet1'!$L$16"}</definedName>
    <definedName name="ret" localSheetId="2" hidden="1">{#N/A,#N/A,FALSE,"Chi tiÆt"}</definedName>
    <definedName name="ret" localSheetId="3" hidden="1">{#N/A,#N/A,FALSE,"Chi tiÆt"}</definedName>
    <definedName name="ret" hidden="1">{#N/A,#N/A,FALSE,"Chi tiÆt"}</definedName>
    <definedName name="rett" localSheetId="2" hidden="1">{#N/A,#N/A,FALSE,"Chi tiÆt"}</definedName>
    <definedName name="rett" localSheetId="3" hidden="1">{#N/A,#N/A,FALSE,"Chi tiÆt"}</definedName>
    <definedName name="rett" hidden="1">{#N/A,#N/A,FALSE,"Chi tiÆt"}</definedName>
    <definedName name="Rev">#REF!</definedName>
    <definedName name="REVENUE1">#REF!</definedName>
    <definedName name="REVENUE2">#REF!</definedName>
    <definedName name="REVENUE3">#REF!</definedName>
    <definedName name="REVIEW">OFFSET(#REF!,COUNTA(#REF!),COUNTA(#REF!))</definedName>
    <definedName name="Revision" localSheetId="11">'[46]Input (1)'!$B$7</definedName>
    <definedName name="Revision" localSheetId="1">'[46]Input (1)'!$B$7</definedName>
    <definedName name="Revision" localSheetId="2">'[46]Input (1)'!$B$7</definedName>
    <definedName name="Revision" localSheetId="10">'[46]Input (1)'!$B$7</definedName>
    <definedName name="Revision" localSheetId="15">'[46]Input (1)'!$B$7</definedName>
    <definedName name="Revision" localSheetId="18">'[46]Input (1)'!$B$7</definedName>
    <definedName name="Revision" localSheetId="17">'[46]Input (1)'!$B$7</definedName>
    <definedName name="Revision" localSheetId="16">'[46]Input (1)'!$B$7</definedName>
    <definedName name="Revision" localSheetId="14">'[46]Input (1)'!$B$7</definedName>
    <definedName name="Revision" localSheetId="13">'[46]Input (1)'!$B$7</definedName>
    <definedName name="Revision" localSheetId="3">'[46]Input (1)'!$B$7</definedName>
    <definedName name="Revision">'[46]Input (1)'!$B$7</definedName>
    <definedName name="revision1" localSheetId="11">[63]Summary!$D$45</definedName>
    <definedName name="revision1" localSheetId="1">[63]Summary!$D$45</definedName>
    <definedName name="revision1" localSheetId="2">[63]Summary!$D$45</definedName>
    <definedName name="revision1" localSheetId="10">[63]Summary!$D$45</definedName>
    <definedName name="revision1" localSheetId="15">[63]Summary!$D$45</definedName>
    <definedName name="revision1" localSheetId="18">[63]Summary!$D$45</definedName>
    <definedName name="revision1" localSheetId="17">[63]Summary!$D$45</definedName>
    <definedName name="revision1" localSheetId="16">[63]Summary!$D$45</definedName>
    <definedName name="revision1" localSheetId="14">[63]Summary!$D$45</definedName>
    <definedName name="revision1" localSheetId="13">[63]Summary!$D$45</definedName>
    <definedName name="revision1" localSheetId="3">[63]Summary!$D$45</definedName>
    <definedName name="revision1">[63]Summary!$D$45</definedName>
    <definedName name="RevisionDate" localSheetId="11">'[46]Input (1)'!$B$6</definedName>
    <definedName name="RevisionDate" localSheetId="1">'[46]Input (1)'!$B$6</definedName>
    <definedName name="RevisionDate" localSheetId="2">'[46]Input (1)'!$B$6</definedName>
    <definedName name="RevisionDate" localSheetId="10">'[46]Input (1)'!$B$6</definedName>
    <definedName name="RevisionDate" localSheetId="15">'[46]Input (1)'!$B$6</definedName>
    <definedName name="RevisionDate" localSheetId="18">'[46]Input (1)'!$B$6</definedName>
    <definedName name="RevisionDate" localSheetId="17">'[46]Input (1)'!$B$6</definedName>
    <definedName name="RevisionDate" localSheetId="16">'[46]Input (1)'!$B$6</definedName>
    <definedName name="RevisionDate" localSheetId="14">'[46]Input (1)'!$B$6</definedName>
    <definedName name="RevisionDate" localSheetId="13">'[46]Input (1)'!$B$6</definedName>
    <definedName name="RevisionDate" localSheetId="3">'[46]Input (1)'!$B$6</definedName>
    <definedName name="RevisionDate">'[46]Input (1)'!$B$6</definedName>
    <definedName name="REWRE" localSheetId="11" hidden="1">{#N/A,#N/A,FALSE,"Mhr_Sum"}</definedName>
    <definedName name="REWRE" localSheetId="1" hidden="1">{#N/A,#N/A,FALSE,"Mhr_Sum"}</definedName>
    <definedName name="REWRE" localSheetId="2" hidden="1">{#N/A,#N/A,FALSE,"Mhr_Sum"}</definedName>
    <definedName name="REWRE" localSheetId="10" hidden="1">{#N/A,#N/A,FALSE,"Mhr_Sum"}</definedName>
    <definedName name="REWRE" localSheetId="15" hidden="1">{#N/A,#N/A,FALSE,"Mhr_Sum"}</definedName>
    <definedName name="REWRE" localSheetId="18" hidden="1">{#N/A,#N/A,FALSE,"Mhr_Sum"}</definedName>
    <definedName name="REWRE" localSheetId="17" hidden="1">{#N/A,#N/A,FALSE,"Mhr_Sum"}</definedName>
    <definedName name="REWRE" localSheetId="16" hidden="1">{#N/A,#N/A,FALSE,"Mhr_Sum"}</definedName>
    <definedName name="REWRE" localSheetId="14" hidden="1">{#N/A,#N/A,FALSE,"Mhr_Sum"}</definedName>
    <definedName name="REWRE" localSheetId="13" hidden="1">{#N/A,#N/A,FALSE,"Mhr_Sum"}</definedName>
    <definedName name="REWRE" localSheetId="3" hidden="1">{#N/A,#N/A,FALSE,"Mhr_Sum"}</definedName>
    <definedName name="REWRE" hidden="1">{#N/A,#N/A,FALSE,"Mhr_Sum"}</definedName>
    <definedName name="rey" localSheetId="2" hidden="1">{#N/A,#N/A,TRUE,"1_SUMMARY";#N/A,#N/A,TRUE,"1_PROJECT MAN";#N/A,#N/A,TRUE,"1_ENGINEERING";#N/A,#N/A,TRUE,"1_SITE PERSONNEL";#N/A,#N/A,TRUE,"1_MATERIALS";#N/A,#N/A,TRUE,"1_SUB-CONTRACTS";#N/A,#N/A,TRUE,"1_SITE COSTS";#N/A,#N/A,TRUE,"1_TRANSPORTATION";#N/A,#N/A,TRUE,"1_TRAVEL &amp; EXPENSES";#N/A,#N/A,TRUE,"1_FINANCIAL";#N/A,#N/A,TRUE,"1_PM MANNING";#N/A,#N/A,TRUE,"1_ENG MANNING";#N/A,#N/A,TRUE,"1_SITE MANNING"}</definedName>
    <definedName name="rey" localSheetId="3" hidden="1">{#N/A,#N/A,TRUE,"1_SUMMARY";#N/A,#N/A,TRUE,"1_PROJECT MAN";#N/A,#N/A,TRUE,"1_ENGINEERING";#N/A,#N/A,TRUE,"1_SITE PERSONNEL";#N/A,#N/A,TRUE,"1_MATERIALS";#N/A,#N/A,TRUE,"1_SUB-CONTRACTS";#N/A,#N/A,TRUE,"1_SITE COSTS";#N/A,#N/A,TRUE,"1_TRANSPORTATION";#N/A,#N/A,TRUE,"1_TRAVEL &amp; EXPENSES";#N/A,#N/A,TRUE,"1_FINANCIAL";#N/A,#N/A,TRUE,"1_PM MANNING";#N/A,#N/A,TRUE,"1_ENG MANNING";#N/A,#N/A,TRUE,"1_SITE MANNING"}</definedName>
    <definedName name="rey" hidden="1">{#N/A,#N/A,TRUE,"1_SUMMARY";#N/A,#N/A,TRUE,"1_PROJECT MAN";#N/A,#N/A,TRUE,"1_ENGINEERING";#N/A,#N/A,TRUE,"1_SITE PERSONNEL";#N/A,#N/A,TRUE,"1_MATERIALS";#N/A,#N/A,TRUE,"1_SUB-CONTRACTS";#N/A,#N/A,TRUE,"1_SITE COSTS";#N/A,#N/A,TRUE,"1_TRANSPORTATION";#N/A,#N/A,TRUE,"1_TRAVEL &amp; EXPENSES";#N/A,#N/A,TRUE,"1_FINANCIAL";#N/A,#N/A,TRUE,"1_PM MANNING";#N/A,#N/A,TRUE,"1_ENG MANNING";#N/A,#N/A,TRUE,"1_SITE MANNING"}</definedName>
    <definedName name="RF" localSheetId="2" hidden="1">{#N/A,#N/A,FALSE,"CCTV"}</definedName>
    <definedName name="RF" localSheetId="3" hidden="1">{#N/A,#N/A,FALSE,"CCTV"}</definedName>
    <definedName name="RF" hidden="1">{#N/A,#N/A,FALSE,"CCTV"}</definedName>
    <definedName name="RFA">#REF!</definedName>
    <definedName name="RFP003A">#REF!</definedName>
    <definedName name="RFP003B">#REF!</definedName>
    <definedName name="RFP003C">#REF!</definedName>
    <definedName name="RFP003D">#REF!</definedName>
    <definedName name="RFP003E">#REF!</definedName>
    <definedName name="RFP003F">#REF!</definedName>
    <definedName name="RFV" localSheetId="11" hidden="1">{#N/A,#N/A,FALSE,"CCTV"}</definedName>
    <definedName name="RFV" localSheetId="1" hidden="1">{#N/A,#N/A,FALSE,"CCTV"}</definedName>
    <definedName name="RFV" localSheetId="2" hidden="1">{#N/A,#N/A,FALSE,"CCTV"}</definedName>
    <definedName name="RFV" localSheetId="10" hidden="1">{#N/A,#N/A,FALSE,"CCTV"}</definedName>
    <definedName name="RFV" localSheetId="15" hidden="1">{#N/A,#N/A,FALSE,"CCTV"}</definedName>
    <definedName name="RFV" localSheetId="18" hidden="1">{#N/A,#N/A,FALSE,"CCTV"}</definedName>
    <definedName name="RFV" localSheetId="17" hidden="1">{#N/A,#N/A,FALSE,"CCTV"}</definedName>
    <definedName name="RFV" localSheetId="16" hidden="1">{#N/A,#N/A,FALSE,"CCTV"}</definedName>
    <definedName name="RFV" localSheetId="14" hidden="1">{#N/A,#N/A,FALSE,"CCTV"}</definedName>
    <definedName name="RFV" localSheetId="13" hidden="1">{#N/A,#N/A,FALSE,"CCTV"}</definedName>
    <definedName name="RFV" localSheetId="3" hidden="1">{#N/A,#N/A,FALSE,"CCTV"}</definedName>
    <definedName name="RFV" hidden="1">{#N/A,#N/A,FALSE,"CCTV"}</definedName>
    <definedName name="RGD" localSheetId="2" hidden="1">{#N/A,#N/A,FALSE,"CCTV"}</definedName>
    <definedName name="RGD" localSheetId="3" hidden="1">{#N/A,#N/A,FALSE,"CCTV"}</definedName>
    <definedName name="RGD" hidden="1">{#N/A,#N/A,FALSE,"CCTV"}</definedName>
    <definedName name="rgdf" localSheetId="50" hidden="1">{"'Sheet1'!$L$16"}</definedName>
    <definedName name="rgdf" localSheetId="11" hidden="1">{"'Sheet1'!$L$16"}</definedName>
    <definedName name="rgdf" localSheetId="1" hidden="1">{"'Sheet1'!$L$16"}</definedName>
    <definedName name="rgdf" localSheetId="2" hidden="1">{"'Sheet1'!$L$16"}</definedName>
    <definedName name="rgdf" localSheetId="10" hidden="1">{"'Sheet1'!$L$16"}</definedName>
    <definedName name="rgdf" localSheetId="15" hidden="1">{"'Sheet1'!$L$16"}</definedName>
    <definedName name="rgdf" localSheetId="18" hidden="1">{"'Sheet1'!$L$16"}</definedName>
    <definedName name="rgdf" localSheetId="17" hidden="1">{"'Sheet1'!$L$16"}</definedName>
    <definedName name="rgdf" localSheetId="16" hidden="1">{"'Sheet1'!$L$16"}</definedName>
    <definedName name="rgdf" localSheetId="14" hidden="1">{"'Sheet1'!$L$16"}</definedName>
    <definedName name="rgdf" localSheetId="13" hidden="1">{"'Sheet1'!$L$16"}</definedName>
    <definedName name="rgdf" localSheetId="3" hidden="1">{"'Sheet1'!$L$16"}</definedName>
    <definedName name="rgdf" hidden="1">{"'Sheet1'!$L$16"}</definedName>
    <definedName name="rghberr" localSheetId="2" hidden="1">{#N/A,#N/A,FALSE,"Chi tiÆt"}</definedName>
    <definedName name="rghberr" localSheetId="3" hidden="1">{#N/A,#N/A,FALSE,"Chi tiÆt"}</definedName>
    <definedName name="rghberr" hidden="1">{#N/A,#N/A,FALSE,"Chi tiÆt"}</definedName>
    <definedName name="Rghness" localSheetId="11">[123]D.Volume!$B$5:$B$11</definedName>
    <definedName name="Rghness" localSheetId="1">[123]D.Volume!$B$5:$B$11</definedName>
    <definedName name="Rghness" localSheetId="2">[123]D.Volume!$B$5:$B$11</definedName>
    <definedName name="Rghness" localSheetId="10">[123]D.Volume!$B$5:$B$11</definedName>
    <definedName name="Rghness" localSheetId="15">[123]D.Volume!$B$5:$B$11</definedName>
    <definedName name="Rghness" localSheetId="18">[123]D.Volume!$B$5:$B$11</definedName>
    <definedName name="Rghness" localSheetId="17">[123]D.Volume!$B$5:$B$11</definedName>
    <definedName name="Rghness" localSheetId="16">[123]D.Volume!$B$5:$B$11</definedName>
    <definedName name="Rghness" localSheetId="14">[123]D.Volume!$B$5:$B$11</definedName>
    <definedName name="Rghness" localSheetId="13">[123]D.Volume!$B$5:$B$11</definedName>
    <definedName name="Rghness" localSheetId="3">[123]D.Volume!$B$5:$B$11</definedName>
    <definedName name="Rghness">[123]D.Volume!$B$5:$B$11</definedName>
    <definedName name="RGR" localSheetId="2" hidden="1">{"'장비'!$A$3:$M$12"}</definedName>
    <definedName name="RGR" localSheetId="3" hidden="1">{"'장비'!$A$3:$M$12"}</definedName>
    <definedName name="RGR" hidden="1">{"'장비'!$A$3:$M$12"}</definedName>
    <definedName name="rhd"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hd"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h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hdhd" hidden="1">#REF!</definedName>
    <definedName name="RHDPres">#REF!</definedName>
    <definedName name="rid" localSheetId="2" hidden="1">{"'Sheet1'!$L$16"}</definedName>
    <definedName name="rid" localSheetId="3" hidden="1">{"'Sheet1'!$L$16"}</definedName>
    <definedName name="rid" hidden="1">{"'Sheet1'!$L$16"}</definedName>
    <definedName name="rig">#REF!</definedName>
    <definedName name="RingsAreAngles">#REF!</definedName>
    <definedName name="RIPETI">#REF!</definedName>
    <definedName name="riser" localSheetId="11" hidden="1">'[124]steam outlet'!$B$24</definedName>
    <definedName name="riser" localSheetId="1" hidden="1">'[124]steam outlet'!$B$24</definedName>
    <definedName name="riser" localSheetId="2" hidden="1">'[124]steam outlet'!$B$24</definedName>
    <definedName name="riser" localSheetId="10" hidden="1">'[124]steam outlet'!$B$24</definedName>
    <definedName name="riser" localSheetId="15" hidden="1">'[124]steam outlet'!$B$24</definedName>
    <definedName name="riser" localSheetId="18" hidden="1">'[124]steam outlet'!$B$24</definedName>
    <definedName name="riser" localSheetId="17" hidden="1">'[124]steam outlet'!$B$24</definedName>
    <definedName name="riser" localSheetId="16" hidden="1">'[124]steam outlet'!$B$24</definedName>
    <definedName name="riser" localSheetId="14" hidden="1">'[124]steam outlet'!$B$24</definedName>
    <definedName name="riser" localSheetId="13" hidden="1">'[124]steam outlet'!$B$24</definedName>
    <definedName name="riser" localSheetId="3" hidden="1">'[124]steam outlet'!$B$24</definedName>
    <definedName name="riser" hidden="1">'[124]steam outlet'!$B$24</definedName>
    <definedName name="RISK">#REF!</definedName>
    <definedName name="RiskAfterRecalcMacro" hidden="1">""</definedName>
    <definedName name="RiskAfterSimMacro" hidden="1">""</definedName>
    <definedName name="riskATSSboxGraph" hidden="1">FALSE</definedName>
    <definedName name="riskATSSincludeSimtables" hidden="1">TRUE</definedName>
    <definedName name="riskATSSinputsGraphs" hidden="1">FALSE</definedName>
    <definedName name="riskATSSoutputStatistic" hidden="1">3</definedName>
    <definedName name="riskATSSpercentChangeGraph" hidden="1">TRUE</definedName>
    <definedName name="riskATSSpercentileGraph" hidden="1">TRUE</definedName>
    <definedName name="riskATSSpercentileValue" hidden="1">0.5</definedName>
    <definedName name="riskATSSprintReport" hidden="1">FALSE</definedName>
    <definedName name="riskATSSreportsInActiveBook" hidden="1">FALSE</definedName>
    <definedName name="riskATSSreportsSelected" hidden="1">TRUE</definedName>
    <definedName name="riskATSSsummaryReport" hidden="1">TRUE</definedName>
    <definedName name="riskATSStornadoGraph" hidden="1">TRUE</definedName>
    <definedName name="RiskBeforeRecalcMacro" hidden="1">""</definedName>
    <definedName name="RiskBeforeSimMacro" hidden="1">""</definedName>
    <definedName name="RiskCollectDistributionSamples" hidden="1">2</definedName>
    <definedName name="RiskFixedSeed" hidden="1">1</definedName>
    <definedName name="RiskHasSettings" hidden="1">6</definedName>
    <definedName name="RiskMinimizeOnStart" hidden="1">FALSE</definedName>
    <definedName name="RiskMonitorConvergence" hidden="1">FALSE</definedName>
    <definedName name="RiskMultipleCPUSupportEnabled" hidden="1">TRUE</definedName>
    <definedName name="RiskNumIterations" hidden="1">10000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TRUE</definedName>
    <definedName name="rkd" localSheetId="2" hidden="1">{#N/A,#N/A,FALSE,"CCTV"}</definedName>
    <definedName name="rkd" localSheetId="3" hidden="1">{#N/A,#N/A,FALSE,"CCTV"}</definedName>
    <definedName name="rkd" hidden="1">{#N/A,#N/A,FALSE,"CCTV"}</definedName>
    <definedName name="rkfk" localSheetId="11" hidden="1">{#N/A,#N/A,FALSE,"CCTV"}</definedName>
    <definedName name="rkfk" localSheetId="1" hidden="1">{#N/A,#N/A,FALSE,"CCTV"}</definedName>
    <definedName name="rkfk" localSheetId="2" hidden="1">{#N/A,#N/A,FALSE,"CCTV"}</definedName>
    <definedName name="rkfk" localSheetId="10" hidden="1">{#N/A,#N/A,FALSE,"CCTV"}</definedName>
    <definedName name="rkfk" localSheetId="15" hidden="1">{#N/A,#N/A,FALSE,"CCTV"}</definedName>
    <definedName name="rkfk" localSheetId="18" hidden="1">{#N/A,#N/A,FALSE,"CCTV"}</definedName>
    <definedName name="rkfk" localSheetId="17" hidden="1">{#N/A,#N/A,FALSE,"CCTV"}</definedName>
    <definedName name="rkfk" localSheetId="16" hidden="1">{#N/A,#N/A,FALSE,"CCTV"}</definedName>
    <definedName name="rkfk" localSheetId="14" hidden="1">{#N/A,#N/A,FALSE,"CCTV"}</definedName>
    <definedName name="rkfk" localSheetId="13" hidden="1">{#N/A,#N/A,FALSE,"CCTV"}</definedName>
    <definedName name="rkfk" localSheetId="3" hidden="1">{#N/A,#N/A,FALSE,"CCTV"}</definedName>
    <definedName name="rkfk" hidden="1">{#N/A,#N/A,FALSE,"CCTV"}</definedName>
    <definedName name="RKSK"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KSK"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KSK"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RM">#REF!</definedName>
    <definedName name="RNAO" localSheetId="2" hidden="1">{"'장비'!$A$3:$M$12"}</definedName>
    <definedName name="RNAO" localSheetId="3" hidden="1">{"'장비'!$A$3:$M$12"}</definedName>
    <definedName name="RNAO" hidden="1">{"'장비'!$A$3:$M$12"}</definedName>
    <definedName name="robot">#REF!</definedName>
    <definedName name="roof">#REF!</definedName>
    <definedName name="roof_casing_buildup">#REF!</definedName>
    <definedName name="rosid">#REF!</definedName>
    <definedName name="roughnesss">#REF!</definedName>
    <definedName name="ROYALTY">#REF!</definedName>
    <definedName name="RPLA" localSheetId="50" hidden="1">{"'Sheet1'!$L$16"}</definedName>
    <definedName name="RPLA" localSheetId="11" hidden="1">{"'Sheet1'!$L$16"}</definedName>
    <definedName name="RPLA" localSheetId="1" hidden="1">{"'Sheet1'!$L$16"}</definedName>
    <definedName name="RPLA" localSheetId="2" hidden="1">{"'Sheet1'!$L$16"}</definedName>
    <definedName name="RPLA" localSheetId="10" hidden="1">{"'Sheet1'!$L$16"}</definedName>
    <definedName name="RPLA" localSheetId="15" hidden="1">{"'Sheet1'!$L$16"}</definedName>
    <definedName name="RPLA" localSheetId="18" hidden="1">{"'Sheet1'!$L$16"}</definedName>
    <definedName name="RPLA" localSheetId="17" hidden="1">{"'Sheet1'!$L$16"}</definedName>
    <definedName name="RPLA" localSheetId="16" hidden="1">{"'Sheet1'!$L$16"}</definedName>
    <definedName name="RPLA" localSheetId="14" hidden="1">{"'Sheet1'!$L$16"}</definedName>
    <definedName name="RPLA" localSheetId="13" hidden="1">{"'Sheet1'!$L$16"}</definedName>
    <definedName name="RPLA" localSheetId="3" hidden="1">{"'Sheet1'!$L$16"}</definedName>
    <definedName name="RPLA" hidden="1">{"'Sheet1'!$L$16"}</definedName>
    <definedName name="RR" localSheetId="11" hidden="1">{#N/A,#N/A,FALSE,"CCTV"}</definedName>
    <definedName name="RR" localSheetId="1" hidden="1">{#N/A,#N/A,FALSE,"CCTV"}</definedName>
    <definedName name="RR" localSheetId="2" hidden="1">{#N/A,#N/A,FALSE,"CCTV"}</definedName>
    <definedName name="RR" localSheetId="10" hidden="1">{#N/A,#N/A,FALSE,"CCTV"}</definedName>
    <definedName name="RR" localSheetId="15" hidden="1">{#N/A,#N/A,FALSE,"CCTV"}</definedName>
    <definedName name="RR" localSheetId="18" hidden="1">{#N/A,#N/A,FALSE,"CCTV"}</definedName>
    <definedName name="RR" localSheetId="17" hidden="1">{#N/A,#N/A,FALSE,"CCTV"}</definedName>
    <definedName name="RR" localSheetId="16" hidden="1">{#N/A,#N/A,FALSE,"CCTV"}</definedName>
    <definedName name="RR" localSheetId="14" hidden="1">{#N/A,#N/A,FALSE,"CCTV"}</definedName>
    <definedName name="RR" localSheetId="13" hidden="1">{#N/A,#N/A,FALSE,"CCTV"}</definedName>
    <definedName name="RR" localSheetId="3" hidden="1">{#N/A,#N/A,FALSE,"CCTV"}</definedName>
    <definedName name="RR" hidden="1">{#N/A,#N/A,FALSE,"CCTV"}</definedName>
    <definedName name="rr_1" localSheetId="2" hidden="1">{#N/A,#N/A,TRUE,"Basic";#N/A,#N/A,TRUE,"EXT-TABLE";#N/A,#N/A,TRUE,"STEEL";#N/A,#N/A,TRUE,"INT-Table";#N/A,#N/A,TRUE,"STEEL";#N/A,#N/A,TRUE,"Door"}</definedName>
    <definedName name="rr_1" localSheetId="3" hidden="1">{#N/A,#N/A,TRUE,"Basic";#N/A,#N/A,TRUE,"EXT-TABLE";#N/A,#N/A,TRUE,"STEEL";#N/A,#N/A,TRUE,"INT-Table";#N/A,#N/A,TRUE,"STEEL";#N/A,#N/A,TRUE,"Door"}</definedName>
    <definedName name="rr_1" hidden="1">{#N/A,#N/A,TRUE,"Basic";#N/A,#N/A,TRUE,"EXT-TABLE";#N/A,#N/A,TRUE,"STEEL";#N/A,#N/A,TRUE,"INT-Table";#N/A,#N/A,TRUE,"STEEL";#N/A,#N/A,TRUE,"Door"}</definedName>
    <definedName name="rr_1_1" localSheetId="2" hidden="1">{#N/A,#N/A,TRUE,"Basic";#N/A,#N/A,TRUE,"EXT-TABLE";#N/A,#N/A,TRUE,"STEEL";#N/A,#N/A,TRUE,"INT-Table";#N/A,#N/A,TRUE,"STEEL";#N/A,#N/A,TRUE,"Door"}</definedName>
    <definedName name="rr_1_1" localSheetId="3" hidden="1">{#N/A,#N/A,TRUE,"Basic";#N/A,#N/A,TRUE,"EXT-TABLE";#N/A,#N/A,TRUE,"STEEL";#N/A,#N/A,TRUE,"INT-Table";#N/A,#N/A,TRUE,"STEEL";#N/A,#N/A,TRUE,"Door"}</definedName>
    <definedName name="rr_1_1" hidden="1">{#N/A,#N/A,TRUE,"Basic";#N/A,#N/A,TRUE,"EXT-TABLE";#N/A,#N/A,TRUE,"STEEL";#N/A,#N/A,TRUE,"INT-Table";#N/A,#N/A,TRUE,"STEEL";#N/A,#N/A,TRUE,"Door"}</definedName>
    <definedName name="rr_1_2" localSheetId="2" hidden="1">{#N/A,#N/A,TRUE,"Basic";#N/A,#N/A,TRUE,"EXT-TABLE";#N/A,#N/A,TRUE,"STEEL";#N/A,#N/A,TRUE,"INT-Table";#N/A,#N/A,TRUE,"STEEL";#N/A,#N/A,TRUE,"Door"}</definedName>
    <definedName name="rr_1_2" localSheetId="3" hidden="1">{#N/A,#N/A,TRUE,"Basic";#N/A,#N/A,TRUE,"EXT-TABLE";#N/A,#N/A,TRUE,"STEEL";#N/A,#N/A,TRUE,"INT-Table";#N/A,#N/A,TRUE,"STEEL";#N/A,#N/A,TRUE,"Door"}</definedName>
    <definedName name="rr_1_2" hidden="1">{#N/A,#N/A,TRUE,"Basic";#N/A,#N/A,TRUE,"EXT-TABLE";#N/A,#N/A,TRUE,"STEEL";#N/A,#N/A,TRUE,"INT-Table";#N/A,#N/A,TRUE,"STEEL";#N/A,#N/A,TRUE,"Door"}</definedName>
    <definedName name="rr_2" localSheetId="2" hidden="1">{#N/A,#N/A,TRUE,"Basic";#N/A,#N/A,TRUE,"EXT-TABLE";#N/A,#N/A,TRUE,"STEEL";#N/A,#N/A,TRUE,"INT-Table";#N/A,#N/A,TRUE,"STEEL";#N/A,#N/A,TRUE,"Door"}</definedName>
    <definedName name="rr_2" localSheetId="3" hidden="1">{#N/A,#N/A,TRUE,"Basic";#N/A,#N/A,TRUE,"EXT-TABLE";#N/A,#N/A,TRUE,"STEEL";#N/A,#N/A,TRUE,"INT-Table";#N/A,#N/A,TRUE,"STEEL";#N/A,#N/A,TRUE,"Door"}</definedName>
    <definedName name="rr_2" hidden="1">{#N/A,#N/A,TRUE,"Basic";#N/A,#N/A,TRUE,"EXT-TABLE";#N/A,#N/A,TRUE,"STEEL";#N/A,#N/A,TRUE,"INT-Table";#N/A,#N/A,TRUE,"STEEL";#N/A,#N/A,TRUE,"Door"}</definedName>
    <definedName name="rr_2_1" localSheetId="2" hidden="1">{#N/A,#N/A,TRUE,"Basic";#N/A,#N/A,TRUE,"EXT-TABLE";#N/A,#N/A,TRUE,"STEEL";#N/A,#N/A,TRUE,"INT-Table";#N/A,#N/A,TRUE,"STEEL";#N/A,#N/A,TRUE,"Door"}</definedName>
    <definedName name="rr_2_1" localSheetId="3" hidden="1">{#N/A,#N/A,TRUE,"Basic";#N/A,#N/A,TRUE,"EXT-TABLE";#N/A,#N/A,TRUE,"STEEL";#N/A,#N/A,TRUE,"INT-Table";#N/A,#N/A,TRUE,"STEEL";#N/A,#N/A,TRUE,"Door"}</definedName>
    <definedName name="rr_2_1" hidden="1">{#N/A,#N/A,TRUE,"Basic";#N/A,#N/A,TRUE,"EXT-TABLE";#N/A,#N/A,TRUE,"STEEL";#N/A,#N/A,TRUE,"INT-Table";#N/A,#N/A,TRUE,"STEEL";#N/A,#N/A,TRUE,"Door"}</definedName>
    <definedName name="rr_2_2" localSheetId="2" hidden="1">{#N/A,#N/A,TRUE,"Basic";#N/A,#N/A,TRUE,"EXT-TABLE";#N/A,#N/A,TRUE,"STEEL";#N/A,#N/A,TRUE,"INT-Table";#N/A,#N/A,TRUE,"STEEL";#N/A,#N/A,TRUE,"Door"}</definedName>
    <definedName name="rr_2_2" localSheetId="3" hidden="1">{#N/A,#N/A,TRUE,"Basic";#N/A,#N/A,TRUE,"EXT-TABLE";#N/A,#N/A,TRUE,"STEEL";#N/A,#N/A,TRUE,"INT-Table";#N/A,#N/A,TRUE,"STEEL";#N/A,#N/A,TRUE,"Door"}</definedName>
    <definedName name="rr_2_2" hidden="1">{#N/A,#N/A,TRUE,"Basic";#N/A,#N/A,TRUE,"EXT-TABLE";#N/A,#N/A,TRUE,"STEEL";#N/A,#N/A,TRUE,"INT-Table";#N/A,#N/A,TRUE,"STEEL";#N/A,#N/A,TRUE,"Door"}</definedName>
    <definedName name="rr_3" localSheetId="2" hidden="1">{#N/A,#N/A,TRUE,"Basic";#N/A,#N/A,TRUE,"EXT-TABLE";#N/A,#N/A,TRUE,"STEEL";#N/A,#N/A,TRUE,"INT-Table";#N/A,#N/A,TRUE,"STEEL";#N/A,#N/A,TRUE,"Door"}</definedName>
    <definedName name="rr_3" localSheetId="3" hidden="1">{#N/A,#N/A,TRUE,"Basic";#N/A,#N/A,TRUE,"EXT-TABLE";#N/A,#N/A,TRUE,"STEEL";#N/A,#N/A,TRUE,"INT-Table";#N/A,#N/A,TRUE,"STEEL";#N/A,#N/A,TRUE,"Door"}</definedName>
    <definedName name="rr_3" hidden="1">{#N/A,#N/A,TRUE,"Basic";#N/A,#N/A,TRUE,"EXT-TABLE";#N/A,#N/A,TRUE,"STEEL";#N/A,#N/A,TRUE,"INT-Table";#N/A,#N/A,TRUE,"STEEL";#N/A,#N/A,TRUE,"Door"}</definedName>
    <definedName name="rr_3_1" localSheetId="2" hidden="1">{#N/A,#N/A,TRUE,"Basic";#N/A,#N/A,TRUE,"EXT-TABLE";#N/A,#N/A,TRUE,"STEEL";#N/A,#N/A,TRUE,"INT-Table";#N/A,#N/A,TRUE,"STEEL";#N/A,#N/A,TRUE,"Door"}</definedName>
    <definedName name="rr_3_1" localSheetId="3" hidden="1">{#N/A,#N/A,TRUE,"Basic";#N/A,#N/A,TRUE,"EXT-TABLE";#N/A,#N/A,TRUE,"STEEL";#N/A,#N/A,TRUE,"INT-Table";#N/A,#N/A,TRUE,"STEEL";#N/A,#N/A,TRUE,"Door"}</definedName>
    <definedName name="rr_3_1" hidden="1">{#N/A,#N/A,TRUE,"Basic";#N/A,#N/A,TRUE,"EXT-TABLE";#N/A,#N/A,TRUE,"STEEL";#N/A,#N/A,TRUE,"INT-Table";#N/A,#N/A,TRUE,"STEEL";#N/A,#N/A,TRUE,"Door"}</definedName>
    <definedName name="rr_3_2" localSheetId="2" hidden="1">{#N/A,#N/A,TRUE,"Basic";#N/A,#N/A,TRUE,"EXT-TABLE";#N/A,#N/A,TRUE,"STEEL";#N/A,#N/A,TRUE,"INT-Table";#N/A,#N/A,TRUE,"STEEL";#N/A,#N/A,TRUE,"Door"}</definedName>
    <definedName name="rr_3_2" localSheetId="3" hidden="1">{#N/A,#N/A,TRUE,"Basic";#N/A,#N/A,TRUE,"EXT-TABLE";#N/A,#N/A,TRUE,"STEEL";#N/A,#N/A,TRUE,"INT-Table";#N/A,#N/A,TRUE,"STEEL";#N/A,#N/A,TRUE,"Door"}</definedName>
    <definedName name="rr_3_2" hidden="1">{#N/A,#N/A,TRUE,"Basic";#N/A,#N/A,TRUE,"EXT-TABLE";#N/A,#N/A,TRUE,"STEEL";#N/A,#N/A,TRUE,"INT-Table";#N/A,#N/A,TRUE,"STEEL";#N/A,#N/A,TRUE,"Door"}</definedName>
    <definedName name="rr_4" localSheetId="2" hidden="1">{#N/A,#N/A,TRUE,"Basic";#N/A,#N/A,TRUE,"EXT-TABLE";#N/A,#N/A,TRUE,"STEEL";#N/A,#N/A,TRUE,"INT-Table";#N/A,#N/A,TRUE,"STEEL";#N/A,#N/A,TRUE,"Door"}</definedName>
    <definedName name="rr_4" localSheetId="3" hidden="1">{#N/A,#N/A,TRUE,"Basic";#N/A,#N/A,TRUE,"EXT-TABLE";#N/A,#N/A,TRUE,"STEEL";#N/A,#N/A,TRUE,"INT-Table";#N/A,#N/A,TRUE,"STEEL";#N/A,#N/A,TRUE,"Door"}</definedName>
    <definedName name="rr_4" hidden="1">{#N/A,#N/A,TRUE,"Basic";#N/A,#N/A,TRUE,"EXT-TABLE";#N/A,#N/A,TRUE,"STEEL";#N/A,#N/A,TRUE,"INT-Table";#N/A,#N/A,TRUE,"STEEL";#N/A,#N/A,TRUE,"Door"}</definedName>
    <definedName name="rr_4_1" localSheetId="2" hidden="1">{#N/A,#N/A,TRUE,"Basic";#N/A,#N/A,TRUE,"EXT-TABLE";#N/A,#N/A,TRUE,"STEEL";#N/A,#N/A,TRUE,"INT-Table";#N/A,#N/A,TRUE,"STEEL";#N/A,#N/A,TRUE,"Door"}</definedName>
    <definedName name="rr_4_1" localSheetId="3" hidden="1">{#N/A,#N/A,TRUE,"Basic";#N/A,#N/A,TRUE,"EXT-TABLE";#N/A,#N/A,TRUE,"STEEL";#N/A,#N/A,TRUE,"INT-Table";#N/A,#N/A,TRUE,"STEEL";#N/A,#N/A,TRUE,"Door"}</definedName>
    <definedName name="rr_4_1" hidden="1">{#N/A,#N/A,TRUE,"Basic";#N/A,#N/A,TRUE,"EXT-TABLE";#N/A,#N/A,TRUE,"STEEL";#N/A,#N/A,TRUE,"INT-Table";#N/A,#N/A,TRUE,"STEEL";#N/A,#N/A,TRUE,"Door"}</definedName>
    <definedName name="rr_4_2" localSheetId="2" hidden="1">{#N/A,#N/A,TRUE,"Basic";#N/A,#N/A,TRUE,"EXT-TABLE";#N/A,#N/A,TRUE,"STEEL";#N/A,#N/A,TRUE,"INT-Table";#N/A,#N/A,TRUE,"STEEL";#N/A,#N/A,TRUE,"Door"}</definedName>
    <definedName name="rr_4_2" localSheetId="3" hidden="1">{#N/A,#N/A,TRUE,"Basic";#N/A,#N/A,TRUE,"EXT-TABLE";#N/A,#N/A,TRUE,"STEEL";#N/A,#N/A,TRUE,"INT-Table";#N/A,#N/A,TRUE,"STEEL";#N/A,#N/A,TRUE,"Door"}</definedName>
    <definedName name="rr_4_2" hidden="1">{#N/A,#N/A,TRUE,"Basic";#N/A,#N/A,TRUE,"EXT-TABLE";#N/A,#N/A,TRUE,"STEEL";#N/A,#N/A,TRUE,"INT-Table";#N/A,#N/A,TRUE,"STEEL";#N/A,#N/A,TRUE,"Door"}</definedName>
    <definedName name="rr_5" localSheetId="2" hidden="1">{#N/A,#N/A,TRUE,"Basic";#N/A,#N/A,TRUE,"EXT-TABLE";#N/A,#N/A,TRUE,"STEEL";#N/A,#N/A,TRUE,"INT-Table";#N/A,#N/A,TRUE,"STEEL";#N/A,#N/A,TRUE,"Door"}</definedName>
    <definedName name="rr_5" localSheetId="3" hidden="1">{#N/A,#N/A,TRUE,"Basic";#N/A,#N/A,TRUE,"EXT-TABLE";#N/A,#N/A,TRUE,"STEEL";#N/A,#N/A,TRUE,"INT-Table";#N/A,#N/A,TRUE,"STEEL";#N/A,#N/A,TRUE,"Door"}</definedName>
    <definedName name="rr_5" hidden="1">{#N/A,#N/A,TRUE,"Basic";#N/A,#N/A,TRUE,"EXT-TABLE";#N/A,#N/A,TRUE,"STEEL";#N/A,#N/A,TRUE,"INT-Table";#N/A,#N/A,TRUE,"STEEL";#N/A,#N/A,TRUE,"Door"}</definedName>
    <definedName name="rr_5_1" localSheetId="2" hidden="1">{#N/A,#N/A,TRUE,"Basic";#N/A,#N/A,TRUE,"EXT-TABLE";#N/A,#N/A,TRUE,"STEEL";#N/A,#N/A,TRUE,"INT-Table";#N/A,#N/A,TRUE,"STEEL";#N/A,#N/A,TRUE,"Door"}</definedName>
    <definedName name="rr_5_1" localSheetId="3" hidden="1">{#N/A,#N/A,TRUE,"Basic";#N/A,#N/A,TRUE,"EXT-TABLE";#N/A,#N/A,TRUE,"STEEL";#N/A,#N/A,TRUE,"INT-Table";#N/A,#N/A,TRUE,"STEEL";#N/A,#N/A,TRUE,"Door"}</definedName>
    <definedName name="rr_5_1" hidden="1">{#N/A,#N/A,TRUE,"Basic";#N/A,#N/A,TRUE,"EXT-TABLE";#N/A,#N/A,TRUE,"STEEL";#N/A,#N/A,TRUE,"INT-Table";#N/A,#N/A,TRUE,"STEEL";#N/A,#N/A,TRUE,"Door"}</definedName>
    <definedName name="rr_5_2" localSheetId="2" hidden="1">{#N/A,#N/A,TRUE,"Basic";#N/A,#N/A,TRUE,"EXT-TABLE";#N/A,#N/A,TRUE,"STEEL";#N/A,#N/A,TRUE,"INT-Table";#N/A,#N/A,TRUE,"STEEL";#N/A,#N/A,TRUE,"Door"}</definedName>
    <definedName name="rr_5_2" localSheetId="3" hidden="1">{#N/A,#N/A,TRUE,"Basic";#N/A,#N/A,TRUE,"EXT-TABLE";#N/A,#N/A,TRUE,"STEEL";#N/A,#N/A,TRUE,"INT-Table";#N/A,#N/A,TRUE,"STEEL";#N/A,#N/A,TRUE,"Door"}</definedName>
    <definedName name="rr_5_2" hidden="1">{#N/A,#N/A,TRUE,"Basic";#N/A,#N/A,TRUE,"EXT-TABLE";#N/A,#N/A,TRUE,"STEEL";#N/A,#N/A,TRUE,"INT-Table";#N/A,#N/A,TRUE,"STEEL";#N/A,#N/A,TRUE,"Door"}</definedName>
    <definedName name="RRE"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1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RW" localSheetId="11" hidden="1">{#N/A,#N/A,FALSE,"CCTV"}</definedName>
    <definedName name="RRERW" localSheetId="1" hidden="1">{#N/A,#N/A,FALSE,"CCTV"}</definedName>
    <definedName name="RRERW" localSheetId="2" hidden="1">{#N/A,#N/A,FALSE,"CCTV"}</definedName>
    <definedName name="RRERW" localSheetId="10" hidden="1">{#N/A,#N/A,FALSE,"CCTV"}</definedName>
    <definedName name="RRERW" localSheetId="15" hidden="1">{#N/A,#N/A,FALSE,"CCTV"}</definedName>
    <definedName name="RRERW" localSheetId="18" hidden="1">{#N/A,#N/A,FALSE,"CCTV"}</definedName>
    <definedName name="RRERW" localSheetId="17" hidden="1">{#N/A,#N/A,FALSE,"CCTV"}</definedName>
    <definedName name="RRERW" localSheetId="16" hidden="1">{#N/A,#N/A,FALSE,"CCTV"}</definedName>
    <definedName name="RRERW" localSheetId="14" hidden="1">{#N/A,#N/A,FALSE,"CCTV"}</definedName>
    <definedName name="RRERW" localSheetId="13" hidden="1">{#N/A,#N/A,FALSE,"CCTV"}</definedName>
    <definedName name="RRERW" localSheetId="3" hidden="1">{#N/A,#N/A,FALSE,"CCTV"}</definedName>
    <definedName name="RRERW" hidden="1">{#N/A,#N/A,FALSE,"CCTV"}</definedName>
    <definedName name="RRR" localSheetId="2" hidden="1">{#N/A,#N/A,FALSE,"포장2"}</definedName>
    <definedName name="RRR" localSheetId="3" hidden="1">{#N/A,#N/A,FALSE,"포장2"}</definedName>
    <definedName name="RRR" hidden="1">{#N/A,#N/A,FALSE,"포장2"}</definedName>
    <definedName name="rrrrr" localSheetId="2" hidden="1">{"'장비'!$A$3:$M$12"}</definedName>
    <definedName name="rrrrr" localSheetId="3" hidden="1">{"'장비'!$A$3:$M$12"}</definedName>
    <definedName name="rrrrr" hidden="1">{"'장비'!$A$3:$M$12"}</definedName>
    <definedName name="rrrrrrrr" localSheetId="2" hidden="1">{"'장비'!$A$3:$M$12"}</definedName>
    <definedName name="rrrrrrrr" localSheetId="3" hidden="1">{"'장비'!$A$3:$M$12"}</definedName>
    <definedName name="rrrrrrrr" hidden="1">{"'장비'!$A$3:$M$12"}</definedName>
    <definedName name="RS">#REF!</definedName>
    <definedName name="RSDF"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1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T">'[61]COAT&amp;WRAP-QIOT-#3'!#REF!</definedName>
    <definedName name="RTPNT" localSheetId="7">[52]!RTPNT</definedName>
    <definedName name="RTPNT" localSheetId="5">[52]!RTPNT</definedName>
    <definedName name="RTPNT" localSheetId="23">[52]!RTPNT</definedName>
    <definedName name="RTPNT" localSheetId="24">[52]!RTPNT</definedName>
    <definedName name="RTPNT" localSheetId="41">[52]!RTPNT</definedName>
    <definedName name="RTPNT" localSheetId="46">[52]!RTPNT</definedName>
    <definedName name="RTPNT" localSheetId="45">[52]!RTPNT</definedName>
    <definedName name="RTPNT" localSheetId="38">[52]!RTPNT</definedName>
    <definedName name="RTPNT" localSheetId="30">[52]!RTPNT</definedName>
    <definedName name="RTPNT" localSheetId="29">[52]!RTPNT</definedName>
    <definedName name="RTPNT" localSheetId="31">[52]!RTPNT</definedName>
    <definedName name="RTPNT" localSheetId="37">[52]!RTPNT</definedName>
    <definedName name="RTPNT" localSheetId="28">[52]!RTPNT</definedName>
    <definedName name="RTPNT" localSheetId="36">[52]!RTPNT</definedName>
    <definedName name="RTPNT" localSheetId="44">[52]!RTPNT</definedName>
    <definedName name="RTPNT" localSheetId="43">[52]!RTPNT</definedName>
    <definedName name="RTPNT" localSheetId="39">[52]!RTPNT</definedName>
    <definedName name="RTPNT" localSheetId="47">[52]!RTPNT</definedName>
    <definedName name="RTPNT" localSheetId="42">[52]!RTPNT</definedName>
    <definedName name="RTPNT" localSheetId="0">[52]!RTPNT</definedName>
    <definedName name="RTPNT" localSheetId="11">[52]!RTPNT</definedName>
    <definedName name="RTPNT" localSheetId="1">[52]!RTPNT</definedName>
    <definedName name="RTPNT" localSheetId="9">[52]!RTPNT</definedName>
    <definedName name="RTPNT" localSheetId="8">[52]!RTPNT</definedName>
    <definedName name="RTPNT" localSheetId="2">[52]!RTPNT</definedName>
    <definedName name="RTPNT" localSheetId="25">[52]!RTPNT</definedName>
    <definedName name="RTPNT" localSheetId="35">[52]!RTPNT</definedName>
    <definedName name="RTPNT" localSheetId="6">[52]!RTPNT</definedName>
    <definedName name="RTPNT" localSheetId="34">[52]!RTPNT</definedName>
    <definedName name="RTPNT" localSheetId="33">[52]!RTPNT</definedName>
    <definedName name="RTPNT" localSheetId="27">[52]!RTPNT</definedName>
    <definedName name="RTPNT" localSheetId="26">[52]!RTPNT</definedName>
    <definedName name="RTPNT" localSheetId="32">[52]!RTPNT</definedName>
    <definedName name="RTPNT" localSheetId="22">[52]!RTPNT</definedName>
    <definedName name="RTPNT" localSheetId="10">[52]!RTPNT</definedName>
    <definedName name="RTPNT" localSheetId="15">[52]!RTPNT</definedName>
    <definedName name="RTPNT" localSheetId="18">[52]!RTPNT</definedName>
    <definedName name="RTPNT" localSheetId="20">[52]!RTPNT</definedName>
    <definedName name="RTPNT" localSheetId="40">[52]!RTPNT</definedName>
    <definedName name="RTPNT" localSheetId="21">[52]!RTPNT</definedName>
    <definedName name="RTPNT" localSheetId="19">[52]!RTPNT</definedName>
    <definedName name="RTPNT" localSheetId="17">[52]!RTPNT</definedName>
    <definedName name="RTPNT" localSheetId="16">[52]!RTPNT</definedName>
    <definedName name="RTPNT" localSheetId="14">[52]!RTPNT</definedName>
    <definedName name="RTPNT" localSheetId="13">[52]!RTPNT</definedName>
    <definedName name="RTPNT" localSheetId="3">[52]!RTPNT</definedName>
    <definedName name="RTPNT" localSheetId="4">[52]!RTPNT</definedName>
    <definedName name="RTPNT">[52]!RTPNT</definedName>
    <definedName name="RTW">#REF!</definedName>
    <definedName name="RTW_Shipping_Line">#REF!</definedName>
    <definedName name="RTYE" localSheetId="2" hidden="1">{"'장비'!$A$3:$M$12"}</definedName>
    <definedName name="RTYE" localSheetId="3" hidden="1">{"'장비'!$A$3:$M$12"}</definedName>
    <definedName name="RTYE" hidden="1">{"'장비'!$A$3:$M$12"}</definedName>
    <definedName name="rtytry" localSheetId="2" hidden="1">{"'장비'!$A$3:$M$12"}</definedName>
    <definedName name="rtytry" localSheetId="3" hidden="1">{"'장비'!$A$3:$M$12"}</definedName>
    <definedName name="rtytry" hidden="1">{"'장비'!$A$3:$M$12"}</definedName>
    <definedName name="Ru">#REF!</definedName>
    <definedName name="RVI" hidden="1">#REF!</definedName>
    <definedName name="RW">#REF!</definedName>
    <definedName name="RY">#REF!</definedName>
    <definedName name="s" localSheetId="7">[125]!s</definedName>
    <definedName name="s" localSheetId="5">[125]!s</definedName>
    <definedName name="s" localSheetId="23">[125]!s</definedName>
    <definedName name="s" localSheetId="24">[125]!s</definedName>
    <definedName name="s" localSheetId="41">[125]!s</definedName>
    <definedName name="s" localSheetId="46">[125]!s</definedName>
    <definedName name="s" localSheetId="45">[125]!s</definedName>
    <definedName name="s" localSheetId="38">[125]!s</definedName>
    <definedName name="s" localSheetId="30">[125]!s</definedName>
    <definedName name="s" localSheetId="29">[125]!s</definedName>
    <definedName name="s" localSheetId="31">[125]!s</definedName>
    <definedName name="s" localSheetId="37">[125]!s</definedName>
    <definedName name="s" localSheetId="28">[125]!s</definedName>
    <definedName name="s" localSheetId="36">[125]!s</definedName>
    <definedName name="s" localSheetId="44">[125]!s</definedName>
    <definedName name="s" localSheetId="43">[125]!s</definedName>
    <definedName name="s" localSheetId="39">[125]!s</definedName>
    <definedName name="s" localSheetId="47">[125]!s</definedName>
    <definedName name="s" localSheetId="42">[125]!s</definedName>
    <definedName name="s" localSheetId="0">[125]!s</definedName>
    <definedName name="s" localSheetId="11">[125]!s</definedName>
    <definedName name="s" localSheetId="1">[125]!s</definedName>
    <definedName name="s" localSheetId="9">[125]!s</definedName>
    <definedName name="s" localSheetId="8">[125]!s</definedName>
    <definedName name="s" localSheetId="2">[125]!s</definedName>
    <definedName name="s" localSheetId="25">[125]!s</definedName>
    <definedName name="s" localSheetId="35">[125]!s</definedName>
    <definedName name="s" localSheetId="6">[125]!s</definedName>
    <definedName name="s" localSheetId="34">[125]!s</definedName>
    <definedName name="s" localSheetId="33">[125]!s</definedName>
    <definedName name="s" localSheetId="27">[125]!s</definedName>
    <definedName name="s" localSheetId="26">[125]!s</definedName>
    <definedName name="s" localSheetId="32">[125]!s</definedName>
    <definedName name="s" localSheetId="22">[125]!s</definedName>
    <definedName name="s" localSheetId="10">[125]!s</definedName>
    <definedName name="s" localSheetId="15">[125]!s</definedName>
    <definedName name="s" localSheetId="18">[125]!s</definedName>
    <definedName name="s" localSheetId="20">[125]!s</definedName>
    <definedName name="s" localSheetId="40">[125]!s</definedName>
    <definedName name="s" localSheetId="21">[125]!s</definedName>
    <definedName name="s" localSheetId="19">[125]!s</definedName>
    <definedName name="s" localSheetId="17">[125]!s</definedName>
    <definedName name="s" localSheetId="16">[125]!s</definedName>
    <definedName name="s" localSheetId="14">[125]!s</definedName>
    <definedName name="s" localSheetId="13">[125]!s</definedName>
    <definedName name="s" localSheetId="3">[125]!s</definedName>
    <definedName name="s" localSheetId="4">[125]!s</definedName>
    <definedName name="s">[125]!s</definedName>
    <definedName name="S_2" localSheetId="11">[29]Breech_Duct!$E$67</definedName>
    <definedName name="S_2" localSheetId="1">[29]Breech_Duct!$E$67</definedName>
    <definedName name="S_2" localSheetId="2">[29]Breech_Duct!$E$67</definedName>
    <definedName name="S_2" localSheetId="10">[29]Breech_Duct!$E$67</definedName>
    <definedName name="S_2" localSheetId="15">[29]Breech_Duct!$E$67</definedName>
    <definedName name="S_2" localSheetId="18">[29]Breech_Duct!$E$67</definedName>
    <definedName name="S_2" localSheetId="17">[29]Breech_Duct!$E$67</definedName>
    <definedName name="S_2" localSheetId="16">[29]Breech_Duct!$E$67</definedName>
    <definedName name="S_2" localSheetId="14">[29]Breech_Duct!$E$67</definedName>
    <definedName name="S_2" localSheetId="13">[29]Breech_Duct!$E$67</definedName>
    <definedName name="S_2" localSheetId="3">[29]Breech_Duct!$E$67</definedName>
    <definedName name="S_2">[29]Breech_Duct!$E$67</definedName>
    <definedName name="S_4" localSheetId="11">[29]Breech_Duct!$E$79</definedName>
    <definedName name="S_4" localSheetId="1">[29]Breech_Duct!$E$79</definedName>
    <definedName name="S_4" localSheetId="2">[29]Breech_Duct!$E$79</definedName>
    <definedName name="S_4" localSheetId="10">[29]Breech_Duct!$E$79</definedName>
    <definedName name="S_4" localSheetId="15">[29]Breech_Duct!$E$79</definedName>
    <definedName name="S_4" localSheetId="18">[29]Breech_Duct!$E$79</definedName>
    <definedName name="S_4" localSheetId="17">[29]Breech_Duct!$E$79</definedName>
    <definedName name="S_4" localSheetId="16">[29]Breech_Duct!$E$79</definedName>
    <definedName name="S_4" localSheetId="14">[29]Breech_Duct!$E$79</definedName>
    <definedName name="S_4" localSheetId="13">[29]Breech_Duct!$E$79</definedName>
    <definedName name="S_4" localSheetId="3">[29]Breech_Duct!$E$79</definedName>
    <definedName name="S_4">[29]Breech_Duct!$E$79</definedName>
    <definedName name="S_5" localSheetId="11">[29]Breech_Duct!$E$72</definedName>
    <definedName name="S_5" localSheetId="1">[29]Breech_Duct!$E$72</definedName>
    <definedName name="S_5" localSheetId="2">[29]Breech_Duct!$E$72</definedName>
    <definedName name="S_5" localSheetId="10">[29]Breech_Duct!$E$72</definedName>
    <definedName name="S_5" localSheetId="15">[29]Breech_Duct!$E$72</definedName>
    <definedName name="S_5" localSheetId="18">[29]Breech_Duct!$E$72</definedName>
    <definedName name="S_5" localSheetId="17">[29]Breech_Duct!$E$72</definedName>
    <definedName name="S_5" localSheetId="16">[29]Breech_Duct!$E$72</definedName>
    <definedName name="S_5" localSheetId="14">[29]Breech_Duct!$E$72</definedName>
    <definedName name="S_5" localSheetId="13">[29]Breech_Duct!$E$72</definedName>
    <definedName name="S_5" localSheetId="3">[29]Breech_Duct!$E$72</definedName>
    <definedName name="S_5">[29]Breech_Duct!$E$72</definedName>
    <definedName name="S_6" localSheetId="11">[29]Breech_Duct!$E$83</definedName>
    <definedName name="S_6" localSheetId="1">[29]Breech_Duct!$E$83</definedName>
    <definedName name="S_6" localSheetId="2">[29]Breech_Duct!$E$83</definedName>
    <definedName name="S_6" localSheetId="10">[29]Breech_Duct!$E$83</definedName>
    <definedName name="S_6" localSheetId="15">[29]Breech_Duct!$E$83</definedName>
    <definedName name="S_6" localSheetId="18">[29]Breech_Duct!$E$83</definedName>
    <definedName name="S_6" localSheetId="17">[29]Breech_Duct!$E$83</definedName>
    <definedName name="S_6" localSheetId="16">[29]Breech_Duct!$E$83</definedName>
    <definedName name="S_6" localSheetId="14">[29]Breech_Duct!$E$83</definedName>
    <definedName name="S_6" localSheetId="13">[29]Breech_Duct!$E$83</definedName>
    <definedName name="S_6" localSheetId="3">[29]Breech_Duct!$E$83</definedName>
    <definedName name="S_6">[29]Breech_Duct!$E$83</definedName>
    <definedName name="S1S">#REF!</definedName>
    <definedName name="SA" localSheetId="2" hidden="1">{#N/A,#N/A,TRUE,"SUM";#N/A,#N/A,TRUE,"EE";#N/A,#N/A,TRUE,"AC";#N/A,#N/A,TRUE,"SN"}</definedName>
    <definedName name="SA" localSheetId="3" hidden="1">{#N/A,#N/A,TRUE,"SUM";#N/A,#N/A,TRUE,"EE";#N/A,#N/A,TRUE,"AC";#N/A,#N/A,TRUE,"SN"}</definedName>
    <definedName name="SA" hidden="1">{#N/A,#N/A,TRUE,"SUM";#N/A,#N/A,TRUE,"EE";#N/A,#N/A,TRUE,"AC";#N/A,#N/A,TRUE,"SN"}</definedName>
    <definedName name="SADAD"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1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DA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F0_2">#REF!</definedName>
    <definedName name="SAFSAFSAD" localSheetId="2" hidden="1">{#N/A,#N/A,FALSE,"속도"}</definedName>
    <definedName name="SAFSAFSAD" localSheetId="3" hidden="1">{#N/A,#N/A,FALSE,"속도"}</definedName>
    <definedName name="SAFSAFSAD" hidden="1">{#N/A,#N/A,FALSE,"속도"}</definedName>
    <definedName name="sal">#REF!</definedName>
    <definedName name="SalePrice" localSheetId="11">[63]Summary!$R$11</definedName>
    <definedName name="SalePrice" localSheetId="1">[63]Summary!$R$11</definedName>
    <definedName name="SalePrice" localSheetId="2">[63]Summary!$R$11</definedName>
    <definedName name="SalePrice" localSheetId="10">[63]Summary!$R$11</definedName>
    <definedName name="SalePrice" localSheetId="15">[63]Summary!$R$11</definedName>
    <definedName name="SalePrice" localSheetId="18">[63]Summary!$R$11</definedName>
    <definedName name="SalePrice" localSheetId="17">[63]Summary!$R$11</definedName>
    <definedName name="SalePrice" localSheetId="16">[63]Summary!$R$11</definedName>
    <definedName name="SalePrice" localSheetId="14">[63]Summary!$R$11</definedName>
    <definedName name="SalePrice" localSheetId="13">[63]Summary!$R$11</definedName>
    <definedName name="SalePrice" localSheetId="3">[63]Summary!$R$11</definedName>
    <definedName name="SalePrice">[63]Summary!$R$11</definedName>
    <definedName name="SALES">#REF!</definedName>
    <definedName name="SALES1">#REF!</definedName>
    <definedName name="SALES2">#REF!</definedName>
    <definedName name="SALES3">#REF!</definedName>
    <definedName name="SAM" localSheetId="2" hidden="1">{#N/A,#N/A,TRUE,"Basic";#N/A,#N/A,TRUE,"EXT-TABLE";#N/A,#N/A,TRUE,"STEEL";#N/A,#N/A,TRUE,"INT-Table";#N/A,#N/A,TRUE,"STEEL";#N/A,#N/A,TRUE,"Door"}</definedName>
    <definedName name="SAM" localSheetId="3" hidden="1">{#N/A,#N/A,TRUE,"Basic";#N/A,#N/A,TRUE,"EXT-TABLE";#N/A,#N/A,TRUE,"STEEL";#N/A,#N/A,TRUE,"INT-Table";#N/A,#N/A,TRUE,"STEEL";#N/A,#N/A,TRUE,"Door"}</definedName>
    <definedName name="SAM" hidden="1">{#N/A,#N/A,TRUE,"Basic";#N/A,#N/A,TRUE,"EXT-TABLE";#N/A,#N/A,TRUE,"STEEL";#N/A,#N/A,TRUE,"INT-Table";#N/A,#N/A,TRUE,"STEEL";#N/A,#N/A,TRUE,"Door"}</definedName>
    <definedName name="SAM_1" localSheetId="2" hidden="1">{#N/A,#N/A,TRUE,"Basic";#N/A,#N/A,TRUE,"EXT-TABLE";#N/A,#N/A,TRUE,"STEEL";#N/A,#N/A,TRUE,"INT-Table";#N/A,#N/A,TRUE,"STEEL";#N/A,#N/A,TRUE,"Door"}</definedName>
    <definedName name="SAM_1" localSheetId="3" hidden="1">{#N/A,#N/A,TRUE,"Basic";#N/A,#N/A,TRUE,"EXT-TABLE";#N/A,#N/A,TRUE,"STEEL";#N/A,#N/A,TRUE,"INT-Table";#N/A,#N/A,TRUE,"STEEL";#N/A,#N/A,TRUE,"Door"}</definedName>
    <definedName name="SAM_1" hidden="1">{#N/A,#N/A,TRUE,"Basic";#N/A,#N/A,TRUE,"EXT-TABLE";#N/A,#N/A,TRUE,"STEEL";#N/A,#N/A,TRUE,"INT-Table";#N/A,#N/A,TRUE,"STEEL";#N/A,#N/A,TRUE,"Door"}</definedName>
    <definedName name="SAM_1_1" localSheetId="2" hidden="1">{#N/A,#N/A,TRUE,"Basic";#N/A,#N/A,TRUE,"EXT-TABLE";#N/A,#N/A,TRUE,"STEEL";#N/A,#N/A,TRUE,"INT-Table";#N/A,#N/A,TRUE,"STEEL";#N/A,#N/A,TRUE,"Door"}</definedName>
    <definedName name="SAM_1_1" localSheetId="3" hidden="1">{#N/A,#N/A,TRUE,"Basic";#N/A,#N/A,TRUE,"EXT-TABLE";#N/A,#N/A,TRUE,"STEEL";#N/A,#N/A,TRUE,"INT-Table";#N/A,#N/A,TRUE,"STEEL";#N/A,#N/A,TRUE,"Door"}</definedName>
    <definedName name="SAM_1_1" hidden="1">{#N/A,#N/A,TRUE,"Basic";#N/A,#N/A,TRUE,"EXT-TABLE";#N/A,#N/A,TRUE,"STEEL";#N/A,#N/A,TRUE,"INT-Table";#N/A,#N/A,TRUE,"STEEL";#N/A,#N/A,TRUE,"Door"}</definedName>
    <definedName name="SAM_1_2" localSheetId="2" hidden="1">{#N/A,#N/A,TRUE,"Basic";#N/A,#N/A,TRUE,"EXT-TABLE";#N/A,#N/A,TRUE,"STEEL";#N/A,#N/A,TRUE,"INT-Table";#N/A,#N/A,TRUE,"STEEL";#N/A,#N/A,TRUE,"Door"}</definedName>
    <definedName name="SAM_1_2" localSheetId="3" hidden="1">{#N/A,#N/A,TRUE,"Basic";#N/A,#N/A,TRUE,"EXT-TABLE";#N/A,#N/A,TRUE,"STEEL";#N/A,#N/A,TRUE,"INT-Table";#N/A,#N/A,TRUE,"STEEL";#N/A,#N/A,TRUE,"Door"}</definedName>
    <definedName name="SAM_1_2" hidden="1">{#N/A,#N/A,TRUE,"Basic";#N/A,#N/A,TRUE,"EXT-TABLE";#N/A,#N/A,TRUE,"STEEL";#N/A,#N/A,TRUE,"INT-Table";#N/A,#N/A,TRUE,"STEEL";#N/A,#N/A,TRUE,"Door"}</definedName>
    <definedName name="SAM_2" localSheetId="2" hidden="1">{#N/A,#N/A,TRUE,"Basic";#N/A,#N/A,TRUE,"EXT-TABLE";#N/A,#N/A,TRUE,"STEEL";#N/A,#N/A,TRUE,"INT-Table";#N/A,#N/A,TRUE,"STEEL";#N/A,#N/A,TRUE,"Door"}</definedName>
    <definedName name="SAM_2" localSheetId="3" hidden="1">{#N/A,#N/A,TRUE,"Basic";#N/A,#N/A,TRUE,"EXT-TABLE";#N/A,#N/A,TRUE,"STEEL";#N/A,#N/A,TRUE,"INT-Table";#N/A,#N/A,TRUE,"STEEL";#N/A,#N/A,TRUE,"Door"}</definedName>
    <definedName name="SAM_2" hidden="1">{#N/A,#N/A,TRUE,"Basic";#N/A,#N/A,TRUE,"EXT-TABLE";#N/A,#N/A,TRUE,"STEEL";#N/A,#N/A,TRUE,"INT-Table";#N/A,#N/A,TRUE,"STEEL";#N/A,#N/A,TRUE,"Door"}</definedName>
    <definedName name="SAM_2_1" localSheetId="2" hidden="1">{#N/A,#N/A,TRUE,"Basic";#N/A,#N/A,TRUE,"EXT-TABLE";#N/A,#N/A,TRUE,"STEEL";#N/A,#N/A,TRUE,"INT-Table";#N/A,#N/A,TRUE,"STEEL";#N/A,#N/A,TRUE,"Door"}</definedName>
    <definedName name="SAM_2_1" localSheetId="3" hidden="1">{#N/A,#N/A,TRUE,"Basic";#N/A,#N/A,TRUE,"EXT-TABLE";#N/A,#N/A,TRUE,"STEEL";#N/A,#N/A,TRUE,"INT-Table";#N/A,#N/A,TRUE,"STEEL";#N/A,#N/A,TRUE,"Door"}</definedName>
    <definedName name="SAM_2_1" hidden="1">{#N/A,#N/A,TRUE,"Basic";#N/A,#N/A,TRUE,"EXT-TABLE";#N/A,#N/A,TRUE,"STEEL";#N/A,#N/A,TRUE,"INT-Table";#N/A,#N/A,TRUE,"STEEL";#N/A,#N/A,TRUE,"Door"}</definedName>
    <definedName name="SAM_2_2" localSheetId="2" hidden="1">{#N/A,#N/A,TRUE,"Basic";#N/A,#N/A,TRUE,"EXT-TABLE";#N/A,#N/A,TRUE,"STEEL";#N/A,#N/A,TRUE,"INT-Table";#N/A,#N/A,TRUE,"STEEL";#N/A,#N/A,TRUE,"Door"}</definedName>
    <definedName name="SAM_2_2" localSheetId="3" hidden="1">{#N/A,#N/A,TRUE,"Basic";#N/A,#N/A,TRUE,"EXT-TABLE";#N/A,#N/A,TRUE,"STEEL";#N/A,#N/A,TRUE,"INT-Table";#N/A,#N/A,TRUE,"STEEL";#N/A,#N/A,TRUE,"Door"}</definedName>
    <definedName name="SAM_2_2" hidden="1">{#N/A,#N/A,TRUE,"Basic";#N/A,#N/A,TRUE,"EXT-TABLE";#N/A,#N/A,TRUE,"STEEL";#N/A,#N/A,TRUE,"INT-Table";#N/A,#N/A,TRUE,"STEEL";#N/A,#N/A,TRUE,"Door"}</definedName>
    <definedName name="SAM_3" localSheetId="2" hidden="1">{#N/A,#N/A,TRUE,"Basic";#N/A,#N/A,TRUE,"EXT-TABLE";#N/A,#N/A,TRUE,"STEEL";#N/A,#N/A,TRUE,"INT-Table";#N/A,#N/A,TRUE,"STEEL";#N/A,#N/A,TRUE,"Door"}</definedName>
    <definedName name="SAM_3" localSheetId="3" hidden="1">{#N/A,#N/A,TRUE,"Basic";#N/A,#N/A,TRUE,"EXT-TABLE";#N/A,#N/A,TRUE,"STEEL";#N/A,#N/A,TRUE,"INT-Table";#N/A,#N/A,TRUE,"STEEL";#N/A,#N/A,TRUE,"Door"}</definedName>
    <definedName name="SAM_3" hidden="1">{#N/A,#N/A,TRUE,"Basic";#N/A,#N/A,TRUE,"EXT-TABLE";#N/A,#N/A,TRUE,"STEEL";#N/A,#N/A,TRUE,"INT-Table";#N/A,#N/A,TRUE,"STEEL";#N/A,#N/A,TRUE,"Door"}</definedName>
    <definedName name="SAM_3_1" localSheetId="2" hidden="1">{#N/A,#N/A,TRUE,"Basic";#N/A,#N/A,TRUE,"EXT-TABLE";#N/A,#N/A,TRUE,"STEEL";#N/A,#N/A,TRUE,"INT-Table";#N/A,#N/A,TRUE,"STEEL";#N/A,#N/A,TRUE,"Door"}</definedName>
    <definedName name="SAM_3_1" localSheetId="3" hidden="1">{#N/A,#N/A,TRUE,"Basic";#N/A,#N/A,TRUE,"EXT-TABLE";#N/A,#N/A,TRUE,"STEEL";#N/A,#N/A,TRUE,"INT-Table";#N/A,#N/A,TRUE,"STEEL";#N/A,#N/A,TRUE,"Door"}</definedName>
    <definedName name="SAM_3_1" hidden="1">{#N/A,#N/A,TRUE,"Basic";#N/A,#N/A,TRUE,"EXT-TABLE";#N/A,#N/A,TRUE,"STEEL";#N/A,#N/A,TRUE,"INT-Table";#N/A,#N/A,TRUE,"STEEL";#N/A,#N/A,TRUE,"Door"}</definedName>
    <definedName name="SAM_3_2" localSheetId="2" hidden="1">{#N/A,#N/A,TRUE,"Basic";#N/A,#N/A,TRUE,"EXT-TABLE";#N/A,#N/A,TRUE,"STEEL";#N/A,#N/A,TRUE,"INT-Table";#N/A,#N/A,TRUE,"STEEL";#N/A,#N/A,TRUE,"Door"}</definedName>
    <definedName name="SAM_3_2" localSheetId="3" hidden="1">{#N/A,#N/A,TRUE,"Basic";#N/A,#N/A,TRUE,"EXT-TABLE";#N/A,#N/A,TRUE,"STEEL";#N/A,#N/A,TRUE,"INT-Table";#N/A,#N/A,TRUE,"STEEL";#N/A,#N/A,TRUE,"Door"}</definedName>
    <definedName name="SAM_3_2" hidden="1">{#N/A,#N/A,TRUE,"Basic";#N/A,#N/A,TRUE,"EXT-TABLE";#N/A,#N/A,TRUE,"STEEL";#N/A,#N/A,TRUE,"INT-Table";#N/A,#N/A,TRUE,"STEEL";#N/A,#N/A,TRUE,"Door"}</definedName>
    <definedName name="SAM_4" localSheetId="2" hidden="1">{#N/A,#N/A,TRUE,"Basic";#N/A,#N/A,TRUE,"EXT-TABLE";#N/A,#N/A,TRUE,"STEEL";#N/A,#N/A,TRUE,"INT-Table";#N/A,#N/A,TRUE,"STEEL";#N/A,#N/A,TRUE,"Door"}</definedName>
    <definedName name="SAM_4" localSheetId="3" hidden="1">{#N/A,#N/A,TRUE,"Basic";#N/A,#N/A,TRUE,"EXT-TABLE";#N/A,#N/A,TRUE,"STEEL";#N/A,#N/A,TRUE,"INT-Table";#N/A,#N/A,TRUE,"STEEL";#N/A,#N/A,TRUE,"Door"}</definedName>
    <definedName name="SAM_4" hidden="1">{#N/A,#N/A,TRUE,"Basic";#N/A,#N/A,TRUE,"EXT-TABLE";#N/A,#N/A,TRUE,"STEEL";#N/A,#N/A,TRUE,"INT-Table";#N/A,#N/A,TRUE,"STEEL";#N/A,#N/A,TRUE,"Door"}</definedName>
    <definedName name="SAM_4_1" localSheetId="2" hidden="1">{#N/A,#N/A,TRUE,"Basic";#N/A,#N/A,TRUE,"EXT-TABLE";#N/A,#N/A,TRUE,"STEEL";#N/A,#N/A,TRUE,"INT-Table";#N/A,#N/A,TRUE,"STEEL";#N/A,#N/A,TRUE,"Door"}</definedName>
    <definedName name="SAM_4_1" localSheetId="3" hidden="1">{#N/A,#N/A,TRUE,"Basic";#N/A,#N/A,TRUE,"EXT-TABLE";#N/A,#N/A,TRUE,"STEEL";#N/A,#N/A,TRUE,"INT-Table";#N/A,#N/A,TRUE,"STEEL";#N/A,#N/A,TRUE,"Door"}</definedName>
    <definedName name="SAM_4_1" hidden="1">{#N/A,#N/A,TRUE,"Basic";#N/A,#N/A,TRUE,"EXT-TABLE";#N/A,#N/A,TRUE,"STEEL";#N/A,#N/A,TRUE,"INT-Table";#N/A,#N/A,TRUE,"STEEL";#N/A,#N/A,TRUE,"Door"}</definedName>
    <definedName name="SAM_4_2" localSheetId="2" hidden="1">{#N/A,#N/A,TRUE,"Basic";#N/A,#N/A,TRUE,"EXT-TABLE";#N/A,#N/A,TRUE,"STEEL";#N/A,#N/A,TRUE,"INT-Table";#N/A,#N/A,TRUE,"STEEL";#N/A,#N/A,TRUE,"Door"}</definedName>
    <definedName name="SAM_4_2" localSheetId="3" hidden="1">{#N/A,#N/A,TRUE,"Basic";#N/A,#N/A,TRUE,"EXT-TABLE";#N/A,#N/A,TRUE,"STEEL";#N/A,#N/A,TRUE,"INT-Table";#N/A,#N/A,TRUE,"STEEL";#N/A,#N/A,TRUE,"Door"}</definedName>
    <definedName name="SAM_4_2" hidden="1">{#N/A,#N/A,TRUE,"Basic";#N/A,#N/A,TRUE,"EXT-TABLE";#N/A,#N/A,TRUE,"STEEL";#N/A,#N/A,TRUE,"INT-Table";#N/A,#N/A,TRUE,"STEEL";#N/A,#N/A,TRUE,"Door"}</definedName>
    <definedName name="SAM_5" localSheetId="2" hidden="1">{#N/A,#N/A,TRUE,"Basic";#N/A,#N/A,TRUE,"EXT-TABLE";#N/A,#N/A,TRUE,"STEEL";#N/A,#N/A,TRUE,"INT-Table";#N/A,#N/A,TRUE,"STEEL";#N/A,#N/A,TRUE,"Door"}</definedName>
    <definedName name="SAM_5" localSheetId="3" hidden="1">{#N/A,#N/A,TRUE,"Basic";#N/A,#N/A,TRUE,"EXT-TABLE";#N/A,#N/A,TRUE,"STEEL";#N/A,#N/A,TRUE,"INT-Table";#N/A,#N/A,TRUE,"STEEL";#N/A,#N/A,TRUE,"Door"}</definedName>
    <definedName name="SAM_5" hidden="1">{#N/A,#N/A,TRUE,"Basic";#N/A,#N/A,TRUE,"EXT-TABLE";#N/A,#N/A,TRUE,"STEEL";#N/A,#N/A,TRUE,"INT-Table";#N/A,#N/A,TRUE,"STEEL";#N/A,#N/A,TRUE,"Door"}</definedName>
    <definedName name="SAM_5_1" localSheetId="2" hidden="1">{#N/A,#N/A,TRUE,"Basic";#N/A,#N/A,TRUE,"EXT-TABLE";#N/A,#N/A,TRUE,"STEEL";#N/A,#N/A,TRUE,"INT-Table";#N/A,#N/A,TRUE,"STEEL";#N/A,#N/A,TRUE,"Door"}</definedName>
    <definedName name="SAM_5_1" localSheetId="3" hidden="1">{#N/A,#N/A,TRUE,"Basic";#N/A,#N/A,TRUE,"EXT-TABLE";#N/A,#N/A,TRUE,"STEEL";#N/A,#N/A,TRUE,"INT-Table";#N/A,#N/A,TRUE,"STEEL";#N/A,#N/A,TRUE,"Door"}</definedName>
    <definedName name="SAM_5_1" hidden="1">{#N/A,#N/A,TRUE,"Basic";#N/A,#N/A,TRUE,"EXT-TABLE";#N/A,#N/A,TRUE,"STEEL";#N/A,#N/A,TRUE,"INT-Table";#N/A,#N/A,TRUE,"STEEL";#N/A,#N/A,TRUE,"Door"}</definedName>
    <definedName name="SAM_5_2" localSheetId="2" hidden="1">{#N/A,#N/A,TRUE,"Basic";#N/A,#N/A,TRUE,"EXT-TABLE";#N/A,#N/A,TRUE,"STEEL";#N/A,#N/A,TRUE,"INT-Table";#N/A,#N/A,TRUE,"STEEL";#N/A,#N/A,TRUE,"Door"}</definedName>
    <definedName name="SAM_5_2" localSheetId="3" hidden="1">{#N/A,#N/A,TRUE,"Basic";#N/A,#N/A,TRUE,"EXT-TABLE";#N/A,#N/A,TRUE,"STEEL";#N/A,#N/A,TRUE,"INT-Table";#N/A,#N/A,TRUE,"STEEL";#N/A,#N/A,TRUE,"Door"}</definedName>
    <definedName name="SAM_5_2" hidden="1">{#N/A,#N/A,TRUE,"Basic";#N/A,#N/A,TRUE,"EXT-TABLE";#N/A,#N/A,TRUE,"STEEL";#N/A,#N/A,TRUE,"INT-Table";#N/A,#N/A,TRUE,"STEEL";#N/A,#N/A,TRUE,"Door"}</definedName>
    <definedName name="SAP.003.BEL022_CABLES.KFP_CABLE_NUMBER">#REF!</definedName>
    <definedName name="SAP.003.BEL022_CABLES.KFP_DESCRIPTION">#REF!</definedName>
    <definedName name="SAP.003.BEL022_CABLES.KFP_DESTINATION_ID">#REF!</definedName>
    <definedName name="SAP.003.BEL022_CABLES.KFP_DESTINATION_LOC">#REF!</definedName>
    <definedName name="SAP.003.BEL022_CABLES.KFP_DESTINATION_ROOM">#REF!</definedName>
    <definedName name="SAP.003.BEL022_CABLES.KFP_DRAWING_NUMBER">#REF!</definedName>
    <definedName name="SAP.003.BEL022_CABLES.KFP_ENGINEERING_SZENARIO">#REF!</definedName>
    <definedName name="SAP.003.BEL022_CABLES.KFP_INPUT_ORIG_CABLE">#REF!</definedName>
    <definedName name="SAP.003.BEL022_CABLES.KFP_INTERMEDIATE_ID">#REF!</definedName>
    <definedName name="SAP.003.BEL022_CABLES.KFP_KKS">#REF!</definedName>
    <definedName name="SAP.003.BEL022_CABLES.KFP_LAY_DATE">#REF!</definedName>
    <definedName name="SAP.003.BEL022_CABLES.KFP_LAY_LENGTH">#REF!</definedName>
    <definedName name="SAP.003.BEL022_CABLES.KFP_LEVEL">#REF!</definedName>
    <definedName name="SAP.003.BEL022_CABLES.KFP_OPTION_1">#REF!</definedName>
    <definedName name="SAP.003.BEL022_CABLES.KFP_OPTION_2">#REF!</definedName>
    <definedName name="SAP.003.BEL022_CABLES.KFP_ORIGIN_ID">#REF!</definedName>
    <definedName name="SAP.003.BEL022_CABLES.KFP_ORIGIN_KEY">#REF!</definedName>
    <definedName name="SAP.003.BEL022_CABLES.KFP_ORIGIN_LOC">#REF!</definedName>
    <definedName name="SAP.003.BEL022_CABLES.KFP_ORIGIN_ROOM">#REF!</definedName>
    <definedName name="SAP.003.BEL022_CABLES.KFP_PLANNED_LENGTH">#REF!</definedName>
    <definedName name="SAP.003.BEL022_CABLES.KFP_PROKABEL_CHANGE">#REF!</definedName>
    <definedName name="SAP.003.BEL022_CABLES.KFP_ROUTED_LENGTH">#REF!</definedName>
    <definedName name="SAP.003.BEL022_CABLES.KFP_ROUTING_NUMBER">#REF!</definedName>
    <definedName name="SAP.003.BEL022_CABLES.KFP_RPP_SOURCE">#REF!</definedName>
    <definedName name="SAP.003.BEL022_CABLES.KFP_SITE_CHANGE">#REF!</definedName>
    <definedName name="SAP.003.BEL022_CABLES.KFP_STATUS_INPUT_CABLES">#REF!</definedName>
    <definedName name="SAP.003.BEL022_CABLES.KFP_TYPE_KEY">#REF!</definedName>
    <definedName name="SAP.003.BEL022_COMPONENTS.KFP_AABBCC_CODE_COMPONENTS">#REF!</definedName>
    <definedName name="SAP.003.BEL022_COMPONENTS.KFP_DESCRIPTION">#REF!</definedName>
    <definedName name="SAP.003.BEL022_COMPONENTS.KFP_DRAWING_NUMBER">#REF!</definedName>
    <definedName name="SAP.003.BEL022_COMPONENTS.KFP_ENGINEERING_SZENARIO">#REF!</definedName>
    <definedName name="SAP.003.BEL022_COMPONENTS.KFP_KKS">#REF!</definedName>
    <definedName name="SAP.003.BEL022_COMPONENTS.KFP_MANUFACTURER">#REF!</definedName>
    <definedName name="SAP.003.BEL022_COMPONENTS.KFP_MANUFACTURER_TYPE">#REF!</definedName>
    <definedName name="SAP.003.BEL022_COMPONENTS.KFP_ORIGIN_KEY">#REF!</definedName>
    <definedName name="SAP.003.BEL022_COMPONENTS.KFP_REMARK_COMPONENTS">#REF!</definedName>
    <definedName name="SAP.003.BEL022_COMPONENTS.KFP_ROOM_NUMBER_COMPONENTS">#REF!</definedName>
    <definedName name="SAP.003.BEL022_COMPONENTS.KFP_RPP_SOURCE">#REF!</definedName>
    <definedName name="SAP.003.BEL022_COMPONENTS.KFP_STATUS_INPUT_COMPONENTS">#REF!</definedName>
    <definedName name="SAP.003.BEL022_COMPONENTS.KFP_TECH_DESCRIPTION">#REF!</definedName>
    <definedName name="SAP.003.BEL022_COMPONENTS.KFP_TYPE_OF_EQUIPMENT">#REF!</definedName>
    <definedName name="SAP.003.BEL022_E_CONSUMERS.KFP_AABBCC_CODE_E_CONSUMERS">#REF!</definedName>
    <definedName name="SAP.003.BEL022_E_CONSUMERS.KFP_AMBIENT_TEMPERATURE">#REF!</definedName>
    <definedName name="SAP.003.BEL022_E_CONSUMERS.KFP_BIMETAL_FROM">#REF!</definedName>
    <definedName name="SAP.003.BEL022_E_CONSUMERS.KFP_BIMETAL_TO">#REF!</definedName>
    <definedName name="SAP.003.BEL022_E_CONSUMERS.KFP_BLACK_BOX_FEEDER_LOCATION">#REF!</definedName>
    <definedName name="SAP.003.BEL022_E_CONSUMERS.KFP_BLACK_BOX_SYSTEM">#REF!</definedName>
    <definedName name="SAP.003.BEL022_E_CONSUMERS.KFP_DEGREE_OF_PROTECTION">#REF!</definedName>
    <definedName name="SAP.003.BEL022_E_CONSUMERS.KFP_DESCRIPTION">#REF!</definedName>
    <definedName name="SAP.003.BEL022_E_CONSUMERS.KFP_DRAWING_NUMBER">#REF!</definedName>
    <definedName name="SAP.003.BEL022_E_CONSUMERS.KFP_ENGINEERING_SCOPE">#REF!</definedName>
    <definedName name="SAP.003.BEL022_E_CONSUMERS.KFP_ENGINEERING_SZENARIO">#REF!</definedName>
    <definedName name="SAP.003.BEL022_E_CONSUMERS.KFP_FEEDER_RATING">#REF!</definedName>
    <definedName name="SAP.003.BEL022_E_CONSUMERS.KFP_FUNCTION_AREA">#REF!</definedName>
    <definedName name="SAP.003.BEL022_E_CONSUMERS.KFP_FUNCTION_GROUP_CODE">#REF!</definedName>
    <definedName name="SAP.003.BEL022_E_CONSUMERS.KFP_HEAVY_DUTY_START">#REF!</definedName>
    <definedName name="SAP.003.BEL022_E_CONSUMERS.KFP_I_C_CONSUMER">#REF!</definedName>
    <definedName name="SAP.003.BEL022_E_CONSUMERS.KFP_INPUT_ORIG_E_CONSUMERS">#REF!</definedName>
    <definedName name="SAP.003.BEL022_E_CONSUMERS.KFP_KKS">#REF!</definedName>
    <definedName name="SAP.003.BEL022_E_CONSUMERS.KFP_LOCAL_CONTROL">#REF!</definedName>
    <definedName name="SAP.003.BEL022_E_CONSUMERS.KFP_MSR_CONFIGURATION">#REF!</definedName>
    <definedName name="SAP.003.BEL022_E_CONSUMERS.KFP_MSR_VARIANT">#REF!</definedName>
    <definedName name="SAP.003.BEL022_E_CONSUMERS.KFP_ORDERING_DEPARTMENT">#REF!</definedName>
    <definedName name="SAP.003.BEL022_E_CONSUMERS.KFP_ORIGIN_KEY">#REF!</definedName>
    <definedName name="SAP.003.BEL022_E_CONSUMERS.KFP_POWER_SOURCE">#REF!</definedName>
    <definedName name="SAP.003.BEL022_E_CONSUMERS.KFP_RATED_CURRENT">#REF!</definedName>
    <definedName name="SAP.003.BEL022_E_CONSUMERS.KFP_RATED_POWER">#REF!</definedName>
    <definedName name="SAP.003.BEL022_E_CONSUMERS.KFP_RATED_VOLTAGE">#REF!</definedName>
    <definedName name="SAP.003.BEL022_E_CONSUMERS.KFP_REMARK_E_CONSUMERS">#REF!</definedName>
    <definedName name="SAP.003.BEL022_E_CONSUMERS.KFP_REQUIRED_POWER">#REF!</definedName>
    <definedName name="SAP.003.BEL022_E_CONSUMERS.KFP_ROOM_NUMBER_E_CONSUMERS">#REF!</definedName>
    <definedName name="SAP.003.BEL022_E_CONSUMERS.KFP_ROOM_NUMBER_SWITCHGEAR">#REF!</definedName>
    <definedName name="SAP.003.BEL022_E_CONSUMERS.KFP_ROOM_TERMINATION_POINT">#REF!</definedName>
    <definedName name="SAP.003.BEL022_E_CONSUMERS.KFP_RPP_SOURCE">#REF!</definedName>
    <definedName name="SAP.003.BEL022_E_CONSUMERS.KFP_RUNNING_TIME">#REF!</definedName>
    <definedName name="SAP.003.BEL022_E_CONSUMERS.KFP_SCAN_TIME_E_CONSUMERS">#REF!</definedName>
    <definedName name="SAP.003.BEL022_E_CONSUMERS.KFP_SIMULTAN_FACTOR">#REF!</definedName>
    <definedName name="SAP.003.BEL022_E_CONSUMERS.KFP_STANDARD">#REF!</definedName>
    <definedName name="SAP.003.BEL022_E_CONSUMERS.KFP_START_UP_FACTOR">#REF!</definedName>
    <definedName name="SAP.003.BEL022_E_CONSUMERS.KFP_STATUS_ENG_E_CONSUMERS">#REF!</definedName>
    <definedName name="SAP.003.BEL022_E_CONSUMERS.KFP_STATUS_INPUT_E_CONSUMERS">#REF!</definedName>
    <definedName name="SAP.003.BEL022_E_CONSUMERS.KFP_SWITCHGEAR_FEEDER_LOCATION">#REF!</definedName>
    <definedName name="SAP.003.BEL022_E_CONSUMERS.KFP_TERMINATION_POINT">#REF!</definedName>
    <definedName name="SAP.003.BEL022_E_CONSUMERS.KFP_TYPE_OF_DRIVE">#REF!</definedName>
    <definedName name="SAP.003.BEL022_E_CONSUMERS.KFP_TYPE_OF_FEEDER">#REF!</definedName>
    <definedName name="SAP.003.BEL022_E_CONSUMERS.KFP_TYPE_OF_SWITCH">#REF!</definedName>
    <definedName name="SAP.003.BEL022_E_CONSUMERS.KFP_TYPE_OF_VOLTAGE">#REF!</definedName>
    <definedName name="SAP.003.BEL022_MEASUREMENT.KFP_AABBCC_CODE_MEASUREMENT">#REF!</definedName>
    <definedName name="SAP.003.BEL022_MEASUREMENT.KFP_AMBIENT_TEMPERATURE">#REF!</definedName>
    <definedName name="SAP.003.BEL022_MEASUREMENT.KFP_BLACK_BOX_SYSTEM">#REF!</definedName>
    <definedName name="SAP.003.BEL022_MEASUREMENT.KFP_DEGREE_OF_PROTECTION">#REF!</definedName>
    <definedName name="SAP.003.BEL022_MEASUREMENT.KFP_DESCRIPTION">#REF!</definedName>
    <definedName name="SAP.003.BEL022_MEASUREMENT.KFP_DEVICE_DESIGN">#REF!</definedName>
    <definedName name="SAP.003.BEL022_MEASUREMENT.KFP_DRAWING_NUMBER">#REF!</definedName>
    <definedName name="SAP.003.BEL022_MEASUREMENT.KFP_ENGINEERING_SCOPE">#REF!</definedName>
    <definedName name="SAP.003.BEL022_MEASUREMENT.KFP_ENGINEERING_SZENARIO">#REF!</definedName>
    <definedName name="SAP.003.BEL022_MEASUREMENT.KFP_EQUIPMENT_CODE">#REF!</definedName>
    <definedName name="SAP.003.BEL022_MEASUREMENT.KFP_FUNCTION_AREA">#REF!</definedName>
    <definedName name="SAP.003.BEL022_MEASUREMENT.KFP_FUNCTION_GROUP_CODE">#REF!</definedName>
    <definedName name="SAP.003.BEL022_MEASUREMENT.KFP_ID_CODE_PARENT_KKS2">#REF!</definedName>
    <definedName name="SAP.003.BEL022_MEASUREMENT.KFP_INPUT_ORIG_MEASUREMENT">#REF!</definedName>
    <definedName name="SAP.003.BEL022_MEASUREMENT.KFP_KKS">#REF!</definedName>
    <definedName name="SAP.003.BEL022_MEASUREMENT.KFP_MANUFACTURER">#REF!</definedName>
    <definedName name="SAP.003.BEL022_MEASUREMENT.KFP_MANUFACTURER_TYPE">#REF!</definedName>
    <definedName name="SAP.003.BEL022_MEASUREMENT.KFP_MATERIAL_CONNECT_MEASURE">#REF!</definedName>
    <definedName name="SAP.003.BEL022_MEASUREMENT.KFP_MAX_ALLOWED_WORK_PRESSURE">#REF!</definedName>
    <definedName name="SAP.003.BEL022_MEASUREMENT.KFP_MAX_ALLOWED_WORK_TEMP">#REF!</definedName>
    <definedName name="SAP.003.BEL022_MEASUREMENT.KFP_MEASURING_ACCURACY">#REF!</definedName>
    <definedName name="SAP.003.BEL022_MEASUREMENT.KFP_MECHANICAL_ACCESSORIES">#REF!</definedName>
    <definedName name="SAP.003.BEL022_MEASUREMENT.KFP_MECHANICAL_CONFIGURATION">#REF!</definedName>
    <definedName name="SAP.003.BEL022_MEASUREMENT.KFP_MEDIUM">#REF!</definedName>
    <definedName name="SAP.003.BEL022_MEASUREMENT.KFP_MIN_ALLOWED_WORK_PRESSURE">#REF!</definedName>
    <definedName name="SAP.003.BEL022_MEASUREMENT.KFP_MSR_APPLICATION">#REF!</definedName>
    <definedName name="SAP.003.BEL022_MEASUREMENT.KFP_MSR_CONFIGURATION">#REF!</definedName>
    <definedName name="SAP.003.BEL022_MEASUREMENT.KFP_MSR_VARIANT">#REF!</definedName>
    <definedName name="SAP.003.BEL022_MEASUREMENT.KFP_NOMINAL_DIAMETER">#REF!</definedName>
    <definedName name="SAP.003.BEL022_MEASUREMENT.KFP_ORDERING_DEPARTMENT">#REF!</definedName>
    <definedName name="SAP.003.BEL022_MEASUREMENT.KFP_ORIGIN_KEY">#REF!</definedName>
    <definedName name="SAP.003.BEL022_MEASUREMENT.KFP_RANGE_BEGIN">#REF!</definedName>
    <definedName name="SAP.003.BEL022_MEASUREMENT.KFP_RANGE_END">#REF!</definedName>
    <definedName name="SAP.003.BEL022_MEASUREMENT.KFP_REMARK_MEASUREMENT">#REF!</definedName>
    <definedName name="SAP.003.BEL022_MEASUREMENT.KFP_ROOM_NUMBER_MEASUREMENT">#REF!</definedName>
    <definedName name="SAP.003.BEL022_MEASUREMENT.KFP_ROOM_TERMINATION_POINT">#REF!</definedName>
    <definedName name="SAP.003.BEL022_MEASUREMENT.KFP_RPP_SOURCE">#REF!</definedName>
    <definedName name="SAP.003.BEL022_MEASUREMENT.KFP_RUNNING_TIME">#REF!</definedName>
    <definedName name="SAP.003.BEL022_MEASUREMENT.KFP_SCAN_TIME_MEASUREMENT">#REF!</definedName>
    <definedName name="SAP.003.BEL022_MEASUREMENT.KFP_SPECIAL_REQUIREMENTS">#REF!</definedName>
    <definedName name="SAP.003.BEL022_MEASUREMENT.KFP_STATUS_ENG_MEASUREMENT">#REF!</definedName>
    <definedName name="SAP.003.BEL022_MEASUREMENT.KFP_STATUS_INPUT_MEASUREMENT">#REF!</definedName>
    <definedName name="SAP.003.BEL022_MEASUREMENT.KFP_SUPPLIER">#REF!</definedName>
    <definedName name="SAP.003.BEL022_MEASUREMENT.KFP_TECHNICAL_DRAWING_NUMBER">#REF!</definedName>
    <definedName name="SAP.003.BEL022_MEASUREMENT.KFP_TERMINATION_POINT">#REF!</definedName>
    <definedName name="SAP.003.BEL022_MEASUREMENT.KFP_UNIT">#REF!</definedName>
    <definedName name="SAP.003.BEL022_PIPEWORK.KFP_AABBCC_CODE_PIPEWORK">#REF!</definedName>
    <definedName name="SAP.003.BEL022_PIPEWORK.KFP_DESCRIPTION">#REF!</definedName>
    <definedName name="SAP.003.BEL022_PIPEWORK.KFP_DRAWING_NUMBER">#REF!</definedName>
    <definedName name="SAP.003.BEL022_PIPEWORK.KFP_ENGINEERING_SZENARIO">#REF!</definedName>
    <definedName name="SAP.003.BEL022_PIPEWORK.KFP_INNER_DIAMETER">#REF!</definedName>
    <definedName name="SAP.003.BEL022_PIPEWORK.KFP_INSULATION_TECH_DETAILS">#REF!</definedName>
    <definedName name="SAP.003.BEL022_PIPEWORK.KFP_INSULATION_THICKNESS">#REF!</definedName>
    <definedName name="SAP.003.BEL022_PIPEWORK.KFP_KKS">#REF!</definedName>
    <definedName name="SAP.003.BEL022_PIPEWORK.KFP_MAX_ALLOWED_WORK_PRESSURE">#REF!</definedName>
    <definedName name="SAP.003.BEL022_PIPEWORK.KFP_MAX_ALLOWED_WORK_TEMP">#REF!</definedName>
    <definedName name="SAP.003.BEL022_PIPEWORK.KFP_MEDIUM">#REF!</definedName>
    <definedName name="SAP.003.BEL022_PIPEWORK.KFP_MIN_ALLOWED_WORK_PRESSURE">#REF!</definedName>
    <definedName name="SAP.003.BEL022_PIPEWORK.KFP_NOMINAL_DIAMETER">#REF!</definedName>
    <definedName name="SAP.003.BEL022_PIPEWORK.KFP_NOMINAL_PRESSURE">#REF!</definedName>
    <definedName name="SAP.003.BEL022_PIPEWORK.KFP_ORIGIN_KEY">#REF!</definedName>
    <definedName name="SAP.003.BEL022_PIPEWORK.KFP_OUTER_DIAMETER">#REF!</definedName>
    <definedName name="SAP.003.BEL022_PIPEWORK.KFP_PIPE_MATERIAL">#REF!</definedName>
    <definedName name="SAP.003.BEL022_PIPEWORK.KFP_PIPING_CLASS">#REF!</definedName>
    <definedName name="SAP.003.BEL022_PIPEWORK.KFP_REMARK_PIPEWORK">#REF!</definedName>
    <definedName name="SAP.003.BEL022_PIPEWORK.KFP_RPP_SOURCE">#REF!</definedName>
    <definedName name="SAP.003.BEL022_PIPEWORK.KFP_STANDARD_WALL_THICKNESS">#REF!</definedName>
    <definedName name="SAP.003.BEL022_PIPEWORK.KFP_STATUS_INPUT_PIPEWORK">#REF!</definedName>
    <definedName name="SAP.003.BEL022_PIPEWORK.KFP_WALL_THICKNESS">#REF!</definedName>
    <definedName name="SAP.003.BEL022_SIGNALS.KFP_APPLICATION_RANGE">#REF!</definedName>
    <definedName name="SAP.003.BEL022_SIGNALS.KFP_DESCRIPTION">#REF!</definedName>
    <definedName name="SAP.003.BEL022_SIGNALS.KFP_DRAWING_NUMBER">#REF!</definedName>
    <definedName name="SAP.003.BEL022_SIGNALS.KFP_ENGINEERING_SZENARIO">#REF!</definedName>
    <definedName name="SAP.003.BEL022_SIGNALS.KFP_KKS">#REF!</definedName>
    <definedName name="SAP.003.BEL022_SIGNALS.KFP_ORIGIN_KEY">#REF!</definedName>
    <definedName name="SAP.003.BEL022_SIGNALS.KFP_REMARK_SIGNALS">#REF!</definedName>
    <definedName name="SAP.003.BEL022_SIGNALS.KFP_RPP_SOURCE">#REF!</definedName>
    <definedName name="SAP.003.BEL022_SIGNALS.KFP_SETTING_DIRECTION">#REF!</definedName>
    <definedName name="SAP.003.BEL022_SIGNALS.KFP_SETTINGS">#REF!</definedName>
    <definedName name="SAP.003.BEL022_SIGNALS.KFP_SIGNAL_DESCRIPTION">#REF!</definedName>
    <definedName name="SAP.003.BEL022_SIGNALS.KFP_STATUS_INPUT_SIGNALS">#REF!</definedName>
    <definedName name="SAP.003.BEL022_SIGNALS.KFP_UNIT">#REF!</definedName>
    <definedName name="SAP.003.BEL022_VALVES.KFP_AABBCC_CODE_VALVES">#REF!</definedName>
    <definedName name="SAP.003.BEL022_VALVES.KFP_CASING_MATERIAL">#REF!</definedName>
    <definedName name="SAP.003.BEL022_VALVES.KFP_DESCRIPTION">#REF!</definedName>
    <definedName name="SAP.003.BEL022_VALVES.KFP_DIMENSION_CONNECT_INLET">#REF!</definedName>
    <definedName name="SAP.003.BEL022_VALVES.KFP_DIMENSION_CONNECT_OUTLET">#REF!</definedName>
    <definedName name="SAP.003.BEL022_VALVES.KFP_DRAWING_NUMBER">#REF!</definedName>
    <definedName name="SAP.003.BEL022_VALVES.KFP_ENGINEERING_SZENARIO">#REF!</definedName>
    <definedName name="SAP.003.BEL022_VALVES.KFP_KKS">#REF!</definedName>
    <definedName name="SAP.003.BEL022_VALVES.KFP_KWU_VALVE_TYPE_CODE_1">#REF!</definedName>
    <definedName name="SAP.003.BEL022_VALVES.KFP_KWU_VALVE_TYPE_CODE_2">#REF!</definedName>
    <definedName name="SAP.003.BEL022_VALVES.KFP_MANUFACTURER">#REF!</definedName>
    <definedName name="SAP.003.BEL022_VALVES.KFP_MANUFACTURER_TYPE">#REF!</definedName>
    <definedName name="SAP.003.BEL022_VALVES.KFP_MAX_ALLOWED_WORK_PRESSURE">#REF!</definedName>
    <definedName name="SAP.003.BEL022_VALVES.KFP_MAX_ALLOWED_WORK_TEMP">#REF!</definedName>
    <definedName name="SAP.003.BEL022_VALVES.KFP_MEDIUM">#REF!</definedName>
    <definedName name="SAP.003.BEL022_VALVES.KFP_MIN_ALLOWED_WORK_PRESSURE">#REF!</definedName>
    <definedName name="SAP.003.BEL022_VALVES.KFP_NOMINAL_DIAMETER">#REF!</definedName>
    <definedName name="SAP.003.BEL022_VALVES.KFP_NOMINAL_PRESSURE">#REF!</definedName>
    <definedName name="SAP.003.BEL022_VALVES.KFP_ORIGIN_KEY">#REF!</definedName>
    <definedName name="SAP.003.BEL022_VALVES.KFP_PIPE_MATERIAL">#REF!</definedName>
    <definedName name="SAP.003.BEL022_VALVES.KFP_REMARK_VALVES">#REF!</definedName>
    <definedName name="SAP.003.BEL022_VALVES.KFP_ROOM_NUMBER_VALVES">#REF!</definedName>
    <definedName name="SAP.003.BEL022_VALVES.KFP_RPP_SOURCE">#REF!</definedName>
    <definedName name="SAP.003.BEL022_VALVES.KFP_STATUS_INPUT_VALVES">#REF!</definedName>
    <definedName name="SAP.003.BEL022_VALVES.KFP_TYPE_OF_ACTUATION">#REF!</definedName>
    <definedName name="SAP.003.BEL022_VALVES.KFP_TYPE_OF_CONNECT_INLET">#REF!</definedName>
    <definedName name="SAP.003.BEL022_VALVES.KFP_TYPE_OF_CONNECT_OUTLET">#REF!</definedName>
    <definedName name="SAP.003.BEL022_VALVES.KFP_VALVE_LENGTH">#REF!</definedName>
    <definedName name="SAP.003.BEL022_VALVES.KFP_WEIGHT">#REF!</definedName>
    <definedName name="SAP.003.SAR695_MEASUREMENT.KFP_AABBCC_CODE_MEASUREMENT">#REF!</definedName>
    <definedName name="SAP.003.SAR695_MEASUREMENT.KFP_ADDRESS">#REF!</definedName>
    <definedName name="SAP.003.SAR695_MEASUREMENT.KFP_AMBIENT_TEMPERATURE">#REF!</definedName>
    <definedName name="SAP.003.SAR695_MEASUREMENT.KFP_AUTOMATION_SYSTEM">#REF!</definedName>
    <definedName name="SAP.003.SAR695_MEASUREMENT.KFP_BLACK_BOX_ID">#REF!</definedName>
    <definedName name="SAP.003.SAR695_MEASUREMENT.KFP_BLACK_BOX_SYSTEM">#REF!</definedName>
    <definedName name="SAP.003.SAR695_MEASUREMENT.KFP_CABINET">#REF!</definedName>
    <definedName name="SAP.003.SAR695_MEASUREMENT.KFP_DESCRIPTION">#REF!</definedName>
    <definedName name="SAP.003.SAR695_MEASUREMENT.KFP_DESCRIPTION_NATIVE_25">#REF!</definedName>
    <definedName name="SAP.003.SAR695_MEASUREMENT.KFP_DRAWING_NUMBER">#REF!</definedName>
    <definedName name="SAP.003.SAR695_MEASUREMENT.KFP_ENGINEERING_SCOPE">#REF!</definedName>
    <definedName name="SAP.003.SAR695_MEASUREMENT.KFP_ENGINEERING_SZENARIO">#REF!</definedName>
    <definedName name="SAP.003.SAR695_MEASUREMENT.KFP_FUNCTION_AREA">#REF!</definedName>
    <definedName name="SAP.003.SAR695_MEASUREMENT.KFP_FUNCTION_GROUP_CODE">#REF!</definedName>
    <definedName name="SAP.003.SAR695_MEASUREMENT.KFP_INPUT_ORIG_MEASUREMENT">#REF!</definedName>
    <definedName name="SAP.003.SAR695_MEASUREMENT.KFP_KKS">#REF!</definedName>
    <definedName name="SAP.003.SAR695_MEASUREMENT.KFP_LOCATION_AUTOMATION_SYSTEM">#REF!</definedName>
    <definedName name="SAP.003.SAR695_MEASUREMENT.KFP_MATERIAL_CONNECT_MEASURE">#REF!</definedName>
    <definedName name="SAP.003.SAR695_MEASUREMENT.KFP_MAX_ALLOWED_WORK_PRESSURE">#REF!</definedName>
    <definedName name="SAP.003.SAR695_MEASUREMENT.KFP_MAX_ALLOWED_WORK_TEMP">#REF!</definedName>
    <definedName name="SAP.003.SAR695_MEASUREMENT.KFP_MECHANICAL_ACCESSORIES">#REF!</definedName>
    <definedName name="SAP.003.SAR695_MEASUREMENT.KFP_MECHANICAL_CONFIGURATION">#REF!</definedName>
    <definedName name="SAP.003.SAR695_MEASUREMENT.KFP_MEDIUM">#REF!</definedName>
    <definedName name="SAP.003.SAR695_MEASUREMENT.KFP_MIN_ALLOWED_WORK_PRESSURE">#REF!</definedName>
    <definedName name="SAP.003.SAR695_MEASUREMENT.KFP_MSR_APPLICATION">#REF!</definedName>
    <definedName name="SAP.003.SAR695_MEASUREMENT.KFP_MSR_CONFIGURATION">#REF!</definedName>
    <definedName name="SAP.003.SAR695_MEASUREMENT.KFP_MSR_VARIANT">#REF!</definedName>
    <definedName name="SAP.003.SAR695_MEASUREMENT.KFP_NOMINAL_DIAMETER">#REF!</definedName>
    <definedName name="SAP.003.SAR695_MEASUREMENT.KFP_ORDERING_DEPARTMENT">#REF!</definedName>
    <definedName name="SAP.003.SAR695_MEASUREMENT.KFP_ORIGIN_KEY">#REF!</definedName>
    <definedName name="SAP.003.SAR695_MEASUREMENT.KFP_PDM">#REF!</definedName>
    <definedName name="SAP.003.SAR695_MEASUREMENT.KFP_RANGE_BEGIN">#REF!</definedName>
    <definedName name="SAP.003.SAR695_MEASUREMENT.KFP_RANGE_END">#REF!</definedName>
    <definedName name="SAP.003.SAR695_MEASUREMENT.KFP_REMARK_MEASUREMENT">#REF!</definedName>
    <definedName name="SAP.003.SAR695_MEASUREMENT.KFP_ROOM_AUTOMATION_SYSTEM">#REF!</definedName>
    <definedName name="SAP.003.SAR695_MEASUREMENT.KFP_ROOM_CABINET">#REF!</definedName>
    <definedName name="SAP.003.SAR695_MEASUREMENT.KFP_ROOM_NUMBER_MEASUREMENT">#REF!</definedName>
    <definedName name="SAP.003.SAR695_MEASUREMENT.KFP_ROOM_TERMINATION_POINT">#REF!</definedName>
    <definedName name="SAP.003.SAR695_MEASUREMENT.KFP_SCAN_TIME_MEASUREMENT">#REF!</definedName>
    <definedName name="SAP.003.SAR695_MEASUREMENT.KFP_SIGNAL_IC">#REF!</definedName>
    <definedName name="SAP.003.SAR695_MEASUREMENT.KFP_SIGNALLEVEL">#REF!</definedName>
    <definedName name="SAP.003.SAR695_MEASUREMENT.KFP_SPECIAL_REQUIREMENTS">#REF!</definedName>
    <definedName name="SAP.003.SAR695_MEASUREMENT.KFP_STATUS_ENG_MEASUREMENT">#REF!</definedName>
    <definedName name="SAP.003.SAR695_MEASUREMENT.KFP_STATUS_INPUT_MEASUREMENT">#REF!</definedName>
    <definedName name="SAP.003.SAR695_MEASUREMENT.KFP_SYS_RESP">#REF!</definedName>
    <definedName name="SAP.003.SAR695_MEASUREMENT.KFP_TERMINATION_POINT">#REF!</definedName>
    <definedName name="SAP.003.SAR695_MEASUREMENT.KFP_TOP">#REF!</definedName>
    <definedName name="SAP.003.SAR695_MEASUREMENT.KFP_UNIT">#REF!</definedName>
    <definedName name="SAP.003.SAR695_SIGNALS.KFP_AABBCC_CODE_MEASUREMENT">#REF!</definedName>
    <definedName name="SAP.003.SAR695_SIGNALS.KFP_ADDRESS">#REF!</definedName>
    <definedName name="SAP.003.SAR695_SIGNALS.KFP_AMBIENT_TEMPERATURE">#REF!</definedName>
    <definedName name="SAP.003.SAR695_SIGNALS.KFP_AUTOMATION_SYSTEM">#REF!</definedName>
    <definedName name="SAP.003.SAR695_SIGNALS.KFP_BLACK_BOX_ID">#REF!</definedName>
    <definedName name="SAP.003.SAR695_SIGNALS.KFP_BLACK_BOX_SYSTEM">#REF!</definedName>
    <definedName name="SAP.003.SAR695_SIGNALS.KFP_CABINET">#REF!</definedName>
    <definedName name="SAP.003.SAR695_SIGNALS.KFP_CONTROLLED_COMPONENT">#REF!</definedName>
    <definedName name="SAP.003.SAR695_SIGNALS.KFP_DESCRIPTION">#REF!</definedName>
    <definedName name="SAP.003.SAR695_SIGNALS.KFP_DESCRIPTION_NATIVE_25">#REF!</definedName>
    <definedName name="SAP.003.SAR695_SIGNALS.KFP_DRAWING_NUMBER">#REF!</definedName>
    <definedName name="SAP.003.SAR695_SIGNALS.KFP_ENGINEERING_SCOPE">#REF!</definedName>
    <definedName name="SAP.003.SAR695_SIGNALS.KFP_ENGINEERING_SZENARIO">#REF!</definedName>
    <definedName name="SAP.003.SAR695_SIGNALS.KFP_FUNCTION_AREA">#REF!</definedName>
    <definedName name="SAP.003.SAR695_SIGNALS.KFP_FUNCTION_GROUP_CODE">#REF!</definedName>
    <definedName name="SAP.003.SAR695_SIGNALS.KFP_INPUT_ORIG_MEASUREMENT">#REF!</definedName>
    <definedName name="SAP.003.SAR695_SIGNALS.KFP_KKS">#REF!</definedName>
    <definedName name="SAP.003.SAR695_SIGNALS.KFP_LOCATION_AUTOMATION_SYSTEM">#REF!</definedName>
    <definedName name="SAP.003.SAR695_SIGNALS.KFP_MATERIAL_CONNECT_MEASURE">#REF!</definedName>
    <definedName name="SAP.003.SAR695_SIGNALS.KFP_MAX_ALLOWED_WORK_PRESSURE">#REF!</definedName>
    <definedName name="SAP.003.SAR695_SIGNALS.KFP_MAX_ALLOWED_WORK_TEMP">#REF!</definedName>
    <definedName name="SAP.003.SAR695_SIGNALS.KFP_MECHANICAL_ACCESSORIES">#REF!</definedName>
    <definedName name="SAP.003.SAR695_SIGNALS.KFP_MECHANICAL_CONFIGURATION">#REF!</definedName>
    <definedName name="SAP.003.SAR695_SIGNALS.KFP_MEDIUM">#REF!</definedName>
    <definedName name="SAP.003.SAR695_SIGNALS.KFP_MIN_ALLOWED_WORK_PRESSURE">#REF!</definedName>
    <definedName name="SAP.003.SAR695_SIGNALS.KFP_MSR_APPLICATION">#REF!</definedName>
    <definedName name="SAP.003.SAR695_SIGNALS.KFP_MSR_CONFIGURATION">#REF!</definedName>
    <definedName name="SAP.003.SAR695_SIGNALS.KFP_MSR_VARIANT">#REF!</definedName>
    <definedName name="SAP.003.SAR695_SIGNALS.KFP_NOMINAL_DIAMETER">#REF!</definedName>
    <definedName name="SAP.003.SAR695_SIGNALS.KFP_ORDERING_DEPARTMENT">#REF!</definedName>
    <definedName name="SAP.003.SAR695_SIGNALS.KFP_ORIGIN_KEY">#REF!</definedName>
    <definedName name="SAP.003.SAR695_SIGNALS.KFP_PDM">#REF!</definedName>
    <definedName name="SAP.003.SAR695_SIGNALS.KFP_RANGE_BEGIN">#REF!</definedName>
    <definedName name="SAP.003.SAR695_SIGNALS.KFP_RANGE_END">#REF!</definedName>
    <definedName name="SAP.003.SAR695_SIGNALS.KFP_REMARK_MEASUREMENT">#REF!</definedName>
    <definedName name="SAP.003.SAR695_SIGNALS.KFP_ROOM_AUTOMATION_SYSTEM">#REF!</definedName>
    <definedName name="SAP.003.SAR695_SIGNALS.KFP_ROOM_CABINET">#REF!</definedName>
    <definedName name="SAP.003.SAR695_SIGNALS.KFP_ROOM_NUMBER_MEASUREMENT">#REF!</definedName>
    <definedName name="SAP.003.SAR695_SIGNALS.KFP_ROOM_TERMINATION_POINT">#REF!</definedName>
    <definedName name="SAP.003.SAR695_SIGNALS.KFP_SCAN_TIME_MEASUREMENT">#REF!</definedName>
    <definedName name="SAP.003.SAR695_SIGNALS.KFP_SIGNAL_IC">#REF!</definedName>
    <definedName name="SAP.003.SAR695_SIGNALS.KFP_SIGNALLEVEL">#REF!</definedName>
    <definedName name="SAP.003.SAR695_SIGNALS.KFP_SPECIAL_REQUIREMENTS">#REF!</definedName>
    <definedName name="SAP.003.SAR695_SIGNALS.KFP_STATUS_ENG_MEASUREMENT">#REF!</definedName>
    <definedName name="SAP.003.SAR695_SIGNALS.KFP_STATUS_INPUT_MEASUREMENT">#REF!</definedName>
    <definedName name="SAP.003.SAR695_SIGNALS.KFP_SYS_RESP">#REF!</definedName>
    <definedName name="SAP.003.SAR695_SIGNALS.KFP_TERMINATION_POINT">#REF!</definedName>
    <definedName name="SAP.003.SAR695_SIGNALS.KFP_TOP">#REF!</definedName>
    <definedName name="SAP.003.SAR695_SIGNALS.KFP_UNIT">#REF!</definedName>
    <definedName name="SAPBEXrevision" hidden="1">17</definedName>
    <definedName name="SAPBEXsysID" hidden="1">"IP2"</definedName>
    <definedName name="SAPBEXwbID" hidden="1">"2WBDC26P08SS96VO0GH34IWZA"</definedName>
    <definedName name="sas" localSheetId="50" hidden="1">{"'Sheet1'!$L$16"}</definedName>
    <definedName name="sas" localSheetId="11" hidden="1">{"'Sheet1'!$L$16"}</definedName>
    <definedName name="sas" localSheetId="1" hidden="1">{"'Sheet1'!$L$16"}</definedName>
    <definedName name="sas" localSheetId="2" hidden="1">{"'Sheet1'!$L$16"}</definedName>
    <definedName name="sas" localSheetId="10" hidden="1">{"'Sheet1'!$L$16"}</definedName>
    <definedName name="sas" localSheetId="15" hidden="1">{"'Sheet1'!$L$16"}</definedName>
    <definedName name="sas" localSheetId="18" hidden="1">{"'Sheet1'!$L$16"}</definedName>
    <definedName name="sas" localSheetId="17" hidden="1">{"'Sheet1'!$L$16"}</definedName>
    <definedName name="sas" localSheetId="16" hidden="1">{"'Sheet1'!$L$16"}</definedName>
    <definedName name="sas" localSheetId="14" hidden="1">{"'Sheet1'!$L$16"}</definedName>
    <definedName name="sas" localSheetId="13" hidden="1">{"'Sheet1'!$L$16"}</definedName>
    <definedName name="sas" localSheetId="3" hidden="1">{"'Sheet1'!$L$16"}</definedName>
    <definedName name="sas" hidden="1">{"'Sheet1'!$L$16"}</definedName>
    <definedName name="sasa" localSheetId="11" hidden="1">{#N/A,#N/A,FALSE,"CCTV"}</definedName>
    <definedName name="sasa" localSheetId="1" hidden="1">{#N/A,#N/A,FALSE,"CCTV"}</definedName>
    <definedName name="sasa" localSheetId="2" hidden="1">{#N/A,#N/A,FALSE,"CCTV"}</definedName>
    <definedName name="sasa" localSheetId="10" hidden="1">{#N/A,#N/A,FALSE,"CCTV"}</definedName>
    <definedName name="sasa" localSheetId="15" hidden="1">{#N/A,#N/A,FALSE,"CCTV"}</definedName>
    <definedName name="sasa" localSheetId="18" hidden="1">{#N/A,#N/A,FALSE,"CCTV"}</definedName>
    <definedName name="sasa" localSheetId="17" hidden="1">{#N/A,#N/A,FALSE,"CCTV"}</definedName>
    <definedName name="sasa" localSheetId="16" hidden="1">{#N/A,#N/A,FALSE,"CCTV"}</definedName>
    <definedName name="sasa" localSheetId="14" hidden="1">{#N/A,#N/A,FALSE,"CCTV"}</definedName>
    <definedName name="sasa" localSheetId="13" hidden="1">{#N/A,#N/A,FALSE,"CCTV"}</definedName>
    <definedName name="sasa" localSheetId="3" hidden="1">{#N/A,#N/A,FALSE,"CCTV"}</definedName>
    <definedName name="sasa" hidden="1">{#N/A,#N/A,FALSE,"CCTV"}</definedName>
    <definedName name="SASASASSSSSS" localSheetId="11" hidden="1">{#N/A,#N/A,FALSE,"Project Cost Summary";#N/A,#N/A,FALSE,"Man Hour Summary"}</definedName>
    <definedName name="SASASASSSSSS" localSheetId="1" hidden="1">{#N/A,#N/A,FALSE,"Project Cost Summary";#N/A,#N/A,FALSE,"Man Hour Summary"}</definedName>
    <definedName name="SASASASSSSSS" localSheetId="2" hidden="1">{#N/A,#N/A,FALSE,"Project Cost Summary";#N/A,#N/A,FALSE,"Man Hour Summary"}</definedName>
    <definedName name="SASASASSSSSS" localSheetId="10" hidden="1">{#N/A,#N/A,FALSE,"Project Cost Summary";#N/A,#N/A,FALSE,"Man Hour Summary"}</definedName>
    <definedName name="SASASASSSSSS" localSheetId="15" hidden="1">{#N/A,#N/A,FALSE,"Project Cost Summary";#N/A,#N/A,FALSE,"Man Hour Summary"}</definedName>
    <definedName name="SASASASSSSSS" localSheetId="18" hidden="1">{#N/A,#N/A,FALSE,"Project Cost Summary";#N/A,#N/A,FALSE,"Man Hour Summary"}</definedName>
    <definedName name="SASASASSSSSS" localSheetId="17" hidden="1">{#N/A,#N/A,FALSE,"Project Cost Summary";#N/A,#N/A,FALSE,"Man Hour Summary"}</definedName>
    <definedName name="SASASASSSSSS" localSheetId="16" hidden="1">{#N/A,#N/A,FALSE,"Project Cost Summary";#N/A,#N/A,FALSE,"Man Hour Summary"}</definedName>
    <definedName name="SASASASSSSSS" localSheetId="14" hidden="1">{#N/A,#N/A,FALSE,"Project Cost Summary";#N/A,#N/A,FALSE,"Man Hour Summary"}</definedName>
    <definedName name="SASASASSSSSS" localSheetId="13" hidden="1">{#N/A,#N/A,FALSE,"Project Cost Summary";#N/A,#N/A,FALSE,"Man Hour Summary"}</definedName>
    <definedName name="SASASASSSSSS" localSheetId="3" hidden="1">{#N/A,#N/A,FALSE,"Project Cost Summary";#N/A,#N/A,FALSE,"Man Hour Summary"}</definedName>
    <definedName name="SASASASSSSSS" hidden="1">{#N/A,#N/A,FALSE,"Project Cost Summary";#N/A,#N/A,FALSE,"Man Hour Summary"}</definedName>
    <definedName name="SASSASAS" localSheetId="11" hidden="1">{#N/A,#N/A,FALSE,"Project Cost Summary";#N/A,#N/A,FALSE,"Man Hour Summary"}</definedName>
    <definedName name="SASSASAS" localSheetId="1" hidden="1">{#N/A,#N/A,FALSE,"Project Cost Summary";#N/A,#N/A,FALSE,"Man Hour Summary"}</definedName>
    <definedName name="SASSASAS" localSheetId="2" hidden="1">{#N/A,#N/A,FALSE,"Project Cost Summary";#N/A,#N/A,FALSE,"Man Hour Summary"}</definedName>
    <definedName name="SASSASAS" localSheetId="10" hidden="1">{#N/A,#N/A,FALSE,"Project Cost Summary";#N/A,#N/A,FALSE,"Man Hour Summary"}</definedName>
    <definedName name="SASSASAS" localSheetId="15" hidden="1">{#N/A,#N/A,FALSE,"Project Cost Summary";#N/A,#N/A,FALSE,"Man Hour Summary"}</definedName>
    <definedName name="SASSASAS" localSheetId="18" hidden="1">{#N/A,#N/A,FALSE,"Project Cost Summary";#N/A,#N/A,FALSE,"Man Hour Summary"}</definedName>
    <definedName name="SASSASAS" localSheetId="17" hidden="1">{#N/A,#N/A,FALSE,"Project Cost Summary";#N/A,#N/A,FALSE,"Man Hour Summary"}</definedName>
    <definedName name="SASSASAS" localSheetId="16" hidden="1">{#N/A,#N/A,FALSE,"Project Cost Summary";#N/A,#N/A,FALSE,"Man Hour Summary"}</definedName>
    <definedName name="SASSASAS" localSheetId="14" hidden="1">{#N/A,#N/A,FALSE,"Project Cost Summary";#N/A,#N/A,FALSE,"Man Hour Summary"}</definedName>
    <definedName name="SASSASAS" localSheetId="13" hidden="1">{#N/A,#N/A,FALSE,"Project Cost Summary";#N/A,#N/A,FALSE,"Man Hour Summary"}</definedName>
    <definedName name="SASSASAS" localSheetId="3" hidden="1">{#N/A,#N/A,FALSE,"Project Cost Summary";#N/A,#N/A,FALSE,"Man Hour Summary"}</definedName>
    <definedName name="SASSASAS" hidden="1">{#N/A,#N/A,FALSE,"Project Cost Summary";#N/A,#N/A,FALSE,"Man Hour Summary"}</definedName>
    <definedName name="saved_bmc_config">#REF!</definedName>
    <definedName name="SB">[115]IBASE!$AH$7:$AL$14</definedName>
    <definedName name="scaffolding" localSheetId="7">[126]!scaffolding</definedName>
    <definedName name="scaffolding" localSheetId="5">[126]!scaffolding</definedName>
    <definedName name="scaffolding" localSheetId="23">[126]!scaffolding</definedName>
    <definedName name="scaffolding" localSheetId="24">[126]!scaffolding</definedName>
    <definedName name="scaffolding" localSheetId="41">[126]!scaffolding</definedName>
    <definedName name="scaffolding" localSheetId="46">[126]!scaffolding</definedName>
    <definedName name="scaffolding" localSheetId="45">[126]!scaffolding</definedName>
    <definedName name="scaffolding" localSheetId="38">[126]!scaffolding</definedName>
    <definedName name="scaffolding" localSheetId="30">[126]!scaffolding</definedName>
    <definedName name="scaffolding" localSheetId="29">[126]!scaffolding</definedName>
    <definedName name="scaffolding" localSheetId="31">[126]!scaffolding</definedName>
    <definedName name="scaffolding" localSheetId="37">[126]!scaffolding</definedName>
    <definedName name="scaffolding" localSheetId="28">[126]!scaffolding</definedName>
    <definedName name="scaffolding" localSheetId="36">[126]!scaffolding</definedName>
    <definedName name="scaffolding" localSheetId="44">[126]!scaffolding</definedName>
    <definedName name="scaffolding" localSheetId="43">[126]!scaffolding</definedName>
    <definedName name="scaffolding" localSheetId="39">[126]!scaffolding</definedName>
    <definedName name="scaffolding" localSheetId="47">[126]!scaffolding</definedName>
    <definedName name="scaffolding" localSheetId="42">[126]!scaffolding</definedName>
    <definedName name="scaffolding" localSheetId="0">[126]!scaffolding</definedName>
    <definedName name="scaffolding" localSheetId="11">[126]!scaffolding</definedName>
    <definedName name="scaffolding" localSheetId="1">[126]!scaffolding</definedName>
    <definedName name="scaffolding" localSheetId="9">[126]!scaffolding</definedName>
    <definedName name="scaffolding" localSheetId="8">[126]!scaffolding</definedName>
    <definedName name="scaffolding" localSheetId="2">[126]!scaffolding</definedName>
    <definedName name="scaffolding" localSheetId="25">[126]!scaffolding</definedName>
    <definedName name="scaffolding" localSheetId="35">[126]!scaffolding</definedName>
    <definedName name="scaffolding" localSheetId="6">[126]!scaffolding</definedName>
    <definedName name="scaffolding" localSheetId="34">[126]!scaffolding</definedName>
    <definedName name="scaffolding" localSheetId="33">[126]!scaffolding</definedName>
    <definedName name="scaffolding" localSheetId="27">[126]!scaffolding</definedName>
    <definedName name="scaffolding" localSheetId="26">[126]!scaffolding</definedName>
    <definedName name="scaffolding" localSheetId="32">[126]!scaffolding</definedName>
    <definedName name="scaffolding" localSheetId="22">[126]!scaffolding</definedName>
    <definedName name="scaffolding" localSheetId="10">[126]!scaffolding</definedName>
    <definedName name="scaffolding" localSheetId="15">[126]!scaffolding</definedName>
    <definedName name="scaffolding" localSheetId="18">[126]!scaffolding</definedName>
    <definedName name="scaffolding" localSheetId="20">[126]!scaffolding</definedName>
    <definedName name="scaffolding" localSheetId="40">[126]!scaffolding</definedName>
    <definedName name="scaffolding" localSheetId="21">[126]!scaffolding</definedName>
    <definedName name="scaffolding" localSheetId="19">[126]!scaffolding</definedName>
    <definedName name="scaffolding" localSheetId="17">[126]!scaffolding</definedName>
    <definedName name="scaffolding" localSheetId="16">[126]!scaffolding</definedName>
    <definedName name="scaffolding" localSheetId="14">[126]!scaffolding</definedName>
    <definedName name="scaffolding" localSheetId="13">[126]!scaffolding</definedName>
    <definedName name="scaffolding" localSheetId="3">[126]!scaffolding</definedName>
    <definedName name="scaffolding" localSheetId="4">[126]!scaffolding</definedName>
    <definedName name="scaffolding">[126]!scaffolding</definedName>
    <definedName name="SCCseInfo">#REF!</definedName>
    <definedName name="SCH" localSheetId="11">#REF!</definedName>
    <definedName name="SCH" localSheetId="1">#REF!</definedName>
    <definedName name="SCH" localSheetId="2">#REF!</definedName>
    <definedName name="SCH" localSheetId="10">#REF!</definedName>
    <definedName name="SCH" localSheetId="15">#REF!</definedName>
    <definedName name="SCH" localSheetId="18">#REF!</definedName>
    <definedName name="SCH" localSheetId="17">#REF!</definedName>
    <definedName name="SCH" localSheetId="16">#REF!</definedName>
    <definedName name="SCH" localSheetId="14">#REF!</definedName>
    <definedName name="SCH" localSheetId="13">#REF!</definedName>
    <definedName name="SCH" localSheetId="3">#REF!</definedName>
    <definedName name="SCH">#REF!</definedName>
    <definedName name="Schaltschrank">#REF!</definedName>
    <definedName name="SCHEDULE">#REF!</definedName>
    <definedName name="Schriftzug">#REF!</definedName>
    <definedName name="SCMaxSumy">#REF!</definedName>
    <definedName name="scr">[127]gVL!$Q$33</definedName>
    <definedName name="SCtoCC">#REF!</definedName>
    <definedName name="sd" localSheetId="11" hidden="1">{#N/A,#N/A,TRUE,"Mhr_Sum"}</definedName>
    <definedName name="sd" localSheetId="1" hidden="1">{#N/A,#N/A,TRUE,"Mhr_Sum"}</definedName>
    <definedName name="sd" localSheetId="2" hidden="1">{#N/A,#N/A,TRUE,"Mhr_Sum"}</definedName>
    <definedName name="sd" localSheetId="10" hidden="1">{#N/A,#N/A,TRUE,"Mhr_Sum"}</definedName>
    <definedName name="sd" localSheetId="15" hidden="1">{#N/A,#N/A,TRUE,"Mhr_Sum"}</definedName>
    <definedName name="sd" localSheetId="18" hidden="1">{#N/A,#N/A,TRUE,"Mhr_Sum"}</definedName>
    <definedName name="sd" localSheetId="17" hidden="1">{#N/A,#N/A,TRUE,"Mhr_Sum"}</definedName>
    <definedName name="sd" localSheetId="16" hidden="1">{#N/A,#N/A,TRUE,"Mhr_Sum"}</definedName>
    <definedName name="sd" localSheetId="14" hidden="1">{#N/A,#N/A,TRUE,"Mhr_Sum"}</definedName>
    <definedName name="sd" localSheetId="13" hidden="1">{#N/A,#N/A,TRUE,"Mhr_Sum"}</definedName>
    <definedName name="sd" localSheetId="3" hidden="1">{#N/A,#N/A,TRUE,"Mhr_Sum"}</definedName>
    <definedName name="sd" hidden="1">{#N/A,#N/A,TRUE,"Mhr_Sum"}</definedName>
    <definedName name="SDAF" localSheetId="2" hidden="1">{#N/A,#N/A,FALSE,"CCTV"}</definedName>
    <definedName name="SDAF" localSheetId="3" hidden="1">{#N/A,#N/A,FALSE,"CCTV"}</definedName>
    <definedName name="SDAF" hidden="1">{#N/A,#N/A,FALSE,"CCTV"}</definedName>
    <definedName name="Sdate">#REF!</definedName>
    <definedName name="SDCFG\" localSheetId="2" hidden="1">{#N/A,#N/A,FALSE,"운반시간"}</definedName>
    <definedName name="SDCFG\" localSheetId="3" hidden="1">{#N/A,#N/A,FALSE,"운반시간"}</definedName>
    <definedName name="SDCFG\" hidden="1">{#N/A,#N/A,FALSE,"운반시간"}</definedName>
    <definedName name="sdcsd" localSheetId="50" hidden="1">{"'Sheet1'!$L$16"}</definedName>
    <definedName name="sdcsd" localSheetId="11" hidden="1">{"'Sheet1'!$L$16"}</definedName>
    <definedName name="sdcsd" localSheetId="1" hidden="1">{"'Sheet1'!$L$16"}</definedName>
    <definedName name="sdcsd" localSheetId="2" hidden="1">{"'Sheet1'!$L$16"}</definedName>
    <definedName name="sdcsd" localSheetId="10" hidden="1">{"'Sheet1'!$L$16"}</definedName>
    <definedName name="sdcsd" localSheetId="15" hidden="1">{"'Sheet1'!$L$16"}</definedName>
    <definedName name="sdcsd" localSheetId="18" hidden="1">{"'Sheet1'!$L$16"}</definedName>
    <definedName name="sdcsd" localSheetId="17" hidden="1">{"'Sheet1'!$L$16"}</definedName>
    <definedName name="sdcsd" localSheetId="16" hidden="1">{"'Sheet1'!$L$16"}</definedName>
    <definedName name="sdcsd" localSheetId="14" hidden="1">{"'Sheet1'!$L$16"}</definedName>
    <definedName name="sdcsd" localSheetId="13" hidden="1">{"'Sheet1'!$L$16"}</definedName>
    <definedName name="sdcsd" localSheetId="3" hidden="1">{"'Sheet1'!$L$16"}</definedName>
    <definedName name="sdcsd" hidden="1">{"'Sheet1'!$L$16"}</definedName>
    <definedName name="sdf" localSheetId="50" hidden="1">{"'Sheet1'!$L$16"}</definedName>
    <definedName name="sdf" localSheetId="11" hidden="1">{"'Sheet1'!$L$16"}</definedName>
    <definedName name="sdf" localSheetId="1" hidden="1">{"'Sheet1'!$L$16"}</definedName>
    <definedName name="sdf" localSheetId="2" hidden="1">{"'Sheet1'!$L$16"}</definedName>
    <definedName name="sdf" localSheetId="10" hidden="1">{"'Sheet1'!$L$16"}</definedName>
    <definedName name="sdf" localSheetId="15" hidden="1">{"'Sheet1'!$L$16"}</definedName>
    <definedName name="sdf" localSheetId="18" hidden="1">{"'Sheet1'!$L$16"}</definedName>
    <definedName name="sdf" localSheetId="17" hidden="1">{"'Sheet1'!$L$16"}</definedName>
    <definedName name="sdf" localSheetId="16" hidden="1">{"'Sheet1'!$L$16"}</definedName>
    <definedName name="sdf" localSheetId="14" hidden="1">{"'Sheet1'!$L$16"}</definedName>
    <definedName name="sdf" localSheetId="13" hidden="1">{"'Sheet1'!$L$16"}</definedName>
    <definedName name="sdf" localSheetId="3" hidden="1">{"'Sheet1'!$L$16"}</definedName>
    <definedName name="sdf" hidden="1">{"'Sheet1'!$L$16"}</definedName>
    <definedName name="SDFAS" hidden="1">#REF!</definedName>
    <definedName name="sdfdf" localSheetId="2" hidden="1">{"'장비'!$A$3:$M$12"}</definedName>
    <definedName name="sdfdf" localSheetId="3" hidden="1">{"'장비'!$A$3:$M$12"}</definedName>
    <definedName name="sdfdf" hidden="1">{"'장비'!$A$3:$M$12"}</definedName>
    <definedName name="sdfdsfsx" localSheetId="2" hidden="1">{#N/A,#N/A,FALSE,"CCTV"}</definedName>
    <definedName name="sdfdsfsx" localSheetId="3" hidden="1">{#N/A,#N/A,FALSE,"CCTV"}</definedName>
    <definedName name="sdfdsfsx" hidden="1">{#N/A,#N/A,FALSE,"CCTV"}</definedName>
    <definedName name="sdfg" localSheetId="11" hidden="1">[44]Cash2!$J$16:$J$36</definedName>
    <definedName name="sdfg" localSheetId="1" hidden="1">[44]Cash2!$J$16:$J$36</definedName>
    <definedName name="sdfg" localSheetId="2" hidden="1">[44]Cash2!$J$16:$J$36</definedName>
    <definedName name="sdfg" localSheetId="10" hidden="1">[44]Cash2!$J$16:$J$36</definedName>
    <definedName name="sdfg" localSheetId="15" hidden="1">[44]Cash2!$J$16:$J$36</definedName>
    <definedName name="sdfg" localSheetId="18" hidden="1">[44]Cash2!$J$16:$J$36</definedName>
    <definedName name="sdfg" localSheetId="17" hidden="1">[44]Cash2!$J$16:$J$36</definedName>
    <definedName name="sdfg" localSheetId="16" hidden="1">[44]Cash2!$J$16:$J$36</definedName>
    <definedName name="sdfg" localSheetId="14" hidden="1">[44]Cash2!$J$16:$J$36</definedName>
    <definedName name="sdfg" localSheetId="13" hidden="1">[44]Cash2!$J$16:$J$36</definedName>
    <definedName name="sdfg" localSheetId="3" hidden="1">[44]Cash2!$J$16:$J$36</definedName>
    <definedName name="sdfg" hidden="1">[44]Cash2!$J$16:$J$36</definedName>
    <definedName name="SDFGFH" localSheetId="2" hidden="1">{#N/A,#N/A,FALSE,"부대2"}</definedName>
    <definedName name="SDFGFH" localSheetId="3" hidden="1">{#N/A,#N/A,FALSE,"부대2"}</definedName>
    <definedName name="SDFGFH" hidden="1">{#N/A,#N/A,FALSE,"부대2"}</definedName>
    <definedName name="SDFSAFSADFS" localSheetId="2" hidden="1">{#N/A,#N/A,FALSE,"혼합골재"}</definedName>
    <definedName name="SDFSAFSADFS" localSheetId="3" hidden="1">{#N/A,#N/A,FALSE,"혼합골재"}</definedName>
    <definedName name="SDFSAFSADFS" hidden="1">{#N/A,#N/A,FALSE,"혼합골재"}</definedName>
    <definedName name="sdfsdfsd" localSheetId="50" hidden="1">{"'Sheet1'!$L$16"}</definedName>
    <definedName name="sdfsdfsd" localSheetId="11" hidden="1">{"'Sheet1'!$L$16"}</definedName>
    <definedName name="sdfsdfsd" localSheetId="1" hidden="1">{"'Sheet1'!$L$16"}</definedName>
    <definedName name="sdfsdfsd" localSheetId="2" hidden="1">{"'Sheet1'!$L$16"}</definedName>
    <definedName name="sdfsdfsd" localSheetId="10" hidden="1">{"'Sheet1'!$L$16"}</definedName>
    <definedName name="sdfsdfsd" localSheetId="15" hidden="1">{"'Sheet1'!$L$16"}</definedName>
    <definedName name="sdfsdfsd" localSheetId="18" hidden="1">{"'Sheet1'!$L$16"}</definedName>
    <definedName name="sdfsdfsd" localSheetId="17" hidden="1">{"'Sheet1'!$L$16"}</definedName>
    <definedName name="sdfsdfsd" localSheetId="16" hidden="1">{"'Sheet1'!$L$16"}</definedName>
    <definedName name="sdfsdfsd" localSheetId="14" hidden="1">{"'Sheet1'!$L$16"}</definedName>
    <definedName name="sdfsdfsd" localSheetId="13" hidden="1">{"'Sheet1'!$L$16"}</definedName>
    <definedName name="sdfsdfsd" localSheetId="3" hidden="1">{"'Sheet1'!$L$16"}</definedName>
    <definedName name="sdfsdfsd" hidden="1">{"'Sheet1'!$L$16"}</definedName>
    <definedName name="ｓｄｆｓｄｆｓｄｆｓｄｆ" localSheetId="11" hidden="1">{#N/A,#N/A,FALSE,"１）背景";#N/A,#N/A,FALSE,"２）前提事項";#N/A,#N/A,FALSE,"３）優先順位";#N/A,#N/A,FALSE,"４）改善サマリー";#N/A,#N/A,FALSE,"５）懸念-1";#N/A,#N/A,FALSE,"５）懸念-2";#N/A,#N/A,FALSE,"５）懸念-3";#N/A,#N/A,FALSE,"５）懸念-4";#N/A,#N/A,FALSE,"６）組織図";#N/A,#N/A,FALSE,"６）スケジュール"}</definedName>
    <definedName name="ｓｄｆｓｄｆｓｄｆｓｄｆ" localSheetId="1" hidden="1">{#N/A,#N/A,FALSE,"１）背景";#N/A,#N/A,FALSE,"２）前提事項";#N/A,#N/A,FALSE,"３）優先順位";#N/A,#N/A,FALSE,"４）改善サマリー";#N/A,#N/A,FALSE,"５）懸念-1";#N/A,#N/A,FALSE,"５）懸念-2";#N/A,#N/A,FALSE,"５）懸念-3";#N/A,#N/A,FALSE,"５）懸念-4";#N/A,#N/A,FALSE,"６）組織図";#N/A,#N/A,FALSE,"６）スケジュール"}</definedName>
    <definedName name="ｓｄｆｓｄｆｓｄｆｓｄｆ" localSheetId="2" hidden="1">{#N/A,#N/A,FALSE,"１）背景";#N/A,#N/A,FALSE,"２）前提事項";#N/A,#N/A,FALSE,"３）優先順位";#N/A,#N/A,FALSE,"４）改善サマリー";#N/A,#N/A,FALSE,"５）懸念-1";#N/A,#N/A,FALSE,"５）懸念-2";#N/A,#N/A,FALSE,"５）懸念-3";#N/A,#N/A,FALSE,"５）懸念-4";#N/A,#N/A,FALSE,"６）組織図";#N/A,#N/A,FALSE,"６）スケジュール"}</definedName>
    <definedName name="ｓｄｆｓｄｆｓｄｆｓｄｆ" localSheetId="10" hidden="1">{#N/A,#N/A,FALSE,"１）背景";#N/A,#N/A,FALSE,"２）前提事項";#N/A,#N/A,FALSE,"３）優先順位";#N/A,#N/A,FALSE,"４）改善サマリー";#N/A,#N/A,FALSE,"５）懸念-1";#N/A,#N/A,FALSE,"５）懸念-2";#N/A,#N/A,FALSE,"５）懸念-3";#N/A,#N/A,FALSE,"５）懸念-4";#N/A,#N/A,FALSE,"６）組織図";#N/A,#N/A,FALSE,"６）スケジュール"}</definedName>
    <definedName name="ｓｄｆｓｄｆｓｄｆｓｄｆ" localSheetId="15" hidden="1">{#N/A,#N/A,FALSE,"１）背景";#N/A,#N/A,FALSE,"２）前提事項";#N/A,#N/A,FALSE,"３）優先順位";#N/A,#N/A,FALSE,"４）改善サマリー";#N/A,#N/A,FALSE,"５）懸念-1";#N/A,#N/A,FALSE,"５）懸念-2";#N/A,#N/A,FALSE,"５）懸念-3";#N/A,#N/A,FALSE,"５）懸念-4";#N/A,#N/A,FALSE,"６）組織図";#N/A,#N/A,FALSE,"６）スケジュール"}</definedName>
    <definedName name="ｓｄｆｓｄｆｓｄｆｓｄｆ" localSheetId="18" hidden="1">{#N/A,#N/A,FALSE,"１）背景";#N/A,#N/A,FALSE,"２）前提事項";#N/A,#N/A,FALSE,"３）優先順位";#N/A,#N/A,FALSE,"４）改善サマリー";#N/A,#N/A,FALSE,"５）懸念-1";#N/A,#N/A,FALSE,"５）懸念-2";#N/A,#N/A,FALSE,"５）懸念-3";#N/A,#N/A,FALSE,"５）懸念-4";#N/A,#N/A,FALSE,"６）組織図";#N/A,#N/A,FALSE,"６）スケジュール"}</definedName>
    <definedName name="ｓｄｆｓｄｆｓｄｆｓｄｆ" localSheetId="17" hidden="1">{#N/A,#N/A,FALSE,"１）背景";#N/A,#N/A,FALSE,"２）前提事項";#N/A,#N/A,FALSE,"３）優先順位";#N/A,#N/A,FALSE,"４）改善サマリー";#N/A,#N/A,FALSE,"５）懸念-1";#N/A,#N/A,FALSE,"５）懸念-2";#N/A,#N/A,FALSE,"５）懸念-3";#N/A,#N/A,FALSE,"５）懸念-4";#N/A,#N/A,FALSE,"６）組織図";#N/A,#N/A,FALSE,"６）スケジュール"}</definedName>
    <definedName name="ｓｄｆｓｄｆｓｄｆｓｄｆ" localSheetId="16" hidden="1">{#N/A,#N/A,FALSE,"１）背景";#N/A,#N/A,FALSE,"２）前提事項";#N/A,#N/A,FALSE,"３）優先順位";#N/A,#N/A,FALSE,"４）改善サマリー";#N/A,#N/A,FALSE,"５）懸念-1";#N/A,#N/A,FALSE,"５）懸念-2";#N/A,#N/A,FALSE,"５）懸念-3";#N/A,#N/A,FALSE,"５）懸念-4";#N/A,#N/A,FALSE,"６）組織図";#N/A,#N/A,FALSE,"６）スケジュール"}</definedName>
    <definedName name="ｓｄｆｓｄｆｓｄｆｓｄｆ" localSheetId="14" hidden="1">{#N/A,#N/A,FALSE,"１）背景";#N/A,#N/A,FALSE,"２）前提事項";#N/A,#N/A,FALSE,"３）優先順位";#N/A,#N/A,FALSE,"４）改善サマリー";#N/A,#N/A,FALSE,"５）懸念-1";#N/A,#N/A,FALSE,"５）懸念-2";#N/A,#N/A,FALSE,"５）懸念-3";#N/A,#N/A,FALSE,"５）懸念-4";#N/A,#N/A,FALSE,"６）組織図";#N/A,#N/A,FALSE,"６）スケジュール"}</definedName>
    <definedName name="ｓｄｆｓｄｆｓｄｆｓｄｆ" localSheetId="13" hidden="1">{#N/A,#N/A,FALSE,"１）背景";#N/A,#N/A,FALSE,"２）前提事項";#N/A,#N/A,FALSE,"３）優先順位";#N/A,#N/A,FALSE,"４）改善サマリー";#N/A,#N/A,FALSE,"５）懸念-1";#N/A,#N/A,FALSE,"５）懸念-2";#N/A,#N/A,FALSE,"５）懸念-3";#N/A,#N/A,FALSE,"５）懸念-4";#N/A,#N/A,FALSE,"６）組織図";#N/A,#N/A,FALSE,"６）スケジュール"}</definedName>
    <definedName name="ｓｄｆｓｄｆｓｄｆｓｄｆ" localSheetId="3" hidden="1">{#N/A,#N/A,FALSE,"１）背景";#N/A,#N/A,FALSE,"２）前提事項";#N/A,#N/A,FALSE,"３）優先順位";#N/A,#N/A,FALSE,"４）改善サマリー";#N/A,#N/A,FALSE,"５）懸念-1";#N/A,#N/A,FALSE,"５）懸念-2";#N/A,#N/A,FALSE,"５）懸念-3";#N/A,#N/A,FALSE,"５）懸念-4";#N/A,#N/A,FALSE,"６）組織図";#N/A,#N/A,FALSE,"６）スケジュール"}</definedName>
    <definedName name="ｓｄｆｓｄｆｓｄｆｓｄｆ" hidden="1">{#N/A,#N/A,FALSE,"１）背景";#N/A,#N/A,FALSE,"２）前提事項";#N/A,#N/A,FALSE,"３）優先順位";#N/A,#N/A,FALSE,"４）改善サマリー";#N/A,#N/A,FALSE,"５）懸念-1";#N/A,#N/A,FALSE,"５）懸念-2";#N/A,#N/A,FALSE,"５）懸念-3";#N/A,#N/A,FALSE,"５）懸念-4";#N/A,#N/A,FALSE,"６）組織図";#N/A,#N/A,FALSE,"６）スケジュール"}</definedName>
    <definedName name="sdfsf" localSheetId="50" hidden="1">{"'Sheet1'!$L$16"}</definedName>
    <definedName name="sdfsf" localSheetId="11" hidden="1">{"'Sheet1'!$L$16"}</definedName>
    <definedName name="sdfsf" localSheetId="1" hidden="1">{"'Sheet1'!$L$16"}</definedName>
    <definedName name="sdfsf" localSheetId="2" hidden="1">{"'Sheet1'!$L$16"}</definedName>
    <definedName name="sdfsf" localSheetId="10" hidden="1">{"'Sheet1'!$L$16"}</definedName>
    <definedName name="sdfsf" localSheetId="15" hidden="1">{"'Sheet1'!$L$16"}</definedName>
    <definedName name="sdfsf" localSheetId="18" hidden="1">{"'Sheet1'!$L$16"}</definedName>
    <definedName name="sdfsf" localSheetId="17" hidden="1">{"'Sheet1'!$L$16"}</definedName>
    <definedName name="sdfsf" localSheetId="16" hidden="1">{"'Sheet1'!$L$16"}</definedName>
    <definedName name="sdfsf" localSheetId="14" hidden="1">{"'Sheet1'!$L$16"}</definedName>
    <definedName name="sdfsf" localSheetId="13" hidden="1">{"'Sheet1'!$L$16"}</definedName>
    <definedName name="sdfsf" localSheetId="3" hidden="1">{"'Sheet1'!$L$16"}</definedName>
    <definedName name="sdfsf" hidden="1">{"'Sheet1'!$L$16"}</definedName>
    <definedName name="sdg" hidden="1">#REF!</definedName>
    <definedName name="sdgdfhdf" hidden="1">#REF!</definedName>
    <definedName name="SDGSDFHFDJDG" localSheetId="2" hidden="1">{#N/A,#N/A,FALSE,"속도"}</definedName>
    <definedName name="SDGSDFHFDJDG" localSheetId="3" hidden="1">{#N/A,#N/A,FALSE,"속도"}</definedName>
    <definedName name="SDGSDFHFDJDG" hidden="1">{#N/A,#N/A,FALSE,"속도"}</definedName>
    <definedName name="SDGSDGDHDFHGF" localSheetId="2" hidden="1">{#N/A,#N/A,FALSE,"운반시간"}</definedName>
    <definedName name="SDGSDGDHDFHGF" localSheetId="3" hidden="1">{#N/A,#N/A,FALSE,"운반시간"}</definedName>
    <definedName name="SDGSDGDHDFHGF" hidden="1">{#N/A,#N/A,FALSE,"운반시간"}</definedName>
    <definedName name="SDMONG">#REF!</definedName>
    <definedName name="sdo">[96]gvl!$N$35</definedName>
    <definedName name="sdsa" hidden="1">#REF!</definedName>
    <definedName name="sdsd" localSheetId="2" hidden="1">{#N/A,#N/A,FALSE,"CCTV"}</definedName>
    <definedName name="sdsd" localSheetId="3" hidden="1">{#N/A,#N/A,FALSE,"CCTV"}</definedName>
    <definedName name="sdsd" hidden="1">{#N/A,#N/A,FALSE,"CCTV"}</definedName>
    <definedName name="SealTypes" localSheetId="11">[37]DATA_LIST!$C$14:$C$20</definedName>
    <definedName name="SealTypes" localSheetId="1">[37]DATA_LIST!$C$14:$C$20</definedName>
    <definedName name="SealTypes" localSheetId="2">[37]DATA_LIST!$C$14:$C$20</definedName>
    <definedName name="SealTypes" localSheetId="10">[37]DATA_LIST!$C$14:$C$20</definedName>
    <definedName name="SealTypes" localSheetId="15">[37]DATA_LIST!$C$14:$C$20</definedName>
    <definedName name="SealTypes" localSheetId="18">[37]DATA_LIST!$C$14:$C$20</definedName>
    <definedName name="SealTypes" localSheetId="17">[37]DATA_LIST!$C$14:$C$20</definedName>
    <definedName name="SealTypes" localSheetId="16">[37]DATA_LIST!$C$14:$C$20</definedName>
    <definedName name="SealTypes" localSheetId="14">[37]DATA_LIST!$C$14:$C$20</definedName>
    <definedName name="SealTypes" localSheetId="13">[37]DATA_LIST!$C$14:$C$20</definedName>
    <definedName name="SealTypes" localSheetId="3">[37]DATA_LIST!$C$14:$C$20</definedName>
    <definedName name="SealTypes">[37]DATA_LIST!$C$14:$C$20</definedName>
    <definedName name="Seccion_chimenea">#REF!</definedName>
    <definedName name="Seccion_conducto">#REF!</definedName>
    <definedName name="Section">#REF!</definedName>
    <definedName name="SEISZ">#REF!</definedName>
    <definedName name="SEISZc">#REF!</definedName>
    <definedName name="Select">#REF!</definedName>
    <definedName name="sencount" hidden="1">1</definedName>
    <definedName name="Serial">#REF!:OFFSET(#REF!,#REF!-1,)</definedName>
    <definedName name="Service">'[82]Data Input'!$G$9</definedName>
    <definedName name="SFA0">#REF!</definedName>
    <definedName name="SFA0_1">#REF!</definedName>
    <definedName name="SFA0_2">#REF!</definedName>
    <definedName name="SFA10_1">#REF!</definedName>
    <definedName name="SFA10_2">#REF!</definedName>
    <definedName name="SFA20_1">#REF!</definedName>
    <definedName name="SFA20_2">#REF!</definedName>
    <definedName name="sfcl" localSheetId="11">[63]Closing!$M$5</definedName>
    <definedName name="sfcl" localSheetId="1">[63]Closing!$M$5</definedName>
    <definedName name="sfcl" localSheetId="2">[63]Closing!$M$5</definedName>
    <definedName name="sfcl" localSheetId="10">[63]Closing!$M$5</definedName>
    <definedName name="sfcl" localSheetId="15">[63]Closing!$M$5</definedName>
    <definedName name="sfcl" localSheetId="18">[63]Closing!$M$5</definedName>
    <definedName name="sfcl" localSheetId="17">[63]Closing!$M$5</definedName>
    <definedName name="sfcl" localSheetId="16">[63]Closing!$M$5</definedName>
    <definedName name="sfcl" localSheetId="14">[63]Closing!$M$5</definedName>
    <definedName name="sfcl" localSheetId="13">[63]Closing!$M$5</definedName>
    <definedName name="sfcl" localSheetId="3">[63]Closing!$M$5</definedName>
    <definedName name="sfcl">[63]Closing!$M$5</definedName>
    <definedName name="SFFF" hidden="1">#REF!</definedName>
    <definedName name="SFFFFF" hidden="1">#REF!</definedName>
    <definedName name="sfsd" localSheetId="50" hidden="1">{"'Sheet1'!$L$16"}</definedName>
    <definedName name="sfsd" localSheetId="11" hidden="1">{"'Sheet1'!$L$16"}</definedName>
    <definedName name="sfsd" localSheetId="1" hidden="1">{"'Sheet1'!$L$16"}</definedName>
    <definedName name="sfsd" localSheetId="2" hidden="1">{"'Sheet1'!$L$16"}</definedName>
    <definedName name="sfsd" localSheetId="10" hidden="1">{"'Sheet1'!$L$16"}</definedName>
    <definedName name="sfsd" localSheetId="15" hidden="1">{"'Sheet1'!$L$16"}</definedName>
    <definedName name="sfsd" localSheetId="18" hidden="1">{"'Sheet1'!$L$16"}</definedName>
    <definedName name="sfsd" localSheetId="17" hidden="1">{"'Sheet1'!$L$16"}</definedName>
    <definedName name="sfsd" localSheetId="16" hidden="1">{"'Sheet1'!$L$16"}</definedName>
    <definedName name="sfsd" localSheetId="14" hidden="1">{"'Sheet1'!$L$16"}</definedName>
    <definedName name="sfsd" localSheetId="13" hidden="1">{"'Sheet1'!$L$16"}</definedName>
    <definedName name="sfsd" localSheetId="3" hidden="1">{"'Sheet1'!$L$16"}</definedName>
    <definedName name="sfsd" hidden="1">{"'Sheet1'!$L$16"}</definedName>
    <definedName name="sg">[47]Input!#REF!</definedName>
    <definedName name="sg_304L">8.07</definedName>
    <definedName name="sg_316L">7.945</definedName>
    <definedName name="sg_317L">7.95</definedName>
    <definedName name="sg_70_30">8.95</definedName>
    <definedName name="sg_90_10">8.927</definedName>
    <definedName name="sg_brass">8.41</definedName>
    <definedName name="sg_bronze">7.78</definedName>
    <definedName name="sg_cs">7.85</definedName>
    <definedName name="sg_cuni7030">8.94</definedName>
    <definedName name="sg_cuni9010">8.95</definedName>
    <definedName name="sg_ss304">8.04</definedName>
    <definedName name="sg_ss316">7.95</definedName>
    <definedName name="sg_ss317">7.95</definedName>
    <definedName name="sg_titanium">4.51</definedName>
    <definedName name="sg1.">[47]Input!#REF!</definedName>
    <definedName name="sg2.">[47]Input!#REF!</definedName>
    <definedName name="SGR">#REF!</definedName>
    <definedName name="sgsgsgsg" localSheetId="11" hidden="1">{#N/A,#N/A,FALSE,"Project Cost Summary";#N/A,#N/A,FALSE,"Man Hour Summary"}</definedName>
    <definedName name="sgsgsgsg" localSheetId="1" hidden="1">{#N/A,#N/A,FALSE,"Project Cost Summary";#N/A,#N/A,FALSE,"Man Hour Summary"}</definedName>
    <definedName name="sgsgsgsg" localSheetId="2" hidden="1">{#N/A,#N/A,FALSE,"Project Cost Summary";#N/A,#N/A,FALSE,"Man Hour Summary"}</definedName>
    <definedName name="sgsgsgsg" localSheetId="10" hidden="1">{#N/A,#N/A,FALSE,"Project Cost Summary";#N/A,#N/A,FALSE,"Man Hour Summary"}</definedName>
    <definedName name="sgsgsgsg" localSheetId="15" hidden="1">{#N/A,#N/A,FALSE,"Project Cost Summary";#N/A,#N/A,FALSE,"Man Hour Summary"}</definedName>
    <definedName name="sgsgsgsg" localSheetId="18" hidden="1">{#N/A,#N/A,FALSE,"Project Cost Summary";#N/A,#N/A,FALSE,"Man Hour Summary"}</definedName>
    <definedName name="sgsgsgsg" localSheetId="17" hidden="1">{#N/A,#N/A,FALSE,"Project Cost Summary";#N/A,#N/A,FALSE,"Man Hour Summary"}</definedName>
    <definedName name="sgsgsgsg" localSheetId="16" hidden="1">{#N/A,#N/A,FALSE,"Project Cost Summary";#N/A,#N/A,FALSE,"Man Hour Summary"}</definedName>
    <definedName name="sgsgsgsg" localSheetId="14" hidden="1">{#N/A,#N/A,FALSE,"Project Cost Summary";#N/A,#N/A,FALSE,"Man Hour Summary"}</definedName>
    <definedName name="sgsgsgsg" localSheetId="13" hidden="1">{#N/A,#N/A,FALSE,"Project Cost Summary";#N/A,#N/A,FALSE,"Man Hour Summary"}</definedName>
    <definedName name="sgsgsgsg" localSheetId="3" hidden="1">{#N/A,#N/A,FALSE,"Project Cost Summary";#N/A,#N/A,FALSE,"Man Hour Summary"}</definedName>
    <definedName name="sgsgsgsg" hidden="1">{#N/A,#N/A,FALSE,"Project Cost Summary";#N/A,#N/A,FALSE,"Man Hour Summary"}</definedName>
    <definedName name="Shape_Stack" localSheetId="11">'[46]Noise (3)'!$C$11</definedName>
    <definedName name="Shape_Stack" localSheetId="1">'[46]Noise (3)'!$C$11</definedName>
    <definedName name="Shape_Stack" localSheetId="2">'[46]Noise (3)'!$C$11</definedName>
    <definedName name="Shape_Stack" localSheetId="10">'[46]Noise (3)'!$C$11</definedName>
    <definedName name="Shape_Stack" localSheetId="15">'[46]Noise (3)'!$C$11</definedName>
    <definedName name="Shape_Stack" localSheetId="18">'[46]Noise (3)'!$C$11</definedName>
    <definedName name="Shape_Stack" localSheetId="17">'[46]Noise (3)'!$C$11</definedName>
    <definedName name="Shape_Stack" localSheetId="16">'[46]Noise (3)'!$C$11</definedName>
    <definedName name="Shape_Stack" localSheetId="14">'[46]Noise (3)'!$C$11</definedName>
    <definedName name="Shape_Stack" localSheetId="13">'[46]Noise (3)'!$C$11</definedName>
    <definedName name="Shape_Stack" localSheetId="3">'[46]Noise (3)'!$C$11</definedName>
    <definedName name="Shape_Stack">'[46]Noise (3)'!$C$11</definedName>
    <definedName name="SHDHDSJKAFHDHFHDHLSHKSDHKVKL" localSheetId="2" hidden="1">{#N/A,#N/A,FALSE,"조골재"}</definedName>
    <definedName name="SHDHDSJKAFHDHFHDHLSHKSDHKVKL" localSheetId="3" hidden="1">{#N/A,#N/A,FALSE,"조골재"}</definedName>
    <definedName name="SHDHDSJKAFHDHFHDHLSHKSDHKVKL" hidden="1">{#N/A,#N/A,FALSE,"조골재"}</definedName>
    <definedName name="SHEET" localSheetId="11">#N/A</definedName>
    <definedName name="SHEET" localSheetId="1">#N/A</definedName>
    <definedName name="SHEET" localSheetId="2">#N/A</definedName>
    <definedName name="SHEET" localSheetId="10">#N/A</definedName>
    <definedName name="SHEET" localSheetId="15">#N/A</definedName>
    <definedName name="SHEET" localSheetId="18">#N/A</definedName>
    <definedName name="SHEET" localSheetId="17">#N/A</definedName>
    <definedName name="SHEET" localSheetId="16">#N/A</definedName>
    <definedName name="SHEET" localSheetId="14">#N/A</definedName>
    <definedName name="SHEET" localSheetId="13">#N/A</definedName>
    <definedName name="SHEET" localSheetId="3">#N/A</definedName>
    <definedName name="SHEET">#N/A</definedName>
    <definedName name="SHEET03" localSheetId="2"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03" localSheetId="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0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sheet1" localSheetId="11" hidden="1">{#N/A,#N/A,FALSE,"Clients Office";#N/A,#N/A,FALSE,"Co Sum"}</definedName>
    <definedName name="sheet1" localSheetId="1" hidden="1">{#N/A,#N/A,FALSE,"Clients Office";#N/A,#N/A,FALSE,"Co Sum"}</definedName>
    <definedName name="sheet1" localSheetId="2" hidden="1">{#N/A,#N/A,FALSE,"Clients Office";#N/A,#N/A,FALSE,"Co Sum"}</definedName>
    <definedName name="sheet1" localSheetId="10" hidden="1">{#N/A,#N/A,FALSE,"Clients Office";#N/A,#N/A,FALSE,"Co Sum"}</definedName>
    <definedName name="sheet1" localSheetId="15" hidden="1">{#N/A,#N/A,FALSE,"Clients Office";#N/A,#N/A,FALSE,"Co Sum"}</definedName>
    <definedName name="sheet1" localSheetId="18" hidden="1">{#N/A,#N/A,FALSE,"Clients Office";#N/A,#N/A,FALSE,"Co Sum"}</definedName>
    <definedName name="sheet1" localSheetId="17" hidden="1">{#N/A,#N/A,FALSE,"Clients Office";#N/A,#N/A,FALSE,"Co Sum"}</definedName>
    <definedName name="sheet1" localSheetId="16" hidden="1">{#N/A,#N/A,FALSE,"Clients Office";#N/A,#N/A,FALSE,"Co Sum"}</definedName>
    <definedName name="sheet1" localSheetId="14" hidden="1">{#N/A,#N/A,FALSE,"Clients Office";#N/A,#N/A,FALSE,"Co Sum"}</definedName>
    <definedName name="sheet1" localSheetId="13" hidden="1">{#N/A,#N/A,FALSE,"Clients Office";#N/A,#N/A,FALSE,"Co Sum"}</definedName>
    <definedName name="sheet1" localSheetId="3" hidden="1">{#N/A,#N/A,FALSE,"Clients Office";#N/A,#N/A,FALSE,"Co Sum"}</definedName>
    <definedName name="sheet1" hidden="1">{#N/A,#N/A,FALSE,"Clients Office";#N/A,#N/A,FALSE,"Co Sum"}</definedName>
    <definedName name="sheet3" localSheetId="11" hidden="1">{#N/A,#N/A,FALSE,"COPERTINA"}</definedName>
    <definedName name="sheet3" localSheetId="1" hidden="1">{#N/A,#N/A,FALSE,"COPERTINA"}</definedName>
    <definedName name="sheet3" localSheetId="2" hidden="1">{#N/A,#N/A,FALSE,"COPERTINA"}</definedName>
    <definedName name="sheet3" localSheetId="10" hidden="1">{#N/A,#N/A,FALSE,"COPERTINA"}</definedName>
    <definedName name="sheet3" localSheetId="15" hidden="1">{#N/A,#N/A,FALSE,"COPERTINA"}</definedName>
    <definedName name="sheet3" localSheetId="18" hidden="1">{#N/A,#N/A,FALSE,"COPERTINA"}</definedName>
    <definedName name="sheet3" localSheetId="17" hidden="1">{#N/A,#N/A,FALSE,"COPERTINA"}</definedName>
    <definedName name="sheet3" localSheetId="16" hidden="1">{#N/A,#N/A,FALSE,"COPERTINA"}</definedName>
    <definedName name="sheet3" localSheetId="14" hidden="1">{#N/A,#N/A,FALSE,"COPERTINA"}</definedName>
    <definedName name="sheet3" localSheetId="13" hidden="1">{#N/A,#N/A,FALSE,"COPERTINA"}</definedName>
    <definedName name="sheet3" localSheetId="3" hidden="1">{#N/A,#N/A,FALSE,"COPERTINA"}</definedName>
    <definedName name="sheet3" hidden="1">{#N/A,#N/A,FALSE,"COPERTINA"}</definedName>
    <definedName name="sheets" localSheetId="11" hidden="1">{#N/A,#N/A,FALSE,"Field Rates";#N/A,#N/A,FALSE,"Field Sum"}</definedName>
    <definedName name="sheets" localSheetId="1" hidden="1">{#N/A,#N/A,FALSE,"Field Rates";#N/A,#N/A,FALSE,"Field Sum"}</definedName>
    <definedName name="sheets" localSheetId="2" hidden="1">{#N/A,#N/A,FALSE,"Field Rates";#N/A,#N/A,FALSE,"Field Sum"}</definedName>
    <definedName name="sheets" localSheetId="10" hidden="1">{#N/A,#N/A,FALSE,"Field Rates";#N/A,#N/A,FALSE,"Field Sum"}</definedName>
    <definedName name="sheets" localSheetId="15" hidden="1">{#N/A,#N/A,FALSE,"Field Rates";#N/A,#N/A,FALSE,"Field Sum"}</definedName>
    <definedName name="sheets" localSheetId="18" hidden="1">{#N/A,#N/A,FALSE,"Field Rates";#N/A,#N/A,FALSE,"Field Sum"}</definedName>
    <definedName name="sheets" localSheetId="17" hidden="1">{#N/A,#N/A,FALSE,"Field Rates";#N/A,#N/A,FALSE,"Field Sum"}</definedName>
    <definedName name="sheets" localSheetId="16" hidden="1">{#N/A,#N/A,FALSE,"Field Rates";#N/A,#N/A,FALSE,"Field Sum"}</definedName>
    <definedName name="sheets" localSheetId="14" hidden="1">{#N/A,#N/A,FALSE,"Field Rates";#N/A,#N/A,FALSE,"Field Sum"}</definedName>
    <definedName name="sheets" localSheetId="13" hidden="1">{#N/A,#N/A,FALSE,"Field Rates";#N/A,#N/A,FALSE,"Field Sum"}</definedName>
    <definedName name="sheets" localSheetId="3" hidden="1">{#N/A,#N/A,FALSE,"Field Rates";#N/A,#N/A,FALSE,"Field Sum"}</definedName>
    <definedName name="sheets" hidden="1">{#N/A,#N/A,FALSE,"Field Rates";#N/A,#N/A,FALSE,"Field Sum"}</definedName>
    <definedName name="Shell">#REF!</definedName>
    <definedName name="SHELTER" localSheetId="2" hidden="1">{#N/A,#N/A,TRUE,"Basic";#N/A,#N/A,TRUE,"EXT-TABLE";#N/A,#N/A,TRUE,"STEEL";#N/A,#N/A,TRUE,"INT-Table";#N/A,#N/A,TRUE,"STEEL";#N/A,#N/A,TRUE,"Door"}</definedName>
    <definedName name="SHELTER" localSheetId="3" hidden="1">{#N/A,#N/A,TRUE,"Basic";#N/A,#N/A,TRUE,"EXT-TABLE";#N/A,#N/A,TRUE,"STEEL";#N/A,#N/A,TRUE,"INT-Table";#N/A,#N/A,TRUE,"STEEL";#N/A,#N/A,TRUE,"Door"}</definedName>
    <definedName name="SHELTER" hidden="1">{#N/A,#N/A,TRUE,"Basic";#N/A,#N/A,TRUE,"EXT-TABLE";#N/A,#N/A,TRUE,"STEEL";#N/A,#N/A,TRUE,"INT-Table";#N/A,#N/A,TRUE,"STEEL";#N/A,#N/A,TRUE,"Door"}</definedName>
    <definedName name="SHELTER_1" localSheetId="2" hidden="1">{#N/A,#N/A,TRUE,"Basic";#N/A,#N/A,TRUE,"EXT-TABLE";#N/A,#N/A,TRUE,"STEEL";#N/A,#N/A,TRUE,"INT-Table";#N/A,#N/A,TRUE,"STEEL";#N/A,#N/A,TRUE,"Door"}</definedName>
    <definedName name="SHELTER_1" localSheetId="3" hidden="1">{#N/A,#N/A,TRUE,"Basic";#N/A,#N/A,TRUE,"EXT-TABLE";#N/A,#N/A,TRUE,"STEEL";#N/A,#N/A,TRUE,"INT-Table";#N/A,#N/A,TRUE,"STEEL";#N/A,#N/A,TRUE,"Door"}</definedName>
    <definedName name="SHELTER_1" hidden="1">{#N/A,#N/A,TRUE,"Basic";#N/A,#N/A,TRUE,"EXT-TABLE";#N/A,#N/A,TRUE,"STEEL";#N/A,#N/A,TRUE,"INT-Table";#N/A,#N/A,TRUE,"STEEL";#N/A,#N/A,TRUE,"Door"}</definedName>
    <definedName name="SHELTER_1_1" localSheetId="2" hidden="1">{#N/A,#N/A,TRUE,"Basic";#N/A,#N/A,TRUE,"EXT-TABLE";#N/A,#N/A,TRUE,"STEEL";#N/A,#N/A,TRUE,"INT-Table";#N/A,#N/A,TRUE,"STEEL";#N/A,#N/A,TRUE,"Door"}</definedName>
    <definedName name="SHELTER_1_1" localSheetId="3" hidden="1">{#N/A,#N/A,TRUE,"Basic";#N/A,#N/A,TRUE,"EXT-TABLE";#N/A,#N/A,TRUE,"STEEL";#N/A,#N/A,TRUE,"INT-Table";#N/A,#N/A,TRUE,"STEEL";#N/A,#N/A,TRUE,"Door"}</definedName>
    <definedName name="SHELTER_1_1" hidden="1">{#N/A,#N/A,TRUE,"Basic";#N/A,#N/A,TRUE,"EXT-TABLE";#N/A,#N/A,TRUE,"STEEL";#N/A,#N/A,TRUE,"INT-Table";#N/A,#N/A,TRUE,"STEEL";#N/A,#N/A,TRUE,"Door"}</definedName>
    <definedName name="SHELTER_1_2" localSheetId="2" hidden="1">{#N/A,#N/A,TRUE,"Basic";#N/A,#N/A,TRUE,"EXT-TABLE";#N/A,#N/A,TRUE,"STEEL";#N/A,#N/A,TRUE,"INT-Table";#N/A,#N/A,TRUE,"STEEL";#N/A,#N/A,TRUE,"Door"}</definedName>
    <definedName name="SHELTER_1_2" localSheetId="3" hidden="1">{#N/A,#N/A,TRUE,"Basic";#N/A,#N/A,TRUE,"EXT-TABLE";#N/A,#N/A,TRUE,"STEEL";#N/A,#N/A,TRUE,"INT-Table";#N/A,#N/A,TRUE,"STEEL";#N/A,#N/A,TRUE,"Door"}</definedName>
    <definedName name="SHELTER_1_2" hidden="1">{#N/A,#N/A,TRUE,"Basic";#N/A,#N/A,TRUE,"EXT-TABLE";#N/A,#N/A,TRUE,"STEEL";#N/A,#N/A,TRUE,"INT-Table";#N/A,#N/A,TRUE,"STEEL";#N/A,#N/A,TRUE,"Door"}</definedName>
    <definedName name="SHELTER_2" localSheetId="2" hidden="1">{#N/A,#N/A,TRUE,"Basic";#N/A,#N/A,TRUE,"EXT-TABLE";#N/A,#N/A,TRUE,"STEEL";#N/A,#N/A,TRUE,"INT-Table";#N/A,#N/A,TRUE,"STEEL";#N/A,#N/A,TRUE,"Door"}</definedName>
    <definedName name="SHELTER_2" localSheetId="3" hidden="1">{#N/A,#N/A,TRUE,"Basic";#N/A,#N/A,TRUE,"EXT-TABLE";#N/A,#N/A,TRUE,"STEEL";#N/A,#N/A,TRUE,"INT-Table";#N/A,#N/A,TRUE,"STEEL";#N/A,#N/A,TRUE,"Door"}</definedName>
    <definedName name="SHELTER_2" hidden="1">{#N/A,#N/A,TRUE,"Basic";#N/A,#N/A,TRUE,"EXT-TABLE";#N/A,#N/A,TRUE,"STEEL";#N/A,#N/A,TRUE,"INT-Table";#N/A,#N/A,TRUE,"STEEL";#N/A,#N/A,TRUE,"Door"}</definedName>
    <definedName name="SHELTER_2_1" localSheetId="2" hidden="1">{#N/A,#N/A,TRUE,"Basic";#N/A,#N/A,TRUE,"EXT-TABLE";#N/A,#N/A,TRUE,"STEEL";#N/A,#N/A,TRUE,"INT-Table";#N/A,#N/A,TRUE,"STEEL";#N/A,#N/A,TRUE,"Door"}</definedName>
    <definedName name="SHELTER_2_1" localSheetId="3" hidden="1">{#N/A,#N/A,TRUE,"Basic";#N/A,#N/A,TRUE,"EXT-TABLE";#N/A,#N/A,TRUE,"STEEL";#N/A,#N/A,TRUE,"INT-Table";#N/A,#N/A,TRUE,"STEEL";#N/A,#N/A,TRUE,"Door"}</definedName>
    <definedName name="SHELTER_2_1" hidden="1">{#N/A,#N/A,TRUE,"Basic";#N/A,#N/A,TRUE,"EXT-TABLE";#N/A,#N/A,TRUE,"STEEL";#N/A,#N/A,TRUE,"INT-Table";#N/A,#N/A,TRUE,"STEEL";#N/A,#N/A,TRUE,"Door"}</definedName>
    <definedName name="SHELTER_2_2" localSheetId="2" hidden="1">{#N/A,#N/A,TRUE,"Basic";#N/A,#N/A,TRUE,"EXT-TABLE";#N/A,#N/A,TRUE,"STEEL";#N/A,#N/A,TRUE,"INT-Table";#N/A,#N/A,TRUE,"STEEL";#N/A,#N/A,TRUE,"Door"}</definedName>
    <definedName name="SHELTER_2_2" localSheetId="3" hidden="1">{#N/A,#N/A,TRUE,"Basic";#N/A,#N/A,TRUE,"EXT-TABLE";#N/A,#N/A,TRUE,"STEEL";#N/A,#N/A,TRUE,"INT-Table";#N/A,#N/A,TRUE,"STEEL";#N/A,#N/A,TRUE,"Door"}</definedName>
    <definedName name="SHELTER_2_2" hidden="1">{#N/A,#N/A,TRUE,"Basic";#N/A,#N/A,TRUE,"EXT-TABLE";#N/A,#N/A,TRUE,"STEEL";#N/A,#N/A,TRUE,"INT-Table";#N/A,#N/A,TRUE,"STEEL";#N/A,#N/A,TRUE,"Door"}</definedName>
    <definedName name="SHELTER_3" localSheetId="2" hidden="1">{#N/A,#N/A,TRUE,"Basic";#N/A,#N/A,TRUE,"EXT-TABLE";#N/A,#N/A,TRUE,"STEEL";#N/A,#N/A,TRUE,"INT-Table";#N/A,#N/A,TRUE,"STEEL";#N/A,#N/A,TRUE,"Door"}</definedName>
    <definedName name="SHELTER_3" localSheetId="3" hidden="1">{#N/A,#N/A,TRUE,"Basic";#N/A,#N/A,TRUE,"EXT-TABLE";#N/A,#N/A,TRUE,"STEEL";#N/A,#N/A,TRUE,"INT-Table";#N/A,#N/A,TRUE,"STEEL";#N/A,#N/A,TRUE,"Door"}</definedName>
    <definedName name="SHELTER_3" hidden="1">{#N/A,#N/A,TRUE,"Basic";#N/A,#N/A,TRUE,"EXT-TABLE";#N/A,#N/A,TRUE,"STEEL";#N/A,#N/A,TRUE,"INT-Table";#N/A,#N/A,TRUE,"STEEL";#N/A,#N/A,TRUE,"Door"}</definedName>
    <definedName name="SHELTER_3_1" localSheetId="2" hidden="1">{#N/A,#N/A,TRUE,"Basic";#N/A,#N/A,TRUE,"EXT-TABLE";#N/A,#N/A,TRUE,"STEEL";#N/A,#N/A,TRUE,"INT-Table";#N/A,#N/A,TRUE,"STEEL";#N/A,#N/A,TRUE,"Door"}</definedName>
    <definedName name="SHELTER_3_1" localSheetId="3" hidden="1">{#N/A,#N/A,TRUE,"Basic";#N/A,#N/A,TRUE,"EXT-TABLE";#N/A,#N/A,TRUE,"STEEL";#N/A,#N/A,TRUE,"INT-Table";#N/A,#N/A,TRUE,"STEEL";#N/A,#N/A,TRUE,"Door"}</definedName>
    <definedName name="SHELTER_3_1" hidden="1">{#N/A,#N/A,TRUE,"Basic";#N/A,#N/A,TRUE,"EXT-TABLE";#N/A,#N/A,TRUE,"STEEL";#N/A,#N/A,TRUE,"INT-Table";#N/A,#N/A,TRUE,"STEEL";#N/A,#N/A,TRUE,"Door"}</definedName>
    <definedName name="SHELTER_3_2" localSheetId="2" hidden="1">{#N/A,#N/A,TRUE,"Basic";#N/A,#N/A,TRUE,"EXT-TABLE";#N/A,#N/A,TRUE,"STEEL";#N/A,#N/A,TRUE,"INT-Table";#N/A,#N/A,TRUE,"STEEL";#N/A,#N/A,TRUE,"Door"}</definedName>
    <definedName name="SHELTER_3_2" localSheetId="3" hidden="1">{#N/A,#N/A,TRUE,"Basic";#N/A,#N/A,TRUE,"EXT-TABLE";#N/A,#N/A,TRUE,"STEEL";#N/A,#N/A,TRUE,"INT-Table";#N/A,#N/A,TRUE,"STEEL";#N/A,#N/A,TRUE,"Door"}</definedName>
    <definedName name="SHELTER_3_2" hidden="1">{#N/A,#N/A,TRUE,"Basic";#N/A,#N/A,TRUE,"EXT-TABLE";#N/A,#N/A,TRUE,"STEEL";#N/A,#N/A,TRUE,"INT-Table";#N/A,#N/A,TRUE,"STEEL";#N/A,#N/A,TRUE,"Door"}</definedName>
    <definedName name="SHELTER_4" localSheetId="2" hidden="1">{#N/A,#N/A,TRUE,"Basic";#N/A,#N/A,TRUE,"EXT-TABLE";#N/A,#N/A,TRUE,"STEEL";#N/A,#N/A,TRUE,"INT-Table";#N/A,#N/A,TRUE,"STEEL";#N/A,#N/A,TRUE,"Door"}</definedName>
    <definedName name="SHELTER_4" localSheetId="3" hidden="1">{#N/A,#N/A,TRUE,"Basic";#N/A,#N/A,TRUE,"EXT-TABLE";#N/A,#N/A,TRUE,"STEEL";#N/A,#N/A,TRUE,"INT-Table";#N/A,#N/A,TRUE,"STEEL";#N/A,#N/A,TRUE,"Door"}</definedName>
    <definedName name="SHELTER_4" hidden="1">{#N/A,#N/A,TRUE,"Basic";#N/A,#N/A,TRUE,"EXT-TABLE";#N/A,#N/A,TRUE,"STEEL";#N/A,#N/A,TRUE,"INT-Table";#N/A,#N/A,TRUE,"STEEL";#N/A,#N/A,TRUE,"Door"}</definedName>
    <definedName name="SHELTER_4_1" localSheetId="2" hidden="1">{#N/A,#N/A,TRUE,"Basic";#N/A,#N/A,TRUE,"EXT-TABLE";#N/A,#N/A,TRUE,"STEEL";#N/A,#N/A,TRUE,"INT-Table";#N/A,#N/A,TRUE,"STEEL";#N/A,#N/A,TRUE,"Door"}</definedName>
    <definedName name="SHELTER_4_1" localSheetId="3" hidden="1">{#N/A,#N/A,TRUE,"Basic";#N/A,#N/A,TRUE,"EXT-TABLE";#N/A,#N/A,TRUE,"STEEL";#N/A,#N/A,TRUE,"INT-Table";#N/A,#N/A,TRUE,"STEEL";#N/A,#N/A,TRUE,"Door"}</definedName>
    <definedName name="SHELTER_4_1" hidden="1">{#N/A,#N/A,TRUE,"Basic";#N/A,#N/A,TRUE,"EXT-TABLE";#N/A,#N/A,TRUE,"STEEL";#N/A,#N/A,TRUE,"INT-Table";#N/A,#N/A,TRUE,"STEEL";#N/A,#N/A,TRUE,"Door"}</definedName>
    <definedName name="SHELTER_4_2" localSheetId="2" hidden="1">{#N/A,#N/A,TRUE,"Basic";#N/A,#N/A,TRUE,"EXT-TABLE";#N/A,#N/A,TRUE,"STEEL";#N/A,#N/A,TRUE,"INT-Table";#N/A,#N/A,TRUE,"STEEL";#N/A,#N/A,TRUE,"Door"}</definedName>
    <definedName name="SHELTER_4_2" localSheetId="3" hidden="1">{#N/A,#N/A,TRUE,"Basic";#N/A,#N/A,TRUE,"EXT-TABLE";#N/A,#N/A,TRUE,"STEEL";#N/A,#N/A,TRUE,"INT-Table";#N/A,#N/A,TRUE,"STEEL";#N/A,#N/A,TRUE,"Door"}</definedName>
    <definedName name="SHELTER_4_2" hidden="1">{#N/A,#N/A,TRUE,"Basic";#N/A,#N/A,TRUE,"EXT-TABLE";#N/A,#N/A,TRUE,"STEEL";#N/A,#N/A,TRUE,"INT-Table";#N/A,#N/A,TRUE,"STEEL";#N/A,#N/A,TRUE,"Door"}</definedName>
    <definedName name="SHELTER_5" localSheetId="2" hidden="1">{#N/A,#N/A,TRUE,"Basic";#N/A,#N/A,TRUE,"EXT-TABLE";#N/A,#N/A,TRUE,"STEEL";#N/A,#N/A,TRUE,"INT-Table";#N/A,#N/A,TRUE,"STEEL";#N/A,#N/A,TRUE,"Door"}</definedName>
    <definedName name="SHELTER_5" localSheetId="3" hidden="1">{#N/A,#N/A,TRUE,"Basic";#N/A,#N/A,TRUE,"EXT-TABLE";#N/A,#N/A,TRUE,"STEEL";#N/A,#N/A,TRUE,"INT-Table";#N/A,#N/A,TRUE,"STEEL";#N/A,#N/A,TRUE,"Door"}</definedName>
    <definedName name="SHELTER_5" hidden="1">{#N/A,#N/A,TRUE,"Basic";#N/A,#N/A,TRUE,"EXT-TABLE";#N/A,#N/A,TRUE,"STEEL";#N/A,#N/A,TRUE,"INT-Table";#N/A,#N/A,TRUE,"STEEL";#N/A,#N/A,TRUE,"Door"}</definedName>
    <definedName name="SHELTER_5_1" localSheetId="2" hidden="1">{#N/A,#N/A,TRUE,"Basic";#N/A,#N/A,TRUE,"EXT-TABLE";#N/A,#N/A,TRUE,"STEEL";#N/A,#N/A,TRUE,"INT-Table";#N/A,#N/A,TRUE,"STEEL";#N/A,#N/A,TRUE,"Door"}</definedName>
    <definedName name="SHELTER_5_1" localSheetId="3" hidden="1">{#N/A,#N/A,TRUE,"Basic";#N/A,#N/A,TRUE,"EXT-TABLE";#N/A,#N/A,TRUE,"STEEL";#N/A,#N/A,TRUE,"INT-Table";#N/A,#N/A,TRUE,"STEEL";#N/A,#N/A,TRUE,"Door"}</definedName>
    <definedName name="SHELTER_5_1" hidden="1">{#N/A,#N/A,TRUE,"Basic";#N/A,#N/A,TRUE,"EXT-TABLE";#N/A,#N/A,TRUE,"STEEL";#N/A,#N/A,TRUE,"INT-Table";#N/A,#N/A,TRUE,"STEEL";#N/A,#N/A,TRUE,"Door"}</definedName>
    <definedName name="SHELTER_5_2" localSheetId="2" hidden="1">{#N/A,#N/A,TRUE,"Basic";#N/A,#N/A,TRUE,"EXT-TABLE";#N/A,#N/A,TRUE,"STEEL";#N/A,#N/A,TRUE,"INT-Table";#N/A,#N/A,TRUE,"STEEL";#N/A,#N/A,TRUE,"Door"}</definedName>
    <definedName name="SHELTER_5_2" localSheetId="3" hidden="1">{#N/A,#N/A,TRUE,"Basic";#N/A,#N/A,TRUE,"EXT-TABLE";#N/A,#N/A,TRUE,"STEEL";#N/A,#N/A,TRUE,"INT-Table";#N/A,#N/A,TRUE,"STEEL";#N/A,#N/A,TRUE,"Door"}</definedName>
    <definedName name="SHELTER_5_2" hidden="1">{#N/A,#N/A,TRUE,"Basic";#N/A,#N/A,TRUE,"EXT-TABLE";#N/A,#N/A,TRUE,"STEEL";#N/A,#N/A,TRUE,"INT-Table";#N/A,#N/A,TRUE,"STEEL";#N/A,#N/A,TRUE,"Door"}</definedName>
    <definedName name="Shipped" localSheetId="11">[63]Summary!$D$34</definedName>
    <definedName name="Shipped" localSheetId="1">[63]Summary!$D$34</definedName>
    <definedName name="Shipped" localSheetId="2">[63]Summary!$D$34</definedName>
    <definedName name="Shipped" localSheetId="10">[63]Summary!$D$34</definedName>
    <definedName name="Shipped" localSheetId="15">[63]Summary!$D$34</definedName>
    <definedName name="Shipped" localSheetId="18">[63]Summary!$D$34</definedName>
    <definedName name="Shipped" localSheetId="17">[63]Summary!$D$34</definedName>
    <definedName name="Shipped" localSheetId="16">[63]Summary!$D$34</definedName>
    <definedName name="Shipped" localSheetId="14">[63]Summary!$D$34</definedName>
    <definedName name="Shipped" localSheetId="13">[63]Summary!$D$34</definedName>
    <definedName name="Shipped" localSheetId="3">[63]Summary!$D$34</definedName>
    <definedName name="Shipped">[63]Summary!$D$34</definedName>
    <definedName name="Shipping" localSheetId="11" hidden="1">{"Total Indirect Manpower",#N/A,FALSE,"J";"Total Direct Manpower",#N/A,FALSE,"J";"Direct Structural Manpower",#N/A,FALSE,"J";"Direct Mechanical Manpower",#N/A,FALSE,"J";"Direct Piping Manpower",#N/A,FALSE,"J";"Direct Tanks Manpower",#N/A,FALSE,"J";"Direct ElecInstrSS Manpower",#N/A,FALSE,"J"}</definedName>
    <definedName name="Shipping" localSheetId="1" hidden="1">{"Total Indirect Manpower",#N/A,FALSE,"J";"Total Direct Manpower",#N/A,FALSE,"J";"Direct Structural Manpower",#N/A,FALSE,"J";"Direct Mechanical Manpower",#N/A,FALSE,"J";"Direct Piping Manpower",#N/A,FALSE,"J";"Direct Tanks Manpower",#N/A,FALSE,"J";"Direct ElecInstrSS Manpower",#N/A,FALSE,"J"}</definedName>
    <definedName name="Shipping" localSheetId="2" hidden="1">{"Total Indirect Manpower",#N/A,FALSE,"J";"Total Direct Manpower",#N/A,FALSE,"J";"Direct Structural Manpower",#N/A,FALSE,"J";"Direct Mechanical Manpower",#N/A,FALSE,"J";"Direct Piping Manpower",#N/A,FALSE,"J";"Direct Tanks Manpower",#N/A,FALSE,"J";"Direct ElecInstrSS Manpower",#N/A,FALSE,"J"}</definedName>
    <definedName name="Shipping" localSheetId="10" hidden="1">{"Total Indirect Manpower",#N/A,FALSE,"J";"Total Direct Manpower",#N/A,FALSE,"J";"Direct Structural Manpower",#N/A,FALSE,"J";"Direct Mechanical Manpower",#N/A,FALSE,"J";"Direct Piping Manpower",#N/A,FALSE,"J";"Direct Tanks Manpower",#N/A,FALSE,"J";"Direct ElecInstrSS Manpower",#N/A,FALSE,"J"}</definedName>
    <definedName name="Shipping" localSheetId="15" hidden="1">{"Total Indirect Manpower",#N/A,FALSE,"J";"Total Direct Manpower",#N/A,FALSE,"J";"Direct Structural Manpower",#N/A,FALSE,"J";"Direct Mechanical Manpower",#N/A,FALSE,"J";"Direct Piping Manpower",#N/A,FALSE,"J";"Direct Tanks Manpower",#N/A,FALSE,"J";"Direct ElecInstrSS Manpower",#N/A,FALSE,"J"}</definedName>
    <definedName name="Shipping" localSheetId="18" hidden="1">{"Total Indirect Manpower",#N/A,FALSE,"J";"Total Direct Manpower",#N/A,FALSE,"J";"Direct Structural Manpower",#N/A,FALSE,"J";"Direct Mechanical Manpower",#N/A,FALSE,"J";"Direct Piping Manpower",#N/A,FALSE,"J";"Direct Tanks Manpower",#N/A,FALSE,"J";"Direct ElecInstrSS Manpower",#N/A,FALSE,"J"}</definedName>
    <definedName name="Shipping" localSheetId="17" hidden="1">{"Total Indirect Manpower",#N/A,FALSE,"J";"Total Direct Manpower",#N/A,FALSE,"J";"Direct Structural Manpower",#N/A,FALSE,"J";"Direct Mechanical Manpower",#N/A,FALSE,"J";"Direct Piping Manpower",#N/A,FALSE,"J";"Direct Tanks Manpower",#N/A,FALSE,"J";"Direct ElecInstrSS Manpower",#N/A,FALSE,"J"}</definedName>
    <definedName name="Shipping" localSheetId="16" hidden="1">{"Total Indirect Manpower",#N/A,FALSE,"J";"Total Direct Manpower",#N/A,FALSE,"J";"Direct Structural Manpower",#N/A,FALSE,"J";"Direct Mechanical Manpower",#N/A,FALSE,"J";"Direct Piping Manpower",#N/A,FALSE,"J";"Direct Tanks Manpower",#N/A,FALSE,"J";"Direct ElecInstrSS Manpower",#N/A,FALSE,"J"}</definedName>
    <definedName name="Shipping" localSheetId="14" hidden="1">{"Total Indirect Manpower",#N/A,FALSE,"J";"Total Direct Manpower",#N/A,FALSE,"J";"Direct Structural Manpower",#N/A,FALSE,"J";"Direct Mechanical Manpower",#N/A,FALSE,"J";"Direct Piping Manpower",#N/A,FALSE,"J";"Direct Tanks Manpower",#N/A,FALSE,"J";"Direct ElecInstrSS Manpower",#N/A,FALSE,"J"}</definedName>
    <definedName name="Shipping" localSheetId="13" hidden="1">{"Total Indirect Manpower",#N/A,FALSE,"J";"Total Direct Manpower",#N/A,FALSE,"J";"Direct Structural Manpower",#N/A,FALSE,"J";"Direct Mechanical Manpower",#N/A,FALSE,"J";"Direct Piping Manpower",#N/A,FALSE,"J";"Direct Tanks Manpower",#N/A,FALSE,"J";"Direct ElecInstrSS Manpower",#N/A,FALSE,"J"}</definedName>
    <definedName name="Shipping" localSheetId="3" hidden="1">{"Total Indirect Manpower",#N/A,FALSE,"J";"Total Direct Manpower",#N/A,FALSE,"J";"Direct Structural Manpower",#N/A,FALSE,"J";"Direct Mechanical Manpower",#N/A,FALSE,"J";"Direct Piping Manpower",#N/A,FALSE,"J";"Direct Tanks Manpower",#N/A,FALSE,"J";"Direct ElecInstrSS Manpower",#N/A,FALSE,"J"}</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ppingSteelWeight">#REF!</definedName>
    <definedName name="ShippingSteelWeight10">#REF!</definedName>
    <definedName name="ShippingSteelWeight11">#REF!</definedName>
    <definedName name="ShippingSteelWeight12">#REF!</definedName>
    <definedName name="ShippingSteelWeight2">#REF!</definedName>
    <definedName name="ShippingSteelWeight3">#REF!</definedName>
    <definedName name="ShippingSteelWeight4">#REF!</definedName>
    <definedName name="ShippingSteelWeight5">#REF!</definedName>
    <definedName name="ShippingSteelWeight6">#REF!</definedName>
    <definedName name="ShippingSteelWeight7">#REF!</definedName>
    <definedName name="ShippingSteelWeight8">#REF!</definedName>
    <definedName name="ShippingSteelWeight9">#REF!</definedName>
    <definedName name="SHORT_DES.">[58]Data_analysis!$H$2:$H$1048576</definedName>
    <definedName name="Shroud" localSheetId="11">[46]Tables!$A$223:$A$228</definedName>
    <definedName name="Shroud" localSheetId="1">[46]Tables!$A$223:$A$228</definedName>
    <definedName name="Shroud" localSheetId="2">[46]Tables!$A$223:$A$228</definedName>
    <definedName name="Shroud" localSheetId="10">[46]Tables!$A$223:$A$228</definedName>
    <definedName name="Shroud" localSheetId="15">[46]Tables!$A$223:$A$228</definedName>
    <definedName name="Shroud" localSheetId="18">[46]Tables!$A$223:$A$228</definedName>
    <definedName name="Shroud" localSheetId="17">[46]Tables!$A$223:$A$228</definedName>
    <definedName name="Shroud" localSheetId="16">[46]Tables!$A$223:$A$228</definedName>
    <definedName name="Shroud" localSheetId="14">[46]Tables!$A$223:$A$228</definedName>
    <definedName name="Shroud" localSheetId="13">[46]Tables!$A$223:$A$228</definedName>
    <definedName name="Shroud" localSheetId="3">[46]Tables!$A$223:$A$228</definedName>
    <definedName name="Shroud">[46]Tables!$A$223:$A$228</definedName>
    <definedName name="shutt" hidden="1">#REF!</definedName>
    <definedName name="Sides">#REF!</definedName>
    <definedName name="SIEL">#REF!</definedName>
    <definedName name="SIHT">#REF!</definedName>
    <definedName name="Silencer" localSheetId="11">'[46]Noise (3)'!$G$88:$P$88</definedName>
    <definedName name="Silencer" localSheetId="1">'[46]Noise (3)'!$G$88:$P$88</definedName>
    <definedName name="Silencer" localSheetId="2">'[46]Noise (3)'!$G$88:$P$88</definedName>
    <definedName name="Silencer" localSheetId="10">'[46]Noise (3)'!$G$88:$P$88</definedName>
    <definedName name="Silencer" localSheetId="15">'[46]Noise (3)'!$G$88:$P$88</definedName>
    <definedName name="Silencer" localSheetId="18">'[46]Noise (3)'!$G$88:$P$88</definedName>
    <definedName name="Silencer" localSheetId="17">'[46]Noise (3)'!$G$88:$P$88</definedName>
    <definedName name="Silencer" localSheetId="16">'[46]Noise (3)'!$G$88:$P$88</definedName>
    <definedName name="Silencer" localSheetId="14">'[46]Noise (3)'!$G$88:$P$88</definedName>
    <definedName name="Silencer" localSheetId="13">'[46]Noise (3)'!$G$88:$P$88</definedName>
    <definedName name="Silencer" localSheetId="3">'[46]Noise (3)'!$G$88:$P$88</definedName>
    <definedName name="Silencer">'[46]Noise (3)'!$G$88:$P$88</definedName>
    <definedName name="SIMPLE_COST" localSheetId="11">[64]PipeSummary!$AS$7:$AT$28</definedName>
    <definedName name="SIMPLE_COST" localSheetId="1">[64]PipeSummary!$AS$7:$AT$28</definedName>
    <definedName name="SIMPLE_COST" localSheetId="2">[64]PipeSummary!$AS$7:$AT$28</definedName>
    <definedName name="SIMPLE_COST" localSheetId="10">[64]PipeSummary!$AS$7:$AT$28</definedName>
    <definedName name="SIMPLE_COST" localSheetId="15">[64]PipeSummary!$AS$7:$AT$28</definedName>
    <definedName name="SIMPLE_COST" localSheetId="18">[64]PipeSummary!$AS$7:$AT$28</definedName>
    <definedName name="SIMPLE_COST" localSheetId="17">[64]PipeSummary!$AS$7:$AT$28</definedName>
    <definedName name="SIMPLE_COST" localSheetId="16">[64]PipeSummary!$AS$7:$AT$28</definedName>
    <definedName name="SIMPLE_COST" localSheetId="14">[64]PipeSummary!$AS$7:$AT$28</definedName>
    <definedName name="SIMPLE_COST" localSheetId="13">[64]PipeSummary!$AS$7:$AT$28</definedName>
    <definedName name="SIMPLE_COST" localSheetId="3">[64]PipeSummary!$AS$7:$AT$28</definedName>
    <definedName name="SIMPLE_COST">[64]PipeSummary!$AS$7:$AT$28</definedName>
    <definedName name="SINC2">#REF!</definedName>
    <definedName name="Site">'[82]Data Input'!$G$5</definedName>
    <definedName name="SITE_EXPENSE">#REF!</definedName>
    <definedName name="Site_Svcs">#REF!</definedName>
    <definedName name="SIWT">#REF!</definedName>
    <definedName name="sixteenths">#REF!</definedName>
    <definedName name="SIZE">#REF!</definedName>
    <definedName name="skd">[128]gVL!#REF!</definedName>
    <definedName name="SKI" hidden="1">#REF!</definedName>
    <definedName name="SL">#REF!</definedName>
    <definedName name="SL_bypass">#REF!</definedName>
    <definedName name="SL_caldera">#REF!</definedName>
    <definedName name="SL_CRD">#REF!</definedName>
    <definedName name="SL_CRS">#REF!</definedName>
    <definedName name="SL_CS">#REF!</definedName>
    <definedName name="SL_DD">#REF!</definedName>
    <definedName name="SL_turbina">#REF!</definedName>
    <definedName name="SLF">#REF!</definedName>
    <definedName name="Slot">#REF!</definedName>
    <definedName name="soc3p">#REF!</definedName>
    <definedName name="SoilType">#REF!</definedName>
    <definedName name="SOL">#REF!</definedName>
    <definedName name="Solan">'[32]Xuly Data'!#REF!</definedName>
    <definedName name="solieu">#REF!</definedName>
    <definedName name="solver_cvg" hidden="1">0.001</definedName>
    <definedName name="solver_drv" hidden="1">1</definedName>
    <definedName name="solver_est" hidden="1">1</definedName>
    <definedName name="solver_itr" hidden="1">100</definedName>
    <definedName name="solver_lin" hidden="1">2</definedName>
    <definedName name="solver_neg" hidden="1">2</definedName>
    <definedName name="solver_num" hidden="1">0</definedName>
    <definedName name="solver_nwt" hidden="1">1</definedName>
    <definedName name="solver_opt" hidden="1">#REF!</definedName>
    <definedName name="solver_pre" hidden="1">0.000001</definedName>
    <definedName name="solver_scl" hidden="1">2</definedName>
    <definedName name="solver_sho" hidden="1">2</definedName>
    <definedName name="solver_tim" hidden="1">100</definedName>
    <definedName name="solver_tol" hidden="1">0.05</definedName>
    <definedName name="solver_typ" hidden="1">1</definedName>
    <definedName name="solver_val" hidden="1">0</definedName>
    <definedName name="son">#REF!</definedName>
    <definedName name="sơn" hidden="1">#REF!</definedName>
    <definedName name="SONIA" localSheetId="11" hidden="1">[12]Spread!#REF!</definedName>
    <definedName name="SONIA" localSheetId="1" hidden="1">[12]Spread!#REF!</definedName>
    <definedName name="SONIA" localSheetId="2" hidden="1">[12]Spread!#REF!</definedName>
    <definedName name="SONIA" localSheetId="10" hidden="1">[12]Spread!#REF!</definedName>
    <definedName name="SONIA" localSheetId="15" hidden="1">[12]Spread!#REF!</definedName>
    <definedName name="SONIA" localSheetId="18" hidden="1">[12]Spread!#REF!</definedName>
    <definedName name="SONIA" localSheetId="17" hidden="1">[12]Spread!#REF!</definedName>
    <definedName name="SONIA" localSheetId="16" hidden="1">[12]Spread!#REF!</definedName>
    <definedName name="SONIA" localSheetId="14" hidden="1">[12]Spread!#REF!</definedName>
    <definedName name="SONIA" localSheetId="13" hidden="1">[12]Spread!#REF!</definedName>
    <definedName name="SONIA" localSheetId="3" hidden="1">[12]Spread!#REF!</definedName>
    <definedName name="SONIA" hidden="1">[12]Spread!#REF!</definedName>
    <definedName name="SONIK">[114]손익현황!$A$5:$AG$91</definedName>
    <definedName name="SORT" localSheetId="11">#REF!</definedName>
    <definedName name="SORT" localSheetId="1">#REF!</definedName>
    <definedName name="SORT" localSheetId="2">#REF!</definedName>
    <definedName name="SORT" localSheetId="10">#REF!</definedName>
    <definedName name="SORT" localSheetId="15">#REF!</definedName>
    <definedName name="SORT" localSheetId="18">#REF!</definedName>
    <definedName name="SORT" localSheetId="17">#REF!</definedName>
    <definedName name="SORT" localSheetId="16">#REF!</definedName>
    <definedName name="SORT" localSheetId="14">#REF!</definedName>
    <definedName name="SORT" localSheetId="13">#REF!</definedName>
    <definedName name="SORT" localSheetId="3">#REF!</definedName>
    <definedName name="SORT">#REF!</definedName>
    <definedName name="SORT_AREA">'[129]DI-ESTI'!$A$8:$R$489</definedName>
    <definedName name="Sosanh2" localSheetId="50" hidden="1">{"'Sheet1'!$L$16"}</definedName>
    <definedName name="Sosanh2" localSheetId="11" hidden="1">{"'Sheet1'!$L$16"}</definedName>
    <definedName name="Sosanh2" localSheetId="1" hidden="1">{"'Sheet1'!$L$16"}</definedName>
    <definedName name="Sosanh2" localSheetId="2" hidden="1">{"'Sheet1'!$L$16"}</definedName>
    <definedName name="Sosanh2" localSheetId="10" hidden="1">{"'Sheet1'!$L$16"}</definedName>
    <definedName name="Sosanh2" localSheetId="15" hidden="1">{"'Sheet1'!$L$16"}</definedName>
    <definedName name="Sosanh2" localSheetId="18" hidden="1">{"'Sheet1'!$L$16"}</definedName>
    <definedName name="Sosanh2" localSheetId="17" hidden="1">{"'Sheet1'!$L$16"}</definedName>
    <definedName name="Sosanh2" localSheetId="16" hidden="1">{"'Sheet1'!$L$16"}</definedName>
    <definedName name="Sosanh2" localSheetId="14" hidden="1">{"'Sheet1'!$L$16"}</definedName>
    <definedName name="Sosanh2" localSheetId="13" hidden="1">{"'Sheet1'!$L$16"}</definedName>
    <definedName name="Sosanh2" localSheetId="3" hidden="1">{"'Sheet1'!$L$16"}</definedName>
    <definedName name="Sosanh2" hidden="1">{"'Sheet1'!$L$16"}</definedName>
    <definedName name="SP" localSheetId="2" hidden="1">{"'장비'!$A$3:$M$12"}</definedName>
    <definedName name="SP" localSheetId="3" hidden="1">{"'장비'!$A$3:$M$12"}</definedName>
    <definedName name="SP" hidden="1">{"'장비'!$A$3:$M$12"}</definedName>
    <definedName name="Space_Splitters" localSheetId="11">'[46]Noise (3)'!$C$44</definedName>
    <definedName name="Space_Splitters" localSheetId="1">'[46]Noise (3)'!$C$44</definedName>
    <definedName name="Space_Splitters" localSheetId="2">'[46]Noise (3)'!$C$44</definedName>
    <definedName name="Space_Splitters" localSheetId="10">'[46]Noise (3)'!$C$44</definedName>
    <definedName name="Space_Splitters" localSheetId="15">'[46]Noise (3)'!$C$44</definedName>
    <definedName name="Space_Splitters" localSheetId="18">'[46]Noise (3)'!$C$44</definedName>
    <definedName name="Space_Splitters" localSheetId="17">'[46]Noise (3)'!$C$44</definedName>
    <definedName name="Space_Splitters" localSheetId="16">'[46]Noise (3)'!$C$44</definedName>
    <definedName name="Space_Splitters" localSheetId="14">'[46]Noise (3)'!$C$44</definedName>
    <definedName name="Space_Splitters" localSheetId="13">'[46]Noise (3)'!$C$44</definedName>
    <definedName name="Space_Splitters" localSheetId="3">'[46]Noise (3)'!$C$44</definedName>
    <definedName name="Space_Splitters">'[46]Noise (3)'!$C$44</definedName>
    <definedName name="SPACER" localSheetId="2" hidden="1">{"'장비'!$A$3:$M$12"}</definedName>
    <definedName name="SPACER" localSheetId="3" hidden="1">{"'장비'!$A$3:$M$12"}</definedName>
    <definedName name="SPACER" hidden="1">{"'장비'!$A$3:$M$12"}</definedName>
    <definedName name="SPAN" localSheetId="11">[64]PipeSummary!$AI$35:$BA$36</definedName>
    <definedName name="SPAN" localSheetId="1">[64]PipeSummary!$AI$35:$BA$36</definedName>
    <definedName name="SPAN" localSheetId="2">[64]PipeSummary!$AI$35:$BA$36</definedName>
    <definedName name="SPAN" localSheetId="10">[64]PipeSummary!$AI$35:$BA$36</definedName>
    <definedName name="SPAN" localSheetId="15">[64]PipeSummary!$AI$35:$BA$36</definedName>
    <definedName name="SPAN" localSheetId="18">[64]PipeSummary!$AI$35:$BA$36</definedName>
    <definedName name="SPAN" localSheetId="17">[64]PipeSummary!$AI$35:$BA$36</definedName>
    <definedName name="SPAN" localSheetId="16">[64]PipeSummary!$AI$35:$BA$36</definedName>
    <definedName name="SPAN" localSheetId="14">[64]PipeSummary!$AI$35:$BA$36</definedName>
    <definedName name="SPAN" localSheetId="13">[64]PipeSummary!$AI$35:$BA$36</definedName>
    <definedName name="SPAN" localSheetId="3">[64]PipeSummary!$AI$35:$BA$36</definedName>
    <definedName name="SPAN">[64]PipeSummary!$AI$35:$BA$36</definedName>
    <definedName name="Spannung">#REF!</definedName>
    <definedName name="SPEC">#REF!</definedName>
    <definedName name="SPEC2">#REF!</definedName>
    <definedName name="SpecialPrice">#REF!</definedName>
    <definedName name="SpecNo">'[82]Data Input'!$D$9</definedName>
    <definedName name="SPECSUMMARY">#REF!</definedName>
    <definedName name="SPL_Reqd" localSheetId="11">'[46]Noise (3)'!$E$57</definedName>
    <definedName name="SPL_Reqd" localSheetId="1">'[46]Noise (3)'!$E$57</definedName>
    <definedName name="SPL_Reqd" localSheetId="2">'[46]Noise (3)'!$E$57</definedName>
    <definedName name="SPL_Reqd" localSheetId="10">'[46]Noise (3)'!$E$57</definedName>
    <definedName name="SPL_Reqd" localSheetId="15">'[46]Noise (3)'!$E$57</definedName>
    <definedName name="SPL_Reqd" localSheetId="18">'[46]Noise (3)'!$E$57</definedName>
    <definedName name="SPL_Reqd" localSheetId="17">'[46]Noise (3)'!$E$57</definedName>
    <definedName name="SPL_Reqd" localSheetId="16">'[46]Noise (3)'!$E$57</definedName>
    <definedName name="SPL_Reqd" localSheetId="14">'[46]Noise (3)'!$E$57</definedName>
    <definedName name="SPL_Reqd" localSheetId="13">'[46]Noise (3)'!$E$57</definedName>
    <definedName name="SPL_Reqd" localSheetId="3">'[46]Noise (3)'!$E$57</definedName>
    <definedName name="SPL_Reqd">'[46]Noise (3)'!$E$57</definedName>
    <definedName name="SPrice" localSheetId="11">'[63]Labor Sum'!$C$35</definedName>
    <definedName name="SPrice" localSheetId="1">'[63]Labor Sum'!$C$35</definedName>
    <definedName name="SPrice" localSheetId="2">'[63]Labor Sum'!$C$35</definedName>
    <definedName name="SPrice" localSheetId="10">'[63]Labor Sum'!$C$35</definedName>
    <definedName name="SPrice" localSheetId="15">'[63]Labor Sum'!$C$35</definedName>
    <definedName name="SPrice" localSheetId="18">'[63]Labor Sum'!$C$35</definedName>
    <definedName name="SPrice" localSheetId="17">'[63]Labor Sum'!$C$35</definedName>
    <definedName name="SPrice" localSheetId="16">'[63]Labor Sum'!$C$35</definedName>
    <definedName name="SPrice" localSheetId="14">'[63]Labor Sum'!$C$35</definedName>
    <definedName name="SPrice" localSheetId="13">'[63]Labor Sum'!$C$35</definedName>
    <definedName name="SPrice" localSheetId="3">'[63]Labor Sum'!$C$35</definedName>
    <definedName name="SPrice">'[63]Labor Sum'!$C$35</definedName>
    <definedName name="SR" hidden="1">#REF!</definedName>
    <definedName name="SS" localSheetId="11" hidden="1">#N/A</definedName>
    <definedName name="SS" localSheetId="1" hidden="1">#N/A</definedName>
    <definedName name="SS" localSheetId="2" hidden="1">#N/A</definedName>
    <definedName name="SS" localSheetId="10" hidden="1">#N/A</definedName>
    <definedName name="SS" localSheetId="15" hidden="1">#N/A</definedName>
    <definedName name="SS" localSheetId="18" hidden="1">#N/A</definedName>
    <definedName name="SS" localSheetId="17" hidden="1">#N/A</definedName>
    <definedName name="SS" localSheetId="16" hidden="1">#N/A</definedName>
    <definedName name="SS" localSheetId="14" hidden="1">#N/A</definedName>
    <definedName name="SS" localSheetId="13" hidden="1">#N/A</definedName>
    <definedName name="SS" localSheetId="3" hidden="1">#N/A</definedName>
    <definedName name="SS" hidden="1">#N/A</definedName>
    <definedName name="ssa">#N/A</definedName>
    <definedName name="SSASAS" localSheetId="11" hidden="1">{#N/A,#N/A,FALSE,"Project Cost Summary";#N/A,#N/A,FALSE,"Man Hour Summary"}</definedName>
    <definedName name="SSASAS" localSheetId="1" hidden="1">{#N/A,#N/A,FALSE,"Project Cost Summary";#N/A,#N/A,FALSE,"Man Hour Summary"}</definedName>
    <definedName name="SSASAS" localSheetId="2" hidden="1">{#N/A,#N/A,FALSE,"Project Cost Summary";#N/A,#N/A,FALSE,"Man Hour Summary"}</definedName>
    <definedName name="SSASAS" localSheetId="10" hidden="1">{#N/A,#N/A,FALSE,"Project Cost Summary";#N/A,#N/A,FALSE,"Man Hour Summary"}</definedName>
    <definedName name="SSASAS" localSheetId="15" hidden="1">{#N/A,#N/A,FALSE,"Project Cost Summary";#N/A,#N/A,FALSE,"Man Hour Summary"}</definedName>
    <definedName name="SSASAS" localSheetId="18" hidden="1">{#N/A,#N/A,FALSE,"Project Cost Summary";#N/A,#N/A,FALSE,"Man Hour Summary"}</definedName>
    <definedName name="SSASAS" localSheetId="17" hidden="1">{#N/A,#N/A,FALSE,"Project Cost Summary";#N/A,#N/A,FALSE,"Man Hour Summary"}</definedName>
    <definedName name="SSASAS" localSheetId="16" hidden="1">{#N/A,#N/A,FALSE,"Project Cost Summary";#N/A,#N/A,FALSE,"Man Hour Summary"}</definedName>
    <definedName name="SSASAS" localSheetId="14" hidden="1">{#N/A,#N/A,FALSE,"Project Cost Summary";#N/A,#N/A,FALSE,"Man Hour Summary"}</definedName>
    <definedName name="SSASAS" localSheetId="13" hidden="1">{#N/A,#N/A,FALSE,"Project Cost Summary";#N/A,#N/A,FALSE,"Man Hour Summary"}</definedName>
    <definedName name="SSASAS" localSheetId="3" hidden="1">{#N/A,#N/A,FALSE,"Project Cost Summary";#N/A,#N/A,FALSE,"Man Hour Summary"}</definedName>
    <definedName name="SSASAS" hidden="1">{#N/A,#N/A,FALSE,"Project Cost Summary";#N/A,#N/A,FALSE,"Man Hour Summary"}</definedName>
    <definedName name="sss" hidden="1">255</definedName>
    <definedName name="sss_1" localSheetId="2" hidden="1">{#N/A,#N/A,TRUE,"Basic";#N/A,#N/A,TRUE,"EXT-TABLE";#N/A,#N/A,TRUE,"STEEL";#N/A,#N/A,TRUE,"INT-Table";#N/A,#N/A,TRUE,"STEEL";#N/A,#N/A,TRUE,"Door"}</definedName>
    <definedName name="sss_1" localSheetId="3" hidden="1">{#N/A,#N/A,TRUE,"Basic";#N/A,#N/A,TRUE,"EXT-TABLE";#N/A,#N/A,TRUE,"STEEL";#N/A,#N/A,TRUE,"INT-Table";#N/A,#N/A,TRUE,"STEEL";#N/A,#N/A,TRUE,"Door"}</definedName>
    <definedName name="sss_1" hidden="1">{#N/A,#N/A,TRUE,"Basic";#N/A,#N/A,TRUE,"EXT-TABLE";#N/A,#N/A,TRUE,"STEEL";#N/A,#N/A,TRUE,"INT-Table";#N/A,#N/A,TRUE,"STEEL";#N/A,#N/A,TRUE,"Door"}</definedName>
    <definedName name="sss_1_1" localSheetId="2" hidden="1">{#N/A,#N/A,TRUE,"Basic";#N/A,#N/A,TRUE,"EXT-TABLE";#N/A,#N/A,TRUE,"STEEL";#N/A,#N/A,TRUE,"INT-Table";#N/A,#N/A,TRUE,"STEEL";#N/A,#N/A,TRUE,"Door"}</definedName>
    <definedName name="sss_1_1" localSheetId="3" hidden="1">{#N/A,#N/A,TRUE,"Basic";#N/A,#N/A,TRUE,"EXT-TABLE";#N/A,#N/A,TRUE,"STEEL";#N/A,#N/A,TRUE,"INT-Table";#N/A,#N/A,TRUE,"STEEL";#N/A,#N/A,TRUE,"Door"}</definedName>
    <definedName name="sss_1_1" hidden="1">{#N/A,#N/A,TRUE,"Basic";#N/A,#N/A,TRUE,"EXT-TABLE";#N/A,#N/A,TRUE,"STEEL";#N/A,#N/A,TRUE,"INT-Table";#N/A,#N/A,TRUE,"STEEL";#N/A,#N/A,TRUE,"Door"}</definedName>
    <definedName name="sss_1_2" localSheetId="2" hidden="1">{#N/A,#N/A,TRUE,"Basic";#N/A,#N/A,TRUE,"EXT-TABLE";#N/A,#N/A,TRUE,"STEEL";#N/A,#N/A,TRUE,"INT-Table";#N/A,#N/A,TRUE,"STEEL";#N/A,#N/A,TRUE,"Door"}</definedName>
    <definedName name="sss_1_2" localSheetId="3" hidden="1">{#N/A,#N/A,TRUE,"Basic";#N/A,#N/A,TRUE,"EXT-TABLE";#N/A,#N/A,TRUE,"STEEL";#N/A,#N/A,TRUE,"INT-Table";#N/A,#N/A,TRUE,"STEEL";#N/A,#N/A,TRUE,"Door"}</definedName>
    <definedName name="sss_1_2" hidden="1">{#N/A,#N/A,TRUE,"Basic";#N/A,#N/A,TRUE,"EXT-TABLE";#N/A,#N/A,TRUE,"STEEL";#N/A,#N/A,TRUE,"INT-Table";#N/A,#N/A,TRUE,"STEEL";#N/A,#N/A,TRUE,"Door"}</definedName>
    <definedName name="sss_2" localSheetId="2" hidden="1">{#N/A,#N/A,TRUE,"Basic";#N/A,#N/A,TRUE,"EXT-TABLE";#N/A,#N/A,TRUE,"STEEL";#N/A,#N/A,TRUE,"INT-Table";#N/A,#N/A,TRUE,"STEEL";#N/A,#N/A,TRUE,"Door"}</definedName>
    <definedName name="sss_2" localSheetId="3" hidden="1">{#N/A,#N/A,TRUE,"Basic";#N/A,#N/A,TRUE,"EXT-TABLE";#N/A,#N/A,TRUE,"STEEL";#N/A,#N/A,TRUE,"INT-Table";#N/A,#N/A,TRUE,"STEEL";#N/A,#N/A,TRUE,"Door"}</definedName>
    <definedName name="sss_2" hidden="1">{#N/A,#N/A,TRUE,"Basic";#N/A,#N/A,TRUE,"EXT-TABLE";#N/A,#N/A,TRUE,"STEEL";#N/A,#N/A,TRUE,"INT-Table";#N/A,#N/A,TRUE,"STEEL";#N/A,#N/A,TRUE,"Door"}</definedName>
    <definedName name="sss_2_1" localSheetId="2" hidden="1">{#N/A,#N/A,TRUE,"Basic";#N/A,#N/A,TRUE,"EXT-TABLE";#N/A,#N/A,TRUE,"STEEL";#N/A,#N/A,TRUE,"INT-Table";#N/A,#N/A,TRUE,"STEEL";#N/A,#N/A,TRUE,"Door"}</definedName>
    <definedName name="sss_2_1" localSheetId="3" hidden="1">{#N/A,#N/A,TRUE,"Basic";#N/A,#N/A,TRUE,"EXT-TABLE";#N/A,#N/A,TRUE,"STEEL";#N/A,#N/A,TRUE,"INT-Table";#N/A,#N/A,TRUE,"STEEL";#N/A,#N/A,TRUE,"Door"}</definedName>
    <definedName name="sss_2_1" hidden="1">{#N/A,#N/A,TRUE,"Basic";#N/A,#N/A,TRUE,"EXT-TABLE";#N/A,#N/A,TRUE,"STEEL";#N/A,#N/A,TRUE,"INT-Table";#N/A,#N/A,TRUE,"STEEL";#N/A,#N/A,TRUE,"Door"}</definedName>
    <definedName name="sss_2_2" localSheetId="2" hidden="1">{#N/A,#N/A,TRUE,"Basic";#N/A,#N/A,TRUE,"EXT-TABLE";#N/A,#N/A,TRUE,"STEEL";#N/A,#N/A,TRUE,"INT-Table";#N/A,#N/A,TRUE,"STEEL";#N/A,#N/A,TRUE,"Door"}</definedName>
    <definedName name="sss_2_2" localSheetId="3" hidden="1">{#N/A,#N/A,TRUE,"Basic";#N/A,#N/A,TRUE,"EXT-TABLE";#N/A,#N/A,TRUE,"STEEL";#N/A,#N/A,TRUE,"INT-Table";#N/A,#N/A,TRUE,"STEEL";#N/A,#N/A,TRUE,"Door"}</definedName>
    <definedName name="sss_2_2" hidden="1">{#N/A,#N/A,TRUE,"Basic";#N/A,#N/A,TRUE,"EXT-TABLE";#N/A,#N/A,TRUE,"STEEL";#N/A,#N/A,TRUE,"INT-Table";#N/A,#N/A,TRUE,"STEEL";#N/A,#N/A,TRUE,"Door"}</definedName>
    <definedName name="sss_3" localSheetId="2" hidden="1">{#N/A,#N/A,TRUE,"Basic";#N/A,#N/A,TRUE,"EXT-TABLE";#N/A,#N/A,TRUE,"STEEL";#N/A,#N/A,TRUE,"INT-Table";#N/A,#N/A,TRUE,"STEEL";#N/A,#N/A,TRUE,"Door"}</definedName>
    <definedName name="sss_3" localSheetId="3" hidden="1">{#N/A,#N/A,TRUE,"Basic";#N/A,#N/A,TRUE,"EXT-TABLE";#N/A,#N/A,TRUE,"STEEL";#N/A,#N/A,TRUE,"INT-Table";#N/A,#N/A,TRUE,"STEEL";#N/A,#N/A,TRUE,"Door"}</definedName>
    <definedName name="sss_3" hidden="1">{#N/A,#N/A,TRUE,"Basic";#N/A,#N/A,TRUE,"EXT-TABLE";#N/A,#N/A,TRUE,"STEEL";#N/A,#N/A,TRUE,"INT-Table";#N/A,#N/A,TRUE,"STEEL";#N/A,#N/A,TRUE,"Door"}</definedName>
    <definedName name="sss_3_1" localSheetId="2" hidden="1">{#N/A,#N/A,TRUE,"Basic";#N/A,#N/A,TRUE,"EXT-TABLE";#N/A,#N/A,TRUE,"STEEL";#N/A,#N/A,TRUE,"INT-Table";#N/A,#N/A,TRUE,"STEEL";#N/A,#N/A,TRUE,"Door"}</definedName>
    <definedName name="sss_3_1" localSheetId="3" hidden="1">{#N/A,#N/A,TRUE,"Basic";#N/A,#N/A,TRUE,"EXT-TABLE";#N/A,#N/A,TRUE,"STEEL";#N/A,#N/A,TRUE,"INT-Table";#N/A,#N/A,TRUE,"STEEL";#N/A,#N/A,TRUE,"Door"}</definedName>
    <definedName name="sss_3_1" hidden="1">{#N/A,#N/A,TRUE,"Basic";#N/A,#N/A,TRUE,"EXT-TABLE";#N/A,#N/A,TRUE,"STEEL";#N/A,#N/A,TRUE,"INT-Table";#N/A,#N/A,TRUE,"STEEL";#N/A,#N/A,TRUE,"Door"}</definedName>
    <definedName name="sss_3_2" localSheetId="2" hidden="1">{#N/A,#N/A,TRUE,"Basic";#N/A,#N/A,TRUE,"EXT-TABLE";#N/A,#N/A,TRUE,"STEEL";#N/A,#N/A,TRUE,"INT-Table";#N/A,#N/A,TRUE,"STEEL";#N/A,#N/A,TRUE,"Door"}</definedName>
    <definedName name="sss_3_2" localSheetId="3" hidden="1">{#N/A,#N/A,TRUE,"Basic";#N/A,#N/A,TRUE,"EXT-TABLE";#N/A,#N/A,TRUE,"STEEL";#N/A,#N/A,TRUE,"INT-Table";#N/A,#N/A,TRUE,"STEEL";#N/A,#N/A,TRUE,"Door"}</definedName>
    <definedName name="sss_3_2" hidden="1">{#N/A,#N/A,TRUE,"Basic";#N/A,#N/A,TRUE,"EXT-TABLE";#N/A,#N/A,TRUE,"STEEL";#N/A,#N/A,TRUE,"INT-Table";#N/A,#N/A,TRUE,"STEEL";#N/A,#N/A,TRUE,"Door"}</definedName>
    <definedName name="sss_4" localSheetId="2" hidden="1">{#N/A,#N/A,TRUE,"Basic";#N/A,#N/A,TRUE,"EXT-TABLE";#N/A,#N/A,TRUE,"STEEL";#N/A,#N/A,TRUE,"INT-Table";#N/A,#N/A,TRUE,"STEEL";#N/A,#N/A,TRUE,"Door"}</definedName>
    <definedName name="sss_4" localSheetId="3" hidden="1">{#N/A,#N/A,TRUE,"Basic";#N/A,#N/A,TRUE,"EXT-TABLE";#N/A,#N/A,TRUE,"STEEL";#N/A,#N/A,TRUE,"INT-Table";#N/A,#N/A,TRUE,"STEEL";#N/A,#N/A,TRUE,"Door"}</definedName>
    <definedName name="sss_4" hidden="1">{#N/A,#N/A,TRUE,"Basic";#N/A,#N/A,TRUE,"EXT-TABLE";#N/A,#N/A,TRUE,"STEEL";#N/A,#N/A,TRUE,"INT-Table";#N/A,#N/A,TRUE,"STEEL";#N/A,#N/A,TRUE,"Door"}</definedName>
    <definedName name="sss_4_1" localSheetId="2" hidden="1">{#N/A,#N/A,TRUE,"Basic";#N/A,#N/A,TRUE,"EXT-TABLE";#N/A,#N/A,TRUE,"STEEL";#N/A,#N/A,TRUE,"INT-Table";#N/A,#N/A,TRUE,"STEEL";#N/A,#N/A,TRUE,"Door"}</definedName>
    <definedName name="sss_4_1" localSheetId="3" hidden="1">{#N/A,#N/A,TRUE,"Basic";#N/A,#N/A,TRUE,"EXT-TABLE";#N/A,#N/A,TRUE,"STEEL";#N/A,#N/A,TRUE,"INT-Table";#N/A,#N/A,TRUE,"STEEL";#N/A,#N/A,TRUE,"Door"}</definedName>
    <definedName name="sss_4_1" hidden="1">{#N/A,#N/A,TRUE,"Basic";#N/A,#N/A,TRUE,"EXT-TABLE";#N/A,#N/A,TRUE,"STEEL";#N/A,#N/A,TRUE,"INT-Table";#N/A,#N/A,TRUE,"STEEL";#N/A,#N/A,TRUE,"Door"}</definedName>
    <definedName name="sss_4_2" localSheetId="2" hidden="1">{#N/A,#N/A,TRUE,"Basic";#N/A,#N/A,TRUE,"EXT-TABLE";#N/A,#N/A,TRUE,"STEEL";#N/A,#N/A,TRUE,"INT-Table";#N/A,#N/A,TRUE,"STEEL";#N/A,#N/A,TRUE,"Door"}</definedName>
    <definedName name="sss_4_2" localSheetId="3" hidden="1">{#N/A,#N/A,TRUE,"Basic";#N/A,#N/A,TRUE,"EXT-TABLE";#N/A,#N/A,TRUE,"STEEL";#N/A,#N/A,TRUE,"INT-Table";#N/A,#N/A,TRUE,"STEEL";#N/A,#N/A,TRUE,"Door"}</definedName>
    <definedName name="sss_4_2" hidden="1">{#N/A,#N/A,TRUE,"Basic";#N/A,#N/A,TRUE,"EXT-TABLE";#N/A,#N/A,TRUE,"STEEL";#N/A,#N/A,TRUE,"INT-Table";#N/A,#N/A,TRUE,"STEEL";#N/A,#N/A,TRUE,"Door"}</definedName>
    <definedName name="sss_5" localSheetId="2" hidden="1">{#N/A,#N/A,TRUE,"Basic";#N/A,#N/A,TRUE,"EXT-TABLE";#N/A,#N/A,TRUE,"STEEL";#N/A,#N/A,TRUE,"INT-Table";#N/A,#N/A,TRUE,"STEEL";#N/A,#N/A,TRUE,"Door"}</definedName>
    <definedName name="sss_5" localSheetId="3" hidden="1">{#N/A,#N/A,TRUE,"Basic";#N/A,#N/A,TRUE,"EXT-TABLE";#N/A,#N/A,TRUE,"STEEL";#N/A,#N/A,TRUE,"INT-Table";#N/A,#N/A,TRUE,"STEEL";#N/A,#N/A,TRUE,"Door"}</definedName>
    <definedName name="sss_5" hidden="1">{#N/A,#N/A,TRUE,"Basic";#N/A,#N/A,TRUE,"EXT-TABLE";#N/A,#N/A,TRUE,"STEEL";#N/A,#N/A,TRUE,"INT-Table";#N/A,#N/A,TRUE,"STEEL";#N/A,#N/A,TRUE,"Door"}</definedName>
    <definedName name="sss_5_1" localSheetId="2" hidden="1">{#N/A,#N/A,TRUE,"Basic";#N/A,#N/A,TRUE,"EXT-TABLE";#N/A,#N/A,TRUE,"STEEL";#N/A,#N/A,TRUE,"INT-Table";#N/A,#N/A,TRUE,"STEEL";#N/A,#N/A,TRUE,"Door"}</definedName>
    <definedName name="sss_5_1" localSheetId="3" hidden="1">{#N/A,#N/A,TRUE,"Basic";#N/A,#N/A,TRUE,"EXT-TABLE";#N/A,#N/A,TRUE,"STEEL";#N/A,#N/A,TRUE,"INT-Table";#N/A,#N/A,TRUE,"STEEL";#N/A,#N/A,TRUE,"Door"}</definedName>
    <definedName name="sss_5_1" hidden="1">{#N/A,#N/A,TRUE,"Basic";#N/A,#N/A,TRUE,"EXT-TABLE";#N/A,#N/A,TRUE,"STEEL";#N/A,#N/A,TRUE,"INT-Table";#N/A,#N/A,TRUE,"STEEL";#N/A,#N/A,TRUE,"Door"}</definedName>
    <definedName name="sss_5_2" localSheetId="2" hidden="1">{#N/A,#N/A,TRUE,"Basic";#N/A,#N/A,TRUE,"EXT-TABLE";#N/A,#N/A,TRUE,"STEEL";#N/A,#N/A,TRUE,"INT-Table";#N/A,#N/A,TRUE,"STEEL";#N/A,#N/A,TRUE,"Door"}</definedName>
    <definedName name="sss_5_2" localSheetId="3" hidden="1">{#N/A,#N/A,TRUE,"Basic";#N/A,#N/A,TRUE,"EXT-TABLE";#N/A,#N/A,TRUE,"STEEL";#N/A,#N/A,TRUE,"INT-Table";#N/A,#N/A,TRUE,"STEEL";#N/A,#N/A,TRUE,"Door"}</definedName>
    <definedName name="sss_5_2" hidden="1">{#N/A,#N/A,TRUE,"Basic";#N/A,#N/A,TRUE,"EXT-TABLE";#N/A,#N/A,TRUE,"STEEL";#N/A,#N/A,TRUE,"INT-Table";#N/A,#N/A,TRUE,"STEEL";#N/A,#N/A,TRUE,"Door"}</definedName>
    <definedName name="ssss" localSheetId="2" hidden="1">{#N/A,#N/A,TRUE,"Basic";#N/A,#N/A,TRUE,"EXT-TABLE";#N/A,#N/A,TRUE,"STEEL";#N/A,#N/A,TRUE,"INT-Table";#N/A,#N/A,TRUE,"STEEL";#N/A,#N/A,TRUE,"Door"}</definedName>
    <definedName name="ssss" localSheetId="3" hidden="1">{#N/A,#N/A,TRUE,"Basic";#N/A,#N/A,TRUE,"EXT-TABLE";#N/A,#N/A,TRUE,"STEEL";#N/A,#N/A,TRUE,"INT-Table";#N/A,#N/A,TRUE,"STEEL";#N/A,#N/A,TRUE,"Door"}</definedName>
    <definedName name="ssss" hidden="1">{#N/A,#N/A,TRUE,"Basic";#N/A,#N/A,TRUE,"EXT-TABLE";#N/A,#N/A,TRUE,"STEEL";#N/A,#N/A,TRUE,"INT-Table";#N/A,#N/A,TRUE,"STEEL";#N/A,#N/A,TRUE,"Door"}</definedName>
    <definedName name="ssss_1" localSheetId="2" hidden="1">{#N/A,#N/A,TRUE,"Basic";#N/A,#N/A,TRUE,"EXT-TABLE";#N/A,#N/A,TRUE,"STEEL";#N/A,#N/A,TRUE,"INT-Table";#N/A,#N/A,TRUE,"STEEL";#N/A,#N/A,TRUE,"Door"}</definedName>
    <definedName name="ssss_1" localSheetId="3" hidden="1">{#N/A,#N/A,TRUE,"Basic";#N/A,#N/A,TRUE,"EXT-TABLE";#N/A,#N/A,TRUE,"STEEL";#N/A,#N/A,TRUE,"INT-Table";#N/A,#N/A,TRUE,"STEEL";#N/A,#N/A,TRUE,"Door"}</definedName>
    <definedName name="ssss_1" hidden="1">{#N/A,#N/A,TRUE,"Basic";#N/A,#N/A,TRUE,"EXT-TABLE";#N/A,#N/A,TRUE,"STEEL";#N/A,#N/A,TRUE,"INT-Table";#N/A,#N/A,TRUE,"STEEL";#N/A,#N/A,TRUE,"Door"}</definedName>
    <definedName name="ssss_1_1" localSheetId="2" hidden="1">{#N/A,#N/A,TRUE,"Basic";#N/A,#N/A,TRUE,"EXT-TABLE";#N/A,#N/A,TRUE,"STEEL";#N/A,#N/A,TRUE,"INT-Table";#N/A,#N/A,TRUE,"STEEL";#N/A,#N/A,TRUE,"Door"}</definedName>
    <definedName name="ssss_1_1" localSheetId="3" hidden="1">{#N/A,#N/A,TRUE,"Basic";#N/A,#N/A,TRUE,"EXT-TABLE";#N/A,#N/A,TRUE,"STEEL";#N/A,#N/A,TRUE,"INT-Table";#N/A,#N/A,TRUE,"STEEL";#N/A,#N/A,TRUE,"Door"}</definedName>
    <definedName name="ssss_1_1" hidden="1">{#N/A,#N/A,TRUE,"Basic";#N/A,#N/A,TRUE,"EXT-TABLE";#N/A,#N/A,TRUE,"STEEL";#N/A,#N/A,TRUE,"INT-Table";#N/A,#N/A,TRUE,"STEEL";#N/A,#N/A,TRUE,"Door"}</definedName>
    <definedName name="ssss_1_2" localSheetId="2" hidden="1">{#N/A,#N/A,TRUE,"Basic";#N/A,#N/A,TRUE,"EXT-TABLE";#N/A,#N/A,TRUE,"STEEL";#N/A,#N/A,TRUE,"INT-Table";#N/A,#N/A,TRUE,"STEEL";#N/A,#N/A,TRUE,"Door"}</definedName>
    <definedName name="ssss_1_2" localSheetId="3" hidden="1">{#N/A,#N/A,TRUE,"Basic";#N/A,#N/A,TRUE,"EXT-TABLE";#N/A,#N/A,TRUE,"STEEL";#N/A,#N/A,TRUE,"INT-Table";#N/A,#N/A,TRUE,"STEEL";#N/A,#N/A,TRUE,"Door"}</definedName>
    <definedName name="ssss_1_2" hidden="1">{#N/A,#N/A,TRUE,"Basic";#N/A,#N/A,TRUE,"EXT-TABLE";#N/A,#N/A,TRUE,"STEEL";#N/A,#N/A,TRUE,"INT-Table";#N/A,#N/A,TRUE,"STEEL";#N/A,#N/A,TRUE,"Door"}</definedName>
    <definedName name="ssss_2" localSheetId="2" hidden="1">{#N/A,#N/A,TRUE,"Basic";#N/A,#N/A,TRUE,"EXT-TABLE";#N/A,#N/A,TRUE,"STEEL";#N/A,#N/A,TRUE,"INT-Table";#N/A,#N/A,TRUE,"STEEL";#N/A,#N/A,TRUE,"Door"}</definedName>
    <definedName name="ssss_2" localSheetId="3" hidden="1">{#N/A,#N/A,TRUE,"Basic";#N/A,#N/A,TRUE,"EXT-TABLE";#N/A,#N/A,TRUE,"STEEL";#N/A,#N/A,TRUE,"INT-Table";#N/A,#N/A,TRUE,"STEEL";#N/A,#N/A,TRUE,"Door"}</definedName>
    <definedName name="ssss_2" hidden="1">{#N/A,#N/A,TRUE,"Basic";#N/A,#N/A,TRUE,"EXT-TABLE";#N/A,#N/A,TRUE,"STEEL";#N/A,#N/A,TRUE,"INT-Table";#N/A,#N/A,TRUE,"STEEL";#N/A,#N/A,TRUE,"Door"}</definedName>
    <definedName name="ssss_2_1" localSheetId="2" hidden="1">{#N/A,#N/A,TRUE,"Basic";#N/A,#N/A,TRUE,"EXT-TABLE";#N/A,#N/A,TRUE,"STEEL";#N/A,#N/A,TRUE,"INT-Table";#N/A,#N/A,TRUE,"STEEL";#N/A,#N/A,TRUE,"Door"}</definedName>
    <definedName name="ssss_2_1" localSheetId="3" hidden="1">{#N/A,#N/A,TRUE,"Basic";#N/A,#N/A,TRUE,"EXT-TABLE";#N/A,#N/A,TRUE,"STEEL";#N/A,#N/A,TRUE,"INT-Table";#N/A,#N/A,TRUE,"STEEL";#N/A,#N/A,TRUE,"Door"}</definedName>
    <definedName name="ssss_2_1" hidden="1">{#N/A,#N/A,TRUE,"Basic";#N/A,#N/A,TRUE,"EXT-TABLE";#N/A,#N/A,TRUE,"STEEL";#N/A,#N/A,TRUE,"INT-Table";#N/A,#N/A,TRUE,"STEEL";#N/A,#N/A,TRUE,"Door"}</definedName>
    <definedName name="ssss_2_2" localSheetId="2" hidden="1">{#N/A,#N/A,TRUE,"Basic";#N/A,#N/A,TRUE,"EXT-TABLE";#N/A,#N/A,TRUE,"STEEL";#N/A,#N/A,TRUE,"INT-Table";#N/A,#N/A,TRUE,"STEEL";#N/A,#N/A,TRUE,"Door"}</definedName>
    <definedName name="ssss_2_2" localSheetId="3" hidden="1">{#N/A,#N/A,TRUE,"Basic";#N/A,#N/A,TRUE,"EXT-TABLE";#N/A,#N/A,TRUE,"STEEL";#N/A,#N/A,TRUE,"INT-Table";#N/A,#N/A,TRUE,"STEEL";#N/A,#N/A,TRUE,"Door"}</definedName>
    <definedName name="ssss_2_2" hidden="1">{#N/A,#N/A,TRUE,"Basic";#N/A,#N/A,TRUE,"EXT-TABLE";#N/A,#N/A,TRUE,"STEEL";#N/A,#N/A,TRUE,"INT-Table";#N/A,#N/A,TRUE,"STEEL";#N/A,#N/A,TRUE,"Door"}</definedName>
    <definedName name="ssss_3" localSheetId="2" hidden="1">{#N/A,#N/A,TRUE,"Basic";#N/A,#N/A,TRUE,"EXT-TABLE";#N/A,#N/A,TRUE,"STEEL";#N/A,#N/A,TRUE,"INT-Table";#N/A,#N/A,TRUE,"STEEL";#N/A,#N/A,TRUE,"Door"}</definedName>
    <definedName name="ssss_3" localSheetId="3" hidden="1">{#N/A,#N/A,TRUE,"Basic";#N/A,#N/A,TRUE,"EXT-TABLE";#N/A,#N/A,TRUE,"STEEL";#N/A,#N/A,TRUE,"INT-Table";#N/A,#N/A,TRUE,"STEEL";#N/A,#N/A,TRUE,"Door"}</definedName>
    <definedName name="ssss_3" hidden="1">{#N/A,#N/A,TRUE,"Basic";#N/A,#N/A,TRUE,"EXT-TABLE";#N/A,#N/A,TRUE,"STEEL";#N/A,#N/A,TRUE,"INT-Table";#N/A,#N/A,TRUE,"STEEL";#N/A,#N/A,TRUE,"Door"}</definedName>
    <definedName name="ssss_3_1" localSheetId="2" hidden="1">{#N/A,#N/A,TRUE,"Basic";#N/A,#N/A,TRUE,"EXT-TABLE";#N/A,#N/A,TRUE,"STEEL";#N/A,#N/A,TRUE,"INT-Table";#N/A,#N/A,TRUE,"STEEL";#N/A,#N/A,TRUE,"Door"}</definedName>
    <definedName name="ssss_3_1" localSheetId="3" hidden="1">{#N/A,#N/A,TRUE,"Basic";#N/A,#N/A,TRUE,"EXT-TABLE";#N/A,#N/A,TRUE,"STEEL";#N/A,#N/A,TRUE,"INT-Table";#N/A,#N/A,TRUE,"STEEL";#N/A,#N/A,TRUE,"Door"}</definedName>
    <definedName name="ssss_3_1" hidden="1">{#N/A,#N/A,TRUE,"Basic";#N/A,#N/A,TRUE,"EXT-TABLE";#N/A,#N/A,TRUE,"STEEL";#N/A,#N/A,TRUE,"INT-Table";#N/A,#N/A,TRUE,"STEEL";#N/A,#N/A,TRUE,"Door"}</definedName>
    <definedName name="ssss_3_2" localSheetId="2" hidden="1">{#N/A,#N/A,TRUE,"Basic";#N/A,#N/A,TRUE,"EXT-TABLE";#N/A,#N/A,TRUE,"STEEL";#N/A,#N/A,TRUE,"INT-Table";#N/A,#N/A,TRUE,"STEEL";#N/A,#N/A,TRUE,"Door"}</definedName>
    <definedName name="ssss_3_2" localSheetId="3" hidden="1">{#N/A,#N/A,TRUE,"Basic";#N/A,#N/A,TRUE,"EXT-TABLE";#N/A,#N/A,TRUE,"STEEL";#N/A,#N/A,TRUE,"INT-Table";#N/A,#N/A,TRUE,"STEEL";#N/A,#N/A,TRUE,"Door"}</definedName>
    <definedName name="ssss_3_2" hidden="1">{#N/A,#N/A,TRUE,"Basic";#N/A,#N/A,TRUE,"EXT-TABLE";#N/A,#N/A,TRUE,"STEEL";#N/A,#N/A,TRUE,"INT-Table";#N/A,#N/A,TRUE,"STEEL";#N/A,#N/A,TRUE,"Door"}</definedName>
    <definedName name="ssss_4" localSheetId="2" hidden="1">{#N/A,#N/A,TRUE,"Basic";#N/A,#N/A,TRUE,"EXT-TABLE";#N/A,#N/A,TRUE,"STEEL";#N/A,#N/A,TRUE,"INT-Table";#N/A,#N/A,TRUE,"STEEL";#N/A,#N/A,TRUE,"Door"}</definedName>
    <definedName name="ssss_4" localSheetId="3" hidden="1">{#N/A,#N/A,TRUE,"Basic";#N/A,#N/A,TRUE,"EXT-TABLE";#N/A,#N/A,TRUE,"STEEL";#N/A,#N/A,TRUE,"INT-Table";#N/A,#N/A,TRUE,"STEEL";#N/A,#N/A,TRUE,"Door"}</definedName>
    <definedName name="ssss_4" hidden="1">{#N/A,#N/A,TRUE,"Basic";#N/A,#N/A,TRUE,"EXT-TABLE";#N/A,#N/A,TRUE,"STEEL";#N/A,#N/A,TRUE,"INT-Table";#N/A,#N/A,TRUE,"STEEL";#N/A,#N/A,TRUE,"Door"}</definedName>
    <definedName name="ssss_4_1" localSheetId="2" hidden="1">{#N/A,#N/A,TRUE,"Basic";#N/A,#N/A,TRUE,"EXT-TABLE";#N/A,#N/A,TRUE,"STEEL";#N/A,#N/A,TRUE,"INT-Table";#N/A,#N/A,TRUE,"STEEL";#N/A,#N/A,TRUE,"Door"}</definedName>
    <definedName name="ssss_4_1" localSheetId="3" hidden="1">{#N/A,#N/A,TRUE,"Basic";#N/A,#N/A,TRUE,"EXT-TABLE";#N/A,#N/A,TRUE,"STEEL";#N/A,#N/A,TRUE,"INT-Table";#N/A,#N/A,TRUE,"STEEL";#N/A,#N/A,TRUE,"Door"}</definedName>
    <definedName name="ssss_4_1" hidden="1">{#N/A,#N/A,TRUE,"Basic";#N/A,#N/A,TRUE,"EXT-TABLE";#N/A,#N/A,TRUE,"STEEL";#N/A,#N/A,TRUE,"INT-Table";#N/A,#N/A,TRUE,"STEEL";#N/A,#N/A,TRUE,"Door"}</definedName>
    <definedName name="ssss_4_2" localSheetId="2" hidden="1">{#N/A,#N/A,TRUE,"Basic";#N/A,#N/A,TRUE,"EXT-TABLE";#N/A,#N/A,TRUE,"STEEL";#N/A,#N/A,TRUE,"INT-Table";#N/A,#N/A,TRUE,"STEEL";#N/A,#N/A,TRUE,"Door"}</definedName>
    <definedName name="ssss_4_2" localSheetId="3" hidden="1">{#N/A,#N/A,TRUE,"Basic";#N/A,#N/A,TRUE,"EXT-TABLE";#N/A,#N/A,TRUE,"STEEL";#N/A,#N/A,TRUE,"INT-Table";#N/A,#N/A,TRUE,"STEEL";#N/A,#N/A,TRUE,"Door"}</definedName>
    <definedName name="ssss_4_2" hidden="1">{#N/A,#N/A,TRUE,"Basic";#N/A,#N/A,TRUE,"EXT-TABLE";#N/A,#N/A,TRUE,"STEEL";#N/A,#N/A,TRUE,"INT-Table";#N/A,#N/A,TRUE,"STEEL";#N/A,#N/A,TRUE,"Door"}</definedName>
    <definedName name="ssss_5" localSheetId="2" hidden="1">{#N/A,#N/A,TRUE,"Basic";#N/A,#N/A,TRUE,"EXT-TABLE";#N/A,#N/A,TRUE,"STEEL";#N/A,#N/A,TRUE,"INT-Table";#N/A,#N/A,TRUE,"STEEL";#N/A,#N/A,TRUE,"Door"}</definedName>
    <definedName name="ssss_5" localSheetId="3" hidden="1">{#N/A,#N/A,TRUE,"Basic";#N/A,#N/A,TRUE,"EXT-TABLE";#N/A,#N/A,TRUE,"STEEL";#N/A,#N/A,TRUE,"INT-Table";#N/A,#N/A,TRUE,"STEEL";#N/A,#N/A,TRUE,"Door"}</definedName>
    <definedName name="ssss_5" hidden="1">{#N/A,#N/A,TRUE,"Basic";#N/A,#N/A,TRUE,"EXT-TABLE";#N/A,#N/A,TRUE,"STEEL";#N/A,#N/A,TRUE,"INT-Table";#N/A,#N/A,TRUE,"STEEL";#N/A,#N/A,TRUE,"Door"}</definedName>
    <definedName name="ssss_5_1" localSheetId="2" hidden="1">{#N/A,#N/A,TRUE,"Basic";#N/A,#N/A,TRUE,"EXT-TABLE";#N/A,#N/A,TRUE,"STEEL";#N/A,#N/A,TRUE,"INT-Table";#N/A,#N/A,TRUE,"STEEL";#N/A,#N/A,TRUE,"Door"}</definedName>
    <definedName name="ssss_5_1" localSheetId="3" hidden="1">{#N/A,#N/A,TRUE,"Basic";#N/A,#N/A,TRUE,"EXT-TABLE";#N/A,#N/A,TRUE,"STEEL";#N/A,#N/A,TRUE,"INT-Table";#N/A,#N/A,TRUE,"STEEL";#N/A,#N/A,TRUE,"Door"}</definedName>
    <definedName name="ssss_5_1" hidden="1">{#N/A,#N/A,TRUE,"Basic";#N/A,#N/A,TRUE,"EXT-TABLE";#N/A,#N/A,TRUE,"STEEL";#N/A,#N/A,TRUE,"INT-Table";#N/A,#N/A,TRUE,"STEEL";#N/A,#N/A,TRUE,"Door"}</definedName>
    <definedName name="ssss_5_2" localSheetId="2" hidden="1">{#N/A,#N/A,TRUE,"Basic";#N/A,#N/A,TRUE,"EXT-TABLE";#N/A,#N/A,TRUE,"STEEL";#N/A,#N/A,TRUE,"INT-Table";#N/A,#N/A,TRUE,"STEEL";#N/A,#N/A,TRUE,"Door"}</definedName>
    <definedName name="ssss_5_2" localSheetId="3" hidden="1">{#N/A,#N/A,TRUE,"Basic";#N/A,#N/A,TRUE,"EXT-TABLE";#N/A,#N/A,TRUE,"STEEL";#N/A,#N/A,TRUE,"INT-Table";#N/A,#N/A,TRUE,"STEEL";#N/A,#N/A,TRUE,"Door"}</definedName>
    <definedName name="ssss_5_2" hidden="1">{#N/A,#N/A,TRUE,"Basic";#N/A,#N/A,TRUE,"EXT-TABLE";#N/A,#N/A,TRUE,"STEEL";#N/A,#N/A,TRUE,"INT-Table";#N/A,#N/A,TRUE,"STEEL";#N/A,#N/A,TRUE,"Door"}</definedName>
    <definedName name="ssssss" localSheetId="2" hidden="1">{"'现金流量表（全部投资）'!$B$4:$P$23"}</definedName>
    <definedName name="ssssss" localSheetId="3" hidden="1">{"'现金流量表（全部投资）'!$B$4:$P$23"}</definedName>
    <definedName name="ssssss" hidden="1">{"'现金流量表（全部投资）'!$B$4:$P$23"}</definedName>
    <definedName name="sssssssssssssssssss" localSheetId="2" hidden="1">{#N/A,#N/A,TRUE,"Basic";#N/A,#N/A,TRUE,"EXT-TABLE";#N/A,#N/A,TRUE,"STEEL";#N/A,#N/A,TRUE,"INT-Table";#N/A,#N/A,TRUE,"STEEL";#N/A,#N/A,TRUE,"Door"}</definedName>
    <definedName name="sssssssssssssssssss" localSheetId="3" hidden="1">{#N/A,#N/A,TRUE,"Basic";#N/A,#N/A,TRUE,"EXT-TABLE";#N/A,#N/A,TRUE,"STEEL";#N/A,#N/A,TRUE,"INT-Table";#N/A,#N/A,TRUE,"STEEL";#N/A,#N/A,TRUE,"Door"}</definedName>
    <definedName name="sssssssssssssssssss" hidden="1">{#N/A,#N/A,TRUE,"Basic";#N/A,#N/A,TRUE,"EXT-TABLE";#N/A,#N/A,TRUE,"STEEL";#N/A,#N/A,TRUE,"INT-Table";#N/A,#N/A,TRUE,"STEEL";#N/A,#N/A,TRUE,"Door"}</definedName>
    <definedName name="Stack_Area" localSheetId="11">'[46]Noise (3)'!$O$55</definedName>
    <definedName name="Stack_Area" localSheetId="1">'[46]Noise (3)'!$O$55</definedName>
    <definedName name="Stack_Area" localSheetId="2">'[46]Noise (3)'!$O$55</definedName>
    <definedName name="Stack_Area" localSheetId="10">'[46]Noise (3)'!$O$55</definedName>
    <definedName name="Stack_Area" localSheetId="15">'[46]Noise (3)'!$O$55</definedName>
    <definedName name="Stack_Area" localSheetId="18">'[46]Noise (3)'!$O$55</definedName>
    <definedName name="Stack_Area" localSheetId="17">'[46]Noise (3)'!$O$55</definedName>
    <definedName name="Stack_Area" localSheetId="16">'[46]Noise (3)'!$O$55</definedName>
    <definedName name="Stack_Area" localSheetId="14">'[46]Noise (3)'!$O$55</definedName>
    <definedName name="Stack_Area" localSheetId="13">'[46]Noise (3)'!$O$55</definedName>
    <definedName name="Stack_Area" localSheetId="3">'[46]Noise (3)'!$O$55</definedName>
    <definedName name="Stack_Area">'[46]Noise (3)'!$O$55</definedName>
    <definedName name="StackType" localSheetId="11">'[46]Noise (3)'!$C$9</definedName>
    <definedName name="StackType" localSheetId="1">'[46]Noise (3)'!$C$9</definedName>
    <definedName name="StackType" localSheetId="2">'[46]Noise (3)'!$C$9</definedName>
    <definedName name="StackType" localSheetId="10">'[46]Noise (3)'!$C$9</definedName>
    <definedName name="StackType" localSheetId="15">'[46]Noise (3)'!$C$9</definedName>
    <definedName name="StackType" localSheetId="18">'[46]Noise (3)'!$C$9</definedName>
    <definedName name="StackType" localSheetId="17">'[46]Noise (3)'!$C$9</definedName>
    <definedName name="StackType" localSheetId="16">'[46]Noise (3)'!$C$9</definedName>
    <definedName name="StackType" localSheetId="14">'[46]Noise (3)'!$C$9</definedName>
    <definedName name="StackType" localSheetId="13">'[46]Noise (3)'!$C$9</definedName>
    <definedName name="StackType" localSheetId="3">'[46]Noise (3)'!$C$9</definedName>
    <definedName name="StackType">'[46]Noise (3)'!$C$9</definedName>
    <definedName name="Staggered" localSheetId="11">'[46]Noise (3)'!$C$36</definedName>
    <definedName name="Staggered" localSheetId="1">'[46]Noise (3)'!$C$36</definedName>
    <definedName name="Staggered" localSheetId="2">'[46]Noise (3)'!$C$36</definedName>
    <definedName name="Staggered" localSheetId="10">'[46]Noise (3)'!$C$36</definedName>
    <definedName name="Staggered" localSheetId="15">'[46]Noise (3)'!$C$36</definedName>
    <definedName name="Staggered" localSheetId="18">'[46]Noise (3)'!$C$36</definedName>
    <definedName name="Staggered" localSheetId="17">'[46]Noise (3)'!$C$36</definedName>
    <definedName name="Staggered" localSheetId="16">'[46]Noise (3)'!$C$36</definedName>
    <definedName name="Staggered" localSheetId="14">'[46]Noise (3)'!$C$36</definedName>
    <definedName name="Staggered" localSheetId="13">'[46]Noise (3)'!$C$36</definedName>
    <definedName name="Staggered" localSheetId="3">'[46]Noise (3)'!$C$36</definedName>
    <definedName name="Staggered">'[46]Noise (3)'!$C$36</definedName>
    <definedName name="StaggeredTable" localSheetId="11">[46]Tables!$A$70:$A$72</definedName>
    <definedName name="StaggeredTable" localSheetId="1">[46]Tables!$A$70:$A$72</definedName>
    <definedName name="StaggeredTable" localSheetId="2">[46]Tables!$A$70:$A$72</definedName>
    <definedName name="StaggeredTable" localSheetId="10">[46]Tables!$A$70:$A$72</definedName>
    <definedName name="StaggeredTable" localSheetId="15">[46]Tables!$A$70:$A$72</definedName>
    <definedName name="StaggeredTable" localSheetId="18">[46]Tables!$A$70:$A$72</definedName>
    <definedName name="StaggeredTable" localSheetId="17">[46]Tables!$A$70:$A$72</definedName>
    <definedName name="StaggeredTable" localSheetId="16">[46]Tables!$A$70:$A$72</definedName>
    <definedName name="StaggeredTable" localSheetId="14">[46]Tables!$A$70:$A$72</definedName>
    <definedName name="StaggeredTable" localSheetId="13">[46]Tables!$A$70:$A$72</definedName>
    <definedName name="StaggeredTable" localSheetId="3">[46]Tables!$A$70:$A$72</definedName>
    <definedName name="StaggeredTable">[46]Tables!$A$70:$A$72</definedName>
    <definedName name="Stahlbau_Eigenfertigung">#REF!</definedName>
    <definedName name="Stahlbauvarianten">#REF!</definedName>
    <definedName name="Stair" localSheetId="11">#REF!</definedName>
    <definedName name="Stair" localSheetId="1">#REF!</definedName>
    <definedName name="Stair" localSheetId="2">#REF!</definedName>
    <definedName name="Stair" localSheetId="10">#REF!</definedName>
    <definedName name="Stair" localSheetId="15">#REF!</definedName>
    <definedName name="Stair" localSheetId="18">#REF!</definedName>
    <definedName name="Stair" localSheetId="17">#REF!</definedName>
    <definedName name="Stair" localSheetId="16">#REF!</definedName>
    <definedName name="Stair" localSheetId="14">#REF!</definedName>
    <definedName name="Stair" localSheetId="13">#REF!</definedName>
    <definedName name="Stair" localSheetId="3">#REF!</definedName>
    <definedName name="Stair">#REF!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d_Splitter_Plate" localSheetId="11">'[46]Noise (3)'!$O$42</definedName>
    <definedName name="Std_Splitter_Plate" localSheetId="1">'[46]Noise (3)'!$O$42</definedName>
    <definedName name="Std_Splitter_Plate" localSheetId="2">'[46]Noise (3)'!$O$42</definedName>
    <definedName name="Std_Splitter_Plate" localSheetId="10">'[46]Noise (3)'!$O$42</definedName>
    <definedName name="Std_Splitter_Plate" localSheetId="15">'[46]Noise (3)'!$O$42</definedName>
    <definedName name="Std_Splitter_Plate" localSheetId="18">'[46]Noise (3)'!$O$42</definedName>
    <definedName name="Std_Splitter_Plate" localSheetId="17">'[46]Noise (3)'!$O$42</definedName>
    <definedName name="Std_Splitter_Plate" localSheetId="16">'[46]Noise (3)'!$O$42</definedName>
    <definedName name="Std_Splitter_Plate" localSheetId="14">'[46]Noise (3)'!$O$42</definedName>
    <definedName name="Std_Splitter_Plate" localSheetId="13">'[46]Noise (3)'!$O$42</definedName>
    <definedName name="Std_Splitter_Plate" localSheetId="3">'[46]Noise (3)'!$O$42</definedName>
    <definedName name="Std_Splitter_Plate">'[46]Noise (3)'!$O$42</definedName>
    <definedName name="Steel">#REF!</definedName>
    <definedName name="SteelPrice" localSheetId="11">[63]Cover!$D$15</definedName>
    <definedName name="SteelPrice" localSheetId="1">[63]Cover!$D$15</definedName>
    <definedName name="SteelPrice" localSheetId="2">[63]Cover!$D$15</definedName>
    <definedName name="SteelPrice" localSheetId="10">[63]Cover!$D$15</definedName>
    <definedName name="SteelPrice" localSheetId="15">[63]Cover!$D$15</definedName>
    <definedName name="SteelPrice" localSheetId="18">[63]Cover!$D$15</definedName>
    <definedName name="SteelPrice" localSheetId="17">[63]Cover!$D$15</definedName>
    <definedName name="SteelPrice" localSheetId="16">[63]Cover!$D$15</definedName>
    <definedName name="SteelPrice" localSheetId="14">[63]Cover!$D$15</definedName>
    <definedName name="SteelPrice" localSheetId="13">[63]Cover!$D$15</definedName>
    <definedName name="SteelPrice" localSheetId="3">[63]Cover!$D$15</definedName>
    <definedName name="SteelPrice">[63]Cover!$D$15</definedName>
    <definedName name="Stellmotor">#REF!</definedName>
    <definedName name="Stot" localSheetId="11">[63]Summary!$F$11</definedName>
    <definedName name="Stot" localSheetId="1">[63]Summary!$F$11</definedName>
    <definedName name="Stot" localSheetId="2">[63]Summary!$F$11</definedName>
    <definedName name="Stot" localSheetId="10">[63]Summary!$F$11</definedName>
    <definedName name="Stot" localSheetId="15">[63]Summary!$F$11</definedName>
    <definedName name="Stot" localSheetId="18">[63]Summary!$F$11</definedName>
    <definedName name="Stot" localSheetId="17">[63]Summary!$F$11</definedName>
    <definedName name="Stot" localSheetId="16">[63]Summary!$F$11</definedName>
    <definedName name="Stot" localSheetId="14">[63]Summary!$F$11</definedName>
    <definedName name="Stot" localSheetId="13">[63]Summary!$F$11</definedName>
    <definedName name="Stot" localSheetId="3">[63]Summary!$F$11</definedName>
    <definedName name="Stot">[63]Summary!$F$11</definedName>
    <definedName name="STR" localSheetId="11" hidden="1">{#N/A,#N/A,FALSE,"Project Cost Summary";#N/A,#N/A,FALSE,"Man Hour Summary"}</definedName>
    <definedName name="STR" localSheetId="1" hidden="1">{#N/A,#N/A,FALSE,"Project Cost Summary";#N/A,#N/A,FALSE,"Man Hour Summary"}</definedName>
    <definedName name="STR" localSheetId="2" hidden="1">{#N/A,#N/A,FALSE,"Project Cost Summary";#N/A,#N/A,FALSE,"Man Hour Summary"}</definedName>
    <definedName name="STR" localSheetId="10" hidden="1">{#N/A,#N/A,FALSE,"Project Cost Summary";#N/A,#N/A,FALSE,"Man Hour Summary"}</definedName>
    <definedName name="STR" localSheetId="15" hidden="1">{#N/A,#N/A,FALSE,"Project Cost Summary";#N/A,#N/A,FALSE,"Man Hour Summary"}</definedName>
    <definedName name="STR" localSheetId="18" hidden="1">{#N/A,#N/A,FALSE,"Project Cost Summary";#N/A,#N/A,FALSE,"Man Hour Summary"}</definedName>
    <definedName name="STR" localSheetId="17" hidden="1">{#N/A,#N/A,FALSE,"Project Cost Summary";#N/A,#N/A,FALSE,"Man Hour Summary"}</definedName>
    <definedName name="STR" localSheetId="16" hidden="1">{#N/A,#N/A,FALSE,"Project Cost Summary";#N/A,#N/A,FALSE,"Man Hour Summary"}</definedName>
    <definedName name="STR" localSheetId="14" hidden="1">{#N/A,#N/A,FALSE,"Project Cost Summary";#N/A,#N/A,FALSE,"Man Hour Summary"}</definedName>
    <definedName name="STR" localSheetId="13" hidden="1">{#N/A,#N/A,FALSE,"Project Cost Summary";#N/A,#N/A,FALSE,"Man Hour Summary"}</definedName>
    <definedName name="STR" localSheetId="3" hidden="1">{#N/A,#N/A,FALSE,"Project Cost Summary";#N/A,#N/A,FALSE,"Man Hour Summary"}</definedName>
    <definedName name="STR" hidden="1">{#N/A,#N/A,FALSE,"Project Cost Summary";#N/A,#N/A,FALSE,"Man Hour Summary"}</definedName>
    <definedName name="StressCode">#REF!</definedName>
    <definedName name="Structural" localSheetId="11">[63]Summary!$D$11</definedName>
    <definedName name="Structural" localSheetId="1">[63]Summary!$D$11</definedName>
    <definedName name="Structural" localSheetId="2">[63]Summary!$D$11</definedName>
    <definedName name="Structural" localSheetId="10">[63]Summary!$D$11</definedName>
    <definedName name="Structural" localSheetId="15">[63]Summary!$D$11</definedName>
    <definedName name="Structural" localSheetId="18">[63]Summary!$D$11</definedName>
    <definedName name="Structural" localSheetId="17">[63]Summary!$D$11</definedName>
    <definedName name="Structural" localSheetId="16">[63]Summary!$D$11</definedName>
    <definedName name="Structural" localSheetId="14">[63]Summary!$D$11</definedName>
    <definedName name="Structural" localSheetId="13">[63]Summary!$D$11</definedName>
    <definedName name="Structural" localSheetId="3">[63]Summary!$D$11</definedName>
    <definedName name="Structural">[63]Summary!$D$11</definedName>
    <definedName name="StudPattern" localSheetId="11">[37]DATA_LIST!$D$4:$D$9</definedName>
    <definedName name="StudPattern" localSheetId="1">[37]DATA_LIST!$D$4:$D$9</definedName>
    <definedName name="StudPattern" localSheetId="2">[37]DATA_LIST!$D$4:$D$9</definedName>
    <definedName name="StudPattern" localSheetId="10">[37]DATA_LIST!$D$4:$D$9</definedName>
    <definedName name="StudPattern" localSheetId="15">[37]DATA_LIST!$D$4:$D$9</definedName>
    <definedName name="StudPattern" localSheetId="18">[37]DATA_LIST!$D$4:$D$9</definedName>
    <definedName name="StudPattern" localSheetId="17">[37]DATA_LIST!$D$4:$D$9</definedName>
    <definedName name="StudPattern" localSheetId="16">[37]DATA_LIST!$D$4:$D$9</definedName>
    <definedName name="StudPattern" localSheetId="14">[37]DATA_LIST!$D$4:$D$9</definedName>
    <definedName name="StudPattern" localSheetId="13">[37]DATA_LIST!$D$4:$D$9</definedName>
    <definedName name="StudPattern" localSheetId="3">[37]DATA_LIST!$D$4:$D$9</definedName>
    <definedName name="StudPattern">[37]DATA_LIST!$D$4:$D$9</definedName>
    <definedName name="SUB_FC">#REF!</definedName>
    <definedName name="SUB_LC">#REF!</definedName>
    <definedName name="Subject">#REF!</definedName>
    <definedName name="SUM" localSheetId="11">#REF!,#REF!</definedName>
    <definedName name="SUM" localSheetId="1">#REF!,#REF!</definedName>
    <definedName name="SUM" localSheetId="2">#REF!,#REF!</definedName>
    <definedName name="SUM" localSheetId="10">#REF!,#REF!</definedName>
    <definedName name="SUM" localSheetId="15">#REF!,#REF!</definedName>
    <definedName name="SUM" localSheetId="18">#REF!,#REF!</definedName>
    <definedName name="SUM" localSheetId="17">#REF!,#REF!</definedName>
    <definedName name="SUM" localSheetId="16">#REF!,#REF!</definedName>
    <definedName name="SUM" localSheetId="14">#REF!,#REF!</definedName>
    <definedName name="SUM" localSheetId="13">#REF!,#REF!</definedName>
    <definedName name="SUM" localSheetId="3">#REF!,#REF!</definedName>
    <definedName name="SUM">#REF!,#REF!</definedName>
    <definedName name="sum_1" localSheetId="2" hidden="1">{#N/A,#N/A,TRUE,"Basic";#N/A,#N/A,TRUE,"EXT-TABLE";#N/A,#N/A,TRUE,"STEEL";#N/A,#N/A,TRUE,"INT-Table";#N/A,#N/A,TRUE,"STEEL";#N/A,#N/A,TRUE,"Door"}</definedName>
    <definedName name="sum_1" localSheetId="3" hidden="1">{#N/A,#N/A,TRUE,"Basic";#N/A,#N/A,TRUE,"EXT-TABLE";#N/A,#N/A,TRUE,"STEEL";#N/A,#N/A,TRUE,"INT-Table";#N/A,#N/A,TRUE,"STEEL";#N/A,#N/A,TRUE,"Door"}</definedName>
    <definedName name="sum_1" hidden="1">{#N/A,#N/A,TRUE,"Basic";#N/A,#N/A,TRUE,"EXT-TABLE";#N/A,#N/A,TRUE,"STEEL";#N/A,#N/A,TRUE,"INT-Table";#N/A,#N/A,TRUE,"STEEL";#N/A,#N/A,TRUE,"Door"}</definedName>
    <definedName name="sum_1_1" localSheetId="2" hidden="1">{#N/A,#N/A,TRUE,"Basic";#N/A,#N/A,TRUE,"EXT-TABLE";#N/A,#N/A,TRUE,"STEEL";#N/A,#N/A,TRUE,"INT-Table";#N/A,#N/A,TRUE,"STEEL";#N/A,#N/A,TRUE,"Door"}</definedName>
    <definedName name="sum_1_1" localSheetId="3" hidden="1">{#N/A,#N/A,TRUE,"Basic";#N/A,#N/A,TRUE,"EXT-TABLE";#N/A,#N/A,TRUE,"STEEL";#N/A,#N/A,TRUE,"INT-Table";#N/A,#N/A,TRUE,"STEEL";#N/A,#N/A,TRUE,"Door"}</definedName>
    <definedName name="sum_1_1" hidden="1">{#N/A,#N/A,TRUE,"Basic";#N/A,#N/A,TRUE,"EXT-TABLE";#N/A,#N/A,TRUE,"STEEL";#N/A,#N/A,TRUE,"INT-Table";#N/A,#N/A,TRUE,"STEEL";#N/A,#N/A,TRUE,"Door"}</definedName>
    <definedName name="sum_1_2" localSheetId="2" hidden="1">{#N/A,#N/A,TRUE,"Basic";#N/A,#N/A,TRUE,"EXT-TABLE";#N/A,#N/A,TRUE,"STEEL";#N/A,#N/A,TRUE,"INT-Table";#N/A,#N/A,TRUE,"STEEL";#N/A,#N/A,TRUE,"Door"}</definedName>
    <definedName name="sum_1_2" localSheetId="3" hidden="1">{#N/A,#N/A,TRUE,"Basic";#N/A,#N/A,TRUE,"EXT-TABLE";#N/A,#N/A,TRUE,"STEEL";#N/A,#N/A,TRUE,"INT-Table";#N/A,#N/A,TRUE,"STEEL";#N/A,#N/A,TRUE,"Door"}</definedName>
    <definedName name="sum_1_2" hidden="1">{#N/A,#N/A,TRUE,"Basic";#N/A,#N/A,TRUE,"EXT-TABLE";#N/A,#N/A,TRUE,"STEEL";#N/A,#N/A,TRUE,"INT-Table";#N/A,#N/A,TRUE,"STEEL";#N/A,#N/A,TRUE,"Door"}</definedName>
    <definedName name="sum_2" localSheetId="2" hidden="1">{#N/A,#N/A,TRUE,"Basic";#N/A,#N/A,TRUE,"EXT-TABLE";#N/A,#N/A,TRUE,"STEEL";#N/A,#N/A,TRUE,"INT-Table";#N/A,#N/A,TRUE,"STEEL";#N/A,#N/A,TRUE,"Door"}</definedName>
    <definedName name="sum_2" localSheetId="3" hidden="1">{#N/A,#N/A,TRUE,"Basic";#N/A,#N/A,TRUE,"EXT-TABLE";#N/A,#N/A,TRUE,"STEEL";#N/A,#N/A,TRUE,"INT-Table";#N/A,#N/A,TRUE,"STEEL";#N/A,#N/A,TRUE,"Door"}</definedName>
    <definedName name="sum_2" hidden="1">{#N/A,#N/A,TRUE,"Basic";#N/A,#N/A,TRUE,"EXT-TABLE";#N/A,#N/A,TRUE,"STEEL";#N/A,#N/A,TRUE,"INT-Table";#N/A,#N/A,TRUE,"STEEL";#N/A,#N/A,TRUE,"Door"}</definedName>
    <definedName name="sum_2_1" localSheetId="2" hidden="1">{#N/A,#N/A,TRUE,"Basic";#N/A,#N/A,TRUE,"EXT-TABLE";#N/A,#N/A,TRUE,"STEEL";#N/A,#N/A,TRUE,"INT-Table";#N/A,#N/A,TRUE,"STEEL";#N/A,#N/A,TRUE,"Door"}</definedName>
    <definedName name="sum_2_1" localSheetId="3" hidden="1">{#N/A,#N/A,TRUE,"Basic";#N/A,#N/A,TRUE,"EXT-TABLE";#N/A,#N/A,TRUE,"STEEL";#N/A,#N/A,TRUE,"INT-Table";#N/A,#N/A,TRUE,"STEEL";#N/A,#N/A,TRUE,"Door"}</definedName>
    <definedName name="sum_2_1" hidden="1">{#N/A,#N/A,TRUE,"Basic";#N/A,#N/A,TRUE,"EXT-TABLE";#N/A,#N/A,TRUE,"STEEL";#N/A,#N/A,TRUE,"INT-Table";#N/A,#N/A,TRUE,"STEEL";#N/A,#N/A,TRUE,"Door"}</definedName>
    <definedName name="sum_2_2" localSheetId="2" hidden="1">{#N/A,#N/A,TRUE,"Basic";#N/A,#N/A,TRUE,"EXT-TABLE";#N/A,#N/A,TRUE,"STEEL";#N/A,#N/A,TRUE,"INT-Table";#N/A,#N/A,TRUE,"STEEL";#N/A,#N/A,TRUE,"Door"}</definedName>
    <definedName name="sum_2_2" localSheetId="3" hidden="1">{#N/A,#N/A,TRUE,"Basic";#N/A,#N/A,TRUE,"EXT-TABLE";#N/A,#N/A,TRUE,"STEEL";#N/A,#N/A,TRUE,"INT-Table";#N/A,#N/A,TRUE,"STEEL";#N/A,#N/A,TRUE,"Door"}</definedName>
    <definedName name="sum_2_2" hidden="1">{#N/A,#N/A,TRUE,"Basic";#N/A,#N/A,TRUE,"EXT-TABLE";#N/A,#N/A,TRUE,"STEEL";#N/A,#N/A,TRUE,"INT-Table";#N/A,#N/A,TRUE,"STEEL";#N/A,#N/A,TRUE,"Door"}</definedName>
    <definedName name="sum_3" localSheetId="2" hidden="1">{#N/A,#N/A,TRUE,"Basic";#N/A,#N/A,TRUE,"EXT-TABLE";#N/A,#N/A,TRUE,"STEEL";#N/A,#N/A,TRUE,"INT-Table";#N/A,#N/A,TRUE,"STEEL";#N/A,#N/A,TRUE,"Door"}</definedName>
    <definedName name="sum_3" localSheetId="3" hidden="1">{#N/A,#N/A,TRUE,"Basic";#N/A,#N/A,TRUE,"EXT-TABLE";#N/A,#N/A,TRUE,"STEEL";#N/A,#N/A,TRUE,"INT-Table";#N/A,#N/A,TRUE,"STEEL";#N/A,#N/A,TRUE,"Door"}</definedName>
    <definedName name="sum_3" hidden="1">{#N/A,#N/A,TRUE,"Basic";#N/A,#N/A,TRUE,"EXT-TABLE";#N/A,#N/A,TRUE,"STEEL";#N/A,#N/A,TRUE,"INT-Table";#N/A,#N/A,TRUE,"STEEL";#N/A,#N/A,TRUE,"Door"}</definedName>
    <definedName name="sum_3_1" localSheetId="2" hidden="1">{#N/A,#N/A,TRUE,"Basic";#N/A,#N/A,TRUE,"EXT-TABLE";#N/A,#N/A,TRUE,"STEEL";#N/A,#N/A,TRUE,"INT-Table";#N/A,#N/A,TRUE,"STEEL";#N/A,#N/A,TRUE,"Door"}</definedName>
    <definedName name="sum_3_1" localSheetId="3" hidden="1">{#N/A,#N/A,TRUE,"Basic";#N/A,#N/A,TRUE,"EXT-TABLE";#N/A,#N/A,TRUE,"STEEL";#N/A,#N/A,TRUE,"INT-Table";#N/A,#N/A,TRUE,"STEEL";#N/A,#N/A,TRUE,"Door"}</definedName>
    <definedName name="sum_3_1" hidden="1">{#N/A,#N/A,TRUE,"Basic";#N/A,#N/A,TRUE,"EXT-TABLE";#N/A,#N/A,TRUE,"STEEL";#N/A,#N/A,TRUE,"INT-Table";#N/A,#N/A,TRUE,"STEEL";#N/A,#N/A,TRUE,"Door"}</definedName>
    <definedName name="sum_3_2" localSheetId="2" hidden="1">{#N/A,#N/A,TRUE,"Basic";#N/A,#N/A,TRUE,"EXT-TABLE";#N/A,#N/A,TRUE,"STEEL";#N/A,#N/A,TRUE,"INT-Table";#N/A,#N/A,TRUE,"STEEL";#N/A,#N/A,TRUE,"Door"}</definedName>
    <definedName name="sum_3_2" localSheetId="3" hidden="1">{#N/A,#N/A,TRUE,"Basic";#N/A,#N/A,TRUE,"EXT-TABLE";#N/A,#N/A,TRUE,"STEEL";#N/A,#N/A,TRUE,"INT-Table";#N/A,#N/A,TRUE,"STEEL";#N/A,#N/A,TRUE,"Door"}</definedName>
    <definedName name="sum_3_2" hidden="1">{#N/A,#N/A,TRUE,"Basic";#N/A,#N/A,TRUE,"EXT-TABLE";#N/A,#N/A,TRUE,"STEEL";#N/A,#N/A,TRUE,"INT-Table";#N/A,#N/A,TRUE,"STEEL";#N/A,#N/A,TRUE,"Door"}</definedName>
    <definedName name="sum_4" localSheetId="2" hidden="1">{#N/A,#N/A,TRUE,"Basic";#N/A,#N/A,TRUE,"EXT-TABLE";#N/A,#N/A,TRUE,"STEEL";#N/A,#N/A,TRUE,"INT-Table";#N/A,#N/A,TRUE,"STEEL";#N/A,#N/A,TRUE,"Door"}</definedName>
    <definedName name="sum_4" localSheetId="3" hidden="1">{#N/A,#N/A,TRUE,"Basic";#N/A,#N/A,TRUE,"EXT-TABLE";#N/A,#N/A,TRUE,"STEEL";#N/A,#N/A,TRUE,"INT-Table";#N/A,#N/A,TRUE,"STEEL";#N/A,#N/A,TRUE,"Door"}</definedName>
    <definedName name="sum_4" hidden="1">{#N/A,#N/A,TRUE,"Basic";#N/A,#N/A,TRUE,"EXT-TABLE";#N/A,#N/A,TRUE,"STEEL";#N/A,#N/A,TRUE,"INT-Table";#N/A,#N/A,TRUE,"STEEL";#N/A,#N/A,TRUE,"Door"}</definedName>
    <definedName name="sum_4_1" localSheetId="2" hidden="1">{#N/A,#N/A,TRUE,"Basic";#N/A,#N/A,TRUE,"EXT-TABLE";#N/A,#N/A,TRUE,"STEEL";#N/A,#N/A,TRUE,"INT-Table";#N/A,#N/A,TRUE,"STEEL";#N/A,#N/A,TRUE,"Door"}</definedName>
    <definedName name="sum_4_1" localSheetId="3" hidden="1">{#N/A,#N/A,TRUE,"Basic";#N/A,#N/A,TRUE,"EXT-TABLE";#N/A,#N/A,TRUE,"STEEL";#N/A,#N/A,TRUE,"INT-Table";#N/A,#N/A,TRUE,"STEEL";#N/A,#N/A,TRUE,"Door"}</definedName>
    <definedName name="sum_4_1" hidden="1">{#N/A,#N/A,TRUE,"Basic";#N/A,#N/A,TRUE,"EXT-TABLE";#N/A,#N/A,TRUE,"STEEL";#N/A,#N/A,TRUE,"INT-Table";#N/A,#N/A,TRUE,"STEEL";#N/A,#N/A,TRUE,"Door"}</definedName>
    <definedName name="sum_4_2" localSheetId="2" hidden="1">{#N/A,#N/A,TRUE,"Basic";#N/A,#N/A,TRUE,"EXT-TABLE";#N/A,#N/A,TRUE,"STEEL";#N/A,#N/A,TRUE,"INT-Table";#N/A,#N/A,TRUE,"STEEL";#N/A,#N/A,TRUE,"Door"}</definedName>
    <definedName name="sum_4_2" localSheetId="3" hidden="1">{#N/A,#N/A,TRUE,"Basic";#N/A,#N/A,TRUE,"EXT-TABLE";#N/A,#N/A,TRUE,"STEEL";#N/A,#N/A,TRUE,"INT-Table";#N/A,#N/A,TRUE,"STEEL";#N/A,#N/A,TRUE,"Door"}</definedName>
    <definedName name="sum_4_2" hidden="1">{#N/A,#N/A,TRUE,"Basic";#N/A,#N/A,TRUE,"EXT-TABLE";#N/A,#N/A,TRUE,"STEEL";#N/A,#N/A,TRUE,"INT-Table";#N/A,#N/A,TRUE,"STEEL";#N/A,#N/A,TRUE,"Door"}</definedName>
    <definedName name="sum_5" localSheetId="2" hidden="1">{#N/A,#N/A,TRUE,"Basic";#N/A,#N/A,TRUE,"EXT-TABLE";#N/A,#N/A,TRUE,"STEEL";#N/A,#N/A,TRUE,"INT-Table";#N/A,#N/A,TRUE,"STEEL";#N/A,#N/A,TRUE,"Door"}</definedName>
    <definedName name="sum_5" localSheetId="3" hidden="1">{#N/A,#N/A,TRUE,"Basic";#N/A,#N/A,TRUE,"EXT-TABLE";#N/A,#N/A,TRUE,"STEEL";#N/A,#N/A,TRUE,"INT-Table";#N/A,#N/A,TRUE,"STEEL";#N/A,#N/A,TRUE,"Door"}</definedName>
    <definedName name="sum_5" hidden="1">{#N/A,#N/A,TRUE,"Basic";#N/A,#N/A,TRUE,"EXT-TABLE";#N/A,#N/A,TRUE,"STEEL";#N/A,#N/A,TRUE,"INT-Table";#N/A,#N/A,TRUE,"STEEL";#N/A,#N/A,TRUE,"Door"}</definedName>
    <definedName name="sum_5_1" localSheetId="2" hidden="1">{#N/A,#N/A,TRUE,"Basic";#N/A,#N/A,TRUE,"EXT-TABLE";#N/A,#N/A,TRUE,"STEEL";#N/A,#N/A,TRUE,"INT-Table";#N/A,#N/A,TRUE,"STEEL";#N/A,#N/A,TRUE,"Door"}</definedName>
    <definedName name="sum_5_1" localSheetId="3" hidden="1">{#N/A,#N/A,TRUE,"Basic";#N/A,#N/A,TRUE,"EXT-TABLE";#N/A,#N/A,TRUE,"STEEL";#N/A,#N/A,TRUE,"INT-Table";#N/A,#N/A,TRUE,"STEEL";#N/A,#N/A,TRUE,"Door"}</definedName>
    <definedName name="sum_5_1" hidden="1">{#N/A,#N/A,TRUE,"Basic";#N/A,#N/A,TRUE,"EXT-TABLE";#N/A,#N/A,TRUE,"STEEL";#N/A,#N/A,TRUE,"INT-Table";#N/A,#N/A,TRUE,"STEEL";#N/A,#N/A,TRUE,"Door"}</definedName>
    <definedName name="sum_5_2" localSheetId="2" hidden="1">{#N/A,#N/A,TRUE,"Basic";#N/A,#N/A,TRUE,"EXT-TABLE";#N/A,#N/A,TRUE,"STEEL";#N/A,#N/A,TRUE,"INT-Table";#N/A,#N/A,TRUE,"STEEL";#N/A,#N/A,TRUE,"Door"}</definedName>
    <definedName name="sum_5_2" localSheetId="3" hidden="1">{#N/A,#N/A,TRUE,"Basic";#N/A,#N/A,TRUE,"EXT-TABLE";#N/A,#N/A,TRUE,"STEEL";#N/A,#N/A,TRUE,"INT-Table";#N/A,#N/A,TRUE,"STEEL";#N/A,#N/A,TRUE,"Door"}</definedName>
    <definedName name="sum_5_2" hidden="1">{#N/A,#N/A,TRUE,"Basic";#N/A,#N/A,TRUE,"EXT-TABLE";#N/A,#N/A,TRUE,"STEEL";#N/A,#N/A,TRUE,"INT-Table";#N/A,#N/A,TRUE,"STEEL";#N/A,#N/A,TRUE,"Door"}</definedName>
    <definedName name="Sum_Inst"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1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_Ins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 localSheetId="2" hidden="1">{#N/A,#N/A,TRUE,"SUM";#N/A,#N/A,TRUE,"EE";#N/A,#N/A,TRUE,"AC";#N/A,#N/A,TRUE,"SN"}</definedName>
    <definedName name="summar" localSheetId="3" hidden="1">{#N/A,#N/A,TRUE,"SUM";#N/A,#N/A,TRUE,"EE";#N/A,#N/A,TRUE,"AC";#N/A,#N/A,TRUE,"SN"}</definedName>
    <definedName name="summar" hidden="1">{#N/A,#N/A,TRUE,"SUM";#N/A,#N/A,TRUE,"EE";#N/A,#N/A,TRUE,"AC";#N/A,#N/A,TRUE,"SN"}</definedName>
    <definedName name="SUMMARY">#REF!</definedName>
    <definedName name="SUMMARY1"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1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MARY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PPLY">#REF!</definedName>
    <definedName name="Supply_CIF">#REF!</definedName>
    <definedName name="SUPPLY1">#REF!</definedName>
    <definedName name="SUS">[72]작성기준!$C$20</definedName>
    <definedName name="sv">[47]Input!#REF!</definedName>
    <definedName name="svn">[47]Input!#REF!</definedName>
    <definedName name="swk" localSheetId="11" hidden="1">'[130]Page 1'!#REF!</definedName>
    <definedName name="swk" localSheetId="1" hidden="1">'[130]Page 1'!#REF!</definedName>
    <definedName name="swk" localSheetId="2" hidden="1">'[130]Page 1'!#REF!</definedName>
    <definedName name="swk" localSheetId="10" hidden="1">'[130]Page 1'!#REF!</definedName>
    <definedName name="swk" localSheetId="15" hidden="1">'[130]Page 1'!#REF!</definedName>
    <definedName name="swk" localSheetId="18" hidden="1">'[130]Page 1'!#REF!</definedName>
    <definedName name="swk" localSheetId="17" hidden="1">'[130]Page 1'!#REF!</definedName>
    <definedName name="swk" localSheetId="16" hidden="1">'[130]Page 1'!#REF!</definedName>
    <definedName name="swk" localSheetId="14" hidden="1">'[130]Page 1'!#REF!</definedName>
    <definedName name="swk" localSheetId="13" hidden="1">'[130]Page 1'!#REF!</definedName>
    <definedName name="swk" localSheetId="3" hidden="1">'[130]Page 1'!#REF!</definedName>
    <definedName name="swk" hidden="1">'[130]Page 1'!#REF!</definedName>
    <definedName name="SWL_GT" localSheetId="11">'[46]Noise (3)'!$G$77:$P$77</definedName>
    <definedName name="SWL_GT" localSheetId="1">'[46]Noise (3)'!$G$77:$P$77</definedName>
    <definedName name="SWL_GT" localSheetId="2">'[46]Noise (3)'!$G$77:$P$77</definedName>
    <definedName name="SWL_GT" localSheetId="10">'[46]Noise (3)'!$G$77:$P$77</definedName>
    <definedName name="SWL_GT" localSheetId="15">'[46]Noise (3)'!$G$77:$P$77</definedName>
    <definedName name="SWL_GT" localSheetId="18">'[46]Noise (3)'!$G$77:$P$77</definedName>
    <definedName name="SWL_GT" localSheetId="17">'[46]Noise (3)'!$G$77:$P$77</definedName>
    <definedName name="SWL_GT" localSheetId="16">'[46]Noise (3)'!$G$77:$P$77</definedName>
    <definedName name="SWL_GT" localSheetId="14">'[46]Noise (3)'!$G$77:$P$77</definedName>
    <definedName name="SWL_GT" localSheetId="13">'[46]Noise (3)'!$G$77:$P$77</definedName>
    <definedName name="SWL_GT" localSheetId="3">'[46]Noise (3)'!$G$77:$P$77</definedName>
    <definedName name="SWL_GT">'[46]Noise (3)'!$G$77:$P$77</definedName>
    <definedName name="Swvu.DETT.._.COSTI." hidden="1">#REF!</definedName>
    <definedName name="Swvu.RIEPIL.." hidden="1">#REF!</definedName>
    <definedName name="SX" localSheetId="11" hidden="1">{#N/A,#N/A,FALSE,"CCTV"}</definedName>
    <definedName name="SX" localSheetId="1" hidden="1">{#N/A,#N/A,FALSE,"CCTV"}</definedName>
    <definedName name="SX" localSheetId="2" hidden="1">{#N/A,#N/A,FALSE,"CCTV"}</definedName>
    <definedName name="SX" localSheetId="10" hidden="1">{#N/A,#N/A,FALSE,"CCTV"}</definedName>
    <definedName name="SX" localSheetId="15" hidden="1">{#N/A,#N/A,FALSE,"CCTV"}</definedName>
    <definedName name="SX" localSheetId="18" hidden="1">{#N/A,#N/A,FALSE,"CCTV"}</definedName>
    <definedName name="SX" localSheetId="17" hidden="1">{#N/A,#N/A,FALSE,"CCTV"}</definedName>
    <definedName name="SX" localSheetId="16" hidden="1">{#N/A,#N/A,FALSE,"CCTV"}</definedName>
    <definedName name="SX" localSheetId="14" hidden="1">{#N/A,#N/A,FALSE,"CCTV"}</definedName>
    <definedName name="SX" localSheetId="13" hidden="1">{#N/A,#N/A,FALSE,"CCTV"}</definedName>
    <definedName name="SX" localSheetId="3" hidden="1">{#N/A,#N/A,FALSE,"CCTV"}</definedName>
    <definedName name="SX" hidden="1">{#N/A,#N/A,FALSE,"CCTV"}</definedName>
    <definedName name="SX_Lapthao_khungV_Sdao">#REF!</definedName>
    <definedName name="sy" localSheetId="2" hidden="1">{"'Liquid'!$A$1:$U$57"}</definedName>
    <definedName name="sy" localSheetId="3" hidden="1">{"'Liquid'!$A$1:$U$57"}</definedName>
    <definedName name="sy" hidden="1">{"'Liquid'!$A$1:$U$57"}</definedName>
    <definedName name="T">#REF!</definedName>
    <definedName name="T.3" localSheetId="50" hidden="1">{"'Sheet1'!$L$16"}</definedName>
    <definedName name="T.3" localSheetId="11" hidden="1">{"'Sheet1'!$L$16"}</definedName>
    <definedName name="T.3" localSheetId="1" hidden="1">{"'Sheet1'!$L$16"}</definedName>
    <definedName name="T.3" localSheetId="2" hidden="1">{"'Sheet1'!$L$16"}</definedName>
    <definedName name="T.3" localSheetId="10" hidden="1">{"'Sheet1'!$L$16"}</definedName>
    <definedName name="T.3" localSheetId="15" hidden="1">{"'Sheet1'!$L$16"}</definedName>
    <definedName name="T.3" localSheetId="18" hidden="1">{"'Sheet1'!$L$16"}</definedName>
    <definedName name="T.3" localSheetId="17" hidden="1">{"'Sheet1'!$L$16"}</definedName>
    <definedName name="T.3" localSheetId="16" hidden="1">{"'Sheet1'!$L$16"}</definedName>
    <definedName name="T.3" localSheetId="14" hidden="1">{"'Sheet1'!$L$16"}</definedName>
    <definedName name="T.3" localSheetId="13" hidden="1">{"'Sheet1'!$L$16"}</definedName>
    <definedName name="T.3" localSheetId="3" hidden="1">{"'Sheet1'!$L$16"}</definedName>
    <definedName name="T.3" hidden="1">{"'Sheet1'!$L$16"}</definedName>
    <definedName name="t_1">[47]Input!#REF!</definedName>
    <definedName name="T1_">#N/A</definedName>
    <definedName name="t101p">#REF!</definedName>
    <definedName name="t103p">#REF!</definedName>
    <definedName name="t10nc1p">#REF!</definedName>
    <definedName name="t10vl1p">#REF!</definedName>
    <definedName name="t121p">#REF!</definedName>
    <definedName name="t123p">#REF!</definedName>
    <definedName name="t141p">#REF!</definedName>
    <definedName name="t143p">#REF!</definedName>
    <definedName name="t14nc3p">#REF!</definedName>
    <definedName name="t14vl3p">#REF!</definedName>
    <definedName name="T2_">#N/A</definedName>
    <definedName name="T3_">#N/A</definedName>
    <definedName name="T4_">#N/A</definedName>
    <definedName name="TA" localSheetId="11" hidden="1">{#N/A,#N/A,FALSE,"CCTV"}</definedName>
    <definedName name="TA" localSheetId="1" hidden="1">{#N/A,#N/A,FALSE,"CCTV"}</definedName>
    <definedName name="TA" localSheetId="2" hidden="1">{#N/A,#N/A,FALSE,"CCTV"}</definedName>
    <definedName name="TA" localSheetId="10" hidden="1">{#N/A,#N/A,FALSE,"CCTV"}</definedName>
    <definedName name="TA" localSheetId="15" hidden="1">{#N/A,#N/A,FALSE,"CCTV"}</definedName>
    <definedName name="TA" localSheetId="18" hidden="1">{#N/A,#N/A,FALSE,"CCTV"}</definedName>
    <definedName name="TA" localSheetId="17" hidden="1">{#N/A,#N/A,FALSE,"CCTV"}</definedName>
    <definedName name="TA" localSheetId="16" hidden="1">{#N/A,#N/A,FALSE,"CCTV"}</definedName>
    <definedName name="TA" localSheetId="14" hidden="1">{#N/A,#N/A,FALSE,"CCTV"}</definedName>
    <definedName name="TA" localSheetId="13" hidden="1">{#N/A,#N/A,FALSE,"CCTV"}</definedName>
    <definedName name="TA" localSheetId="3" hidden="1">{#N/A,#N/A,FALSE,"CCTV"}</definedName>
    <definedName name="TA" hidden="1">{#N/A,#N/A,FALSE,"CCTV"}</definedName>
    <definedName name="TAB">#REF!</definedName>
    <definedName name="tabisous">#REF!</definedName>
    <definedName name="table">#REF!</definedName>
    <definedName name="TABLE0">#REF!</definedName>
    <definedName name="table1" localSheetId="11">'[31]SPT vs PHI'!$E$2:$F$47</definedName>
    <definedName name="table1" localSheetId="1">'[31]SPT vs PHI'!$E$2:$F$47</definedName>
    <definedName name="table1" localSheetId="2">'[31]SPT vs PHI'!$E$2:$F$47</definedName>
    <definedName name="table1" localSheetId="10">'[31]SPT vs PHI'!$E$2:$F$47</definedName>
    <definedName name="table1" localSheetId="15">'[31]SPT vs PHI'!$E$2:$F$47</definedName>
    <definedName name="table1" localSheetId="18">'[31]SPT vs PHI'!$E$2:$F$47</definedName>
    <definedName name="table1" localSheetId="17">'[31]SPT vs PHI'!$E$2:$F$47</definedName>
    <definedName name="table1" localSheetId="16">'[31]SPT vs PHI'!$E$2:$F$47</definedName>
    <definedName name="table1" localSheetId="14">'[31]SPT vs PHI'!$E$2:$F$47</definedName>
    <definedName name="table1" localSheetId="13">'[31]SPT vs PHI'!$E$2:$F$47</definedName>
    <definedName name="table1" localSheetId="3">'[31]SPT vs PHI'!$E$2:$F$47</definedName>
    <definedName name="table1">'[31]SPT vs PHI'!$E$2:$F$47</definedName>
    <definedName name="table2" localSheetId="11">[131]LP!$D$15:$AO$46</definedName>
    <definedName name="table2" localSheetId="1">[131]LP!$D$15:$AO$46</definedName>
    <definedName name="table2" localSheetId="2">[131]LP!$D$15:$AO$46</definedName>
    <definedName name="table2" localSheetId="10">[131]LP!$D$15:$AO$46</definedName>
    <definedName name="table2" localSheetId="15">[131]LP!$D$15:$AO$46</definedName>
    <definedName name="table2" localSheetId="18">[131]LP!$D$15:$AO$46</definedName>
    <definedName name="table2" localSheetId="17">[131]LP!$D$15:$AO$46</definedName>
    <definedName name="table2" localSheetId="16">[131]LP!$D$15:$AO$46</definedName>
    <definedName name="table2" localSheetId="14">[131]LP!$D$15:$AO$46</definedName>
    <definedName name="table2" localSheetId="13">[131]LP!$D$15:$AO$46</definedName>
    <definedName name="table2" localSheetId="3">[131]LP!$D$15:$AO$46</definedName>
    <definedName name="table2">[131]LP!$D$15:$AO$46</definedName>
    <definedName name="TABLEAU" localSheetId="11">[132]TAUX!$A$4:$C$14</definedName>
    <definedName name="TABLEAU" localSheetId="1">[132]TAUX!$A$4:$C$14</definedName>
    <definedName name="TABLEAU" localSheetId="2">[132]TAUX!$A$4:$C$14</definedName>
    <definedName name="TABLEAU" localSheetId="10">[132]TAUX!$A$4:$C$14</definedName>
    <definedName name="TABLEAU" localSheetId="15">[132]TAUX!$A$4:$C$14</definedName>
    <definedName name="TABLEAU" localSheetId="18">[132]TAUX!$A$4:$C$14</definedName>
    <definedName name="TABLEAU" localSheetId="17">[132]TAUX!$A$4:$C$14</definedName>
    <definedName name="TABLEAU" localSheetId="16">[132]TAUX!$A$4:$C$14</definedName>
    <definedName name="TABLEAU" localSheetId="14">[132]TAUX!$A$4:$C$14</definedName>
    <definedName name="TABLEAU" localSheetId="13">[132]TAUX!$A$4:$C$14</definedName>
    <definedName name="TABLEAU" localSheetId="3">[132]TAUX!$A$4:$C$14</definedName>
    <definedName name="TABLEAU">[132]TAUX!$A$4:$C$14</definedName>
    <definedName name="TableSummary" hidden="1">#REF!</definedName>
    <definedName name="Taikhoan">'[133]Tai khoan'!$A$3:$C$93</definedName>
    <definedName name="tamdan">#REF!</definedName>
    <definedName name="TamdanTB" localSheetId="50" hidden="1">{"'Sheet1'!$L$16"}</definedName>
    <definedName name="TamdanTB" localSheetId="11" hidden="1">{"'Sheet1'!$L$16"}</definedName>
    <definedName name="TamdanTB" localSheetId="1" hidden="1">{"'Sheet1'!$L$16"}</definedName>
    <definedName name="TamdanTB" localSheetId="2" hidden="1">{"'Sheet1'!$L$16"}</definedName>
    <definedName name="TamdanTB" localSheetId="10" hidden="1">{"'Sheet1'!$L$16"}</definedName>
    <definedName name="TamdanTB" localSheetId="15" hidden="1">{"'Sheet1'!$L$16"}</definedName>
    <definedName name="TamdanTB" localSheetId="18" hidden="1">{"'Sheet1'!$L$16"}</definedName>
    <definedName name="TamdanTB" localSheetId="17" hidden="1">{"'Sheet1'!$L$16"}</definedName>
    <definedName name="TamdanTB" localSheetId="16" hidden="1">{"'Sheet1'!$L$16"}</definedName>
    <definedName name="TamdanTB" localSheetId="14" hidden="1">{"'Sheet1'!$L$16"}</definedName>
    <definedName name="TamdanTB" localSheetId="13" hidden="1">{"'Sheet1'!$L$16"}</definedName>
    <definedName name="TamdanTB" localSheetId="3" hidden="1">{"'Sheet1'!$L$16"}</definedName>
    <definedName name="TamdanTB" hidden="1">{"'Sheet1'!$L$16"}</definedName>
    <definedName name="TAN_K" localSheetId="11">[29]Breech_Duct!$B$72</definedName>
    <definedName name="TAN_K" localSheetId="1">[29]Breech_Duct!$B$72</definedName>
    <definedName name="TAN_K" localSheetId="2">[29]Breech_Duct!$B$72</definedName>
    <definedName name="TAN_K" localSheetId="10">[29]Breech_Duct!$B$72</definedName>
    <definedName name="TAN_K" localSheetId="15">[29]Breech_Duct!$B$72</definedName>
    <definedName name="TAN_K" localSheetId="18">[29]Breech_Duct!$B$72</definedName>
    <definedName name="TAN_K" localSheetId="17">[29]Breech_Duct!$B$72</definedName>
    <definedName name="TAN_K" localSheetId="16">[29]Breech_Duct!$B$72</definedName>
    <definedName name="TAN_K" localSheetId="14">[29]Breech_Duct!$B$72</definedName>
    <definedName name="TAN_K" localSheetId="13">[29]Breech_Duct!$B$72</definedName>
    <definedName name="TAN_K" localSheetId="3">[29]Breech_Duct!$B$72</definedName>
    <definedName name="TAN_K">[29]Breech_Duct!$B$72</definedName>
    <definedName name="TAN_L" localSheetId="11">[29]Breech_Duct!$B$75</definedName>
    <definedName name="TAN_L" localSheetId="1">[29]Breech_Duct!$B$75</definedName>
    <definedName name="TAN_L" localSheetId="2">[29]Breech_Duct!$B$75</definedName>
    <definedName name="TAN_L" localSheetId="10">[29]Breech_Duct!$B$75</definedName>
    <definedName name="TAN_L" localSheetId="15">[29]Breech_Duct!$B$75</definedName>
    <definedName name="TAN_L" localSheetId="18">[29]Breech_Duct!$B$75</definedName>
    <definedName name="TAN_L" localSheetId="17">[29]Breech_Duct!$B$75</definedName>
    <definedName name="TAN_L" localSheetId="16">[29]Breech_Duct!$B$75</definedName>
    <definedName name="TAN_L" localSheetId="14">[29]Breech_Duct!$B$75</definedName>
    <definedName name="TAN_L" localSheetId="13">[29]Breech_Duct!$B$75</definedName>
    <definedName name="TAN_L" localSheetId="3">[29]Breech_Duct!$B$75</definedName>
    <definedName name="TAN_L">[29]Breech_Duct!$B$75</definedName>
    <definedName name="TAN_P" localSheetId="11">[29]Breech_Duct!$B$79</definedName>
    <definedName name="TAN_P" localSheetId="1">[29]Breech_Duct!$B$79</definedName>
    <definedName name="TAN_P" localSheetId="2">[29]Breech_Duct!$B$79</definedName>
    <definedName name="TAN_P" localSheetId="10">[29]Breech_Duct!$B$79</definedName>
    <definedName name="TAN_P" localSheetId="15">[29]Breech_Duct!$B$79</definedName>
    <definedName name="TAN_P" localSheetId="18">[29]Breech_Duct!$B$79</definedName>
    <definedName name="TAN_P" localSheetId="17">[29]Breech_Duct!$B$79</definedName>
    <definedName name="TAN_P" localSheetId="16">[29]Breech_Duct!$B$79</definedName>
    <definedName name="TAN_P" localSheetId="14">[29]Breech_Duct!$B$79</definedName>
    <definedName name="TAN_P" localSheetId="13">[29]Breech_Duct!$B$79</definedName>
    <definedName name="TAN_P" localSheetId="3">[29]Breech_Duct!$B$79</definedName>
    <definedName name="TAN_P">[29]Breech_Duct!$B$79</definedName>
    <definedName name="Tax">#REF!</definedName>
    <definedName name="TaxTV">10%</definedName>
    <definedName name="TaxXL">5%</definedName>
    <definedName name="tbao" localSheetId="50" hidden="1">{"'Sheet1'!$L$16"}</definedName>
    <definedName name="tbao" localSheetId="11" hidden="1">{"'Sheet1'!$L$16"}</definedName>
    <definedName name="tbao" localSheetId="1" hidden="1">{"'Sheet1'!$L$16"}</definedName>
    <definedName name="tbao" localSheetId="2" hidden="1">{"'Sheet1'!$L$16"}</definedName>
    <definedName name="tbao" localSheetId="10" hidden="1">{"'Sheet1'!$L$16"}</definedName>
    <definedName name="tbao" localSheetId="15" hidden="1">{"'Sheet1'!$L$16"}</definedName>
    <definedName name="tbao" localSheetId="18" hidden="1">{"'Sheet1'!$L$16"}</definedName>
    <definedName name="tbao" localSheetId="17" hidden="1">{"'Sheet1'!$L$16"}</definedName>
    <definedName name="tbao" localSheetId="16" hidden="1">{"'Sheet1'!$L$16"}</definedName>
    <definedName name="tbao" localSheetId="14" hidden="1">{"'Sheet1'!$L$16"}</definedName>
    <definedName name="tbao" localSheetId="13" hidden="1">{"'Sheet1'!$L$16"}</definedName>
    <definedName name="tbao" localSheetId="3" hidden="1">{"'Sheet1'!$L$16"}</definedName>
    <definedName name="tbao" hidden="1">{"'Sheet1'!$L$16"}</definedName>
    <definedName name="tbl_ProdInfo">#REF!</definedName>
    <definedName name="TBN_GEN_소계">#REF!</definedName>
    <definedName name="tbtram">#REF!</definedName>
    <definedName name="tc">#REF!</definedName>
    <definedName name="TC_NHANH1">#REF!</definedName>
    <definedName name="TCHN" localSheetId="11">[106]Summary!$I$57</definedName>
    <definedName name="TCHN" localSheetId="1">[106]Summary!$I$57</definedName>
    <definedName name="TCHN" localSheetId="2">[106]Summary!$I$57</definedName>
    <definedName name="TCHN" localSheetId="10">[106]Summary!$I$57</definedName>
    <definedName name="TCHN" localSheetId="15">[106]Summary!$I$57</definedName>
    <definedName name="TCHN" localSheetId="18">[106]Summary!$I$57</definedName>
    <definedName name="TCHN" localSheetId="17">[106]Summary!$I$57</definedName>
    <definedName name="TCHN" localSheetId="16">[106]Summary!$I$57</definedName>
    <definedName name="TCHN" localSheetId="14">[106]Summary!$I$57</definedName>
    <definedName name="TCHN" localSheetId="13">[106]Summary!$I$57</definedName>
    <definedName name="TCHN" localSheetId="3">[106]Summary!$I$57</definedName>
    <definedName name="TCHN">[106]Summary!$I$57</definedName>
    <definedName name="ｔｃi">#REF!</definedName>
    <definedName name="td1p">#REF!</definedName>
    <definedName name="td3p">#REF!</definedName>
    <definedName name="TDK">#REF!</definedName>
    <definedName name="tdnc1p">#REF!</definedName>
    <definedName name="tdtr2cnc">#REF!</definedName>
    <definedName name="tdtr2cvl">#REF!</definedName>
    <definedName name="tdvl1p">#REF!</definedName>
    <definedName name="te">#REF!</definedName>
    <definedName name="tech" localSheetId="11">[134]Tech.!$B$6:$V$24</definedName>
    <definedName name="tech" localSheetId="1">[134]Tech.!$B$6:$V$24</definedName>
    <definedName name="tech" localSheetId="2">[134]Tech.!$B$6:$V$24</definedName>
    <definedName name="tech" localSheetId="10">[134]Tech.!$B$6:$V$24</definedName>
    <definedName name="tech" localSheetId="15">[134]Tech.!$B$6:$V$24</definedName>
    <definedName name="tech" localSheetId="18">[134]Tech.!$B$6:$V$24</definedName>
    <definedName name="tech" localSheetId="17">[134]Tech.!$B$6:$V$24</definedName>
    <definedName name="tech" localSheetId="16">[134]Tech.!$B$6:$V$24</definedName>
    <definedName name="tech" localSheetId="14">[134]Tech.!$B$6:$V$24</definedName>
    <definedName name="tech" localSheetId="13">[134]Tech.!$B$6:$V$24</definedName>
    <definedName name="tech" localSheetId="3">[134]Tech.!$B$6:$V$24</definedName>
    <definedName name="tech">[134]Tech.!$B$6:$V$24</definedName>
    <definedName name="TElecHours" localSheetId="11">'[63]Labor Sum'!$C$24</definedName>
    <definedName name="TElecHours" localSheetId="1">'[63]Labor Sum'!$C$24</definedName>
    <definedName name="TElecHours" localSheetId="2">'[63]Labor Sum'!$C$24</definedName>
    <definedName name="TElecHours" localSheetId="10">'[63]Labor Sum'!$C$24</definedName>
    <definedName name="TElecHours" localSheetId="15">'[63]Labor Sum'!$C$24</definedName>
    <definedName name="TElecHours" localSheetId="18">'[63]Labor Sum'!$C$24</definedName>
    <definedName name="TElecHours" localSheetId="17">'[63]Labor Sum'!$C$24</definedName>
    <definedName name="TElecHours" localSheetId="16">'[63]Labor Sum'!$C$24</definedName>
    <definedName name="TElecHours" localSheetId="14">'[63]Labor Sum'!$C$24</definedName>
    <definedName name="TElecHours" localSheetId="13">'[63]Labor Sum'!$C$24</definedName>
    <definedName name="TElecHours" localSheetId="3">'[63]Labor Sum'!$C$24</definedName>
    <definedName name="TElecHours">'[63]Labor Sum'!$C$24</definedName>
    <definedName name="TElectLabor" localSheetId="11">'[63]Labor Sum'!#REF!</definedName>
    <definedName name="TElectLabor" localSheetId="1">'[63]Labor Sum'!#REF!</definedName>
    <definedName name="TElectLabor" localSheetId="2">'[63]Labor Sum'!#REF!</definedName>
    <definedName name="TElectLabor" localSheetId="10">'[63]Labor Sum'!#REF!</definedName>
    <definedName name="TElectLabor" localSheetId="15">'[63]Labor Sum'!#REF!</definedName>
    <definedName name="TElectLabor" localSheetId="18">'[63]Labor Sum'!#REF!</definedName>
    <definedName name="TElectLabor" localSheetId="17">'[63]Labor Sum'!#REF!</definedName>
    <definedName name="TElectLabor" localSheetId="16">'[63]Labor Sum'!#REF!</definedName>
    <definedName name="TElectLabor" localSheetId="14">'[63]Labor Sum'!#REF!</definedName>
    <definedName name="TElectLabor" localSheetId="13">'[63]Labor Sum'!#REF!</definedName>
    <definedName name="TElectLabor" localSheetId="3">'[63]Labor Sum'!#REF!</definedName>
    <definedName name="TElectLabor">'[63]Labor Sum'!#REF!</definedName>
    <definedName name="tem" localSheetId="50" hidden="1">{"'Sheet1'!$L$16"}</definedName>
    <definedName name="tem" localSheetId="11" hidden="1">{"'Sheet1'!$L$16"}</definedName>
    <definedName name="tem" localSheetId="1" hidden="1">{"'Sheet1'!$L$16"}</definedName>
    <definedName name="tem" localSheetId="2" hidden="1">{"'Sheet1'!$L$16"}</definedName>
    <definedName name="tem" localSheetId="10" hidden="1">{"'Sheet1'!$L$16"}</definedName>
    <definedName name="tem" localSheetId="15" hidden="1">{"'Sheet1'!$L$16"}</definedName>
    <definedName name="tem" localSheetId="18" hidden="1">{"'Sheet1'!$L$16"}</definedName>
    <definedName name="tem" localSheetId="17" hidden="1">{"'Sheet1'!$L$16"}</definedName>
    <definedName name="tem" localSheetId="16" hidden="1">{"'Sheet1'!$L$16"}</definedName>
    <definedName name="tem" localSheetId="14" hidden="1">{"'Sheet1'!$L$16"}</definedName>
    <definedName name="tem" localSheetId="13" hidden="1">{"'Sheet1'!$L$16"}</definedName>
    <definedName name="tem" localSheetId="3" hidden="1">{"'Sheet1'!$L$16"}</definedName>
    <definedName name="tem" localSheetId="52">#REF!</definedName>
    <definedName name="tem" hidden="1">{"'Sheet1'!$L$16"}</definedName>
    <definedName name="TEMA_09">[35]Tables!$B$28:$AA$31</definedName>
    <definedName name="TEMP" localSheetId="11">[64]PipeSummary!$AJ$10:$AO$10</definedName>
    <definedName name="TEMP" localSheetId="1">[64]PipeSummary!$AJ$10:$AO$10</definedName>
    <definedName name="TEMP" localSheetId="2">[64]PipeSummary!$AJ$10:$AO$10</definedName>
    <definedName name="TEMP" localSheetId="10">[64]PipeSummary!$AJ$10:$AO$10</definedName>
    <definedName name="TEMP" localSheetId="15">[64]PipeSummary!$AJ$10:$AO$10</definedName>
    <definedName name="TEMP" localSheetId="18">[64]PipeSummary!$AJ$10:$AO$10</definedName>
    <definedName name="TEMP" localSheetId="17">[64]PipeSummary!$AJ$10:$AO$10</definedName>
    <definedName name="TEMP" localSheetId="16">[64]PipeSummary!$AJ$10:$AO$10</definedName>
    <definedName name="TEMP" localSheetId="14">[64]PipeSummary!$AJ$10:$AO$10</definedName>
    <definedName name="TEMP" localSheetId="13">[64]PipeSummary!$AJ$10:$AO$10</definedName>
    <definedName name="TEMP" localSheetId="3">[64]PipeSummary!$AJ$10:$AO$10</definedName>
    <definedName name="TEMP">[64]PipeSummary!$AJ$10:$AO$10</definedName>
    <definedName name="Temperatura">#REF!</definedName>
    <definedName name="Temperaturklasse">#REF!</definedName>
    <definedName name="TempUnit">#REF!</definedName>
    <definedName name="teri" localSheetId="2" hidden="1">{#N/A,#N/A,TRUE,"Basic";#N/A,#N/A,TRUE,"EXT-TABLE";#N/A,#N/A,TRUE,"STEEL";#N/A,#N/A,TRUE,"INT-Table";#N/A,#N/A,TRUE,"STEEL";#N/A,#N/A,TRUE,"Door"}</definedName>
    <definedName name="teri" localSheetId="3" hidden="1">{#N/A,#N/A,TRUE,"Basic";#N/A,#N/A,TRUE,"EXT-TABLE";#N/A,#N/A,TRUE,"STEEL";#N/A,#N/A,TRUE,"INT-Table";#N/A,#N/A,TRUE,"STEEL";#N/A,#N/A,TRUE,"Door"}</definedName>
    <definedName name="teri" hidden="1">{#N/A,#N/A,TRUE,"Basic";#N/A,#N/A,TRUE,"EXT-TABLE";#N/A,#N/A,TRUE,"STEEL";#N/A,#N/A,TRUE,"INT-Table";#N/A,#N/A,TRUE,"STEEL";#N/A,#N/A,TRUE,"Door"}</definedName>
    <definedName name="teri_1" localSheetId="2" hidden="1">{#N/A,#N/A,TRUE,"Basic";#N/A,#N/A,TRUE,"EXT-TABLE";#N/A,#N/A,TRUE,"STEEL";#N/A,#N/A,TRUE,"INT-Table";#N/A,#N/A,TRUE,"STEEL";#N/A,#N/A,TRUE,"Door"}</definedName>
    <definedName name="teri_1" localSheetId="3" hidden="1">{#N/A,#N/A,TRUE,"Basic";#N/A,#N/A,TRUE,"EXT-TABLE";#N/A,#N/A,TRUE,"STEEL";#N/A,#N/A,TRUE,"INT-Table";#N/A,#N/A,TRUE,"STEEL";#N/A,#N/A,TRUE,"Door"}</definedName>
    <definedName name="teri_1" hidden="1">{#N/A,#N/A,TRUE,"Basic";#N/A,#N/A,TRUE,"EXT-TABLE";#N/A,#N/A,TRUE,"STEEL";#N/A,#N/A,TRUE,"INT-Table";#N/A,#N/A,TRUE,"STEEL";#N/A,#N/A,TRUE,"Door"}</definedName>
    <definedName name="teri_1_1" localSheetId="2" hidden="1">{#N/A,#N/A,TRUE,"Basic";#N/A,#N/A,TRUE,"EXT-TABLE";#N/A,#N/A,TRUE,"STEEL";#N/A,#N/A,TRUE,"INT-Table";#N/A,#N/A,TRUE,"STEEL";#N/A,#N/A,TRUE,"Door"}</definedName>
    <definedName name="teri_1_1" localSheetId="3" hidden="1">{#N/A,#N/A,TRUE,"Basic";#N/A,#N/A,TRUE,"EXT-TABLE";#N/A,#N/A,TRUE,"STEEL";#N/A,#N/A,TRUE,"INT-Table";#N/A,#N/A,TRUE,"STEEL";#N/A,#N/A,TRUE,"Door"}</definedName>
    <definedName name="teri_1_1" hidden="1">{#N/A,#N/A,TRUE,"Basic";#N/A,#N/A,TRUE,"EXT-TABLE";#N/A,#N/A,TRUE,"STEEL";#N/A,#N/A,TRUE,"INT-Table";#N/A,#N/A,TRUE,"STEEL";#N/A,#N/A,TRUE,"Door"}</definedName>
    <definedName name="teri_1_2" localSheetId="2" hidden="1">{#N/A,#N/A,TRUE,"Basic";#N/A,#N/A,TRUE,"EXT-TABLE";#N/A,#N/A,TRUE,"STEEL";#N/A,#N/A,TRUE,"INT-Table";#N/A,#N/A,TRUE,"STEEL";#N/A,#N/A,TRUE,"Door"}</definedName>
    <definedName name="teri_1_2" localSheetId="3" hidden="1">{#N/A,#N/A,TRUE,"Basic";#N/A,#N/A,TRUE,"EXT-TABLE";#N/A,#N/A,TRUE,"STEEL";#N/A,#N/A,TRUE,"INT-Table";#N/A,#N/A,TRUE,"STEEL";#N/A,#N/A,TRUE,"Door"}</definedName>
    <definedName name="teri_1_2" hidden="1">{#N/A,#N/A,TRUE,"Basic";#N/A,#N/A,TRUE,"EXT-TABLE";#N/A,#N/A,TRUE,"STEEL";#N/A,#N/A,TRUE,"INT-Table";#N/A,#N/A,TRUE,"STEEL";#N/A,#N/A,TRUE,"Door"}</definedName>
    <definedName name="teri_2" localSheetId="2" hidden="1">{#N/A,#N/A,TRUE,"Basic";#N/A,#N/A,TRUE,"EXT-TABLE";#N/A,#N/A,TRUE,"STEEL";#N/A,#N/A,TRUE,"INT-Table";#N/A,#N/A,TRUE,"STEEL";#N/A,#N/A,TRUE,"Door"}</definedName>
    <definedName name="teri_2" localSheetId="3" hidden="1">{#N/A,#N/A,TRUE,"Basic";#N/A,#N/A,TRUE,"EXT-TABLE";#N/A,#N/A,TRUE,"STEEL";#N/A,#N/A,TRUE,"INT-Table";#N/A,#N/A,TRUE,"STEEL";#N/A,#N/A,TRUE,"Door"}</definedName>
    <definedName name="teri_2" hidden="1">{#N/A,#N/A,TRUE,"Basic";#N/A,#N/A,TRUE,"EXT-TABLE";#N/A,#N/A,TRUE,"STEEL";#N/A,#N/A,TRUE,"INT-Table";#N/A,#N/A,TRUE,"STEEL";#N/A,#N/A,TRUE,"Door"}</definedName>
    <definedName name="teri_2_1" localSheetId="2" hidden="1">{#N/A,#N/A,TRUE,"Basic";#N/A,#N/A,TRUE,"EXT-TABLE";#N/A,#N/A,TRUE,"STEEL";#N/A,#N/A,TRUE,"INT-Table";#N/A,#N/A,TRUE,"STEEL";#N/A,#N/A,TRUE,"Door"}</definedName>
    <definedName name="teri_2_1" localSheetId="3" hidden="1">{#N/A,#N/A,TRUE,"Basic";#N/A,#N/A,TRUE,"EXT-TABLE";#N/A,#N/A,TRUE,"STEEL";#N/A,#N/A,TRUE,"INT-Table";#N/A,#N/A,TRUE,"STEEL";#N/A,#N/A,TRUE,"Door"}</definedName>
    <definedName name="teri_2_1" hidden="1">{#N/A,#N/A,TRUE,"Basic";#N/A,#N/A,TRUE,"EXT-TABLE";#N/A,#N/A,TRUE,"STEEL";#N/A,#N/A,TRUE,"INT-Table";#N/A,#N/A,TRUE,"STEEL";#N/A,#N/A,TRUE,"Door"}</definedName>
    <definedName name="teri_2_2" localSheetId="2" hidden="1">{#N/A,#N/A,TRUE,"Basic";#N/A,#N/A,TRUE,"EXT-TABLE";#N/A,#N/A,TRUE,"STEEL";#N/A,#N/A,TRUE,"INT-Table";#N/A,#N/A,TRUE,"STEEL";#N/A,#N/A,TRUE,"Door"}</definedName>
    <definedName name="teri_2_2" localSheetId="3" hidden="1">{#N/A,#N/A,TRUE,"Basic";#N/A,#N/A,TRUE,"EXT-TABLE";#N/A,#N/A,TRUE,"STEEL";#N/A,#N/A,TRUE,"INT-Table";#N/A,#N/A,TRUE,"STEEL";#N/A,#N/A,TRUE,"Door"}</definedName>
    <definedName name="teri_2_2" hidden="1">{#N/A,#N/A,TRUE,"Basic";#N/A,#N/A,TRUE,"EXT-TABLE";#N/A,#N/A,TRUE,"STEEL";#N/A,#N/A,TRUE,"INT-Table";#N/A,#N/A,TRUE,"STEEL";#N/A,#N/A,TRUE,"Door"}</definedName>
    <definedName name="teri_3" localSheetId="2" hidden="1">{#N/A,#N/A,TRUE,"Basic";#N/A,#N/A,TRUE,"EXT-TABLE";#N/A,#N/A,TRUE,"STEEL";#N/A,#N/A,TRUE,"INT-Table";#N/A,#N/A,TRUE,"STEEL";#N/A,#N/A,TRUE,"Door"}</definedName>
    <definedName name="teri_3" localSheetId="3" hidden="1">{#N/A,#N/A,TRUE,"Basic";#N/A,#N/A,TRUE,"EXT-TABLE";#N/A,#N/A,TRUE,"STEEL";#N/A,#N/A,TRUE,"INT-Table";#N/A,#N/A,TRUE,"STEEL";#N/A,#N/A,TRUE,"Door"}</definedName>
    <definedName name="teri_3" hidden="1">{#N/A,#N/A,TRUE,"Basic";#N/A,#N/A,TRUE,"EXT-TABLE";#N/A,#N/A,TRUE,"STEEL";#N/A,#N/A,TRUE,"INT-Table";#N/A,#N/A,TRUE,"STEEL";#N/A,#N/A,TRUE,"Door"}</definedName>
    <definedName name="teri_3_1" localSheetId="2" hidden="1">{#N/A,#N/A,TRUE,"Basic";#N/A,#N/A,TRUE,"EXT-TABLE";#N/A,#N/A,TRUE,"STEEL";#N/A,#N/A,TRUE,"INT-Table";#N/A,#N/A,TRUE,"STEEL";#N/A,#N/A,TRUE,"Door"}</definedName>
    <definedName name="teri_3_1" localSheetId="3" hidden="1">{#N/A,#N/A,TRUE,"Basic";#N/A,#N/A,TRUE,"EXT-TABLE";#N/A,#N/A,TRUE,"STEEL";#N/A,#N/A,TRUE,"INT-Table";#N/A,#N/A,TRUE,"STEEL";#N/A,#N/A,TRUE,"Door"}</definedName>
    <definedName name="teri_3_1" hidden="1">{#N/A,#N/A,TRUE,"Basic";#N/A,#N/A,TRUE,"EXT-TABLE";#N/A,#N/A,TRUE,"STEEL";#N/A,#N/A,TRUE,"INT-Table";#N/A,#N/A,TRUE,"STEEL";#N/A,#N/A,TRUE,"Door"}</definedName>
    <definedName name="teri_3_2" localSheetId="2" hidden="1">{#N/A,#N/A,TRUE,"Basic";#N/A,#N/A,TRUE,"EXT-TABLE";#N/A,#N/A,TRUE,"STEEL";#N/A,#N/A,TRUE,"INT-Table";#N/A,#N/A,TRUE,"STEEL";#N/A,#N/A,TRUE,"Door"}</definedName>
    <definedName name="teri_3_2" localSheetId="3" hidden="1">{#N/A,#N/A,TRUE,"Basic";#N/A,#N/A,TRUE,"EXT-TABLE";#N/A,#N/A,TRUE,"STEEL";#N/A,#N/A,TRUE,"INT-Table";#N/A,#N/A,TRUE,"STEEL";#N/A,#N/A,TRUE,"Door"}</definedName>
    <definedName name="teri_3_2" hidden="1">{#N/A,#N/A,TRUE,"Basic";#N/A,#N/A,TRUE,"EXT-TABLE";#N/A,#N/A,TRUE,"STEEL";#N/A,#N/A,TRUE,"INT-Table";#N/A,#N/A,TRUE,"STEEL";#N/A,#N/A,TRUE,"Door"}</definedName>
    <definedName name="teri_4" localSheetId="2" hidden="1">{#N/A,#N/A,TRUE,"Basic";#N/A,#N/A,TRUE,"EXT-TABLE";#N/A,#N/A,TRUE,"STEEL";#N/A,#N/A,TRUE,"INT-Table";#N/A,#N/A,TRUE,"STEEL";#N/A,#N/A,TRUE,"Door"}</definedName>
    <definedName name="teri_4" localSheetId="3" hidden="1">{#N/A,#N/A,TRUE,"Basic";#N/A,#N/A,TRUE,"EXT-TABLE";#N/A,#N/A,TRUE,"STEEL";#N/A,#N/A,TRUE,"INT-Table";#N/A,#N/A,TRUE,"STEEL";#N/A,#N/A,TRUE,"Door"}</definedName>
    <definedName name="teri_4" hidden="1">{#N/A,#N/A,TRUE,"Basic";#N/A,#N/A,TRUE,"EXT-TABLE";#N/A,#N/A,TRUE,"STEEL";#N/A,#N/A,TRUE,"INT-Table";#N/A,#N/A,TRUE,"STEEL";#N/A,#N/A,TRUE,"Door"}</definedName>
    <definedName name="teri_4_1" localSheetId="2" hidden="1">{#N/A,#N/A,TRUE,"Basic";#N/A,#N/A,TRUE,"EXT-TABLE";#N/A,#N/A,TRUE,"STEEL";#N/A,#N/A,TRUE,"INT-Table";#N/A,#N/A,TRUE,"STEEL";#N/A,#N/A,TRUE,"Door"}</definedName>
    <definedName name="teri_4_1" localSheetId="3" hidden="1">{#N/A,#N/A,TRUE,"Basic";#N/A,#N/A,TRUE,"EXT-TABLE";#N/A,#N/A,TRUE,"STEEL";#N/A,#N/A,TRUE,"INT-Table";#N/A,#N/A,TRUE,"STEEL";#N/A,#N/A,TRUE,"Door"}</definedName>
    <definedName name="teri_4_1" hidden="1">{#N/A,#N/A,TRUE,"Basic";#N/A,#N/A,TRUE,"EXT-TABLE";#N/A,#N/A,TRUE,"STEEL";#N/A,#N/A,TRUE,"INT-Table";#N/A,#N/A,TRUE,"STEEL";#N/A,#N/A,TRUE,"Door"}</definedName>
    <definedName name="teri_4_2" localSheetId="2" hidden="1">{#N/A,#N/A,TRUE,"Basic";#N/A,#N/A,TRUE,"EXT-TABLE";#N/A,#N/A,TRUE,"STEEL";#N/A,#N/A,TRUE,"INT-Table";#N/A,#N/A,TRUE,"STEEL";#N/A,#N/A,TRUE,"Door"}</definedName>
    <definedName name="teri_4_2" localSheetId="3" hidden="1">{#N/A,#N/A,TRUE,"Basic";#N/A,#N/A,TRUE,"EXT-TABLE";#N/A,#N/A,TRUE,"STEEL";#N/A,#N/A,TRUE,"INT-Table";#N/A,#N/A,TRUE,"STEEL";#N/A,#N/A,TRUE,"Door"}</definedName>
    <definedName name="teri_4_2" hidden="1">{#N/A,#N/A,TRUE,"Basic";#N/A,#N/A,TRUE,"EXT-TABLE";#N/A,#N/A,TRUE,"STEEL";#N/A,#N/A,TRUE,"INT-Table";#N/A,#N/A,TRUE,"STEEL";#N/A,#N/A,TRUE,"Door"}</definedName>
    <definedName name="teri_5" localSheetId="2" hidden="1">{#N/A,#N/A,TRUE,"Basic";#N/A,#N/A,TRUE,"EXT-TABLE";#N/A,#N/A,TRUE,"STEEL";#N/A,#N/A,TRUE,"INT-Table";#N/A,#N/A,TRUE,"STEEL";#N/A,#N/A,TRUE,"Door"}</definedName>
    <definedName name="teri_5" localSheetId="3" hidden="1">{#N/A,#N/A,TRUE,"Basic";#N/A,#N/A,TRUE,"EXT-TABLE";#N/A,#N/A,TRUE,"STEEL";#N/A,#N/A,TRUE,"INT-Table";#N/A,#N/A,TRUE,"STEEL";#N/A,#N/A,TRUE,"Door"}</definedName>
    <definedName name="teri_5" hidden="1">{#N/A,#N/A,TRUE,"Basic";#N/A,#N/A,TRUE,"EXT-TABLE";#N/A,#N/A,TRUE,"STEEL";#N/A,#N/A,TRUE,"INT-Table";#N/A,#N/A,TRUE,"STEEL";#N/A,#N/A,TRUE,"Door"}</definedName>
    <definedName name="teri_5_1" localSheetId="2" hidden="1">{#N/A,#N/A,TRUE,"Basic";#N/A,#N/A,TRUE,"EXT-TABLE";#N/A,#N/A,TRUE,"STEEL";#N/A,#N/A,TRUE,"INT-Table";#N/A,#N/A,TRUE,"STEEL";#N/A,#N/A,TRUE,"Door"}</definedName>
    <definedName name="teri_5_1" localSheetId="3" hidden="1">{#N/A,#N/A,TRUE,"Basic";#N/A,#N/A,TRUE,"EXT-TABLE";#N/A,#N/A,TRUE,"STEEL";#N/A,#N/A,TRUE,"INT-Table";#N/A,#N/A,TRUE,"STEEL";#N/A,#N/A,TRUE,"Door"}</definedName>
    <definedName name="teri_5_1" hidden="1">{#N/A,#N/A,TRUE,"Basic";#N/A,#N/A,TRUE,"EXT-TABLE";#N/A,#N/A,TRUE,"STEEL";#N/A,#N/A,TRUE,"INT-Table";#N/A,#N/A,TRUE,"STEEL";#N/A,#N/A,TRUE,"Door"}</definedName>
    <definedName name="teri_5_2" localSheetId="2" hidden="1">{#N/A,#N/A,TRUE,"Basic";#N/A,#N/A,TRUE,"EXT-TABLE";#N/A,#N/A,TRUE,"STEEL";#N/A,#N/A,TRUE,"INT-Table";#N/A,#N/A,TRUE,"STEEL";#N/A,#N/A,TRUE,"Door"}</definedName>
    <definedName name="teri_5_2" localSheetId="3" hidden="1">{#N/A,#N/A,TRUE,"Basic";#N/A,#N/A,TRUE,"EXT-TABLE";#N/A,#N/A,TRUE,"STEEL";#N/A,#N/A,TRUE,"INT-Table";#N/A,#N/A,TRUE,"STEEL";#N/A,#N/A,TRUE,"Door"}</definedName>
    <definedName name="teri_5_2" hidden="1">{#N/A,#N/A,TRUE,"Basic";#N/A,#N/A,TRUE,"EXT-TABLE";#N/A,#N/A,TRUE,"STEEL";#N/A,#N/A,TRUE,"INT-Table";#N/A,#N/A,TRUE,"STEEL";#N/A,#N/A,TRUE,"Door"}</definedName>
    <definedName name="test">#REF!</definedName>
    <definedName name="testing" localSheetId="11" hidden="1">[135]BM!#REF!</definedName>
    <definedName name="testing" localSheetId="1" hidden="1">[135]BM!#REF!</definedName>
    <definedName name="testing" localSheetId="2" hidden="1">[135]BM!#REF!</definedName>
    <definedName name="testing" localSheetId="10" hidden="1">[135]BM!#REF!</definedName>
    <definedName name="testing" localSheetId="15" hidden="1">[135]BM!#REF!</definedName>
    <definedName name="testing" localSheetId="18" hidden="1">[135]BM!#REF!</definedName>
    <definedName name="testing" localSheetId="17" hidden="1">[135]BM!#REF!</definedName>
    <definedName name="testing" localSheetId="16" hidden="1">[135]BM!#REF!</definedName>
    <definedName name="testing" localSheetId="14" hidden="1">[135]BM!#REF!</definedName>
    <definedName name="testing" localSheetId="13" hidden="1">[135]BM!#REF!</definedName>
    <definedName name="testing" localSheetId="3" hidden="1">[135]BM!#REF!</definedName>
    <definedName name="testing" hidden="1">[135]BM!#REF!</definedName>
    <definedName name="TEWGDSGVDSFGVDSVGSD" localSheetId="2" hidden="1">{#N/A,#N/A,FALSE,"운반시간"}</definedName>
    <definedName name="TEWGDSGVDSFGVDSVGSD" localSheetId="3" hidden="1">{#N/A,#N/A,FALSE,"운반시간"}</definedName>
    <definedName name="TEWGDSGVDSFGVDSVGSD" hidden="1">{#N/A,#N/A,FALSE,"운반시간"}</definedName>
    <definedName name="TEWRER"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1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EWR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G" localSheetId="11" hidden="1">{#N/A,#N/A,FALSE,"CCTV"}</definedName>
    <definedName name="TG" localSheetId="1" hidden="1">{#N/A,#N/A,FALSE,"CCTV"}</definedName>
    <definedName name="TG" localSheetId="2" hidden="1">{#N/A,#N/A,FALSE,"CCTV"}</definedName>
    <definedName name="TG" localSheetId="10" hidden="1">{#N/A,#N/A,FALSE,"CCTV"}</definedName>
    <definedName name="TG" localSheetId="15" hidden="1">{#N/A,#N/A,FALSE,"CCTV"}</definedName>
    <definedName name="TG" localSheetId="18" hidden="1">{#N/A,#N/A,FALSE,"CCTV"}</definedName>
    <definedName name="TG" localSheetId="17" hidden="1">{#N/A,#N/A,FALSE,"CCTV"}</definedName>
    <definedName name="TG" localSheetId="16" hidden="1">{#N/A,#N/A,FALSE,"CCTV"}</definedName>
    <definedName name="TG" localSheetId="14" hidden="1">{#N/A,#N/A,FALSE,"CCTV"}</definedName>
    <definedName name="TG" localSheetId="13" hidden="1">{#N/A,#N/A,FALSE,"CCTV"}</definedName>
    <definedName name="TG" localSheetId="3" hidden="1">{#N/A,#N/A,FALSE,"CCTV"}</definedName>
    <definedName name="TG" hidden="1">{#N/A,#N/A,FALSE,"CCTV"}</definedName>
    <definedName name="tha" localSheetId="50" hidden="1">{"'Sheet1'!$L$16"}</definedName>
    <definedName name="tha" localSheetId="11" hidden="1">{"'Sheet1'!$L$16"}</definedName>
    <definedName name="tha" localSheetId="1" hidden="1">{"'Sheet1'!$L$16"}</definedName>
    <definedName name="tha" localSheetId="2" hidden="1">{"'Sheet1'!$L$16"}</definedName>
    <definedName name="tha" localSheetId="10" hidden="1">{"'Sheet1'!$L$16"}</definedName>
    <definedName name="tha" localSheetId="15" hidden="1">{"'Sheet1'!$L$16"}</definedName>
    <definedName name="tha" localSheetId="18" hidden="1">{"'Sheet1'!$L$16"}</definedName>
    <definedName name="tha" localSheetId="17" hidden="1">{"'Sheet1'!$L$16"}</definedName>
    <definedName name="tha" localSheetId="16" hidden="1">{"'Sheet1'!$L$16"}</definedName>
    <definedName name="tha" localSheetId="14" hidden="1">{"'Sheet1'!$L$16"}</definedName>
    <definedName name="tha" localSheetId="13" hidden="1">{"'Sheet1'!$L$16"}</definedName>
    <definedName name="tha" localSheetId="3" hidden="1">{"'Sheet1'!$L$16"}</definedName>
    <definedName name="tha" hidden="1">{"'Sheet1'!$L$16"}</definedName>
    <definedName name="THA_">#REF!</definedName>
    <definedName name="thang">[136]ptdg!#REF!</definedName>
    <definedName name="Thang1" localSheetId="50" hidden="1">{"'Sheet1'!$L$16"}</definedName>
    <definedName name="Thang1" localSheetId="11" hidden="1">{"'Sheet1'!$L$16"}</definedName>
    <definedName name="Thang1" localSheetId="1" hidden="1">{"'Sheet1'!$L$16"}</definedName>
    <definedName name="Thang1" localSheetId="2" hidden="1">{"'Sheet1'!$L$16"}</definedName>
    <definedName name="Thang1" localSheetId="10" hidden="1">{"'Sheet1'!$L$16"}</definedName>
    <definedName name="Thang1" localSheetId="15" hidden="1">{"'Sheet1'!$L$16"}</definedName>
    <definedName name="Thang1" localSheetId="18" hidden="1">{"'Sheet1'!$L$16"}</definedName>
    <definedName name="Thang1" localSheetId="17" hidden="1">{"'Sheet1'!$L$16"}</definedName>
    <definedName name="Thang1" localSheetId="16" hidden="1">{"'Sheet1'!$L$16"}</definedName>
    <definedName name="Thang1" localSheetId="14" hidden="1">{"'Sheet1'!$L$16"}</definedName>
    <definedName name="Thang1" localSheetId="13" hidden="1">{"'Sheet1'!$L$16"}</definedName>
    <definedName name="Thang1" localSheetId="3" hidden="1">{"'Sheet1'!$L$16"}</definedName>
    <definedName name="Thang1" hidden="1">{"'Sheet1'!$L$16"}</definedName>
    <definedName name="thang10" localSheetId="50" hidden="1">{"'Sheet1'!$L$16"}</definedName>
    <definedName name="thang10" localSheetId="11" hidden="1">{"'Sheet1'!$L$16"}</definedName>
    <definedName name="thang10" localSheetId="1" hidden="1">{"'Sheet1'!$L$16"}</definedName>
    <definedName name="thang10" localSheetId="2" hidden="1">{"'Sheet1'!$L$16"}</definedName>
    <definedName name="thang10" localSheetId="10" hidden="1">{"'Sheet1'!$L$16"}</definedName>
    <definedName name="thang10" localSheetId="15" hidden="1">{"'Sheet1'!$L$16"}</definedName>
    <definedName name="thang10" localSheetId="18" hidden="1">{"'Sheet1'!$L$16"}</definedName>
    <definedName name="thang10" localSheetId="17" hidden="1">{"'Sheet1'!$L$16"}</definedName>
    <definedName name="thang10" localSheetId="16" hidden="1">{"'Sheet1'!$L$16"}</definedName>
    <definedName name="thang10" localSheetId="14" hidden="1">{"'Sheet1'!$L$16"}</definedName>
    <definedName name="thang10" localSheetId="13" hidden="1">{"'Sheet1'!$L$16"}</definedName>
    <definedName name="thang10" localSheetId="3" hidden="1">{"'Sheet1'!$L$16"}</definedName>
    <definedName name="thang10" hidden="1">{"'Sheet1'!$L$16"}</definedName>
    <definedName name="thanh" localSheetId="50" hidden="1">{"'Sheet1'!$L$16"}</definedName>
    <definedName name="thanh" localSheetId="11" hidden="1">{"'Sheet1'!$L$16"}</definedName>
    <definedName name="thanh" localSheetId="1" hidden="1">{"'Sheet1'!$L$16"}</definedName>
    <definedName name="thanh" localSheetId="2" hidden="1">{"'Sheet1'!$L$16"}</definedName>
    <definedName name="thanh" localSheetId="10" hidden="1">{"'Sheet1'!$L$16"}</definedName>
    <definedName name="thanh" localSheetId="15" hidden="1">{"'Sheet1'!$L$16"}</definedName>
    <definedName name="thanh" localSheetId="18" hidden="1">{"'Sheet1'!$L$16"}</definedName>
    <definedName name="thanh" localSheetId="17" hidden="1">{"'Sheet1'!$L$16"}</definedName>
    <definedName name="thanh" localSheetId="16" hidden="1">{"'Sheet1'!$L$16"}</definedName>
    <definedName name="thanh" localSheetId="14" hidden="1">{"'Sheet1'!$L$16"}</definedName>
    <definedName name="thanh" localSheetId="13" hidden="1">{"'Sheet1'!$L$16"}</definedName>
    <definedName name="thanh" localSheetId="3" hidden="1">{"'Sheet1'!$L$16"}</definedName>
    <definedName name="thanh" hidden="1">{"'Sheet1'!$L$16"}</definedName>
    <definedName name="Thanh_LC_tayvin">#REF!</definedName>
    <definedName name="thao" localSheetId="50" hidden="1">{"'Sheet1'!$L$16"}</definedName>
    <definedName name="thao" localSheetId="11" hidden="1">{"'Sheet1'!$L$16"}</definedName>
    <definedName name="thao" localSheetId="1" hidden="1">{"'Sheet1'!$L$16"}</definedName>
    <definedName name="thao" localSheetId="2" hidden="1">{"'Sheet1'!$L$16"}</definedName>
    <definedName name="thao" localSheetId="10" hidden="1">{"'Sheet1'!$L$16"}</definedName>
    <definedName name="thao" localSheetId="15" hidden="1">{"'Sheet1'!$L$16"}</definedName>
    <definedName name="thao" localSheetId="18" hidden="1">{"'Sheet1'!$L$16"}</definedName>
    <definedName name="thao" localSheetId="17" hidden="1">{"'Sheet1'!$L$16"}</definedName>
    <definedName name="thao" localSheetId="16" hidden="1">{"'Sheet1'!$L$16"}</definedName>
    <definedName name="thao" localSheetId="14" hidden="1">{"'Sheet1'!$L$16"}</definedName>
    <definedName name="thao" localSheetId="13" hidden="1">{"'Sheet1'!$L$16"}</definedName>
    <definedName name="thao" localSheetId="3" hidden="1">{"'Sheet1'!$L$16"}</definedName>
    <definedName name="thao" hidden="1">{"'Sheet1'!$L$16"}</definedName>
    <definedName name="thephinh">#REF!</definedName>
    <definedName name="thepnho">#REF!</definedName>
    <definedName name="theptam">#REF!</definedName>
    <definedName name="theptb">#REF!</definedName>
    <definedName name="thepto">#REF!</definedName>
    <definedName name="THGO1pnc">#REF!</definedName>
    <definedName name="thht">#REF!</definedName>
    <definedName name="THI">#REF!</definedName>
    <definedName name="Thick">#REF!</definedName>
    <definedName name="thinh">[96]gvl!$N$23</definedName>
    <definedName name="Thirty2nds">#REF!</definedName>
    <definedName name="THK">'[61]COAT&amp;WRAP-QIOT-#3'!#REF!</definedName>
    <definedName name="Thk_Splitters" localSheetId="11">'[46]Noise (3)'!$C$39</definedName>
    <definedName name="Thk_Splitters" localSheetId="1">'[46]Noise (3)'!$C$39</definedName>
    <definedName name="Thk_Splitters" localSheetId="2">'[46]Noise (3)'!$C$39</definedName>
    <definedName name="Thk_Splitters" localSheetId="10">'[46]Noise (3)'!$C$39</definedName>
    <definedName name="Thk_Splitters" localSheetId="15">'[46]Noise (3)'!$C$39</definedName>
    <definedName name="Thk_Splitters" localSheetId="18">'[46]Noise (3)'!$C$39</definedName>
    <definedName name="Thk_Splitters" localSheetId="17">'[46]Noise (3)'!$C$39</definedName>
    <definedName name="Thk_Splitters" localSheetId="16">'[46]Noise (3)'!$C$39</definedName>
    <definedName name="Thk_Splitters" localSheetId="14">'[46]Noise (3)'!$C$39</definedName>
    <definedName name="Thk_Splitters" localSheetId="13">'[46]Noise (3)'!$C$39</definedName>
    <definedName name="Thk_Splitters" localSheetId="3">'[46]Noise (3)'!$C$39</definedName>
    <definedName name="Thk_Splitters">'[46]Noise (3)'!$C$39</definedName>
    <definedName name="thkp3">#REF!</definedName>
    <definedName name="THKP7YT" localSheetId="50" hidden="1">{"'Sheet1'!$L$16"}</definedName>
    <definedName name="THKP7YT" localSheetId="11" hidden="1">{"'Sheet1'!$L$16"}</definedName>
    <definedName name="THKP7YT" localSheetId="1" hidden="1">{"'Sheet1'!$L$16"}</definedName>
    <definedName name="THKP7YT" localSheetId="2" hidden="1">{"'Sheet1'!$L$16"}</definedName>
    <definedName name="THKP7YT" localSheetId="10" hidden="1">{"'Sheet1'!$L$16"}</definedName>
    <definedName name="THKP7YT" localSheetId="15" hidden="1">{"'Sheet1'!$L$16"}</definedName>
    <definedName name="THKP7YT" localSheetId="18" hidden="1">{"'Sheet1'!$L$16"}</definedName>
    <definedName name="THKP7YT" localSheetId="17" hidden="1">{"'Sheet1'!$L$16"}</definedName>
    <definedName name="THKP7YT" localSheetId="16" hidden="1">{"'Sheet1'!$L$16"}</definedName>
    <definedName name="THKP7YT" localSheetId="14" hidden="1">{"'Sheet1'!$L$16"}</definedName>
    <definedName name="THKP7YT" localSheetId="13" hidden="1">{"'Sheet1'!$L$16"}</definedName>
    <definedName name="THKP7YT" localSheetId="3" hidden="1">{"'Sheet1'!$L$16"}</definedName>
    <definedName name="THKP7YT" hidden="1">{"'Sheet1'!$L$16"}</definedName>
    <definedName name="thtt">#REF!</definedName>
    <definedName name="thu" localSheetId="50" hidden="1">{"'Sheet1'!$L$16"}</definedName>
    <definedName name="thu" localSheetId="11" hidden="1">{"'Sheet1'!$L$16"}</definedName>
    <definedName name="thu" localSheetId="1" hidden="1">{"'Sheet1'!$L$16"}</definedName>
    <definedName name="thu" localSheetId="2" hidden="1">{"'Sheet1'!$L$16"}</definedName>
    <definedName name="thu" localSheetId="10" hidden="1">{"'Sheet1'!$L$16"}</definedName>
    <definedName name="thu" localSheetId="15" hidden="1">{"'Sheet1'!$L$16"}</definedName>
    <definedName name="thu" localSheetId="18" hidden="1">{"'Sheet1'!$L$16"}</definedName>
    <definedName name="thu" localSheetId="17" hidden="1">{"'Sheet1'!$L$16"}</definedName>
    <definedName name="thu" localSheetId="16" hidden="1">{"'Sheet1'!$L$16"}</definedName>
    <definedName name="thu" localSheetId="14" hidden="1">{"'Sheet1'!$L$16"}</definedName>
    <definedName name="thu" localSheetId="13" hidden="1">{"'Sheet1'!$L$16"}</definedName>
    <definedName name="thu" localSheetId="3" hidden="1">{"'Sheet1'!$L$16"}</definedName>
    <definedName name="thu" hidden="1">{"'Sheet1'!$L$16"}</definedName>
    <definedName name="thucthanh">'[122]Thuc thanh'!$E$29</definedName>
    <definedName name="thuy" localSheetId="50" hidden="1">{"'Sheet1'!$L$16"}</definedName>
    <definedName name="thuy" localSheetId="11" hidden="1">{"'Sheet1'!$L$16"}</definedName>
    <definedName name="thuy" localSheetId="1" hidden="1">{"'Sheet1'!$L$16"}</definedName>
    <definedName name="thuy" localSheetId="2" hidden="1">{"'Sheet1'!$L$16"}</definedName>
    <definedName name="thuy" localSheetId="10" hidden="1">{"'Sheet1'!$L$16"}</definedName>
    <definedName name="thuy" localSheetId="15" hidden="1">{"'Sheet1'!$L$16"}</definedName>
    <definedName name="thuy" localSheetId="18" hidden="1">{"'Sheet1'!$L$16"}</definedName>
    <definedName name="thuy" localSheetId="17" hidden="1">{"'Sheet1'!$L$16"}</definedName>
    <definedName name="thuy" localSheetId="16" hidden="1">{"'Sheet1'!$L$16"}</definedName>
    <definedName name="thuy" localSheetId="14" hidden="1">{"'Sheet1'!$L$16"}</definedName>
    <definedName name="thuy" localSheetId="13" hidden="1">{"'Sheet1'!$L$16"}</definedName>
    <definedName name="thuy" localSheetId="3" hidden="1">{"'Sheet1'!$L$16"}</definedName>
    <definedName name="thuy" hidden="1">{"'Sheet1'!$L$16"}</definedName>
    <definedName name="thvlmoi" localSheetId="50" hidden="1">{"'Sheet1'!$L$16"}</definedName>
    <definedName name="thvlmoi" localSheetId="11" hidden="1">{"'Sheet1'!$L$16"}</definedName>
    <definedName name="thvlmoi" localSheetId="1" hidden="1">{"'Sheet1'!$L$16"}</definedName>
    <definedName name="thvlmoi" localSheetId="2" hidden="1">{"'Sheet1'!$L$16"}</definedName>
    <definedName name="thvlmoi" localSheetId="10" hidden="1">{"'Sheet1'!$L$16"}</definedName>
    <definedName name="thvlmoi" localSheetId="15" hidden="1">{"'Sheet1'!$L$16"}</definedName>
    <definedName name="thvlmoi" localSheetId="18" hidden="1">{"'Sheet1'!$L$16"}</definedName>
    <definedName name="thvlmoi" localSheetId="17" hidden="1">{"'Sheet1'!$L$16"}</definedName>
    <definedName name="thvlmoi" localSheetId="16" hidden="1">{"'Sheet1'!$L$16"}</definedName>
    <definedName name="thvlmoi" localSheetId="14" hidden="1">{"'Sheet1'!$L$16"}</definedName>
    <definedName name="thvlmoi" localSheetId="13" hidden="1">{"'Sheet1'!$L$16"}</definedName>
    <definedName name="thvlmoi" localSheetId="3" hidden="1">{"'Sheet1'!$L$16"}</definedName>
    <definedName name="thvlmoi" hidden="1">{"'Sheet1'!$L$16"}</definedName>
    <definedName name="thvlmoimoi" localSheetId="50" hidden="1">{"'Sheet1'!$L$16"}</definedName>
    <definedName name="thvlmoimoi" localSheetId="11" hidden="1">{"'Sheet1'!$L$16"}</definedName>
    <definedName name="thvlmoimoi" localSheetId="1" hidden="1">{"'Sheet1'!$L$16"}</definedName>
    <definedName name="thvlmoimoi" localSheetId="2" hidden="1">{"'Sheet1'!$L$16"}</definedName>
    <definedName name="thvlmoimoi" localSheetId="10" hidden="1">{"'Sheet1'!$L$16"}</definedName>
    <definedName name="thvlmoimoi" localSheetId="15" hidden="1">{"'Sheet1'!$L$16"}</definedName>
    <definedName name="thvlmoimoi" localSheetId="18" hidden="1">{"'Sheet1'!$L$16"}</definedName>
    <definedName name="thvlmoimoi" localSheetId="17" hidden="1">{"'Sheet1'!$L$16"}</definedName>
    <definedName name="thvlmoimoi" localSheetId="16" hidden="1">{"'Sheet1'!$L$16"}</definedName>
    <definedName name="thvlmoimoi" localSheetId="14" hidden="1">{"'Sheet1'!$L$16"}</definedName>
    <definedName name="thvlmoimoi" localSheetId="13" hidden="1">{"'Sheet1'!$L$16"}</definedName>
    <definedName name="thvlmoimoi" localSheetId="3" hidden="1">{"'Sheet1'!$L$16"}</definedName>
    <definedName name="thvlmoimoi" hidden="1">{"'Sheet1'!$L$16"}</definedName>
    <definedName name="THVT_A">[69]THVT!$F$9</definedName>
    <definedName name="TI" hidden="1">#REF!</definedName>
    <definedName name="TI_CLAD" localSheetId="2" hidden="1">{#N/A,#N/A,FALSE,"Sheet1"}</definedName>
    <definedName name="TI_CLAD" localSheetId="3" hidden="1">{#N/A,#N/A,FALSE,"Sheet1"}</definedName>
    <definedName name="TI_CLAD" hidden="1">{#N/A,#N/A,FALSE,"Sheet1"}</definedName>
    <definedName name="tidf" localSheetId="2" hidden="1">{"'Sheet1'!$L$16"}</definedName>
    <definedName name="tidf" localSheetId="3" hidden="1">{"'Sheet1'!$L$16"}</definedName>
    <definedName name="tidf" hidden="1">{"'Sheet1'!$L$16"}</definedName>
    <definedName name="Tien">#REF!</definedName>
    <definedName name="Tile" localSheetId="11" hidden="1">{#N/A,#N/A,FALSE,"type1";#N/A,#N/A,FALSE,"지지력";#N/A,#N/A,FALSE,"PILE계산";#N/A,#N/A,FALSE,"PILE ";#N/A,#N/A,FALSE,"철근량";#N/A,#N/A,FALSE,"균열검토";#N/A,#N/A,FALSE,"날개벽";#N/A,#N/A,FALSE,"주철근조립도";#N/A,#N/A,FALSE,"교좌"}</definedName>
    <definedName name="Tile" localSheetId="1" hidden="1">{#N/A,#N/A,FALSE,"type1";#N/A,#N/A,FALSE,"지지력";#N/A,#N/A,FALSE,"PILE계산";#N/A,#N/A,FALSE,"PILE ";#N/A,#N/A,FALSE,"철근량";#N/A,#N/A,FALSE,"균열검토";#N/A,#N/A,FALSE,"날개벽";#N/A,#N/A,FALSE,"주철근조립도";#N/A,#N/A,FALSE,"교좌"}</definedName>
    <definedName name="Tile" localSheetId="2" hidden="1">{#N/A,#N/A,FALSE,"type1";#N/A,#N/A,FALSE,"지지력";#N/A,#N/A,FALSE,"PILE계산";#N/A,#N/A,FALSE,"PILE ";#N/A,#N/A,FALSE,"철근량";#N/A,#N/A,FALSE,"균열검토";#N/A,#N/A,FALSE,"날개벽";#N/A,#N/A,FALSE,"주철근조립도";#N/A,#N/A,FALSE,"교좌"}</definedName>
    <definedName name="Tile" localSheetId="10" hidden="1">{#N/A,#N/A,FALSE,"type1";#N/A,#N/A,FALSE,"지지력";#N/A,#N/A,FALSE,"PILE계산";#N/A,#N/A,FALSE,"PILE ";#N/A,#N/A,FALSE,"철근량";#N/A,#N/A,FALSE,"균열검토";#N/A,#N/A,FALSE,"날개벽";#N/A,#N/A,FALSE,"주철근조립도";#N/A,#N/A,FALSE,"교좌"}</definedName>
    <definedName name="Tile" localSheetId="15" hidden="1">{#N/A,#N/A,FALSE,"type1";#N/A,#N/A,FALSE,"지지력";#N/A,#N/A,FALSE,"PILE계산";#N/A,#N/A,FALSE,"PILE ";#N/A,#N/A,FALSE,"철근량";#N/A,#N/A,FALSE,"균열검토";#N/A,#N/A,FALSE,"날개벽";#N/A,#N/A,FALSE,"주철근조립도";#N/A,#N/A,FALSE,"교좌"}</definedName>
    <definedName name="Tile" localSheetId="18" hidden="1">{#N/A,#N/A,FALSE,"type1";#N/A,#N/A,FALSE,"지지력";#N/A,#N/A,FALSE,"PILE계산";#N/A,#N/A,FALSE,"PILE ";#N/A,#N/A,FALSE,"철근량";#N/A,#N/A,FALSE,"균열검토";#N/A,#N/A,FALSE,"날개벽";#N/A,#N/A,FALSE,"주철근조립도";#N/A,#N/A,FALSE,"교좌"}</definedName>
    <definedName name="Tile" localSheetId="17" hidden="1">{#N/A,#N/A,FALSE,"type1";#N/A,#N/A,FALSE,"지지력";#N/A,#N/A,FALSE,"PILE계산";#N/A,#N/A,FALSE,"PILE ";#N/A,#N/A,FALSE,"철근량";#N/A,#N/A,FALSE,"균열검토";#N/A,#N/A,FALSE,"날개벽";#N/A,#N/A,FALSE,"주철근조립도";#N/A,#N/A,FALSE,"교좌"}</definedName>
    <definedName name="Tile" localSheetId="16" hidden="1">{#N/A,#N/A,FALSE,"type1";#N/A,#N/A,FALSE,"지지력";#N/A,#N/A,FALSE,"PILE계산";#N/A,#N/A,FALSE,"PILE ";#N/A,#N/A,FALSE,"철근량";#N/A,#N/A,FALSE,"균열검토";#N/A,#N/A,FALSE,"날개벽";#N/A,#N/A,FALSE,"주철근조립도";#N/A,#N/A,FALSE,"교좌"}</definedName>
    <definedName name="Tile" localSheetId="14" hidden="1">{#N/A,#N/A,FALSE,"type1";#N/A,#N/A,FALSE,"지지력";#N/A,#N/A,FALSE,"PILE계산";#N/A,#N/A,FALSE,"PILE ";#N/A,#N/A,FALSE,"철근량";#N/A,#N/A,FALSE,"균열검토";#N/A,#N/A,FALSE,"날개벽";#N/A,#N/A,FALSE,"주철근조립도";#N/A,#N/A,FALSE,"교좌"}</definedName>
    <definedName name="Tile" localSheetId="13" hidden="1">{#N/A,#N/A,FALSE,"type1";#N/A,#N/A,FALSE,"지지력";#N/A,#N/A,FALSE,"PILE계산";#N/A,#N/A,FALSE,"PILE ";#N/A,#N/A,FALSE,"철근량";#N/A,#N/A,FALSE,"균열검토";#N/A,#N/A,FALSE,"날개벽";#N/A,#N/A,FALSE,"주철근조립도";#N/A,#N/A,FALSE,"교좌"}</definedName>
    <definedName name="Tile" localSheetId="3" hidden="1">{#N/A,#N/A,FALSE,"type1";#N/A,#N/A,FALSE,"지지력";#N/A,#N/A,FALSE,"PILE계산";#N/A,#N/A,FALSE,"PILE ";#N/A,#N/A,FALSE,"철근량";#N/A,#N/A,FALSE,"균열검토";#N/A,#N/A,FALSE,"날개벽";#N/A,#N/A,FALSE,"주철근조립도";#N/A,#N/A,FALSE,"교좌"}</definedName>
    <definedName name="Tile" hidden="1">{#N/A,#N/A,FALSE,"type1";#N/A,#N/A,FALSE,"지지력";#N/A,#N/A,FALSE,"PILE계산";#N/A,#N/A,FALSE,"PILE ";#N/A,#N/A,FALSE,"철근량";#N/A,#N/A,FALSE,"균열검토";#N/A,#N/A,FALSE,"날개벽";#N/A,#N/A,FALSE,"주철근조립도";#N/A,#N/A,FALSE,"교좌"}</definedName>
    <definedName name="TIM" localSheetId="2" hidden="1">{"'Sheet1'!$L$16"}</definedName>
    <definedName name="TIM" localSheetId="3" hidden="1">{"'Sheet1'!$L$16"}</definedName>
    <definedName name="TIM" hidden="1">{"'Sheet1'!$L$16"}</definedName>
    <definedName name="Tim_lan_xuat_hien">#REF!</definedName>
    <definedName name="Tim_lan_xuat_hien_duong">#REF!</definedName>
    <definedName name="tim_xuat_hien">#REF!</definedName>
    <definedName name="TIMONE2">#REF!</definedName>
    <definedName name="TIMONE3">#REF!</definedName>
    <definedName name="TIMONE4">#REF!</definedName>
    <definedName name="TINHKHOILUONGVT" localSheetId="2" hidden="1">{"'Sheet1'!$L$16"}</definedName>
    <definedName name="TINHKHOILUONGVT" localSheetId="3" hidden="1">{"'Sheet1'!$L$16"}</definedName>
    <definedName name="TINHKHOILUONGVT" hidden="1">{"'Sheet1'!$L$16"}</definedName>
    <definedName name="TIT" localSheetId="11">#REF!</definedName>
    <definedName name="TIT" localSheetId="1">#REF!</definedName>
    <definedName name="TIT" localSheetId="2">#REF!</definedName>
    <definedName name="TIT" localSheetId="10">#REF!</definedName>
    <definedName name="TIT" localSheetId="15">#REF!</definedName>
    <definedName name="TIT" localSheetId="18">#REF!</definedName>
    <definedName name="TIT" localSheetId="17">#REF!</definedName>
    <definedName name="TIT" localSheetId="16">#REF!</definedName>
    <definedName name="TIT" localSheetId="14">#REF!</definedName>
    <definedName name="TIT" localSheetId="13">#REF!</definedName>
    <definedName name="TIT" localSheetId="3">#REF!</definedName>
    <definedName name="TIT">#REF!</definedName>
    <definedName name="TITAN">#REF!</definedName>
    <definedName name="TITLE">[36]cover!#REF!</definedName>
    <definedName name="tjd"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jd"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j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L">#REF!</definedName>
    <definedName name="TL_HP_DRUM">OFFSET(#REF!,1,0,COUNTA(#REF!)-1)</definedName>
    <definedName name="TL_HP_ECONin">OFFSET(#REF!,1,0,COUNTA(#REF!)-1)</definedName>
    <definedName name="TL_HP_ECONout">OFFSET(#REF!,1,0,COUNTA(#REF!)-1)</definedName>
    <definedName name="TL_HP_NRVin">OFFSET(#REF!,1,0,COUNTA(#REF!)-1)</definedName>
    <definedName name="TL_HP_NRVout">OFFSET(#REF!,1,0,COUNTA(#REF!)-1)</definedName>
    <definedName name="TL_IP_DRUM">OFFSET(#REF!,1,0,COUNTA(#REF!)-1)</definedName>
    <definedName name="TL_IP_ECONin">OFFSET(#REF!,1,0,COUNTA(#REF!)-1)</definedName>
    <definedName name="TL_IP_ECONout">OFFSET(#REF!,1,0,COUNTA(#REF!)-1)</definedName>
    <definedName name="TL_IP_NRVin">OFFSET(#REF!,1,0,COUNTA(#REF!)-1)</definedName>
    <definedName name="TL_IP_NRVout">OFFSET(#REF!,1,0,COUNTA(#REF!)-1)</definedName>
    <definedName name="TL_LP_DRUM">OFFSET(#REF!,1,0,COUNTA(#REF!)-1)</definedName>
    <definedName name="TL_LP_ECONin">OFFSET(#REF!,1,0,COUNTA(#REF!)-1)</definedName>
    <definedName name="TL_LP_ECONout">OFFSET(#REF!,1,0,COUNTA(#REF!)-1)</definedName>
    <definedName name="TL_LP_NRVin">OFFSET(#REF!,1,0,COUNTA(#REF!)-1)</definedName>
    <definedName name="TL_LP_NRVout">OFFSET(#REF!,1,0,COUNTA(#REF!)-1)</definedName>
    <definedName name="TL_RH_CRHin">OFFSET(#REF!,1,0,COUNTA(#REF!)-1)</definedName>
    <definedName name="TL_RH_HRHout">OFFSET(#REF!,1,0,COUNTA(#REF!)-1)</definedName>
    <definedName name="TL_RH_NRVout">OFFSET(#REF!,1,0,COUNTA(#REF!)-1)</definedName>
    <definedName name="TLAC120">#REF!</definedName>
    <definedName name="TLAC35">#REF!</definedName>
    <definedName name="TLAC50">#REF!</definedName>
    <definedName name="TLAC70">#REF!</definedName>
    <definedName name="TLAC95">#REF!</definedName>
    <definedName name="TLDPres">#REF!</definedName>
    <definedName name="TLDTmp">#REF!</definedName>
    <definedName name="Tle">#REF!</definedName>
    <definedName name="tlLock">#REF!</definedName>
    <definedName name="TLO">#REF!</definedName>
    <definedName name="TLPD">#REF!</definedName>
    <definedName name="TM110S15S2012E10C17C10EAM" hidden="1">"BW500"</definedName>
    <definedName name="TM110S16S2012E11C44C08EAM" hidden="1">"BW500"</definedName>
    <definedName name="TM110S16S2012E4C12C53EPM" hidden="1">"BW500"</definedName>
    <definedName name="TM110S18S2007E1C58C39EPM" hidden="1">"BW500"</definedName>
    <definedName name="TM110S19S2007E3C26C21EPM" hidden="1">"BW500"</definedName>
    <definedName name="TM110S23S2012E4C15C15EPM" hidden="1">"BW500"</definedName>
    <definedName name="TM110S8S2012E2C59C25EPM" hidden="1">"BW500"</definedName>
    <definedName name="TM111S25S2013E11C25C30EAM" hidden="1">"BW500"</definedName>
    <definedName name="TM111S29S00E2C12C09EPM" hidden="1">#REF!</definedName>
    <definedName name="TM112S15S2008E10C06C41EAM" hidden="1">"BW500"</definedName>
    <definedName name="TM11S17S2013E5C05C21EPM" hidden="1">"BW500"</definedName>
    <definedName name="TM11S29S2013E11C15C11EAM" hidden="1">"BW500"</definedName>
    <definedName name="TM11S3S2013E9C36C45EAM" hidden="1">"BW500"</definedName>
    <definedName name="TM11S4S2013E5C19C23EPM" hidden="1">"BW500"</definedName>
    <definedName name="TM12S11S2013E12C12C42EAM" hidden="1">"BW500"</definedName>
    <definedName name="TM12S27S02E3C01C30EPM" hidden="1">#REF!</definedName>
    <definedName name="TM12S8S02E3C59C22EPM" hidden="1">#REF!</definedName>
    <definedName name="TM12S8S2013E1C05C47EPM" hidden="1">"BW500"</definedName>
    <definedName name="TM13S24S2006E12C37C43EPM" hidden="1">"BW500"</definedName>
    <definedName name="TM13S26S2013E9C20C34EAM" hidden="1">"BW500"</definedName>
    <definedName name="TM13S5S2013E8C03C34EAM" hidden="1">"BW500"</definedName>
    <definedName name="TM13S9S2005E4C51C56EPM" hidden="1">"BW500"</definedName>
    <definedName name="TM14S16S2015E12C31C32EPM" hidden="1">"BW500"</definedName>
    <definedName name="TM15S1S2013E8C19C06EAM" hidden="1">"BW500"</definedName>
    <definedName name="TM15S23S2006E9C40C09EAM" hidden="1">"BW500"</definedName>
    <definedName name="TM16S21S2013E11C23C03EAM" hidden="1">"BW500"</definedName>
    <definedName name="TM16S25S2013E9C57C49EAM" hidden="1">"BW500"</definedName>
    <definedName name="TM16S28S2013E9C22C24EAM" hidden="1">"BW500"</definedName>
    <definedName name="TM18S15S2012E2C36C15EPM" hidden="1">"BW500"</definedName>
    <definedName name="TM19S11S2006E10C14C32EAM" hidden="1">"BW500"</definedName>
    <definedName name="TM19S16S2011E7C37C14EAM" hidden="1">"BW500"</definedName>
    <definedName name="TM19S27S01E1C06C19EPM" hidden="1">#REF!</definedName>
    <definedName name="TM210S15S2012E10C04C24EAM" hidden="1">#REF!</definedName>
    <definedName name="TM210S16S2012E11C18C23EAM" hidden="1">#REF!</definedName>
    <definedName name="TM210S16S2012E3C59C15EPM" hidden="1">#REF!</definedName>
    <definedName name="TM210S18S2007E1C51C00EPM" hidden="1">#REF!</definedName>
    <definedName name="TM210S19S2007E3C12C45EPM" hidden="1">#REF!</definedName>
    <definedName name="TM210S8S2012E1C58C13EPM" hidden="1">#REF!</definedName>
    <definedName name="TM21S17S2013E5C01C44EPM" hidden="1">#REF!</definedName>
    <definedName name="TM21S29S2013E10C40C37EAM" hidden="1">#REF!</definedName>
    <definedName name="TM21S3S2013E9C34C04EAM" hidden="1">#REF!</definedName>
    <definedName name="TM21S4S2013E4C43C18EPM" hidden="1">#REF!</definedName>
    <definedName name="TM22S10S2013E11C33C42EPM" hidden="1">#REF!</definedName>
    <definedName name="TM22S14S02E6C30C55EPM" hidden="1">#REF!</definedName>
    <definedName name="TM22S8S02E3C58C40EPM" hidden="1">#REF!</definedName>
    <definedName name="TM22S8S2013E12C17C28EPM" hidden="1">#REF!</definedName>
    <definedName name="TM23S17S2006E1C55C53EPM" hidden="1">#REF!</definedName>
    <definedName name="TM23S26S2013E9C02C25EAM" hidden="1">#REF!</definedName>
    <definedName name="TM23S5S2013E7C59C43EAM" hidden="1">#REF!</definedName>
    <definedName name="TM24S16S2015E11C19C41EAM" hidden="1">#REF!</definedName>
    <definedName name="TM25S23S2006E9C33C09EAM" hidden="1">#REF!</definedName>
    <definedName name="TM26S25S2013E9C15C15EAM" hidden="1">#REF!</definedName>
    <definedName name="TM26S28S2013E9C20C16EAM" hidden="1">#REF!</definedName>
    <definedName name="tmAttPipeHdr">#REF!</definedName>
    <definedName name="TMechLabor" localSheetId="11">'[63]Labor Sum'!$C$11</definedName>
    <definedName name="TMechLabor" localSheetId="1">'[63]Labor Sum'!$C$11</definedName>
    <definedName name="TMechLabor" localSheetId="2">'[63]Labor Sum'!$C$11</definedName>
    <definedName name="TMechLabor" localSheetId="10">'[63]Labor Sum'!$C$11</definedName>
    <definedName name="TMechLabor" localSheetId="15">'[63]Labor Sum'!$C$11</definedName>
    <definedName name="TMechLabor" localSheetId="18">'[63]Labor Sum'!$C$11</definedName>
    <definedName name="TMechLabor" localSheetId="17">'[63]Labor Sum'!$C$11</definedName>
    <definedName name="TMechLabor" localSheetId="16">'[63]Labor Sum'!$C$11</definedName>
    <definedName name="TMechLabor" localSheetId="14">'[63]Labor Sum'!$C$11</definedName>
    <definedName name="TMechLabor" localSheetId="13">'[63]Labor Sum'!$C$11</definedName>
    <definedName name="TMechLabor" localSheetId="3">'[63]Labor Sum'!$C$11</definedName>
    <definedName name="TMechLabor">'[63]Labor Sum'!$C$11</definedName>
    <definedName name="tmEvMdBur">#REF!</definedName>
    <definedName name="tmEvTbBur">#REF!</definedName>
    <definedName name="tmini">#REF!</definedName>
    <definedName name="tmPipeCustomize">#REF!</definedName>
    <definedName name="tmSHFin">#REF!</definedName>
    <definedName name="tmSHMd">#REF!</definedName>
    <definedName name="tmSHMdBur">#REF!</definedName>
    <definedName name="tmSHNFin">#REF!</definedName>
    <definedName name="tmSHPipe">#REF!</definedName>
    <definedName name="tmSHTb">#REF!</definedName>
    <definedName name="tmSHTbBur">#REF!</definedName>
    <definedName name="tn">#REF!</definedName>
    <definedName name="TN1breinhart" hidden="1">"BW506"</definedName>
    <definedName name="TN1CTurner" hidden="1">#REF!</definedName>
    <definedName name="TN1DEales" hidden="1">#REF!</definedName>
    <definedName name="TN1grueff" hidden="1">"BW506"</definedName>
    <definedName name="TN1IDubinchik" hidden="1">"BW506"</definedName>
    <definedName name="TN1JFisher" hidden="1">"BW506"</definedName>
    <definedName name="TN1pdenouden" hidden="1">"BW506"</definedName>
    <definedName name="TN1PShen" hidden="1">#REF!</definedName>
    <definedName name="TN1PSUN" hidden="1">"BW506"</definedName>
    <definedName name="TN1rfranzen" hidden="1">"BW506"</definedName>
    <definedName name="TN1sbuffington" hidden="1">#REF!</definedName>
    <definedName name="TN1smcgillis" hidden="1">"BW506"</definedName>
    <definedName name="TN1wkullman" hidden="1">"BW506"</definedName>
    <definedName name="Tổ_nhóm">'[83]Nhan cong 2020'!$H$7:$H$50000</definedName>
    <definedName name="TOESLAG">#REF!</definedName>
    <definedName name="TOL">#REF!</definedName>
    <definedName name="Tổng_công">'[83]Nhan cong 2020'!$M$7:$M$50000</definedName>
    <definedName name="Tool_Loss_Rate">#REF!</definedName>
    <definedName name="Top" localSheetId="11">[135]CCS!$D$4</definedName>
    <definedName name="Top" localSheetId="1">[135]CCS!$D$4</definedName>
    <definedName name="Top" localSheetId="2">[135]CCS!$D$4</definedName>
    <definedName name="Top" localSheetId="10">[135]CCS!$D$4</definedName>
    <definedName name="Top" localSheetId="15">[135]CCS!$D$4</definedName>
    <definedName name="Top" localSheetId="18">[135]CCS!$D$4</definedName>
    <definedName name="Top" localSheetId="17">[135]CCS!$D$4</definedName>
    <definedName name="Top" localSheetId="16">[135]CCS!$D$4</definedName>
    <definedName name="Top" localSheetId="14">[135]CCS!$D$4</definedName>
    <definedName name="Top" localSheetId="13">[135]CCS!$D$4</definedName>
    <definedName name="Top" localSheetId="3">[135]CCS!$D$4</definedName>
    <definedName name="Top">[135]CCS!$D$4</definedName>
    <definedName name="topdl">#REF!</definedName>
    <definedName name="toptable">#REF!</definedName>
    <definedName name="tot">#REF!</definedName>
    <definedName name="TOT_MATL">[94]Proposal!#REF!</definedName>
    <definedName name="TOT_P3">#REF!</definedName>
    <definedName name="TOT_P5">#REF!</definedName>
    <definedName name="tot104j">#REF!</definedName>
    <definedName name="tot133j">#REF!</definedName>
    <definedName name="tot133o">#REF!</definedName>
    <definedName name="tot137j">#REF!</definedName>
    <definedName name="tot145j">#REF!</definedName>
    <definedName name="tot153j">#REF!</definedName>
    <definedName name="tot175j">#REF!</definedName>
    <definedName name="tot203j">#REF!</definedName>
    <definedName name="tot204j">#REF!</definedName>
    <definedName name="tot207j">#REF!</definedName>
    <definedName name="tot210c">#REF!</definedName>
    <definedName name="tot211o">#REF!</definedName>
    <definedName name="tot212j">#REF!</definedName>
    <definedName name="tot228j">#REF!</definedName>
    <definedName name="tot233o">#REF!</definedName>
    <definedName name="tot235j">#REF!</definedName>
    <definedName name="tot241j">#REF!</definedName>
    <definedName name="tot242j">#REF!</definedName>
    <definedName name="tot244j">#REF!</definedName>
    <definedName name="tot255j">#REF!</definedName>
    <definedName name="tot256o">#REF!</definedName>
    <definedName name="tot263j">#REF!</definedName>
    <definedName name="tot267j">#REF!</definedName>
    <definedName name="tot268j">#REF!</definedName>
    <definedName name="tot270j">#REF!</definedName>
    <definedName name="tot274j">#REF!</definedName>
    <definedName name="tot279j">#REF!</definedName>
    <definedName name="tot286j">#REF!</definedName>
    <definedName name="tot292b">#REF!</definedName>
    <definedName name="tot293304j">#REF!</definedName>
    <definedName name="tot294b">#REF!</definedName>
    <definedName name="tot295b">#REF!</definedName>
    <definedName name="tot299j">#REF!</definedName>
    <definedName name="tot300j">#REF!</definedName>
    <definedName name="tot302j">#REF!</definedName>
    <definedName name="tot327c">#REF!</definedName>
    <definedName name="tot327j">#REF!</definedName>
    <definedName name="tot331b">#REF!</definedName>
    <definedName name="tot332j">#REF!</definedName>
    <definedName name="tot342j">#REF!</definedName>
    <definedName name="tot344j">#REF!</definedName>
    <definedName name="tot345j">#REF!</definedName>
    <definedName name="tot346j">#REF!</definedName>
    <definedName name="tot359b">#REF!</definedName>
    <definedName name="tot376j">#REF!</definedName>
    <definedName name="tot381j">#REF!</definedName>
    <definedName name="tot387j">#REF!</definedName>
    <definedName name="tot390j">#REF!</definedName>
    <definedName name="tot399j">#REF!</definedName>
    <definedName name="tot400j">#REF!</definedName>
    <definedName name="tot401j">#REF!</definedName>
    <definedName name="tot409j">#REF!</definedName>
    <definedName name="tot410b">#REF!</definedName>
    <definedName name="tot427j">#REF!</definedName>
    <definedName name="tot430j">#REF!</definedName>
    <definedName name="tot435j">#REF!</definedName>
    <definedName name="tot441j">#REF!</definedName>
    <definedName name="tot444j">#REF!</definedName>
    <definedName name="tot446j">#REF!</definedName>
    <definedName name="tot476j">#REF!</definedName>
    <definedName name="tot477j">#REF!</definedName>
    <definedName name="tot479j">#REF!</definedName>
    <definedName name="tot486j">#REF!</definedName>
    <definedName name="tot495j">#REF!</definedName>
    <definedName name="tot496j">#REF!</definedName>
    <definedName name="tot499j">#REF!</definedName>
    <definedName name="tot501j">#REF!</definedName>
    <definedName name="tot502j">#REF!</definedName>
    <definedName name="tot508j">#REF!</definedName>
    <definedName name="tot513j">#REF!</definedName>
    <definedName name="tot515j">#REF!</definedName>
    <definedName name="tot523j">#REF!</definedName>
    <definedName name="tot525j">#REF!</definedName>
    <definedName name="tot526j">#REF!</definedName>
    <definedName name="tot542j">#REF!</definedName>
    <definedName name="tot545j">#REF!</definedName>
    <definedName name="tot556j">#REF!</definedName>
    <definedName name="tot557j">#REF!</definedName>
    <definedName name="tot558j">#REF!</definedName>
    <definedName name="tot559j">#REF!</definedName>
    <definedName name="tot560j">#REF!</definedName>
    <definedName name="tot563c">#REF!</definedName>
    <definedName name="tot563j">#REF!</definedName>
    <definedName name="tot564c">#REF!</definedName>
    <definedName name="tot565j">#REF!</definedName>
    <definedName name="tot566j">#REF!</definedName>
    <definedName name="tot567j">#REF!</definedName>
    <definedName name="tot576j">#REF!</definedName>
    <definedName name="tot583j">#REF!</definedName>
    <definedName name="tot584j">#REF!</definedName>
    <definedName name="tot589j">#REF!</definedName>
    <definedName name="tot590j">#REF!</definedName>
    <definedName name="tot598j">#REF!</definedName>
    <definedName name="tot610j">#REF!</definedName>
    <definedName name="tot611c">#REF!</definedName>
    <definedName name="tot611j">#REF!</definedName>
    <definedName name="tot612c">#REF!</definedName>
    <definedName name="tot612j">#REF!</definedName>
    <definedName name="tot626j">#REF!</definedName>
    <definedName name="tot628j">#REF!</definedName>
    <definedName name="tot629j">#REF!</definedName>
    <definedName name="tot630j">#REF!</definedName>
    <definedName name="tot639j">#REF!</definedName>
    <definedName name="tot640j">#REF!</definedName>
    <definedName name="tot646c">#REF!</definedName>
    <definedName name="tot646j">#REF!</definedName>
    <definedName name="tot684j">#REF!</definedName>
    <definedName name="tot686c">#REF!</definedName>
    <definedName name="tot708j">#REF!</definedName>
    <definedName name="tot709j">#REF!</definedName>
    <definedName name="tot715j">#REF!</definedName>
    <definedName name="tot717j">#REF!</definedName>
    <definedName name="tot718c">#REF!</definedName>
    <definedName name="tot718j">#REF!</definedName>
    <definedName name="tot721j">#REF!</definedName>
    <definedName name="tot724j">#REF!</definedName>
    <definedName name="tot773J">#REF!</definedName>
    <definedName name="tot776J">#REF!</definedName>
    <definedName name="tot783J">#REF!</definedName>
    <definedName name="tot798J">#REF!</definedName>
    <definedName name="tot806J">#REF!</definedName>
    <definedName name="tot814J">#REF!</definedName>
    <definedName name="TOTAL">"TOTAL+'990309 수정'!$A$5:$AE$501"</definedName>
    <definedName name="Total_q_ty">[58]Data_analysis!$J$2:$J$1048576</definedName>
    <definedName name="Total_Weight__kg">[58]Data_analysis!$K$2:$K$1048576</definedName>
    <definedName name="TOTAL1">#REF!</definedName>
    <definedName name="TotalCases">#REF!</definedName>
    <definedName name="TotalFinalPrice" localSheetId="11">[63]Summary!$J$26</definedName>
    <definedName name="TotalFinalPrice" localSheetId="1">[63]Summary!$J$26</definedName>
    <definedName name="TotalFinalPrice" localSheetId="2">[63]Summary!$J$26</definedName>
    <definedName name="TotalFinalPrice" localSheetId="10">[63]Summary!$J$26</definedName>
    <definedName name="TotalFinalPrice" localSheetId="15">[63]Summary!$J$26</definedName>
    <definedName name="TotalFinalPrice" localSheetId="18">[63]Summary!$J$26</definedName>
    <definedName name="TotalFinalPrice" localSheetId="17">[63]Summary!$J$26</definedName>
    <definedName name="TotalFinalPrice" localSheetId="16">[63]Summary!$J$26</definedName>
    <definedName name="TotalFinalPrice" localSheetId="14">[63]Summary!$J$26</definedName>
    <definedName name="TotalFinalPrice" localSheetId="13">[63]Summary!$J$26</definedName>
    <definedName name="TotalFinalPrice" localSheetId="3">[63]Summary!$J$26</definedName>
    <definedName name="TotalFinalPrice">[63]Summary!$J$26</definedName>
    <definedName name="totallenght" localSheetId="11">[63]Summary!$V$11</definedName>
    <definedName name="totallenght" localSheetId="1">[63]Summary!$V$11</definedName>
    <definedName name="totallenght" localSheetId="2">[63]Summary!$V$11</definedName>
    <definedName name="totallenght" localSheetId="10">[63]Summary!$V$11</definedName>
    <definedName name="totallenght" localSheetId="15">[63]Summary!$V$11</definedName>
    <definedName name="totallenght" localSheetId="18">[63]Summary!$V$11</definedName>
    <definedName name="totallenght" localSheetId="17">[63]Summary!$V$11</definedName>
    <definedName name="totallenght" localSheetId="16">[63]Summary!$V$11</definedName>
    <definedName name="totallenght" localSheetId="14">[63]Summary!$V$11</definedName>
    <definedName name="totallenght" localSheetId="13">[63]Summary!$V$11</definedName>
    <definedName name="totallenght" localSheetId="3">[63]Summary!$V$11</definedName>
    <definedName name="totallenght">[63]Summary!$V$11</definedName>
    <definedName name="TotalWeight" localSheetId="11">[63]Summary!$S$11</definedName>
    <definedName name="TotalWeight" localSheetId="1">[63]Summary!$S$11</definedName>
    <definedName name="TotalWeight" localSheetId="2">[63]Summary!$S$11</definedName>
    <definedName name="TotalWeight" localSheetId="10">[63]Summary!$S$11</definedName>
    <definedName name="TotalWeight" localSheetId="15">[63]Summary!$S$11</definedName>
    <definedName name="TotalWeight" localSheetId="18">[63]Summary!$S$11</definedName>
    <definedName name="TotalWeight" localSheetId="17">[63]Summary!$S$11</definedName>
    <definedName name="TotalWeight" localSheetId="16">[63]Summary!$S$11</definedName>
    <definedName name="TotalWeight" localSheetId="14">[63]Summary!$S$11</definedName>
    <definedName name="TotalWeight" localSheetId="13">[63]Summary!$S$11</definedName>
    <definedName name="TotalWeight" localSheetId="3">[63]Summary!$S$11</definedName>
    <definedName name="TotalWeight">[63]Summary!$S$11</definedName>
    <definedName name="totfpj">#REF!</definedName>
    <definedName name="totfpo">#REF!</definedName>
    <definedName name="TPEL">#REF!</definedName>
    <definedName name="TPIT">[54]TPIT!$A$1:$M$231</definedName>
    <definedName name="TPLRP">#REF!</definedName>
    <definedName name="TPMLabor" localSheetId="11">'[63]Labor Sum'!$K$11</definedName>
    <definedName name="TPMLabor" localSheetId="1">'[63]Labor Sum'!$K$11</definedName>
    <definedName name="TPMLabor" localSheetId="2">'[63]Labor Sum'!$K$11</definedName>
    <definedName name="TPMLabor" localSheetId="10">'[63]Labor Sum'!$K$11</definedName>
    <definedName name="TPMLabor" localSheetId="15">'[63]Labor Sum'!$K$11</definedName>
    <definedName name="TPMLabor" localSheetId="18">'[63]Labor Sum'!$K$11</definedName>
    <definedName name="TPMLabor" localSheetId="17">'[63]Labor Sum'!$K$11</definedName>
    <definedName name="TPMLabor" localSheetId="16">'[63]Labor Sum'!$K$11</definedName>
    <definedName name="TPMLabor" localSheetId="14">'[63]Labor Sum'!$K$11</definedName>
    <definedName name="TPMLabor" localSheetId="13">'[63]Labor Sum'!$K$11</definedName>
    <definedName name="TPMLabor" localSheetId="3">'[63]Labor Sum'!$K$11</definedName>
    <definedName name="TPMLabor">'[63]Labor Sum'!$K$11</definedName>
    <definedName name="TPMLaborElec" localSheetId="11">'[63]Labor Sum'!$K$24</definedName>
    <definedName name="TPMLaborElec" localSheetId="1">'[63]Labor Sum'!$K$24</definedName>
    <definedName name="TPMLaborElec" localSheetId="2">'[63]Labor Sum'!$K$24</definedName>
    <definedName name="TPMLaborElec" localSheetId="10">'[63]Labor Sum'!$K$24</definedName>
    <definedName name="TPMLaborElec" localSheetId="15">'[63]Labor Sum'!$K$24</definedName>
    <definedName name="TPMLaborElec" localSheetId="18">'[63]Labor Sum'!$K$24</definedName>
    <definedName name="TPMLaborElec" localSheetId="17">'[63]Labor Sum'!$K$24</definedName>
    <definedName name="TPMLaborElec" localSheetId="16">'[63]Labor Sum'!$K$24</definedName>
    <definedName name="TPMLaborElec" localSheetId="14">'[63]Labor Sum'!$K$24</definedName>
    <definedName name="TPMLaborElec" localSheetId="13">'[63]Labor Sum'!$K$24</definedName>
    <definedName name="TPMLaborElec" localSheetId="3">'[63]Labor Sum'!$K$24</definedName>
    <definedName name="TPMLaborElec">'[63]Labor Sum'!$K$24</definedName>
    <definedName name="TProcLabor" localSheetId="11">'[63]Labor Sum'!$E$11</definedName>
    <definedName name="TProcLabor" localSheetId="1">'[63]Labor Sum'!$E$11</definedName>
    <definedName name="TProcLabor" localSheetId="2">'[63]Labor Sum'!$E$11</definedName>
    <definedName name="TProcLabor" localSheetId="10">'[63]Labor Sum'!$E$11</definedName>
    <definedName name="TProcLabor" localSheetId="15">'[63]Labor Sum'!$E$11</definedName>
    <definedName name="TProcLabor" localSheetId="18">'[63]Labor Sum'!$E$11</definedName>
    <definedName name="TProcLabor" localSheetId="17">'[63]Labor Sum'!$E$11</definedName>
    <definedName name="TProcLabor" localSheetId="16">'[63]Labor Sum'!$E$11</definedName>
    <definedName name="TProcLabor" localSheetId="14">'[63]Labor Sum'!$E$11</definedName>
    <definedName name="TProcLabor" localSheetId="13">'[63]Labor Sum'!$E$11</definedName>
    <definedName name="TProcLabor" localSheetId="3">'[63]Labor Sum'!$E$11</definedName>
    <definedName name="TProcLabor">'[63]Labor Sum'!$E$11</definedName>
    <definedName name="TProcLaborELec" localSheetId="11">'[63]Labor Sum'!$E$24</definedName>
    <definedName name="TProcLaborELec" localSheetId="1">'[63]Labor Sum'!$E$24</definedName>
    <definedName name="TProcLaborELec" localSheetId="2">'[63]Labor Sum'!$E$24</definedName>
    <definedName name="TProcLaborELec" localSheetId="10">'[63]Labor Sum'!$E$24</definedName>
    <definedName name="TProcLaborELec" localSheetId="15">'[63]Labor Sum'!$E$24</definedName>
    <definedName name="TProcLaborELec" localSheetId="18">'[63]Labor Sum'!$E$24</definedName>
    <definedName name="TProcLaborELec" localSheetId="17">'[63]Labor Sum'!$E$24</definedName>
    <definedName name="TProcLaborELec" localSheetId="16">'[63]Labor Sum'!$E$24</definedName>
    <definedName name="TProcLaborELec" localSheetId="14">'[63]Labor Sum'!$E$24</definedName>
    <definedName name="TProcLaborELec" localSheetId="13">'[63]Labor Sum'!$E$24</definedName>
    <definedName name="TProcLaborELec" localSheetId="3">'[63]Labor Sum'!$E$24</definedName>
    <definedName name="TProcLaborELec">'[63]Labor Sum'!$E$24</definedName>
    <definedName name="TQAQCLabor" localSheetId="11">'[63]Labor Sum'!$G$11</definedName>
    <definedName name="TQAQCLabor" localSheetId="1">'[63]Labor Sum'!$G$11</definedName>
    <definedName name="TQAQCLabor" localSheetId="2">'[63]Labor Sum'!$G$11</definedName>
    <definedName name="TQAQCLabor" localSheetId="10">'[63]Labor Sum'!$G$11</definedName>
    <definedName name="TQAQCLabor" localSheetId="15">'[63]Labor Sum'!$G$11</definedName>
    <definedName name="TQAQCLabor" localSheetId="18">'[63]Labor Sum'!$G$11</definedName>
    <definedName name="TQAQCLabor" localSheetId="17">'[63]Labor Sum'!$G$11</definedName>
    <definedName name="TQAQCLabor" localSheetId="16">'[63]Labor Sum'!$G$11</definedName>
    <definedName name="TQAQCLabor" localSheetId="14">'[63]Labor Sum'!$G$11</definedName>
    <definedName name="TQAQCLabor" localSheetId="13">'[63]Labor Sum'!$G$11</definedName>
    <definedName name="TQAQCLabor" localSheetId="3">'[63]Labor Sum'!$G$11</definedName>
    <definedName name="TQAQCLabor">'[63]Labor Sum'!$G$11</definedName>
    <definedName name="TQAQCLaborElec" localSheetId="11">'[63]Labor Sum'!$G$24</definedName>
    <definedName name="TQAQCLaborElec" localSheetId="1">'[63]Labor Sum'!$G$24</definedName>
    <definedName name="TQAQCLaborElec" localSheetId="2">'[63]Labor Sum'!$G$24</definedName>
    <definedName name="TQAQCLaborElec" localSheetId="10">'[63]Labor Sum'!$G$24</definedName>
    <definedName name="TQAQCLaborElec" localSheetId="15">'[63]Labor Sum'!$G$24</definedName>
    <definedName name="TQAQCLaborElec" localSheetId="18">'[63]Labor Sum'!$G$24</definedName>
    <definedName name="TQAQCLaborElec" localSheetId="17">'[63]Labor Sum'!$G$24</definedName>
    <definedName name="TQAQCLaborElec" localSheetId="16">'[63]Labor Sum'!$G$24</definedName>
    <definedName name="TQAQCLaborElec" localSheetId="14">'[63]Labor Sum'!$G$24</definedName>
    <definedName name="TQAQCLaborElec" localSheetId="13">'[63]Labor Sum'!$G$24</definedName>
    <definedName name="TQAQCLaborElec" localSheetId="3">'[63]Labor Sum'!$G$24</definedName>
    <definedName name="TQAQCLaborElec">'[63]Labor Sum'!$G$24</definedName>
    <definedName name="Tra_DM_su_dung">#REF!</definedName>
    <definedName name="Tra_don_gia_KS">#REF!</definedName>
    <definedName name="Tra_DTCT">#REF!</definedName>
    <definedName name="Tra_gia_KS">'[137]Gia KS'!$A$8:$H$62</definedName>
    <definedName name="Tra_GTXLST">[138]DTCT!$C$10:$J$438</definedName>
    <definedName name="Tra_KS">'[139]Tra KS'!$B$5:$D$485</definedName>
    <definedName name="Tra_phan_tram">[140]Tra_bang!#REF!</definedName>
    <definedName name="Tra_tim_hang_mucPT_trung">#REF!</definedName>
    <definedName name="Tra_TL">#REF!</definedName>
    <definedName name="Tra_TT">'[141]dtct cau'!#REF!</definedName>
    <definedName name="Tra_ty_le">#REF!</definedName>
    <definedName name="Tra_ty_le2">#REF!</definedName>
    <definedName name="Tra_ty_le3">#REF!</definedName>
    <definedName name="Tra_ty_le4">#REF!</definedName>
    <definedName name="Tra_ty_le5">#REF!</definedName>
    <definedName name="TRA_VAT_LIEU">#REF!</definedName>
    <definedName name="tra_vat_lieu1">'[142]tra-vat-lieu'!$G$4:$J$193</definedName>
    <definedName name="TRA_VL">#REF!</definedName>
    <definedName name="tra_VL_1">'[70]tra-vat-lieu'!$A$201:$H$215</definedName>
    <definedName name="trab">#REF!</definedName>
    <definedName name="TRADE2">#REF!</definedName>
    <definedName name="tran" localSheetId="2" hidden="1">{"'现金流量表（全部投资）'!$B$4:$P$23"}</definedName>
    <definedName name="tran" localSheetId="3" hidden="1">{"'现金流量表（全部投资）'!$B$4:$P$23"}</definedName>
    <definedName name="tran" hidden="1">{"'现金流量表（全部投资）'!$B$4:$P$23"}</definedName>
    <definedName name="TRANING_FEE">#REF!</definedName>
    <definedName name="TRANSFORMER">'[98]NEW-PANEL'!#REF!</definedName>
    <definedName name="TransitionDuctWt">#REF!</definedName>
    <definedName name="Transport">#REF!</definedName>
    <definedName name="Transportkosten">#REF!</definedName>
    <definedName name="TRASF">#REF!</definedName>
    <definedName name="TraTH">'[143]dtct cong'!$A$9:$A$649</definedName>
    <definedName name="Travel" localSheetId="11">[63]Summary!$D$19</definedName>
    <definedName name="Travel" localSheetId="1">[63]Summary!$D$19</definedName>
    <definedName name="Travel" localSheetId="2">[63]Summary!$D$19</definedName>
    <definedName name="Travel" localSheetId="10">[63]Summary!$D$19</definedName>
    <definedName name="Travel" localSheetId="15">[63]Summary!$D$19</definedName>
    <definedName name="Travel" localSheetId="18">[63]Summary!$D$19</definedName>
    <definedName name="Travel" localSheetId="17">[63]Summary!$D$19</definedName>
    <definedName name="Travel" localSheetId="16">[63]Summary!$D$19</definedName>
    <definedName name="Travel" localSheetId="14">[63]Summary!$D$19</definedName>
    <definedName name="Travel" localSheetId="13">[63]Summary!$D$19</definedName>
    <definedName name="Travel" localSheetId="3">[63]Summary!$D$19</definedName>
    <definedName name="Travel">[63]Summary!$D$19</definedName>
    <definedName name="TravelTotal" localSheetId="11">[63]Summary!$L$11</definedName>
    <definedName name="TravelTotal" localSheetId="1">[63]Summary!$L$11</definedName>
    <definedName name="TravelTotal" localSheetId="2">[63]Summary!$L$11</definedName>
    <definedName name="TravelTotal" localSheetId="10">[63]Summary!$L$11</definedName>
    <definedName name="TravelTotal" localSheetId="15">[63]Summary!$L$11</definedName>
    <definedName name="TravelTotal" localSheetId="18">[63]Summary!$L$11</definedName>
    <definedName name="TravelTotal" localSheetId="17">[63]Summary!$L$11</definedName>
    <definedName name="TravelTotal" localSheetId="16">[63]Summary!$L$11</definedName>
    <definedName name="TravelTotal" localSheetId="14">[63]Summary!$L$11</definedName>
    <definedName name="TravelTotal" localSheetId="13">[63]Summary!$L$11</definedName>
    <definedName name="TravelTotal" localSheetId="3">[63]Summary!$L$11</definedName>
    <definedName name="TravelTotal">[63]Summary!$L$11</definedName>
    <definedName name="Travi">#REF!</definedName>
    <definedName name="TRAVL">#REF!</definedName>
    <definedName name="TRD">#REF!</definedName>
    <definedName name="TRE" localSheetId="11">[75]PP!$IE$2</definedName>
    <definedName name="TRE" localSheetId="1">[75]PP!$IE$2</definedName>
    <definedName name="TRE" localSheetId="2">[75]PP!$IE$2</definedName>
    <definedName name="TRE" localSheetId="10">[75]PP!$IE$2</definedName>
    <definedName name="TRE" localSheetId="15">[75]PP!$IE$2</definedName>
    <definedName name="TRE" localSheetId="18">[75]PP!$IE$2</definedName>
    <definedName name="TRE" localSheetId="17">[75]PP!$IE$2</definedName>
    <definedName name="TRE" localSheetId="16">[75]PP!$IE$2</definedName>
    <definedName name="TRE" localSheetId="14">[75]PP!$IE$2</definedName>
    <definedName name="TRE" localSheetId="13">[75]PP!$IE$2</definedName>
    <definedName name="TRE" localSheetId="3">[75]PP!$IE$2</definedName>
    <definedName name="TRE">[75]PP!$IE$2</definedName>
    <definedName name="TRI">'[66]GM 000'!$I$1</definedName>
    <definedName name="TRID">#REF!</definedName>
    <definedName name="trn">#REF!</definedName>
    <definedName name="TrolleyCount">#REF!</definedName>
    <definedName name="TROMG">[144]XL4Poppy!$C$9</definedName>
    <definedName name="tru_can">#REF!</definedName>
    <definedName name="TS_OD">2400</definedName>
    <definedName name="TSchedLabor" localSheetId="11">'[63]Labor Sum'!$I$11</definedName>
    <definedName name="TSchedLabor" localSheetId="1">'[63]Labor Sum'!$I$11</definedName>
    <definedName name="TSchedLabor" localSheetId="2">'[63]Labor Sum'!$I$11</definedName>
    <definedName name="TSchedLabor" localSheetId="10">'[63]Labor Sum'!$I$11</definedName>
    <definedName name="TSchedLabor" localSheetId="15">'[63]Labor Sum'!$I$11</definedName>
    <definedName name="TSchedLabor" localSheetId="18">'[63]Labor Sum'!$I$11</definedName>
    <definedName name="TSchedLabor" localSheetId="17">'[63]Labor Sum'!$I$11</definedName>
    <definedName name="TSchedLabor" localSheetId="16">'[63]Labor Sum'!$I$11</definedName>
    <definedName name="TSchedLabor" localSheetId="14">'[63]Labor Sum'!$I$11</definedName>
    <definedName name="TSchedLabor" localSheetId="13">'[63]Labor Sum'!$I$11</definedName>
    <definedName name="TSchedLabor" localSheetId="3">'[63]Labor Sum'!$I$11</definedName>
    <definedName name="TSchedLabor">'[63]Labor Sum'!$I$11</definedName>
    <definedName name="TSchedLaborElec" localSheetId="11">'[63]Labor Sum'!$I$24</definedName>
    <definedName name="TSchedLaborElec" localSheetId="1">'[63]Labor Sum'!$I$24</definedName>
    <definedName name="TSchedLaborElec" localSheetId="2">'[63]Labor Sum'!$I$24</definedName>
    <definedName name="TSchedLaborElec" localSheetId="10">'[63]Labor Sum'!$I$24</definedName>
    <definedName name="TSchedLaborElec" localSheetId="15">'[63]Labor Sum'!$I$24</definedName>
    <definedName name="TSchedLaborElec" localSheetId="18">'[63]Labor Sum'!$I$24</definedName>
    <definedName name="TSchedLaborElec" localSheetId="17">'[63]Labor Sum'!$I$24</definedName>
    <definedName name="TSchedLaborElec" localSheetId="16">'[63]Labor Sum'!$I$24</definedName>
    <definedName name="TSchedLaborElec" localSheetId="14">'[63]Labor Sum'!$I$24</definedName>
    <definedName name="TSchedLaborElec" localSheetId="13">'[63]Labor Sum'!$I$24</definedName>
    <definedName name="TSchedLaborElec" localSheetId="3">'[63]Labor Sum'!$I$24</definedName>
    <definedName name="TSchedLaborElec">'[63]Labor Sum'!$I$24</definedName>
    <definedName name="tstack">#REF!</definedName>
    <definedName name="TSUPPOT" localSheetId="11" hidden="1">{#N/A,#N/A,FALSE,"CCTV"}</definedName>
    <definedName name="TSUPPOT" localSheetId="1" hidden="1">{#N/A,#N/A,FALSE,"CCTV"}</definedName>
    <definedName name="TSUPPOT" localSheetId="2" hidden="1">{#N/A,#N/A,FALSE,"CCTV"}</definedName>
    <definedName name="TSUPPOT" localSheetId="10" hidden="1">{#N/A,#N/A,FALSE,"CCTV"}</definedName>
    <definedName name="TSUPPOT" localSheetId="15" hidden="1">{#N/A,#N/A,FALSE,"CCTV"}</definedName>
    <definedName name="TSUPPOT" localSheetId="18" hidden="1">{#N/A,#N/A,FALSE,"CCTV"}</definedName>
    <definedName name="TSUPPOT" localSheetId="17" hidden="1">{#N/A,#N/A,FALSE,"CCTV"}</definedName>
    <definedName name="TSUPPOT" localSheetId="16" hidden="1">{#N/A,#N/A,FALSE,"CCTV"}</definedName>
    <definedName name="TSUPPOT" localSheetId="14" hidden="1">{#N/A,#N/A,FALSE,"CCTV"}</definedName>
    <definedName name="TSUPPOT" localSheetId="13" hidden="1">{#N/A,#N/A,FALSE,"CCTV"}</definedName>
    <definedName name="TSUPPOT" localSheetId="3" hidden="1">{#N/A,#N/A,FALSE,"CCTV"}</definedName>
    <definedName name="TSUPPOT" hidden="1">{#N/A,#N/A,FALSE,"CCTV"}</definedName>
    <definedName name="TT" hidden="1">#REF!</definedName>
    <definedName name="TT_1P">#REF!</definedName>
    <definedName name="TT_3p">#REF!</definedName>
    <definedName name="tthi">#REF!</definedName>
    <definedName name="TTLB1">#REF!</definedName>
    <definedName name="TTLB2">#REF!</definedName>
    <definedName name="TTLB3">#REF!</definedName>
    <definedName name="ttronmk">#REF!</definedName>
    <definedName name="ttt" localSheetId="2" hidden="1">{"'장비'!$A$3:$M$12"}</definedName>
    <definedName name="ttt" localSheetId="3" hidden="1">{"'장비'!$A$3:$M$12"}</definedName>
    <definedName name="ttt" hidden="1">{"'장비'!$A$3:$M$12"}</definedName>
    <definedName name="tu">#REF!</definedName>
    <definedName name="tuan" localSheetId="2" hidden="1">{#N/A,#N/A,FALSE,"CCTV"}</definedName>
    <definedName name="tuan" localSheetId="3" hidden="1">{#N/A,#N/A,FALSE,"CCTV"}</definedName>
    <definedName name="tuan" hidden="1">{#N/A,#N/A,FALSE,"CCTV"}</definedName>
    <definedName name="TUBE" localSheetId="11" hidden="1">{#N/A,#N/A,FALSE,"CCTV"}</definedName>
    <definedName name="TUBE" localSheetId="1" hidden="1">{#N/A,#N/A,FALSE,"CCTV"}</definedName>
    <definedName name="TUBE" localSheetId="2" hidden="1">{#N/A,#N/A,FALSE,"CCTV"}</definedName>
    <definedName name="TUBE" localSheetId="10" hidden="1">{#N/A,#N/A,FALSE,"CCTV"}</definedName>
    <definedName name="TUBE" localSheetId="15" hidden="1">{#N/A,#N/A,FALSE,"CCTV"}</definedName>
    <definedName name="TUBE" localSheetId="18" hidden="1">{#N/A,#N/A,FALSE,"CCTV"}</definedName>
    <definedName name="TUBE" localSheetId="17" hidden="1">{#N/A,#N/A,FALSE,"CCTV"}</definedName>
    <definedName name="TUBE" localSheetId="16" hidden="1">{#N/A,#N/A,FALSE,"CCTV"}</definedName>
    <definedName name="TUBE" localSheetId="14" hidden="1">{#N/A,#N/A,FALSE,"CCTV"}</definedName>
    <definedName name="TUBE" localSheetId="13" hidden="1">{#N/A,#N/A,FALSE,"CCTV"}</definedName>
    <definedName name="TUBE" localSheetId="3" hidden="1">{#N/A,#N/A,FALSE,"CCTV"}</definedName>
    <definedName name="TUBE" hidden="1">{#N/A,#N/A,FALSE,"CCTV"}</definedName>
    <definedName name="Tube_Nego율">0.99</definedName>
    <definedName name="tube_test_press1_12">#REF!</definedName>
    <definedName name="TUBING_MATERIAL" localSheetId="11">'[88]DATA LISTS'!$A$21:$A$30</definedName>
    <definedName name="TUBING_MATERIAL" localSheetId="1">'[88]DATA LISTS'!$A$21:$A$30</definedName>
    <definedName name="TUBING_MATERIAL" localSheetId="2">'[88]DATA LISTS'!$A$21:$A$30</definedName>
    <definedName name="TUBING_MATERIAL" localSheetId="10">'[88]DATA LISTS'!$A$21:$A$30</definedName>
    <definedName name="TUBING_MATERIAL" localSheetId="15">'[88]DATA LISTS'!$A$21:$A$30</definedName>
    <definedName name="TUBING_MATERIAL" localSheetId="18">'[88]DATA LISTS'!$A$21:$A$30</definedName>
    <definedName name="TUBING_MATERIAL" localSheetId="17">'[88]DATA LISTS'!$A$21:$A$30</definedName>
    <definedName name="TUBING_MATERIAL" localSheetId="16">'[88]DATA LISTS'!$A$21:$A$30</definedName>
    <definedName name="TUBING_MATERIAL" localSheetId="14">'[88]DATA LISTS'!$A$21:$A$30</definedName>
    <definedName name="TUBING_MATERIAL" localSheetId="13">'[88]DATA LISTS'!$A$21:$A$30</definedName>
    <definedName name="TUBING_MATERIAL" localSheetId="3">'[88]DATA LISTS'!$A$21:$A$30</definedName>
    <definedName name="TUBING_MATERIAL">'[88]DATA LISTS'!$A$21:$A$30</definedName>
    <definedName name="Tuong_chan">#REF!</definedName>
    <definedName name="Türen">#REF!</definedName>
    <definedName name="tuy" localSheetId="2" hidden="1">{"'장비'!$A$3:$M$12"}</definedName>
    <definedName name="tuy" localSheetId="3" hidden="1">{"'장비'!$A$3:$M$12"}</definedName>
    <definedName name="tuy" hidden="1">{"'장비'!$A$3:$M$12"}</definedName>
    <definedName name="tuyennhanh" localSheetId="50" hidden="1">{"'Sheet1'!$L$16"}</definedName>
    <definedName name="tuyennhanh" localSheetId="11" hidden="1">{"'Sheet1'!$L$16"}</definedName>
    <definedName name="tuyennhanh" localSheetId="1" hidden="1">{"'Sheet1'!$L$16"}</definedName>
    <definedName name="tuyennhanh" localSheetId="2" hidden="1">{"'Sheet1'!$L$16"}</definedName>
    <definedName name="tuyennhanh" localSheetId="10" hidden="1">{"'Sheet1'!$L$16"}</definedName>
    <definedName name="tuyennhanh" localSheetId="15" hidden="1">{"'Sheet1'!$L$16"}</definedName>
    <definedName name="tuyennhanh" localSheetId="18" hidden="1">{"'Sheet1'!$L$16"}</definedName>
    <definedName name="tuyennhanh" localSheetId="17" hidden="1">{"'Sheet1'!$L$16"}</definedName>
    <definedName name="tuyennhanh" localSheetId="16" hidden="1">{"'Sheet1'!$L$16"}</definedName>
    <definedName name="tuyennhanh" localSheetId="14" hidden="1">{"'Sheet1'!$L$16"}</definedName>
    <definedName name="tuyennhanh" localSheetId="13" hidden="1">{"'Sheet1'!$L$16"}</definedName>
    <definedName name="tuyennhanh" localSheetId="3" hidden="1">{"'Sheet1'!$L$16"}</definedName>
    <definedName name="tuyennhanh" hidden="1">{"'Sheet1'!$L$16"}</definedName>
    <definedName name="TV" localSheetId="11" hidden="1">{#N/A,#N/A,FALSE,"CCTV"}</definedName>
    <definedName name="TV" localSheetId="1" hidden="1">{#N/A,#N/A,FALSE,"CCTV"}</definedName>
    <definedName name="TV" localSheetId="2" hidden="1">{#N/A,#N/A,FALSE,"CCTV"}</definedName>
    <definedName name="TV" localSheetId="10" hidden="1">{#N/A,#N/A,FALSE,"CCTV"}</definedName>
    <definedName name="TV" localSheetId="15" hidden="1">{#N/A,#N/A,FALSE,"CCTV"}</definedName>
    <definedName name="TV" localSheetId="18" hidden="1">{#N/A,#N/A,FALSE,"CCTV"}</definedName>
    <definedName name="TV" localSheetId="17" hidden="1">{#N/A,#N/A,FALSE,"CCTV"}</definedName>
    <definedName name="TV" localSheetId="16" hidden="1">{#N/A,#N/A,FALSE,"CCTV"}</definedName>
    <definedName name="TV" localSheetId="14" hidden="1">{#N/A,#N/A,FALSE,"CCTV"}</definedName>
    <definedName name="TV" localSheetId="13" hidden="1">{#N/A,#N/A,FALSE,"CCTV"}</definedName>
    <definedName name="TV" localSheetId="3" hidden="1">{#N/A,#N/A,FALSE,"CCTV"}</definedName>
    <definedName name="TV" hidden="1">{#N/A,#N/A,FALSE,"CCTV"}</definedName>
    <definedName name="tv75nc">#REF!</definedName>
    <definedName name="tv75vl">#REF!</definedName>
    <definedName name="TX">#REF!</definedName>
    <definedName name="TY" hidden="1">#REF!</definedName>
    <definedName name="ty_le">#REF!</definedName>
    <definedName name="Ty_Le_1">[141]Tra_bang!#REF!</definedName>
    <definedName name="ty_le_BTN">#REF!</definedName>
    <definedName name="Ty_le1">#REF!</definedName>
    <definedName name="Type">'[66]GM 000'!$I$3</definedName>
    <definedName name="TypeDat">[93]WeightTable!$AX:$BC</definedName>
    <definedName name="tyt" localSheetId="2" hidden="1">{"'장비'!$A$3:$M$12"}</definedName>
    <definedName name="tyt" localSheetId="3" hidden="1">{"'장비'!$A$3:$M$12"}</definedName>
    <definedName name="tyt" hidden="1">{"'장비'!$A$3:$M$12"}</definedName>
    <definedName name="tyyuy" localSheetId="2" hidden="1">{"'장비'!$A$3:$M$12"}</definedName>
    <definedName name="tyyuy" localSheetId="3" hidden="1">{"'장비'!$A$3:$M$12"}</definedName>
    <definedName name="tyyuy" hidden="1">{"'장비'!$A$3:$M$12"}</definedName>
    <definedName name="u">#REF!</definedName>
    <definedName name="ü" localSheetId="11" hidden="1">{#N/A,#N/A,TRUE,"Projektskizze";#N/A,#N/A,TRUE,"AuslDat";#N/A,#N/A,TRUE,"Kalkulation";#N/A,#N/A,TRUE,"Md-Berechnung"}</definedName>
    <definedName name="ü" localSheetId="1" hidden="1">{#N/A,#N/A,TRUE,"Projektskizze";#N/A,#N/A,TRUE,"AuslDat";#N/A,#N/A,TRUE,"Kalkulation";#N/A,#N/A,TRUE,"Md-Berechnung"}</definedName>
    <definedName name="ü" localSheetId="2" hidden="1">{#N/A,#N/A,TRUE,"Projektskizze";#N/A,#N/A,TRUE,"AuslDat";#N/A,#N/A,TRUE,"Kalkulation";#N/A,#N/A,TRUE,"Md-Berechnung"}</definedName>
    <definedName name="ü" localSheetId="10" hidden="1">{#N/A,#N/A,TRUE,"Projektskizze";#N/A,#N/A,TRUE,"AuslDat";#N/A,#N/A,TRUE,"Kalkulation";#N/A,#N/A,TRUE,"Md-Berechnung"}</definedName>
    <definedName name="ü" localSheetId="15" hidden="1">{#N/A,#N/A,TRUE,"Projektskizze";#N/A,#N/A,TRUE,"AuslDat";#N/A,#N/A,TRUE,"Kalkulation";#N/A,#N/A,TRUE,"Md-Berechnung"}</definedName>
    <definedName name="ü" localSheetId="18" hidden="1">{#N/A,#N/A,TRUE,"Projektskizze";#N/A,#N/A,TRUE,"AuslDat";#N/A,#N/A,TRUE,"Kalkulation";#N/A,#N/A,TRUE,"Md-Berechnung"}</definedName>
    <definedName name="ü" localSheetId="17" hidden="1">{#N/A,#N/A,TRUE,"Projektskizze";#N/A,#N/A,TRUE,"AuslDat";#N/A,#N/A,TRUE,"Kalkulation";#N/A,#N/A,TRUE,"Md-Berechnung"}</definedName>
    <definedName name="ü" localSheetId="16" hidden="1">{#N/A,#N/A,TRUE,"Projektskizze";#N/A,#N/A,TRUE,"AuslDat";#N/A,#N/A,TRUE,"Kalkulation";#N/A,#N/A,TRUE,"Md-Berechnung"}</definedName>
    <definedName name="ü" localSheetId="14" hidden="1">{#N/A,#N/A,TRUE,"Projektskizze";#N/A,#N/A,TRUE,"AuslDat";#N/A,#N/A,TRUE,"Kalkulation";#N/A,#N/A,TRUE,"Md-Berechnung"}</definedName>
    <definedName name="ü" localSheetId="13" hidden="1">{#N/A,#N/A,TRUE,"Projektskizze";#N/A,#N/A,TRUE,"AuslDat";#N/A,#N/A,TRUE,"Kalkulation";#N/A,#N/A,TRUE,"Md-Berechnung"}</definedName>
    <definedName name="ü" localSheetId="3" hidden="1">{#N/A,#N/A,TRUE,"Projektskizze";#N/A,#N/A,TRUE,"AuslDat";#N/A,#N/A,TRUE,"Kalkulation";#N/A,#N/A,TRUE,"Md-Berechnung"}</definedName>
    <definedName name="ü" hidden="1">{#N/A,#N/A,TRUE,"Projektskizze";#N/A,#N/A,TRUE,"AuslDat";#N/A,#N/A,TRUE,"Kalkulation";#N/A,#N/A,TRUE,"Md-Berechnung"}</definedName>
    <definedName name="UB" localSheetId="11" hidden="1">{#N/A,#N/A,FALSE,"CCTV"}</definedName>
    <definedName name="UB" localSheetId="1" hidden="1">{#N/A,#N/A,FALSE,"CCTV"}</definedName>
    <definedName name="UB" localSheetId="2" hidden="1">{#N/A,#N/A,FALSE,"CCTV"}</definedName>
    <definedName name="UB" localSheetId="10" hidden="1">{#N/A,#N/A,FALSE,"CCTV"}</definedName>
    <definedName name="UB" localSheetId="15" hidden="1">{#N/A,#N/A,FALSE,"CCTV"}</definedName>
    <definedName name="UB" localSheetId="18" hidden="1">{#N/A,#N/A,FALSE,"CCTV"}</definedName>
    <definedName name="UB" localSheetId="17" hidden="1">{#N/A,#N/A,FALSE,"CCTV"}</definedName>
    <definedName name="UB" localSheetId="16" hidden="1">{#N/A,#N/A,FALSE,"CCTV"}</definedName>
    <definedName name="UB" localSheetId="14" hidden="1">{#N/A,#N/A,FALSE,"CCTV"}</definedName>
    <definedName name="UB" localSheetId="13" hidden="1">{#N/A,#N/A,FALSE,"CCTV"}</definedName>
    <definedName name="UB" localSheetId="3" hidden="1">{#N/A,#N/A,FALSE,"CCTV"}</definedName>
    <definedName name="UB" hidden="1">{#N/A,#N/A,FALSE,"CCTV"}</definedName>
    <definedName name="Ud">#REF!</definedName>
    <definedName name="UI" hidden="1">#REF!</definedName>
    <definedName name="UIU"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1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1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1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#REF!</definedName>
    <definedName name="Units_Selector_Range">'[145]Pump Units'!$B$4:$B$8</definedName>
    <definedName name="unitt" localSheetId="1">BlankMacro1</definedName>
    <definedName name="unitt" localSheetId="2">BlankMacro1</definedName>
    <definedName name="unitt">BlankMacro1</definedName>
    <definedName name="unnamed">#REF!</definedName>
    <definedName name="UNO" localSheetId="11">[75]PP!$ID$3</definedName>
    <definedName name="UNO" localSheetId="1">[75]PP!$ID$3</definedName>
    <definedName name="UNO" localSheetId="2">[75]PP!$ID$3</definedName>
    <definedName name="UNO" localSheetId="10">[75]PP!$ID$3</definedName>
    <definedName name="UNO" localSheetId="15">[75]PP!$ID$3</definedName>
    <definedName name="UNO" localSheetId="18">[75]PP!$ID$3</definedName>
    <definedName name="UNO" localSheetId="17">[75]PP!$ID$3</definedName>
    <definedName name="UNO" localSheetId="16">[75]PP!$ID$3</definedName>
    <definedName name="UNO" localSheetId="14">[75]PP!$ID$3</definedName>
    <definedName name="UNO" localSheetId="13">[75]PP!$ID$3</definedName>
    <definedName name="UNO" localSheetId="3">[75]PP!$ID$3</definedName>
    <definedName name="UNO">[75]PP!$ID$3</definedName>
    <definedName name="UP">#REF!,#REF!,#REF!,#REF!,#REF!,#REF!,#REF!,#REF!,#REF!,#REF!,#REF!</definedName>
    <definedName name="UpdateTechSpec">#N/A</definedName>
    <definedName name="Upper_noz">#REF!</definedName>
    <definedName name="UpperNoz" localSheetId="11">'[108]HEADER &amp; NOZZLES'!$L$189:$N$236</definedName>
    <definedName name="UpperNoz" localSheetId="1">'[108]HEADER &amp; NOZZLES'!$L$189:$N$236</definedName>
    <definedName name="UpperNoz" localSheetId="2">'[108]HEADER &amp; NOZZLES'!$L$189:$N$236</definedName>
    <definedName name="UpperNoz" localSheetId="10">'[108]HEADER &amp; NOZZLES'!$L$189:$N$236</definedName>
    <definedName name="UpperNoz" localSheetId="15">'[108]HEADER &amp; NOZZLES'!$L$189:$N$236</definedName>
    <definedName name="UpperNoz" localSheetId="18">'[108]HEADER &amp; NOZZLES'!$L$189:$N$236</definedName>
    <definedName name="UpperNoz" localSheetId="17">'[108]HEADER &amp; NOZZLES'!$L$189:$N$236</definedName>
    <definedName name="UpperNoz" localSheetId="16">'[108]HEADER &amp; NOZZLES'!$L$189:$N$236</definedName>
    <definedName name="UpperNoz" localSheetId="14">'[108]HEADER &amp; NOZZLES'!$L$189:$N$236</definedName>
    <definedName name="UpperNoz" localSheetId="13">'[108]HEADER &amp; NOZZLES'!$L$189:$N$236</definedName>
    <definedName name="UpperNoz" localSheetId="3">'[108]HEADER &amp; NOZZLES'!$L$189:$N$236</definedName>
    <definedName name="UpperNoz">'[108]HEADER &amp; NOZZLES'!$L$189:$N$236</definedName>
    <definedName name="US">[146]Factor!$B$41</definedName>
    <definedName name="usd">#REF!</definedName>
    <definedName name="USD_FC_Rate">#REF!</definedName>
    <definedName name="USD_LC_Rate">#REF!</definedName>
    <definedName name="UT" hidden="1">#REF!</definedName>
    <definedName name="UTPNT" localSheetId="7">[52]보일러!UTPNT</definedName>
    <definedName name="UTPNT" localSheetId="5">[52]보일러!UTPNT</definedName>
    <definedName name="UTPNT" localSheetId="23">[52]보일러!UTPNT</definedName>
    <definedName name="UTPNT" localSheetId="24">[52]보일러!UTPNT</definedName>
    <definedName name="UTPNT" localSheetId="41">[52]보일러!UTPNT</definedName>
    <definedName name="UTPNT" localSheetId="46">[52]보일러!UTPNT</definedName>
    <definedName name="UTPNT" localSheetId="45">[52]보일러!UTPNT</definedName>
    <definedName name="UTPNT" localSheetId="38">[52]보일러!UTPNT</definedName>
    <definedName name="UTPNT" localSheetId="30">[52]보일러!UTPNT</definedName>
    <definedName name="UTPNT" localSheetId="29">[52]보일러!UTPNT</definedName>
    <definedName name="UTPNT" localSheetId="31">[52]보일러!UTPNT</definedName>
    <definedName name="UTPNT" localSheetId="37">[52]보일러!UTPNT</definedName>
    <definedName name="UTPNT" localSheetId="28">[52]보일러!UTPNT</definedName>
    <definedName name="UTPNT" localSheetId="36">[52]보일러!UTPNT</definedName>
    <definedName name="UTPNT" localSheetId="44">[52]보일러!UTPNT</definedName>
    <definedName name="UTPNT" localSheetId="43">[52]보일러!UTPNT</definedName>
    <definedName name="UTPNT" localSheetId="39">[52]보일러!UTPNT</definedName>
    <definedName name="UTPNT" localSheetId="47">[52]보일러!UTPNT</definedName>
    <definedName name="UTPNT" localSheetId="42">[52]보일러!UTPNT</definedName>
    <definedName name="UTPNT" localSheetId="0">[52]보일러!UTPNT</definedName>
    <definedName name="UTPNT" localSheetId="11">[52]보일러!UTPNT</definedName>
    <definedName name="UTPNT" localSheetId="1">[52]보일러!UTPNT</definedName>
    <definedName name="UTPNT" localSheetId="9">[52]보일러!UTPNT</definedName>
    <definedName name="UTPNT" localSheetId="8">[52]보일러!UTPNT</definedName>
    <definedName name="UTPNT" localSheetId="2">[52]보일러!UTPNT</definedName>
    <definedName name="UTPNT" localSheetId="25">[52]보일러!UTPNT</definedName>
    <definedName name="UTPNT" localSheetId="35">[52]보일러!UTPNT</definedName>
    <definedName name="UTPNT" localSheetId="6">[52]보일러!UTPNT</definedName>
    <definedName name="UTPNT" localSheetId="34">[52]보일러!UTPNT</definedName>
    <definedName name="UTPNT" localSheetId="33">[52]보일러!UTPNT</definedName>
    <definedName name="UTPNT" localSheetId="27">[52]보일러!UTPNT</definedName>
    <definedName name="UTPNT" localSheetId="26">[52]보일러!UTPNT</definedName>
    <definedName name="UTPNT" localSheetId="32">[52]보일러!UTPNT</definedName>
    <definedName name="UTPNT" localSheetId="22">[52]보일러!UTPNT</definedName>
    <definedName name="UTPNT" localSheetId="10">[52]보일러!UTPNT</definedName>
    <definedName name="UTPNT" localSheetId="15">[52]보일러!UTPNT</definedName>
    <definedName name="UTPNT" localSheetId="18">[52]보일러!UTPNT</definedName>
    <definedName name="UTPNT" localSheetId="20">[52]보일러!UTPNT</definedName>
    <definedName name="UTPNT" localSheetId="40">[52]보일러!UTPNT</definedName>
    <definedName name="UTPNT" localSheetId="21">[52]보일러!UTPNT</definedName>
    <definedName name="UTPNT" localSheetId="19">[52]보일러!UTPNT</definedName>
    <definedName name="UTPNT" localSheetId="17">[52]보일러!UTPNT</definedName>
    <definedName name="UTPNT" localSheetId="16">[52]보일러!UTPNT</definedName>
    <definedName name="UTPNT" localSheetId="14">[52]보일러!UTPNT</definedName>
    <definedName name="UTPNT" localSheetId="13">[52]보일러!UTPNT</definedName>
    <definedName name="UTPNT" localSheetId="3">[52]보일러!UTPNT</definedName>
    <definedName name="UTPNT" localSheetId="4">[52]보일러!UTPNT</definedName>
    <definedName name="UTPNT">[52]보일러!UTPNT</definedName>
    <definedName name="UU" localSheetId="11" hidden="1">{#N/A,#N/A,FALSE,"JACKETS (1100 t) (1)"}</definedName>
    <definedName name="UU" localSheetId="1" hidden="1">{#N/A,#N/A,FALSE,"JACKETS (1100 t) (1)"}</definedName>
    <definedName name="UU" localSheetId="2" hidden="1">{#N/A,#N/A,FALSE,"JACKETS (1100 t) (1)"}</definedName>
    <definedName name="UU" localSheetId="10" hidden="1">{#N/A,#N/A,FALSE,"JACKETS (1100 t) (1)"}</definedName>
    <definedName name="UU" localSheetId="15" hidden="1">{#N/A,#N/A,FALSE,"JACKETS (1100 t) (1)"}</definedName>
    <definedName name="UU" localSheetId="18" hidden="1">{#N/A,#N/A,FALSE,"JACKETS (1100 t) (1)"}</definedName>
    <definedName name="UU" localSheetId="17" hidden="1">{#N/A,#N/A,FALSE,"JACKETS (1100 t) (1)"}</definedName>
    <definedName name="UU" localSheetId="16" hidden="1">{#N/A,#N/A,FALSE,"JACKETS (1100 t) (1)"}</definedName>
    <definedName name="UU" localSheetId="14" hidden="1">{#N/A,#N/A,FALSE,"JACKETS (1100 t) (1)"}</definedName>
    <definedName name="UU" localSheetId="13" hidden="1">{#N/A,#N/A,FALSE,"JACKETS (1100 t) (1)"}</definedName>
    <definedName name="UU" localSheetId="3" hidden="1">{#N/A,#N/A,FALSE,"JACKETS (1100 t) (1)"}</definedName>
    <definedName name="UU" hidden="1">{#N/A,#N/A,FALSE,"JACKETS (1100 t) (1)"}</definedName>
    <definedName name="UUU" localSheetId="11" hidden="1">{#N/A,#N/A,FALSE,"CCTV"}</definedName>
    <definedName name="UUU" localSheetId="1" hidden="1">{#N/A,#N/A,FALSE,"CCTV"}</definedName>
    <definedName name="UUU" localSheetId="2" hidden="1">{#N/A,#N/A,FALSE,"CCTV"}</definedName>
    <definedName name="UUU" localSheetId="10" hidden="1">{#N/A,#N/A,FALSE,"CCTV"}</definedName>
    <definedName name="UUU" localSheetId="15" hidden="1">{#N/A,#N/A,FALSE,"CCTV"}</definedName>
    <definedName name="UUU" localSheetId="18" hidden="1">{#N/A,#N/A,FALSE,"CCTV"}</definedName>
    <definedName name="UUU" localSheetId="17" hidden="1">{#N/A,#N/A,FALSE,"CCTV"}</definedName>
    <definedName name="UUU" localSheetId="16" hidden="1">{#N/A,#N/A,FALSE,"CCTV"}</definedName>
    <definedName name="UUU" localSheetId="14" hidden="1">{#N/A,#N/A,FALSE,"CCTV"}</definedName>
    <definedName name="UUU" localSheetId="13" hidden="1">{#N/A,#N/A,FALSE,"CCTV"}</definedName>
    <definedName name="UUU" localSheetId="3" hidden="1">{#N/A,#N/A,FALSE,"CCTV"}</definedName>
    <definedName name="UUU" hidden="1">{#N/A,#N/A,FALSE,"CCTV"}</definedName>
    <definedName name="uuuuuu" localSheetId="2" hidden="1">{"'장비'!$A$3:$M$12"}</definedName>
    <definedName name="uuuuuu" localSheetId="3" hidden="1">{"'장비'!$A$3:$M$12"}</definedName>
    <definedName name="uuuuuu" hidden="1">{"'장비'!$A$3:$M$12"}</definedName>
    <definedName name="Uy">#REF!</definedName>
    <definedName name="UYT" localSheetId="2" hidden="1">{#N/A,#N/A,FALSE,"CCTV"}</definedName>
    <definedName name="UYT" localSheetId="3" hidden="1">{#N/A,#N/A,FALSE,"CCTV"}</definedName>
    <definedName name="UYT" hidden="1">{#N/A,#N/A,FALSE,"CCTV"}</definedName>
    <definedName name="V">[147]VS배관내역서!#REF!</definedName>
    <definedName name="V_1">[47]Input!#REF!</definedName>
    <definedName name="V_2">[47]Input!#REF!</definedName>
    <definedName name="V_3">[47]Input!#REF!</definedName>
    <definedName name="V_4">[47]Input!#REF!</definedName>
    <definedName name="V_a_b__t_ng_M200____1x2">ptdg</definedName>
    <definedName name="VA">[27]ND!#REF!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[148]CondPol!$F$69</definedName>
    <definedName name="vankhuon">#REF!</definedName>
    <definedName name="var" hidden="1">#REF!</definedName>
    <definedName name="VARIINST">#REF!</definedName>
    <definedName name="VARIPURC">#REF!</definedName>
    <definedName name="VATM" localSheetId="50" hidden="1">{"'Sheet1'!$L$16"}</definedName>
    <definedName name="VATM" localSheetId="11" hidden="1">{"'Sheet1'!$L$16"}</definedName>
    <definedName name="VATM" localSheetId="1" hidden="1">{"'Sheet1'!$L$16"}</definedName>
    <definedName name="VATM" localSheetId="2" hidden="1">{"'Sheet1'!$L$16"}</definedName>
    <definedName name="VATM" localSheetId="10" hidden="1">{"'Sheet1'!$L$16"}</definedName>
    <definedName name="VATM" localSheetId="15" hidden="1">{"'Sheet1'!$L$16"}</definedName>
    <definedName name="VATM" localSheetId="18" hidden="1">{"'Sheet1'!$L$16"}</definedName>
    <definedName name="VATM" localSheetId="17" hidden="1">{"'Sheet1'!$L$16"}</definedName>
    <definedName name="VATM" localSheetId="16" hidden="1">{"'Sheet1'!$L$16"}</definedName>
    <definedName name="VATM" localSheetId="14" hidden="1">{"'Sheet1'!$L$16"}</definedName>
    <definedName name="VATM" localSheetId="13" hidden="1">{"'Sheet1'!$L$16"}</definedName>
    <definedName name="VATM" localSheetId="3" hidden="1">{"'Sheet1'!$L$16"}</definedName>
    <definedName name="VATM" hidden="1">{"'Sheet1'!$L$16"}</definedName>
    <definedName name="vcat">[148]CondPol!$F$68</definedName>
    <definedName name="VCHT">#REF!</definedName>
    <definedName name="vcoto" localSheetId="50" hidden="1">{"'Sheet1'!$L$16"}</definedName>
    <definedName name="vcoto" localSheetId="11" hidden="1">{"'Sheet1'!$L$16"}</definedName>
    <definedName name="vcoto" localSheetId="1" hidden="1">{"'Sheet1'!$L$16"}</definedName>
    <definedName name="vcoto" localSheetId="2" hidden="1">{"'Sheet1'!$L$16"}</definedName>
    <definedName name="vcoto" localSheetId="10" hidden="1">{"'Sheet1'!$L$16"}</definedName>
    <definedName name="vcoto" localSheetId="15" hidden="1">{"'Sheet1'!$L$16"}</definedName>
    <definedName name="vcoto" localSheetId="18" hidden="1">{"'Sheet1'!$L$16"}</definedName>
    <definedName name="vcoto" localSheetId="17" hidden="1">{"'Sheet1'!$L$16"}</definedName>
    <definedName name="vcoto" localSheetId="16" hidden="1">{"'Sheet1'!$L$16"}</definedName>
    <definedName name="vcoto" localSheetId="14" hidden="1">{"'Sheet1'!$L$16"}</definedName>
    <definedName name="vcoto" localSheetId="13" hidden="1">{"'Sheet1'!$L$16"}</definedName>
    <definedName name="vcoto" localSheetId="3" hidden="1">{"'Sheet1'!$L$16"}</definedName>
    <definedName name="vcoto" hidden="1">{"'Sheet1'!$L$16"}</definedName>
    <definedName name="VCTT">#REF!</definedName>
    <definedName name="vd3p">#REF!</definedName>
    <definedName name="Vel_Max" localSheetId="11">'[46]Noise (3)'!$O$40</definedName>
    <definedName name="Vel_Max" localSheetId="1">'[46]Noise (3)'!$O$40</definedName>
    <definedName name="Vel_Max" localSheetId="2">'[46]Noise (3)'!$O$40</definedName>
    <definedName name="Vel_Max" localSheetId="10">'[46]Noise (3)'!$O$40</definedName>
    <definedName name="Vel_Max" localSheetId="15">'[46]Noise (3)'!$O$40</definedName>
    <definedName name="Vel_Max" localSheetId="18">'[46]Noise (3)'!$O$40</definedName>
    <definedName name="Vel_Max" localSheetId="17">'[46]Noise (3)'!$O$40</definedName>
    <definedName name="Vel_Max" localSheetId="16">'[46]Noise (3)'!$O$40</definedName>
    <definedName name="Vel_Max" localSheetId="14">'[46]Noise (3)'!$O$40</definedName>
    <definedName name="Vel_Max" localSheetId="13">'[46]Noise (3)'!$O$40</definedName>
    <definedName name="Vel_Max" localSheetId="3">'[46]Noise (3)'!$O$40</definedName>
    <definedName name="Vel_Max">'[46]Noise (3)'!$O$40</definedName>
    <definedName name="Velocidad_chimenea">#REF!</definedName>
    <definedName name="Velocidad_conducto">#REF!</definedName>
    <definedName name="VelocityArea" localSheetId="11">[37]DATA_LIST!$B$14:$B$19</definedName>
    <definedName name="VelocityArea" localSheetId="1">[37]DATA_LIST!$B$14:$B$19</definedName>
    <definedName name="VelocityArea" localSheetId="2">[37]DATA_LIST!$B$14:$B$19</definedName>
    <definedName name="VelocityArea" localSheetId="10">[37]DATA_LIST!$B$14:$B$19</definedName>
    <definedName name="VelocityArea" localSheetId="15">[37]DATA_LIST!$B$14:$B$19</definedName>
    <definedName name="VelocityArea" localSheetId="18">[37]DATA_LIST!$B$14:$B$19</definedName>
    <definedName name="VelocityArea" localSheetId="17">[37]DATA_LIST!$B$14:$B$19</definedName>
    <definedName name="VelocityArea" localSheetId="16">[37]DATA_LIST!$B$14:$B$19</definedName>
    <definedName name="VelocityArea" localSheetId="14">[37]DATA_LIST!$B$14:$B$19</definedName>
    <definedName name="VelocityArea" localSheetId="13">[37]DATA_LIST!$B$14:$B$19</definedName>
    <definedName name="VelocityArea" localSheetId="3">[37]DATA_LIST!$B$14:$B$19</definedName>
    <definedName name="VelocityArea">[37]DATA_LIST!$B$14:$B$19</definedName>
    <definedName name="VEN" localSheetId="2" hidden="1">{#N/A,#N/A,TRUE,"SUM";#N/A,#N/A,TRUE,"EE";#N/A,#N/A,TRUE,"AC";#N/A,#N/A,TRUE,"SN"}</definedName>
    <definedName name="VEN" localSheetId="3" hidden="1">{#N/A,#N/A,TRUE,"SUM";#N/A,#N/A,TRUE,"EE";#N/A,#N/A,TRUE,"AC";#N/A,#N/A,TRUE,"SN"}</definedName>
    <definedName name="VEN" hidden="1">{#N/A,#N/A,TRUE,"SUM";#N/A,#N/A,TRUE,"EE";#N/A,#N/A,TRUE,"AC";#N/A,#N/A,TRUE,"SN"}</definedName>
    <definedName name="Vendor">'[148]w''t table'!$AE$2:$AF$5</definedName>
    <definedName name="Vendor_fill" hidden="1">#REF!</definedName>
    <definedName name="VendorDocType">#REF!</definedName>
    <definedName name="Verpackungsart">#REF!</definedName>
    <definedName name="Verpackungspreise">#REF!</definedName>
    <definedName name="VerticalAdder1">#REF!</definedName>
    <definedName name="VerticalAdder10">#REF!</definedName>
    <definedName name="VerticalAdder11">#REF!</definedName>
    <definedName name="VerticalAdder12">#REF!</definedName>
    <definedName name="VerticalAdder2">#REF!</definedName>
    <definedName name="VerticalAdder4">#REF!</definedName>
    <definedName name="VerticalAdder5">#REF!</definedName>
    <definedName name="VerticalAdder6">#REF!</definedName>
    <definedName name="VerticalAdder7">#REF!</definedName>
    <definedName name="VerticalAdder8">#REF!</definedName>
    <definedName name="VerticalAdder9">#REF!</definedName>
    <definedName name="VerticleAdder3">#REF!</definedName>
    <definedName name="vf" localSheetId="2" hidden="1">{"'Sheet1'!$L$16"}</definedName>
    <definedName name="vf" localSheetId="3" hidden="1">{"'Sheet1'!$L$16"}</definedName>
    <definedName name="vf" hidden="1">{"'Sheet1'!$L$16"}</definedName>
    <definedName name="vffsfs" localSheetId="2" hidden="1">{#N/A,#N/A,TRUE,"Basic";#N/A,#N/A,TRUE,"EXT-TABLE";#N/A,#N/A,TRUE,"STEEL";#N/A,#N/A,TRUE,"INT-Table";#N/A,#N/A,TRUE,"STEEL";#N/A,#N/A,TRUE,"Door"}</definedName>
    <definedName name="vffsfs" localSheetId="3" hidden="1">{#N/A,#N/A,TRUE,"Basic";#N/A,#N/A,TRUE,"EXT-TABLE";#N/A,#N/A,TRUE,"STEEL";#N/A,#N/A,TRUE,"INT-Table";#N/A,#N/A,TRUE,"STEEL";#N/A,#N/A,TRUE,"Door"}</definedName>
    <definedName name="vffsfs" hidden="1">{#N/A,#N/A,TRUE,"Basic";#N/A,#N/A,TRUE,"EXT-TABLE";#N/A,#N/A,TRUE,"STEEL";#N/A,#N/A,TRUE,"INT-Table";#N/A,#N/A,TRUE,"STEEL";#N/A,#N/A,TRUE,"Door"}</definedName>
    <definedName name="vffsfs_1" localSheetId="2" hidden="1">{#N/A,#N/A,TRUE,"Basic";#N/A,#N/A,TRUE,"EXT-TABLE";#N/A,#N/A,TRUE,"STEEL";#N/A,#N/A,TRUE,"INT-Table";#N/A,#N/A,TRUE,"STEEL";#N/A,#N/A,TRUE,"Door"}</definedName>
    <definedName name="vffsfs_1" localSheetId="3" hidden="1">{#N/A,#N/A,TRUE,"Basic";#N/A,#N/A,TRUE,"EXT-TABLE";#N/A,#N/A,TRUE,"STEEL";#N/A,#N/A,TRUE,"INT-Table";#N/A,#N/A,TRUE,"STEEL";#N/A,#N/A,TRUE,"Door"}</definedName>
    <definedName name="vffsfs_1" hidden="1">{#N/A,#N/A,TRUE,"Basic";#N/A,#N/A,TRUE,"EXT-TABLE";#N/A,#N/A,TRUE,"STEEL";#N/A,#N/A,TRUE,"INT-Table";#N/A,#N/A,TRUE,"STEEL";#N/A,#N/A,TRUE,"Door"}</definedName>
    <definedName name="vffsfs_1_1" localSheetId="2" hidden="1">{#N/A,#N/A,TRUE,"Basic";#N/A,#N/A,TRUE,"EXT-TABLE";#N/A,#N/A,TRUE,"STEEL";#N/A,#N/A,TRUE,"INT-Table";#N/A,#N/A,TRUE,"STEEL";#N/A,#N/A,TRUE,"Door"}</definedName>
    <definedName name="vffsfs_1_1" localSheetId="3" hidden="1">{#N/A,#N/A,TRUE,"Basic";#N/A,#N/A,TRUE,"EXT-TABLE";#N/A,#N/A,TRUE,"STEEL";#N/A,#N/A,TRUE,"INT-Table";#N/A,#N/A,TRUE,"STEEL";#N/A,#N/A,TRUE,"Door"}</definedName>
    <definedName name="vffsfs_1_1" hidden="1">{#N/A,#N/A,TRUE,"Basic";#N/A,#N/A,TRUE,"EXT-TABLE";#N/A,#N/A,TRUE,"STEEL";#N/A,#N/A,TRUE,"INT-Table";#N/A,#N/A,TRUE,"STEEL";#N/A,#N/A,TRUE,"Door"}</definedName>
    <definedName name="vffsfs_1_2" localSheetId="2" hidden="1">{#N/A,#N/A,TRUE,"Basic";#N/A,#N/A,TRUE,"EXT-TABLE";#N/A,#N/A,TRUE,"STEEL";#N/A,#N/A,TRUE,"INT-Table";#N/A,#N/A,TRUE,"STEEL";#N/A,#N/A,TRUE,"Door"}</definedName>
    <definedName name="vffsfs_1_2" localSheetId="3" hidden="1">{#N/A,#N/A,TRUE,"Basic";#N/A,#N/A,TRUE,"EXT-TABLE";#N/A,#N/A,TRUE,"STEEL";#N/A,#N/A,TRUE,"INT-Table";#N/A,#N/A,TRUE,"STEEL";#N/A,#N/A,TRUE,"Door"}</definedName>
    <definedName name="vffsfs_1_2" hidden="1">{#N/A,#N/A,TRUE,"Basic";#N/A,#N/A,TRUE,"EXT-TABLE";#N/A,#N/A,TRUE,"STEEL";#N/A,#N/A,TRUE,"INT-Table";#N/A,#N/A,TRUE,"STEEL";#N/A,#N/A,TRUE,"Door"}</definedName>
    <definedName name="vffsfs_2" localSheetId="2" hidden="1">{#N/A,#N/A,TRUE,"Basic";#N/A,#N/A,TRUE,"EXT-TABLE";#N/A,#N/A,TRUE,"STEEL";#N/A,#N/A,TRUE,"INT-Table";#N/A,#N/A,TRUE,"STEEL";#N/A,#N/A,TRUE,"Door"}</definedName>
    <definedName name="vffsfs_2" localSheetId="3" hidden="1">{#N/A,#N/A,TRUE,"Basic";#N/A,#N/A,TRUE,"EXT-TABLE";#N/A,#N/A,TRUE,"STEEL";#N/A,#N/A,TRUE,"INT-Table";#N/A,#N/A,TRUE,"STEEL";#N/A,#N/A,TRUE,"Door"}</definedName>
    <definedName name="vffsfs_2" hidden="1">{#N/A,#N/A,TRUE,"Basic";#N/A,#N/A,TRUE,"EXT-TABLE";#N/A,#N/A,TRUE,"STEEL";#N/A,#N/A,TRUE,"INT-Table";#N/A,#N/A,TRUE,"STEEL";#N/A,#N/A,TRUE,"Door"}</definedName>
    <definedName name="vffsfs_2_1" localSheetId="2" hidden="1">{#N/A,#N/A,TRUE,"Basic";#N/A,#N/A,TRUE,"EXT-TABLE";#N/A,#N/A,TRUE,"STEEL";#N/A,#N/A,TRUE,"INT-Table";#N/A,#N/A,TRUE,"STEEL";#N/A,#N/A,TRUE,"Door"}</definedName>
    <definedName name="vffsfs_2_1" localSheetId="3" hidden="1">{#N/A,#N/A,TRUE,"Basic";#N/A,#N/A,TRUE,"EXT-TABLE";#N/A,#N/A,TRUE,"STEEL";#N/A,#N/A,TRUE,"INT-Table";#N/A,#N/A,TRUE,"STEEL";#N/A,#N/A,TRUE,"Door"}</definedName>
    <definedName name="vffsfs_2_1" hidden="1">{#N/A,#N/A,TRUE,"Basic";#N/A,#N/A,TRUE,"EXT-TABLE";#N/A,#N/A,TRUE,"STEEL";#N/A,#N/A,TRUE,"INT-Table";#N/A,#N/A,TRUE,"STEEL";#N/A,#N/A,TRUE,"Door"}</definedName>
    <definedName name="vffsfs_2_2" localSheetId="2" hidden="1">{#N/A,#N/A,TRUE,"Basic";#N/A,#N/A,TRUE,"EXT-TABLE";#N/A,#N/A,TRUE,"STEEL";#N/A,#N/A,TRUE,"INT-Table";#N/A,#N/A,TRUE,"STEEL";#N/A,#N/A,TRUE,"Door"}</definedName>
    <definedName name="vffsfs_2_2" localSheetId="3" hidden="1">{#N/A,#N/A,TRUE,"Basic";#N/A,#N/A,TRUE,"EXT-TABLE";#N/A,#N/A,TRUE,"STEEL";#N/A,#N/A,TRUE,"INT-Table";#N/A,#N/A,TRUE,"STEEL";#N/A,#N/A,TRUE,"Door"}</definedName>
    <definedName name="vffsfs_2_2" hidden="1">{#N/A,#N/A,TRUE,"Basic";#N/A,#N/A,TRUE,"EXT-TABLE";#N/A,#N/A,TRUE,"STEEL";#N/A,#N/A,TRUE,"INT-Table";#N/A,#N/A,TRUE,"STEEL";#N/A,#N/A,TRUE,"Door"}</definedName>
    <definedName name="vffsfs_3" localSheetId="2" hidden="1">{#N/A,#N/A,TRUE,"Basic";#N/A,#N/A,TRUE,"EXT-TABLE";#N/A,#N/A,TRUE,"STEEL";#N/A,#N/A,TRUE,"INT-Table";#N/A,#N/A,TRUE,"STEEL";#N/A,#N/A,TRUE,"Door"}</definedName>
    <definedName name="vffsfs_3" localSheetId="3" hidden="1">{#N/A,#N/A,TRUE,"Basic";#N/A,#N/A,TRUE,"EXT-TABLE";#N/A,#N/A,TRUE,"STEEL";#N/A,#N/A,TRUE,"INT-Table";#N/A,#N/A,TRUE,"STEEL";#N/A,#N/A,TRUE,"Door"}</definedName>
    <definedName name="vffsfs_3" hidden="1">{#N/A,#N/A,TRUE,"Basic";#N/A,#N/A,TRUE,"EXT-TABLE";#N/A,#N/A,TRUE,"STEEL";#N/A,#N/A,TRUE,"INT-Table";#N/A,#N/A,TRUE,"STEEL";#N/A,#N/A,TRUE,"Door"}</definedName>
    <definedName name="vffsfs_3_1" localSheetId="2" hidden="1">{#N/A,#N/A,TRUE,"Basic";#N/A,#N/A,TRUE,"EXT-TABLE";#N/A,#N/A,TRUE,"STEEL";#N/A,#N/A,TRUE,"INT-Table";#N/A,#N/A,TRUE,"STEEL";#N/A,#N/A,TRUE,"Door"}</definedName>
    <definedName name="vffsfs_3_1" localSheetId="3" hidden="1">{#N/A,#N/A,TRUE,"Basic";#N/A,#N/A,TRUE,"EXT-TABLE";#N/A,#N/A,TRUE,"STEEL";#N/A,#N/A,TRUE,"INT-Table";#N/A,#N/A,TRUE,"STEEL";#N/A,#N/A,TRUE,"Door"}</definedName>
    <definedName name="vffsfs_3_1" hidden="1">{#N/A,#N/A,TRUE,"Basic";#N/A,#N/A,TRUE,"EXT-TABLE";#N/A,#N/A,TRUE,"STEEL";#N/A,#N/A,TRUE,"INT-Table";#N/A,#N/A,TRUE,"STEEL";#N/A,#N/A,TRUE,"Door"}</definedName>
    <definedName name="vffsfs_3_2" localSheetId="2" hidden="1">{#N/A,#N/A,TRUE,"Basic";#N/A,#N/A,TRUE,"EXT-TABLE";#N/A,#N/A,TRUE,"STEEL";#N/A,#N/A,TRUE,"INT-Table";#N/A,#N/A,TRUE,"STEEL";#N/A,#N/A,TRUE,"Door"}</definedName>
    <definedName name="vffsfs_3_2" localSheetId="3" hidden="1">{#N/A,#N/A,TRUE,"Basic";#N/A,#N/A,TRUE,"EXT-TABLE";#N/A,#N/A,TRUE,"STEEL";#N/A,#N/A,TRUE,"INT-Table";#N/A,#N/A,TRUE,"STEEL";#N/A,#N/A,TRUE,"Door"}</definedName>
    <definedName name="vffsfs_3_2" hidden="1">{#N/A,#N/A,TRUE,"Basic";#N/A,#N/A,TRUE,"EXT-TABLE";#N/A,#N/A,TRUE,"STEEL";#N/A,#N/A,TRUE,"INT-Table";#N/A,#N/A,TRUE,"STEEL";#N/A,#N/A,TRUE,"Door"}</definedName>
    <definedName name="vffsfs_4" localSheetId="2" hidden="1">{#N/A,#N/A,TRUE,"Basic";#N/A,#N/A,TRUE,"EXT-TABLE";#N/A,#N/A,TRUE,"STEEL";#N/A,#N/A,TRUE,"INT-Table";#N/A,#N/A,TRUE,"STEEL";#N/A,#N/A,TRUE,"Door"}</definedName>
    <definedName name="vffsfs_4" localSheetId="3" hidden="1">{#N/A,#N/A,TRUE,"Basic";#N/A,#N/A,TRUE,"EXT-TABLE";#N/A,#N/A,TRUE,"STEEL";#N/A,#N/A,TRUE,"INT-Table";#N/A,#N/A,TRUE,"STEEL";#N/A,#N/A,TRUE,"Door"}</definedName>
    <definedName name="vffsfs_4" hidden="1">{#N/A,#N/A,TRUE,"Basic";#N/A,#N/A,TRUE,"EXT-TABLE";#N/A,#N/A,TRUE,"STEEL";#N/A,#N/A,TRUE,"INT-Table";#N/A,#N/A,TRUE,"STEEL";#N/A,#N/A,TRUE,"Door"}</definedName>
    <definedName name="vffsfs_4_1" localSheetId="2" hidden="1">{#N/A,#N/A,TRUE,"Basic";#N/A,#N/A,TRUE,"EXT-TABLE";#N/A,#N/A,TRUE,"STEEL";#N/A,#N/A,TRUE,"INT-Table";#N/A,#N/A,TRUE,"STEEL";#N/A,#N/A,TRUE,"Door"}</definedName>
    <definedName name="vffsfs_4_1" localSheetId="3" hidden="1">{#N/A,#N/A,TRUE,"Basic";#N/A,#N/A,TRUE,"EXT-TABLE";#N/A,#N/A,TRUE,"STEEL";#N/A,#N/A,TRUE,"INT-Table";#N/A,#N/A,TRUE,"STEEL";#N/A,#N/A,TRUE,"Door"}</definedName>
    <definedName name="vffsfs_4_1" hidden="1">{#N/A,#N/A,TRUE,"Basic";#N/A,#N/A,TRUE,"EXT-TABLE";#N/A,#N/A,TRUE,"STEEL";#N/A,#N/A,TRUE,"INT-Table";#N/A,#N/A,TRUE,"STEEL";#N/A,#N/A,TRUE,"Door"}</definedName>
    <definedName name="vffsfs_4_2" localSheetId="2" hidden="1">{#N/A,#N/A,TRUE,"Basic";#N/A,#N/A,TRUE,"EXT-TABLE";#N/A,#N/A,TRUE,"STEEL";#N/A,#N/A,TRUE,"INT-Table";#N/A,#N/A,TRUE,"STEEL";#N/A,#N/A,TRUE,"Door"}</definedName>
    <definedName name="vffsfs_4_2" localSheetId="3" hidden="1">{#N/A,#N/A,TRUE,"Basic";#N/A,#N/A,TRUE,"EXT-TABLE";#N/A,#N/A,TRUE,"STEEL";#N/A,#N/A,TRUE,"INT-Table";#N/A,#N/A,TRUE,"STEEL";#N/A,#N/A,TRUE,"Door"}</definedName>
    <definedName name="vffsfs_4_2" hidden="1">{#N/A,#N/A,TRUE,"Basic";#N/A,#N/A,TRUE,"EXT-TABLE";#N/A,#N/A,TRUE,"STEEL";#N/A,#N/A,TRUE,"INT-Table";#N/A,#N/A,TRUE,"STEEL";#N/A,#N/A,TRUE,"Door"}</definedName>
    <definedName name="vffsfs_5" localSheetId="2" hidden="1">{#N/A,#N/A,TRUE,"Basic";#N/A,#N/A,TRUE,"EXT-TABLE";#N/A,#N/A,TRUE,"STEEL";#N/A,#N/A,TRUE,"INT-Table";#N/A,#N/A,TRUE,"STEEL";#N/A,#N/A,TRUE,"Door"}</definedName>
    <definedName name="vffsfs_5" localSheetId="3" hidden="1">{#N/A,#N/A,TRUE,"Basic";#N/A,#N/A,TRUE,"EXT-TABLE";#N/A,#N/A,TRUE,"STEEL";#N/A,#N/A,TRUE,"INT-Table";#N/A,#N/A,TRUE,"STEEL";#N/A,#N/A,TRUE,"Door"}</definedName>
    <definedName name="vffsfs_5" hidden="1">{#N/A,#N/A,TRUE,"Basic";#N/A,#N/A,TRUE,"EXT-TABLE";#N/A,#N/A,TRUE,"STEEL";#N/A,#N/A,TRUE,"INT-Table";#N/A,#N/A,TRUE,"STEEL";#N/A,#N/A,TRUE,"Door"}</definedName>
    <definedName name="vffsfs_5_1" localSheetId="2" hidden="1">{#N/A,#N/A,TRUE,"Basic";#N/A,#N/A,TRUE,"EXT-TABLE";#N/A,#N/A,TRUE,"STEEL";#N/A,#N/A,TRUE,"INT-Table";#N/A,#N/A,TRUE,"STEEL";#N/A,#N/A,TRUE,"Door"}</definedName>
    <definedName name="vffsfs_5_1" localSheetId="3" hidden="1">{#N/A,#N/A,TRUE,"Basic";#N/A,#N/A,TRUE,"EXT-TABLE";#N/A,#N/A,TRUE,"STEEL";#N/A,#N/A,TRUE,"INT-Table";#N/A,#N/A,TRUE,"STEEL";#N/A,#N/A,TRUE,"Door"}</definedName>
    <definedName name="vffsfs_5_1" hidden="1">{#N/A,#N/A,TRUE,"Basic";#N/A,#N/A,TRUE,"EXT-TABLE";#N/A,#N/A,TRUE,"STEEL";#N/A,#N/A,TRUE,"INT-Table";#N/A,#N/A,TRUE,"STEEL";#N/A,#N/A,TRUE,"Door"}</definedName>
    <definedName name="vffsfs_5_2" localSheetId="2" hidden="1">{#N/A,#N/A,TRUE,"Basic";#N/A,#N/A,TRUE,"EXT-TABLE";#N/A,#N/A,TRUE,"STEEL";#N/A,#N/A,TRUE,"INT-Table";#N/A,#N/A,TRUE,"STEEL";#N/A,#N/A,TRUE,"Door"}</definedName>
    <definedName name="vffsfs_5_2" localSheetId="3" hidden="1">{#N/A,#N/A,TRUE,"Basic";#N/A,#N/A,TRUE,"EXT-TABLE";#N/A,#N/A,TRUE,"STEEL";#N/A,#N/A,TRUE,"INT-Table";#N/A,#N/A,TRUE,"STEEL";#N/A,#N/A,TRUE,"Door"}</definedName>
    <definedName name="vffsfs_5_2" hidden="1">{#N/A,#N/A,TRUE,"Basic";#N/A,#N/A,TRUE,"EXT-TABLE";#N/A,#N/A,TRUE,"STEEL";#N/A,#N/A,TRUE,"INT-Table";#N/A,#N/A,TRUE,"STEEL";#N/A,#N/A,TRUE,"Door"}</definedName>
    <definedName name="vhjh" localSheetId="2" hidden="1">{#N/A,#N/A,FALSE,"CCTV"}</definedName>
    <definedName name="vhjh" localSheetId="3" hidden="1">{#N/A,#N/A,FALSE,"CCTV"}</definedName>
    <definedName name="vhjh" hidden="1">{#N/A,#N/A,FALSE,"CCTV"}</definedName>
    <definedName name="Viet" localSheetId="50" hidden="1">{"'Sheet1'!$L$16"}</definedName>
    <definedName name="Viet" localSheetId="11" hidden="1">{"'Sheet1'!$L$16"}</definedName>
    <definedName name="Viet" localSheetId="1" hidden="1">{"'Sheet1'!$L$16"}</definedName>
    <definedName name="Viet" localSheetId="2" hidden="1">{"'Sheet1'!$L$16"}</definedName>
    <definedName name="Viet" localSheetId="10" hidden="1">{"'Sheet1'!$L$16"}</definedName>
    <definedName name="Viet" localSheetId="15" hidden="1">{"'Sheet1'!$L$16"}</definedName>
    <definedName name="Viet" localSheetId="18" hidden="1">{"'Sheet1'!$L$16"}</definedName>
    <definedName name="Viet" localSheetId="17" hidden="1">{"'Sheet1'!$L$16"}</definedName>
    <definedName name="Viet" localSheetId="16" hidden="1">{"'Sheet1'!$L$16"}</definedName>
    <definedName name="Viet" localSheetId="14" hidden="1">{"'Sheet1'!$L$16"}</definedName>
    <definedName name="Viet" localSheetId="13" hidden="1">{"'Sheet1'!$L$16"}</definedName>
    <definedName name="Viet" localSheetId="3" hidden="1">{"'Sheet1'!$L$16"}</definedName>
    <definedName name="Viet" hidden="1">{"'Sheet1'!$L$16"}</definedName>
    <definedName name="vinacco">[54]vinacco!$A$5:$K$230</definedName>
    <definedName name="VINAINCON">[54]VINAINCON!$A$6:$H$206</definedName>
    <definedName name="vinert">[148]CondPol!$F$70</definedName>
    <definedName name="vl">#REF!</definedName>
    <definedName name="VL_cau">[103]ptvt!$C$2:$C$49</definedName>
    <definedName name="vl1p">#REF!</definedName>
    <definedName name="vl3p">#REF!</definedName>
    <definedName name="vlc">#REF!</definedName>
    <definedName name="vlcau">'[105]ptvt-dg'!$D$14:$D$581</definedName>
    <definedName name="vlct" localSheetId="50" hidden="1">{"'Sheet1'!$L$16"}</definedName>
    <definedName name="vlct" localSheetId="11" hidden="1">{"'Sheet1'!$L$16"}</definedName>
    <definedName name="vlct" localSheetId="1" hidden="1">{"'Sheet1'!$L$16"}</definedName>
    <definedName name="vlct" localSheetId="2" hidden="1">{"'Sheet1'!$L$16"}</definedName>
    <definedName name="vlct" localSheetId="10" hidden="1">{"'Sheet1'!$L$16"}</definedName>
    <definedName name="vlct" localSheetId="15" hidden="1">{"'Sheet1'!$L$16"}</definedName>
    <definedName name="vlct" localSheetId="18" hidden="1">{"'Sheet1'!$L$16"}</definedName>
    <definedName name="vlct" localSheetId="17" hidden="1">{"'Sheet1'!$L$16"}</definedName>
    <definedName name="vlct" localSheetId="16" hidden="1">{"'Sheet1'!$L$16"}</definedName>
    <definedName name="vlct" localSheetId="14" hidden="1">{"'Sheet1'!$L$16"}</definedName>
    <definedName name="vlct" localSheetId="13" hidden="1">{"'Sheet1'!$L$16"}</definedName>
    <definedName name="vlct" localSheetId="3" hidden="1">{"'Sheet1'!$L$16"}</definedName>
    <definedName name="vlct" hidden="1">{"'Sheet1'!$L$16"}</definedName>
    <definedName name="vlctbb">#REF!</definedName>
    <definedName name="vld">'[105]ptvt-dg'!$D$585:$D$614</definedName>
    <definedName name="vldn400">#REF!</definedName>
    <definedName name="vldn600">#REF!</definedName>
    <definedName name="vltram">#REF!</definedName>
    <definedName name="vm">[47]Input!#REF!</definedName>
    <definedName name="vm1.">[47]Input!#REF!</definedName>
    <definedName name="vm2.">[47]Input!#REF!</definedName>
    <definedName name="vn" localSheetId="2" hidden="1">{"'Sheet1'!$L$16"}</definedName>
    <definedName name="vn" localSheetId="3" hidden="1">{"'Sheet1'!$L$16"}</definedName>
    <definedName name="vn" hidden="1">{"'Sheet1'!$L$16"}</definedName>
    <definedName name="vn1.">[47]Input!#REF!</definedName>
    <definedName name="vn2.">[47]Input!#REF!</definedName>
    <definedName name="voi">'[149]Gia vat tu'!#REF!</definedName>
    <definedName name="voldiam" localSheetId="11">[134]Tech.!$X$6:$Y$12</definedName>
    <definedName name="voldiam" localSheetId="1">[134]Tech.!$X$6:$Y$12</definedName>
    <definedName name="voldiam" localSheetId="2">[134]Tech.!$X$6:$Y$12</definedName>
    <definedName name="voldiam" localSheetId="10">[134]Tech.!$X$6:$Y$12</definedName>
    <definedName name="voldiam" localSheetId="15">[134]Tech.!$X$6:$Y$12</definedName>
    <definedName name="voldiam" localSheetId="18">[134]Tech.!$X$6:$Y$12</definedName>
    <definedName name="voldiam" localSheetId="17">[134]Tech.!$X$6:$Y$12</definedName>
    <definedName name="voldiam" localSheetId="16">[134]Tech.!$X$6:$Y$12</definedName>
    <definedName name="voldiam" localSheetId="14">[134]Tech.!$X$6:$Y$12</definedName>
    <definedName name="voldiam" localSheetId="13">[134]Tech.!$X$6:$Y$12</definedName>
    <definedName name="voldiam" localSheetId="3">[134]Tech.!$X$6:$Y$12</definedName>
    <definedName name="voldiam">[134]Tech.!$X$6:$Y$12</definedName>
    <definedName name="VQH" hidden="1">#REF!</definedName>
    <definedName name="vr3p">#REF!</definedName>
    <definedName name="vs">#REF!</definedName>
    <definedName name="VSD">#REF!</definedName>
    <definedName name="vsdim0">#REF!</definedName>
    <definedName name="vtot">[148]CondPol!$F$71</definedName>
    <definedName name="vv" localSheetId="2" hidden="1">{#N/A,#N/A,TRUE,"Mhr_Sum"}</definedName>
    <definedName name="vv" localSheetId="3" hidden="1">{#N/A,#N/A,TRUE,"Mhr_Sum"}</definedName>
    <definedName name="vv" hidden="1">{#N/A,#N/A,TRUE,"Mhr_Sum"}</definedName>
    <definedName name="VXCVXVXCV"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1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VXCVXVXC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 localSheetId="2" hidden="1">{"'장비'!$A$3:$M$12"}</definedName>
    <definedName name="W" localSheetId="3" hidden="1">{"'장비'!$A$3:$M$12"}</definedName>
    <definedName name="W" hidden="1">{"'장비'!$A$3:$M$12"}</definedName>
    <definedName name="WAGE">#REF!</definedName>
    <definedName name="wall">#REF!</definedName>
    <definedName name="wall_ship_ipt">#REF!</definedName>
    <definedName name="Warranty" localSheetId="11">[63]Summary!$D$21</definedName>
    <definedName name="Warranty" localSheetId="1">[63]Summary!$D$21</definedName>
    <definedName name="Warranty" localSheetId="2">[63]Summary!$D$21</definedName>
    <definedName name="Warranty" localSheetId="10">[63]Summary!$D$21</definedName>
    <definedName name="Warranty" localSheetId="15">[63]Summary!$D$21</definedName>
    <definedName name="Warranty" localSheetId="18">[63]Summary!$D$21</definedName>
    <definedName name="Warranty" localSheetId="17">[63]Summary!$D$21</definedName>
    <definedName name="Warranty" localSheetId="16">[63]Summary!$D$21</definedName>
    <definedName name="Warranty" localSheetId="14">[63]Summary!$D$21</definedName>
    <definedName name="Warranty" localSheetId="13">[63]Summary!$D$21</definedName>
    <definedName name="Warranty" localSheetId="3">[63]Summary!$D$21</definedName>
    <definedName name="Warranty">[63]Summary!$D$21</definedName>
    <definedName name="WarrantyTotal" localSheetId="11">[63]Summary!$N$11</definedName>
    <definedName name="WarrantyTotal" localSheetId="1">[63]Summary!$N$11</definedName>
    <definedName name="WarrantyTotal" localSheetId="2">[63]Summary!$N$11</definedName>
    <definedName name="WarrantyTotal" localSheetId="10">[63]Summary!$N$11</definedName>
    <definedName name="WarrantyTotal" localSheetId="15">[63]Summary!$N$11</definedName>
    <definedName name="WarrantyTotal" localSheetId="18">[63]Summary!$N$11</definedName>
    <definedName name="WarrantyTotal" localSheetId="17">[63]Summary!$N$11</definedName>
    <definedName name="WarrantyTotal" localSheetId="16">[63]Summary!$N$11</definedName>
    <definedName name="WarrantyTotal" localSheetId="14">[63]Summary!$N$11</definedName>
    <definedName name="WarrantyTotal" localSheetId="13">[63]Summary!$N$11</definedName>
    <definedName name="WarrantyTotal" localSheetId="3">[63]Summary!$N$11</definedName>
    <definedName name="WarrantyTotal">[63]Summary!$N$11</definedName>
    <definedName name="Waste" localSheetId="2" hidden="1">{#N/A,#N/A,TRUE,"Basic";#N/A,#N/A,TRUE,"EXT-TABLE";#N/A,#N/A,TRUE,"STEEL";#N/A,#N/A,TRUE,"INT-Table";#N/A,#N/A,TRUE,"STEEL";#N/A,#N/A,TRUE,"Door"}</definedName>
    <definedName name="Waste" localSheetId="3" hidden="1">{#N/A,#N/A,TRUE,"Basic";#N/A,#N/A,TRUE,"EXT-TABLE";#N/A,#N/A,TRUE,"STEEL";#N/A,#N/A,TRUE,"INT-Table";#N/A,#N/A,TRUE,"STEEL";#N/A,#N/A,TRUE,"Door"}</definedName>
    <definedName name="Waste" hidden="1">{#N/A,#N/A,TRUE,"Basic";#N/A,#N/A,TRUE,"EXT-TABLE";#N/A,#N/A,TRUE,"STEEL";#N/A,#N/A,TRUE,"INT-Table";#N/A,#N/A,TRUE,"STEEL";#N/A,#N/A,TRUE,"Door"}</definedName>
    <definedName name="Waste_1" localSheetId="2" hidden="1">{#N/A,#N/A,TRUE,"Basic";#N/A,#N/A,TRUE,"EXT-TABLE";#N/A,#N/A,TRUE,"STEEL";#N/A,#N/A,TRUE,"INT-Table";#N/A,#N/A,TRUE,"STEEL";#N/A,#N/A,TRUE,"Door"}</definedName>
    <definedName name="Waste_1" localSheetId="3" hidden="1">{#N/A,#N/A,TRUE,"Basic";#N/A,#N/A,TRUE,"EXT-TABLE";#N/A,#N/A,TRUE,"STEEL";#N/A,#N/A,TRUE,"INT-Table";#N/A,#N/A,TRUE,"STEEL";#N/A,#N/A,TRUE,"Door"}</definedName>
    <definedName name="Waste_1" hidden="1">{#N/A,#N/A,TRUE,"Basic";#N/A,#N/A,TRUE,"EXT-TABLE";#N/A,#N/A,TRUE,"STEEL";#N/A,#N/A,TRUE,"INT-Table";#N/A,#N/A,TRUE,"STEEL";#N/A,#N/A,TRUE,"Door"}</definedName>
    <definedName name="Waste_1_1" localSheetId="2" hidden="1">{#N/A,#N/A,TRUE,"Basic";#N/A,#N/A,TRUE,"EXT-TABLE";#N/A,#N/A,TRUE,"STEEL";#N/A,#N/A,TRUE,"INT-Table";#N/A,#N/A,TRUE,"STEEL";#N/A,#N/A,TRUE,"Door"}</definedName>
    <definedName name="Waste_1_1" localSheetId="3" hidden="1">{#N/A,#N/A,TRUE,"Basic";#N/A,#N/A,TRUE,"EXT-TABLE";#N/A,#N/A,TRUE,"STEEL";#N/A,#N/A,TRUE,"INT-Table";#N/A,#N/A,TRUE,"STEEL";#N/A,#N/A,TRUE,"Door"}</definedName>
    <definedName name="Waste_1_1" hidden="1">{#N/A,#N/A,TRUE,"Basic";#N/A,#N/A,TRUE,"EXT-TABLE";#N/A,#N/A,TRUE,"STEEL";#N/A,#N/A,TRUE,"INT-Table";#N/A,#N/A,TRUE,"STEEL";#N/A,#N/A,TRUE,"Door"}</definedName>
    <definedName name="Waste_1_2" localSheetId="2" hidden="1">{#N/A,#N/A,TRUE,"Basic";#N/A,#N/A,TRUE,"EXT-TABLE";#N/A,#N/A,TRUE,"STEEL";#N/A,#N/A,TRUE,"INT-Table";#N/A,#N/A,TRUE,"STEEL";#N/A,#N/A,TRUE,"Door"}</definedName>
    <definedName name="Waste_1_2" localSheetId="3" hidden="1">{#N/A,#N/A,TRUE,"Basic";#N/A,#N/A,TRUE,"EXT-TABLE";#N/A,#N/A,TRUE,"STEEL";#N/A,#N/A,TRUE,"INT-Table";#N/A,#N/A,TRUE,"STEEL";#N/A,#N/A,TRUE,"Door"}</definedName>
    <definedName name="Waste_1_2" hidden="1">{#N/A,#N/A,TRUE,"Basic";#N/A,#N/A,TRUE,"EXT-TABLE";#N/A,#N/A,TRUE,"STEEL";#N/A,#N/A,TRUE,"INT-Table";#N/A,#N/A,TRUE,"STEEL";#N/A,#N/A,TRUE,"Door"}</definedName>
    <definedName name="Waste_2" localSheetId="2" hidden="1">{#N/A,#N/A,TRUE,"Basic";#N/A,#N/A,TRUE,"EXT-TABLE";#N/A,#N/A,TRUE,"STEEL";#N/A,#N/A,TRUE,"INT-Table";#N/A,#N/A,TRUE,"STEEL";#N/A,#N/A,TRUE,"Door"}</definedName>
    <definedName name="Waste_2" localSheetId="3" hidden="1">{#N/A,#N/A,TRUE,"Basic";#N/A,#N/A,TRUE,"EXT-TABLE";#N/A,#N/A,TRUE,"STEEL";#N/A,#N/A,TRUE,"INT-Table";#N/A,#N/A,TRUE,"STEEL";#N/A,#N/A,TRUE,"Door"}</definedName>
    <definedName name="Waste_2" hidden="1">{#N/A,#N/A,TRUE,"Basic";#N/A,#N/A,TRUE,"EXT-TABLE";#N/A,#N/A,TRUE,"STEEL";#N/A,#N/A,TRUE,"INT-Table";#N/A,#N/A,TRUE,"STEEL";#N/A,#N/A,TRUE,"Door"}</definedName>
    <definedName name="Waste_2_1" localSheetId="2" hidden="1">{#N/A,#N/A,TRUE,"Basic";#N/A,#N/A,TRUE,"EXT-TABLE";#N/A,#N/A,TRUE,"STEEL";#N/A,#N/A,TRUE,"INT-Table";#N/A,#N/A,TRUE,"STEEL";#N/A,#N/A,TRUE,"Door"}</definedName>
    <definedName name="Waste_2_1" localSheetId="3" hidden="1">{#N/A,#N/A,TRUE,"Basic";#N/A,#N/A,TRUE,"EXT-TABLE";#N/A,#N/A,TRUE,"STEEL";#N/A,#N/A,TRUE,"INT-Table";#N/A,#N/A,TRUE,"STEEL";#N/A,#N/A,TRUE,"Door"}</definedName>
    <definedName name="Waste_2_1" hidden="1">{#N/A,#N/A,TRUE,"Basic";#N/A,#N/A,TRUE,"EXT-TABLE";#N/A,#N/A,TRUE,"STEEL";#N/A,#N/A,TRUE,"INT-Table";#N/A,#N/A,TRUE,"STEEL";#N/A,#N/A,TRUE,"Door"}</definedName>
    <definedName name="Waste_2_2" localSheetId="2" hidden="1">{#N/A,#N/A,TRUE,"Basic";#N/A,#N/A,TRUE,"EXT-TABLE";#N/A,#N/A,TRUE,"STEEL";#N/A,#N/A,TRUE,"INT-Table";#N/A,#N/A,TRUE,"STEEL";#N/A,#N/A,TRUE,"Door"}</definedName>
    <definedName name="Waste_2_2" localSheetId="3" hidden="1">{#N/A,#N/A,TRUE,"Basic";#N/A,#N/A,TRUE,"EXT-TABLE";#N/A,#N/A,TRUE,"STEEL";#N/A,#N/A,TRUE,"INT-Table";#N/A,#N/A,TRUE,"STEEL";#N/A,#N/A,TRUE,"Door"}</definedName>
    <definedName name="Waste_2_2" hidden="1">{#N/A,#N/A,TRUE,"Basic";#N/A,#N/A,TRUE,"EXT-TABLE";#N/A,#N/A,TRUE,"STEEL";#N/A,#N/A,TRUE,"INT-Table";#N/A,#N/A,TRUE,"STEEL";#N/A,#N/A,TRUE,"Door"}</definedName>
    <definedName name="Waste_3" localSheetId="2" hidden="1">{#N/A,#N/A,TRUE,"Basic";#N/A,#N/A,TRUE,"EXT-TABLE";#N/A,#N/A,TRUE,"STEEL";#N/A,#N/A,TRUE,"INT-Table";#N/A,#N/A,TRUE,"STEEL";#N/A,#N/A,TRUE,"Door"}</definedName>
    <definedName name="Waste_3" localSheetId="3" hidden="1">{#N/A,#N/A,TRUE,"Basic";#N/A,#N/A,TRUE,"EXT-TABLE";#N/A,#N/A,TRUE,"STEEL";#N/A,#N/A,TRUE,"INT-Table";#N/A,#N/A,TRUE,"STEEL";#N/A,#N/A,TRUE,"Door"}</definedName>
    <definedName name="Waste_3" hidden="1">{#N/A,#N/A,TRUE,"Basic";#N/A,#N/A,TRUE,"EXT-TABLE";#N/A,#N/A,TRUE,"STEEL";#N/A,#N/A,TRUE,"INT-Table";#N/A,#N/A,TRUE,"STEEL";#N/A,#N/A,TRUE,"Door"}</definedName>
    <definedName name="Waste_3_1" localSheetId="2" hidden="1">{#N/A,#N/A,TRUE,"Basic";#N/A,#N/A,TRUE,"EXT-TABLE";#N/A,#N/A,TRUE,"STEEL";#N/A,#N/A,TRUE,"INT-Table";#N/A,#N/A,TRUE,"STEEL";#N/A,#N/A,TRUE,"Door"}</definedName>
    <definedName name="Waste_3_1" localSheetId="3" hidden="1">{#N/A,#N/A,TRUE,"Basic";#N/A,#N/A,TRUE,"EXT-TABLE";#N/A,#N/A,TRUE,"STEEL";#N/A,#N/A,TRUE,"INT-Table";#N/A,#N/A,TRUE,"STEEL";#N/A,#N/A,TRUE,"Door"}</definedName>
    <definedName name="Waste_3_1" hidden="1">{#N/A,#N/A,TRUE,"Basic";#N/A,#N/A,TRUE,"EXT-TABLE";#N/A,#N/A,TRUE,"STEEL";#N/A,#N/A,TRUE,"INT-Table";#N/A,#N/A,TRUE,"STEEL";#N/A,#N/A,TRUE,"Door"}</definedName>
    <definedName name="Waste_3_2" localSheetId="2" hidden="1">{#N/A,#N/A,TRUE,"Basic";#N/A,#N/A,TRUE,"EXT-TABLE";#N/A,#N/A,TRUE,"STEEL";#N/A,#N/A,TRUE,"INT-Table";#N/A,#N/A,TRUE,"STEEL";#N/A,#N/A,TRUE,"Door"}</definedName>
    <definedName name="Waste_3_2" localSheetId="3" hidden="1">{#N/A,#N/A,TRUE,"Basic";#N/A,#N/A,TRUE,"EXT-TABLE";#N/A,#N/A,TRUE,"STEEL";#N/A,#N/A,TRUE,"INT-Table";#N/A,#N/A,TRUE,"STEEL";#N/A,#N/A,TRUE,"Door"}</definedName>
    <definedName name="Waste_3_2" hidden="1">{#N/A,#N/A,TRUE,"Basic";#N/A,#N/A,TRUE,"EXT-TABLE";#N/A,#N/A,TRUE,"STEEL";#N/A,#N/A,TRUE,"INT-Table";#N/A,#N/A,TRUE,"STEEL";#N/A,#N/A,TRUE,"Door"}</definedName>
    <definedName name="Waste_4" localSheetId="2" hidden="1">{#N/A,#N/A,TRUE,"Basic";#N/A,#N/A,TRUE,"EXT-TABLE";#N/A,#N/A,TRUE,"STEEL";#N/A,#N/A,TRUE,"INT-Table";#N/A,#N/A,TRUE,"STEEL";#N/A,#N/A,TRUE,"Door"}</definedName>
    <definedName name="Waste_4" localSheetId="3" hidden="1">{#N/A,#N/A,TRUE,"Basic";#N/A,#N/A,TRUE,"EXT-TABLE";#N/A,#N/A,TRUE,"STEEL";#N/A,#N/A,TRUE,"INT-Table";#N/A,#N/A,TRUE,"STEEL";#N/A,#N/A,TRUE,"Door"}</definedName>
    <definedName name="Waste_4" hidden="1">{#N/A,#N/A,TRUE,"Basic";#N/A,#N/A,TRUE,"EXT-TABLE";#N/A,#N/A,TRUE,"STEEL";#N/A,#N/A,TRUE,"INT-Table";#N/A,#N/A,TRUE,"STEEL";#N/A,#N/A,TRUE,"Door"}</definedName>
    <definedName name="Waste_4_1" localSheetId="2" hidden="1">{#N/A,#N/A,TRUE,"Basic";#N/A,#N/A,TRUE,"EXT-TABLE";#N/A,#N/A,TRUE,"STEEL";#N/A,#N/A,TRUE,"INT-Table";#N/A,#N/A,TRUE,"STEEL";#N/A,#N/A,TRUE,"Door"}</definedName>
    <definedName name="Waste_4_1" localSheetId="3" hidden="1">{#N/A,#N/A,TRUE,"Basic";#N/A,#N/A,TRUE,"EXT-TABLE";#N/A,#N/A,TRUE,"STEEL";#N/A,#N/A,TRUE,"INT-Table";#N/A,#N/A,TRUE,"STEEL";#N/A,#N/A,TRUE,"Door"}</definedName>
    <definedName name="Waste_4_1" hidden="1">{#N/A,#N/A,TRUE,"Basic";#N/A,#N/A,TRUE,"EXT-TABLE";#N/A,#N/A,TRUE,"STEEL";#N/A,#N/A,TRUE,"INT-Table";#N/A,#N/A,TRUE,"STEEL";#N/A,#N/A,TRUE,"Door"}</definedName>
    <definedName name="Waste_4_2" localSheetId="2" hidden="1">{#N/A,#N/A,TRUE,"Basic";#N/A,#N/A,TRUE,"EXT-TABLE";#N/A,#N/A,TRUE,"STEEL";#N/A,#N/A,TRUE,"INT-Table";#N/A,#N/A,TRUE,"STEEL";#N/A,#N/A,TRUE,"Door"}</definedName>
    <definedName name="Waste_4_2" localSheetId="3" hidden="1">{#N/A,#N/A,TRUE,"Basic";#N/A,#N/A,TRUE,"EXT-TABLE";#N/A,#N/A,TRUE,"STEEL";#N/A,#N/A,TRUE,"INT-Table";#N/A,#N/A,TRUE,"STEEL";#N/A,#N/A,TRUE,"Door"}</definedName>
    <definedName name="Waste_4_2" hidden="1">{#N/A,#N/A,TRUE,"Basic";#N/A,#N/A,TRUE,"EXT-TABLE";#N/A,#N/A,TRUE,"STEEL";#N/A,#N/A,TRUE,"INT-Table";#N/A,#N/A,TRUE,"STEEL";#N/A,#N/A,TRUE,"Door"}</definedName>
    <definedName name="Waste_5" localSheetId="2" hidden="1">{#N/A,#N/A,TRUE,"Basic";#N/A,#N/A,TRUE,"EXT-TABLE";#N/A,#N/A,TRUE,"STEEL";#N/A,#N/A,TRUE,"INT-Table";#N/A,#N/A,TRUE,"STEEL";#N/A,#N/A,TRUE,"Door"}</definedName>
    <definedName name="Waste_5" localSheetId="3" hidden="1">{#N/A,#N/A,TRUE,"Basic";#N/A,#N/A,TRUE,"EXT-TABLE";#N/A,#N/A,TRUE,"STEEL";#N/A,#N/A,TRUE,"INT-Table";#N/A,#N/A,TRUE,"STEEL";#N/A,#N/A,TRUE,"Door"}</definedName>
    <definedName name="Waste_5" hidden="1">{#N/A,#N/A,TRUE,"Basic";#N/A,#N/A,TRUE,"EXT-TABLE";#N/A,#N/A,TRUE,"STEEL";#N/A,#N/A,TRUE,"INT-Table";#N/A,#N/A,TRUE,"STEEL";#N/A,#N/A,TRUE,"Door"}</definedName>
    <definedName name="Waste_5_1" localSheetId="2" hidden="1">{#N/A,#N/A,TRUE,"Basic";#N/A,#N/A,TRUE,"EXT-TABLE";#N/A,#N/A,TRUE,"STEEL";#N/A,#N/A,TRUE,"INT-Table";#N/A,#N/A,TRUE,"STEEL";#N/A,#N/A,TRUE,"Door"}</definedName>
    <definedName name="Waste_5_1" localSheetId="3" hidden="1">{#N/A,#N/A,TRUE,"Basic";#N/A,#N/A,TRUE,"EXT-TABLE";#N/A,#N/A,TRUE,"STEEL";#N/A,#N/A,TRUE,"INT-Table";#N/A,#N/A,TRUE,"STEEL";#N/A,#N/A,TRUE,"Door"}</definedName>
    <definedName name="Waste_5_1" hidden="1">{#N/A,#N/A,TRUE,"Basic";#N/A,#N/A,TRUE,"EXT-TABLE";#N/A,#N/A,TRUE,"STEEL";#N/A,#N/A,TRUE,"INT-Table";#N/A,#N/A,TRUE,"STEEL";#N/A,#N/A,TRUE,"Door"}</definedName>
    <definedName name="Waste_5_2" localSheetId="2" hidden="1">{#N/A,#N/A,TRUE,"Basic";#N/A,#N/A,TRUE,"EXT-TABLE";#N/A,#N/A,TRUE,"STEEL";#N/A,#N/A,TRUE,"INT-Table";#N/A,#N/A,TRUE,"STEEL";#N/A,#N/A,TRUE,"Door"}</definedName>
    <definedName name="Waste_5_2" localSheetId="3" hidden="1">{#N/A,#N/A,TRUE,"Basic";#N/A,#N/A,TRUE,"EXT-TABLE";#N/A,#N/A,TRUE,"STEEL";#N/A,#N/A,TRUE,"INT-Table";#N/A,#N/A,TRUE,"STEEL";#N/A,#N/A,TRUE,"Door"}</definedName>
    <definedName name="Waste_5_2" hidden="1">{#N/A,#N/A,TRUE,"Basic";#N/A,#N/A,TRUE,"EXT-TABLE";#N/A,#N/A,TRUE,"STEEL";#N/A,#N/A,TRUE,"INT-Table";#N/A,#N/A,TRUE,"STEEL";#N/A,#N/A,TRUE,"Door"}</definedName>
    <definedName name="waterway">#REF!</definedName>
    <definedName name="we" localSheetId="2" hidden="1">{#N/A,#N/A,FALSE,"CCTV"}</definedName>
    <definedName name="we" localSheetId="3" hidden="1">{#N/A,#N/A,FALSE,"CCTV"}</definedName>
    <definedName name="we" hidden="1">{#N/A,#N/A,FALSE,"CCTV"}</definedName>
    <definedName name="WEEE"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1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f" localSheetId="2" hidden="1">{#N/A,#N/A,FALSE,"CCTV"}</definedName>
    <definedName name="wef" localSheetId="3" hidden="1">{#N/A,#N/A,FALSE,"CCTV"}</definedName>
    <definedName name="wef" hidden="1">{#N/A,#N/A,FALSE,"CCTV"}</definedName>
    <definedName name="weight" localSheetId="2" hidden="1">{#N/A,#N/A,FALSE,"CCTV"}</definedName>
    <definedName name="weight" localSheetId="3" hidden="1">{#N/A,#N/A,FALSE,"CCTV"}</definedName>
    <definedName name="weight" hidden="1">{#N/A,#N/A,FALSE,"CCTV"}</definedName>
    <definedName name="Weights">#REF!</definedName>
    <definedName name="Weld">#REF!</definedName>
    <definedName name="WEQWE"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1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QWEWER" localSheetId="11" hidden="1">{#N/A,#N/A,FALSE,"Project Cost Summary";#N/A,#N/A,FALSE,"Man Hour Summary"}</definedName>
    <definedName name="WEQWEWER" localSheetId="1" hidden="1">{#N/A,#N/A,FALSE,"Project Cost Summary";#N/A,#N/A,FALSE,"Man Hour Summary"}</definedName>
    <definedName name="WEQWEWER" localSheetId="2" hidden="1">{#N/A,#N/A,FALSE,"Project Cost Summary";#N/A,#N/A,FALSE,"Man Hour Summary"}</definedName>
    <definedName name="WEQWEWER" localSheetId="10" hidden="1">{#N/A,#N/A,FALSE,"Project Cost Summary";#N/A,#N/A,FALSE,"Man Hour Summary"}</definedName>
    <definedName name="WEQWEWER" localSheetId="15" hidden="1">{#N/A,#N/A,FALSE,"Project Cost Summary";#N/A,#N/A,FALSE,"Man Hour Summary"}</definedName>
    <definedName name="WEQWEWER" localSheetId="18" hidden="1">{#N/A,#N/A,FALSE,"Project Cost Summary";#N/A,#N/A,FALSE,"Man Hour Summary"}</definedName>
    <definedName name="WEQWEWER" localSheetId="17" hidden="1">{#N/A,#N/A,FALSE,"Project Cost Summary";#N/A,#N/A,FALSE,"Man Hour Summary"}</definedName>
    <definedName name="WEQWEWER" localSheetId="16" hidden="1">{#N/A,#N/A,FALSE,"Project Cost Summary";#N/A,#N/A,FALSE,"Man Hour Summary"}</definedName>
    <definedName name="WEQWEWER" localSheetId="14" hidden="1">{#N/A,#N/A,FALSE,"Project Cost Summary";#N/A,#N/A,FALSE,"Man Hour Summary"}</definedName>
    <definedName name="WEQWEWER" localSheetId="13" hidden="1">{#N/A,#N/A,FALSE,"Project Cost Summary";#N/A,#N/A,FALSE,"Man Hour Summary"}</definedName>
    <definedName name="WEQWEWER" localSheetId="3" hidden="1">{#N/A,#N/A,FALSE,"Project Cost Summary";#N/A,#N/A,FALSE,"Man Hour Summary"}</definedName>
    <definedName name="WEQWEWER" hidden="1">{#N/A,#N/A,FALSE,"Project Cost Summary";#N/A,#N/A,FALSE,"Man Hour Summary"}</definedName>
    <definedName name="wer" hidden="1">#REF!</definedName>
    <definedName name="werty" localSheetId="11" hidden="1">[150]OUTICOLPIP!#REF!</definedName>
    <definedName name="werty" localSheetId="1" hidden="1">[150]OUTICOLPIP!#REF!</definedName>
    <definedName name="werty" localSheetId="2" hidden="1">[150]OUTICOLPIP!#REF!</definedName>
    <definedName name="werty" localSheetId="10" hidden="1">[150]OUTICOLPIP!#REF!</definedName>
    <definedName name="werty" localSheetId="15" hidden="1">[150]OUTICOLPIP!#REF!</definedName>
    <definedName name="werty" localSheetId="18" hidden="1">[150]OUTICOLPIP!#REF!</definedName>
    <definedName name="werty" localSheetId="17" hidden="1">[150]OUTICOLPIP!#REF!</definedName>
    <definedName name="werty" localSheetId="16" hidden="1">[150]OUTICOLPIP!#REF!</definedName>
    <definedName name="werty" localSheetId="14" hidden="1">[150]OUTICOLPIP!#REF!</definedName>
    <definedName name="werty" localSheetId="13" hidden="1">[150]OUTICOLPIP!#REF!</definedName>
    <definedName name="werty" localSheetId="3" hidden="1">[150]OUTICOLPIP!#REF!</definedName>
    <definedName name="werty" hidden="1">[150]OUTICOLPIP!#REF!</definedName>
    <definedName name="WFC" hidden="1">#REF!</definedName>
    <definedName name="WHNHAP">[151]NHAP!$D$6:$N$1000</definedName>
    <definedName name="wi" localSheetId="11">[152]TO_COST_PPS_METRIC!$D$7</definedName>
    <definedName name="wi" localSheetId="1">[152]TO_COST_PPS_METRIC!$D$7</definedName>
    <definedName name="wi" localSheetId="2">[152]TO_COST_PPS_METRIC!$D$7</definedName>
    <definedName name="wi" localSheetId="10">[152]TO_COST_PPS_METRIC!$D$7</definedName>
    <definedName name="wi" localSheetId="15">[152]TO_COST_PPS_METRIC!$D$7</definedName>
    <definedName name="wi" localSheetId="18">[152]TO_COST_PPS_METRIC!$D$7</definedName>
    <definedName name="wi" localSheetId="17">[152]TO_COST_PPS_METRIC!$D$7</definedName>
    <definedName name="wi" localSheetId="16">[152]TO_COST_PPS_METRIC!$D$7</definedName>
    <definedName name="wi" localSheetId="14">[152]TO_COST_PPS_METRIC!$D$7</definedName>
    <definedName name="wi" localSheetId="13">[152]TO_COST_PPS_METRIC!$D$7</definedName>
    <definedName name="wi" localSheetId="3">[152]TO_COST_PPS_METRIC!$D$7</definedName>
    <definedName name="wi">[152]TO_COST_PPS_METRIC!$D$7</definedName>
    <definedName name="win.VESSEL"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VESSEL_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inde">#REF!</definedName>
    <definedName name="windi">#REF!</definedName>
    <definedName name="WindS">#REF!</definedName>
    <definedName name="WIRE1">5</definedName>
    <definedName name="wjs" localSheetId="11" hidden="1">{#N/A,#N/A,FALSE,"CCTV"}</definedName>
    <definedName name="wjs" localSheetId="1" hidden="1">{#N/A,#N/A,FALSE,"CCTV"}</definedName>
    <definedName name="wjs" localSheetId="2" hidden="1">{#N/A,#N/A,FALSE,"CCTV"}</definedName>
    <definedName name="wjs" localSheetId="10" hidden="1">{#N/A,#N/A,FALSE,"CCTV"}</definedName>
    <definedName name="wjs" localSheetId="15" hidden="1">{#N/A,#N/A,FALSE,"CCTV"}</definedName>
    <definedName name="wjs" localSheetId="18" hidden="1">{#N/A,#N/A,FALSE,"CCTV"}</definedName>
    <definedName name="wjs" localSheetId="17" hidden="1">{#N/A,#N/A,FALSE,"CCTV"}</definedName>
    <definedName name="wjs" localSheetId="16" hidden="1">{#N/A,#N/A,FALSE,"CCTV"}</definedName>
    <definedName name="wjs" localSheetId="14" hidden="1">{#N/A,#N/A,FALSE,"CCTV"}</definedName>
    <definedName name="wjs" localSheetId="13" hidden="1">{#N/A,#N/A,FALSE,"CCTV"}</definedName>
    <definedName name="wjs" localSheetId="3" hidden="1">{#N/A,#N/A,FALSE,"CCTV"}</definedName>
    <definedName name="wjs" hidden="1">{#N/A,#N/A,FALSE,"CCTV"}</definedName>
    <definedName name="WLF">#REF!</definedName>
    <definedName name="wm.조골재1" localSheetId="2" hidden="1">{#N/A,#N/A,FALSE,"조골재"}</definedName>
    <definedName name="wm.조골재1" localSheetId="3" hidden="1">{#N/A,#N/A,FALSE,"조골재"}</definedName>
    <definedName name="wm.조골재1" hidden="1">{#N/A,#N/A,FALSE,"조골재"}</definedName>
    <definedName name="wn" localSheetId="11"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localSheetId="1"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localSheetId="2"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localSheetId="10"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localSheetId="15"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localSheetId="18"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localSheetId="17"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localSheetId="16"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localSheetId="14"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localSheetId="13"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localSheetId="3"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11"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1"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2"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10"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15"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18"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17"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16"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14"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13"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localSheetId="3"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nb"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OL">#REF!</definedName>
    <definedName name="won_usd">1/812.8</definedName>
    <definedName name="work">#REF!</definedName>
    <definedName name="workshop" localSheetId="11" hidden="1">{#N/A,#N/A,FALSE,"CCTV"}</definedName>
    <definedName name="workshop" localSheetId="1" hidden="1">{#N/A,#N/A,FALSE,"CCTV"}</definedName>
    <definedName name="workshop" localSheetId="2" hidden="1">{#N/A,#N/A,FALSE,"CCTV"}</definedName>
    <definedName name="workshop" localSheetId="10" hidden="1">{#N/A,#N/A,FALSE,"CCTV"}</definedName>
    <definedName name="workshop" localSheetId="15" hidden="1">{#N/A,#N/A,FALSE,"CCTV"}</definedName>
    <definedName name="workshop" localSheetId="18" hidden="1">{#N/A,#N/A,FALSE,"CCTV"}</definedName>
    <definedName name="workshop" localSheetId="17" hidden="1">{#N/A,#N/A,FALSE,"CCTV"}</definedName>
    <definedName name="workshop" localSheetId="16" hidden="1">{#N/A,#N/A,FALSE,"CCTV"}</definedName>
    <definedName name="workshop" localSheetId="14" hidden="1">{#N/A,#N/A,FALSE,"CCTV"}</definedName>
    <definedName name="workshop" localSheetId="13" hidden="1">{#N/A,#N/A,FALSE,"CCTV"}</definedName>
    <definedName name="workshop" localSheetId="3" hidden="1">{#N/A,#N/A,FALSE,"CCTV"}</definedName>
    <definedName name="workshop" hidden="1">{#N/A,#N/A,FALSE,"CCTV"}</definedName>
    <definedName name="WORKSHOP_1" localSheetId="2" hidden="1">{#N/A,#N/A,TRUE,"Basic";#N/A,#N/A,TRUE,"EXT-TABLE";#N/A,#N/A,TRUE,"STEEL";#N/A,#N/A,TRUE,"INT-Table";#N/A,#N/A,TRUE,"STEEL";#N/A,#N/A,TRUE,"Door"}</definedName>
    <definedName name="WORKSHOP_1" localSheetId="3" hidden="1">{#N/A,#N/A,TRUE,"Basic";#N/A,#N/A,TRUE,"EXT-TABLE";#N/A,#N/A,TRUE,"STEEL";#N/A,#N/A,TRUE,"INT-Table";#N/A,#N/A,TRUE,"STEEL";#N/A,#N/A,TRUE,"Door"}</definedName>
    <definedName name="WORKSHOP_1" hidden="1">{#N/A,#N/A,TRUE,"Basic";#N/A,#N/A,TRUE,"EXT-TABLE";#N/A,#N/A,TRUE,"STEEL";#N/A,#N/A,TRUE,"INT-Table";#N/A,#N/A,TRUE,"STEEL";#N/A,#N/A,TRUE,"Door"}</definedName>
    <definedName name="WORKSHOP_1_1" localSheetId="2" hidden="1">{#N/A,#N/A,TRUE,"Basic";#N/A,#N/A,TRUE,"EXT-TABLE";#N/A,#N/A,TRUE,"STEEL";#N/A,#N/A,TRUE,"INT-Table";#N/A,#N/A,TRUE,"STEEL";#N/A,#N/A,TRUE,"Door"}</definedName>
    <definedName name="WORKSHOP_1_1" localSheetId="3" hidden="1">{#N/A,#N/A,TRUE,"Basic";#N/A,#N/A,TRUE,"EXT-TABLE";#N/A,#N/A,TRUE,"STEEL";#N/A,#N/A,TRUE,"INT-Table";#N/A,#N/A,TRUE,"STEEL";#N/A,#N/A,TRUE,"Door"}</definedName>
    <definedName name="WORKSHOP_1_1" hidden="1">{#N/A,#N/A,TRUE,"Basic";#N/A,#N/A,TRUE,"EXT-TABLE";#N/A,#N/A,TRUE,"STEEL";#N/A,#N/A,TRUE,"INT-Table";#N/A,#N/A,TRUE,"STEEL";#N/A,#N/A,TRUE,"Door"}</definedName>
    <definedName name="WORKSHOP_1_2" localSheetId="2" hidden="1">{#N/A,#N/A,TRUE,"Basic";#N/A,#N/A,TRUE,"EXT-TABLE";#N/A,#N/A,TRUE,"STEEL";#N/A,#N/A,TRUE,"INT-Table";#N/A,#N/A,TRUE,"STEEL";#N/A,#N/A,TRUE,"Door"}</definedName>
    <definedName name="WORKSHOP_1_2" localSheetId="3" hidden="1">{#N/A,#N/A,TRUE,"Basic";#N/A,#N/A,TRUE,"EXT-TABLE";#N/A,#N/A,TRUE,"STEEL";#N/A,#N/A,TRUE,"INT-Table";#N/A,#N/A,TRUE,"STEEL";#N/A,#N/A,TRUE,"Door"}</definedName>
    <definedName name="WORKSHOP_1_2" hidden="1">{#N/A,#N/A,TRUE,"Basic";#N/A,#N/A,TRUE,"EXT-TABLE";#N/A,#N/A,TRUE,"STEEL";#N/A,#N/A,TRUE,"INT-Table";#N/A,#N/A,TRUE,"STEEL";#N/A,#N/A,TRUE,"Door"}</definedName>
    <definedName name="WORKSHOP_2" localSheetId="2" hidden="1">{#N/A,#N/A,TRUE,"Basic";#N/A,#N/A,TRUE,"EXT-TABLE";#N/A,#N/A,TRUE,"STEEL";#N/A,#N/A,TRUE,"INT-Table";#N/A,#N/A,TRUE,"STEEL";#N/A,#N/A,TRUE,"Door"}</definedName>
    <definedName name="WORKSHOP_2" localSheetId="3" hidden="1">{#N/A,#N/A,TRUE,"Basic";#N/A,#N/A,TRUE,"EXT-TABLE";#N/A,#N/A,TRUE,"STEEL";#N/A,#N/A,TRUE,"INT-Table";#N/A,#N/A,TRUE,"STEEL";#N/A,#N/A,TRUE,"Door"}</definedName>
    <definedName name="WORKSHOP_2" hidden="1">{#N/A,#N/A,TRUE,"Basic";#N/A,#N/A,TRUE,"EXT-TABLE";#N/A,#N/A,TRUE,"STEEL";#N/A,#N/A,TRUE,"INT-Table";#N/A,#N/A,TRUE,"STEEL";#N/A,#N/A,TRUE,"Door"}</definedName>
    <definedName name="WORKSHOP_2_1" localSheetId="2" hidden="1">{#N/A,#N/A,TRUE,"Basic";#N/A,#N/A,TRUE,"EXT-TABLE";#N/A,#N/A,TRUE,"STEEL";#N/A,#N/A,TRUE,"INT-Table";#N/A,#N/A,TRUE,"STEEL";#N/A,#N/A,TRUE,"Door"}</definedName>
    <definedName name="WORKSHOP_2_1" localSheetId="3" hidden="1">{#N/A,#N/A,TRUE,"Basic";#N/A,#N/A,TRUE,"EXT-TABLE";#N/A,#N/A,TRUE,"STEEL";#N/A,#N/A,TRUE,"INT-Table";#N/A,#N/A,TRUE,"STEEL";#N/A,#N/A,TRUE,"Door"}</definedName>
    <definedName name="WORKSHOP_2_1" hidden="1">{#N/A,#N/A,TRUE,"Basic";#N/A,#N/A,TRUE,"EXT-TABLE";#N/A,#N/A,TRUE,"STEEL";#N/A,#N/A,TRUE,"INT-Table";#N/A,#N/A,TRUE,"STEEL";#N/A,#N/A,TRUE,"Door"}</definedName>
    <definedName name="WORKSHOP_2_2" localSheetId="2" hidden="1">{#N/A,#N/A,TRUE,"Basic";#N/A,#N/A,TRUE,"EXT-TABLE";#N/A,#N/A,TRUE,"STEEL";#N/A,#N/A,TRUE,"INT-Table";#N/A,#N/A,TRUE,"STEEL";#N/A,#N/A,TRUE,"Door"}</definedName>
    <definedName name="WORKSHOP_2_2" localSheetId="3" hidden="1">{#N/A,#N/A,TRUE,"Basic";#N/A,#N/A,TRUE,"EXT-TABLE";#N/A,#N/A,TRUE,"STEEL";#N/A,#N/A,TRUE,"INT-Table";#N/A,#N/A,TRUE,"STEEL";#N/A,#N/A,TRUE,"Door"}</definedName>
    <definedName name="WORKSHOP_2_2" hidden="1">{#N/A,#N/A,TRUE,"Basic";#N/A,#N/A,TRUE,"EXT-TABLE";#N/A,#N/A,TRUE,"STEEL";#N/A,#N/A,TRUE,"INT-Table";#N/A,#N/A,TRUE,"STEEL";#N/A,#N/A,TRUE,"Door"}</definedName>
    <definedName name="WORKSHOP_3" localSheetId="2" hidden="1">{#N/A,#N/A,TRUE,"Basic";#N/A,#N/A,TRUE,"EXT-TABLE";#N/A,#N/A,TRUE,"STEEL";#N/A,#N/A,TRUE,"INT-Table";#N/A,#N/A,TRUE,"STEEL";#N/A,#N/A,TRUE,"Door"}</definedName>
    <definedName name="WORKSHOP_3" localSheetId="3" hidden="1">{#N/A,#N/A,TRUE,"Basic";#N/A,#N/A,TRUE,"EXT-TABLE";#N/A,#N/A,TRUE,"STEEL";#N/A,#N/A,TRUE,"INT-Table";#N/A,#N/A,TRUE,"STEEL";#N/A,#N/A,TRUE,"Door"}</definedName>
    <definedName name="WORKSHOP_3" hidden="1">{#N/A,#N/A,TRUE,"Basic";#N/A,#N/A,TRUE,"EXT-TABLE";#N/A,#N/A,TRUE,"STEEL";#N/A,#N/A,TRUE,"INT-Table";#N/A,#N/A,TRUE,"STEEL";#N/A,#N/A,TRUE,"Door"}</definedName>
    <definedName name="WORKSHOP_3_1" localSheetId="2" hidden="1">{#N/A,#N/A,TRUE,"Basic";#N/A,#N/A,TRUE,"EXT-TABLE";#N/A,#N/A,TRUE,"STEEL";#N/A,#N/A,TRUE,"INT-Table";#N/A,#N/A,TRUE,"STEEL";#N/A,#N/A,TRUE,"Door"}</definedName>
    <definedName name="WORKSHOP_3_1" localSheetId="3" hidden="1">{#N/A,#N/A,TRUE,"Basic";#N/A,#N/A,TRUE,"EXT-TABLE";#N/A,#N/A,TRUE,"STEEL";#N/A,#N/A,TRUE,"INT-Table";#N/A,#N/A,TRUE,"STEEL";#N/A,#N/A,TRUE,"Door"}</definedName>
    <definedName name="WORKSHOP_3_1" hidden="1">{#N/A,#N/A,TRUE,"Basic";#N/A,#N/A,TRUE,"EXT-TABLE";#N/A,#N/A,TRUE,"STEEL";#N/A,#N/A,TRUE,"INT-Table";#N/A,#N/A,TRUE,"STEEL";#N/A,#N/A,TRUE,"Door"}</definedName>
    <definedName name="WORKSHOP_3_2" localSheetId="2" hidden="1">{#N/A,#N/A,TRUE,"Basic";#N/A,#N/A,TRUE,"EXT-TABLE";#N/A,#N/A,TRUE,"STEEL";#N/A,#N/A,TRUE,"INT-Table";#N/A,#N/A,TRUE,"STEEL";#N/A,#N/A,TRUE,"Door"}</definedName>
    <definedName name="WORKSHOP_3_2" localSheetId="3" hidden="1">{#N/A,#N/A,TRUE,"Basic";#N/A,#N/A,TRUE,"EXT-TABLE";#N/A,#N/A,TRUE,"STEEL";#N/A,#N/A,TRUE,"INT-Table";#N/A,#N/A,TRUE,"STEEL";#N/A,#N/A,TRUE,"Door"}</definedName>
    <definedName name="WORKSHOP_3_2" hidden="1">{#N/A,#N/A,TRUE,"Basic";#N/A,#N/A,TRUE,"EXT-TABLE";#N/A,#N/A,TRUE,"STEEL";#N/A,#N/A,TRUE,"INT-Table";#N/A,#N/A,TRUE,"STEEL";#N/A,#N/A,TRUE,"Door"}</definedName>
    <definedName name="WORKSHOP_4" localSheetId="2" hidden="1">{#N/A,#N/A,TRUE,"Basic";#N/A,#N/A,TRUE,"EXT-TABLE";#N/A,#N/A,TRUE,"STEEL";#N/A,#N/A,TRUE,"INT-Table";#N/A,#N/A,TRUE,"STEEL";#N/A,#N/A,TRUE,"Door"}</definedName>
    <definedName name="WORKSHOP_4" localSheetId="3" hidden="1">{#N/A,#N/A,TRUE,"Basic";#N/A,#N/A,TRUE,"EXT-TABLE";#N/A,#N/A,TRUE,"STEEL";#N/A,#N/A,TRUE,"INT-Table";#N/A,#N/A,TRUE,"STEEL";#N/A,#N/A,TRUE,"Door"}</definedName>
    <definedName name="WORKSHOP_4" hidden="1">{#N/A,#N/A,TRUE,"Basic";#N/A,#N/A,TRUE,"EXT-TABLE";#N/A,#N/A,TRUE,"STEEL";#N/A,#N/A,TRUE,"INT-Table";#N/A,#N/A,TRUE,"STEEL";#N/A,#N/A,TRUE,"Door"}</definedName>
    <definedName name="WORKSHOP_4_1" localSheetId="2" hidden="1">{#N/A,#N/A,TRUE,"Basic";#N/A,#N/A,TRUE,"EXT-TABLE";#N/A,#N/A,TRUE,"STEEL";#N/A,#N/A,TRUE,"INT-Table";#N/A,#N/A,TRUE,"STEEL";#N/A,#N/A,TRUE,"Door"}</definedName>
    <definedName name="WORKSHOP_4_1" localSheetId="3" hidden="1">{#N/A,#N/A,TRUE,"Basic";#N/A,#N/A,TRUE,"EXT-TABLE";#N/A,#N/A,TRUE,"STEEL";#N/A,#N/A,TRUE,"INT-Table";#N/A,#N/A,TRUE,"STEEL";#N/A,#N/A,TRUE,"Door"}</definedName>
    <definedName name="WORKSHOP_4_1" hidden="1">{#N/A,#N/A,TRUE,"Basic";#N/A,#N/A,TRUE,"EXT-TABLE";#N/A,#N/A,TRUE,"STEEL";#N/A,#N/A,TRUE,"INT-Table";#N/A,#N/A,TRUE,"STEEL";#N/A,#N/A,TRUE,"Door"}</definedName>
    <definedName name="WORKSHOP_4_2" localSheetId="2" hidden="1">{#N/A,#N/A,TRUE,"Basic";#N/A,#N/A,TRUE,"EXT-TABLE";#N/A,#N/A,TRUE,"STEEL";#N/A,#N/A,TRUE,"INT-Table";#N/A,#N/A,TRUE,"STEEL";#N/A,#N/A,TRUE,"Door"}</definedName>
    <definedName name="WORKSHOP_4_2" localSheetId="3" hidden="1">{#N/A,#N/A,TRUE,"Basic";#N/A,#N/A,TRUE,"EXT-TABLE";#N/A,#N/A,TRUE,"STEEL";#N/A,#N/A,TRUE,"INT-Table";#N/A,#N/A,TRUE,"STEEL";#N/A,#N/A,TRUE,"Door"}</definedName>
    <definedName name="WORKSHOP_4_2" hidden="1">{#N/A,#N/A,TRUE,"Basic";#N/A,#N/A,TRUE,"EXT-TABLE";#N/A,#N/A,TRUE,"STEEL";#N/A,#N/A,TRUE,"INT-Table";#N/A,#N/A,TRUE,"STEEL";#N/A,#N/A,TRUE,"Door"}</definedName>
    <definedName name="WORKSHOP_5" localSheetId="2" hidden="1">{#N/A,#N/A,TRUE,"Basic";#N/A,#N/A,TRUE,"EXT-TABLE";#N/A,#N/A,TRUE,"STEEL";#N/A,#N/A,TRUE,"INT-Table";#N/A,#N/A,TRUE,"STEEL";#N/A,#N/A,TRUE,"Door"}</definedName>
    <definedName name="WORKSHOP_5" localSheetId="3" hidden="1">{#N/A,#N/A,TRUE,"Basic";#N/A,#N/A,TRUE,"EXT-TABLE";#N/A,#N/A,TRUE,"STEEL";#N/A,#N/A,TRUE,"INT-Table";#N/A,#N/A,TRUE,"STEEL";#N/A,#N/A,TRUE,"Door"}</definedName>
    <definedName name="WORKSHOP_5" hidden="1">{#N/A,#N/A,TRUE,"Basic";#N/A,#N/A,TRUE,"EXT-TABLE";#N/A,#N/A,TRUE,"STEEL";#N/A,#N/A,TRUE,"INT-Table";#N/A,#N/A,TRUE,"STEEL";#N/A,#N/A,TRUE,"Door"}</definedName>
    <definedName name="WORKSHOP_5_1" localSheetId="2" hidden="1">{#N/A,#N/A,TRUE,"Basic";#N/A,#N/A,TRUE,"EXT-TABLE";#N/A,#N/A,TRUE,"STEEL";#N/A,#N/A,TRUE,"INT-Table";#N/A,#N/A,TRUE,"STEEL";#N/A,#N/A,TRUE,"Door"}</definedName>
    <definedName name="WORKSHOP_5_1" localSheetId="3" hidden="1">{#N/A,#N/A,TRUE,"Basic";#N/A,#N/A,TRUE,"EXT-TABLE";#N/A,#N/A,TRUE,"STEEL";#N/A,#N/A,TRUE,"INT-Table";#N/A,#N/A,TRUE,"STEEL";#N/A,#N/A,TRUE,"Door"}</definedName>
    <definedName name="WORKSHOP_5_1" hidden="1">{#N/A,#N/A,TRUE,"Basic";#N/A,#N/A,TRUE,"EXT-TABLE";#N/A,#N/A,TRUE,"STEEL";#N/A,#N/A,TRUE,"INT-Table";#N/A,#N/A,TRUE,"STEEL";#N/A,#N/A,TRUE,"Door"}</definedName>
    <definedName name="WORKSHOP_5_2" localSheetId="2" hidden="1">{#N/A,#N/A,TRUE,"Basic";#N/A,#N/A,TRUE,"EXT-TABLE";#N/A,#N/A,TRUE,"STEEL";#N/A,#N/A,TRUE,"INT-Table";#N/A,#N/A,TRUE,"STEEL";#N/A,#N/A,TRUE,"Door"}</definedName>
    <definedName name="WORKSHOP_5_2" localSheetId="3" hidden="1">{#N/A,#N/A,TRUE,"Basic";#N/A,#N/A,TRUE,"EXT-TABLE";#N/A,#N/A,TRUE,"STEEL";#N/A,#N/A,TRUE,"INT-Table";#N/A,#N/A,TRUE,"STEEL";#N/A,#N/A,TRUE,"Door"}</definedName>
    <definedName name="WORKSHOP_5_2" hidden="1">{#N/A,#N/A,TRUE,"Basic";#N/A,#N/A,TRUE,"EXT-TABLE";#N/A,#N/A,TRUE,"STEEL";#N/A,#N/A,TRUE,"INT-Table";#N/A,#N/A,TRUE,"STEEL";#N/A,#N/A,TRUE,"Door"}</definedName>
    <definedName name="WR" localSheetId="11" hidden="1">{#N/A,#N/A,FALSE,"CCTV"}</definedName>
    <definedName name="WR" localSheetId="1" hidden="1">{#N/A,#N/A,FALSE,"CCTV"}</definedName>
    <definedName name="WR" localSheetId="2" hidden="1">{#N/A,#N/A,FALSE,"CCTV"}</definedName>
    <definedName name="WR" localSheetId="10" hidden="1">{#N/A,#N/A,FALSE,"CCTV"}</definedName>
    <definedName name="WR" localSheetId="15" hidden="1">{#N/A,#N/A,FALSE,"CCTV"}</definedName>
    <definedName name="WR" localSheetId="18" hidden="1">{#N/A,#N/A,FALSE,"CCTV"}</definedName>
    <definedName name="WR" localSheetId="17" hidden="1">{#N/A,#N/A,FALSE,"CCTV"}</definedName>
    <definedName name="WR" localSheetId="16" hidden="1">{#N/A,#N/A,FALSE,"CCTV"}</definedName>
    <definedName name="WR" localSheetId="14" hidden="1">{#N/A,#N/A,FALSE,"CCTV"}</definedName>
    <definedName name="WR" localSheetId="13" hidden="1">{#N/A,#N/A,FALSE,"CCTV"}</definedName>
    <definedName name="WR" localSheetId="3" hidden="1">{#N/A,#N/A,FALSE,"CCTV"}</definedName>
    <definedName name="WR" hidden="1">{#N/A,#N/A,FALSE,"CCTV"}</definedName>
    <definedName name="WRITE" localSheetId="11" hidden="1">{#N/A,#N/A,FALSE,"CCTV"}</definedName>
    <definedName name="WRITE" localSheetId="1" hidden="1">{#N/A,#N/A,FALSE,"CCTV"}</definedName>
    <definedName name="WRITE" localSheetId="2" hidden="1">{#N/A,#N/A,FALSE,"CCTV"}</definedName>
    <definedName name="WRITE" localSheetId="10" hidden="1">{#N/A,#N/A,FALSE,"CCTV"}</definedName>
    <definedName name="WRITE" localSheetId="15" hidden="1">{#N/A,#N/A,FALSE,"CCTV"}</definedName>
    <definedName name="WRITE" localSheetId="18" hidden="1">{#N/A,#N/A,FALSE,"CCTV"}</definedName>
    <definedName name="WRITE" localSheetId="17" hidden="1">{#N/A,#N/A,FALSE,"CCTV"}</definedName>
    <definedName name="WRITE" localSheetId="16" hidden="1">{#N/A,#N/A,FALSE,"CCTV"}</definedName>
    <definedName name="WRITE" localSheetId="14" hidden="1">{#N/A,#N/A,FALSE,"CCTV"}</definedName>
    <definedName name="WRITE" localSheetId="13" hidden="1">{#N/A,#N/A,FALSE,"CCTV"}</definedName>
    <definedName name="WRITE" localSheetId="3" hidden="1">{#N/A,#N/A,FALSE,"CCTV"}</definedName>
    <definedName name="WRITE" hidden="1">{#N/A,#N/A,FALSE,"CCTV"}</definedName>
    <definedName name="write1" localSheetId="2" hidden="1">{#N/A,#N/A,FALSE,"CCTV"}</definedName>
    <definedName name="write1" localSheetId="3" hidden="1">{#N/A,#N/A,FALSE,"CCTV"}</definedName>
    <definedName name="write1" hidden="1">{#N/A,#N/A,FALSE,"CCTV"}</definedName>
    <definedName name="WRM" localSheetId="2" hidden="1">{#N/A,#N/A,FALSE,"CCTV"}</definedName>
    <definedName name="WRM" localSheetId="3" hidden="1">{#N/A,#N/A,FALSE,"CCTV"}</definedName>
    <definedName name="WRM" hidden="1">{#N/A,#N/A,FALSE,"CCTV"}</definedName>
    <definedName name="WRN" localSheetId="2" hidden="1">{#N/A,#N/A,FALSE,"CCTV"}</definedName>
    <definedName name="WRN" localSheetId="3" hidden="1">{#N/A,#N/A,FALSE,"CCTV"}</definedName>
    <definedName name="WRN" hidden="1">{#N/A,#N/A,FALSE,"CCTV"}</definedName>
    <definedName name="wrn.01_E26V_240." localSheetId="11" hidden="1">{#N/A,#N/A,TRUE,"FRONTPAGE";#N/A,#N/A,TRUE,"BASIS";#N/A,#N/A,TRUE,"VER_VES";#N/A,#N/A,TRUE,"RECEIVER"}</definedName>
    <definedName name="wrn.01_E26V_240." localSheetId="1" hidden="1">{#N/A,#N/A,TRUE,"FRONTPAGE";#N/A,#N/A,TRUE,"BASIS";#N/A,#N/A,TRUE,"VER_VES";#N/A,#N/A,TRUE,"RECEIVER"}</definedName>
    <definedName name="wrn.01_E26V_240." localSheetId="2" hidden="1">{#N/A,#N/A,TRUE,"FRONTPAGE";#N/A,#N/A,TRUE,"BASIS";#N/A,#N/A,TRUE,"VER_VES";#N/A,#N/A,TRUE,"RECEIVER"}</definedName>
    <definedName name="wrn.01_E26V_240." localSheetId="10" hidden="1">{#N/A,#N/A,TRUE,"FRONTPAGE";#N/A,#N/A,TRUE,"BASIS";#N/A,#N/A,TRUE,"VER_VES";#N/A,#N/A,TRUE,"RECEIVER"}</definedName>
    <definedName name="wrn.01_E26V_240." localSheetId="15" hidden="1">{#N/A,#N/A,TRUE,"FRONTPAGE";#N/A,#N/A,TRUE,"BASIS";#N/A,#N/A,TRUE,"VER_VES";#N/A,#N/A,TRUE,"RECEIVER"}</definedName>
    <definedName name="wrn.01_E26V_240." localSheetId="18" hidden="1">{#N/A,#N/A,TRUE,"FRONTPAGE";#N/A,#N/A,TRUE,"BASIS";#N/A,#N/A,TRUE,"VER_VES";#N/A,#N/A,TRUE,"RECEIVER"}</definedName>
    <definedName name="wrn.01_E26V_240." localSheetId="17" hidden="1">{#N/A,#N/A,TRUE,"FRONTPAGE";#N/A,#N/A,TRUE,"BASIS";#N/A,#N/A,TRUE,"VER_VES";#N/A,#N/A,TRUE,"RECEIVER"}</definedName>
    <definedName name="wrn.01_E26V_240." localSheetId="16" hidden="1">{#N/A,#N/A,TRUE,"FRONTPAGE";#N/A,#N/A,TRUE,"BASIS";#N/A,#N/A,TRUE,"VER_VES";#N/A,#N/A,TRUE,"RECEIVER"}</definedName>
    <definedName name="wrn.01_E26V_240." localSheetId="14" hidden="1">{#N/A,#N/A,TRUE,"FRONTPAGE";#N/A,#N/A,TRUE,"BASIS";#N/A,#N/A,TRUE,"VER_VES";#N/A,#N/A,TRUE,"RECEIVER"}</definedName>
    <definedName name="wrn.01_E26V_240." localSheetId="13" hidden="1">{#N/A,#N/A,TRUE,"FRONTPAGE";#N/A,#N/A,TRUE,"BASIS";#N/A,#N/A,TRUE,"VER_VES";#N/A,#N/A,TRUE,"RECEIVER"}</definedName>
    <definedName name="wrn.01_E26V_240." localSheetId="3" hidden="1">{#N/A,#N/A,TRUE,"FRONTPAGE";#N/A,#N/A,TRUE,"BASIS";#N/A,#N/A,TRUE,"VER_VES";#N/A,#N/A,TRUE,"RECEIVER"}</definedName>
    <definedName name="wrn.01_E26V_240." hidden="1">{#N/A,#N/A,TRUE,"FRONTPAGE";#N/A,#N/A,TRUE,"BASIS";#N/A,#N/A,TRUE,"VER_VES";#N/A,#N/A,TRUE,"RECEIVER"}</definedName>
    <definedName name="wrn.11_96._.Polifin." localSheetId="11" hidden="1">{#N/A,#N/A,FALSE,"Project Cost Summary";#N/A,#N/A,FALSE,"Man Hour Summary"}</definedName>
    <definedName name="wrn.11_96._.Polifin." localSheetId="1" hidden="1">{#N/A,#N/A,FALSE,"Project Cost Summary";#N/A,#N/A,FALSE,"Man Hour Summary"}</definedName>
    <definedName name="wrn.11_96._.Polifin." localSheetId="2" hidden="1">{#N/A,#N/A,FALSE,"Project Cost Summary";#N/A,#N/A,FALSE,"Man Hour Summary"}</definedName>
    <definedName name="wrn.11_96._.Polifin." localSheetId="10" hidden="1">{#N/A,#N/A,FALSE,"Project Cost Summary";#N/A,#N/A,FALSE,"Man Hour Summary"}</definedName>
    <definedName name="wrn.11_96._.Polifin." localSheetId="15" hidden="1">{#N/A,#N/A,FALSE,"Project Cost Summary";#N/A,#N/A,FALSE,"Man Hour Summary"}</definedName>
    <definedName name="wrn.11_96._.Polifin." localSheetId="18" hidden="1">{#N/A,#N/A,FALSE,"Project Cost Summary";#N/A,#N/A,FALSE,"Man Hour Summary"}</definedName>
    <definedName name="wrn.11_96._.Polifin." localSheetId="17" hidden="1">{#N/A,#N/A,FALSE,"Project Cost Summary";#N/A,#N/A,FALSE,"Man Hour Summary"}</definedName>
    <definedName name="wrn.11_96._.Polifin." localSheetId="16" hidden="1">{#N/A,#N/A,FALSE,"Project Cost Summary";#N/A,#N/A,FALSE,"Man Hour Summary"}</definedName>
    <definedName name="wrn.11_96._.Polifin." localSheetId="14" hidden="1">{#N/A,#N/A,FALSE,"Project Cost Summary";#N/A,#N/A,FALSE,"Man Hour Summary"}</definedName>
    <definedName name="wrn.11_96._.Polifin." localSheetId="13" hidden="1">{#N/A,#N/A,FALSE,"Project Cost Summary";#N/A,#N/A,FALSE,"Man Hour Summary"}</definedName>
    <definedName name="wrn.11_96._.Polifin." localSheetId="3" hidden="1">{#N/A,#N/A,FALSE,"Project Cost Summary";#N/A,#N/A,FALSE,"Man Hour Summary"}</definedName>
    <definedName name="wrn.11_96._.Polifin." hidden="1">{#N/A,#N/A,FALSE,"Project Cost Summary";#N/A,#N/A,FALSE,"Man Hour Summary"}</definedName>
    <definedName name="wrn.2번." localSheetId="2" hidden="1">{#N/A,#N/A,FALSE,"2~8번"}</definedName>
    <definedName name="wrn.2번." localSheetId="3" hidden="1">{#N/A,#N/A,FALSE,"2~8번"}</definedName>
    <definedName name="wrn.2번." hidden="1">{#N/A,#N/A,FALSE,"2~8번"}</definedName>
    <definedName name="wrn.A." localSheetId="11" hidden="1">{#N/A,#N/A,FALSE,"Vessel1 1";#N/A,#N/A,FALSE,"Vessel1 2";#N/A,#N/A,FALSE,"Vessel1 3";#N/A,#N/A,FALSE,"Vessel1 4";#N/A,#N/A,FALSE,"Vessel1 5";#N/A,#N/A,FALSE,"Vessel1 6";#N/A,#N/A,FALSE,"Vessel1 7";#N/A,#N/A,FALSE,"Vessel1 8";#N/A,#N/A,FALSE,"Vessel1 9";#N/A,#N/A,FALSE,"Vessel1 10";#N/A,#N/A,FALSE,"Vessel1 11"}</definedName>
    <definedName name="wrn.A." localSheetId="1" hidden="1">{#N/A,#N/A,FALSE,"Vessel1 1";#N/A,#N/A,FALSE,"Vessel1 2";#N/A,#N/A,FALSE,"Vessel1 3";#N/A,#N/A,FALSE,"Vessel1 4";#N/A,#N/A,FALSE,"Vessel1 5";#N/A,#N/A,FALSE,"Vessel1 6";#N/A,#N/A,FALSE,"Vessel1 7";#N/A,#N/A,FALSE,"Vessel1 8";#N/A,#N/A,FALSE,"Vessel1 9";#N/A,#N/A,FALSE,"Vessel1 10";#N/A,#N/A,FALSE,"Vessel1 11"}</definedName>
    <definedName name="wrn.A." localSheetId="2" hidden="1">{#N/A,#N/A,FALSE,"Vessel1 1";#N/A,#N/A,FALSE,"Vessel1 2";#N/A,#N/A,FALSE,"Vessel1 3";#N/A,#N/A,FALSE,"Vessel1 4";#N/A,#N/A,FALSE,"Vessel1 5";#N/A,#N/A,FALSE,"Vessel1 6";#N/A,#N/A,FALSE,"Vessel1 7";#N/A,#N/A,FALSE,"Vessel1 8";#N/A,#N/A,FALSE,"Vessel1 9";#N/A,#N/A,FALSE,"Vessel1 10";#N/A,#N/A,FALSE,"Vessel1 11"}</definedName>
    <definedName name="wrn.A." localSheetId="10" hidden="1">{#N/A,#N/A,FALSE,"Vessel1 1";#N/A,#N/A,FALSE,"Vessel1 2";#N/A,#N/A,FALSE,"Vessel1 3";#N/A,#N/A,FALSE,"Vessel1 4";#N/A,#N/A,FALSE,"Vessel1 5";#N/A,#N/A,FALSE,"Vessel1 6";#N/A,#N/A,FALSE,"Vessel1 7";#N/A,#N/A,FALSE,"Vessel1 8";#N/A,#N/A,FALSE,"Vessel1 9";#N/A,#N/A,FALSE,"Vessel1 10";#N/A,#N/A,FALSE,"Vessel1 11"}</definedName>
    <definedName name="wrn.A." localSheetId="15" hidden="1">{#N/A,#N/A,FALSE,"Vessel1 1";#N/A,#N/A,FALSE,"Vessel1 2";#N/A,#N/A,FALSE,"Vessel1 3";#N/A,#N/A,FALSE,"Vessel1 4";#N/A,#N/A,FALSE,"Vessel1 5";#N/A,#N/A,FALSE,"Vessel1 6";#N/A,#N/A,FALSE,"Vessel1 7";#N/A,#N/A,FALSE,"Vessel1 8";#N/A,#N/A,FALSE,"Vessel1 9";#N/A,#N/A,FALSE,"Vessel1 10";#N/A,#N/A,FALSE,"Vessel1 11"}</definedName>
    <definedName name="wrn.A." localSheetId="18" hidden="1">{#N/A,#N/A,FALSE,"Vessel1 1";#N/A,#N/A,FALSE,"Vessel1 2";#N/A,#N/A,FALSE,"Vessel1 3";#N/A,#N/A,FALSE,"Vessel1 4";#N/A,#N/A,FALSE,"Vessel1 5";#N/A,#N/A,FALSE,"Vessel1 6";#N/A,#N/A,FALSE,"Vessel1 7";#N/A,#N/A,FALSE,"Vessel1 8";#N/A,#N/A,FALSE,"Vessel1 9";#N/A,#N/A,FALSE,"Vessel1 10";#N/A,#N/A,FALSE,"Vessel1 11"}</definedName>
    <definedName name="wrn.A." localSheetId="17" hidden="1">{#N/A,#N/A,FALSE,"Vessel1 1";#N/A,#N/A,FALSE,"Vessel1 2";#N/A,#N/A,FALSE,"Vessel1 3";#N/A,#N/A,FALSE,"Vessel1 4";#N/A,#N/A,FALSE,"Vessel1 5";#N/A,#N/A,FALSE,"Vessel1 6";#N/A,#N/A,FALSE,"Vessel1 7";#N/A,#N/A,FALSE,"Vessel1 8";#N/A,#N/A,FALSE,"Vessel1 9";#N/A,#N/A,FALSE,"Vessel1 10";#N/A,#N/A,FALSE,"Vessel1 11"}</definedName>
    <definedName name="wrn.A." localSheetId="16" hidden="1">{#N/A,#N/A,FALSE,"Vessel1 1";#N/A,#N/A,FALSE,"Vessel1 2";#N/A,#N/A,FALSE,"Vessel1 3";#N/A,#N/A,FALSE,"Vessel1 4";#N/A,#N/A,FALSE,"Vessel1 5";#N/A,#N/A,FALSE,"Vessel1 6";#N/A,#N/A,FALSE,"Vessel1 7";#N/A,#N/A,FALSE,"Vessel1 8";#N/A,#N/A,FALSE,"Vessel1 9";#N/A,#N/A,FALSE,"Vessel1 10";#N/A,#N/A,FALSE,"Vessel1 11"}</definedName>
    <definedName name="wrn.A." localSheetId="14" hidden="1">{#N/A,#N/A,FALSE,"Vessel1 1";#N/A,#N/A,FALSE,"Vessel1 2";#N/A,#N/A,FALSE,"Vessel1 3";#N/A,#N/A,FALSE,"Vessel1 4";#N/A,#N/A,FALSE,"Vessel1 5";#N/A,#N/A,FALSE,"Vessel1 6";#N/A,#N/A,FALSE,"Vessel1 7";#N/A,#N/A,FALSE,"Vessel1 8";#N/A,#N/A,FALSE,"Vessel1 9";#N/A,#N/A,FALSE,"Vessel1 10";#N/A,#N/A,FALSE,"Vessel1 11"}</definedName>
    <definedName name="wrn.A." localSheetId="13" hidden="1">{#N/A,#N/A,FALSE,"Vessel1 1";#N/A,#N/A,FALSE,"Vessel1 2";#N/A,#N/A,FALSE,"Vessel1 3";#N/A,#N/A,FALSE,"Vessel1 4";#N/A,#N/A,FALSE,"Vessel1 5";#N/A,#N/A,FALSE,"Vessel1 6";#N/A,#N/A,FALSE,"Vessel1 7";#N/A,#N/A,FALSE,"Vessel1 8";#N/A,#N/A,FALSE,"Vessel1 9";#N/A,#N/A,FALSE,"Vessel1 10";#N/A,#N/A,FALSE,"Vessel1 11"}</definedName>
    <definedName name="wrn.A." localSheetId="3" hidden="1">{#N/A,#N/A,FALSE,"Vessel1 1";#N/A,#N/A,FALSE,"Vessel1 2";#N/A,#N/A,FALSE,"Vessel1 3";#N/A,#N/A,FALSE,"Vessel1 4";#N/A,#N/A,FALSE,"Vessel1 5";#N/A,#N/A,FALSE,"Vessel1 6";#N/A,#N/A,FALSE,"Vessel1 7";#N/A,#N/A,FALSE,"Vessel1 8";#N/A,#N/A,FALSE,"Vessel1 9";#N/A,#N/A,FALSE,"Vessel1 10";#N/A,#N/A,FALSE,"Vessel1 11"}</definedName>
    <definedName name="wrn.A." hidden="1">{#N/A,#N/A,FALSE,"Vessel1 1";#N/A,#N/A,FALSE,"Vessel1 2";#N/A,#N/A,FALSE,"Vessel1 3";#N/A,#N/A,FALSE,"Vessel1 4";#N/A,#N/A,FALSE,"Vessel1 5";#N/A,#N/A,FALSE,"Vessel1 6";#N/A,#N/A,FALSE,"Vessel1 7";#N/A,#N/A,FALSE,"Vessel1 8";#N/A,#N/A,FALSE,"Vessel1 9";#N/A,#N/A,FALSE,"Vessel1 10";#N/A,#N/A,FALSE,"Vessel1 11"}</definedName>
    <definedName name="wrn.aaa." localSheetId="50" hidden="1">{#N/A,#N/A,FALSE,"Sheet1";#N/A,#N/A,FALSE,"Sheet1";#N/A,#N/A,FALSE,"Sheet1"}</definedName>
    <definedName name="wrn.aaa." localSheetId="11" hidden="1">{#N/A,#N/A,FALSE,"Sheet1";#N/A,#N/A,FALSE,"Sheet1";#N/A,#N/A,FALSE,"Sheet1"}</definedName>
    <definedName name="wrn.aaa." localSheetId="1" hidden="1">{#N/A,#N/A,FALSE,"Sheet1";#N/A,#N/A,FALSE,"Sheet1";#N/A,#N/A,FALSE,"Sheet1"}</definedName>
    <definedName name="wrn.aaa." localSheetId="2" hidden="1">{#N/A,#N/A,FALSE,"Sheet1";#N/A,#N/A,FALSE,"Sheet1";#N/A,#N/A,FALSE,"Sheet1"}</definedName>
    <definedName name="wrn.aaa." localSheetId="10" hidden="1">{#N/A,#N/A,FALSE,"Sheet1";#N/A,#N/A,FALSE,"Sheet1";#N/A,#N/A,FALSE,"Sheet1"}</definedName>
    <definedName name="wrn.aaa." localSheetId="15" hidden="1">{#N/A,#N/A,FALSE,"Sheet1";#N/A,#N/A,FALSE,"Sheet1";#N/A,#N/A,FALSE,"Sheet1"}</definedName>
    <definedName name="wrn.aaa." localSheetId="18" hidden="1">{#N/A,#N/A,FALSE,"Sheet1";#N/A,#N/A,FALSE,"Sheet1";#N/A,#N/A,FALSE,"Sheet1"}</definedName>
    <definedName name="wrn.aaa." localSheetId="17" hidden="1">{#N/A,#N/A,FALSE,"Sheet1";#N/A,#N/A,FALSE,"Sheet1";#N/A,#N/A,FALSE,"Sheet1"}</definedName>
    <definedName name="wrn.aaa." localSheetId="16" hidden="1">{#N/A,#N/A,FALSE,"Sheet1";#N/A,#N/A,FALSE,"Sheet1";#N/A,#N/A,FALSE,"Sheet1"}</definedName>
    <definedName name="wrn.aaa." localSheetId="14" hidden="1">{#N/A,#N/A,FALSE,"Sheet1";#N/A,#N/A,FALSE,"Sheet1";#N/A,#N/A,FALSE,"Sheet1"}</definedName>
    <definedName name="wrn.aaa." localSheetId="13" hidden="1">{#N/A,#N/A,FALSE,"Sheet1";#N/A,#N/A,FALSE,"Sheet1";#N/A,#N/A,FALSE,"Sheet1"}</definedName>
    <definedName name="wrn.aaa." localSheetId="3" hidden="1">{#N/A,#N/A,FALSE,"Sheet1";#N/A,#N/A,FALSE,"Sheet1";#N/A,#N/A,FALSE,"Sheet1"}</definedName>
    <definedName name="wrn.aaa." hidden="1">{#N/A,#N/A,FALSE,"Sheet1";#N/A,#N/A,FALSE,"Sheet1";#N/A,#N/A,FALSE,"Sheet1"}</definedName>
    <definedName name="wrn.ac30prn." localSheetId="2" hidden="1">{#N/A,#N/A,FALSE,"별표20 ";#N/A,#N/A,FALSE,"부표";#N/A,#N/A,FALSE,"품셈내역";#N/A,#N/A,FALSE,"품셈집계";#N/A,#N/A,FALSE,"내역서";#N/A,#N/A,FALSE,"집계표";#N/A,#N/A,FALSE,"표지";#N/A,#N/A,FALSE,"별표총괄표"}</definedName>
    <definedName name="wrn.ac30prn." localSheetId="3" hidden="1">{#N/A,#N/A,FALSE,"별표20 ";#N/A,#N/A,FALSE,"부표";#N/A,#N/A,FALSE,"품셈내역";#N/A,#N/A,FALSE,"품셈집계";#N/A,#N/A,FALSE,"내역서";#N/A,#N/A,FALSE,"집계표";#N/A,#N/A,FALSE,"표지";#N/A,#N/A,FALSE,"별표총괄표"}</definedName>
    <definedName name="wrn.ac30prn." hidden="1">{#N/A,#N/A,FALSE,"별표20 ";#N/A,#N/A,FALSE,"부표";#N/A,#N/A,FALSE,"품셈내역";#N/A,#N/A,FALSE,"품셈집계";#N/A,#N/A,FALSE,"내역서";#N/A,#N/A,FALSE,"집계표";#N/A,#N/A,FALSE,"표지";#N/A,#N/A,FALSE,"별표총괄표"}</definedName>
    <definedName name="wrn.All._.Sheets." localSheetId="11" hidden="1">{#N/A,#N/A,FALSE,"HO Sum";#N/A,#N/A,FALSE,"HO Rates";#N/A,#N/A,FALSE,"Co Sum";#N/A,#N/A,FALSE,"Clients Office";#N/A,#N/A,FALSE,"Field Sum";#N/A,#N/A,FALSE,"Field Rates"}</definedName>
    <definedName name="wrn.All._.Sheets." localSheetId="1" hidden="1">{#N/A,#N/A,FALSE,"HO Sum";#N/A,#N/A,FALSE,"HO Rates";#N/A,#N/A,FALSE,"Co Sum";#N/A,#N/A,FALSE,"Clients Office";#N/A,#N/A,FALSE,"Field Sum";#N/A,#N/A,FALSE,"Field Rates"}</definedName>
    <definedName name="wrn.All._.Sheets." localSheetId="2" hidden="1">{#N/A,#N/A,FALSE,"HO Sum";#N/A,#N/A,FALSE,"HO Rates";#N/A,#N/A,FALSE,"Co Sum";#N/A,#N/A,FALSE,"Clients Office";#N/A,#N/A,FALSE,"Field Sum";#N/A,#N/A,FALSE,"Field Rates"}</definedName>
    <definedName name="wrn.All._.Sheets." localSheetId="10" hidden="1">{#N/A,#N/A,FALSE,"HO Sum";#N/A,#N/A,FALSE,"HO Rates";#N/A,#N/A,FALSE,"Co Sum";#N/A,#N/A,FALSE,"Clients Office";#N/A,#N/A,FALSE,"Field Sum";#N/A,#N/A,FALSE,"Field Rates"}</definedName>
    <definedName name="wrn.All._.Sheets." localSheetId="15" hidden="1">{#N/A,#N/A,FALSE,"HO Sum";#N/A,#N/A,FALSE,"HO Rates";#N/A,#N/A,FALSE,"Co Sum";#N/A,#N/A,FALSE,"Clients Office";#N/A,#N/A,FALSE,"Field Sum";#N/A,#N/A,FALSE,"Field Rates"}</definedName>
    <definedName name="wrn.All._.Sheets." localSheetId="18" hidden="1">{#N/A,#N/A,FALSE,"HO Sum";#N/A,#N/A,FALSE,"HO Rates";#N/A,#N/A,FALSE,"Co Sum";#N/A,#N/A,FALSE,"Clients Office";#N/A,#N/A,FALSE,"Field Sum";#N/A,#N/A,FALSE,"Field Rates"}</definedName>
    <definedName name="wrn.All._.Sheets." localSheetId="17" hidden="1">{#N/A,#N/A,FALSE,"HO Sum";#N/A,#N/A,FALSE,"HO Rates";#N/A,#N/A,FALSE,"Co Sum";#N/A,#N/A,FALSE,"Clients Office";#N/A,#N/A,FALSE,"Field Sum";#N/A,#N/A,FALSE,"Field Rates"}</definedName>
    <definedName name="wrn.All._.Sheets." localSheetId="16" hidden="1">{#N/A,#N/A,FALSE,"HO Sum";#N/A,#N/A,FALSE,"HO Rates";#N/A,#N/A,FALSE,"Co Sum";#N/A,#N/A,FALSE,"Clients Office";#N/A,#N/A,FALSE,"Field Sum";#N/A,#N/A,FALSE,"Field Rates"}</definedName>
    <definedName name="wrn.All._.Sheets." localSheetId="14" hidden="1">{#N/A,#N/A,FALSE,"HO Sum";#N/A,#N/A,FALSE,"HO Rates";#N/A,#N/A,FALSE,"Co Sum";#N/A,#N/A,FALSE,"Clients Office";#N/A,#N/A,FALSE,"Field Sum";#N/A,#N/A,FALSE,"Field Rates"}</definedName>
    <definedName name="wrn.All._.Sheets." localSheetId="13" hidden="1">{#N/A,#N/A,FALSE,"HO Sum";#N/A,#N/A,FALSE,"HO Rates";#N/A,#N/A,FALSE,"Co Sum";#N/A,#N/A,FALSE,"Clients Office";#N/A,#N/A,FALSE,"Field Sum";#N/A,#N/A,FALSE,"Field Rates"}</definedName>
    <definedName name="wrn.All._.Sheets." localSheetId="3" hidden="1">{#N/A,#N/A,FALSE,"HO Sum";#N/A,#N/A,FALSE,"HO Rates";#N/A,#N/A,FALSE,"Co Sum";#N/A,#N/A,FALSE,"Clients Office";#N/A,#N/A,FALSE,"Field Sum";#N/A,#N/A,FALSE,"Field Rates"}</definedName>
    <definedName name="wrn.All._.Sheets." hidden="1">{#N/A,#N/A,FALSE,"HO Sum";#N/A,#N/A,FALSE,"HO Rates";#N/A,#N/A,FALSE,"Co Sum";#N/A,#N/A,FALSE,"Clients Office";#N/A,#N/A,FALSE,"Field Sum";#N/A,#N/A,FALSE,"Field Rates"}</definedName>
    <definedName name="wrn.Bestellübersicht." localSheetId="11" hidden="1">{"Übersicht","Bestellübersicht",FALSE,"Best.-Übersicht"}</definedName>
    <definedName name="wrn.Bestellübersicht." localSheetId="1" hidden="1">{"Übersicht","Bestellübersicht",FALSE,"Best.-Übersicht"}</definedName>
    <definedName name="wrn.Bestellübersicht." localSheetId="2" hidden="1">{"Übersicht","Bestellübersicht",FALSE,"Best.-Übersicht"}</definedName>
    <definedName name="wrn.Bestellübersicht." localSheetId="10" hidden="1">{"Übersicht","Bestellübersicht",FALSE,"Best.-Übersicht"}</definedName>
    <definedName name="wrn.Bestellübersicht." localSheetId="15" hidden="1">{"Übersicht","Bestellübersicht",FALSE,"Best.-Übersicht"}</definedName>
    <definedName name="wrn.Bestellübersicht." localSheetId="18" hidden="1">{"Übersicht","Bestellübersicht",FALSE,"Best.-Übersicht"}</definedName>
    <definedName name="wrn.Bestellübersicht." localSheetId="17" hidden="1">{"Übersicht","Bestellübersicht",FALSE,"Best.-Übersicht"}</definedName>
    <definedName name="wrn.Bestellübersicht." localSheetId="16" hidden="1">{"Übersicht","Bestellübersicht",FALSE,"Best.-Übersicht"}</definedName>
    <definedName name="wrn.Bestellübersicht." localSheetId="14" hidden="1">{"Übersicht","Bestellübersicht",FALSE,"Best.-Übersicht"}</definedName>
    <definedName name="wrn.Bestellübersicht." localSheetId="13" hidden="1">{"Übersicht","Bestellübersicht",FALSE,"Best.-Übersicht"}</definedName>
    <definedName name="wrn.Bestellübersicht." localSheetId="3" hidden="1">{"Übersicht","Bestellübersicht",FALSE,"Best.-Übersicht"}</definedName>
    <definedName name="wrn.Bestellübersicht." hidden="1">{"Übersicht","Bestellübersicht",FALSE,"Best.-Übersicht"}</definedName>
    <definedName name="wrn.Bestellungen." localSheetId="11" hidden="1">{"Bestellungen","Bestellübersicht",FALSE,"Best.-Übersicht"}</definedName>
    <definedName name="wrn.Bestellungen." localSheetId="1" hidden="1">{"Bestellungen","Bestellübersicht",FALSE,"Best.-Übersicht"}</definedName>
    <definedName name="wrn.Bestellungen." localSheetId="2" hidden="1">{"Bestellungen","Bestellübersicht",FALSE,"Best.-Übersicht"}</definedName>
    <definedName name="wrn.Bestellungen." localSheetId="10" hidden="1">{"Bestellungen","Bestellübersicht",FALSE,"Best.-Übersicht"}</definedName>
    <definedName name="wrn.Bestellungen." localSheetId="15" hidden="1">{"Bestellungen","Bestellübersicht",FALSE,"Best.-Übersicht"}</definedName>
    <definedName name="wrn.Bestellungen." localSheetId="18" hidden="1">{"Bestellungen","Bestellübersicht",FALSE,"Best.-Übersicht"}</definedName>
    <definedName name="wrn.Bestellungen." localSheetId="17" hidden="1">{"Bestellungen","Bestellübersicht",FALSE,"Best.-Übersicht"}</definedName>
    <definedName name="wrn.Bestellungen." localSheetId="16" hidden="1">{"Bestellungen","Bestellübersicht",FALSE,"Best.-Übersicht"}</definedName>
    <definedName name="wrn.Bestellungen." localSheetId="14" hidden="1">{"Bestellungen","Bestellübersicht",FALSE,"Best.-Übersicht"}</definedName>
    <definedName name="wrn.Bestellungen." localSheetId="13" hidden="1">{"Bestellungen","Bestellübersicht",FALSE,"Best.-Übersicht"}</definedName>
    <definedName name="wrn.Bestellungen." localSheetId="3" hidden="1">{"Bestellungen","Bestellübersicht",FALSE,"Best.-Übersicht"}</definedName>
    <definedName name="wrn.Bestellungen." hidden="1">{"Bestellungen","Bestellübersicht",FALSE,"Best.-Übersicht"}</definedName>
    <definedName name="wrn.BID._.WS." localSheetId="11"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localSheetId="1"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localSheetId="2"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localSheetId="10"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localSheetId="15"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localSheetId="18"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localSheetId="17"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localSheetId="16"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localSheetId="14"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localSheetId="13"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localSheetId="3"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11"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1"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2"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10"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15"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18"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17"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16"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14"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13"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localSheetId="3"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D._.WS.b" hidden="1">{#N/A,#N/A,FALSE,"EPS";#N/A,#N/A,FALSE,"Bid Worksheet";#N/A,#N/A,FALSE,"Bid Data Sheet";#N/A,#N/A,FALSE,"0. Weight Data Sheet";#N/A,#N/A,FALSE,"1. PMT Costs";#N/A,#N/A,FALSE,"2. PMT Preliminaries";#N/A,#N/A,FALSE,"3. Engineering";#N/A,#N/A,FALSE,"4&amp;6. Perm Mat. &amp; Marine Eq";#N/A,#N/A,FALSE,"5. Fabrication Materials";#N/A,#N/A,FALSE,"7. Mooring Equipment";#N/A,#N/A,FALSE,"8&amp;9. Fabrication Work";#N/A,#N/A,FALSE,"10&amp;11. Cranes&amp;Spec";#N/A,#N/A,FALSE,"12. Transportation"}</definedName>
    <definedName name="wrn.BILLS._.OF._.QUANTITY." localSheetId="2" hidden="1">{#N/A,#N/A,TRUE,"Str.";#N/A,#N/A,TRUE,"Steel &amp; Roof";#N/A,#N/A,TRUE,"Arc.";#N/A,#N/A,TRUE,"Preliminary";#N/A,#N/A,TRUE,"Sum_Prelim"}</definedName>
    <definedName name="wrn.BILLS._.OF._.QUANTITY." localSheetId="3" hidden="1">{#N/A,#N/A,TRUE,"Str.";#N/A,#N/A,TRUE,"Steel &amp; Roof";#N/A,#N/A,TRUE,"Arc.";#N/A,#N/A,TRUE,"Preliminary";#N/A,#N/A,TRUE,"Sum_Prelim"}</definedName>
    <definedName name="wrn.BILLS._.OF._.QUANTITY." hidden="1">{#N/A,#N/A,TRUE,"Str.";#N/A,#N/A,TRUE,"Steel &amp; Roof";#N/A,#N/A,TRUE,"Arc.";#N/A,#N/A,TRUE,"Preliminary";#N/A,#N/A,TRUE,"Sum_Prelim"}</definedName>
    <definedName name="wrn.BM." localSheetId="11" hidden="1">{#N/A,#N/A,FALSE,"CCTV"}</definedName>
    <definedName name="wrn.BM." localSheetId="1" hidden="1">{#N/A,#N/A,FALSE,"CCTV"}</definedName>
    <definedName name="wrn.BM." localSheetId="2" hidden="1">{#N/A,#N/A,FALSE,"CCTV"}</definedName>
    <definedName name="wrn.BM." localSheetId="10" hidden="1">{#N/A,#N/A,FALSE,"CCTV"}</definedName>
    <definedName name="wrn.BM." localSheetId="15" hidden="1">{#N/A,#N/A,FALSE,"CCTV"}</definedName>
    <definedName name="wrn.BM." localSheetId="18" hidden="1">{#N/A,#N/A,FALSE,"CCTV"}</definedName>
    <definedName name="wrn.BM." localSheetId="17" hidden="1">{#N/A,#N/A,FALSE,"CCTV"}</definedName>
    <definedName name="wrn.BM." localSheetId="16" hidden="1">{#N/A,#N/A,FALSE,"CCTV"}</definedName>
    <definedName name="wrn.BM." localSheetId="14" hidden="1">{#N/A,#N/A,FALSE,"CCTV"}</definedName>
    <definedName name="wrn.BM." localSheetId="13" hidden="1">{#N/A,#N/A,FALSE,"CCTV"}</definedName>
    <definedName name="wrn.BM." localSheetId="3" hidden="1">{#N/A,#N/A,FALSE,"CCTV"}</definedName>
    <definedName name="wrn.BM." hidden="1">{#N/A,#N/A,FALSE,"CCTV"}</definedName>
    <definedName name="wrn.BM._1" localSheetId="2" hidden="1">{#N/A,#N/A,TRUE,"Basic";#N/A,#N/A,TRUE,"EXT-TABLE";#N/A,#N/A,TRUE,"STEEL";#N/A,#N/A,TRUE,"INT-Table";#N/A,#N/A,TRUE,"STEEL";#N/A,#N/A,TRUE,"Door"}</definedName>
    <definedName name="wrn.BM._1" localSheetId="3" hidden="1">{#N/A,#N/A,TRUE,"Basic";#N/A,#N/A,TRUE,"EXT-TABLE";#N/A,#N/A,TRUE,"STEEL";#N/A,#N/A,TRUE,"INT-Table";#N/A,#N/A,TRUE,"STEEL";#N/A,#N/A,TRUE,"Door"}</definedName>
    <definedName name="wrn.BM._1" hidden="1">{#N/A,#N/A,TRUE,"Basic";#N/A,#N/A,TRUE,"EXT-TABLE";#N/A,#N/A,TRUE,"STEEL";#N/A,#N/A,TRUE,"INT-Table";#N/A,#N/A,TRUE,"STEEL";#N/A,#N/A,TRUE,"Door"}</definedName>
    <definedName name="wrn.BM._1_1" localSheetId="2" hidden="1">{#N/A,#N/A,TRUE,"Basic";#N/A,#N/A,TRUE,"EXT-TABLE";#N/A,#N/A,TRUE,"STEEL";#N/A,#N/A,TRUE,"INT-Table";#N/A,#N/A,TRUE,"STEEL";#N/A,#N/A,TRUE,"Door"}</definedName>
    <definedName name="wrn.BM._1_1" localSheetId="3" hidden="1">{#N/A,#N/A,TRUE,"Basic";#N/A,#N/A,TRUE,"EXT-TABLE";#N/A,#N/A,TRUE,"STEEL";#N/A,#N/A,TRUE,"INT-Table";#N/A,#N/A,TRUE,"STEEL";#N/A,#N/A,TRUE,"Door"}</definedName>
    <definedName name="wrn.BM._1_1" hidden="1">{#N/A,#N/A,TRUE,"Basic";#N/A,#N/A,TRUE,"EXT-TABLE";#N/A,#N/A,TRUE,"STEEL";#N/A,#N/A,TRUE,"INT-Table";#N/A,#N/A,TRUE,"STEEL";#N/A,#N/A,TRUE,"Door"}</definedName>
    <definedName name="wrn.BM._1_2" localSheetId="2" hidden="1">{#N/A,#N/A,TRUE,"Basic";#N/A,#N/A,TRUE,"EXT-TABLE";#N/A,#N/A,TRUE,"STEEL";#N/A,#N/A,TRUE,"INT-Table";#N/A,#N/A,TRUE,"STEEL";#N/A,#N/A,TRUE,"Door"}</definedName>
    <definedName name="wrn.BM._1_2" localSheetId="3" hidden="1">{#N/A,#N/A,TRUE,"Basic";#N/A,#N/A,TRUE,"EXT-TABLE";#N/A,#N/A,TRUE,"STEEL";#N/A,#N/A,TRUE,"INT-Table";#N/A,#N/A,TRUE,"STEEL";#N/A,#N/A,TRUE,"Door"}</definedName>
    <definedName name="wrn.BM._1_2" hidden="1">{#N/A,#N/A,TRUE,"Basic";#N/A,#N/A,TRUE,"EXT-TABLE";#N/A,#N/A,TRUE,"STEEL";#N/A,#N/A,TRUE,"INT-Table";#N/A,#N/A,TRUE,"STEEL";#N/A,#N/A,TRUE,"Door"}</definedName>
    <definedName name="wrn.BM._2" localSheetId="2" hidden="1">{#N/A,#N/A,TRUE,"Basic";#N/A,#N/A,TRUE,"EXT-TABLE";#N/A,#N/A,TRUE,"STEEL";#N/A,#N/A,TRUE,"INT-Table";#N/A,#N/A,TRUE,"STEEL";#N/A,#N/A,TRUE,"Door"}</definedName>
    <definedName name="wrn.BM._2" localSheetId="3" hidden="1">{#N/A,#N/A,TRUE,"Basic";#N/A,#N/A,TRUE,"EXT-TABLE";#N/A,#N/A,TRUE,"STEEL";#N/A,#N/A,TRUE,"INT-Table";#N/A,#N/A,TRUE,"STEEL";#N/A,#N/A,TRUE,"Door"}</definedName>
    <definedName name="wrn.BM._2" hidden="1">{#N/A,#N/A,TRUE,"Basic";#N/A,#N/A,TRUE,"EXT-TABLE";#N/A,#N/A,TRUE,"STEEL";#N/A,#N/A,TRUE,"INT-Table";#N/A,#N/A,TRUE,"STEEL";#N/A,#N/A,TRUE,"Door"}</definedName>
    <definedName name="wrn.BM._2_1" localSheetId="2" hidden="1">{#N/A,#N/A,TRUE,"Basic";#N/A,#N/A,TRUE,"EXT-TABLE";#N/A,#N/A,TRUE,"STEEL";#N/A,#N/A,TRUE,"INT-Table";#N/A,#N/A,TRUE,"STEEL";#N/A,#N/A,TRUE,"Door"}</definedName>
    <definedName name="wrn.BM._2_1" localSheetId="3" hidden="1">{#N/A,#N/A,TRUE,"Basic";#N/A,#N/A,TRUE,"EXT-TABLE";#N/A,#N/A,TRUE,"STEEL";#N/A,#N/A,TRUE,"INT-Table";#N/A,#N/A,TRUE,"STEEL";#N/A,#N/A,TRUE,"Door"}</definedName>
    <definedName name="wrn.BM._2_1" hidden="1">{#N/A,#N/A,TRUE,"Basic";#N/A,#N/A,TRUE,"EXT-TABLE";#N/A,#N/A,TRUE,"STEEL";#N/A,#N/A,TRUE,"INT-Table";#N/A,#N/A,TRUE,"STEEL";#N/A,#N/A,TRUE,"Door"}</definedName>
    <definedName name="wrn.BM._2_2" localSheetId="2" hidden="1">{#N/A,#N/A,TRUE,"Basic";#N/A,#N/A,TRUE,"EXT-TABLE";#N/A,#N/A,TRUE,"STEEL";#N/A,#N/A,TRUE,"INT-Table";#N/A,#N/A,TRUE,"STEEL";#N/A,#N/A,TRUE,"Door"}</definedName>
    <definedName name="wrn.BM._2_2" localSheetId="3" hidden="1">{#N/A,#N/A,TRUE,"Basic";#N/A,#N/A,TRUE,"EXT-TABLE";#N/A,#N/A,TRUE,"STEEL";#N/A,#N/A,TRUE,"INT-Table";#N/A,#N/A,TRUE,"STEEL";#N/A,#N/A,TRUE,"Door"}</definedName>
    <definedName name="wrn.BM._2_2" hidden="1">{#N/A,#N/A,TRUE,"Basic";#N/A,#N/A,TRUE,"EXT-TABLE";#N/A,#N/A,TRUE,"STEEL";#N/A,#N/A,TRUE,"INT-Table";#N/A,#N/A,TRUE,"STEEL";#N/A,#N/A,TRUE,"Door"}</definedName>
    <definedName name="wrn.BM._3" localSheetId="2" hidden="1">{#N/A,#N/A,TRUE,"Basic";#N/A,#N/A,TRUE,"EXT-TABLE";#N/A,#N/A,TRUE,"STEEL";#N/A,#N/A,TRUE,"INT-Table";#N/A,#N/A,TRUE,"STEEL";#N/A,#N/A,TRUE,"Door"}</definedName>
    <definedName name="wrn.BM._3" localSheetId="3" hidden="1">{#N/A,#N/A,TRUE,"Basic";#N/A,#N/A,TRUE,"EXT-TABLE";#N/A,#N/A,TRUE,"STEEL";#N/A,#N/A,TRUE,"INT-Table";#N/A,#N/A,TRUE,"STEEL";#N/A,#N/A,TRUE,"Door"}</definedName>
    <definedName name="wrn.BM._3" hidden="1">{#N/A,#N/A,TRUE,"Basic";#N/A,#N/A,TRUE,"EXT-TABLE";#N/A,#N/A,TRUE,"STEEL";#N/A,#N/A,TRUE,"INT-Table";#N/A,#N/A,TRUE,"STEEL";#N/A,#N/A,TRUE,"Door"}</definedName>
    <definedName name="wrn.BM._3_1" localSheetId="2" hidden="1">{#N/A,#N/A,TRUE,"Basic";#N/A,#N/A,TRUE,"EXT-TABLE";#N/A,#N/A,TRUE,"STEEL";#N/A,#N/A,TRUE,"INT-Table";#N/A,#N/A,TRUE,"STEEL";#N/A,#N/A,TRUE,"Door"}</definedName>
    <definedName name="wrn.BM._3_1" localSheetId="3" hidden="1">{#N/A,#N/A,TRUE,"Basic";#N/A,#N/A,TRUE,"EXT-TABLE";#N/A,#N/A,TRUE,"STEEL";#N/A,#N/A,TRUE,"INT-Table";#N/A,#N/A,TRUE,"STEEL";#N/A,#N/A,TRUE,"Door"}</definedName>
    <definedName name="wrn.BM._3_1" hidden="1">{#N/A,#N/A,TRUE,"Basic";#N/A,#N/A,TRUE,"EXT-TABLE";#N/A,#N/A,TRUE,"STEEL";#N/A,#N/A,TRUE,"INT-Table";#N/A,#N/A,TRUE,"STEEL";#N/A,#N/A,TRUE,"Door"}</definedName>
    <definedName name="wrn.BM._3_2" localSheetId="2" hidden="1">{#N/A,#N/A,TRUE,"Basic";#N/A,#N/A,TRUE,"EXT-TABLE";#N/A,#N/A,TRUE,"STEEL";#N/A,#N/A,TRUE,"INT-Table";#N/A,#N/A,TRUE,"STEEL";#N/A,#N/A,TRUE,"Door"}</definedName>
    <definedName name="wrn.BM._3_2" localSheetId="3" hidden="1">{#N/A,#N/A,TRUE,"Basic";#N/A,#N/A,TRUE,"EXT-TABLE";#N/A,#N/A,TRUE,"STEEL";#N/A,#N/A,TRUE,"INT-Table";#N/A,#N/A,TRUE,"STEEL";#N/A,#N/A,TRUE,"Door"}</definedName>
    <definedName name="wrn.BM._3_2" hidden="1">{#N/A,#N/A,TRUE,"Basic";#N/A,#N/A,TRUE,"EXT-TABLE";#N/A,#N/A,TRUE,"STEEL";#N/A,#N/A,TRUE,"INT-Table";#N/A,#N/A,TRUE,"STEEL";#N/A,#N/A,TRUE,"Door"}</definedName>
    <definedName name="wrn.BM._4" localSheetId="2" hidden="1">{#N/A,#N/A,TRUE,"Basic";#N/A,#N/A,TRUE,"EXT-TABLE";#N/A,#N/A,TRUE,"STEEL";#N/A,#N/A,TRUE,"INT-Table";#N/A,#N/A,TRUE,"STEEL";#N/A,#N/A,TRUE,"Door"}</definedName>
    <definedName name="wrn.BM._4" localSheetId="3" hidden="1">{#N/A,#N/A,TRUE,"Basic";#N/A,#N/A,TRUE,"EXT-TABLE";#N/A,#N/A,TRUE,"STEEL";#N/A,#N/A,TRUE,"INT-Table";#N/A,#N/A,TRUE,"STEEL";#N/A,#N/A,TRUE,"Door"}</definedName>
    <definedName name="wrn.BM._4" hidden="1">{#N/A,#N/A,TRUE,"Basic";#N/A,#N/A,TRUE,"EXT-TABLE";#N/A,#N/A,TRUE,"STEEL";#N/A,#N/A,TRUE,"INT-Table";#N/A,#N/A,TRUE,"STEEL";#N/A,#N/A,TRUE,"Door"}</definedName>
    <definedName name="wrn.BM._4_1" localSheetId="2" hidden="1">{#N/A,#N/A,TRUE,"Basic";#N/A,#N/A,TRUE,"EXT-TABLE";#N/A,#N/A,TRUE,"STEEL";#N/A,#N/A,TRUE,"INT-Table";#N/A,#N/A,TRUE,"STEEL";#N/A,#N/A,TRUE,"Door"}</definedName>
    <definedName name="wrn.BM._4_1" localSheetId="3" hidden="1">{#N/A,#N/A,TRUE,"Basic";#N/A,#N/A,TRUE,"EXT-TABLE";#N/A,#N/A,TRUE,"STEEL";#N/A,#N/A,TRUE,"INT-Table";#N/A,#N/A,TRUE,"STEEL";#N/A,#N/A,TRUE,"Door"}</definedName>
    <definedName name="wrn.BM._4_1" hidden="1">{#N/A,#N/A,TRUE,"Basic";#N/A,#N/A,TRUE,"EXT-TABLE";#N/A,#N/A,TRUE,"STEEL";#N/A,#N/A,TRUE,"INT-Table";#N/A,#N/A,TRUE,"STEEL";#N/A,#N/A,TRUE,"Door"}</definedName>
    <definedName name="wrn.BM._4_2" localSheetId="2" hidden="1">{#N/A,#N/A,TRUE,"Basic";#N/A,#N/A,TRUE,"EXT-TABLE";#N/A,#N/A,TRUE,"STEEL";#N/A,#N/A,TRUE,"INT-Table";#N/A,#N/A,TRUE,"STEEL";#N/A,#N/A,TRUE,"Door"}</definedName>
    <definedName name="wrn.BM._4_2" localSheetId="3" hidden="1">{#N/A,#N/A,TRUE,"Basic";#N/A,#N/A,TRUE,"EXT-TABLE";#N/A,#N/A,TRUE,"STEEL";#N/A,#N/A,TRUE,"INT-Table";#N/A,#N/A,TRUE,"STEEL";#N/A,#N/A,TRUE,"Door"}</definedName>
    <definedName name="wrn.BM._4_2" hidden="1">{#N/A,#N/A,TRUE,"Basic";#N/A,#N/A,TRUE,"EXT-TABLE";#N/A,#N/A,TRUE,"STEEL";#N/A,#N/A,TRUE,"INT-Table";#N/A,#N/A,TRUE,"STEEL";#N/A,#N/A,TRUE,"Door"}</definedName>
    <definedName name="wrn.BM._5" localSheetId="2" hidden="1">{#N/A,#N/A,TRUE,"Basic";#N/A,#N/A,TRUE,"EXT-TABLE";#N/A,#N/A,TRUE,"STEEL";#N/A,#N/A,TRUE,"INT-Table";#N/A,#N/A,TRUE,"STEEL";#N/A,#N/A,TRUE,"Door"}</definedName>
    <definedName name="wrn.BM._5" localSheetId="3" hidden="1">{#N/A,#N/A,TRUE,"Basic";#N/A,#N/A,TRUE,"EXT-TABLE";#N/A,#N/A,TRUE,"STEEL";#N/A,#N/A,TRUE,"INT-Table";#N/A,#N/A,TRUE,"STEEL";#N/A,#N/A,TRUE,"Door"}</definedName>
    <definedName name="wrn.BM._5" hidden="1">{#N/A,#N/A,TRUE,"Basic";#N/A,#N/A,TRUE,"EXT-TABLE";#N/A,#N/A,TRUE,"STEEL";#N/A,#N/A,TRUE,"INT-Table";#N/A,#N/A,TRUE,"STEEL";#N/A,#N/A,TRUE,"Door"}</definedName>
    <definedName name="wrn.BM._5_1" localSheetId="2" hidden="1">{#N/A,#N/A,TRUE,"Basic";#N/A,#N/A,TRUE,"EXT-TABLE";#N/A,#N/A,TRUE,"STEEL";#N/A,#N/A,TRUE,"INT-Table";#N/A,#N/A,TRUE,"STEEL";#N/A,#N/A,TRUE,"Door"}</definedName>
    <definedName name="wrn.BM._5_1" localSheetId="3" hidden="1">{#N/A,#N/A,TRUE,"Basic";#N/A,#N/A,TRUE,"EXT-TABLE";#N/A,#N/A,TRUE,"STEEL";#N/A,#N/A,TRUE,"INT-Table";#N/A,#N/A,TRUE,"STEEL";#N/A,#N/A,TRUE,"Door"}</definedName>
    <definedName name="wrn.BM._5_1" hidden="1">{#N/A,#N/A,TRUE,"Basic";#N/A,#N/A,TRUE,"EXT-TABLE";#N/A,#N/A,TRUE,"STEEL";#N/A,#N/A,TRUE,"INT-Table";#N/A,#N/A,TRUE,"STEEL";#N/A,#N/A,TRUE,"Door"}</definedName>
    <definedName name="wrn.BM._5_2" localSheetId="2" hidden="1">{#N/A,#N/A,TRUE,"Basic";#N/A,#N/A,TRUE,"EXT-TABLE";#N/A,#N/A,TRUE,"STEEL";#N/A,#N/A,TRUE,"INT-Table";#N/A,#N/A,TRUE,"STEEL";#N/A,#N/A,TRUE,"Door"}</definedName>
    <definedName name="wrn.BM._5_2" localSheetId="3" hidden="1">{#N/A,#N/A,TRUE,"Basic";#N/A,#N/A,TRUE,"EXT-TABLE";#N/A,#N/A,TRUE,"STEEL";#N/A,#N/A,TRUE,"INT-Table";#N/A,#N/A,TRUE,"STEEL";#N/A,#N/A,TRUE,"Door"}</definedName>
    <definedName name="wrn.BM._5_2" hidden="1">{#N/A,#N/A,TRUE,"Basic";#N/A,#N/A,TRUE,"EXT-TABLE";#N/A,#N/A,TRUE,"STEEL";#N/A,#N/A,TRUE,"INT-Table";#N/A,#N/A,TRUE,"STEEL";#N/A,#N/A,TRUE,"Door"}</definedName>
    <definedName name="wrn.BOOK11." localSheetId="2" hidden="1">{"SUM",#N/A,FALSE,"summary";"BOOK11-1",#N/A,FALSE,"1CityGarden";"BOOK11-2",#N/A,FALSE,"2CountryGarden";"BOOK11-3",#N/A,FALSE,"3JUNGLE";"BOOK11-4CIVIL",#N/A,FALSE,"CIVIL"}</definedName>
    <definedName name="wrn.BOOK11." localSheetId="3" hidden="1">{"SUM",#N/A,FALSE,"summary";"BOOK11-1",#N/A,FALSE,"1CityGarden";"BOOK11-2",#N/A,FALSE,"2CountryGarden";"BOOK11-3",#N/A,FALSE,"3JUNGLE";"BOOK11-4CIVIL",#N/A,FALSE,"CIVIL"}</definedName>
    <definedName name="wrn.BOOK11." hidden="1">{"SUM",#N/A,FALSE,"summary";"BOOK11-1",#N/A,FALSE,"1CityGarden";"BOOK11-2",#N/A,FALSE,"2CountryGarden";"BOOK11-3",#N/A,FALSE,"3JUNGLE";"BOOK11-4CIVIL",#N/A,FALSE,"CIVIL"}</definedName>
    <definedName name="wrn.Boq_summary." localSheetId="2" hidden="1">{#N/A,#N/A,FALSE,"Sum_BOQ";#N/A,#N/A,FALSE,"Preliminary";#N/A,#N/A,FALSE,"Sum_Prelim";#N/A,#N/A,FALSE,"Prime Cost&amp;Prov_sum"}</definedName>
    <definedName name="wrn.Boq_summary." localSheetId="3" hidden="1">{#N/A,#N/A,FALSE,"Sum_BOQ";#N/A,#N/A,FALSE,"Preliminary";#N/A,#N/A,FALSE,"Sum_Prelim";#N/A,#N/A,FALSE,"Prime Cost&amp;Prov_sum"}</definedName>
    <definedName name="wrn.Boq_summary." hidden="1">{#N/A,#N/A,FALSE,"Sum_BOQ";#N/A,#N/A,FALSE,"Preliminary";#N/A,#N/A,FALSE,"Sum_Prelim";#N/A,#N/A,FALSE,"Prime Cost&amp;Prov_sum"}</definedName>
    <definedName name="wrn.CBA."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1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localSheetId="11"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1"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2"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10"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15"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18"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17"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16"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14"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13"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localSheetId="3"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localSheetId="1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10"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15"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18"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17"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16"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14"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13"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localSheetId="3"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chi._.tiÆt." localSheetId="50" hidden="1">{#N/A,#N/A,FALSE,"Chi tiÆt"}</definedName>
    <definedName name="wrn.chi._.tiÆt." localSheetId="11" hidden="1">{#N/A,#N/A,FALSE,"Chi tiÆt"}</definedName>
    <definedName name="wrn.chi._.tiÆt." localSheetId="1" hidden="1">{#N/A,#N/A,FALSE,"Chi tiÆt"}</definedName>
    <definedName name="wrn.chi._.tiÆt." localSheetId="2" hidden="1">{#N/A,#N/A,FALSE,"Chi tiÆt"}</definedName>
    <definedName name="wrn.chi._.tiÆt." localSheetId="10" hidden="1">{#N/A,#N/A,FALSE,"Chi tiÆt"}</definedName>
    <definedName name="wrn.chi._.tiÆt." localSheetId="15" hidden="1">{#N/A,#N/A,FALSE,"Chi tiÆt"}</definedName>
    <definedName name="wrn.chi._.tiÆt." localSheetId="18" hidden="1">{#N/A,#N/A,FALSE,"Chi tiÆt"}</definedName>
    <definedName name="wrn.chi._.tiÆt." localSheetId="17" hidden="1">{#N/A,#N/A,FALSE,"Chi tiÆt"}</definedName>
    <definedName name="wrn.chi._.tiÆt." localSheetId="16" hidden="1">{#N/A,#N/A,FALSE,"Chi tiÆt"}</definedName>
    <definedName name="wrn.chi._.tiÆt." localSheetId="14" hidden="1">{#N/A,#N/A,FALSE,"Chi tiÆt"}</definedName>
    <definedName name="wrn.chi._.tiÆt." localSheetId="13" hidden="1">{#N/A,#N/A,FALSE,"Chi tiÆt"}</definedName>
    <definedName name="wrn.chi._.tiÆt." localSheetId="3" hidden="1">{#N/A,#N/A,FALSE,"Chi tiÆt"}</definedName>
    <definedName name="wrn.chi._.tiÆt." hidden="1">{#N/A,#N/A,FALSE,"Chi tiÆt"}</definedName>
    <definedName name="wrn.Clients._.Office._.and._.sum." localSheetId="11" hidden="1">{#N/A,#N/A,FALSE,"Clients Office";#N/A,#N/A,FALSE,"Co Sum"}</definedName>
    <definedName name="wrn.Clients._.Office._.and._.sum." localSheetId="1" hidden="1">{#N/A,#N/A,FALSE,"Clients Office";#N/A,#N/A,FALSE,"Co Sum"}</definedName>
    <definedName name="wrn.Clients._.Office._.and._.sum." localSheetId="2" hidden="1">{#N/A,#N/A,FALSE,"Clients Office";#N/A,#N/A,FALSE,"Co Sum"}</definedName>
    <definedName name="wrn.Clients._.Office._.and._.sum." localSheetId="10" hidden="1">{#N/A,#N/A,FALSE,"Clients Office";#N/A,#N/A,FALSE,"Co Sum"}</definedName>
    <definedName name="wrn.Clients._.Office._.and._.sum." localSheetId="15" hidden="1">{#N/A,#N/A,FALSE,"Clients Office";#N/A,#N/A,FALSE,"Co Sum"}</definedName>
    <definedName name="wrn.Clients._.Office._.and._.sum." localSheetId="18" hidden="1">{#N/A,#N/A,FALSE,"Clients Office";#N/A,#N/A,FALSE,"Co Sum"}</definedName>
    <definedName name="wrn.Clients._.Office._.and._.sum." localSheetId="17" hidden="1">{#N/A,#N/A,FALSE,"Clients Office";#N/A,#N/A,FALSE,"Co Sum"}</definedName>
    <definedName name="wrn.Clients._.Office._.and._.sum." localSheetId="16" hidden="1">{#N/A,#N/A,FALSE,"Clients Office";#N/A,#N/A,FALSE,"Co Sum"}</definedName>
    <definedName name="wrn.Clients._.Office._.and._.sum." localSheetId="14" hidden="1">{#N/A,#N/A,FALSE,"Clients Office";#N/A,#N/A,FALSE,"Co Sum"}</definedName>
    <definedName name="wrn.Clients._.Office._.and._.sum." localSheetId="13" hidden="1">{#N/A,#N/A,FALSE,"Clients Office";#N/A,#N/A,FALSE,"Co Sum"}</definedName>
    <definedName name="wrn.Clients._.Office._.and._.sum." localSheetId="3" hidden="1">{#N/A,#N/A,FALSE,"Clients Office";#N/A,#N/A,FALSE,"Co Sum"}</definedName>
    <definedName name="wrn.Clients._.Office._.and._.sum." hidden="1">{#N/A,#N/A,FALSE,"Clients Office";#N/A,#N/A,FALSE,"Co Sum"}</definedName>
    <definedName name="wrn.Complete._.Cost._.Sheet." localSheetId="1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0"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5"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8"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7"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6"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4"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13"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localSheetId="3"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g." localSheetId="50" hidden="1">{#N/A,#N/A,FALSE,"Sheet1"}</definedName>
    <definedName name="wrn.cong." localSheetId="11" hidden="1">{#N/A,#N/A,FALSE,"Sheet1"}</definedName>
    <definedName name="wrn.cong." localSheetId="1" hidden="1">{#N/A,#N/A,FALSE,"Sheet1"}</definedName>
    <definedName name="wrn.cong." localSheetId="2" hidden="1">{#N/A,#N/A,FALSE,"Sheet1"}</definedName>
    <definedName name="wrn.cong." localSheetId="10" hidden="1">{#N/A,#N/A,FALSE,"Sheet1"}</definedName>
    <definedName name="wrn.cong." localSheetId="15" hidden="1">{#N/A,#N/A,FALSE,"Sheet1"}</definedName>
    <definedName name="wrn.cong." localSheetId="18" hidden="1">{#N/A,#N/A,FALSE,"Sheet1"}</definedName>
    <definedName name="wrn.cong." localSheetId="17" hidden="1">{#N/A,#N/A,FALSE,"Sheet1"}</definedName>
    <definedName name="wrn.cong." localSheetId="16" hidden="1">{#N/A,#N/A,FALSE,"Sheet1"}</definedName>
    <definedName name="wrn.cong." localSheetId="14" hidden="1">{#N/A,#N/A,FALSE,"Sheet1"}</definedName>
    <definedName name="wrn.cong." localSheetId="13" hidden="1">{#N/A,#N/A,FALSE,"Sheet1"}</definedName>
    <definedName name="wrn.cong." localSheetId="3" hidden="1">{#N/A,#N/A,FALSE,"Sheet1"}</definedName>
    <definedName name="wrn.cong." hidden="1">{#N/A,#N/A,FALSE,"Sheet1"}</definedName>
    <definedName name="wrn.Cost._.Summary." localSheetId="11" hidden="1">{"Cost Summary",#N/A,FALSE,"B";"Cost Detail 1",#N/A,FALSE,"C";"Cost Detail 2",#N/A,FALSE,"C"}</definedName>
    <definedName name="wrn.Cost._.Summary." localSheetId="1" hidden="1">{"Cost Summary",#N/A,FALSE,"B";"Cost Detail 1",#N/A,FALSE,"C";"Cost Detail 2",#N/A,FALSE,"C"}</definedName>
    <definedName name="wrn.Cost._.Summary." localSheetId="2" hidden="1">{"Cost Summary",#N/A,FALSE,"B";"Cost Detail 1",#N/A,FALSE,"C";"Cost Detail 2",#N/A,FALSE,"C"}</definedName>
    <definedName name="wrn.Cost._.Summary." localSheetId="10" hidden="1">{"Cost Summary",#N/A,FALSE,"B";"Cost Detail 1",#N/A,FALSE,"C";"Cost Detail 2",#N/A,FALSE,"C"}</definedName>
    <definedName name="wrn.Cost._.Summary." localSheetId="15" hidden="1">{"Cost Summary",#N/A,FALSE,"B";"Cost Detail 1",#N/A,FALSE,"C";"Cost Detail 2",#N/A,FALSE,"C"}</definedName>
    <definedName name="wrn.Cost._.Summary." localSheetId="18" hidden="1">{"Cost Summary",#N/A,FALSE,"B";"Cost Detail 1",#N/A,FALSE,"C";"Cost Detail 2",#N/A,FALSE,"C"}</definedName>
    <definedName name="wrn.Cost._.Summary." localSheetId="17" hidden="1">{"Cost Summary",#N/A,FALSE,"B";"Cost Detail 1",#N/A,FALSE,"C";"Cost Detail 2",#N/A,FALSE,"C"}</definedName>
    <definedName name="wrn.Cost._.Summary." localSheetId="16" hidden="1">{"Cost Summary",#N/A,FALSE,"B";"Cost Detail 1",#N/A,FALSE,"C";"Cost Detail 2",#N/A,FALSE,"C"}</definedName>
    <definedName name="wrn.Cost._.Summary." localSheetId="14" hidden="1">{"Cost Summary",#N/A,FALSE,"B";"Cost Detail 1",#N/A,FALSE,"C";"Cost Detail 2",#N/A,FALSE,"C"}</definedName>
    <definedName name="wrn.Cost._.Summary." localSheetId="13" hidden="1">{"Cost Summary",#N/A,FALSE,"B";"Cost Detail 1",#N/A,FALSE,"C";"Cost Detail 2",#N/A,FALSE,"C"}</definedName>
    <definedName name="wrn.Cost._.Summary." localSheetId="3" hidden="1">{"Cost Summary",#N/A,FALSE,"B";"Cost Detail 1",#N/A,FALSE,"C";"Cost Detail 2",#N/A,FALSE,"C"}</definedName>
    <definedName name="wrn.Cost._.Summary." hidden="1">{"Cost Summary",#N/A,FALSE,"B";"Cost Detail 1",#N/A,FALSE,"C";"Cost Detail 2",#N/A,FALSE,"C"}</definedName>
    <definedName name="wrn.Cost_Currency1." localSheetId="11" hidden="1">{#N/A,#N/A,FALSE,"valuta1"}</definedName>
    <definedName name="wrn.Cost_Currency1." localSheetId="1" hidden="1">{#N/A,#N/A,FALSE,"valuta1"}</definedName>
    <definedName name="wrn.Cost_Currency1." localSheetId="2" hidden="1">{#N/A,#N/A,FALSE,"valuta1"}</definedName>
    <definedName name="wrn.Cost_Currency1." localSheetId="10" hidden="1">{#N/A,#N/A,FALSE,"valuta1"}</definedName>
    <definedName name="wrn.Cost_Currency1." localSheetId="15" hidden="1">{#N/A,#N/A,FALSE,"valuta1"}</definedName>
    <definedName name="wrn.Cost_Currency1." localSheetId="18" hidden="1">{#N/A,#N/A,FALSE,"valuta1"}</definedName>
    <definedName name="wrn.Cost_Currency1." localSheetId="17" hidden="1">{#N/A,#N/A,FALSE,"valuta1"}</definedName>
    <definedName name="wrn.Cost_Currency1." localSheetId="16" hidden="1">{#N/A,#N/A,FALSE,"valuta1"}</definedName>
    <definedName name="wrn.Cost_Currency1." localSheetId="14" hidden="1">{#N/A,#N/A,FALSE,"valuta1"}</definedName>
    <definedName name="wrn.Cost_Currency1." localSheetId="13" hidden="1">{#N/A,#N/A,FALSE,"valuta1"}</definedName>
    <definedName name="wrn.Cost_Currency1." localSheetId="3" hidden="1">{#N/A,#N/A,FALSE,"valuta1"}</definedName>
    <definedName name="wrn.Cost_Currency1." hidden="1">{#N/A,#N/A,FALSE,"valuta1"}</definedName>
    <definedName name="wrn.costprint." localSheetId="11" hidden="1">{"cost",#N/A,FALSE,"B";"Sum",#N/A,FALSE,"C";"Sal1",#N/A,FALSE,"D";"Sal2",#N/A,FALSE,"D";"Mob",#N/A,FALSE,"E";"Eqpcst1",#N/A,FALSE,"F";"Eqpcst2",#N/A,FALSE,"F";"Eqpcst3",#N/A,FALSE,"F";"Est1",#N/A,FALSE,"G";"Est2",#N/A,FALSE,"G";"Fin",#N/A,FALSE,"H";"EqpCal",#N/A,FALSE,"I";"ManCal1",#N/A,FALSE,"J";"ManCal2",#N/A,FALSE,"J";"Consm",#N/A,FALSE,"L";"B O",#N/A,FALSE,"M";"S C",#N/A,FALSE,"N"}</definedName>
    <definedName name="wrn.costprint." localSheetId="1" hidden="1">{"cost",#N/A,FALSE,"B";"Sum",#N/A,FALSE,"C";"Sal1",#N/A,FALSE,"D";"Sal2",#N/A,FALSE,"D";"Mob",#N/A,FALSE,"E";"Eqpcst1",#N/A,FALSE,"F";"Eqpcst2",#N/A,FALSE,"F";"Eqpcst3",#N/A,FALSE,"F";"Est1",#N/A,FALSE,"G";"Est2",#N/A,FALSE,"G";"Fin",#N/A,FALSE,"H";"EqpCal",#N/A,FALSE,"I";"ManCal1",#N/A,FALSE,"J";"ManCal2",#N/A,FALSE,"J";"Consm",#N/A,FALSE,"L";"B O",#N/A,FALSE,"M";"S C",#N/A,FALSE,"N"}</definedName>
    <definedName name="wrn.costprint." localSheetId="2" hidden="1">{"cost",#N/A,FALSE,"B";"Sum",#N/A,FALSE,"C";"Sal1",#N/A,FALSE,"D";"Sal2",#N/A,FALSE,"D";"Mob",#N/A,FALSE,"E";"Eqpcst1",#N/A,FALSE,"F";"Eqpcst2",#N/A,FALSE,"F";"Eqpcst3",#N/A,FALSE,"F";"Est1",#N/A,FALSE,"G";"Est2",#N/A,FALSE,"G";"Fin",#N/A,FALSE,"H";"EqpCal",#N/A,FALSE,"I";"ManCal1",#N/A,FALSE,"J";"ManCal2",#N/A,FALSE,"J";"Consm",#N/A,FALSE,"L";"B O",#N/A,FALSE,"M";"S C",#N/A,FALSE,"N"}</definedName>
    <definedName name="wrn.costprint." localSheetId="10" hidden="1">{"cost",#N/A,FALSE,"B";"Sum",#N/A,FALSE,"C";"Sal1",#N/A,FALSE,"D";"Sal2",#N/A,FALSE,"D";"Mob",#N/A,FALSE,"E";"Eqpcst1",#N/A,FALSE,"F";"Eqpcst2",#N/A,FALSE,"F";"Eqpcst3",#N/A,FALSE,"F";"Est1",#N/A,FALSE,"G";"Est2",#N/A,FALSE,"G";"Fin",#N/A,FALSE,"H";"EqpCal",#N/A,FALSE,"I";"ManCal1",#N/A,FALSE,"J";"ManCal2",#N/A,FALSE,"J";"Consm",#N/A,FALSE,"L";"B O",#N/A,FALSE,"M";"S C",#N/A,FALSE,"N"}</definedName>
    <definedName name="wrn.costprint." localSheetId="15" hidden="1">{"cost",#N/A,FALSE,"B";"Sum",#N/A,FALSE,"C";"Sal1",#N/A,FALSE,"D";"Sal2",#N/A,FALSE,"D";"Mob",#N/A,FALSE,"E";"Eqpcst1",#N/A,FALSE,"F";"Eqpcst2",#N/A,FALSE,"F";"Eqpcst3",#N/A,FALSE,"F";"Est1",#N/A,FALSE,"G";"Est2",#N/A,FALSE,"G";"Fin",#N/A,FALSE,"H";"EqpCal",#N/A,FALSE,"I";"ManCal1",#N/A,FALSE,"J";"ManCal2",#N/A,FALSE,"J";"Consm",#N/A,FALSE,"L";"B O",#N/A,FALSE,"M";"S C",#N/A,FALSE,"N"}</definedName>
    <definedName name="wrn.costprint." localSheetId="18" hidden="1">{"cost",#N/A,FALSE,"B";"Sum",#N/A,FALSE,"C";"Sal1",#N/A,FALSE,"D";"Sal2",#N/A,FALSE,"D";"Mob",#N/A,FALSE,"E";"Eqpcst1",#N/A,FALSE,"F";"Eqpcst2",#N/A,FALSE,"F";"Eqpcst3",#N/A,FALSE,"F";"Est1",#N/A,FALSE,"G";"Est2",#N/A,FALSE,"G";"Fin",#N/A,FALSE,"H";"EqpCal",#N/A,FALSE,"I";"ManCal1",#N/A,FALSE,"J";"ManCal2",#N/A,FALSE,"J";"Consm",#N/A,FALSE,"L";"B O",#N/A,FALSE,"M";"S C",#N/A,FALSE,"N"}</definedName>
    <definedName name="wrn.costprint." localSheetId="17" hidden="1">{"cost",#N/A,FALSE,"B";"Sum",#N/A,FALSE,"C";"Sal1",#N/A,FALSE,"D";"Sal2",#N/A,FALSE,"D";"Mob",#N/A,FALSE,"E";"Eqpcst1",#N/A,FALSE,"F";"Eqpcst2",#N/A,FALSE,"F";"Eqpcst3",#N/A,FALSE,"F";"Est1",#N/A,FALSE,"G";"Est2",#N/A,FALSE,"G";"Fin",#N/A,FALSE,"H";"EqpCal",#N/A,FALSE,"I";"ManCal1",#N/A,FALSE,"J";"ManCal2",#N/A,FALSE,"J";"Consm",#N/A,FALSE,"L";"B O",#N/A,FALSE,"M";"S C",#N/A,FALSE,"N"}</definedName>
    <definedName name="wrn.costprint." localSheetId="16" hidden="1">{"cost",#N/A,FALSE,"B";"Sum",#N/A,FALSE,"C";"Sal1",#N/A,FALSE,"D";"Sal2",#N/A,FALSE,"D";"Mob",#N/A,FALSE,"E";"Eqpcst1",#N/A,FALSE,"F";"Eqpcst2",#N/A,FALSE,"F";"Eqpcst3",#N/A,FALSE,"F";"Est1",#N/A,FALSE,"G";"Est2",#N/A,FALSE,"G";"Fin",#N/A,FALSE,"H";"EqpCal",#N/A,FALSE,"I";"ManCal1",#N/A,FALSE,"J";"ManCal2",#N/A,FALSE,"J";"Consm",#N/A,FALSE,"L";"B O",#N/A,FALSE,"M";"S C",#N/A,FALSE,"N"}</definedName>
    <definedName name="wrn.costprint." localSheetId="14" hidden="1">{"cost",#N/A,FALSE,"B";"Sum",#N/A,FALSE,"C";"Sal1",#N/A,FALSE,"D";"Sal2",#N/A,FALSE,"D";"Mob",#N/A,FALSE,"E";"Eqpcst1",#N/A,FALSE,"F";"Eqpcst2",#N/A,FALSE,"F";"Eqpcst3",#N/A,FALSE,"F";"Est1",#N/A,FALSE,"G";"Est2",#N/A,FALSE,"G";"Fin",#N/A,FALSE,"H";"EqpCal",#N/A,FALSE,"I";"ManCal1",#N/A,FALSE,"J";"ManCal2",#N/A,FALSE,"J";"Consm",#N/A,FALSE,"L";"B O",#N/A,FALSE,"M";"S C",#N/A,FALSE,"N"}</definedName>
    <definedName name="wrn.costprint." localSheetId="13" hidden="1">{"cost",#N/A,FALSE,"B";"Sum",#N/A,FALSE,"C";"Sal1",#N/A,FALSE,"D";"Sal2",#N/A,FALSE,"D";"Mob",#N/A,FALSE,"E";"Eqpcst1",#N/A,FALSE,"F";"Eqpcst2",#N/A,FALSE,"F";"Eqpcst3",#N/A,FALSE,"F";"Est1",#N/A,FALSE,"G";"Est2",#N/A,FALSE,"G";"Fin",#N/A,FALSE,"H";"EqpCal",#N/A,FALSE,"I";"ManCal1",#N/A,FALSE,"J";"ManCal2",#N/A,FALSE,"J";"Consm",#N/A,FALSE,"L";"B O",#N/A,FALSE,"M";"S C",#N/A,FALSE,"N"}</definedName>
    <definedName name="wrn.costprint." localSheetId="3" hidden="1">{"cost",#N/A,FALSE,"B";"Sum",#N/A,FALSE,"C";"Sal1",#N/A,FALSE,"D";"Sal2",#N/A,FALSE,"D";"Mob",#N/A,FALSE,"E";"Eqpcst1",#N/A,FALSE,"F";"Eqpcst2",#N/A,FALSE,"F";"Eqpcst3",#N/A,FALSE,"F";"Est1",#N/A,FALSE,"G";"Est2",#N/A,FALSE,"G";"Fin",#N/A,FALSE,"H";"EqpCal",#N/A,FALSE,"I";"ManCal1",#N/A,FALSE,"J";"ManCal2",#N/A,FALSE,"J";"Consm",#N/A,FALSE,"L";"B O",#N/A,FALSE,"M";"S C",#N/A,FALSE,"N"}</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localSheetId="11" hidden="1">{"cost",#N/A,FALSE,"B";"Sum",#N/A,FALSE,"C";"Sal1",#N/A,FALSE,"D";"Sal2",#N/A,FALSE,"D";"Mob",#N/A,FALSE,"E";"Eqpcst1",#N/A,FALSE,"F";"Eqpcst2",#N/A,FALSE,"F";"Eqpcst3",#N/A,FALSE,"F";"Est1",#N/A,FALSE,"G";"Est2",#N/A,FALSE,"G";"Fin",#N/A,FALSE,"H";"EqpCal",#N/A,FALSE,"I";"ManCal1",#N/A,FALSE,"J";"ManCal2",#N/A,FALSE,"J";"Consm",#N/A,FALSE,"L";"B O",#N/A,FALSE,"M";"S C",#N/A,FALSE,"N"}</definedName>
    <definedName name="wrn.cp" localSheetId="1" hidden="1">{"cost",#N/A,FALSE,"B";"Sum",#N/A,FALSE,"C";"Sal1",#N/A,FALSE,"D";"Sal2",#N/A,FALSE,"D";"Mob",#N/A,FALSE,"E";"Eqpcst1",#N/A,FALSE,"F";"Eqpcst2",#N/A,FALSE,"F";"Eqpcst3",#N/A,FALSE,"F";"Est1",#N/A,FALSE,"G";"Est2",#N/A,FALSE,"G";"Fin",#N/A,FALSE,"H";"EqpCal",#N/A,FALSE,"I";"ManCal1",#N/A,FALSE,"J";"ManCal2",#N/A,FALSE,"J";"Consm",#N/A,FALSE,"L";"B O",#N/A,FALSE,"M";"S C",#N/A,FALSE,"N"}</definedName>
    <definedName name="wrn.cp" localSheetId="2" hidden="1">{"cost",#N/A,FALSE,"B";"Sum",#N/A,FALSE,"C";"Sal1",#N/A,FALSE,"D";"Sal2",#N/A,FALSE,"D";"Mob",#N/A,FALSE,"E";"Eqpcst1",#N/A,FALSE,"F";"Eqpcst2",#N/A,FALSE,"F";"Eqpcst3",#N/A,FALSE,"F";"Est1",#N/A,FALSE,"G";"Est2",#N/A,FALSE,"G";"Fin",#N/A,FALSE,"H";"EqpCal",#N/A,FALSE,"I";"ManCal1",#N/A,FALSE,"J";"ManCal2",#N/A,FALSE,"J";"Consm",#N/A,FALSE,"L";"B O",#N/A,FALSE,"M";"S C",#N/A,FALSE,"N"}</definedName>
    <definedName name="wrn.cp" localSheetId="10" hidden="1">{"cost",#N/A,FALSE,"B";"Sum",#N/A,FALSE,"C";"Sal1",#N/A,FALSE,"D";"Sal2",#N/A,FALSE,"D";"Mob",#N/A,FALSE,"E";"Eqpcst1",#N/A,FALSE,"F";"Eqpcst2",#N/A,FALSE,"F";"Eqpcst3",#N/A,FALSE,"F";"Est1",#N/A,FALSE,"G";"Est2",#N/A,FALSE,"G";"Fin",#N/A,FALSE,"H";"EqpCal",#N/A,FALSE,"I";"ManCal1",#N/A,FALSE,"J";"ManCal2",#N/A,FALSE,"J";"Consm",#N/A,FALSE,"L";"B O",#N/A,FALSE,"M";"S C",#N/A,FALSE,"N"}</definedName>
    <definedName name="wrn.cp" localSheetId="15" hidden="1">{"cost",#N/A,FALSE,"B";"Sum",#N/A,FALSE,"C";"Sal1",#N/A,FALSE,"D";"Sal2",#N/A,FALSE,"D";"Mob",#N/A,FALSE,"E";"Eqpcst1",#N/A,FALSE,"F";"Eqpcst2",#N/A,FALSE,"F";"Eqpcst3",#N/A,FALSE,"F";"Est1",#N/A,FALSE,"G";"Est2",#N/A,FALSE,"G";"Fin",#N/A,FALSE,"H";"EqpCal",#N/A,FALSE,"I";"ManCal1",#N/A,FALSE,"J";"ManCal2",#N/A,FALSE,"J";"Consm",#N/A,FALSE,"L";"B O",#N/A,FALSE,"M";"S C",#N/A,FALSE,"N"}</definedName>
    <definedName name="wrn.cp" localSheetId="18" hidden="1">{"cost",#N/A,FALSE,"B";"Sum",#N/A,FALSE,"C";"Sal1",#N/A,FALSE,"D";"Sal2",#N/A,FALSE,"D";"Mob",#N/A,FALSE,"E";"Eqpcst1",#N/A,FALSE,"F";"Eqpcst2",#N/A,FALSE,"F";"Eqpcst3",#N/A,FALSE,"F";"Est1",#N/A,FALSE,"G";"Est2",#N/A,FALSE,"G";"Fin",#N/A,FALSE,"H";"EqpCal",#N/A,FALSE,"I";"ManCal1",#N/A,FALSE,"J";"ManCal2",#N/A,FALSE,"J";"Consm",#N/A,FALSE,"L";"B O",#N/A,FALSE,"M";"S C",#N/A,FALSE,"N"}</definedName>
    <definedName name="wrn.cp" localSheetId="17" hidden="1">{"cost",#N/A,FALSE,"B";"Sum",#N/A,FALSE,"C";"Sal1",#N/A,FALSE,"D";"Sal2",#N/A,FALSE,"D";"Mob",#N/A,FALSE,"E";"Eqpcst1",#N/A,FALSE,"F";"Eqpcst2",#N/A,FALSE,"F";"Eqpcst3",#N/A,FALSE,"F";"Est1",#N/A,FALSE,"G";"Est2",#N/A,FALSE,"G";"Fin",#N/A,FALSE,"H";"EqpCal",#N/A,FALSE,"I";"ManCal1",#N/A,FALSE,"J";"ManCal2",#N/A,FALSE,"J";"Consm",#N/A,FALSE,"L";"B O",#N/A,FALSE,"M";"S C",#N/A,FALSE,"N"}</definedName>
    <definedName name="wrn.cp" localSheetId="16" hidden="1">{"cost",#N/A,FALSE,"B";"Sum",#N/A,FALSE,"C";"Sal1",#N/A,FALSE,"D";"Sal2",#N/A,FALSE,"D";"Mob",#N/A,FALSE,"E";"Eqpcst1",#N/A,FALSE,"F";"Eqpcst2",#N/A,FALSE,"F";"Eqpcst3",#N/A,FALSE,"F";"Est1",#N/A,FALSE,"G";"Est2",#N/A,FALSE,"G";"Fin",#N/A,FALSE,"H";"EqpCal",#N/A,FALSE,"I";"ManCal1",#N/A,FALSE,"J";"ManCal2",#N/A,FALSE,"J";"Consm",#N/A,FALSE,"L";"B O",#N/A,FALSE,"M";"S C",#N/A,FALSE,"N"}</definedName>
    <definedName name="wrn.cp" localSheetId="14" hidden="1">{"cost",#N/A,FALSE,"B";"Sum",#N/A,FALSE,"C";"Sal1",#N/A,FALSE,"D";"Sal2",#N/A,FALSE,"D";"Mob",#N/A,FALSE,"E";"Eqpcst1",#N/A,FALSE,"F";"Eqpcst2",#N/A,FALSE,"F";"Eqpcst3",#N/A,FALSE,"F";"Est1",#N/A,FALSE,"G";"Est2",#N/A,FALSE,"G";"Fin",#N/A,FALSE,"H";"EqpCal",#N/A,FALSE,"I";"ManCal1",#N/A,FALSE,"J";"ManCal2",#N/A,FALSE,"J";"Consm",#N/A,FALSE,"L";"B O",#N/A,FALSE,"M";"S C",#N/A,FALSE,"N"}</definedName>
    <definedName name="wrn.cp" localSheetId="13" hidden="1">{"cost",#N/A,FALSE,"B";"Sum",#N/A,FALSE,"C";"Sal1",#N/A,FALSE,"D";"Sal2",#N/A,FALSE,"D";"Mob",#N/A,FALSE,"E";"Eqpcst1",#N/A,FALSE,"F";"Eqpcst2",#N/A,FALSE,"F";"Eqpcst3",#N/A,FALSE,"F";"Est1",#N/A,FALSE,"G";"Est2",#N/A,FALSE,"G";"Fin",#N/A,FALSE,"H";"EqpCal",#N/A,FALSE,"I";"ManCal1",#N/A,FALSE,"J";"ManCal2",#N/A,FALSE,"J";"Consm",#N/A,FALSE,"L";"B O",#N/A,FALSE,"M";"S C",#N/A,FALSE,"N"}</definedName>
    <definedName name="wrn.cp" localSheetId="3"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equip." localSheetId="11" hidden="1">{#N/A,#N/A,FALSE,"BLOW";#N/A,#N/A,FALSE,"EXPAND";#N/A,#N/A,FALSE,"DRUM";#N/A,#N/A,FALSE,"DRYER";#N/A,#N/A,FALSE,"EXCH";#N/A,#N/A,FALSE,"FILTER";#N/A,#N/A,FALSE,"FURN";#N/A,#N/A,FALSE,"AGITATE";#N/A,#N/A,FALSE,"PUMP";#N/A,#N/A,FALSE,"REACT";#N/A,#N/A,FALSE,"TANK";#N/A,#N/A,FALSE,"TOWER";#N/A,#N/A,FALSE,"GEN"}</definedName>
    <definedName name="wrn.equip." localSheetId="1" hidden="1">{#N/A,#N/A,FALSE,"BLOW";#N/A,#N/A,FALSE,"EXPAND";#N/A,#N/A,FALSE,"DRUM";#N/A,#N/A,FALSE,"DRYER";#N/A,#N/A,FALSE,"EXCH";#N/A,#N/A,FALSE,"FILTER";#N/A,#N/A,FALSE,"FURN";#N/A,#N/A,FALSE,"AGITATE";#N/A,#N/A,FALSE,"PUMP";#N/A,#N/A,FALSE,"REACT";#N/A,#N/A,FALSE,"TANK";#N/A,#N/A,FALSE,"TOWER";#N/A,#N/A,FALSE,"GEN"}</definedName>
    <definedName name="wrn.equip." localSheetId="2" hidden="1">{#N/A,#N/A,FALSE,"BLOW";#N/A,#N/A,FALSE,"EXPAND";#N/A,#N/A,FALSE,"DRUM";#N/A,#N/A,FALSE,"DRYER";#N/A,#N/A,FALSE,"EXCH";#N/A,#N/A,FALSE,"FILTER";#N/A,#N/A,FALSE,"FURN";#N/A,#N/A,FALSE,"AGITATE";#N/A,#N/A,FALSE,"PUMP";#N/A,#N/A,FALSE,"REACT";#N/A,#N/A,FALSE,"TANK";#N/A,#N/A,FALSE,"TOWER";#N/A,#N/A,FALSE,"GEN"}</definedName>
    <definedName name="wrn.equip." localSheetId="10" hidden="1">{#N/A,#N/A,FALSE,"BLOW";#N/A,#N/A,FALSE,"EXPAND";#N/A,#N/A,FALSE,"DRUM";#N/A,#N/A,FALSE,"DRYER";#N/A,#N/A,FALSE,"EXCH";#N/A,#N/A,FALSE,"FILTER";#N/A,#N/A,FALSE,"FURN";#N/A,#N/A,FALSE,"AGITATE";#N/A,#N/A,FALSE,"PUMP";#N/A,#N/A,FALSE,"REACT";#N/A,#N/A,FALSE,"TANK";#N/A,#N/A,FALSE,"TOWER";#N/A,#N/A,FALSE,"GEN"}</definedName>
    <definedName name="wrn.equip." localSheetId="15" hidden="1">{#N/A,#N/A,FALSE,"BLOW";#N/A,#N/A,FALSE,"EXPAND";#N/A,#N/A,FALSE,"DRUM";#N/A,#N/A,FALSE,"DRYER";#N/A,#N/A,FALSE,"EXCH";#N/A,#N/A,FALSE,"FILTER";#N/A,#N/A,FALSE,"FURN";#N/A,#N/A,FALSE,"AGITATE";#N/A,#N/A,FALSE,"PUMP";#N/A,#N/A,FALSE,"REACT";#N/A,#N/A,FALSE,"TANK";#N/A,#N/A,FALSE,"TOWER";#N/A,#N/A,FALSE,"GEN"}</definedName>
    <definedName name="wrn.equip." localSheetId="18" hidden="1">{#N/A,#N/A,FALSE,"BLOW";#N/A,#N/A,FALSE,"EXPAND";#N/A,#N/A,FALSE,"DRUM";#N/A,#N/A,FALSE,"DRYER";#N/A,#N/A,FALSE,"EXCH";#N/A,#N/A,FALSE,"FILTER";#N/A,#N/A,FALSE,"FURN";#N/A,#N/A,FALSE,"AGITATE";#N/A,#N/A,FALSE,"PUMP";#N/A,#N/A,FALSE,"REACT";#N/A,#N/A,FALSE,"TANK";#N/A,#N/A,FALSE,"TOWER";#N/A,#N/A,FALSE,"GEN"}</definedName>
    <definedName name="wrn.equip." localSheetId="17" hidden="1">{#N/A,#N/A,FALSE,"BLOW";#N/A,#N/A,FALSE,"EXPAND";#N/A,#N/A,FALSE,"DRUM";#N/A,#N/A,FALSE,"DRYER";#N/A,#N/A,FALSE,"EXCH";#N/A,#N/A,FALSE,"FILTER";#N/A,#N/A,FALSE,"FURN";#N/A,#N/A,FALSE,"AGITATE";#N/A,#N/A,FALSE,"PUMP";#N/A,#N/A,FALSE,"REACT";#N/A,#N/A,FALSE,"TANK";#N/A,#N/A,FALSE,"TOWER";#N/A,#N/A,FALSE,"GEN"}</definedName>
    <definedName name="wrn.equip." localSheetId="16" hidden="1">{#N/A,#N/A,FALSE,"BLOW";#N/A,#N/A,FALSE,"EXPAND";#N/A,#N/A,FALSE,"DRUM";#N/A,#N/A,FALSE,"DRYER";#N/A,#N/A,FALSE,"EXCH";#N/A,#N/A,FALSE,"FILTER";#N/A,#N/A,FALSE,"FURN";#N/A,#N/A,FALSE,"AGITATE";#N/A,#N/A,FALSE,"PUMP";#N/A,#N/A,FALSE,"REACT";#N/A,#N/A,FALSE,"TANK";#N/A,#N/A,FALSE,"TOWER";#N/A,#N/A,FALSE,"GEN"}</definedName>
    <definedName name="wrn.equip." localSheetId="14" hidden="1">{#N/A,#N/A,FALSE,"BLOW";#N/A,#N/A,FALSE,"EXPAND";#N/A,#N/A,FALSE,"DRUM";#N/A,#N/A,FALSE,"DRYER";#N/A,#N/A,FALSE,"EXCH";#N/A,#N/A,FALSE,"FILTER";#N/A,#N/A,FALSE,"FURN";#N/A,#N/A,FALSE,"AGITATE";#N/A,#N/A,FALSE,"PUMP";#N/A,#N/A,FALSE,"REACT";#N/A,#N/A,FALSE,"TANK";#N/A,#N/A,FALSE,"TOWER";#N/A,#N/A,FALSE,"GEN"}</definedName>
    <definedName name="wrn.equip." localSheetId="13" hidden="1">{#N/A,#N/A,FALSE,"BLOW";#N/A,#N/A,FALSE,"EXPAND";#N/A,#N/A,FALSE,"DRUM";#N/A,#N/A,FALSE,"DRYER";#N/A,#N/A,FALSE,"EXCH";#N/A,#N/A,FALSE,"FILTER";#N/A,#N/A,FALSE,"FURN";#N/A,#N/A,FALSE,"AGITATE";#N/A,#N/A,FALSE,"PUMP";#N/A,#N/A,FALSE,"REACT";#N/A,#N/A,FALSE,"TANK";#N/A,#N/A,FALSE,"TOWER";#N/A,#N/A,FALSE,"GEN"}</definedName>
    <definedName name="wrn.equip." localSheetId="3" hidden="1">{#N/A,#N/A,FALSE,"BLOW";#N/A,#N/A,FALSE,"EXPAND";#N/A,#N/A,FALSE,"DRUM";#N/A,#N/A,FALSE,"DRYER";#N/A,#N/A,FALSE,"EXCH";#N/A,#N/A,FALSE,"FILTER";#N/A,#N/A,FALSE,"FURN";#N/A,#N/A,FALSE,"AGITATE";#N/A,#N/A,FALSE,"PUMP";#N/A,#N/A,FALSE,"REACT";#N/A,#N/A,FALSE,"TANK";#N/A,#N/A,FALSE,"TOWER";#N/A,#N/A,FALSE,"GEN"}</definedName>
    <definedName name="wrn.equip." hidden="1">{#N/A,#N/A,FALSE,"BLOW";#N/A,#N/A,FALSE,"EXPAND";#N/A,#N/A,FALSE,"DRUM";#N/A,#N/A,FALSE,"DRYER";#N/A,#N/A,FALSE,"EXCH";#N/A,#N/A,FALSE,"FILTER";#N/A,#N/A,FALSE,"FURN";#N/A,#N/A,FALSE,"AGITATE";#N/A,#N/A,FALSE,"PUMP";#N/A,#N/A,FALSE,"REACT";#N/A,#N/A,FALSE,"TANK";#N/A,#N/A,FALSE,"TOWER";#N/A,#N/A,FALSE,"GEN"}</definedName>
    <definedName name="wrn.Equipment._.List." localSheetId="11" hidden="1">{#N/A,#N/A,TRUE,"COVERSHEET";#N/A,#N/A,TRUE,"LEGEND";#N/A,#N/A,TRUE,"LIST"}</definedName>
    <definedName name="wrn.Equipment._.List." localSheetId="1" hidden="1">{#N/A,#N/A,TRUE,"COVERSHEET";#N/A,#N/A,TRUE,"LEGEND";#N/A,#N/A,TRUE,"LIST"}</definedName>
    <definedName name="wrn.Equipment._.List." localSheetId="2" hidden="1">{#N/A,#N/A,TRUE,"COVERSHEET";#N/A,#N/A,TRUE,"LEGEND";#N/A,#N/A,TRUE,"LIST"}</definedName>
    <definedName name="wrn.Equipment._.List." localSheetId="10" hidden="1">{#N/A,#N/A,TRUE,"COVERSHEET";#N/A,#N/A,TRUE,"LEGEND";#N/A,#N/A,TRUE,"LIST"}</definedName>
    <definedName name="wrn.Equipment._.List." localSheetId="15" hidden="1">{#N/A,#N/A,TRUE,"COVERSHEET";#N/A,#N/A,TRUE,"LEGEND";#N/A,#N/A,TRUE,"LIST"}</definedName>
    <definedName name="wrn.Equipment._.List." localSheetId="18" hidden="1">{#N/A,#N/A,TRUE,"COVERSHEET";#N/A,#N/A,TRUE,"LEGEND";#N/A,#N/A,TRUE,"LIST"}</definedName>
    <definedName name="wrn.Equipment._.List." localSheetId="17" hidden="1">{#N/A,#N/A,TRUE,"COVERSHEET";#N/A,#N/A,TRUE,"LEGEND";#N/A,#N/A,TRUE,"LIST"}</definedName>
    <definedName name="wrn.Equipment._.List." localSheetId="16" hidden="1">{#N/A,#N/A,TRUE,"COVERSHEET";#N/A,#N/A,TRUE,"LEGEND";#N/A,#N/A,TRUE,"LIST"}</definedName>
    <definedName name="wrn.Equipment._.List." localSheetId="14" hidden="1">{#N/A,#N/A,TRUE,"COVERSHEET";#N/A,#N/A,TRUE,"LEGEND";#N/A,#N/A,TRUE,"LIST"}</definedName>
    <definedName name="wrn.Equipment._.List." localSheetId="13" hidden="1">{#N/A,#N/A,TRUE,"COVERSHEET";#N/A,#N/A,TRUE,"LEGEND";#N/A,#N/A,TRUE,"LIST"}</definedName>
    <definedName name="wrn.Equipment._.List." localSheetId="3" hidden="1">{#N/A,#N/A,TRUE,"COVERSHEET";#N/A,#N/A,TRUE,"LEGEND";#N/A,#N/A,TRUE,"LIST"}</definedName>
    <definedName name="wrn.Equipment._.List." hidden="1">{#N/A,#N/A,TRUE,"COVERSHEET";#N/A,#N/A,TRUE,"LEGEND";#N/A,#N/A,TRUE,"LIST"}</definedName>
    <definedName name="wrn.Field._.Office._.and._.Sum." localSheetId="11" hidden="1">{#N/A,#N/A,FALSE,"Field Rates";#N/A,#N/A,FALSE,"Field Sum"}</definedName>
    <definedName name="wrn.Field._.Office._.and._.Sum." localSheetId="1" hidden="1">{#N/A,#N/A,FALSE,"Field Rates";#N/A,#N/A,FALSE,"Field Sum"}</definedName>
    <definedName name="wrn.Field._.Office._.and._.Sum." localSheetId="2" hidden="1">{#N/A,#N/A,FALSE,"Field Rates";#N/A,#N/A,FALSE,"Field Sum"}</definedName>
    <definedName name="wrn.Field._.Office._.and._.Sum." localSheetId="10" hidden="1">{#N/A,#N/A,FALSE,"Field Rates";#N/A,#N/A,FALSE,"Field Sum"}</definedName>
    <definedName name="wrn.Field._.Office._.and._.Sum." localSheetId="15" hidden="1">{#N/A,#N/A,FALSE,"Field Rates";#N/A,#N/A,FALSE,"Field Sum"}</definedName>
    <definedName name="wrn.Field._.Office._.and._.Sum." localSheetId="18" hidden="1">{#N/A,#N/A,FALSE,"Field Rates";#N/A,#N/A,FALSE,"Field Sum"}</definedName>
    <definedName name="wrn.Field._.Office._.and._.Sum." localSheetId="17" hidden="1">{#N/A,#N/A,FALSE,"Field Rates";#N/A,#N/A,FALSE,"Field Sum"}</definedName>
    <definedName name="wrn.Field._.Office._.and._.Sum." localSheetId="16" hidden="1">{#N/A,#N/A,FALSE,"Field Rates";#N/A,#N/A,FALSE,"Field Sum"}</definedName>
    <definedName name="wrn.Field._.Office._.and._.Sum." localSheetId="14" hidden="1">{#N/A,#N/A,FALSE,"Field Rates";#N/A,#N/A,FALSE,"Field Sum"}</definedName>
    <definedName name="wrn.Field._.Office._.and._.Sum." localSheetId="13" hidden="1">{#N/A,#N/A,FALSE,"Field Rates";#N/A,#N/A,FALSE,"Field Sum"}</definedName>
    <definedName name="wrn.Field._.Office._.and._.Sum." localSheetId="3" hidden="1">{#N/A,#N/A,FALSE,"Field Rates";#N/A,#N/A,FALSE,"Field Sum"}</definedName>
    <definedName name="wrn.Field._.Office._.and._.Sum." hidden="1">{#N/A,#N/A,FALSE,"Field Rates";#N/A,#N/A,FALSE,"Field Sum"}</definedName>
    <definedName name="wrn.FORM." localSheetId="2" hidden="1">{#N/A,#N/A,FALSE,"FORM A";#N/A,#N/A,FALSE,"FORM D";#N/A,#N/A,FALSE,"FORM E-1";#N/A,#N/A,FALSE,"FORM E-2";#N/A,#N/A,FALSE,"FORM F";#N/A,#N/A,FALSE,"FORM G";#N/A,#N/A,FALSE,"FORM H-1";#N/A,#N/A,FALSE,"FORM H-2";#N/A,#N/A,FALSE,"FORM H-3";#N/A,#N/A,FALSE,"FORM H-4";#N/A,#N/A,FALSE,"FORM H-5";#N/A,#N/A,FALSE,"FORM I";#N/A,#N/A,FALSE,"FORM J"}</definedName>
    <definedName name="wrn.FORM." localSheetId="3" hidden="1">{#N/A,#N/A,FALSE,"FORM A";#N/A,#N/A,FALSE,"FORM D";#N/A,#N/A,FALSE,"FORM E-1";#N/A,#N/A,FALSE,"FORM E-2";#N/A,#N/A,FALSE,"FORM F";#N/A,#N/A,FALSE,"FORM G";#N/A,#N/A,FALSE,"FORM H-1";#N/A,#N/A,FALSE,"FORM H-2";#N/A,#N/A,FALSE,"FORM H-3";#N/A,#N/A,FALSE,"FORM H-4";#N/A,#N/A,FALSE,"FORM H-5";#N/A,#N/A,FALSE,"FORM I";#N/A,#N/A,FALSE,"FORM J"}</definedName>
    <definedName name="wrn.FORM." hidden="1">{#N/A,#N/A,FALSE,"FORM A";#N/A,#N/A,FALSE,"FORM D";#N/A,#N/A,FALSE,"FORM E-1";#N/A,#N/A,FALSE,"FORM E-2";#N/A,#N/A,FALSE,"FORM F";#N/A,#N/A,FALSE,"FORM G";#N/A,#N/A,FALSE,"FORM H-1";#N/A,#N/A,FALSE,"FORM H-2";#N/A,#N/A,FALSE,"FORM H-3";#N/A,#N/A,FALSE,"FORM H-4";#N/A,#N/A,FALSE,"FORM H-5";#N/A,#N/A,FALSE,"FORM I";#N/A,#N/A,FALSE,"FORM J"}</definedName>
    <definedName name="wrn.full." localSheetId="11" hidden="1">{"b",#N/A,FALSE,"B";"C 1",#N/A,FALSE,"C";"C 2",#N/A,FALSE,"C";"D 1",#N/A,FALSE,"D";"d 2",#N/A,FALSE,"D";"D 3",#N/A,FALSE,"D";"E",#N/A,FALSE,"E";"F 1",#N/A,FALSE,"F";"F 2",#N/A,FALSE,"F";"F 3",#N/A,FALSE,"F";"G 1",#N/A,FALSE,"G";"G 2",#N/A,FALSE,"G";"I 1",#N/A,FALSE,"I";"J 1",#N/A,FALSE,"J";"J 2",#N/A,FALSE,"J";"L",#N/A,FALSE,"L";"M 1",#N/A,FALSE,"M";"N",#N/A,FALSE,"N"}</definedName>
    <definedName name="wrn.full." localSheetId="1" hidden="1">{"b",#N/A,FALSE,"B";"C 1",#N/A,FALSE,"C";"C 2",#N/A,FALSE,"C";"D 1",#N/A,FALSE,"D";"d 2",#N/A,FALSE,"D";"D 3",#N/A,FALSE,"D";"E",#N/A,FALSE,"E";"F 1",#N/A,FALSE,"F";"F 2",#N/A,FALSE,"F";"F 3",#N/A,FALSE,"F";"G 1",#N/A,FALSE,"G";"G 2",#N/A,FALSE,"G";"I 1",#N/A,FALSE,"I";"J 1",#N/A,FALSE,"J";"J 2",#N/A,FALSE,"J";"L",#N/A,FALSE,"L";"M 1",#N/A,FALSE,"M";"N",#N/A,FALSE,"N"}</definedName>
    <definedName name="wrn.full." localSheetId="2" hidden="1">{"b",#N/A,FALSE,"B";"C 1",#N/A,FALSE,"C";"C 2",#N/A,FALSE,"C";"D 1",#N/A,FALSE,"D";"d 2",#N/A,FALSE,"D";"D 3",#N/A,FALSE,"D";"E",#N/A,FALSE,"E";"F 1",#N/A,FALSE,"F";"F 2",#N/A,FALSE,"F";"F 3",#N/A,FALSE,"F";"G 1",#N/A,FALSE,"G";"G 2",#N/A,FALSE,"G";"I 1",#N/A,FALSE,"I";"J 1",#N/A,FALSE,"J";"J 2",#N/A,FALSE,"J";"L",#N/A,FALSE,"L";"M 1",#N/A,FALSE,"M";"N",#N/A,FALSE,"N"}</definedName>
    <definedName name="wrn.full." localSheetId="10" hidden="1">{"b",#N/A,FALSE,"B";"C 1",#N/A,FALSE,"C";"C 2",#N/A,FALSE,"C";"D 1",#N/A,FALSE,"D";"d 2",#N/A,FALSE,"D";"D 3",#N/A,FALSE,"D";"E",#N/A,FALSE,"E";"F 1",#N/A,FALSE,"F";"F 2",#N/A,FALSE,"F";"F 3",#N/A,FALSE,"F";"G 1",#N/A,FALSE,"G";"G 2",#N/A,FALSE,"G";"I 1",#N/A,FALSE,"I";"J 1",#N/A,FALSE,"J";"J 2",#N/A,FALSE,"J";"L",#N/A,FALSE,"L";"M 1",#N/A,FALSE,"M";"N",#N/A,FALSE,"N"}</definedName>
    <definedName name="wrn.full." localSheetId="15" hidden="1">{"b",#N/A,FALSE,"B";"C 1",#N/A,FALSE,"C";"C 2",#N/A,FALSE,"C";"D 1",#N/A,FALSE,"D";"d 2",#N/A,FALSE,"D";"D 3",#N/A,FALSE,"D";"E",#N/A,FALSE,"E";"F 1",#N/A,FALSE,"F";"F 2",#N/A,FALSE,"F";"F 3",#N/A,FALSE,"F";"G 1",#N/A,FALSE,"G";"G 2",#N/A,FALSE,"G";"I 1",#N/A,FALSE,"I";"J 1",#N/A,FALSE,"J";"J 2",#N/A,FALSE,"J";"L",#N/A,FALSE,"L";"M 1",#N/A,FALSE,"M";"N",#N/A,FALSE,"N"}</definedName>
    <definedName name="wrn.full." localSheetId="18" hidden="1">{"b",#N/A,FALSE,"B";"C 1",#N/A,FALSE,"C";"C 2",#N/A,FALSE,"C";"D 1",#N/A,FALSE,"D";"d 2",#N/A,FALSE,"D";"D 3",#N/A,FALSE,"D";"E",#N/A,FALSE,"E";"F 1",#N/A,FALSE,"F";"F 2",#N/A,FALSE,"F";"F 3",#N/A,FALSE,"F";"G 1",#N/A,FALSE,"G";"G 2",#N/A,FALSE,"G";"I 1",#N/A,FALSE,"I";"J 1",#N/A,FALSE,"J";"J 2",#N/A,FALSE,"J";"L",#N/A,FALSE,"L";"M 1",#N/A,FALSE,"M";"N",#N/A,FALSE,"N"}</definedName>
    <definedName name="wrn.full." localSheetId="17" hidden="1">{"b",#N/A,FALSE,"B";"C 1",#N/A,FALSE,"C";"C 2",#N/A,FALSE,"C";"D 1",#N/A,FALSE,"D";"d 2",#N/A,FALSE,"D";"D 3",#N/A,FALSE,"D";"E",#N/A,FALSE,"E";"F 1",#N/A,FALSE,"F";"F 2",#N/A,FALSE,"F";"F 3",#N/A,FALSE,"F";"G 1",#N/A,FALSE,"G";"G 2",#N/A,FALSE,"G";"I 1",#N/A,FALSE,"I";"J 1",#N/A,FALSE,"J";"J 2",#N/A,FALSE,"J";"L",#N/A,FALSE,"L";"M 1",#N/A,FALSE,"M";"N",#N/A,FALSE,"N"}</definedName>
    <definedName name="wrn.full." localSheetId="16" hidden="1">{"b",#N/A,FALSE,"B";"C 1",#N/A,FALSE,"C";"C 2",#N/A,FALSE,"C";"D 1",#N/A,FALSE,"D";"d 2",#N/A,FALSE,"D";"D 3",#N/A,FALSE,"D";"E",#N/A,FALSE,"E";"F 1",#N/A,FALSE,"F";"F 2",#N/A,FALSE,"F";"F 3",#N/A,FALSE,"F";"G 1",#N/A,FALSE,"G";"G 2",#N/A,FALSE,"G";"I 1",#N/A,FALSE,"I";"J 1",#N/A,FALSE,"J";"J 2",#N/A,FALSE,"J";"L",#N/A,FALSE,"L";"M 1",#N/A,FALSE,"M";"N",#N/A,FALSE,"N"}</definedName>
    <definedName name="wrn.full." localSheetId="14" hidden="1">{"b",#N/A,FALSE,"B";"C 1",#N/A,FALSE,"C";"C 2",#N/A,FALSE,"C";"D 1",#N/A,FALSE,"D";"d 2",#N/A,FALSE,"D";"D 3",#N/A,FALSE,"D";"E",#N/A,FALSE,"E";"F 1",#N/A,FALSE,"F";"F 2",#N/A,FALSE,"F";"F 3",#N/A,FALSE,"F";"G 1",#N/A,FALSE,"G";"G 2",#N/A,FALSE,"G";"I 1",#N/A,FALSE,"I";"J 1",#N/A,FALSE,"J";"J 2",#N/A,FALSE,"J";"L",#N/A,FALSE,"L";"M 1",#N/A,FALSE,"M";"N",#N/A,FALSE,"N"}</definedName>
    <definedName name="wrn.full." localSheetId="13" hidden="1">{"b",#N/A,FALSE,"B";"C 1",#N/A,FALSE,"C";"C 2",#N/A,FALSE,"C";"D 1",#N/A,FALSE,"D";"d 2",#N/A,FALSE,"D";"D 3",#N/A,FALSE,"D";"E",#N/A,FALSE,"E";"F 1",#N/A,FALSE,"F";"F 2",#N/A,FALSE,"F";"F 3",#N/A,FALSE,"F";"G 1",#N/A,FALSE,"G";"G 2",#N/A,FALSE,"G";"I 1",#N/A,FALSE,"I";"J 1",#N/A,FALSE,"J";"J 2",#N/A,FALSE,"J";"L",#N/A,FALSE,"L";"M 1",#N/A,FALSE,"M";"N",#N/A,FALSE,"N"}</definedName>
    <definedName name="wrn.full." localSheetId="3" hidden="1">{"b",#N/A,FALSE,"B";"C 1",#N/A,FALSE,"C";"C 2",#N/A,FALSE,"C";"D 1",#N/A,FALSE,"D";"d 2",#N/A,FALSE,"D";"D 3",#N/A,FALSE,"D";"E",#N/A,FALSE,"E";"F 1",#N/A,FALSE,"F";"F 2",#N/A,FALSE,"F";"F 3",#N/A,FALSE,"F";"G 1",#N/A,FALSE,"G";"G 2",#N/A,FALSE,"G";"I 1",#N/A,FALSE,"I";"J 1",#N/A,FALSE,"J";"J 2",#N/A,FALSE,"J";"L",#N/A,FALSE,"L";"M 1",#N/A,FALSE,"M";"N",#N/A,FALSE,"N"}</definedName>
    <definedName name="wrn.full." hidden="1">{"b",#N/A,FALSE,"B";"C 1",#N/A,FALSE,"C";"C 2",#N/A,FALSE,"C";"D 1",#N/A,FALSE,"D";"d 2",#N/A,FALSE,"D";"D 3",#N/A,FALSE,"D";"E",#N/A,FALSE,"E";"F 1",#N/A,FALSE,"F";"F 2",#N/A,FALSE,"F";"F 3",#N/A,FALSE,"F";"G 1",#N/A,FALSE,"G";"G 2",#N/A,FALSE,"G";"I 1",#N/A,FALSE,"I";"J 1",#N/A,FALSE,"J";"J 2",#N/A,FALSE,"J";"L",#N/A,FALSE,"L";"M 1",#N/A,FALSE,"M";"N",#N/A,FALSE,"N"}</definedName>
    <definedName name="wrn.HO._.Rates._.and._.Sum." localSheetId="11" hidden="1">{#N/A,#N/A,FALSE,"HO Rates";#N/A,#N/A,FALSE,"HO Sum"}</definedName>
    <definedName name="wrn.HO._.Rates._.and._.Sum." localSheetId="1" hidden="1">{#N/A,#N/A,FALSE,"HO Rates";#N/A,#N/A,FALSE,"HO Sum"}</definedName>
    <definedName name="wrn.HO._.Rates._.and._.Sum." localSheetId="2" hidden="1">{#N/A,#N/A,FALSE,"HO Rates";#N/A,#N/A,FALSE,"HO Sum"}</definedName>
    <definedName name="wrn.HO._.Rates._.and._.Sum." localSheetId="10" hidden="1">{#N/A,#N/A,FALSE,"HO Rates";#N/A,#N/A,FALSE,"HO Sum"}</definedName>
    <definedName name="wrn.HO._.Rates._.and._.Sum." localSheetId="15" hidden="1">{#N/A,#N/A,FALSE,"HO Rates";#N/A,#N/A,FALSE,"HO Sum"}</definedName>
    <definedName name="wrn.HO._.Rates._.and._.Sum." localSheetId="18" hidden="1">{#N/A,#N/A,FALSE,"HO Rates";#N/A,#N/A,FALSE,"HO Sum"}</definedName>
    <definedName name="wrn.HO._.Rates._.and._.Sum." localSheetId="17" hidden="1">{#N/A,#N/A,FALSE,"HO Rates";#N/A,#N/A,FALSE,"HO Sum"}</definedName>
    <definedName name="wrn.HO._.Rates._.and._.Sum." localSheetId="16" hidden="1">{#N/A,#N/A,FALSE,"HO Rates";#N/A,#N/A,FALSE,"HO Sum"}</definedName>
    <definedName name="wrn.HO._.Rates._.and._.Sum." localSheetId="14" hidden="1">{#N/A,#N/A,FALSE,"HO Rates";#N/A,#N/A,FALSE,"HO Sum"}</definedName>
    <definedName name="wrn.HO._.Rates._.and._.Sum." localSheetId="13" hidden="1">{#N/A,#N/A,FALSE,"HO Rates";#N/A,#N/A,FALSE,"HO Sum"}</definedName>
    <definedName name="wrn.HO._.Rates._.and._.Sum." localSheetId="3" hidden="1">{#N/A,#N/A,FALSE,"HO Rates";#N/A,#N/A,FALSE,"HO Sum"}</definedName>
    <definedName name="wrn.HO._.Rates._.and._.Sum." hidden="1">{#N/A,#N/A,FALSE,"HO Rates";#N/A,#N/A,FALSE,"HO Sum"}</definedName>
    <definedName name="wrn.LIST." localSheetId="11" hidden="1">{#N/A,#N/A,FALSE,"AGITATE";#N/A,#N/A,FALSE,"DRYER";#N/A,#N/A,FALSE,"EXCH";#N/A,#N/A,FALSE,"FILTER";#N/A,#N/A,FALSE,"FURN";#N/A,#N/A,FALSE,"BLOW";#N/A,#N/A,FALSE,"PUMP";#N/A,#N/A,FALSE,"REACT";#N/A,#N/A,FALSE,"TOWER";#N/A,#N/A,FALSE,"TANK";#N/A,#N/A,FALSE,"DRUM";#N/A,#N/A,FALSE,"EXPAND";#N/A,#N/A,FALSE,"GEN";#N/A,#N/A,FALSE,"COVER";#N/A,#N/A,FALSE,"INDEX"}</definedName>
    <definedName name="wrn.LIST." localSheetId="1" hidden="1">{#N/A,#N/A,FALSE,"AGITATE";#N/A,#N/A,FALSE,"DRYER";#N/A,#N/A,FALSE,"EXCH";#N/A,#N/A,FALSE,"FILTER";#N/A,#N/A,FALSE,"FURN";#N/A,#N/A,FALSE,"BLOW";#N/A,#N/A,FALSE,"PUMP";#N/A,#N/A,FALSE,"REACT";#N/A,#N/A,FALSE,"TOWER";#N/A,#N/A,FALSE,"TANK";#N/A,#N/A,FALSE,"DRUM";#N/A,#N/A,FALSE,"EXPAND";#N/A,#N/A,FALSE,"GEN";#N/A,#N/A,FALSE,"COVER";#N/A,#N/A,FALSE,"INDEX"}</definedName>
    <definedName name="wrn.LIST." localSheetId="2" hidden="1">{#N/A,#N/A,FALSE,"AGITATE";#N/A,#N/A,FALSE,"DRYER";#N/A,#N/A,FALSE,"EXCH";#N/A,#N/A,FALSE,"FILTER";#N/A,#N/A,FALSE,"FURN";#N/A,#N/A,FALSE,"BLOW";#N/A,#N/A,FALSE,"PUMP";#N/A,#N/A,FALSE,"REACT";#N/A,#N/A,FALSE,"TOWER";#N/A,#N/A,FALSE,"TANK";#N/A,#N/A,FALSE,"DRUM";#N/A,#N/A,FALSE,"EXPAND";#N/A,#N/A,FALSE,"GEN";#N/A,#N/A,FALSE,"COVER";#N/A,#N/A,FALSE,"INDEX"}</definedName>
    <definedName name="wrn.LIST." localSheetId="10" hidden="1">{#N/A,#N/A,FALSE,"AGITATE";#N/A,#N/A,FALSE,"DRYER";#N/A,#N/A,FALSE,"EXCH";#N/A,#N/A,FALSE,"FILTER";#N/A,#N/A,FALSE,"FURN";#N/A,#N/A,FALSE,"BLOW";#N/A,#N/A,FALSE,"PUMP";#N/A,#N/A,FALSE,"REACT";#N/A,#N/A,FALSE,"TOWER";#N/A,#N/A,FALSE,"TANK";#N/A,#N/A,FALSE,"DRUM";#N/A,#N/A,FALSE,"EXPAND";#N/A,#N/A,FALSE,"GEN";#N/A,#N/A,FALSE,"COVER";#N/A,#N/A,FALSE,"INDEX"}</definedName>
    <definedName name="wrn.LIST." localSheetId="15" hidden="1">{#N/A,#N/A,FALSE,"AGITATE";#N/A,#N/A,FALSE,"DRYER";#N/A,#N/A,FALSE,"EXCH";#N/A,#N/A,FALSE,"FILTER";#N/A,#N/A,FALSE,"FURN";#N/A,#N/A,FALSE,"BLOW";#N/A,#N/A,FALSE,"PUMP";#N/A,#N/A,FALSE,"REACT";#N/A,#N/A,FALSE,"TOWER";#N/A,#N/A,FALSE,"TANK";#N/A,#N/A,FALSE,"DRUM";#N/A,#N/A,FALSE,"EXPAND";#N/A,#N/A,FALSE,"GEN";#N/A,#N/A,FALSE,"COVER";#N/A,#N/A,FALSE,"INDEX"}</definedName>
    <definedName name="wrn.LIST." localSheetId="18" hidden="1">{#N/A,#N/A,FALSE,"AGITATE";#N/A,#N/A,FALSE,"DRYER";#N/A,#N/A,FALSE,"EXCH";#N/A,#N/A,FALSE,"FILTER";#N/A,#N/A,FALSE,"FURN";#N/A,#N/A,FALSE,"BLOW";#N/A,#N/A,FALSE,"PUMP";#N/A,#N/A,FALSE,"REACT";#N/A,#N/A,FALSE,"TOWER";#N/A,#N/A,FALSE,"TANK";#N/A,#N/A,FALSE,"DRUM";#N/A,#N/A,FALSE,"EXPAND";#N/A,#N/A,FALSE,"GEN";#N/A,#N/A,FALSE,"COVER";#N/A,#N/A,FALSE,"INDEX"}</definedName>
    <definedName name="wrn.LIST." localSheetId="17" hidden="1">{#N/A,#N/A,FALSE,"AGITATE";#N/A,#N/A,FALSE,"DRYER";#N/A,#N/A,FALSE,"EXCH";#N/A,#N/A,FALSE,"FILTER";#N/A,#N/A,FALSE,"FURN";#N/A,#N/A,FALSE,"BLOW";#N/A,#N/A,FALSE,"PUMP";#N/A,#N/A,FALSE,"REACT";#N/A,#N/A,FALSE,"TOWER";#N/A,#N/A,FALSE,"TANK";#N/A,#N/A,FALSE,"DRUM";#N/A,#N/A,FALSE,"EXPAND";#N/A,#N/A,FALSE,"GEN";#N/A,#N/A,FALSE,"COVER";#N/A,#N/A,FALSE,"INDEX"}</definedName>
    <definedName name="wrn.LIST." localSheetId="16" hidden="1">{#N/A,#N/A,FALSE,"AGITATE";#N/A,#N/A,FALSE,"DRYER";#N/A,#N/A,FALSE,"EXCH";#N/A,#N/A,FALSE,"FILTER";#N/A,#N/A,FALSE,"FURN";#N/A,#N/A,FALSE,"BLOW";#N/A,#N/A,FALSE,"PUMP";#N/A,#N/A,FALSE,"REACT";#N/A,#N/A,FALSE,"TOWER";#N/A,#N/A,FALSE,"TANK";#N/A,#N/A,FALSE,"DRUM";#N/A,#N/A,FALSE,"EXPAND";#N/A,#N/A,FALSE,"GEN";#N/A,#N/A,FALSE,"COVER";#N/A,#N/A,FALSE,"INDEX"}</definedName>
    <definedName name="wrn.LIST." localSheetId="14" hidden="1">{#N/A,#N/A,FALSE,"AGITATE";#N/A,#N/A,FALSE,"DRYER";#N/A,#N/A,FALSE,"EXCH";#N/A,#N/A,FALSE,"FILTER";#N/A,#N/A,FALSE,"FURN";#N/A,#N/A,FALSE,"BLOW";#N/A,#N/A,FALSE,"PUMP";#N/A,#N/A,FALSE,"REACT";#N/A,#N/A,FALSE,"TOWER";#N/A,#N/A,FALSE,"TANK";#N/A,#N/A,FALSE,"DRUM";#N/A,#N/A,FALSE,"EXPAND";#N/A,#N/A,FALSE,"GEN";#N/A,#N/A,FALSE,"COVER";#N/A,#N/A,FALSE,"INDEX"}</definedName>
    <definedName name="wrn.LIST." localSheetId="13" hidden="1">{#N/A,#N/A,FALSE,"AGITATE";#N/A,#N/A,FALSE,"DRYER";#N/A,#N/A,FALSE,"EXCH";#N/A,#N/A,FALSE,"FILTER";#N/A,#N/A,FALSE,"FURN";#N/A,#N/A,FALSE,"BLOW";#N/A,#N/A,FALSE,"PUMP";#N/A,#N/A,FALSE,"REACT";#N/A,#N/A,FALSE,"TOWER";#N/A,#N/A,FALSE,"TANK";#N/A,#N/A,FALSE,"DRUM";#N/A,#N/A,FALSE,"EXPAND";#N/A,#N/A,FALSE,"GEN";#N/A,#N/A,FALSE,"COVER";#N/A,#N/A,FALSE,"INDEX"}</definedName>
    <definedName name="wrn.LIST." localSheetId="3" hidden="1">{#N/A,#N/A,FALSE,"AGITATE";#N/A,#N/A,FALSE,"DRYER";#N/A,#N/A,FALSE,"EXCH";#N/A,#N/A,FALSE,"FILTER";#N/A,#N/A,FALSE,"FURN";#N/A,#N/A,FALSE,"BLOW";#N/A,#N/A,FALSE,"PUMP";#N/A,#N/A,FALSE,"REACT";#N/A,#N/A,FALSE,"TOWER";#N/A,#N/A,FALSE,"TANK";#N/A,#N/A,FALSE,"DRUM";#N/A,#N/A,FALSE,"EXPAND";#N/A,#N/A,FALSE,"GEN";#N/A,#N/A,FALSE,"COVER";#N/A,#N/A,FALSE,"INDEX"}</definedName>
    <definedName name="wrn.LIST." hidden="1">{#N/A,#N/A,FALSE,"AGITATE";#N/A,#N/A,FALSE,"DRYER";#N/A,#N/A,FALSE,"EXCH";#N/A,#N/A,FALSE,"FILTER";#N/A,#N/A,FALSE,"FURN";#N/A,#N/A,FALSE,"BLOW";#N/A,#N/A,FALSE,"PUMP";#N/A,#N/A,FALSE,"REACT";#N/A,#N/A,FALSE,"TOWER";#N/A,#N/A,FALSE,"TANK";#N/A,#N/A,FALSE,"DRUM";#N/A,#N/A,FALSE,"EXPAND";#N/A,#N/A,FALSE,"GEN";#N/A,#N/A,FALSE,"COVER";#N/A,#N/A,FALSE,"INDEX"}</definedName>
    <definedName name="wrn.Main._.Summary." localSheetId="2"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wrn.Main._.Summary." localSheetId="3"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wrn.Main._.Summary." hidden="1">{#N/A,#N/A,FALSE,"1_SUMMARY";#N/A,#N/A,FALSE,"1_PROJECT MAN";#N/A,#N/A,FALSE,"1_ENGINEERING";#N/A,#N/A,FALSE,"1_SITE PERSONNEL";#N/A,#N/A,FALSE,"1_MATERIALS";#N/A,#N/A,FALSE,"1_SUB-CONTRACTS";#N/A,#N/A,FALSE,"1_SITE COSTS";#N/A,#N/A,FALSE,"1_TRANSPORTATION";#N/A,#N/A,FALSE,"1_TRAVEL &amp; EXPENSES";#N/A,#N/A,FALSE,"1_FINANCIAL";#N/A,#N/A,FALSE,"1_PM MANNING";#N/A,#N/A,FALSE,"1_ENG MANNING";#N/A,#N/A,FALSE,"1_SITE MANNING"}</definedName>
    <definedName name="wrn.Manpower._.Details." localSheetId="11"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2"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0"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5"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8"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7"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6"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4"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13" hidden="1">{"Total Indirect Manpower",#N/A,FALSE,"J";"Total Direct Manpower",#N/A,FALSE,"J";"Direct Structural Manpower",#N/A,FALSE,"J";"Direct Mechanical Manpower",#N/A,FALSE,"J";"Direct Piping Manpower",#N/A,FALSE,"J";"Direct Tanks Manpower",#N/A,FALSE,"J";"Direct ElecInstrSS Manpower",#N/A,FALSE,"J"}</definedName>
    <definedName name="wrn.Manpower._.Details." localSheetId="3" hidden="1">{"Total Indirect Manpower",#N/A,FALSE,"J";"Total Direct Manpower",#N/A,FALSE,"J";"Direct Structural Manpower",#N/A,FALSE,"J";"Direct Mechanical Manpower",#N/A,FALSE,"J";"Direct Piping Manpower",#N/A,FALSE,"J";"Direct Tanks Manpower",#N/A,FALSE,"J";"Direct ElecInstrSS Manpower",#N/A,FALSE,"J"}</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hr_Sum." localSheetId="11" hidden="1">{#N/A,#N/A,TRUE,"Mhr_Sum"}</definedName>
    <definedName name="wrn.Mhr_Sum." localSheetId="1" hidden="1">{#N/A,#N/A,TRUE,"Mhr_Sum"}</definedName>
    <definedName name="wrn.Mhr_Sum." localSheetId="2" hidden="1">{#N/A,#N/A,TRUE,"Mhr_Sum"}</definedName>
    <definedName name="wrn.Mhr_Sum." localSheetId="10" hidden="1">{#N/A,#N/A,TRUE,"Mhr_Sum"}</definedName>
    <definedName name="wrn.Mhr_Sum." localSheetId="15" hidden="1">{#N/A,#N/A,TRUE,"Mhr_Sum"}</definedName>
    <definedName name="wrn.Mhr_Sum." localSheetId="18" hidden="1">{#N/A,#N/A,TRUE,"Mhr_Sum"}</definedName>
    <definedName name="wrn.Mhr_Sum." localSheetId="17" hidden="1">{#N/A,#N/A,TRUE,"Mhr_Sum"}</definedName>
    <definedName name="wrn.Mhr_Sum." localSheetId="16" hidden="1">{#N/A,#N/A,TRUE,"Mhr_Sum"}</definedName>
    <definedName name="wrn.Mhr_Sum." localSheetId="14" hidden="1">{#N/A,#N/A,TRUE,"Mhr_Sum"}</definedName>
    <definedName name="wrn.Mhr_Sum." localSheetId="13" hidden="1">{#N/A,#N/A,TRUE,"Mhr_Sum"}</definedName>
    <definedName name="wrn.Mhr_Sum." localSheetId="3" hidden="1">{#N/A,#N/A,TRUE,"Mhr_Sum"}</definedName>
    <definedName name="wrn.Mhr_Sum." hidden="1">{#N/A,#N/A,TRUE,"Mhr_Sum"}</definedName>
    <definedName name="wrn.mhr_summ." localSheetId="11" hidden="1">{#N/A,#N/A,FALSE,"Mhr_Sum"}</definedName>
    <definedName name="wrn.mhr_summ." localSheetId="1" hidden="1">{#N/A,#N/A,FALSE,"Mhr_Sum"}</definedName>
    <definedName name="wrn.mhr_summ." localSheetId="2" hidden="1">{#N/A,#N/A,FALSE,"Mhr_Sum"}</definedName>
    <definedName name="wrn.mhr_summ." localSheetId="10" hidden="1">{#N/A,#N/A,FALSE,"Mhr_Sum"}</definedName>
    <definedName name="wrn.mhr_summ." localSheetId="15" hidden="1">{#N/A,#N/A,FALSE,"Mhr_Sum"}</definedName>
    <definedName name="wrn.mhr_summ." localSheetId="18" hidden="1">{#N/A,#N/A,FALSE,"Mhr_Sum"}</definedName>
    <definedName name="wrn.mhr_summ." localSheetId="17" hidden="1">{#N/A,#N/A,FALSE,"Mhr_Sum"}</definedName>
    <definedName name="wrn.mhr_summ." localSheetId="16" hidden="1">{#N/A,#N/A,FALSE,"Mhr_Sum"}</definedName>
    <definedName name="wrn.mhr_summ." localSheetId="14" hidden="1">{#N/A,#N/A,FALSE,"Mhr_Sum"}</definedName>
    <definedName name="wrn.mhr_summ." localSheetId="13" hidden="1">{#N/A,#N/A,FALSE,"Mhr_Sum"}</definedName>
    <definedName name="wrn.mhr_summ." localSheetId="3" hidden="1">{#N/A,#N/A,FALSE,"Mhr_Sum"}</definedName>
    <definedName name="wrn.mhr_summ." hidden="1">{#N/A,#N/A,FALSE,"Mhr_Sum"}</definedName>
    <definedName name="wrn.Mhr_Tot." localSheetId="11" hidden="1">{#N/A,#N/A,TRUE,"Mhr_Sum"}</definedName>
    <definedName name="wrn.Mhr_Tot." localSheetId="1" hidden="1">{#N/A,#N/A,TRUE,"Mhr_Sum"}</definedName>
    <definedName name="wrn.Mhr_Tot." localSheetId="2" hidden="1">{#N/A,#N/A,TRUE,"Mhr_Sum"}</definedName>
    <definedName name="wrn.Mhr_Tot." localSheetId="10" hidden="1">{#N/A,#N/A,TRUE,"Mhr_Sum"}</definedName>
    <definedName name="wrn.Mhr_Tot." localSheetId="15" hidden="1">{#N/A,#N/A,TRUE,"Mhr_Sum"}</definedName>
    <definedName name="wrn.Mhr_Tot." localSheetId="18" hidden="1">{#N/A,#N/A,TRUE,"Mhr_Sum"}</definedName>
    <definedName name="wrn.Mhr_Tot." localSheetId="17" hidden="1">{#N/A,#N/A,TRUE,"Mhr_Sum"}</definedName>
    <definedName name="wrn.Mhr_Tot." localSheetId="16" hidden="1">{#N/A,#N/A,TRUE,"Mhr_Sum"}</definedName>
    <definedName name="wrn.Mhr_Tot." localSheetId="14" hidden="1">{#N/A,#N/A,TRUE,"Mhr_Sum"}</definedName>
    <definedName name="wrn.Mhr_Tot." localSheetId="13" hidden="1">{#N/A,#N/A,TRUE,"Mhr_Sum"}</definedName>
    <definedName name="wrn.Mhr_Tot." localSheetId="3" hidden="1">{#N/A,#N/A,TRUE,"Mhr_Sum"}</definedName>
    <definedName name="wrn.Mhr_Tot." hidden="1">{#N/A,#N/A,TRUE,"Mhr_Sum"}</definedName>
    <definedName name="wrn.Monthly._.Statement." localSheetId="2" hidden="1">{#N/A,#N/A,FALSE,"Tabelle2";#N/A,#N/A,FALSE,"Tabelle1"}</definedName>
    <definedName name="wrn.Monthly._.Statement." localSheetId="3" hidden="1">{#N/A,#N/A,FALSE,"Tabelle2";#N/A,#N/A,FALSE,"Tabelle1"}</definedName>
    <definedName name="wrn.Monthly._.Statement." hidden="1">{#N/A,#N/A,FALSE,"Tabelle2";#N/A,#N/A,FALSE,"Tabelle1"}</definedName>
    <definedName name="wrn.OKA." localSheetId="11"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localSheetId="1"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localSheetId="2"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localSheetId="10"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localSheetId="15"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localSheetId="18"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localSheetId="17"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localSheetId="16"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localSheetId="14"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localSheetId="13"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localSheetId="3"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_.ei._.laite._.ei._.sunn.b" localSheetId="11" hidden="1">{#N/A,#N/A,FALSE,"Etusivu";#N/A,#N/A,FALSE,"Materiaalit";#N/A,#N/A,FALSE,"Erikoiskust";#N/A,#N/A,FALSE,"Työkust";#N/A,#N/A,FALSE,"OKA";#N/A,#N/A,FALSE,"TARJHINT"}</definedName>
    <definedName name="wrn.OKA._.ei._.laite._.ei._.sunn.b" localSheetId="1" hidden="1">{#N/A,#N/A,FALSE,"Etusivu";#N/A,#N/A,FALSE,"Materiaalit";#N/A,#N/A,FALSE,"Erikoiskust";#N/A,#N/A,FALSE,"Työkust";#N/A,#N/A,FALSE,"OKA";#N/A,#N/A,FALSE,"TARJHINT"}</definedName>
    <definedName name="wrn.OKA._.ei._.laite._.ei._.sunn.b" localSheetId="2" hidden="1">{#N/A,#N/A,FALSE,"Etusivu";#N/A,#N/A,FALSE,"Materiaalit";#N/A,#N/A,FALSE,"Erikoiskust";#N/A,#N/A,FALSE,"Työkust";#N/A,#N/A,FALSE,"OKA";#N/A,#N/A,FALSE,"TARJHINT"}</definedName>
    <definedName name="wrn.OKA._.ei._.laite._.ei._.sunn.b" localSheetId="10" hidden="1">{#N/A,#N/A,FALSE,"Etusivu";#N/A,#N/A,FALSE,"Materiaalit";#N/A,#N/A,FALSE,"Erikoiskust";#N/A,#N/A,FALSE,"Työkust";#N/A,#N/A,FALSE,"OKA";#N/A,#N/A,FALSE,"TARJHINT"}</definedName>
    <definedName name="wrn.OKA._.ei._.laite._.ei._.sunn.b" localSheetId="15" hidden="1">{#N/A,#N/A,FALSE,"Etusivu";#N/A,#N/A,FALSE,"Materiaalit";#N/A,#N/A,FALSE,"Erikoiskust";#N/A,#N/A,FALSE,"Työkust";#N/A,#N/A,FALSE,"OKA";#N/A,#N/A,FALSE,"TARJHINT"}</definedName>
    <definedName name="wrn.OKA._.ei._.laite._.ei._.sunn.b" localSheetId="18" hidden="1">{#N/A,#N/A,FALSE,"Etusivu";#N/A,#N/A,FALSE,"Materiaalit";#N/A,#N/A,FALSE,"Erikoiskust";#N/A,#N/A,FALSE,"Työkust";#N/A,#N/A,FALSE,"OKA";#N/A,#N/A,FALSE,"TARJHINT"}</definedName>
    <definedName name="wrn.OKA._.ei._.laite._.ei._.sunn.b" localSheetId="17" hidden="1">{#N/A,#N/A,FALSE,"Etusivu";#N/A,#N/A,FALSE,"Materiaalit";#N/A,#N/A,FALSE,"Erikoiskust";#N/A,#N/A,FALSE,"Työkust";#N/A,#N/A,FALSE,"OKA";#N/A,#N/A,FALSE,"TARJHINT"}</definedName>
    <definedName name="wrn.OKA._.ei._.laite._.ei._.sunn.b" localSheetId="16" hidden="1">{#N/A,#N/A,FALSE,"Etusivu";#N/A,#N/A,FALSE,"Materiaalit";#N/A,#N/A,FALSE,"Erikoiskust";#N/A,#N/A,FALSE,"Työkust";#N/A,#N/A,FALSE,"OKA";#N/A,#N/A,FALSE,"TARJHINT"}</definedName>
    <definedName name="wrn.OKA._.ei._.laite._.ei._.sunn.b" localSheetId="14" hidden="1">{#N/A,#N/A,FALSE,"Etusivu";#N/A,#N/A,FALSE,"Materiaalit";#N/A,#N/A,FALSE,"Erikoiskust";#N/A,#N/A,FALSE,"Työkust";#N/A,#N/A,FALSE,"OKA";#N/A,#N/A,FALSE,"TARJHINT"}</definedName>
    <definedName name="wrn.OKA._.ei._.laite._.ei._.sunn.b" localSheetId="13" hidden="1">{#N/A,#N/A,FALSE,"Etusivu";#N/A,#N/A,FALSE,"Materiaalit";#N/A,#N/A,FALSE,"Erikoiskust";#N/A,#N/A,FALSE,"Työkust";#N/A,#N/A,FALSE,"OKA";#N/A,#N/A,FALSE,"TARJHINT"}</definedName>
    <definedName name="wrn.OKA._.ei._.laite._.ei._.sunn.b" localSheetId="3" hidden="1">{#N/A,#N/A,FALSE,"Etusivu";#N/A,#N/A,FALSE,"Materiaalit";#N/A,#N/A,FALSE,"Erikoiskust";#N/A,#N/A,FALSE,"Työkust";#N/A,#N/A,FALSE,"OKA";#N/A,#N/A,FALSE,"TARJHINT"}</definedName>
    <definedName name="wrn.OKA._.ei._.laite._.ei._.sunn.b" hidden="1">{#N/A,#N/A,FALSE,"Etusivu";#N/A,#N/A,FALSE,"Materiaalit";#N/A,#N/A,FALSE,"Erikoiskust";#N/A,#N/A,FALSE,"Työkust";#N/A,#N/A,FALSE,"OKA";#N/A,#N/A,FALSE,"TARJHINT"}</definedName>
    <definedName name="wrn.OKA._.ei._.laite._.ei._.suunn." localSheetId="11" hidden="1">{#N/A,#N/A,FALSE,"Etusivu";#N/A,#N/A,FALSE,"Materiaalit";#N/A,#N/A,FALSE,"Erikoiskust";#N/A,#N/A,FALSE,"Työkust";#N/A,#N/A,FALSE,"OKA";#N/A,#N/A,FALSE,"TARJHINT"}</definedName>
    <definedName name="wrn.OKA._.ei._.laite._.ei._.suunn." localSheetId="1" hidden="1">{#N/A,#N/A,FALSE,"Etusivu";#N/A,#N/A,FALSE,"Materiaalit";#N/A,#N/A,FALSE,"Erikoiskust";#N/A,#N/A,FALSE,"Työkust";#N/A,#N/A,FALSE,"OKA";#N/A,#N/A,FALSE,"TARJHINT"}</definedName>
    <definedName name="wrn.OKA._.ei._.laite._.ei._.suunn." localSheetId="2" hidden="1">{#N/A,#N/A,FALSE,"Etusivu";#N/A,#N/A,FALSE,"Materiaalit";#N/A,#N/A,FALSE,"Erikoiskust";#N/A,#N/A,FALSE,"Työkust";#N/A,#N/A,FALSE,"OKA";#N/A,#N/A,FALSE,"TARJHINT"}</definedName>
    <definedName name="wrn.OKA._.ei._.laite._.ei._.suunn." localSheetId="10" hidden="1">{#N/A,#N/A,FALSE,"Etusivu";#N/A,#N/A,FALSE,"Materiaalit";#N/A,#N/A,FALSE,"Erikoiskust";#N/A,#N/A,FALSE,"Työkust";#N/A,#N/A,FALSE,"OKA";#N/A,#N/A,FALSE,"TARJHINT"}</definedName>
    <definedName name="wrn.OKA._.ei._.laite._.ei._.suunn." localSheetId="15" hidden="1">{#N/A,#N/A,FALSE,"Etusivu";#N/A,#N/A,FALSE,"Materiaalit";#N/A,#N/A,FALSE,"Erikoiskust";#N/A,#N/A,FALSE,"Työkust";#N/A,#N/A,FALSE,"OKA";#N/A,#N/A,FALSE,"TARJHINT"}</definedName>
    <definedName name="wrn.OKA._.ei._.laite._.ei._.suunn." localSheetId="18" hidden="1">{#N/A,#N/A,FALSE,"Etusivu";#N/A,#N/A,FALSE,"Materiaalit";#N/A,#N/A,FALSE,"Erikoiskust";#N/A,#N/A,FALSE,"Työkust";#N/A,#N/A,FALSE,"OKA";#N/A,#N/A,FALSE,"TARJHINT"}</definedName>
    <definedName name="wrn.OKA._.ei._.laite._.ei._.suunn." localSheetId="17" hidden="1">{#N/A,#N/A,FALSE,"Etusivu";#N/A,#N/A,FALSE,"Materiaalit";#N/A,#N/A,FALSE,"Erikoiskust";#N/A,#N/A,FALSE,"Työkust";#N/A,#N/A,FALSE,"OKA";#N/A,#N/A,FALSE,"TARJHINT"}</definedName>
    <definedName name="wrn.OKA._.ei._.laite._.ei._.suunn." localSheetId="16" hidden="1">{#N/A,#N/A,FALSE,"Etusivu";#N/A,#N/A,FALSE,"Materiaalit";#N/A,#N/A,FALSE,"Erikoiskust";#N/A,#N/A,FALSE,"Työkust";#N/A,#N/A,FALSE,"OKA";#N/A,#N/A,FALSE,"TARJHINT"}</definedName>
    <definedName name="wrn.OKA._.ei._.laite._.ei._.suunn." localSheetId="14" hidden="1">{#N/A,#N/A,FALSE,"Etusivu";#N/A,#N/A,FALSE,"Materiaalit";#N/A,#N/A,FALSE,"Erikoiskust";#N/A,#N/A,FALSE,"Työkust";#N/A,#N/A,FALSE,"OKA";#N/A,#N/A,FALSE,"TARJHINT"}</definedName>
    <definedName name="wrn.OKA._.ei._.laite._.ei._.suunn." localSheetId="13" hidden="1">{#N/A,#N/A,FALSE,"Etusivu";#N/A,#N/A,FALSE,"Materiaalit";#N/A,#N/A,FALSE,"Erikoiskust";#N/A,#N/A,FALSE,"Työkust";#N/A,#N/A,FALSE,"OKA";#N/A,#N/A,FALSE,"TARJHINT"}</definedName>
    <definedName name="wrn.OKA._.ei._.laite._.ei._.suunn." localSheetId="3" hidden="1">{#N/A,#N/A,FALSE,"Etusivu";#N/A,#N/A,FALSE,"Materiaalit";#N/A,#N/A,FALSE,"Erikoiskust";#N/A,#N/A,FALSE,"Työkust";#N/A,#N/A,FALSE,"OKA";#N/A,#N/A,FALSE,"TARJHINT"}</definedName>
    <definedName name="wrn.OKA._.ei._.laite._.ei._.suunn." hidden="1">{#N/A,#N/A,FALSE,"Etusivu";#N/A,#N/A,FALSE,"Materiaalit";#N/A,#N/A,FALSE,"Erikoiskust";#N/A,#N/A,FALSE,"Työkust";#N/A,#N/A,FALSE,"OKA";#N/A,#N/A,FALSE,"TARJHINT"}</definedName>
    <definedName name="wrn.OKA._.ei._.laite._.ek._.suunn." localSheetId="11" hidden="1">{#N/A,#N/A,FALSE,"Etusivu";#N/A,#N/A,FALSE,"Materiaalit";#N/A,#N/A,FALSE,"Työkust";#N/A,#N/A,FALSE,"OKA";#N/A,#N/A,FALSE,"TARJHINT"}</definedName>
    <definedName name="wrn.OKA._.ei._.laite._.ek._.suunn." localSheetId="1" hidden="1">{#N/A,#N/A,FALSE,"Etusivu";#N/A,#N/A,FALSE,"Materiaalit";#N/A,#N/A,FALSE,"Työkust";#N/A,#N/A,FALSE,"OKA";#N/A,#N/A,FALSE,"TARJHINT"}</definedName>
    <definedName name="wrn.OKA._.ei._.laite._.ek._.suunn." localSheetId="2" hidden="1">{#N/A,#N/A,FALSE,"Etusivu";#N/A,#N/A,FALSE,"Materiaalit";#N/A,#N/A,FALSE,"Työkust";#N/A,#N/A,FALSE,"OKA";#N/A,#N/A,FALSE,"TARJHINT"}</definedName>
    <definedName name="wrn.OKA._.ei._.laite._.ek._.suunn." localSheetId="10" hidden="1">{#N/A,#N/A,FALSE,"Etusivu";#N/A,#N/A,FALSE,"Materiaalit";#N/A,#N/A,FALSE,"Työkust";#N/A,#N/A,FALSE,"OKA";#N/A,#N/A,FALSE,"TARJHINT"}</definedName>
    <definedName name="wrn.OKA._.ei._.laite._.ek._.suunn." localSheetId="15" hidden="1">{#N/A,#N/A,FALSE,"Etusivu";#N/A,#N/A,FALSE,"Materiaalit";#N/A,#N/A,FALSE,"Työkust";#N/A,#N/A,FALSE,"OKA";#N/A,#N/A,FALSE,"TARJHINT"}</definedName>
    <definedName name="wrn.OKA._.ei._.laite._.ek._.suunn." localSheetId="18" hidden="1">{#N/A,#N/A,FALSE,"Etusivu";#N/A,#N/A,FALSE,"Materiaalit";#N/A,#N/A,FALSE,"Työkust";#N/A,#N/A,FALSE,"OKA";#N/A,#N/A,FALSE,"TARJHINT"}</definedName>
    <definedName name="wrn.OKA._.ei._.laite._.ek._.suunn." localSheetId="17" hidden="1">{#N/A,#N/A,FALSE,"Etusivu";#N/A,#N/A,FALSE,"Materiaalit";#N/A,#N/A,FALSE,"Työkust";#N/A,#N/A,FALSE,"OKA";#N/A,#N/A,FALSE,"TARJHINT"}</definedName>
    <definedName name="wrn.OKA._.ei._.laite._.ek._.suunn." localSheetId="16" hidden="1">{#N/A,#N/A,FALSE,"Etusivu";#N/A,#N/A,FALSE,"Materiaalit";#N/A,#N/A,FALSE,"Työkust";#N/A,#N/A,FALSE,"OKA";#N/A,#N/A,FALSE,"TARJHINT"}</definedName>
    <definedName name="wrn.OKA._.ei._.laite._.ek._.suunn." localSheetId="14" hidden="1">{#N/A,#N/A,FALSE,"Etusivu";#N/A,#N/A,FALSE,"Materiaalit";#N/A,#N/A,FALSE,"Työkust";#N/A,#N/A,FALSE,"OKA";#N/A,#N/A,FALSE,"TARJHINT"}</definedName>
    <definedName name="wrn.OKA._.ei._.laite._.ek._.suunn." localSheetId="13" hidden="1">{#N/A,#N/A,FALSE,"Etusivu";#N/A,#N/A,FALSE,"Materiaalit";#N/A,#N/A,FALSE,"Työkust";#N/A,#N/A,FALSE,"OKA";#N/A,#N/A,FALSE,"TARJHINT"}</definedName>
    <definedName name="wrn.OKA._.ei._.laite._.ek._.suunn." localSheetId="3" hidden="1">{#N/A,#N/A,FALSE,"Etusivu";#N/A,#N/A,FALSE,"Materiaalit";#N/A,#N/A,FALSE,"Työkust";#N/A,#N/A,FALSE,"OKA";#N/A,#N/A,FALSE,"TARJHINT"}</definedName>
    <definedName name="wrn.OKA._.ei._.laite._.ek._.suunn." hidden="1">{#N/A,#N/A,FALSE,"Etusivu";#N/A,#N/A,FALSE,"Materiaalit";#N/A,#N/A,FALSE,"Työkust";#N/A,#N/A,FALSE,"OKA";#N/A,#N/A,FALSE,"TARJHINT"}</definedName>
    <definedName name="wrn.OKA._.ei._.laite._.ek._.suunn.b" localSheetId="11" hidden="1">{#N/A,#N/A,FALSE,"Etusivu";#N/A,#N/A,FALSE,"Materiaalit";#N/A,#N/A,FALSE,"Työkust";#N/A,#N/A,FALSE,"OKA";#N/A,#N/A,FALSE,"TARJHINT"}</definedName>
    <definedName name="wrn.OKA._.ei._.laite._.ek._.suunn.b" localSheetId="1" hidden="1">{#N/A,#N/A,FALSE,"Etusivu";#N/A,#N/A,FALSE,"Materiaalit";#N/A,#N/A,FALSE,"Työkust";#N/A,#N/A,FALSE,"OKA";#N/A,#N/A,FALSE,"TARJHINT"}</definedName>
    <definedName name="wrn.OKA._.ei._.laite._.ek._.suunn.b" localSheetId="2" hidden="1">{#N/A,#N/A,FALSE,"Etusivu";#N/A,#N/A,FALSE,"Materiaalit";#N/A,#N/A,FALSE,"Työkust";#N/A,#N/A,FALSE,"OKA";#N/A,#N/A,FALSE,"TARJHINT"}</definedName>
    <definedName name="wrn.OKA._.ei._.laite._.ek._.suunn.b" localSheetId="10" hidden="1">{#N/A,#N/A,FALSE,"Etusivu";#N/A,#N/A,FALSE,"Materiaalit";#N/A,#N/A,FALSE,"Työkust";#N/A,#N/A,FALSE,"OKA";#N/A,#N/A,FALSE,"TARJHINT"}</definedName>
    <definedName name="wrn.OKA._.ei._.laite._.ek._.suunn.b" localSheetId="15" hidden="1">{#N/A,#N/A,FALSE,"Etusivu";#N/A,#N/A,FALSE,"Materiaalit";#N/A,#N/A,FALSE,"Työkust";#N/A,#N/A,FALSE,"OKA";#N/A,#N/A,FALSE,"TARJHINT"}</definedName>
    <definedName name="wrn.OKA._.ei._.laite._.ek._.suunn.b" localSheetId="18" hidden="1">{#N/A,#N/A,FALSE,"Etusivu";#N/A,#N/A,FALSE,"Materiaalit";#N/A,#N/A,FALSE,"Työkust";#N/A,#N/A,FALSE,"OKA";#N/A,#N/A,FALSE,"TARJHINT"}</definedName>
    <definedName name="wrn.OKA._.ei._.laite._.ek._.suunn.b" localSheetId="17" hidden="1">{#N/A,#N/A,FALSE,"Etusivu";#N/A,#N/A,FALSE,"Materiaalit";#N/A,#N/A,FALSE,"Työkust";#N/A,#N/A,FALSE,"OKA";#N/A,#N/A,FALSE,"TARJHINT"}</definedName>
    <definedName name="wrn.OKA._.ei._.laite._.ek._.suunn.b" localSheetId="16" hidden="1">{#N/A,#N/A,FALSE,"Etusivu";#N/A,#N/A,FALSE,"Materiaalit";#N/A,#N/A,FALSE,"Työkust";#N/A,#N/A,FALSE,"OKA";#N/A,#N/A,FALSE,"TARJHINT"}</definedName>
    <definedName name="wrn.OKA._.ei._.laite._.ek._.suunn.b" localSheetId="14" hidden="1">{#N/A,#N/A,FALSE,"Etusivu";#N/A,#N/A,FALSE,"Materiaalit";#N/A,#N/A,FALSE,"Työkust";#N/A,#N/A,FALSE,"OKA";#N/A,#N/A,FALSE,"TARJHINT"}</definedName>
    <definedName name="wrn.OKA._.ei._.laite._.ek._.suunn.b" localSheetId="13" hidden="1">{#N/A,#N/A,FALSE,"Etusivu";#N/A,#N/A,FALSE,"Materiaalit";#N/A,#N/A,FALSE,"Työkust";#N/A,#N/A,FALSE,"OKA";#N/A,#N/A,FALSE,"TARJHINT"}</definedName>
    <definedName name="wrn.OKA._.ei._.laite._.ek._.suunn.b" localSheetId="3" hidden="1">{#N/A,#N/A,FALSE,"Etusivu";#N/A,#N/A,FALSE,"Materiaalit";#N/A,#N/A,FALSE,"Työkust";#N/A,#N/A,FALSE,"OKA";#N/A,#N/A,FALSE,"TARJHINT"}</definedName>
    <definedName name="wrn.OKA._.ei._.laite._.ek._.suunn.b" hidden="1">{#N/A,#N/A,FALSE,"Etusivu";#N/A,#N/A,FALSE,"Materiaalit";#N/A,#N/A,FALSE,"Työkust";#N/A,#N/A,FALSE,"OKA";#N/A,#N/A,FALSE,"TARJHINT"}</definedName>
    <definedName name="wrn.OKA._.ei._.laitteet." localSheetId="11" hidden="1">{#N/A,#N/A,TRUE,"Etusivu";#N/A,#N/A,TRUE,"Materiaalit";#N/A,#N/A,TRUE,"Erikoiskust";#N/A,#N/A,TRUE,"Työkust";#N/A,#N/A,TRUE,"Suunnittelu";#N/A,#N/A,TRUE,"OKA";#N/A,#N/A,TRUE,"TARJHINT"}</definedName>
    <definedName name="wrn.OKA._.ei._.laitteet." localSheetId="1" hidden="1">{#N/A,#N/A,TRUE,"Etusivu";#N/A,#N/A,TRUE,"Materiaalit";#N/A,#N/A,TRUE,"Erikoiskust";#N/A,#N/A,TRUE,"Työkust";#N/A,#N/A,TRUE,"Suunnittelu";#N/A,#N/A,TRUE,"OKA";#N/A,#N/A,TRUE,"TARJHINT"}</definedName>
    <definedName name="wrn.OKA._.ei._.laitteet." localSheetId="2" hidden="1">{#N/A,#N/A,TRUE,"Etusivu";#N/A,#N/A,TRUE,"Materiaalit";#N/A,#N/A,TRUE,"Erikoiskust";#N/A,#N/A,TRUE,"Työkust";#N/A,#N/A,TRUE,"Suunnittelu";#N/A,#N/A,TRUE,"OKA";#N/A,#N/A,TRUE,"TARJHINT"}</definedName>
    <definedName name="wrn.OKA._.ei._.laitteet." localSheetId="10" hidden="1">{#N/A,#N/A,TRUE,"Etusivu";#N/A,#N/A,TRUE,"Materiaalit";#N/A,#N/A,TRUE,"Erikoiskust";#N/A,#N/A,TRUE,"Työkust";#N/A,#N/A,TRUE,"Suunnittelu";#N/A,#N/A,TRUE,"OKA";#N/A,#N/A,TRUE,"TARJHINT"}</definedName>
    <definedName name="wrn.OKA._.ei._.laitteet." localSheetId="15" hidden="1">{#N/A,#N/A,TRUE,"Etusivu";#N/A,#N/A,TRUE,"Materiaalit";#N/A,#N/A,TRUE,"Erikoiskust";#N/A,#N/A,TRUE,"Työkust";#N/A,#N/A,TRUE,"Suunnittelu";#N/A,#N/A,TRUE,"OKA";#N/A,#N/A,TRUE,"TARJHINT"}</definedName>
    <definedName name="wrn.OKA._.ei._.laitteet." localSheetId="18" hidden="1">{#N/A,#N/A,TRUE,"Etusivu";#N/A,#N/A,TRUE,"Materiaalit";#N/A,#N/A,TRUE,"Erikoiskust";#N/A,#N/A,TRUE,"Työkust";#N/A,#N/A,TRUE,"Suunnittelu";#N/A,#N/A,TRUE,"OKA";#N/A,#N/A,TRUE,"TARJHINT"}</definedName>
    <definedName name="wrn.OKA._.ei._.laitteet." localSheetId="17" hidden="1">{#N/A,#N/A,TRUE,"Etusivu";#N/A,#N/A,TRUE,"Materiaalit";#N/A,#N/A,TRUE,"Erikoiskust";#N/A,#N/A,TRUE,"Työkust";#N/A,#N/A,TRUE,"Suunnittelu";#N/A,#N/A,TRUE,"OKA";#N/A,#N/A,TRUE,"TARJHINT"}</definedName>
    <definedName name="wrn.OKA._.ei._.laitteet." localSheetId="16" hidden="1">{#N/A,#N/A,TRUE,"Etusivu";#N/A,#N/A,TRUE,"Materiaalit";#N/A,#N/A,TRUE,"Erikoiskust";#N/A,#N/A,TRUE,"Työkust";#N/A,#N/A,TRUE,"Suunnittelu";#N/A,#N/A,TRUE,"OKA";#N/A,#N/A,TRUE,"TARJHINT"}</definedName>
    <definedName name="wrn.OKA._.ei._.laitteet." localSheetId="14" hidden="1">{#N/A,#N/A,TRUE,"Etusivu";#N/A,#N/A,TRUE,"Materiaalit";#N/A,#N/A,TRUE,"Erikoiskust";#N/A,#N/A,TRUE,"Työkust";#N/A,#N/A,TRUE,"Suunnittelu";#N/A,#N/A,TRUE,"OKA";#N/A,#N/A,TRUE,"TARJHINT"}</definedName>
    <definedName name="wrn.OKA._.ei._.laitteet." localSheetId="13" hidden="1">{#N/A,#N/A,TRUE,"Etusivu";#N/A,#N/A,TRUE,"Materiaalit";#N/A,#N/A,TRUE,"Erikoiskust";#N/A,#N/A,TRUE,"Työkust";#N/A,#N/A,TRUE,"Suunnittelu";#N/A,#N/A,TRUE,"OKA";#N/A,#N/A,TRUE,"TARJHINT"}</definedName>
    <definedName name="wrn.OKA._.ei._.laitteet." localSheetId="3" hidden="1">{#N/A,#N/A,TRUE,"Etusivu";#N/A,#N/A,TRUE,"Materiaalit";#N/A,#N/A,TRUE,"Erikoiskust";#N/A,#N/A,TRUE,"Työkust";#N/A,#N/A,TRUE,"Suunnittelu";#N/A,#N/A,TRUE,"OKA";#N/A,#N/A,TRUE,"TARJHINT"}</definedName>
    <definedName name="wrn.OKA._.ei._.laitteet." hidden="1">{#N/A,#N/A,TRUE,"Etusivu";#N/A,#N/A,TRUE,"Materiaalit";#N/A,#N/A,TRUE,"Erikoiskust";#N/A,#N/A,TRUE,"Työkust";#N/A,#N/A,TRUE,"Suunnittelu";#N/A,#N/A,TRUE,"OKA";#N/A,#N/A,TRUE,"TARJHINT"}</definedName>
    <definedName name="wrn.OKA._.ei._.laitteet.b" localSheetId="11" hidden="1">{#N/A,#N/A,TRUE,"Etusivu";#N/A,#N/A,TRUE,"Materiaalit";#N/A,#N/A,TRUE,"Erikoiskust";#N/A,#N/A,TRUE,"Työkust";#N/A,#N/A,TRUE,"Suunnittelu";#N/A,#N/A,TRUE,"OKA";#N/A,#N/A,TRUE,"TARJHINT"}</definedName>
    <definedName name="wrn.OKA._.ei._.laitteet.b" localSheetId="1" hidden="1">{#N/A,#N/A,TRUE,"Etusivu";#N/A,#N/A,TRUE,"Materiaalit";#N/A,#N/A,TRUE,"Erikoiskust";#N/A,#N/A,TRUE,"Työkust";#N/A,#N/A,TRUE,"Suunnittelu";#N/A,#N/A,TRUE,"OKA";#N/A,#N/A,TRUE,"TARJHINT"}</definedName>
    <definedName name="wrn.OKA._.ei._.laitteet.b" localSheetId="2" hidden="1">{#N/A,#N/A,TRUE,"Etusivu";#N/A,#N/A,TRUE,"Materiaalit";#N/A,#N/A,TRUE,"Erikoiskust";#N/A,#N/A,TRUE,"Työkust";#N/A,#N/A,TRUE,"Suunnittelu";#N/A,#N/A,TRUE,"OKA";#N/A,#N/A,TRUE,"TARJHINT"}</definedName>
    <definedName name="wrn.OKA._.ei._.laitteet.b" localSheetId="10" hidden="1">{#N/A,#N/A,TRUE,"Etusivu";#N/A,#N/A,TRUE,"Materiaalit";#N/A,#N/A,TRUE,"Erikoiskust";#N/A,#N/A,TRUE,"Työkust";#N/A,#N/A,TRUE,"Suunnittelu";#N/A,#N/A,TRUE,"OKA";#N/A,#N/A,TRUE,"TARJHINT"}</definedName>
    <definedName name="wrn.OKA._.ei._.laitteet.b" localSheetId="15" hidden="1">{#N/A,#N/A,TRUE,"Etusivu";#N/A,#N/A,TRUE,"Materiaalit";#N/A,#N/A,TRUE,"Erikoiskust";#N/A,#N/A,TRUE,"Työkust";#N/A,#N/A,TRUE,"Suunnittelu";#N/A,#N/A,TRUE,"OKA";#N/A,#N/A,TRUE,"TARJHINT"}</definedName>
    <definedName name="wrn.OKA._.ei._.laitteet.b" localSheetId="18" hidden="1">{#N/A,#N/A,TRUE,"Etusivu";#N/A,#N/A,TRUE,"Materiaalit";#N/A,#N/A,TRUE,"Erikoiskust";#N/A,#N/A,TRUE,"Työkust";#N/A,#N/A,TRUE,"Suunnittelu";#N/A,#N/A,TRUE,"OKA";#N/A,#N/A,TRUE,"TARJHINT"}</definedName>
    <definedName name="wrn.OKA._.ei._.laitteet.b" localSheetId="17" hidden="1">{#N/A,#N/A,TRUE,"Etusivu";#N/A,#N/A,TRUE,"Materiaalit";#N/A,#N/A,TRUE,"Erikoiskust";#N/A,#N/A,TRUE,"Työkust";#N/A,#N/A,TRUE,"Suunnittelu";#N/A,#N/A,TRUE,"OKA";#N/A,#N/A,TRUE,"TARJHINT"}</definedName>
    <definedName name="wrn.OKA._.ei._.laitteet.b" localSheetId="16" hidden="1">{#N/A,#N/A,TRUE,"Etusivu";#N/A,#N/A,TRUE,"Materiaalit";#N/A,#N/A,TRUE,"Erikoiskust";#N/A,#N/A,TRUE,"Työkust";#N/A,#N/A,TRUE,"Suunnittelu";#N/A,#N/A,TRUE,"OKA";#N/A,#N/A,TRUE,"TARJHINT"}</definedName>
    <definedName name="wrn.OKA._.ei._.laitteet.b" localSheetId="14" hidden="1">{#N/A,#N/A,TRUE,"Etusivu";#N/A,#N/A,TRUE,"Materiaalit";#N/A,#N/A,TRUE,"Erikoiskust";#N/A,#N/A,TRUE,"Työkust";#N/A,#N/A,TRUE,"Suunnittelu";#N/A,#N/A,TRUE,"OKA";#N/A,#N/A,TRUE,"TARJHINT"}</definedName>
    <definedName name="wrn.OKA._.ei._.laitteet.b" localSheetId="13" hidden="1">{#N/A,#N/A,TRUE,"Etusivu";#N/A,#N/A,TRUE,"Materiaalit";#N/A,#N/A,TRUE,"Erikoiskust";#N/A,#N/A,TRUE,"Työkust";#N/A,#N/A,TRUE,"Suunnittelu";#N/A,#N/A,TRUE,"OKA";#N/A,#N/A,TRUE,"TARJHINT"}</definedName>
    <definedName name="wrn.OKA._.ei._.laitteet.b" localSheetId="3" hidden="1">{#N/A,#N/A,TRUE,"Etusivu";#N/A,#N/A,TRUE,"Materiaalit";#N/A,#N/A,TRUE,"Erikoiskust";#N/A,#N/A,TRUE,"Työkust";#N/A,#N/A,TRUE,"Suunnittelu";#N/A,#N/A,TRUE,"OKA";#N/A,#N/A,TRUE,"TARJHINT"}</definedName>
    <definedName name="wrn.OKA._.ei._.laitteet.b" hidden="1">{#N/A,#N/A,TRUE,"Etusivu";#N/A,#N/A,TRUE,"Materiaalit";#N/A,#N/A,TRUE,"Erikoiskust";#N/A,#N/A,TRUE,"Työkust";#N/A,#N/A,TRUE,"Suunnittelu";#N/A,#N/A,TRUE,"OKA";#N/A,#N/A,TRUE,"TARJHINT"}</definedName>
    <definedName name="wrn.OKA._.kaikki." localSheetId="11" hidden="1">{#N/A,#N/A,FALSE,"Etusivu";#N/A,#N/A,FALSE,"Materiaalit";#N/A,#N/A,FALSE,"Laitteet";#N/A,#N/A,FALSE,"Erikoiskust";#N/A,#N/A,FALSE,"Työkust";#N/A,#N/A,FALSE,"Suunnittelu";#N/A,#N/A,FALSE,"OKA";#N/A,#N/A,FALSE,"TARJHINT"}</definedName>
    <definedName name="wrn.OKA._.kaikki." localSheetId="1" hidden="1">{#N/A,#N/A,FALSE,"Etusivu";#N/A,#N/A,FALSE,"Materiaalit";#N/A,#N/A,FALSE,"Laitteet";#N/A,#N/A,FALSE,"Erikoiskust";#N/A,#N/A,FALSE,"Työkust";#N/A,#N/A,FALSE,"Suunnittelu";#N/A,#N/A,FALSE,"OKA";#N/A,#N/A,FALSE,"TARJHINT"}</definedName>
    <definedName name="wrn.OKA._.kaikki." localSheetId="2" hidden="1">{#N/A,#N/A,FALSE,"Etusivu";#N/A,#N/A,FALSE,"Materiaalit";#N/A,#N/A,FALSE,"Laitteet";#N/A,#N/A,FALSE,"Erikoiskust";#N/A,#N/A,FALSE,"Työkust";#N/A,#N/A,FALSE,"Suunnittelu";#N/A,#N/A,FALSE,"OKA";#N/A,#N/A,FALSE,"TARJHINT"}</definedName>
    <definedName name="wrn.OKA._.kaikki." localSheetId="10" hidden="1">{#N/A,#N/A,FALSE,"Etusivu";#N/A,#N/A,FALSE,"Materiaalit";#N/A,#N/A,FALSE,"Laitteet";#N/A,#N/A,FALSE,"Erikoiskust";#N/A,#N/A,FALSE,"Työkust";#N/A,#N/A,FALSE,"Suunnittelu";#N/A,#N/A,FALSE,"OKA";#N/A,#N/A,FALSE,"TARJHINT"}</definedName>
    <definedName name="wrn.OKA._.kaikki." localSheetId="15" hidden="1">{#N/A,#N/A,FALSE,"Etusivu";#N/A,#N/A,FALSE,"Materiaalit";#N/A,#N/A,FALSE,"Laitteet";#N/A,#N/A,FALSE,"Erikoiskust";#N/A,#N/A,FALSE,"Työkust";#N/A,#N/A,FALSE,"Suunnittelu";#N/A,#N/A,FALSE,"OKA";#N/A,#N/A,FALSE,"TARJHINT"}</definedName>
    <definedName name="wrn.OKA._.kaikki." localSheetId="18" hidden="1">{#N/A,#N/A,FALSE,"Etusivu";#N/A,#N/A,FALSE,"Materiaalit";#N/A,#N/A,FALSE,"Laitteet";#N/A,#N/A,FALSE,"Erikoiskust";#N/A,#N/A,FALSE,"Työkust";#N/A,#N/A,FALSE,"Suunnittelu";#N/A,#N/A,FALSE,"OKA";#N/A,#N/A,FALSE,"TARJHINT"}</definedName>
    <definedName name="wrn.OKA._.kaikki." localSheetId="17" hidden="1">{#N/A,#N/A,FALSE,"Etusivu";#N/A,#N/A,FALSE,"Materiaalit";#N/A,#N/A,FALSE,"Laitteet";#N/A,#N/A,FALSE,"Erikoiskust";#N/A,#N/A,FALSE,"Työkust";#N/A,#N/A,FALSE,"Suunnittelu";#N/A,#N/A,FALSE,"OKA";#N/A,#N/A,FALSE,"TARJHINT"}</definedName>
    <definedName name="wrn.OKA._.kaikki." localSheetId="16" hidden="1">{#N/A,#N/A,FALSE,"Etusivu";#N/A,#N/A,FALSE,"Materiaalit";#N/A,#N/A,FALSE,"Laitteet";#N/A,#N/A,FALSE,"Erikoiskust";#N/A,#N/A,FALSE,"Työkust";#N/A,#N/A,FALSE,"Suunnittelu";#N/A,#N/A,FALSE,"OKA";#N/A,#N/A,FALSE,"TARJHINT"}</definedName>
    <definedName name="wrn.OKA._.kaikki." localSheetId="14" hidden="1">{#N/A,#N/A,FALSE,"Etusivu";#N/A,#N/A,FALSE,"Materiaalit";#N/A,#N/A,FALSE,"Laitteet";#N/A,#N/A,FALSE,"Erikoiskust";#N/A,#N/A,FALSE,"Työkust";#N/A,#N/A,FALSE,"Suunnittelu";#N/A,#N/A,FALSE,"OKA";#N/A,#N/A,FALSE,"TARJHINT"}</definedName>
    <definedName name="wrn.OKA._.kaikki." localSheetId="13" hidden="1">{#N/A,#N/A,FALSE,"Etusivu";#N/A,#N/A,FALSE,"Materiaalit";#N/A,#N/A,FALSE,"Laitteet";#N/A,#N/A,FALSE,"Erikoiskust";#N/A,#N/A,FALSE,"Työkust";#N/A,#N/A,FALSE,"Suunnittelu";#N/A,#N/A,FALSE,"OKA";#N/A,#N/A,FALSE,"TARJHINT"}</definedName>
    <definedName name="wrn.OKA._.kaikki." localSheetId="3" hidden="1">{#N/A,#N/A,FALSE,"Etusivu";#N/A,#N/A,FALSE,"Materiaalit";#N/A,#N/A,FALSE,"Laitteet";#N/A,#N/A,FALSE,"Erikoiskust";#N/A,#N/A,FALSE,"Työkust";#N/A,#N/A,FALSE,"Suunnittelu";#N/A,#N/A,FALSE,"OKA";#N/A,#N/A,FALSE,"TARJHINT"}</definedName>
    <definedName name="wrn.OKA._.kaikki." hidden="1">{#N/A,#N/A,FALSE,"Etusivu";#N/A,#N/A,FALSE,"Materiaalit";#N/A,#N/A,FALSE,"Laitteet";#N/A,#N/A,FALSE,"Erikoiskust";#N/A,#N/A,FALSE,"Työkust";#N/A,#N/A,FALSE,"Suunnittelu";#N/A,#N/A,FALSE,"OKA";#N/A,#N/A,FALSE,"TARJHINT"}</definedName>
    <definedName name="wrn.OKA._.kaikki.b" localSheetId="11" hidden="1">{#N/A,#N/A,FALSE,"Etusivu";#N/A,#N/A,FALSE,"Materiaalit";#N/A,#N/A,FALSE,"Laitteet";#N/A,#N/A,FALSE,"Erikoiskust";#N/A,#N/A,FALSE,"Työkust";#N/A,#N/A,FALSE,"Suunnittelu";#N/A,#N/A,FALSE,"OKA";#N/A,#N/A,FALSE,"TARJHINT"}</definedName>
    <definedName name="wrn.OKA._.kaikki.b" localSheetId="1" hidden="1">{#N/A,#N/A,FALSE,"Etusivu";#N/A,#N/A,FALSE,"Materiaalit";#N/A,#N/A,FALSE,"Laitteet";#N/A,#N/A,FALSE,"Erikoiskust";#N/A,#N/A,FALSE,"Työkust";#N/A,#N/A,FALSE,"Suunnittelu";#N/A,#N/A,FALSE,"OKA";#N/A,#N/A,FALSE,"TARJHINT"}</definedName>
    <definedName name="wrn.OKA._.kaikki.b" localSheetId="2" hidden="1">{#N/A,#N/A,FALSE,"Etusivu";#N/A,#N/A,FALSE,"Materiaalit";#N/A,#N/A,FALSE,"Laitteet";#N/A,#N/A,FALSE,"Erikoiskust";#N/A,#N/A,FALSE,"Työkust";#N/A,#N/A,FALSE,"Suunnittelu";#N/A,#N/A,FALSE,"OKA";#N/A,#N/A,FALSE,"TARJHINT"}</definedName>
    <definedName name="wrn.OKA._.kaikki.b" localSheetId="10" hidden="1">{#N/A,#N/A,FALSE,"Etusivu";#N/A,#N/A,FALSE,"Materiaalit";#N/A,#N/A,FALSE,"Laitteet";#N/A,#N/A,FALSE,"Erikoiskust";#N/A,#N/A,FALSE,"Työkust";#N/A,#N/A,FALSE,"Suunnittelu";#N/A,#N/A,FALSE,"OKA";#N/A,#N/A,FALSE,"TARJHINT"}</definedName>
    <definedName name="wrn.OKA._.kaikki.b" localSheetId="15" hidden="1">{#N/A,#N/A,FALSE,"Etusivu";#N/A,#N/A,FALSE,"Materiaalit";#N/A,#N/A,FALSE,"Laitteet";#N/A,#N/A,FALSE,"Erikoiskust";#N/A,#N/A,FALSE,"Työkust";#N/A,#N/A,FALSE,"Suunnittelu";#N/A,#N/A,FALSE,"OKA";#N/A,#N/A,FALSE,"TARJHINT"}</definedName>
    <definedName name="wrn.OKA._.kaikki.b" localSheetId="18" hidden="1">{#N/A,#N/A,FALSE,"Etusivu";#N/A,#N/A,FALSE,"Materiaalit";#N/A,#N/A,FALSE,"Laitteet";#N/A,#N/A,FALSE,"Erikoiskust";#N/A,#N/A,FALSE,"Työkust";#N/A,#N/A,FALSE,"Suunnittelu";#N/A,#N/A,FALSE,"OKA";#N/A,#N/A,FALSE,"TARJHINT"}</definedName>
    <definedName name="wrn.OKA._.kaikki.b" localSheetId="17" hidden="1">{#N/A,#N/A,FALSE,"Etusivu";#N/A,#N/A,FALSE,"Materiaalit";#N/A,#N/A,FALSE,"Laitteet";#N/A,#N/A,FALSE,"Erikoiskust";#N/A,#N/A,FALSE,"Työkust";#N/A,#N/A,FALSE,"Suunnittelu";#N/A,#N/A,FALSE,"OKA";#N/A,#N/A,FALSE,"TARJHINT"}</definedName>
    <definedName name="wrn.OKA._.kaikki.b" localSheetId="16" hidden="1">{#N/A,#N/A,FALSE,"Etusivu";#N/A,#N/A,FALSE,"Materiaalit";#N/A,#N/A,FALSE,"Laitteet";#N/A,#N/A,FALSE,"Erikoiskust";#N/A,#N/A,FALSE,"Työkust";#N/A,#N/A,FALSE,"Suunnittelu";#N/A,#N/A,FALSE,"OKA";#N/A,#N/A,FALSE,"TARJHINT"}</definedName>
    <definedName name="wrn.OKA._.kaikki.b" localSheetId="14" hidden="1">{#N/A,#N/A,FALSE,"Etusivu";#N/A,#N/A,FALSE,"Materiaalit";#N/A,#N/A,FALSE,"Laitteet";#N/A,#N/A,FALSE,"Erikoiskust";#N/A,#N/A,FALSE,"Työkust";#N/A,#N/A,FALSE,"Suunnittelu";#N/A,#N/A,FALSE,"OKA";#N/A,#N/A,FALSE,"TARJHINT"}</definedName>
    <definedName name="wrn.OKA._.kaikki.b" localSheetId="13" hidden="1">{#N/A,#N/A,FALSE,"Etusivu";#N/A,#N/A,FALSE,"Materiaalit";#N/A,#N/A,FALSE,"Laitteet";#N/A,#N/A,FALSE,"Erikoiskust";#N/A,#N/A,FALSE,"Työkust";#N/A,#N/A,FALSE,"Suunnittelu";#N/A,#N/A,FALSE,"OKA";#N/A,#N/A,FALSE,"TARJHINT"}</definedName>
    <definedName name="wrn.OKA._.kaikki.b" localSheetId="3" hidden="1">{#N/A,#N/A,FALSE,"Etusivu";#N/A,#N/A,FALSE,"Materiaalit";#N/A,#N/A,FALSE,"Laitteet";#N/A,#N/A,FALSE,"Erikoiskust";#N/A,#N/A,FALSE,"Työkust";#N/A,#N/A,FALSE,"Suunnittelu";#N/A,#N/A,FALSE,"OKA";#N/A,#N/A,FALSE,"TARJHINT"}</definedName>
    <definedName name="wrn.OKA._.kaikki.b" hidden="1">{#N/A,#N/A,FALSE,"Etusivu";#N/A,#N/A,FALSE,"Materiaalit";#N/A,#N/A,FALSE,"Laitteet";#N/A,#N/A,FALSE,"Erikoiskust";#N/A,#N/A,FALSE,"Työkust";#N/A,#N/A,FALSE,"Suunnittelu";#N/A,#N/A,FALSE,"OKA";#N/A,#N/A,FALSE,"TARJHINT"}</definedName>
    <definedName name="wrn.OKAb" localSheetId="11"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localSheetId="1"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localSheetId="2"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localSheetId="10"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localSheetId="15"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localSheetId="18"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localSheetId="17"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localSheetId="16"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localSheetId="14"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localSheetId="13"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localSheetId="3"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OKAb" hidden="1">{#N/A,#N/A,FALSE,"ETU";#N/A,#N/A,FALSE,"Qties ( aism )";#N/A,#N/A,FALSE,"Price Breakdown (aism)";#N/A,#N/A,FALSE,"WBS 1.2.3 MAT &amp; FAB";#N/A,#N/A,FALSE,"WBS 1.2.4 Yard Spec Costs ";#N/A,#N/A,FALSE,"OKA";#N/A,#N/A,FALSE,"SPEC";#N/A,#N/A,FALSE,"BASE";#N/A,#N/A,FALSE,"AUX";#N/A,#N/A,FALSE,"DIR";#N/A,#N/A,FALSE,"DIRSUM";#N/A,#N/A,FALSE,"INDIR";#N/A,#N/A,FALSE,"Tuntihinta";#N/A,#N/A,FALSE,"Alih vert"}</definedName>
    <definedName name="wrn.plan." localSheetId="11" hidden="1">{#N/A,#N/A,FALSE,"P&amp;LSUM";#N/A,#N/A,FALSE,"P&amp;LSUM Construction";#N/A,#N/A,FALSE,"P&amp;LSUM ROV";#N/A,#N/A,FALSE,"jobreport";#N/A,#N/A,FALSE,"OJI";#N/A,#N/A,FALSE,"OH"}</definedName>
    <definedName name="wrn.plan." localSheetId="1" hidden="1">{#N/A,#N/A,FALSE,"P&amp;LSUM";#N/A,#N/A,FALSE,"P&amp;LSUM Construction";#N/A,#N/A,FALSE,"P&amp;LSUM ROV";#N/A,#N/A,FALSE,"jobreport";#N/A,#N/A,FALSE,"OJI";#N/A,#N/A,FALSE,"OH"}</definedName>
    <definedName name="wrn.plan." localSheetId="2" hidden="1">{#N/A,#N/A,FALSE,"P&amp;LSUM";#N/A,#N/A,FALSE,"P&amp;LSUM Construction";#N/A,#N/A,FALSE,"P&amp;LSUM ROV";#N/A,#N/A,FALSE,"jobreport";#N/A,#N/A,FALSE,"OJI";#N/A,#N/A,FALSE,"OH"}</definedName>
    <definedName name="wrn.plan." localSheetId="10" hidden="1">{#N/A,#N/A,FALSE,"P&amp;LSUM";#N/A,#N/A,FALSE,"P&amp;LSUM Construction";#N/A,#N/A,FALSE,"P&amp;LSUM ROV";#N/A,#N/A,FALSE,"jobreport";#N/A,#N/A,FALSE,"OJI";#N/A,#N/A,FALSE,"OH"}</definedName>
    <definedName name="wrn.plan." localSheetId="15" hidden="1">{#N/A,#N/A,FALSE,"P&amp;LSUM";#N/A,#N/A,FALSE,"P&amp;LSUM Construction";#N/A,#N/A,FALSE,"P&amp;LSUM ROV";#N/A,#N/A,FALSE,"jobreport";#N/A,#N/A,FALSE,"OJI";#N/A,#N/A,FALSE,"OH"}</definedName>
    <definedName name="wrn.plan." localSheetId="18" hidden="1">{#N/A,#N/A,FALSE,"P&amp;LSUM";#N/A,#N/A,FALSE,"P&amp;LSUM Construction";#N/A,#N/A,FALSE,"P&amp;LSUM ROV";#N/A,#N/A,FALSE,"jobreport";#N/A,#N/A,FALSE,"OJI";#N/A,#N/A,FALSE,"OH"}</definedName>
    <definedName name="wrn.plan." localSheetId="17" hidden="1">{#N/A,#N/A,FALSE,"P&amp;LSUM";#N/A,#N/A,FALSE,"P&amp;LSUM Construction";#N/A,#N/A,FALSE,"P&amp;LSUM ROV";#N/A,#N/A,FALSE,"jobreport";#N/A,#N/A,FALSE,"OJI";#N/A,#N/A,FALSE,"OH"}</definedName>
    <definedName name="wrn.plan." localSheetId="16" hidden="1">{#N/A,#N/A,FALSE,"P&amp;LSUM";#N/A,#N/A,FALSE,"P&amp;LSUM Construction";#N/A,#N/A,FALSE,"P&amp;LSUM ROV";#N/A,#N/A,FALSE,"jobreport";#N/A,#N/A,FALSE,"OJI";#N/A,#N/A,FALSE,"OH"}</definedName>
    <definedName name="wrn.plan." localSheetId="14" hidden="1">{#N/A,#N/A,FALSE,"P&amp;LSUM";#N/A,#N/A,FALSE,"P&amp;LSUM Construction";#N/A,#N/A,FALSE,"P&amp;LSUM ROV";#N/A,#N/A,FALSE,"jobreport";#N/A,#N/A,FALSE,"OJI";#N/A,#N/A,FALSE,"OH"}</definedName>
    <definedName name="wrn.plan." localSheetId="13" hidden="1">{#N/A,#N/A,FALSE,"P&amp;LSUM";#N/A,#N/A,FALSE,"P&amp;LSUM Construction";#N/A,#N/A,FALSE,"P&amp;LSUM ROV";#N/A,#N/A,FALSE,"jobreport";#N/A,#N/A,FALSE,"OJI";#N/A,#N/A,FALSE,"OH"}</definedName>
    <definedName name="wrn.plan." localSheetId="3" hidden="1">{#N/A,#N/A,FALSE,"P&amp;LSUM";#N/A,#N/A,FALSE,"P&amp;LSUM Construction";#N/A,#N/A,FALSE,"P&amp;LSUM ROV";#N/A,#N/A,FALSE,"jobreport";#N/A,#N/A,FALSE,"OJI";#N/A,#N/A,FALSE,"OH"}</definedName>
    <definedName name="wrn.plan." hidden="1">{#N/A,#N/A,FALSE,"P&amp;LSUM";#N/A,#N/A,FALSE,"P&amp;LSUM Construction";#N/A,#N/A,FALSE,"P&amp;LSUM ROV";#N/A,#N/A,FALSE,"jobreport";#N/A,#N/A,FALSE,"OJI";#N/A,#N/A,FALSE,"OH"}</definedName>
    <definedName name="wrn.Preisblatt." localSheetId="11" hidden="1">{"Preisblatt","Preisblatt",FALSE,"Best.-Übersicht"}</definedName>
    <definedName name="wrn.Preisblatt." localSheetId="1" hidden="1">{"Preisblatt","Preisblatt",FALSE,"Best.-Übersicht"}</definedName>
    <definedName name="wrn.Preisblatt." localSheetId="2" hidden="1">{"Preisblatt","Preisblatt",FALSE,"Best.-Übersicht"}</definedName>
    <definedName name="wrn.Preisblatt." localSheetId="10" hidden="1">{"Preisblatt","Preisblatt",FALSE,"Best.-Übersicht"}</definedName>
    <definedName name="wrn.Preisblatt." localSheetId="15" hidden="1">{"Preisblatt","Preisblatt",FALSE,"Best.-Übersicht"}</definedName>
    <definedName name="wrn.Preisblatt." localSheetId="18" hidden="1">{"Preisblatt","Preisblatt",FALSE,"Best.-Übersicht"}</definedName>
    <definedName name="wrn.Preisblatt." localSheetId="17" hidden="1">{"Preisblatt","Preisblatt",FALSE,"Best.-Übersicht"}</definedName>
    <definedName name="wrn.Preisblatt." localSheetId="16" hidden="1">{"Preisblatt","Preisblatt",FALSE,"Best.-Übersicht"}</definedName>
    <definedName name="wrn.Preisblatt." localSheetId="14" hidden="1">{"Preisblatt","Preisblatt",FALSE,"Best.-Übersicht"}</definedName>
    <definedName name="wrn.Preisblatt." localSheetId="13" hidden="1">{"Preisblatt","Preisblatt",FALSE,"Best.-Übersicht"}</definedName>
    <definedName name="wrn.Preisblatt." localSheetId="3" hidden="1">{"Preisblatt","Preisblatt",FALSE,"Best.-Übersicht"}</definedName>
    <definedName name="wrn.Preisblatt." hidden="1">{"Preisblatt","Preisblatt",FALSE,"Best.-Übersicht"}</definedName>
    <definedName name="wrn.PrintAll." localSheetId="2" hidden="1">{#N/A,#N/A,FALSE,"Sheet1";#N/A,#N/A,FALSE,"Sheet2";#N/A,#N/A,FALSE,"Sheet3";#N/A,#N/A,FALSE,"Sheet4";#N/A,#N/A,FALSE,"Sheet5";#N/A,#N/A,FALSE,"Sheet6";#N/A,#N/A,FALSE,"Sheet7";#N/A,#N/A,FALSE,"Sheet8";#N/A,#N/A,FALSE,"Sheet9"}</definedName>
    <definedName name="wrn.PrintAll." localSheetId="3" hidden="1">{#N/A,#N/A,FALSE,"Sheet1";#N/A,#N/A,FALSE,"Sheet2";#N/A,#N/A,FALSE,"Sheet3";#N/A,#N/A,FALSE,"Sheet4";#N/A,#N/A,FALSE,"Sheet5";#N/A,#N/A,FALSE,"Sheet6";#N/A,#N/A,FALSE,"Sheet7";#N/A,#N/A,FALSE,"Sheet8";#N/A,#N/A,FALSE,"Sheet9"}</definedName>
    <definedName name="wrn.PrintAll." hidden="1">{#N/A,#N/A,FALSE,"Sheet1";#N/A,#N/A,FALSE,"Sheet2";#N/A,#N/A,FALSE,"Sheet3";#N/A,#N/A,FALSE,"Sheet4";#N/A,#N/A,FALSE,"Sheet5";#N/A,#N/A,FALSE,"Sheet6";#N/A,#N/A,FALSE,"Sheet7";#N/A,#N/A,FALSE,"Sheet8";#N/A,#N/A,FALSE,"Sheet9"}</definedName>
    <definedName name="wrn.PrintCurr." localSheetId="2" hidden="1">{#N/A,#N/A,FALSE,"Sheet1";#N/A,#N/A,FALSE,"Sheet2";#N/A,#N/A,FALSE,"Sheet3"}</definedName>
    <definedName name="wrn.PrintCurr." localSheetId="3" hidden="1">{#N/A,#N/A,FALSE,"Sheet1";#N/A,#N/A,FALSE,"Sheet2";#N/A,#N/A,FALSE,"Sheet3"}</definedName>
    <definedName name="wrn.PrintCurr." hidden="1">{#N/A,#N/A,FALSE,"Sheet1";#N/A,#N/A,FALSE,"Sheet2";#N/A,#N/A,FALSE,"Sheet3"}</definedName>
    <definedName name="wrn.Printing." localSheetId="11"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localSheetId="1"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localSheetId="2"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localSheetId="10"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localSheetId="15"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localSheetId="18"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localSheetId="17"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localSheetId="16"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localSheetId="14"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localSheetId="13"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localSheetId="3"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ing." hidden="1">{"analysis",#N/A,TRUE,"ANALYSIS";"cartaway",#N/A,TRUE,"Excavation Equipment";"excavation",#N/A,TRUE,"Excavation Equipment";"compaction",#N/A,TRUE,"Backfilling Equipment";"riprap transportation",#N/A,TRUE,"RIPRAP PRODUCTION";"summary",#N/A,TRUE,"SUMMARY";"price of imported material",#N/A,TRUE,"Price of Imported Mat'l";"boq summary",#N/A,TRUE,"B.O.Q. SUMMARY"}</definedName>
    <definedName name="wrn.PrintPrev1." localSheetId="2" hidden="1">{#N/A,#N/A,FALSE,"Sheet4";#N/A,#N/A,FALSE,"Sheet5";#N/A,#N/A,FALSE,"Sheet6"}</definedName>
    <definedName name="wrn.PrintPrev1." localSheetId="3" hidden="1">{#N/A,#N/A,FALSE,"Sheet4";#N/A,#N/A,FALSE,"Sheet5";#N/A,#N/A,FALSE,"Sheet6"}</definedName>
    <definedName name="wrn.PrintPrev1." hidden="1">{#N/A,#N/A,FALSE,"Sheet4";#N/A,#N/A,FALSE,"Sheet5";#N/A,#N/A,FALSE,"Sheet6"}</definedName>
    <definedName name="wrn.PrintPrev2." localSheetId="2" hidden="1">{#N/A,#N/A,FALSE,"Sheet7";#N/A,#N/A,FALSE,"Sheet8";#N/A,#N/A,FALSE,"Sheet9"}</definedName>
    <definedName name="wrn.PrintPrev2." localSheetId="3" hidden="1">{#N/A,#N/A,FALSE,"Sheet7";#N/A,#N/A,FALSE,"Sheet8";#N/A,#N/A,FALSE,"Sheet9"}</definedName>
    <definedName name="wrn.PrintPrev2." hidden="1">{#N/A,#N/A,FALSE,"Sheet7";#N/A,#N/A,FALSE,"Sheet8";#N/A,#N/A,FALSE,"Sheet9"}</definedName>
    <definedName name="wrn.PUEQ." localSheetId="11" hidden="1">{"EqList",#N/A,FALSE,"Process"}</definedName>
    <definedName name="wrn.PUEQ." localSheetId="1" hidden="1">{"EqList",#N/A,FALSE,"Process"}</definedName>
    <definedName name="wrn.PUEQ." localSheetId="2" hidden="1">{"EqList",#N/A,FALSE,"Process"}</definedName>
    <definedName name="wrn.PUEQ." localSheetId="10" hidden="1">{"EqList",#N/A,FALSE,"Process"}</definedName>
    <definedName name="wrn.PUEQ." localSheetId="15" hidden="1">{"EqList",#N/A,FALSE,"Process"}</definedName>
    <definedName name="wrn.PUEQ." localSheetId="18" hidden="1">{"EqList",#N/A,FALSE,"Process"}</definedName>
    <definedName name="wrn.PUEQ." localSheetId="17" hidden="1">{"EqList",#N/A,FALSE,"Process"}</definedName>
    <definedName name="wrn.PUEQ." localSheetId="16" hidden="1">{"EqList",#N/A,FALSE,"Process"}</definedName>
    <definedName name="wrn.PUEQ." localSheetId="14" hidden="1">{"EqList",#N/A,FALSE,"Process"}</definedName>
    <definedName name="wrn.PUEQ." localSheetId="13" hidden="1">{"EqList",#N/A,FALSE,"Process"}</definedName>
    <definedName name="wrn.PUEQ." localSheetId="3" hidden="1">{"EqList",#N/A,FALSE,"Process"}</definedName>
    <definedName name="wrn.PUEQ." hidden="1">{"EqList",#N/A,FALSE,"Process"}</definedName>
    <definedName name="wrn.PUWT." localSheetId="11" hidden="1">{"WtList",#N/A,FALSE,"Process"}</definedName>
    <definedName name="wrn.PUWT." localSheetId="1" hidden="1">{"WtList",#N/A,FALSE,"Process"}</definedName>
    <definedName name="wrn.PUWT." localSheetId="2" hidden="1">{"WtList",#N/A,FALSE,"Process"}</definedName>
    <definedName name="wrn.PUWT." localSheetId="10" hidden="1">{"WtList",#N/A,FALSE,"Process"}</definedName>
    <definedName name="wrn.PUWT." localSheetId="15" hidden="1">{"WtList",#N/A,FALSE,"Process"}</definedName>
    <definedName name="wrn.PUWT." localSheetId="18" hidden="1">{"WtList",#N/A,FALSE,"Process"}</definedName>
    <definedName name="wrn.PUWT." localSheetId="17" hidden="1">{"WtList",#N/A,FALSE,"Process"}</definedName>
    <definedName name="wrn.PUWT." localSheetId="16" hidden="1">{"WtList",#N/A,FALSE,"Process"}</definedName>
    <definedName name="wrn.PUWT." localSheetId="14" hidden="1">{"WtList",#N/A,FALSE,"Process"}</definedName>
    <definedName name="wrn.PUWT." localSheetId="13" hidden="1">{"WtList",#N/A,FALSE,"Process"}</definedName>
    <definedName name="wrn.PUWT." localSheetId="3" hidden="1">{"WtList",#N/A,FALSE,"Process"}</definedName>
    <definedName name="wrn.PUWT." hidden="1">{"WtList",#N/A,FALSE,"Process"}</definedName>
    <definedName name="wrn.R1_Sh1." localSheetId="11" hidden="1">{"V_sh1_01",#N/A,FALSE,"Sh1_ver_iso"}</definedName>
    <definedName name="wrn.R1_Sh1." localSheetId="1" hidden="1">{"V_sh1_01",#N/A,FALSE,"Sh1_ver_iso"}</definedName>
    <definedName name="wrn.R1_Sh1." localSheetId="2" hidden="1">{"V_sh1_01",#N/A,FALSE,"Sh1_ver_iso"}</definedName>
    <definedName name="wrn.R1_Sh1." localSheetId="10" hidden="1">{"V_sh1_01",#N/A,FALSE,"Sh1_ver_iso"}</definedName>
    <definedName name="wrn.R1_Sh1." localSheetId="15" hidden="1">{"V_sh1_01",#N/A,FALSE,"Sh1_ver_iso"}</definedName>
    <definedName name="wrn.R1_Sh1." localSheetId="18" hidden="1">{"V_sh1_01",#N/A,FALSE,"Sh1_ver_iso"}</definedName>
    <definedName name="wrn.R1_Sh1." localSheetId="17" hidden="1">{"V_sh1_01",#N/A,FALSE,"Sh1_ver_iso"}</definedName>
    <definedName name="wrn.R1_Sh1." localSheetId="16" hidden="1">{"V_sh1_01",#N/A,FALSE,"Sh1_ver_iso"}</definedName>
    <definedName name="wrn.R1_Sh1." localSheetId="14" hidden="1">{"V_sh1_01",#N/A,FALSE,"Sh1_ver_iso"}</definedName>
    <definedName name="wrn.R1_Sh1." localSheetId="13" hidden="1">{"V_sh1_01",#N/A,FALSE,"Sh1_ver_iso"}</definedName>
    <definedName name="wrn.R1_Sh1." localSheetId="3" hidden="1">{"V_sh1_01",#N/A,FALSE,"Sh1_ver_iso"}</definedName>
    <definedName name="wrn.R1_Sh1." hidden="1">{"V_sh1_01",#N/A,FALSE,"Sh1_ver_iso"}</definedName>
    <definedName name="wrn.R2_Sh2." localSheetId="11" hidden="1">{"V_sh1_01",#N/A,TRUE,"Sh1_"}</definedName>
    <definedName name="wrn.R2_Sh2." localSheetId="1" hidden="1">{"V_sh1_01",#N/A,TRUE,"Sh1_"}</definedName>
    <definedName name="wrn.R2_Sh2." localSheetId="2" hidden="1">{"V_sh1_01",#N/A,TRUE,"Sh1_"}</definedName>
    <definedName name="wrn.R2_Sh2." localSheetId="10" hidden="1">{"V_sh1_01",#N/A,TRUE,"Sh1_"}</definedName>
    <definedName name="wrn.R2_Sh2." localSheetId="15" hidden="1">{"V_sh1_01",#N/A,TRUE,"Sh1_"}</definedName>
    <definedName name="wrn.R2_Sh2." localSheetId="18" hidden="1">{"V_sh1_01",#N/A,TRUE,"Sh1_"}</definedName>
    <definedName name="wrn.R2_Sh2." localSheetId="17" hidden="1">{"V_sh1_01",#N/A,TRUE,"Sh1_"}</definedName>
    <definedName name="wrn.R2_Sh2." localSheetId="16" hidden="1">{"V_sh1_01",#N/A,TRUE,"Sh1_"}</definedName>
    <definedName name="wrn.R2_Sh2." localSheetId="14" hidden="1">{"V_sh1_01",#N/A,TRUE,"Sh1_"}</definedName>
    <definedName name="wrn.R2_Sh2." localSheetId="13" hidden="1">{"V_sh1_01",#N/A,TRUE,"Sh1_"}</definedName>
    <definedName name="wrn.R2_Sh2." localSheetId="3" hidden="1">{"V_sh1_01",#N/A,TRUE,"Sh1_"}</definedName>
    <definedName name="wrn.R2_Sh2." hidden="1">{"V_sh1_01",#N/A,TRUE,"Sh1_"}</definedName>
    <definedName name="wrn.ratio." localSheetId="11" hidden="1">{#N/A,#N/A,FALSE,"JACKETS (1100 t) (1)"}</definedName>
    <definedName name="wrn.ratio." localSheetId="1" hidden="1">{#N/A,#N/A,FALSE,"JACKETS (1100 t) (1)"}</definedName>
    <definedName name="wrn.ratio." localSheetId="2" hidden="1">{#N/A,#N/A,FALSE,"JACKETS (1100 t) (1)"}</definedName>
    <definedName name="wrn.ratio." localSheetId="10" hidden="1">{#N/A,#N/A,FALSE,"JACKETS (1100 t) (1)"}</definedName>
    <definedName name="wrn.ratio." localSheetId="15" hidden="1">{#N/A,#N/A,FALSE,"JACKETS (1100 t) (1)"}</definedName>
    <definedName name="wrn.ratio." localSheetId="18" hidden="1">{#N/A,#N/A,FALSE,"JACKETS (1100 t) (1)"}</definedName>
    <definedName name="wrn.ratio." localSheetId="17" hidden="1">{#N/A,#N/A,FALSE,"JACKETS (1100 t) (1)"}</definedName>
    <definedName name="wrn.ratio." localSheetId="16" hidden="1">{#N/A,#N/A,FALSE,"JACKETS (1100 t) (1)"}</definedName>
    <definedName name="wrn.ratio." localSheetId="14" hidden="1">{#N/A,#N/A,FALSE,"JACKETS (1100 t) (1)"}</definedName>
    <definedName name="wrn.ratio." localSheetId="13" hidden="1">{#N/A,#N/A,FALSE,"JACKETS (1100 t) (1)"}</definedName>
    <definedName name="wrn.ratio." localSheetId="3" hidden="1">{#N/A,#N/A,FALSE,"JACKETS (1100 t) (1)"}</definedName>
    <definedName name="wrn.ratio." hidden="1">{#N/A,#N/A,FALSE,"JACKETS (1100 t) (1)"}</definedName>
    <definedName name="wrn.ratio.1" localSheetId="11" hidden="1">{#N/A,#N/A,FALSE,"JACKETS (1100 t) (1)"}</definedName>
    <definedName name="wrn.ratio.1" localSheetId="1" hidden="1">{#N/A,#N/A,FALSE,"JACKETS (1100 t) (1)"}</definedName>
    <definedName name="wrn.ratio.1" localSheetId="2" hidden="1">{#N/A,#N/A,FALSE,"JACKETS (1100 t) (1)"}</definedName>
    <definedName name="wrn.ratio.1" localSheetId="10" hidden="1">{#N/A,#N/A,FALSE,"JACKETS (1100 t) (1)"}</definedName>
    <definedName name="wrn.ratio.1" localSheetId="15" hidden="1">{#N/A,#N/A,FALSE,"JACKETS (1100 t) (1)"}</definedName>
    <definedName name="wrn.ratio.1" localSheetId="18" hidden="1">{#N/A,#N/A,FALSE,"JACKETS (1100 t) (1)"}</definedName>
    <definedName name="wrn.ratio.1" localSheetId="17" hidden="1">{#N/A,#N/A,FALSE,"JACKETS (1100 t) (1)"}</definedName>
    <definedName name="wrn.ratio.1" localSheetId="16" hidden="1">{#N/A,#N/A,FALSE,"JACKETS (1100 t) (1)"}</definedName>
    <definedName name="wrn.ratio.1" localSheetId="14" hidden="1">{#N/A,#N/A,FALSE,"JACKETS (1100 t) (1)"}</definedName>
    <definedName name="wrn.ratio.1" localSheetId="13" hidden="1">{#N/A,#N/A,FALSE,"JACKETS (1100 t) (1)"}</definedName>
    <definedName name="wrn.ratio.1" localSheetId="3" hidden="1">{#N/A,#N/A,FALSE,"JACKETS (1100 t) (1)"}</definedName>
    <definedName name="wrn.ratio.1" hidden="1">{#N/A,#N/A,FALSE,"JACKETS (1100 t) (1)"}</definedName>
    <definedName name="wrn.ratiomvr" localSheetId="11" hidden="1">{#N/A,#N/A,FALSE,"JACKETS (1100 t) (1)"}</definedName>
    <definedName name="wrn.ratiomvr" localSheetId="1" hidden="1">{#N/A,#N/A,FALSE,"JACKETS (1100 t) (1)"}</definedName>
    <definedName name="wrn.ratiomvr" localSheetId="2" hidden="1">{#N/A,#N/A,FALSE,"JACKETS (1100 t) (1)"}</definedName>
    <definedName name="wrn.ratiomvr" localSheetId="10" hidden="1">{#N/A,#N/A,FALSE,"JACKETS (1100 t) (1)"}</definedName>
    <definedName name="wrn.ratiomvr" localSheetId="15" hidden="1">{#N/A,#N/A,FALSE,"JACKETS (1100 t) (1)"}</definedName>
    <definedName name="wrn.ratiomvr" localSheetId="18" hidden="1">{#N/A,#N/A,FALSE,"JACKETS (1100 t) (1)"}</definedName>
    <definedName name="wrn.ratiomvr" localSheetId="17" hidden="1">{#N/A,#N/A,FALSE,"JACKETS (1100 t) (1)"}</definedName>
    <definedName name="wrn.ratiomvr" localSheetId="16" hidden="1">{#N/A,#N/A,FALSE,"JACKETS (1100 t) (1)"}</definedName>
    <definedName name="wrn.ratiomvr" localSheetId="14" hidden="1">{#N/A,#N/A,FALSE,"JACKETS (1100 t) (1)"}</definedName>
    <definedName name="wrn.ratiomvr" localSheetId="13" hidden="1">{#N/A,#N/A,FALSE,"JACKETS (1100 t) (1)"}</definedName>
    <definedName name="wrn.ratiomvr" localSheetId="3" hidden="1">{#N/A,#N/A,FALSE,"JACKETS (1100 t) (1)"}</definedName>
    <definedName name="wrn.ratiomvr" hidden="1">{#N/A,#N/A,FALSE,"JACKETS (1100 t) (1)"}</definedName>
    <definedName name="wrn.Report." localSheetId="50" hidden="1">{"Offgrid",#N/A,FALSE,"OFFGRID";"Region",#N/A,FALSE,"REGION";"Offgrid -2",#N/A,FALSE,"OFFGRID";"WTP",#N/A,FALSE,"WTP";"WTP -2",#N/A,FALSE,"WTP";"Project",#N/A,FALSE,"PROJECT";"Summary -2",#N/A,FALSE,"SUMMARY"}</definedName>
    <definedName name="wrn.Report." localSheetId="11" hidden="1">{"Offgrid",#N/A,FALSE,"OFFGRID";"Region",#N/A,FALSE,"REGION";"Offgrid -2",#N/A,FALSE,"OFFGRID";"WTP",#N/A,FALSE,"WTP";"WTP -2",#N/A,FALSE,"WTP";"Project",#N/A,FALSE,"PROJECT";"Summary -2",#N/A,FALSE,"SUMMARY"}</definedName>
    <definedName name="wrn.Report." localSheetId="1" hidden="1">{"Offgrid",#N/A,FALSE,"OFFGRID";"Region",#N/A,FALSE,"REGION";"Offgrid -2",#N/A,FALSE,"OFFGRID";"WTP",#N/A,FALSE,"WTP";"WTP -2",#N/A,FALSE,"WTP";"Project",#N/A,FALSE,"PROJECT";"Summary -2",#N/A,FALSE,"SUMMARY"}</definedName>
    <definedName name="wrn.Report." localSheetId="2" hidden="1">{"Offgrid",#N/A,FALSE,"OFFGRID";"Region",#N/A,FALSE,"REGION";"Offgrid -2",#N/A,FALSE,"OFFGRID";"WTP",#N/A,FALSE,"WTP";"WTP -2",#N/A,FALSE,"WTP";"Project",#N/A,FALSE,"PROJECT";"Summary -2",#N/A,FALSE,"SUMMARY"}</definedName>
    <definedName name="wrn.Report." localSheetId="10" hidden="1">{"Offgrid",#N/A,FALSE,"OFFGRID";"Region",#N/A,FALSE,"REGION";"Offgrid -2",#N/A,FALSE,"OFFGRID";"WTP",#N/A,FALSE,"WTP";"WTP -2",#N/A,FALSE,"WTP";"Project",#N/A,FALSE,"PROJECT";"Summary -2",#N/A,FALSE,"SUMMARY"}</definedName>
    <definedName name="wrn.Report." localSheetId="15" hidden="1">{"Offgrid",#N/A,FALSE,"OFFGRID";"Region",#N/A,FALSE,"REGION";"Offgrid -2",#N/A,FALSE,"OFFGRID";"WTP",#N/A,FALSE,"WTP";"WTP -2",#N/A,FALSE,"WTP";"Project",#N/A,FALSE,"PROJECT";"Summary -2",#N/A,FALSE,"SUMMARY"}</definedName>
    <definedName name="wrn.Report." localSheetId="18" hidden="1">{"Offgrid",#N/A,FALSE,"OFFGRID";"Region",#N/A,FALSE,"REGION";"Offgrid -2",#N/A,FALSE,"OFFGRID";"WTP",#N/A,FALSE,"WTP";"WTP -2",#N/A,FALSE,"WTP";"Project",#N/A,FALSE,"PROJECT";"Summary -2",#N/A,FALSE,"SUMMARY"}</definedName>
    <definedName name="wrn.Report." localSheetId="17" hidden="1">{"Offgrid",#N/A,FALSE,"OFFGRID";"Region",#N/A,FALSE,"REGION";"Offgrid -2",#N/A,FALSE,"OFFGRID";"WTP",#N/A,FALSE,"WTP";"WTP -2",#N/A,FALSE,"WTP";"Project",#N/A,FALSE,"PROJECT";"Summary -2",#N/A,FALSE,"SUMMARY"}</definedName>
    <definedName name="wrn.Report." localSheetId="16" hidden="1">{"Offgrid",#N/A,FALSE,"OFFGRID";"Region",#N/A,FALSE,"REGION";"Offgrid -2",#N/A,FALSE,"OFFGRID";"WTP",#N/A,FALSE,"WTP";"WTP -2",#N/A,FALSE,"WTP";"Project",#N/A,FALSE,"PROJECT";"Summary -2",#N/A,FALSE,"SUMMARY"}</definedName>
    <definedName name="wrn.Report." localSheetId="14" hidden="1">{"Offgrid",#N/A,FALSE,"OFFGRID";"Region",#N/A,FALSE,"REGION";"Offgrid -2",#N/A,FALSE,"OFFGRID";"WTP",#N/A,FALSE,"WTP";"WTP -2",#N/A,FALSE,"WTP";"Project",#N/A,FALSE,"PROJECT";"Summary -2",#N/A,FALSE,"SUMMARY"}</definedName>
    <definedName name="wrn.Report." localSheetId="13" hidden="1">{"Offgrid",#N/A,FALSE,"OFFGRID";"Region",#N/A,FALSE,"REGION";"Offgrid -2",#N/A,FALSE,"OFFGRID";"WTP",#N/A,FALSE,"WTP";"WTP -2",#N/A,FALSE,"WTP";"Project",#N/A,FALSE,"PROJECT";"Summary -2",#N/A,FALSE,"SUMMARY"}</definedName>
    <definedName name="wrn.Report." localSheetId="3" hidden="1">{"Offgrid",#N/A,FALSE,"OFFGRID";"Region",#N/A,FALSE,"REGION";"Offgrid -2",#N/A,FALSE,"OFFGRID";"WTP",#N/A,FALSE,"WTP";"WTP -2",#N/A,FALSE,"WTP";"Project",#N/A,FALSE,"PROJECT";"Summary -2",#N/A,FALSE,"SUMMARY"}</definedName>
    <definedName name="wrn.Report." hidden="1">{"Offgrid",#N/A,FALSE,"OFFGRID";"Region",#N/A,FALSE,"REGION";"Offgrid -2",#N/A,FALSE,"OFFGRID";"WTP",#N/A,FALSE,"WTP";"WTP -2",#N/A,FALSE,"WTP";"Project",#N/A,FALSE,"PROJECT";"Summary -2",#N/A,FALSE,"SUMMARY"}</definedName>
    <definedName name="wrn.SetPrintOut." localSheetId="11" hidden="1">{#N/A,#N/A,FALSE,"FRONTPAGE";#N/A,#N/A,FALSE,"PIG_LAUN-s"}</definedName>
    <definedName name="wrn.SetPrintOut." localSheetId="1" hidden="1">{#N/A,#N/A,FALSE,"FRONTPAGE";#N/A,#N/A,FALSE,"PIG_LAUN-s"}</definedName>
    <definedName name="wrn.SetPrintOut." localSheetId="2" hidden="1">{#N/A,#N/A,FALSE,"FRONTPAGE";#N/A,#N/A,FALSE,"PIG_LAUN-s"}</definedName>
    <definedName name="wrn.SetPrintOut." localSheetId="10" hidden="1">{#N/A,#N/A,FALSE,"FRONTPAGE";#N/A,#N/A,FALSE,"PIG_LAUN-s"}</definedName>
    <definedName name="wrn.SetPrintOut." localSheetId="15" hidden="1">{#N/A,#N/A,FALSE,"FRONTPAGE";#N/A,#N/A,FALSE,"PIG_LAUN-s"}</definedName>
    <definedName name="wrn.SetPrintOut." localSheetId="18" hidden="1">{#N/A,#N/A,FALSE,"FRONTPAGE";#N/A,#N/A,FALSE,"PIG_LAUN-s"}</definedName>
    <definedName name="wrn.SetPrintOut." localSheetId="17" hidden="1">{#N/A,#N/A,FALSE,"FRONTPAGE";#N/A,#N/A,FALSE,"PIG_LAUN-s"}</definedName>
    <definedName name="wrn.SetPrintOut." localSheetId="16" hidden="1">{#N/A,#N/A,FALSE,"FRONTPAGE";#N/A,#N/A,FALSE,"PIG_LAUN-s"}</definedName>
    <definedName name="wrn.SetPrintOut." localSheetId="14" hidden="1">{#N/A,#N/A,FALSE,"FRONTPAGE";#N/A,#N/A,FALSE,"PIG_LAUN-s"}</definedName>
    <definedName name="wrn.SetPrintOut." localSheetId="13" hidden="1">{#N/A,#N/A,FALSE,"FRONTPAGE";#N/A,#N/A,FALSE,"PIG_LAUN-s"}</definedName>
    <definedName name="wrn.SetPrintOut." localSheetId="3" hidden="1">{#N/A,#N/A,FALSE,"FRONTPAGE";#N/A,#N/A,FALSE,"PIG_LAUN-s"}</definedName>
    <definedName name="wrn.SetPrintOut." hidden="1">{#N/A,#N/A,FALSE,"FRONTPAGE";#N/A,#N/A,FALSE,"PIG_LAUN-s"}</definedName>
    <definedName name="wrn.Summary." localSheetId="2" hidden="1">{#N/A,#N/A,TRUE,"1_SUMMARY";#N/A,#N/A,TRUE,"1_PROJECT MAN";#N/A,#N/A,TRUE,"1_ENGINEERING";#N/A,#N/A,TRUE,"1_SITE PERSONNEL";#N/A,#N/A,TRUE,"1_MATERIALS";#N/A,#N/A,TRUE,"1_SUB-CONTRACTS";#N/A,#N/A,TRUE,"1_SITE COSTS";#N/A,#N/A,TRUE,"1_TRANSPORTATION";#N/A,#N/A,TRUE,"1_TRAVEL &amp; EXPENSES";#N/A,#N/A,TRUE,"1_FINANCIAL";#N/A,#N/A,TRUE,"1_PM MANNING";#N/A,#N/A,TRUE,"1_ENG MANNING";#N/A,#N/A,TRUE,"1_SITE MANNING"}</definedName>
    <definedName name="wrn.Summary." localSheetId="3" hidden="1">{#N/A,#N/A,TRUE,"1_SUMMARY";#N/A,#N/A,TRUE,"1_PROJECT MAN";#N/A,#N/A,TRUE,"1_ENGINEERING";#N/A,#N/A,TRUE,"1_SITE PERSONNEL";#N/A,#N/A,TRUE,"1_MATERIALS";#N/A,#N/A,TRUE,"1_SUB-CONTRACTS";#N/A,#N/A,TRUE,"1_SITE COSTS";#N/A,#N/A,TRUE,"1_TRANSPORTATION";#N/A,#N/A,TRUE,"1_TRAVEL &amp; EXPENSES";#N/A,#N/A,TRUE,"1_FINANCIAL";#N/A,#N/A,TRUE,"1_PM MANNING";#N/A,#N/A,TRUE,"1_ENG MANNING";#N/A,#N/A,TRUE,"1_SITE MANNING"}</definedName>
    <definedName name="wrn.Summary." hidden="1">{#N/A,#N/A,TRUE,"1_SUMMARY";#N/A,#N/A,TRUE,"1_PROJECT MAN";#N/A,#N/A,TRUE,"1_ENGINEERING";#N/A,#N/A,TRUE,"1_SITE PERSONNEL";#N/A,#N/A,TRUE,"1_MATERIALS";#N/A,#N/A,TRUE,"1_SUB-CONTRACTS";#N/A,#N/A,TRUE,"1_SITE COSTS";#N/A,#N/A,TRUE,"1_TRANSPORTATION";#N/A,#N/A,TRUE,"1_TRAVEL &amp; EXPENSES";#N/A,#N/A,TRUE,"1_FINANCIAL";#N/A,#N/A,TRUE,"1_PM MANNING";#N/A,#N/A,TRUE,"1_ENG MANNING";#N/A,#N/A,TRUE,"1_SITE MANNING"}</definedName>
    <definedName name="wrn.test." localSheetId="11" hidden="1">{#N/A,#N/A,FALSE,"Tower &amp; Car Park"}</definedName>
    <definedName name="wrn.test." localSheetId="1" hidden="1">{#N/A,#N/A,FALSE,"Tower &amp; Car Park"}</definedName>
    <definedName name="wrn.test." localSheetId="2" hidden="1">{#N/A,#N/A,FALSE,"Tower &amp; Car Park"}</definedName>
    <definedName name="wrn.test." localSheetId="10" hidden="1">{#N/A,#N/A,FALSE,"Tower &amp; Car Park"}</definedName>
    <definedName name="wrn.test." localSheetId="15" hidden="1">{#N/A,#N/A,FALSE,"Tower &amp; Car Park"}</definedName>
    <definedName name="wrn.test." localSheetId="18" hidden="1">{#N/A,#N/A,FALSE,"Tower &amp; Car Park"}</definedName>
    <definedName name="wrn.test." localSheetId="17" hidden="1">{#N/A,#N/A,FALSE,"Tower &amp; Car Park"}</definedName>
    <definedName name="wrn.test." localSheetId="16" hidden="1">{#N/A,#N/A,FALSE,"Tower &amp; Car Park"}</definedName>
    <definedName name="wrn.test." localSheetId="14" hidden="1">{#N/A,#N/A,FALSE,"Tower &amp; Car Park"}</definedName>
    <definedName name="wrn.test." localSheetId="13" hidden="1">{#N/A,#N/A,FALSE,"Tower &amp; Car Park"}</definedName>
    <definedName name="wrn.test." localSheetId="3" hidden="1">{#N/A,#N/A,FALSE,"Tower &amp; Car Park"}</definedName>
    <definedName name="wrn.test." hidden="1">{#N/A,#N/A,FALSE,"Tower &amp; Car Park"}</definedName>
    <definedName name="wrn.TK_Ausdruck." localSheetId="11"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localSheetId="1"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localSheetId="2"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localSheetId="10"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localSheetId="15"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localSheetId="18"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localSheetId="17"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localSheetId="16"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localSheetId="14"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localSheetId="13"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localSheetId="3"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TK_Ausdruck." hidden="1">{#N/A,#N/A,TRUE,"WKG1";#N/A,#N/A,TRUE,"AuslDat";#N/A,#N/A,TRUE,"Konst";#N/A,#N/A,TRUE,"max_erf_Md";#N/A,#N/A,TRUE,"Graph";#N/A,#N/A,TRUE,"Kräfte";#N/A,#N/A,TRUE,"FlügelDat";#N/A,#N/A,TRUE,"Füße";#N/A,#N/A,TRUE,"Füßedat";#N/A,#N/A,TRUE,"Komb";#N/A,#N/A,TRUE,"Max1";#N/A,#N/A,TRUE,"Max2";#N/A,#N/A,TRUE,"Gehi";#N/A,#N/A,TRUE,"Füßei";#N/A,#N/A,TRUE,"ElWeDat";#N/A,#N/A,TRUE,"HydrAntr";#N/A,#N/A,TRUE,"HydWelDat";#N/A,#N/A,TRUE,"SchubStDat";#N/A,#N/A,TRUE,"SchubStBer";#N/A,#N/A,TRUE,"SPHebDat"}</definedName>
    <definedName name="wrn.Versandliste." localSheetId="11" hidden="1">{"Versandliste","Versandliste",FALSE,"Best.-Übersicht";"Versandliste","Versandliste",FALSE,"Best.-Übersicht (elktr.)"}</definedName>
    <definedName name="wrn.Versandliste." localSheetId="1" hidden="1">{"Versandliste","Versandliste",FALSE,"Best.-Übersicht";"Versandliste","Versandliste",FALSE,"Best.-Übersicht (elktr.)"}</definedName>
    <definedName name="wrn.Versandliste." localSheetId="2" hidden="1">{"Versandliste","Versandliste",FALSE,"Best.-Übersicht";"Versandliste","Versandliste",FALSE,"Best.-Übersicht (elktr.)"}</definedName>
    <definedName name="wrn.Versandliste." localSheetId="10" hidden="1">{"Versandliste","Versandliste",FALSE,"Best.-Übersicht";"Versandliste","Versandliste",FALSE,"Best.-Übersicht (elktr.)"}</definedName>
    <definedName name="wrn.Versandliste." localSheetId="15" hidden="1">{"Versandliste","Versandliste",FALSE,"Best.-Übersicht";"Versandliste","Versandliste",FALSE,"Best.-Übersicht (elktr.)"}</definedName>
    <definedName name="wrn.Versandliste." localSheetId="18" hidden="1">{"Versandliste","Versandliste",FALSE,"Best.-Übersicht";"Versandliste","Versandliste",FALSE,"Best.-Übersicht (elktr.)"}</definedName>
    <definedName name="wrn.Versandliste." localSheetId="17" hidden="1">{"Versandliste","Versandliste",FALSE,"Best.-Übersicht";"Versandliste","Versandliste",FALSE,"Best.-Übersicht (elktr.)"}</definedName>
    <definedName name="wrn.Versandliste." localSheetId="16" hidden="1">{"Versandliste","Versandliste",FALSE,"Best.-Übersicht";"Versandliste","Versandliste",FALSE,"Best.-Übersicht (elktr.)"}</definedName>
    <definedName name="wrn.Versandliste." localSheetId="14" hidden="1">{"Versandliste","Versandliste",FALSE,"Best.-Übersicht";"Versandliste","Versandliste",FALSE,"Best.-Übersicht (elktr.)"}</definedName>
    <definedName name="wrn.Versandliste." localSheetId="13" hidden="1">{"Versandliste","Versandliste",FALSE,"Best.-Übersicht";"Versandliste","Versandliste",FALSE,"Best.-Übersicht (elktr.)"}</definedName>
    <definedName name="wrn.Versandliste." localSheetId="3" hidden="1">{"Versandliste","Versandliste",FALSE,"Best.-Übersicht";"Versandliste","Versandliste",FALSE,"Best.-Übersicht (elktr.)"}</definedName>
    <definedName name="wrn.Versandliste." hidden="1">{"Versandliste","Versandliste",FALSE,"Best.-Übersicht";"Versandliste","Versandliste",FALSE,"Best.-Übersicht (elktr.)"}</definedName>
    <definedName name="wrn.VESSEL및N2._.구입사양서."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VESSEL및N2._.구입사양서."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wrn.すべて印刷." localSheetId="11"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2"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0"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5"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8"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7"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6"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4"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13" hidden="1">{#N/A,#N/A,FALSE,"１）背景";#N/A,#N/A,FALSE,"２）前提事項";#N/A,#N/A,FALSE,"３）優先順位";#N/A,#N/A,FALSE,"４）改善サマリー";#N/A,#N/A,FALSE,"５）懸念-1";#N/A,#N/A,FALSE,"５）懸念-2";#N/A,#N/A,FALSE,"５）懸念-3";#N/A,#N/A,FALSE,"５）懸念-4";#N/A,#N/A,FALSE,"６）組織図";#N/A,#N/A,FALSE,"６）スケジュール"}</definedName>
    <definedName name="wrn.すべて印刷." localSheetId="3" hidden="1">{#N/A,#N/A,FALSE,"１）背景";#N/A,#N/A,FALSE,"２）前提事項";#N/A,#N/A,FALSE,"３）優先順位";#N/A,#N/A,FALSE,"４）改善サマリー";#N/A,#N/A,FALSE,"５）懸念-1";#N/A,#N/A,FALSE,"５）懸念-2";#N/A,#N/A,FALSE,"５）懸念-3";#N/A,#N/A,FALSE,"５）懸念-4";#N/A,#N/A,FALSE,"６）組織図";#N/A,#N/A,FALSE,"６）スケジュール"}</definedName>
    <definedName name="wrn.すべて印刷." hidden="1">{#N/A,#N/A,FALSE,"１）背景";#N/A,#N/A,FALSE,"２）前提事項";#N/A,#N/A,FALSE,"３）優先順位";#N/A,#N/A,FALSE,"４）改善サマリー";#N/A,#N/A,FALSE,"５）懸念-1";#N/A,#N/A,FALSE,"５）懸念-2";#N/A,#N/A,FALSE,"５）懸念-3";#N/A,#N/A,FALSE,"５）懸念-4";#N/A,#N/A,FALSE,"６）組織図";#N/A,#N/A,FALSE,"６）スケジュール"}</definedName>
    <definedName name="wrn.건물기초."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견적." localSheetId="2" hidden="1">{#N/A,#N/A,FALSE,"Sheet1";#N/A,#N/A,FALSE,"Sheet2";#N/A,#N/A,FALSE,"TAB96-1"}</definedName>
    <definedName name="wrn.견적." localSheetId="3" hidden="1">{#N/A,#N/A,FALSE,"Sheet1";#N/A,#N/A,FALSE,"Sheet2";#N/A,#N/A,FALSE,"TAB96-1"}</definedName>
    <definedName name="wrn.견적." hidden="1">{#N/A,#N/A,FALSE,"Sheet1";#N/A,#N/A,FALSE,"Sheet2";#N/A,#N/A,FALSE,"TAB96-1"}</definedName>
    <definedName name="wrn.골재소요량." localSheetId="2" hidden="1">{#N/A,#N/A,FALSE,"골재소요량";#N/A,#N/A,FALSE,"골재소요량"}</definedName>
    <definedName name="wrn.골재소요량." localSheetId="3" hidden="1">{#N/A,#N/A,FALSE,"골재소요량";#N/A,#N/A,FALSE,"골재소요량"}</definedName>
    <definedName name="wrn.골재소요량." hidden="1">{#N/A,#N/A,FALSE,"골재소요량";#N/A,#N/A,FALSE,"골재소요량"}</definedName>
    <definedName name="wrn.교대." localSheetId="11" hidden="1">{#N/A,#N/A,FALSE,"type1";#N/A,#N/A,FALSE,"지지력";#N/A,#N/A,FALSE,"PILE계산";#N/A,#N/A,FALSE,"PILE ";#N/A,#N/A,FALSE,"철근량";#N/A,#N/A,FALSE,"균열검토";#N/A,#N/A,FALSE,"날개벽";#N/A,#N/A,FALSE,"주철근조립도";#N/A,#N/A,FALSE,"교좌"}</definedName>
    <definedName name="wrn.교대." localSheetId="1" hidden="1">{#N/A,#N/A,FALSE,"type1";#N/A,#N/A,FALSE,"지지력";#N/A,#N/A,FALSE,"PILE계산";#N/A,#N/A,FALSE,"PILE ";#N/A,#N/A,FALSE,"철근량";#N/A,#N/A,FALSE,"균열검토";#N/A,#N/A,FALSE,"날개벽";#N/A,#N/A,FALSE,"주철근조립도";#N/A,#N/A,FALSE,"교좌"}</definedName>
    <definedName name="wrn.교대." localSheetId="2" hidden="1">{#N/A,#N/A,FALSE,"type1";#N/A,#N/A,FALSE,"지지력";#N/A,#N/A,FALSE,"PILE계산";#N/A,#N/A,FALSE,"PILE ";#N/A,#N/A,FALSE,"철근량";#N/A,#N/A,FALSE,"균열검토";#N/A,#N/A,FALSE,"날개벽";#N/A,#N/A,FALSE,"주철근조립도";#N/A,#N/A,FALSE,"교좌"}</definedName>
    <definedName name="wrn.교대." localSheetId="10" hidden="1">{#N/A,#N/A,FALSE,"type1";#N/A,#N/A,FALSE,"지지력";#N/A,#N/A,FALSE,"PILE계산";#N/A,#N/A,FALSE,"PILE ";#N/A,#N/A,FALSE,"철근량";#N/A,#N/A,FALSE,"균열검토";#N/A,#N/A,FALSE,"날개벽";#N/A,#N/A,FALSE,"주철근조립도";#N/A,#N/A,FALSE,"교좌"}</definedName>
    <definedName name="wrn.교대." localSheetId="15" hidden="1">{#N/A,#N/A,FALSE,"type1";#N/A,#N/A,FALSE,"지지력";#N/A,#N/A,FALSE,"PILE계산";#N/A,#N/A,FALSE,"PILE ";#N/A,#N/A,FALSE,"철근량";#N/A,#N/A,FALSE,"균열검토";#N/A,#N/A,FALSE,"날개벽";#N/A,#N/A,FALSE,"주철근조립도";#N/A,#N/A,FALSE,"교좌"}</definedName>
    <definedName name="wrn.교대." localSheetId="18" hidden="1">{#N/A,#N/A,FALSE,"type1";#N/A,#N/A,FALSE,"지지력";#N/A,#N/A,FALSE,"PILE계산";#N/A,#N/A,FALSE,"PILE ";#N/A,#N/A,FALSE,"철근량";#N/A,#N/A,FALSE,"균열검토";#N/A,#N/A,FALSE,"날개벽";#N/A,#N/A,FALSE,"주철근조립도";#N/A,#N/A,FALSE,"교좌"}</definedName>
    <definedName name="wrn.교대." localSheetId="17" hidden="1">{#N/A,#N/A,FALSE,"type1";#N/A,#N/A,FALSE,"지지력";#N/A,#N/A,FALSE,"PILE계산";#N/A,#N/A,FALSE,"PILE ";#N/A,#N/A,FALSE,"철근량";#N/A,#N/A,FALSE,"균열검토";#N/A,#N/A,FALSE,"날개벽";#N/A,#N/A,FALSE,"주철근조립도";#N/A,#N/A,FALSE,"교좌"}</definedName>
    <definedName name="wrn.교대." localSheetId="16" hidden="1">{#N/A,#N/A,FALSE,"type1";#N/A,#N/A,FALSE,"지지력";#N/A,#N/A,FALSE,"PILE계산";#N/A,#N/A,FALSE,"PILE ";#N/A,#N/A,FALSE,"철근량";#N/A,#N/A,FALSE,"균열검토";#N/A,#N/A,FALSE,"날개벽";#N/A,#N/A,FALSE,"주철근조립도";#N/A,#N/A,FALSE,"교좌"}</definedName>
    <definedName name="wrn.교대." localSheetId="14" hidden="1">{#N/A,#N/A,FALSE,"type1";#N/A,#N/A,FALSE,"지지력";#N/A,#N/A,FALSE,"PILE계산";#N/A,#N/A,FALSE,"PILE ";#N/A,#N/A,FALSE,"철근량";#N/A,#N/A,FALSE,"균열검토";#N/A,#N/A,FALSE,"날개벽";#N/A,#N/A,FALSE,"주철근조립도";#N/A,#N/A,FALSE,"교좌"}</definedName>
    <definedName name="wrn.교대." localSheetId="13" hidden="1">{#N/A,#N/A,FALSE,"type1";#N/A,#N/A,FALSE,"지지력";#N/A,#N/A,FALSE,"PILE계산";#N/A,#N/A,FALSE,"PILE ";#N/A,#N/A,FALSE,"철근량";#N/A,#N/A,FALSE,"균열검토";#N/A,#N/A,FALSE,"날개벽";#N/A,#N/A,FALSE,"주철근조립도";#N/A,#N/A,FALSE,"교좌"}</definedName>
    <definedName name="wrn.교대." localSheetId="3" hidden="1">{#N/A,#N/A,FALSE,"type1";#N/A,#N/A,FALSE,"지지력";#N/A,#N/A,FALSE,"PILE계산";#N/A,#N/A,FALSE,"PILE ";#N/A,#N/A,FALSE,"철근량";#N/A,#N/A,FALSE,"균열검토";#N/A,#N/A,FALSE,"날개벽";#N/A,#N/A,FALSE,"주철근조립도";#N/A,#N/A,FALSE,"교좌"}</definedName>
    <definedName name="wrn.교대." hidden="1">{#N/A,#N/A,FALSE,"type1";#N/A,#N/A,FALSE,"지지력";#N/A,#N/A,FALSE,"PILE계산";#N/A,#N/A,FALSE,"PILE ";#N/A,#N/A,FALSE,"철근량";#N/A,#N/A,FALSE,"균열검토";#N/A,#N/A,FALSE,"날개벽";#N/A,#N/A,FALSE,"주철근조립도";#N/A,#N/A,FALSE,"교좌"}</definedName>
    <definedName name="wrn.교육청." localSheetId="2" hidden="1">{#N/A,#N/A,FALSE,"전력간선"}</definedName>
    <definedName name="wrn.교육청." localSheetId="3" hidden="1">{#N/A,#N/A,FALSE,"전력간선"}</definedName>
    <definedName name="wrn.교육청." hidden="1">{#N/A,#N/A,FALSE,"전력간선"}</definedName>
    <definedName name="wrn.구조2." localSheetId="2" hidden="1">{#N/A,#N/A,FALSE,"구조2"}</definedName>
    <definedName name="wrn.구조2." localSheetId="3" hidden="1">{#N/A,#N/A,FALSE,"구조2"}</definedName>
    <definedName name="wrn.구조2." hidden="1">{#N/A,#N/A,FALSE,"구조2"}</definedName>
    <definedName name="wrn.단가표지." localSheetId="2" hidden="1">{#N/A,#N/A,FALSE,"단가표지"}</definedName>
    <definedName name="wrn.단가표지." localSheetId="3" hidden="1">{#N/A,#N/A,FALSE,"단가표지"}</definedName>
    <definedName name="wrn.단가표지." hidden="1">{#N/A,#N/A,FALSE,"단가표지"}</definedName>
    <definedName name="wrn.배수1." localSheetId="2" hidden="1">{#N/A,#N/A,FALSE,"배수1"}</definedName>
    <definedName name="wrn.배수1." localSheetId="3" hidden="1">{#N/A,#N/A,FALSE,"배수1"}</definedName>
    <definedName name="wrn.배수1." hidden="1">{#N/A,#N/A,FALSE,"배수1"}</definedName>
    <definedName name="wrn.배수2." localSheetId="2" hidden="1">{#N/A,#N/A,FALSE,"배수2"}</definedName>
    <definedName name="wrn.배수2." localSheetId="3" hidden="1">{#N/A,#N/A,FALSE,"배수2"}</definedName>
    <definedName name="wrn.배수2." hidden="1">{#N/A,#N/A,FALSE,"배수2"}</definedName>
    <definedName name="wrn.부대1." localSheetId="2" hidden="1">{#N/A,#N/A,FALSE,"부대1"}</definedName>
    <definedName name="wrn.부대1." localSheetId="3" hidden="1">{#N/A,#N/A,FALSE,"부대1"}</definedName>
    <definedName name="wrn.부대1." hidden="1">{#N/A,#N/A,FALSE,"부대1"}</definedName>
    <definedName name="wrn.부대2." localSheetId="2" hidden="1">{#N/A,#N/A,FALSE,"부대2"}</definedName>
    <definedName name="wrn.부대2." localSheetId="3" hidden="1">{#N/A,#N/A,FALSE,"부대2"}</definedName>
    <definedName name="wrn.부대2." hidden="1">{#N/A,#N/A,FALSE,"부대2"}</definedName>
    <definedName name="wrn.속도." localSheetId="2" hidden="1">{#N/A,#N/A,FALSE,"속도"}</definedName>
    <definedName name="wrn.속도." localSheetId="3" hidden="1">{#N/A,#N/A,FALSE,"속도"}</definedName>
    <definedName name="wrn.속도." hidden="1">{#N/A,#N/A,FALSE,"속도"}</definedName>
    <definedName name="wrn.손익보고." localSheetId="11"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2"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0"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5"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8"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7"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6"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4"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13"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localSheetId="3" hidden="1">{#N/A,#N/A,FALSE,"손익표지";#N/A,#N/A,FALSE,"손익계산";#N/A,#N/A,FALSE,"일반관리비";#N/A,#N/A,FALSE,"영업외수익";#N/A,#N/A,FALSE,"영업외비용";#N/A,#N/A,FALSE,"매출액";#N/A,#N/A,FALSE,"요약손익";#N/A,#N/A,FALSE,"요약대차";#N/A,#N/A,FALSE,"매출채권현황";#N/A,#N/A,FALSE,"매출채권명세"}</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시행결의." localSheetId="2" hidden="1">{#N/A,#N/A,FALSE,"결의서";#N/A,#N/A,FALSE,"내역서";#N/A,#N/A,FALSE,"도급예상";#N/A,#N/A,FALSE,"시방서"}</definedName>
    <definedName name="wrn.시행결의." localSheetId="3" hidden="1">{#N/A,#N/A,FALSE,"결의서";#N/A,#N/A,FALSE,"내역서";#N/A,#N/A,FALSE,"도급예상";#N/A,#N/A,FALSE,"시방서"}</definedName>
    <definedName name="wrn.시행결의." hidden="1">{#N/A,#N/A,FALSE,"결의서";#N/A,#N/A,FALSE,"내역서";#N/A,#N/A,FALSE,"도급예상";#N/A,#N/A,FALSE,"시방서"}</definedName>
    <definedName name="wrn.신용찬." localSheetId="2" hidden="1">{#N/A,#N/A,TRUE,"토적및재료집계";#N/A,#N/A,TRUE,"토적및재료집계";#N/A,#N/A,TRUE,"단위량"}</definedName>
    <definedName name="wrn.신용찬." localSheetId="3" hidden="1">{#N/A,#N/A,TRUE,"토적및재료집계";#N/A,#N/A,TRUE,"토적및재료집계";#N/A,#N/A,TRUE,"단위량"}</definedName>
    <definedName name="wrn.신용찬." hidden="1">{#N/A,#N/A,TRUE,"토적및재료집계";#N/A,#N/A,TRUE,"토적및재료집계";#N/A,#N/A,TRUE,"단위량"}</definedName>
    <definedName name="wrn.실행예산."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실행예산."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실행예산."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업체별._.견적공사명." localSheetId="2" hidden="1">{"SJ - 기본 보기",#N/A,FALSE,"공사별 외주견적"}</definedName>
    <definedName name="wrn.업체별._.견적공사명." localSheetId="3" hidden="1">{"SJ - 기본 보기",#N/A,FALSE,"공사별 외주견적"}</definedName>
    <definedName name="wrn.업체별._.견적공사명." hidden="1">{"SJ - 기본 보기",#N/A,FALSE,"공사별 외주견적"}</definedName>
    <definedName name="wrn.연동제." localSheetId="2" hidden="1">{#N/A,#N/A,TRUE,"총괄"}</definedName>
    <definedName name="wrn.연동제." localSheetId="3" hidden="1">{#N/A,#N/A,TRUE,"총괄"}</definedName>
    <definedName name="wrn.연동제." hidden="1">{#N/A,#N/A,TRUE,"총괄"}</definedName>
    <definedName name="wrn.외주기성." localSheetId="2" hidden="1">{#N/A,#N/A,FALSE,"신청통보";#N/A,#N/A,FALSE,"기성확인서";#N/A,#N/A,FALSE,"기성내역서"}</definedName>
    <definedName name="wrn.외주기성." localSheetId="3" hidden="1">{#N/A,#N/A,FALSE,"신청통보";#N/A,#N/A,FALSE,"기성확인서";#N/A,#N/A,FALSE,"기성내역서"}</definedName>
    <definedName name="wrn.외주기성." hidden="1">{#N/A,#N/A,FALSE,"신청통보";#N/A,#N/A,FALSE,"기성확인서";#N/A,#N/A,FALSE,"기성내역서"}</definedName>
    <definedName name="wrn.운반시간." localSheetId="2" hidden="1">{#N/A,#N/A,FALSE,"운반시간"}</definedName>
    <definedName name="wrn.운반시간." localSheetId="3" hidden="1">{#N/A,#N/A,FALSE,"운반시간"}</definedName>
    <definedName name="wrn.운반시간." hidden="1">{#N/A,#N/A,FALSE,"운반시간"}</definedName>
    <definedName name="wrn.이정표." localSheetId="2" hidden="1">{#N/A,#N/A,FALSE,"이정표"}</definedName>
    <definedName name="wrn.이정표." localSheetId="3" hidden="1">{#N/A,#N/A,FALSE,"이정표"}</definedName>
    <definedName name="wrn.이정표." hidden="1">{#N/A,#N/A,FALSE,"이정표"}</definedName>
    <definedName name="wrn.조골재." localSheetId="2" hidden="1">{#N/A,#N/A,FALSE,"조골재"}</definedName>
    <definedName name="wrn.조골재." localSheetId="3" hidden="1">{#N/A,#N/A,FALSE,"조골재"}</definedName>
    <definedName name="wrn.조골재." hidden="1">{#N/A,#N/A,FALSE,"조골재"}</definedName>
    <definedName name="wrn.철골집계표._.5칸." localSheetId="2" hidden="1">{#N/A,#N/A,FALSE,"Sheet1"}</definedName>
    <definedName name="wrn.철골집계표._.5칸." localSheetId="3" hidden="1">{#N/A,#N/A,FALSE,"Sheet1"}</definedName>
    <definedName name="wrn.철골집계표._.5칸." hidden="1">{#N/A,#N/A,FALSE,"Sheet1"}</definedName>
    <definedName name="wrn.토공1." localSheetId="2" hidden="1">{#N/A,#N/A,FALSE,"구조1"}</definedName>
    <definedName name="wrn.토공1." localSheetId="3" hidden="1">{#N/A,#N/A,FALSE,"구조1"}</definedName>
    <definedName name="wrn.토공1." hidden="1">{#N/A,#N/A,FALSE,"구조1"}</definedName>
    <definedName name="wrn.토공2." localSheetId="2" hidden="1">{#N/A,#N/A,FALSE,"토공2"}</definedName>
    <definedName name="wrn.토공2." localSheetId="3" hidden="1">{#N/A,#N/A,FALSE,"토공2"}</definedName>
    <definedName name="wrn.토공2." hidden="1">{#N/A,#N/A,FALSE,"토공2"}</definedName>
    <definedName name="wrn.통신지." localSheetId="2" hidden="1">{#N/A,#N/A,FALSE,"기안지";#N/A,#N/A,FALSE,"통신지"}</definedName>
    <definedName name="wrn.통신지." localSheetId="3" hidden="1">{#N/A,#N/A,FALSE,"기안지";#N/A,#N/A,FALSE,"통신지"}</definedName>
    <definedName name="wrn.통신지." hidden="1">{#N/A,#N/A,FALSE,"기안지";#N/A,#N/A,FALSE,"통신지"}</definedName>
    <definedName name="wrn.포장1." localSheetId="2" hidden="1">{#N/A,#N/A,FALSE,"포장1";#N/A,#N/A,FALSE,"포장1"}</definedName>
    <definedName name="wrn.포장1." localSheetId="3" hidden="1">{#N/A,#N/A,FALSE,"포장1";#N/A,#N/A,FALSE,"포장1"}</definedName>
    <definedName name="wrn.포장1." hidden="1">{#N/A,#N/A,FALSE,"포장1";#N/A,#N/A,FALSE,"포장1"}</definedName>
    <definedName name="wrn.포장2." localSheetId="2" hidden="1">{#N/A,#N/A,FALSE,"포장2"}</definedName>
    <definedName name="wrn.포장2." localSheetId="3" hidden="1">{#N/A,#N/A,FALSE,"포장2"}</definedName>
    <definedName name="wrn.포장2." hidden="1">{#N/A,#N/A,FALSE,"포장2"}</definedName>
    <definedName name="wrn.표지목차." localSheetId="2" hidden="1">{#N/A,#N/A,FALSE,"표지목차"}</definedName>
    <definedName name="wrn.표지목차." localSheetId="3" hidden="1">{#N/A,#N/A,FALSE,"표지목차"}</definedName>
    <definedName name="wrn.표지목차." hidden="1">{#N/A,#N/A,FALSE,"표지목차"}</definedName>
    <definedName name="wrn.혼합골재." localSheetId="2" hidden="1">{#N/A,#N/A,FALSE,"혼합골재"}</definedName>
    <definedName name="wrn.혼합골재." localSheetId="3" hidden="1">{#N/A,#N/A,FALSE,"혼합골재"}</definedName>
    <definedName name="wrn.혼합골재." hidden="1">{#N/A,#N/A,FALSE,"혼합골재"}</definedName>
    <definedName name="wrn1.ratio." localSheetId="11" hidden="1">{#N/A,#N/A,FALSE,"JACKETS (1100 t) (1)"}</definedName>
    <definedName name="wrn1.ratio." localSheetId="1" hidden="1">{#N/A,#N/A,FALSE,"JACKETS (1100 t) (1)"}</definedName>
    <definedName name="wrn1.ratio." localSheetId="2" hidden="1">{#N/A,#N/A,FALSE,"JACKETS (1100 t) (1)"}</definedName>
    <definedName name="wrn1.ratio." localSheetId="10" hidden="1">{#N/A,#N/A,FALSE,"JACKETS (1100 t) (1)"}</definedName>
    <definedName name="wrn1.ratio." localSheetId="15" hidden="1">{#N/A,#N/A,FALSE,"JACKETS (1100 t) (1)"}</definedName>
    <definedName name="wrn1.ratio." localSheetId="18" hidden="1">{#N/A,#N/A,FALSE,"JACKETS (1100 t) (1)"}</definedName>
    <definedName name="wrn1.ratio." localSheetId="17" hidden="1">{#N/A,#N/A,FALSE,"JACKETS (1100 t) (1)"}</definedName>
    <definedName name="wrn1.ratio." localSheetId="16" hidden="1">{#N/A,#N/A,FALSE,"JACKETS (1100 t) (1)"}</definedName>
    <definedName name="wrn1.ratio." localSheetId="14" hidden="1">{#N/A,#N/A,FALSE,"JACKETS (1100 t) (1)"}</definedName>
    <definedName name="wrn1.ratio." localSheetId="13" hidden="1">{#N/A,#N/A,FALSE,"JACKETS (1100 t) (1)"}</definedName>
    <definedName name="wrn1.ratio." localSheetId="3" hidden="1">{#N/A,#N/A,FALSE,"JACKETS (1100 t) (1)"}</definedName>
    <definedName name="wrn1.ratio." hidden="1">{#N/A,#N/A,FALSE,"JACKETS (1100 t) (1)"}</definedName>
    <definedName name="wrnf.report" localSheetId="50" hidden="1">{"Offgrid",#N/A,FALSE,"OFFGRID";"Region",#N/A,FALSE,"REGION";"Offgrid -2",#N/A,FALSE,"OFFGRID";"WTP",#N/A,FALSE,"WTP";"WTP -2",#N/A,FALSE,"WTP";"Project",#N/A,FALSE,"PROJECT";"Summary -2",#N/A,FALSE,"SUMMARY"}</definedName>
    <definedName name="wrnf.report" localSheetId="11" hidden="1">{"Offgrid",#N/A,FALSE,"OFFGRID";"Region",#N/A,FALSE,"REGION";"Offgrid -2",#N/A,FALSE,"OFFGRID";"WTP",#N/A,FALSE,"WTP";"WTP -2",#N/A,FALSE,"WTP";"Project",#N/A,FALSE,"PROJECT";"Summary -2",#N/A,FALSE,"SUMMARY"}</definedName>
    <definedName name="wrnf.report" localSheetId="1" hidden="1">{"Offgrid",#N/A,FALSE,"OFFGRID";"Region",#N/A,FALSE,"REGION";"Offgrid -2",#N/A,FALSE,"OFFGRID";"WTP",#N/A,FALSE,"WTP";"WTP -2",#N/A,FALSE,"WTP";"Project",#N/A,FALSE,"PROJECT";"Summary -2",#N/A,FALSE,"SUMMARY"}</definedName>
    <definedName name="wrnf.report" localSheetId="2" hidden="1">{"Offgrid",#N/A,FALSE,"OFFGRID";"Region",#N/A,FALSE,"REGION";"Offgrid -2",#N/A,FALSE,"OFFGRID";"WTP",#N/A,FALSE,"WTP";"WTP -2",#N/A,FALSE,"WTP";"Project",#N/A,FALSE,"PROJECT";"Summary -2",#N/A,FALSE,"SUMMARY"}</definedName>
    <definedName name="wrnf.report" localSheetId="10" hidden="1">{"Offgrid",#N/A,FALSE,"OFFGRID";"Region",#N/A,FALSE,"REGION";"Offgrid -2",#N/A,FALSE,"OFFGRID";"WTP",#N/A,FALSE,"WTP";"WTP -2",#N/A,FALSE,"WTP";"Project",#N/A,FALSE,"PROJECT";"Summary -2",#N/A,FALSE,"SUMMARY"}</definedName>
    <definedName name="wrnf.report" localSheetId="15" hidden="1">{"Offgrid",#N/A,FALSE,"OFFGRID";"Region",#N/A,FALSE,"REGION";"Offgrid -2",#N/A,FALSE,"OFFGRID";"WTP",#N/A,FALSE,"WTP";"WTP -2",#N/A,FALSE,"WTP";"Project",#N/A,FALSE,"PROJECT";"Summary -2",#N/A,FALSE,"SUMMARY"}</definedName>
    <definedName name="wrnf.report" localSheetId="18" hidden="1">{"Offgrid",#N/A,FALSE,"OFFGRID";"Region",#N/A,FALSE,"REGION";"Offgrid -2",#N/A,FALSE,"OFFGRID";"WTP",#N/A,FALSE,"WTP";"WTP -2",#N/A,FALSE,"WTP";"Project",#N/A,FALSE,"PROJECT";"Summary -2",#N/A,FALSE,"SUMMARY"}</definedName>
    <definedName name="wrnf.report" localSheetId="17" hidden="1">{"Offgrid",#N/A,FALSE,"OFFGRID";"Region",#N/A,FALSE,"REGION";"Offgrid -2",#N/A,FALSE,"OFFGRID";"WTP",#N/A,FALSE,"WTP";"WTP -2",#N/A,FALSE,"WTP";"Project",#N/A,FALSE,"PROJECT";"Summary -2",#N/A,FALSE,"SUMMARY"}</definedName>
    <definedName name="wrnf.report" localSheetId="16" hidden="1">{"Offgrid",#N/A,FALSE,"OFFGRID";"Region",#N/A,FALSE,"REGION";"Offgrid -2",#N/A,FALSE,"OFFGRID";"WTP",#N/A,FALSE,"WTP";"WTP -2",#N/A,FALSE,"WTP";"Project",#N/A,FALSE,"PROJECT";"Summary -2",#N/A,FALSE,"SUMMARY"}</definedName>
    <definedName name="wrnf.report" localSheetId="14" hidden="1">{"Offgrid",#N/A,FALSE,"OFFGRID";"Region",#N/A,FALSE,"REGION";"Offgrid -2",#N/A,FALSE,"OFFGRID";"WTP",#N/A,FALSE,"WTP";"WTP -2",#N/A,FALSE,"WTP";"Project",#N/A,FALSE,"PROJECT";"Summary -2",#N/A,FALSE,"SUMMARY"}</definedName>
    <definedName name="wrnf.report" localSheetId="13" hidden="1">{"Offgrid",#N/A,FALSE,"OFFGRID";"Region",#N/A,FALSE,"REGION";"Offgrid -2",#N/A,FALSE,"OFFGRID";"WTP",#N/A,FALSE,"WTP";"WTP -2",#N/A,FALSE,"WTP";"Project",#N/A,FALSE,"PROJECT";"Summary -2",#N/A,FALSE,"SUMMARY"}</definedName>
    <definedName name="wrnf.report" localSheetId="3"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RS" localSheetId="2" hidden="1">{"'장비'!$A$3:$M$12"}</definedName>
    <definedName name="WRS" localSheetId="3" hidden="1">{"'장비'!$A$3:$M$12"}</definedName>
    <definedName name="WRS" hidden="1">{"'장비'!$A$3:$M$12"}</definedName>
    <definedName name="wvu.DETT.._.COSTI." localSheetId="11"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1"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2"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10"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15"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18"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17"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16"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14"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13"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localSheetId="3"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DETT.._.COSTI." hidden="1">{TRUE,TRUE,-0.8,-17,618,364.2,FALSE,TRUE,TRUE,TRUE,0,1,3,2,3,2,1,4,TRUE,TRUE,3,TRUE,1,TRUE,100,"Swvu.DETT.._.COSTI.","ACwvu.DETT.._.COSTI.",#N/A,FALSE,FALSE,0.78740157480315,0.78740157480315,1.39,0.708661417322835,2,"&amp;C&amp;""Book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11"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1"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2"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10"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15"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18"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17"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16"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14"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13"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localSheetId="3"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vu.RIEPIL.." hidden="1">{TRUE,TRUE,-0.8,-17,618,364.2,FALSE,TRUE,TRUE,TRUE,0,1,14,2,3,2,1,4,TRUE,TRUE,3,TRUE,1,TRUE,100,"Swvu.RIEPIL..","ACwvu.RIEPIL..",#N/A,FALSE,FALSE,0.78740157480315,0.78740157480315,1.39,0.708661417322835,2,"&amp;C&amp;""Book Antiqua,Grassetto""C A R P E N T E R I A&amp;R&amp;""Book Antiqua,Grassetto""&amp;8&amp;D","",TRUE,FALSE,FALSE,TRUE,1,100,#N/A,#N/A,"=R2C2:R20C9,R2C11:R9C21",FALSE,#N/A,#N/A,FALSE,FALSE,TRUE,9,65532,65532,FALSE,FALSE,TRUE,TRUE,TRUE}</definedName>
    <definedName name="WW" hidden="1">#REF!</definedName>
    <definedName name="WWW" localSheetId="11" hidden="1">{#N/A,#N/A,FALSE,"CCTV"}</definedName>
    <definedName name="WWW" localSheetId="1" hidden="1">{#N/A,#N/A,FALSE,"CCTV"}</definedName>
    <definedName name="WWW" localSheetId="2" hidden="1">{#N/A,#N/A,FALSE,"CCTV"}</definedName>
    <definedName name="WWW" localSheetId="10" hidden="1">{#N/A,#N/A,FALSE,"CCTV"}</definedName>
    <definedName name="WWW" localSheetId="15" hidden="1">{#N/A,#N/A,FALSE,"CCTV"}</definedName>
    <definedName name="WWW" localSheetId="18" hidden="1">{#N/A,#N/A,FALSE,"CCTV"}</definedName>
    <definedName name="WWW" localSheetId="17" hidden="1">{#N/A,#N/A,FALSE,"CCTV"}</definedName>
    <definedName name="WWW" localSheetId="16" hidden="1">{#N/A,#N/A,FALSE,"CCTV"}</definedName>
    <definedName name="WWW" localSheetId="14" hidden="1">{#N/A,#N/A,FALSE,"CCTV"}</definedName>
    <definedName name="WWW" localSheetId="13" hidden="1">{#N/A,#N/A,FALSE,"CCTV"}</definedName>
    <definedName name="WWW" localSheetId="3" hidden="1">{#N/A,#N/A,FALSE,"CCTV"}</definedName>
    <definedName name="WWW" hidden="1">{#N/A,#N/A,FALSE,"CCTV"}</definedName>
    <definedName name="WWWW" localSheetId="11" hidden="1">{#N/A,#N/A,FALSE,"Project Cost Summary";#N/A,#N/A,FALSE,"Man Hour Summary"}</definedName>
    <definedName name="WWWW" localSheetId="1" hidden="1">{#N/A,#N/A,FALSE,"Project Cost Summary";#N/A,#N/A,FALSE,"Man Hour Summary"}</definedName>
    <definedName name="WWWW" localSheetId="2" hidden="1">{#N/A,#N/A,FALSE,"Project Cost Summary";#N/A,#N/A,FALSE,"Man Hour Summary"}</definedName>
    <definedName name="WWWW" localSheetId="10" hidden="1">{#N/A,#N/A,FALSE,"Project Cost Summary";#N/A,#N/A,FALSE,"Man Hour Summary"}</definedName>
    <definedName name="WWWW" localSheetId="15" hidden="1">{#N/A,#N/A,FALSE,"Project Cost Summary";#N/A,#N/A,FALSE,"Man Hour Summary"}</definedName>
    <definedName name="WWWW" localSheetId="18" hidden="1">{#N/A,#N/A,FALSE,"Project Cost Summary";#N/A,#N/A,FALSE,"Man Hour Summary"}</definedName>
    <definedName name="WWWW" localSheetId="17" hidden="1">{#N/A,#N/A,FALSE,"Project Cost Summary";#N/A,#N/A,FALSE,"Man Hour Summary"}</definedName>
    <definedName name="WWWW" localSheetId="16" hidden="1">{#N/A,#N/A,FALSE,"Project Cost Summary";#N/A,#N/A,FALSE,"Man Hour Summary"}</definedName>
    <definedName name="WWWW" localSheetId="14" hidden="1">{#N/A,#N/A,FALSE,"Project Cost Summary";#N/A,#N/A,FALSE,"Man Hour Summary"}</definedName>
    <definedName name="WWWW" localSheetId="13" hidden="1">{#N/A,#N/A,FALSE,"Project Cost Summary";#N/A,#N/A,FALSE,"Man Hour Summary"}</definedName>
    <definedName name="WWWW" localSheetId="3" hidden="1">{#N/A,#N/A,FALSE,"Project Cost Summary";#N/A,#N/A,FALSE,"Man Hour Summary"}</definedName>
    <definedName name="WWWW" hidden="1">{#N/A,#N/A,FALSE,"Project Cost Summary";#N/A,#N/A,FALSE,"Man Hour Summary"}</definedName>
    <definedName name="WWWWW" localSheetId="11" hidden="1">{#N/A,#N/A,FALSE,"Project Cost Summary";#N/A,#N/A,FALSE,"Man Hour Summary"}</definedName>
    <definedName name="WWWWW" localSheetId="1" hidden="1">{#N/A,#N/A,FALSE,"Project Cost Summary";#N/A,#N/A,FALSE,"Man Hour Summary"}</definedName>
    <definedName name="WWWWW" localSheetId="2" hidden="1">{#N/A,#N/A,FALSE,"Project Cost Summary";#N/A,#N/A,FALSE,"Man Hour Summary"}</definedName>
    <definedName name="WWWWW" localSheetId="10" hidden="1">{#N/A,#N/A,FALSE,"Project Cost Summary";#N/A,#N/A,FALSE,"Man Hour Summary"}</definedName>
    <definedName name="WWWWW" localSheetId="15" hidden="1">{#N/A,#N/A,FALSE,"Project Cost Summary";#N/A,#N/A,FALSE,"Man Hour Summary"}</definedName>
    <definedName name="WWWWW" localSheetId="18" hidden="1">{#N/A,#N/A,FALSE,"Project Cost Summary";#N/A,#N/A,FALSE,"Man Hour Summary"}</definedName>
    <definedName name="WWWWW" localSheetId="17" hidden="1">{#N/A,#N/A,FALSE,"Project Cost Summary";#N/A,#N/A,FALSE,"Man Hour Summary"}</definedName>
    <definedName name="WWWWW" localSheetId="16" hidden="1">{#N/A,#N/A,FALSE,"Project Cost Summary";#N/A,#N/A,FALSE,"Man Hour Summary"}</definedName>
    <definedName name="WWWWW" localSheetId="14" hidden="1">{#N/A,#N/A,FALSE,"Project Cost Summary";#N/A,#N/A,FALSE,"Man Hour Summary"}</definedName>
    <definedName name="WWWWW" localSheetId="13" hidden="1">{#N/A,#N/A,FALSE,"Project Cost Summary";#N/A,#N/A,FALSE,"Man Hour Summary"}</definedName>
    <definedName name="WWWWW" localSheetId="3" hidden="1">{#N/A,#N/A,FALSE,"Project Cost Summary";#N/A,#N/A,FALSE,"Man Hour Summary"}</definedName>
    <definedName name="WWWWW" hidden="1">{#N/A,#N/A,FALSE,"Project Cost Summary";#N/A,#N/A,FALSE,"Man Hour Summary"}</definedName>
    <definedName name="wwwwww" localSheetId="11" hidden="1">{#N/A,#N/A,FALSE,"HO Sum";#N/A,#N/A,FALSE,"HO Rates";#N/A,#N/A,FALSE,"Co Sum";#N/A,#N/A,FALSE,"Clients Office";#N/A,#N/A,FALSE,"Field Sum";#N/A,#N/A,FALSE,"Field Rates"}</definedName>
    <definedName name="wwwwww" localSheetId="1" hidden="1">{#N/A,#N/A,FALSE,"HO Sum";#N/A,#N/A,FALSE,"HO Rates";#N/A,#N/A,FALSE,"Co Sum";#N/A,#N/A,FALSE,"Clients Office";#N/A,#N/A,FALSE,"Field Sum";#N/A,#N/A,FALSE,"Field Rates"}</definedName>
    <definedName name="wwwwww" localSheetId="2" hidden="1">{#N/A,#N/A,FALSE,"HO Sum";#N/A,#N/A,FALSE,"HO Rates";#N/A,#N/A,FALSE,"Co Sum";#N/A,#N/A,FALSE,"Clients Office";#N/A,#N/A,FALSE,"Field Sum";#N/A,#N/A,FALSE,"Field Rates"}</definedName>
    <definedName name="wwwwww" localSheetId="10" hidden="1">{#N/A,#N/A,FALSE,"HO Sum";#N/A,#N/A,FALSE,"HO Rates";#N/A,#N/A,FALSE,"Co Sum";#N/A,#N/A,FALSE,"Clients Office";#N/A,#N/A,FALSE,"Field Sum";#N/A,#N/A,FALSE,"Field Rates"}</definedName>
    <definedName name="wwwwww" localSheetId="15" hidden="1">{#N/A,#N/A,FALSE,"HO Sum";#N/A,#N/A,FALSE,"HO Rates";#N/A,#N/A,FALSE,"Co Sum";#N/A,#N/A,FALSE,"Clients Office";#N/A,#N/A,FALSE,"Field Sum";#N/A,#N/A,FALSE,"Field Rates"}</definedName>
    <definedName name="wwwwww" localSheetId="18" hidden="1">{#N/A,#N/A,FALSE,"HO Sum";#N/A,#N/A,FALSE,"HO Rates";#N/A,#N/A,FALSE,"Co Sum";#N/A,#N/A,FALSE,"Clients Office";#N/A,#N/A,FALSE,"Field Sum";#N/A,#N/A,FALSE,"Field Rates"}</definedName>
    <definedName name="wwwwww" localSheetId="17" hidden="1">{#N/A,#N/A,FALSE,"HO Sum";#N/A,#N/A,FALSE,"HO Rates";#N/A,#N/A,FALSE,"Co Sum";#N/A,#N/A,FALSE,"Clients Office";#N/A,#N/A,FALSE,"Field Sum";#N/A,#N/A,FALSE,"Field Rates"}</definedName>
    <definedName name="wwwwww" localSheetId="16" hidden="1">{#N/A,#N/A,FALSE,"HO Sum";#N/A,#N/A,FALSE,"HO Rates";#N/A,#N/A,FALSE,"Co Sum";#N/A,#N/A,FALSE,"Clients Office";#N/A,#N/A,FALSE,"Field Sum";#N/A,#N/A,FALSE,"Field Rates"}</definedName>
    <definedName name="wwwwww" localSheetId="14" hidden="1">{#N/A,#N/A,FALSE,"HO Sum";#N/A,#N/A,FALSE,"HO Rates";#N/A,#N/A,FALSE,"Co Sum";#N/A,#N/A,FALSE,"Clients Office";#N/A,#N/A,FALSE,"Field Sum";#N/A,#N/A,FALSE,"Field Rates"}</definedName>
    <definedName name="wwwwww" localSheetId="13" hidden="1">{#N/A,#N/A,FALSE,"HO Sum";#N/A,#N/A,FALSE,"HO Rates";#N/A,#N/A,FALSE,"Co Sum";#N/A,#N/A,FALSE,"Clients Office";#N/A,#N/A,FALSE,"Field Sum";#N/A,#N/A,FALSE,"Field Rates"}</definedName>
    <definedName name="wwwwww" localSheetId="3" hidden="1">{#N/A,#N/A,FALSE,"HO Sum";#N/A,#N/A,FALSE,"HO Rates";#N/A,#N/A,FALSE,"Co Sum";#N/A,#N/A,FALSE,"Clients Office";#N/A,#N/A,FALSE,"Field Sum";#N/A,#N/A,FALSE,"Field Rates"}</definedName>
    <definedName name="wwwwww" hidden="1">{#N/A,#N/A,FALSE,"HO Sum";#N/A,#N/A,FALSE,"HO Rates";#N/A,#N/A,FALSE,"Co Sum";#N/A,#N/A,FALSE,"Clients Office";#N/A,#N/A,FALSE,"Field Sum";#N/A,#N/A,FALSE,"Field Rates"}</definedName>
    <definedName name="WZ" localSheetId="11" hidden="1">{#N/A,#N/A,FALSE,"CCTV"}</definedName>
    <definedName name="WZ" localSheetId="1" hidden="1">{#N/A,#N/A,FALSE,"CCTV"}</definedName>
    <definedName name="WZ" localSheetId="2" hidden="1">{#N/A,#N/A,FALSE,"CCTV"}</definedName>
    <definedName name="WZ" localSheetId="10" hidden="1">{#N/A,#N/A,FALSE,"CCTV"}</definedName>
    <definedName name="WZ" localSheetId="15" hidden="1">{#N/A,#N/A,FALSE,"CCTV"}</definedName>
    <definedName name="WZ" localSheetId="18" hidden="1">{#N/A,#N/A,FALSE,"CCTV"}</definedName>
    <definedName name="WZ" localSheetId="17" hidden="1">{#N/A,#N/A,FALSE,"CCTV"}</definedName>
    <definedName name="WZ" localSheetId="16" hidden="1">{#N/A,#N/A,FALSE,"CCTV"}</definedName>
    <definedName name="WZ" localSheetId="14" hidden="1">{#N/A,#N/A,FALSE,"CCTV"}</definedName>
    <definedName name="WZ" localSheetId="13" hidden="1">{#N/A,#N/A,FALSE,"CCTV"}</definedName>
    <definedName name="WZ" localSheetId="3" hidden="1">{#N/A,#N/A,FALSE,"CCTV"}</definedName>
    <definedName name="WZ" hidden="1">{#N/A,#N/A,FALSE,"CCTV"}</definedName>
    <definedName name="X" localSheetId="11">#REF!</definedName>
    <definedName name="X" localSheetId="1">#REF!</definedName>
    <definedName name="X" localSheetId="2">#REF!</definedName>
    <definedName name="X" localSheetId="10">#REF!</definedName>
    <definedName name="X" localSheetId="15">#REF!</definedName>
    <definedName name="X" localSheetId="18">#REF!</definedName>
    <definedName name="X" localSheetId="17">#REF!</definedName>
    <definedName name="X" localSheetId="16">#REF!</definedName>
    <definedName name="X" localSheetId="14">#REF!</definedName>
    <definedName name="X" localSheetId="13">#REF!</definedName>
    <definedName name="X" localSheetId="3">#REF!</definedName>
    <definedName name="X">#REF!</definedName>
    <definedName name="X_hien">'[153]303+303'!$A$9:$A$128</definedName>
    <definedName name="x1pind">#REF!</definedName>
    <definedName name="x1ping">#REF!</definedName>
    <definedName name="x1pint">#REF!</definedName>
    <definedName name="XC" localSheetId="11" hidden="1">{#N/A,#N/A,FALSE,"CCTV"}</definedName>
    <definedName name="XC" localSheetId="1" hidden="1">{#N/A,#N/A,FALSE,"CCTV"}</definedName>
    <definedName name="XC" localSheetId="2" hidden="1">{#N/A,#N/A,FALSE,"CCTV"}</definedName>
    <definedName name="XC" localSheetId="10" hidden="1">{#N/A,#N/A,FALSE,"CCTV"}</definedName>
    <definedName name="XC" localSheetId="15" hidden="1">{#N/A,#N/A,FALSE,"CCTV"}</definedName>
    <definedName name="XC" localSheetId="18" hidden="1">{#N/A,#N/A,FALSE,"CCTV"}</definedName>
    <definedName name="XC" localSheetId="17" hidden="1">{#N/A,#N/A,FALSE,"CCTV"}</definedName>
    <definedName name="XC" localSheetId="16" hidden="1">{#N/A,#N/A,FALSE,"CCTV"}</definedName>
    <definedName name="XC" localSheetId="14" hidden="1">{#N/A,#N/A,FALSE,"CCTV"}</definedName>
    <definedName name="XC" localSheetId="13" hidden="1">{#N/A,#N/A,FALSE,"CCTV"}</definedName>
    <definedName name="XC" localSheetId="3" hidden="1">{#N/A,#N/A,FALSE,"CCTV"}</definedName>
    <definedName name="XC" hidden="1">{#N/A,#N/A,FALSE,"CCTV"}</definedName>
    <definedName name="XCCT">0.5</definedName>
    <definedName name="XCZCZ"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1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CZCZ"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DNT">#REF!</definedName>
    <definedName name="xfco">#REF!</definedName>
    <definedName name="xfco3p">#REF!</definedName>
    <definedName name="xfcotnc">#REF!</definedName>
    <definedName name="xfcotvl">#REF!</definedName>
    <definedName name="xgdsz" localSheetId="11" hidden="1">{#N/A,#N/A,FALSE,"BLOW";#N/A,#N/A,FALSE,"EXPAND";#N/A,#N/A,FALSE,"DRUM";#N/A,#N/A,FALSE,"DRYER";#N/A,#N/A,FALSE,"EXCH";#N/A,#N/A,FALSE,"FILTER";#N/A,#N/A,FALSE,"FURN";#N/A,#N/A,FALSE,"AGITATE";#N/A,#N/A,FALSE,"PUMP";#N/A,#N/A,FALSE,"REACT";#N/A,#N/A,FALSE,"TANK";#N/A,#N/A,FALSE,"TOWER";#N/A,#N/A,FALSE,"GEN"}</definedName>
    <definedName name="xgdsz" localSheetId="1" hidden="1">{#N/A,#N/A,FALSE,"BLOW";#N/A,#N/A,FALSE,"EXPAND";#N/A,#N/A,FALSE,"DRUM";#N/A,#N/A,FALSE,"DRYER";#N/A,#N/A,FALSE,"EXCH";#N/A,#N/A,FALSE,"FILTER";#N/A,#N/A,FALSE,"FURN";#N/A,#N/A,FALSE,"AGITATE";#N/A,#N/A,FALSE,"PUMP";#N/A,#N/A,FALSE,"REACT";#N/A,#N/A,FALSE,"TANK";#N/A,#N/A,FALSE,"TOWER";#N/A,#N/A,FALSE,"GEN"}</definedName>
    <definedName name="xgdsz" localSheetId="2" hidden="1">{#N/A,#N/A,FALSE,"BLOW";#N/A,#N/A,FALSE,"EXPAND";#N/A,#N/A,FALSE,"DRUM";#N/A,#N/A,FALSE,"DRYER";#N/A,#N/A,FALSE,"EXCH";#N/A,#N/A,FALSE,"FILTER";#N/A,#N/A,FALSE,"FURN";#N/A,#N/A,FALSE,"AGITATE";#N/A,#N/A,FALSE,"PUMP";#N/A,#N/A,FALSE,"REACT";#N/A,#N/A,FALSE,"TANK";#N/A,#N/A,FALSE,"TOWER";#N/A,#N/A,FALSE,"GEN"}</definedName>
    <definedName name="xgdsz" localSheetId="10" hidden="1">{#N/A,#N/A,FALSE,"BLOW";#N/A,#N/A,FALSE,"EXPAND";#N/A,#N/A,FALSE,"DRUM";#N/A,#N/A,FALSE,"DRYER";#N/A,#N/A,FALSE,"EXCH";#N/A,#N/A,FALSE,"FILTER";#N/A,#N/A,FALSE,"FURN";#N/A,#N/A,FALSE,"AGITATE";#N/A,#N/A,FALSE,"PUMP";#N/A,#N/A,FALSE,"REACT";#N/A,#N/A,FALSE,"TANK";#N/A,#N/A,FALSE,"TOWER";#N/A,#N/A,FALSE,"GEN"}</definedName>
    <definedName name="xgdsz" localSheetId="15" hidden="1">{#N/A,#N/A,FALSE,"BLOW";#N/A,#N/A,FALSE,"EXPAND";#N/A,#N/A,FALSE,"DRUM";#N/A,#N/A,FALSE,"DRYER";#N/A,#N/A,FALSE,"EXCH";#N/A,#N/A,FALSE,"FILTER";#N/A,#N/A,FALSE,"FURN";#N/A,#N/A,FALSE,"AGITATE";#N/A,#N/A,FALSE,"PUMP";#N/A,#N/A,FALSE,"REACT";#N/A,#N/A,FALSE,"TANK";#N/A,#N/A,FALSE,"TOWER";#N/A,#N/A,FALSE,"GEN"}</definedName>
    <definedName name="xgdsz" localSheetId="18" hidden="1">{#N/A,#N/A,FALSE,"BLOW";#N/A,#N/A,FALSE,"EXPAND";#N/A,#N/A,FALSE,"DRUM";#N/A,#N/A,FALSE,"DRYER";#N/A,#N/A,FALSE,"EXCH";#N/A,#N/A,FALSE,"FILTER";#N/A,#N/A,FALSE,"FURN";#N/A,#N/A,FALSE,"AGITATE";#N/A,#N/A,FALSE,"PUMP";#N/A,#N/A,FALSE,"REACT";#N/A,#N/A,FALSE,"TANK";#N/A,#N/A,FALSE,"TOWER";#N/A,#N/A,FALSE,"GEN"}</definedName>
    <definedName name="xgdsz" localSheetId="17" hidden="1">{#N/A,#N/A,FALSE,"BLOW";#N/A,#N/A,FALSE,"EXPAND";#N/A,#N/A,FALSE,"DRUM";#N/A,#N/A,FALSE,"DRYER";#N/A,#N/A,FALSE,"EXCH";#N/A,#N/A,FALSE,"FILTER";#N/A,#N/A,FALSE,"FURN";#N/A,#N/A,FALSE,"AGITATE";#N/A,#N/A,FALSE,"PUMP";#N/A,#N/A,FALSE,"REACT";#N/A,#N/A,FALSE,"TANK";#N/A,#N/A,FALSE,"TOWER";#N/A,#N/A,FALSE,"GEN"}</definedName>
    <definedName name="xgdsz" localSheetId="16" hidden="1">{#N/A,#N/A,FALSE,"BLOW";#N/A,#N/A,FALSE,"EXPAND";#N/A,#N/A,FALSE,"DRUM";#N/A,#N/A,FALSE,"DRYER";#N/A,#N/A,FALSE,"EXCH";#N/A,#N/A,FALSE,"FILTER";#N/A,#N/A,FALSE,"FURN";#N/A,#N/A,FALSE,"AGITATE";#N/A,#N/A,FALSE,"PUMP";#N/A,#N/A,FALSE,"REACT";#N/A,#N/A,FALSE,"TANK";#N/A,#N/A,FALSE,"TOWER";#N/A,#N/A,FALSE,"GEN"}</definedName>
    <definedName name="xgdsz" localSheetId="14" hidden="1">{#N/A,#N/A,FALSE,"BLOW";#N/A,#N/A,FALSE,"EXPAND";#N/A,#N/A,FALSE,"DRUM";#N/A,#N/A,FALSE,"DRYER";#N/A,#N/A,FALSE,"EXCH";#N/A,#N/A,FALSE,"FILTER";#N/A,#N/A,FALSE,"FURN";#N/A,#N/A,FALSE,"AGITATE";#N/A,#N/A,FALSE,"PUMP";#N/A,#N/A,FALSE,"REACT";#N/A,#N/A,FALSE,"TANK";#N/A,#N/A,FALSE,"TOWER";#N/A,#N/A,FALSE,"GEN"}</definedName>
    <definedName name="xgdsz" localSheetId="13" hidden="1">{#N/A,#N/A,FALSE,"BLOW";#N/A,#N/A,FALSE,"EXPAND";#N/A,#N/A,FALSE,"DRUM";#N/A,#N/A,FALSE,"DRYER";#N/A,#N/A,FALSE,"EXCH";#N/A,#N/A,FALSE,"FILTER";#N/A,#N/A,FALSE,"FURN";#N/A,#N/A,FALSE,"AGITATE";#N/A,#N/A,FALSE,"PUMP";#N/A,#N/A,FALSE,"REACT";#N/A,#N/A,FALSE,"TANK";#N/A,#N/A,FALSE,"TOWER";#N/A,#N/A,FALSE,"GEN"}</definedName>
    <definedName name="xgdsz" localSheetId="3" hidden="1">{#N/A,#N/A,FALSE,"BLOW";#N/A,#N/A,FALSE,"EXPAND";#N/A,#N/A,FALSE,"DRUM";#N/A,#N/A,FALSE,"DRYER";#N/A,#N/A,FALSE,"EXCH";#N/A,#N/A,FALSE,"FILTER";#N/A,#N/A,FALSE,"FURN";#N/A,#N/A,FALSE,"AGITATE";#N/A,#N/A,FALSE,"PUMP";#N/A,#N/A,FALSE,"REACT";#N/A,#N/A,FALSE,"TANK";#N/A,#N/A,FALSE,"TOWER";#N/A,#N/A,FALSE,"GEN"}</definedName>
    <definedName name="xgdsz" hidden="1">{#N/A,#N/A,FALSE,"BLOW";#N/A,#N/A,FALSE,"EXPAND";#N/A,#N/A,FALSE,"DRUM";#N/A,#N/A,FALSE,"DRYER";#N/A,#N/A,FALSE,"EXCH";#N/A,#N/A,FALSE,"FILTER";#N/A,#N/A,FALSE,"FURN";#N/A,#N/A,FALSE,"AGITATE";#N/A,#N/A,FALSE,"PUMP";#N/A,#N/A,FALSE,"REACT";#N/A,#N/A,FALSE,"TANK";#N/A,#N/A,FALSE,"TOWER";#N/A,#N/A,FALSE,"GEN"}</definedName>
    <definedName name="xh">#REF!</definedName>
    <definedName name="xhn">#REF!</definedName>
    <definedName name="xig">#REF!</definedName>
    <definedName name="xig1">#REF!</definedName>
    <definedName name="xig1p">#REF!</definedName>
    <definedName name="xig3p">#REF!</definedName>
    <definedName name="xignc3p">#REF!</definedName>
    <definedName name="xigvl3p">#REF!</definedName>
    <definedName name="xin">#REF!</definedName>
    <definedName name="xin190">#REF!</definedName>
    <definedName name="xin1903p">#REF!</definedName>
    <definedName name="xin2903p">#REF!</definedName>
    <definedName name="xin290nc3p">#REF!</definedName>
    <definedName name="xin290vl3p">#REF!</definedName>
    <definedName name="xin3p">#REF!</definedName>
    <definedName name="xind">#REF!</definedName>
    <definedName name="xind1p">#REF!</definedName>
    <definedName name="xind3p">#REF!</definedName>
    <definedName name="xindnc1p">#REF!</definedName>
    <definedName name="xindvl1p">#REF!</definedName>
    <definedName name="xing1p">#REF!</definedName>
    <definedName name="xingnc1p">#REF!</definedName>
    <definedName name="xingvl1p">#REF!</definedName>
    <definedName name="xinnc3p">#REF!</definedName>
    <definedName name="xint1p">#REF!</definedName>
    <definedName name="xinvl3p">#REF!</definedName>
    <definedName name="xit">#REF!</definedName>
    <definedName name="xit1">#REF!</definedName>
    <definedName name="xit1p">#REF!</definedName>
    <definedName name="xit2nc3p">#REF!</definedName>
    <definedName name="xit2vl3p">#REF!</definedName>
    <definedName name="xit3p">#REF!</definedName>
    <definedName name="xitnc3p">#REF!</definedName>
    <definedName name="xitvl3p">#REF!</definedName>
    <definedName name="xlttbninh" localSheetId="50" hidden="1">{"'Sheet1'!$L$16"}</definedName>
    <definedName name="xlttbninh" localSheetId="11" hidden="1">{"'Sheet1'!$L$16"}</definedName>
    <definedName name="xlttbninh" localSheetId="1" hidden="1">{"'Sheet1'!$L$16"}</definedName>
    <definedName name="xlttbninh" localSheetId="2" hidden="1">{"'Sheet1'!$L$16"}</definedName>
    <definedName name="xlttbninh" localSheetId="10" hidden="1">{"'Sheet1'!$L$16"}</definedName>
    <definedName name="xlttbninh" localSheetId="15" hidden="1">{"'Sheet1'!$L$16"}</definedName>
    <definedName name="xlttbninh" localSheetId="18" hidden="1">{"'Sheet1'!$L$16"}</definedName>
    <definedName name="xlttbninh" localSheetId="17" hidden="1">{"'Sheet1'!$L$16"}</definedName>
    <definedName name="xlttbninh" localSheetId="16" hidden="1">{"'Sheet1'!$L$16"}</definedName>
    <definedName name="xlttbninh" localSheetId="14" hidden="1">{"'Sheet1'!$L$16"}</definedName>
    <definedName name="xlttbninh" localSheetId="13" hidden="1">{"'Sheet1'!$L$16"}</definedName>
    <definedName name="xlttbninh" localSheetId="3" hidden="1">{"'Sheet1'!$L$16"}</definedName>
    <definedName name="xlttbninh" hidden="1">{"'Sheet1'!$L$16"}</definedName>
    <definedName name="xm">#REF!</definedName>
    <definedName name="XMcatden50">#REF!</definedName>
    <definedName name="XMcatden75">#REF!</definedName>
    <definedName name="xmcatvang100">#REF!</definedName>
    <definedName name="XMcatvang50">#REF!</definedName>
    <definedName name="XMcatvang75">#REF!</definedName>
    <definedName name="xmtrang">#REF!</definedName>
    <definedName name="xn">#REF!</definedName>
    <definedName name="xuat_hien">[154]ptdg!$C$11:$C$296</definedName>
    <definedName name="Xuat_hien1">[155]DTCT!$A$7:$A$157</definedName>
    <definedName name="xvxcvxc" localSheetId="50" hidden="1">{"'Sheet1'!$L$16"}</definedName>
    <definedName name="xvxcvxc" localSheetId="11" hidden="1">{"'Sheet1'!$L$16"}</definedName>
    <definedName name="xvxcvxc" localSheetId="1" hidden="1">{"'Sheet1'!$L$16"}</definedName>
    <definedName name="xvxcvxc" localSheetId="2" hidden="1">{"'Sheet1'!$L$16"}</definedName>
    <definedName name="xvxcvxc" localSheetId="10" hidden="1">{"'Sheet1'!$L$16"}</definedName>
    <definedName name="xvxcvxc" localSheetId="15" hidden="1">{"'Sheet1'!$L$16"}</definedName>
    <definedName name="xvxcvxc" localSheetId="18" hidden="1">{"'Sheet1'!$L$16"}</definedName>
    <definedName name="xvxcvxc" localSheetId="17" hidden="1">{"'Sheet1'!$L$16"}</definedName>
    <definedName name="xvxcvxc" localSheetId="16" hidden="1">{"'Sheet1'!$L$16"}</definedName>
    <definedName name="xvxcvxc" localSheetId="14" hidden="1">{"'Sheet1'!$L$16"}</definedName>
    <definedName name="xvxcvxc" localSheetId="13" hidden="1">{"'Sheet1'!$L$16"}</definedName>
    <definedName name="xvxcvxc" localSheetId="3" hidden="1">{"'Sheet1'!$L$16"}</definedName>
    <definedName name="xvxcvxc" hidden="1">{"'Sheet1'!$L$16"}</definedName>
    <definedName name="xx">[156]costing_CV!$B$7:$O$80</definedName>
    <definedName name="xxx" localSheetId="2" hidden="1">{#N/A,#N/A,TRUE,"Mhr_Sum"}</definedName>
    <definedName name="xxx" localSheetId="3" hidden="1">{#N/A,#N/A,TRUE,"Mhr_Sum"}</definedName>
    <definedName name="xxx" hidden="1">{#N/A,#N/A,TRUE,"Mhr_Sum"}</definedName>
    <definedName name="xxxx" localSheetId="11">'[157]ESTADIST(PTS.)'!$B$4:$B$13</definedName>
    <definedName name="xxxx" localSheetId="1">'[157]ESTADIST(PTS.)'!$B$4:$B$13</definedName>
    <definedName name="xxxx" localSheetId="2">'[157]ESTADIST(PTS.)'!$B$4:$B$13</definedName>
    <definedName name="xxxx" localSheetId="10">'[157]ESTADIST(PTS.)'!$B$4:$B$13</definedName>
    <definedName name="xxxx" localSheetId="15">'[157]ESTADIST(PTS.)'!$B$4:$B$13</definedName>
    <definedName name="xxxx" localSheetId="18">'[157]ESTADIST(PTS.)'!$B$4:$B$13</definedName>
    <definedName name="xxxx" localSheetId="17">'[157]ESTADIST(PTS.)'!$B$4:$B$13</definedName>
    <definedName name="xxxx" localSheetId="16">'[157]ESTADIST(PTS.)'!$B$4:$B$13</definedName>
    <definedName name="xxxx" localSheetId="14">'[157]ESTADIST(PTS.)'!$B$4:$B$13</definedName>
    <definedName name="xxxx" localSheetId="13">'[157]ESTADIST(PTS.)'!$B$4:$B$13</definedName>
    <definedName name="xxxx" localSheetId="3">'[157]ESTADIST(PTS.)'!$B$4:$B$13</definedName>
    <definedName name="xxxx">'[157]ESTADIST(PTS.)'!$B$4:$B$13</definedName>
    <definedName name="XXXXX" localSheetId="11" hidden="1">[12]Spread!#REF!</definedName>
    <definedName name="XXXXX" localSheetId="1" hidden="1">[12]Spread!#REF!</definedName>
    <definedName name="XXXXX" localSheetId="2" hidden="1">[12]Spread!#REF!</definedName>
    <definedName name="XXXXX" localSheetId="10" hidden="1">[12]Spread!#REF!</definedName>
    <definedName name="XXXXX" localSheetId="15" hidden="1">[12]Spread!#REF!</definedName>
    <definedName name="XXXXX" localSheetId="18" hidden="1">[12]Spread!#REF!</definedName>
    <definedName name="XXXXX" localSheetId="17" hidden="1">[12]Spread!#REF!</definedName>
    <definedName name="XXXXX" localSheetId="16" hidden="1">[12]Spread!#REF!</definedName>
    <definedName name="XXXXX" localSheetId="14" hidden="1">[12]Spread!#REF!</definedName>
    <definedName name="XXXXX" localSheetId="13" hidden="1">[12]Spread!#REF!</definedName>
    <definedName name="XXXXX" localSheetId="3" hidden="1">[12]Spread!#REF!</definedName>
    <definedName name="XXXXX" hidden="1">[12]Spread!#REF!</definedName>
    <definedName name="Y"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localSheetId="1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y_strainer">#REF!</definedName>
    <definedName name="Yd">#REF!</definedName>
    <definedName name="yesnot">[158]Spec1!$AM$58:OFFSET([158]Spec1!$AM$58,[158]Spec1!$AM$56,)</definedName>
    <definedName name="yi" localSheetId="2" hidden="1">{"'Sheet1'!$L$16"}</definedName>
    <definedName name="yi" localSheetId="3" hidden="1">{"'Sheet1'!$L$16"}</definedName>
    <definedName name="yi" hidden="1">{"'Sheet1'!$L$16"}</definedName>
    <definedName name="YN">#REF!</definedName>
    <definedName name="ynkim" localSheetId="2" hidden="1">{#N/A,#N/A,TRUE,"Basic";#N/A,#N/A,TRUE,"EXT-TABLE";#N/A,#N/A,TRUE,"STEEL";#N/A,#N/A,TRUE,"INT-Table";#N/A,#N/A,TRUE,"STEEL";#N/A,#N/A,TRUE,"Door"}</definedName>
    <definedName name="ynkim" localSheetId="3" hidden="1">{#N/A,#N/A,TRUE,"Basic";#N/A,#N/A,TRUE,"EXT-TABLE";#N/A,#N/A,TRUE,"STEEL";#N/A,#N/A,TRUE,"INT-Table";#N/A,#N/A,TRUE,"STEEL";#N/A,#N/A,TRUE,"Door"}</definedName>
    <definedName name="ynkim" hidden="1">{#N/A,#N/A,TRUE,"Basic";#N/A,#N/A,TRUE,"EXT-TABLE";#N/A,#N/A,TRUE,"STEEL";#N/A,#N/A,TRUE,"INT-Table";#N/A,#N/A,TRUE,"STEEL";#N/A,#N/A,TRUE,"Door"}</definedName>
    <definedName name="ynkim_1" localSheetId="2" hidden="1">{#N/A,#N/A,TRUE,"Basic";#N/A,#N/A,TRUE,"EXT-TABLE";#N/A,#N/A,TRUE,"STEEL";#N/A,#N/A,TRUE,"INT-Table";#N/A,#N/A,TRUE,"STEEL";#N/A,#N/A,TRUE,"Door"}</definedName>
    <definedName name="ynkim_1" localSheetId="3" hidden="1">{#N/A,#N/A,TRUE,"Basic";#N/A,#N/A,TRUE,"EXT-TABLE";#N/A,#N/A,TRUE,"STEEL";#N/A,#N/A,TRUE,"INT-Table";#N/A,#N/A,TRUE,"STEEL";#N/A,#N/A,TRUE,"Door"}</definedName>
    <definedName name="ynkim_1" hidden="1">{#N/A,#N/A,TRUE,"Basic";#N/A,#N/A,TRUE,"EXT-TABLE";#N/A,#N/A,TRUE,"STEEL";#N/A,#N/A,TRUE,"INT-Table";#N/A,#N/A,TRUE,"STEEL";#N/A,#N/A,TRUE,"Door"}</definedName>
    <definedName name="ynkim_1_1" localSheetId="2" hidden="1">{#N/A,#N/A,TRUE,"Basic";#N/A,#N/A,TRUE,"EXT-TABLE";#N/A,#N/A,TRUE,"STEEL";#N/A,#N/A,TRUE,"INT-Table";#N/A,#N/A,TRUE,"STEEL";#N/A,#N/A,TRUE,"Door"}</definedName>
    <definedName name="ynkim_1_1" localSheetId="3" hidden="1">{#N/A,#N/A,TRUE,"Basic";#N/A,#N/A,TRUE,"EXT-TABLE";#N/A,#N/A,TRUE,"STEEL";#N/A,#N/A,TRUE,"INT-Table";#N/A,#N/A,TRUE,"STEEL";#N/A,#N/A,TRUE,"Door"}</definedName>
    <definedName name="ynkim_1_1" hidden="1">{#N/A,#N/A,TRUE,"Basic";#N/A,#N/A,TRUE,"EXT-TABLE";#N/A,#N/A,TRUE,"STEEL";#N/A,#N/A,TRUE,"INT-Table";#N/A,#N/A,TRUE,"STEEL";#N/A,#N/A,TRUE,"Door"}</definedName>
    <definedName name="ynkim_1_2" localSheetId="2" hidden="1">{#N/A,#N/A,TRUE,"Basic";#N/A,#N/A,TRUE,"EXT-TABLE";#N/A,#N/A,TRUE,"STEEL";#N/A,#N/A,TRUE,"INT-Table";#N/A,#N/A,TRUE,"STEEL";#N/A,#N/A,TRUE,"Door"}</definedName>
    <definedName name="ynkim_1_2" localSheetId="3" hidden="1">{#N/A,#N/A,TRUE,"Basic";#N/A,#N/A,TRUE,"EXT-TABLE";#N/A,#N/A,TRUE,"STEEL";#N/A,#N/A,TRUE,"INT-Table";#N/A,#N/A,TRUE,"STEEL";#N/A,#N/A,TRUE,"Door"}</definedName>
    <definedName name="ynkim_1_2" hidden="1">{#N/A,#N/A,TRUE,"Basic";#N/A,#N/A,TRUE,"EXT-TABLE";#N/A,#N/A,TRUE,"STEEL";#N/A,#N/A,TRUE,"INT-Table";#N/A,#N/A,TRUE,"STEEL";#N/A,#N/A,TRUE,"Door"}</definedName>
    <definedName name="ynkim_2" localSheetId="2" hidden="1">{#N/A,#N/A,TRUE,"Basic";#N/A,#N/A,TRUE,"EXT-TABLE";#N/A,#N/A,TRUE,"STEEL";#N/A,#N/A,TRUE,"INT-Table";#N/A,#N/A,TRUE,"STEEL";#N/A,#N/A,TRUE,"Door"}</definedName>
    <definedName name="ynkim_2" localSheetId="3" hidden="1">{#N/A,#N/A,TRUE,"Basic";#N/A,#N/A,TRUE,"EXT-TABLE";#N/A,#N/A,TRUE,"STEEL";#N/A,#N/A,TRUE,"INT-Table";#N/A,#N/A,TRUE,"STEEL";#N/A,#N/A,TRUE,"Door"}</definedName>
    <definedName name="ynkim_2" hidden="1">{#N/A,#N/A,TRUE,"Basic";#N/A,#N/A,TRUE,"EXT-TABLE";#N/A,#N/A,TRUE,"STEEL";#N/A,#N/A,TRUE,"INT-Table";#N/A,#N/A,TRUE,"STEEL";#N/A,#N/A,TRUE,"Door"}</definedName>
    <definedName name="ynkim_2_1" localSheetId="2" hidden="1">{#N/A,#N/A,TRUE,"Basic";#N/A,#N/A,TRUE,"EXT-TABLE";#N/A,#N/A,TRUE,"STEEL";#N/A,#N/A,TRUE,"INT-Table";#N/A,#N/A,TRUE,"STEEL";#N/A,#N/A,TRUE,"Door"}</definedName>
    <definedName name="ynkim_2_1" localSheetId="3" hidden="1">{#N/A,#N/A,TRUE,"Basic";#N/A,#N/A,TRUE,"EXT-TABLE";#N/A,#N/A,TRUE,"STEEL";#N/A,#N/A,TRUE,"INT-Table";#N/A,#N/A,TRUE,"STEEL";#N/A,#N/A,TRUE,"Door"}</definedName>
    <definedName name="ynkim_2_1" hidden="1">{#N/A,#N/A,TRUE,"Basic";#N/A,#N/A,TRUE,"EXT-TABLE";#N/A,#N/A,TRUE,"STEEL";#N/A,#N/A,TRUE,"INT-Table";#N/A,#N/A,TRUE,"STEEL";#N/A,#N/A,TRUE,"Door"}</definedName>
    <definedName name="ynkim_2_2" localSheetId="2" hidden="1">{#N/A,#N/A,TRUE,"Basic";#N/A,#N/A,TRUE,"EXT-TABLE";#N/A,#N/A,TRUE,"STEEL";#N/A,#N/A,TRUE,"INT-Table";#N/A,#N/A,TRUE,"STEEL";#N/A,#N/A,TRUE,"Door"}</definedName>
    <definedName name="ynkim_2_2" localSheetId="3" hidden="1">{#N/A,#N/A,TRUE,"Basic";#N/A,#N/A,TRUE,"EXT-TABLE";#N/A,#N/A,TRUE,"STEEL";#N/A,#N/A,TRUE,"INT-Table";#N/A,#N/A,TRUE,"STEEL";#N/A,#N/A,TRUE,"Door"}</definedName>
    <definedName name="ynkim_2_2" hidden="1">{#N/A,#N/A,TRUE,"Basic";#N/A,#N/A,TRUE,"EXT-TABLE";#N/A,#N/A,TRUE,"STEEL";#N/A,#N/A,TRUE,"INT-Table";#N/A,#N/A,TRUE,"STEEL";#N/A,#N/A,TRUE,"Door"}</definedName>
    <definedName name="ynkim_3" localSheetId="2" hidden="1">{#N/A,#N/A,TRUE,"Basic";#N/A,#N/A,TRUE,"EXT-TABLE";#N/A,#N/A,TRUE,"STEEL";#N/A,#N/A,TRUE,"INT-Table";#N/A,#N/A,TRUE,"STEEL";#N/A,#N/A,TRUE,"Door"}</definedName>
    <definedName name="ynkim_3" localSheetId="3" hidden="1">{#N/A,#N/A,TRUE,"Basic";#N/A,#N/A,TRUE,"EXT-TABLE";#N/A,#N/A,TRUE,"STEEL";#N/A,#N/A,TRUE,"INT-Table";#N/A,#N/A,TRUE,"STEEL";#N/A,#N/A,TRUE,"Door"}</definedName>
    <definedName name="ynkim_3" hidden="1">{#N/A,#N/A,TRUE,"Basic";#N/A,#N/A,TRUE,"EXT-TABLE";#N/A,#N/A,TRUE,"STEEL";#N/A,#N/A,TRUE,"INT-Table";#N/A,#N/A,TRUE,"STEEL";#N/A,#N/A,TRUE,"Door"}</definedName>
    <definedName name="ynkim_3_1" localSheetId="2" hidden="1">{#N/A,#N/A,TRUE,"Basic";#N/A,#N/A,TRUE,"EXT-TABLE";#N/A,#N/A,TRUE,"STEEL";#N/A,#N/A,TRUE,"INT-Table";#N/A,#N/A,TRUE,"STEEL";#N/A,#N/A,TRUE,"Door"}</definedName>
    <definedName name="ynkim_3_1" localSheetId="3" hidden="1">{#N/A,#N/A,TRUE,"Basic";#N/A,#N/A,TRUE,"EXT-TABLE";#N/A,#N/A,TRUE,"STEEL";#N/A,#N/A,TRUE,"INT-Table";#N/A,#N/A,TRUE,"STEEL";#N/A,#N/A,TRUE,"Door"}</definedName>
    <definedName name="ynkim_3_1" hidden="1">{#N/A,#N/A,TRUE,"Basic";#N/A,#N/A,TRUE,"EXT-TABLE";#N/A,#N/A,TRUE,"STEEL";#N/A,#N/A,TRUE,"INT-Table";#N/A,#N/A,TRUE,"STEEL";#N/A,#N/A,TRUE,"Door"}</definedName>
    <definedName name="ynkim_3_2" localSheetId="2" hidden="1">{#N/A,#N/A,TRUE,"Basic";#N/A,#N/A,TRUE,"EXT-TABLE";#N/A,#N/A,TRUE,"STEEL";#N/A,#N/A,TRUE,"INT-Table";#N/A,#N/A,TRUE,"STEEL";#N/A,#N/A,TRUE,"Door"}</definedName>
    <definedName name="ynkim_3_2" localSheetId="3" hidden="1">{#N/A,#N/A,TRUE,"Basic";#N/A,#N/A,TRUE,"EXT-TABLE";#N/A,#N/A,TRUE,"STEEL";#N/A,#N/A,TRUE,"INT-Table";#N/A,#N/A,TRUE,"STEEL";#N/A,#N/A,TRUE,"Door"}</definedName>
    <definedName name="ynkim_3_2" hidden="1">{#N/A,#N/A,TRUE,"Basic";#N/A,#N/A,TRUE,"EXT-TABLE";#N/A,#N/A,TRUE,"STEEL";#N/A,#N/A,TRUE,"INT-Table";#N/A,#N/A,TRUE,"STEEL";#N/A,#N/A,TRUE,"Door"}</definedName>
    <definedName name="ynkim_4" localSheetId="2" hidden="1">{#N/A,#N/A,TRUE,"Basic";#N/A,#N/A,TRUE,"EXT-TABLE";#N/A,#N/A,TRUE,"STEEL";#N/A,#N/A,TRUE,"INT-Table";#N/A,#N/A,TRUE,"STEEL";#N/A,#N/A,TRUE,"Door"}</definedName>
    <definedName name="ynkim_4" localSheetId="3" hidden="1">{#N/A,#N/A,TRUE,"Basic";#N/A,#N/A,TRUE,"EXT-TABLE";#N/A,#N/A,TRUE,"STEEL";#N/A,#N/A,TRUE,"INT-Table";#N/A,#N/A,TRUE,"STEEL";#N/A,#N/A,TRUE,"Door"}</definedName>
    <definedName name="ynkim_4" hidden="1">{#N/A,#N/A,TRUE,"Basic";#N/A,#N/A,TRUE,"EXT-TABLE";#N/A,#N/A,TRUE,"STEEL";#N/A,#N/A,TRUE,"INT-Table";#N/A,#N/A,TRUE,"STEEL";#N/A,#N/A,TRUE,"Door"}</definedName>
    <definedName name="ynkim_4_1" localSheetId="2" hidden="1">{#N/A,#N/A,TRUE,"Basic";#N/A,#N/A,TRUE,"EXT-TABLE";#N/A,#N/A,TRUE,"STEEL";#N/A,#N/A,TRUE,"INT-Table";#N/A,#N/A,TRUE,"STEEL";#N/A,#N/A,TRUE,"Door"}</definedName>
    <definedName name="ynkim_4_1" localSheetId="3" hidden="1">{#N/A,#N/A,TRUE,"Basic";#N/A,#N/A,TRUE,"EXT-TABLE";#N/A,#N/A,TRUE,"STEEL";#N/A,#N/A,TRUE,"INT-Table";#N/A,#N/A,TRUE,"STEEL";#N/A,#N/A,TRUE,"Door"}</definedName>
    <definedName name="ynkim_4_1" hidden="1">{#N/A,#N/A,TRUE,"Basic";#N/A,#N/A,TRUE,"EXT-TABLE";#N/A,#N/A,TRUE,"STEEL";#N/A,#N/A,TRUE,"INT-Table";#N/A,#N/A,TRUE,"STEEL";#N/A,#N/A,TRUE,"Door"}</definedName>
    <definedName name="ynkim_4_2" localSheetId="2" hidden="1">{#N/A,#N/A,TRUE,"Basic";#N/A,#N/A,TRUE,"EXT-TABLE";#N/A,#N/A,TRUE,"STEEL";#N/A,#N/A,TRUE,"INT-Table";#N/A,#N/A,TRUE,"STEEL";#N/A,#N/A,TRUE,"Door"}</definedName>
    <definedName name="ynkim_4_2" localSheetId="3" hidden="1">{#N/A,#N/A,TRUE,"Basic";#N/A,#N/A,TRUE,"EXT-TABLE";#N/A,#N/A,TRUE,"STEEL";#N/A,#N/A,TRUE,"INT-Table";#N/A,#N/A,TRUE,"STEEL";#N/A,#N/A,TRUE,"Door"}</definedName>
    <definedName name="ynkim_4_2" hidden="1">{#N/A,#N/A,TRUE,"Basic";#N/A,#N/A,TRUE,"EXT-TABLE";#N/A,#N/A,TRUE,"STEEL";#N/A,#N/A,TRUE,"INT-Table";#N/A,#N/A,TRUE,"STEEL";#N/A,#N/A,TRUE,"Door"}</definedName>
    <definedName name="ynkim_5" localSheetId="2" hidden="1">{#N/A,#N/A,TRUE,"Basic";#N/A,#N/A,TRUE,"EXT-TABLE";#N/A,#N/A,TRUE,"STEEL";#N/A,#N/A,TRUE,"INT-Table";#N/A,#N/A,TRUE,"STEEL";#N/A,#N/A,TRUE,"Door"}</definedName>
    <definedName name="ynkim_5" localSheetId="3" hidden="1">{#N/A,#N/A,TRUE,"Basic";#N/A,#N/A,TRUE,"EXT-TABLE";#N/A,#N/A,TRUE,"STEEL";#N/A,#N/A,TRUE,"INT-Table";#N/A,#N/A,TRUE,"STEEL";#N/A,#N/A,TRUE,"Door"}</definedName>
    <definedName name="ynkim_5" hidden="1">{#N/A,#N/A,TRUE,"Basic";#N/A,#N/A,TRUE,"EXT-TABLE";#N/A,#N/A,TRUE,"STEEL";#N/A,#N/A,TRUE,"INT-Table";#N/A,#N/A,TRUE,"STEEL";#N/A,#N/A,TRUE,"Door"}</definedName>
    <definedName name="ynkim_5_1" localSheetId="2" hidden="1">{#N/A,#N/A,TRUE,"Basic";#N/A,#N/A,TRUE,"EXT-TABLE";#N/A,#N/A,TRUE,"STEEL";#N/A,#N/A,TRUE,"INT-Table";#N/A,#N/A,TRUE,"STEEL";#N/A,#N/A,TRUE,"Door"}</definedName>
    <definedName name="ynkim_5_1" localSheetId="3" hidden="1">{#N/A,#N/A,TRUE,"Basic";#N/A,#N/A,TRUE,"EXT-TABLE";#N/A,#N/A,TRUE,"STEEL";#N/A,#N/A,TRUE,"INT-Table";#N/A,#N/A,TRUE,"STEEL";#N/A,#N/A,TRUE,"Door"}</definedName>
    <definedName name="ynkim_5_1" hidden="1">{#N/A,#N/A,TRUE,"Basic";#N/A,#N/A,TRUE,"EXT-TABLE";#N/A,#N/A,TRUE,"STEEL";#N/A,#N/A,TRUE,"INT-Table";#N/A,#N/A,TRUE,"STEEL";#N/A,#N/A,TRUE,"Door"}</definedName>
    <definedName name="ynkim_5_2" localSheetId="2" hidden="1">{#N/A,#N/A,TRUE,"Basic";#N/A,#N/A,TRUE,"EXT-TABLE";#N/A,#N/A,TRUE,"STEEL";#N/A,#N/A,TRUE,"INT-Table";#N/A,#N/A,TRUE,"STEEL";#N/A,#N/A,TRUE,"Door"}</definedName>
    <definedName name="ynkim_5_2" localSheetId="3" hidden="1">{#N/A,#N/A,TRUE,"Basic";#N/A,#N/A,TRUE,"EXT-TABLE";#N/A,#N/A,TRUE,"STEEL";#N/A,#N/A,TRUE,"INT-Table";#N/A,#N/A,TRUE,"STEEL";#N/A,#N/A,TRUE,"Door"}</definedName>
    <definedName name="ynkim_5_2" hidden="1">{#N/A,#N/A,TRUE,"Basic";#N/A,#N/A,TRUE,"EXT-TABLE";#N/A,#N/A,TRUE,"STEEL";#N/A,#N/A,TRUE,"INT-Table";#N/A,#N/A,TRUE,"STEEL";#N/A,#N/A,TRUE,"Door"}</definedName>
    <definedName name="yrdtytyt" localSheetId="11" hidden="1">{#N/A,#N/A,FALSE,"CCTV"}</definedName>
    <definedName name="yrdtytyt" localSheetId="1" hidden="1">{#N/A,#N/A,FALSE,"CCTV"}</definedName>
    <definedName name="yrdtytyt" localSheetId="2" hidden="1">{#N/A,#N/A,FALSE,"CCTV"}</definedName>
    <definedName name="yrdtytyt" localSheetId="10" hidden="1">{#N/A,#N/A,FALSE,"CCTV"}</definedName>
    <definedName name="yrdtytyt" localSheetId="15" hidden="1">{#N/A,#N/A,FALSE,"CCTV"}</definedName>
    <definedName name="yrdtytyt" localSheetId="18" hidden="1">{#N/A,#N/A,FALSE,"CCTV"}</definedName>
    <definedName name="yrdtytyt" localSheetId="17" hidden="1">{#N/A,#N/A,FALSE,"CCTV"}</definedName>
    <definedName name="yrdtytyt" localSheetId="16" hidden="1">{#N/A,#N/A,FALSE,"CCTV"}</definedName>
    <definedName name="yrdtytyt" localSheetId="14" hidden="1">{#N/A,#N/A,FALSE,"CCTV"}</definedName>
    <definedName name="yrdtytyt" localSheetId="13" hidden="1">{#N/A,#N/A,FALSE,"CCTV"}</definedName>
    <definedName name="yrdtytyt" localSheetId="3" hidden="1">{#N/A,#N/A,FALSE,"CCTV"}</definedName>
    <definedName name="yrdtytyt" hidden="1">{#N/A,#N/A,FALSE,"CCTV"}</definedName>
    <definedName name="YSB">#REF!</definedName>
    <definedName name="yttuki" localSheetId="50" hidden="1">{"'Sheet1'!$L$16"}</definedName>
    <definedName name="yttuki" localSheetId="11" hidden="1">{"'Sheet1'!$L$16"}</definedName>
    <definedName name="yttuki" localSheetId="1" hidden="1">{"'Sheet1'!$L$16"}</definedName>
    <definedName name="yttuki" localSheetId="2" hidden="1">{"'Sheet1'!$L$16"}</definedName>
    <definedName name="yttuki" localSheetId="10" hidden="1">{"'Sheet1'!$L$16"}</definedName>
    <definedName name="yttuki" localSheetId="15" hidden="1">{"'Sheet1'!$L$16"}</definedName>
    <definedName name="yttuki" localSheetId="18" hidden="1">{"'Sheet1'!$L$16"}</definedName>
    <definedName name="yttuki" localSheetId="17" hidden="1">{"'Sheet1'!$L$16"}</definedName>
    <definedName name="yttuki" localSheetId="16" hidden="1">{"'Sheet1'!$L$16"}</definedName>
    <definedName name="yttuki" localSheetId="14" hidden="1">{"'Sheet1'!$L$16"}</definedName>
    <definedName name="yttuki" localSheetId="13" hidden="1">{"'Sheet1'!$L$16"}</definedName>
    <definedName name="yttuki" localSheetId="3" hidden="1">{"'Sheet1'!$L$16"}</definedName>
    <definedName name="yttuki" hidden="1">{"'Sheet1'!$L$16"}</definedName>
    <definedName name="Yu">#REF!</definedName>
    <definedName name="yuyu" localSheetId="2" hidden="1">{"'장비'!$A$3:$M$12"}</definedName>
    <definedName name="yuyu" localSheetId="3" hidden="1">{"'장비'!$A$3:$M$12"}</definedName>
    <definedName name="yuyu" hidden="1">{"'장비'!$A$3:$M$12"}</definedName>
    <definedName name="yuyuyu" localSheetId="2" hidden="1">{"'장비'!$A$3:$M$12"}</definedName>
    <definedName name="yuyuyu" localSheetId="3" hidden="1">{"'장비'!$A$3:$M$12"}</definedName>
    <definedName name="yuyuyu" hidden="1">{"'장비'!$A$3:$M$12"}</definedName>
    <definedName name="yy">#REF!</definedName>
    <definedName name="yyyyy" hidden="1">#REF!</definedName>
    <definedName name="Z" localSheetId="11">#REF!</definedName>
    <definedName name="Z" localSheetId="1">#REF!</definedName>
    <definedName name="Z" localSheetId="2">#REF!</definedName>
    <definedName name="Z" localSheetId="10">#REF!</definedName>
    <definedName name="Z" localSheetId="15">#REF!</definedName>
    <definedName name="Z" localSheetId="18">#REF!</definedName>
    <definedName name="Z" localSheetId="17">#REF!</definedName>
    <definedName name="Z" localSheetId="16">#REF!</definedName>
    <definedName name="Z" localSheetId="14">#REF!</definedName>
    <definedName name="Z" localSheetId="13">#REF!</definedName>
    <definedName name="Z" localSheetId="3">#REF!</definedName>
    <definedName name="Z">#REF!</definedName>
    <definedName name="Z_8C738B8C_9A04_11D6_A2EB_0002A5242FB9_.wvu.Cols" localSheetId="11" hidden="1">'[159]D 5243-ARAMCO'!$A$1:$B$65536,'[159]D 5243-ARAMCO'!$J$1:$L$65536</definedName>
    <definedName name="Z_8C738B8C_9A04_11D6_A2EB_0002A5242FB9_.wvu.Cols" localSheetId="1" hidden="1">'[159]D 5243-ARAMCO'!$A$1:$B$65536,'[159]D 5243-ARAMCO'!$J$1:$L$65536</definedName>
    <definedName name="Z_8C738B8C_9A04_11D6_A2EB_0002A5242FB9_.wvu.Cols" localSheetId="2" hidden="1">'[159]D 5243-ARAMCO'!$A$1:$B$65536,'[159]D 5243-ARAMCO'!$J$1:$L$65536</definedName>
    <definedName name="Z_8C738B8C_9A04_11D6_A2EB_0002A5242FB9_.wvu.Cols" localSheetId="10" hidden="1">'[159]D 5243-ARAMCO'!$A$1:$B$65536,'[159]D 5243-ARAMCO'!$J$1:$L$65536</definedName>
    <definedName name="Z_8C738B8C_9A04_11D6_A2EB_0002A5242FB9_.wvu.Cols" localSheetId="15" hidden="1">'[159]D 5243-ARAMCO'!$A$1:$B$65536,'[159]D 5243-ARAMCO'!$J$1:$L$65536</definedName>
    <definedName name="Z_8C738B8C_9A04_11D6_A2EB_0002A5242FB9_.wvu.Cols" localSheetId="18" hidden="1">'[159]D 5243-ARAMCO'!$A$1:$B$65536,'[159]D 5243-ARAMCO'!$J$1:$L$65536</definedName>
    <definedName name="Z_8C738B8C_9A04_11D6_A2EB_0002A5242FB9_.wvu.Cols" localSheetId="17" hidden="1">'[159]D 5243-ARAMCO'!$A$1:$B$65536,'[159]D 5243-ARAMCO'!$J$1:$L$65536</definedName>
    <definedName name="Z_8C738B8C_9A04_11D6_A2EB_0002A5242FB9_.wvu.Cols" localSheetId="16" hidden="1">'[159]D 5243-ARAMCO'!$A$1:$B$65536,'[159]D 5243-ARAMCO'!$J$1:$L$65536</definedName>
    <definedName name="Z_8C738B8C_9A04_11D6_A2EB_0002A5242FB9_.wvu.Cols" localSheetId="14" hidden="1">'[159]D 5243-ARAMCO'!$A$1:$B$65536,'[159]D 5243-ARAMCO'!$J$1:$L$65536</definedName>
    <definedName name="Z_8C738B8C_9A04_11D6_A2EB_0002A5242FB9_.wvu.Cols" localSheetId="13" hidden="1">'[159]D 5243-ARAMCO'!$A$1:$B$65536,'[159]D 5243-ARAMCO'!$J$1:$L$65536</definedName>
    <definedName name="Z_8C738B8C_9A04_11D6_A2EB_0002A5242FB9_.wvu.Cols" localSheetId="3" hidden="1">'[159]D 5243-ARAMCO'!$A$1:$B$65536,'[159]D 5243-ARAMCO'!$J$1:$L$65536</definedName>
    <definedName name="Z_8C738B8C_9A04_11D6_A2EB_0002A5242FB9_.wvu.Cols" hidden="1">'[159]D 5243-ARAMCO'!$A$1:$B$65536,'[159]D 5243-ARAMCO'!$J$1:$L$65536</definedName>
    <definedName name="Z_8C738B8C_9A04_11D6_A2EB_0002A5242FB9_.wvu.Rows" localSheetId="11" hidden="1">'[159]D-4801 OXY'!$A$18:$IV$18,'[159]D-4801 OXY'!$A$21:$IV$21,'[159]D-4801 OXY'!$A$23:$IV$23</definedName>
    <definedName name="Z_8C738B8C_9A04_11D6_A2EB_0002A5242FB9_.wvu.Rows" localSheetId="1" hidden="1">'[159]D-4801 OXY'!$A$18:$IV$18,'[159]D-4801 OXY'!$A$21:$IV$21,'[159]D-4801 OXY'!$A$23:$IV$23</definedName>
    <definedName name="Z_8C738B8C_9A04_11D6_A2EB_0002A5242FB9_.wvu.Rows" localSheetId="2" hidden="1">'[159]D-4801 OXY'!$A$18:$IV$18,'[159]D-4801 OXY'!$A$21:$IV$21,'[159]D-4801 OXY'!$A$23:$IV$23</definedName>
    <definedName name="Z_8C738B8C_9A04_11D6_A2EB_0002A5242FB9_.wvu.Rows" localSheetId="10" hidden="1">'[159]D-4801 OXY'!$A$18:$IV$18,'[159]D-4801 OXY'!$A$21:$IV$21,'[159]D-4801 OXY'!$A$23:$IV$23</definedName>
    <definedName name="Z_8C738B8C_9A04_11D6_A2EB_0002A5242FB9_.wvu.Rows" localSheetId="15" hidden="1">'[159]D-4801 OXY'!$A$18:$IV$18,'[159]D-4801 OXY'!$A$21:$IV$21,'[159]D-4801 OXY'!$A$23:$IV$23</definedName>
    <definedName name="Z_8C738B8C_9A04_11D6_A2EB_0002A5242FB9_.wvu.Rows" localSheetId="18" hidden="1">'[159]D-4801 OXY'!$A$18:$IV$18,'[159]D-4801 OXY'!$A$21:$IV$21,'[159]D-4801 OXY'!$A$23:$IV$23</definedName>
    <definedName name="Z_8C738B8C_9A04_11D6_A2EB_0002A5242FB9_.wvu.Rows" localSheetId="17" hidden="1">'[159]D-4801 OXY'!$A$18:$IV$18,'[159]D-4801 OXY'!$A$21:$IV$21,'[159]D-4801 OXY'!$A$23:$IV$23</definedName>
    <definedName name="Z_8C738B8C_9A04_11D6_A2EB_0002A5242FB9_.wvu.Rows" localSheetId="16" hidden="1">'[159]D-4801 OXY'!$A$18:$IV$18,'[159]D-4801 OXY'!$A$21:$IV$21,'[159]D-4801 OXY'!$A$23:$IV$23</definedName>
    <definedName name="Z_8C738B8C_9A04_11D6_A2EB_0002A5242FB9_.wvu.Rows" localSheetId="14" hidden="1">'[159]D-4801 OXY'!$A$18:$IV$18,'[159]D-4801 OXY'!$A$21:$IV$21,'[159]D-4801 OXY'!$A$23:$IV$23</definedName>
    <definedName name="Z_8C738B8C_9A04_11D6_A2EB_0002A5242FB9_.wvu.Rows" localSheetId="13" hidden="1">'[159]D-4801 OXY'!$A$18:$IV$18,'[159]D-4801 OXY'!$A$21:$IV$21,'[159]D-4801 OXY'!$A$23:$IV$23</definedName>
    <definedName name="Z_8C738B8C_9A04_11D6_A2EB_0002A5242FB9_.wvu.Rows" localSheetId="3" hidden="1">'[159]D-4801 OXY'!$A$18:$IV$18,'[159]D-4801 OXY'!$A$21:$IV$21,'[159]D-4801 OXY'!$A$23:$IV$23</definedName>
    <definedName name="Z_8C738B8C_9A04_11D6_A2EB_0002A5242FB9_.wvu.Rows" hidden="1">'[159]D-4801 OXY'!$A$18:$IV$18,'[159]D-4801 OXY'!$A$21:$IV$21,'[159]D-4801 OXY'!$A$23:$IV$23</definedName>
    <definedName name="Z_B6D82DE0_6701_11DA_9820_00304F1E4471_.wvu.Cols">#REF!</definedName>
    <definedName name="ZC">#REF!</definedName>
    <definedName name="ZD">#REF!</definedName>
    <definedName name="Zeta_Caldera">#REF!</definedName>
    <definedName name="Zeta_Chimenea">#REF!</definedName>
    <definedName name="ZL">#REF!</definedName>
    <definedName name="ZXC" localSheetId="2" hidden="1">{#N/A,#N/A,FALSE,"CCTV"}</definedName>
    <definedName name="ZXC" localSheetId="3" hidden="1">{#N/A,#N/A,FALSE,"CCTV"}</definedName>
    <definedName name="ZXC" hidden="1">{#N/A,#N/A,FALSE,"CCTV"}</definedName>
    <definedName name="ZXCV" localSheetId="2" hidden="1">{#N/A,#N/A,FALSE,"CCTV"}</definedName>
    <definedName name="ZXCV" localSheetId="3" hidden="1">{#N/A,#N/A,FALSE,"CCTV"}</definedName>
    <definedName name="ZXCV" hidden="1">{#N/A,#N/A,FALSE,"CCTV"}</definedName>
    <definedName name="ZXzX" localSheetId="50" hidden="1">{"'Sheet1'!$L$16"}</definedName>
    <definedName name="ZXzX" localSheetId="11" hidden="1">{"'Sheet1'!$L$16"}</definedName>
    <definedName name="ZXzX" localSheetId="1" hidden="1">{"'Sheet1'!$L$16"}</definedName>
    <definedName name="ZXzX" localSheetId="2" hidden="1">{"'Sheet1'!$L$16"}</definedName>
    <definedName name="ZXzX" localSheetId="10" hidden="1">{"'Sheet1'!$L$16"}</definedName>
    <definedName name="ZXzX" localSheetId="15" hidden="1">{"'Sheet1'!$L$16"}</definedName>
    <definedName name="ZXzX" localSheetId="18" hidden="1">{"'Sheet1'!$L$16"}</definedName>
    <definedName name="ZXzX" localSheetId="17" hidden="1">{"'Sheet1'!$L$16"}</definedName>
    <definedName name="ZXzX" localSheetId="16" hidden="1">{"'Sheet1'!$L$16"}</definedName>
    <definedName name="ZXzX" localSheetId="14" hidden="1">{"'Sheet1'!$L$16"}</definedName>
    <definedName name="ZXzX" localSheetId="13" hidden="1">{"'Sheet1'!$L$16"}</definedName>
    <definedName name="ZXzX" localSheetId="3" hidden="1">{"'Sheet1'!$L$16"}</definedName>
    <definedName name="ZXzX" hidden="1">{"'Sheet1'!$L$16"}</definedName>
    <definedName name="ZYX">#REF!</definedName>
    <definedName name="ZZ" localSheetId="50" hidden="1">{"'Sheet1'!$L$16"}</definedName>
    <definedName name="ZZ" localSheetId="11" hidden="1">{"'Sheet1'!$L$16"}</definedName>
    <definedName name="ZZ" localSheetId="1" hidden="1">{"'Sheet1'!$L$16"}</definedName>
    <definedName name="ZZ" localSheetId="2" hidden="1">{"'Sheet1'!$L$16"}</definedName>
    <definedName name="ZZ" localSheetId="10" hidden="1">{"'Sheet1'!$L$16"}</definedName>
    <definedName name="ZZ" localSheetId="15" hidden="1">{"'Sheet1'!$L$16"}</definedName>
    <definedName name="ZZ" localSheetId="18" hidden="1">{"'Sheet1'!$L$16"}</definedName>
    <definedName name="ZZ" localSheetId="17" hidden="1">{"'Sheet1'!$L$16"}</definedName>
    <definedName name="ZZ" localSheetId="16" hidden="1">{"'Sheet1'!$L$16"}</definedName>
    <definedName name="ZZ" localSheetId="14" hidden="1">{"'Sheet1'!$L$16"}</definedName>
    <definedName name="ZZ" localSheetId="13" hidden="1">{"'Sheet1'!$L$16"}</definedName>
    <definedName name="ZZ" localSheetId="3" hidden="1">{"'Sheet1'!$L$16"}</definedName>
    <definedName name="ZZ" hidden="1">{"'Sheet1'!$L$16"}</definedName>
    <definedName name="ZZZ" localSheetId="11">#REF!</definedName>
    <definedName name="ZZZ" localSheetId="1">#REF!</definedName>
    <definedName name="ZZZ" localSheetId="2">#REF!</definedName>
    <definedName name="ZZZ" localSheetId="10">#REF!</definedName>
    <definedName name="ZZZ" localSheetId="15">#REF!</definedName>
    <definedName name="ZZZ" localSheetId="18">#REF!</definedName>
    <definedName name="ZZZ" localSheetId="17">#REF!</definedName>
    <definedName name="ZZZ" localSheetId="16">#REF!</definedName>
    <definedName name="ZZZ" localSheetId="14">#REF!</definedName>
    <definedName name="ZZZ" localSheetId="13">#REF!</definedName>
    <definedName name="ZZZ" localSheetId="3">#REF!</definedName>
    <definedName name="ZZZ">#REF!</definedName>
    <definedName name="zzz_1" localSheetId="2" hidden="1">{#N/A,#N/A,TRUE,"Basic";#N/A,#N/A,TRUE,"EXT-TABLE";#N/A,#N/A,TRUE,"STEEL";#N/A,#N/A,TRUE,"INT-Table";#N/A,#N/A,TRUE,"STEEL";#N/A,#N/A,TRUE,"Door"}</definedName>
    <definedName name="zzz_1" localSheetId="3" hidden="1">{#N/A,#N/A,TRUE,"Basic";#N/A,#N/A,TRUE,"EXT-TABLE";#N/A,#N/A,TRUE,"STEEL";#N/A,#N/A,TRUE,"INT-Table";#N/A,#N/A,TRUE,"STEEL";#N/A,#N/A,TRUE,"Door"}</definedName>
    <definedName name="zzz_1" hidden="1">{#N/A,#N/A,TRUE,"Basic";#N/A,#N/A,TRUE,"EXT-TABLE";#N/A,#N/A,TRUE,"STEEL";#N/A,#N/A,TRUE,"INT-Table";#N/A,#N/A,TRUE,"STEEL";#N/A,#N/A,TRUE,"Door"}</definedName>
    <definedName name="zzz_1_1" localSheetId="2" hidden="1">{#N/A,#N/A,TRUE,"Basic";#N/A,#N/A,TRUE,"EXT-TABLE";#N/A,#N/A,TRUE,"STEEL";#N/A,#N/A,TRUE,"INT-Table";#N/A,#N/A,TRUE,"STEEL";#N/A,#N/A,TRUE,"Door"}</definedName>
    <definedName name="zzz_1_1" localSheetId="3" hidden="1">{#N/A,#N/A,TRUE,"Basic";#N/A,#N/A,TRUE,"EXT-TABLE";#N/A,#N/A,TRUE,"STEEL";#N/A,#N/A,TRUE,"INT-Table";#N/A,#N/A,TRUE,"STEEL";#N/A,#N/A,TRUE,"Door"}</definedName>
    <definedName name="zzz_1_1" hidden="1">{#N/A,#N/A,TRUE,"Basic";#N/A,#N/A,TRUE,"EXT-TABLE";#N/A,#N/A,TRUE,"STEEL";#N/A,#N/A,TRUE,"INT-Table";#N/A,#N/A,TRUE,"STEEL";#N/A,#N/A,TRUE,"Door"}</definedName>
    <definedName name="zzz_1_2" localSheetId="2" hidden="1">{#N/A,#N/A,TRUE,"Basic";#N/A,#N/A,TRUE,"EXT-TABLE";#N/A,#N/A,TRUE,"STEEL";#N/A,#N/A,TRUE,"INT-Table";#N/A,#N/A,TRUE,"STEEL";#N/A,#N/A,TRUE,"Door"}</definedName>
    <definedName name="zzz_1_2" localSheetId="3" hidden="1">{#N/A,#N/A,TRUE,"Basic";#N/A,#N/A,TRUE,"EXT-TABLE";#N/A,#N/A,TRUE,"STEEL";#N/A,#N/A,TRUE,"INT-Table";#N/A,#N/A,TRUE,"STEEL";#N/A,#N/A,TRUE,"Door"}</definedName>
    <definedName name="zzz_1_2" hidden="1">{#N/A,#N/A,TRUE,"Basic";#N/A,#N/A,TRUE,"EXT-TABLE";#N/A,#N/A,TRUE,"STEEL";#N/A,#N/A,TRUE,"INT-Table";#N/A,#N/A,TRUE,"STEEL";#N/A,#N/A,TRUE,"Door"}</definedName>
    <definedName name="zzz_2" localSheetId="2" hidden="1">{#N/A,#N/A,TRUE,"Basic";#N/A,#N/A,TRUE,"EXT-TABLE";#N/A,#N/A,TRUE,"STEEL";#N/A,#N/A,TRUE,"INT-Table";#N/A,#N/A,TRUE,"STEEL";#N/A,#N/A,TRUE,"Door"}</definedName>
    <definedName name="zzz_2" localSheetId="3" hidden="1">{#N/A,#N/A,TRUE,"Basic";#N/A,#N/A,TRUE,"EXT-TABLE";#N/A,#N/A,TRUE,"STEEL";#N/A,#N/A,TRUE,"INT-Table";#N/A,#N/A,TRUE,"STEEL";#N/A,#N/A,TRUE,"Door"}</definedName>
    <definedName name="zzz_2" hidden="1">{#N/A,#N/A,TRUE,"Basic";#N/A,#N/A,TRUE,"EXT-TABLE";#N/A,#N/A,TRUE,"STEEL";#N/A,#N/A,TRUE,"INT-Table";#N/A,#N/A,TRUE,"STEEL";#N/A,#N/A,TRUE,"Door"}</definedName>
    <definedName name="zzz_2_1" localSheetId="2" hidden="1">{#N/A,#N/A,TRUE,"Basic";#N/A,#N/A,TRUE,"EXT-TABLE";#N/A,#N/A,TRUE,"STEEL";#N/A,#N/A,TRUE,"INT-Table";#N/A,#N/A,TRUE,"STEEL";#N/A,#N/A,TRUE,"Door"}</definedName>
    <definedName name="zzz_2_1" localSheetId="3" hidden="1">{#N/A,#N/A,TRUE,"Basic";#N/A,#N/A,TRUE,"EXT-TABLE";#N/A,#N/A,TRUE,"STEEL";#N/A,#N/A,TRUE,"INT-Table";#N/A,#N/A,TRUE,"STEEL";#N/A,#N/A,TRUE,"Door"}</definedName>
    <definedName name="zzz_2_1" hidden="1">{#N/A,#N/A,TRUE,"Basic";#N/A,#N/A,TRUE,"EXT-TABLE";#N/A,#N/A,TRUE,"STEEL";#N/A,#N/A,TRUE,"INT-Table";#N/A,#N/A,TRUE,"STEEL";#N/A,#N/A,TRUE,"Door"}</definedName>
    <definedName name="zzz_2_2" localSheetId="2" hidden="1">{#N/A,#N/A,TRUE,"Basic";#N/A,#N/A,TRUE,"EXT-TABLE";#N/A,#N/A,TRUE,"STEEL";#N/A,#N/A,TRUE,"INT-Table";#N/A,#N/A,TRUE,"STEEL";#N/A,#N/A,TRUE,"Door"}</definedName>
    <definedName name="zzz_2_2" localSheetId="3" hidden="1">{#N/A,#N/A,TRUE,"Basic";#N/A,#N/A,TRUE,"EXT-TABLE";#N/A,#N/A,TRUE,"STEEL";#N/A,#N/A,TRUE,"INT-Table";#N/A,#N/A,TRUE,"STEEL";#N/A,#N/A,TRUE,"Door"}</definedName>
    <definedName name="zzz_2_2" hidden="1">{#N/A,#N/A,TRUE,"Basic";#N/A,#N/A,TRUE,"EXT-TABLE";#N/A,#N/A,TRUE,"STEEL";#N/A,#N/A,TRUE,"INT-Table";#N/A,#N/A,TRUE,"STEEL";#N/A,#N/A,TRUE,"Door"}</definedName>
    <definedName name="zzz_3" localSheetId="2" hidden="1">{#N/A,#N/A,TRUE,"Basic";#N/A,#N/A,TRUE,"EXT-TABLE";#N/A,#N/A,TRUE,"STEEL";#N/A,#N/A,TRUE,"INT-Table";#N/A,#N/A,TRUE,"STEEL";#N/A,#N/A,TRUE,"Door"}</definedName>
    <definedName name="zzz_3" localSheetId="3" hidden="1">{#N/A,#N/A,TRUE,"Basic";#N/A,#N/A,TRUE,"EXT-TABLE";#N/A,#N/A,TRUE,"STEEL";#N/A,#N/A,TRUE,"INT-Table";#N/A,#N/A,TRUE,"STEEL";#N/A,#N/A,TRUE,"Door"}</definedName>
    <definedName name="zzz_3" hidden="1">{#N/A,#N/A,TRUE,"Basic";#N/A,#N/A,TRUE,"EXT-TABLE";#N/A,#N/A,TRUE,"STEEL";#N/A,#N/A,TRUE,"INT-Table";#N/A,#N/A,TRUE,"STEEL";#N/A,#N/A,TRUE,"Door"}</definedName>
    <definedName name="zzz_3_1" localSheetId="2" hidden="1">{#N/A,#N/A,TRUE,"Basic";#N/A,#N/A,TRUE,"EXT-TABLE";#N/A,#N/A,TRUE,"STEEL";#N/A,#N/A,TRUE,"INT-Table";#N/A,#N/A,TRUE,"STEEL";#N/A,#N/A,TRUE,"Door"}</definedName>
    <definedName name="zzz_3_1" localSheetId="3" hidden="1">{#N/A,#N/A,TRUE,"Basic";#N/A,#N/A,TRUE,"EXT-TABLE";#N/A,#N/A,TRUE,"STEEL";#N/A,#N/A,TRUE,"INT-Table";#N/A,#N/A,TRUE,"STEEL";#N/A,#N/A,TRUE,"Door"}</definedName>
    <definedName name="zzz_3_1" hidden="1">{#N/A,#N/A,TRUE,"Basic";#N/A,#N/A,TRUE,"EXT-TABLE";#N/A,#N/A,TRUE,"STEEL";#N/A,#N/A,TRUE,"INT-Table";#N/A,#N/A,TRUE,"STEEL";#N/A,#N/A,TRUE,"Door"}</definedName>
    <definedName name="zzz_3_2" localSheetId="2" hidden="1">{#N/A,#N/A,TRUE,"Basic";#N/A,#N/A,TRUE,"EXT-TABLE";#N/A,#N/A,TRUE,"STEEL";#N/A,#N/A,TRUE,"INT-Table";#N/A,#N/A,TRUE,"STEEL";#N/A,#N/A,TRUE,"Door"}</definedName>
    <definedName name="zzz_3_2" localSheetId="3" hidden="1">{#N/A,#N/A,TRUE,"Basic";#N/A,#N/A,TRUE,"EXT-TABLE";#N/A,#N/A,TRUE,"STEEL";#N/A,#N/A,TRUE,"INT-Table";#N/A,#N/A,TRUE,"STEEL";#N/A,#N/A,TRUE,"Door"}</definedName>
    <definedName name="zzz_3_2" hidden="1">{#N/A,#N/A,TRUE,"Basic";#N/A,#N/A,TRUE,"EXT-TABLE";#N/A,#N/A,TRUE,"STEEL";#N/A,#N/A,TRUE,"INT-Table";#N/A,#N/A,TRUE,"STEEL";#N/A,#N/A,TRUE,"Door"}</definedName>
    <definedName name="zzz_4" localSheetId="2" hidden="1">{#N/A,#N/A,TRUE,"Basic";#N/A,#N/A,TRUE,"EXT-TABLE";#N/A,#N/A,TRUE,"STEEL";#N/A,#N/A,TRUE,"INT-Table";#N/A,#N/A,TRUE,"STEEL";#N/A,#N/A,TRUE,"Door"}</definedName>
    <definedName name="zzz_4" localSheetId="3" hidden="1">{#N/A,#N/A,TRUE,"Basic";#N/A,#N/A,TRUE,"EXT-TABLE";#N/A,#N/A,TRUE,"STEEL";#N/A,#N/A,TRUE,"INT-Table";#N/A,#N/A,TRUE,"STEEL";#N/A,#N/A,TRUE,"Door"}</definedName>
    <definedName name="zzz_4" hidden="1">{#N/A,#N/A,TRUE,"Basic";#N/A,#N/A,TRUE,"EXT-TABLE";#N/A,#N/A,TRUE,"STEEL";#N/A,#N/A,TRUE,"INT-Table";#N/A,#N/A,TRUE,"STEEL";#N/A,#N/A,TRUE,"Door"}</definedName>
    <definedName name="zzz_4_1" localSheetId="2" hidden="1">{#N/A,#N/A,TRUE,"Basic";#N/A,#N/A,TRUE,"EXT-TABLE";#N/A,#N/A,TRUE,"STEEL";#N/A,#N/A,TRUE,"INT-Table";#N/A,#N/A,TRUE,"STEEL";#N/A,#N/A,TRUE,"Door"}</definedName>
    <definedName name="zzz_4_1" localSheetId="3" hidden="1">{#N/A,#N/A,TRUE,"Basic";#N/A,#N/A,TRUE,"EXT-TABLE";#N/A,#N/A,TRUE,"STEEL";#N/A,#N/A,TRUE,"INT-Table";#N/A,#N/A,TRUE,"STEEL";#N/A,#N/A,TRUE,"Door"}</definedName>
    <definedName name="zzz_4_1" hidden="1">{#N/A,#N/A,TRUE,"Basic";#N/A,#N/A,TRUE,"EXT-TABLE";#N/A,#N/A,TRUE,"STEEL";#N/A,#N/A,TRUE,"INT-Table";#N/A,#N/A,TRUE,"STEEL";#N/A,#N/A,TRUE,"Door"}</definedName>
    <definedName name="zzz_4_2" localSheetId="2" hidden="1">{#N/A,#N/A,TRUE,"Basic";#N/A,#N/A,TRUE,"EXT-TABLE";#N/A,#N/A,TRUE,"STEEL";#N/A,#N/A,TRUE,"INT-Table";#N/A,#N/A,TRUE,"STEEL";#N/A,#N/A,TRUE,"Door"}</definedName>
    <definedName name="zzz_4_2" localSheetId="3" hidden="1">{#N/A,#N/A,TRUE,"Basic";#N/A,#N/A,TRUE,"EXT-TABLE";#N/A,#N/A,TRUE,"STEEL";#N/A,#N/A,TRUE,"INT-Table";#N/A,#N/A,TRUE,"STEEL";#N/A,#N/A,TRUE,"Door"}</definedName>
    <definedName name="zzz_4_2" hidden="1">{#N/A,#N/A,TRUE,"Basic";#N/A,#N/A,TRUE,"EXT-TABLE";#N/A,#N/A,TRUE,"STEEL";#N/A,#N/A,TRUE,"INT-Table";#N/A,#N/A,TRUE,"STEEL";#N/A,#N/A,TRUE,"Door"}</definedName>
    <definedName name="zzz_5" localSheetId="2" hidden="1">{#N/A,#N/A,TRUE,"Basic";#N/A,#N/A,TRUE,"EXT-TABLE";#N/A,#N/A,TRUE,"STEEL";#N/A,#N/A,TRUE,"INT-Table";#N/A,#N/A,TRUE,"STEEL";#N/A,#N/A,TRUE,"Door"}</definedName>
    <definedName name="zzz_5" localSheetId="3" hidden="1">{#N/A,#N/A,TRUE,"Basic";#N/A,#N/A,TRUE,"EXT-TABLE";#N/A,#N/A,TRUE,"STEEL";#N/A,#N/A,TRUE,"INT-Table";#N/A,#N/A,TRUE,"STEEL";#N/A,#N/A,TRUE,"Door"}</definedName>
    <definedName name="zzz_5" hidden="1">{#N/A,#N/A,TRUE,"Basic";#N/A,#N/A,TRUE,"EXT-TABLE";#N/A,#N/A,TRUE,"STEEL";#N/A,#N/A,TRUE,"INT-Table";#N/A,#N/A,TRUE,"STEEL";#N/A,#N/A,TRUE,"Door"}</definedName>
    <definedName name="zzz_5_1" localSheetId="2" hidden="1">{#N/A,#N/A,TRUE,"Basic";#N/A,#N/A,TRUE,"EXT-TABLE";#N/A,#N/A,TRUE,"STEEL";#N/A,#N/A,TRUE,"INT-Table";#N/A,#N/A,TRUE,"STEEL";#N/A,#N/A,TRUE,"Door"}</definedName>
    <definedName name="zzz_5_1" localSheetId="3" hidden="1">{#N/A,#N/A,TRUE,"Basic";#N/A,#N/A,TRUE,"EXT-TABLE";#N/A,#N/A,TRUE,"STEEL";#N/A,#N/A,TRUE,"INT-Table";#N/A,#N/A,TRUE,"STEEL";#N/A,#N/A,TRUE,"Door"}</definedName>
    <definedName name="zzz_5_1" hidden="1">{#N/A,#N/A,TRUE,"Basic";#N/A,#N/A,TRUE,"EXT-TABLE";#N/A,#N/A,TRUE,"STEEL";#N/A,#N/A,TRUE,"INT-Table";#N/A,#N/A,TRUE,"STEEL";#N/A,#N/A,TRUE,"Door"}</definedName>
    <definedName name="zzz_5_2" localSheetId="2" hidden="1">{#N/A,#N/A,TRUE,"Basic";#N/A,#N/A,TRUE,"EXT-TABLE";#N/A,#N/A,TRUE,"STEEL";#N/A,#N/A,TRUE,"INT-Table";#N/A,#N/A,TRUE,"STEEL";#N/A,#N/A,TRUE,"Door"}</definedName>
    <definedName name="zzz_5_2" localSheetId="3" hidden="1">{#N/A,#N/A,TRUE,"Basic";#N/A,#N/A,TRUE,"EXT-TABLE";#N/A,#N/A,TRUE,"STEEL";#N/A,#N/A,TRUE,"INT-Table";#N/A,#N/A,TRUE,"STEEL";#N/A,#N/A,TRUE,"Door"}</definedName>
    <definedName name="zzz_5_2" hidden="1">{#N/A,#N/A,TRUE,"Basic";#N/A,#N/A,TRUE,"EXT-TABLE";#N/A,#N/A,TRUE,"STEEL";#N/A,#N/A,TRUE,"INT-Table";#N/A,#N/A,TRUE,"STEEL";#N/A,#N/A,TRUE,"Door"}</definedName>
    <definedName name="π">PI()</definedName>
    <definedName name="ρ">#REF!</definedName>
    <definedName name="ささ" localSheetId="11" hidden="1">{"'Sheet1'!$A$3:$I$11"}</definedName>
    <definedName name="ささ" localSheetId="1" hidden="1">{"'Sheet1'!$A$3:$I$11"}</definedName>
    <definedName name="ささ" localSheetId="2" hidden="1">{"'Sheet1'!$A$3:$I$11"}</definedName>
    <definedName name="ささ" localSheetId="10" hidden="1">{"'Sheet1'!$A$3:$I$11"}</definedName>
    <definedName name="ささ" localSheetId="15" hidden="1">{"'Sheet1'!$A$3:$I$11"}</definedName>
    <definedName name="ささ" localSheetId="18" hidden="1">{"'Sheet1'!$A$3:$I$11"}</definedName>
    <definedName name="ささ" localSheetId="17" hidden="1">{"'Sheet1'!$A$3:$I$11"}</definedName>
    <definedName name="ささ" localSheetId="16" hidden="1">{"'Sheet1'!$A$3:$I$11"}</definedName>
    <definedName name="ささ" localSheetId="14" hidden="1">{"'Sheet1'!$A$3:$I$11"}</definedName>
    <definedName name="ささ" localSheetId="13" hidden="1">{"'Sheet1'!$A$3:$I$11"}</definedName>
    <definedName name="ささ" localSheetId="3" hidden="1">{"'Sheet1'!$A$3:$I$11"}</definedName>
    <definedName name="ささ" hidden="1">{"'Sheet1'!$A$3:$I$11"}</definedName>
    <definedName name="もりた">#REF!</definedName>
    <definedName name="เด้" localSheetId="2" hidden="1">{#N/A,#N/A,TRUE,"SUM";#N/A,#N/A,TRUE,"EE";#N/A,#N/A,TRUE,"AC";#N/A,#N/A,TRUE,"SN"}</definedName>
    <definedName name="เด้" localSheetId="3" hidden="1">{#N/A,#N/A,TRUE,"SUM";#N/A,#N/A,TRUE,"EE";#N/A,#N/A,TRUE,"AC";#N/A,#N/A,TRUE,"SN"}</definedName>
    <definedName name="เด้" hidden="1">{#N/A,#N/A,TRUE,"SUM";#N/A,#N/A,TRUE,"EE";#N/A,#N/A,TRUE,"AC";#N/A,#N/A,TRUE,"SN"}</definedName>
    <definedName name="ปก32" localSheetId="2" hidden="1">{"'SUMMATION'!$B$2:$I$2"}</definedName>
    <definedName name="ปก32" localSheetId="3" hidden="1">{"'SUMMATION'!$B$2:$I$2"}</definedName>
    <definedName name="ปก32" hidden="1">{"'SUMMATION'!$B$2:$I$2"}</definedName>
    <definedName name="หหาหหา" hidden="1">#REF!</definedName>
    <definedName name="ㄱ" localSheetId="2" hidden="1">{#N/A,#N/A,FALSE,"기안지";#N/A,#N/A,FALSE,"통신지"}</definedName>
    <definedName name="ㄱ" localSheetId="3" hidden="1">{#N/A,#N/A,FALSE,"기안지";#N/A,#N/A,FALSE,"통신지"}</definedName>
    <definedName name="ㄱ" hidden="1">{#N/A,#N/A,FALSE,"기안지";#N/A,#N/A,FALSE,"통신지"}</definedName>
    <definedName name="ㄱㄷㄱㄷㄱㄱㅎㄺㄷ" localSheetId="2" hidden="1">{"'장비'!$A$3:$M$12"}</definedName>
    <definedName name="ㄱㄷㄱㄷㄱㄱㅎㄺㄷ" localSheetId="3" hidden="1">{"'장비'!$A$3:$M$12"}</definedName>
    <definedName name="ㄱㄷㄱㄷㄱㄱㅎㄺㄷ" hidden="1">{"'장비'!$A$3:$M$12"}</definedName>
    <definedName name="ㄱ미" localSheetId="2" hidden="1">{#N/A,#N/A,TRUE,"Basic";#N/A,#N/A,TRUE,"EXT-TABLE";#N/A,#N/A,TRUE,"STEEL";#N/A,#N/A,TRUE,"INT-Table";#N/A,#N/A,TRUE,"STEEL";#N/A,#N/A,TRUE,"Door"}</definedName>
    <definedName name="ㄱ미" localSheetId="3" hidden="1">{#N/A,#N/A,TRUE,"Basic";#N/A,#N/A,TRUE,"EXT-TABLE";#N/A,#N/A,TRUE,"STEEL";#N/A,#N/A,TRUE,"INT-Table";#N/A,#N/A,TRUE,"STEEL";#N/A,#N/A,TRUE,"Door"}</definedName>
    <definedName name="ㄱ미" hidden="1">{#N/A,#N/A,TRUE,"Basic";#N/A,#N/A,TRUE,"EXT-TABLE";#N/A,#N/A,TRUE,"STEEL";#N/A,#N/A,TRUE,"INT-Table";#N/A,#N/A,TRUE,"STEEL";#N/A,#N/A,TRUE,"Door"}</definedName>
    <definedName name="ㄱ미_1" localSheetId="2" hidden="1">{#N/A,#N/A,TRUE,"Basic";#N/A,#N/A,TRUE,"EXT-TABLE";#N/A,#N/A,TRUE,"STEEL";#N/A,#N/A,TRUE,"INT-Table";#N/A,#N/A,TRUE,"STEEL";#N/A,#N/A,TRUE,"Door"}</definedName>
    <definedName name="ㄱ미_1" localSheetId="3" hidden="1">{#N/A,#N/A,TRUE,"Basic";#N/A,#N/A,TRUE,"EXT-TABLE";#N/A,#N/A,TRUE,"STEEL";#N/A,#N/A,TRUE,"INT-Table";#N/A,#N/A,TRUE,"STEEL";#N/A,#N/A,TRUE,"Door"}</definedName>
    <definedName name="ㄱ미_1" hidden="1">{#N/A,#N/A,TRUE,"Basic";#N/A,#N/A,TRUE,"EXT-TABLE";#N/A,#N/A,TRUE,"STEEL";#N/A,#N/A,TRUE,"INT-Table";#N/A,#N/A,TRUE,"STEEL";#N/A,#N/A,TRUE,"Door"}</definedName>
    <definedName name="ㄱ미_1_1" localSheetId="2" hidden="1">{#N/A,#N/A,TRUE,"Basic";#N/A,#N/A,TRUE,"EXT-TABLE";#N/A,#N/A,TRUE,"STEEL";#N/A,#N/A,TRUE,"INT-Table";#N/A,#N/A,TRUE,"STEEL";#N/A,#N/A,TRUE,"Door"}</definedName>
    <definedName name="ㄱ미_1_1" localSheetId="3" hidden="1">{#N/A,#N/A,TRUE,"Basic";#N/A,#N/A,TRUE,"EXT-TABLE";#N/A,#N/A,TRUE,"STEEL";#N/A,#N/A,TRUE,"INT-Table";#N/A,#N/A,TRUE,"STEEL";#N/A,#N/A,TRUE,"Door"}</definedName>
    <definedName name="ㄱ미_1_1" hidden="1">{#N/A,#N/A,TRUE,"Basic";#N/A,#N/A,TRUE,"EXT-TABLE";#N/A,#N/A,TRUE,"STEEL";#N/A,#N/A,TRUE,"INT-Table";#N/A,#N/A,TRUE,"STEEL";#N/A,#N/A,TRUE,"Door"}</definedName>
    <definedName name="ㄱ미_1_2" localSheetId="2" hidden="1">{#N/A,#N/A,TRUE,"Basic";#N/A,#N/A,TRUE,"EXT-TABLE";#N/A,#N/A,TRUE,"STEEL";#N/A,#N/A,TRUE,"INT-Table";#N/A,#N/A,TRUE,"STEEL";#N/A,#N/A,TRUE,"Door"}</definedName>
    <definedName name="ㄱ미_1_2" localSheetId="3" hidden="1">{#N/A,#N/A,TRUE,"Basic";#N/A,#N/A,TRUE,"EXT-TABLE";#N/A,#N/A,TRUE,"STEEL";#N/A,#N/A,TRUE,"INT-Table";#N/A,#N/A,TRUE,"STEEL";#N/A,#N/A,TRUE,"Door"}</definedName>
    <definedName name="ㄱ미_1_2" hidden="1">{#N/A,#N/A,TRUE,"Basic";#N/A,#N/A,TRUE,"EXT-TABLE";#N/A,#N/A,TRUE,"STEEL";#N/A,#N/A,TRUE,"INT-Table";#N/A,#N/A,TRUE,"STEEL";#N/A,#N/A,TRUE,"Door"}</definedName>
    <definedName name="ㄱ미_2" localSheetId="2" hidden="1">{#N/A,#N/A,TRUE,"Basic";#N/A,#N/A,TRUE,"EXT-TABLE";#N/A,#N/A,TRUE,"STEEL";#N/A,#N/A,TRUE,"INT-Table";#N/A,#N/A,TRUE,"STEEL";#N/A,#N/A,TRUE,"Door"}</definedName>
    <definedName name="ㄱ미_2" localSheetId="3" hidden="1">{#N/A,#N/A,TRUE,"Basic";#N/A,#N/A,TRUE,"EXT-TABLE";#N/A,#N/A,TRUE,"STEEL";#N/A,#N/A,TRUE,"INT-Table";#N/A,#N/A,TRUE,"STEEL";#N/A,#N/A,TRUE,"Door"}</definedName>
    <definedName name="ㄱ미_2" hidden="1">{#N/A,#N/A,TRUE,"Basic";#N/A,#N/A,TRUE,"EXT-TABLE";#N/A,#N/A,TRUE,"STEEL";#N/A,#N/A,TRUE,"INT-Table";#N/A,#N/A,TRUE,"STEEL";#N/A,#N/A,TRUE,"Door"}</definedName>
    <definedName name="ㄱ미_2_1" localSheetId="2" hidden="1">{#N/A,#N/A,TRUE,"Basic";#N/A,#N/A,TRUE,"EXT-TABLE";#N/A,#N/A,TRUE,"STEEL";#N/A,#N/A,TRUE,"INT-Table";#N/A,#N/A,TRUE,"STEEL";#N/A,#N/A,TRUE,"Door"}</definedName>
    <definedName name="ㄱ미_2_1" localSheetId="3" hidden="1">{#N/A,#N/A,TRUE,"Basic";#N/A,#N/A,TRUE,"EXT-TABLE";#N/A,#N/A,TRUE,"STEEL";#N/A,#N/A,TRUE,"INT-Table";#N/A,#N/A,TRUE,"STEEL";#N/A,#N/A,TRUE,"Door"}</definedName>
    <definedName name="ㄱ미_2_1" hidden="1">{#N/A,#N/A,TRUE,"Basic";#N/A,#N/A,TRUE,"EXT-TABLE";#N/A,#N/A,TRUE,"STEEL";#N/A,#N/A,TRUE,"INT-Table";#N/A,#N/A,TRUE,"STEEL";#N/A,#N/A,TRUE,"Door"}</definedName>
    <definedName name="ㄱ미_2_2" localSheetId="2" hidden="1">{#N/A,#N/A,TRUE,"Basic";#N/A,#N/A,TRUE,"EXT-TABLE";#N/A,#N/A,TRUE,"STEEL";#N/A,#N/A,TRUE,"INT-Table";#N/A,#N/A,TRUE,"STEEL";#N/A,#N/A,TRUE,"Door"}</definedName>
    <definedName name="ㄱ미_2_2" localSheetId="3" hidden="1">{#N/A,#N/A,TRUE,"Basic";#N/A,#N/A,TRUE,"EXT-TABLE";#N/A,#N/A,TRUE,"STEEL";#N/A,#N/A,TRUE,"INT-Table";#N/A,#N/A,TRUE,"STEEL";#N/A,#N/A,TRUE,"Door"}</definedName>
    <definedName name="ㄱ미_2_2" hidden="1">{#N/A,#N/A,TRUE,"Basic";#N/A,#N/A,TRUE,"EXT-TABLE";#N/A,#N/A,TRUE,"STEEL";#N/A,#N/A,TRUE,"INT-Table";#N/A,#N/A,TRUE,"STEEL";#N/A,#N/A,TRUE,"Door"}</definedName>
    <definedName name="ㄱ미_3" localSheetId="2" hidden="1">{#N/A,#N/A,TRUE,"Basic";#N/A,#N/A,TRUE,"EXT-TABLE";#N/A,#N/A,TRUE,"STEEL";#N/A,#N/A,TRUE,"INT-Table";#N/A,#N/A,TRUE,"STEEL";#N/A,#N/A,TRUE,"Door"}</definedName>
    <definedName name="ㄱ미_3" localSheetId="3" hidden="1">{#N/A,#N/A,TRUE,"Basic";#N/A,#N/A,TRUE,"EXT-TABLE";#N/A,#N/A,TRUE,"STEEL";#N/A,#N/A,TRUE,"INT-Table";#N/A,#N/A,TRUE,"STEEL";#N/A,#N/A,TRUE,"Door"}</definedName>
    <definedName name="ㄱ미_3" hidden="1">{#N/A,#N/A,TRUE,"Basic";#N/A,#N/A,TRUE,"EXT-TABLE";#N/A,#N/A,TRUE,"STEEL";#N/A,#N/A,TRUE,"INT-Table";#N/A,#N/A,TRUE,"STEEL";#N/A,#N/A,TRUE,"Door"}</definedName>
    <definedName name="ㄱ미_3_1" localSheetId="2" hidden="1">{#N/A,#N/A,TRUE,"Basic";#N/A,#N/A,TRUE,"EXT-TABLE";#N/A,#N/A,TRUE,"STEEL";#N/A,#N/A,TRUE,"INT-Table";#N/A,#N/A,TRUE,"STEEL";#N/A,#N/A,TRUE,"Door"}</definedName>
    <definedName name="ㄱ미_3_1" localSheetId="3" hidden="1">{#N/A,#N/A,TRUE,"Basic";#N/A,#N/A,TRUE,"EXT-TABLE";#N/A,#N/A,TRUE,"STEEL";#N/A,#N/A,TRUE,"INT-Table";#N/A,#N/A,TRUE,"STEEL";#N/A,#N/A,TRUE,"Door"}</definedName>
    <definedName name="ㄱ미_3_1" hidden="1">{#N/A,#N/A,TRUE,"Basic";#N/A,#N/A,TRUE,"EXT-TABLE";#N/A,#N/A,TRUE,"STEEL";#N/A,#N/A,TRUE,"INT-Table";#N/A,#N/A,TRUE,"STEEL";#N/A,#N/A,TRUE,"Door"}</definedName>
    <definedName name="ㄱ미_3_2" localSheetId="2" hidden="1">{#N/A,#N/A,TRUE,"Basic";#N/A,#N/A,TRUE,"EXT-TABLE";#N/A,#N/A,TRUE,"STEEL";#N/A,#N/A,TRUE,"INT-Table";#N/A,#N/A,TRUE,"STEEL";#N/A,#N/A,TRUE,"Door"}</definedName>
    <definedName name="ㄱ미_3_2" localSheetId="3" hidden="1">{#N/A,#N/A,TRUE,"Basic";#N/A,#N/A,TRUE,"EXT-TABLE";#N/A,#N/A,TRUE,"STEEL";#N/A,#N/A,TRUE,"INT-Table";#N/A,#N/A,TRUE,"STEEL";#N/A,#N/A,TRUE,"Door"}</definedName>
    <definedName name="ㄱ미_3_2" hidden="1">{#N/A,#N/A,TRUE,"Basic";#N/A,#N/A,TRUE,"EXT-TABLE";#N/A,#N/A,TRUE,"STEEL";#N/A,#N/A,TRUE,"INT-Table";#N/A,#N/A,TRUE,"STEEL";#N/A,#N/A,TRUE,"Door"}</definedName>
    <definedName name="ㄱ미_4" localSheetId="2" hidden="1">{#N/A,#N/A,TRUE,"Basic";#N/A,#N/A,TRUE,"EXT-TABLE";#N/A,#N/A,TRUE,"STEEL";#N/A,#N/A,TRUE,"INT-Table";#N/A,#N/A,TRUE,"STEEL";#N/A,#N/A,TRUE,"Door"}</definedName>
    <definedName name="ㄱ미_4" localSheetId="3" hidden="1">{#N/A,#N/A,TRUE,"Basic";#N/A,#N/A,TRUE,"EXT-TABLE";#N/A,#N/A,TRUE,"STEEL";#N/A,#N/A,TRUE,"INT-Table";#N/A,#N/A,TRUE,"STEEL";#N/A,#N/A,TRUE,"Door"}</definedName>
    <definedName name="ㄱ미_4" hidden="1">{#N/A,#N/A,TRUE,"Basic";#N/A,#N/A,TRUE,"EXT-TABLE";#N/A,#N/A,TRUE,"STEEL";#N/A,#N/A,TRUE,"INT-Table";#N/A,#N/A,TRUE,"STEEL";#N/A,#N/A,TRUE,"Door"}</definedName>
    <definedName name="ㄱ미_4_1" localSheetId="2" hidden="1">{#N/A,#N/A,TRUE,"Basic";#N/A,#N/A,TRUE,"EXT-TABLE";#N/A,#N/A,TRUE,"STEEL";#N/A,#N/A,TRUE,"INT-Table";#N/A,#N/A,TRUE,"STEEL";#N/A,#N/A,TRUE,"Door"}</definedName>
    <definedName name="ㄱ미_4_1" localSheetId="3" hidden="1">{#N/A,#N/A,TRUE,"Basic";#N/A,#N/A,TRUE,"EXT-TABLE";#N/A,#N/A,TRUE,"STEEL";#N/A,#N/A,TRUE,"INT-Table";#N/A,#N/A,TRUE,"STEEL";#N/A,#N/A,TRUE,"Door"}</definedName>
    <definedName name="ㄱ미_4_1" hidden="1">{#N/A,#N/A,TRUE,"Basic";#N/A,#N/A,TRUE,"EXT-TABLE";#N/A,#N/A,TRUE,"STEEL";#N/A,#N/A,TRUE,"INT-Table";#N/A,#N/A,TRUE,"STEEL";#N/A,#N/A,TRUE,"Door"}</definedName>
    <definedName name="ㄱ미_4_2" localSheetId="2" hidden="1">{#N/A,#N/A,TRUE,"Basic";#N/A,#N/A,TRUE,"EXT-TABLE";#N/A,#N/A,TRUE,"STEEL";#N/A,#N/A,TRUE,"INT-Table";#N/A,#N/A,TRUE,"STEEL";#N/A,#N/A,TRUE,"Door"}</definedName>
    <definedName name="ㄱ미_4_2" localSheetId="3" hidden="1">{#N/A,#N/A,TRUE,"Basic";#N/A,#N/A,TRUE,"EXT-TABLE";#N/A,#N/A,TRUE,"STEEL";#N/A,#N/A,TRUE,"INT-Table";#N/A,#N/A,TRUE,"STEEL";#N/A,#N/A,TRUE,"Door"}</definedName>
    <definedName name="ㄱ미_4_2" hidden="1">{#N/A,#N/A,TRUE,"Basic";#N/A,#N/A,TRUE,"EXT-TABLE";#N/A,#N/A,TRUE,"STEEL";#N/A,#N/A,TRUE,"INT-Table";#N/A,#N/A,TRUE,"STEEL";#N/A,#N/A,TRUE,"Door"}</definedName>
    <definedName name="ㄱ미_5" localSheetId="2" hidden="1">{#N/A,#N/A,TRUE,"Basic";#N/A,#N/A,TRUE,"EXT-TABLE";#N/A,#N/A,TRUE,"STEEL";#N/A,#N/A,TRUE,"INT-Table";#N/A,#N/A,TRUE,"STEEL";#N/A,#N/A,TRUE,"Door"}</definedName>
    <definedName name="ㄱ미_5" localSheetId="3" hidden="1">{#N/A,#N/A,TRUE,"Basic";#N/A,#N/A,TRUE,"EXT-TABLE";#N/A,#N/A,TRUE,"STEEL";#N/A,#N/A,TRUE,"INT-Table";#N/A,#N/A,TRUE,"STEEL";#N/A,#N/A,TRUE,"Door"}</definedName>
    <definedName name="ㄱ미_5" hidden="1">{#N/A,#N/A,TRUE,"Basic";#N/A,#N/A,TRUE,"EXT-TABLE";#N/A,#N/A,TRUE,"STEEL";#N/A,#N/A,TRUE,"INT-Table";#N/A,#N/A,TRUE,"STEEL";#N/A,#N/A,TRUE,"Door"}</definedName>
    <definedName name="ㄱ미_5_1" localSheetId="2" hidden="1">{#N/A,#N/A,TRUE,"Basic";#N/A,#N/A,TRUE,"EXT-TABLE";#N/A,#N/A,TRUE,"STEEL";#N/A,#N/A,TRUE,"INT-Table";#N/A,#N/A,TRUE,"STEEL";#N/A,#N/A,TRUE,"Door"}</definedName>
    <definedName name="ㄱ미_5_1" localSheetId="3" hidden="1">{#N/A,#N/A,TRUE,"Basic";#N/A,#N/A,TRUE,"EXT-TABLE";#N/A,#N/A,TRUE,"STEEL";#N/A,#N/A,TRUE,"INT-Table";#N/A,#N/A,TRUE,"STEEL";#N/A,#N/A,TRUE,"Door"}</definedName>
    <definedName name="ㄱ미_5_1" hidden="1">{#N/A,#N/A,TRUE,"Basic";#N/A,#N/A,TRUE,"EXT-TABLE";#N/A,#N/A,TRUE,"STEEL";#N/A,#N/A,TRUE,"INT-Table";#N/A,#N/A,TRUE,"STEEL";#N/A,#N/A,TRUE,"Door"}</definedName>
    <definedName name="ㄱ미_5_2" localSheetId="2" hidden="1">{#N/A,#N/A,TRUE,"Basic";#N/A,#N/A,TRUE,"EXT-TABLE";#N/A,#N/A,TRUE,"STEEL";#N/A,#N/A,TRUE,"INT-Table";#N/A,#N/A,TRUE,"STEEL";#N/A,#N/A,TRUE,"Door"}</definedName>
    <definedName name="ㄱ미_5_2" localSheetId="3" hidden="1">{#N/A,#N/A,TRUE,"Basic";#N/A,#N/A,TRUE,"EXT-TABLE";#N/A,#N/A,TRUE,"STEEL";#N/A,#N/A,TRUE,"INT-Table";#N/A,#N/A,TRUE,"STEEL";#N/A,#N/A,TRUE,"Door"}</definedName>
    <definedName name="ㄱ미_5_2" hidden="1">{#N/A,#N/A,TRUE,"Basic";#N/A,#N/A,TRUE,"EXT-TABLE";#N/A,#N/A,TRUE,"STEEL";#N/A,#N/A,TRUE,"INT-Table";#N/A,#N/A,TRUE,"STEEL";#N/A,#N/A,TRUE,"Door"}</definedName>
    <definedName name="가도" hidden="1">#REF!</definedName>
    <definedName name="감" localSheetId="2" hidden="1">{#N/A,#N/A,TRUE,"Basic";#N/A,#N/A,TRUE,"EXT-TABLE";#N/A,#N/A,TRUE,"STEEL";#N/A,#N/A,TRUE,"INT-Table";#N/A,#N/A,TRUE,"STEEL";#N/A,#N/A,TRUE,"Door"}</definedName>
    <definedName name="감" localSheetId="3" hidden="1">{#N/A,#N/A,TRUE,"Basic";#N/A,#N/A,TRUE,"EXT-TABLE";#N/A,#N/A,TRUE,"STEEL";#N/A,#N/A,TRUE,"INT-Table";#N/A,#N/A,TRUE,"STEEL";#N/A,#N/A,TRUE,"Door"}</definedName>
    <definedName name="감" hidden="1">{#N/A,#N/A,TRUE,"Basic";#N/A,#N/A,TRUE,"EXT-TABLE";#N/A,#N/A,TRUE,"STEEL";#N/A,#N/A,TRUE,"INT-Table";#N/A,#N/A,TRUE,"STEEL";#N/A,#N/A,TRUE,"Door"}</definedName>
    <definedName name="감_1" localSheetId="2" hidden="1">{#N/A,#N/A,TRUE,"Basic";#N/A,#N/A,TRUE,"EXT-TABLE";#N/A,#N/A,TRUE,"STEEL";#N/A,#N/A,TRUE,"INT-Table";#N/A,#N/A,TRUE,"STEEL";#N/A,#N/A,TRUE,"Door"}</definedName>
    <definedName name="감_1" localSheetId="3" hidden="1">{#N/A,#N/A,TRUE,"Basic";#N/A,#N/A,TRUE,"EXT-TABLE";#N/A,#N/A,TRUE,"STEEL";#N/A,#N/A,TRUE,"INT-Table";#N/A,#N/A,TRUE,"STEEL";#N/A,#N/A,TRUE,"Door"}</definedName>
    <definedName name="감_1" hidden="1">{#N/A,#N/A,TRUE,"Basic";#N/A,#N/A,TRUE,"EXT-TABLE";#N/A,#N/A,TRUE,"STEEL";#N/A,#N/A,TRUE,"INT-Table";#N/A,#N/A,TRUE,"STEEL";#N/A,#N/A,TRUE,"Door"}</definedName>
    <definedName name="감_1_1" localSheetId="2" hidden="1">{#N/A,#N/A,TRUE,"Basic";#N/A,#N/A,TRUE,"EXT-TABLE";#N/A,#N/A,TRUE,"STEEL";#N/A,#N/A,TRUE,"INT-Table";#N/A,#N/A,TRUE,"STEEL";#N/A,#N/A,TRUE,"Door"}</definedName>
    <definedName name="감_1_1" localSheetId="3" hidden="1">{#N/A,#N/A,TRUE,"Basic";#N/A,#N/A,TRUE,"EXT-TABLE";#N/A,#N/A,TRUE,"STEEL";#N/A,#N/A,TRUE,"INT-Table";#N/A,#N/A,TRUE,"STEEL";#N/A,#N/A,TRUE,"Door"}</definedName>
    <definedName name="감_1_1" hidden="1">{#N/A,#N/A,TRUE,"Basic";#N/A,#N/A,TRUE,"EXT-TABLE";#N/A,#N/A,TRUE,"STEEL";#N/A,#N/A,TRUE,"INT-Table";#N/A,#N/A,TRUE,"STEEL";#N/A,#N/A,TRUE,"Door"}</definedName>
    <definedName name="감_1_2" localSheetId="2" hidden="1">{#N/A,#N/A,TRUE,"Basic";#N/A,#N/A,TRUE,"EXT-TABLE";#N/A,#N/A,TRUE,"STEEL";#N/A,#N/A,TRUE,"INT-Table";#N/A,#N/A,TRUE,"STEEL";#N/A,#N/A,TRUE,"Door"}</definedName>
    <definedName name="감_1_2" localSheetId="3" hidden="1">{#N/A,#N/A,TRUE,"Basic";#N/A,#N/A,TRUE,"EXT-TABLE";#N/A,#N/A,TRUE,"STEEL";#N/A,#N/A,TRUE,"INT-Table";#N/A,#N/A,TRUE,"STEEL";#N/A,#N/A,TRUE,"Door"}</definedName>
    <definedName name="감_1_2" hidden="1">{#N/A,#N/A,TRUE,"Basic";#N/A,#N/A,TRUE,"EXT-TABLE";#N/A,#N/A,TRUE,"STEEL";#N/A,#N/A,TRUE,"INT-Table";#N/A,#N/A,TRUE,"STEEL";#N/A,#N/A,TRUE,"Door"}</definedName>
    <definedName name="감_2" localSheetId="2" hidden="1">{#N/A,#N/A,TRUE,"Basic";#N/A,#N/A,TRUE,"EXT-TABLE";#N/A,#N/A,TRUE,"STEEL";#N/A,#N/A,TRUE,"INT-Table";#N/A,#N/A,TRUE,"STEEL";#N/A,#N/A,TRUE,"Door"}</definedName>
    <definedName name="감_2" localSheetId="3" hidden="1">{#N/A,#N/A,TRUE,"Basic";#N/A,#N/A,TRUE,"EXT-TABLE";#N/A,#N/A,TRUE,"STEEL";#N/A,#N/A,TRUE,"INT-Table";#N/A,#N/A,TRUE,"STEEL";#N/A,#N/A,TRUE,"Door"}</definedName>
    <definedName name="감_2" hidden="1">{#N/A,#N/A,TRUE,"Basic";#N/A,#N/A,TRUE,"EXT-TABLE";#N/A,#N/A,TRUE,"STEEL";#N/A,#N/A,TRUE,"INT-Table";#N/A,#N/A,TRUE,"STEEL";#N/A,#N/A,TRUE,"Door"}</definedName>
    <definedName name="감_2_1" localSheetId="2" hidden="1">{#N/A,#N/A,TRUE,"Basic";#N/A,#N/A,TRUE,"EXT-TABLE";#N/A,#N/A,TRUE,"STEEL";#N/A,#N/A,TRUE,"INT-Table";#N/A,#N/A,TRUE,"STEEL";#N/A,#N/A,TRUE,"Door"}</definedName>
    <definedName name="감_2_1" localSheetId="3" hidden="1">{#N/A,#N/A,TRUE,"Basic";#N/A,#N/A,TRUE,"EXT-TABLE";#N/A,#N/A,TRUE,"STEEL";#N/A,#N/A,TRUE,"INT-Table";#N/A,#N/A,TRUE,"STEEL";#N/A,#N/A,TRUE,"Door"}</definedName>
    <definedName name="감_2_1" hidden="1">{#N/A,#N/A,TRUE,"Basic";#N/A,#N/A,TRUE,"EXT-TABLE";#N/A,#N/A,TRUE,"STEEL";#N/A,#N/A,TRUE,"INT-Table";#N/A,#N/A,TRUE,"STEEL";#N/A,#N/A,TRUE,"Door"}</definedName>
    <definedName name="감_2_2" localSheetId="2" hidden="1">{#N/A,#N/A,TRUE,"Basic";#N/A,#N/A,TRUE,"EXT-TABLE";#N/A,#N/A,TRUE,"STEEL";#N/A,#N/A,TRUE,"INT-Table";#N/A,#N/A,TRUE,"STEEL";#N/A,#N/A,TRUE,"Door"}</definedName>
    <definedName name="감_2_2" localSheetId="3" hidden="1">{#N/A,#N/A,TRUE,"Basic";#N/A,#N/A,TRUE,"EXT-TABLE";#N/A,#N/A,TRUE,"STEEL";#N/A,#N/A,TRUE,"INT-Table";#N/A,#N/A,TRUE,"STEEL";#N/A,#N/A,TRUE,"Door"}</definedName>
    <definedName name="감_2_2" hidden="1">{#N/A,#N/A,TRUE,"Basic";#N/A,#N/A,TRUE,"EXT-TABLE";#N/A,#N/A,TRUE,"STEEL";#N/A,#N/A,TRUE,"INT-Table";#N/A,#N/A,TRUE,"STEEL";#N/A,#N/A,TRUE,"Door"}</definedName>
    <definedName name="감_3" localSheetId="2" hidden="1">{#N/A,#N/A,TRUE,"Basic";#N/A,#N/A,TRUE,"EXT-TABLE";#N/A,#N/A,TRUE,"STEEL";#N/A,#N/A,TRUE,"INT-Table";#N/A,#N/A,TRUE,"STEEL";#N/A,#N/A,TRUE,"Door"}</definedName>
    <definedName name="감_3" localSheetId="3" hidden="1">{#N/A,#N/A,TRUE,"Basic";#N/A,#N/A,TRUE,"EXT-TABLE";#N/A,#N/A,TRUE,"STEEL";#N/A,#N/A,TRUE,"INT-Table";#N/A,#N/A,TRUE,"STEEL";#N/A,#N/A,TRUE,"Door"}</definedName>
    <definedName name="감_3" hidden="1">{#N/A,#N/A,TRUE,"Basic";#N/A,#N/A,TRUE,"EXT-TABLE";#N/A,#N/A,TRUE,"STEEL";#N/A,#N/A,TRUE,"INT-Table";#N/A,#N/A,TRUE,"STEEL";#N/A,#N/A,TRUE,"Door"}</definedName>
    <definedName name="감_3_1" localSheetId="2" hidden="1">{#N/A,#N/A,TRUE,"Basic";#N/A,#N/A,TRUE,"EXT-TABLE";#N/A,#N/A,TRUE,"STEEL";#N/A,#N/A,TRUE,"INT-Table";#N/A,#N/A,TRUE,"STEEL";#N/A,#N/A,TRUE,"Door"}</definedName>
    <definedName name="감_3_1" localSheetId="3" hidden="1">{#N/A,#N/A,TRUE,"Basic";#N/A,#N/A,TRUE,"EXT-TABLE";#N/A,#N/A,TRUE,"STEEL";#N/A,#N/A,TRUE,"INT-Table";#N/A,#N/A,TRUE,"STEEL";#N/A,#N/A,TRUE,"Door"}</definedName>
    <definedName name="감_3_1" hidden="1">{#N/A,#N/A,TRUE,"Basic";#N/A,#N/A,TRUE,"EXT-TABLE";#N/A,#N/A,TRUE,"STEEL";#N/A,#N/A,TRUE,"INT-Table";#N/A,#N/A,TRUE,"STEEL";#N/A,#N/A,TRUE,"Door"}</definedName>
    <definedName name="감_3_2" localSheetId="2" hidden="1">{#N/A,#N/A,TRUE,"Basic";#N/A,#N/A,TRUE,"EXT-TABLE";#N/A,#N/A,TRUE,"STEEL";#N/A,#N/A,TRUE,"INT-Table";#N/A,#N/A,TRUE,"STEEL";#N/A,#N/A,TRUE,"Door"}</definedName>
    <definedName name="감_3_2" localSheetId="3" hidden="1">{#N/A,#N/A,TRUE,"Basic";#N/A,#N/A,TRUE,"EXT-TABLE";#N/A,#N/A,TRUE,"STEEL";#N/A,#N/A,TRUE,"INT-Table";#N/A,#N/A,TRUE,"STEEL";#N/A,#N/A,TRUE,"Door"}</definedName>
    <definedName name="감_3_2" hidden="1">{#N/A,#N/A,TRUE,"Basic";#N/A,#N/A,TRUE,"EXT-TABLE";#N/A,#N/A,TRUE,"STEEL";#N/A,#N/A,TRUE,"INT-Table";#N/A,#N/A,TRUE,"STEEL";#N/A,#N/A,TRUE,"Door"}</definedName>
    <definedName name="감_4" localSheetId="2" hidden="1">{#N/A,#N/A,TRUE,"Basic";#N/A,#N/A,TRUE,"EXT-TABLE";#N/A,#N/A,TRUE,"STEEL";#N/A,#N/A,TRUE,"INT-Table";#N/A,#N/A,TRUE,"STEEL";#N/A,#N/A,TRUE,"Door"}</definedName>
    <definedName name="감_4" localSheetId="3" hidden="1">{#N/A,#N/A,TRUE,"Basic";#N/A,#N/A,TRUE,"EXT-TABLE";#N/A,#N/A,TRUE,"STEEL";#N/A,#N/A,TRUE,"INT-Table";#N/A,#N/A,TRUE,"STEEL";#N/A,#N/A,TRUE,"Door"}</definedName>
    <definedName name="감_4" hidden="1">{#N/A,#N/A,TRUE,"Basic";#N/A,#N/A,TRUE,"EXT-TABLE";#N/A,#N/A,TRUE,"STEEL";#N/A,#N/A,TRUE,"INT-Table";#N/A,#N/A,TRUE,"STEEL";#N/A,#N/A,TRUE,"Door"}</definedName>
    <definedName name="감_4_1" localSheetId="2" hidden="1">{#N/A,#N/A,TRUE,"Basic";#N/A,#N/A,TRUE,"EXT-TABLE";#N/A,#N/A,TRUE,"STEEL";#N/A,#N/A,TRUE,"INT-Table";#N/A,#N/A,TRUE,"STEEL";#N/A,#N/A,TRUE,"Door"}</definedName>
    <definedName name="감_4_1" localSheetId="3" hidden="1">{#N/A,#N/A,TRUE,"Basic";#N/A,#N/A,TRUE,"EXT-TABLE";#N/A,#N/A,TRUE,"STEEL";#N/A,#N/A,TRUE,"INT-Table";#N/A,#N/A,TRUE,"STEEL";#N/A,#N/A,TRUE,"Door"}</definedName>
    <definedName name="감_4_1" hidden="1">{#N/A,#N/A,TRUE,"Basic";#N/A,#N/A,TRUE,"EXT-TABLE";#N/A,#N/A,TRUE,"STEEL";#N/A,#N/A,TRUE,"INT-Table";#N/A,#N/A,TRUE,"STEEL";#N/A,#N/A,TRUE,"Door"}</definedName>
    <definedName name="감_4_2" localSheetId="2" hidden="1">{#N/A,#N/A,TRUE,"Basic";#N/A,#N/A,TRUE,"EXT-TABLE";#N/A,#N/A,TRUE,"STEEL";#N/A,#N/A,TRUE,"INT-Table";#N/A,#N/A,TRUE,"STEEL";#N/A,#N/A,TRUE,"Door"}</definedName>
    <definedName name="감_4_2" localSheetId="3" hidden="1">{#N/A,#N/A,TRUE,"Basic";#N/A,#N/A,TRUE,"EXT-TABLE";#N/A,#N/A,TRUE,"STEEL";#N/A,#N/A,TRUE,"INT-Table";#N/A,#N/A,TRUE,"STEEL";#N/A,#N/A,TRUE,"Door"}</definedName>
    <definedName name="감_4_2" hidden="1">{#N/A,#N/A,TRUE,"Basic";#N/A,#N/A,TRUE,"EXT-TABLE";#N/A,#N/A,TRUE,"STEEL";#N/A,#N/A,TRUE,"INT-Table";#N/A,#N/A,TRUE,"STEEL";#N/A,#N/A,TRUE,"Door"}</definedName>
    <definedName name="감_5" localSheetId="2" hidden="1">{#N/A,#N/A,TRUE,"Basic";#N/A,#N/A,TRUE,"EXT-TABLE";#N/A,#N/A,TRUE,"STEEL";#N/A,#N/A,TRUE,"INT-Table";#N/A,#N/A,TRUE,"STEEL";#N/A,#N/A,TRUE,"Door"}</definedName>
    <definedName name="감_5" localSheetId="3" hidden="1">{#N/A,#N/A,TRUE,"Basic";#N/A,#N/A,TRUE,"EXT-TABLE";#N/A,#N/A,TRUE,"STEEL";#N/A,#N/A,TRUE,"INT-Table";#N/A,#N/A,TRUE,"STEEL";#N/A,#N/A,TRUE,"Door"}</definedName>
    <definedName name="감_5" hidden="1">{#N/A,#N/A,TRUE,"Basic";#N/A,#N/A,TRUE,"EXT-TABLE";#N/A,#N/A,TRUE,"STEEL";#N/A,#N/A,TRUE,"INT-Table";#N/A,#N/A,TRUE,"STEEL";#N/A,#N/A,TRUE,"Door"}</definedName>
    <definedName name="감_5_1" localSheetId="2" hidden="1">{#N/A,#N/A,TRUE,"Basic";#N/A,#N/A,TRUE,"EXT-TABLE";#N/A,#N/A,TRUE,"STEEL";#N/A,#N/A,TRUE,"INT-Table";#N/A,#N/A,TRUE,"STEEL";#N/A,#N/A,TRUE,"Door"}</definedName>
    <definedName name="감_5_1" localSheetId="3" hidden="1">{#N/A,#N/A,TRUE,"Basic";#N/A,#N/A,TRUE,"EXT-TABLE";#N/A,#N/A,TRUE,"STEEL";#N/A,#N/A,TRUE,"INT-Table";#N/A,#N/A,TRUE,"STEEL";#N/A,#N/A,TRUE,"Door"}</definedName>
    <definedName name="감_5_1" hidden="1">{#N/A,#N/A,TRUE,"Basic";#N/A,#N/A,TRUE,"EXT-TABLE";#N/A,#N/A,TRUE,"STEEL";#N/A,#N/A,TRUE,"INT-Table";#N/A,#N/A,TRUE,"STEEL";#N/A,#N/A,TRUE,"Door"}</definedName>
    <definedName name="감_5_2" localSheetId="2" hidden="1">{#N/A,#N/A,TRUE,"Basic";#N/A,#N/A,TRUE,"EXT-TABLE";#N/A,#N/A,TRUE,"STEEL";#N/A,#N/A,TRUE,"INT-Table";#N/A,#N/A,TRUE,"STEEL";#N/A,#N/A,TRUE,"Door"}</definedName>
    <definedName name="감_5_2" localSheetId="3" hidden="1">{#N/A,#N/A,TRUE,"Basic";#N/A,#N/A,TRUE,"EXT-TABLE";#N/A,#N/A,TRUE,"STEEL";#N/A,#N/A,TRUE,"INT-Table";#N/A,#N/A,TRUE,"STEEL";#N/A,#N/A,TRUE,"Door"}</definedName>
    <definedName name="감_5_2" hidden="1">{#N/A,#N/A,TRUE,"Basic";#N/A,#N/A,TRUE,"EXT-TABLE";#N/A,#N/A,TRUE,"STEEL";#N/A,#N/A,TRUE,"INT-Table";#N/A,#N/A,TRUE,"STEEL";#N/A,#N/A,TRUE,"Door"}</definedName>
    <definedName name="갑지"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갑지"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갑지"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갑지2"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갑지2"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갑지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개방항목" localSheetId="11" hidden="1">{#N/A,#N/A,TRUE,"COVERSHEET";#N/A,#N/A,TRUE,"LEGEND";#N/A,#N/A,TRUE,"LIST"}</definedName>
    <definedName name="개방항목" localSheetId="1" hidden="1">{#N/A,#N/A,TRUE,"COVERSHEET";#N/A,#N/A,TRUE,"LEGEND";#N/A,#N/A,TRUE,"LIST"}</definedName>
    <definedName name="개방항목" localSheetId="2" hidden="1">{#N/A,#N/A,TRUE,"COVERSHEET";#N/A,#N/A,TRUE,"LEGEND";#N/A,#N/A,TRUE,"LIST"}</definedName>
    <definedName name="개방항목" localSheetId="10" hidden="1">{#N/A,#N/A,TRUE,"COVERSHEET";#N/A,#N/A,TRUE,"LEGEND";#N/A,#N/A,TRUE,"LIST"}</definedName>
    <definedName name="개방항목" localSheetId="15" hidden="1">{#N/A,#N/A,TRUE,"COVERSHEET";#N/A,#N/A,TRUE,"LEGEND";#N/A,#N/A,TRUE,"LIST"}</definedName>
    <definedName name="개방항목" localSheetId="18" hidden="1">{#N/A,#N/A,TRUE,"COVERSHEET";#N/A,#N/A,TRUE,"LEGEND";#N/A,#N/A,TRUE,"LIST"}</definedName>
    <definedName name="개방항목" localSheetId="17" hidden="1">{#N/A,#N/A,TRUE,"COVERSHEET";#N/A,#N/A,TRUE,"LEGEND";#N/A,#N/A,TRUE,"LIST"}</definedName>
    <definedName name="개방항목" localSheetId="16" hidden="1">{#N/A,#N/A,TRUE,"COVERSHEET";#N/A,#N/A,TRUE,"LEGEND";#N/A,#N/A,TRUE,"LIST"}</definedName>
    <definedName name="개방항목" localSheetId="14" hidden="1">{#N/A,#N/A,TRUE,"COVERSHEET";#N/A,#N/A,TRUE,"LEGEND";#N/A,#N/A,TRUE,"LIST"}</definedName>
    <definedName name="개방항목" localSheetId="13" hidden="1">{#N/A,#N/A,TRUE,"COVERSHEET";#N/A,#N/A,TRUE,"LEGEND";#N/A,#N/A,TRUE,"LIST"}</definedName>
    <definedName name="개방항목" localSheetId="3" hidden="1">{#N/A,#N/A,TRUE,"COVERSHEET";#N/A,#N/A,TRUE,"LEGEND";#N/A,#N/A,TRUE,"LIST"}</definedName>
    <definedName name="개방항목" hidden="1">{#N/A,#N/A,TRUE,"COVERSHEET";#N/A,#N/A,TRUE,"LEGEND";#N/A,#N/A,TRUE,"LIST"}</definedName>
    <definedName name="건물">#REF!</definedName>
    <definedName name="것" localSheetId="2" hidden="1">{#N/A,#N/A,FALSE,"골재소요량";#N/A,#N/A,FALSE,"골재소요량"}</definedName>
    <definedName name="것" localSheetId="3" hidden="1">{#N/A,#N/A,FALSE,"골재소요량";#N/A,#N/A,FALSE,"골재소요량"}</definedName>
    <definedName name="것" hidden="1">{#N/A,#N/A,FALSE,"골재소요량";#N/A,#N/A,FALSE,"골재소요량"}</definedName>
    <definedName name="겉표지" localSheetId="2" hidden="1">{#N/A,#N/A,TRUE,"Basic";#N/A,#N/A,TRUE,"EXT-TABLE";#N/A,#N/A,TRUE,"STEEL";#N/A,#N/A,TRUE,"INT-Table";#N/A,#N/A,TRUE,"STEEL";#N/A,#N/A,TRUE,"Door"}</definedName>
    <definedName name="겉표지" localSheetId="3" hidden="1">{#N/A,#N/A,TRUE,"Basic";#N/A,#N/A,TRUE,"EXT-TABLE";#N/A,#N/A,TRUE,"STEEL";#N/A,#N/A,TRUE,"INT-Table";#N/A,#N/A,TRUE,"STEEL";#N/A,#N/A,TRUE,"Door"}</definedName>
    <definedName name="겉표지" hidden="1">{#N/A,#N/A,TRUE,"Basic";#N/A,#N/A,TRUE,"EXT-TABLE";#N/A,#N/A,TRUE,"STEEL";#N/A,#N/A,TRUE,"INT-Table";#N/A,#N/A,TRUE,"STEEL";#N/A,#N/A,TRUE,"Door"}</definedName>
    <definedName name="겉표지_1" localSheetId="2" hidden="1">{#N/A,#N/A,TRUE,"Basic";#N/A,#N/A,TRUE,"EXT-TABLE";#N/A,#N/A,TRUE,"STEEL";#N/A,#N/A,TRUE,"INT-Table";#N/A,#N/A,TRUE,"STEEL";#N/A,#N/A,TRUE,"Door"}</definedName>
    <definedName name="겉표지_1" localSheetId="3" hidden="1">{#N/A,#N/A,TRUE,"Basic";#N/A,#N/A,TRUE,"EXT-TABLE";#N/A,#N/A,TRUE,"STEEL";#N/A,#N/A,TRUE,"INT-Table";#N/A,#N/A,TRUE,"STEEL";#N/A,#N/A,TRUE,"Door"}</definedName>
    <definedName name="겉표지_1" hidden="1">{#N/A,#N/A,TRUE,"Basic";#N/A,#N/A,TRUE,"EXT-TABLE";#N/A,#N/A,TRUE,"STEEL";#N/A,#N/A,TRUE,"INT-Table";#N/A,#N/A,TRUE,"STEEL";#N/A,#N/A,TRUE,"Door"}</definedName>
    <definedName name="겉표지_1_1" localSheetId="2" hidden="1">{#N/A,#N/A,TRUE,"Basic";#N/A,#N/A,TRUE,"EXT-TABLE";#N/A,#N/A,TRUE,"STEEL";#N/A,#N/A,TRUE,"INT-Table";#N/A,#N/A,TRUE,"STEEL";#N/A,#N/A,TRUE,"Door"}</definedName>
    <definedName name="겉표지_1_1" localSheetId="3" hidden="1">{#N/A,#N/A,TRUE,"Basic";#N/A,#N/A,TRUE,"EXT-TABLE";#N/A,#N/A,TRUE,"STEEL";#N/A,#N/A,TRUE,"INT-Table";#N/A,#N/A,TRUE,"STEEL";#N/A,#N/A,TRUE,"Door"}</definedName>
    <definedName name="겉표지_1_1" hidden="1">{#N/A,#N/A,TRUE,"Basic";#N/A,#N/A,TRUE,"EXT-TABLE";#N/A,#N/A,TRUE,"STEEL";#N/A,#N/A,TRUE,"INT-Table";#N/A,#N/A,TRUE,"STEEL";#N/A,#N/A,TRUE,"Door"}</definedName>
    <definedName name="겉표지_1_2" localSheetId="2" hidden="1">{#N/A,#N/A,TRUE,"Basic";#N/A,#N/A,TRUE,"EXT-TABLE";#N/A,#N/A,TRUE,"STEEL";#N/A,#N/A,TRUE,"INT-Table";#N/A,#N/A,TRUE,"STEEL";#N/A,#N/A,TRUE,"Door"}</definedName>
    <definedName name="겉표지_1_2" localSheetId="3" hidden="1">{#N/A,#N/A,TRUE,"Basic";#N/A,#N/A,TRUE,"EXT-TABLE";#N/A,#N/A,TRUE,"STEEL";#N/A,#N/A,TRUE,"INT-Table";#N/A,#N/A,TRUE,"STEEL";#N/A,#N/A,TRUE,"Door"}</definedName>
    <definedName name="겉표지_1_2" hidden="1">{#N/A,#N/A,TRUE,"Basic";#N/A,#N/A,TRUE,"EXT-TABLE";#N/A,#N/A,TRUE,"STEEL";#N/A,#N/A,TRUE,"INT-Table";#N/A,#N/A,TRUE,"STEEL";#N/A,#N/A,TRUE,"Door"}</definedName>
    <definedName name="겉표지_2" localSheetId="2" hidden="1">{#N/A,#N/A,TRUE,"Basic";#N/A,#N/A,TRUE,"EXT-TABLE";#N/A,#N/A,TRUE,"STEEL";#N/A,#N/A,TRUE,"INT-Table";#N/A,#N/A,TRUE,"STEEL";#N/A,#N/A,TRUE,"Door"}</definedName>
    <definedName name="겉표지_2" localSheetId="3" hidden="1">{#N/A,#N/A,TRUE,"Basic";#N/A,#N/A,TRUE,"EXT-TABLE";#N/A,#N/A,TRUE,"STEEL";#N/A,#N/A,TRUE,"INT-Table";#N/A,#N/A,TRUE,"STEEL";#N/A,#N/A,TRUE,"Door"}</definedName>
    <definedName name="겉표지_2" hidden="1">{#N/A,#N/A,TRUE,"Basic";#N/A,#N/A,TRUE,"EXT-TABLE";#N/A,#N/A,TRUE,"STEEL";#N/A,#N/A,TRUE,"INT-Table";#N/A,#N/A,TRUE,"STEEL";#N/A,#N/A,TRUE,"Door"}</definedName>
    <definedName name="겉표지_2_1" localSheetId="2" hidden="1">{#N/A,#N/A,TRUE,"Basic";#N/A,#N/A,TRUE,"EXT-TABLE";#N/A,#N/A,TRUE,"STEEL";#N/A,#N/A,TRUE,"INT-Table";#N/A,#N/A,TRUE,"STEEL";#N/A,#N/A,TRUE,"Door"}</definedName>
    <definedName name="겉표지_2_1" localSheetId="3" hidden="1">{#N/A,#N/A,TRUE,"Basic";#N/A,#N/A,TRUE,"EXT-TABLE";#N/A,#N/A,TRUE,"STEEL";#N/A,#N/A,TRUE,"INT-Table";#N/A,#N/A,TRUE,"STEEL";#N/A,#N/A,TRUE,"Door"}</definedName>
    <definedName name="겉표지_2_1" hidden="1">{#N/A,#N/A,TRUE,"Basic";#N/A,#N/A,TRUE,"EXT-TABLE";#N/A,#N/A,TRUE,"STEEL";#N/A,#N/A,TRUE,"INT-Table";#N/A,#N/A,TRUE,"STEEL";#N/A,#N/A,TRUE,"Door"}</definedName>
    <definedName name="겉표지_2_2" localSheetId="2" hidden="1">{#N/A,#N/A,TRUE,"Basic";#N/A,#N/A,TRUE,"EXT-TABLE";#N/A,#N/A,TRUE,"STEEL";#N/A,#N/A,TRUE,"INT-Table";#N/A,#N/A,TRUE,"STEEL";#N/A,#N/A,TRUE,"Door"}</definedName>
    <definedName name="겉표지_2_2" localSheetId="3" hidden="1">{#N/A,#N/A,TRUE,"Basic";#N/A,#N/A,TRUE,"EXT-TABLE";#N/A,#N/A,TRUE,"STEEL";#N/A,#N/A,TRUE,"INT-Table";#N/A,#N/A,TRUE,"STEEL";#N/A,#N/A,TRUE,"Door"}</definedName>
    <definedName name="겉표지_2_2" hidden="1">{#N/A,#N/A,TRUE,"Basic";#N/A,#N/A,TRUE,"EXT-TABLE";#N/A,#N/A,TRUE,"STEEL";#N/A,#N/A,TRUE,"INT-Table";#N/A,#N/A,TRUE,"STEEL";#N/A,#N/A,TRUE,"Door"}</definedName>
    <definedName name="겉표지_3" localSheetId="2" hidden="1">{#N/A,#N/A,TRUE,"Basic";#N/A,#N/A,TRUE,"EXT-TABLE";#N/A,#N/A,TRUE,"STEEL";#N/A,#N/A,TRUE,"INT-Table";#N/A,#N/A,TRUE,"STEEL";#N/A,#N/A,TRUE,"Door"}</definedName>
    <definedName name="겉표지_3" localSheetId="3" hidden="1">{#N/A,#N/A,TRUE,"Basic";#N/A,#N/A,TRUE,"EXT-TABLE";#N/A,#N/A,TRUE,"STEEL";#N/A,#N/A,TRUE,"INT-Table";#N/A,#N/A,TRUE,"STEEL";#N/A,#N/A,TRUE,"Door"}</definedName>
    <definedName name="겉표지_3" hidden="1">{#N/A,#N/A,TRUE,"Basic";#N/A,#N/A,TRUE,"EXT-TABLE";#N/A,#N/A,TRUE,"STEEL";#N/A,#N/A,TRUE,"INT-Table";#N/A,#N/A,TRUE,"STEEL";#N/A,#N/A,TRUE,"Door"}</definedName>
    <definedName name="겉표지_3_1" localSheetId="2" hidden="1">{#N/A,#N/A,TRUE,"Basic";#N/A,#N/A,TRUE,"EXT-TABLE";#N/A,#N/A,TRUE,"STEEL";#N/A,#N/A,TRUE,"INT-Table";#N/A,#N/A,TRUE,"STEEL";#N/A,#N/A,TRUE,"Door"}</definedName>
    <definedName name="겉표지_3_1" localSheetId="3" hidden="1">{#N/A,#N/A,TRUE,"Basic";#N/A,#N/A,TRUE,"EXT-TABLE";#N/A,#N/A,TRUE,"STEEL";#N/A,#N/A,TRUE,"INT-Table";#N/A,#N/A,TRUE,"STEEL";#N/A,#N/A,TRUE,"Door"}</definedName>
    <definedName name="겉표지_3_1" hidden="1">{#N/A,#N/A,TRUE,"Basic";#N/A,#N/A,TRUE,"EXT-TABLE";#N/A,#N/A,TRUE,"STEEL";#N/A,#N/A,TRUE,"INT-Table";#N/A,#N/A,TRUE,"STEEL";#N/A,#N/A,TRUE,"Door"}</definedName>
    <definedName name="겉표지_3_2" localSheetId="2" hidden="1">{#N/A,#N/A,TRUE,"Basic";#N/A,#N/A,TRUE,"EXT-TABLE";#N/A,#N/A,TRUE,"STEEL";#N/A,#N/A,TRUE,"INT-Table";#N/A,#N/A,TRUE,"STEEL";#N/A,#N/A,TRUE,"Door"}</definedName>
    <definedName name="겉표지_3_2" localSheetId="3" hidden="1">{#N/A,#N/A,TRUE,"Basic";#N/A,#N/A,TRUE,"EXT-TABLE";#N/A,#N/A,TRUE,"STEEL";#N/A,#N/A,TRUE,"INT-Table";#N/A,#N/A,TRUE,"STEEL";#N/A,#N/A,TRUE,"Door"}</definedName>
    <definedName name="겉표지_3_2" hidden="1">{#N/A,#N/A,TRUE,"Basic";#N/A,#N/A,TRUE,"EXT-TABLE";#N/A,#N/A,TRUE,"STEEL";#N/A,#N/A,TRUE,"INT-Table";#N/A,#N/A,TRUE,"STEEL";#N/A,#N/A,TRUE,"Door"}</definedName>
    <definedName name="겉표지_4" localSheetId="2" hidden="1">{#N/A,#N/A,TRUE,"Basic";#N/A,#N/A,TRUE,"EXT-TABLE";#N/A,#N/A,TRUE,"STEEL";#N/A,#N/A,TRUE,"INT-Table";#N/A,#N/A,TRUE,"STEEL";#N/A,#N/A,TRUE,"Door"}</definedName>
    <definedName name="겉표지_4" localSheetId="3" hidden="1">{#N/A,#N/A,TRUE,"Basic";#N/A,#N/A,TRUE,"EXT-TABLE";#N/A,#N/A,TRUE,"STEEL";#N/A,#N/A,TRUE,"INT-Table";#N/A,#N/A,TRUE,"STEEL";#N/A,#N/A,TRUE,"Door"}</definedName>
    <definedName name="겉표지_4" hidden="1">{#N/A,#N/A,TRUE,"Basic";#N/A,#N/A,TRUE,"EXT-TABLE";#N/A,#N/A,TRUE,"STEEL";#N/A,#N/A,TRUE,"INT-Table";#N/A,#N/A,TRUE,"STEEL";#N/A,#N/A,TRUE,"Door"}</definedName>
    <definedName name="겉표지_4_1" localSheetId="2" hidden="1">{#N/A,#N/A,TRUE,"Basic";#N/A,#N/A,TRUE,"EXT-TABLE";#N/A,#N/A,TRUE,"STEEL";#N/A,#N/A,TRUE,"INT-Table";#N/A,#N/A,TRUE,"STEEL";#N/A,#N/A,TRUE,"Door"}</definedName>
    <definedName name="겉표지_4_1" localSheetId="3" hidden="1">{#N/A,#N/A,TRUE,"Basic";#N/A,#N/A,TRUE,"EXT-TABLE";#N/A,#N/A,TRUE,"STEEL";#N/A,#N/A,TRUE,"INT-Table";#N/A,#N/A,TRUE,"STEEL";#N/A,#N/A,TRUE,"Door"}</definedName>
    <definedName name="겉표지_4_1" hidden="1">{#N/A,#N/A,TRUE,"Basic";#N/A,#N/A,TRUE,"EXT-TABLE";#N/A,#N/A,TRUE,"STEEL";#N/A,#N/A,TRUE,"INT-Table";#N/A,#N/A,TRUE,"STEEL";#N/A,#N/A,TRUE,"Door"}</definedName>
    <definedName name="겉표지_4_2" localSheetId="2" hidden="1">{#N/A,#N/A,TRUE,"Basic";#N/A,#N/A,TRUE,"EXT-TABLE";#N/A,#N/A,TRUE,"STEEL";#N/A,#N/A,TRUE,"INT-Table";#N/A,#N/A,TRUE,"STEEL";#N/A,#N/A,TRUE,"Door"}</definedName>
    <definedName name="겉표지_4_2" localSheetId="3" hidden="1">{#N/A,#N/A,TRUE,"Basic";#N/A,#N/A,TRUE,"EXT-TABLE";#N/A,#N/A,TRUE,"STEEL";#N/A,#N/A,TRUE,"INT-Table";#N/A,#N/A,TRUE,"STEEL";#N/A,#N/A,TRUE,"Door"}</definedName>
    <definedName name="겉표지_4_2" hidden="1">{#N/A,#N/A,TRUE,"Basic";#N/A,#N/A,TRUE,"EXT-TABLE";#N/A,#N/A,TRUE,"STEEL";#N/A,#N/A,TRUE,"INT-Table";#N/A,#N/A,TRUE,"STEEL";#N/A,#N/A,TRUE,"Door"}</definedName>
    <definedName name="겉표지_5" localSheetId="2" hidden="1">{#N/A,#N/A,TRUE,"Basic";#N/A,#N/A,TRUE,"EXT-TABLE";#N/A,#N/A,TRUE,"STEEL";#N/A,#N/A,TRUE,"INT-Table";#N/A,#N/A,TRUE,"STEEL";#N/A,#N/A,TRUE,"Door"}</definedName>
    <definedName name="겉표지_5" localSheetId="3" hidden="1">{#N/A,#N/A,TRUE,"Basic";#N/A,#N/A,TRUE,"EXT-TABLE";#N/A,#N/A,TRUE,"STEEL";#N/A,#N/A,TRUE,"INT-Table";#N/A,#N/A,TRUE,"STEEL";#N/A,#N/A,TRUE,"Door"}</definedName>
    <definedName name="겉표지_5" hidden="1">{#N/A,#N/A,TRUE,"Basic";#N/A,#N/A,TRUE,"EXT-TABLE";#N/A,#N/A,TRUE,"STEEL";#N/A,#N/A,TRUE,"INT-Table";#N/A,#N/A,TRUE,"STEEL";#N/A,#N/A,TRUE,"Door"}</definedName>
    <definedName name="겉표지_5_1" localSheetId="2" hidden="1">{#N/A,#N/A,TRUE,"Basic";#N/A,#N/A,TRUE,"EXT-TABLE";#N/A,#N/A,TRUE,"STEEL";#N/A,#N/A,TRUE,"INT-Table";#N/A,#N/A,TRUE,"STEEL";#N/A,#N/A,TRUE,"Door"}</definedName>
    <definedName name="겉표지_5_1" localSheetId="3" hidden="1">{#N/A,#N/A,TRUE,"Basic";#N/A,#N/A,TRUE,"EXT-TABLE";#N/A,#N/A,TRUE,"STEEL";#N/A,#N/A,TRUE,"INT-Table";#N/A,#N/A,TRUE,"STEEL";#N/A,#N/A,TRUE,"Door"}</definedName>
    <definedName name="겉표지_5_1" hidden="1">{#N/A,#N/A,TRUE,"Basic";#N/A,#N/A,TRUE,"EXT-TABLE";#N/A,#N/A,TRUE,"STEEL";#N/A,#N/A,TRUE,"INT-Table";#N/A,#N/A,TRUE,"STEEL";#N/A,#N/A,TRUE,"Door"}</definedName>
    <definedName name="겉표지_5_2" localSheetId="2" hidden="1">{#N/A,#N/A,TRUE,"Basic";#N/A,#N/A,TRUE,"EXT-TABLE";#N/A,#N/A,TRUE,"STEEL";#N/A,#N/A,TRUE,"INT-Table";#N/A,#N/A,TRUE,"STEEL";#N/A,#N/A,TRUE,"Door"}</definedName>
    <definedName name="겉표지_5_2" localSheetId="3" hidden="1">{#N/A,#N/A,TRUE,"Basic";#N/A,#N/A,TRUE,"EXT-TABLE";#N/A,#N/A,TRUE,"STEEL";#N/A,#N/A,TRUE,"INT-Table";#N/A,#N/A,TRUE,"STEEL";#N/A,#N/A,TRUE,"Door"}</definedName>
    <definedName name="겉표지_5_2" hidden="1">{#N/A,#N/A,TRUE,"Basic";#N/A,#N/A,TRUE,"EXT-TABLE";#N/A,#N/A,TRUE,"STEEL";#N/A,#N/A,TRUE,"INT-Table";#N/A,#N/A,TRUE,"STEEL";#N/A,#N/A,TRUE,"Door"}</definedName>
    <definedName name="겡오" localSheetId="11" hidden="1">{#N/A,#N/A,FALSE,"CCTV"}</definedName>
    <definedName name="겡오" localSheetId="1" hidden="1">{#N/A,#N/A,FALSE,"CCTV"}</definedName>
    <definedName name="겡오" localSheetId="2" hidden="1">{#N/A,#N/A,FALSE,"CCTV"}</definedName>
    <definedName name="겡오" localSheetId="10" hidden="1">{#N/A,#N/A,FALSE,"CCTV"}</definedName>
    <definedName name="겡오" localSheetId="15" hidden="1">{#N/A,#N/A,FALSE,"CCTV"}</definedName>
    <definedName name="겡오" localSheetId="18" hidden="1">{#N/A,#N/A,FALSE,"CCTV"}</definedName>
    <definedName name="겡오" localSheetId="17" hidden="1">{#N/A,#N/A,FALSE,"CCTV"}</definedName>
    <definedName name="겡오" localSheetId="16" hidden="1">{#N/A,#N/A,FALSE,"CCTV"}</definedName>
    <definedName name="겡오" localSheetId="14" hidden="1">{#N/A,#N/A,FALSE,"CCTV"}</definedName>
    <definedName name="겡오" localSheetId="13" hidden="1">{#N/A,#N/A,FALSE,"CCTV"}</definedName>
    <definedName name="겡오" localSheetId="3" hidden="1">{#N/A,#N/A,FALSE,"CCTV"}</definedName>
    <definedName name="겡오" hidden="1">{#N/A,#N/A,FALSE,"CCTV"}</definedName>
    <definedName name="견적" localSheetId="2" hidden="1">{#N/A,#N/A,FALSE,"CCTV"}</definedName>
    <definedName name="견적" localSheetId="3" hidden="1">{#N/A,#N/A,FALSE,"CCTV"}</definedName>
    <definedName name="견적" hidden="1">{#N/A,#N/A,FALSE,"CCTV"}</definedName>
    <definedName name="견적2" localSheetId="2" hidden="1">{#N/A,#N/A,FALSE,"CCTV"}</definedName>
    <definedName name="견적2" localSheetId="3" hidden="1">{#N/A,#N/A,FALSE,"CCTV"}</definedName>
    <definedName name="견적2" hidden="1">{#N/A,#N/A,FALSE,"CCTV"}</definedName>
    <definedName name="견적SHEET" localSheetId="2" hidden="1">{#N/A,#N/A,FALSE,"CCTV"}</definedName>
    <definedName name="견적SHEET" localSheetId="3" hidden="1">{#N/A,#N/A,FALSE,"CCTV"}</definedName>
    <definedName name="견적SHEET" hidden="1">{#N/A,#N/A,FALSE,"CCTV"}</definedName>
    <definedName name="견적가"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견적가비교표_ACC용량변경전" hidden="1">#REF!</definedName>
    <definedName name="견적기준">#REF!</definedName>
    <definedName name="견적내역" localSheetId="11">[160]HVAC!#REF!</definedName>
    <definedName name="견적내역" localSheetId="1">[160]HVAC!#REF!</definedName>
    <definedName name="견적내역" localSheetId="2">[160]HVAC!#REF!</definedName>
    <definedName name="견적내역" localSheetId="10">[160]HVAC!#REF!</definedName>
    <definedName name="견적내역" localSheetId="15">[160]HVAC!#REF!</definedName>
    <definedName name="견적내역" localSheetId="18">[160]HVAC!#REF!</definedName>
    <definedName name="견적내역" localSheetId="17">[160]HVAC!#REF!</definedName>
    <definedName name="견적내역" localSheetId="16">[160]HVAC!#REF!</definedName>
    <definedName name="견적내역" localSheetId="14">[160]HVAC!#REF!</definedName>
    <definedName name="견적내역" localSheetId="13">[160]HVAC!#REF!</definedName>
    <definedName name="견적내역" localSheetId="3">[160]HVAC!#REF!</definedName>
    <definedName name="견적내역">[160]HVAC!#REF!</definedName>
    <definedName name="견적서" hidden="1">#REF!</definedName>
    <definedName name="견적조건" localSheetId="11" hidden="1">#N/A</definedName>
    <definedName name="견적조건" localSheetId="1" hidden="1">#N/A</definedName>
    <definedName name="견적조건" localSheetId="2" hidden="1">#N/A</definedName>
    <definedName name="견적조건" localSheetId="10" hidden="1">#N/A</definedName>
    <definedName name="견적조건" localSheetId="15" hidden="1">#N/A</definedName>
    <definedName name="견적조건" localSheetId="18" hidden="1">#N/A</definedName>
    <definedName name="견적조건" localSheetId="17" hidden="1">#N/A</definedName>
    <definedName name="견적조건" localSheetId="16" hidden="1">#N/A</definedName>
    <definedName name="견적조건" localSheetId="14" hidden="1">#N/A</definedName>
    <definedName name="견적조건" localSheetId="13" hidden="1">#N/A</definedName>
    <definedName name="견적조건" localSheetId="3" hidden="1">#N/A</definedName>
    <definedName name="견적조건" hidden="1">#N/A</definedName>
    <definedName name="견적품의서" localSheetId="2" hidden="1">{"'장비'!$A$3:$M$12"}</definedName>
    <definedName name="견적품의서" localSheetId="3" hidden="1">{"'장비'!$A$3:$M$12"}</definedName>
    <definedName name="견적품의서" hidden="1">{"'장비'!$A$3:$M$12"}</definedName>
    <definedName name="경비1" hidden="1">#REF!</definedName>
    <definedName name="계장공사" localSheetId="11" hidden="1">{#N/A,#N/A,FALSE,"CCTV"}</definedName>
    <definedName name="계장공사" localSheetId="1" hidden="1">{#N/A,#N/A,FALSE,"CCTV"}</definedName>
    <definedName name="계장공사" localSheetId="2" hidden="1">{#N/A,#N/A,FALSE,"CCTV"}</definedName>
    <definedName name="계장공사" localSheetId="10" hidden="1">{#N/A,#N/A,FALSE,"CCTV"}</definedName>
    <definedName name="계장공사" localSheetId="15" hidden="1">{#N/A,#N/A,FALSE,"CCTV"}</definedName>
    <definedName name="계장공사" localSheetId="18" hidden="1">{#N/A,#N/A,FALSE,"CCTV"}</definedName>
    <definedName name="계장공사" localSheetId="17" hidden="1">{#N/A,#N/A,FALSE,"CCTV"}</definedName>
    <definedName name="계장공사" localSheetId="16" hidden="1">{#N/A,#N/A,FALSE,"CCTV"}</definedName>
    <definedName name="계장공사" localSheetId="14" hidden="1">{#N/A,#N/A,FALSE,"CCTV"}</definedName>
    <definedName name="계장공사" localSheetId="13" hidden="1">{#N/A,#N/A,FALSE,"CCTV"}</definedName>
    <definedName name="계장공사" localSheetId="3" hidden="1">{#N/A,#N/A,FALSE,"CCTV"}</definedName>
    <definedName name="계장공사" hidden="1">{#N/A,#N/A,FALSE,"CCTV"}</definedName>
    <definedName name="계전2" hidden="1">#REF!</definedName>
    <definedName name="공장동" hidden="1">#REF!</definedName>
    <definedName name="광양1소결합리화"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광양1소결합리화"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교대펄근집계" localSheetId="2" hidden="1">{#N/A,#N/A,FALSE,"배수1"}</definedName>
    <definedName name="교대펄근집계" localSheetId="3" hidden="1">{#N/A,#N/A,FALSE,"배수1"}</definedName>
    <definedName name="교대펄근집계" hidden="1">{#N/A,#N/A,FALSE,"배수1"}</definedName>
    <definedName name="구산갑지" hidden="1">#REF!</definedName>
    <definedName name="구조물공" localSheetId="2" hidden="1">{#N/A,#N/A,FALSE,"이정표"}</definedName>
    <definedName name="구조물공" localSheetId="3" hidden="1">{#N/A,#N/A,FALSE,"이정표"}</definedName>
    <definedName name="구조물공" hidden="1">{#N/A,#N/A,FALSE,"이정표"}</definedName>
    <definedName name="구조물공사" localSheetId="2" hidden="1">{#N/A,#N/A,TRUE,"토적및재료집계";#N/A,#N/A,TRUE,"토적및재료집계";#N/A,#N/A,TRUE,"단위량"}</definedName>
    <definedName name="구조물공사" localSheetId="3" hidden="1">{#N/A,#N/A,TRUE,"토적및재료집계";#N/A,#N/A,TRUE,"토적및재료집계";#N/A,#N/A,TRUE,"단위량"}</definedName>
    <definedName name="구조물공사" hidden="1">{#N/A,#N/A,TRUE,"토적및재료집계";#N/A,#N/A,TRUE,"토적및재료집계";#N/A,#N/A,TRUE,"단위량"}</definedName>
    <definedName name="기"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계"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기계"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기계"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기구조직표" localSheetId="2" hidden="1">{"'장비'!$A$3:$M$12"}</definedName>
    <definedName name="기구조직표" localSheetId="3" hidden="1">{"'장비'!$A$3:$M$12"}</definedName>
    <definedName name="기구조직표" hidden="1">{"'장비'!$A$3:$M$12"}</definedName>
    <definedName name="기기마" hidden="1">#REF!</definedName>
    <definedName name="기자재3"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기자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김" localSheetId="2" hidden="1">{#N/A,#N/A,TRUE,"Basic";#N/A,#N/A,TRUE,"EXT-TABLE";#N/A,#N/A,TRUE,"STEEL";#N/A,#N/A,TRUE,"INT-Table";#N/A,#N/A,TRUE,"STEEL";#N/A,#N/A,TRUE,"Door"}</definedName>
    <definedName name="김" localSheetId="3" hidden="1">{#N/A,#N/A,TRUE,"Basic";#N/A,#N/A,TRUE,"EXT-TABLE";#N/A,#N/A,TRUE,"STEEL";#N/A,#N/A,TRUE,"INT-Table";#N/A,#N/A,TRUE,"STEEL";#N/A,#N/A,TRUE,"Door"}</definedName>
    <definedName name="김" hidden="1">{#N/A,#N/A,TRUE,"Basic";#N/A,#N/A,TRUE,"EXT-TABLE";#N/A,#N/A,TRUE,"STEEL";#N/A,#N/A,TRUE,"INT-Table";#N/A,#N/A,TRUE,"STEEL";#N/A,#N/A,TRUE,"Door"}</definedName>
    <definedName name="김_1" localSheetId="2" hidden="1">{#N/A,#N/A,TRUE,"Basic";#N/A,#N/A,TRUE,"EXT-TABLE";#N/A,#N/A,TRUE,"STEEL";#N/A,#N/A,TRUE,"INT-Table";#N/A,#N/A,TRUE,"STEEL";#N/A,#N/A,TRUE,"Door"}</definedName>
    <definedName name="김_1" localSheetId="3" hidden="1">{#N/A,#N/A,TRUE,"Basic";#N/A,#N/A,TRUE,"EXT-TABLE";#N/A,#N/A,TRUE,"STEEL";#N/A,#N/A,TRUE,"INT-Table";#N/A,#N/A,TRUE,"STEEL";#N/A,#N/A,TRUE,"Door"}</definedName>
    <definedName name="김_1" hidden="1">{#N/A,#N/A,TRUE,"Basic";#N/A,#N/A,TRUE,"EXT-TABLE";#N/A,#N/A,TRUE,"STEEL";#N/A,#N/A,TRUE,"INT-Table";#N/A,#N/A,TRUE,"STEEL";#N/A,#N/A,TRUE,"Door"}</definedName>
    <definedName name="김_1_1" localSheetId="2" hidden="1">{#N/A,#N/A,TRUE,"Basic";#N/A,#N/A,TRUE,"EXT-TABLE";#N/A,#N/A,TRUE,"STEEL";#N/A,#N/A,TRUE,"INT-Table";#N/A,#N/A,TRUE,"STEEL";#N/A,#N/A,TRUE,"Door"}</definedName>
    <definedName name="김_1_1" localSheetId="3" hidden="1">{#N/A,#N/A,TRUE,"Basic";#N/A,#N/A,TRUE,"EXT-TABLE";#N/A,#N/A,TRUE,"STEEL";#N/A,#N/A,TRUE,"INT-Table";#N/A,#N/A,TRUE,"STEEL";#N/A,#N/A,TRUE,"Door"}</definedName>
    <definedName name="김_1_1" hidden="1">{#N/A,#N/A,TRUE,"Basic";#N/A,#N/A,TRUE,"EXT-TABLE";#N/A,#N/A,TRUE,"STEEL";#N/A,#N/A,TRUE,"INT-Table";#N/A,#N/A,TRUE,"STEEL";#N/A,#N/A,TRUE,"Door"}</definedName>
    <definedName name="김_1_2" localSheetId="2" hidden="1">{#N/A,#N/A,TRUE,"Basic";#N/A,#N/A,TRUE,"EXT-TABLE";#N/A,#N/A,TRUE,"STEEL";#N/A,#N/A,TRUE,"INT-Table";#N/A,#N/A,TRUE,"STEEL";#N/A,#N/A,TRUE,"Door"}</definedName>
    <definedName name="김_1_2" localSheetId="3" hidden="1">{#N/A,#N/A,TRUE,"Basic";#N/A,#N/A,TRUE,"EXT-TABLE";#N/A,#N/A,TRUE,"STEEL";#N/A,#N/A,TRUE,"INT-Table";#N/A,#N/A,TRUE,"STEEL";#N/A,#N/A,TRUE,"Door"}</definedName>
    <definedName name="김_1_2" hidden="1">{#N/A,#N/A,TRUE,"Basic";#N/A,#N/A,TRUE,"EXT-TABLE";#N/A,#N/A,TRUE,"STEEL";#N/A,#N/A,TRUE,"INT-Table";#N/A,#N/A,TRUE,"STEEL";#N/A,#N/A,TRUE,"Door"}</definedName>
    <definedName name="김_2" localSheetId="2" hidden="1">{#N/A,#N/A,TRUE,"Basic";#N/A,#N/A,TRUE,"EXT-TABLE";#N/A,#N/A,TRUE,"STEEL";#N/A,#N/A,TRUE,"INT-Table";#N/A,#N/A,TRUE,"STEEL";#N/A,#N/A,TRUE,"Door"}</definedName>
    <definedName name="김_2" localSheetId="3" hidden="1">{#N/A,#N/A,TRUE,"Basic";#N/A,#N/A,TRUE,"EXT-TABLE";#N/A,#N/A,TRUE,"STEEL";#N/A,#N/A,TRUE,"INT-Table";#N/A,#N/A,TRUE,"STEEL";#N/A,#N/A,TRUE,"Door"}</definedName>
    <definedName name="김_2" hidden="1">{#N/A,#N/A,TRUE,"Basic";#N/A,#N/A,TRUE,"EXT-TABLE";#N/A,#N/A,TRUE,"STEEL";#N/A,#N/A,TRUE,"INT-Table";#N/A,#N/A,TRUE,"STEEL";#N/A,#N/A,TRUE,"Door"}</definedName>
    <definedName name="김_2_1" localSheetId="2" hidden="1">{#N/A,#N/A,TRUE,"Basic";#N/A,#N/A,TRUE,"EXT-TABLE";#N/A,#N/A,TRUE,"STEEL";#N/A,#N/A,TRUE,"INT-Table";#N/A,#N/A,TRUE,"STEEL";#N/A,#N/A,TRUE,"Door"}</definedName>
    <definedName name="김_2_1" localSheetId="3" hidden="1">{#N/A,#N/A,TRUE,"Basic";#N/A,#N/A,TRUE,"EXT-TABLE";#N/A,#N/A,TRUE,"STEEL";#N/A,#N/A,TRUE,"INT-Table";#N/A,#N/A,TRUE,"STEEL";#N/A,#N/A,TRUE,"Door"}</definedName>
    <definedName name="김_2_1" hidden="1">{#N/A,#N/A,TRUE,"Basic";#N/A,#N/A,TRUE,"EXT-TABLE";#N/A,#N/A,TRUE,"STEEL";#N/A,#N/A,TRUE,"INT-Table";#N/A,#N/A,TRUE,"STEEL";#N/A,#N/A,TRUE,"Door"}</definedName>
    <definedName name="김_2_2" localSheetId="2" hidden="1">{#N/A,#N/A,TRUE,"Basic";#N/A,#N/A,TRUE,"EXT-TABLE";#N/A,#N/A,TRUE,"STEEL";#N/A,#N/A,TRUE,"INT-Table";#N/A,#N/A,TRUE,"STEEL";#N/A,#N/A,TRUE,"Door"}</definedName>
    <definedName name="김_2_2" localSheetId="3" hidden="1">{#N/A,#N/A,TRUE,"Basic";#N/A,#N/A,TRUE,"EXT-TABLE";#N/A,#N/A,TRUE,"STEEL";#N/A,#N/A,TRUE,"INT-Table";#N/A,#N/A,TRUE,"STEEL";#N/A,#N/A,TRUE,"Door"}</definedName>
    <definedName name="김_2_2" hidden="1">{#N/A,#N/A,TRUE,"Basic";#N/A,#N/A,TRUE,"EXT-TABLE";#N/A,#N/A,TRUE,"STEEL";#N/A,#N/A,TRUE,"INT-Table";#N/A,#N/A,TRUE,"STEEL";#N/A,#N/A,TRUE,"Door"}</definedName>
    <definedName name="김_3" localSheetId="2" hidden="1">{#N/A,#N/A,TRUE,"Basic";#N/A,#N/A,TRUE,"EXT-TABLE";#N/A,#N/A,TRUE,"STEEL";#N/A,#N/A,TRUE,"INT-Table";#N/A,#N/A,TRUE,"STEEL";#N/A,#N/A,TRUE,"Door"}</definedName>
    <definedName name="김_3" localSheetId="3" hidden="1">{#N/A,#N/A,TRUE,"Basic";#N/A,#N/A,TRUE,"EXT-TABLE";#N/A,#N/A,TRUE,"STEEL";#N/A,#N/A,TRUE,"INT-Table";#N/A,#N/A,TRUE,"STEEL";#N/A,#N/A,TRUE,"Door"}</definedName>
    <definedName name="김_3" hidden="1">{#N/A,#N/A,TRUE,"Basic";#N/A,#N/A,TRUE,"EXT-TABLE";#N/A,#N/A,TRUE,"STEEL";#N/A,#N/A,TRUE,"INT-Table";#N/A,#N/A,TRUE,"STEEL";#N/A,#N/A,TRUE,"Door"}</definedName>
    <definedName name="김_3_1" localSheetId="2" hidden="1">{#N/A,#N/A,TRUE,"Basic";#N/A,#N/A,TRUE,"EXT-TABLE";#N/A,#N/A,TRUE,"STEEL";#N/A,#N/A,TRUE,"INT-Table";#N/A,#N/A,TRUE,"STEEL";#N/A,#N/A,TRUE,"Door"}</definedName>
    <definedName name="김_3_1" localSheetId="3" hidden="1">{#N/A,#N/A,TRUE,"Basic";#N/A,#N/A,TRUE,"EXT-TABLE";#N/A,#N/A,TRUE,"STEEL";#N/A,#N/A,TRUE,"INT-Table";#N/A,#N/A,TRUE,"STEEL";#N/A,#N/A,TRUE,"Door"}</definedName>
    <definedName name="김_3_1" hidden="1">{#N/A,#N/A,TRUE,"Basic";#N/A,#N/A,TRUE,"EXT-TABLE";#N/A,#N/A,TRUE,"STEEL";#N/A,#N/A,TRUE,"INT-Table";#N/A,#N/A,TRUE,"STEEL";#N/A,#N/A,TRUE,"Door"}</definedName>
    <definedName name="김_3_2" localSheetId="2" hidden="1">{#N/A,#N/A,TRUE,"Basic";#N/A,#N/A,TRUE,"EXT-TABLE";#N/A,#N/A,TRUE,"STEEL";#N/A,#N/A,TRUE,"INT-Table";#N/A,#N/A,TRUE,"STEEL";#N/A,#N/A,TRUE,"Door"}</definedName>
    <definedName name="김_3_2" localSheetId="3" hidden="1">{#N/A,#N/A,TRUE,"Basic";#N/A,#N/A,TRUE,"EXT-TABLE";#N/A,#N/A,TRUE,"STEEL";#N/A,#N/A,TRUE,"INT-Table";#N/A,#N/A,TRUE,"STEEL";#N/A,#N/A,TRUE,"Door"}</definedName>
    <definedName name="김_3_2" hidden="1">{#N/A,#N/A,TRUE,"Basic";#N/A,#N/A,TRUE,"EXT-TABLE";#N/A,#N/A,TRUE,"STEEL";#N/A,#N/A,TRUE,"INT-Table";#N/A,#N/A,TRUE,"STEEL";#N/A,#N/A,TRUE,"Door"}</definedName>
    <definedName name="김_4" localSheetId="2" hidden="1">{#N/A,#N/A,TRUE,"Basic";#N/A,#N/A,TRUE,"EXT-TABLE";#N/A,#N/A,TRUE,"STEEL";#N/A,#N/A,TRUE,"INT-Table";#N/A,#N/A,TRUE,"STEEL";#N/A,#N/A,TRUE,"Door"}</definedName>
    <definedName name="김_4" localSheetId="3" hidden="1">{#N/A,#N/A,TRUE,"Basic";#N/A,#N/A,TRUE,"EXT-TABLE";#N/A,#N/A,TRUE,"STEEL";#N/A,#N/A,TRUE,"INT-Table";#N/A,#N/A,TRUE,"STEEL";#N/A,#N/A,TRUE,"Door"}</definedName>
    <definedName name="김_4" hidden="1">{#N/A,#N/A,TRUE,"Basic";#N/A,#N/A,TRUE,"EXT-TABLE";#N/A,#N/A,TRUE,"STEEL";#N/A,#N/A,TRUE,"INT-Table";#N/A,#N/A,TRUE,"STEEL";#N/A,#N/A,TRUE,"Door"}</definedName>
    <definedName name="김_4_1" localSheetId="2" hidden="1">{#N/A,#N/A,TRUE,"Basic";#N/A,#N/A,TRUE,"EXT-TABLE";#N/A,#N/A,TRUE,"STEEL";#N/A,#N/A,TRUE,"INT-Table";#N/A,#N/A,TRUE,"STEEL";#N/A,#N/A,TRUE,"Door"}</definedName>
    <definedName name="김_4_1" localSheetId="3" hidden="1">{#N/A,#N/A,TRUE,"Basic";#N/A,#N/A,TRUE,"EXT-TABLE";#N/A,#N/A,TRUE,"STEEL";#N/A,#N/A,TRUE,"INT-Table";#N/A,#N/A,TRUE,"STEEL";#N/A,#N/A,TRUE,"Door"}</definedName>
    <definedName name="김_4_1" hidden="1">{#N/A,#N/A,TRUE,"Basic";#N/A,#N/A,TRUE,"EXT-TABLE";#N/A,#N/A,TRUE,"STEEL";#N/A,#N/A,TRUE,"INT-Table";#N/A,#N/A,TRUE,"STEEL";#N/A,#N/A,TRUE,"Door"}</definedName>
    <definedName name="김_4_2" localSheetId="2" hidden="1">{#N/A,#N/A,TRUE,"Basic";#N/A,#N/A,TRUE,"EXT-TABLE";#N/A,#N/A,TRUE,"STEEL";#N/A,#N/A,TRUE,"INT-Table";#N/A,#N/A,TRUE,"STEEL";#N/A,#N/A,TRUE,"Door"}</definedName>
    <definedName name="김_4_2" localSheetId="3" hidden="1">{#N/A,#N/A,TRUE,"Basic";#N/A,#N/A,TRUE,"EXT-TABLE";#N/A,#N/A,TRUE,"STEEL";#N/A,#N/A,TRUE,"INT-Table";#N/A,#N/A,TRUE,"STEEL";#N/A,#N/A,TRUE,"Door"}</definedName>
    <definedName name="김_4_2" hidden="1">{#N/A,#N/A,TRUE,"Basic";#N/A,#N/A,TRUE,"EXT-TABLE";#N/A,#N/A,TRUE,"STEEL";#N/A,#N/A,TRUE,"INT-Table";#N/A,#N/A,TRUE,"STEEL";#N/A,#N/A,TRUE,"Door"}</definedName>
    <definedName name="김_5" localSheetId="2" hidden="1">{#N/A,#N/A,TRUE,"Basic";#N/A,#N/A,TRUE,"EXT-TABLE";#N/A,#N/A,TRUE,"STEEL";#N/A,#N/A,TRUE,"INT-Table";#N/A,#N/A,TRUE,"STEEL";#N/A,#N/A,TRUE,"Door"}</definedName>
    <definedName name="김_5" localSheetId="3" hidden="1">{#N/A,#N/A,TRUE,"Basic";#N/A,#N/A,TRUE,"EXT-TABLE";#N/A,#N/A,TRUE,"STEEL";#N/A,#N/A,TRUE,"INT-Table";#N/A,#N/A,TRUE,"STEEL";#N/A,#N/A,TRUE,"Door"}</definedName>
    <definedName name="김_5" hidden="1">{#N/A,#N/A,TRUE,"Basic";#N/A,#N/A,TRUE,"EXT-TABLE";#N/A,#N/A,TRUE,"STEEL";#N/A,#N/A,TRUE,"INT-Table";#N/A,#N/A,TRUE,"STEEL";#N/A,#N/A,TRUE,"Door"}</definedName>
    <definedName name="김_5_1" localSheetId="2" hidden="1">{#N/A,#N/A,TRUE,"Basic";#N/A,#N/A,TRUE,"EXT-TABLE";#N/A,#N/A,TRUE,"STEEL";#N/A,#N/A,TRUE,"INT-Table";#N/A,#N/A,TRUE,"STEEL";#N/A,#N/A,TRUE,"Door"}</definedName>
    <definedName name="김_5_1" localSheetId="3" hidden="1">{#N/A,#N/A,TRUE,"Basic";#N/A,#N/A,TRUE,"EXT-TABLE";#N/A,#N/A,TRUE,"STEEL";#N/A,#N/A,TRUE,"INT-Table";#N/A,#N/A,TRUE,"STEEL";#N/A,#N/A,TRUE,"Door"}</definedName>
    <definedName name="김_5_1" hidden="1">{#N/A,#N/A,TRUE,"Basic";#N/A,#N/A,TRUE,"EXT-TABLE";#N/A,#N/A,TRUE,"STEEL";#N/A,#N/A,TRUE,"INT-Table";#N/A,#N/A,TRUE,"STEEL";#N/A,#N/A,TRUE,"Door"}</definedName>
    <definedName name="김_5_2" localSheetId="2" hidden="1">{#N/A,#N/A,TRUE,"Basic";#N/A,#N/A,TRUE,"EXT-TABLE";#N/A,#N/A,TRUE,"STEEL";#N/A,#N/A,TRUE,"INT-Table";#N/A,#N/A,TRUE,"STEEL";#N/A,#N/A,TRUE,"Door"}</definedName>
    <definedName name="김_5_2" localSheetId="3" hidden="1">{#N/A,#N/A,TRUE,"Basic";#N/A,#N/A,TRUE,"EXT-TABLE";#N/A,#N/A,TRUE,"STEEL";#N/A,#N/A,TRUE,"INT-Table";#N/A,#N/A,TRUE,"STEEL";#N/A,#N/A,TRUE,"Door"}</definedName>
    <definedName name="김_5_2" hidden="1">{#N/A,#N/A,TRUE,"Basic";#N/A,#N/A,TRUE,"EXT-TABLE";#N/A,#N/A,TRUE,"STEEL";#N/A,#N/A,TRUE,"INT-Table";#N/A,#N/A,TRUE,"STEEL";#N/A,#N/A,TRUE,"Door"}</definedName>
    <definedName name="김1" localSheetId="2" hidden="1">{#N/A,#N/A,TRUE,"Basic";#N/A,#N/A,TRUE,"EXT-TABLE";#N/A,#N/A,TRUE,"STEEL";#N/A,#N/A,TRUE,"INT-Table";#N/A,#N/A,TRUE,"STEEL";#N/A,#N/A,TRUE,"Door"}</definedName>
    <definedName name="김1" localSheetId="3" hidden="1">{#N/A,#N/A,TRUE,"Basic";#N/A,#N/A,TRUE,"EXT-TABLE";#N/A,#N/A,TRUE,"STEEL";#N/A,#N/A,TRUE,"INT-Table";#N/A,#N/A,TRUE,"STEEL";#N/A,#N/A,TRUE,"Door"}</definedName>
    <definedName name="김1" hidden="1">{#N/A,#N/A,TRUE,"Basic";#N/A,#N/A,TRUE,"EXT-TABLE";#N/A,#N/A,TRUE,"STEEL";#N/A,#N/A,TRUE,"INT-Table";#N/A,#N/A,TRUE,"STEEL";#N/A,#N/A,TRUE,"Door"}</definedName>
    <definedName name="김1_1" localSheetId="2" hidden="1">{#N/A,#N/A,TRUE,"Basic";#N/A,#N/A,TRUE,"EXT-TABLE";#N/A,#N/A,TRUE,"STEEL";#N/A,#N/A,TRUE,"INT-Table";#N/A,#N/A,TRUE,"STEEL";#N/A,#N/A,TRUE,"Door"}</definedName>
    <definedName name="김1_1" localSheetId="3" hidden="1">{#N/A,#N/A,TRUE,"Basic";#N/A,#N/A,TRUE,"EXT-TABLE";#N/A,#N/A,TRUE,"STEEL";#N/A,#N/A,TRUE,"INT-Table";#N/A,#N/A,TRUE,"STEEL";#N/A,#N/A,TRUE,"Door"}</definedName>
    <definedName name="김1_1" hidden="1">{#N/A,#N/A,TRUE,"Basic";#N/A,#N/A,TRUE,"EXT-TABLE";#N/A,#N/A,TRUE,"STEEL";#N/A,#N/A,TRUE,"INT-Table";#N/A,#N/A,TRUE,"STEEL";#N/A,#N/A,TRUE,"Door"}</definedName>
    <definedName name="김1_1_1" localSheetId="2" hidden="1">{#N/A,#N/A,TRUE,"Basic";#N/A,#N/A,TRUE,"EXT-TABLE";#N/A,#N/A,TRUE,"STEEL";#N/A,#N/A,TRUE,"INT-Table";#N/A,#N/A,TRUE,"STEEL";#N/A,#N/A,TRUE,"Door"}</definedName>
    <definedName name="김1_1_1" localSheetId="3" hidden="1">{#N/A,#N/A,TRUE,"Basic";#N/A,#N/A,TRUE,"EXT-TABLE";#N/A,#N/A,TRUE,"STEEL";#N/A,#N/A,TRUE,"INT-Table";#N/A,#N/A,TRUE,"STEEL";#N/A,#N/A,TRUE,"Door"}</definedName>
    <definedName name="김1_1_1" hidden="1">{#N/A,#N/A,TRUE,"Basic";#N/A,#N/A,TRUE,"EXT-TABLE";#N/A,#N/A,TRUE,"STEEL";#N/A,#N/A,TRUE,"INT-Table";#N/A,#N/A,TRUE,"STEEL";#N/A,#N/A,TRUE,"Door"}</definedName>
    <definedName name="김1_1_2" localSheetId="2" hidden="1">{#N/A,#N/A,TRUE,"Basic";#N/A,#N/A,TRUE,"EXT-TABLE";#N/A,#N/A,TRUE,"STEEL";#N/A,#N/A,TRUE,"INT-Table";#N/A,#N/A,TRUE,"STEEL";#N/A,#N/A,TRUE,"Door"}</definedName>
    <definedName name="김1_1_2" localSheetId="3" hidden="1">{#N/A,#N/A,TRUE,"Basic";#N/A,#N/A,TRUE,"EXT-TABLE";#N/A,#N/A,TRUE,"STEEL";#N/A,#N/A,TRUE,"INT-Table";#N/A,#N/A,TRUE,"STEEL";#N/A,#N/A,TRUE,"Door"}</definedName>
    <definedName name="김1_1_2" hidden="1">{#N/A,#N/A,TRUE,"Basic";#N/A,#N/A,TRUE,"EXT-TABLE";#N/A,#N/A,TRUE,"STEEL";#N/A,#N/A,TRUE,"INT-Table";#N/A,#N/A,TRUE,"STEEL";#N/A,#N/A,TRUE,"Door"}</definedName>
    <definedName name="김1_2" localSheetId="2" hidden="1">{#N/A,#N/A,TRUE,"Basic";#N/A,#N/A,TRUE,"EXT-TABLE";#N/A,#N/A,TRUE,"STEEL";#N/A,#N/A,TRUE,"INT-Table";#N/A,#N/A,TRUE,"STEEL";#N/A,#N/A,TRUE,"Door"}</definedName>
    <definedName name="김1_2" localSheetId="3" hidden="1">{#N/A,#N/A,TRUE,"Basic";#N/A,#N/A,TRUE,"EXT-TABLE";#N/A,#N/A,TRUE,"STEEL";#N/A,#N/A,TRUE,"INT-Table";#N/A,#N/A,TRUE,"STEEL";#N/A,#N/A,TRUE,"Door"}</definedName>
    <definedName name="김1_2" hidden="1">{#N/A,#N/A,TRUE,"Basic";#N/A,#N/A,TRUE,"EXT-TABLE";#N/A,#N/A,TRUE,"STEEL";#N/A,#N/A,TRUE,"INT-Table";#N/A,#N/A,TRUE,"STEEL";#N/A,#N/A,TRUE,"Door"}</definedName>
    <definedName name="김1_2_1" localSheetId="2" hidden="1">{#N/A,#N/A,TRUE,"Basic";#N/A,#N/A,TRUE,"EXT-TABLE";#N/A,#N/A,TRUE,"STEEL";#N/A,#N/A,TRUE,"INT-Table";#N/A,#N/A,TRUE,"STEEL";#N/A,#N/A,TRUE,"Door"}</definedName>
    <definedName name="김1_2_1" localSheetId="3" hidden="1">{#N/A,#N/A,TRUE,"Basic";#N/A,#N/A,TRUE,"EXT-TABLE";#N/A,#N/A,TRUE,"STEEL";#N/A,#N/A,TRUE,"INT-Table";#N/A,#N/A,TRUE,"STEEL";#N/A,#N/A,TRUE,"Door"}</definedName>
    <definedName name="김1_2_1" hidden="1">{#N/A,#N/A,TRUE,"Basic";#N/A,#N/A,TRUE,"EXT-TABLE";#N/A,#N/A,TRUE,"STEEL";#N/A,#N/A,TRUE,"INT-Table";#N/A,#N/A,TRUE,"STEEL";#N/A,#N/A,TRUE,"Door"}</definedName>
    <definedName name="김1_2_2" localSheetId="2" hidden="1">{#N/A,#N/A,TRUE,"Basic";#N/A,#N/A,TRUE,"EXT-TABLE";#N/A,#N/A,TRUE,"STEEL";#N/A,#N/A,TRUE,"INT-Table";#N/A,#N/A,TRUE,"STEEL";#N/A,#N/A,TRUE,"Door"}</definedName>
    <definedName name="김1_2_2" localSheetId="3" hidden="1">{#N/A,#N/A,TRUE,"Basic";#N/A,#N/A,TRUE,"EXT-TABLE";#N/A,#N/A,TRUE,"STEEL";#N/A,#N/A,TRUE,"INT-Table";#N/A,#N/A,TRUE,"STEEL";#N/A,#N/A,TRUE,"Door"}</definedName>
    <definedName name="김1_2_2" hidden="1">{#N/A,#N/A,TRUE,"Basic";#N/A,#N/A,TRUE,"EXT-TABLE";#N/A,#N/A,TRUE,"STEEL";#N/A,#N/A,TRUE,"INT-Table";#N/A,#N/A,TRUE,"STEEL";#N/A,#N/A,TRUE,"Door"}</definedName>
    <definedName name="김1_3" localSheetId="2" hidden="1">{#N/A,#N/A,TRUE,"Basic";#N/A,#N/A,TRUE,"EXT-TABLE";#N/A,#N/A,TRUE,"STEEL";#N/A,#N/A,TRUE,"INT-Table";#N/A,#N/A,TRUE,"STEEL";#N/A,#N/A,TRUE,"Door"}</definedName>
    <definedName name="김1_3" localSheetId="3" hidden="1">{#N/A,#N/A,TRUE,"Basic";#N/A,#N/A,TRUE,"EXT-TABLE";#N/A,#N/A,TRUE,"STEEL";#N/A,#N/A,TRUE,"INT-Table";#N/A,#N/A,TRUE,"STEEL";#N/A,#N/A,TRUE,"Door"}</definedName>
    <definedName name="김1_3" hidden="1">{#N/A,#N/A,TRUE,"Basic";#N/A,#N/A,TRUE,"EXT-TABLE";#N/A,#N/A,TRUE,"STEEL";#N/A,#N/A,TRUE,"INT-Table";#N/A,#N/A,TRUE,"STEEL";#N/A,#N/A,TRUE,"Door"}</definedName>
    <definedName name="김1_3_1" localSheetId="2" hidden="1">{#N/A,#N/A,TRUE,"Basic";#N/A,#N/A,TRUE,"EXT-TABLE";#N/A,#N/A,TRUE,"STEEL";#N/A,#N/A,TRUE,"INT-Table";#N/A,#N/A,TRUE,"STEEL";#N/A,#N/A,TRUE,"Door"}</definedName>
    <definedName name="김1_3_1" localSheetId="3" hidden="1">{#N/A,#N/A,TRUE,"Basic";#N/A,#N/A,TRUE,"EXT-TABLE";#N/A,#N/A,TRUE,"STEEL";#N/A,#N/A,TRUE,"INT-Table";#N/A,#N/A,TRUE,"STEEL";#N/A,#N/A,TRUE,"Door"}</definedName>
    <definedName name="김1_3_1" hidden="1">{#N/A,#N/A,TRUE,"Basic";#N/A,#N/A,TRUE,"EXT-TABLE";#N/A,#N/A,TRUE,"STEEL";#N/A,#N/A,TRUE,"INT-Table";#N/A,#N/A,TRUE,"STEEL";#N/A,#N/A,TRUE,"Door"}</definedName>
    <definedName name="김1_3_2" localSheetId="2" hidden="1">{#N/A,#N/A,TRUE,"Basic";#N/A,#N/A,TRUE,"EXT-TABLE";#N/A,#N/A,TRUE,"STEEL";#N/A,#N/A,TRUE,"INT-Table";#N/A,#N/A,TRUE,"STEEL";#N/A,#N/A,TRUE,"Door"}</definedName>
    <definedName name="김1_3_2" localSheetId="3" hidden="1">{#N/A,#N/A,TRUE,"Basic";#N/A,#N/A,TRUE,"EXT-TABLE";#N/A,#N/A,TRUE,"STEEL";#N/A,#N/A,TRUE,"INT-Table";#N/A,#N/A,TRUE,"STEEL";#N/A,#N/A,TRUE,"Door"}</definedName>
    <definedName name="김1_3_2" hidden="1">{#N/A,#N/A,TRUE,"Basic";#N/A,#N/A,TRUE,"EXT-TABLE";#N/A,#N/A,TRUE,"STEEL";#N/A,#N/A,TRUE,"INT-Table";#N/A,#N/A,TRUE,"STEEL";#N/A,#N/A,TRUE,"Door"}</definedName>
    <definedName name="김1_4" localSheetId="2" hidden="1">{#N/A,#N/A,TRUE,"Basic";#N/A,#N/A,TRUE,"EXT-TABLE";#N/A,#N/A,TRUE,"STEEL";#N/A,#N/A,TRUE,"INT-Table";#N/A,#N/A,TRUE,"STEEL";#N/A,#N/A,TRUE,"Door"}</definedName>
    <definedName name="김1_4" localSheetId="3" hidden="1">{#N/A,#N/A,TRUE,"Basic";#N/A,#N/A,TRUE,"EXT-TABLE";#N/A,#N/A,TRUE,"STEEL";#N/A,#N/A,TRUE,"INT-Table";#N/A,#N/A,TRUE,"STEEL";#N/A,#N/A,TRUE,"Door"}</definedName>
    <definedName name="김1_4" hidden="1">{#N/A,#N/A,TRUE,"Basic";#N/A,#N/A,TRUE,"EXT-TABLE";#N/A,#N/A,TRUE,"STEEL";#N/A,#N/A,TRUE,"INT-Table";#N/A,#N/A,TRUE,"STEEL";#N/A,#N/A,TRUE,"Door"}</definedName>
    <definedName name="김1_4_1" localSheetId="2" hidden="1">{#N/A,#N/A,TRUE,"Basic";#N/A,#N/A,TRUE,"EXT-TABLE";#N/A,#N/A,TRUE,"STEEL";#N/A,#N/A,TRUE,"INT-Table";#N/A,#N/A,TRUE,"STEEL";#N/A,#N/A,TRUE,"Door"}</definedName>
    <definedName name="김1_4_1" localSheetId="3" hidden="1">{#N/A,#N/A,TRUE,"Basic";#N/A,#N/A,TRUE,"EXT-TABLE";#N/A,#N/A,TRUE,"STEEL";#N/A,#N/A,TRUE,"INT-Table";#N/A,#N/A,TRUE,"STEEL";#N/A,#N/A,TRUE,"Door"}</definedName>
    <definedName name="김1_4_1" hidden="1">{#N/A,#N/A,TRUE,"Basic";#N/A,#N/A,TRUE,"EXT-TABLE";#N/A,#N/A,TRUE,"STEEL";#N/A,#N/A,TRUE,"INT-Table";#N/A,#N/A,TRUE,"STEEL";#N/A,#N/A,TRUE,"Door"}</definedName>
    <definedName name="김1_4_2" localSheetId="2" hidden="1">{#N/A,#N/A,TRUE,"Basic";#N/A,#N/A,TRUE,"EXT-TABLE";#N/A,#N/A,TRUE,"STEEL";#N/A,#N/A,TRUE,"INT-Table";#N/A,#N/A,TRUE,"STEEL";#N/A,#N/A,TRUE,"Door"}</definedName>
    <definedName name="김1_4_2" localSheetId="3" hidden="1">{#N/A,#N/A,TRUE,"Basic";#N/A,#N/A,TRUE,"EXT-TABLE";#N/A,#N/A,TRUE,"STEEL";#N/A,#N/A,TRUE,"INT-Table";#N/A,#N/A,TRUE,"STEEL";#N/A,#N/A,TRUE,"Door"}</definedName>
    <definedName name="김1_4_2" hidden="1">{#N/A,#N/A,TRUE,"Basic";#N/A,#N/A,TRUE,"EXT-TABLE";#N/A,#N/A,TRUE,"STEEL";#N/A,#N/A,TRUE,"INT-Table";#N/A,#N/A,TRUE,"STEEL";#N/A,#N/A,TRUE,"Door"}</definedName>
    <definedName name="김1_5" localSheetId="2" hidden="1">{#N/A,#N/A,TRUE,"Basic";#N/A,#N/A,TRUE,"EXT-TABLE";#N/A,#N/A,TRUE,"STEEL";#N/A,#N/A,TRUE,"INT-Table";#N/A,#N/A,TRUE,"STEEL";#N/A,#N/A,TRUE,"Door"}</definedName>
    <definedName name="김1_5" localSheetId="3" hidden="1">{#N/A,#N/A,TRUE,"Basic";#N/A,#N/A,TRUE,"EXT-TABLE";#N/A,#N/A,TRUE,"STEEL";#N/A,#N/A,TRUE,"INT-Table";#N/A,#N/A,TRUE,"STEEL";#N/A,#N/A,TRUE,"Door"}</definedName>
    <definedName name="김1_5" hidden="1">{#N/A,#N/A,TRUE,"Basic";#N/A,#N/A,TRUE,"EXT-TABLE";#N/A,#N/A,TRUE,"STEEL";#N/A,#N/A,TRUE,"INT-Table";#N/A,#N/A,TRUE,"STEEL";#N/A,#N/A,TRUE,"Door"}</definedName>
    <definedName name="김1_5_1" localSheetId="2" hidden="1">{#N/A,#N/A,TRUE,"Basic";#N/A,#N/A,TRUE,"EXT-TABLE";#N/A,#N/A,TRUE,"STEEL";#N/A,#N/A,TRUE,"INT-Table";#N/A,#N/A,TRUE,"STEEL";#N/A,#N/A,TRUE,"Door"}</definedName>
    <definedName name="김1_5_1" localSheetId="3" hidden="1">{#N/A,#N/A,TRUE,"Basic";#N/A,#N/A,TRUE,"EXT-TABLE";#N/A,#N/A,TRUE,"STEEL";#N/A,#N/A,TRUE,"INT-Table";#N/A,#N/A,TRUE,"STEEL";#N/A,#N/A,TRUE,"Door"}</definedName>
    <definedName name="김1_5_1" hidden="1">{#N/A,#N/A,TRUE,"Basic";#N/A,#N/A,TRUE,"EXT-TABLE";#N/A,#N/A,TRUE,"STEEL";#N/A,#N/A,TRUE,"INT-Table";#N/A,#N/A,TRUE,"STEEL";#N/A,#N/A,TRUE,"Door"}</definedName>
    <definedName name="김1_5_2" localSheetId="2" hidden="1">{#N/A,#N/A,TRUE,"Basic";#N/A,#N/A,TRUE,"EXT-TABLE";#N/A,#N/A,TRUE,"STEEL";#N/A,#N/A,TRUE,"INT-Table";#N/A,#N/A,TRUE,"STEEL";#N/A,#N/A,TRUE,"Door"}</definedName>
    <definedName name="김1_5_2" localSheetId="3" hidden="1">{#N/A,#N/A,TRUE,"Basic";#N/A,#N/A,TRUE,"EXT-TABLE";#N/A,#N/A,TRUE,"STEEL";#N/A,#N/A,TRUE,"INT-Table";#N/A,#N/A,TRUE,"STEEL";#N/A,#N/A,TRUE,"Door"}</definedName>
    <definedName name="김1_5_2" hidden="1">{#N/A,#N/A,TRUE,"Basic";#N/A,#N/A,TRUE,"EXT-TABLE";#N/A,#N/A,TRUE,"STEEL";#N/A,#N/A,TRUE,"INT-Table";#N/A,#N/A,TRUE,"STEEL";#N/A,#N/A,TRUE,"Door"}</definedName>
    <definedName name="김3" localSheetId="2" hidden="1">{#N/A,#N/A,TRUE,"Basic";#N/A,#N/A,TRUE,"EXT-TABLE";#N/A,#N/A,TRUE,"STEEL";#N/A,#N/A,TRUE,"INT-Table";#N/A,#N/A,TRUE,"STEEL";#N/A,#N/A,TRUE,"Door"}</definedName>
    <definedName name="김3" localSheetId="3" hidden="1">{#N/A,#N/A,TRUE,"Basic";#N/A,#N/A,TRUE,"EXT-TABLE";#N/A,#N/A,TRUE,"STEEL";#N/A,#N/A,TRUE,"INT-Table";#N/A,#N/A,TRUE,"STEEL";#N/A,#N/A,TRUE,"Door"}</definedName>
    <definedName name="김3" hidden="1">{#N/A,#N/A,TRUE,"Basic";#N/A,#N/A,TRUE,"EXT-TABLE";#N/A,#N/A,TRUE,"STEEL";#N/A,#N/A,TRUE,"INT-Table";#N/A,#N/A,TRUE,"STEEL";#N/A,#N/A,TRUE,"Door"}</definedName>
    <definedName name="김3_1" localSheetId="2" hidden="1">{#N/A,#N/A,TRUE,"Basic";#N/A,#N/A,TRUE,"EXT-TABLE";#N/A,#N/A,TRUE,"STEEL";#N/A,#N/A,TRUE,"INT-Table";#N/A,#N/A,TRUE,"STEEL";#N/A,#N/A,TRUE,"Door"}</definedName>
    <definedName name="김3_1" localSheetId="3" hidden="1">{#N/A,#N/A,TRUE,"Basic";#N/A,#N/A,TRUE,"EXT-TABLE";#N/A,#N/A,TRUE,"STEEL";#N/A,#N/A,TRUE,"INT-Table";#N/A,#N/A,TRUE,"STEEL";#N/A,#N/A,TRUE,"Door"}</definedName>
    <definedName name="김3_1" hidden="1">{#N/A,#N/A,TRUE,"Basic";#N/A,#N/A,TRUE,"EXT-TABLE";#N/A,#N/A,TRUE,"STEEL";#N/A,#N/A,TRUE,"INT-Table";#N/A,#N/A,TRUE,"STEEL";#N/A,#N/A,TRUE,"Door"}</definedName>
    <definedName name="김3_1_1" localSheetId="2" hidden="1">{#N/A,#N/A,TRUE,"Basic";#N/A,#N/A,TRUE,"EXT-TABLE";#N/A,#N/A,TRUE,"STEEL";#N/A,#N/A,TRUE,"INT-Table";#N/A,#N/A,TRUE,"STEEL";#N/A,#N/A,TRUE,"Door"}</definedName>
    <definedName name="김3_1_1" localSheetId="3" hidden="1">{#N/A,#N/A,TRUE,"Basic";#N/A,#N/A,TRUE,"EXT-TABLE";#N/A,#N/A,TRUE,"STEEL";#N/A,#N/A,TRUE,"INT-Table";#N/A,#N/A,TRUE,"STEEL";#N/A,#N/A,TRUE,"Door"}</definedName>
    <definedName name="김3_1_1" hidden="1">{#N/A,#N/A,TRUE,"Basic";#N/A,#N/A,TRUE,"EXT-TABLE";#N/A,#N/A,TRUE,"STEEL";#N/A,#N/A,TRUE,"INT-Table";#N/A,#N/A,TRUE,"STEEL";#N/A,#N/A,TRUE,"Door"}</definedName>
    <definedName name="김3_1_2" localSheetId="2" hidden="1">{#N/A,#N/A,TRUE,"Basic";#N/A,#N/A,TRUE,"EXT-TABLE";#N/A,#N/A,TRUE,"STEEL";#N/A,#N/A,TRUE,"INT-Table";#N/A,#N/A,TRUE,"STEEL";#N/A,#N/A,TRUE,"Door"}</definedName>
    <definedName name="김3_1_2" localSheetId="3" hidden="1">{#N/A,#N/A,TRUE,"Basic";#N/A,#N/A,TRUE,"EXT-TABLE";#N/A,#N/A,TRUE,"STEEL";#N/A,#N/A,TRUE,"INT-Table";#N/A,#N/A,TRUE,"STEEL";#N/A,#N/A,TRUE,"Door"}</definedName>
    <definedName name="김3_1_2" hidden="1">{#N/A,#N/A,TRUE,"Basic";#N/A,#N/A,TRUE,"EXT-TABLE";#N/A,#N/A,TRUE,"STEEL";#N/A,#N/A,TRUE,"INT-Table";#N/A,#N/A,TRUE,"STEEL";#N/A,#N/A,TRUE,"Door"}</definedName>
    <definedName name="김3_2" localSheetId="2" hidden="1">{#N/A,#N/A,TRUE,"Basic";#N/A,#N/A,TRUE,"EXT-TABLE";#N/A,#N/A,TRUE,"STEEL";#N/A,#N/A,TRUE,"INT-Table";#N/A,#N/A,TRUE,"STEEL";#N/A,#N/A,TRUE,"Door"}</definedName>
    <definedName name="김3_2" localSheetId="3" hidden="1">{#N/A,#N/A,TRUE,"Basic";#N/A,#N/A,TRUE,"EXT-TABLE";#N/A,#N/A,TRUE,"STEEL";#N/A,#N/A,TRUE,"INT-Table";#N/A,#N/A,TRUE,"STEEL";#N/A,#N/A,TRUE,"Door"}</definedName>
    <definedName name="김3_2" hidden="1">{#N/A,#N/A,TRUE,"Basic";#N/A,#N/A,TRUE,"EXT-TABLE";#N/A,#N/A,TRUE,"STEEL";#N/A,#N/A,TRUE,"INT-Table";#N/A,#N/A,TRUE,"STEEL";#N/A,#N/A,TRUE,"Door"}</definedName>
    <definedName name="김3_2_1" localSheetId="2" hidden="1">{#N/A,#N/A,TRUE,"Basic";#N/A,#N/A,TRUE,"EXT-TABLE";#N/A,#N/A,TRUE,"STEEL";#N/A,#N/A,TRUE,"INT-Table";#N/A,#N/A,TRUE,"STEEL";#N/A,#N/A,TRUE,"Door"}</definedName>
    <definedName name="김3_2_1" localSheetId="3" hidden="1">{#N/A,#N/A,TRUE,"Basic";#N/A,#N/A,TRUE,"EXT-TABLE";#N/A,#N/A,TRUE,"STEEL";#N/A,#N/A,TRUE,"INT-Table";#N/A,#N/A,TRUE,"STEEL";#N/A,#N/A,TRUE,"Door"}</definedName>
    <definedName name="김3_2_1" hidden="1">{#N/A,#N/A,TRUE,"Basic";#N/A,#N/A,TRUE,"EXT-TABLE";#N/A,#N/A,TRUE,"STEEL";#N/A,#N/A,TRUE,"INT-Table";#N/A,#N/A,TRUE,"STEEL";#N/A,#N/A,TRUE,"Door"}</definedName>
    <definedName name="김3_2_2" localSheetId="2" hidden="1">{#N/A,#N/A,TRUE,"Basic";#N/A,#N/A,TRUE,"EXT-TABLE";#N/A,#N/A,TRUE,"STEEL";#N/A,#N/A,TRUE,"INT-Table";#N/A,#N/A,TRUE,"STEEL";#N/A,#N/A,TRUE,"Door"}</definedName>
    <definedName name="김3_2_2" localSheetId="3" hidden="1">{#N/A,#N/A,TRUE,"Basic";#N/A,#N/A,TRUE,"EXT-TABLE";#N/A,#N/A,TRUE,"STEEL";#N/A,#N/A,TRUE,"INT-Table";#N/A,#N/A,TRUE,"STEEL";#N/A,#N/A,TRUE,"Door"}</definedName>
    <definedName name="김3_2_2" hidden="1">{#N/A,#N/A,TRUE,"Basic";#N/A,#N/A,TRUE,"EXT-TABLE";#N/A,#N/A,TRUE,"STEEL";#N/A,#N/A,TRUE,"INT-Table";#N/A,#N/A,TRUE,"STEEL";#N/A,#N/A,TRUE,"Door"}</definedName>
    <definedName name="김3_3" localSheetId="2" hidden="1">{#N/A,#N/A,TRUE,"Basic";#N/A,#N/A,TRUE,"EXT-TABLE";#N/A,#N/A,TRUE,"STEEL";#N/A,#N/A,TRUE,"INT-Table";#N/A,#N/A,TRUE,"STEEL";#N/A,#N/A,TRUE,"Door"}</definedName>
    <definedName name="김3_3" localSheetId="3" hidden="1">{#N/A,#N/A,TRUE,"Basic";#N/A,#N/A,TRUE,"EXT-TABLE";#N/A,#N/A,TRUE,"STEEL";#N/A,#N/A,TRUE,"INT-Table";#N/A,#N/A,TRUE,"STEEL";#N/A,#N/A,TRUE,"Door"}</definedName>
    <definedName name="김3_3" hidden="1">{#N/A,#N/A,TRUE,"Basic";#N/A,#N/A,TRUE,"EXT-TABLE";#N/A,#N/A,TRUE,"STEEL";#N/A,#N/A,TRUE,"INT-Table";#N/A,#N/A,TRUE,"STEEL";#N/A,#N/A,TRUE,"Door"}</definedName>
    <definedName name="김3_3_1" localSheetId="2" hidden="1">{#N/A,#N/A,TRUE,"Basic";#N/A,#N/A,TRUE,"EXT-TABLE";#N/A,#N/A,TRUE,"STEEL";#N/A,#N/A,TRUE,"INT-Table";#N/A,#N/A,TRUE,"STEEL";#N/A,#N/A,TRUE,"Door"}</definedName>
    <definedName name="김3_3_1" localSheetId="3" hidden="1">{#N/A,#N/A,TRUE,"Basic";#N/A,#N/A,TRUE,"EXT-TABLE";#N/A,#N/A,TRUE,"STEEL";#N/A,#N/A,TRUE,"INT-Table";#N/A,#N/A,TRUE,"STEEL";#N/A,#N/A,TRUE,"Door"}</definedName>
    <definedName name="김3_3_1" hidden="1">{#N/A,#N/A,TRUE,"Basic";#N/A,#N/A,TRUE,"EXT-TABLE";#N/A,#N/A,TRUE,"STEEL";#N/A,#N/A,TRUE,"INT-Table";#N/A,#N/A,TRUE,"STEEL";#N/A,#N/A,TRUE,"Door"}</definedName>
    <definedName name="김3_3_2" localSheetId="2" hidden="1">{#N/A,#N/A,TRUE,"Basic";#N/A,#N/A,TRUE,"EXT-TABLE";#N/A,#N/A,TRUE,"STEEL";#N/A,#N/A,TRUE,"INT-Table";#N/A,#N/A,TRUE,"STEEL";#N/A,#N/A,TRUE,"Door"}</definedName>
    <definedName name="김3_3_2" localSheetId="3" hidden="1">{#N/A,#N/A,TRUE,"Basic";#N/A,#N/A,TRUE,"EXT-TABLE";#N/A,#N/A,TRUE,"STEEL";#N/A,#N/A,TRUE,"INT-Table";#N/A,#N/A,TRUE,"STEEL";#N/A,#N/A,TRUE,"Door"}</definedName>
    <definedName name="김3_3_2" hidden="1">{#N/A,#N/A,TRUE,"Basic";#N/A,#N/A,TRUE,"EXT-TABLE";#N/A,#N/A,TRUE,"STEEL";#N/A,#N/A,TRUE,"INT-Table";#N/A,#N/A,TRUE,"STEEL";#N/A,#N/A,TRUE,"Door"}</definedName>
    <definedName name="김3_4" localSheetId="2" hidden="1">{#N/A,#N/A,TRUE,"Basic";#N/A,#N/A,TRUE,"EXT-TABLE";#N/A,#N/A,TRUE,"STEEL";#N/A,#N/A,TRUE,"INT-Table";#N/A,#N/A,TRUE,"STEEL";#N/A,#N/A,TRUE,"Door"}</definedName>
    <definedName name="김3_4" localSheetId="3" hidden="1">{#N/A,#N/A,TRUE,"Basic";#N/A,#N/A,TRUE,"EXT-TABLE";#N/A,#N/A,TRUE,"STEEL";#N/A,#N/A,TRUE,"INT-Table";#N/A,#N/A,TRUE,"STEEL";#N/A,#N/A,TRUE,"Door"}</definedName>
    <definedName name="김3_4" hidden="1">{#N/A,#N/A,TRUE,"Basic";#N/A,#N/A,TRUE,"EXT-TABLE";#N/A,#N/A,TRUE,"STEEL";#N/A,#N/A,TRUE,"INT-Table";#N/A,#N/A,TRUE,"STEEL";#N/A,#N/A,TRUE,"Door"}</definedName>
    <definedName name="김3_4_1" localSheetId="2" hidden="1">{#N/A,#N/A,TRUE,"Basic";#N/A,#N/A,TRUE,"EXT-TABLE";#N/A,#N/A,TRUE,"STEEL";#N/A,#N/A,TRUE,"INT-Table";#N/A,#N/A,TRUE,"STEEL";#N/A,#N/A,TRUE,"Door"}</definedName>
    <definedName name="김3_4_1" localSheetId="3" hidden="1">{#N/A,#N/A,TRUE,"Basic";#N/A,#N/A,TRUE,"EXT-TABLE";#N/A,#N/A,TRUE,"STEEL";#N/A,#N/A,TRUE,"INT-Table";#N/A,#N/A,TRUE,"STEEL";#N/A,#N/A,TRUE,"Door"}</definedName>
    <definedName name="김3_4_1" hidden="1">{#N/A,#N/A,TRUE,"Basic";#N/A,#N/A,TRUE,"EXT-TABLE";#N/A,#N/A,TRUE,"STEEL";#N/A,#N/A,TRUE,"INT-Table";#N/A,#N/A,TRUE,"STEEL";#N/A,#N/A,TRUE,"Door"}</definedName>
    <definedName name="김3_4_2" localSheetId="2" hidden="1">{#N/A,#N/A,TRUE,"Basic";#N/A,#N/A,TRUE,"EXT-TABLE";#N/A,#N/A,TRUE,"STEEL";#N/A,#N/A,TRUE,"INT-Table";#N/A,#N/A,TRUE,"STEEL";#N/A,#N/A,TRUE,"Door"}</definedName>
    <definedName name="김3_4_2" localSheetId="3" hidden="1">{#N/A,#N/A,TRUE,"Basic";#N/A,#N/A,TRUE,"EXT-TABLE";#N/A,#N/A,TRUE,"STEEL";#N/A,#N/A,TRUE,"INT-Table";#N/A,#N/A,TRUE,"STEEL";#N/A,#N/A,TRUE,"Door"}</definedName>
    <definedName name="김3_4_2" hidden="1">{#N/A,#N/A,TRUE,"Basic";#N/A,#N/A,TRUE,"EXT-TABLE";#N/A,#N/A,TRUE,"STEEL";#N/A,#N/A,TRUE,"INT-Table";#N/A,#N/A,TRUE,"STEEL";#N/A,#N/A,TRUE,"Door"}</definedName>
    <definedName name="김3_5" localSheetId="2" hidden="1">{#N/A,#N/A,TRUE,"Basic";#N/A,#N/A,TRUE,"EXT-TABLE";#N/A,#N/A,TRUE,"STEEL";#N/A,#N/A,TRUE,"INT-Table";#N/A,#N/A,TRUE,"STEEL";#N/A,#N/A,TRUE,"Door"}</definedName>
    <definedName name="김3_5" localSheetId="3" hidden="1">{#N/A,#N/A,TRUE,"Basic";#N/A,#N/A,TRUE,"EXT-TABLE";#N/A,#N/A,TRUE,"STEEL";#N/A,#N/A,TRUE,"INT-Table";#N/A,#N/A,TRUE,"STEEL";#N/A,#N/A,TRUE,"Door"}</definedName>
    <definedName name="김3_5" hidden="1">{#N/A,#N/A,TRUE,"Basic";#N/A,#N/A,TRUE,"EXT-TABLE";#N/A,#N/A,TRUE,"STEEL";#N/A,#N/A,TRUE,"INT-Table";#N/A,#N/A,TRUE,"STEEL";#N/A,#N/A,TRUE,"Door"}</definedName>
    <definedName name="김3_5_1" localSheetId="2" hidden="1">{#N/A,#N/A,TRUE,"Basic";#N/A,#N/A,TRUE,"EXT-TABLE";#N/A,#N/A,TRUE,"STEEL";#N/A,#N/A,TRUE,"INT-Table";#N/A,#N/A,TRUE,"STEEL";#N/A,#N/A,TRUE,"Door"}</definedName>
    <definedName name="김3_5_1" localSheetId="3" hidden="1">{#N/A,#N/A,TRUE,"Basic";#N/A,#N/A,TRUE,"EXT-TABLE";#N/A,#N/A,TRUE,"STEEL";#N/A,#N/A,TRUE,"INT-Table";#N/A,#N/A,TRUE,"STEEL";#N/A,#N/A,TRUE,"Door"}</definedName>
    <definedName name="김3_5_1" hidden="1">{#N/A,#N/A,TRUE,"Basic";#N/A,#N/A,TRUE,"EXT-TABLE";#N/A,#N/A,TRUE,"STEEL";#N/A,#N/A,TRUE,"INT-Table";#N/A,#N/A,TRUE,"STEEL";#N/A,#N/A,TRUE,"Door"}</definedName>
    <definedName name="김3_5_2" localSheetId="2" hidden="1">{#N/A,#N/A,TRUE,"Basic";#N/A,#N/A,TRUE,"EXT-TABLE";#N/A,#N/A,TRUE,"STEEL";#N/A,#N/A,TRUE,"INT-Table";#N/A,#N/A,TRUE,"STEEL";#N/A,#N/A,TRUE,"Door"}</definedName>
    <definedName name="김3_5_2" localSheetId="3" hidden="1">{#N/A,#N/A,TRUE,"Basic";#N/A,#N/A,TRUE,"EXT-TABLE";#N/A,#N/A,TRUE,"STEEL";#N/A,#N/A,TRUE,"INT-Table";#N/A,#N/A,TRUE,"STEEL";#N/A,#N/A,TRUE,"Door"}</definedName>
    <definedName name="김3_5_2" hidden="1">{#N/A,#N/A,TRUE,"Basic";#N/A,#N/A,TRUE,"EXT-TABLE";#N/A,#N/A,TRUE,"STEEL";#N/A,#N/A,TRUE,"INT-Table";#N/A,#N/A,TRUE,"STEEL";#N/A,#N/A,TRUE,"Door"}</definedName>
    <definedName name="ㄳ" localSheetId="2" hidden="1">{#N/A,#N/A,FALSE,"단가표지"}</definedName>
    <definedName name="ㄳ" localSheetId="3" hidden="1">{#N/A,#N/A,FALSE,"단가표지"}</definedName>
    <definedName name="ㄳ" hidden="1">{#N/A,#N/A,FALSE,"단가표지"}</definedName>
    <definedName name="ㄴ" localSheetId="2" hidden="1">{"'장비'!$A$3:$M$12"}</definedName>
    <definedName name="ㄴ" localSheetId="3" hidden="1">{"'장비'!$A$3:$M$12"}</definedName>
    <definedName name="ㄴ" hidden="1">{"'장비'!$A$3:$M$12"}</definedName>
    <definedName name="ㄴㄴ" localSheetId="2" hidden="1">{#N/A,#N/A,FALSE,"표지목차"}</definedName>
    <definedName name="ㄴㄴ" localSheetId="3" hidden="1">{#N/A,#N/A,FALSE,"표지목차"}</definedName>
    <definedName name="ㄴㄴ" hidden="1">{#N/A,#N/A,FALSE,"표지목차"}</definedName>
    <definedName name="ㄴㄴㄴ" localSheetId="2" hidden="1">{#N/A,#N/A,FALSE,"포장2"}</definedName>
    <definedName name="ㄴㄴㄴ" localSheetId="3" hidden="1">{#N/A,#N/A,FALSE,"포장2"}</definedName>
    <definedName name="ㄴㄴㄴ" hidden="1">{#N/A,#N/A,FALSE,"포장2"}</definedName>
    <definedName name="ㄴㄹㄴㄹ" localSheetId="2" hidden="1">{#N/A,#N/A,FALSE,"혼합골재"}</definedName>
    <definedName name="ㄴㄹㄴㄹ" localSheetId="3" hidden="1">{#N/A,#N/A,FALSE,"혼합골재"}</definedName>
    <definedName name="ㄴㄹㄴㄹ" hidden="1">{#N/A,#N/A,FALSE,"혼합골재"}</definedName>
    <definedName name="ㄴㄹㅇㄹㅇ" localSheetId="2" hidden="1">{#N/A,#N/A,FALSE,"2~8번"}</definedName>
    <definedName name="ㄴㄹㅇㄹㅇ" localSheetId="3" hidden="1">{#N/A,#N/A,FALSE,"2~8번"}</definedName>
    <definedName name="ㄴㄹㅇㄹㅇ" hidden="1">{#N/A,#N/A,FALSE,"2~8번"}</definedName>
    <definedName name="ㄴㄻㄴㅇ" localSheetId="2" hidden="1">{#N/A,#N/A,FALSE,"조골재"}</definedName>
    <definedName name="ㄴㄻㄴㅇ" localSheetId="3" hidden="1">{#N/A,#N/A,FALSE,"조골재"}</definedName>
    <definedName name="ㄴㄻㄴㅇ" hidden="1">{#N/A,#N/A,FALSE,"조골재"}</definedName>
    <definedName name="ㄴㅁㄹㄴㅁㅇㄴㅇㅁㄹㄴ" localSheetId="2" hidden="1">{#N/A,#N/A,FALSE,"단가표지"}</definedName>
    <definedName name="ㄴㅁㄹㄴㅁㅇㄴㅇㅁㄹㄴ" localSheetId="3" hidden="1">{#N/A,#N/A,FALSE,"단가표지"}</definedName>
    <definedName name="ㄴㅁㄹㄴㅁㅇㄴㅇㅁㄹㄴ" hidden="1">{#N/A,#N/A,FALSE,"단가표지"}</definedName>
    <definedName name="ㄴㅁㄹㅈㄹ" localSheetId="11" hidden="1">#N/A</definedName>
    <definedName name="ㄴㅁㄹㅈㄹ" localSheetId="1" hidden="1">#N/A</definedName>
    <definedName name="ㄴㅁㄹㅈㄹ" localSheetId="2" hidden="1">#N/A</definedName>
    <definedName name="ㄴㅁㄹㅈㄹ" localSheetId="10" hidden="1">#N/A</definedName>
    <definedName name="ㄴㅁㄹㅈㄹ" localSheetId="15" hidden="1">#N/A</definedName>
    <definedName name="ㄴㅁㄹㅈㄹ" localSheetId="18" hidden="1">#N/A</definedName>
    <definedName name="ㄴㅁㄹㅈㄹ" localSheetId="17" hidden="1">#N/A</definedName>
    <definedName name="ㄴㅁㄹㅈㄹ" localSheetId="16" hidden="1">#N/A</definedName>
    <definedName name="ㄴㅁㄹㅈㄹ" localSheetId="14" hidden="1">#N/A</definedName>
    <definedName name="ㄴㅁㄹㅈㄹ" localSheetId="13" hidden="1">#N/A</definedName>
    <definedName name="ㄴㅁㄹㅈㄹ" localSheetId="3" hidden="1">#N/A</definedName>
    <definedName name="ㄴㅁㄹㅈㄹ" hidden="1">#N/A</definedName>
    <definedName name="ㄴㅇ"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ㄴㅇ"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ㄴㅇ"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ㄴㅇㄹ" localSheetId="11" hidden="1">{#N/A,#N/A,FALSE,"CCTV"}</definedName>
    <definedName name="ㄴㅇㄹ" localSheetId="1" hidden="1">{#N/A,#N/A,FALSE,"CCTV"}</definedName>
    <definedName name="ㄴㅇㄹ" localSheetId="2" hidden="1">{#N/A,#N/A,FALSE,"CCTV"}</definedName>
    <definedName name="ㄴㅇㄹ" localSheetId="10" hidden="1">{#N/A,#N/A,FALSE,"CCTV"}</definedName>
    <definedName name="ㄴㅇㄹ" localSheetId="15" hidden="1">{#N/A,#N/A,FALSE,"CCTV"}</definedName>
    <definedName name="ㄴㅇㄹ" localSheetId="18" hidden="1">{#N/A,#N/A,FALSE,"CCTV"}</definedName>
    <definedName name="ㄴㅇㄹ" localSheetId="17" hidden="1">{#N/A,#N/A,FALSE,"CCTV"}</definedName>
    <definedName name="ㄴㅇㄹ" localSheetId="16" hidden="1">{#N/A,#N/A,FALSE,"CCTV"}</definedName>
    <definedName name="ㄴㅇㄹ" localSheetId="14" hidden="1">{#N/A,#N/A,FALSE,"CCTV"}</definedName>
    <definedName name="ㄴㅇㄹ" localSheetId="13" hidden="1">{#N/A,#N/A,FALSE,"CCTV"}</definedName>
    <definedName name="ㄴㅇㄹ" localSheetId="3" hidden="1">{#N/A,#N/A,FALSE,"CCTV"}</definedName>
    <definedName name="ㄴㅇㄹ" hidden="1">{#N/A,#N/A,FALSE,"CCTV"}</definedName>
    <definedName name="ㄴㅇㅀ" localSheetId="2" hidden="1">{#N/A,#N/A,FALSE,"토공2"}</definedName>
    <definedName name="ㄴㅇㅀ" localSheetId="3" hidden="1">{#N/A,#N/A,FALSE,"토공2"}</definedName>
    <definedName name="ㄴㅇㅀ" hidden="1">{#N/A,#N/A,FALSE,"토공2"}</definedName>
    <definedName name="나" localSheetId="2" hidden="1">{#N/A,#N/A,FALSE,"2~8번"}</definedName>
    <definedName name="나" localSheetId="3" hidden="1">{#N/A,#N/A,FALSE,"2~8번"}</definedName>
    <definedName name="나" hidden="1">{#N/A,#N/A,FALSE,"2~8번"}</definedName>
    <definedName name="나나" localSheetId="2" hidden="1">{#N/A,#N/A,FALSE,"2~8번"}</definedName>
    <definedName name="나나" localSheetId="3" hidden="1">{#N/A,#N/A,FALSE,"2~8번"}</definedName>
    <definedName name="나나" hidden="1">{#N/A,#N/A,FALSE,"2~8번"}</definedName>
    <definedName name="나나나" localSheetId="2" hidden="1">{#N/A,#N/A,FALSE,"속도"}</definedName>
    <definedName name="나나나" localSheetId="3" hidden="1">{#N/A,#N/A,FALSE,"속도"}</definedName>
    <definedName name="나나나" hidden="1">{#N/A,#N/A,FALSE,"속도"}</definedName>
    <definedName name="나나나나나" localSheetId="2" hidden="1">{#N/A,#N/A,FALSE,"2~8번"}</definedName>
    <definedName name="나나나나나" localSheetId="3" hidden="1">{#N/A,#N/A,FALSE,"2~8번"}</definedName>
    <definedName name="나나나나나" hidden="1">{#N/A,#N/A,FALSE,"2~8번"}</definedName>
    <definedName name="나나나나나나나나" localSheetId="2" hidden="1">{#N/A,#N/A,FALSE,"혼합골재"}</definedName>
    <definedName name="나나나나나나나나" localSheetId="3" hidden="1">{#N/A,#N/A,FALSE,"혼합골재"}</definedName>
    <definedName name="나나나나나나나나" hidden="1">{#N/A,#N/A,FALSE,"혼합골재"}</definedName>
    <definedName name="나나나나나나나나난" localSheetId="2" hidden="1">{#N/A,#N/A,FALSE,"표지목차"}</definedName>
    <definedName name="나나나나나나나나난" localSheetId="3" hidden="1">{#N/A,#N/A,FALSE,"표지목차"}</definedName>
    <definedName name="나나나나나나나나난" hidden="1">{#N/A,#N/A,FALSE,"표지목차"}</definedName>
    <definedName name="나나아" localSheetId="2" hidden="1">{#N/A,#N/A,FALSE,"2~8번"}</definedName>
    <definedName name="나나아" localSheetId="3" hidden="1">{#N/A,#N/A,FALSE,"2~8번"}</definedName>
    <definedName name="나나아" hidden="1">{#N/A,#N/A,FALSE,"2~8번"}</definedName>
    <definedName name="나이로" localSheetId="2" hidden="1">{#N/A,#N/A,FALSE,"속도"}</definedName>
    <definedName name="나이로" localSheetId="3" hidden="1">{#N/A,#N/A,FALSE,"속도"}</definedName>
    <definedName name="나이로" hidden="1">{#N/A,#N/A,FALSE,"속도"}</definedName>
    <definedName name="내부거래분"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부거래분"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부거래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역" localSheetId="2" hidden="1">{#N/A,#N/A,FALSE,"CCTV"}</definedName>
    <definedName name="내역" localSheetId="3" hidden="1">{#N/A,#N/A,FALSE,"CCTV"}</definedName>
    <definedName name="내역" hidden="1">{#N/A,#N/A,FALSE,"CCTV"}</definedName>
    <definedName name="내역노무"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역노무"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내역노무"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냐" localSheetId="2" hidden="1">{#N/A,#N/A,FALSE,"혼합골재"}</definedName>
    <definedName name="냐" localSheetId="3" hidden="1">{#N/A,#N/A,FALSE,"혼합골재"}</definedName>
    <definedName name="냐" hidden="1">{#N/A,#N/A,FALSE,"혼합골재"}</definedName>
    <definedName name="넣러" localSheetId="2" hidden="1">{#N/A,#N/A,FALSE,"표지목차"}</definedName>
    <definedName name="넣러" localSheetId="3" hidden="1">{#N/A,#N/A,FALSE,"표지목차"}</definedName>
    <definedName name="넣러" hidden="1">{#N/A,#N/A,FALSE,"표지목차"}</definedName>
    <definedName name="년배관실적" localSheetId="11" hidden="1">{"'EOMS'!$E$20"}</definedName>
    <definedName name="년배관실적" localSheetId="1" hidden="1">{"'EOMS'!$E$20"}</definedName>
    <definedName name="년배관실적" localSheetId="2" hidden="1">{"'EOMS'!$E$20"}</definedName>
    <definedName name="년배관실적" localSheetId="10" hidden="1">{"'EOMS'!$E$20"}</definedName>
    <definedName name="년배관실적" localSheetId="15" hidden="1">{"'EOMS'!$E$20"}</definedName>
    <definedName name="년배관실적" localSheetId="18" hidden="1">{"'EOMS'!$E$20"}</definedName>
    <definedName name="년배관실적" localSheetId="17" hidden="1">{"'EOMS'!$E$20"}</definedName>
    <definedName name="년배관실적" localSheetId="16" hidden="1">{"'EOMS'!$E$20"}</definedName>
    <definedName name="년배관실적" localSheetId="14" hidden="1">{"'EOMS'!$E$20"}</definedName>
    <definedName name="년배관실적" localSheetId="13" hidden="1">{"'EOMS'!$E$20"}</definedName>
    <definedName name="년배관실적" localSheetId="3" hidden="1">{"'EOMS'!$E$20"}</definedName>
    <definedName name="년배관실적" hidden="1">{"'EOMS'!$E$20"}</definedName>
    <definedName name="노" hidden="1">#REF!</definedName>
    <definedName name="노무비내역"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노무비내역"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노무비내역"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노트" localSheetId="2" hidden="1">{#N/A,#N/A,TRUE,"총괄"}</definedName>
    <definedName name="노트" localSheetId="3" hidden="1">{#N/A,#N/A,TRUE,"총괄"}</definedName>
    <definedName name="노트" hidden="1">{#N/A,#N/A,TRUE,"총괄"}</definedName>
    <definedName name="놓ㄹ노" localSheetId="2" hidden="1">{#N/A,#N/A,FALSE,"골재소요량";#N/A,#N/A,FALSE,"골재소요량"}</definedName>
    <definedName name="놓ㄹ노" localSheetId="3" hidden="1">{#N/A,#N/A,FALSE,"골재소요량";#N/A,#N/A,FALSE,"골재소요량"}</definedName>
    <definedName name="놓ㄹ노" hidden="1">{#N/A,#N/A,FALSE,"골재소요량";#N/A,#N/A,FALSE,"골재소요량"}</definedName>
    <definedName name="ㄶ뫃ㄴㅁㄹㄴㅁㄹㄴㅇ" localSheetId="2" hidden="1">{#N/A,#N/A,FALSE,"부대2"}</definedName>
    <definedName name="ㄶ뫃ㄴㅁㄹㄴㅁㄹㄴㅇ" localSheetId="3" hidden="1">{#N/A,#N/A,FALSE,"부대2"}</definedName>
    <definedName name="ㄶ뫃ㄴㅁㄹㄴㅁㄹㄴㅇ" hidden="1">{#N/A,#N/A,FALSE,"부대2"}</definedName>
    <definedName name="ㄶㅇㅀㄴㅇ" localSheetId="2" hidden="1">{#N/A,#N/A,FALSE,"표지목차"}</definedName>
    <definedName name="ㄶㅇㅀㄴㅇ" localSheetId="3" hidden="1">{#N/A,#N/A,FALSE,"표지목차"}</definedName>
    <definedName name="ㄶㅇㅀㄴㅇ" hidden="1">{#N/A,#N/A,FALSE,"표지목차"}</definedName>
    <definedName name="ㄷㄱ" localSheetId="2" hidden="1">{#N/A,#N/A,FALSE,"단가표지"}</definedName>
    <definedName name="ㄷㄱ" localSheetId="3" hidden="1">{#N/A,#N/A,FALSE,"단가표지"}</definedName>
    <definedName name="ㄷㄱ" hidden="1">{#N/A,#N/A,FALSE,"단가표지"}</definedName>
    <definedName name="ㄷㄳ" localSheetId="2" hidden="1">{"'장비'!$A$3:$M$12"}</definedName>
    <definedName name="ㄷㄳ" localSheetId="3" hidden="1">{"'장비'!$A$3:$M$12"}</definedName>
    <definedName name="ㄷㄳ" hidden="1">{"'장비'!$A$3:$M$12"}</definedName>
    <definedName name="ㄷㄷㄷ" localSheetId="2" hidden="1">{#N/A,#N/A,FALSE,"운반시간"}</definedName>
    <definedName name="ㄷㄷㄷ" localSheetId="3" hidden="1">{#N/A,#N/A,FALSE,"운반시간"}</definedName>
    <definedName name="ㄷㄷㄷ" hidden="1">{#N/A,#N/A,FALSE,"운반시간"}</definedName>
    <definedName name="ㄷㄷㄷㄷ" localSheetId="2" hidden="1">{"'장비'!$A$3:$M$12"}</definedName>
    <definedName name="ㄷㄷㄷㄷ" localSheetId="3" hidden="1">{"'장비'!$A$3:$M$12"}</definedName>
    <definedName name="ㄷㄷㄷㄷ" hidden="1">{"'장비'!$A$3:$M$12"}</definedName>
    <definedName name="ㄷㄷㄷㄷㄷ"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ㄷㄷㄷㄷㄷ"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ㄷㄷㄷㄷㄷ"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ㄷㄷㄷㄷㄷㄷㄷㄷ" localSheetId="2" hidden="1">{"'설비가동율'!$A$2:$O$45"}</definedName>
    <definedName name="ㄷㄷㄷㄷㄷㄷㄷㄷ" localSheetId="3" hidden="1">{"'설비가동율'!$A$2:$O$45"}</definedName>
    <definedName name="ㄷㄷㄷㄷㄷㄷㄷㄷ" hidden="1">{"'설비가동율'!$A$2:$O$45"}</definedName>
    <definedName name="ㄷㅈㅂㄷ" localSheetId="2" hidden="1">{"'장비'!$A$3:$M$12"}</definedName>
    <definedName name="ㄷㅈㅂㄷ" localSheetId="3" hidden="1">{"'장비'!$A$3:$M$12"}</definedName>
    <definedName name="ㄷㅈㅂㄷ" hidden="1">{"'장비'!$A$3:$M$12"}</definedName>
    <definedName name="ㄷㅎㄹㅇ" localSheetId="11" hidden="1">#N/A</definedName>
    <definedName name="ㄷㅎㄹㅇ" localSheetId="1" hidden="1">#N/A</definedName>
    <definedName name="ㄷㅎㄹㅇ" localSheetId="2" hidden="1">#N/A</definedName>
    <definedName name="ㄷㅎㄹㅇ" localSheetId="10" hidden="1">#N/A</definedName>
    <definedName name="ㄷㅎㄹㅇ" localSheetId="15" hidden="1">#N/A</definedName>
    <definedName name="ㄷㅎㄹㅇ" localSheetId="18" hidden="1">#N/A</definedName>
    <definedName name="ㄷㅎㄹㅇ" localSheetId="17" hidden="1">#N/A</definedName>
    <definedName name="ㄷㅎㄹㅇ" localSheetId="16" hidden="1">#N/A</definedName>
    <definedName name="ㄷㅎㄹㅇ" localSheetId="14" hidden="1">#N/A</definedName>
    <definedName name="ㄷㅎㄹㅇ" localSheetId="13" hidden="1">#N/A</definedName>
    <definedName name="ㄷㅎㄹㅇ" localSheetId="3" hidden="1">#N/A</definedName>
    <definedName name="ㄷㅎㄹㅇ" hidden="1">#N/A</definedName>
    <definedName name="단가___kW">#REF!</definedName>
    <definedName name="단가비교">#N/A</definedName>
    <definedName name="단가확정분내역" hidden="1">#REF!</definedName>
    <definedName name="단가확정분집계표" hidden="1">#REF!</definedName>
    <definedName name="당초계획" hidden="1">#REF!</definedName>
    <definedName name="도면외주" hidden="1">#REF!</definedName>
    <definedName name="도면용역비" hidden="1">#REF!</definedName>
    <definedName name="동영" localSheetId="2" hidden="1">{#N/A,#N/A,FALSE,"CCTV"}</definedName>
    <definedName name="동영" localSheetId="3" hidden="1">{#N/A,#N/A,FALSE,"CCTV"}</definedName>
    <definedName name="동영" hidden="1">{#N/A,#N/A,FALSE,"CCTV"}</definedName>
    <definedName name="되" localSheetId="2" hidden="1">{#N/A,#N/A,FALSE,"운반시간"}</definedName>
    <definedName name="되" localSheetId="3" hidden="1">{#N/A,#N/A,FALSE,"운반시간"}</definedName>
    <definedName name="되" hidden="1">{#N/A,#N/A,FALSE,"운반시간"}</definedName>
    <definedName name="ㄹㄴㅇㄻㄴ" localSheetId="2" hidden="1">{#N/A,#N/A,FALSE,"단가표지"}</definedName>
    <definedName name="ㄹㄴㅇㄻㄴ" localSheetId="3" hidden="1">{#N/A,#N/A,FALSE,"단가표지"}</definedName>
    <definedName name="ㄹㄴㅇㄻㄴ" hidden="1">{#N/A,#N/A,FALSE,"단가표지"}</definedName>
    <definedName name="ㄹㄴ웋" localSheetId="2" hidden="1">{#N/A,#N/A,FALSE,"운반시간"}</definedName>
    <definedName name="ㄹㄴ웋" localSheetId="3" hidden="1">{#N/A,#N/A,FALSE,"운반시간"}</definedName>
    <definedName name="ㄹㄴ웋" hidden="1">{#N/A,#N/A,FALSE,"운반시간"}</definedName>
    <definedName name="ㄹㄹ" localSheetId="2" hidden="1">{"'장비'!$A$3:$M$12"}</definedName>
    <definedName name="ㄹㄹ" localSheetId="3" hidden="1">{"'장비'!$A$3:$M$12"}</definedName>
    <definedName name="ㄹㄹ" hidden="1">{"'장비'!$A$3:$M$12"}</definedName>
    <definedName name="ㄹㄹㄹ" localSheetId="2" hidden="1">{"'장비'!$A$3:$M$12"}</definedName>
    <definedName name="ㄹㄹㄹ" localSheetId="3" hidden="1">{"'장비'!$A$3:$M$12"}</definedName>
    <definedName name="ㄹㄹㄹ" hidden="1">{"'장비'!$A$3:$M$12"}</definedName>
    <definedName name="ㄹㄹㄹㄹㄹㄹㄹㄹ" localSheetId="2" hidden="1">{"'설비가동율'!$A$2:$O$45"}</definedName>
    <definedName name="ㄹㄹㄹㄹㄹㄹㄹㄹ" localSheetId="3" hidden="1">{"'설비가동율'!$A$2:$O$45"}</definedName>
    <definedName name="ㄹㄹㄹㄹㄹㄹㄹㄹ" hidden="1">{"'설비가동율'!$A$2:$O$45"}</definedName>
    <definedName name="ㄹㅇㄴ" localSheetId="2" hidden="1">{"'Sheet1'!$L$16"}</definedName>
    <definedName name="ㄹㅇㄴ" localSheetId="3" hidden="1">{"'Sheet1'!$L$16"}</definedName>
    <definedName name="ㄹㅇㄴ" hidden="1">{"'Sheet1'!$L$16"}</definedName>
    <definedName name="ㄹㅇㄹ" localSheetId="2" hidden="1">{#N/A,#N/A,FALSE,"혼합골재"}</definedName>
    <definedName name="ㄹㅇㄹ" localSheetId="3" hidden="1">{#N/A,#N/A,FALSE,"혼합골재"}</definedName>
    <definedName name="ㄹㅇㄹ" hidden="1">{#N/A,#N/A,FALSE,"혼합골재"}</definedName>
    <definedName name="ㄹㅇㅎㄴㅇ" localSheetId="2" hidden="1">{#N/A,#N/A,FALSE,"조골재"}</definedName>
    <definedName name="ㄹㅇㅎㄴㅇ" localSheetId="3" hidden="1">{#N/A,#N/A,FALSE,"조골재"}</definedName>
    <definedName name="ㄹㅇㅎㄴㅇ" hidden="1">{#N/A,#N/A,FALSE,"조골재"}</definedName>
    <definedName name="래그" localSheetId="2" hidden="1">{#N/A,#N/A,FALSE,"CCTV"}</definedName>
    <definedName name="래그" localSheetId="3" hidden="1">{#N/A,#N/A,FALSE,"CCTV"}</definedName>
    <definedName name="래그" hidden="1">{#N/A,#N/A,FALSE,"CCTV"}</definedName>
    <definedName name="로ㅓ허ㅗ하" localSheetId="2" hidden="1">{"'자리배치도'!$AG$1:$CI$28"}</definedName>
    <definedName name="로ㅓ허ㅗ하" localSheetId="3" hidden="1">{"'자리배치도'!$AG$1:$CI$28"}</definedName>
    <definedName name="로ㅓ허ㅗ하" hidden="1">{"'자리배치도'!$AG$1:$CI$28"}</definedName>
    <definedName name="ㄻㄴㄹㅇㄴㅁ" localSheetId="2" hidden="1">{#N/A,#N/A,FALSE,"운반시간"}</definedName>
    <definedName name="ㄻㄴㄹㅇㄴㅁ" localSheetId="3" hidden="1">{#N/A,#N/A,FALSE,"운반시간"}</definedName>
    <definedName name="ㄻㄴㄹㅇㄴㅁ" hidden="1">{#N/A,#N/A,FALSE,"운반시간"}</definedName>
    <definedName name="ㄻㄴㅇㄻㄴ" localSheetId="2" hidden="1">{#N/A,#N/A,FALSE,"단가표지"}</definedName>
    <definedName name="ㄻㄴㅇㄻㄴ" localSheetId="3" hidden="1">{#N/A,#N/A,FALSE,"단가표지"}</definedName>
    <definedName name="ㄻㄴㅇㄻㄴ" hidden="1">{#N/A,#N/A,FALSE,"단가표지"}</definedName>
    <definedName name="ㄻㄴㅇㄻㄴㄹ" localSheetId="2" hidden="1">{#N/A,#N/A,FALSE,"2~8번"}</definedName>
    <definedName name="ㄻㄴㅇㄻㄴㄹ" localSheetId="3" hidden="1">{#N/A,#N/A,FALSE,"2~8번"}</definedName>
    <definedName name="ㄻㄴㅇㄻㄴㄹ" hidden="1">{#N/A,#N/A,FALSE,"2~8번"}</definedName>
    <definedName name="ㄻㄴㅇㄻㄴㄻㄴㅁㄴ" localSheetId="2" hidden="1">{#N/A,#N/A,FALSE,"단가표지"}</definedName>
    <definedName name="ㄻㄴㅇㄻㄴㄻㄴㅁㄴ" localSheetId="3" hidden="1">{#N/A,#N/A,FALSE,"단가표지"}</definedName>
    <definedName name="ㄻㄴㅇㄻㄴㄻㄴㅁㄴ" hidden="1">{#N/A,#N/A,FALSE,"단가표지"}</definedName>
    <definedName name="ㄻㄴㅇㄻㄴㅁ" localSheetId="2" hidden="1">{#N/A,#N/A,FALSE,"운반시간"}</definedName>
    <definedName name="ㄻㄴㅇㄻㄴㅁ" localSheetId="3" hidden="1">{#N/A,#N/A,FALSE,"운반시간"}</definedName>
    <definedName name="ㄻㄴㅇㄻㄴㅁ" hidden="1">{#N/A,#N/A,FALSE,"운반시간"}</definedName>
    <definedName name="ㄻㄴㅇㄻㄴㅇ" localSheetId="2" hidden="1">{#N/A,#N/A,FALSE,"단가표지"}</definedName>
    <definedName name="ㄻㄴㅇㄻㄴㅇ" localSheetId="3" hidden="1">{#N/A,#N/A,FALSE,"단가표지"}</definedName>
    <definedName name="ㄻㄴㅇㄻㄴㅇ" hidden="1">{#N/A,#N/A,FALSE,"단가표지"}</definedName>
    <definedName name="ㄻㄴㅇㄻㄴㅇㄻ" localSheetId="2" hidden="1">{#N/A,#N/A,FALSE,"표지목차"}</definedName>
    <definedName name="ㄻㄴㅇㄻㄴㅇㄻ" localSheetId="3" hidden="1">{#N/A,#N/A,FALSE,"표지목차"}</definedName>
    <definedName name="ㄻㄴㅇㄻㄴㅇㄻ" hidden="1">{#N/A,#N/A,FALSE,"표지목차"}</definedName>
    <definedName name="ㄻㄴㅇㅁㄴㅇ" localSheetId="2" hidden="1">{#N/A,#N/A,FALSE,"단가표지"}</definedName>
    <definedName name="ㄻㄴㅇㅁㄴㅇ" localSheetId="3" hidden="1">{#N/A,#N/A,FALSE,"단가표지"}</definedName>
    <definedName name="ㄻㄴㅇㅁㄴㅇ" hidden="1">{#N/A,#N/A,FALSE,"단가표지"}</definedName>
    <definedName name="ㄻㅁ" localSheetId="2" hidden="1">{#N/A,#N/A,FALSE,"조골재"}</definedName>
    <definedName name="ㄻㅁ" localSheetId="3" hidden="1">{#N/A,#N/A,FALSE,"조골재"}</definedName>
    <definedName name="ㄻㅁ" hidden="1">{#N/A,#N/A,FALSE,"조골재"}</definedName>
    <definedName name="ㅀㅇㅁ" localSheetId="2" hidden="1">{#N/A,#N/A,FALSE,"골재소요량";#N/A,#N/A,FALSE,"골재소요량"}</definedName>
    <definedName name="ㅀㅇㅁ" localSheetId="3" hidden="1">{#N/A,#N/A,FALSE,"골재소요량";#N/A,#N/A,FALSE,"골재소요량"}</definedName>
    <definedName name="ㅀㅇㅁ" hidden="1">{#N/A,#N/A,FALSE,"골재소요량";#N/A,#N/A,FALSE,"골재소요량"}</definedName>
    <definedName name="ㅁ" localSheetId="11" hidden="1">{#N/A,#N/A,FALSE,"CCTV"}</definedName>
    <definedName name="ㅁ" localSheetId="1" hidden="1">{#N/A,#N/A,FALSE,"CCTV"}</definedName>
    <definedName name="ㅁ" localSheetId="2" hidden="1">{#N/A,#N/A,FALSE,"CCTV"}</definedName>
    <definedName name="ㅁ" localSheetId="10" hidden="1">{#N/A,#N/A,FALSE,"CCTV"}</definedName>
    <definedName name="ㅁ" localSheetId="15" hidden="1">{#N/A,#N/A,FALSE,"CCTV"}</definedName>
    <definedName name="ㅁ" localSheetId="18" hidden="1">{#N/A,#N/A,FALSE,"CCTV"}</definedName>
    <definedName name="ㅁ" localSheetId="17" hidden="1">{#N/A,#N/A,FALSE,"CCTV"}</definedName>
    <definedName name="ㅁ" localSheetId="16" hidden="1">{#N/A,#N/A,FALSE,"CCTV"}</definedName>
    <definedName name="ㅁ" localSheetId="14" hidden="1">{#N/A,#N/A,FALSE,"CCTV"}</definedName>
    <definedName name="ㅁ" localSheetId="13" hidden="1">{#N/A,#N/A,FALSE,"CCTV"}</definedName>
    <definedName name="ㅁ" localSheetId="3" hidden="1">{#N/A,#N/A,FALSE,"CCTV"}</definedName>
    <definedName name="ㅁ" hidden="1">{#N/A,#N/A,FALSE,"CCTV"}</definedName>
    <definedName name="ㅁ300">#REF!</definedName>
    <definedName name="ㅁㄴㄹㄴ" localSheetId="2" hidden="1">{#N/A,#N/A,FALSE,"운반시간"}</definedName>
    <definedName name="ㅁㄴㄹㄴ" localSheetId="3" hidden="1">{#N/A,#N/A,FALSE,"운반시간"}</definedName>
    <definedName name="ㅁㄴㄹㄴ" hidden="1">{#N/A,#N/A,FALSE,"운반시간"}</definedName>
    <definedName name="ㅁㄴㄹㄴㅁㄹㄴㅁㄻㄻㅁㅁㅁㅁ" localSheetId="2" hidden="1">{#N/A,#N/A,FALSE,"혼합골재"}</definedName>
    <definedName name="ㅁㄴㄹㄴㅁㄹㄴㅁㄻㄻㅁㅁㅁㅁ" localSheetId="3" hidden="1">{#N/A,#N/A,FALSE,"혼합골재"}</definedName>
    <definedName name="ㅁㄴㄹㄴㅁㄹㄴㅁㄻㄻㅁㅁㅁㅁ" hidden="1">{#N/A,#N/A,FALSE,"혼합골재"}</definedName>
    <definedName name="ㅁㄴㄹㅇㅁ" localSheetId="2" hidden="1">{#N/A,#N/A,FALSE,"단가표지"}</definedName>
    <definedName name="ㅁㄴㄹㅇㅁ" localSheetId="3" hidden="1">{#N/A,#N/A,FALSE,"단가표지"}</definedName>
    <definedName name="ㅁㄴㄹㅇㅁ" hidden="1">{#N/A,#N/A,FALSE,"단가표지"}</definedName>
    <definedName name="ㅁㄴㅇ" hidden="1">#REF!</definedName>
    <definedName name="ㅁㄴㅇㄹ호" localSheetId="2" hidden="1">{#N/A,#N/A,FALSE,"토공2"}</definedName>
    <definedName name="ㅁㄴㅇㄹ호" localSheetId="3" hidden="1">{#N/A,#N/A,FALSE,"토공2"}</definedName>
    <definedName name="ㅁㄴㅇㄹ호" hidden="1">{#N/A,#N/A,FALSE,"토공2"}</definedName>
    <definedName name="ㅁㄶㄷㅎㄴㄹㅇㄴ" localSheetId="2" hidden="1">{#N/A,#N/A,FALSE,"배수1"}</definedName>
    <definedName name="ㅁㄶㄷㅎㄴㄹㅇㄴ" localSheetId="3" hidden="1">{#N/A,#N/A,FALSE,"배수1"}</definedName>
    <definedName name="ㅁㄶㄷㅎㄴㄹㅇㄴ" hidden="1">{#N/A,#N/A,FALSE,"배수1"}</definedName>
    <definedName name="ㅁㄹ" localSheetId="2" hidden="1">{#N/A,#N/A,FALSE,"속도"}</definedName>
    <definedName name="ㅁㄹ" localSheetId="3" hidden="1">{#N/A,#N/A,FALSE,"속도"}</definedName>
    <definedName name="ㅁㄹ" hidden="1">{#N/A,#N/A,FALSE,"속도"}</definedName>
    <definedName name="ㅁㄹㄴㄻㄴㄹㄴㅁㄹㄴㅇㄹㄴㅇㄹ" localSheetId="2" hidden="1">{#N/A,#N/A,FALSE,"포장2"}</definedName>
    <definedName name="ㅁㄹㄴㄻㄴㄹㄴㅁㄹㄴㅇㄹㄴㅇㄹ" localSheetId="3" hidden="1">{#N/A,#N/A,FALSE,"포장2"}</definedName>
    <definedName name="ㅁㄹㄴㄻㄴㄹㄴㅁㄹㄴㅇㄹㄴㅇㄹ" hidden="1">{#N/A,#N/A,FALSE,"포장2"}</definedName>
    <definedName name="ㅁㄹㄴㅇ" localSheetId="2" hidden="1">{#N/A,#N/A,FALSE,"단가표지"}</definedName>
    <definedName name="ㅁㄹㄴㅇ" localSheetId="3" hidden="1">{#N/A,#N/A,FALSE,"단가표지"}</definedName>
    <definedName name="ㅁㄹㄴㅇ" hidden="1">{#N/A,#N/A,FALSE,"단가표지"}</definedName>
    <definedName name="ㅁㄹㄴㅇㄹㄴㅁㄹ" localSheetId="2" hidden="1">{#N/A,#N/A,FALSE,"포장1";#N/A,#N/A,FALSE,"포장1"}</definedName>
    <definedName name="ㅁㄹㄴㅇㄹㄴㅁㄹ" localSheetId="3" hidden="1">{#N/A,#N/A,FALSE,"포장1";#N/A,#N/A,FALSE,"포장1"}</definedName>
    <definedName name="ㅁㄹㄴㅇㄹㄴㅁㄹ" hidden="1">{#N/A,#N/A,FALSE,"포장1";#N/A,#N/A,FALSE,"포장1"}</definedName>
    <definedName name="ㅁㄹㄴㅇㄻㄴㄹ" localSheetId="2" hidden="1">{#N/A,#N/A,FALSE,"골재소요량";#N/A,#N/A,FALSE,"골재소요량"}</definedName>
    <definedName name="ㅁㄹㄴㅇㄻㄴㄹ" localSheetId="3" hidden="1">{#N/A,#N/A,FALSE,"골재소요량";#N/A,#N/A,FALSE,"골재소요량"}</definedName>
    <definedName name="ㅁㄹㄴㅇㄻㄴㄹ" hidden="1">{#N/A,#N/A,FALSE,"골재소요량";#N/A,#N/A,FALSE,"골재소요량"}</definedName>
    <definedName name="ㅁㄹㄴㅇㅁ" localSheetId="2" hidden="1">{#N/A,#N/A,FALSE,"표지목차"}</definedName>
    <definedName name="ㅁㄹㄴㅇㅁ" localSheetId="3" hidden="1">{#N/A,#N/A,FALSE,"표지목차"}</definedName>
    <definedName name="ㅁㄹㄴㅇㅁ" hidden="1">{#N/A,#N/A,FALSE,"표지목차"}</definedName>
    <definedName name="ㅁㄹㄴㅇㅁㄻㄹㄴㅁㄹ" localSheetId="2" hidden="1">{#N/A,#N/A,FALSE,"조골재"}</definedName>
    <definedName name="ㅁㄹㄴㅇㅁㄻㄹㄴㅁㄹ" localSheetId="3" hidden="1">{#N/A,#N/A,FALSE,"조골재"}</definedName>
    <definedName name="ㅁㄹㄴㅇㅁㄻㄹㄴㅁㄹ" hidden="1">{#N/A,#N/A,FALSE,"조골재"}</definedName>
    <definedName name="ㅁㄹㄴㅇㅎㄴㄻㄴㄹㄴㅇ" localSheetId="2" hidden="1">{#N/A,#N/A,FALSE,"부대1"}</definedName>
    <definedName name="ㅁㄹㄴㅇㅎㄴㄻㄴㄹㄴㅇ" localSheetId="3" hidden="1">{#N/A,#N/A,FALSE,"부대1"}</definedName>
    <definedName name="ㅁㄹㄴㅇㅎㄴㄻㄴㄹㄴㅇ" hidden="1">{#N/A,#N/A,FALSE,"부대1"}</definedName>
    <definedName name="ㅁㄹㅇㄴ" localSheetId="2" hidden="1">{#N/A,#N/A,FALSE,"단가표지"}</definedName>
    <definedName name="ㅁㄹㅇㄴ" localSheetId="3" hidden="1">{#N/A,#N/A,FALSE,"단가표지"}</definedName>
    <definedName name="ㅁㄹㅇㄴ" hidden="1">{#N/A,#N/A,FALSE,"단가표지"}</definedName>
    <definedName name="ㅁㄹㅇㄴㅇㅁㄹㄴㄻㄴ" localSheetId="2" hidden="1">{#N/A,#N/A,FALSE,"이정표"}</definedName>
    <definedName name="ㅁㄹㅇㄴㅇㅁㄹㄴㄻㄴ" localSheetId="3" hidden="1">{#N/A,#N/A,FALSE,"이정표"}</definedName>
    <definedName name="ㅁㄹㅇㄴㅇㅁㄹㄴㄻㄴ" hidden="1">{#N/A,#N/A,FALSE,"이정표"}</definedName>
    <definedName name="ㅁㄹㅇㄹㅇㄴㄹㅇㄹㅇ" localSheetId="2" hidden="1">{#N/A,#N/A,FALSE,"표지목차"}</definedName>
    <definedName name="ㅁㄹㅇㄹㅇㄴㄹㅇㄹㅇ" localSheetId="3" hidden="1">{#N/A,#N/A,FALSE,"표지목차"}</definedName>
    <definedName name="ㅁㄹㅇㄹㅇㄴㄹㅇㄹㅇ" hidden="1">{#N/A,#N/A,FALSE,"표지목차"}</definedName>
    <definedName name="ㅁㄹㅇㅁㄴ" localSheetId="2" hidden="1">{#N/A,#N/A,FALSE,"골재소요량";#N/A,#N/A,FALSE,"골재소요량"}</definedName>
    <definedName name="ㅁㄹㅇㅁㄴ" localSheetId="3" hidden="1">{#N/A,#N/A,FALSE,"골재소요량";#N/A,#N/A,FALSE,"골재소요량"}</definedName>
    <definedName name="ㅁㄹㅇㅁㄴ" hidden="1">{#N/A,#N/A,FALSE,"골재소요량";#N/A,#N/A,FALSE,"골재소요량"}</definedName>
    <definedName name="ㅁㄻㄴㄹ" localSheetId="2" hidden="1">{#N/A,#N/A,FALSE,"골재소요량";#N/A,#N/A,FALSE,"골재소요량"}</definedName>
    <definedName name="ㅁㄻㄴㄹ" localSheetId="3" hidden="1">{#N/A,#N/A,FALSE,"골재소요량";#N/A,#N/A,FALSE,"골재소요량"}</definedName>
    <definedName name="ㅁㄻㄴㄹ" hidden="1">{#N/A,#N/A,FALSE,"골재소요량";#N/A,#N/A,FALSE,"골재소요량"}</definedName>
    <definedName name="ㅁㄻㅁㅁㅁㄹㄴㅇㄹㅇㄴㄹㅈㄹㄴㅇ" localSheetId="2" hidden="1">{#N/A,#N/A,FALSE,"운반시간"}</definedName>
    <definedName name="ㅁㄻㅁㅁㅁㄹㄴㅇㄹㅇㄴㄹㅈㄹㄴㅇ" localSheetId="3" hidden="1">{#N/A,#N/A,FALSE,"운반시간"}</definedName>
    <definedName name="ㅁㄻㅁㅁㅁㄹㄴㅇㄹㅇㄴㄹㅈㄹㄴㅇ" hidden="1">{#N/A,#N/A,FALSE,"운반시간"}</definedName>
    <definedName name="ㅁㅁ" localSheetId="11" hidden="1">{#N/A,#N/A,FALSE,"CCTV"}</definedName>
    <definedName name="ㅁㅁ" localSheetId="1" hidden="1">{#N/A,#N/A,FALSE,"CCTV"}</definedName>
    <definedName name="ㅁㅁ" localSheetId="2" hidden="1">{#N/A,#N/A,FALSE,"CCTV"}</definedName>
    <definedName name="ㅁㅁ" localSheetId="10" hidden="1">{#N/A,#N/A,FALSE,"CCTV"}</definedName>
    <definedName name="ㅁㅁ" localSheetId="15" hidden="1">{#N/A,#N/A,FALSE,"CCTV"}</definedName>
    <definedName name="ㅁㅁ" localSheetId="18" hidden="1">{#N/A,#N/A,FALSE,"CCTV"}</definedName>
    <definedName name="ㅁㅁ" localSheetId="17" hidden="1">{#N/A,#N/A,FALSE,"CCTV"}</definedName>
    <definedName name="ㅁㅁ" localSheetId="16" hidden="1">{#N/A,#N/A,FALSE,"CCTV"}</definedName>
    <definedName name="ㅁㅁ" localSheetId="14" hidden="1">{#N/A,#N/A,FALSE,"CCTV"}</definedName>
    <definedName name="ㅁㅁ" localSheetId="13" hidden="1">{#N/A,#N/A,FALSE,"CCTV"}</definedName>
    <definedName name="ㅁㅁ" localSheetId="3" hidden="1">{#N/A,#N/A,FALSE,"CCTV"}</definedName>
    <definedName name="ㅁㅁ" hidden="1">{#N/A,#N/A,FALSE,"CCTV"}</definedName>
    <definedName name="ㅁㅁㅁㅁ" localSheetId="2" hidden="1">{#N/A,#N/A,FALSE,"혼합골재"}</definedName>
    <definedName name="ㅁㅁㅁㅁ" localSheetId="3" hidden="1">{#N/A,#N/A,FALSE,"혼합골재"}</definedName>
    <definedName name="ㅁㅁㅁㅁ" hidden="1">{#N/A,#N/A,FALSE,"혼합골재"}</definedName>
    <definedName name="ㅁㅇㄴㄹ" localSheetId="2" hidden="1">{"SJ - 기본 보기",#N/A,FALSE,"공사별 외주견적"}</definedName>
    <definedName name="ㅁㅇㄴㄹ" localSheetId="3" hidden="1">{"SJ - 기본 보기",#N/A,FALSE,"공사별 외주견적"}</definedName>
    <definedName name="ㅁㅇㄴㄹ" hidden="1">{"SJ - 기본 보기",#N/A,FALSE,"공사별 외주견적"}</definedName>
    <definedName name="ㅁㅇㄹㄴㅇㅁㄹ" localSheetId="2" hidden="1">{#N/A,#N/A,FALSE,"운반시간"}</definedName>
    <definedName name="ㅁㅇㄹㄴㅇㅁㄹ" localSheetId="3" hidden="1">{#N/A,#N/A,FALSE,"운반시간"}</definedName>
    <definedName name="ㅁㅇㄹㄴㅇㅁㄹ" hidden="1">{#N/A,#N/A,FALSE,"운반시간"}</definedName>
    <definedName name="ㅁㅇㄻ" localSheetId="2" hidden="1">{#N/A,#N/A,FALSE,"조골재"}</definedName>
    <definedName name="ㅁㅇㄻ" localSheetId="3" hidden="1">{#N/A,#N/A,FALSE,"조골재"}</definedName>
    <definedName name="ㅁㅇㄻ" hidden="1">{#N/A,#N/A,FALSE,"조골재"}</definedName>
    <definedName name="ㅁㅇㄻㄴㄹ" localSheetId="2" hidden="1">{#N/A,#N/A,FALSE,"혼합골재"}</definedName>
    <definedName name="ㅁㅇㄻㄴㄹ" localSheetId="3" hidden="1">{#N/A,#N/A,FALSE,"혼합골재"}</definedName>
    <definedName name="ㅁㅇㄻㄴㄹ" hidden="1">{#N/A,#N/A,FALSE,"혼합골재"}</definedName>
    <definedName name="ㅁㅇㄻㅇㅎ" localSheetId="2" hidden="1">{#N/A,#N/A,FALSE,"조골재"}</definedName>
    <definedName name="ㅁㅇㄻㅇㅎ" localSheetId="3" hidden="1">{#N/A,#N/A,FALSE,"조골재"}</definedName>
    <definedName name="ㅁㅇㄻㅇㅎ" hidden="1">{#N/A,#N/A,FALSE,"조골재"}</definedName>
    <definedName name="ㅁㅇㅀㅁㅇ" localSheetId="2" hidden="1">{#N/A,#N/A,FALSE,"단가표지"}</definedName>
    <definedName name="ㅁㅇㅀㅁㅇ" localSheetId="3" hidden="1">{#N/A,#N/A,FALSE,"단가표지"}</definedName>
    <definedName name="ㅁㅇㅀㅁㅇ" hidden="1">{#N/A,#N/A,FALSE,"단가표지"}</definedName>
    <definedName name="ㅁㅋㄹㄴㅁㄻㄻㄴㄻ" localSheetId="2" hidden="1">{#N/A,#N/A,FALSE,"구조1"}</definedName>
    <definedName name="ㅁㅋㄹㄴㅁㄻㄻㄴㄻ" localSheetId="3" hidden="1">{#N/A,#N/A,FALSE,"구조1"}</definedName>
    <definedName name="ㅁㅋㄹㄴㅁㄻㄻㄴㄻ" hidden="1">{#N/A,#N/A,FALSE,"구조1"}</definedName>
    <definedName name="ㅁㅎㄻㅇㄻ" localSheetId="2" hidden="1">{#N/A,#N/A,FALSE,"운반시간"}</definedName>
    <definedName name="ㅁㅎㄻㅇㄻ" localSheetId="3" hidden="1">{#N/A,#N/A,FALSE,"운반시간"}</definedName>
    <definedName name="ㅁㅎㄻㅇㄻ" hidden="1">{#N/A,#N/A,FALSE,"운반시간"}</definedName>
    <definedName name="ㅁㅎㅇㅀㅁㅇ" localSheetId="2" hidden="1">{#N/A,#N/A,FALSE,"2~8번"}</definedName>
    <definedName name="ㅁㅎㅇㅀㅁㅇ" localSheetId="3" hidden="1">{#N/A,#N/A,FALSE,"2~8번"}</definedName>
    <definedName name="ㅁㅎㅇㅀㅁㅇ" hidden="1">{#N/A,#N/A,FALSE,"2~8번"}</definedName>
    <definedName name="ㅁㅎㅇㅀㅁㅎ" localSheetId="2" hidden="1">{#N/A,#N/A,FALSE,"단가표지"}</definedName>
    <definedName name="ㅁㅎㅇㅀㅁㅎ" localSheetId="3" hidden="1">{#N/A,#N/A,FALSE,"단가표지"}</definedName>
    <definedName name="ㅁㅎㅇㅀㅁㅎ" hidden="1">{#N/A,#N/A,FALSE,"단가표지"}</definedName>
    <definedName name="ㅁㅎㅎㄴㅁㄹㅈ" localSheetId="2" hidden="1">{#N/A,#N/A,FALSE,"배수2"}</definedName>
    <definedName name="ㅁㅎㅎㄴㅁㄹㅈ" localSheetId="3" hidden="1">{#N/A,#N/A,FALSE,"배수2"}</definedName>
    <definedName name="ㅁㅎㅎㄴㅁㄹㅈ" hidden="1">{#N/A,#N/A,FALSE,"배수2"}</definedName>
    <definedName name="만득이" localSheetId="2" hidden="1">{#N/A,#N/A,FALSE,"2~8번"}</definedName>
    <definedName name="만득이" localSheetId="3" hidden="1">{#N/A,#N/A,FALSE,"2~8번"}</definedName>
    <definedName name="만득이" hidden="1">{#N/A,#N/A,FALSE,"2~8번"}</definedName>
    <definedName name="먁" hidden="1">#REF!</definedName>
    <definedName name="뭉" localSheetId="2" hidden="1">{"'장비'!$A$3:$M$12"}</definedName>
    <definedName name="뭉" localSheetId="3" hidden="1">{"'장비'!$A$3:$M$12"}</definedName>
    <definedName name="뭉" hidden="1">{"'장비'!$A$3:$M$12"}</definedName>
    <definedName name="뭐" localSheetId="2" hidden="1">{#N/A,#N/A,FALSE,"단가표지"}</definedName>
    <definedName name="뭐" localSheetId="3" hidden="1">{#N/A,#N/A,FALSE,"단가표지"}</definedName>
    <definedName name="뭐" hidden="1">{#N/A,#N/A,FALSE,"단가표지"}</definedName>
    <definedName name="뭐야" localSheetId="2" hidden="1">{#N/A,#N/A,FALSE,"속도"}</definedName>
    <definedName name="뭐야" localSheetId="3" hidden="1">{#N/A,#N/A,FALSE,"속도"}</definedName>
    <definedName name="뭐야" hidden="1">{#N/A,#N/A,FALSE,"속도"}</definedName>
    <definedName name="뭐여" localSheetId="2" hidden="1">{#N/A,#N/A,FALSE,"CCTV"}</definedName>
    <definedName name="뭐여" localSheetId="3" hidden="1">{#N/A,#N/A,FALSE,"CCTV"}</definedName>
    <definedName name="뭐여" hidden="1">{#N/A,#N/A,FALSE,"CCTV"}</definedName>
    <definedName name="ㅂ"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localSheetId="1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ㅂㅂ" localSheetId="2" hidden="1">{#N/A,#N/A,FALSE,"단가표지"}</definedName>
    <definedName name="ㅂㅂ" localSheetId="3" hidden="1">{#N/A,#N/A,FALSE,"단가표지"}</definedName>
    <definedName name="ㅂㅂ" hidden="1">{#N/A,#N/A,FALSE,"단가표지"}</definedName>
    <definedName name="ㅂㅂㅂㅂ" localSheetId="2" hidden="1">{#N/A,#N/A,FALSE,"조골재"}</definedName>
    <definedName name="ㅂㅂㅂㅂ" localSheetId="3" hidden="1">{#N/A,#N/A,FALSE,"조골재"}</definedName>
    <definedName name="ㅂㅂㅂㅂ" hidden="1">{#N/A,#N/A,FALSE,"조골재"}</definedName>
    <definedName name="ㅂㅈ" localSheetId="2" hidden="1">{#N/A,#N/A,FALSE,"Sheet1"}</definedName>
    <definedName name="ㅂㅈ" localSheetId="3" hidden="1">{#N/A,#N/A,FALSE,"Sheet1"}</definedName>
    <definedName name="ㅂㅈ" hidden="1">{#N/A,#N/A,FALSE,"Sheet1"}</definedName>
    <definedName name="ㅂㅈㄱㅂㅈㄷㄱ" localSheetId="2" hidden="1">{"'장비'!$A$3:$M$12"}</definedName>
    <definedName name="ㅂㅈㄱㅂㅈㄷㄱ" localSheetId="3" hidden="1">{"'장비'!$A$3:$M$12"}</definedName>
    <definedName name="ㅂㅈㄱㅂㅈㄷㄱ" hidden="1">{"'장비'!$A$3:$M$12"}</definedName>
    <definedName name="ㅂㅈㄷ" localSheetId="2" hidden="1">{"'장비'!$A$3:$M$12"}</definedName>
    <definedName name="ㅂㅈㄷ" localSheetId="3" hidden="1">{"'장비'!$A$3:$M$12"}</definedName>
    <definedName name="ㅂㅈㄷ" hidden="1">{"'장비'!$A$3:$M$12"}</definedName>
    <definedName name="ㅂㅈㄷㄷㅂㅈㅈㅂ" localSheetId="2" hidden="1">{"'장비'!$A$3:$M$12"}</definedName>
    <definedName name="ㅂㅈㄷㄷㅂㅈㅈㅂ" localSheetId="3" hidden="1">{"'장비'!$A$3:$M$12"}</definedName>
    <definedName name="ㅂㅈㄷㄷㅂㅈㅈㅂ" hidden="1">{"'장비'!$A$3:$M$12"}</definedName>
    <definedName name="ㅂㅈㄷㅂㅈ" localSheetId="2" hidden="1">{"'장비'!$A$3:$M$12"}</definedName>
    <definedName name="ㅂㅈㄷㅂㅈ" localSheetId="3" hidden="1">{"'장비'!$A$3:$M$12"}</definedName>
    <definedName name="ㅂㅈㄷㅂㅈ" hidden="1">{"'장비'!$A$3:$M$12"}</definedName>
    <definedName name="ㅂㅈㄷㅂㅈㅈㅂㄷ" localSheetId="2" hidden="1">{"'장비'!$A$3:$M$12"}</definedName>
    <definedName name="ㅂㅈㄷㅂㅈㅈㅂㄷ" localSheetId="3" hidden="1">{"'장비'!$A$3:$M$12"}</definedName>
    <definedName name="ㅂㅈㄷㅂㅈㅈㅂㄷ" hidden="1">{"'장비'!$A$3:$M$12"}</definedName>
    <definedName name="ㅂㅈㄷㅈㅂㄷ" localSheetId="2" hidden="1">{"'장비'!$A$3:$M$12"}</definedName>
    <definedName name="ㅂㅈㄷㅈㅂㄷ" localSheetId="3" hidden="1">{"'장비'!$A$3:$M$12"}</definedName>
    <definedName name="ㅂㅈㄷㅈㅂㄷ" hidden="1">{"'장비'!$A$3:$M$12"}</definedName>
    <definedName name="발주계획" localSheetId="2" hidden="1">{"'자리배치도'!$AG$1:$CI$28"}</definedName>
    <definedName name="발주계획" localSheetId="3" hidden="1">{"'자리배치도'!$AG$1:$CI$28"}</definedName>
    <definedName name="발주계획" hidden="1">{"'자리배치도'!$AG$1:$CI$28"}</definedName>
    <definedName name="배관" localSheetId="2" hidden="1">{#N/A,#N/A,FALSE,"단가표지"}</definedName>
    <definedName name="배관" localSheetId="3" hidden="1">{#N/A,#N/A,FALSE,"단가표지"}</definedName>
    <definedName name="배관" hidden="1">{#N/A,#N/A,FALSE,"단가표지"}</definedName>
    <definedName name="배관3"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배관3"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배관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배관설치" localSheetId="2" hidden="1">{#N/A,#N/A,FALSE,"단가표지"}</definedName>
    <definedName name="배관설치" localSheetId="3" hidden="1">{#N/A,#N/A,FALSE,"단가표지"}</definedName>
    <definedName name="배관설치" hidden="1">{#N/A,#N/A,FALSE,"단가표지"}</definedName>
    <definedName name="배관설치1" localSheetId="2" hidden="1">{#N/A,#N/A,FALSE,"운반시간"}</definedName>
    <definedName name="배관설치1" localSheetId="3" hidden="1">{#N/A,#N/A,FALSE,"운반시간"}</definedName>
    <definedName name="배관설치1" hidden="1">{#N/A,#N/A,FALSE,"운반시간"}</definedName>
    <definedName name="배관설치10" localSheetId="2" hidden="1">{#N/A,#N/A,FALSE,"단가표지"}</definedName>
    <definedName name="배관설치10" localSheetId="3" hidden="1">{#N/A,#N/A,FALSE,"단가표지"}</definedName>
    <definedName name="배관설치10" hidden="1">{#N/A,#N/A,FALSE,"단가표지"}</definedName>
    <definedName name="배수공" localSheetId="2" hidden="1">{#N/A,#N/A,FALSE,"부대1"}</definedName>
    <definedName name="배수공" localSheetId="3" hidden="1">{#N/A,#N/A,FALSE,"부대1"}</definedName>
    <definedName name="배수공" hidden="1">{#N/A,#N/A,FALSE,"부대1"}</definedName>
    <definedName name="버ㅓㅓㅓ" localSheetId="2" hidden="1">{#N/A,#N/A,FALSE,"표지목차"}</definedName>
    <definedName name="버ㅓㅓㅓ" localSheetId="3" hidden="1">{#N/A,#N/A,FALSE,"표지목차"}</definedName>
    <definedName name="버ㅓㅓㅓ" hidden="1">{#N/A,#N/A,FALSE,"표지목차"}</definedName>
    <definedName name="법인세4.6"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법인세4.6"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법인세4.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벽체" localSheetId="2" hidden="1">{#N/A,#N/A,FALSE,"혼합골재"}</definedName>
    <definedName name="벽체" localSheetId="3" hidden="1">{#N/A,#N/A,FALSE,"혼합골재"}</definedName>
    <definedName name="벽체" hidden="1">{#N/A,#N/A,FALSE,"혼합골재"}</definedName>
    <definedName name="벽체1" localSheetId="2" hidden="1">{#N/A,#N/A,FALSE,"혼합골재"}</definedName>
    <definedName name="벽체1" localSheetId="3" hidden="1">{#N/A,#N/A,FALSE,"혼합골재"}</definedName>
    <definedName name="벽체1" hidden="1">{#N/A,#N/A,FALSE,"혼합골재"}</definedName>
    <definedName name="변_경_간_기">#REF!</definedName>
    <definedName name="변경수량집계"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변경수량집계"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변경수량집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보충" hidden="1">#REF!</definedName>
    <definedName name="복사" hidden="1">#REF!</definedName>
    <definedName name="본관"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본관"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본관"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부대" localSheetId="2" hidden="1">{#N/A,#N/A,FALSE,"골재소요량";#N/A,#N/A,FALSE,"골재소요량"}</definedName>
    <definedName name="부대" localSheetId="3" hidden="1">{#N/A,#N/A,FALSE,"골재소요량";#N/A,#N/A,FALSE,"골재소요량"}</definedName>
    <definedName name="부대" hidden="1">{#N/A,#N/A,FALSE,"골재소요량";#N/A,#N/A,FALSE,"골재소요량"}</definedName>
    <definedName name="부대1" localSheetId="2" hidden="1">{#N/A,#N/A,FALSE,"운반시간"}</definedName>
    <definedName name="부대1" localSheetId="3" hidden="1">{#N/A,#N/A,FALSE,"운반시간"}</definedName>
    <definedName name="부대1" hidden="1">{#N/A,#N/A,FALSE,"운반시간"}</definedName>
    <definedName name="부대공사" localSheetId="11" hidden="1">#N/A</definedName>
    <definedName name="부대공사" localSheetId="1" hidden="1">#N/A</definedName>
    <definedName name="부대공사" localSheetId="2" hidden="1">#N/A</definedName>
    <definedName name="부대공사" localSheetId="10" hidden="1">#N/A</definedName>
    <definedName name="부대공사" localSheetId="15" hidden="1">#N/A</definedName>
    <definedName name="부대공사" localSheetId="18" hidden="1">#N/A</definedName>
    <definedName name="부대공사" localSheetId="17" hidden="1">#N/A</definedName>
    <definedName name="부대공사" localSheetId="16" hidden="1">#N/A</definedName>
    <definedName name="부대공사" localSheetId="14" hidden="1">#N/A</definedName>
    <definedName name="부대공사" localSheetId="13" hidden="1">#N/A</definedName>
    <definedName name="부대공사" localSheetId="3" hidden="1">#N/A</definedName>
    <definedName name="부대공사" hidden="1">#N/A</definedName>
    <definedName name="부대입찰서류작성" hidden="1">#REF!</definedName>
    <definedName name="분야"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분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뷰" localSheetId="2" hidden="1">{#N/A,#N/A,FALSE,"단가표지"}</definedName>
    <definedName name="뷰" localSheetId="3" hidden="1">{#N/A,#N/A,FALSE,"단가표지"}</definedName>
    <definedName name="뷰" hidden="1">{#N/A,#N/A,FALSE,"단가표지"}</definedName>
    <definedName name="비교" hidden="1">255</definedName>
    <definedName name="비교표1" hidden="1">255</definedName>
    <definedName name="비교표2" hidden="1">#REF!</definedName>
    <definedName name="ㅅㄱㄱㄷ" localSheetId="2" hidden="1">{"'장비'!$A$3:$M$12"}</definedName>
    <definedName name="ㅅㄱㄱㄷ" localSheetId="3" hidden="1">{"'장비'!$A$3:$M$12"}</definedName>
    <definedName name="ㅅㄱㄱㄷ" hidden="1">{"'장비'!$A$3:$M$12"}</definedName>
    <definedName name="ㅅ굲유" localSheetId="2" hidden="1">{#N/A,#N/A,FALSE,"조골재"}</definedName>
    <definedName name="ㅅ굲유" localSheetId="3" hidden="1">{#N/A,#N/A,FALSE,"조골재"}</definedName>
    <definedName name="ㅅ굲유" hidden="1">{#N/A,#N/A,FALSE,"조골재"}</definedName>
    <definedName name="ㅅㄷ" localSheetId="2" hidden="1">{"'Sheet1'!$L$16"}</definedName>
    <definedName name="ㅅㄷ" localSheetId="3" hidden="1">{"'Sheet1'!$L$16"}</definedName>
    <definedName name="ㅅㄷ" hidden="1">{"'Sheet1'!$L$16"}</definedName>
    <definedName name="ㅅㅅㅅㅅㅅ" localSheetId="2" hidden="1">{"'장비'!$A$3:$M$12"}</definedName>
    <definedName name="ㅅㅅㅅㅅㅅ" localSheetId="3" hidden="1">{"'장비'!$A$3:$M$12"}</definedName>
    <definedName name="ㅅㅅㅅㅅㅅ" hidden="1">{"'장비'!$A$3:$M$12"}</definedName>
    <definedName name="사업"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계획수정" hidden="1">#REF!</definedName>
    <definedName name="사업관리"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사업관리비">#REF!</definedName>
    <definedName name="사업부양식2" hidden="1">#REF!</definedName>
    <definedName name="사업비최종" localSheetId="11"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1"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2"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15"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18"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17"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16"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localSheetId="3" hidden="1">{#N/A,#N/A,FALSE,"손익표지";#N/A,#N/A,FALSE,"손익계산";#N/A,#N/A,FALSE,"일반관리비";#N/A,#N/A,FALSE,"영업외수익";#N/A,#N/A,FALSE,"영업외비용";#N/A,#N/A,FALSE,"매출액";#N/A,#N/A,FALSE,"요약손익";#N/A,#N/A,FALSE,"요약대차";#N/A,#N/A,FALSE,"매출채권현황";#N/A,#N/A,FALSE,"매출채권명세"}</definedName>
    <definedName name="사업비최종" hidden="1">{#N/A,#N/A,FALSE,"손익표지";#N/A,#N/A,FALSE,"손익계산";#N/A,#N/A,FALSE,"일반관리비";#N/A,#N/A,FALSE,"영업외수익";#N/A,#N/A,FALSE,"영업외비용";#N/A,#N/A,FALSE,"매출액";#N/A,#N/A,FALSE,"요약손익";#N/A,#N/A,FALSE,"요약대차";#N/A,#N/A,FALSE,"매출채권현황";#N/A,#N/A,FALSE,"매출채권명세"}</definedName>
    <definedName name="산출" hidden="1">#REF!</definedName>
    <definedName name="상각비2" hidden="1">#REF!</definedName>
    <definedName name="샘풀카피" localSheetId="2" hidden="1">{#N/A,#N/A,FALSE,"CCTV"}</definedName>
    <definedName name="샘풀카피" localSheetId="3" hidden="1">{#N/A,#N/A,FALSE,"CCTV"}</definedName>
    <definedName name="샘풀카피" hidden="1">{#N/A,#N/A,FALSE,"CCTV"}</definedName>
    <definedName name="샘플카피2" localSheetId="2" hidden="1">{#N/A,#N/A,FALSE,"CCTV"}</definedName>
    <definedName name="샘플카피2" localSheetId="3" hidden="1">{#N/A,#N/A,FALSE,"CCTV"}</definedName>
    <definedName name="샘플카피2" hidden="1">{#N/A,#N/A,FALSE,"CCTV"}</definedName>
    <definedName name="샘플카피3" localSheetId="2" hidden="1">{#N/A,#N/A,FALSE,"CCTV"}</definedName>
    <definedName name="샘플카피3" localSheetId="3" hidden="1">{#N/A,#N/A,FALSE,"CCTV"}</definedName>
    <definedName name="샘플카피3" hidden="1">{#N/A,#N/A,FALSE,"CCTV"}</definedName>
    <definedName name="설" localSheetId="2" hidden="1">{#N/A,#N/A,TRUE,"총괄"}</definedName>
    <definedName name="설" localSheetId="3" hidden="1">{#N/A,#N/A,TRUE,"총괄"}</definedName>
    <definedName name="설" hidden="1">{#N/A,#N/A,TRUE,"총괄"}</definedName>
    <definedName name="설계현황"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계현황"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계현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설변" localSheetId="2" hidden="1">{#N/A,#N/A,TRUE,"총괄"}</definedName>
    <definedName name="설변" localSheetId="3" hidden="1">{#N/A,#N/A,TRUE,"총괄"}</definedName>
    <definedName name="설변" hidden="1">{#N/A,#N/A,TRUE,"총괄"}</definedName>
    <definedName name="설비원가집계표" hidden="1">#REF!</definedName>
    <definedName name="성"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과"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성능_시험">#REF!</definedName>
    <definedName name="소구경_supt자재" hidden="1">#REF!</definedName>
    <definedName name="소방" localSheetId="2" hidden="1">{"SJ - 기본 보기",#N/A,FALSE,"공사별 외주견적"}</definedName>
    <definedName name="소방" localSheetId="3" hidden="1">{"SJ - 기본 보기",#N/A,FALSE,"공사별 외주견적"}</definedName>
    <definedName name="소방" hidden="1">{"SJ - 기본 보기",#N/A,FALSE,"공사별 외주견적"}</definedName>
    <definedName name="소솟" hidden="1">#REF!</definedName>
    <definedName name="손익계산서" hidden="1">#REF!</definedName>
    <definedName name="쇼ㅗㅎ로" localSheetId="2" hidden="1">{"'장비'!$A$3:$M$12"}</definedName>
    <definedName name="쇼ㅗㅎ로" localSheetId="3" hidden="1">{"'장비'!$A$3:$M$12"}</definedName>
    <definedName name="쇼ㅗㅎ로" hidden="1">{"'장비'!$A$3:$M$12"}</definedName>
    <definedName name="수" localSheetId="2" hidden="1">{#N/A,#N/A,TRUE,"Basic";#N/A,#N/A,TRUE,"EXT-TABLE";#N/A,#N/A,TRUE,"STEEL";#N/A,#N/A,TRUE,"INT-Table";#N/A,#N/A,TRUE,"STEEL";#N/A,#N/A,TRUE,"Door"}</definedName>
    <definedName name="수" localSheetId="3" hidden="1">{#N/A,#N/A,TRUE,"Basic";#N/A,#N/A,TRUE,"EXT-TABLE";#N/A,#N/A,TRUE,"STEEL";#N/A,#N/A,TRUE,"INT-Table";#N/A,#N/A,TRUE,"STEEL";#N/A,#N/A,TRUE,"Door"}</definedName>
    <definedName name="수" hidden="1">{#N/A,#N/A,TRUE,"Basic";#N/A,#N/A,TRUE,"EXT-TABLE";#N/A,#N/A,TRUE,"STEEL";#N/A,#N/A,TRUE,"INT-Table";#N/A,#N/A,TRUE,"STEEL";#N/A,#N/A,TRUE,"Door"}</definedName>
    <definedName name="수_1" localSheetId="2" hidden="1">{#N/A,#N/A,TRUE,"Basic";#N/A,#N/A,TRUE,"EXT-TABLE";#N/A,#N/A,TRUE,"STEEL";#N/A,#N/A,TRUE,"INT-Table";#N/A,#N/A,TRUE,"STEEL";#N/A,#N/A,TRUE,"Door"}</definedName>
    <definedName name="수_1" localSheetId="3" hidden="1">{#N/A,#N/A,TRUE,"Basic";#N/A,#N/A,TRUE,"EXT-TABLE";#N/A,#N/A,TRUE,"STEEL";#N/A,#N/A,TRUE,"INT-Table";#N/A,#N/A,TRUE,"STEEL";#N/A,#N/A,TRUE,"Door"}</definedName>
    <definedName name="수_1" hidden="1">{#N/A,#N/A,TRUE,"Basic";#N/A,#N/A,TRUE,"EXT-TABLE";#N/A,#N/A,TRUE,"STEEL";#N/A,#N/A,TRUE,"INT-Table";#N/A,#N/A,TRUE,"STEEL";#N/A,#N/A,TRUE,"Door"}</definedName>
    <definedName name="수_1_1" localSheetId="2" hidden="1">{#N/A,#N/A,TRUE,"Basic";#N/A,#N/A,TRUE,"EXT-TABLE";#N/A,#N/A,TRUE,"STEEL";#N/A,#N/A,TRUE,"INT-Table";#N/A,#N/A,TRUE,"STEEL";#N/A,#N/A,TRUE,"Door"}</definedName>
    <definedName name="수_1_1" localSheetId="3" hidden="1">{#N/A,#N/A,TRUE,"Basic";#N/A,#N/A,TRUE,"EXT-TABLE";#N/A,#N/A,TRUE,"STEEL";#N/A,#N/A,TRUE,"INT-Table";#N/A,#N/A,TRUE,"STEEL";#N/A,#N/A,TRUE,"Door"}</definedName>
    <definedName name="수_1_1" hidden="1">{#N/A,#N/A,TRUE,"Basic";#N/A,#N/A,TRUE,"EXT-TABLE";#N/A,#N/A,TRUE,"STEEL";#N/A,#N/A,TRUE,"INT-Table";#N/A,#N/A,TRUE,"STEEL";#N/A,#N/A,TRUE,"Door"}</definedName>
    <definedName name="수_1_2" localSheetId="2" hidden="1">{#N/A,#N/A,TRUE,"Basic";#N/A,#N/A,TRUE,"EXT-TABLE";#N/A,#N/A,TRUE,"STEEL";#N/A,#N/A,TRUE,"INT-Table";#N/A,#N/A,TRUE,"STEEL";#N/A,#N/A,TRUE,"Door"}</definedName>
    <definedName name="수_1_2" localSheetId="3" hidden="1">{#N/A,#N/A,TRUE,"Basic";#N/A,#N/A,TRUE,"EXT-TABLE";#N/A,#N/A,TRUE,"STEEL";#N/A,#N/A,TRUE,"INT-Table";#N/A,#N/A,TRUE,"STEEL";#N/A,#N/A,TRUE,"Door"}</definedName>
    <definedName name="수_1_2" hidden="1">{#N/A,#N/A,TRUE,"Basic";#N/A,#N/A,TRUE,"EXT-TABLE";#N/A,#N/A,TRUE,"STEEL";#N/A,#N/A,TRUE,"INT-Table";#N/A,#N/A,TRUE,"STEEL";#N/A,#N/A,TRUE,"Door"}</definedName>
    <definedName name="수_2" localSheetId="2" hidden="1">{#N/A,#N/A,TRUE,"Basic";#N/A,#N/A,TRUE,"EXT-TABLE";#N/A,#N/A,TRUE,"STEEL";#N/A,#N/A,TRUE,"INT-Table";#N/A,#N/A,TRUE,"STEEL";#N/A,#N/A,TRUE,"Door"}</definedName>
    <definedName name="수_2" localSheetId="3" hidden="1">{#N/A,#N/A,TRUE,"Basic";#N/A,#N/A,TRUE,"EXT-TABLE";#N/A,#N/A,TRUE,"STEEL";#N/A,#N/A,TRUE,"INT-Table";#N/A,#N/A,TRUE,"STEEL";#N/A,#N/A,TRUE,"Door"}</definedName>
    <definedName name="수_2" hidden="1">{#N/A,#N/A,TRUE,"Basic";#N/A,#N/A,TRUE,"EXT-TABLE";#N/A,#N/A,TRUE,"STEEL";#N/A,#N/A,TRUE,"INT-Table";#N/A,#N/A,TRUE,"STEEL";#N/A,#N/A,TRUE,"Door"}</definedName>
    <definedName name="수_2_1" localSheetId="2" hidden="1">{#N/A,#N/A,TRUE,"Basic";#N/A,#N/A,TRUE,"EXT-TABLE";#N/A,#N/A,TRUE,"STEEL";#N/A,#N/A,TRUE,"INT-Table";#N/A,#N/A,TRUE,"STEEL";#N/A,#N/A,TRUE,"Door"}</definedName>
    <definedName name="수_2_1" localSheetId="3" hidden="1">{#N/A,#N/A,TRUE,"Basic";#N/A,#N/A,TRUE,"EXT-TABLE";#N/A,#N/A,TRUE,"STEEL";#N/A,#N/A,TRUE,"INT-Table";#N/A,#N/A,TRUE,"STEEL";#N/A,#N/A,TRUE,"Door"}</definedName>
    <definedName name="수_2_1" hidden="1">{#N/A,#N/A,TRUE,"Basic";#N/A,#N/A,TRUE,"EXT-TABLE";#N/A,#N/A,TRUE,"STEEL";#N/A,#N/A,TRUE,"INT-Table";#N/A,#N/A,TRUE,"STEEL";#N/A,#N/A,TRUE,"Door"}</definedName>
    <definedName name="수_2_2" localSheetId="2" hidden="1">{#N/A,#N/A,TRUE,"Basic";#N/A,#N/A,TRUE,"EXT-TABLE";#N/A,#N/A,TRUE,"STEEL";#N/A,#N/A,TRUE,"INT-Table";#N/A,#N/A,TRUE,"STEEL";#N/A,#N/A,TRUE,"Door"}</definedName>
    <definedName name="수_2_2" localSheetId="3" hidden="1">{#N/A,#N/A,TRUE,"Basic";#N/A,#N/A,TRUE,"EXT-TABLE";#N/A,#N/A,TRUE,"STEEL";#N/A,#N/A,TRUE,"INT-Table";#N/A,#N/A,TRUE,"STEEL";#N/A,#N/A,TRUE,"Door"}</definedName>
    <definedName name="수_2_2" hidden="1">{#N/A,#N/A,TRUE,"Basic";#N/A,#N/A,TRUE,"EXT-TABLE";#N/A,#N/A,TRUE,"STEEL";#N/A,#N/A,TRUE,"INT-Table";#N/A,#N/A,TRUE,"STEEL";#N/A,#N/A,TRUE,"Door"}</definedName>
    <definedName name="수_3" localSheetId="2" hidden="1">{#N/A,#N/A,TRUE,"Basic";#N/A,#N/A,TRUE,"EXT-TABLE";#N/A,#N/A,TRUE,"STEEL";#N/A,#N/A,TRUE,"INT-Table";#N/A,#N/A,TRUE,"STEEL";#N/A,#N/A,TRUE,"Door"}</definedName>
    <definedName name="수_3" localSheetId="3" hidden="1">{#N/A,#N/A,TRUE,"Basic";#N/A,#N/A,TRUE,"EXT-TABLE";#N/A,#N/A,TRUE,"STEEL";#N/A,#N/A,TRUE,"INT-Table";#N/A,#N/A,TRUE,"STEEL";#N/A,#N/A,TRUE,"Door"}</definedName>
    <definedName name="수_3" hidden="1">{#N/A,#N/A,TRUE,"Basic";#N/A,#N/A,TRUE,"EXT-TABLE";#N/A,#N/A,TRUE,"STEEL";#N/A,#N/A,TRUE,"INT-Table";#N/A,#N/A,TRUE,"STEEL";#N/A,#N/A,TRUE,"Door"}</definedName>
    <definedName name="수_3_1" localSheetId="2" hidden="1">{#N/A,#N/A,TRUE,"Basic";#N/A,#N/A,TRUE,"EXT-TABLE";#N/A,#N/A,TRUE,"STEEL";#N/A,#N/A,TRUE,"INT-Table";#N/A,#N/A,TRUE,"STEEL";#N/A,#N/A,TRUE,"Door"}</definedName>
    <definedName name="수_3_1" localSheetId="3" hidden="1">{#N/A,#N/A,TRUE,"Basic";#N/A,#N/A,TRUE,"EXT-TABLE";#N/A,#N/A,TRUE,"STEEL";#N/A,#N/A,TRUE,"INT-Table";#N/A,#N/A,TRUE,"STEEL";#N/A,#N/A,TRUE,"Door"}</definedName>
    <definedName name="수_3_1" hidden="1">{#N/A,#N/A,TRUE,"Basic";#N/A,#N/A,TRUE,"EXT-TABLE";#N/A,#N/A,TRUE,"STEEL";#N/A,#N/A,TRUE,"INT-Table";#N/A,#N/A,TRUE,"STEEL";#N/A,#N/A,TRUE,"Door"}</definedName>
    <definedName name="수_3_2" localSheetId="2" hidden="1">{#N/A,#N/A,TRUE,"Basic";#N/A,#N/A,TRUE,"EXT-TABLE";#N/A,#N/A,TRUE,"STEEL";#N/A,#N/A,TRUE,"INT-Table";#N/A,#N/A,TRUE,"STEEL";#N/A,#N/A,TRUE,"Door"}</definedName>
    <definedName name="수_3_2" localSheetId="3" hidden="1">{#N/A,#N/A,TRUE,"Basic";#N/A,#N/A,TRUE,"EXT-TABLE";#N/A,#N/A,TRUE,"STEEL";#N/A,#N/A,TRUE,"INT-Table";#N/A,#N/A,TRUE,"STEEL";#N/A,#N/A,TRUE,"Door"}</definedName>
    <definedName name="수_3_2" hidden="1">{#N/A,#N/A,TRUE,"Basic";#N/A,#N/A,TRUE,"EXT-TABLE";#N/A,#N/A,TRUE,"STEEL";#N/A,#N/A,TRUE,"INT-Table";#N/A,#N/A,TRUE,"STEEL";#N/A,#N/A,TRUE,"Door"}</definedName>
    <definedName name="수_4" localSheetId="2" hidden="1">{#N/A,#N/A,TRUE,"Basic";#N/A,#N/A,TRUE,"EXT-TABLE";#N/A,#N/A,TRUE,"STEEL";#N/A,#N/A,TRUE,"INT-Table";#N/A,#N/A,TRUE,"STEEL";#N/A,#N/A,TRUE,"Door"}</definedName>
    <definedName name="수_4" localSheetId="3" hidden="1">{#N/A,#N/A,TRUE,"Basic";#N/A,#N/A,TRUE,"EXT-TABLE";#N/A,#N/A,TRUE,"STEEL";#N/A,#N/A,TRUE,"INT-Table";#N/A,#N/A,TRUE,"STEEL";#N/A,#N/A,TRUE,"Door"}</definedName>
    <definedName name="수_4" hidden="1">{#N/A,#N/A,TRUE,"Basic";#N/A,#N/A,TRUE,"EXT-TABLE";#N/A,#N/A,TRUE,"STEEL";#N/A,#N/A,TRUE,"INT-Table";#N/A,#N/A,TRUE,"STEEL";#N/A,#N/A,TRUE,"Door"}</definedName>
    <definedName name="수_4_1" localSheetId="2" hidden="1">{#N/A,#N/A,TRUE,"Basic";#N/A,#N/A,TRUE,"EXT-TABLE";#N/A,#N/A,TRUE,"STEEL";#N/A,#N/A,TRUE,"INT-Table";#N/A,#N/A,TRUE,"STEEL";#N/A,#N/A,TRUE,"Door"}</definedName>
    <definedName name="수_4_1" localSheetId="3" hidden="1">{#N/A,#N/A,TRUE,"Basic";#N/A,#N/A,TRUE,"EXT-TABLE";#N/A,#N/A,TRUE,"STEEL";#N/A,#N/A,TRUE,"INT-Table";#N/A,#N/A,TRUE,"STEEL";#N/A,#N/A,TRUE,"Door"}</definedName>
    <definedName name="수_4_1" hidden="1">{#N/A,#N/A,TRUE,"Basic";#N/A,#N/A,TRUE,"EXT-TABLE";#N/A,#N/A,TRUE,"STEEL";#N/A,#N/A,TRUE,"INT-Table";#N/A,#N/A,TRUE,"STEEL";#N/A,#N/A,TRUE,"Door"}</definedName>
    <definedName name="수_4_2" localSheetId="2" hidden="1">{#N/A,#N/A,TRUE,"Basic";#N/A,#N/A,TRUE,"EXT-TABLE";#N/A,#N/A,TRUE,"STEEL";#N/A,#N/A,TRUE,"INT-Table";#N/A,#N/A,TRUE,"STEEL";#N/A,#N/A,TRUE,"Door"}</definedName>
    <definedName name="수_4_2" localSheetId="3" hidden="1">{#N/A,#N/A,TRUE,"Basic";#N/A,#N/A,TRUE,"EXT-TABLE";#N/A,#N/A,TRUE,"STEEL";#N/A,#N/A,TRUE,"INT-Table";#N/A,#N/A,TRUE,"STEEL";#N/A,#N/A,TRUE,"Door"}</definedName>
    <definedName name="수_4_2" hidden="1">{#N/A,#N/A,TRUE,"Basic";#N/A,#N/A,TRUE,"EXT-TABLE";#N/A,#N/A,TRUE,"STEEL";#N/A,#N/A,TRUE,"INT-Table";#N/A,#N/A,TRUE,"STEEL";#N/A,#N/A,TRUE,"Door"}</definedName>
    <definedName name="수_5" localSheetId="2" hidden="1">{#N/A,#N/A,TRUE,"Basic";#N/A,#N/A,TRUE,"EXT-TABLE";#N/A,#N/A,TRUE,"STEEL";#N/A,#N/A,TRUE,"INT-Table";#N/A,#N/A,TRUE,"STEEL";#N/A,#N/A,TRUE,"Door"}</definedName>
    <definedName name="수_5" localSheetId="3" hidden="1">{#N/A,#N/A,TRUE,"Basic";#N/A,#N/A,TRUE,"EXT-TABLE";#N/A,#N/A,TRUE,"STEEL";#N/A,#N/A,TRUE,"INT-Table";#N/A,#N/A,TRUE,"STEEL";#N/A,#N/A,TRUE,"Door"}</definedName>
    <definedName name="수_5" hidden="1">{#N/A,#N/A,TRUE,"Basic";#N/A,#N/A,TRUE,"EXT-TABLE";#N/A,#N/A,TRUE,"STEEL";#N/A,#N/A,TRUE,"INT-Table";#N/A,#N/A,TRUE,"STEEL";#N/A,#N/A,TRUE,"Door"}</definedName>
    <definedName name="수_5_1" localSheetId="2" hidden="1">{#N/A,#N/A,TRUE,"Basic";#N/A,#N/A,TRUE,"EXT-TABLE";#N/A,#N/A,TRUE,"STEEL";#N/A,#N/A,TRUE,"INT-Table";#N/A,#N/A,TRUE,"STEEL";#N/A,#N/A,TRUE,"Door"}</definedName>
    <definedName name="수_5_1" localSheetId="3" hidden="1">{#N/A,#N/A,TRUE,"Basic";#N/A,#N/A,TRUE,"EXT-TABLE";#N/A,#N/A,TRUE,"STEEL";#N/A,#N/A,TRUE,"INT-Table";#N/A,#N/A,TRUE,"STEEL";#N/A,#N/A,TRUE,"Door"}</definedName>
    <definedName name="수_5_1" hidden="1">{#N/A,#N/A,TRUE,"Basic";#N/A,#N/A,TRUE,"EXT-TABLE";#N/A,#N/A,TRUE,"STEEL";#N/A,#N/A,TRUE,"INT-Table";#N/A,#N/A,TRUE,"STEEL";#N/A,#N/A,TRUE,"Door"}</definedName>
    <definedName name="수_5_2" localSheetId="2" hidden="1">{#N/A,#N/A,TRUE,"Basic";#N/A,#N/A,TRUE,"EXT-TABLE";#N/A,#N/A,TRUE,"STEEL";#N/A,#N/A,TRUE,"INT-Table";#N/A,#N/A,TRUE,"STEEL";#N/A,#N/A,TRUE,"Door"}</definedName>
    <definedName name="수_5_2" localSheetId="3" hidden="1">{#N/A,#N/A,TRUE,"Basic";#N/A,#N/A,TRUE,"EXT-TABLE";#N/A,#N/A,TRUE,"STEEL";#N/A,#N/A,TRUE,"INT-Table";#N/A,#N/A,TRUE,"STEEL";#N/A,#N/A,TRUE,"Door"}</definedName>
    <definedName name="수_5_2" hidden="1">{#N/A,#N/A,TRUE,"Basic";#N/A,#N/A,TRUE,"EXT-TABLE";#N/A,#N/A,TRUE,"STEEL";#N/A,#N/A,TRUE,"INT-Table";#N/A,#N/A,TRUE,"STEEL";#N/A,#N/A,TRUE,"Door"}</definedName>
    <definedName name="수당" hidden="1">#N/A</definedName>
    <definedName name="수주일">#REF!</definedName>
    <definedName name="수처리" hidden="1">#REF!</definedName>
    <definedName name="승용교" localSheetId="2" hidden="1">{#N/A,#N/A,FALSE,"2~8번"}</definedName>
    <definedName name="승용교" localSheetId="3" hidden="1">{#N/A,#N/A,FALSE,"2~8번"}</definedName>
    <definedName name="승용교" hidden="1">{#N/A,#N/A,FALSE,"2~8번"}</definedName>
    <definedName name="ㅇㄴㄻ" localSheetId="2" hidden="1">{#N/A,#N/A,FALSE,"표지목차"}</definedName>
    <definedName name="ㅇㄴㄻ" localSheetId="3" hidden="1">{#N/A,#N/A,FALSE,"표지목차"}</definedName>
    <definedName name="ㅇㄴㄻ" hidden="1">{#N/A,#N/A,FALSE,"표지목차"}</definedName>
    <definedName name="ㅇㄴㄻㄴㅇ" localSheetId="2" hidden="1">{#N/A,#N/A,FALSE,"표지목차"}</definedName>
    <definedName name="ㅇㄴㄻㄴㅇ" localSheetId="3" hidden="1">{#N/A,#N/A,FALSE,"표지목차"}</definedName>
    <definedName name="ㅇㄴㄻㄴㅇ" hidden="1">{#N/A,#N/A,FALSE,"표지목차"}</definedName>
    <definedName name="ㅇㄴㅇㄴ" localSheetId="2" hidden="1">{#N/A,#N/A,FALSE,"포장2"}</definedName>
    <definedName name="ㅇㄴㅇㄴ" localSheetId="3" hidden="1">{#N/A,#N/A,FALSE,"포장2"}</definedName>
    <definedName name="ㅇㄴㅇㄴ" hidden="1">{#N/A,#N/A,FALSE,"포장2"}</definedName>
    <definedName name="ㅇㄷㄴㄶㅎ" localSheetId="2" hidden="1">{#N/A,#N/A,FALSE,"골재소요량";#N/A,#N/A,FALSE,"골재소요량"}</definedName>
    <definedName name="ㅇㄷㄴㄶㅎ" localSheetId="3" hidden="1">{#N/A,#N/A,FALSE,"골재소요량";#N/A,#N/A,FALSE,"골재소요량"}</definedName>
    <definedName name="ㅇㄷㄴㄶㅎ" hidden="1">{#N/A,#N/A,FALSE,"골재소요량";#N/A,#N/A,FALSE,"골재소요량"}</definedName>
    <definedName name="ㅇㄹㄹ" hidden="1">#REF!</definedName>
    <definedName name="ㅇ롤옹롤ㅇ" localSheetId="2" hidden="1">{#N/A,#N/A,FALSE,"운반시간"}</definedName>
    <definedName name="ㅇ롤옹롤ㅇ" localSheetId="3" hidden="1">{#N/A,#N/A,FALSE,"운반시간"}</definedName>
    <definedName name="ㅇ롤옹롤ㅇ" hidden="1">{#N/A,#N/A,FALSE,"운반시간"}</definedName>
    <definedName name="ㅇㄻㅇㄻㄴㄹ" localSheetId="2" hidden="1">{#N/A,#N/A,FALSE,"단가표지"}</definedName>
    <definedName name="ㅇㄻㅇㄻㄴㄹ" localSheetId="3" hidden="1">{#N/A,#N/A,FALSE,"단가표지"}</definedName>
    <definedName name="ㅇㄻㅇㄻㄴㄹ" hidden="1">{#N/A,#N/A,FALSE,"단가표지"}</definedName>
    <definedName name="ㅇㅀㅁㅇㅁㅇ" localSheetId="2" hidden="1">{#N/A,#N/A,FALSE,"단가표지"}</definedName>
    <definedName name="ㅇㅀㅁㅇㅁㅇ" localSheetId="3" hidden="1">{#N/A,#N/A,FALSE,"단가표지"}</definedName>
    <definedName name="ㅇㅀㅁㅇㅁㅇ" hidden="1">{#N/A,#N/A,FALSE,"단가표지"}</definedName>
    <definedName name="ㅇㅇ"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ㅇㅇㅇ" localSheetId="2" hidden="1">{#N/A,#N/A,FALSE,"CCTV"}</definedName>
    <definedName name="ㅇㅇㅇ" localSheetId="3" hidden="1">{#N/A,#N/A,FALSE,"CCTV"}</definedName>
    <definedName name="ㅇㅇㅇ" hidden="1">{#N/A,#N/A,FALSE,"CCTV"}</definedName>
    <definedName name="ㅇㅇㅇㅇ" localSheetId="11" hidden="1">{#N/A,#N/A,FALSE,"손익표지";#N/A,#N/A,FALSE,"손익계산";#N/A,#N/A,FALSE,"일반관리비";#N/A,#N/A,FALSE,"영업외수익";#N/A,#N/A,FALSE,"영업외비용";#N/A,#N/A,FALSE,"매출액";#N/A,#N/A,FALSE,"요약손익";#N/A,#N/A,FALSE,"요약대차";#N/A,#N/A,FALSE,"매출채권현황";#N/A,#N/A,FALSE,"매출채권명세"}</definedName>
    <definedName name="ㅇㅇㅇㅇ" localSheetId="1" hidden="1">{#N/A,#N/A,FALSE,"손익표지";#N/A,#N/A,FALSE,"손익계산";#N/A,#N/A,FALSE,"일반관리비";#N/A,#N/A,FALSE,"영업외수익";#N/A,#N/A,FALSE,"영업외비용";#N/A,#N/A,FALSE,"매출액";#N/A,#N/A,FALSE,"요약손익";#N/A,#N/A,FALSE,"요약대차";#N/A,#N/A,FALSE,"매출채권현황";#N/A,#N/A,FALSE,"매출채권명세"}</definedName>
    <definedName name="ㅇㅇㅇㅇ" localSheetId="2" hidden="1">{#N/A,#N/A,FALSE,"손익표지";#N/A,#N/A,FALSE,"손익계산";#N/A,#N/A,FALSE,"일반관리비";#N/A,#N/A,FALSE,"영업외수익";#N/A,#N/A,FALSE,"영업외비용";#N/A,#N/A,FALSE,"매출액";#N/A,#N/A,FALSE,"요약손익";#N/A,#N/A,FALSE,"요약대차";#N/A,#N/A,FALSE,"매출채권현황";#N/A,#N/A,FALSE,"매출채권명세"}</definedName>
    <definedName name="ㅇㅇㅇㅇ" localSheetId="10" hidden="1">{#N/A,#N/A,FALSE,"손익표지";#N/A,#N/A,FALSE,"손익계산";#N/A,#N/A,FALSE,"일반관리비";#N/A,#N/A,FALSE,"영업외수익";#N/A,#N/A,FALSE,"영업외비용";#N/A,#N/A,FALSE,"매출액";#N/A,#N/A,FALSE,"요약손익";#N/A,#N/A,FALSE,"요약대차";#N/A,#N/A,FALSE,"매출채권현황";#N/A,#N/A,FALSE,"매출채권명세"}</definedName>
    <definedName name="ㅇㅇㅇㅇ" localSheetId="15" hidden="1">{#N/A,#N/A,FALSE,"손익표지";#N/A,#N/A,FALSE,"손익계산";#N/A,#N/A,FALSE,"일반관리비";#N/A,#N/A,FALSE,"영업외수익";#N/A,#N/A,FALSE,"영업외비용";#N/A,#N/A,FALSE,"매출액";#N/A,#N/A,FALSE,"요약손익";#N/A,#N/A,FALSE,"요약대차";#N/A,#N/A,FALSE,"매출채권현황";#N/A,#N/A,FALSE,"매출채권명세"}</definedName>
    <definedName name="ㅇㅇㅇㅇ" localSheetId="18" hidden="1">{#N/A,#N/A,FALSE,"손익표지";#N/A,#N/A,FALSE,"손익계산";#N/A,#N/A,FALSE,"일반관리비";#N/A,#N/A,FALSE,"영업외수익";#N/A,#N/A,FALSE,"영업외비용";#N/A,#N/A,FALSE,"매출액";#N/A,#N/A,FALSE,"요약손익";#N/A,#N/A,FALSE,"요약대차";#N/A,#N/A,FALSE,"매출채권현황";#N/A,#N/A,FALSE,"매출채권명세"}</definedName>
    <definedName name="ㅇㅇㅇㅇ" localSheetId="17" hidden="1">{#N/A,#N/A,FALSE,"손익표지";#N/A,#N/A,FALSE,"손익계산";#N/A,#N/A,FALSE,"일반관리비";#N/A,#N/A,FALSE,"영업외수익";#N/A,#N/A,FALSE,"영업외비용";#N/A,#N/A,FALSE,"매출액";#N/A,#N/A,FALSE,"요약손익";#N/A,#N/A,FALSE,"요약대차";#N/A,#N/A,FALSE,"매출채권현황";#N/A,#N/A,FALSE,"매출채권명세"}</definedName>
    <definedName name="ㅇㅇㅇㅇ" localSheetId="16" hidden="1">{#N/A,#N/A,FALSE,"손익표지";#N/A,#N/A,FALSE,"손익계산";#N/A,#N/A,FALSE,"일반관리비";#N/A,#N/A,FALSE,"영업외수익";#N/A,#N/A,FALSE,"영업외비용";#N/A,#N/A,FALSE,"매출액";#N/A,#N/A,FALSE,"요약손익";#N/A,#N/A,FALSE,"요약대차";#N/A,#N/A,FALSE,"매출채권현황";#N/A,#N/A,FALSE,"매출채권명세"}</definedName>
    <definedName name="ㅇㅇㅇㅇ" localSheetId="14" hidden="1">{#N/A,#N/A,FALSE,"손익표지";#N/A,#N/A,FALSE,"손익계산";#N/A,#N/A,FALSE,"일반관리비";#N/A,#N/A,FALSE,"영업외수익";#N/A,#N/A,FALSE,"영업외비용";#N/A,#N/A,FALSE,"매출액";#N/A,#N/A,FALSE,"요약손익";#N/A,#N/A,FALSE,"요약대차";#N/A,#N/A,FALSE,"매출채권현황";#N/A,#N/A,FALSE,"매출채권명세"}</definedName>
    <definedName name="ㅇㅇㅇㅇ" localSheetId="13" hidden="1">{#N/A,#N/A,FALSE,"손익표지";#N/A,#N/A,FALSE,"손익계산";#N/A,#N/A,FALSE,"일반관리비";#N/A,#N/A,FALSE,"영업외수익";#N/A,#N/A,FALSE,"영업외비용";#N/A,#N/A,FALSE,"매출액";#N/A,#N/A,FALSE,"요약손익";#N/A,#N/A,FALSE,"요약대차";#N/A,#N/A,FALSE,"매출채권현황";#N/A,#N/A,FALSE,"매출채권명세"}</definedName>
    <definedName name="ㅇㅇㅇㅇ" localSheetId="3" hidden="1">{#N/A,#N/A,FALSE,"손익표지";#N/A,#N/A,FALSE,"손익계산";#N/A,#N/A,FALSE,"일반관리비";#N/A,#N/A,FALSE,"영업외수익";#N/A,#N/A,FALSE,"영업외비용";#N/A,#N/A,FALSE,"매출액";#N/A,#N/A,FALSE,"요약손익";#N/A,#N/A,FALSE,"요약대차";#N/A,#N/A,FALSE,"매출채권현황";#N/A,#N/A,FALSE,"매출채권명세"}</definedName>
    <definedName name="ㅇㅇㅇㅇ" hidden="1">{#N/A,#N/A,FALSE,"손익표지";#N/A,#N/A,FALSE,"손익계산";#N/A,#N/A,FALSE,"일반관리비";#N/A,#N/A,FALSE,"영업외수익";#N/A,#N/A,FALSE,"영업외비용";#N/A,#N/A,FALSE,"매출액";#N/A,#N/A,FALSE,"요약손익";#N/A,#N/A,FALSE,"요약대차";#N/A,#N/A,FALSE,"매출채권현황";#N/A,#N/A,FALSE,"매출채권명세"}</definedName>
    <definedName name="ㅇ호" localSheetId="2" hidden="1">{#N/A,#N/A,FALSE,"혼합골재"}</definedName>
    <definedName name="ㅇ호" localSheetId="3" hidden="1">{#N/A,#N/A,FALSE,"혼합골재"}</definedName>
    <definedName name="ㅇ호" hidden="1">{#N/A,#N/A,FALSE,"혼합골재"}</definedName>
    <definedName name="아" localSheetId="2" hidden="1">{#N/A,#N/A,FALSE,"배수2"}</definedName>
    <definedName name="아" localSheetId="3" hidden="1">{#N/A,#N/A,FALSE,"배수2"}</definedName>
    <definedName name="아" hidden="1">{#N/A,#N/A,FALSE,"배수2"}</definedName>
    <definedName name="안" localSheetId="2" hidden="1">{#N/A,#N/A,FALSE,"포장2"}</definedName>
    <definedName name="안" localSheetId="3" hidden="1">{#N/A,#N/A,FALSE,"포장2"}</definedName>
    <definedName name="안" hidden="1">{#N/A,#N/A,FALSE,"포장2"}</definedName>
    <definedName name="알제리" localSheetId="11" hidden="1">{#N/A,#N/A,FALSE,"손익표지";#N/A,#N/A,FALSE,"손익계산";#N/A,#N/A,FALSE,"일반관리비";#N/A,#N/A,FALSE,"영업외수익";#N/A,#N/A,FALSE,"영업외비용";#N/A,#N/A,FALSE,"매출액";#N/A,#N/A,FALSE,"요약손익";#N/A,#N/A,FALSE,"요약대차";#N/A,#N/A,FALSE,"매출채권현황";#N/A,#N/A,FALSE,"매출채권명세"}</definedName>
    <definedName name="알제리" localSheetId="1" hidden="1">{#N/A,#N/A,FALSE,"손익표지";#N/A,#N/A,FALSE,"손익계산";#N/A,#N/A,FALSE,"일반관리비";#N/A,#N/A,FALSE,"영업외수익";#N/A,#N/A,FALSE,"영업외비용";#N/A,#N/A,FALSE,"매출액";#N/A,#N/A,FALSE,"요약손익";#N/A,#N/A,FALSE,"요약대차";#N/A,#N/A,FALSE,"매출채권현황";#N/A,#N/A,FALSE,"매출채권명세"}</definedName>
    <definedName name="알제리" localSheetId="2" hidden="1">{#N/A,#N/A,FALSE,"손익표지";#N/A,#N/A,FALSE,"손익계산";#N/A,#N/A,FALSE,"일반관리비";#N/A,#N/A,FALSE,"영업외수익";#N/A,#N/A,FALSE,"영업외비용";#N/A,#N/A,FALSE,"매출액";#N/A,#N/A,FALSE,"요약손익";#N/A,#N/A,FALSE,"요약대차";#N/A,#N/A,FALSE,"매출채권현황";#N/A,#N/A,FALSE,"매출채권명세"}</definedName>
    <definedName name="알제리"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알제리" localSheetId="15" hidden="1">{#N/A,#N/A,FALSE,"손익표지";#N/A,#N/A,FALSE,"손익계산";#N/A,#N/A,FALSE,"일반관리비";#N/A,#N/A,FALSE,"영업외수익";#N/A,#N/A,FALSE,"영업외비용";#N/A,#N/A,FALSE,"매출액";#N/A,#N/A,FALSE,"요약손익";#N/A,#N/A,FALSE,"요약대차";#N/A,#N/A,FALSE,"매출채권현황";#N/A,#N/A,FALSE,"매출채권명세"}</definedName>
    <definedName name="알제리" localSheetId="18" hidden="1">{#N/A,#N/A,FALSE,"손익표지";#N/A,#N/A,FALSE,"손익계산";#N/A,#N/A,FALSE,"일반관리비";#N/A,#N/A,FALSE,"영업외수익";#N/A,#N/A,FALSE,"영업외비용";#N/A,#N/A,FALSE,"매출액";#N/A,#N/A,FALSE,"요약손익";#N/A,#N/A,FALSE,"요약대차";#N/A,#N/A,FALSE,"매출채권현황";#N/A,#N/A,FALSE,"매출채권명세"}</definedName>
    <definedName name="알제리" localSheetId="17" hidden="1">{#N/A,#N/A,FALSE,"손익표지";#N/A,#N/A,FALSE,"손익계산";#N/A,#N/A,FALSE,"일반관리비";#N/A,#N/A,FALSE,"영업외수익";#N/A,#N/A,FALSE,"영업외비용";#N/A,#N/A,FALSE,"매출액";#N/A,#N/A,FALSE,"요약손익";#N/A,#N/A,FALSE,"요약대차";#N/A,#N/A,FALSE,"매출채권현황";#N/A,#N/A,FALSE,"매출채권명세"}</definedName>
    <definedName name="알제리" localSheetId="16" hidden="1">{#N/A,#N/A,FALSE,"손익표지";#N/A,#N/A,FALSE,"손익계산";#N/A,#N/A,FALSE,"일반관리비";#N/A,#N/A,FALSE,"영업외수익";#N/A,#N/A,FALSE,"영업외비용";#N/A,#N/A,FALSE,"매출액";#N/A,#N/A,FALSE,"요약손익";#N/A,#N/A,FALSE,"요약대차";#N/A,#N/A,FALSE,"매출채권현황";#N/A,#N/A,FALSE,"매출채권명세"}</definedName>
    <definedName name="알제리"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알제리"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알제리" localSheetId="3" hidden="1">{#N/A,#N/A,FALSE,"손익표지";#N/A,#N/A,FALSE,"손익계산";#N/A,#N/A,FALSE,"일반관리비";#N/A,#N/A,FALSE,"영업외수익";#N/A,#N/A,FALSE,"영업외비용";#N/A,#N/A,FALSE,"매출액";#N/A,#N/A,FALSE,"요약손익";#N/A,#N/A,FALSE,"요약대차";#N/A,#N/A,FALSE,"매출채권현황";#N/A,#N/A,FALSE,"매출채권명세"}</definedName>
    <definedName name="알제리" hidden="1">{#N/A,#N/A,FALSE,"손익표지";#N/A,#N/A,FALSE,"손익계산";#N/A,#N/A,FALSE,"일반관리비";#N/A,#N/A,FALSE,"영업외수익";#N/A,#N/A,FALSE,"영업외비용";#N/A,#N/A,FALSE,"매출액";#N/A,#N/A,FALSE,"요약손익";#N/A,#N/A,FALSE,"요약대차";#N/A,#N/A,FALSE,"매출채권현황";#N/A,#N/A,FALSE,"매출채권명세"}</definedName>
    <definedName name="야" localSheetId="2" hidden="1">{#N/A,#N/A,FALSE,"배수1"}</definedName>
    <definedName name="야" localSheetId="3" hidden="1">{#N/A,#N/A,FALSE,"배수1"}</definedName>
    <definedName name="야" hidden="1">{#N/A,#N/A,FALSE,"배수1"}</definedName>
    <definedName name="영업외비용" hidden="1">#REF!</definedName>
    <definedName name="옹" localSheetId="2" hidden="1">{#N/A,#N/A,FALSE,"골재소요량";#N/A,#N/A,FALSE,"골재소요량"}</definedName>
    <definedName name="옹" localSheetId="3" hidden="1">{#N/A,#N/A,FALSE,"골재소요량";#N/A,#N/A,FALSE,"골재소요량"}</definedName>
    <definedName name="옹" hidden="1">{#N/A,#N/A,FALSE,"골재소요량";#N/A,#N/A,FALSE,"골재소요량"}</definedName>
    <definedName name="옹벽" localSheetId="2" hidden="1">{#N/A,#N/A,FALSE,"혼합골재"}</definedName>
    <definedName name="옹벽" localSheetId="3" hidden="1">{#N/A,#N/A,FALSE,"혼합골재"}</definedName>
    <definedName name="옹벽" hidden="1">{#N/A,#N/A,FALSE,"혼합골재"}</definedName>
    <definedName name="옹벽수량집계표" localSheetId="2" hidden="1">{#N/A,#N/A,FALSE,"2~8번"}</definedName>
    <definedName name="옹벽수량집계표" localSheetId="3" hidden="1">{#N/A,#N/A,FALSE,"2~8번"}</definedName>
    <definedName name="옹벽수량집계표" hidden="1">{#N/A,#N/A,FALSE,"2~8번"}</definedName>
    <definedName name="옹벽수량집계표총괄" localSheetId="2" hidden="1">{#N/A,#N/A,FALSE,"혼합골재"}</definedName>
    <definedName name="옹벽수량집계표총괄" localSheetId="3" hidden="1">{#N/A,#N/A,FALSE,"혼합골재"}</definedName>
    <definedName name="옹벽수량집계표총괄" hidden="1">{#N/A,#N/A,FALSE,"혼합골재"}</definedName>
    <definedName name="왜" localSheetId="2" hidden="1">{#N/A,#N/A,FALSE,"배수2"}</definedName>
    <definedName name="왜" localSheetId="3" hidden="1">{#N/A,#N/A,FALSE,"배수2"}</definedName>
    <definedName name="왜" hidden="1">{#N/A,#N/A,FALSE,"배수2"}</definedName>
    <definedName name="우오수공" localSheetId="2" hidden="1">{#N/A,#N/A,FALSE,"기안지";#N/A,#N/A,FALSE,"통신지"}</definedName>
    <definedName name="우오수공" localSheetId="3" hidden="1">{#N/A,#N/A,FALSE,"기안지";#N/A,#N/A,FALSE,"통신지"}</definedName>
    <definedName name="우오수공" hidden="1">{#N/A,#N/A,FALSE,"기안지";#N/A,#N/A,FALSE,"통신지"}</definedName>
    <definedName name="우ㅗ홓ㅇ" localSheetId="2" hidden="1">{#N/A,#N/A,FALSE,"조골재"}</definedName>
    <definedName name="우ㅗ홓ㅇ" localSheetId="3" hidden="1">{#N/A,#N/A,FALSE,"조골재"}</definedName>
    <definedName name="우ㅗ홓ㅇ" hidden="1">{#N/A,#N/A,FALSE,"조골재"}</definedName>
    <definedName name="원가집계">'[161] 갑지'!$B$1:$M$40</definedName>
    <definedName name="은" localSheetId="2" hidden="1">{#N/A,#N/A,FALSE,"구조2"}</definedName>
    <definedName name="은" localSheetId="3" hidden="1">{#N/A,#N/A,FALSE,"구조2"}</definedName>
    <definedName name="은" hidden="1">{#N/A,#N/A,FALSE,"구조2"}</definedName>
    <definedName name="이"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론" localSheetId="2" hidden="1">{#N/A,#N/A,FALSE,"속도"}</definedName>
    <definedName name="이론" localSheetId="3" hidden="1">{#N/A,#N/A,FALSE,"속도"}</definedName>
    <definedName name="이론" hidden="1">{#N/A,#N/A,FALSE,"속도"}</definedName>
    <definedName name="이름충돌" localSheetId="1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 localSheetId="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 localSheetId="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 localSheetId="10"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 localSheetId="15"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 localSheetId="18"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 localSheetId="17"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 localSheetId="16"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 localSheetId="14"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 localSheetId="1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 localSheetId="3"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름충돌"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이이"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이"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이정" localSheetId="2" hidden="1">{#N/A,#N/A,FALSE,"2~8번"}</definedName>
    <definedName name="이정" localSheetId="3" hidden="1">{#N/A,#N/A,FALSE,"2~8번"}</definedName>
    <definedName name="이정" hidden="1">{#N/A,#N/A,FALSE,"2~8번"}</definedName>
    <definedName name="이찰">#REF!</definedName>
    <definedName name="인력"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인력기계"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일위3" localSheetId="2" hidden="1">{"'OVEN시방 '!$A$1:$C$11"}</definedName>
    <definedName name="일위3" localSheetId="3" hidden="1">{"'OVEN시방 '!$A$1:$C$11"}</definedName>
    <definedName name="일위3" hidden="1">{"'OVEN시방 '!$A$1:$C$11"}</definedName>
    <definedName name="입찰1">#N/A</definedName>
    <definedName name="ㅈ" localSheetId="2" hidden="1">{#N/A,#N/A,FALSE,"혼합골재"}</definedName>
    <definedName name="ㅈ" localSheetId="3" hidden="1">{#N/A,#N/A,FALSE,"혼합골재"}</definedName>
    <definedName name="ㅈ" hidden="1">{#N/A,#N/A,FALSE,"혼합골재"}</definedName>
    <definedName name="ㅈㄱ" localSheetId="2" hidden="1">{#N/A,#N/A,FALSE,"CCTV"}</definedName>
    <definedName name="ㅈㄱ" localSheetId="3" hidden="1">{#N/A,#N/A,FALSE,"CCTV"}</definedName>
    <definedName name="ㅈㄱ" hidden="1">{#N/A,#N/A,FALSE,"CCTV"}</definedName>
    <definedName name="ㅈ그" localSheetId="2" hidden="1">{#N/A,#N/A,FALSE,"CCTV"}</definedName>
    <definedName name="ㅈ그" localSheetId="3" hidden="1">{#N/A,#N/A,FALSE,"CCTV"}</definedName>
    <definedName name="ㅈ그" hidden="1">{#N/A,#N/A,FALSE,"CCTV"}</definedName>
    <definedName name="ㅈㅁ" localSheetId="11" hidden="1">{#N/A,#N/A,FALSE,"CCTV"}</definedName>
    <definedName name="ㅈㅁ" localSheetId="1" hidden="1">{#N/A,#N/A,FALSE,"CCTV"}</definedName>
    <definedName name="ㅈㅁ" localSheetId="2" hidden="1">{#N/A,#N/A,FALSE,"CCTV"}</definedName>
    <definedName name="ㅈㅁ" localSheetId="10" hidden="1">{#N/A,#N/A,FALSE,"CCTV"}</definedName>
    <definedName name="ㅈㅁ" localSheetId="15" hidden="1">{#N/A,#N/A,FALSE,"CCTV"}</definedName>
    <definedName name="ㅈㅁ" localSheetId="18" hidden="1">{#N/A,#N/A,FALSE,"CCTV"}</definedName>
    <definedName name="ㅈㅁ" localSheetId="17" hidden="1">{#N/A,#N/A,FALSE,"CCTV"}</definedName>
    <definedName name="ㅈㅁ" localSheetId="16" hidden="1">{#N/A,#N/A,FALSE,"CCTV"}</definedName>
    <definedName name="ㅈㅁ" localSheetId="14" hidden="1">{#N/A,#N/A,FALSE,"CCTV"}</definedName>
    <definedName name="ㅈㅁ" localSheetId="13" hidden="1">{#N/A,#N/A,FALSE,"CCTV"}</definedName>
    <definedName name="ㅈㅁ" localSheetId="3" hidden="1">{#N/A,#N/A,FALSE,"CCTV"}</definedName>
    <definedName name="ㅈㅁ" hidden="1">{#N/A,#N/A,FALSE,"CCTV"}</definedName>
    <definedName name="ㅈㅈ" localSheetId="2" hidden="1">{#N/A,#N/A,FALSE,"표지목차"}</definedName>
    <definedName name="ㅈㅈ" localSheetId="3" hidden="1">{#N/A,#N/A,FALSE,"표지목차"}</definedName>
    <definedName name="ㅈㅈ" hidden="1">{#N/A,#N/A,FALSE,"표지목차"}</definedName>
    <definedName name="자재3"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자재업" hidden="1">#REF!</definedName>
    <definedName name="잡철공사"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잡철공사"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잡철공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재" hidden="1">#REF!</definedName>
    <definedName name="전계장금액" hidden="1">#REF!</definedName>
    <definedName name="전기" localSheetId="2" hidden="1">{"'장비'!$A$3:$M$12"}</definedName>
    <definedName name="전기" localSheetId="3" hidden="1">{"'장비'!$A$3:$M$12"}</definedName>
    <definedName name="전기" hidden="1">{"'장비'!$A$3:$M$12"}</definedName>
    <definedName name="전기계장">#REF!</definedName>
    <definedName name="전기공사비교" localSheetId="11"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1"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2"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10"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15"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18"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17"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16"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14"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13"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localSheetId="3" hidden="1">{#N/A,#N/A,FALSE,"손익표지";#N/A,#N/A,FALSE,"손익계산";#N/A,#N/A,FALSE,"일반관리비";#N/A,#N/A,FALSE,"영업외수익";#N/A,#N/A,FALSE,"영업외비용";#N/A,#N/A,FALSE,"매출액";#N/A,#N/A,FALSE,"요약손익";#N/A,#N/A,FALSE,"요약대차";#N/A,#N/A,FALSE,"매출채권현황";#N/A,#N/A,FALSE,"매출채권명세"}</definedName>
    <definedName name="전기공사비교" hidden="1">{#N/A,#N/A,FALSE,"손익표지";#N/A,#N/A,FALSE,"손익계산";#N/A,#N/A,FALSE,"일반관리비";#N/A,#N/A,FALSE,"영업외수익";#N/A,#N/A,FALSE,"영업외비용";#N/A,#N/A,FALSE,"매출액";#N/A,#N/A,FALSE,"요약손익";#N/A,#N/A,FALSE,"요약대차";#N/A,#N/A,FALSE,"매출채권현황";#N/A,#N/A,FALSE,"매출채권명세"}</definedName>
    <definedName name="전선관및접지내역서" hidden="1">#REF!</definedName>
    <definedName name="정리용" localSheetId="11" hidden="1">{#N/A,#N/A,FALSE,"Tower &amp; Car Park"}</definedName>
    <definedName name="정리용" localSheetId="1" hidden="1">{#N/A,#N/A,FALSE,"Tower &amp; Car Park"}</definedName>
    <definedName name="정리용" localSheetId="2" hidden="1">{#N/A,#N/A,FALSE,"Tower &amp; Car Park"}</definedName>
    <definedName name="정리용" localSheetId="10" hidden="1">{#N/A,#N/A,FALSE,"Tower &amp; Car Park"}</definedName>
    <definedName name="정리용" localSheetId="15" hidden="1">{#N/A,#N/A,FALSE,"Tower &amp; Car Park"}</definedName>
    <definedName name="정리용" localSheetId="18" hidden="1">{#N/A,#N/A,FALSE,"Tower &amp; Car Park"}</definedName>
    <definedName name="정리용" localSheetId="17" hidden="1">{#N/A,#N/A,FALSE,"Tower &amp; Car Park"}</definedName>
    <definedName name="정리용" localSheetId="16" hidden="1">{#N/A,#N/A,FALSE,"Tower &amp; Car Park"}</definedName>
    <definedName name="정리용" localSheetId="14" hidden="1">{#N/A,#N/A,FALSE,"Tower &amp; Car Park"}</definedName>
    <definedName name="정리용" localSheetId="13" hidden="1">{#N/A,#N/A,FALSE,"Tower &amp; Car Park"}</definedName>
    <definedName name="정리용" localSheetId="3" hidden="1">{#N/A,#N/A,FALSE,"Tower &amp; Car Park"}</definedName>
    <definedName name="정리용" hidden="1">{#N/A,#N/A,FALSE,"Tower &amp; Car Park"}</definedName>
    <definedName name="정리용2" localSheetId="11" hidden="1">{#N/A,#N/A,FALSE,"Tower &amp; Car Park"}</definedName>
    <definedName name="정리용2" localSheetId="1" hidden="1">{#N/A,#N/A,FALSE,"Tower &amp; Car Park"}</definedName>
    <definedName name="정리용2" localSheetId="2" hidden="1">{#N/A,#N/A,FALSE,"Tower &amp; Car Park"}</definedName>
    <definedName name="정리용2" localSheetId="10" hidden="1">{#N/A,#N/A,FALSE,"Tower &amp; Car Park"}</definedName>
    <definedName name="정리용2" localSheetId="15" hidden="1">{#N/A,#N/A,FALSE,"Tower &amp; Car Park"}</definedName>
    <definedName name="정리용2" localSheetId="18" hidden="1">{#N/A,#N/A,FALSE,"Tower &amp; Car Park"}</definedName>
    <definedName name="정리용2" localSheetId="17" hidden="1">{#N/A,#N/A,FALSE,"Tower &amp; Car Park"}</definedName>
    <definedName name="정리용2" localSheetId="16" hidden="1">{#N/A,#N/A,FALSE,"Tower &amp; Car Park"}</definedName>
    <definedName name="정리용2" localSheetId="14" hidden="1">{#N/A,#N/A,FALSE,"Tower &amp; Car Park"}</definedName>
    <definedName name="정리용2" localSheetId="13" hidden="1">{#N/A,#N/A,FALSE,"Tower &amp; Car Park"}</definedName>
    <definedName name="정리용2" localSheetId="3" hidden="1">{#N/A,#N/A,FALSE,"Tower &amp; Car Park"}</definedName>
    <definedName name="정리용2" hidden="1">{#N/A,#N/A,FALSE,"Tower &amp; Car Park"}</definedName>
    <definedName name="조직표현장" hidden="1">#REF!</definedName>
    <definedName name="조진원" hidden="1">#REF!</definedName>
    <definedName name="종합설계현황"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종합설계현황"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주요물량비교">#N/A</definedName>
    <definedName name="중기">#REF!</definedName>
    <definedName name="중량산출" localSheetId="2" hidden="1">{#N/A,#N/A,FALSE,"Sheet1"}</definedName>
    <definedName name="중량산출" localSheetId="3" hidden="1">{#N/A,#N/A,FALSE,"Sheet1"}</definedName>
    <definedName name="중량산출" hidden="1">{#N/A,#N/A,FALSE,"Sheet1"}</definedName>
    <definedName name="중량산출1" localSheetId="2" hidden="1">{#N/A,#N/A,FALSE,"Sheet1"}</definedName>
    <definedName name="중량산출1" localSheetId="3" hidden="1">{#N/A,#N/A,FALSE,"Sheet1"}</definedName>
    <definedName name="중량산출1" hidden="1">{#N/A,#N/A,FALSE,"Sheet1"}</definedName>
    <definedName name="즈" localSheetId="2" hidden="1">{#N/A,#N/A,FALSE,"CCTV"}</definedName>
    <definedName name="즈" localSheetId="3" hidden="1">{#N/A,#N/A,FALSE,"CCTV"}</definedName>
    <definedName name="즈" hidden="1">{#N/A,#N/A,FALSE,"CCTV"}</definedName>
    <definedName name="증감내역" localSheetId="2"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증감내역" localSheetId="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증감내역"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직매54P" localSheetId="2" hidden="1">{#N/A,#N/A,TRUE,"토적및재료집계";#N/A,#N/A,TRUE,"토적및재료집계";#N/A,#N/A,TRUE,"단위량"}</definedName>
    <definedName name="직매54P" localSheetId="3" hidden="1">{#N/A,#N/A,TRUE,"토적및재료집계";#N/A,#N/A,TRUE,"토적및재료집계";#N/A,#N/A,TRUE,"단위량"}</definedName>
    <definedName name="직매54P" hidden="1">{#N/A,#N/A,TRUE,"토적및재료집계";#N/A,#N/A,TRUE,"토적및재료집계";#N/A,#N/A,TRUE,"단위량"}</definedName>
    <definedName name="직접_선택">#REF!</definedName>
    <definedName name="진" localSheetId="2" hidden="1">{#N/A,#N/A,FALSE,"2~8번"}</definedName>
    <definedName name="진" localSheetId="3" hidden="1">{#N/A,#N/A,FALSE,"2~8번"}</definedName>
    <definedName name="진" hidden="1">{#N/A,#N/A,FALSE,"2~8번"}</definedName>
    <definedName name="집계표" localSheetId="2" hidden="1">{#N/A,#N/A,FALSE,"Sheet1"}</definedName>
    <definedName name="집계표" localSheetId="3" hidden="1">{#N/A,#N/A,FALSE,"Sheet1"}</definedName>
    <definedName name="집계표" hidden="1">{#N/A,#N/A,FALSE,"Sheet1"}</definedName>
    <definedName name="ㅉㅉㅉㅉㅉ" localSheetId="2" hidden="1">{"'장비'!$A$3:$M$12"}</definedName>
    <definedName name="ㅉㅉㅉㅉㅉ" localSheetId="3" hidden="1">{"'장비'!$A$3:$M$12"}</definedName>
    <definedName name="ㅉㅉㅉㅉㅉ" hidden="1">{"'장비'!$A$3:$M$12"}</definedName>
    <definedName name="쪽쪽쪽" localSheetId="2" hidden="1">{"'장비'!$A$3:$M$12"}</definedName>
    <definedName name="쪽쪽쪽" localSheetId="3" hidden="1">{"'장비'!$A$3:$M$12"}</definedName>
    <definedName name="쪽쪽쪽" hidden="1">{"'장비'!$A$3:$M$12"}</definedName>
    <definedName name="ㅊㅍㅋㅌㅊㅋ" localSheetId="2" hidden="1">{#N/A,#N/A,FALSE,"운반시간"}</definedName>
    <definedName name="ㅊㅍㅋㅌㅊㅋ" localSheetId="3" hidden="1">{#N/A,#N/A,FALSE,"운반시간"}</definedName>
    <definedName name="ㅊㅍㅋㅌㅊㅋ" hidden="1">{#N/A,#N/A,FALSE,"운반시간"}</definedName>
    <definedName name="ㅊㅍㅋㅌㅍㅌ" localSheetId="2" hidden="1">{#N/A,#N/A,FALSE,"혼합골재"}</definedName>
    <definedName name="ㅊㅍㅋㅌㅍㅌ" localSheetId="3" hidden="1">{#N/A,#N/A,FALSE,"혼합골재"}</definedName>
    <definedName name="ㅊㅍㅋㅌㅍㅌ" hidden="1">{#N/A,#N/A,FALSE,"혼합골재"}</definedName>
    <definedName name="차이내역" localSheetId="2" hidden="1">{#N/A,#N/A,FALSE,"이정표"}</definedName>
    <definedName name="차이내역" localSheetId="3" hidden="1">{#N/A,#N/A,FALSE,"이정표"}</definedName>
    <definedName name="차이내역" hidden="1">{#N/A,#N/A,FALSE,"이정표"}</definedName>
    <definedName name="찰샇기" localSheetId="11" hidden="1">#N/A</definedName>
    <definedName name="찰샇기" localSheetId="1" hidden="1">#N/A</definedName>
    <definedName name="찰샇기" localSheetId="2" hidden="1">#N/A</definedName>
    <definedName name="찰샇기" localSheetId="10" hidden="1">#N/A</definedName>
    <definedName name="찰샇기" localSheetId="15" hidden="1">#N/A</definedName>
    <definedName name="찰샇기" localSheetId="18" hidden="1">#N/A</definedName>
    <definedName name="찰샇기" localSheetId="17" hidden="1">#N/A</definedName>
    <definedName name="찰샇기" localSheetId="16" hidden="1">#N/A</definedName>
    <definedName name="찰샇기" localSheetId="14" hidden="1">#N/A</definedName>
    <definedName name="찰샇기" localSheetId="13" hidden="1">#N/A</definedName>
    <definedName name="찰샇기" localSheetId="3" hidden="1">#N/A</definedName>
    <definedName name="찰샇기" hidden="1">#N/A</definedName>
    <definedName name="첫장" localSheetId="2" hidden="1">{#N/A,#N/A,TRUE,"총괄"}</definedName>
    <definedName name="첫장" localSheetId="3" hidden="1">{#N/A,#N/A,TRUE,"총괄"}</definedName>
    <definedName name="첫장" hidden="1">{#N/A,#N/A,TRUE,"총괄"}</definedName>
    <definedName name="총괄내역" localSheetId="2" hidden="1">{#N/A,#N/A,TRUE,"총괄"}</definedName>
    <definedName name="총괄내역" localSheetId="3" hidden="1">{#N/A,#N/A,TRUE,"총괄"}</definedName>
    <definedName name="총괄내역" hidden="1">{#N/A,#N/A,TRUE,"총괄"}</definedName>
    <definedName name="총괄내역서" localSheetId="2" hidden="1">{#N/A,#N/A,TRUE,"총괄"}</definedName>
    <definedName name="총괄내역서" localSheetId="3" hidden="1">{#N/A,#N/A,TRUE,"총괄"}</definedName>
    <definedName name="총괄내역서" hidden="1">{#N/A,#N/A,TRUE,"총괄"}</definedName>
    <definedName name="총괄표" hidden="1">#REF!</definedName>
    <definedName name="총괄표3"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총괄표3"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총괄표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추" localSheetId="2" hidden="1">{"'Sheet1'!$L$16"}</definedName>
    <definedName name="추" localSheetId="3" hidden="1">{"'Sheet1'!$L$16"}</definedName>
    <definedName name="추" hidden="1">{"'Sheet1'!$L$16"}</definedName>
    <definedName name="추2"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E"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추가분" localSheetId="2" hidden="1">{"'장비'!$A$3:$M$12"}</definedName>
    <definedName name="추가분" localSheetId="3" hidden="1">{"'장비'!$A$3:$M$12"}</definedName>
    <definedName name="추가분" hidden="1">{"'장비'!$A$3:$M$12"}</definedName>
    <definedName name="추가분1" localSheetId="2" hidden="1">{"'장비'!$A$3:$M$12"}</definedName>
    <definedName name="추가분1" localSheetId="3" hidden="1">{"'장비'!$A$3:$M$12"}</definedName>
    <definedName name="추가분1" hidden="1">{"'장비'!$A$3:$M$12"}</definedName>
    <definedName name="출입문2"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출입문2"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출입문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취수설비_T.W.S">#REF!</definedName>
    <definedName name="ㅋ" localSheetId="2" hidden="1">{"'장비'!$A$3:$M$12"}</definedName>
    <definedName name="ㅋ" localSheetId="3" hidden="1">{"'장비'!$A$3:$M$12"}</definedName>
    <definedName name="ㅋ" hidden="1">{"'장비'!$A$3:$M$12"}</definedName>
    <definedName name="ㅋㅋ" localSheetId="2" hidden="1">{"'장비'!$A$3:$M$12"}</definedName>
    <definedName name="ㅋㅋ" localSheetId="3" hidden="1">{"'장비'!$A$3:$M$12"}</definedName>
    <definedName name="ㅋㅋ" hidden="1">{"'장비'!$A$3:$M$12"}</definedName>
    <definedName name="ㅋㅋㅋ" localSheetId="2" hidden="1">{"'장비'!$A$3:$M$12"}</definedName>
    <definedName name="ㅋㅋㅋ" localSheetId="3" hidden="1">{"'장비'!$A$3:$M$12"}</definedName>
    <definedName name="ㅋㅋㅋ" hidden="1">{"'장비'!$A$3:$M$12"}</definedName>
    <definedName name="ㅋㅋㅋㅋㅋ" localSheetId="2" hidden="1">{"'장비'!$A$3:$M$12"}</definedName>
    <definedName name="ㅋㅋㅋㅋㅋ" localSheetId="3" hidden="1">{"'장비'!$A$3:$M$12"}</definedName>
    <definedName name="ㅋㅋㅋㅋㅋ" hidden="1">{"'장비'!$A$3:$M$12"}</definedName>
    <definedName name="ㅋㅋㅋㅋㅋㅋ" localSheetId="2" hidden="1">{"'장비'!$A$3:$M$12"}</definedName>
    <definedName name="ㅋㅋㅋㅋㅋㅋ" localSheetId="3" hidden="1">{"'장비'!$A$3:$M$12"}</definedName>
    <definedName name="ㅋㅋㅋㅋㅋㅋ" hidden="1">{"'장비'!$A$3:$M$12"}</definedName>
    <definedName name="ㅋㅋㅋㅋㅋㅋㅋ" localSheetId="2" hidden="1">{"'장비'!$A$3:$M$12"}</definedName>
    <definedName name="ㅋㅋㅋㅋㅋㅋㅋ" localSheetId="3" hidden="1">{"'장비'!$A$3:$M$12"}</definedName>
    <definedName name="ㅋㅋㅋㅋㅋㅋㅋ" hidden="1">{"'장비'!$A$3:$M$12"}</definedName>
    <definedName name="콘크리트2" hidden="1">#REF!</definedName>
    <definedName name="ㅌㅍ츛ㅌ" localSheetId="2" hidden="1">{#N/A,#N/A,FALSE,"운반시간"}</definedName>
    <definedName name="ㅌㅍ츛ㅌ" localSheetId="3" hidden="1">{#N/A,#N/A,FALSE,"운반시간"}</definedName>
    <definedName name="ㅌㅍ츛ㅌ" hidden="1">{#N/A,#N/A,FALSE,"운반시간"}</definedName>
    <definedName name="타부서_선택">#REF!</definedName>
    <definedName name="테스크" localSheetId="2" hidden="1">{#N/A,#N/A,FALSE,"단가표지"}</definedName>
    <definedName name="테스크" localSheetId="3" hidden="1">{#N/A,#N/A,FALSE,"단가표지"}</definedName>
    <definedName name="테스크" hidden="1">{#N/A,#N/A,FALSE,"단가표지"}</definedName>
    <definedName name="템플리트모듈1" localSheetId="1">BlankMacro1</definedName>
    <definedName name="템플리트모듈1" localSheetId="2">BlankMacro1</definedName>
    <definedName name="템플리트모듈1">BlankMacro1</definedName>
    <definedName name="템플리트모듈2" localSheetId="1">BlankMacro1</definedName>
    <definedName name="템플리트모듈2" localSheetId="2">BlankMacro1</definedName>
    <definedName name="템플리트모듈2">BlankMacro1</definedName>
    <definedName name="템플리트모듈3" localSheetId="1">BlankMacro1</definedName>
    <definedName name="템플리트모듈3" localSheetId="2">BlankMacro1</definedName>
    <definedName name="템플리트모듈3">BlankMacro1</definedName>
    <definedName name="템플리트모듈4" localSheetId="1">BlankMacro1</definedName>
    <definedName name="템플리트모듈4" localSheetId="2">BlankMacro1</definedName>
    <definedName name="템플리트모듈4">BlankMacro1</definedName>
    <definedName name="템플리트모듈5" localSheetId="1">BlankMacro1</definedName>
    <definedName name="템플리트모듈5" localSheetId="2">BlankMacro1</definedName>
    <definedName name="템플리트모듈5">BlankMacro1</definedName>
    <definedName name="템플리트모듈6" localSheetId="1">BlankMacro1</definedName>
    <definedName name="템플리트모듈6" localSheetId="2">BlankMacro1</definedName>
    <definedName name="템플리트모듈6">BlankMacro1</definedName>
    <definedName name="토"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토건" localSheetId="2" hidden="1">{"'장비'!$A$3:$M$12"}</definedName>
    <definedName name="토건" localSheetId="3" hidden="1">{"'장비'!$A$3:$M$12"}</definedName>
    <definedName name="토건" hidden="1">{"'장비'!$A$3:$M$12"}</definedName>
    <definedName name="토건공사비대비r" localSheetId="2" hidden="1">{"'장비'!$A$3:$M$12"}</definedName>
    <definedName name="토건공사비대비r" localSheetId="3" hidden="1">{"'장비'!$A$3:$M$12"}</definedName>
    <definedName name="토건공사비대비r" hidden="1">{"'장비'!$A$3:$M$12"}</definedName>
    <definedName name="토건업체" localSheetId="2" hidden="1">{"'장비'!$A$3:$M$12"}</definedName>
    <definedName name="토건업체" localSheetId="3" hidden="1">{"'장비'!$A$3:$M$12"}</definedName>
    <definedName name="토건업체" hidden="1">{"'장비'!$A$3:$M$12"}</definedName>
    <definedName name="토건집계표r" localSheetId="2" hidden="1">{"'장비'!$A$3:$M$12"}</definedName>
    <definedName name="토건집계표r" localSheetId="3" hidden="1">{"'장비'!$A$3:$M$12"}</definedName>
    <definedName name="토건집계표r" hidden="1">{"'장비'!$A$3:$M$12"}</definedName>
    <definedName name="토공량" localSheetId="2" hidden="1">{#N/A,#N/A,FALSE,"기안지";#N/A,#N/A,FALSE,"통신지"}</definedName>
    <definedName name="토공량" localSheetId="3" hidden="1">{#N/A,#N/A,FALSE,"기안지";#N/A,#N/A,FALSE,"통신지"}</definedName>
    <definedName name="토공량" hidden="1">{#N/A,#N/A,FALSE,"기안지";#N/A,#N/A,FALSE,"통신지"}</definedName>
    <definedName name="토공사"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토공사"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토공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토공이수" hidden="1">#REF!</definedName>
    <definedName name="토목" localSheetId="11">#REF!</definedName>
    <definedName name="토목" localSheetId="1">#REF!</definedName>
    <definedName name="토목" localSheetId="2">#REF!</definedName>
    <definedName name="토목" localSheetId="10">#REF!</definedName>
    <definedName name="토목" localSheetId="15">#REF!</definedName>
    <definedName name="토목" localSheetId="18">#REF!</definedName>
    <definedName name="토목" localSheetId="17">#REF!</definedName>
    <definedName name="토목" localSheetId="16">#REF!</definedName>
    <definedName name="토목" localSheetId="14">#REF!</definedName>
    <definedName name="토목" localSheetId="13">#REF!</definedName>
    <definedName name="토목" localSheetId="3">#REF!</definedName>
    <definedName name="토목">#REF!</definedName>
    <definedName name="토목변경" localSheetId="2" hidden="1">{"'장비'!$A$3:$M$12"}</definedName>
    <definedName name="토목변경" localSheetId="3" hidden="1">{"'장비'!$A$3:$M$12"}</definedName>
    <definedName name="토목변경" hidden="1">{"'장비'!$A$3:$M$12"}</definedName>
    <definedName name="토목설계" localSheetId="2" hidden="1">{#N/A,#N/A,FALSE,"골재소요량";#N/A,#N/A,FALSE,"골재소요량"}</definedName>
    <definedName name="토목설계" localSheetId="3" hidden="1">{#N/A,#N/A,FALSE,"골재소요량";#N/A,#N/A,FALSE,"골재소요량"}</definedName>
    <definedName name="토목설계" hidden="1">{#N/A,#N/A,FALSE,"골재소요량";#N/A,#N/A,FALSE,"골재소요량"}</definedName>
    <definedName name="토목실행예산" localSheetId="2" hidden="1">{"'장비'!$A$3:$M$12"}</definedName>
    <definedName name="토목실행예산" localSheetId="3" hidden="1">{"'장비'!$A$3:$M$12"}</definedName>
    <definedName name="토목실행예산" hidden="1">{"'장비'!$A$3:$M$12"}</definedName>
    <definedName name="토목조정분" localSheetId="2" hidden="1">{"'장비'!$A$3:$M$12"}</definedName>
    <definedName name="토목조정분" localSheetId="3" hidden="1">{"'장비'!$A$3:$M$12"}</definedName>
    <definedName name="토목조정분" hidden="1">{"'장비'!$A$3:$M$12"}</definedName>
    <definedName name="토목지입재료비">#REF!</definedName>
    <definedName name="토적표" hidden="1">#REF!</definedName>
    <definedName name="투찰예정가50" localSheetId="2" hidden="1">{"'장비'!$A$3:$M$12"}</definedName>
    <definedName name="투찰예정가50" localSheetId="3" hidden="1">{"'장비'!$A$3:$M$12"}</definedName>
    <definedName name="투찰예정가50" hidden="1">{"'장비'!$A$3:$M$12"}</definedName>
    <definedName name="투찰예정본부장" localSheetId="2" hidden="1">{"'장비'!$A$3:$M$12"}</definedName>
    <definedName name="투찰예정본부장" localSheetId="3" hidden="1">{"'장비'!$A$3:$M$12"}</definedName>
    <definedName name="투찰예정본부장" hidden="1">{"'장비'!$A$3:$M$12"}</definedName>
    <definedName name="트레이집계"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트레이집계"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트레이집계"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ㅍ" localSheetId="2" hidden="1">{"'장비'!$A$3:$M$12"}</definedName>
    <definedName name="ㅍ" localSheetId="3" hidden="1">{"'장비'!$A$3:$M$12"}</definedName>
    <definedName name="ㅍ" hidden="1">{"'장비'!$A$3:$M$12"}</definedName>
    <definedName name="ㅍ춫" localSheetId="2" hidden="1">{#N/A,#N/A,FALSE,"골재소요량";#N/A,#N/A,FALSE,"골재소요량"}</definedName>
    <definedName name="ㅍ춫" localSheetId="3" hidden="1">{#N/A,#N/A,FALSE,"골재소요량";#N/A,#N/A,FALSE,"골재소요량"}</definedName>
    <definedName name="ㅍ춫" hidden="1">{#N/A,#N/A,FALSE,"골재소요량";#N/A,#N/A,FALSE,"골재소요량"}</definedName>
    <definedName name="ㅍ츝" localSheetId="2" hidden="1">{#N/A,#N/A,FALSE,"표지목차"}</definedName>
    <definedName name="ㅍ츝" localSheetId="3" hidden="1">{#N/A,#N/A,FALSE,"표지목차"}</definedName>
    <definedName name="ㅍ츝" hidden="1">{#N/A,#N/A,FALSE,"표지목차"}</definedName>
    <definedName name="파일" hidden="1">#REF!</definedName>
    <definedName name="표지" localSheetId="2" hidden="1">{#N/A,#N/A,TRUE,"Basic";#N/A,#N/A,TRUE,"EXT-TABLE";#N/A,#N/A,TRUE,"STEEL";#N/A,#N/A,TRUE,"INT-Table";#N/A,#N/A,TRUE,"STEEL";#N/A,#N/A,TRUE,"Door"}</definedName>
    <definedName name="표지" localSheetId="3" hidden="1">{#N/A,#N/A,TRUE,"Basic";#N/A,#N/A,TRUE,"EXT-TABLE";#N/A,#N/A,TRUE,"STEEL";#N/A,#N/A,TRUE,"INT-Table";#N/A,#N/A,TRUE,"STEEL";#N/A,#N/A,TRUE,"Door"}</definedName>
    <definedName name="표지" hidden="1">{#N/A,#N/A,TRUE,"Basic";#N/A,#N/A,TRUE,"EXT-TABLE";#N/A,#N/A,TRUE,"STEEL";#N/A,#N/A,TRUE,"INT-Table";#N/A,#N/A,TRUE,"STEEL";#N/A,#N/A,TRUE,"Door"}</definedName>
    <definedName name="표지_1" localSheetId="2" hidden="1">{#N/A,#N/A,TRUE,"Basic";#N/A,#N/A,TRUE,"EXT-TABLE";#N/A,#N/A,TRUE,"STEEL";#N/A,#N/A,TRUE,"INT-Table";#N/A,#N/A,TRUE,"STEEL";#N/A,#N/A,TRUE,"Door"}</definedName>
    <definedName name="표지_1" localSheetId="3" hidden="1">{#N/A,#N/A,TRUE,"Basic";#N/A,#N/A,TRUE,"EXT-TABLE";#N/A,#N/A,TRUE,"STEEL";#N/A,#N/A,TRUE,"INT-Table";#N/A,#N/A,TRUE,"STEEL";#N/A,#N/A,TRUE,"Door"}</definedName>
    <definedName name="표지_1" hidden="1">{#N/A,#N/A,TRUE,"Basic";#N/A,#N/A,TRUE,"EXT-TABLE";#N/A,#N/A,TRUE,"STEEL";#N/A,#N/A,TRUE,"INT-Table";#N/A,#N/A,TRUE,"STEEL";#N/A,#N/A,TRUE,"Door"}</definedName>
    <definedName name="표지_1_1" localSheetId="2" hidden="1">{#N/A,#N/A,TRUE,"Basic";#N/A,#N/A,TRUE,"EXT-TABLE";#N/A,#N/A,TRUE,"STEEL";#N/A,#N/A,TRUE,"INT-Table";#N/A,#N/A,TRUE,"STEEL";#N/A,#N/A,TRUE,"Door"}</definedName>
    <definedName name="표지_1_1" localSheetId="3" hidden="1">{#N/A,#N/A,TRUE,"Basic";#N/A,#N/A,TRUE,"EXT-TABLE";#N/A,#N/A,TRUE,"STEEL";#N/A,#N/A,TRUE,"INT-Table";#N/A,#N/A,TRUE,"STEEL";#N/A,#N/A,TRUE,"Door"}</definedName>
    <definedName name="표지_1_1" hidden="1">{#N/A,#N/A,TRUE,"Basic";#N/A,#N/A,TRUE,"EXT-TABLE";#N/A,#N/A,TRUE,"STEEL";#N/A,#N/A,TRUE,"INT-Table";#N/A,#N/A,TRUE,"STEEL";#N/A,#N/A,TRUE,"Door"}</definedName>
    <definedName name="표지_1_2" localSheetId="2" hidden="1">{#N/A,#N/A,TRUE,"Basic";#N/A,#N/A,TRUE,"EXT-TABLE";#N/A,#N/A,TRUE,"STEEL";#N/A,#N/A,TRUE,"INT-Table";#N/A,#N/A,TRUE,"STEEL";#N/A,#N/A,TRUE,"Door"}</definedName>
    <definedName name="표지_1_2" localSheetId="3" hidden="1">{#N/A,#N/A,TRUE,"Basic";#N/A,#N/A,TRUE,"EXT-TABLE";#N/A,#N/A,TRUE,"STEEL";#N/A,#N/A,TRUE,"INT-Table";#N/A,#N/A,TRUE,"STEEL";#N/A,#N/A,TRUE,"Door"}</definedName>
    <definedName name="표지_1_2" hidden="1">{#N/A,#N/A,TRUE,"Basic";#N/A,#N/A,TRUE,"EXT-TABLE";#N/A,#N/A,TRUE,"STEEL";#N/A,#N/A,TRUE,"INT-Table";#N/A,#N/A,TRUE,"STEEL";#N/A,#N/A,TRUE,"Door"}</definedName>
    <definedName name="표지_2" localSheetId="2" hidden="1">{#N/A,#N/A,TRUE,"Basic";#N/A,#N/A,TRUE,"EXT-TABLE";#N/A,#N/A,TRUE,"STEEL";#N/A,#N/A,TRUE,"INT-Table";#N/A,#N/A,TRUE,"STEEL";#N/A,#N/A,TRUE,"Door"}</definedName>
    <definedName name="표지_2" localSheetId="3" hidden="1">{#N/A,#N/A,TRUE,"Basic";#N/A,#N/A,TRUE,"EXT-TABLE";#N/A,#N/A,TRUE,"STEEL";#N/A,#N/A,TRUE,"INT-Table";#N/A,#N/A,TRUE,"STEEL";#N/A,#N/A,TRUE,"Door"}</definedName>
    <definedName name="표지_2" hidden="1">{#N/A,#N/A,TRUE,"Basic";#N/A,#N/A,TRUE,"EXT-TABLE";#N/A,#N/A,TRUE,"STEEL";#N/A,#N/A,TRUE,"INT-Table";#N/A,#N/A,TRUE,"STEEL";#N/A,#N/A,TRUE,"Door"}</definedName>
    <definedName name="표지_2_1" localSheetId="2" hidden="1">{#N/A,#N/A,TRUE,"Basic";#N/A,#N/A,TRUE,"EXT-TABLE";#N/A,#N/A,TRUE,"STEEL";#N/A,#N/A,TRUE,"INT-Table";#N/A,#N/A,TRUE,"STEEL";#N/A,#N/A,TRUE,"Door"}</definedName>
    <definedName name="표지_2_1" localSheetId="3" hidden="1">{#N/A,#N/A,TRUE,"Basic";#N/A,#N/A,TRUE,"EXT-TABLE";#N/A,#N/A,TRUE,"STEEL";#N/A,#N/A,TRUE,"INT-Table";#N/A,#N/A,TRUE,"STEEL";#N/A,#N/A,TRUE,"Door"}</definedName>
    <definedName name="표지_2_1" hidden="1">{#N/A,#N/A,TRUE,"Basic";#N/A,#N/A,TRUE,"EXT-TABLE";#N/A,#N/A,TRUE,"STEEL";#N/A,#N/A,TRUE,"INT-Table";#N/A,#N/A,TRUE,"STEEL";#N/A,#N/A,TRUE,"Door"}</definedName>
    <definedName name="표지_2_2" localSheetId="2" hidden="1">{#N/A,#N/A,TRUE,"Basic";#N/A,#N/A,TRUE,"EXT-TABLE";#N/A,#N/A,TRUE,"STEEL";#N/A,#N/A,TRUE,"INT-Table";#N/A,#N/A,TRUE,"STEEL";#N/A,#N/A,TRUE,"Door"}</definedName>
    <definedName name="표지_2_2" localSheetId="3" hidden="1">{#N/A,#N/A,TRUE,"Basic";#N/A,#N/A,TRUE,"EXT-TABLE";#N/A,#N/A,TRUE,"STEEL";#N/A,#N/A,TRUE,"INT-Table";#N/A,#N/A,TRUE,"STEEL";#N/A,#N/A,TRUE,"Door"}</definedName>
    <definedName name="표지_2_2" hidden="1">{#N/A,#N/A,TRUE,"Basic";#N/A,#N/A,TRUE,"EXT-TABLE";#N/A,#N/A,TRUE,"STEEL";#N/A,#N/A,TRUE,"INT-Table";#N/A,#N/A,TRUE,"STEEL";#N/A,#N/A,TRUE,"Door"}</definedName>
    <definedName name="표지_3" localSheetId="2" hidden="1">{#N/A,#N/A,TRUE,"Basic";#N/A,#N/A,TRUE,"EXT-TABLE";#N/A,#N/A,TRUE,"STEEL";#N/A,#N/A,TRUE,"INT-Table";#N/A,#N/A,TRUE,"STEEL";#N/A,#N/A,TRUE,"Door"}</definedName>
    <definedName name="표지_3" localSheetId="3" hidden="1">{#N/A,#N/A,TRUE,"Basic";#N/A,#N/A,TRUE,"EXT-TABLE";#N/A,#N/A,TRUE,"STEEL";#N/A,#N/A,TRUE,"INT-Table";#N/A,#N/A,TRUE,"STEEL";#N/A,#N/A,TRUE,"Door"}</definedName>
    <definedName name="표지_3" hidden="1">{#N/A,#N/A,TRUE,"Basic";#N/A,#N/A,TRUE,"EXT-TABLE";#N/A,#N/A,TRUE,"STEEL";#N/A,#N/A,TRUE,"INT-Table";#N/A,#N/A,TRUE,"STEEL";#N/A,#N/A,TRUE,"Door"}</definedName>
    <definedName name="표지_3_1" localSheetId="2" hidden="1">{#N/A,#N/A,TRUE,"Basic";#N/A,#N/A,TRUE,"EXT-TABLE";#N/A,#N/A,TRUE,"STEEL";#N/A,#N/A,TRUE,"INT-Table";#N/A,#N/A,TRUE,"STEEL";#N/A,#N/A,TRUE,"Door"}</definedName>
    <definedName name="표지_3_1" localSheetId="3" hidden="1">{#N/A,#N/A,TRUE,"Basic";#N/A,#N/A,TRUE,"EXT-TABLE";#N/A,#N/A,TRUE,"STEEL";#N/A,#N/A,TRUE,"INT-Table";#N/A,#N/A,TRUE,"STEEL";#N/A,#N/A,TRUE,"Door"}</definedName>
    <definedName name="표지_3_1" hidden="1">{#N/A,#N/A,TRUE,"Basic";#N/A,#N/A,TRUE,"EXT-TABLE";#N/A,#N/A,TRUE,"STEEL";#N/A,#N/A,TRUE,"INT-Table";#N/A,#N/A,TRUE,"STEEL";#N/A,#N/A,TRUE,"Door"}</definedName>
    <definedName name="표지_3_2" localSheetId="2" hidden="1">{#N/A,#N/A,TRUE,"Basic";#N/A,#N/A,TRUE,"EXT-TABLE";#N/A,#N/A,TRUE,"STEEL";#N/A,#N/A,TRUE,"INT-Table";#N/A,#N/A,TRUE,"STEEL";#N/A,#N/A,TRUE,"Door"}</definedName>
    <definedName name="표지_3_2" localSheetId="3" hidden="1">{#N/A,#N/A,TRUE,"Basic";#N/A,#N/A,TRUE,"EXT-TABLE";#N/A,#N/A,TRUE,"STEEL";#N/A,#N/A,TRUE,"INT-Table";#N/A,#N/A,TRUE,"STEEL";#N/A,#N/A,TRUE,"Door"}</definedName>
    <definedName name="표지_3_2" hidden="1">{#N/A,#N/A,TRUE,"Basic";#N/A,#N/A,TRUE,"EXT-TABLE";#N/A,#N/A,TRUE,"STEEL";#N/A,#N/A,TRUE,"INT-Table";#N/A,#N/A,TRUE,"STEEL";#N/A,#N/A,TRUE,"Door"}</definedName>
    <definedName name="표지_4" localSheetId="2" hidden="1">{#N/A,#N/A,TRUE,"Basic";#N/A,#N/A,TRUE,"EXT-TABLE";#N/A,#N/A,TRUE,"STEEL";#N/A,#N/A,TRUE,"INT-Table";#N/A,#N/A,TRUE,"STEEL";#N/A,#N/A,TRUE,"Door"}</definedName>
    <definedName name="표지_4" localSheetId="3" hidden="1">{#N/A,#N/A,TRUE,"Basic";#N/A,#N/A,TRUE,"EXT-TABLE";#N/A,#N/A,TRUE,"STEEL";#N/A,#N/A,TRUE,"INT-Table";#N/A,#N/A,TRUE,"STEEL";#N/A,#N/A,TRUE,"Door"}</definedName>
    <definedName name="표지_4" hidden="1">{#N/A,#N/A,TRUE,"Basic";#N/A,#N/A,TRUE,"EXT-TABLE";#N/A,#N/A,TRUE,"STEEL";#N/A,#N/A,TRUE,"INT-Table";#N/A,#N/A,TRUE,"STEEL";#N/A,#N/A,TRUE,"Door"}</definedName>
    <definedName name="표지_4_1" localSheetId="2" hidden="1">{#N/A,#N/A,TRUE,"Basic";#N/A,#N/A,TRUE,"EXT-TABLE";#N/A,#N/A,TRUE,"STEEL";#N/A,#N/A,TRUE,"INT-Table";#N/A,#N/A,TRUE,"STEEL";#N/A,#N/A,TRUE,"Door"}</definedName>
    <definedName name="표지_4_1" localSheetId="3" hidden="1">{#N/A,#N/A,TRUE,"Basic";#N/A,#N/A,TRUE,"EXT-TABLE";#N/A,#N/A,TRUE,"STEEL";#N/A,#N/A,TRUE,"INT-Table";#N/A,#N/A,TRUE,"STEEL";#N/A,#N/A,TRUE,"Door"}</definedName>
    <definedName name="표지_4_1" hidden="1">{#N/A,#N/A,TRUE,"Basic";#N/A,#N/A,TRUE,"EXT-TABLE";#N/A,#N/A,TRUE,"STEEL";#N/A,#N/A,TRUE,"INT-Table";#N/A,#N/A,TRUE,"STEEL";#N/A,#N/A,TRUE,"Door"}</definedName>
    <definedName name="표지_4_2" localSheetId="2" hidden="1">{#N/A,#N/A,TRUE,"Basic";#N/A,#N/A,TRUE,"EXT-TABLE";#N/A,#N/A,TRUE,"STEEL";#N/A,#N/A,TRUE,"INT-Table";#N/A,#N/A,TRUE,"STEEL";#N/A,#N/A,TRUE,"Door"}</definedName>
    <definedName name="표지_4_2" localSheetId="3" hidden="1">{#N/A,#N/A,TRUE,"Basic";#N/A,#N/A,TRUE,"EXT-TABLE";#N/A,#N/A,TRUE,"STEEL";#N/A,#N/A,TRUE,"INT-Table";#N/A,#N/A,TRUE,"STEEL";#N/A,#N/A,TRUE,"Door"}</definedName>
    <definedName name="표지_4_2" hidden="1">{#N/A,#N/A,TRUE,"Basic";#N/A,#N/A,TRUE,"EXT-TABLE";#N/A,#N/A,TRUE,"STEEL";#N/A,#N/A,TRUE,"INT-Table";#N/A,#N/A,TRUE,"STEEL";#N/A,#N/A,TRUE,"Door"}</definedName>
    <definedName name="표지_5" localSheetId="2" hidden="1">{#N/A,#N/A,TRUE,"Basic";#N/A,#N/A,TRUE,"EXT-TABLE";#N/A,#N/A,TRUE,"STEEL";#N/A,#N/A,TRUE,"INT-Table";#N/A,#N/A,TRUE,"STEEL";#N/A,#N/A,TRUE,"Door"}</definedName>
    <definedName name="표지_5" localSheetId="3" hidden="1">{#N/A,#N/A,TRUE,"Basic";#N/A,#N/A,TRUE,"EXT-TABLE";#N/A,#N/A,TRUE,"STEEL";#N/A,#N/A,TRUE,"INT-Table";#N/A,#N/A,TRUE,"STEEL";#N/A,#N/A,TRUE,"Door"}</definedName>
    <definedName name="표지_5" hidden="1">{#N/A,#N/A,TRUE,"Basic";#N/A,#N/A,TRUE,"EXT-TABLE";#N/A,#N/A,TRUE,"STEEL";#N/A,#N/A,TRUE,"INT-Table";#N/A,#N/A,TRUE,"STEEL";#N/A,#N/A,TRUE,"Door"}</definedName>
    <definedName name="표지_5_1" localSheetId="2" hidden="1">{#N/A,#N/A,TRUE,"Basic";#N/A,#N/A,TRUE,"EXT-TABLE";#N/A,#N/A,TRUE,"STEEL";#N/A,#N/A,TRUE,"INT-Table";#N/A,#N/A,TRUE,"STEEL";#N/A,#N/A,TRUE,"Door"}</definedName>
    <definedName name="표지_5_1" localSheetId="3" hidden="1">{#N/A,#N/A,TRUE,"Basic";#N/A,#N/A,TRUE,"EXT-TABLE";#N/A,#N/A,TRUE,"STEEL";#N/A,#N/A,TRUE,"INT-Table";#N/A,#N/A,TRUE,"STEEL";#N/A,#N/A,TRUE,"Door"}</definedName>
    <definedName name="표지_5_1" hidden="1">{#N/A,#N/A,TRUE,"Basic";#N/A,#N/A,TRUE,"EXT-TABLE";#N/A,#N/A,TRUE,"STEEL";#N/A,#N/A,TRUE,"INT-Table";#N/A,#N/A,TRUE,"STEEL";#N/A,#N/A,TRUE,"Door"}</definedName>
    <definedName name="표지_5_2" localSheetId="2" hidden="1">{#N/A,#N/A,TRUE,"Basic";#N/A,#N/A,TRUE,"EXT-TABLE";#N/A,#N/A,TRUE,"STEEL";#N/A,#N/A,TRUE,"INT-Table";#N/A,#N/A,TRUE,"STEEL";#N/A,#N/A,TRUE,"Door"}</definedName>
    <definedName name="표지_5_2" localSheetId="3" hidden="1">{#N/A,#N/A,TRUE,"Basic";#N/A,#N/A,TRUE,"EXT-TABLE";#N/A,#N/A,TRUE,"STEEL";#N/A,#N/A,TRUE,"INT-Table";#N/A,#N/A,TRUE,"STEEL";#N/A,#N/A,TRUE,"Door"}</definedName>
    <definedName name="표지_5_2" hidden="1">{#N/A,#N/A,TRUE,"Basic";#N/A,#N/A,TRUE,"EXT-TABLE";#N/A,#N/A,TRUE,"STEEL";#N/A,#N/A,TRUE,"INT-Table";#N/A,#N/A,TRUE,"STEEL";#N/A,#N/A,TRUE,"Door"}</definedName>
    <definedName name="표지2" hidden="1">#REF!</definedName>
    <definedName name="피팅" localSheetId="1">BlankMacro1</definedName>
    <definedName name="피팅" localSheetId="2">BlankMacro1</definedName>
    <definedName name="피팅">BlankMacro1</definedName>
    <definedName name="ㅎㄴ" localSheetId="2" hidden="1">{#N/A,#N/A,FALSE,"단가표지"}</definedName>
    <definedName name="ㅎㄴ" localSheetId="3" hidden="1">{#N/A,#N/A,FALSE,"단가표지"}</definedName>
    <definedName name="ㅎㄴ" hidden="1">{#N/A,#N/A,FALSE,"단가표지"}</definedName>
    <definedName name="ㅎㄴㄹㄴㄹㄴㅇ" localSheetId="2" hidden="1">{#N/A,#N/A,FALSE,"토공2"}</definedName>
    <definedName name="ㅎㄴㄹㄴㄹㄴㅇ" localSheetId="3" hidden="1">{#N/A,#N/A,FALSE,"토공2"}</definedName>
    <definedName name="ㅎㄴㄹㄴㄹㄴㅇ" hidden="1">{#N/A,#N/A,FALSE,"토공2"}</definedName>
    <definedName name="ㅎㄴㅁㄴㅇㄹㄴㅇ" localSheetId="2" hidden="1">{#N/A,#N/A,FALSE,"운반시간"}</definedName>
    <definedName name="ㅎㄴㅁㄴㅇㄹㄴㅇ" localSheetId="3" hidden="1">{#N/A,#N/A,FALSE,"운반시간"}</definedName>
    <definedName name="ㅎㄴㅁㄴㅇㄹㄴㅇ" hidden="1">{#N/A,#N/A,FALSE,"운반시간"}</definedName>
    <definedName name="ㅎㄴㅁㄹㄴㅁㄹㄴㅁㄹㄷㄹㄶㄴ" localSheetId="2" hidden="1">{#N/A,#N/A,FALSE,"속도"}</definedName>
    <definedName name="ㅎㄴㅁㄹㄴㅁㄹㄴㅁㄹㄷㄹㄶㄴ" localSheetId="3" hidden="1">{#N/A,#N/A,FALSE,"속도"}</definedName>
    <definedName name="ㅎㄴㅁㄹㄴㅁㄹㄴㅁㄹㄷㄹㄶㄴ" hidden="1">{#N/A,#N/A,FALSE,"속도"}</definedName>
    <definedName name="ㅎㄴㅁㄹㅈㅁㅎ" localSheetId="2" hidden="1">{#N/A,#N/A,FALSE,"단가표지"}</definedName>
    <definedName name="ㅎㄴㅁㄹㅈㅁㅎ" localSheetId="3" hidden="1">{#N/A,#N/A,FALSE,"단가표지"}</definedName>
    <definedName name="ㅎㄴㅁㄹㅈㅁㅎ" hidden="1">{#N/A,#N/A,FALSE,"단가표지"}</definedName>
    <definedName name="ㅎㄶ" localSheetId="2" hidden="1">{#N/A,#N/A,FALSE,"속도"}</definedName>
    <definedName name="ㅎㄶ" localSheetId="3" hidden="1">{#N/A,#N/A,FALSE,"속도"}</definedName>
    <definedName name="ㅎㄶ" hidden="1">{#N/A,#N/A,FALSE,"속도"}</definedName>
    <definedName name="ㅎㄹㄴㅇ" localSheetId="2" hidden="1">{#N/A,#N/A,FALSE,"단가표지"}</definedName>
    <definedName name="ㅎㄹㄴㅇ" localSheetId="3" hidden="1">{#N/A,#N/A,FALSE,"단가표지"}</definedName>
    <definedName name="ㅎㄹㄴㅇ" hidden="1">{#N/A,#N/A,FALSE,"단가표지"}</definedName>
    <definedName name="ㅎㄹㅇㄴ" localSheetId="2" hidden="1">{#N/A,#N/A,FALSE,"골재소요량";#N/A,#N/A,FALSE,"골재소요량"}</definedName>
    <definedName name="ㅎㄹㅇㄴ" localSheetId="3" hidden="1">{#N/A,#N/A,FALSE,"골재소요량";#N/A,#N/A,FALSE,"골재소요량"}</definedName>
    <definedName name="ㅎㄹㅇㄴ" hidden="1">{#N/A,#N/A,FALSE,"골재소요량";#N/A,#N/A,FALSE,"골재소요량"}</definedName>
    <definedName name="ㅎㄹㅇㅁㅁㅎ" localSheetId="2" hidden="1">{#N/A,#N/A,FALSE,"조골재"}</definedName>
    <definedName name="ㅎㄹㅇㅁㅁㅎ" localSheetId="3" hidden="1">{#N/A,#N/A,FALSE,"조골재"}</definedName>
    <definedName name="ㅎㄹㅇㅁㅁㅎ" hidden="1">{#N/A,#N/A,FALSE,"조골재"}</definedName>
    <definedName name="ㅎㄹㅇㅁㅎㅁ" localSheetId="2" hidden="1">{#N/A,#N/A,FALSE,"표지목차"}</definedName>
    <definedName name="ㅎㄹㅇㅁㅎㅁ" localSheetId="3" hidden="1">{#N/A,#N/A,FALSE,"표지목차"}</definedName>
    <definedName name="ㅎㄹㅇㅁㅎㅁ" hidden="1">{#N/A,#N/A,FALSE,"표지목차"}</definedName>
    <definedName name="ㅎㄹㅇㅎ" localSheetId="2" hidden="1">{#N/A,#N/A,FALSE,"단가표지"}</definedName>
    <definedName name="ㅎㄹㅇㅎ" localSheetId="3" hidden="1">{#N/A,#N/A,FALSE,"단가표지"}</definedName>
    <definedName name="ㅎㄹㅇㅎ" hidden="1">{#N/A,#N/A,FALSE,"단가표지"}</definedName>
    <definedName name="ㅎㄹㅇㅎㅇㅁㅎ" localSheetId="2" hidden="1">{#N/A,#N/A,FALSE,"운반시간"}</definedName>
    <definedName name="ㅎㄹㅇㅎㅇㅁㅎ" localSheetId="3" hidden="1">{#N/A,#N/A,FALSE,"운반시간"}</definedName>
    <definedName name="ㅎㄹㅇㅎㅇㅁㅎ" hidden="1">{#N/A,#N/A,FALSE,"운반시간"}</definedName>
    <definedName name="ㅎ륜ㅇㄹ" localSheetId="2" hidden="1">{#N/A,#N/A,FALSE,"2~8번"}</definedName>
    <definedName name="ㅎ륜ㅇㄹ" localSheetId="3" hidden="1">{#N/A,#N/A,FALSE,"2~8번"}</definedName>
    <definedName name="ㅎ륜ㅇㄹ" hidden="1">{#N/A,#N/A,FALSE,"2~8번"}</definedName>
    <definedName name="ㅎ르ㅓㅗㅓ" localSheetId="2" hidden="1">{#N/A,#N/A,FALSE,"골재소요량";#N/A,#N/A,FALSE,"골재소요량"}</definedName>
    <definedName name="ㅎ르ㅓㅗㅓ" localSheetId="3" hidden="1">{#N/A,#N/A,FALSE,"골재소요량";#N/A,#N/A,FALSE,"골재소요량"}</definedName>
    <definedName name="ㅎ르ㅓㅗㅓ" hidden="1">{#N/A,#N/A,FALSE,"골재소요량";#N/A,#N/A,FALSE,"골재소요량"}</definedName>
    <definedName name="ㅎㄻㄹㅇㅎㅇㅁ" localSheetId="2" hidden="1">{#N/A,#N/A,FALSE,"혼합골재"}</definedName>
    <definedName name="ㅎㄻㄹㅇㅎㅇㅁ" localSheetId="3" hidden="1">{#N/A,#N/A,FALSE,"혼합골재"}</definedName>
    <definedName name="ㅎㄻㄹㅇㅎㅇㅁ" hidden="1">{#N/A,#N/A,FALSE,"혼합골재"}</definedName>
    <definedName name="ㅎㄻㅇㅎㅁㅇㅎㅁㅇㅎ" localSheetId="2" hidden="1">{#N/A,#N/A,FALSE,"골재소요량";#N/A,#N/A,FALSE,"골재소요량"}</definedName>
    <definedName name="ㅎㄻㅇㅎㅁㅇㅎㅁㅇㅎ" localSheetId="3" hidden="1">{#N/A,#N/A,FALSE,"골재소요량";#N/A,#N/A,FALSE,"골재소요량"}</definedName>
    <definedName name="ㅎㄻㅇㅎㅁㅇㅎㅁㅇㅎ" hidden="1">{#N/A,#N/A,FALSE,"골재소요량";#N/A,#N/A,FALSE,"골재소요량"}</definedName>
    <definedName name="ㅎㅁㅇㅀㅁㅇ" localSheetId="2" hidden="1">{#N/A,#N/A,FALSE,"단가표지"}</definedName>
    <definedName name="ㅎㅁㅇㅀㅁㅇ" localSheetId="3" hidden="1">{#N/A,#N/A,FALSE,"단가표지"}</definedName>
    <definedName name="ㅎㅁㅇㅀㅁㅇ" hidden="1">{#N/A,#N/A,FALSE,"단가표지"}</definedName>
    <definedName name="ㅎㅁㅇㅀㅁㅇㅎㅁ" localSheetId="2" hidden="1">{#N/A,#N/A,FALSE,"단가표지"}</definedName>
    <definedName name="ㅎㅁㅇㅀㅁㅇㅎㅁ" localSheetId="3" hidden="1">{#N/A,#N/A,FALSE,"단가표지"}</definedName>
    <definedName name="ㅎㅁㅇㅀㅁㅇㅎㅁ" hidden="1">{#N/A,#N/A,FALSE,"단가표지"}</definedName>
    <definedName name="ㅎㅇㄴ" localSheetId="2" hidden="1">{#N/A,#N/A,FALSE,"단가표지"}</definedName>
    <definedName name="ㅎㅇㄴ" localSheetId="3" hidden="1">{#N/A,#N/A,FALSE,"단가표지"}</definedName>
    <definedName name="ㅎㅇㄴ" hidden="1">{#N/A,#N/A,FALSE,"단가표지"}</definedName>
    <definedName name="ㅎㅇㄹ홍ㄴ로" localSheetId="2" hidden="1">{#N/A,#N/A,FALSE,"단가표지"}</definedName>
    <definedName name="ㅎㅇㄹ홍ㄴ로" localSheetId="3" hidden="1">{#N/A,#N/A,FALSE,"단가표지"}</definedName>
    <definedName name="ㅎㅇㄹ홍ㄴ로" hidden="1">{#N/A,#N/A,FALSE,"단가표지"}</definedName>
    <definedName name="ㅎㅇㄻㅎㅁㅇ" localSheetId="2" hidden="1">{#N/A,#N/A,FALSE,"혼합골재"}</definedName>
    <definedName name="ㅎㅇㄻㅎㅁㅇ" localSheetId="3" hidden="1">{#N/A,#N/A,FALSE,"혼합골재"}</definedName>
    <definedName name="ㅎㅇㄻㅎㅁㅇ" hidden="1">{#N/A,#N/A,FALSE,"혼합골재"}</definedName>
    <definedName name="ㅎㅇㄻㅎㅁㅎㅁㅇ" localSheetId="2" hidden="1">{#N/A,#N/A,FALSE,"운반시간"}</definedName>
    <definedName name="ㅎㅇㄻㅎㅁㅎㅁㅇ" localSheetId="3" hidden="1">{#N/A,#N/A,FALSE,"운반시간"}</definedName>
    <definedName name="ㅎㅇㄻㅎㅁㅎㅁㅇ" hidden="1">{#N/A,#N/A,FALSE,"운반시간"}</definedName>
    <definedName name="ㅎㅇㅀ" localSheetId="2" hidden="1">{#N/A,#N/A,FALSE,"단가표지"}</definedName>
    <definedName name="ㅎㅇㅀ" localSheetId="3" hidden="1">{#N/A,#N/A,FALSE,"단가표지"}</definedName>
    <definedName name="ㅎㅇㅀ" hidden="1">{#N/A,#N/A,FALSE,"단가표지"}</definedName>
    <definedName name="ㅎㅇㅀㄴ" localSheetId="2" hidden="1">{#N/A,#N/A,FALSE,"골재소요량";#N/A,#N/A,FALSE,"골재소요량"}</definedName>
    <definedName name="ㅎㅇㅀㄴ" localSheetId="3" hidden="1">{#N/A,#N/A,FALSE,"골재소요량";#N/A,#N/A,FALSE,"골재소요량"}</definedName>
    <definedName name="ㅎㅇㅀㄴ" hidden="1">{#N/A,#N/A,FALSE,"골재소요량";#N/A,#N/A,FALSE,"골재소요량"}</definedName>
    <definedName name="ㅎㅇㅀㅁㅇㅎㅁㅇ" localSheetId="2" hidden="1">{#N/A,#N/A,FALSE,"단가표지"}</definedName>
    <definedName name="ㅎㅇㅀㅁㅇㅎㅁㅇ" localSheetId="3" hidden="1">{#N/A,#N/A,FALSE,"단가표지"}</definedName>
    <definedName name="ㅎㅇㅀㅁㅇㅎㅁㅇ" hidden="1">{#N/A,#N/A,FALSE,"단가표지"}</definedName>
    <definedName name="ㅎㅇㅀㅇㅀ" localSheetId="2" hidden="1">{#N/A,#N/A,FALSE,"표지목차"}</definedName>
    <definedName name="ㅎㅇㅀㅇㅀ" localSheetId="3" hidden="1">{#N/A,#N/A,FALSE,"표지목차"}</definedName>
    <definedName name="ㅎㅇㅀㅇㅀ" hidden="1">{#N/A,#N/A,FALSE,"표지목차"}</definedName>
    <definedName name="ㅎㅇㅀㅇㅀㅇ" localSheetId="2" hidden="1">{#N/A,#N/A,FALSE,"표지목차"}</definedName>
    <definedName name="ㅎㅇㅀㅇㅀㅇ" localSheetId="3" hidden="1">{#N/A,#N/A,FALSE,"표지목차"}</definedName>
    <definedName name="ㅎㅇㅀㅇㅀㅇ" hidden="1">{#N/A,#N/A,FALSE,"표지목차"}</definedName>
    <definedName name="ㅎㅇㅁㄴㄹ" localSheetId="2" hidden="1">{#N/A,#N/A,FALSE,"운반시간"}</definedName>
    <definedName name="ㅎㅇㅁㄴㄹ" localSheetId="3" hidden="1">{#N/A,#N/A,FALSE,"운반시간"}</definedName>
    <definedName name="ㅎㅇㅁㄴㄹ" hidden="1">{#N/A,#N/A,FALSE,"운반시간"}</definedName>
    <definedName name="ㅎㅇㅁㅀㅁㅇ" localSheetId="2" hidden="1">{#N/A,#N/A,FALSE,"단가표지"}</definedName>
    <definedName name="ㅎㅇㅁㅀㅁㅇ" localSheetId="3" hidden="1">{#N/A,#N/A,FALSE,"단가표지"}</definedName>
    <definedName name="ㅎㅇㅁㅀㅁㅇ" hidden="1">{#N/A,#N/A,FALSE,"단가표지"}</definedName>
    <definedName name="ㅎㅎㄴㅁㅎㄴㅁㅎ" localSheetId="2" hidden="1">{#N/A,#N/A,FALSE,"구조2"}</definedName>
    <definedName name="ㅎㅎㄴㅁㅎㄴㅁㅎ" localSheetId="3" hidden="1">{#N/A,#N/A,FALSE,"구조2"}</definedName>
    <definedName name="ㅎㅎㄴㅁㅎㄴㅁㅎ" hidden="1">{#N/A,#N/A,FALSE,"구조2"}</definedName>
    <definedName name="ㅎㅎ도호" localSheetId="2" hidden="1">{#N/A,#N/A,FALSE,"표지목차"}</definedName>
    <definedName name="ㅎㅎ도호" localSheetId="3" hidden="1">{#N/A,#N/A,FALSE,"표지목차"}</definedName>
    <definedName name="ㅎㅎ도호" hidden="1">{#N/A,#N/A,FALSE,"표지목차"}</definedName>
    <definedName name="ㅎㅎㅎㅎ" localSheetId="2" hidden="1">{"'장비'!$A$3:$M$12"}</definedName>
    <definedName name="ㅎㅎㅎㅎ" localSheetId="3" hidden="1">{"'장비'!$A$3:$M$12"}</definedName>
    <definedName name="ㅎㅎㅎㅎ" hidden="1">{"'장비'!$A$3:$M$12"}</definedName>
    <definedName name="한" localSheetId="2" hidden="1">{#N/A,#N/A,FALSE,"조골재"}</definedName>
    <definedName name="한" localSheetId="3" hidden="1">{#N/A,#N/A,FALSE,"조골재"}</definedName>
    <definedName name="한" hidden="1">{#N/A,#N/A,FALSE,"조골재"}</definedName>
    <definedName name="한동" localSheetId="2" hidden="1">{#N/A,#N/A,FALSE,"단가표지"}</definedName>
    <definedName name="한동" localSheetId="3" hidden="1">{#N/A,#N/A,FALSE,"단가표지"}</definedName>
    <definedName name="한동" hidden="1">{#N/A,#N/A,FALSE,"단가표지"}</definedName>
    <definedName name="할" localSheetId="2" hidden="1">{"'Sheet1'!$L$16"}</definedName>
    <definedName name="할" localSheetId="3" hidden="1">{"'Sheet1'!$L$16"}</definedName>
    <definedName name="할" hidden="1">{"'Sheet1'!$L$16"}</definedName>
    <definedName name="합계">#REF!</definedName>
    <definedName name="합계표" localSheetId="2"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합계표" localSheetId="3"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합계표"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항" localSheetId="2" hidden="1">{"'Sheet1'!$L$16"}</definedName>
    <definedName name="항" localSheetId="3" hidden="1">{"'Sheet1'!$L$16"}</definedName>
    <definedName name="항" hidden="1">{"'Sheet1'!$L$16"}</definedName>
    <definedName name="항목">#REF!</definedName>
    <definedName name="협력"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2"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localSheetId="3"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협력1" hidden="1">{#N/A,#N/A,TRUE,"표지";#N/A,#N/A,TRUE,"목차";#N/A,#N/A,TRUE,"1.0일반사항";#N/A,#N/A,TRUE,"2.0공급범위";#N/A,#N/A,TRUE,"3.0현장조건";#N/A,#N/A,TRUE,"4.0적용규격및표준";#N/A,#N/A,TRUE,"5.0요구조건";#N/A,#N/A,TRUE,"6.0시험및검사";#N/A,#N/A,TRUE,"7.0성능보장";#N/A,#N/A,TRUE,"8.0도장";#N/A,#N/A,TRUE,"9.0운송및납품";#N/A,#N/A,TRUE,"10예비품및공구";#N/A,#N/A,TRUE,"11대안";#N/A,#N/A,TRUE,"12제출자료";#N/A,#N/A,TRUE,"13입찰서양식";#N/A,#N/A,TRUE,"14첨부"}</definedName>
    <definedName name="호우" localSheetId="2" hidden="1">{#N/A,#N/A,FALSE,"표지목차"}</definedName>
    <definedName name="호우" localSheetId="3" hidden="1">{#N/A,#N/A,FALSE,"표지목차"}</definedName>
    <definedName name="호우" hidden="1">{#N/A,#N/A,FALSE,"표지목차"}</definedName>
    <definedName name="호우ㅗ" localSheetId="2" hidden="1">{#N/A,#N/A,FALSE,"단가표지"}</definedName>
    <definedName name="호우ㅗ" localSheetId="3" hidden="1">{#N/A,#N/A,FALSE,"단가표지"}</definedName>
    <definedName name="호우ㅗ" hidden="1">{#N/A,#N/A,FALSE,"단가표지"}</definedName>
    <definedName name="호ㅓ" localSheetId="2" hidden="1">{#N/A,#N/A,FALSE,"CCTV"}</definedName>
    <definedName name="호ㅓ" localSheetId="3" hidden="1">{#N/A,#N/A,FALSE,"CCTV"}</definedName>
    <definedName name="호ㅓ" hidden="1">{#N/A,#N/A,FALSE,"CCTV"}</definedName>
    <definedName name="호ㅓㅎ" localSheetId="2" hidden="1">{#N/A,#N/A,FALSE,"표지목차"}</definedName>
    <definedName name="호ㅓㅎ" localSheetId="3" hidden="1">{#N/A,#N/A,FALSE,"표지목차"}</definedName>
    <definedName name="호ㅓㅎ" hidden="1">{#N/A,#N/A,FALSE,"표지목차"}</definedName>
    <definedName name="혼ㄹ" localSheetId="2" hidden="1">{#N/A,#N/A,FALSE,"운반시간"}</definedName>
    <definedName name="혼ㄹ" localSheetId="3" hidden="1">{#N/A,#N/A,FALSE,"운반시간"}</definedName>
    <definedName name="혼ㄹ" hidden="1">{#N/A,#N/A,FALSE,"운반시간"}</definedName>
    <definedName name="홀ㄴㄺㅅ" localSheetId="2" hidden="1">{#N/A,#N/A,FALSE,"단가표지"}</definedName>
    <definedName name="홀ㄴㄺㅅ" localSheetId="3" hidden="1">{#N/A,#N/A,FALSE,"단가표지"}</definedName>
    <definedName name="홀ㄴㄺㅅ" hidden="1">{#N/A,#N/A,FALSE,"단가표지"}</definedName>
    <definedName name="홓렁호ㅓ호" localSheetId="2" hidden="1">{#N/A,#N/A,FALSE,"단가표지"}</definedName>
    <definedName name="홓렁호ㅓ호" localSheetId="3" hidden="1">{#N/A,#N/A,FALSE,"단가표지"}</definedName>
    <definedName name="홓렁호ㅓ호" hidden="1">{#N/A,#N/A,FALSE,"단가표지"}</definedName>
    <definedName name="홓로" localSheetId="2" hidden="1">{#N/A,#N/A,FALSE,"단가표지"}</definedName>
    <definedName name="홓로" localSheetId="3" hidden="1">{#N/A,#N/A,FALSE,"단가표지"}</definedName>
    <definedName name="홓로" hidden="1">{#N/A,#N/A,FALSE,"단가표지"}</definedName>
    <definedName name="화" localSheetId="2" hidden="1">{#N/A,#N/A,FALSE,"기안지";#N/A,#N/A,FALSE,"통신지"}</definedName>
    <definedName name="화" localSheetId="3" hidden="1">{#N/A,#N/A,FALSE,"기안지";#N/A,#N/A,FALSE,"통신지"}</definedName>
    <definedName name="화" hidden="1">{#N/A,#N/A,FALSE,"기안지";#N/A,#N/A,FALSE,"통신지"}</definedName>
    <definedName name="화허호ㅓ" localSheetId="2" hidden="1">{#N/A,#N/A,FALSE,"조골재"}</definedName>
    <definedName name="화허호ㅓ" localSheetId="3" hidden="1">{#N/A,#N/A,FALSE,"조골재"}</definedName>
    <definedName name="화허호ㅓ" hidden="1">{#N/A,#N/A,FALSE,"조골재"}</definedName>
    <definedName name="환산">[162]환산표!$A$1:$B$3</definedName>
    <definedName name="환율">1100</definedName>
    <definedName name="환차요약" localSheetId="2"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환차요약" localSheetId="3"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환차요약" hidden="1">{#N/A,#N/A,FALSE,"0XX_1";#N/A,#N/A,FALSE,"OXX_2";#N/A,#N/A,FALSE,"0XX_3";#N/A,#N/A,FALSE,"0XX_4";#N/A,#N/A,FALSE,"0XX_5";#N/A,#N/A,FALSE,"0XX_6";#N/A,#N/A,FALSE,"1XX_1";#N/A,#N/A,FALSE,"1XX_2";#N/A,#N/A,FALSE,"2XX_1";#N/A,#N/A,FALSE,"2XX_2";#N/A,#N/A,FALSE,"2XX_3";#N/A,#N/A,FALSE,"2XX_4";#N/A,#N/A,FALSE,"3XX_1";#N/A,#N/A,FALSE,"3XX_2";#N/A,#N/A,FALSE,"3XX_3";#N/A,#N/A,FALSE,"3XX_4";#N/A,#N/A,FALSE,"3XX_5";#N/A,#N/A,FALSE,"3XX_6";#N/A,#N/A,FALSE,"3XX_7";#N/A,#N/A,FALSE,"3XX_8";#N/A,#N/A,FALSE,"3XX_9";#N/A,#N/A,FALSE,"4XX_1";#N/A,#N/A,FALSE,"4XX_2";#N/A,#N/A,FALSE,"4XX_3";#N/A,#N/A,FALSE,"5XX_1";#N/A,#N/A,FALSE,"5XX_2";#N/A,#N/A,FALSE,"6XX_1";#N/A,#N/A,FALSE,"6XX_2";#N/A,#N/A,FALSE,"6XX_3";#N/A,#N/A,FALSE,"6XX_4";#N/A,#N/A,FALSE,"7XX_1";#N/A,#N/A,FALSE,"7XX_2";#N/A,#N/A,FALSE,"8XX_1";#N/A,#N/A,FALSE,"8XX_2"}</definedName>
    <definedName name="황" hidden="1">#REF!</definedName>
    <definedName name="황병" hidden="1">#REF!</definedName>
    <definedName name="훈" hidden="1">255</definedName>
    <definedName name="흄관" localSheetId="2" hidden="1">{#N/A,#N/A,FALSE,"기안지";#N/A,#N/A,FALSE,"통신지"}</definedName>
    <definedName name="흄관" localSheetId="3" hidden="1">{#N/A,#N/A,FALSE,"기안지";#N/A,#N/A,FALSE,"통신지"}</definedName>
    <definedName name="흄관" hidden="1">{#N/A,#N/A,FALSE,"기안지";#N/A,#N/A,FALSE,"통신지"}</definedName>
    <definedName name="ㅏ" localSheetId="2" hidden="1">{#N/A,#N/A,FALSE,"기안지";#N/A,#N/A,FALSE,"통신지"}</definedName>
    <definedName name="ㅏ" localSheetId="3" hidden="1">{#N/A,#N/A,FALSE,"기안지";#N/A,#N/A,FALSE,"통신지"}</definedName>
    <definedName name="ㅏ" hidden="1">{#N/A,#N/A,FALSE,"기안지";#N/A,#N/A,FALSE,"통신지"}</definedName>
    <definedName name="ㅏ허화" localSheetId="2" hidden="1">{#N/A,#N/A,FALSE,"골재소요량";#N/A,#N/A,FALSE,"골재소요량"}</definedName>
    <definedName name="ㅏ허화" localSheetId="3" hidden="1">{#N/A,#N/A,FALSE,"골재소요량";#N/A,#N/A,FALSE,"골재소요량"}</definedName>
    <definedName name="ㅏ허화" hidden="1">{#N/A,#N/A,FALSE,"골재소요량";#N/A,#N/A,FALSE,"골재소요량"}</definedName>
    <definedName name="ㅏㅏㅏ" localSheetId="11" hidden="1">{#N/A,#N/A,FALSE,"CCTV"}</definedName>
    <definedName name="ㅏㅏㅏ" localSheetId="1" hidden="1">{#N/A,#N/A,FALSE,"CCTV"}</definedName>
    <definedName name="ㅏㅏㅏ" localSheetId="2" hidden="1">{#N/A,#N/A,FALSE,"CCTV"}</definedName>
    <definedName name="ㅏㅏㅏ" localSheetId="10" hidden="1">{#N/A,#N/A,FALSE,"CCTV"}</definedName>
    <definedName name="ㅏㅏㅏ" localSheetId="15" hidden="1">{#N/A,#N/A,FALSE,"CCTV"}</definedName>
    <definedName name="ㅏㅏㅏ" localSheetId="18" hidden="1">{#N/A,#N/A,FALSE,"CCTV"}</definedName>
    <definedName name="ㅏㅏㅏ" localSheetId="17" hidden="1">{#N/A,#N/A,FALSE,"CCTV"}</definedName>
    <definedName name="ㅏㅏㅏ" localSheetId="16" hidden="1">{#N/A,#N/A,FALSE,"CCTV"}</definedName>
    <definedName name="ㅏㅏㅏ" localSheetId="14" hidden="1">{#N/A,#N/A,FALSE,"CCTV"}</definedName>
    <definedName name="ㅏㅏㅏ" localSheetId="13" hidden="1">{#N/A,#N/A,FALSE,"CCTV"}</definedName>
    <definedName name="ㅏㅏㅏ" localSheetId="3" hidden="1">{#N/A,#N/A,FALSE,"CCTV"}</definedName>
    <definedName name="ㅏㅏㅏ" hidden="1">{#N/A,#N/A,FALSE,"CCTV"}</definedName>
    <definedName name="ㅏㅓ화호" localSheetId="2" hidden="1">{#N/A,#N/A,FALSE,"단가표지"}</definedName>
    <definedName name="ㅏㅓ화호" localSheetId="3" hidden="1">{#N/A,#N/A,FALSE,"단가표지"}</definedName>
    <definedName name="ㅏㅓ화호" hidden="1">{#N/A,#N/A,FALSE,"단가표지"}</definedName>
    <definedName name="ㅏㅓㅗ라" localSheetId="2" hidden="1">{#N/A,#N/A,FALSE,"골재소요량";#N/A,#N/A,FALSE,"골재소요량"}</definedName>
    <definedName name="ㅏㅓㅗ라" localSheetId="3" hidden="1">{#N/A,#N/A,FALSE,"골재소요량";#N/A,#N/A,FALSE,"골재소요량"}</definedName>
    <definedName name="ㅏㅓㅗ라" hidden="1">{#N/A,#N/A,FALSE,"골재소요량";#N/A,#N/A,FALSE,"골재소요량"}</definedName>
    <definedName name="ㅏㅓㅗㅎ" localSheetId="2" hidden="1">{#N/A,#N/A,FALSE,"운반시간"}</definedName>
    <definedName name="ㅏㅓㅗㅎ" localSheetId="3" hidden="1">{#N/A,#N/A,FALSE,"운반시간"}</definedName>
    <definedName name="ㅏㅓㅗㅎ" hidden="1">{#N/A,#N/A,FALSE,"운반시간"}</definedName>
    <definedName name="ㅏㅓㅗㅓ" localSheetId="2" hidden="1">{#N/A,#N/A,FALSE,"운반시간"}</definedName>
    <definedName name="ㅏㅓㅗㅓ" localSheetId="3" hidden="1">{#N/A,#N/A,FALSE,"운반시간"}</definedName>
    <definedName name="ㅏㅓㅗㅓ" hidden="1">{#N/A,#N/A,FALSE,"운반시간"}</definedName>
    <definedName name="ㅏㅓㅘ허호" localSheetId="2" hidden="1">{#N/A,#N/A,FALSE,"단가표지"}</definedName>
    <definedName name="ㅏㅓㅘ허호" localSheetId="3" hidden="1">{#N/A,#N/A,FALSE,"단가표지"}</definedName>
    <definedName name="ㅏㅓㅘ허호" hidden="1">{#N/A,#N/A,FALSE,"단가표지"}</definedName>
    <definedName name="ㅏㅗㅓㅏ화호" localSheetId="2" hidden="1">{#N/A,#N/A,FALSE,"표지목차"}</definedName>
    <definedName name="ㅏㅗㅓㅏ화호" localSheetId="3" hidden="1">{#N/A,#N/A,FALSE,"표지목차"}</definedName>
    <definedName name="ㅏㅗㅓㅏ화호" hidden="1">{#N/A,#N/A,FALSE,"표지목차"}</definedName>
    <definedName name="ㅏㅣ" localSheetId="2" hidden="1">{#N/A,#N/A,FALSE,"단가표지"}</definedName>
    <definedName name="ㅏㅣ" localSheetId="3" hidden="1">{#N/A,#N/A,FALSE,"단가표지"}</definedName>
    <definedName name="ㅏㅣ" hidden="1">{#N/A,#N/A,FALSE,"단가표지"}</definedName>
    <definedName name="ㅑㅅ" localSheetId="2" hidden="1">{"'Sheet1'!$L$16"}</definedName>
    <definedName name="ㅑㅅ" localSheetId="3" hidden="1">{"'Sheet1'!$L$16"}</definedName>
    <definedName name="ㅑㅅ" hidden="1">{"'Sheet1'!$L$16"}</definedName>
    <definedName name="ㅓ롤" localSheetId="2" hidden="1">{#N/A,#N/A,FALSE,"골재소요량";#N/A,#N/A,FALSE,"골재소요량"}</definedName>
    <definedName name="ㅓ롤" localSheetId="3" hidden="1">{#N/A,#N/A,FALSE,"골재소요량";#N/A,#N/A,FALSE,"골재소요량"}</definedName>
    <definedName name="ㅓ롤" hidden="1">{#N/A,#N/A,FALSE,"골재소요량";#N/A,#N/A,FALSE,"골재소요량"}</definedName>
    <definedName name="ㅓㅇㄴ" localSheetId="2" hidden="1">{#N/A,#N/A,FALSE,"단가표지"}</definedName>
    <definedName name="ㅓㅇㄴ" localSheetId="3" hidden="1">{#N/A,#N/A,FALSE,"단가표지"}</definedName>
    <definedName name="ㅓㅇㄴ" hidden="1">{#N/A,#N/A,FALSE,"단가표지"}</definedName>
    <definedName name="ㅓㅇ롤ㅇ" localSheetId="2" hidden="1">{#N/A,#N/A,FALSE,"혼합골재"}</definedName>
    <definedName name="ㅓㅇ롤ㅇ" localSheetId="3" hidden="1">{#N/A,#N/A,FALSE,"혼합골재"}</definedName>
    <definedName name="ㅓㅇ롤ㅇ" hidden="1">{#N/A,#N/A,FALSE,"혼합골재"}</definedName>
    <definedName name="ㅓㅇ호ㅓㅇ호ㅓㅇ허" localSheetId="2" hidden="1">{#N/A,#N/A,FALSE,"표지목차"}</definedName>
    <definedName name="ㅓㅇ호ㅓㅇ호ㅓㅇ허" localSheetId="3" hidden="1">{#N/A,#N/A,FALSE,"표지목차"}</definedName>
    <definedName name="ㅓㅇ호ㅓㅇ호ㅓㅇ허" hidden="1">{#N/A,#N/A,FALSE,"표지목차"}</definedName>
    <definedName name="ㅓㅎ렁홍" localSheetId="2" hidden="1">{#N/A,#N/A,FALSE,"혼합골재"}</definedName>
    <definedName name="ㅓㅎ렁홍" localSheetId="3" hidden="1">{#N/A,#N/A,FALSE,"혼합골재"}</definedName>
    <definedName name="ㅓㅎ렁홍" hidden="1">{#N/A,#N/A,FALSE,"혼합골재"}</definedName>
    <definedName name="ㅓㅎ로ㅗㄴ" localSheetId="2" hidden="1">{#N/A,#N/A,FALSE,"단가표지"}</definedName>
    <definedName name="ㅓㅎ로ㅗㄴ" localSheetId="3" hidden="1">{#N/A,#N/A,FALSE,"단가표지"}</definedName>
    <definedName name="ㅓㅎ로ㅗㄴ" hidden="1">{#N/A,#N/A,FALSE,"단가표지"}</definedName>
    <definedName name="ㅓㅎㅇㅎ" localSheetId="2" hidden="1">{#N/A,#N/A,FALSE,"운반시간"}</definedName>
    <definedName name="ㅓㅎㅇㅎ" localSheetId="3" hidden="1">{#N/A,#N/A,FALSE,"운반시간"}</definedName>
    <definedName name="ㅓㅎㅇㅎ" hidden="1">{#N/A,#N/A,FALSE,"운반시간"}</definedName>
    <definedName name="ㅓ호ㅓ" localSheetId="2" hidden="1">{#N/A,#N/A,FALSE,"표지목차"}</definedName>
    <definedName name="ㅓ호ㅓ" localSheetId="3" hidden="1">{#N/A,#N/A,FALSE,"표지목차"}</definedName>
    <definedName name="ㅓ호ㅓ" hidden="1">{#N/A,#N/A,FALSE,"표지목차"}</definedName>
    <definedName name="ㅓ호ㅓㅗㄹ" localSheetId="2" hidden="1">{#N/A,#N/A,FALSE,"단가표지"}</definedName>
    <definedName name="ㅓ호ㅓㅗㄹ" localSheetId="3" hidden="1">{#N/A,#N/A,FALSE,"단가표지"}</definedName>
    <definedName name="ㅓ호ㅓㅗㄹ" hidden="1">{#N/A,#N/A,FALSE,"단가표지"}</definedName>
    <definedName name="ㅓㅏ호" localSheetId="2" hidden="1">{#N/A,#N/A,FALSE,"단가표지"}</definedName>
    <definedName name="ㅓㅏ호" localSheetId="3" hidden="1">{#N/A,#N/A,FALSE,"단가표지"}</definedName>
    <definedName name="ㅓㅏ호" hidden="1">{#N/A,#N/A,FALSE,"단가표지"}</definedName>
    <definedName name="ㅓㅏ호ㅓ" localSheetId="2" hidden="1">{#N/A,#N/A,FALSE,"단가표지"}</definedName>
    <definedName name="ㅓㅏ호ㅓ" localSheetId="3" hidden="1">{#N/A,#N/A,FALSE,"단가표지"}</definedName>
    <definedName name="ㅓㅏ호ㅓ" hidden="1">{#N/A,#N/A,FALSE,"단가표지"}</definedName>
    <definedName name="ㅓㅏㅗ하ㅗㅓㅎ" localSheetId="2" hidden="1">{#N/A,#N/A,FALSE,"혼합골재"}</definedName>
    <definedName name="ㅓㅏㅗ하ㅗㅓㅎ" localSheetId="3" hidden="1">{#N/A,#N/A,FALSE,"혼합골재"}</definedName>
    <definedName name="ㅓㅏㅗ하ㅗㅓㅎ" hidden="1">{#N/A,#N/A,FALSE,"혼합골재"}</definedName>
    <definedName name="ㅓㅗ" localSheetId="2" hidden="1">{#N/A,#N/A,FALSE,"운반시간"}</definedName>
    <definedName name="ㅓㅗ" localSheetId="3" hidden="1">{#N/A,#N/A,FALSE,"운반시간"}</definedName>
    <definedName name="ㅓㅗ" hidden="1">{#N/A,#N/A,FALSE,"운반시간"}</definedName>
    <definedName name="ㅓㅗㅎㄹ" localSheetId="2" hidden="1">{#N/A,#N/A,FALSE,"조골재"}</definedName>
    <definedName name="ㅓㅗㅎㄹ" localSheetId="3" hidden="1">{#N/A,#N/A,FALSE,"조골재"}</definedName>
    <definedName name="ㅓㅗㅎㄹ" hidden="1">{#N/A,#N/A,FALSE,"조골재"}</definedName>
    <definedName name="ㅓㅗㅎ러ㅗㅎ러" localSheetId="2" hidden="1">{#N/A,#N/A,FALSE,"혼합골재"}</definedName>
    <definedName name="ㅓㅗㅎ러ㅗㅎ러" localSheetId="3" hidden="1">{#N/A,#N/A,FALSE,"혼합골재"}</definedName>
    <definedName name="ㅓㅗㅎ러ㅗㅎ러" hidden="1">{#N/A,#N/A,FALSE,"혼합골재"}</definedName>
    <definedName name="ㅓㅗㅎ러ㅗ호ㅓ" localSheetId="2" hidden="1">{#N/A,#N/A,FALSE,"단가표지"}</definedName>
    <definedName name="ㅓㅗㅎ러ㅗ호ㅓ" localSheetId="3" hidden="1">{#N/A,#N/A,FALSE,"단가표지"}</definedName>
    <definedName name="ㅓㅗㅎ러ㅗ호ㅓ" hidden="1">{#N/A,#N/A,FALSE,"단가표지"}</definedName>
    <definedName name="ㅓㅗ허" localSheetId="2" hidden="1">{#N/A,#N/A,FALSE,"조골재"}</definedName>
    <definedName name="ㅓㅗ허" localSheetId="3" hidden="1">{#N/A,#N/A,FALSE,"조골재"}</definedName>
    <definedName name="ㅓㅗ허" hidden="1">{#N/A,#N/A,FALSE,"조골재"}</definedName>
    <definedName name="ㅓㅗ허ㅗㄹ" localSheetId="2" hidden="1">{#N/A,#N/A,FALSE,"운반시간"}</definedName>
    <definedName name="ㅓㅗ허ㅗㄹ" localSheetId="3" hidden="1">{#N/A,#N/A,FALSE,"운반시간"}</definedName>
    <definedName name="ㅓㅗ허ㅗㄹ" hidden="1">{#N/A,#N/A,FALSE,"운반시간"}</definedName>
    <definedName name="ㅓㅗ허ㅗㅎㄹ" localSheetId="2" hidden="1">{#N/A,#N/A,FALSE,"골재소요량";#N/A,#N/A,FALSE,"골재소요량"}</definedName>
    <definedName name="ㅓㅗ허ㅗㅎㄹ" localSheetId="3" hidden="1">{#N/A,#N/A,FALSE,"골재소요량";#N/A,#N/A,FALSE,"골재소요량"}</definedName>
    <definedName name="ㅓㅗ허ㅗㅎㄹ" hidden="1">{#N/A,#N/A,FALSE,"골재소요량";#N/A,#N/A,FALSE,"골재소요량"}</definedName>
    <definedName name="ㅓㅗ허ㅗㅎ러" localSheetId="2" hidden="1">{#N/A,#N/A,FALSE,"운반시간"}</definedName>
    <definedName name="ㅓㅗ허ㅗㅎ러" localSheetId="3" hidden="1">{#N/A,#N/A,FALSE,"운반시간"}</definedName>
    <definedName name="ㅓㅗ허ㅗㅎ러" hidden="1">{#N/A,#N/A,FALSE,"운반시간"}</definedName>
    <definedName name="ㅓㅗ헝홍허" localSheetId="2" hidden="1">{#N/A,#N/A,FALSE,"골재소요량";#N/A,#N/A,FALSE,"골재소요량"}</definedName>
    <definedName name="ㅓㅗ헝홍허" localSheetId="3" hidden="1">{#N/A,#N/A,FALSE,"골재소요량";#N/A,#N/A,FALSE,"골재소요량"}</definedName>
    <definedName name="ㅓㅗ헝홍허" hidden="1">{#N/A,#N/A,FALSE,"골재소요량";#N/A,#N/A,FALSE,"골재소요량"}</definedName>
    <definedName name="ㅓㅗ헣ㄹ" localSheetId="2" hidden="1">{#N/A,#N/A,FALSE,"단가표지"}</definedName>
    <definedName name="ㅓㅗ헣ㄹ" localSheetId="3" hidden="1">{#N/A,#N/A,FALSE,"단가표지"}</definedName>
    <definedName name="ㅓㅗ헣ㄹ" hidden="1">{#N/A,#N/A,FALSE,"단가표지"}</definedName>
    <definedName name="ㅓㅗ헣러" localSheetId="2" hidden="1">{#N/A,#N/A,FALSE,"단가표지"}</definedName>
    <definedName name="ㅓㅗ헣러" localSheetId="3" hidden="1">{#N/A,#N/A,FALSE,"단가표지"}</definedName>
    <definedName name="ㅓㅗ헣러" hidden="1">{#N/A,#N/A,FALSE,"단가표지"}</definedName>
    <definedName name="ㅓㅗ헣로ㅓ" localSheetId="2" hidden="1">{#N/A,#N/A,FALSE,"조골재"}</definedName>
    <definedName name="ㅓㅗ헣로ㅓ" localSheetId="3" hidden="1">{#N/A,#N/A,FALSE,"조골재"}</definedName>
    <definedName name="ㅓㅗ헣로ㅓ" hidden="1">{#N/A,#N/A,FALSE,"조골재"}</definedName>
    <definedName name="ㅓㅗ헣호ㅓ" localSheetId="2" hidden="1">{#N/A,#N/A,FALSE,"조골재"}</definedName>
    <definedName name="ㅓㅗ헣호ㅓ" localSheetId="3" hidden="1">{#N/A,#N/A,FALSE,"조골재"}</definedName>
    <definedName name="ㅓㅗ헣호ㅓ" hidden="1">{#N/A,#N/A,FALSE,"조골재"}</definedName>
    <definedName name="ㅓㅗ호" localSheetId="2" hidden="1">{#N/A,#N/A,FALSE,"단가표지"}</definedName>
    <definedName name="ㅓㅗ호" localSheetId="3" hidden="1">{#N/A,#N/A,FALSE,"단가표지"}</definedName>
    <definedName name="ㅓㅗ호" hidden="1">{#N/A,#N/A,FALSE,"단가표지"}</definedName>
    <definedName name="ㅓㅗ호ㅓㅗ" localSheetId="2" hidden="1">{#N/A,#N/A,FALSE,"2~8번"}</definedName>
    <definedName name="ㅓㅗ호ㅓㅗ" localSheetId="3" hidden="1">{#N/A,#N/A,FALSE,"2~8번"}</definedName>
    <definedName name="ㅓㅗ호ㅓㅗ" hidden="1">{#N/A,#N/A,FALSE,"2~8번"}</definedName>
    <definedName name="ㅓㅗㅗ" localSheetId="2" hidden="1">{#N/A,#N/A,FALSE,"단가표지"}</definedName>
    <definedName name="ㅓㅗㅗ" localSheetId="3" hidden="1">{#N/A,#N/A,FALSE,"단가표지"}</definedName>
    <definedName name="ㅓㅗㅗ" hidden="1">{#N/A,#N/A,FALSE,"단가표지"}</definedName>
    <definedName name="ㅓㅗㅗㅗ" localSheetId="2" hidden="1">{#N/A,#N/A,FALSE,"골재소요량";#N/A,#N/A,FALSE,"골재소요량"}</definedName>
    <definedName name="ㅓㅗㅗㅗ" localSheetId="3" hidden="1">{#N/A,#N/A,FALSE,"골재소요량";#N/A,#N/A,FALSE,"골재소요량"}</definedName>
    <definedName name="ㅓㅗㅗㅗ" hidden="1">{#N/A,#N/A,FALSE,"골재소요량";#N/A,#N/A,FALSE,"골재소요량"}</definedName>
    <definedName name="ㅗㄹㄶ" localSheetId="2" hidden="1">{#N/A,#N/A,FALSE,"조골재"}</definedName>
    <definedName name="ㅗㄹㄶ" localSheetId="3" hidden="1">{#N/A,#N/A,FALSE,"조골재"}</definedName>
    <definedName name="ㅗㄹㄶ" hidden="1">{#N/A,#N/A,FALSE,"조골재"}</definedName>
    <definedName name="ㅗㅎ" localSheetId="2" hidden="1">{#N/A,#N/A,FALSE,"Sheet1"}</definedName>
    <definedName name="ㅗㅎ" localSheetId="3" hidden="1">{#N/A,#N/A,FALSE,"Sheet1"}</definedName>
    <definedName name="ㅗㅎ" hidden="1">{#N/A,#N/A,FALSE,"Sheet1"}</definedName>
    <definedName name="ㅗㅎㄴ" localSheetId="2" hidden="1">{#N/A,#N/A,FALSE,"골재소요량";#N/A,#N/A,FALSE,"골재소요량"}</definedName>
    <definedName name="ㅗㅎㄴ" localSheetId="3" hidden="1">{#N/A,#N/A,FALSE,"골재소요량";#N/A,#N/A,FALSE,"골재소요량"}</definedName>
    <definedName name="ㅗㅎㄴ" hidden="1">{#N/A,#N/A,FALSE,"골재소요량";#N/A,#N/A,FALSE,"골재소요량"}</definedName>
    <definedName name="ㅗㅎㄴㄹ" localSheetId="2" hidden="1">{#N/A,#N/A,FALSE,"단가표지"}</definedName>
    <definedName name="ㅗㅎㄴㄹ" localSheetId="3" hidden="1">{#N/A,#N/A,FALSE,"단가표지"}</definedName>
    <definedName name="ㅗㅎㄴㄹ" hidden="1">{#N/A,#N/A,FALSE,"단가표지"}</definedName>
    <definedName name="ㅗㅎ로ㅜ" localSheetId="2" hidden="1">{#N/A,#N/A,FALSE,"운반시간"}</definedName>
    <definedName name="ㅗㅎ로ㅜ" localSheetId="3" hidden="1">{#N/A,#N/A,FALSE,"운반시간"}</definedName>
    <definedName name="ㅗㅎ로ㅜ" hidden="1">{#N/A,#N/A,FALSE,"운반시간"}</definedName>
    <definedName name="ㅗㅎ론ㄹ" localSheetId="2" hidden="1">{#N/A,#N/A,FALSE,"표지목차"}</definedName>
    <definedName name="ㅗㅎ론ㄹ" localSheetId="3" hidden="1">{#N/A,#N/A,FALSE,"표지목차"}</definedName>
    <definedName name="ㅗㅎ론ㄹ" hidden="1">{#N/A,#N/A,FALSE,"표지목차"}</definedName>
    <definedName name="ㅗㅎ롯홋ㄱ" localSheetId="2" hidden="1">{#N/A,#N/A,FALSE,"혼합골재"}</definedName>
    <definedName name="ㅗㅎ롯홋ㄱ" localSheetId="3" hidden="1">{#N/A,#N/A,FALSE,"혼합골재"}</definedName>
    <definedName name="ㅗㅎ롯홋ㄱ" hidden="1">{#N/A,#N/A,FALSE,"혼합골재"}</definedName>
    <definedName name="ㅗ허ㅗ" localSheetId="2" hidden="1">{#N/A,#N/A,FALSE,"단가표지"}</definedName>
    <definedName name="ㅗ허ㅗ" localSheetId="3" hidden="1">{#N/A,#N/A,FALSE,"단가표지"}</definedName>
    <definedName name="ㅗ허ㅗ" hidden="1">{#N/A,#N/A,FALSE,"단가표지"}</definedName>
    <definedName name="ㅗ호" localSheetId="2" hidden="1">{#N/A,#N/A,FALSE,"단가표지"}</definedName>
    <definedName name="ㅗ호" localSheetId="3" hidden="1">{#N/A,#N/A,FALSE,"단가표지"}</definedName>
    <definedName name="ㅗ호" hidden="1">{#N/A,#N/A,FALSE,"단가표지"}</definedName>
    <definedName name="ㅗ홓ㅎ로" localSheetId="2" hidden="1">{"'장비'!$A$3:$M$12"}</definedName>
    <definedName name="ㅗ홓ㅎ로" localSheetId="3" hidden="1">{"'장비'!$A$3:$M$12"}</definedName>
    <definedName name="ㅗ홓ㅎ로" hidden="1">{"'장비'!$A$3:$M$12"}</definedName>
    <definedName name="ㅗㅓ쇼ㅓㅕㄷ쇼ㅓㅕㄷㅅ" localSheetId="2" hidden="1">{#N/A,#N/A,FALSE,"단가표지"}</definedName>
    <definedName name="ㅗㅓ쇼ㅓㅕㄷ쇼ㅓㅕㄷㅅ" localSheetId="3" hidden="1">{#N/A,#N/A,FALSE,"단가표지"}</definedName>
    <definedName name="ㅗㅓ쇼ㅓㅕㄷ쇼ㅓㅕㄷㅅ" hidden="1">{#N/A,#N/A,FALSE,"단가표지"}</definedName>
    <definedName name="ㅗㅓㅎ로ㅓㅎㄹ" localSheetId="2" hidden="1">{#N/A,#N/A,FALSE,"표지목차"}</definedName>
    <definedName name="ㅗㅓㅎ로ㅓㅎㄹ" localSheetId="3" hidden="1">{#N/A,#N/A,FALSE,"표지목차"}</definedName>
    <definedName name="ㅗㅓㅎ로ㅓㅎㄹ" hidden="1">{#N/A,#N/A,FALSE,"표지목차"}</definedName>
    <definedName name="ㅗㅗ" localSheetId="2" hidden="1">{#N/A,#N/A,TRUE,"토적및재료집계";#N/A,#N/A,TRUE,"토적및재료집계";#N/A,#N/A,TRUE,"단위량"}</definedName>
    <definedName name="ㅗㅗ" localSheetId="3" hidden="1">{#N/A,#N/A,TRUE,"토적및재료집계";#N/A,#N/A,TRUE,"토적및재료집계";#N/A,#N/A,TRUE,"단위량"}</definedName>
    <definedName name="ㅗㅗ" hidden="1">{#N/A,#N/A,TRUE,"토적및재료집계";#N/A,#N/A,TRUE,"토적및재료집계";#N/A,#N/A,TRUE,"단위량"}</definedName>
    <definedName name="ㅗㅗㅗ" hidden="1">#REF!</definedName>
    <definedName name="ㅗㅗㅗㅗㅗ" localSheetId="2" hidden="1">{"'장비'!$A$3:$M$12"}</definedName>
    <definedName name="ㅗㅗㅗㅗㅗ" localSheetId="3" hidden="1">{"'장비'!$A$3:$M$12"}</definedName>
    <definedName name="ㅗㅗㅗㅗㅗ" hidden="1">{"'장비'!$A$3:$M$12"}</definedName>
    <definedName name="ㅗㅠㅍ" localSheetId="2" hidden="1">{#N/A,#N/A,FALSE,"혼합골재"}</definedName>
    <definedName name="ㅗㅠㅍ" localSheetId="3" hidden="1">{#N/A,#N/A,FALSE,"혼합골재"}</definedName>
    <definedName name="ㅗㅠㅍ" hidden="1">{#N/A,#N/A,FALSE,"혼합골재"}</definedName>
    <definedName name="ㅘ" localSheetId="2" hidden="1">{"'Sheet1'!$L$16"}</definedName>
    <definedName name="ㅘ" localSheetId="3" hidden="1">{"'Sheet1'!$L$16"}</definedName>
    <definedName name="ㅘ" hidden="1">{"'Sheet1'!$L$16"}</definedName>
    <definedName name="ㅛ" localSheetId="2" hidden="1">{"'장비'!$A$3:$M$12"}</definedName>
    <definedName name="ㅛ" localSheetId="3" hidden="1">{"'장비'!$A$3:$M$12"}</definedName>
    <definedName name="ㅛ" hidden="1">{"'장비'!$A$3:$M$12"}</definedName>
    <definedName name="ㅛㅛㅛ" localSheetId="2" hidden="1">{"'장비'!$A$3:$M$12"}</definedName>
    <definedName name="ㅛㅛㅛ" localSheetId="3" hidden="1">{"'장비'!$A$3:$M$12"}</definedName>
    <definedName name="ㅛㅛㅛ" hidden="1">{"'장비'!$A$3:$M$12"}</definedName>
    <definedName name="ㅜ" localSheetId="2" hidden="1">{#N/A,#N/A,FALSE,"CCTV"}</definedName>
    <definedName name="ㅜ" localSheetId="3" hidden="1">{#N/A,#N/A,FALSE,"CCTV"}</definedName>
    <definedName name="ㅜ" hidden="1">{#N/A,#N/A,FALSE,"CCTV"}</definedName>
    <definedName name="ㅜㄴㄱ" localSheetId="2" hidden="1">{#N/A,#N/A,FALSE,"운반시간"}</definedName>
    <definedName name="ㅜㄴㄱ" localSheetId="3" hidden="1">{#N/A,#N/A,FALSE,"운반시간"}</definedName>
    <definedName name="ㅜㄴㄱ" hidden="1">{#N/A,#N/A,FALSE,"운반시간"}</definedName>
    <definedName name="ㅜㄹ윤" localSheetId="2" hidden="1">{#N/A,#N/A,FALSE,"단가표지"}</definedName>
    <definedName name="ㅜㄹ윤" localSheetId="3" hidden="1">{#N/A,#N/A,FALSE,"단가표지"}</definedName>
    <definedName name="ㅜㄹ윤" hidden="1">{#N/A,#N/A,FALSE,"단가표지"}</definedName>
    <definedName name="ㅜㅊㅍ" localSheetId="2" hidden="1">{#N/A,#N/A,FALSE,"표지목차"}</definedName>
    <definedName name="ㅜㅊㅍ" localSheetId="3" hidden="1">{#N/A,#N/A,FALSE,"표지목차"}</definedName>
    <definedName name="ㅜㅊㅍ" hidden="1">{#N/A,#N/A,FALSE,"표지목차"}</definedName>
    <definedName name="ㅜㅋㅊㅍ" localSheetId="2" hidden="1">{#N/A,#N/A,FALSE,"조골재"}</definedName>
    <definedName name="ㅜㅋㅊㅍ" localSheetId="3" hidden="1">{#N/A,#N/A,FALSE,"조골재"}</definedName>
    <definedName name="ㅜㅋㅊㅍ" hidden="1">{#N/A,#N/A,FALSE,"조골재"}</definedName>
    <definedName name="ㅜㅍ추ㅠ" localSheetId="2" hidden="1">{#N/A,#N/A,FALSE,"혼합골재"}</definedName>
    <definedName name="ㅜㅍ추ㅠ" localSheetId="3" hidden="1">{#N/A,#N/A,FALSE,"혼합골재"}</definedName>
    <definedName name="ㅜㅍ추ㅠ" hidden="1">{#N/A,#N/A,FALSE,"혼합골재"}</definedName>
    <definedName name="ㅜㅎㄴ" localSheetId="2" hidden="1">{#N/A,#N/A,FALSE,"골재소요량";#N/A,#N/A,FALSE,"골재소요량"}</definedName>
    <definedName name="ㅜㅎㄴ" localSheetId="3" hidden="1">{#N/A,#N/A,FALSE,"골재소요량";#N/A,#N/A,FALSE,"골재소요량"}</definedName>
    <definedName name="ㅜㅎㄴ" hidden="1">{#N/A,#N/A,FALSE,"골재소요량";#N/A,#N/A,FALSE,"골재소요량"}</definedName>
    <definedName name="ㅜㅎㅅㄱㄴ" localSheetId="2" hidden="1">{#N/A,#N/A,FALSE,"단가표지"}</definedName>
    <definedName name="ㅜㅎㅅㄱㄴ" localSheetId="3" hidden="1">{#N/A,#N/A,FALSE,"단가표지"}</definedName>
    <definedName name="ㅜㅎㅅㄱㄴ" hidden="1">{#N/A,#N/A,FALSE,"단가표지"}</definedName>
    <definedName name="ㅜㅗㅇㅎㅌ" localSheetId="2" hidden="1">{#N/A,#N/A,FALSE,"단가표지"}</definedName>
    <definedName name="ㅜㅗㅇㅎㅌ" localSheetId="3" hidden="1">{#N/A,#N/A,FALSE,"단가표지"}</definedName>
    <definedName name="ㅜㅗㅇㅎㅌ" hidden="1">{#N/A,#N/A,FALSE,"단가표지"}</definedName>
    <definedName name="ㅜㅗㅇ훟" localSheetId="2" hidden="1">{#N/A,#N/A,FALSE,"단가표지"}</definedName>
    <definedName name="ㅜㅗㅇ훟" localSheetId="3" hidden="1">{#N/A,#N/A,FALSE,"단가표지"}</definedName>
    <definedName name="ㅜㅗㅇ훟" hidden="1">{#N/A,#N/A,FALSE,"단가표지"}</definedName>
    <definedName name="ㅜㅗㅗㅗㅇㅎ" localSheetId="2" hidden="1">{#N/A,#N/A,FALSE,"운반시간"}</definedName>
    <definedName name="ㅜㅗㅗㅗㅇㅎ" localSheetId="3" hidden="1">{#N/A,#N/A,FALSE,"운반시간"}</definedName>
    <definedName name="ㅜㅗㅗㅗㅇㅎ" hidden="1">{#N/A,#N/A,FALSE,"운반시간"}</definedName>
    <definedName name="ㅜㅠ푸" localSheetId="2" hidden="1">{#N/A,#N/A,FALSE,"운반시간"}</definedName>
    <definedName name="ㅜㅠ푸" localSheetId="3" hidden="1">{#N/A,#N/A,FALSE,"운반시간"}</definedName>
    <definedName name="ㅜㅠ푸" hidden="1">{#N/A,#N/A,FALSE,"운반시간"}</definedName>
    <definedName name="ㅜㅠㅠ" localSheetId="2" hidden="1">{#N/A,#N/A,FALSE,"골재소요량";#N/A,#N/A,FALSE,"골재소요량"}</definedName>
    <definedName name="ㅜㅠㅠ" localSheetId="3" hidden="1">{#N/A,#N/A,FALSE,"골재소요량";#N/A,#N/A,FALSE,"골재소요량"}</definedName>
    <definedName name="ㅜㅠㅠ" hidden="1">{#N/A,#N/A,FALSE,"골재소요량";#N/A,#N/A,FALSE,"골재소요량"}</definedName>
    <definedName name="ㅝㅎㄹ" localSheetId="2" hidden="1">{#N/A,#N/A,FALSE,"단가표지"}</definedName>
    <definedName name="ㅝㅎㄹ" localSheetId="3" hidden="1">{#N/A,#N/A,FALSE,"단가표지"}</definedName>
    <definedName name="ㅝㅎㄹ" hidden="1">{#N/A,#N/A,FALSE,"단가표지"}</definedName>
    <definedName name="ㅠㄴ" localSheetId="2" hidden="1">{#N/A,#N/A,FALSE,"조골재"}</definedName>
    <definedName name="ㅠㄴ" localSheetId="3" hidden="1">{#N/A,#N/A,FALSE,"조골재"}</definedName>
    <definedName name="ㅠㄴ" hidden="1">{#N/A,#N/A,FALSE,"조골재"}</definedName>
    <definedName name="ㅠㄹㅇㄴㄴㄹㅇ" localSheetId="2" hidden="1">{#N/A,#N/A,FALSE,"단가표지"}</definedName>
    <definedName name="ㅠㄹㅇㄴㄴㄹㅇ" localSheetId="3" hidden="1">{#N/A,#N/A,FALSE,"단가표지"}</definedName>
    <definedName name="ㅠㄹㅇㄴㄴㄹㅇ" hidden="1">{#N/A,#N/A,FALSE,"단가표지"}</definedName>
    <definedName name="ㅠ뮤ㅐ" localSheetId="11" hidden="1">#N/A</definedName>
    <definedName name="ㅠ뮤ㅐ" localSheetId="1" hidden="1">#N/A</definedName>
    <definedName name="ㅠ뮤ㅐ" localSheetId="2" hidden="1">#N/A</definedName>
    <definedName name="ㅠ뮤ㅐ" localSheetId="10" hidden="1">#N/A</definedName>
    <definedName name="ㅠ뮤ㅐ" localSheetId="15" hidden="1">#N/A</definedName>
    <definedName name="ㅠ뮤ㅐ" localSheetId="18" hidden="1">#N/A</definedName>
    <definedName name="ㅠ뮤ㅐ" localSheetId="17" hidden="1">#N/A</definedName>
    <definedName name="ㅠ뮤ㅐ" localSheetId="16" hidden="1">#N/A</definedName>
    <definedName name="ㅠ뮤ㅐ" localSheetId="14" hidden="1">#N/A</definedName>
    <definedName name="ㅠ뮤ㅐ" localSheetId="13" hidden="1">#N/A</definedName>
    <definedName name="ㅠ뮤ㅐ" localSheetId="3" hidden="1">#N/A</definedName>
    <definedName name="ㅠ뮤ㅐ" hidden="1">#N/A</definedName>
    <definedName name="ㅠㅊㅌ퓿ㅌ" localSheetId="2" hidden="1">{#N/A,#N/A,FALSE,"2~8번"}</definedName>
    <definedName name="ㅠㅊㅌ퓿ㅌ" localSheetId="3" hidden="1">{#N/A,#N/A,FALSE,"2~8번"}</definedName>
    <definedName name="ㅠㅊㅌ퓿ㅌ" hidden="1">{#N/A,#N/A,FALSE,"2~8번"}</definedName>
    <definedName name="ㅠㅊㅍㅌ" localSheetId="2" hidden="1">{#N/A,#N/A,FALSE,"단가표지"}</definedName>
    <definedName name="ㅠㅊㅍㅌ" localSheetId="3" hidden="1">{#N/A,#N/A,FALSE,"단가표지"}</definedName>
    <definedName name="ㅠㅊㅍㅌ" hidden="1">{#N/A,#N/A,FALSE,"단가표지"}</definedName>
    <definedName name="ㅠㅊㅍ튜" localSheetId="2" hidden="1">{#N/A,#N/A,FALSE,"단가표지"}</definedName>
    <definedName name="ㅠㅊㅍ튜" localSheetId="3" hidden="1">{#N/A,#N/A,FALSE,"단가표지"}</definedName>
    <definedName name="ㅠㅊㅍ튜" hidden="1">{#N/A,#N/A,FALSE,"단가표지"}</definedName>
    <definedName name="ㅠㅊㅍ튵ㅊ" localSheetId="2" hidden="1">{#N/A,#N/A,FALSE,"운반시간"}</definedName>
    <definedName name="ㅠㅊㅍ튵ㅊ" localSheetId="3" hidden="1">{#N/A,#N/A,FALSE,"운반시간"}</definedName>
    <definedName name="ㅠㅊㅍ튵ㅊ" hidden="1">{#N/A,#N/A,FALSE,"운반시간"}</definedName>
    <definedName name="ㅠㅊ픁츄" localSheetId="2" hidden="1">{#N/A,#N/A,FALSE,"단가표지"}</definedName>
    <definedName name="ㅠㅊ픁츄" localSheetId="3" hidden="1">{#N/A,#N/A,FALSE,"단가표지"}</definedName>
    <definedName name="ㅠㅊ픁츄" hidden="1">{#N/A,#N/A,FALSE,"단가표지"}</definedName>
    <definedName name="ㅠㅍ" localSheetId="2" hidden="1">{#N/A,#N/A,FALSE,"조골재"}</definedName>
    <definedName name="ㅠㅍ" localSheetId="3" hidden="1">{#N/A,#N/A,FALSE,"조골재"}</definedName>
    <definedName name="ㅠㅍ" hidden="1">{#N/A,#N/A,FALSE,"조골재"}</definedName>
    <definedName name="ㅠㅍㅊ" localSheetId="2" hidden="1">{#N/A,#N/A,FALSE,"단가표지"}</definedName>
    <definedName name="ㅠㅍㅊ" localSheetId="3" hidden="1">{#N/A,#N/A,FALSE,"단가표지"}</definedName>
    <definedName name="ㅠㅍㅊ" hidden="1">{#N/A,#N/A,FALSE,"단가표지"}</definedName>
    <definedName name="ㅠㅍㅊ튳" localSheetId="2" hidden="1">{#N/A,#N/A,FALSE,"표지목차"}</definedName>
    <definedName name="ㅠㅍㅊ튳" localSheetId="3" hidden="1">{#N/A,#N/A,FALSE,"표지목차"}</definedName>
    <definedName name="ㅠㅍㅊ튳" hidden="1">{#N/A,#N/A,FALSE,"표지목차"}</definedName>
    <definedName name="ㅠㅍㅊ튳ㅌㅍ" localSheetId="2" hidden="1">{#N/A,#N/A,FALSE,"조골재"}</definedName>
    <definedName name="ㅠㅍㅊ튳ㅌㅍ" localSheetId="3" hidden="1">{#N/A,#N/A,FALSE,"조골재"}</definedName>
    <definedName name="ㅠㅍㅊ튳ㅌㅍ" hidden="1">{#N/A,#N/A,FALSE,"조골재"}</definedName>
    <definedName name="ㅠㅍㅊ튵" localSheetId="2" hidden="1">{#N/A,#N/A,FALSE,"골재소요량";#N/A,#N/A,FALSE,"골재소요량"}</definedName>
    <definedName name="ㅠㅍㅊ튵" localSheetId="3" hidden="1">{#N/A,#N/A,FALSE,"골재소요량";#N/A,#N/A,FALSE,"골재소요량"}</definedName>
    <definedName name="ㅠㅍㅊ튵" hidden="1">{#N/A,#N/A,FALSE,"골재소요량";#N/A,#N/A,FALSE,"골재소요량"}</definedName>
    <definedName name="ㅠㅍㅊ튵ㅊ" localSheetId="2" hidden="1">{#N/A,#N/A,FALSE,"단가표지"}</definedName>
    <definedName name="ㅠㅍㅊ튵ㅊ" localSheetId="3" hidden="1">{#N/A,#N/A,FALSE,"단가표지"}</definedName>
    <definedName name="ㅠㅍㅊ튵ㅊ" hidden="1">{#N/A,#N/A,FALSE,"단가표지"}</definedName>
    <definedName name="ㅠㅍ츄ㅜ" localSheetId="2" hidden="1">{#N/A,#N/A,FALSE,"단가표지"}</definedName>
    <definedName name="ㅠㅍ츄ㅜ" localSheetId="3" hidden="1">{#N/A,#N/A,FALSE,"단가표지"}</definedName>
    <definedName name="ㅠㅍ츄ㅜ" hidden="1">{#N/A,#N/A,FALSE,"단가표지"}</definedName>
    <definedName name="ㅠㅍ츛ㅍ" localSheetId="2" hidden="1">{#N/A,#N/A,FALSE,"혼합골재"}</definedName>
    <definedName name="ㅠㅍ츛ㅍ" localSheetId="3" hidden="1">{#N/A,#N/A,FALSE,"혼합골재"}</definedName>
    <definedName name="ㅠㅍ츛ㅍ" hidden="1">{#N/A,#N/A,FALSE,"혼합골재"}</definedName>
    <definedName name="ㅠㅍ츜ㅊ" localSheetId="2" hidden="1">{#N/A,#N/A,FALSE,"2~8번"}</definedName>
    <definedName name="ㅠㅍ츜ㅊ" localSheetId="3" hidden="1">{#N/A,#N/A,FALSE,"2~8번"}</definedName>
    <definedName name="ㅠㅍ츜ㅊ" hidden="1">{#N/A,#N/A,FALSE,"2~8번"}</definedName>
    <definedName name="ㅠㅍ츜ㅍ" localSheetId="2" hidden="1">{#N/A,#N/A,FALSE,"조골재"}</definedName>
    <definedName name="ㅠㅍ츜ㅍ" localSheetId="3" hidden="1">{#N/A,#N/A,FALSE,"조골재"}</definedName>
    <definedName name="ㅠㅍ츜ㅍ" hidden="1">{#N/A,#N/A,FALSE,"조골재"}</definedName>
    <definedName name="ㅠㅍ츝" localSheetId="2" hidden="1">{#N/A,#N/A,FALSE,"운반시간"}</definedName>
    <definedName name="ㅠㅍ츝" localSheetId="3" hidden="1">{#N/A,#N/A,FALSE,"운반시간"}</definedName>
    <definedName name="ㅠㅍ츝" hidden="1">{#N/A,#N/A,FALSE,"운반시간"}</definedName>
    <definedName name="ㅠㅍ츝ㅊ" localSheetId="2" hidden="1">{#N/A,#N/A,FALSE,"단가표지"}</definedName>
    <definedName name="ㅠㅍ츝ㅊ" localSheetId="3" hidden="1">{#N/A,#N/A,FALSE,"단가표지"}</definedName>
    <definedName name="ㅠㅍ츝ㅊ" hidden="1">{#N/A,#N/A,FALSE,"단가표지"}</definedName>
    <definedName name="ㅠㅍㅋㅊㅍㅍ" localSheetId="2" hidden="1">{#N/A,#N/A,FALSE,"단가표지"}</definedName>
    <definedName name="ㅠㅍㅋㅊㅍㅍ" localSheetId="3" hidden="1">{#N/A,#N/A,FALSE,"단가표지"}</definedName>
    <definedName name="ㅠㅍㅋㅊㅍㅍ" hidden="1">{#N/A,#N/A,FALSE,"단가표지"}</definedName>
    <definedName name="ㅠ퓿큨ㅊ" localSheetId="2" hidden="1">{#N/A,#N/A,FALSE,"단가표지"}</definedName>
    <definedName name="ㅠ퓿큨ㅊ" localSheetId="3" hidden="1">{#N/A,#N/A,FALSE,"단가표지"}</definedName>
    <definedName name="ㅠ퓿큨ㅊ" hidden="1">{#N/A,#N/A,FALSE,"단가표지"}</definedName>
    <definedName name="ㅠ픀ㅊ" localSheetId="2" hidden="1">{#N/A,#N/A,FALSE,"단가표지"}</definedName>
    <definedName name="ㅠ픀ㅊ" localSheetId="3" hidden="1">{#N/A,#N/A,FALSE,"단가표지"}</definedName>
    <definedName name="ㅠ픀ㅊ" hidden="1">{#N/A,#N/A,FALSE,"단가표지"}</definedName>
    <definedName name="ㅠ픀ㅊㅍ" localSheetId="2" hidden="1">{#N/A,#N/A,FALSE,"표지목차"}</definedName>
    <definedName name="ㅠ픀ㅊㅍ" localSheetId="3" hidden="1">{#N/A,#N/A,FALSE,"표지목차"}</definedName>
    <definedName name="ㅠ픀ㅊㅍ" hidden="1">{#N/A,#N/A,FALSE,"표지목차"}</definedName>
    <definedName name="ㅠ픀ㅋㅊㅍ" localSheetId="2" hidden="1">{#N/A,#N/A,FALSE,"운반시간"}</definedName>
    <definedName name="ㅠ픀ㅋㅊㅍ" localSheetId="3" hidden="1">{#N/A,#N/A,FALSE,"운반시간"}</definedName>
    <definedName name="ㅠ픀ㅋㅊㅍ" hidden="1">{#N/A,#N/A,FALSE,"운반시간"}</definedName>
    <definedName name="ㅠㅠㅠ" localSheetId="1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1"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2"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10"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15"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18"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17"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16"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14"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13"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localSheetId="3"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ㅠㅠㅠ"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ㅣ1191">#REF!</definedName>
    <definedName name="ㅣ허ㅏㅣ하" localSheetId="2" hidden="1">{#N/A,#N/A,FALSE,"혼합골재"}</definedName>
    <definedName name="ㅣ허ㅏㅣ하" localSheetId="3" hidden="1">{#N/A,#N/A,FALSE,"혼합골재"}</definedName>
    <definedName name="ㅣ허ㅏㅣ하" hidden="1">{#N/A,#N/A,FALSE,"혼합골재"}</definedName>
    <definedName name="ㅣ허ㅣ호ㅓㅏ" localSheetId="2" hidden="1">{#N/A,#N/A,FALSE,"조골재"}</definedName>
    <definedName name="ㅣ허ㅣ호ㅓㅏ" localSheetId="3" hidden="1">{#N/A,#N/A,FALSE,"조골재"}</definedName>
    <definedName name="ㅣ허ㅣ호ㅓㅏ" hidden="1">{#N/A,#N/A,FALSE,"조골재"}</definedName>
    <definedName name="ㅣㅏ허ㅏ허ㅏ허ㅏ" localSheetId="2" hidden="1">{#N/A,#N/A,FALSE,"단가표지"}</definedName>
    <definedName name="ㅣㅏ허ㅏ허ㅏ허ㅏ" localSheetId="3" hidden="1">{#N/A,#N/A,FALSE,"단가표지"}</definedName>
    <definedName name="ㅣㅏ허ㅏ허ㅏ허ㅏ" hidden="1">{#N/A,#N/A,FALSE,"단가표지"}</definedName>
    <definedName name="ㅣㅏㅓㅎ" localSheetId="2" hidden="1">{#N/A,#N/A,FALSE,"단가표지"}</definedName>
    <definedName name="ㅣㅏㅓㅎ" localSheetId="3" hidden="1">{#N/A,#N/A,FALSE,"단가표지"}</definedName>
    <definedName name="ㅣㅏㅓㅎ" hidden="1">{#N/A,#N/A,FALSE,"단가표지"}</definedName>
    <definedName name="ㅣㅏㅓ허ㅏㅓㅎ" localSheetId="2" hidden="1">{#N/A,#N/A,FALSE,"표지목차"}</definedName>
    <definedName name="ㅣㅏㅓ허ㅏㅓㅎ" localSheetId="3" hidden="1">{#N/A,#N/A,FALSE,"표지목차"}</definedName>
    <definedName name="ㅣㅏㅓ허ㅏㅓㅎ" hidden="1">{#N/A,#N/A,FALSE,"표지목차"}</definedName>
    <definedName name="ㅣㅏㅓㅣ허ㅏㅎ" localSheetId="2" hidden="1">{#N/A,#N/A,FALSE,"골재소요량";#N/A,#N/A,FALSE,"골재소요량"}</definedName>
    <definedName name="ㅣㅏㅓㅣ허ㅏㅎ" localSheetId="3" hidden="1">{#N/A,#N/A,FALSE,"골재소요량";#N/A,#N/A,FALSE,"골재소요량"}</definedName>
    <definedName name="ㅣㅏㅓㅣ허ㅏㅎ" hidden="1">{#N/A,#N/A,FALSE,"골재소요량";#N/A,#N/A,FALSE,"골재소요량"}</definedName>
    <definedName name="ㅣㅏㅓㅣ허ㅏㅏ허" localSheetId="2" hidden="1">{#N/A,#N/A,FALSE,"조골재"}</definedName>
    <definedName name="ㅣㅏㅓㅣ허ㅏㅏ허" localSheetId="3" hidden="1">{#N/A,#N/A,FALSE,"조골재"}</definedName>
    <definedName name="ㅣㅏㅓㅣ허ㅏㅏ허" hidden="1">{#N/A,#N/A,FALSE,"조골재"}</definedName>
    <definedName name="ㅣㅓㅏ허" localSheetId="2" hidden="1">{#N/A,#N/A,FALSE,"운반시간"}</definedName>
    <definedName name="ㅣㅓㅏ허" localSheetId="3" hidden="1">{#N/A,#N/A,FALSE,"운반시간"}</definedName>
    <definedName name="ㅣㅓㅏ허" hidden="1">{#N/A,#N/A,FALSE,"운반시간"}</definedName>
    <definedName name="ㅣㅓㅏ허ㅏㅣ허ㅏㅓ" localSheetId="2" hidden="1">{#N/A,#N/A,FALSE,"운반시간"}</definedName>
    <definedName name="ㅣㅓㅏ허ㅏㅣ허ㅏㅓ" localSheetId="3" hidden="1">{#N/A,#N/A,FALSE,"운반시간"}</definedName>
    <definedName name="ㅣㅓㅏ허ㅏㅣ허ㅏㅓ" hidden="1">{#N/A,#N/A,FALSE,"운반시간"}</definedName>
    <definedName name="ㅣㅚㅓㅏ" localSheetId="2" hidden="1">{#N/A,#N/A,FALSE,"단가표지"}</definedName>
    <definedName name="ㅣㅚㅓㅏ" localSheetId="3" hidden="1">{#N/A,#N/A,FALSE,"단가표지"}</definedName>
    <definedName name="ㅣㅚㅓㅏ" hidden="1">{#N/A,#N/A,FALSE,"단가표지"}</definedName>
    <definedName name="ㅣㅣ" localSheetId="2" hidden="1">{#N/A,#N/A,FALSE,"골재소요량";#N/A,#N/A,FALSE,"골재소요량"}</definedName>
    <definedName name="ㅣㅣ" localSheetId="3" hidden="1">{#N/A,#N/A,FALSE,"골재소요량";#N/A,#N/A,FALSE,"골재소요량"}</definedName>
    <definedName name="ㅣㅣ" hidden="1">{#N/A,#N/A,FALSE,"골재소요량";#N/A,#N/A,FALSE,"골재소요량"}</definedName>
    <definedName name="人力" localSheetId="11" hidden="1">{#N/A,#N/A,FALSE,"Field Rates";#N/A,#N/A,FALSE,"Field Sum"}</definedName>
    <definedName name="人力" localSheetId="1" hidden="1">{#N/A,#N/A,FALSE,"Field Rates";#N/A,#N/A,FALSE,"Field Sum"}</definedName>
    <definedName name="人力" localSheetId="2" hidden="1">{#N/A,#N/A,FALSE,"Field Rates";#N/A,#N/A,FALSE,"Field Sum"}</definedName>
    <definedName name="人力" localSheetId="10" hidden="1">{#N/A,#N/A,FALSE,"Field Rates";#N/A,#N/A,FALSE,"Field Sum"}</definedName>
    <definedName name="人力" localSheetId="15" hidden="1">{#N/A,#N/A,FALSE,"Field Rates";#N/A,#N/A,FALSE,"Field Sum"}</definedName>
    <definedName name="人力" localSheetId="18" hidden="1">{#N/A,#N/A,FALSE,"Field Rates";#N/A,#N/A,FALSE,"Field Sum"}</definedName>
    <definedName name="人力" localSheetId="17" hidden="1">{#N/A,#N/A,FALSE,"Field Rates";#N/A,#N/A,FALSE,"Field Sum"}</definedName>
    <definedName name="人力" localSheetId="16" hidden="1">{#N/A,#N/A,FALSE,"Field Rates";#N/A,#N/A,FALSE,"Field Sum"}</definedName>
    <definedName name="人力" localSheetId="14" hidden="1">{#N/A,#N/A,FALSE,"Field Rates";#N/A,#N/A,FALSE,"Field Sum"}</definedName>
    <definedName name="人力" localSheetId="13" hidden="1">{#N/A,#N/A,FALSE,"Field Rates";#N/A,#N/A,FALSE,"Field Sum"}</definedName>
    <definedName name="人力" localSheetId="3" hidden="1">{#N/A,#N/A,FALSE,"Field Rates";#N/A,#N/A,FALSE,"Field Sum"}</definedName>
    <definedName name="人力" hidden="1">{#N/A,#N/A,FALSE,"Field Rates";#N/A,#N/A,FALSE,"Field Sum"}</definedName>
    <definedName name="仮単価発注" localSheetId="11" hidden="1">{"'Sheet1'!$A$3:$I$11"}</definedName>
    <definedName name="仮単価発注" localSheetId="1" hidden="1">{"'Sheet1'!$A$3:$I$11"}</definedName>
    <definedName name="仮単価発注" localSheetId="2" hidden="1">{"'Sheet1'!$A$3:$I$11"}</definedName>
    <definedName name="仮単価発注" localSheetId="10" hidden="1">{"'Sheet1'!$A$3:$I$11"}</definedName>
    <definedName name="仮単価発注" localSheetId="15" hidden="1">{"'Sheet1'!$A$3:$I$11"}</definedName>
    <definedName name="仮単価発注" localSheetId="18" hidden="1">{"'Sheet1'!$A$3:$I$11"}</definedName>
    <definedName name="仮単価発注" localSheetId="17" hidden="1">{"'Sheet1'!$A$3:$I$11"}</definedName>
    <definedName name="仮単価発注" localSheetId="16" hidden="1">{"'Sheet1'!$A$3:$I$11"}</definedName>
    <definedName name="仮単価発注" localSheetId="14" hidden="1">{"'Sheet1'!$A$3:$I$11"}</definedName>
    <definedName name="仮単価発注" localSheetId="13" hidden="1">{"'Sheet1'!$A$3:$I$11"}</definedName>
    <definedName name="仮単価発注" localSheetId="3" hidden="1">{"'Sheet1'!$A$3:$I$11"}</definedName>
    <definedName name="仮単価発注" hidden="1">{"'Sheet1'!$A$3:$I$11"}</definedName>
    <definedName name="出差費用" localSheetId="2" hidden="1">{"'Sheet1'!$L$16"}</definedName>
    <definedName name="出差費用" localSheetId="3" hidden="1">{"'Sheet1'!$L$16"}</definedName>
    <definedName name="出差費用" hidden="1">{"'Sheet1'!$L$16"}</definedName>
    <definedName name="勝">#REF!</definedName>
    <definedName name="取费" localSheetId="2" hidden="1">{"'现金流量表（全部投资）'!$B$4:$P$23"}</definedName>
    <definedName name="取费" localSheetId="3" hidden="1">{"'现金流量表（全部投资）'!$B$4:$P$23"}</definedName>
    <definedName name="取费" hidden="1">{"'现金流量表（全部投资）'!$B$4:$P$23"}</definedName>
    <definedName name="啊" localSheetId="2" hidden="1">{"'现金流量表（全部投资）'!$B$4:$P$23"}</definedName>
    <definedName name="啊" localSheetId="3" hidden="1">{"'现金流量表（全部投资）'!$B$4:$P$23"}</definedName>
    <definedName name="啊" hidden="1">{"'现金流量表（全部投资）'!$B$4:$P$23"}</definedName>
    <definedName name="土建差2" localSheetId="2" hidden="1">{"'现金流量表（全部投资）'!$B$4:$P$23"}</definedName>
    <definedName name="土建差2" localSheetId="3" hidden="1">{"'现金流量表（全部投资）'!$B$4:$P$23"}</definedName>
    <definedName name="土建差2" hidden="1">{"'现金流量表（全部投资）'!$B$4:$P$23"}</definedName>
    <definedName name="地基处理" localSheetId="2" hidden="1">{"'现金流量表（全部投资）'!$B$4:$P$23"}</definedName>
    <definedName name="地基处理" localSheetId="3" hidden="1">{"'现金流量表（全部投资）'!$B$4:$P$23"}</definedName>
    <definedName name="地基处理" hidden="1">{"'现金流量表（全部投资）'!$B$4:$P$23"}</definedName>
    <definedName name="工事">#REF!</definedName>
    <definedName name="影响力" localSheetId="2" hidden="1">{"'现金流量表（全部投资）'!$B$4:$P$23"}</definedName>
    <definedName name="影响力" localSheetId="3" hidden="1">{"'现金流量表（全部投资）'!$B$4:$P$23"}</definedName>
    <definedName name="影响力" hidden="1">{"'现金流量表（全部投资）'!$B$4:$P$23"}</definedName>
    <definedName name="新封" localSheetId="2" hidden="1">{"'现金流量表（全部投资）'!$B$4:$P$23"}</definedName>
    <definedName name="新封" localSheetId="3" hidden="1">{"'现金流量表（全部投资）'!$B$4:$P$23"}</definedName>
    <definedName name="新封" hidden="1">{"'现金流量表（全部投资）'!$B$4:$P$23"}</definedName>
    <definedName name="材质">[163]项目数据!#REF!</definedName>
    <definedName name="汇总哦" localSheetId="2" hidden="1">{"'现金流量表（全部投资）'!$B$4:$P$23"}</definedName>
    <definedName name="汇总哦" localSheetId="3" hidden="1">{"'现金流量表（全部投资）'!$B$4:$P$23"}</definedName>
    <definedName name="汇总哦" hidden="1">{"'现金流量表（全部投资）'!$B$4:$P$23"}</definedName>
    <definedName name="現法">#REF!</definedName>
    <definedName name="直轄">#REF!</definedName>
    <definedName name="脱硫表二" localSheetId="2" hidden="1">{"'现金流量表（全部投资）'!$B$4:$P$23"}</definedName>
    <definedName name="脱硫表二" localSheetId="3" hidden="1">{"'现金流量表（全部投资）'!$B$4:$P$23"}</definedName>
    <definedName name="脱硫表二" hidden="1">{"'现金流量表（全部投资）'!$B$4:$P$23"}</definedName>
  </definedNames>
  <calcPr calcId="191029"/>
</workbook>
</file>

<file path=xl/calcChain.xml><?xml version="1.0" encoding="utf-8"?>
<calcChain xmlns="http://schemas.openxmlformats.org/spreadsheetml/2006/main">
  <c r="A350" i="1" l="1"/>
  <c r="A349" i="1"/>
  <c r="I349" i="1"/>
  <c r="H349" i="1"/>
  <c r="G349" i="1"/>
  <c r="D349" i="1"/>
  <c r="BQ349" i="1"/>
  <c r="BS349" i="1"/>
  <c r="BS348" i="1"/>
  <c r="BV348" i="1" s="1"/>
  <c r="BQ348" i="1"/>
  <c r="A348" i="1"/>
  <c r="BQ347" i="1"/>
  <c r="BT347" i="1"/>
  <c r="A347" i="1"/>
  <c r="A346" i="1"/>
  <c r="BQ344" i="1"/>
  <c r="BQ346" i="1"/>
  <c r="BV346" i="1" s="1"/>
  <c r="BX346" i="1"/>
  <c r="BV349" i="1" l="1"/>
  <c r="BT349" i="1"/>
  <c r="BT348" i="1"/>
  <c r="BV347" i="1"/>
  <c r="BT346" i="1"/>
  <c r="BV511" i="1"/>
  <c r="BV510" i="1"/>
  <c r="BV509" i="1"/>
  <c r="BV508" i="1"/>
  <c r="BV507" i="1"/>
  <c r="BV506" i="1"/>
  <c r="BV505" i="1"/>
  <c r="BV504" i="1"/>
  <c r="BV503" i="1"/>
  <c r="BV502" i="1"/>
  <c r="BV501" i="1"/>
  <c r="BV500" i="1"/>
  <c r="BV499" i="1"/>
  <c r="BV498" i="1"/>
  <c r="BV497" i="1"/>
  <c r="BV496" i="1"/>
  <c r="BV495" i="1"/>
  <c r="BV494" i="1"/>
  <c r="BV493" i="1"/>
  <c r="BV492" i="1"/>
  <c r="BV491" i="1"/>
  <c r="BV490" i="1"/>
  <c r="BV489" i="1"/>
  <c r="BV488" i="1"/>
  <c r="BV487" i="1"/>
  <c r="BV486" i="1"/>
  <c r="BV485" i="1"/>
  <c r="BV484" i="1"/>
  <c r="BV483" i="1"/>
  <c r="BV482" i="1"/>
  <c r="BV481" i="1"/>
  <c r="BV480" i="1"/>
  <c r="BV479" i="1"/>
  <c r="BV478" i="1"/>
  <c r="BV477" i="1"/>
  <c r="BV476" i="1"/>
  <c r="BV475" i="1"/>
  <c r="BV474" i="1"/>
  <c r="BV473" i="1"/>
  <c r="BV472" i="1"/>
  <c r="BV471" i="1"/>
  <c r="BV470" i="1"/>
  <c r="BV469" i="1"/>
  <c r="BV468" i="1"/>
  <c r="BV467" i="1"/>
  <c r="BV466" i="1"/>
  <c r="BV465" i="1"/>
  <c r="BV464" i="1"/>
  <c r="BV463" i="1"/>
  <c r="BV462" i="1"/>
  <c r="BV461" i="1"/>
  <c r="BV460" i="1"/>
  <c r="BV459" i="1"/>
  <c r="BV458" i="1"/>
  <c r="BV457" i="1"/>
  <c r="BV456" i="1"/>
  <c r="BV455" i="1"/>
  <c r="BV454" i="1"/>
  <c r="BV453" i="1"/>
  <c r="BV452" i="1"/>
  <c r="BV451" i="1"/>
  <c r="A419" i="1" l="1"/>
  <c r="A418" i="1"/>
  <c r="A417" i="1"/>
  <c r="A416" i="1"/>
  <c r="BV417" i="1"/>
  <c r="BT417" i="1"/>
  <c r="BU417" i="1" l="1"/>
  <c r="H339" i="1" l="1"/>
  <c r="G339" i="1"/>
  <c r="H336" i="1"/>
  <c r="G336" i="1"/>
  <c r="BV339" i="1"/>
  <c r="BV336" i="1"/>
  <c r="BV350" i="1"/>
  <c r="BT339" i="1"/>
  <c r="BT336" i="1"/>
  <c r="A339" i="1"/>
  <c r="A338" i="1"/>
  <c r="A337" i="1"/>
  <c r="A336" i="1"/>
  <c r="BV435" i="1"/>
  <c r="BO436" i="1"/>
  <c r="BO432" i="1"/>
  <c r="BO430" i="1"/>
  <c r="BO428" i="1"/>
  <c r="BO426" i="1"/>
  <c r="BO424" i="1"/>
  <c r="BO404" i="1"/>
  <c r="BO403" i="1"/>
  <c r="BO402" i="1"/>
  <c r="BO401" i="1"/>
  <c r="BO398" i="1"/>
  <c r="BO393" i="1"/>
  <c r="BO390" i="1"/>
  <c r="BO388" i="1"/>
  <c r="BO368" i="1"/>
  <c r="BO366" i="1"/>
  <c r="F19" i="99"/>
  <c r="F18" i="99"/>
  <c r="F17" i="99"/>
  <c r="F16" i="99"/>
  <c r="BT516" i="1" l="1"/>
  <c r="N13" i="103"/>
  <c r="B13" i="103"/>
  <c r="N11" i="103"/>
  <c r="N12" i="103"/>
  <c r="B12" i="103"/>
  <c r="M14" i="102" l="1"/>
  <c r="M12" i="102"/>
  <c r="P14" i="102"/>
  <c r="P12" i="102"/>
  <c r="S14" i="102" l="1"/>
  <c r="S12" i="102"/>
  <c r="P11" i="102"/>
  <c r="I11" i="102"/>
  <c r="AT713" i="101"/>
  <c r="AJ713" i="101"/>
  <c r="AR701" i="101"/>
  <c r="AD15" i="101"/>
  <c r="S15" i="101"/>
  <c r="M15" i="101"/>
  <c r="AF14" i="101"/>
  <c r="S14" i="101"/>
  <c r="M14" i="101"/>
  <c r="AF13" i="101"/>
  <c r="S13" i="101"/>
  <c r="M13" i="101"/>
  <c r="M11" i="101" s="1"/>
  <c r="AF12" i="101"/>
  <c r="S12" i="101"/>
  <c r="S11" i="101" s="1"/>
  <c r="M12" i="101"/>
  <c r="AF11" i="101"/>
  <c r="AF16" i="101" s="1"/>
  <c r="AF17" i="101" s="1"/>
  <c r="AF18" i="101" s="1"/>
  <c r="P11" i="101"/>
  <c r="I11" i="101"/>
  <c r="AT9" i="101"/>
  <c r="AS9" i="101"/>
  <c r="U11" i="102" l="1"/>
  <c r="M11" i="102"/>
  <c r="S11" i="102"/>
  <c r="AR702" i="101"/>
  <c r="AR703" i="101" s="1"/>
  <c r="E22" i="99" l="1"/>
  <c r="F22" i="99" s="1"/>
  <c r="I675" i="1"/>
  <c r="H675" i="1"/>
  <c r="G675" i="1"/>
  <c r="D675" i="1"/>
  <c r="I674" i="1"/>
  <c r="H674" i="1"/>
  <c r="G674" i="1"/>
  <c r="D674" i="1"/>
  <c r="I673" i="1"/>
  <c r="H673" i="1"/>
  <c r="G673" i="1"/>
  <c r="D673" i="1"/>
  <c r="I672" i="1"/>
  <c r="H672" i="1"/>
  <c r="G672" i="1"/>
  <c r="D672" i="1"/>
  <c r="I671" i="1"/>
  <c r="H671" i="1"/>
  <c r="G671" i="1"/>
  <c r="D671" i="1"/>
  <c r="I557" i="1"/>
  <c r="H557" i="1"/>
  <c r="G557" i="1"/>
  <c r="D557" i="1"/>
  <c r="I555" i="1"/>
  <c r="H555" i="1"/>
  <c r="G555" i="1"/>
  <c r="D555" i="1"/>
  <c r="I553" i="1"/>
  <c r="H553" i="1"/>
  <c r="G553" i="1"/>
  <c r="D553" i="1"/>
  <c r="I551" i="1"/>
  <c r="H551" i="1"/>
  <c r="G551" i="1"/>
  <c r="D551" i="1"/>
  <c r="I549" i="1"/>
  <c r="H549" i="1"/>
  <c r="G549" i="1"/>
  <c r="D549" i="1"/>
  <c r="I547" i="1"/>
  <c r="H547" i="1"/>
  <c r="G547" i="1"/>
  <c r="D547" i="1"/>
  <c r="I266" i="1"/>
  <c r="H266" i="1"/>
  <c r="G266" i="1"/>
  <c r="D266" i="1"/>
  <c r="BV675" i="1"/>
  <c r="BT675" i="1"/>
  <c r="BV674" i="1"/>
  <c r="BT674" i="1"/>
  <c r="BV673" i="1"/>
  <c r="BT673" i="1"/>
  <c r="BV672" i="1"/>
  <c r="BT672" i="1"/>
  <c r="BV671" i="1"/>
  <c r="BT671" i="1"/>
  <c r="BV557" i="1"/>
  <c r="BT557" i="1"/>
  <c r="BV555" i="1"/>
  <c r="BT555" i="1"/>
  <c r="BV553" i="1"/>
  <c r="BT553" i="1"/>
  <c r="BV551" i="1"/>
  <c r="BT551" i="1"/>
  <c r="BV549" i="1"/>
  <c r="BT549" i="1"/>
  <c r="BV547" i="1"/>
  <c r="BT547" i="1"/>
  <c r="BV266" i="1"/>
  <c r="BT266" i="1"/>
  <c r="BO675" i="1"/>
  <c r="BO674" i="1"/>
  <c r="BO673" i="1"/>
  <c r="BO672" i="1"/>
  <c r="BO671" i="1"/>
  <c r="BO557" i="1"/>
  <c r="BO555" i="1"/>
  <c r="BO553" i="1"/>
  <c r="BO551" i="1"/>
  <c r="BO549" i="1"/>
  <c r="BO547" i="1"/>
  <c r="BO266" i="1"/>
  <c r="BU266" i="1" l="1"/>
  <c r="BU553" i="1"/>
  <c r="BU672" i="1"/>
  <c r="BU551" i="1"/>
  <c r="BU675" i="1"/>
  <c r="BU547" i="1"/>
  <c r="BU555" i="1"/>
  <c r="BU549" i="1"/>
  <c r="BU557" i="1"/>
  <c r="BU674" i="1"/>
  <c r="BU673" i="1"/>
  <c r="BU671" i="1"/>
  <c r="A267" i="1" l="1"/>
  <c r="A266" i="1"/>
  <c r="L15" i="100" l="1"/>
  <c r="S11" i="100"/>
  <c r="E15" i="100" l="1"/>
  <c r="B15" i="100"/>
  <c r="B14" i="100"/>
  <c r="J13" i="100"/>
  <c r="T13" i="100" s="1"/>
  <c r="B12" i="100"/>
  <c r="I11" i="100"/>
  <c r="E24" i="99" l="1"/>
  <c r="D24" i="99"/>
  <c r="B24" i="99"/>
  <c r="D23" i="99"/>
  <c r="B23" i="99"/>
  <c r="D22" i="99"/>
  <c r="B22" i="99"/>
  <c r="D21" i="99"/>
  <c r="B21" i="99"/>
  <c r="D20" i="99"/>
  <c r="B20" i="99"/>
  <c r="D19" i="99"/>
  <c r="B19" i="99"/>
  <c r="D18" i="99"/>
  <c r="B18" i="99"/>
  <c r="D17" i="99"/>
  <c r="B17" i="99"/>
  <c r="D16" i="99"/>
  <c r="B16" i="99"/>
  <c r="D15" i="99"/>
  <c r="B15" i="99"/>
  <c r="D14" i="99"/>
  <c r="B14" i="99"/>
  <c r="J13" i="99"/>
  <c r="T13" i="99" s="1"/>
  <c r="D12" i="99"/>
  <c r="B12" i="99"/>
  <c r="M11" i="99"/>
  <c r="I11" i="99"/>
  <c r="BN516" i="1" l="1"/>
  <c r="BN515" i="1"/>
  <c r="BN514" i="1"/>
  <c r="BN513" i="1"/>
  <c r="BN445" i="1"/>
  <c r="BQ559" i="1"/>
  <c r="BN249" i="1"/>
  <c r="BN248" i="1"/>
  <c r="BN247" i="1"/>
  <c r="BN246" i="1"/>
  <c r="BN245" i="1"/>
  <c r="BN244" i="1"/>
  <c r="BV517" i="1" l="1"/>
  <c r="BT517" i="1"/>
  <c r="CW680" i="1"/>
  <c r="CV680" i="1"/>
  <c r="CW679" i="1"/>
  <c r="CV679" i="1"/>
  <c r="CW678" i="1"/>
  <c r="CV678" i="1"/>
  <c r="CW677" i="1"/>
  <c r="CV677" i="1"/>
  <c r="CW676" i="1"/>
  <c r="CV676" i="1"/>
  <c r="CW675" i="1"/>
  <c r="CV675" i="1"/>
  <c r="CW674" i="1"/>
  <c r="CV674" i="1"/>
  <c r="CW673" i="1"/>
  <c r="CV673" i="1"/>
  <c r="CW672" i="1"/>
  <c r="CV672" i="1"/>
  <c r="CW671" i="1"/>
  <c r="CV671" i="1"/>
  <c r="CW670" i="1"/>
  <c r="CV670" i="1"/>
  <c r="CW669" i="1"/>
  <c r="CV669" i="1"/>
  <c r="CW668" i="1"/>
  <c r="CV668" i="1"/>
  <c r="CW667" i="1"/>
  <c r="CV667" i="1"/>
  <c r="CW574" i="1"/>
  <c r="CV574" i="1"/>
  <c r="CW573" i="1"/>
  <c r="CV573" i="1"/>
  <c r="CW572" i="1"/>
  <c r="CV572" i="1"/>
  <c r="CW571" i="1"/>
  <c r="CV571" i="1"/>
  <c r="CW570" i="1"/>
  <c r="CV570" i="1"/>
  <c r="CW569" i="1"/>
  <c r="CV569" i="1"/>
  <c r="CW568" i="1"/>
  <c r="CV568" i="1"/>
  <c r="CW567" i="1"/>
  <c r="CV567" i="1"/>
  <c r="CW566" i="1"/>
  <c r="CV566" i="1"/>
  <c r="CW565" i="1"/>
  <c r="CV565" i="1"/>
  <c r="CW563" i="1"/>
  <c r="CV563" i="1"/>
  <c r="CW562" i="1"/>
  <c r="CV562" i="1"/>
  <c r="CW561" i="1"/>
  <c r="CV561" i="1"/>
  <c r="CW560" i="1"/>
  <c r="CV560" i="1"/>
  <c r="CW559" i="1"/>
  <c r="CV559" i="1"/>
  <c r="CW558" i="1"/>
  <c r="CV558" i="1"/>
  <c r="CW556" i="1"/>
  <c r="CV556" i="1"/>
  <c r="CW554" i="1"/>
  <c r="CV554" i="1"/>
  <c r="CW552" i="1"/>
  <c r="CV552" i="1"/>
  <c r="CW550" i="1"/>
  <c r="CV550" i="1"/>
  <c r="CW548" i="1"/>
  <c r="CV548" i="1"/>
  <c r="CW546" i="1"/>
  <c r="CV546" i="1"/>
  <c r="CW545" i="1"/>
  <c r="CV545" i="1"/>
  <c r="CW543" i="1"/>
  <c r="CV543" i="1"/>
  <c r="CW542" i="1"/>
  <c r="CV542" i="1"/>
  <c r="CW540" i="1"/>
  <c r="CV540" i="1"/>
  <c r="CW539" i="1"/>
  <c r="CV539" i="1"/>
  <c r="CW538" i="1"/>
  <c r="CV538" i="1"/>
  <c r="CW537" i="1"/>
  <c r="CV537" i="1"/>
  <c r="CW536" i="1"/>
  <c r="CV536" i="1"/>
  <c r="CW535" i="1"/>
  <c r="CV535" i="1"/>
  <c r="CW534" i="1"/>
  <c r="CV534" i="1"/>
  <c r="CW533" i="1"/>
  <c r="CV533" i="1"/>
  <c r="CW532" i="1"/>
  <c r="CV532" i="1"/>
  <c r="CW531" i="1"/>
  <c r="CV531" i="1"/>
  <c r="CW530" i="1"/>
  <c r="CV530" i="1"/>
  <c r="CW529" i="1"/>
  <c r="CV529" i="1"/>
  <c r="CW528" i="1"/>
  <c r="CV528" i="1"/>
  <c r="CW527" i="1"/>
  <c r="CV527" i="1"/>
  <c r="CW526" i="1"/>
  <c r="CV526" i="1"/>
  <c r="CW525" i="1"/>
  <c r="CV525" i="1"/>
  <c r="CW524" i="1"/>
  <c r="CV524" i="1"/>
  <c r="CW523" i="1"/>
  <c r="CV523" i="1"/>
  <c r="CW522" i="1"/>
  <c r="CV522" i="1"/>
  <c r="CW521" i="1"/>
  <c r="CV521" i="1"/>
  <c r="CW520" i="1"/>
  <c r="CV520" i="1"/>
  <c r="CW519" i="1"/>
  <c r="CV519" i="1"/>
  <c r="CW518" i="1"/>
  <c r="CV518" i="1"/>
  <c r="CW517" i="1"/>
  <c r="CV517" i="1"/>
  <c r="CW516" i="1"/>
  <c r="CV516" i="1"/>
  <c r="CW515" i="1"/>
  <c r="CV515" i="1"/>
  <c r="CW514" i="1"/>
  <c r="CV514" i="1"/>
  <c r="CW513" i="1"/>
  <c r="CV513" i="1"/>
  <c r="CW512" i="1"/>
  <c r="CV512" i="1"/>
  <c r="CW511" i="1"/>
  <c r="CV511" i="1"/>
  <c r="CW510" i="1"/>
  <c r="CV510" i="1"/>
  <c r="CW509" i="1"/>
  <c r="CV509" i="1"/>
  <c r="CW508" i="1"/>
  <c r="CV508" i="1"/>
  <c r="CW507" i="1"/>
  <c r="CV507" i="1"/>
  <c r="CW506" i="1"/>
  <c r="CV506" i="1"/>
  <c r="CW505" i="1"/>
  <c r="CV505" i="1"/>
  <c r="CW504" i="1"/>
  <c r="CV504" i="1"/>
  <c r="CW503" i="1"/>
  <c r="CV503" i="1"/>
  <c r="CW502" i="1"/>
  <c r="CV502" i="1"/>
  <c r="CW501" i="1"/>
  <c r="CV501" i="1"/>
  <c r="CW500" i="1"/>
  <c r="CV500" i="1"/>
  <c r="CW499" i="1"/>
  <c r="CV499" i="1"/>
  <c r="CW498" i="1"/>
  <c r="CV498" i="1"/>
  <c r="CW497" i="1"/>
  <c r="CV497" i="1"/>
  <c r="CW496" i="1"/>
  <c r="CV496" i="1"/>
  <c r="CW495" i="1"/>
  <c r="CV495" i="1"/>
  <c r="CW494" i="1"/>
  <c r="CV494" i="1"/>
  <c r="CW493" i="1"/>
  <c r="CV493" i="1"/>
  <c r="CW492" i="1"/>
  <c r="CV492" i="1"/>
  <c r="CW491" i="1"/>
  <c r="CV491" i="1"/>
  <c r="CW490" i="1"/>
  <c r="CV490" i="1"/>
  <c r="CW489" i="1"/>
  <c r="CV489" i="1"/>
  <c r="CW488" i="1"/>
  <c r="CV488" i="1"/>
  <c r="CW487" i="1"/>
  <c r="CV487" i="1"/>
  <c r="CW486" i="1"/>
  <c r="CV486" i="1"/>
  <c r="CW485" i="1"/>
  <c r="CV485" i="1"/>
  <c r="CW484" i="1"/>
  <c r="CV484" i="1"/>
  <c r="CW483" i="1"/>
  <c r="CV483" i="1"/>
  <c r="CW482" i="1"/>
  <c r="CV482" i="1"/>
  <c r="CW481" i="1"/>
  <c r="CV481" i="1"/>
  <c r="CW480" i="1"/>
  <c r="CV480" i="1"/>
  <c r="CW479" i="1"/>
  <c r="CV479" i="1"/>
  <c r="CW478" i="1"/>
  <c r="CV478" i="1"/>
  <c r="CW477" i="1"/>
  <c r="CV477" i="1"/>
  <c r="CW476" i="1"/>
  <c r="CV476" i="1"/>
  <c r="CW475" i="1"/>
  <c r="CV475" i="1"/>
  <c r="CW474" i="1"/>
  <c r="CV474" i="1"/>
  <c r="CW473" i="1"/>
  <c r="CV473" i="1"/>
  <c r="CW472" i="1"/>
  <c r="CV472" i="1"/>
  <c r="CW471" i="1"/>
  <c r="CV471" i="1"/>
  <c r="CW470" i="1"/>
  <c r="CV470" i="1"/>
  <c r="CW469" i="1"/>
  <c r="CV469" i="1"/>
  <c r="CW468" i="1"/>
  <c r="CV468" i="1"/>
  <c r="CW467" i="1"/>
  <c r="CV467" i="1"/>
  <c r="CW466" i="1"/>
  <c r="CV466" i="1"/>
  <c r="CW465" i="1"/>
  <c r="CV465" i="1"/>
  <c r="CW464" i="1"/>
  <c r="CV464" i="1"/>
  <c r="CW463" i="1"/>
  <c r="CV463" i="1"/>
  <c r="CW462" i="1"/>
  <c r="CV462" i="1"/>
  <c r="CW461" i="1"/>
  <c r="CV461" i="1"/>
  <c r="CW460" i="1"/>
  <c r="CV460" i="1"/>
  <c r="CW459" i="1"/>
  <c r="CV459" i="1"/>
  <c r="CW458" i="1"/>
  <c r="CV458" i="1"/>
  <c r="CW457" i="1"/>
  <c r="CV457" i="1"/>
  <c r="CW456" i="1"/>
  <c r="CV456" i="1"/>
  <c r="CW455" i="1"/>
  <c r="CV455" i="1"/>
  <c r="CW454" i="1"/>
  <c r="CV454" i="1"/>
  <c r="CW453" i="1"/>
  <c r="CV453" i="1"/>
  <c r="CW452" i="1"/>
  <c r="CV452" i="1"/>
  <c r="CW451" i="1"/>
  <c r="CV451" i="1"/>
  <c r="CW450" i="1"/>
  <c r="CV450" i="1"/>
  <c r="CW449" i="1"/>
  <c r="CV449" i="1"/>
  <c r="CW448" i="1"/>
  <c r="CV448" i="1"/>
  <c r="CW447" i="1"/>
  <c r="CV447" i="1"/>
  <c r="CW446" i="1"/>
  <c r="CV446" i="1"/>
  <c r="CW445" i="1"/>
  <c r="CV445" i="1"/>
  <c r="CW444" i="1"/>
  <c r="CV444" i="1"/>
  <c r="CW443" i="1"/>
  <c r="CV443" i="1"/>
  <c r="CW442" i="1"/>
  <c r="CV442" i="1"/>
  <c r="CW441" i="1"/>
  <c r="CV441" i="1"/>
  <c r="CW440" i="1"/>
  <c r="CV440" i="1"/>
  <c r="CW439" i="1"/>
  <c r="CV439" i="1"/>
  <c r="CW438" i="1"/>
  <c r="CV438" i="1"/>
  <c r="CW437" i="1"/>
  <c r="CV437" i="1"/>
  <c r="CW434" i="1"/>
  <c r="CV434" i="1"/>
  <c r="CW433" i="1"/>
  <c r="CV433" i="1"/>
  <c r="CW431" i="1"/>
  <c r="CV431" i="1"/>
  <c r="CW429" i="1"/>
  <c r="CV429" i="1"/>
  <c r="CW427" i="1"/>
  <c r="CV427" i="1"/>
  <c r="CW425" i="1"/>
  <c r="CV425" i="1"/>
  <c r="CW423" i="1"/>
  <c r="CV423" i="1"/>
  <c r="CW422" i="1"/>
  <c r="CV422" i="1"/>
  <c r="CW421" i="1"/>
  <c r="CV421" i="1"/>
  <c r="CW420" i="1"/>
  <c r="CV420" i="1"/>
  <c r="CW419" i="1"/>
  <c r="CV419" i="1"/>
  <c r="CW418" i="1"/>
  <c r="CV418" i="1"/>
  <c r="CW416" i="1"/>
  <c r="CV416" i="1"/>
  <c r="CW415" i="1"/>
  <c r="CV415" i="1"/>
  <c r="CW414" i="1"/>
  <c r="CV414" i="1"/>
  <c r="CW413" i="1"/>
  <c r="CV413" i="1"/>
  <c r="CW412" i="1"/>
  <c r="CV412" i="1"/>
  <c r="CW411" i="1"/>
  <c r="CV411" i="1"/>
  <c r="CW408" i="1"/>
  <c r="CV408" i="1"/>
  <c r="CW406" i="1"/>
  <c r="CV406" i="1"/>
  <c r="CW405" i="1"/>
  <c r="CV405" i="1"/>
  <c r="CW404" i="1"/>
  <c r="CV404" i="1"/>
  <c r="CW403" i="1"/>
  <c r="CV403" i="1"/>
  <c r="CW402" i="1"/>
  <c r="CV402" i="1"/>
  <c r="CW401" i="1"/>
  <c r="CV401" i="1"/>
  <c r="CW400" i="1"/>
  <c r="CV400" i="1"/>
  <c r="CW399" i="1"/>
  <c r="CV399" i="1"/>
  <c r="CW397" i="1"/>
  <c r="CV397" i="1"/>
  <c r="CW396" i="1"/>
  <c r="CV396" i="1"/>
  <c r="CW395" i="1"/>
  <c r="CV395" i="1"/>
  <c r="CW394" i="1"/>
  <c r="CV394" i="1"/>
  <c r="CW392" i="1"/>
  <c r="CV392" i="1"/>
  <c r="CW391" i="1"/>
  <c r="CV391" i="1"/>
  <c r="CW389" i="1"/>
  <c r="CV389" i="1"/>
  <c r="CW387" i="1"/>
  <c r="CV387" i="1"/>
  <c r="CW386" i="1"/>
  <c r="CV386" i="1"/>
  <c r="CW385" i="1"/>
  <c r="CV385" i="1"/>
  <c r="CW384" i="1"/>
  <c r="CV384" i="1"/>
  <c r="CW383" i="1"/>
  <c r="CV383" i="1"/>
  <c r="CW382" i="1"/>
  <c r="CV382" i="1"/>
  <c r="CW381" i="1"/>
  <c r="CV381" i="1"/>
  <c r="CW380" i="1"/>
  <c r="CV380" i="1"/>
  <c r="CW379" i="1"/>
  <c r="CV379" i="1"/>
  <c r="CW378" i="1"/>
  <c r="CV378" i="1"/>
  <c r="CW377" i="1"/>
  <c r="CV377" i="1"/>
  <c r="CW376" i="1"/>
  <c r="CV376" i="1"/>
  <c r="CW375" i="1"/>
  <c r="CV375" i="1"/>
  <c r="CW374" i="1"/>
  <c r="CV374" i="1"/>
  <c r="CW373" i="1"/>
  <c r="CV373" i="1"/>
  <c r="CW372" i="1"/>
  <c r="CV372" i="1"/>
  <c r="CW371" i="1"/>
  <c r="CV371" i="1"/>
  <c r="CW370" i="1"/>
  <c r="CV370" i="1"/>
  <c r="CW369" i="1"/>
  <c r="CV369" i="1"/>
  <c r="CW367" i="1"/>
  <c r="CV367" i="1"/>
  <c r="CW365" i="1"/>
  <c r="CV365" i="1"/>
  <c r="CW364" i="1"/>
  <c r="CV364" i="1"/>
  <c r="CW363" i="1"/>
  <c r="CV363" i="1"/>
  <c r="CW362" i="1"/>
  <c r="CV362" i="1"/>
  <c r="CW361" i="1"/>
  <c r="CV361" i="1"/>
  <c r="CW360" i="1"/>
  <c r="CV360" i="1"/>
  <c r="CW359" i="1"/>
  <c r="CV359" i="1"/>
  <c r="CW358" i="1"/>
  <c r="CV358" i="1"/>
  <c r="CW357" i="1"/>
  <c r="CV357" i="1"/>
  <c r="CW356" i="1"/>
  <c r="CV356" i="1"/>
  <c r="CW355" i="1"/>
  <c r="CV355" i="1"/>
  <c r="CW354" i="1"/>
  <c r="CV354" i="1"/>
  <c r="CW353" i="1"/>
  <c r="CV353" i="1"/>
  <c r="CW352" i="1"/>
  <c r="CV352" i="1"/>
  <c r="CW351" i="1"/>
  <c r="CV351" i="1"/>
  <c r="CW350" i="1"/>
  <c r="CV350" i="1"/>
  <c r="CW345" i="1"/>
  <c r="CV345" i="1"/>
  <c r="CW344" i="1"/>
  <c r="CV344" i="1"/>
  <c r="CW343" i="1"/>
  <c r="CV343" i="1"/>
  <c r="CW342" i="1"/>
  <c r="CV342" i="1"/>
  <c r="CW340" i="1"/>
  <c r="CV340" i="1"/>
  <c r="CW338" i="1"/>
  <c r="CV338" i="1"/>
  <c r="CW337" i="1"/>
  <c r="CV337" i="1"/>
  <c r="CW335" i="1"/>
  <c r="CV335" i="1"/>
  <c r="CW333" i="1"/>
  <c r="CV333" i="1"/>
  <c r="CW332" i="1"/>
  <c r="CV332" i="1"/>
  <c r="CW331" i="1"/>
  <c r="CV331" i="1"/>
  <c r="CW330" i="1"/>
  <c r="CV330" i="1"/>
  <c r="CW329" i="1"/>
  <c r="CV329" i="1"/>
  <c r="CW328" i="1"/>
  <c r="CV328" i="1"/>
  <c r="CW327" i="1"/>
  <c r="CV327" i="1"/>
  <c r="CW326" i="1"/>
  <c r="CV326" i="1"/>
  <c r="CW325" i="1"/>
  <c r="CV325" i="1"/>
  <c r="CW324" i="1"/>
  <c r="CV324" i="1"/>
  <c r="CW323" i="1"/>
  <c r="CV323" i="1"/>
  <c r="CW322" i="1"/>
  <c r="CV322" i="1"/>
  <c r="CW321" i="1"/>
  <c r="CV321" i="1"/>
  <c r="CW320" i="1"/>
  <c r="CV320" i="1"/>
  <c r="CW319" i="1"/>
  <c r="CV319" i="1"/>
  <c r="CW318" i="1"/>
  <c r="CV318" i="1"/>
  <c r="CW317" i="1"/>
  <c r="CV317" i="1"/>
  <c r="CW316" i="1"/>
  <c r="CV316" i="1"/>
  <c r="CW315" i="1"/>
  <c r="CV315" i="1"/>
  <c r="CW314" i="1"/>
  <c r="CV314" i="1"/>
  <c r="CW313" i="1"/>
  <c r="CV313" i="1"/>
  <c r="CW311" i="1"/>
  <c r="CV311" i="1"/>
  <c r="CW309" i="1"/>
  <c r="CV309" i="1"/>
  <c r="CW306" i="1"/>
  <c r="CW305" i="1"/>
  <c r="CV305" i="1"/>
  <c r="CW304" i="1"/>
  <c r="CV304" i="1"/>
  <c r="CW303" i="1"/>
  <c r="CV303" i="1"/>
  <c r="CW302" i="1"/>
  <c r="CV302" i="1"/>
  <c r="CW301" i="1"/>
  <c r="CV301" i="1"/>
  <c r="CW299" i="1"/>
  <c r="CW298" i="1"/>
  <c r="CV298" i="1"/>
  <c r="CW296" i="1"/>
  <c r="CV296" i="1"/>
  <c r="CW295" i="1"/>
  <c r="CV295" i="1"/>
  <c r="CW293" i="1"/>
  <c r="CV293" i="1"/>
  <c r="CW292" i="1"/>
  <c r="CV292" i="1"/>
  <c r="CW291" i="1"/>
  <c r="CV291" i="1"/>
  <c r="CW289" i="1"/>
  <c r="CV289" i="1"/>
  <c r="CW288" i="1"/>
  <c r="CV288" i="1"/>
  <c r="CW287" i="1"/>
  <c r="CV287" i="1"/>
  <c r="CW286" i="1"/>
  <c r="CV286" i="1"/>
  <c r="CW285" i="1"/>
  <c r="CV285" i="1"/>
  <c r="CW284" i="1"/>
  <c r="CV284" i="1"/>
  <c r="CW283" i="1"/>
  <c r="CV283" i="1"/>
  <c r="CW282" i="1"/>
  <c r="CV282" i="1"/>
  <c r="CW280" i="1"/>
  <c r="CV280" i="1"/>
  <c r="CW279" i="1"/>
  <c r="CV279" i="1"/>
  <c r="CW278" i="1"/>
  <c r="CV278" i="1"/>
  <c r="CW277" i="1"/>
  <c r="CV277" i="1"/>
  <c r="CW276" i="1"/>
  <c r="CV276" i="1"/>
  <c r="CW275" i="1"/>
  <c r="CV275" i="1"/>
  <c r="CW274" i="1"/>
  <c r="CV274" i="1"/>
  <c r="CW273" i="1"/>
  <c r="CV273" i="1"/>
  <c r="CW272" i="1"/>
  <c r="CW271" i="1"/>
  <c r="CV271" i="1"/>
  <c r="CW270" i="1"/>
  <c r="CV270" i="1"/>
  <c r="CW269" i="1"/>
  <c r="CV269" i="1"/>
  <c r="CW268" i="1"/>
  <c r="CV268" i="1"/>
  <c r="CW265" i="1"/>
  <c r="CV265" i="1"/>
  <c r="CW264" i="1"/>
  <c r="CV264" i="1"/>
  <c r="CW263" i="1"/>
  <c r="CV263" i="1"/>
  <c r="CW262" i="1"/>
  <c r="CV262" i="1"/>
  <c r="CW261" i="1"/>
  <c r="CV261" i="1"/>
  <c r="CW260" i="1"/>
  <c r="CV260" i="1"/>
  <c r="CW259" i="1"/>
  <c r="CV259" i="1"/>
  <c r="CW258" i="1"/>
  <c r="CV258" i="1"/>
  <c r="CW257" i="1"/>
  <c r="CV257" i="1"/>
  <c r="CW256" i="1"/>
  <c r="CV256" i="1"/>
  <c r="CW255" i="1"/>
  <c r="CV255" i="1"/>
  <c r="CW252" i="1"/>
  <c r="CV252" i="1"/>
  <c r="CW250" i="1"/>
  <c r="CV250" i="1"/>
  <c r="CW244" i="1"/>
  <c r="CV244" i="1"/>
  <c r="CW243" i="1"/>
  <c r="CV243" i="1"/>
  <c r="CW242" i="1"/>
  <c r="CV242" i="1"/>
  <c r="CW241" i="1"/>
  <c r="CV241" i="1"/>
  <c r="CW240" i="1"/>
  <c r="CV240" i="1"/>
  <c r="CW239" i="1"/>
  <c r="CV239" i="1"/>
  <c r="CW238" i="1"/>
  <c r="CV238" i="1"/>
  <c r="CW237" i="1"/>
  <c r="CV237" i="1"/>
  <c r="CW236" i="1"/>
  <c r="CV236" i="1"/>
  <c r="CW234" i="1"/>
  <c r="CV234" i="1"/>
  <c r="CW233" i="1"/>
  <c r="CV233" i="1"/>
  <c r="CW232" i="1"/>
  <c r="CV232" i="1"/>
  <c r="CW231" i="1"/>
  <c r="CV231" i="1"/>
  <c r="CW230" i="1"/>
  <c r="CV230" i="1"/>
  <c r="CW228" i="1"/>
  <c r="CV228" i="1"/>
  <c r="CW227" i="1"/>
  <c r="CV227" i="1"/>
  <c r="CW226" i="1"/>
  <c r="CV226" i="1"/>
  <c r="CW223" i="1"/>
  <c r="CV223" i="1"/>
  <c r="CW220" i="1"/>
  <c r="CV220" i="1"/>
  <c r="CW218" i="1"/>
  <c r="CV218" i="1"/>
  <c r="CW217" i="1"/>
  <c r="CV217" i="1"/>
  <c r="CW215" i="1"/>
  <c r="CV215" i="1"/>
  <c r="CW213" i="1"/>
  <c r="CV213" i="1"/>
  <c r="CW209" i="1"/>
  <c r="CV209" i="1"/>
  <c r="CW208" i="1"/>
  <c r="CV208" i="1"/>
  <c r="CW207" i="1"/>
  <c r="CV207" i="1"/>
  <c r="CW204" i="1"/>
  <c r="CV204" i="1"/>
  <c r="CW203" i="1"/>
  <c r="CV203" i="1"/>
  <c r="CW202" i="1"/>
  <c r="CV202" i="1"/>
  <c r="CW201" i="1"/>
  <c r="CV201" i="1"/>
  <c r="CW200" i="1"/>
  <c r="CV200" i="1"/>
  <c r="CW199" i="1"/>
  <c r="CV199" i="1"/>
  <c r="CW198" i="1"/>
  <c r="CV198" i="1"/>
  <c r="CW197" i="1"/>
  <c r="CV197" i="1"/>
  <c r="CW196" i="1"/>
  <c r="CV196" i="1"/>
  <c r="CW192" i="1"/>
  <c r="CV192" i="1"/>
  <c r="CW189" i="1"/>
  <c r="CV189" i="1"/>
  <c r="CW186" i="1"/>
  <c r="CV186" i="1"/>
  <c r="CW185" i="1"/>
  <c r="CV185" i="1"/>
  <c r="CW184" i="1"/>
  <c r="CV184" i="1"/>
  <c r="CW182" i="1"/>
  <c r="CV182" i="1"/>
  <c r="CW178" i="1"/>
  <c r="CV178" i="1"/>
  <c r="CW177" i="1"/>
  <c r="CV177" i="1"/>
  <c r="CW175" i="1"/>
  <c r="CV175" i="1"/>
  <c r="CW174" i="1"/>
  <c r="CV174" i="1"/>
  <c r="CW171" i="1"/>
  <c r="CV171" i="1"/>
  <c r="CW169" i="1"/>
  <c r="CV169" i="1"/>
  <c r="CW167" i="1"/>
  <c r="CV167" i="1"/>
  <c r="CW165" i="1"/>
  <c r="CV165" i="1"/>
  <c r="CW162" i="1"/>
  <c r="CV162" i="1"/>
  <c r="CW158" i="1"/>
  <c r="CV158" i="1"/>
  <c r="CW155" i="1"/>
  <c r="CV155" i="1"/>
  <c r="CW139" i="1"/>
  <c r="CV139" i="1"/>
  <c r="CW138" i="1"/>
  <c r="CV138" i="1"/>
  <c r="CW137" i="1"/>
  <c r="CV137" i="1"/>
  <c r="CW135" i="1"/>
  <c r="CV135" i="1"/>
  <c r="CW133" i="1"/>
  <c r="CV133" i="1"/>
  <c r="CW130" i="1"/>
  <c r="CV130" i="1"/>
  <c r="CW128" i="1"/>
  <c r="CV128" i="1"/>
  <c r="CW127" i="1"/>
  <c r="CV127" i="1"/>
  <c r="CW126" i="1"/>
  <c r="CV126" i="1"/>
  <c r="CW125" i="1"/>
  <c r="CV125" i="1"/>
  <c r="CW124" i="1"/>
  <c r="CV124" i="1"/>
  <c r="CW123" i="1"/>
  <c r="CV123" i="1"/>
  <c r="CW122" i="1"/>
  <c r="CV122" i="1"/>
  <c r="CW121" i="1"/>
  <c r="CV121" i="1"/>
  <c r="CW119" i="1"/>
  <c r="CV119" i="1"/>
  <c r="CW117" i="1"/>
  <c r="CV117" i="1"/>
  <c r="CW112" i="1"/>
  <c r="CV112" i="1"/>
  <c r="CW111" i="1"/>
  <c r="CV111" i="1"/>
  <c r="CW108" i="1"/>
  <c r="CV108" i="1"/>
  <c r="CW104" i="1"/>
  <c r="CV104" i="1"/>
  <c r="CW100" i="1"/>
  <c r="CV100" i="1"/>
  <c r="CW97" i="1"/>
  <c r="CV97" i="1"/>
  <c r="CW95" i="1"/>
  <c r="CV95" i="1"/>
  <c r="CW93" i="1"/>
  <c r="CV93" i="1"/>
  <c r="CW92" i="1"/>
  <c r="CV92" i="1"/>
  <c r="CW89" i="1"/>
  <c r="CV89" i="1"/>
  <c r="CW86" i="1"/>
  <c r="CV86" i="1"/>
  <c r="CW84" i="1"/>
  <c r="CV84" i="1"/>
  <c r="CW79" i="1"/>
  <c r="CW72" i="1"/>
  <c r="CV72" i="1"/>
  <c r="CW69" i="1"/>
  <c r="CV69" i="1"/>
  <c r="CW68" i="1"/>
  <c r="CV68" i="1"/>
  <c r="CW67" i="1"/>
  <c r="CV67" i="1"/>
  <c r="CW63" i="1"/>
  <c r="CW59" i="1"/>
  <c r="CW58" i="1"/>
  <c r="CV58" i="1"/>
  <c r="CW53" i="1"/>
  <c r="CV53" i="1"/>
  <c r="CW51" i="1"/>
  <c r="CV51" i="1"/>
  <c r="CW50" i="1"/>
  <c r="CV50" i="1"/>
  <c r="CW49" i="1"/>
  <c r="CV49" i="1"/>
  <c r="CW46" i="1"/>
  <c r="CV46" i="1"/>
  <c r="CW44" i="1"/>
  <c r="CV44" i="1"/>
  <c r="CW39" i="1"/>
  <c r="CV39" i="1"/>
  <c r="CW27" i="1"/>
  <c r="CV27" i="1"/>
  <c r="CW26" i="1"/>
  <c r="CV26" i="1"/>
  <c r="CW25" i="1"/>
  <c r="CV25" i="1"/>
  <c r="CW17" i="1"/>
  <c r="CV17" i="1"/>
  <c r="CW16" i="1"/>
  <c r="CV16" i="1"/>
  <c r="CW15" i="1"/>
  <c r="CV15" i="1"/>
  <c r="BY680" i="1"/>
  <c r="BX680" i="1"/>
  <c r="BY679" i="1"/>
  <c r="BX679" i="1"/>
  <c r="BY678" i="1"/>
  <c r="BX678" i="1"/>
  <c r="BY677" i="1"/>
  <c r="BX677" i="1"/>
  <c r="BY676" i="1"/>
  <c r="BX676" i="1"/>
  <c r="BY675" i="1"/>
  <c r="BX675" i="1"/>
  <c r="BY674" i="1"/>
  <c r="BX674" i="1"/>
  <c r="BY673" i="1"/>
  <c r="BX673" i="1"/>
  <c r="DB673" i="1" s="1"/>
  <c r="BY672" i="1"/>
  <c r="BX672" i="1"/>
  <c r="BY671" i="1"/>
  <c r="BX671" i="1"/>
  <c r="BY670" i="1"/>
  <c r="BX670" i="1"/>
  <c r="BY669" i="1"/>
  <c r="BX669" i="1"/>
  <c r="BY668" i="1"/>
  <c r="BX668" i="1"/>
  <c r="BY667" i="1"/>
  <c r="BX667" i="1"/>
  <c r="BY574" i="1"/>
  <c r="BX574" i="1"/>
  <c r="BY573" i="1"/>
  <c r="BX573" i="1"/>
  <c r="BY572" i="1"/>
  <c r="BX572" i="1"/>
  <c r="BY571" i="1"/>
  <c r="BX571" i="1"/>
  <c r="BY570" i="1"/>
  <c r="BX570" i="1"/>
  <c r="BY569" i="1"/>
  <c r="BX569" i="1"/>
  <c r="BY568" i="1"/>
  <c r="BX568" i="1"/>
  <c r="BY567" i="1"/>
  <c r="BX567" i="1"/>
  <c r="BY566" i="1"/>
  <c r="BX566" i="1"/>
  <c r="BY565" i="1"/>
  <c r="BX565" i="1"/>
  <c r="BY563" i="1"/>
  <c r="BX563" i="1"/>
  <c r="BY562" i="1"/>
  <c r="BX562" i="1"/>
  <c r="BY561" i="1"/>
  <c r="BX561" i="1"/>
  <c r="BY560" i="1"/>
  <c r="BX560" i="1"/>
  <c r="BY559" i="1"/>
  <c r="BX559" i="1"/>
  <c r="DB559" i="1" s="1"/>
  <c r="BY556" i="1"/>
  <c r="DC556" i="1" s="1"/>
  <c r="BX556" i="1"/>
  <c r="DB556" i="1" s="1"/>
  <c r="BY554" i="1"/>
  <c r="BX554" i="1"/>
  <c r="DB554" i="1" s="1"/>
  <c r="BY552" i="1"/>
  <c r="BX552" i="1"/>
  <c r="BY550" i="1"/>
  <c r="BX550" i="1"/>
  <c r="BY548" i="1"/>
  <c r="DC548" i="1" s="1"/>
  <c r="BX548" i="1"/>
  <c r="BY546" i="1"/>
  <c r="DC546" i="1" s="1"/>
  <c r="BX546" i="1"/>
  <c r="DB546" i="1" s="1"/>
  <c r="BY545" i="1"/>
  <c r="BX545" i="1"/>
  <c r="DB545" i="1" s="1"/>
  <c r="BY543" i="1"/>
  <c r="DC543" i="1" s="1"/>
  <c r="BX543" i="1"/>
  <c r="BY542" i="1"/>
  <c r="DC542" i="1" s="1"/>
  <c r="BX542" i="1"/>
  <c r="DB542" i="1" s="1"/>
  <c r="BY540" i="1"/>
  <c r="BX540" i="1"/>
  <c r="DB540" i="1" s="1"/>
  <c r="BY539" i="1"/>
  <c r="BX539" i="1"/>
  <c r="BY538" i="1"/>
  <c r="DC538" i="1" s="1"/>
  <c r="BX538" i="1"/>
  <c r="BY537" i="1"/>
  <c r="DC537" i="1" s="1"/>
  <c r="BX537" i="1"/>
  <c r="BY536" i="1"/>
  <c r="DC536" i="1" s="1"/>
  <c r="BX536" i="1"/>
  <c r="DB536" i="1" s="1"/>
  <c r="BY535" i="1"/>
  <c r="BX535" i="1"/>
  <c r="DB535" i="1" s="1"/>
  <c r="BY534" i="1"/>
  <c r="DC534" i="1" s="1"/>
  <c r="BX534" i="1"/>
  <c r="BY533" i="1"/>
  <c r="DC533" i="1" s="1"/>
  <c r="BX533" i="1"/>
  <c r="DB533" i="1" s="1"/>
  <c r="BY532" i="1"/>
  <c r="BX532" i="1"/>
  <c r="DB532" i="1" s="1"/>
  <c r="BY531" i="1"/>
  <c r="BX531" i="1"/>
  <c r="BY530" i="1"/>
  <c r="DC530" i="1" s="1"/>
  <c r="BX530" i="1"/>
  <c r="BY529" i="1"/>
  <c r="DC529" i="1" s="1"/>
  <c r="BX529" i="1"/>
  <c r="DB529" i="1" s="1"/>
  <c r="BY528" i="1"/>
  <c r="DC528" i="1" s="1"/>
  <c r="BX528" i="1"/>
  <c r="DB528" i="1" s="1"/>
  <c r="BY527" i="1"/>
  <c r="BX527" i="1"/>
  <c r="DB527" i="1" s="1"/>
  <c r="BY526" i="1"/>
  <c r="DC526" i="1" s="1"/>
  <c r="BX526" i="1"/>
  <c r="BY525" i="1"/>
  <c r="DC525" i="1" s="1"/>
  <c r="BX525" i="1"/>
  <c r="DB525" i="1" s="1"/>
  <c r="BY524" i="1"/>
  <c r="BX524" i="1"/>
  <c r="DB524" i="1" s="1"/>
  <c r="BY523" i="1"/>
  <c r="BX523" i="1"/>
  <c r="BY522" i="1"/>
  <c r="DC522" i="1" s="1"/>
  <c r="BX522" i="1"/>
  <c r="BY521" i="1"/>
  <c r="DC521" i="1" s="1"/>
  <c r="BX521" i="1"/>
  <c r="DB521" i="1" s="1"/>
  <c r="BY520" i="1"/>
  <c r="DC520" i="1" s="1"/>
  <c r="BX520" i="1"/>
  <c r="DB520" i="1" s="1"/>
  <c r="BY519" i="1"/>
  <c r="BX519" i="1"/>
  <c r="DB519" i="1" s="1"/>
  <c r="BY518" i="1"/>
  <c r="DC518" i="1" s="1"/>
  <c r="BX518" i="1"/>
  <c r="BY517" i="1"/>
  <c r="DC517" i="1" s="1"/>
  <c r="BX517" i="1"/>
  <c r="DB517" i="1" s="1"/>
  <c r="BY516" i="1"/>
  <c r="BX516" i="1"/>
  <c r="DB516" i="1" s="1"/>
  <c r="H13" i="103" s="1"/>
  <c r="Q13" i="103" s="1"/>
  <c r="BY515" i="1"/>
  <c r="BX515" i="1"/>
  <c r="BY514" i="1"/>
  <c r="DC514" i="1" s="1"/>
  <c r="BX514" i="1"/>
  <c r="BY513" i="1"/>
  <c r="DC513" i="1" s="1"/>
  <c r="BX513" i="1"/>
  <c r="DB513" i="1" s="1"/>
  <c r="H12" i="103" s="1"/>
  <c r="Q12" i="103" s="1"/>
  <c r="BY512" i="1"/>
  <c r="DC512" i="1" s="1"/>
  <c r="BX512" i="1"/>
  <c r="DB512" i="1" s="1"/>
  <c r="BY511" i="1"/>
  <c r="BX511" i="1"/>
  <c r="DB511" i="1" s="1"/>
  <c r="BY510" i="1"/>
  <c r="DC510" i="1" s="1"/>
  <c r="BX510" i="1"/>
  <c r="BY509" i="1"/>
  <c r="DC509" i="1" s="1"/>
  <c r="BX509" i="1"/>
  <c r="DB509" i="1" s="1"/>
  <c r="BY508" i="1"/>
  <c r="BX508" i="1"/>
  <c r="DB508" i="1" s="1"/>
  <c r="BY507" i="1"/>
  <c r="BX507" i="1"/>
  <c r="BY506" i="1"/>
  <c r="DC506" i="1" s="1"/>
  <c r="BX506" i="1"/>
  <c r="BY505" i="1"/>
  <c r="DC505" i="1" s="1"/>
  <c r="BX505" i="1"/>
  <c r="DB505" i="1" s="1"/>
  <c r="BY504" i="1"/>
  <c r="DC504" i="1" s="1"/>
  <c r="BX504" i="1"/>
  <c r="DB504" i="1" s="1"/>
  <c r="BY503" i="1"/>
  <c r="BX503" i="1"/>
  <c r="DB503" i="1" s="1"/>
  <c r="BY502" i="1"/>
  <c r="DC502" i="1" s="1"/>
  <c r="BX502" i="1"/>
  <c r="BY501" i="1"/>
  <c r="DC501" i="1" s="1"/>
  <c r="BX501" i="1"/>
  <c r="DB501" i="1" s="1"/>
  <c r="BY500" i="1"/>
  <c r="BX500" i="1"/>
  <c r="DB500" i="1" s="1"/>
  <c r="BY499" i="1"/>
  <c r="BX499" i="1"/>
  <c r="BY498" i="1"/>
  <c r="DC498" i="1" s="1"/>
  <c r="BX498" i="1"/>
  <c r="BY497" i="1"/>
  <c r="DC497" i="1" s="1"/>
  <c r="BX497" i="1"/>
  <c r="DB497" i="1" s="1"/>
  <c r="BY496" i="1"/>
  <c r="DC496" i="1" s="1"/>
  <c r="BX496" i="1"/>
  <c r="DB496" i="1" s="1"/>
  <c r="BY495" i="1"/>
  <c r="BX495" i="1"/>
  <c r="BY494" i="1"/>
  <c r="DC494" i="1" s="1"/>
  <c r="BX494" i="1"/>
  <c r="BY493" i="1"/>
  <c r="DC493" i="1" s="1"/>
  <c r="BX493" i="1"/>
  <c r="DB493" i="1" s="1"/>
  <c r="BY492" i="1"/>
  <c r="BX492" i="1"/>
  <c r="DB492" i="1" s="1"/>
  <c r="BY491" i="1"/>
  <c r="BX491" i="1"/>
  <c r="BY490" i="1"/>
  <c r="DC490" i="1" s="1"/>
  <c r="BX490" i="1"/>
  <c r="BY489" i="1"/>
  <c r="DC489" i="1" s="1"/>
  <c r="BX489" i="1"/>
  <c r="DB489" i="1" s="1"/>
  <c r="BY488" i="1"/>
  <c r="DC488" i="1" s="1"/>
  <c r="BX488" i="1"/>
  <c r="BY487" i="1"/>
  <c r="BX487" i="1"/>
  <c r="DB487" i="1" s="1"/>
  <c r="BY486" i="1"/>
  <c r="DC486" i="1" s="1"/>
  <c r="BX486" i="1"/>
  <c r="BY485" i="1"/>
  <c r="DC485" i="1" s="1"/>
  <c r="BX485" i="1"/>
  <c r="DB485" i="1" s="1"/>
  <c r="BY484" i="1"/>
  <c r="BX484" i="1"/>
  <c r="DB484" i="1" s="1"/>
  <c r="BY483" i="1"/>
  <c r="BX483" i="1"/>
  <c r="BY482" i="1"/>
  <c r="DC482" i="1" s="1"/>
  <c r="BX482" i="1"/>
  <c r="BY481" i="1"/>
  <c r="DC481" i="1" s="1"/>
  <c r="BX481" i="1"/>
  <c r="DB481" i="1" s="1"/>
  <c r="BY480" i="1"/>
  <c r="DC480" i="1" s="1"/>
  <c r="BX480" i="1"/>
  <c r="BY479" i="1"/>
  <c r="BX479" i="1"/>
  <c r="DB479" i="1" s="1"/>
  <c r="BY478" i="1"/>
  <c r="DC478" i="1" s="1"/>
  <c r="BX478" i="1"/>
  <c r="BY477" i="1"/>
  <c r="DC477" i="1" s="1"/>
  <c r="BX477" i="1"/>
  <c r="DB477" i="1" s="1"/>
  <c r="BY476" i="1"/>
  <c r="BX476" i="1"/>
  <c r="BY475" i="1"/>
  <c r="BX475" i="1"/>
  <c r="BY474" i="1"/>
  <c r="DC474" i="1" s="1"/>
  <c r="BX474" i="1"/>
  <c r="BY473" i="1"/>
  <c r="DC473" i="1" s="1"/>
  <c r="BX473" i="1"/>
  <c r="DB473" i="1" s="1"/>
  <c r="BY472" i="1"/>
  <c r="DC472" i="1" s="1"/>
  <c r="BX472" i="1"/>
  <c r="BY471" i="1"/>
  <c r="BX471" i="1"/>
  <c r="DB471" i="1" s="1"/>
  <c r="BY470" i="1"/>
  <c r="BX470" i="1"/>
  <c r="BY469" i="1"/>
  <c r="DC469" i="1" s="1"/>
  <c r="BX469" i="1"/>
  <c r="BY468" i="1"/>
  <c r="BX468" i="1"/>
  <c r="BY467" i="1"/>
  <c r="BX467" i="1"/>
  <c r="BY466" i="1"/>
  <c r="DC466" i="1" s="1"/>
  <c r="BX466" i="1"/>
  <c r="BY465" i="1"/>
  <c r="DC465" i="1" s="1"/>
  <c r="BX465" i="1"/>
  <c r="DB465" i="1" s="1"/>
  <c r="BY464" i="1"/>
  <c r="DC464" i="1" s="1"/>
  <c r="BX464" i="1"/>
  <c r="BY463" i="1"/>
  <c r="BX463" i="1"/>
  <c r="DB463" i="1" s="1"/>
  <c r="BY462" i="1"/>
  <c r="DC462" i="1" s="1"/>
  <c r="BX462" i="1"/>
  <c r="BY461" i="1"/>
  <c r="DC461" i="1" s="1"/>
  <c r="BX461" i="1"/>
  <c r="BY460" i="1"/>
  <c r="BX460" i="1"/>
  <c r="BY459" i="1"/>
  <c r="BX459" i="1"/>
  <c r="BY458" i="1"/>
  <c r="DC458" i="1" s="1"/>
  <c r="BX458" i="1"/>
  <c r="BY457" i="1"/>
  <c r="DC457" i="1" s="1"/>
  <c r="BX457" i="1"/>
  <c r="DB457" i="1" s="1"/>
  <c r="BY456" i="1"/>
  <c r="DC456" i="1" s="1"/>
  <c r="BX456" i="1"/>
  <c r="BY455" i="1"/>
  <c r="BX455" i="1"/>
  <c r="DB455" i="1" s="1"/>
  <c r="BY454" i="1"/>
  <c r="DC454" i="1" s="1"/>
  <c r="BX454" i="1"/>
  <c r="BY453" i="1"/>
  <c r="DC453" i="1" s="1"/>
  <c r="BX453" i="1"/>
  <c r="BY452" i="1"/>
  <c r="BX452" i="1"/>
  <c r="BY451" i="1"/>
  <c r="DC451" i="1" s="1"/>
  <c r="BX451" i="1"/>
  <c r="BY450" i="1"/>
  <c r="DC450" i="1" s="1"/>
  <c r="BX450" i="1"/>
  <c r="BY449" i="1"/>
  <c r="DC449" i="1" s="1"/>
  <c r="BX449" i="1"/>
  <c r="BY448" i="1"/>
  <c r="BX448" i="1"/>
  <c r="BY447" i="1"/>
  <c r="BX447" i="1"/>
  <c r="DB447" i="1" s="1"/>
  <c r="BY446" i="1"/>
  <c r="BX446" i="1"/>
  <c r="BY445" i="1"/>
  <c r="BX445" i="1"/>
  <c r="BY444" i="1"/>
  <c r="DC444" i="1" s="1"/>
  <c r="BY443" i="1"/>
  <c r="BX443" i="1"/>
  <c r="DB443" i="1" s="1"/>
  <c r="BY442" i="1"/>
  <c r="BX442" i="1"/>
  <c r="BY441" i="1"/>
  <c r="BX441" i="1"/>
  <c r="BY440" i="1"/>
  <c r="BX440" i="1"/>
  <c r="BY439" i="1"/>
  <c r="BX439" i="1"/>
  <c r="DB439" i="1" s="1"/>
  <c r="BY438" i="1"/>
  <c r="BX438" i="1"/>
  <c r="BY437" i="1"/>
  <c r="BX437" i="1"/>
  <c r="BY434" i="1"/>
  <c r="BX434" i="1"/>
  <c r="BY433" i="1"/>
  <c r="BX433" i="1"/>
  <c r="DB433" i="1" s="1"/>
  <c r="BY431" i="1"/>
  <c r="BX431" i="1"/>
  <c r="BY429" i="1"/>
  <c r="BX429" i="1"/>
  <c r="BY427" i="1"/>
  <c r="BX427" i="1"/>
  <c r="BY425" i="1"/>
  <c r="BX425" i="1"/>
  <c r="DB425" i="1" s="1"/>
  <c r="BY423" i="1"/>
  <c r="BX423" i="1"/>
  <c r="BY422" i="1"/>
  <c r="BX422" i="1"/>
  <c r="BY421" i="1"/>
  <c r="BX421" i="1"/>
  <c r="BY420" i="1"/>
  <c r="BX420" i="1"/>
  <c r="DB420" i="1" s="1"/>
  <c r="BY419" i="1"/>
  <c r="BX419" i="1"/>
  <c r="BY418" i="1"/>
  <c r="BX418" i="1"/>
  <c r="BY416" i="1"/>
  <c r="BX416" i="1"/>
  <c r="BY415" i="1"/>
  <c r="BX415" i="1"/>
  <c r="DB415" i="1" s="1"/>
  <c r="BY414" i="1"/>
  <c r="BX414" i="1"/>
  <c r="BY413" i="1"/>
  <c r="BX413" i="1"/>
  <c r="BY412" i="1"/>
  <c r="BX412" i="1"/>
  <c r="BY411" i="1"/>
  <c r="BX411" i="1"/>
  <c r="DB411" i="1" s="1"/>
  <c r="BY408" i="1"/>
  <c r="BX408" i="1"/>
  <c r="BY406" i="1"/>
  <c r="BX406" i="1"/>
  <c r="BY405" i="1"/>
  <c r="BX405" i="1"/>
  <c r="BY404" i="1"/>
  <c r="BX404" i="1"/>
  <c r="DB404" i="1" s="1"/>
  <c r="BY403" i="1"/>
  <c r="BX403" i="1"/>
  <c r="BY402" i="1"/>
  <c r="BX402" i="1"/>
  <c r="BY401" i="1"/>
  <c r="BX401" i="1"/>
  <c r="BY400" i="1"/>
  <c r="BX400" i="1"/>
  <c r="DB400" i="1" s="1"/>
  <c r="BY399" i="1"/>
  <c r="BX399" i="1"/>
  <c r="BY397" i="1"/>
  <c r="BX397" i="1"/>
  <c r="BY396" i="1"/>
  <c r="BX396" i="1"/>
  <c r="BY395" i="1"/>
  <c r="BX395" i="1"/>
  <c r="DB395" i="1" s="1"/>
  <c r="BY394" i="1"/>
  <c r="BX394" i="1"/>
  <c r="BY392" i="1"/>
  <c r="BX392" i="1"/>
  <c r="BY391" i="1"/>
  <c r="BX391" i="1"/>
  <c r="BY389" i="1"/>
  <c r="BX389" i="1"/>
  <c r="DB389" i="1" s="1"/>
  <c r="BY387" i="1"/>
  <c r="BX387" i="1"/>
  <c r="BY386" i="1"/>
  <c r="BX386" i="1"/>
  <c r="BY385" i="1"/>
  <c r="BX385" i="1"/>
  <c r="BY384" i="1"/>
  <c r="BX384" i="1"/>
  <c r="DB384" i="1" s="1"/>
  <c r="BY383" i="1"/>
  <c r="BX383" i="1"/>
  <c r="BY382" i="1"/>
  <c r="BX382" i="1"/>
  <c r="BY381" i="1"/>
  <c r="BX381" i="1"/>
  <c r="BY380" i="1"/>
  <c r="BX380" i="1"/>
  <c r="DB380" i="1" s="1"/>
  <c r="BY379" i="1"/>
  <c r="BX379" i="1"/>
  <c r="BY378" i="1"/>
  <c r="BX378" i="1"/>
  <c r="BY377" i="1"/>
  <c r="BX377" i="1"/>
  <c r="BY376" i="1"/>
  <c r="BX376" i="1"/>
  <c r="DB376" i="1" s="1"/>
  <c r="BY375" i="1"/>
  <c r="BX375" i="1"/>
  <c r="BY374" i="1"/>
  <c r="BX374" i="1"/>
  <c r="BY373" i="1"/>
  <c r="BX373" i="1"/>
  <c r="BY372" i="1"/>
  <c r="BX372" i="1"/>
  <c r="DB372" i="1" s="1"/>
  <c r="BY371" i="1"/>
  <c r="BX371" i="1"/>
  <c r="BY370" i="1"/>
  <c r="BX370" i="1"/>
  <c r="BY369" i="1"/>
  <c r="BX369" i="1"/>
  <c r="BY367" i="1"/>
  <c r="BX367" i="1"/>
  <c r="DB367" i="1" s="1"/>
  <c r="BY365" i="1"/>
  <c r="BX365" i="1"/>
  <c r="BY364" i="1"/>
  <c r="BX364" i="1"/>
  <c r="BY363" i="1"/>
  <c r="BX363" i="1"/>
  <c r="BY362" i="1"/>
  <c r="BX362" i="1"/>
  <c r="DB362" i="1" s="1"/>
  <c r="BY361" i="1"/>
  <c r="BX361" i="1"/>
  <c r="BY360" i="1"/>
  <c r="BX360" i="1"/>
  <c r="BY359" i="1"/>
  <c r="BX359" i="1"/>
  <c r="BY358" i="1"/>
  <c r="BX358" i="1"/>
  <c r="DB358" i="1" s="1"/>
  <c r="BY357" i="1"/>
  <c r="BX357" i="1"/>
  <c r="BY356" i="1"/>
  <c r="BX356" i="1"/>
  <c r="BY355" i="1"/>
  <c r="BX355" i="1"/>
  <c r="BY354" i="1"/>
  <c r="BX354" i="1"/>
  <c r="DB354" i="1" s="1"/>
  <c r="BY353" i="1"/>
  <c r="BX353" i="1"/>
  <c r="BY352" i="1"/>
  <c r="BX352" i="1"/>
  <c r="BY351" i="1"/>
  <c r="BX351" i="1"/>
  <c r="BY350" i="1"/>
  <c r="BX350" i="1"/>
  <c r="DB350" i="1" s="1"/>
  <c r="BY345" i="1"/>
  <c r="BX345" i="1"/>
  <c r="BY344" i="1"/>
  <c r="BX344" i="1"/>
  <c r="BY343" i="1"/>
  <c r="BX343" i="1"/>
  <c r="BY342" i="1"/>
  <c r="BX342" i="1"/>
  <c r="DB342" i="1" s="1"/>
  <c r="BY340" i="1"/>
  <c r="BX340" i="1"/>
  <c r="BY338" i="1"/>
  <c r="BX338" i="1"/>
  <c r="BY337" i="1"/>
  <c r="BX337" i="1"/>
  <c r="BY335" i="1"/>
  <c r="BX335" i="1"/>
  <c r="DB335" i="1" s="1"/>
  <c r="BY333" i="1"/>
  <c r="BX333" i="1"/>
  <c r="BY332" i="1"/>
  <c r="BX332" i="1"/>
  <c r="BY331" i="1"/>
  <c r="BX331" i="1"/>
  <c r="BY330" i="1"/>
  <c r="BX330" i="1"/>
  <c r="DB330" i="1" s="1"/>
  <c r="BY329" i="1"/>
  <c r="BX329" i="1"/>
  <c r="BY328" i="1"/>
  <c r="BY327" i="1"/>
  <c r="BY326" i="1"/>
  <c r="BX326" i="1"/>
  <c r="DB326" i="1" s="1"/>
  <c r="BY325" i="1"/>
  <c r="BX325" i="1"/>
  <c r="BY324" i="1"/>
  <c r="BX324" i="1"/>
  <c r="BY323" i="1"/>
  <c r="BX323" i="1"/>
  <c r="BY322" i="1"/>
  <c r="BX322" i="1"/>
  <c r="DB322" i="1" s="1"/>
  <c r="BY321" i="1"/>
  <c r="BX321" i="1"/>
  <c r="BY320" i="1"/>
  <c r="BX320" i="1"/>
  <c r="BY319" i="1"/>
  <c r="BX319" i="1"/>
  <c r="BY318" i="1"/>
  <c r="BX318" i="1"/>
  <c r="DB318" i="1" s="1"/>
  <c r="BY317" i="1"/>
  <c r="BX317" i="1"/>
  <c r="BY316" i="1"/>
  <c r="BX316" i="1"/>
  <c r="BY315" i="1"/>
  <c r="BX315" i="1"/>
  <c r="BY314" i="1"/>
  <c r="BX314" i="1"/>
  <c r="DB314" i="1" s="1"/>
  <c r="BY313" i="1"/>
  <c r="BX313" i="1"/>
  <c r="BY311" i="1"/>
  <c r="BX311" i="1"/>
  <c r="BY309" i="1"/>
  <c r="BX309" i="1"/>
  <c r="BY306" i="1"/>
  <c r="BX306" i="1"/>
  <c r="BY305" i="1"/>
  <c r="BX305" i="1"/>
  <c r="BY304" i="1"/>
  <c r="BX304" i="1"/>
  <c r="BY303" i="1"/>
  <c r="BX303" i="1"/>
  <c r="BY302" i="1"/>
  <c r="BX302" i="1"/>
  <c r="DB302" i="1" s="1"/>
  <c r="BY301" i="1"/>
  <c r="BY299" i="1"/>
  <c r="BX299" i="1"/>
  <c r="BY296" i="1"/>
  <c r="BX296" i="1"/>
  <c r="BY295" i="1"/>
  <c r="BX295" i="1"/>
  <c r="BY293" i="1"/>
  <c r="BX293" i="1"/>
  <c r="BY292" i="1"/>
  <c r="BX292" i="1"/>
  <c r="BY291" i="1"/>
  <c r="BY289" i="1"/>
  <c r="DC289" i="1" s="1"/>
  <c r="BX289" i="1"/>
  <c r="BY288" i="1"/>
  <c r="BY287" i="1"/>
  <c r="BX287" i="1"/>
  <c r="BY286" i="1"/>
  <c r="BX286" i="1"/>
  <c r="BY285" i="1"/>
  <c r="BX285" i="1"/>
  <c r="DB285" i="1" s="1"/>
  <c r="BY284" i="1"/>
  <c r="BX284" i="1"/>
  <c r="BY283" i="1"/>
  <c r="BX283" i="1"/>
  <c r="BY282" i="1"/>
  <c r="BX282" i="1"/>
  <c r="DB282" i="1" s="1"/>
  <c r="BY280" i="1"/>
  <c r="BX280" i="1"/>
  <c r="BY279" i="1"/>
  <c r="BX279" i="1"/>
  <c r="BY278" i="1"/>
  <c r="BX278" i="1"/>
  <c r="BY277" i="1"/>
  <c r="BX277" i="1"/>
  <c r="BY276" i="1"/>
  <c r="BX276" i="1"/>
  <c r="DB276" i="1" s="1"/>
  <c r="BY275" i="1"/>
  <c r="BX275" i="1"/>
  <c r="BY274" i="1"/>
  <c r="BX274" i="1"/>
  <c r="BY273" i="1"/>
  <c r="BX273" i="1"/>
  <c r="DB273" i="1" s="1"/>
  <c r="BY272" i="1"/>
  <c r="BX272" i="1"/>
  <c r="BY271" i="1"/>
  <c r="BX271" i="1"/>
  <c r="BY270" i="1"/>
  <c r="BY269" i="1"/>
  <c r="BX269" i="1"/>
  <c r="BY268" i="1"/>
  <c r="BX268" i="1"/>
  <c r="BY265" i="1"/>
  <c r="DC265" i="1" s="1"/>
  <c r="BX265" i="1"/>
  <c r="BY264" i="1"/>
  <c r="BX264" i="1"/>
  <c r="BY263" i="1"/>
  <c r="BX263" i="1"/>
  <c r="BY262" i="1"/>
  <c r="DC262" i="1" s="1"/>
  <c r="BX262" i="1"/>
  <c r="BY261" i="1"/>
  <c r="BX261" i="1"/>
  <c r="BY260" i="1"/>
  <c r="BX260" i="1"/>
  <c r="BY259" i="1"/>
  <c r="BX259" i="1"/>
  <c r="BY258" i="1"/>
  <c r="BX258" i="1"/>
  <c r="BY257" i="1"/>
  <c r="DC257" i="1" s="1"/>
  <c r="BX257" i="1"/>
  <c r="BY256" i="1"/>
  <c r="BX256" i="1"/>
  <c r="BY255" i="1"/>
  <c r="BX255" i="1"/>
  <c r="BY252" i="1"/>
  <c r="DC252" i="1" s="1"/>
  <c r="BY250" i="1"/>
  <c r="BY244" i="1"/>
  <c r="BY243" i="1"/>
  <c r="BX243" i="1"/>
  <c r="BY242" i="1"/>
  <c r="BX242" i="1"/>
  <c r="BY241" i="1"/>
  <c r="DC241" i="1" s="1"/>
  <c r="BX241" i="1"/>
  <c r="BY240" i="1"/>
  <c r="BX240" i="1"/>
  <c r="BY239" i="1"/>
  <c r="BX239" i="1"/>
  <c r="BY238" i="1"/>
  <c r="BX238" i="1"/>
  <c r="BY237" i="1"/>
  <c r="BX237" i="1"/>
  <c r="BY236" i="1"/>
  <c r="BX236" i="1"/>
  <c r="BY234" i="1"/>
  <c r="BX234" i="1"/>
  <c r="BY233" i="1"/>
  <c r="BX233" i="1"/>
  <c r="BY232" i="1"/>
  <c r="DC232" i="1" s="1"/>
  <c r="BX232" i="1"/>
  <c r="BY231" i="1"/>
  <c r="BX231" i="1"/>
  <c r="BY230" i="1"/>
  <c r="BX230" i="1"/>
  <c r="BY228" i="1"/>
  <c r="BX228" i="1"/>
  <c r="BY227" i="1"/>
  <c r="BX227" i="1"/>
  <c r="BY226" i="1"/>
  <c r="BX226" i="1"/>
  <c r="BY223" i="1"/>
  <c r="BX223" i="1"/>
  <c r="BY220" i="1"/>
  <c r="BY218" i="1"/>
  <c r="DC218" i="1" s="1"/>
  <c r="BX218" i="1"/>
  <c r="BY217" i="1"/>
  <c r="BX217" i="1"/>
  <c r="BY215" i="1"/>
  <c r="BX215" i="1"/>
  <c r="BY213" i="1"/>
  <c r="DC213" i="1" s="1"/>
  <c r="BX213" i="1"/>
  <c r="BY209" i="1"/>
  <c r="BX209" i="1"/>
  <c r="BY208" i="1"/>
  <c r="BX208" i="1"/>
  <c r="BY207" i="1"/>
  <c r="BX207" i="1"/>
  <c r="BY204" i="1"/>
  <c r="BX204" i="1"/>
  <c r="BY203" i="1"/>
  <c r="BY202" i="1"/>
  <c r="BX202" i="1"/>
  <c r="BY201" i="1"/>
  <c r="BX201" i="1"/>
  <c r="BY200" i="1"/>
  <c r="BX200" i="1"/>
  <c r="BY199" i="1"/>
  <c r="BX199" i="1"/>
  <c r="BY198" i="1"/>
  <c r="BX198" i="1"/>
  <c r="BY197" i="1"/>
  <c r="BY196" i="1"/>
  <c r="BY192" i="1"/>
  <c r="BY189" i="1"/>
  <c r="BY186" i="1"/>
  <c r="BX186" i="1"/>
  <c r="DB186" i="1" s="1"/>
  <c r="BY185" i="1"/>
  <c r="BX185" i="1"/>
  <c r="BY184" i="1"/>
  <c r="BX184" i="1"/>
  <c r="BY182" i="1"/>
  <c r="BY178" i="1"/>
  <c r="DC178" i="1" s="1"/>
  <c r="BY177" i="1"/>
  <c r="BX177" i="1"/>
  <c r="BY175" i="1"/>
  <c r="BX175" i="1"/>
  <c r="BY174" i="1"/>
  <c r="BX174" i="1"/>
  <c r="BY171" i="1"/>
  <c r="BX171" i="1"/>
  <c r="BY169" i="1"/>
  <c r="BX169" i="1"/>
  <c r="BY167" i="1"/>
  <c r="BX167" i="1"/>
  <c r="BY165" i="1"/>
  <c r="BX165" i="1"/>
  <c r="BY162" i="1"/>
  <c r="BX162" i="1"/>
  <c r="BY158" i="1"/>
  <c r="BY155" i="1"/>
  <c r="BY139" i="1"/>
  <c r="BX139" i="1"/>
  <c r="BY138" i="1"/>
  <c r="BX138" i="1"/>
  <c r="BY137" i="1"/>
  <c r="BX137" i="1"/>
  <c r="BY135" i="1"/>
  <c r="BX135" i="1"/>
  <c r="BY133" i="1"/>
  <c r="BY130" i="1"/>
  <c r="BY128" i="1"/>
  <c r="BY127" i="1"/>
  <c r="BX127" i="1"/>
  <c r="BY126" i="1"/>
  <c r="BX126" i="1"/>
  <c r="BY125" i="1"/>
  <c r="BX125" i="1"/>
  <c r="BY124" i="1"/>
  <c r="DC124" i="1" s="1"/>
  <c r="BX124" i="1"/>
  <c r="BY123" i="1"/>
  <c r="BX123" i="1"/>
  <c r="BY122" i="1"/>
  <c r="BX122" i="1"/>
  <c r="BY121" i="1"/>
  <c r="BX121" i="1"/>
  <c r="BY119" i="1"/>
  <c r="BX119" i="1"/>
  <c r="BY117" i="1"/>
  <c r="BY112" i="1"/>
  <c r="BX112" i="1"/>
  <c r="BY111" i="1"/>
  <c r="BX111" i="1"/>
  <c r="DB111" i="1" s="1"/>
  <c r="BY108" i="1"/>
  <c r="BX108" i="1"/>
  <c r="BY104" i="1"/>
  <c r="BY100" i="1"/>
  <c r="BX100" i="1"/>
  <c r="BY97" i="1"/>
  <c r="DC97" i="1" s="1"/>
  <c r="BX97" i="1"/>
  <c r="DB97" i="1" s="1"/>
  <c r="BY95" i="1"/>
  <c r="BX95" i="1"/>
  <c r="DB95" i="1" s="1"/>
  <c r="BY93" i="1"/>
  <c r="BX93" i="1"/>
  <c r="BY92" i="1"/>
  <c r="DC92" i="1" s="1"/>
  <c r="BX92" i="1"/>
  <c r="BY89" i="1"/>
  <c r="DC89" i="1" s="1"/>
  <c r="BX89" i="1"/>
  <c r="DB89" i="1" s="1"/>
  <c r="BY86" i="1"/>
  <c r="BX86" i="1"/>
  <c r="BY84" i="1"/>
  <c r="BY79" i="1"/>
  <c r="BY72" i="1"/>
  <c r="BY69" i="1"/>
  <c r="BX69" i="1"/>
  <c r="BY68" i="1"/>
  <c r="BX68" i="1"/>
  <c r="BY67" i="1"/>
  <c r="BX67" i="1"/>
  <c r="BY63" i="1"/>
  <c r="BX63" i="1"/>
  <c r="BY58" i="1"/>
  <c r="BX58" i="1"/>
  <c r="BY53" i="1"/>
  <c r="BY51" i="1"/>
  <c r="BX51" i="1"/>
  <c r="BY50" i="1"/>
  <c r="BX50" i="1"/>
  <c r="BY49" i="1"/>
  <c r="BX49" i="1"/>
  <c r="BY46" i="1"/>
  <c r="BX46" i="1"/>
  <c r="DB46" i="1" s="1"/>
  <c r="BY44" i="1"/>
  <c r="BX44" i="1"/>
  <c r="BY39" i="1"/>
  <c r="BX39" i="1"/>
  <c r="BY27" i="1"/>
  <c r="BX27" i="1"/>
  <c r="BY26" i="1"/>
  <c r="BX26" i="1"/>
  <c r="BY25" i="1"/>
  <c r="BX25" i="1"/>
  <c r="BY17" i="1"/>
  <c r="BY16" i="1"/>
  <c r="BX16" i="1"/>
  <c r="BY15" i="1"/>
  <c r="BX15" i="1"/>
  <c r="DB15" i="1" s="1"/>
  <c r="BA680" i="1"/>
  <c r="BI680" i="1" s="1"/>
  <c r="AZ680" i="1"/>
  <c r="BH680" i="1" s="1"/>
  <c r="BA679" i="1"/>
  <c r="BI679" i="1" s="1"/>
  <c r="AZ679" i="1"/>
  <c r="BH679" i="1" s="1"/>
  <c r="BA678" i="1"/>
  <c r="BI678" i="1" s="1"/>
  <c r="AZ678" i="1"/>
  <c r="BH678" i="1" s="1"/>
  <c r="BA677" i="1"/>
  <c r="BI677" i="1" s="1"/>
  <c r="AZ677" i="1"/>
  <c r="BH677" i="1" s="1"/>
  <c r="BA676" i="1"/>
  <c r="BI676" i="1" s="1"/>
  <c r="AZ676" i="1"/>
  <c r="BH676" i="1" s="1"/>
  <c r="BA675" i="1"/>
  <c r="BI675" i="1" s="1"/>
  <c r="AZ675" i="1"/>
  <c r="BH675" i="1" s="1"/>
  <c r="BA674" i="1"/>
  <c r="BI674" i="1" s="1"/>
  <c r="AZ674" i="1"/>
  <c r="BH674" i="1" s="1"/>
  <c r="BA673" i="1"/>
  <c r="BI673" i="1" s="1"/>
  <c r="AZ673" i="1"/>
  <c r="BH673" i="1" s="1"/>
  <c r="BA672" i="1"/>
  <c r="BI672" i="1" s="1"/>
  <c r="AZ672" i="1"/>
  <c r="BH672" i="1" s="1"/>
  <c r="BA671" i="1"/>
  <c r="BI671" i="1" s="1"/>
  <c r="AZ671" i="1"/>
  <c r="BH671" i="1" s="1"/>
  <c r="BA670" i="1"/>
  <c r="BI670" i="1" s="1"/>
  <c r="AZ670" i="1"/>
  <c r="BH670" i="1" s="1"/>
  <c r="BA669" i="1"/>
  <c r="BI669" i="1" s="1"/>
  <c r="AZ669" i="1"/>
  <c r="BH669" i="1" s="1"/>
  <c r="BA668" i="1"/>
  <c r="BI668" i="1" s="1"/>
  <c r="AZ668" i="1"/>
  <c r="BH668" i="1" s="1"/>
  <c r="BA667" i="1"/>
  <c r="BI667" i="1" s="1"/>
  <c r="AZ667" i="1"/>
  <c r="BH667" i="1" s="1"/>
  <c r="BA574" i="1"/>
  <c r="BI574" i="1" s="1"/>
  <c r="AZ574" i="1"/>
  <c r="BH574" i="1" s="1"/>
  <c r="BA573" i="1"/>
  <c r="BI573" i="1" s="1"/>
  <c r="AZ573" i="1"/>
  <c r="BH573" i="1" s="1"/>
  <c r="BA572" i="1"/>
  <c r="BI572" i="1" s="1"/>
  <c r="AZ572" i="1"/>
  <c r="BH572" i="1" s="1"/>
  <c r="BA571" i="1"/>
  <c r="BI571" i="1" s="1"/>
  <c r="AZ571" i="1"/>
  <c r="BH571" i="1" s="1"/>
  <c r="BA570" i="1"/>
  <c r="BI570" i="1" s="1"/>
  <c r="AZ570" i="1"/>
  <c r="BH570" i="1" s="1"/>
  <c r="BA569" i="1"/>
  <c r="BI569" i="1" s="1"/>
  <c r="AZ569" i="1"/>
  <c r="BH569" i="1" s="1"/>
  <c r="BA568" i="1"/>
  <c r="BI568" i="1" s="1"/>
  <c r="AZ568" i="1"/>
  <c r="BH568" i="1" s="1"/>
  <c r="BA567" i="1"/>
  <c r="BI567" i="1" s="1"/>
  <c r="AZ567" i="1"/>
  <c r="BH567" i="1" s="1"/>
  <c r="BA566" i="1"/>
  <c r="BI566" i="1" s="1"/>
  <c r="AZ566" i="1"/>
  <c r="BH566" i="1" s="1"/>
  <c r="BA565" i="1"/>
  <c r="BI565" i="1" s="1"/>
  <c r="AZ565" i="1"/>
  <c r="BH565" i="1" s="1"/>
  <c r="BA563" i="1"/>
  <c r="BI563" i="1" s="1"/>
  <c r="AZ563" i="1"/>
  <c r="BH563" i="1" s="1"/>
  <c r="BA562" i="1"/>
  <c r="BI562" i="1" s="1"/>
  <c r="AZ562" i="1"/>
  <c r="BH562" i="1" s="1"/>
  <c r="BA561" i="1"/>
  <c r="BI561" i="1" s="1"/>
  <c r="AZ561" i="1"/>
  <c r="BH561" i="1" s="1"/>
  <c r="BA560" i="1"/>
  <c r="BI560" i="1" s="1"/>
  <c r="AZ560" i="1"/>
  <c r="BH560" i="1" s="1"/>
  <c r="BA559" i="1"/>
  <c r="BI559" i="1" s="1"/>
  <c r="AZ559" i="1"/>
  <c r="BH559" i="1" s="1"/>
  <c r="BA558" i="1"/>
  <c r="BI558" i="1" s="1"/>
  <c r="AZ558" i="1"/>
  <c r="BH558" i="1" s="1"/>
  <c r="BA556" i="1"/>
  <c r="BI556" i="1" s="1"/>
  <c r="AZ556" i="1"/>
  <c r="BH556" i="1" s="1"/>
  <c r="BA554" i="1"/>
  <c r="BI554" i="1" s="1"/>
  <c r="AZ554" i="1"/>
  <c r="BH554" i="1" s="1"/>
  <c r="BA552" i="1"/>
  <c r="BI552" i="1" s="1"/>
  <c r="AZ552" i="1"/>
  <c r="BH552" i="1" s="1"/>
  <c r="BA550" i="1"/>
  <c r="BI550" i="1" s="1"/>
  <c r="AZ550" i="1"/>
  <c r="BH550" i="1" s="1"/>
  <c r="BA548" i="1"/>
  <c r="AZ548" i="1"/>
  <c r="BH548" i="1" s="1"/>
  <c r="BA546" i="1"/>
  <c r="AZ546" i="1"/>
  <c r="BH546" i="1" s="1"/>
  <c r="BA545" i="1"/>
  <c r="BI545" i="1" s="1"/>
  <c r="AZ545" i="1"/>
  <c r="BH545" i="1" s="1"/>
  <c r="DD545" i="1" s="1"/>
  <c r="DF545" i="1" s="1"/>
  <c r="BA543" i="1"/>
  <c r="BI543" i="1" s="1"/>
  <c r="AZ543" i="1"/>
  <c r="BH543" i="1" s="1"/>
  <c r="BA542" i="1"/>
  <c r="BI542" i="1" s="1"/>
  <c r="AZ542" i="1"/>
  <c r="BH542" i="1" s="1"/>
  <c r="BA540" i="1"/>
  <c r="BI540" i="1" s="1"/>
  <c r="AZ540" i="1"/>
  <c r="BH540" i="1" s="1"/>
  <c r="BA539" i="1"/>
  <c r="BI539" i="1" s="1"/>
  <c r="AZ539" i="1"/>
  <c r="BH539" i="1" s="1"/>
  <c r="BA538" i="1"/>
  <c r="BI538" i="1" s="1"/>
  <c r="AZ538" i="1"/>
  <c r="BH538" i="1" s="1"/>
  <c r="BA537" i="1"/>
  <c r="BI537" i="1" s="1"/>
  <c r="AZ537" i="1"/>
  <c r="BH537" i="1" s="1"/>
  <c r="BA536" i="1"/>
  <c r="BI536" i="1" s="1"/>
  <c r="AZ536" i="1"/>
  <c r="BH536" i="1" s="1"/>
  <c r="BA535" i="1"/>
  <c r="BI535" i="1" s="1"/>
  <c r="AZ535" i="1"/>
  <c r="BH535" i="1" s="1"/>
  <c r="DD535" i="1" s="1"/>
  <c r="DF535" i="1" s="1"/>
  <c r="BA534" i="1"/>
  <c r="BI534" i="1" s="1"/>
  <c r="AZ534" i="1"/>
  <c r="BH534" i="1" s="1"/>
  <c r="BA533" i="1"/>
  <c r="BI533" i="1" s="1"/>
  <c r="AZ533" i="1"/>
  <c r="BH533" i="1" s="1"/>
  <c r="BA532" i="1"/>
  <c r="BI532" i="1" s="1"/>
  <c r="AZ532" i="1"/>
  <c r="BH532" i="1" s="1"/>
  <c r="BA531" i="1"/>
  <c r="BI531" i="1" s="1"/>
  <c r="AZ531" i="1"/>
  <c r="BH531" i="1" s="1"/>
  <c r="BA530" i="1"/>
  <c r="BI530" i="1" s="1"/>
  <c r="AZ530" i="1"/>
  <c r="BH530" i="1" s="1"/>
  <c r="BA529" i="1"/>
  <c r="BI529" i="1" s="1"/>
  <c r="AZ529" i="1"/>
  <c r="BH529" i="1" s="1"/>
  <c r="BA528" i="1"/>
  <c r="BI528" i="1" s="1"/>
  <c r="AZ528" i="1"/>
  <c r="BH528" i="1" s="1"/>
  <c r="BA527" i="1"/>
  <c r="BI527" i="1" s="1"/>
  <c r="AZ527" i="1"/>
  <c r="BH527" i="1" s="1"/>
  <c r="DD527" i="1" s="1"/>
  <c r="DF527" i="1" s="1"/>
  <c r="BA526" i="1"/>
  <c r="BI526" i="1" s="1"/>
  <c r="AZ526" i="1"/>
  <c r="BH526" i="1" s="1"/>
  <c r="BA525" i="1"/>
  <c r="AZ525" i="1"/>
  <c r="BH525" i="1" s="1"/>
  <c r="BA524" i="1"/>
  <c r="BI524" i="1" s="1"/>
  <c r="AZ524" i="1"/>
  <c r="BH524" i="1" s="1"/>
  <c r="BA523" i="1"/>
  <c r="BI523" i="1" s="1"/>
  <c r="AZ523" i="1"/>
  <c r="BH523" i="1" s="1"/>
  <c r="BA522" i="1"/>
  <c r="BI522" i="1" s="1"/>
  <c r="AZ522" i="1"/>
  <c r="BH522" i="1" s="1"/>
  <c r="BA521" i="1"/>
  <c r="BI521" i="1" s="1"/>
  <c r="AZ521" i="1"/>
  <c r="BH521" i="1" s="1"/>
  <c r="BA520" i="1"/>
  <c r="BI520" i="1" s="1"/>
  <c r="AZ520" i="1"/>
  <c r="BH520" i="1" s="1"/>
  <c r="BA519" i="1"/>
  <c r="BI519" i="1" s="1"/>
  <c r="AZ519" i="1"/>
  <c r="BH519" i="1" s="1"/>
  <c r="DD519" i="1" s="1"/>
  <c r="DF519" i="1" s="1"/>
  <c r="BA518" i="1"/>
  <c r="BI518" i="1" s="1"/>
  <c r="AZ518" i="1"/>
  <c r="BH518" i="1" s="1"/>
  <c r="BA517" i="1"/>
  <c r="BI517" i="1" s="1"/>
  <c r="AZ517" i="1"/>
  <c r="BH517" i="1" s="1"/>
  <c r="BA516" i="1"/>
  <c r="BI516" i="1" s="1"/>
  <c r="AZ516" i="1"/>
  <c r="BH516" i="1" s="1"/>
  <c r="BA515" i="1"/>
  <c r="BI515" i="1" s="1"/>
  <c r="AZ515" i="1"/>
  <c r="BH515" i="1" s="1"/>
  <c r="BA514" i="1"/>
  <c r="BI514" i="1" s="1"/>
  <c r="AZ514" i="1"/>
  <c r="BH514" i="1" s="1"/>
  <c r="BA513" i="1"/>
  <c r="BI513" i="1" s="1"/>
  <c r="AZ513" i="1"/>
  <c r="BH513" i="1" s="1"/>
  <c r="BA512" i="1"/>
  <c r="BI512" i="1" s="1"/>
  <c r="AZ512" i="1"/>
  <c r="BH512" i="1" s="1"/>
  <c r="BA511" i="1"/>
  <c r="BI511" i="1" s="1"/>
  <c r="AZ511" i="1"/>
  <c r="BH511" i="1" s="1"/>
  <c r="DD511" i="1" s="1"/>
  <c r="DF511" i="1" s="1"/>
  <c r="BA510" i="1"/>
  <c r="BI510" i="1" s="1"/>
  <c r="AZ510" i="1"/>
  <c r="BH510" i="1" s="1"/>
  <c r="BA509" i="1"/>
  <c r="BI509" i="1" s="1"/>
  <c r="AZ509" i="1"/>
  <c r="BH509" i="1" s="1"/>
  <c r="BA508" i="1"/>
  <c r="BI508" i="1" s="1"/>
  <c r="AZ508" i="1"/>
  <c r="BH508" i="1" s="1"/>
  <c r="BA507" i="1"/>
  <c r="BI507" i="1" s="1"/>
  <c r="AZ507" i="1"/>
  <c r="BH507" i="1" s="1"/>
  <c r="BA506" i="1"/>
  <c r="BI506" i="1" s="1"/>
  <c r="AZ506" i="1"/>
  <c r="BH506" i="1" s="1"/>
  <c r="BA505" i="1"/>
  <c r="BI505" i="1" s="1"/>
  <c r="AZ505" i="1"/>
  <c r="BH505" i="1" s="1"/>
  <c r="BA504" i="1"/>
  <c r="BI504" i="1" s="1"/>
  <c r="AZ504" i="1"/>
  <c r="BH504" i="1" s="1"/>
  <c r="BA503" i="1"/>
  <c r="BI503" i="1" s="1"/>
  <c r="AZ503" i="1"/>
  <c r="BH503" i="1" s="1"/>
  <c r="BA502" i="1"/>
  <c r="BI502" i="1" s="1"/>
  <c r="AZ502" i="1"/>
  <c r="BH502" i="1" s="1"/>
  <c r="BA501" i="1"/>
  <c r="BI501" i="1" s="1"/>
  <c r="AZ501" i="1"/>
  <c r="BH501" i="1" s="1"/>
  <c r="BA500" i="1"/>
  <c r="BI500" i="1" s="1"/>
  <c r="AZ500" i="1"/>
  <c r="BH500" i="1" s="1"/>
  <c r="BA499" i="1"/>
  <c r="BI499" i="1" s="1"/>
  <c r="AZ499" i="1"/>
  <c r="BH499" i="1" s="1"/>
  <c r="BA498" i="1"/>
  <c r="BI498" i="1" s="1"/>
  <c r="AZ498" i="1"/>
  <c r="BH498" i="1" s="1"/>
  <c r="BA497" i="1"/>
  <c r="BI497" i="1" s="1"/>
  <c r="AZ497" i="1"/>
  <c r="BH497" i="1" s="1"/>
  <c r="BA496" i="1"/>
  <c r="BI496" i="1" s="1"/>
  <c r="AZ496" i="1"/>
  <c r="BH496" i="1" s="1"/>
  <c r="BA495" i="1"/>
  <c r="BI495" i="1" s="1"/>
  <c r="AZ495" i="1"/>
  <c r="BH495" i="1" s="1"/>
  <c r="BA494" i="1"/>
  <c r="BI494" i="1" s="1"/>
  <c r="AZ494" i="1"/>
  <c r="BH494" i="1" s="1"/>
  <c r="BA493" i="1"/>
  <c r="BI493" i="1" s="1"/>
  <c r="AZ493" i="1"/>
  <c r="BH493" i="1" s="1"/>
  <c r="BA492" i="1"/>
  <c r="BI492" i="1" s="1"/>
  <c r="AZ492" i="1"/>
  <c r="BH492" i="1" s="1"/>
  <c r="BA491" i="1"/>
  <c r="BI491" i="1" s="1"/>
  <c r="AZ491" i="1"/>
  <c r="BH491" i="1" s="1"/>
  <c r="BA490" i="1"/>
  <c r="BI490" i="1" s="1"/>
  <c r="AZ490" i="1"/>
  <c r="BH490" i="1" s="1"/>
  <c r="BA489" i="1"/>
  <c r="BI489" i="1" s="1"/>
  <c r="AZ489" i="1"/>
  <c r="BH489" i="1" s="1"/>
  <c r="BA488" i="1"/>
  <c r="BI488" i="1" s="1"/>
  <c r="AZ488" i="1"/>
  <c r="BH488" i="1" s="1"/>
  <c r="BA487" i="1"/>
  <c r="BI487" i="1" s="1"/>
  <c r="AZ487" i="1"/>
  <c r="BH487" i="1" s="1"/>
  <c r="BA486" i="1"/>
  <c r="BI486" i="1" s="1"/>
  <c r="AZ486" i="1"/>
  <c r="BH486" i="1" s="1"/>
  <c r="BA485" i="1"/>
  <c r="BI485" i="1" s="1"/>
  <c r="AZ485" i="1"/>
  <c r="BH485" i="1" s="1"/>
  <c r="BA484" i="1"/>
  <c r="BI484" i="1" s="1"/>
  <c r="AZ484" i="1"/>
  <c r="BH484" i="1" s="1"/>
  <c r="BA483" i="1"/>
  <c r="BI483" i="1" s="1"/>
  <c r="AZ483" i="1"/>
  <c r="BH483" i="1" s="1"/>
  <c r="BA482" i="1"/>
  <c r="BI482" i="1" s="1"/>
  <c r="AZ482" i="1"/>
  <c r="BH482" i="1" s="1"/>
  <c r="BA481" i="1"/>
  <c r="AZ481" i="1"/>
  <c r="BH481" i="1" s="1"/>
  <c r="BA480" i="1"/>
  <c r="BI480" i="1" s="1"/>
  <c r="AZ480" i="1"/>
  <c r="BH480" i="1" s="1"/>
  <c r="BA479" i="1"/>
  <c r="BI479" i="1" s="1"/>
  <c r="AZ479" i="1"/>
  <c r="BH479" i="1" s="1"/>
  <c r="BA478" i="1"/>
  <c r="BI478" i="1" s="1"/>
  <c r="AZ478" i="1"/>
  <c r="BH478" i="1" s="1"/>
  <c r="BA477" i="1"/>
  <c r="BI477" i="1" s="1"/>
  <c r="AZ477" i="1"/>
  <c r="BH477" i="1" s="1"/>
  <c r="BA476" i="1"/>
  <c r="BI476" i="1" s="1"/>
  <c r="AZ476" i="1"/>
  <c r="BH476" i="1" s="1"/>
  <c r="BA475" i="1"/>
  <c r="BI475" i="1" s="1"/>
  <c r="AZ475" i="1"/>
  <c r="BH475" i="1" s="1"/>
  <c r="BA474" i="1"/>
  <c r="BI474" i="1" s="1"/>
  <c r="AZ474" i="1"/>
  <c r="BH474" i="1" s="1"/>
  <c r="BA473" i="1"/>
  <c r="BI473" i="1" s="1"/>
  <c r="AZ473" i="1"/>
  <c r="BH473" i="1" s="1"/>
  <c r="BA472" i="1"/>
  <c r="BI472" i="1" s="1"/>
  <c r="AZ472" i="1"/>
  <c r="BH472" i="1" s="1"/>
  <c r="BA471" i="1"/>
  <c r="BI471" i="1" s="1"/>
  <c r="AZ471" i="1"/>
  <c r="BH471" i="1" s="1"/>
  <c r="BA470" i="1"/>
  <c r="BI470" i="1" s="1"/>
  <c r="AZ470" i="1"/>
  <c r="BH470" i="1" s="1"/>
  <c r="BA469" i="1"/>
  <c r="BI469" i="1" s="1"/>
  <c r="AZ469" i="1"/>
  <c r="BH469" i="1" s="1"/>
  <c r="BA468" i="1"/>
  <c r="BI468" i="1" s="1"/>
  <c r="AZ468" i="1"/>
  <c r="BH468" i="1" s="1"/>
  <c r="BA467" i="1"/>
  <c r="BI467" i="1" s="1"/>
  <c r="AZ467" i="1"/>
  <c r="BH467" i="1" s="1"/>
  <c r="BA466" i="1"/>
  <c r="BI466" i="1" s="1"/>
  <c r="AZ466" i="1"/>
  <c r="BH466" i="1" s="1"/>
  <c r="BA465" i="1"/>
  <c r="BI465" i="1" s="1"/>
  <c r="AZ465" i="1"/>
  <c r="BH465" i="1" s="1"/>
  <c r="BA464" i="1"/>
  <c r="BI464" i="1" s="1"/>
  <c r="AZ464" i="1"/>
  <c r="BH464" i="1" s="1"/>
  <c r="BA463" i="1"/>
  <c r="BI463" i="1" s="1"/>
  <c r="AZ463" i="1"/>
  <c r="BH463" i="1" s="1"/>
  <c r="BA462" i="1"/>
  <c r="BI462" i="1" s="1"/>
  <c r="AZ462" i="1"/>
  <c r="BH462" i="1" s="1"/>
  <c r="BA461" i="1"/>
  <c r="BI461" i="1" s="1"/>
  <c r="AZ461" i="1"/>
  <c r="BH461" i="1" s="1"/>
  <c r="BA460" i="1"/>
  <c r="BI460" i="1" s="1"/>
  <c r="AZ460" i="1"/>
  <c r="BH460" i="1" s="1"/>
  <c r="BA459" i="1"/>
  <c r="BI459" i="1" s="1"/>
  <c r="AZ459" i="1"/>
  <c r="BH459" i="1" s="1"/>
  <c r="BA458" i="1"/>
  <c r="BI458" i="1" s="1"/>
  <c r="AZ458" i="1"/>
  <c r="BH458" i="1" s="1"/>
  <c r="BA457" i="1"/>
  <c r="BI457" i="1" s="1"/>
  <c r="AZ457" i="1"/>
  <c r="BH457" i="1" s="1"/>
  <c r="BA456" i="1"/>
  <c r="BI456" i="1" s="1"/>
  <c r="AZ456" i="1"/>
  <c r="BH456" i="1" s="1"/>
  <c r="BA455" i="1"/>
  <c r="BI455" i="1" s="1"/>
  <c r="AZ455" i="1"/>
  <c r="BH455" i="1" s="1"/>
  <c r="BA454" i="1"/>
  <c r="BI454" i="1" s="1"/>
  <c r="AZ454" i="1"/>
  <c r="BH454" i="1" s="1"/>
  <c r="BA453" i="1"/>
  <c r="BI453" i="1" s="1"/>
  <c r="AZ453" i="1"/>
  <c r="BH453" i="1" s="1"/>
  <c r="BA452" i="1"/>
  <c r="BI452" i="1" s="1"/>
  <c r="AZ452" i="1"/>
  <c r="BH452" i="1" s="1"/>
  <c r="BA451" i="1"/>
  <c r="BI451" i="1" s="1"/>
  <c r="AZ451" i="1"/>
  <c r="BH451" i="1" s="1"/>
  <c r="BA450" i="1"/>
  <c r="BI450" i="1" s="1"/>
  <c r="AZ450" i="1"/>
  <c r="BH450" i="1" s="1"/>
  <c r="BA449" i="1"/>
  <c r="BI449" i="1" s="1"/>
  <c r="AZ449" i="1"/>
  <c r="BH449" i="1" s="1"/>
  <c r="BA448" i="1"/>
  <c r="BI448" i="1" s="1"/>
  <c r="AZ448" i="1"/>
  <c r="BH448" i="1" s="1"/>
  <c r="BA447" i="1"/>
  <c r="BI447" i="1" s="1"/>
  <c r="AZ447" i="1"/>
  <c r="BH447" i="1" s="1"/>
  <c r="BA446" i="1"/>
  <c r="BI446" i="1" s="1"/>
  <c r="AZ446" i="1"/>
  <c r="BH446" i="1" s="1"/>
  <c r="BA445" i="1"/>
  <c r="BI445" i="1" s="1"/>
  <c r="AZ445" i="1"/>
  <c r="BH445" i="1" s="1"/>
  <c r="BA444" i="1"/>
  <c r="BI444" i="1" s="1"/>
  <c r="AZ444" i="1"/>
  <c r="BH444" i="1" s="1"/>
  <c r="BA443" i="1"/>
  <c r="BI443" i="1" s="1"/>
  <c r="AZ443" i="1"/>
  <c r="BH443" i="1" s="1"/>
  <c r="BA442" i="1"/>
  <c r="BI442" i="1" s="1"/>
  <c r="AZ442" i="1"/>
  <c r="BH442" i="1" s="1"/>
  <c r="BA441" i="1"/>
  <c r="BI441" i="1" s="1"/>
  <c r="AZ441" i="1"/>
  <c r="BH441" i="1" s="1"/>
  <c r="BA440" i="1"/>
  <c r="BI440" i="1" s="1"/>
  <c r="AZ440" i="1"/>
  <c r="BH440" i="1" s="1"/>
  <c r="BA439" i="1"/>
  <c r="BI439" i="1" s="1"/>
  <c r="AZ439" i="1"/>
  <c r="BH439" i="1" s="1"/>
  <c r="BA438" i="1"/>
  <c r="BI438" i="1" s="1"/>
  <c r="AZ438" i="1"/>
  <c r="BH438" i="1" s="1"/>
  <c r="BA437" i="1"/>
  <c r="BI437" i="1" s="1"/>
  <c r="AZ437" i="1"/>
  <c r="BH437" i="1" s="1"/>
  <c r="BA434" i="1"/>
  <c r="BI434" i="1" s="1"/>
  <c r="AZ434" i="1"/>
  <c r="BH434" i="1" s="1"/>
  <c r="BA433" i="1"/>
  <c r="BI433" i="1" s="1"/>
  <c r="AZ433" i="1"/>
  <c r="BH433" i="1" s="1"/>
  <c r="BA431" i="1"/>
  <c r="BI431" i="1" s="1"/>
  <c r="AZ431" i="1"/>
  <c r="BH431" i="1" s="1"/>
  <c r="BA429" i="1"/>
  <c r="AZ429" i="1"/>
  <c r="BH429" i="1" s="1"/>
  <c r="BA427" i="1"/>
  <c r="BI427" i="1" s="1"/>
  <c r="AZ427" i="1"/>
  <c r="BH427" i="1" s="1"/>
  <c r="BA425" i="1"/>
  <c r="BI425" i="1" s="1"/>
  <c r="AZ425" i="1"/>
  <c r="BH425" i="1" s="1"/>
  <c r="BA423" i="1"/>
  <c r="BI423" i="1" s="1"/>
  <c r="AZ423" i="1"/>
  <c r="BH423" i="1" s="1"/>
  <c r="BA422" i="1"/>
  <c r="BI422" i="1" s="1"/>
  <c r="AZ422" i="1"/>
  <c r="BH422" i="1" s="1"/>
  <c r="BA421" i="1"/>
  <c r="BI421" i="1" s="1"/>
  <c r="AZ421" i="1"/>
  <c r="BH421" i="1" s="1"/>
  <c r="BA420" i="1"/>
  <c r="BI420" i="1" s="1"/>
  <c r="AZ420" i="1"/>
  <c r="BH420" i="1" s="1"/>
  <c r="BA419" i="1"/>
  <c r="BI419" i="1" s="1"/>
  <c r="AZ419" i="1"/>
  <c r="BH419" i="1" s="1"/>
  <c r="BA418" i="1"/>
  <c r="BI418" i="1" s="1"/>
  <c r="AZ418" i="1"/>
  <c r="BH418" i="1" s="1"/>
  <c r="BA416" i="1"/>
  <c r="BI416" i="1" s="1"/>
  <c r="AZ416" i="1"/>
  <c r="BH416" i="1" s="1"/>
  <c r="BA415" i="1"/>
  <c r="BI415" i="1" s="1"/>
  <c r="AZ415" i="1"/>
  <c r="BH415" i="1" s="1"/>
  <c r="BA414" i="1"/>
  <c r="BI414" i="1" s="1"/>
  <c r="AZ414" i="1"/>
  <c r="BH414" i="1" s="1"/>
  <c r="BA413" i="1"/>
  <c r="BI413" i="1" s="1"/>
  <c r="AZ413" i="1"/>
  <c r="BH413" i="1" s="1"/>
  <c r="BA412" i="1"/>
  <c r="BI412" i="1" s="1"/>
  <c r="AZ412" i="1"/>
  <c r="BH412" i="1" s="1"/>
  <c r="BA411" i="1"/>
  <c r="BI411" i="1" s="1"/>
  <c r="AZ411" i="1"/>
  <c r="BH411" i="1" s="1"/>
  <c r="BA408" i="1"/>
  <c r="BI408" i="1" s="1"/>
  <c r="AZ408" i="1"/>
  <c r="BH408" i="1" s="1"/>
  <c r="BA406" i="1"/>
  <c r="BI406" i="1" s="1"/>
  <c r="AZ406" i="1"/>
  <c r="BH406" i="1" s="1"/>
  <c r="BA405" i="1"/>
  <c r="BI405" i="1" s="1"/>
  <c r="AZ405" i="1"/>
  <c r="BH405" i="1" s="1"/>
  <c r="BA404" i="1"/>
  <c r="BI404" i="1" s="1"/>
  <c r="AZ404" i="1"/>
  <c r="BH404" i="1" s="1"/>
  <c r="BA403" i="1"/>
  <c r="BI403" i="1" s="1"/>
  <c r="AZ403" i="1"/>
  <c r="BH403" i="1" s="1"/>
  <c r="BA402" i="1"/>
  <c r="BI402" i="1" s="1"/>
  <c r="AZ402" i="1"/>
  <c r="BH402" i="1" s="1"/>
  <c r="BA401" i="1"/>
  <c r="BI401" i="1" s="1"/>
  <c r="AZ401" i="1"/>
  <c r="BH401" i="1" s="1"/>
  <c r="BA400" i="1"/>
  <c r="BI400" i="1" s="1"/>
  <c r="AZ400" i="1"/>
  <c r="BH400" i="1" s="1"/>
  <c r="BA399" i="1"/>
  <c r="BI399" i="1" s="1"/>
  <c r="AZ399" i="1"/>
  <c r="BH399" i="1" s="1"/>
  <c r="BA397" i="1"/>
  <c r="AZ397" i="1"/>
  <c r="BH397" i="1" s="1"/>
  <c r="BA396" i="1"/>
  <c r="BI396" i="1" s="1"/>
  <c r="AZ396" i="1"/>
  <c r="BH396" i="1" s="1"/>
  <c r="BA395" i="1"/>
  <c r="BI395" i="1" s="1"/>
  <c r="AZ395" i="1"/>
  <c r="BH395" i="1" s="1"/>
  <c r="BA394" i="1"/>
  <c r="BI394" i="1" s="1"/>
  <c r="AZ394" i="1"/>
  <c r="BH394" i="1" s="1"/>
  <c r="BA392" i="1"/>
  <c r="BI392" i="1" s="1"/>
  <c r="AZ392" i="1"/>
  <c r="BH392" i="1" s="1"/>
  <c r="BA391" i="1"/>
  <c r="BI391" i="1" s="1"/>
  <c r="AZ391" i="1"/>
  <c r="BH391" i="1" s="1"/>
  <c r="BA389" i="1"/>
  <c r="BI389" i="1" s="1"/>
  <c r="AZ389" i="1"/>
  <c r="BH389" i="1" s="1"/>
  <c r="BA387" i="1"/>
  <c r="BI387" i="1" s="1"/>
  <c r="AZ387" i="1"/>
  <c r="BH387" i="1" s="1"/>
  <c r="BA386" i="1"/>
  <c r="BI386" i="1" s="1"/>
  <c r="AZ386" i="1"/>
  <c r="BH386" i="1" s="1"/>
  <c r="BA385" i="1"/>
  <c r="BI385" i="1" s="1"/>
  <c r="AZ385" i="1"/>
  <c r="BH385" i="1" s="1"/>
  <c r="BA384" i="1"/>
  <c r="BI384" i="1" s="1"/>
  <c r="AZ384" i="1"/>
  <c r="BH384" i="1" s="1"/>
  <c r="BA383" i="1"/>
  <c r="BI383" i="1" s="1"/>
  <c r="AZ383" i="1"/>
  <c r="BH383" i="1" s="1"/>
  <c r="BA382" i="1"/>
  <c r="BI382" i="1" s="1"/>
  <c r="AZ382" i="1"/>
  <c r="BH382" i="1" s="1"/>
  <c r="BA381" i="1"/>
  <c r="BI381" i="1" s="1"/>
  <c r="AZ381" i="1"/>
  <c r="BH381" i="1" s="1"/>
  <c r="BA380" i="1"/>
  <c r="BI380" i="1" s="1"/>
  <c r="AZ380" i="1"/>
  <c r="BH380" i="1" s="1"/>
  <c r="BA379" i="1"/>
  <c r="BI379" i="1" s="1"/>
  <c r="AZ379" i="1"/>
  <c r="BH379" i="1" s="1"/>
  <c r="BA378" i="1"/>
  <c r="BI378" i="1" s="1"/>
  <c r="AZ378" i="1"/>
  <c r="BH378" i="1" s="1"/>
  <c r="BA377" i="1"/>
  <c r="BI377" i="1" s="1"/>
  <c r="AZ377" i="1"/>
  <c r="BH377" i="1" s="1"/>
  <c r="BA376" i="1"/>
  <c r="BI376" i="1" s="1"/>
  <c r="AZ376" i="1"/>
  <c r="BH376" i="1" s="1"/>
  <c r="BA375" i="1"/>
  <c r="BI375" i="1" s="1"/>
  <c r="AZ375" i="1"/>
  <c r="BH375" i="1" s="1"/>
  <c r="BA374" i="1"/>
  <c r="BI374" i="1" s="1"/>
  <c r="AZ374" i="1"/>
  <c r="BH374" i="1" s="1"/>
  <c r="BA373" i="1"/>
  <c r="BI373" i="1" s="1"/>
  <c r="AZ373" i="1"/>
  <c r="BH373" i="1" s="1"/>
  <c r="BA372" i="1"/>
  <c r="BI372" i="1" s="1"/>
  <c r="AZ372" i="1"/>
  <c r="BH372" i="1" s="1"/>
  <c r="BA371" i="1"/>
  <c r="BI371" i="1" s="1"/>
  <c r="AZ371" i="1"/>
  <c r="BH371" i="1" s="1"/>
  <c r="BA370" i="1"/>
  <c r="BI370" i="1" s="1"/>
  <c r="AZ370" i="1"/>
  <c r="BH370" i="1" s="1"/>
  <c r="BA369" i="1"/>
  <c r="BI369" i="1" s="1"/>
  <c r="AZ369" i="1"/>
  <c r="BH369" i="1" s="1"/>
  <c r="BA367" i="1"/>
  <c r="BI367" i="1" s="1"/>
  <c r="AZ367" i="1"/>
  <c r="BH367" i="1" s="1"/>
  <c r="BA365" i="1"/>
  <c r="BI365" i="1" s="1"/>
  <c r="AZ365" i="1"/>
  <c r="BH365" i="1" s="1"/>
  <c r="BA364" i="1"/>
  <c r="BI364" i="1" s="1"/>
  <c r="AZ364" i="1"/>
  <c r="BH364" i="1" s="1"/>
  <c r="BA363" i="1"/>
  <c r="BI363" i="1" s="1"/>
  <c r="AZ363" i="1"/>
  <c r="BH363" i="1" s="1"/>
  <c r="BA362" i="1"/>
  <c r="BI362" i="1" s="1"/>
  <c r="AZ362" i="1"/>
  <c r="BH362" i="1" s="1"/>
  <c r="BA361" i="1"/>
  <c r="BI361" i="1" s="1"/>
  <c r="AZ361" i="1"/>
  <c r="BH361" i="1" s="1"/>
  <c r="BA360" i="1"/>
  <c r="BI360" i="1" s="1"/>
  <c r="AZ360" i="1"/>
  <c r="BH360" i="1" s="1"/>
  <c r="BA359" i="1"/>
  <c r="BI359" i="1" s="1"/>
  <c r="AZ359" i="1"/>
  <c r="BH359" i="1" s="1"/>
  <c r="BA358" i="1"/>
  <c r="BI358" i="1" s="1"/>
  <c r="AZ358" i="1"/>
  <c r="BH358" i="1" s="1"/>
  <c r="BA357" i="1"/>
  <c r="BI357" i="1" s="1"/>
  <c r="AZ357" i="1"/>
  <c r="BH357" i="1" s="1"/>
  <c r="BA356" i="1"/>
  <c r="BI356" i="1" s="1"/>
  <c r="AZ356" i="1"/>
  <c r="BH356" i="1" s="1"/>
  <c r="BA355" i="1"/>
  <c r="BI355" i="1" s="1"/>
  <c r="AZ355" i="1"/>
  <c r="BH355" i="1" s="1"/>
  <c r="BA354" i="1"/>
  <c r="BI354" i="1" s="1"/>
  <c r="AZ354" i="1"/>
  <c r="BH354" i="1" s="1"/>
  <c r="BA353" i="1"/>
  <c r="BI353" i="1" s="1"/>
  <c r="AZ353" i="1"/>
  <c r="BH353" i="1" s="1"/>
  <c r="BA352" i="1"/>
  <c r="BI352" i="1" s="1"/>
  <c r="AZ352" i="1"/>
  <c r="BH352" i="1" s="1"/>
  <c r="BA351" i="1"/>
  <c r="BI351" i="1" s="1"/>
  <c r="AZ351" i="1"/>
  <c r="BH351" i="1" s="1"/>
  <c r="BA350" i="1"/>
  <c r="BI350" i="1" s="1"/>
  <c r="AZ350" i="1"/>
  <c r="BH350" i="1" s="1"/>
  <c r="BA345" i="1"/>
  <c r="BI345" i="1" s="1"/>
  <c r="AZ345" i="1"/>
  <c r="BH345" i="1" s="1"/>
  <c r="BA344" i="1"/>
  <c r="BI344" i="1" s="1"/>
  <c r="AZ344" i="1"/>
  <c r="BH344" i="1" s="1"/>
  <c r="BA343" i="1"/>
  <c r="BI343" i="1" s="1"/>
  <c r="AZ343" i="1"/>
  <c r="BH343" i="1" s="1"/>
  <c r="BA342" i="1"/>
  <c r="BI342" i="1" s="1"/>
  <c r="AZ342" i="1"/>
  <c r="BH342" i="1" s="1"/>
  <c r="BA340" i="1"/>
  <c r="BI340" i="1" s="1"/>
  <c r="AZ340" i="1"/>
  <c r="BH340" i="1" s="1"/>
  <c r="BA338" i="1"/>
  <c r="BI338" i="1" s="1"/>
  <c r="AZ338" i="1"/>
  <c r="BH338" i="1" s="1"/>
  <c r="BA337" i="1"/>
  <c r="BI337" i="1" s="1"/>
  <c r="AZ337" i="1"/>
  <c r="BH337" i="1" s="1"/>
  <c r="BA335" i="1"/>
  <c r="BI335" i="1" s="1"/>
  <c r="AZ335" i="1"/>
  <c r="BH335" i="1" s="1"/>
  <c r="BA333" i="1"/>
  <c r="BI333" i="1" s="1"/>
  <c r="AZ333" i="1"/>
  <c r="BH333" i="1" s="1"/>
  <c r="BA332" i="1"/>
  <c r="BI332" i="1" s="1"/>
  <c r="AZ332" i="1"/>
  <c r="BH332" i="1" s="1"/>
  <c r="BA331" i="1"/>
  <c r="BI331" i="1" s="1"/>
  <c r="AZ331" i="1"/>
  <c r="BH331" i="1" s="1"/>
  <c r="BA330" i="1"/>
  <c r="BI330" i="1" s="1"/>
  <c r="AZ330" i="1"/>
  <c r="BH330" i="1" s="1"/>
  <c r="BA329" i="1"/>
  <c r="BI329" i="1" s="1"/>
  <c r="AZ329" i="1"/>
  <c r="BH329" i="1" s="1"/>
  <c r="BA328" i="1"/>
  <c r="BI328" i="1" s="1"/>
  <c r="AZ328" i="1"/>
  <c r="BH328" i="1" s="1"/>
  <c r="BA327" i="1"/>
  <c r="BI327" i="1" s="1"/>
  <c r="AZ327" i="1"/>
  <c r="BH327" i="1" s="1"/>
  <c r="BA326" i="1"/>
  <c r="BI326" i="1" s="1"/>
  <c r="AZ326" i="1"/>
  <c r="BH326" i="1" s="1"/>
  <c r="BA325" i="1"/>
  <c r="BI325" i="1" s="1"/>
  <c r="AZ325" i="1"/>
  <c r="BH325" i="1" s="1"/>
  <c r="BA324" i="1"/>
  <c r="BI324" i="1" s="1"/>
  <c r="AZ324" i="1"/>
  <c r="BH324" i="1" s="1"/>
  <c r="BA323" i="1"/>
  <c r="BI323" i="1" s="1"/>
  <c r="AZ323" i="1"/>
  <c r="BH323" i="1" s="1"/>
  <c r="BA322" i="1"/>
  <c r="BI322" i="1" s="1"/>
  <c r="AZ322" i="1"/>
  <c r="BH322" i="1" s="1"/>
  <c r="BA321" i="1"/>
  <c r="BI321" i="1" s="1"/>
  <c r="AZ321" i="1"/>
  <c r="BH321" i="1" s="1"/>
  <c r="BA320" i="1"/>
  <c r="BI320" i="1" s="1"/>
  <c r="AZ320" i="1"/>
  <c r="BH320" i="1" s="1"/>
  <c r="BA319" i="1"/>
  <c r="BI319" i="1" s="1"/>
  <c r="AZ319" i="1"/>
  <c r="BH319" i="1" s="1"/>
  <c r="BA318" i="1"/>
  <c r="BI318" i="1" s="1"/>
  <c r="AZ318" i="1"/>
  <c r="BH318" i="1" s="1"/>
  <c r="BA317" i="1"/>
  <c r="BI317" i="1" s="1"/>
  <c r="AZ317" i="1"/>
  <c r="BH317" i="1" s="1"/>
  <c r="BA316" i="1"/>
  <c r="BI316" i="1" s="1"/>
  <c r="AZ316" i="1"/>
  <c r="BH316" i="1" s="1"/>
  <c r="BA315" i="1"/>
  <c r="BI315" i="1" s="1"/>
  <c r="AZ315" i="1"/>
  <c r="BH315" i="1" s="1"/>
  <c r="BA314" i="1"/>
  <c r="BI314" i="1" s="1"/>
  <c r="AZ314" i="1"/>
  <c r="BH314" i="1" s="1"/>
  <c r="BA313" i="1"/>
  <c r="BI313" i="1" s="1"/>
  <c r="AZ313" i="1"/>
  <c r="BH313" i="1" s="1"/>
  <c r="BA311" i="1"/>
  <c r="BI311" i="1" s="1"/>
  <c r="AZ311" i="1"/>
  <c r="BH311" i="1" s="1"/>
  <c r="BA309" i="1"/>
  <c r="BI309" i="1" s="1"/>
  <c r="AZ309" i="1"/>
  <c r="BH309" i="1" s="1"/>
  <c r="BA306" i="1"/>
  <c r="BI306" i="1" s="1"/>
  <c r="AZ306" i="1"/>
  <c r="BH306" i="1" s="1"/>
  <c r="BA305" i="1"/>
  <c r="BI305" i="1" s="1"/>
  <c r="AZ305" i="1"/>
  <c r="BH305" i="1" s="1"/>
  <c r="BA304" i="1"/>
  <c r="BI304" i="1" s="1"/>
  <c r="AZ304" i="1"/>
  <c r="BH304" i="1" s="1"/>
  <c r="BA303" i="1"/>
  <c r="BI303" i="1" s="1"/>
  <c r="AZ303" i="1"/>
  <c r="BH303" i="1" s="1"/>
  <c r="BA302" i="1"/>
  <c r="BI302" i="1" s="1"/>
  <c r="AZ302" i="1"/>
  <c r="BH302" i="1" s="1"/>
  <c r="BA301" i="1"/>
  <c r="BI301" i="1" s="1"/>
  <c r="AZ301" i="1"/>
  <c r="BH301" i="1" s="1"/>
  <c r="BA299" i="1"/>
  <c r="BI299" i="1" s="1"/>
  <c r="AZ299" i="1"/>
  <c r="BH299" i="1" s="1"/>
  <c r="BA298" i="1"/>
  <c r="BI298" i="1" s="1"/>
  <c r="AZ298" i="1"/>
  <c r="BH298" i="1" s="1"/>
  <c r="BA296" i="1"/>
  <c r="BI296" i="1" s="1"/>
  <c r="AZ296" i="1"/>
  <c r="BH296" i="1" s="1"/>
  <c r="BA295" i="1"/>
  <c r="BI295" i="1" s="1"/>
  <c r="AZ295" i="1"/>
  <c r="BH295" i="1" s="1"/>
  <c r="BA293" i="1"/>
  <c r="BI293" i="1" s="1"/>
  <c r="AZ293" i="1"/>
  <c r="BH293" i="1" s="1"/>
  <c r="BA292" i="1"/>
  <c r="BI292" i="1" s="1"/>
  <c r="AZ292" i="1"/>
  <c r="BH292" i="1" s="1"/>
  <c r="BA291" i="1"/>
  <c r="BI291" i="1" s="1"/>
  <c r="AZ291" i="1"/>
  <c r="BH291" i="1" s="1"/>
  <c r="BA289" i="1"/>
  <c r="BI289" i="1" s="1"/>
  <c r="AZ289" i="1"/>
  <c r="BH289" i="1" s="1"/>
  <c r="BA288" i="1"/>
  <c r="BI288" i="1" s="1"/>
  <c r="AZ288" i="1"/>
  <c r="BH288" i="1" s="1"/>
  <c r="BA287" i="1"/>
  <c r="AZ287" i="1"/>
  <c r="BA286" i="1"/>
  <c r="BI286" i="1" s="1"/>
  <c r="AZ286" i="1"/>
  <c r="BH286" i="1" s="1"/>
  <c r="BA285" i="1"/>
  <c r="BI285" i="1" s="1"/>
  <c r="AZ285" i="1"/>
  <c r="BH285" i="1" s="1"/>
  <c r="BA284" i="1"/>
  <c r="BI284" i="1" s="1"/>
  <c r="AZ284" i="1"/>
  <c r="BH284" i="1" s="1"/>
  <c r="BA283" i="1"/>
  <c r="BI283" i="1" s="1"/>
  <c r="AZ283" i="1"/>
  <c r="BH283" i="1" s="1"/>
  <c r="BA282" i="1"/>
  <c r="BI282" i="1" s="1"/>
  <c r="AZ282" i="1"/>
  <c r="BH282" i="1" s="1"/>
  <c r="BA280" i="1"/>
  <c r="BI280" i="1" s="1"/>
  <c r="AZ280" i="1"/>
  <c r="BH280" i="1" s="1"/>
  <c r="BA279" i="1"/>
  <c r="BI279" i="1" s="1"/>
  <c r="AZ279" i="1"/>
  <c r="BH279" i="1" s="1"/>
  <c r="BA278" i="1"/>
  <c r="BI278" i="1" s="1"/>
  <c r="AZ278" i="1"/>
  <c r="BH278" i="1" s="1"/>
  <c r="BA277" i="1"/>
  <c r="BI277" i="1" s="1"/>
  <c r="AZ277" i="1"/>
  <c r="BH277" i="1" s="1"/>
  <c r="BA276" i="1"/>
  <c r="BI276" i="1" s="1"/>
  <c r="AZ276" i="1"/>
  <c r="BH276" i="1" s="1"/>
  <c r="BA275" i="1"/>
  <c r="BI275" i="1" s="1"/>
  <c r="AZ275" i="1"/>
  <c r="BH275" i="1" s="1"/>
  <c r="BA274" i="1"/>
  <c r="BI274" i="1" s="1"/>
  <c r="AZ274" i="1"/>
  <c r="BH274" i="1" s="1"/>
  <c r="BA273" i="1"/>
  <c r="BI273" i="1" s="1"/>
  <c r="AZ273" i="1"/>
  <c r="BH273" i="1" s="1"/>
  <c r="BA272" i="1"/>
  <c r="BI272" i="1" s="1"/>
  <c r="AZ272" i="1"/>
  <c r="BH272" i="1" s="1"/>
  <c r="BA271" i="1"/>
  <c r="BI271" i="1" s="1"/>
  <c r="AZ271" i="1"/>
  <c r="BH271" i="1" s="1"/>
  <c r="BA270" i="1"/>
  <c r="BI270" i="1" s="1"/>
  <c r="AZ270" i="1"/>
  <c r="BH270" i="1" s="1"/>
  <c r="BA269" i="1"/>
  <c r="BI269" i="1" s="1"/>
  <c r="AZ269" i="1"/>
  <c r="BH269" i="1" s="1"/>
  <c r="BA268" i="1"/>
  <c r="AZ268" i="1"/>
  <c r="BH268" i="1" s="1"/>
  <c r="BA265" i="1"/>
  <c r="BI265" i="1" s="1"/>
  <c r="AZ265" i="1"/>
  <c r="BH265" i="1" s="1"/>
  <c r="BA264" i="1"/>
  <c r="BI264" i="1" s="1"/>
  <c r="AZ264" i="1"/>
  <c r="BH264" i="1" s="1"/>
  <c r="BA263" i="1"/>
  <c r="BI263" i="1" s="1"/>
  <c r="AZ263" i="1"/>
  <c r="BH263" i="1" s="1"/>
  <c r="BA262" i="1"/>
  <c r="BI262" i="1" s="1"/>
  <c r="AZ262" i="1"/>
  <c r="BH262" i="1" s="1"/>
  <c r="BA261" i="1"/>
  <c r="BI261" i="1" s="1"/>
  <c r="AZ261" i="1"/>
  <c r="BH261" i="1" s="1"/>
  <c r="BA260" i="1"/>
  <c r="BI260" i="1" s="1"/>
  <c r="AZ260" i="1"/>
  <c r="BH260" i="1" s="1"/>
  <c r="BA259" i="1"/>
  <c r="BI259" i="1" s="1"/>
  <c r="AZ259" i="1"/>
  <c r="BH259" i="1" s="1"/>
  <c r="BA258" i="1"/>
  <c r="BI258" i="1" s="1"/>
  <c r="AZ258" i="1"/>
  <c r="BH258" i="1" s="1"/>
  <c r="BA257" i="1"/>
  <c r="BI257" i="1" s="1"/>
  <c r="AZ257" i="1"/>
  <c r="BH257" i="1" s="1"/>
  <c r="BA256" i="1"/>
  <c r="BI256" i="1" s="1"/>
  <c r="AZ256" i="1"/>
  <c r="BH256" i="1" s="1"/>
  <c r="BA255" i="1"/>
  <c r="BI255" i="1" s="1"/>
  <c r="AZ255" i="1"/>
  <c r="BH255" i="1" s="1"/>
  <c r="BA252" i="1"/>
  <c r="BI252" i="1" s="1"/>
  <c r="AZ252" i="1"/>
  <c r="BH252" i="1" s="1"/>
  <c r="BA250" i="1"/>
  <c r="AZ250" i="1"/>
  <c r="BA244" i="1"/>
  <c r="BI244" i="1" s="1"/>
  <c r="AZ244" i="1"/>
  <c r="BH244" i="1" s="1"/>
  <c r="BA243" i="1"/>
  <c r="BI243" i="1" s="1"/>
  <c r="AZ243" i="1"/>
  <c r="BH243" i="1" s="1"/>
  <c r="BA242" i="1"/>
  <c r="BI242" i="1" s="1"/>
  <c r="AZ242" i="1"/>
  <c r="BH242" i="1" s="1"/>
  <c r="BA241" i="1"/>
  <c r="BI241" i="1" s="1"/>
  <c r="AZ241" i="1"/>
  <c r="BH241" i="1" s="1"/>
  <c r="BA240" i="1"/>
  <c r="BI240" i="1" s="1"/>
  <c r="AZ240" i="1"/>
  <c r="BH240" i="1" s="1"/>
  <c r="BA239" i="1"/>
  <c r="BI239" i="1" s="1"/>
  <c r="AZ239" i="1"/>
  <c r="BH239" i="1" s="1"/>
  <c r="BA238" i="1"/>
  <c r="BI238" i="1" s="1"/>
  <c r="AZ238" i="1"/>
  <c r="BH238" i="1" s="1"/>
  <c r="BA237" i="1"/>
  <c r="BI237" i="1" s="1"/>
  <c r="AZ237" i="1"/>
  <c r="BH237" i="1" s="1"/>
  <c r="BA236" i="1"/>
  <c r="BI236" i="1" s="1"/>
  <c r="AZ236" i="1"/>
  <c r="BH236" i="1" s="1"/>
  <c r="BA234" i="1"/>
  <c r="BI234" i="1" s="1"/>
  <c r="AZ234" i="1"/>
  <c r="BH234" i="1" s="1"/>
  <c r="BA233" i="1"/>
  <c r="BI233" i="1" s="1"/>
  <c r="AZ233" i="1"/>
  <c r="BH233" i="1" s="1"/>
  <c r="BA232" i="1"/>
  <c r="BI232" i="1" s="1"/>
  <c r="AZ232" i="1"/>
  <c r="BH232" i="1" s="1"/>
  <c r="BA231" i="1"/>
  <c r="BI231" i="1" s="1"/>
  <c r="AZ231" i="1"/>
  <c r="BH231" i="1" s="1"/>
  <c r="BA230" i="1"/>
  <c r="BI230" i="1" s="1"/>
  <c r="AZ230" i="1"/>
  <c r="BH230" i="1" s="1"/>
  <c r="BA228" i="1"/>
  <c r="BI228" i="1" s="1"/>
  <c r="AZ228" i="1"/>
  <c r="BH228" i="1" s="1"/>
  <c r="BA227" i="1"/>
  <c r="BI227" i="1" s="1"/>
  <c r="AZ227" i="1"/>
  <c r="BH227" i="1" s="1"/>
  <c r="BA226" i="1"/>
  <c r="BI226" i="1" s="1"/>
  <c r="AZ226" i="1"/>
  <c r="BH226" i="1" s="1"/>
  <c r="BA223" i="1"/>
  <c r="BI223" i="1" s="1"/>
  <c r="AZ223" i="1"/>
  <c r="BH223" i="1" s="1"/>
  <c r="BA220" i="1"/>
  <c r="BI220" i="1" s="1"/>
  <c r="AZ220" i="1"/>
  <c r="BH220" i="1" s="1"/>
  <c r="BA218" i="1"/>
  <c r="BI218" i="1" s="1"/>
  <c r="AZ218" i="1"/>
  <c r="BH218" i="1" s="1"/>
  <c r="BA217" i="1"/>
  <c r="BI217" i="1" s="1"/>
  <c r="AZ217" i="1"/>
  <c r="BH217" i="1" s="1"/>
  <c r="BA215" i="1"/>
  <c r="BI215" i="1" s="1"/>
  <c r="AZ215" i="1"/>
  <c r="BH215" i="1" s="1"/>
  <c r="BA213" i="1"/>
  <c r="BI213" i="1" s="1"/>
  <c r="AZ213" i="1"/>
  <c r="BH213" i="1" s="1"/>
  <c r="BA209" i="1"/>
  <c r="BI209" i="1" s="1"/>
  <c r="AZ209" i="1"/>
  <c r="BH209" i="1" s="1"/>
  <c r="BA208" i="1"/>
  <c r="BI208" i="1" s="1"/>
  <c r="AZ208" i="1"/>
  <c r="BH208" i="1" s="1"/>
  <c r="BA207" i="1"/>
  <c r="BI207" i="1" s="1"/>
  <c r="AZ207" i="1"/>
  <c r="BH207" i="1" s="1"/>
  <c r="BA204" i="1"/>
  <c r="BI204" i="1" s="1"/>
  <c r="AZ204" i="1"/>
  <c r="BH204" i="1" s="1"/>
  <c r="BA203" i="1"/>
  <c r="BI203" i="1" s="1"/>
  <c r="AZ203" i="1"/>
  <c r="BH203" i="1" s="1"/>
  <c r="BA202" i="1"/>
  <c r="BI202" i="1" s="1"/>
  <c r="AZ202" i="1"/>
  <c r="BH202" i="1" s="1"/>
  <c r="BA201" i="1"/>
  <c r="BI201" i="1" s="1"/>
  <c r="AZ201" i="1"/>
  <c r="BH201" i="1" s="1"/>
  <c r="BA200" i="1"/>
  <c r="BI200" i="1" s="1"/>
  <c r="AZ200" i="1"/>
  <c r="BH200" i="1" s="1"/>
  <c r="BA199" i="1"/>
  <c r="BI199" i="1" s="1"/>
  <c r="AZ199" i="1"/>
  <c r="BH199" i="1" s="1"/>
  <c r="BA198" i="1"/>
  <c r="BI198" i="1" s="1"/>
  <c r="AZ198" i="1"/>
  <c r="BH198" i="1" s="1"/>
  <c r="AZ197" i="1"/>
  <c r="BH197" i="1" s="1"/>
  <c r="BA196" i="1"/>
  <c r="BI196" i="1" s="1"/>
  <c r="AZ196" i="1"/>
  <c r="BH196" i="1" s="1"/>
  <c r="BA192" i="1"/>
  <c r="BI192" i="1" s="1"/>
  <c r="AZ192" i="1"/>
  <c r="BH192" i="1" s="1"/>
  <c r="BA189" i="1"/>
  <c r="BI189" i="1" s="1"/>
  <c r="AZ189" i="1"/>
  <c r="BH189" i="1" s="1"/>
  <c r="BA186" i="1"/>
  <c r="BI186" i="1" s="1"/>
  <c r="AZ186" i="1"/>
  <c r="BH186" i="1" s="1"/>
  <c r="BA185" i="1"/>
  <c r="BI185" i="1" s="1"/>
  <c r="AZ185" i="1"/>
  <c r="BH185" i="1" s="1"/>
  <c r="BA184" i="1"/>
  <c r="BI184" i="1" s="1"/>
  <c r="AZ184" i="1"/>
  <c r="BH184" i="1" s="1"/>
  <c r="BA182" i="1"/>
  <c r="BI182" i="1" s="1"/>
  <c r="AZ182" i="1"/>
  <c r="BH182" i="1" s="1"/>
  <c r="BA178" i="1"/>
  <c r="BI178" i="1" s="1"/>
  <c r="AZ178" i="1"/>
  <c r="BH178" i="1" s="1"/>
  <c r="BA177" i="1"/>
  <c r="BI177" i="1" s="1"/>
  <c r="AZ177" i="1"/>
  <c r="BH177" i="1" s="1"/>
  <c r="BA175" i="1"/>
  <c r="BI175" i="1" s="1"/>
  <c r="AZ175" i="1"/>
  <c r="BH175" i="1" s="1"/>
  <c r="BA174" i="1"/>
  <c r="BI174" i="1" s="1"/>
  <c r="AZ174" i="1"/>
  <c r="BH174" i="1" s="1"/>
  <c r="BA171" i="1"/>
  <c r="BI171" i="1" s="1"/>
  <c r="AZ171" i="1"/>
  <c r="BH171" i="1" s="1"/>
  <c r="BA169" i="1"/>
  <c r="BI169" i="1" s="1"/>
  <c r="AZ169" i="1"/>
  <c r="BH169" i="1" s="1"/>
  <c r="BA167" i="1"/>
  <c r="BI167" i="1" s="1"/>
  <c r="AZ167" i="1"/>
  <c r="BH167" i="1" s="1"/>
  <c r="BA165" i="1"/>
  <c r="BI165" i="1" s="1"/>
  <c r="AZ165" i="1"/>
  <c r="BH165" i="1" s="1"/>
  <c r="BA162" i="1"/>
  <c r="BI162" i="1" s="1"/>
  <c r="AZ162" i="1"/>
  <c r="BH162" i="1" s="1"/>
  <c r="BA158" i="1"/>
  <c r="BI158" i="1" s="1"/>
  <c r="AZ158" i="1"/>
  <c r="BH158" i="1" s="1"/>
  <c r="BA155" i="1"/>
  <c r="BI155" i="1" s="1"/>
  <c r="AZ155" i="1"/>
  <c r="BH155" i="1" s="1"/>
  <c r="BA139" i="1"/>
  <c r="BI139" i="1" s="1"/>
  <c r="AZ139" i="1"/>
  <c r="BH139" i="1" s="1"/>
  <c r="BA138" i="1"/>
  <c r="BI138" i="1" s="1"/>
  <c r="AZ138" i="1"/>
  <c r="BH138" i="1" s="1"/>
  <c r="BA137" i="1"/>
  <c r="BI137" i="1" s="1"/>
  <c r="AZ137" i="1"/>
  <c r="BH137" i="1" s="1"/>
  <c r="BA135" i="1"/>
  <c r="BI135" i="1" s="1"/>
  <c r="AZ135" i="1"/>
  <c r="BH135" i="1" s="1"/>
  <c r="BA133" i="1"/>
  <c r="BI133" i="1" s="1"/>
  <c r="AZ133" i="1"/>
  <c r="BH133" i="1" s="1"/>
  <c r="BA130" i="1"/>
  <c r="BI130" i="1" s="1"/>
  <c r="AZ130" i="1"/>
  <c r="BH130" i="1" s="1"/>
  <c r="BA128" i="1"/>
  <c r="BI128" i="1" s="1"/>
  <c r="AZ128" i="1"/>
  <c r="BH128" i="1" s="1"/>
  <c r="BA127" i="1"/>
  <c r="BI127" i="1" s="1"/>
  <c r="AZ127" i="1"/>
  <c r="BH127" i="1" s="1"/>
  <c r="BA126" i="1"/>
  <c r="BI126" i="1" s="1"/>
  <c r="AZ126" i="1"/>
  <c r="BH126" i="1" s="1"/>
  <c r="BA125" i="1"/>
  <c r="BI125" i="1" s="1"/>
  <c r="AZ125" i="1"/>
  <c r="BH125" i="1" s="1"/>
  <c r="BA124" i="1"/>
  <c r="BI124" i="1" s="1"/>
  <c r="AZ124" i="1"/>
  <c r="BH124" i="1" s="1"/>
  <c r="BA123" i="1"/>
  <c r="BI123" i="1" s="1"/>
  <c r="AZ123" i="1"/>
  <c r="BH123" i="1" s="1"/>
  <c r="BA122" i="1"/>
  <c r="BI122" i="1" s="1"/>
  <c r="AZ122" i="1"/>
  <c r="BH122" i="1" s="1"/>
  <c r="BA121" i="1"/>
  <c r="BI121" i="1" s="1"/>
  <c r="AZ121" i="1"/>
  <c r="BH121" i="1" s="1"/>
  <c r="BA119" i="1"/>
  <c r="BI119" i="1" s="1"/>
  <c r="AZ119" i="1"/>
  <c r="BH119" i="1" s="1"/>
  <c r="BA117" i="1"/>
  <c r="BI117" i="1" s="1"/>
  <c r="AZ117" i="1"/>
  <c r="BH117" i="1" s="1"/>
  <c r="BA112" i="1"/>
  <c r="BI112" i="1" s="1"/>
  <c r="AZ112" i="1"/>
  <c r="BH112" i="1" s="1"/>
  <c r="BA111" i="1"/>
  <c r="BI111" i="1" s="1"/>
  <c r="AZ111" i="1"/>
  <c r="BH111" i="1" s="1"/>
  <c r="BA108" i="1"/>
  <c r="BI108" i="1" s="1"/>
  <c r="AZ108" i="1"/>
  <c r="BH108" i="1" s="1"/>
  <c r="BA104" i="1"/>
  <c r="BI104" i="1" s="1"/>
  <c r="AZ104" i="1"/>
  <c r="BH104" i="1" s="1"/>
  <c r="A680" i="1"/>
  <c r="A679" i="1"/>
  <c r="A678" i="1"/>
  <c r="A677" i="1"/>
  <c r="A676" i="1"/>
  <c r="A675" i="1"/>
  <c r="A674" i="1"/>
  <c r="A673" i="1"/>
  <c r="A672" i="1"/>
  <c r="A671" i="1"/>
  <c r="A280" i="1"/>
  <c r="A279" i="1"/>
  <c r="Q280" i="1"/>
  <c r="S280" i="1" s="1"/>
  <c r="Q279" i="1"/>
  <c r="S279" i="1" s="1"/>
  <c r="DD516" i="1" l="1"/>
  <c r="DF516" i="1" s="1"/>
  <c r="DD554" i="1"/>
  <c r="DF554" i="1" s="1"/>
  <c r="DD524" i="1"/>
  <c r="DF524" i="1" s="1"/>
  <c r="DC137" i="1"/>
  <c r="DE137" i="1" s="1"/>
  <c r="DC200" i="1"/>
  <c r="DB309" i="1"/>
  <c r="DD309" i="1" s="1"/>
  <c r="DF309" i="1" s="1"/>
  <c r="DB319" i="1"/>
  <c r="DD319" i="1" s="1"/>
  <c r="DF319" i="1" s="1"/>
  <c r="DB69" i="1"/>
  <c r="DC185" i="1"/>
  <c r="DE185" i="1" s="1"/>
  <c r="DC228" i="1"/>
  <c r="DE228" i="1" s="1"/>
  <c r="DC238" i="1"/>
  <c r="DE238" i="1" s="1"/>
  <c r="DB337" i="1"/>
  <c r="DB351" i="1"/>
  <c r="DD351" i="1" s="1"/>
  <c r="DF351" i="1" s="1"/>
  <c r="DB359" i="1"/>
  <c r="DD359" i="1" s="1"/>
  <c r="DF359" i="1" s="1"/>
  <c r="DB369" i="1"/>
  <c r="DD369" i="1" s="1"/>
  <c r="DF369" i="1" s="1"/>
  <c r="DB377" i="1"/>
  <c r="DD377" i="1" s="1"/>
  <c r="DF377" i="1" s="1"/>
  <c r="DB385" i="1"/>
  <c r="DD385" i="1" s="1"/>
  <c r="DF385" i="1" s="1"/>
  <c r="DB396" i="1"/>
  <c r="DD396" i="1" s="1"/>
  <c r="DF396" i="1" s="1"/>
  <c r="DB405" i="1"/>
  <c r="DB416" i="1"/>
  <c r="DD416" i="1" s="1"/>
  <c r="DF416" i="1" s="1"/>
  <c r="B416" i="1" s="1"/>
  <c r="DB427" i="1"/>
  <c r="DD427" i="1" s="1"/>
  <c r="DF427" i="1" s="1"/>
  <c r="DB440" i="1"/>
  <c r="DD440" i="1" s="1"/>
  <c r="DF440" i="1" s="1"/>
  <c r="DD503" i="1"/>
  <c r="DF503" i="1" s="1"/>
  <c r="DC197" i="1"/>
  <c r="DC121" i="1"/>
  <c r="DE121" i="1" s="1"/>
  <c r="DB566" i="1"/>
  <c r="DD566" i="1" s="1"/>
  <c r="DF566" i="1" s="1"/>
  <c r="DB574" i="1"/>
  <c r="DD574" i="1" s="1"/>
  <c r="DF574" i="1" s="1"/>
  <c r="DB674" i="1"/>
  <c r="DD674" i="1" s="1"/>
  <c r="F23" i="99" s="1"/>
  <c r="DC111" i="1"/>
  <c r="DE111" i="1" s="1"/>
  <c r="DC162" i="1"/>
  <c r="DE162" i="1" s="1"/>
  <c r="DC223" i="1"/>
  <c r="DE223" i="1" s="1"/>
  <c r="DC234" i="1"/>
  <c r="DE234" i="1" s="1"/>
  <c r="DC243" i="1"/>
  <c r="DE243" i="1" s="1"/>
  <c r="DD465" i="1"/>
  <c r="DF465" i="1" s="1"/>
  <c r="DD473" i="1"/>
  <c r="DF473" i="1" s="1"/>
  <c r="DD481" i="1"/>
  <c r="DF481" i="1" s="1"/>
  <c r="DD489" i="1"/>
  <c r="DF489" i="1" s="1"/>
  <c r="DD497" i="1"/>
  <c r="DF497" i="1" s="1"/>
  <c r="DD505" i="1"/>
  <c r="DF505" i="1" s="1"/>
  <c r="DD513" i="1"/>
  <c r="DF513" i="1" s="1"/>
  <c r="DD521" i="1"/>
  <c r="DF521" i="1" s="1"/>
  <c r="DD529" i="1"/>
  <c r="DF529" i="1" s="1"/>
  <c r="DC207" i="1"/>
  <c r="DE207" i="1" s="1"/>
  <c r="DC303" i="1"/>
  <c r="DE303" i="1" s="1"/>
  <c r="DB292" i="1"/>
  <c r="DD292" i="1" s="1"/>
  <c r="DF292" i="1" s="1"/>
  <c r="DC130" i="1"/>
  <c r="DE130" i="1" s="1"/>
  <c r="DC259" i="1"/>
  <c r="DE259" i="1" s="1"/>
  <c r="DC269" i="1"/>
  <c r="DE269" i="1" s="1"/>
  <c r="DB274" i="1"/>
  <c r="DD274" i="1" s="1"/>
  <c r="DF274" i="1" s="1"/>
  <c r="DB283" i="1"/>
  <c r="DD283" i="1" s="1"/>
  <c r="DF283" i="1" s="1"/>
  <c r="DD447" i="1"/>
  <c r="DF447" i="1" s="1"/>
  <c r="DD463" i="1"/>
  <c r="DF463" i="1" s="1"/>
  <c r="DD479" i="1"/>
  <c r="DF479" i="1" s="1"/>
  <c r="DD487" i="1"/>
  <c r="DF487" i="1" s="1"/>
  <c r="DB119" i="1"/>
  <c r="DD119" i="1" s="1"/>
  <c r="DF119" i="1" s="1"/>
  <c r="DB258" i="1"/>
  <c r="DD258" i="1" s="1"/>
  <c r="DF258" i="1" s="1"/>
  <c r="DB268" i="1"/>
  <c r="DD268" i="1" s="1"/>
  <c r="DF268" i="1" s="1"/>
  <c r="DC272" i="1"/>
  <c r="DE272" i="1" s="1"/>
  <c r="DC280" i="1"/>
  <c r="DE280" i="1" s="1"/>
  <c r="DB108" i="1"/>
  <c r="DD108" i="1" s="1"/>
  <c r="DF108" i="1" s="1"/>
  <c r="DB177" i="1"/>
  <c r="DD177" i="1" s="1"/>
  <c r="DF177" i="1" s="1"/>
  <c r="DB233" i="1"/>
  <c r="DD233" i="1" s="1"/>
  <c r="DF233" i="1" s="1"/>
  <c r="DB242" i="1"/>
  <c r="DD242" i="1" s="1"/>
  <c r="DF242" i="1" s="1"/>
  <c r="DB204" i="1"/>
  <c r="DD204" i="1" s="1"/>
  <c r="DF204" i="1" s="1"/>
  <c r="DD484" i="1"/>
  <c r="DF484" i="1" s="1"/>
  <c r="DD492" i="1"/>
  <c r="DF492" i="1" s="1"/>
  <c r="DD500" i="1"/>
  <c r="DF500" i="1" s="1"/>
  <c r="DD508" i="1"/>
  <c r="DF508" i="1" s="1"/>
  <c r="DB199" i="1"/>
  <c r="DD199" i="1" s="1"/>
  <c r="DF199" i="1" s="1"/>
  <c r="DB261" i="1"/>
  <c r="DD261" i="1" s="1"/>
  <c r="DF261" i="1" s="1"/>
  <c r="DC275" i="1"/>
  <c r="DE275" i="1" s="1"/>
  <c r="DC284" i="1"/>
  <c r="DE284" i="1" s="1"/>
  <c r="DC567" i="1"/>
  <c r="DE567" i="1" s="1"/>
  <c r="DC667" i="1"/>
  <c r="DE667" i="1" s="1"/>
  <c r="DC675" i="1"/>
  <c r="DE675" i="1" s="1"/>
  <c r="DB167" i="1"/>
  <c r="DD167" i="1" s="1"/>
  <c r="DF167" i="1" s="1"/>
  <c r="DB227" i="1"/>
  <c r="DD227" i="1" s="1"/>
  <c r="DF227" i="1" s="1"/>
  <c r="DB237" i="1"/>
  <c r="DD237" i="1" s="1"/>
  <c r="DF237" i="1" s="1"/>
  <c r="DE450" i="1"/>
  <c r="DE458" i="1"/>
  <c r="DE466" i="1"/>
  <c r="DE474" i="1"/>
  <c r="DE482" i="1"/>
  <c r="DE490" i="1"/>
  <c r="DE498" i="1"/>
  <c r="DE506" i="1"/>
  <c r="DE514" i="1"/>
  <c r="DE522" i="1"/>
  <c r="DE530" i="1"/>
  <c r="DE538" i="1"/>
  <c r="DC67" i="1"/>
  <c r="DB209" i="1"/>
  <c r="DD209" i="1" s="1"/>
  <c r="DF209" i="1" s="1"/>
  <c r="DB271" i="1"/>
  <c r="DD271" i="1" s="1"/>
  <c r="DF271" i="1" s="1"/>
  <c r="DC112" i="1"/>
  <c r="DE112" i="1" s="1"/>
  <c r="DC240" i="1"/>
  <c r="DE240" i="1" s="1"/>
  <c r="DD285" i="1"/>
  <c r="DF285" i="1" s="1"/>
  <c r="DB67" i="1"/>
  <c r="DC217" i="1"/>
  <c r="DE217" i="1" s="1"/>
  <c r="DC174" i="1"/>
  <c r="DE174" i="1" s="1"/>
  <c r="DC231" i="1"/>
  <c r="DE231" i="1" s="1"/>
  <c r="DB25" i="1"/>
  <c r="DB51" i="1"/>
  <c r="DC139" i="1"/>
  <c r="DE139" i="1" s="1"/>
  <c r="DC202" i="1"/>
  <c r="DE202" i="1" s="1"/>
  <c r="DC299" i="1"/>
  <c r="DE299" i="1" s="1"/>
  <c r="DB44" i="1"/>
  <c r="DD559" i="1"/>
  <c r="DF559" i="1" s="1"/>
  <c r="B559" i="1" s="1"/>
  <c r="DB293" i="1"/>
  <c r="DD293" i="1" s="1"/>
  <c r="DF293" i="1" s="1"/>
  <c r="DC126" i="1"/>
  <c r="DE126" i="1" s="1"/>
  <c r="DC189" i="1"/>
  <c r="DE189" i="1" s="1"/>
  <c r="DC256" i="1"/>
  <c r="DE256" i="1" s="1"/>
  <c r="DC264" i="1"/>
  <c r="DE264" i="1" s="1"/>
  <c r="DB279" i="1"/>
  <c r="DD279" i="1" s="1"/>
  <c r="DD276" i="1"/>
  <c r="DF276" i="1" s="1"/>
  <c r="DD457" i="1"/>
  <c r="DF457" i="1" s="1"/>
  <c r="DB171" i="1"/>
  <c r="DD171" i="1" s="1"/>
  <c r="DF171" i="1" s="1"/>
  <c r="DB230" i="1"/>
  <c r="DD230" i="1" s="1"/>
  <c r="DF230" i="1" s="1"/>
  <c r="DB239" i="1"/>
  <c r="DD239" i="1" s="1"/>
  <c r="DF239" i="1" s="1"/>
  <c r="DC331" i="1"/>
  <c r="DE331" i="1" s="1"/>
  <c r="DC337" i="1"/>
  <c r="DE337" i="1" s="1"/>
  <c r="DC343" i="1"/>
  <c r="DE343" i="1" s="1"/>
  <c r="DC351" i="1"/>
  <c r="DE351" i="1" s="1"/>
  <c r="DC355" i="1"/>
  <c r="DE355" i="1" s="1"/>
  <c r="DC359" i="1"/>
  <c r="DE359" i="1" s="1"/>
  <c r="DC363" i="1"/>
  <c r="DE363" i="1" s="1"/>
  <c r="DC369" i="1"/>
  <c r="DE369" i="1" s="1"/>
  <c r="DC373" i="1"/>
  <c r="DE373" i="1" s="1"/>
  <c r="DC377" i="1"/>
  <c r="DE377" i="1" s="1"/>
  <c r="DC381" i="1"/>
  <c r="DE381" i="1" s="1"/>
  <c r="DC385" i="1"/>
  <c r="DE385" i="1" s="1"/>
  <c r="DC391" i="1"/>
  <c r="DE391" i="1" s="1"/>
  <c r="DC396" i="1"/>
  <c r="DE396" i="1" s="1"/>
  <c r="DC401" i="1"/>
  <c r="DE401" i="1" s="1"/>
  <c r="DC405" i="1"/>
  <c r="DE405" i="1" s="1"/>
  <c r="DC412" i="1"/>
  <c r="DE412" i="1" s="1"/>
  <c r="DC416" i="1"/>
  <c r="DE416" i="1" s="1"/>
  <c r="DC421" i="1"/>
  <c r="DE421" i="1" s="1"/>
  <c r="DC427" i="1"/>
  <c r="DE427" i="1" s="1"/>
  <c r="DC434" i="1"/>
  <c r="DE434" i="1" s="1"/>
  <c r="DC440" i="1"/>
  <c r="DE440" i="1" s="1"/>
  <c r="DB215" i="1"/>
  <c r="DD215" i="1" s="1"/>
  <c r="DF215" i="1" s="1"/>
  <c r="DC327" i="1"/>
  <c r="DE327" i="1" s="1"/>
  <c r="DC49" i="1"/>
  <c r="DB138" i="1"/>
  <c r="DD138" i="1" s="1"/>
  <c r="DF138" i="1" s="1"/>
  <c r="DB201" i="1"/>
  <c r="DD201" i="1" s="1"/>
  <c r="DF201" i="1" s="1"/>
  <c r="DC309" i="1"/>
  <c r="DE309" i="1" s="1"/>
  <c r="DC315" i="1"/>
  <c r="DE315" i="1" s="1"/>
  <c r="DC319" i="1"/>
  <c r="DE319" i="1" s="1"/>
  <c r="DC323" i="1"/>
  <c r="DE323" i="1" s="1"/>
  <c r="DC16" i="1"/>
  <c r="DC296" i="1"/>
  <c r="DE296" i="1" s="1"/>
  <c r="DD111" i="1"/>
  <c r="DF111" i="1" s="1"/>
  <c r="DD186" i="1"/>
  <c r="DF186" i="1" s="1"/>
  <c r="DB125" i="1"/>
  <c r="DD125" i="1" s="1"/>
  <c r="DF125" i="1" s="1"/>
  <c r="DB255" i="1"/>
  <c r="DD255" i="1" s="1"/>
  <c r="DF255" i="1" s="1"/>
  <c r="DB263" i="1"/>
  <c r="DD263" i="1" s="1"/>
  <c r="DF263" i="1" s="1"/>
  <c r="DC286" i="1"/>
  <c r="DE286" i="1" s="1"/>
  <c r="DC560" i="1"/>
  <c r="DE560" i="1" s="1"/>
  <c r="DB112" i="1"/>
  <c r="DD112" i="1" s="1"/>
  <c r="DF112" i="1" s="1"/>
  <c r="DB240" i="1"/>
  <c r="DD240" i="1" s="1"/>
  <c r="DF240" i="1" s="1"/>
  <c r="DC328" i="1"/>
  <c r="DE328" i="1" s="1"/>
  <c r="DC338" i="1"/>
  <c r="DE338" i="1" s="1"/>
  <c r="DC352" i="1"/>
  <c r="DE352" i="1" s="1"/>
  <c r="DC360" i="1"/>
  <c r="DE360" i="1" s="1"/>
  <c r="DC370" i="1"/>
  <c r="DE370" i="1" s="1"/>
  <c r="DC378" i="1"/>
  <c r="DE378" i="1" s="1"/>
  <c r="DC386" i="1"/>
  <c r="DE386" i="1" s="1"/>
  <c r="DC397" i="1"/>
  <c r="DC406" i="1"/>
  <c r="DE406" i="1" s="1"/>
  <c r="DC418" i="1"/>
  <c r="DE418" i="1" s="1"/>
  <c r="DC429" i="1"/>
  <c r="DC441" i="1"/>
  <c r="DE441" i="1" s="1"/>
  <c r="DB231" i="1"/>
  <c r="DD231" i="1" s="1"/>
  <c r="DF231" i="1" s="1"/>
  <c r="DE453" i="1"/>
  <c r="DE461" i="1"/>
  <c r="DE469" i="1"/>
  <c r="DE477" i="1"/>
  <c r="DE485" i="1"/>
  <c r="DE493" i="1"/>
  <c r="DE501" i="1"/>
  <c r="DE509" i="1"/>
  <c r="DE517" i="1"/>
  <c r="DE556" i="1"/>
  <c r="DC63" i="1"/>
  <c r="DC72" i="1"/>
  <c r="DC320" i="1"/>
  <c r="DE320" i="1" s="1"/>
  <c r="DC292" i="1"/>
  <c r="DE292" i="1" s="1"/>
  <c r="DB139" i="1"/>
  <c r="DD139" i="1" s="1"/>
  <c r="DF139" i="1" s="1"/>
  <c r="DC311" i="1"/>
  <c r="DE311" i="1" s="1"/>
  <c r="DE124" i="1"/>
  <c r="DD282" i="1"/>
  <c r="DF282" i="1" s="1"/>
  <c r="DB256" i="1"/>
  <c r="DD256" i="1" s="1"/>
  <c r="DF256" i="1" s="1"/>
  <c r="DB264" i="1"/>
  <c r="DD264" i="1" s="1"/>
  <c r="DF264" i="1" s="1"/>
  <c r="DC274" i="1"/>
  <c r="DE274" i="1" s="1"/>
  <c r="DC283" i="1"/>
  <c r="DE283" i="1" s="1"/>
  <c r="DC566" i="1"/>
  <c r="DE566" i="1" s="1"/>
  <c r="DC574" i="1"/>
  <c r="DE574" i="1" s="1"/>
  <c r="DC674" i="1"/>
  <c r="DE674" i="1" s="1"/>
  <c r="DC53" i="1"/>
  <c r="DE464" i="1"/>
  <c r="DE472" i="1"/>
  <c r="DE480" i="1"/>
  <c r="DE488" i="1"/>
  <c r="DE496" i="1"/>
  <c r="DE504" i="1"/>
  <c r="DE512" i="1"/>
  <c r="DE520" i="1"/>
  <c r="DE528" i="1"/>
  <c r="DE536" i="1"/>
  <c r="DC15" i="1"/>
  <c r="DC26" i="1"/>
  <c r="DC46" i="1"/>
  <c r="DD273" i="1"/>
  <c r="DF273" i="1" s="1"/>
  <c r="DC58" i="1"/>
  <c r="DC487" i="1"/>
  <c r="DE487" i="1" s="1"/>
  <c r="BI525" i="1"/>
  <c r="DE525" i="1" s="1"/>
  <c r="DE252" i="1"/>
  <c r="DE262" i="1"/>
  <c r="DE289" i="1"/>
  <c r="DE200" i="1"/>
  <c r="DE213" i="1"/>
  <c r="BI397" i="1"/>
  <c r="BI268" i="1"/>
  <c r="BI429" i="1"/>
  <c r="BI481" i="1"/>
  <c r="DE481" i="1" s="1"/>
  <c r="DE218" i="1"/>
  <c r="DE232" i="1"/>
  <c r="DE241" i="1"/>
  <c r="DE257" i="1"/>
  <c r="DE265" i="1"/>
  <c r="DE178" i="1"/>
  <c r="DD337" i="1"/>
  <c r="DF337" i="1" s="1"/>
  <c r="DD322" i="1"/>
  <c r="DF322" i="1" s="1"/>
  <c r="DB169" i="1"/>
  <c r="DD169" i="1" s="1"/>
  <c r="DF169" i="1" s="1"/>
  <c r="DB68" i="1"/>
  <c r="DE465" i="1"/>
  <c r="DC198" i="1"/>
  <c r="DE198" i="1" s="1"/>
  <c r="DB184" i="1"/>
  <c r="DD184" i="1" s="1"/>
  <c r="DF184" i="1" s="1"/>
  <c r="DE449" i="1"/>
  <c r="DE457" i="1"/>
  <c r="DE473" i="1"/>
  <c r="DE489" i="1"/>
  <c r="DE497" i="1"/>
  <c r="DE505" i="1"/>
  <c r="DE513" i="1"/>
  <c r="DE521" i="1"/>
  <c r="DE542" i="1"/>
  <c r="DC27" i="1"/>
  <c r="DB58" i="1"/>
  <c r="DB333" i="1"/>
  <c r="DD333" i="1" s="1"/>
  <c r="DF333" i="1" s="1"/>
  <c r="DE454" i="1"/>
  <c r="DE462" i="1"/>
  <c r="DE478" i="1"/>
  <c r="DE486" i="1"/>
  <c r="DE494" i="1"/>
  <c r="DE502" i="1"/>
  <c r="DE510" i="1"/>
  <c r="DE518" i="1"/>
  <c r="DE526" i="1"/>
  <c r="DE534" i="1"/>
  <c r="DE543" i="1"/>
  <c r="DC17" i="1"/>
  <c r="DB50" i="1"/>
  <c r="DB126" i="1"/>
  <c r="DD126" i="1" s="1"/>
  <c r="DF126" i="1" s="1"/>
  <c r="DD302" i="1"/>
  <c r="DF302" i="1" s="1"/>
  <c r="DD314" i="1"/>
  <c r="DF314" i="1" s="1"/>
  <c r="DD318" i="1"/>
  <c r="DF318" i="1" s="1"/>
  <c r="DD342" i="1"/>
  <c r="DF342" i="1" s="1"/>
  <c r="DD425" i="1"/>
  <c r="DF425" i="1" s="1"/>
  <c r="DD439" i="1"/>
  <c r="DF439" i="1" s="1"/>
  <c r="DB86" i="1"/>
  <c r="DC277" i="1"/>
  <c r="DE277" i="1" s="1"/>
  <c r="DE451" i="1"/>
  <c r="DB213" i="1"/>
  <c r="DD213" i="1" s="1"/>
  <c r="DF213" i="1" s="1"/>
  <c r="DC404" i="1"/>
  <c r="DE404" i="1" s="1"/>
  <c r="DD405" i="1"/>
  <c r="DF405" i="1" s="1"/>
  <c r="DD496" i="1"/>
  <c r="DF496" i="1" s="1"/>
  <c r="DD504" i="1"/>
  <c r="DF504" i="1" s="1"/>
  <c r="DD512" i="1"/>
  <c r="DF512" i="1" s="1"/>
  <c r="DD520" i="1"/>
  <c r="DF520" i="1" s="1"/>
  <c r="DD528" i="1"/>
  <c r="DF528" i="1" s="1"/>
  <c r="DD532" i="1"/>
  <c r="DF532" i="1" s="1"/>
  <c r="DD536" i="1"/>
  <c r="DF536" i="1" s="1"/>
  <c r="DD540" i="1"/>
  <c r="DF540" i="1" s="1"/>
  <c r="DD546" i="1"/>
  <c r="DD673" i="1"/>
  <c r="DB391" i="1"/>
  <c r="DD391" i="1" s="1"/>
  <c r="DF391" i="1" s="1"/>
  <c r="DE444" i="1"/>
  <c r="DE456" i="1"/>
  <c r="DB280" i="1"/>
  <c r="DD280" i="1" s="1"/>
  <c r="DB352" i="1"/>
  <c r="DD352" i="1" s="1"/>
  <c r="DF352" i="1" s="1"/>
  <c r="DB360" i="1"/>
  <c r="DD360" i="1" s="1"/>
  <c r="DF360" i="1" s="1"/>
  <c r="DD477" i="1"/>
  <c r="DF477" i="1" s="1"/>
  <c r="DD485" i="1"/>
  <c r="DF485" i="1" s="1"/>
  <c r="DD493" i="1"/>
  <c r="DF493" i="1" s="1"/>
  <c r="DD501" i="1"/>
  <c r="DF501" i="1" s="1"/>
  <c r="DD509" i="1"/>
  <c r="DF509" i="1" s="1"/>
  <c r="DD517" i="1"/>
  <c r="DF517" i="1" s="1"/>
  <c r="DC128" i="1"/>
  <c r="DE128" i="1" s="1"/>
  <c r="DC285" i="1"/>
  <c r="DE285" i="1" s="1"/>
  <c r="DC301" i="1"/>
  <c r="DE301" i="1" s="1"/>
  <c r="DB16" i="1"/>
  <c r="DB26" i="1"/>
  <c r="DC44" i="1"/>
  <c r="DB49" i="1"/>
  <c r="DC108" i="1"/>
  <c r="DE108" i="1" s="1"/>
  <c r="DC122" i="1"/>
  <c r="DE122" i="1" s="1"/>
  <c r="DC127" i="1"/>
  <c r="DE127" i="1" s="1"/>
  <c r="DB135" i="1"/>
  <c r="DD135" i="1" s="1"/>
  <c r="DF135" i="1" s="1"/>
  <c r="DC158" i="1"/>
  <c r="DE158" i="1" s="1"/>
  <c r="DC165" i="1"/>
  <c r="DE165" i="1" s="1"/>
  <c r="DB200" i="1"/>
  <c r="DD200" i="1" s="1"/>
  <c r="DF200" i="1" s="1"/>
  <c r="DB202" i="1"/>
  <c r="DD202" i="1" s="1"/>
  <c r="DF202" i="1" s="1"/>
  <c r="DC204" i="1"/>
  <c r="DE204" i="1" s="1"/>
  <c r="DC208" i="1"/>
  <c r="DE208" i="1" s="1"/>
  <c r="DC215" i="1"/>
  <c r="DE215" i="1" s="1"/>
  <c r="DC276" i="1"/>
  <c r="DE276" i="1" s="1"/>
  <c r="DC278" i="1"/>
  <c r="DE278" i="1" s="1"/>
  <c r="DC282" i="1"/>
  <c r="DE282" i="1" s="1"/>
  <c r="DB284" i="1"/>
  <c r="DD284" i="1" s="1"/>
  <c r="DF284" i="1" s="1"/>
  <c r="DB289" i="1"/>
  <c r="DD289" i="1" s="1"/>
  <c r="DF289" i="1" s="1"/>
  <c r="DB295" i="1"/>
  <c r="DD295" i="1" s="1"/>
  <c r="DF295" i="1" s="1"/>
  <c r="DB303" i="1"/>
  <c r="DD303" i="1" s="1"/>
  <c r="DF303" i="1" s="1"/>
  <c r="DC306" i="1"/>
  <c r="DE306" i="1" s="1"/>
  <c r="DC317" i="1"/>
  <c r="DE317" i="1" s="1"/>
  <c r="DC467" i="1"/>
  <c r="DE467" i="1" s="1"/>
  <c r="DC69" i="1"/>
  <c r="DC95" i="1"/>
  <c r="DB100" i="1"/>
  <c r="DC119" i="1"/>
  <c r="DE119" i="1" s="1"/>
  <c r="DC135" i="1"/>
  <c r="DE135" i="1" s="1"/>
  <c r="DB174" i="1"/>
  <c r="DD174" i="1" s="1"/>
  <c r="DF174" i="1" s="1"/>
  <c r="DC177" i="1"/>
  <c r="DE177" i="1" s="1"/>
  <c r="DC237" i="1"/>
  <c r="DE237" i="1" s="1"/>
  <c r="DC261" i="1"/>
  <c r="DE261" i="1" s="1"/>
  <c r="DC295" i="1"/>
  <c r="DE295" i="1" s="1"/>
  <c r="DC321" i="1"/>
  <c r="DE321" i="1" s="1"/>
  <c r="DC354" i="1"/>
  <c r="DE354" i="1" s="1"/>
  <c r="DC362" i="1"/>
  <c r="DE362" i="1" s="1"/>
  <c r="DC383" i="1"/>
  <c r="DE383" i="1" s="1"/>
  <c r="DB571" i="1"/>
  <c r="DD571" i="1" s="1"/>
  <c r="DF571" i="1" s="1"/>
  <c r="DC677" i="1"/>
  <c r="DE677" i="1" s="1"/>
  <c r="DD326" i="1"/>
  <c r="DF326" i="1" s="1"/>
  <c r="DD330" i="1"/>
  <c r="DF330" i="1" s="1"/>
  <c r="DD335" i="1"/>
  <c r="DF335" i="1" s="1"/>
  <c r="DD350" i="1"/>
  <c r="DF350" i="1" s="1"/>
  <c r="DD354" i="1"/>
  <c r="DF354" i="1" s="1"/>
  <c r="DD358" i="1"/>
  <c r="DF358" i="1" s="1"/>
  <c r="DD362" i="1"/>
  <c r="DF362" i="1" s="1"/>
  <c r="DD367" i="1"/>
  <c r="DF367" i="1" s="1"/>
  <c r="DD372" i="1"/>
  <c r="DF372" i="1" s="1"/>
  <c r="DD376" i="1"/>
  <c r="DF376" i="1" s="1"/>
  <c r="DD380" i="1"/>
  <c r="DF380" i="1" s="1"/>
  <c r="DD384" i="1"/>
  <c r="DF384" i="1" s="1"/>
  <c r="DD389" i="1"/>
  <c r="DF389" i="1" s="1"/>
  <c r="DD395" i="1"/>
  <c r="DF395" i="1" s="1"/>
  <c r="DD400" i="1"/>
  <c r="DF400" i="1" s="1"/>
  <c r="DD404" i="1"/>
  <c r="DF404" i="1" s="1"/>
  <c r="DD411" i="1"/>
  <c r="DF411" i="1" s="1"/>
  <c r="DD415" i="1"/>
  <c r="DF415" i="1" s="1"/>
  <c r="DD420" i="1"/>
  <c r="DF420" i="1" s="1"/>
  <c r="DD433" i="1"/>
  <c r="DF433" i="1" s="1"/>
  <c r="DD443" i="1"/>
  <c r="DF443" i="1" s="1"/>
  <c r="DD455" i="1"/>
  <c r="DF455" i="1" s="1"/>
  <c r="DD471" i="1"/>
  <c r="DF471" i="1" s="1"/>
  <c r="DB495" i="1"/>
  <c r="DD495" i="1" s="1"/>
  <c r="DF495" i="1" s="1"/>
  <c r="DC84" i="1"/>
  <c r="DB92" i="1"/>
  <c r="DC100" i="1"/>
  <c r="DB123" i="1"/>
  <c r="DD123" i="1" s="1"/>
  <c r="DF123" i="1" s="1"/>
  <c r="DC125" i="1"/>
  <c r="DE125" i="1" s="1"/>
  <c r="DB137" i="1"/>
  <c r="DD137" i="1" s="1"/>
  <c r="DF137" i="1" s="1"/>
  <c r="DC167" i="1"/>
  <c r="DE167" i="1" s="1"/>
  <c r="DC182" i="1"/>
  <c r="DE182" i="1" s="1"/>
  <c r="DC186" i="1"/>
  <c r="DE186" i="1" s="1"/>
  <c r="DC209" i="1"/>
  <c r="DE209" i="1" s="1"/>
  <c r="DB226" i="1"/>
  <c r="DD226" i="1" s="1"/>
  <c r="DF226" i="1" s="1"/>
  <c r="DB234" i="1"/>
  <c r="DD234" i="1" s="1"/>
  <c r="DF234" i="1" s="1"/>
  <c r="DB259" i="1"/>
  <c r="DD259" i="1" s="1"/>
  <c r="DF259" i="1" s="1"/>
  <c r="DC279" i="1"/>
  <c r="DE279" i="1" s="1"/>
  <c r="DB296" i="1"/>
  <c r="DD296" i="1" s="1"/>
  <c r="DF296" i="1" s="1"/>
  <c r="DB315" i="1"/>
  <c r="DD315" i="1" s="1"/>
  <c r="DF315" i="1" s="1"/>
  <c r="DB325" i="1"/>
  <c r="DD325" i="1" s="1"/>
  <c r="DF325" i="1" s="1"/>
  <c r="DC372" i="1"/>
  <c r="DE372" i="1" s="1"/>
  <c r="DC447" i="1"/>
  <c r="DE447" i="1" s="1"/>
  <c r="DB537" i="1"/>
  <c r="DD537" i="1" s="1"/>
  <c r="DF537" i="1" s="1"/>
  <c r="DB27" i="1"/>
  <c r="DB121" i="1"/>
  <c r="DD121" i="1" s="1"/>
  <c r="DF121" i="1" s="1"/>
  <c r="DC123" i="1"/>
  <c r="DE123" i="1" s="1"/>
  <c r="DB162" i="1"/>
  <c r="DD162" i="1" s="1"/>
  <c r="DF162" i="1" s="1"/>
  <c r="DC192" i="1"/>
  <c r="DE192" i="1" s="1"/>
  <c r="DB198" i="1"/>
  <c r="DD198" i="1" s="1"/>
  <c r="DF198" i="1" s="1"/>
  <c r="DB207" i="1"/>
  <c r="DD207" i="1" s="1"/>
  <c r="DF207" i="1" s="1"/>
  <c r="DB217" i="1"/>
  <c r="DD217" i="1" s="1"/>
  <c r="DF217" i="1" s="1"/>
  <c r="DC220" i="1"/>
  <c r="DE220" i="1" s="1"/>
  <c r="DC226" i="1"/>
  <c r="DE226" i="1" s="1"/>
  <c r="DC230" i="1"/>
  <c r="DE230" i="1" s="1"/>
  <c r="DB232" i="1"/>
  <c r="DD232" i="1" s="1"/>
  <c r="DF232" i="1" s="1"/>
  <c r="DB238" i="1"/>
  <c r="DD238" i="1" s="1"/>
  <c r="DF238" i="1" s="1"/>
  <c r="DC242" i="1"/>
  <c r="DE242" i="1" s="1"/>
  <c r="DC244" i="1"/>
  <c r="DE244" i="1" s="1"/>
  <c r="DC255" i="1"/>
  <c r="DE255" i="1" s="1"/>
  <c r="DB257" i="1"/>
  <c r="DD257" i="1" s="1"/>
  <c r="DF257" i="1" s="1"/>
  <c r="DB262" i="1"/>
  <c r="DD262" i="1" s="1"/>
  <c r="DF262" i="1" s="1"/>
  <c r="DC268" i="1"/>
  <c r="DC270" i="1"/>
  <c r="DE270" i="1" s="1"/>
  <c r="DC273" i="1"/>
  <c r="DE273" i="1" s="1"/>
  <c r="DB275" i="1"/>
  <c r="DD275" i="1" s="1"/>
  <c r="DF275" i="1" s="1"/>
  <c r="DB277" i="1"/>
  <c r="DD277" i="1" s="1"/>
  <c r="DF277" i="1" s="1"/>
  <c r="DB287" i="1"/>
  <c r="DB304" i="1"/>
  <c r="DD304" i="1" s="1"/>
  <c r="DF304" i="1" s="1"/>
  <c r="DC322" i="1"/>
  <c r="DE322" i="1" s="1"/>
  <c r="DC325" i="1"/>
  <c r="DE325" i="1" s="1"/>
  <c r="DB329" i="1"/>
  <c r="DD329" i="1" s="1"/>
  <c r="DF329" i="1" s="1"/>
  <c r="DC380" i="1"/>
  <c r="DE380" i="1" s="1"/>
  <c r="DC395" i="1"/>
  <c r="DE395" i="1" s="1"/>
  <c r="DB483" i="1"/>
  <c r="DD483" i="1" s="1"/>
  <c r="DF483" i="1" s="1"/>
  <c r="DC508" i="1"/>
  <c r="DE508" i="1" s="1"/>
  <c r="DC515" i="1"/>
  <c r="DE515" i="1" s="1"/>
  <c r="DB39" i="1"/>
  <c r="DC50" i="1"/>
  <c r="DC68" i="1"/>
  <c r="DC86" i="1"/>
  <c r="DC104" i="1"/>
  <c r="DE104" i="1" s="1"/>
  <c r="DB124" i="1"/>
  <c r="DD124" i="1" s="1"/>
  <c r="DF124" i="1" s="1"/>
  <c r="DC169" i="1"/>
  <c r="DE169" i="1" s="1"/>
  <c r="DB175" i="1"/>
  <c r="DD175" i="1" s="1"/>
  <c r="DF175" i="1" s="1"/>
  <c r="DC184" i="1"/>
  <c r="DE184" i="1" s="1"/>
  <c r="DC196" i="1"/>
  <c r="DE196" i="1" s="1"/>
  <c r="DC201" i="1"/>
  <c r="DE201" i="1" s="1"/>
  <c r="DC203" i="1"/>
  <c r="DE203" i="1" s="1"/>
  <c r="DC227" i="1"/>
  <c r="DE227" i="1" s="1"/>
  <c r="DC250" i="1"/>
  <c r="DC271" i="1"/>
  <c r="DE271" i="1" s="1"/>
  <c r="DC293" i="1"/>
  <c r="DE293" i="1" s="1"/>
  <c r="DB305" i="1"/>
  <c r="DD305" i="1" s="1"/>
  <c r="DF305" i="1" s="1"/>
  <c r="DB316" i="1"/>
  <c r="DD316" i="1" s="1"/>
  <c r="DF316" i="1" s="1"/>
  <c r="DB401" i="1"/>
  <c r="DD401" i="1" s="1"/>
  <c r="DF401" i="1" s="1"/>
  <c r="DC415" i="1"/>
  <c r="DE415" i="1" s="1"/>
  <c r="DB550" i="1"/>
  <c r="DC565" i="1"/>
  <c r="DE565" i="1" s="1"/>
  <c r="DB672" i="1"/>
  <c r="DD525" i="1"/>
  <c r="DF525" i="1" s="1"/>
  <c r="DD533" i="1"/>
  <c r="DF533" i="1" s="1"/>
  <c r="DD542" i="1"/>
  <c r="DF542" i="1" s="1"/>
  <c r="DD556" i="1"/>
  <c r="DC25" i="1"/>
  <c r="DC39" i="1"/>
  <c r="DB93" i="1"/>
  <c r="DC117" i="1"/>
  <c r="DE117" i="1" s="1"/>
  <c r="DC133" i="1"/>
  <c r="DE133" i="1" s="1"/>
  <c r="DC138" i="1"/>
  <c r="DE138" i="1" s="1"/>
  <c r="DC155" i="1"/>
  <c r="DE155" i="1" s="1"/>
  <c r="DC175" i="1"/>
  <c r="DE175" i="1" s="1"/>
  <c r="DB185" i="1"/>
  <c r="DD185" i="1" s="1"/>
  <c r="DF185" i="1" s="1"/>
  <c r="DC199" i="1"/>
  <c r="DE199" i="1" s="1"/>
  <c r="DB223" i="1"/>
  <c r="DD223" i="1" s="1"/>
  <c r="DF223" i="1" s="1"/>
  <c r="DB236" i="1"/>
  <c r="DD236" i="1" s="1"/>
  <c r="DF236" i="1" s="1"/>
  <c r="DB243" i="1"/>
  <c r="DD243" i="1" s="1"/>
  <c r="DF243" i="1" s="1"/>
  <c r="DB260" i="1"/>
  <c r="DD260" i="1" s="1"/>
  <c r="DF260" i="1" s="1"/>
  <c r="DB269" i="1"/>
  <c r="DD269" i="1" s="1"/>
  <c r="DF269" i="1" s="1"/>
  <c r="DC288" i="1"/>
  <c r="DE288" i="1" s="1"/>
  <c r="DC305" i="1"/>
  <c r="DE305" i="1" s="1"/>
  <c r="DB320" i="1"/>
  <c r="DD320" i="1" s="1"/>
  <c r="DF320" i="1" s="1"/>
  <c r="DC340" i="1"/>
  <c r="DE340" i="1" s="1"/>
  <c r="DB365" i="1"/>
  <c r="DD365" i="1" s="1"/>
  <c r="DF365" i="1" s="1"/>
  <c r="DB386" i="1"/>
  <c r="DD386" i="1" s="1"/>
  <c r="DF386" i="1" s="1"/>
  <c r="DB412" i="1"/>
  <c r="DD412" i="1" s="1"/>
  <c r="DF412" i="1" s="1"/>
  <c r="DC470" i="1"/>
  <c r="DE470" i="1" s="1"/>
  <c r="DB539" i="1"/>
  <c r="DD539" i="1" s="1"/>
  <c r="DF539" i="1" s="1"/>
  <c r="DE529" i="1"/>
  <c r="DE533" i="1"/>
  <c r="DE537" i="1"/>
  <c r="DC51" i="1"/>
  <c r="DC79" i="1"/>
  <c r="DC93" i="1"/>
  <c r="DB122" i="1"/>
  <c r="DD122" i="1" s="1"/>
  <c r="DF122" i="1" s="1"/>
  <c r="DB127" i="1"/>
  <c r="DD127" i="1" s="1"/>
  <c r="DF127" i="1" s="1"/>
  <c r="DB165" i="1"/>
  <c r="DD165" i="1" s="1"/>
  <c r="DF165" i="1" s="1"/>
  <c r="DC171" i="1"/>
  <c r="DE171" i="1" s="1"/>
  <c r="DB208" i="1"/>
  <c r="DD208" i="1" s="1"/>
  <c r="DF208" i="1" s="1"/>
  <c r="DB218" i="1"/>
  <c r="DD218" i="1" s="1"/>
  <c r="DF218" i="1" s="1"/>
  <c r="DB228" i="1"/>
  <c r="DD228" i="1" s="1"/>
  <c r="DF228" i="1" s="1"/>
  <c r="DC233" i="1"/>
  <c r="DE233" i="1" s="1"/>
  <c r="DC236" i="1"/>
  <c r="DE236" i="1" s="1"/>
  <c r="DC239" i="1"/>
  <c r="DE239" i="1" s="1"/>
  <c r="DB241" i="1"/>
  <c r="DD241" i="1" s="1"/>
  <c r="DF241" i="1" s="1"/>
  <c r="DC258" i="1"/>
  <c r="DE258" i="1" s="1"/>
  <c r="DC260" i="1"/>
  <c r="DE260" i="1" s="1"/>
  <c r="DC263" i="1"/>
  <c r="DE263" i="1" s="1"/>
  <c r="DB265" i="1"/>
  <c r="DB278" i="1"/>
  <c r="DD278" i="1" s="1"/>
  <c r="DF278" i="1" s="1"/>
  <c r="DB286" i="1"/>
  <c r="DD286" i="1" s="1"/>
  <c r="DF286" i="1" s="1"/>
  <c r="DC302" i="1"/>
  <c r="DE302" i="1" s="1"/>
  <c r="DB317" i="1"/>
  <c r="DD317" i="1" s="1"/>
  <c r="DF317" i="1" s="1"/>
  <c r="DC345" i="1"/>
  <c r="DE345" i="1" s="1"/>
  <c r="DC357" i="1"/>
  <c r="DE357" i="1" s="1"/>
  <c r="DB375" i="1"/>
  <c r="DD375" i="1" s="1"/>
  <c r="DF375" i="1" s="1"/>
  <c r="DC535" i="1"/>
  <c r="DE535" i="1" s="1"/>
  <c r="DC287" i="1"/>
  <c r="DC291" i="1"/>
  <c r="DE291" i="1" s="1"/>
  <c r="DB311" i="1"/>
  <c r="DD311" i="1" s="1"/>
  <c r="DF311" i="1" s="1"/>
  <c r="DC314" i="1"/>
  <c r="DE314" i="1" s="1"/>
  <c r="DC316" i="1"/>
  <c r="DE316" i="1" s="1"/>
  <c r="DC324" i="1"/>
  <c r="DE324" i="1" s="1"/>
  <c r="DC332" i="1"/>
  <c r="DE332" i="1" s="1"/>
  <c r="DC342" i="1"/>
  <c r="DE342" i="1" s="1"/>
  <c r="DB345" i="1"/>
  <c r="DD345" i="1" s="1"/>
  <c r="DF345" i="1" s="1"/>
  <c r="DB357" i="1"/>
  <c r="DD357" i="1" s="1"/>
  <c r="DF357" i="1" s="1"/>
  <c r="DC364" i="1"/>
  <c r="DE364" i="1" s="1"/>
  <c r="DC374" i="1"/>
  <c r="DE374" i="1" s="1"/>
  <c r="DB383" i="1"/>
  <c r="DD383" i="1" s="1"/>
  <c r="DF383" i="1" s="1"/>
  <c r="DB421" i="1"/>
  <c r="DD421" i="1" s="1"/>
  <c r="DF421" i="1" s="1"/>
  <c r="DC425" i="1"/>
  <c r="DE425" i="1" s="1"/>
  <c r="DB434" i="1"/>
  <c r="DD434" i="1" s="1"/>
  <c r="DF434" i="1" s="1"/>
  <c r="DC439" i="1"/>
  <c r="DE439" i="1" s="1"/>
  <c r="DB454" i="1"/>
  <c r="DD454" i="1" s="1"/>
  <c r="DF454" i="1" s="1"/>
  <c r="DB467" i="1"/>
  <c r="DD467" i="1" s="1"/>
  <c r="DF467" i="1" s="1"/>
  <c r="DB470" i="1"/>
  <c r="DD470" i="1" s="1"/>
  <c r="DF470" i="1" s="1"/>
  <c r="DC479" i="1"/>
  <c r="DE479" i="1" s="1"/>
  <c r="DB498" i="1"/>
  <c r="DD498" i="1" s="1"/>
  <c r="DF498" i="1" s="1"/>
  <c r="DB502" i="1"/>
  <c r="DD502" i="1" s="1"/>
  <c r="DF502" i="1" s="1"/>
  <c r="DB515" i="1"/>
  <c r="DD515" i="1" s="1"/>
  <c r="DF515" i="1" s="1"/>
  <c r="DC519" i="1"/>
  <c r="DE519" i="1" s="1"/>
  <c r="DB530" i="1"/>
  <c r="DD530" i="1" s="1"/>
  <c r="DF530" i="1" s="1"/>
  <c r="DB565" i="1"/>
  <c r="DD565" i="1" s="1"/>
  <c r="DF565" i="1" s="1"/>
  <c r="DC570" i="1"/>
  <c r="DE570" i="1" s="1"/>
  <c r="DC668" i="1"/>
  <c r="DE668" i="1" s="1"/>
  <c r="DC671" i="1"/>
  <c r="DE671" i="1" s="1"/>
  <c r="DB677" i="1"/>
  <c r="DD677" i="1" s="1"/>
  <c r="DC330" i="1"/>
  <c r="DE330" i="1" s="1"/>
  <c r="DC333" i="1"/>
  <c r="DE333" i="1" s="1"/>
  <c r="DB338" i="1"/>
  <c r="DD338" i="1" s="1"/>
  <c r="DF338" i="1" s="1"/>
  <c r="DC365" i="1"/>
  <c r="DE365" i="1" s="1"/>
  <c r="DB370" i="1"/>
  <c r="DD370" i="1" s="1"/>
  <c r="DF370" i="1" s="1"/>
  <c r="DC375" i="1"/>
  <c r="DE375" i="1" s="1"/>
  <c r="DB378" i="1"/>
  <c r="DD378" i="1" s="1"/>
  <c r="DF378" i="1" s="1"/>
  <c r="DB399" i="1"/>
  <c r="DD399" i="1" s="1"/>
  <c r="DF399" i="1" s="1"/>
  <c r="DB419" i="1"/>
  <c r="DD419" i="1" s="1"/>
  <c r="DF419" i="1" s="1"/>
  <c r="DB431" i="1"/>
  <c r="DD431" i="1" s="1"/>
  <c r="DF431" i="1" s="1"/>
  <c r="DB442" i="1"/>
  <c r="DD442" i="1" s="1"/>
  <c r="DF442" i="1" s="1"/>
  <c r="DB450" i="1"/>
  <c r="DD450" i="1" s="1"/>
  <c r="DF450" i="1" s="1"/>
  <c r="DB452" i="1"/>
  <c r="DD452" i="1" s="1"/>
  <c r="DF452" i="1" s="1"/>
  <c r="DB464" i="1"/>
  <c r="DD464" i="1" s="1"/>
  <c r="DF464" i="1" s="1"/>
  <c r="DB468" i="1"/>
  <c r="DD468" i="1" s="1"/>
  <c r="DF468" i="1" s="1"/>
  <c r="DB475" i="1"/>
  <c r="DD475" i="1" s="1"/>
  <c r="DF475" i="1" s="1"/>
  <c r="DC483" i="1"/>
  <c r="DE483" i="1" s="1"/>
  <c r="DB491" i="1"/>
  <c r="DD491" i="1" s="1"/>
  <c r="DF491" i="1" s="1"/>
  <c r="DC495" i="1"/>
  <c r="DE495" i="1" s="1"/>
  <c r="DB506" i="1"/>
  <c r="DD506" i="1" s="1"/>
  <c r="DF506" i="1" s="1"/>
  <c r="DB510" i="1"/>
  <c r="DD510" i="1" s="1"/>
  <c r="DF510" i="1" s="1"/>
  <c r="DB523" i="1"/>
  <c r="DD523" i="1" s="1"/>
  <c r="DF523" i="1" s="1"/>
  <c r="DC527" i="1"/>
  <c r="DE527" i="1" s="1"/>
  <c r="DC539" i="1"/>
  <c r="DE539" i="1" s="1"/>
  <c r="DB543" i="1"/>
  <c r="DD543" i="1" s="1"/>
  <c r="DF543" i="1" s="1"/>
  <c r="DC550" i="1"/>
  <c r="DE550" i="1" s="1"/>
  <c r="DB561" i="1"/>
  <c r="DD561" i="1" s="1"/>
  <c r="DF561" i="1" s="1"/>
  <c r="B561" i="1" s="1"/>
  <c r="DB568" i="1"/>
  <c r="DD568" i="1" s="1"/>
  <c r="DF568" i="1" s="1"/>
  <c r="DC571" i="1"/>
  <c r="DE571" i="1" s="1"/>
  <c r="DB669" i="1"/>
  <c r="DD669" i="1" s="1"/>
  <c r="DF669" i="1" s="1"/>
  <c r="DC672" i="1"/>
  <c r="DE672" i="1" s="1"/>
  <c r="DB675" i="1"/>
  <c r="DB678" i="1"/>
  <c r="DD678" i="1" s="1"/>
  <c r="DB343" i="1"/>
  <c r="DD343" i="1" s="1"/>
  <c r="DF343" i="1" s="1"/>
  <c r="DC350" i="1"/>
  <c r="DE350" i="1" s="1"/>
  <c r="DB355" i="1"/>
  <c r="DD355" i="1" s="1"/>
  <c r="DF355" i="1" s="1"/>
  <c r="DC358" i="1"/>
  <c r="DE358" i="1" s="1"/>
  <c r="DB381" i="1"/>
  <c r="DD381" i="1" s="1"/>
  <c r="DF381" i="1" s="1"/>
  <c r="DC384" i="1"/>
  <c r="DE384" i="1" s="1"/>
  <c r="DC399" i="1"/>
  <c r="DE399" i="1" s="1"/>
  <c r="DB408" i="1"/>
  <c r="DD408" i="1" s="1"/>
  <c r="DF408" i="1" s="1"/>
  <c r="DC419" i="1"/>
  <c r="DE419" i="1" s="1"/>
  <c r="DB422" i="1"/>
  <c r="DD422" i="1" s="1"/>
  <c r="DF422" i="1" s="1"/>
  <c r="DC431" i="1"/>
  <c r="DE431" i="1" s="1"/>
  <c r="DB437" i="1"/>
  <c r="DD437" i="1" s="1"/>
  <c r="DF437" i="1" s="1"/>
  <c r="DC442" i="1"/>
  <c r="DE442" i="1" s="1"/>
  <c r="DC452" i="1"/>
  <c r="DE452" i="1" s="1"/>
  <c r="DB459" i="1"/>
  <c r="DD459" i="1" s="1"/>
  <c r="DF459" i="1" s="1"/>
  <c r="DB462" i="1"/>
  <c r="DD462" i="1" s="1"/>
  <c r="DF462" i="1" s="1"/>
  <c r="DC468" i="1"/>
  <c r="DE468" i="1" s="1"/>
  <c r="DC471" i="1"/>
  <c r="DE471" i="1" s="1"/>
  <c r="DC475" i="1"/>
  <c r="DE475" i="1" s="1"/>
  <c r="DB480" i="1"/>
  <c r="DD480" i="1" s="1"/>
  <c r="DF480" i="1" s="1"/>
  <c r="DC491" i="1"/>
  <c r="DE491" i="1" s="1"/>
  <c r="DC516" i="1"/>
  <c r="DE516" i="1" s="1"/>
  <c r="DC523" i="1"/>
  <c r="DE523" i="1" s="1"/>
  <c r="DB552" i="1"/>
  <c r="DC559" i="1"/>
  <c r="DE559" i="1" s="1"/>
  <c r="DC561" i="1"/>
  <c r="DE561" i="1" s="1"/>
  <c r="DC568" i="1"/>
  <c r="DE568" i="1" s="1"/>
  <c r="DB572" i="1"/>
  <c r="DD572" i="1" s="1"/>
  <c r="DF572" i="1" s="1"/>
  <c r="DC669" i="1"/>
  <c r="DE669" i="1" s="1"/>
  <c r="DC678" i="1"/>
  <c r="DE678" i="1" s="1"/>
  <c r="DB313" i="1"/>
  <c r="DD313" i="1" s="1"/>
  <c r="DF313" i="1" s="1"/>
  <c r="DC318" i="1"/>
  <c r="DE318" i="1" s="1"/>
  <c r="DB323" i="1"/>
  <c r="DD323" i="1" s="1"/>
  <c r="DF323" i="1" s="1"/>
  <c r="DC326" i="1"/>
  <c r="DE326" i="1" s="1"/>
  <c r="DB331" i="1"/>
  <c r="DD331" i="1" s="1"/>
  <c r="DF331" i="1" s="1"/>
  <c r="DC335" i="1"/>
  <c r="DE335" i="1" s="1"/>
  <c r="DB363" i="1"/>
  <c r="DD363" i="1" s="1"/>
  <c r="DF363" i="1" s="1"/>
  <c r="DC367" i="1"/>
  <c r="DE367" i="1" s="1"/>
  <c r="DB373" i="1"/>
  <c r="DD373" i="1" s="1"/>
  <c r="DF373" i="1" s="1"/>
  <c r="DC376" i="1"/>
  <c r="DE376" i="1" s="1"/>
  <c r="DB387" i="1"/>
  <c r="DD387" i="1" s="1"/>
  <c r="DF387" i="1" s="1"/>
  <c r="DB392" i="1"/>
  <c r="DD392" i="1" s="1"/>
  <c r="DF392" i="1" s="1"/>
  <c r="DB402" i="1"/>
  <c r="DD402" i="1" s="1"/>
  <c r="DF402" i="1" s="1"/>
  <c r="DC408" i="1"/>
  <c r="DE408" i="1" s="1"/>
  <c r="DB413" i="1"/>
  <c r="DD413" i="1" s="1"/>
  <c r="DF413" i="1" s="1"/>
  <c r="DC422" i="1"/>
  <c r="DE422" i="1" s="1"/>
  <c r="DC437" i="1"/>
  <c r="DE437" i="1" s="1"/>
  <c r="DB445" i="1"/>
  <c r="DD445" i="1" s="1"/>
  <c r="DF445" i="1" s="1"/>
  <c r="DB448" i="1"/>
  <c r="DD448" i="1" s="1"/>
  <c r="DF448" i="1" s="1"/>
  <c r="DB453" i="1"/>
  <c r="DD453" i="1" s="1"/>
  <c r="DF453" i="1" s="1"/>
  <c r="DC455" i="1"/>
  <c r="DE455" i="1" s="1"/>
  <c r="DC459" i="1"/>
  <c r="DE459" i="1" s="1"/>
  <c r="DB466" i="1"/>
  <c r="DD466" i="1" s="1"/>
  <c r="DF466" i="1" s="1"/>
  <c r="DB469" i="1"/>
  <c r="DD469" i="1" s="1"/>
  <c r="DF469" i="1" s="1"/>
  <c r="DB478" i="1"/>
  <c r="DD478" i="1" s="1"/>
  <c r="DF478" i="1" s="1"/>
  <c r="DC484" i="1"/>
  <c r="DE484" i="1" s="1"/>
  <c r="DB488" i="1"/>
  <c r="DD488" i="1" s="1"/>
  <c r="DF488" i="1" s="1"/>
  <c r="DB499" i="1"/>
  <c r="DD499" i="1" s="1"/>
  <c r="DF499" i="1" s="1"/>
  <c r="DC503" i="1"/>
  <c r="DE503" i="1" s="1"/>
  <c r="DB514" i="1"/>
  <c r="DD514" i="1" s="1"/>
  <c r="DF514" i="1" s="1"/>
  <c r="DB518" i="1"/>
  <c r="DD518" i="1" s="1"/>
  <c r="DF518" i="1" s="1"/>
  <c r="DB531" i="1"/>
  <c r="DD531" i="1" s="1"/>
  <c r="DF531" i="1" s="1"/>
  <c r="DC540" i="1"/>
  <c r="DE540" i="1" s="1"/>
  <c r="DC552" i="1"/>
  <c r="DE552" i="1" s="1"/>
  <c r="DB562" i="1"/>
  <c r="DD562" i="1" s="1"/>
  <c r="DF562" i="1" s="1"/>
  <c r="DC572" i="1"/>
  <c r="DE572" i="1" s="1"/>
  <c r="DB667" i="1"/>
  <c r="DD667" i="1" s="1"/>
  <c r="DF667" i="1" s="1"/>
  <c r="DC673" i="1"/>
  <c r="DE673" i="1" s="1"/>
  <c r="DB679" i="1"/>
  <c r="DD679" i="1" s="1"/>
  <c r="DC304" i="1"/>
  <c r="DE304" i="1" s="1"/>
  <c r="DC313" i="1"/>
  <c r="DE313" i="1" s="1"/>
  <c r="DB321" i="1"/>
  <c r="DD321" i="1" s="1"/>
  <c r="DF321" i="1" s="1"/>
  <c r="DB340" i="1"/>
  <c r="DD340" i="1" s="1"/>
  <c r="DF340" i="1" s="1"/>
  <c r="DB353" i="1"/>
  <c r="DD353" i="1" s="1"/>
  <c r="DF353" i="1" s="1"/>
  <c r="DB361" i="1"/>
  <c r="DD361" i="1" s="1"/>
  <c r="DF361" i="1" s="1"/>
  <c r="DB379" i="1"/>
  <c r="DD379" i="1" s="1"/>
  <c r="DF379" i="1" s="1"/>
  <c r="DC387" i="1"/>
  <c r="DE387" i="1" s="1"/>
  <c r="DC392" i="1"/>
  <c r="DE392" i="1" s="1"/>
  <c r="DC402" i="1"/>
  <c r="DE402" i="1" s="1"/>
  <c r="DC413" i="1"/>
  <c r="DE413" i="1" s="1"/>
  <c r="DC420" i="1"/>
  <c r="DE420" i="1" s="1"/>
  <c r="DB423" i="1"/>
  <c r="DD423" i="1" s="1"/>
  <c r="DF423" i="1" s="1"/>
  <c r="DB438" i="1"/>
  <c r="DD438" i="1" s="1"/>
  <c r="DF438" i="1" s="1"/>
  <c r="DC445" i="1"/>
  <c r="DE445" i="1" s="1"/>
  <c r="DC448" i="1"/>
  <c r="DE448" i="1" s="1"/>
  <c r="DB460" i="1"/>
  <c r="DD460" i="1" s="1"/>
  <c r="DF460" i="1" s="1"/>
  <c r="DB472" i="1"/>
  <c r="DD472" i="1" s="1"/>
  <c r="DF472" i="1" s="1"/>
  <c r="DB476" i="1"/>
  <c r="DD476" i="1" s="1"/>
  <c r="DF476" i="1" s="1"/>
  <c r="DB482" i="1"/>
  <c r="DD482" i="1" s="1"/>
  <c r="DF482" i="1" s="1"/>
  <c r="DB486" i="1"/>
  <c r="DD486" i="1" s="1"/>
  <c r="DF486" i="1" s="1"/>
  <c r="DC492" i="1"/>
  <c r="DE492" i="1" s="1"/>
  <c r="DC499" i="1"/>
  <c r="DE499" i="1" s="1"/>
  <c r="DC524" i="1"/>
  <c r="DE524" i="1" s="1"/>
  <c r="DC531" i="1"/>
  <c r="DE531" i="1" s="1"/>
  <c r="DB534" i="1"/>
  <c r="DD534" i="1" s="1"/>
  <c r="DF534" i="1" s="1"/>
  <c r="DB538" i="1"/>
  <c r="DD538" i="1" s="1"/>
  <c r="DF538" i="1" s="1"/>
  <c r="DC562" i="1"/>
  <c r="DE562" i="1" s="1"/>
  <c r="DB569" i="1"/>
  <c r="DD569" i="1" s="1"/>
  <c r="DF569" i="1" s="1"/>
  <c r="DB573" i="1"/>
  <c r="DD573" i="1" s="1"/>
  <c r="DF573" i="1" s="1"/>
  <c r="DB670" i="1"/>
  <c r="DD670" i="1" s="1"/>
  <c r="DF670" i="1" s="1"/>
  <c r="DB676" i="1"/>
  <c r="DD676" i="1" s="1"/>
  <c r="DC679" i="1"/>
  <c r="DE679" i="1" s="1"/>
  <c r="DB344" i="1"/>
  <c r="DD344" i="1" s="1"/>
  <c r="DF344" i="1" s="1"/>
  <c r="B344" i="1" s="1"/>
  <c r="DC353" i="1"/>
  <c r="DE353" i="1" s="1"/>
  <c r="DB356" i="1"/>
  <c r="DD356" i="1" s="1"/>
  <c r="DF356" i="1" s="1"/>
  <c r="DC361" i="1"/>
  <c r="DE361" i="1" s="1"/>
  <c r="DB371" i="1"/>
  <c r="DD371" i="1" s="1"/>
  <c r="DF371" i="1" s="1"/>
  <c r="DC379" i="1"/>
  <c r="DE379" i="1" s="1"/>
  <c r="DB382" i="1"/>
  <c r="DD382" i="1" s="1"/>
  <c r="DF382" i="1" s="1"/>
  <c r="DB394" i="1"/>
  <c r="DD394" i="1" s="1"/>
  <c r="DF394" i="1" s="1"/>
  <c r="DC400" i="1"/>
  <c r="DE400" i="1" s="1"/>
  <c r="DB403" i="1"/>
  <c r="DD403" i="1" s="1"/>
  <c r="DF403" i="1" s="1"/>
  <c r="DB414" i="1"/>
  <c r="DD414" i="1" s="1"/>
  <c r="DF414" i="1" s="1"/>
  <c r="DC423" i="1"/>
  <c r="DE423" i="1" s="1"/>
  <c r="DB429" i="1"/>
  <c r="DD429" i="1" s="1"/>
  <c r="DF429" i="1" s="1"/>
  <c r="DC433" i="1"/>
  <c r="DE433" i="1" s="1"/>
  <c r="DC438" i="1"/>
  <c r="DE438" i="1" s="1"/>
  <c r="DB441" i="1"/>
  <c r="DD441" i="1" s="1"/>
  <c r="DF441" i="1" s="1"/>
  <c r="DC443" i="1"/>
  <c r="DE443" i="1" s="1"/>
  <c r="DB446" i="1"/>
  <c r="DD446" i="1" s="1"/>
  <c r="DF446" i="1" s="1"/>
  <c r="DB451" i="1"/>
  <c r="DD451" i="1" s="1"/>
  <c r="DF451" i="1" s="1"/>
  <c r="DB456" i="1"/>
  <c r="DD456" i="1" s="1"/>
  <c r="DF456" i="1" s="1"/>
  <c r="DC460" i="1"/>
  <c r="DE460" i="1" s="1"/>
  <c r="DB474" i="1"/>
  <c r="DD474" i="1" s="1"/>
  <c r="DF474" i="1" s="1"/>
  <c r="DC476" i="1"/>
  <c r="DE476" i="1" s="1"/>
  <c r="DB490" i="1"/>
  <c r="DD490" i="1" s="1"/>
  <c r="DF490" i="1" s="1"/>
  <c r="DB494" i="1"/>
  <c r="DD494" i="1" s="1"/>
  <c r="DF494" i="1" s="1"/>
  <c r="DB507" i="1"/>
  <c r="DD507" i="1" s="1"/>
  <c r="DF507" i="1" s="1"/>
  <c r="DC511" i="1"/>
  <c r="DE511" i="1" s="1"/>
  <c r="DB522" i="1"/>
  <c r="DD522" i="1" s="1"/>
  <c r="DF522" i="1" s="1"/>
  <c r="DB526" i="1"/>
  <c r="DD526" i="1" s="1"/>
  <c r="DF526" i="1" s="1"/>
  <c r="DC545" i="1"/>
  <c r="DE545" i="1" s="1"/>
  <c r="DB548" i="1"/>
  <c r="DC554" i="1"/>
  <c r="DE554" i="1" s="1"/>
  <c r="DB560" i="1"/>
  <c r="DD560" i="1" s="1"/>
  <c r="DF560" i="1" s="1"/>
  <c r="B560" i="1" s="1"/>
  <c r="DB563" i="1"/>
  <c r="DD563" i="1" s="1"/>
  <c r="DF563" i="1" s="1"/>
  <c r="DC569" i="1"/>
  <c r="DE569" i="1" s="1"/>
  <c r="DC573" i="1"/>
  <c r="DE573" i="1" s="1"/>
  <c r="DC670" i="1"/>
  <c r="DE670" i="1" s="1"/>
  <c r="DC676" i="1"/>
  <c r="DE676" i="1" s="1"/>
  <c r="DB680" i="1"/>
  <c r="DD680" i="1" s="1"/>
  <c r="DB324" i="1"/>
  <c r="DD324" i="1" s="1"/>
  <c r="DF324" i="1" s="1"/>
  <c r="DC329" i="1"/>
  <c r="DE329" i="1" s="1"/>
  <c r="DB332" i="1"/>
  <c r="DD332" i="1" s="1"/>
  <c r="DF332" i="1" s="1"/>
  <c r="DC344" i="1"/>
  <c r="DE344" i="1" s="1"/>
  <c r="DC356" i="1"/>
  <c r="DE356" i="1" s="1"/>
  <c r="DB364" i="1"/>
  <c r="DD364" i="1" s="1"/>
  <c r="DF364" i="1" s="1"/>
  <c r="DC371" i="1"/>
  <c r="DE371" i="1" s="1"/>
  <c r="DB374" i="1"/>
  <c r="DD374" i="1" s="1"/>
  <c r="DF374" i="1" s="1"/>
  <c r="DC382" i="1"/>
  <c r="DE382" i="1" s="1"/>
  <c r="DC389" i="1"/>
  <c r="DE389" i="1" s="1"/>
  <c r="DC394" i="1"/>
  <c r="DE394" i="1" s="1"/>
  <c r="DB397" i="1"/>
  <c r="DD397" i="1" s="1"/>
  <c r="DF397" i="1" s="1"/>
  <c r="DC403" i="1"/>
  <c r="DE403" i="1" s="1"/>
  <c r="DB406" i="1"/>
  <c r="DD406" i="1" s="1"/>
  <c r="DF406" i="1" s="1"/>
  <c r="DC411" i="1"/>
  <c r="DE411" i="1" s="1"/>
  <c r="DC414" i="1"/>
  <c r="DE414" i="1" s="1"/>
  <c r="DB418" i="1"/>
  <c r="DD418" i="1" s="1"/>
  <c r="DF418" i="1" s="1"/>
  <c r="DC446" i="1"/>
  <c r="DE446" i="1" s="1"/>
  <c r="DB449" i="1"/>
  <c r="DD449" i="1" s="1"/>
  <c r="DF449" i="1" s="1"/>
  <c r="DB458" i="1"/>
  <c r="DD458" i="1" s="1"/>
  <c r="DF458" i="1" s="1"/>
  <c r="DB461" i="1"/>
  <c r="DD461" i="1" s="1"/>
  <c r="DF461" i="1" s="1"/>
  <c r="DC463" i="1"/>
  <c r="DE463" i="1" s="1"/>
  <c r="DC500" i="1"/>
  <c r="DE500" i="1" s="1"/>
  <c r="DC507" i="1"/>
  <c r="DE507" i="1" s="1"/>
  <c r="DC532" i="1"/>
  <c r="DE532" i="1" s="1"/>
  <c r="DC563" i="1"/>
  <c r="DE563" i="1" s="1"/>
  <c r="DB567" i="1"/>
  <c r="DD567" i="1" s="1"/>
  <c r="DF567" i="1" s="1"/>
  <c r="DB570" i="1"/>
  <c r="DD570" i="1" s="1"/>
  <c r="DF570" i="1" s="1"/>
  <c r="DB668" i="1"/>
  <c r="DD668" i="1" s="1"/>
  <c r="DF668" i="1" s="1"/>
  <c r="DB671" i="1"/>
  <c r="DC680" i="1"/>
  <c r="DE680" i="1" s="1"/>
  <c r="F14" i="100" l="1"/>
  <c r="DF546" i="1"/>
  <c r="B546" i="1" s="1"/>
  <c r="F14" i="99"/>
  <c r="DF556" i="1"/>
  <c r="B556" i="1" s="1"/>
  <c r="DD550" i="1"/>
  <c r="DD671" i="1"/>
  <c r="C671" i="1" s="1"/>
  <c r="DD552" i="1"/>
  <c r="DD265" i="1"/>
  <c r="DD675" i="1"/>
  <c r="C675" i="1" s="1"/>
  <c r="DD548" i="1"/>
  <c r="DD672" i="1"/>
  <c r="C672" i="1" s="1"/>
  <c r="DE429" i="1"/>
  <c r="DE268" i="1"/>
  <c r="DE397" i="1"/>
  <c r="DF676" i="1"/>
  <c r="B676" i="1" s="1"/>
  <c r="C676" i="1"/>
  <c r="DF680" i="1"/>
  <c r="B680" i="1" s="1"/>
  <c r="C680" i="1"/>
  <c r="DF679" i="1"/>
  <c r="B679" i="1" s="1"/>
  <c r="C679" i="1"/>
  <c r="DF674" i="1"/>
  <c r="B674" i="1" s="1"/>
  <c r="C674" i="1"/>
  <c r="DF671" i="1"/>
  <c r="B671" i="1" s="1"/>
  <c r="DF280" i="1"/>
  <c r="B280" i="1" s="1"/>
  <c r="C280" i="1"/>
  <c r="DF673" i="1"/>
  <c r="B673" i="1" s="1"/>
  <c r="C673" i="1"/>
  <c r="DF678" i="1"/>
  <c r="B678" i="1" s="1"/>
  <c r="C678" i="1"/>
  <c r="DF279" i="1"/>
  <c r="B279" i="1" s="1"/>
  <c r="C279" i="1"/>
  <c r="DF677" i="1"/>
  <c r="B677" i="1" s="1"/>
  <c r="C677" i="1"/>
  <c r="DF675" i="1" l="1"/>
  <c r="B675" i="1" s="1"/>
  <c r="DF672" i="1"/>
  <c r="B672" i="1" s="1"/>
  <c r="F20" i="99"/>
  <c r="F21" i="99"/>
  <c r="F24" i="99"/>
  <c r="DF548" i="1"/>
  <c r="B548" i="1" s="1"/>
  <c r="DF265" i="1"/>
  <c r="B265" i="1" s="1"/>
  <c r="F12" i="99"/>
  <c r="DF552" i="1"/>
  <c r="B552" i="1" s="1"/>
  <c r="DF550" i="1"/>
  <c r="B550" i="1" s="1"/>
  <c r="P17" i="87"/>
  <c r="P16" i="87"/>
  <c r="P15" i="87"/>
  <c r="P14" i="87"/>
  <c r="P13" i="87"/>
  <c r="P12" i="87"/>
  <c r="G512" i="1"/>
  <c r="G670" i="1"/>
  <c r="G669" i="1"/>
  <c r="G572" i="1"/>
  <c r="G570" i="1"/>
  <c r="G569" i="1"/>
  <c r="G568" i="1"/>
  <c r="G567" i="1"/>
  <c r="G566" i="1"/>
  <c r="G534" i="1"/>
  <c r="G533" i="1"/>
  <c r="G532" i="1"/>
  <c r="G531" i="1"/>
  <c r="G530" i="1"/>
  <c r="G529" i="1"/>
  <c r="G528" i="1"/>
  <c r="G527" i="1"/>
  <c r="G526" i="1"/>
  <c r="G525" i="1"/>
  <c r="G524" i="1"/>
  <c r="G523" i="1"/>
  <c r="G522" i="1"/>
  <c r="G521" i="1"/>
  <c r="G515" i="1"/>
  <c r="G514" i="1"/>
  <c r="G511" i="1"/>
  <c r="G510" i="1"/>
  <c r="G509" i="1"/>
  <c r="G508" i="1"/>
  <c r="G507" i="1"/>
  <c r="G506" i="1"/>
  <c r="G505" i="1"/>
  <c r="G504" i="1"/>
  <c r="G503" i="1"/>
  <c r="G502" i="1"/>
  <c r="G501" i="1"/>
  <c r="G500" i="1"/>
  <c r="G499" i="1"/>
  <c r="G498" i="1"/>
  <c r="G497" i="1"/>
  <c r="G496" i="1"/>
  <c r="G495" i="1"/>
  <c r="G494" i="1"/>
  <c r="G493" i="1"/>
  <c r="G492" i="1"/>
  <c r="G491" i="1"/>
  <c r="G490" i="1"/>
  <c r="G489" i="1"/>
  <c r="G488" i="1"/>
  <c r="G487" i="1"/>
  <c r="G486" i="1"/>
  <c r="G485" i="1"/>
  <c r="G484" i="1"/>
  <c r="G483" i="1"/>
  <c r="G482" i="1"/>
  <c r="G481" i="1"/>
  <c r="G480" i="1"/>
  <c r="G479" i="1"/>
  <c r="G478" i="1"/>
  <c r="G477" i="1"/>
  <c r="G476" i="1"/>
  <c r="G475" i="1"/>
  <c r="G474" i="1"/>
  <c r="G473" i="1"/>
  <c r="G472" i="1"/>
  <c r="G471" i="1"/>
  <c r="G470" i="1"/>
  <c r="G469" i="1"/>
  <c r="G468" i="1"/>
  <c r="G467" i="1"/>
  <c r="G466" i="1"/>
  <c r="G465" i="1"/>
  <c r="G464" i="1"/>
  <c r="G463" i="1"/>
  <c r="G462" i="1"/>
  <c r="G461" i="1"/>
  <c r="G460" i="1"/>
  <c r="G459" i="1"/>
  <c r="G458" i="1"/>
  <c r="G457" i="1"/>
  <c r="G456" i="1"/>
  <c r="G455" i="1"/>
  <c r="G454" i="1"/>
  <c r="G453" i="1"/>
  <c r="G452" i="1"/>
  <c r="G451" i="1"/>
  <c r="G450" i="1"/>
  <c r="G449" i="1"/>
  <c r="G448" i="1"/>
  <c r="G447" i="1"/>
  <c r="G446" i="1"/>
  <c r="G445" i="1"/>
  <c r="G435" i="1"/>
  <c r="G406" i="1"/>
  <c r="G405" i="1"/>
  <c r="G392" i="1"/>
  <c r="G340" i="1"/>
  <c r="G338" i="1"/>
  <c r="G337" i="1"/>
  <c r="G335" i="1"/>
  <c r="G79" i="1"/>
  <c r="N11" i="98"/>
  <c r="M12" i="98"/>
  <c r="J11" i="98"/>
  <c r="M13" i="97"/>
  <c r="P13" i="97"/>
  <c r="M12" i="97"/>
  <c r="P12" i="97"/>
  <c r="F13" i="97"/>
  <c r="F12" i="97"/>
  <c r="D13" i="97"/>
  <c r="Q11" i="97"/>
  <c r="J11" i="97"/>
  <c r="A221" i="1"/>
  <c r="A86" i="1"/>
  <c r="A85" i="1"/>
  <c r="A84" i="1"/>
  <c r="BV220" i="1"/>
  <c r="BV84" i="1"/>
  <c r="BT220" i="1"/>
  <c r="BT84" i="1"/>
  <c r="BQ220" i="1"/>
  <c r="BX220" i="1" s="1"/>
  <c r="DB220" i="1" s="1"/>
  <c r="DD220" i="1" s="1"/>
  <c r="DF220" i="1" s="1"/>
  <c r="BQ84" i="1"/>
  <c r="BX84" i="1" s="1"/>
  <c r="DB84" i="1" s="1"/>
  <c r="BV264" i="1"/>
  <c r="BT264" i="1"/>
  <c r="BU264" i="1" l="1"/>
  <c r="E34" i="96"/>
  <c r="E24" i="96"/>
  <c r="E11" i="96" l="1"/>
  <c r="E12" i="96"/>
  <c r="E13" i="96"/>
  <c r="E15" i="96"/>
  <c r="E18" i="96"/>
  <c r="E21" i="96"/>
  <c r="E10" i="96"/>
  <c r="N24" i="92"/>
  <c r="N23" i="92"/>
  <c r="N22" i="92"/>
  <c r="N21" i="92"/>
  <c r="N20" i="92"/>
  <c r="N19" i="92"/>
  <c r="N18" i="92"/>
  <c r="N16" i="92"/>
  <c r="N15" i="92"/>
  <c r="N14" i="92"/>
  <c r="N13" i="92"/>
  <c r="N12" i="92"/>
  <c r="F9" i="96" l="1"/>
  <c r="I669" i="1" l="1"/>
  <c r="I512" i="1"/>
  <c r="I450" i="1"/>
  <c r="I340" i="1"/>
  <c r="I338" i="1"/>
  <c r="I337" i="1"/>
  <c r="I335" i="1"/>
  <c r="I53" i="1"/>
  <c r="K79" i="1"/>
  <c r="I79" i="1"/>
  <c r="D79" i="1"/>
  <c r="I446" i="1"/>
  <c r="I449" i="1"/>
  <c r="I448" i="1"/>
  <c r="I447" i="1"/>
  <c r="I406" i="1"/>
  <c r="I405" i="1"/>
  <c r="I392" i="1"/>
  <c r="D534" i="1"/>
  <c r="D533" i="1"/>
  <c r="D532" i="1"/>
  <c r="D531" i="1"/>
  <c r="D530" i="1"/>
  <c r="D529" i="1"/>
  <c r="D528" i="1"/>
  <c r="D527" i="1"/>
  <c r="D526" i="1"/>
  <c r="D525" i="1"/>
  <c r="D524" i="1"/>
  <c r="D523" i="1"/>
  <c r="D522" i="1"/>
  <c r="D521" i="1"/>
  <c r="D511" i="1"/>
  <c r="D510" i="1"/>
  <c r="D509" i="1"/>
  <c r="D508" i="1"/>
  <c r="D507" i="1"/>
  <c r="D506" i="1"/>
  <c r="D505" i="1"/>
  <c r="D504" i="1"/>
  <c r="D503" i="1"/>
  <c r="D502" i="1"/>
  <c r="D501" i="1"/>
  <c r="D500" i="1"/>
  <c r="D499" i="1"/>
  <c r="D498" i="1"/>
  <c r="D497" i="1"/>
  <c r="D496" i="1"/>
  <c r="D495" i="1"/>
  <c r="D494" i="1"/>
  <c r="D493" i="1"/>
  <c r="D492" i="1"/>
  <c r="D491" i="1"/>
  <c r="D490" i="1"/>
  <c r="D489" i="1"/>
  <c r="D488" i="1"/>
  <c r="D487" i="1"/>
  <c r="D486" i="1"/>
  <c r="D485" i="1"/>
  <c r="D484" i="1"/>
  <c r="D483" i="1"/>
  <c r="D482" i="1"/>
  <c r="D481" i="1"/>
  <c r="D480" i="1"/>
  <c r="D479" i="1"/>
  <c r="D478" i="1"/>
  <c r="D477" i="1"/>
  <c r="D476" i="1"/>
  <c r="D475" i="1"/>
  <c r="D474" i="1"/>
  <c r="D473" i="1"/>
  <c r="D472" i="1"/>
  <c r="D471" i="1"/>
  <c r="D470" i="1"/>
  <c r="D469" i="1"/>
  <c r="D468" i="1"/>
  <c r="D467" i="1"/>
  <c r="D466" i="1"/>
  <c r="D465" i="1"/>
  <c r="D464" i="1"/>
  <c r="D463" i="1"/>
  <c r="D462" i="1"/>
  <c r="D461" i="1"/>
  <c r="D460" i="1"/>
  <c r="D459" i="1"/>
  <c r="D458" i="1"/>
  <c r="D457" i="1"/>
  <c r="D456" i="1"/>
  <c r="D455" i="1"/>
  <c r="D454" i="1"/>
  <c r="D453" i="1"/>
  <c r="D452" i="1"/>
  <c r="D451" i="1"/>
  <c r="D435" i="1"/>
  <c r="I219" i="1"/>
  <c r="H219" i="1"/>
  <c r="D219" i="1"/>
  <c r="I670" i="1"/>
  <c r="I572" i="1"/>
  <c r="I570" i="1"/>
  <c r="I569" i="1"/>
  <c r="I568" i="1"/>
  <c r="I567" i="1"/>
  <c r="I566" i="1"/>
  <c r="I515" i="1"/>
  <c r="I514" i="1"/>
  <c r="I445" i="1"/>
  <c r="H670" i="1"/>
  <c r="D670" i="1"/>
  <c r="H572" i="1"/>
  <c r="D572" i="1"/>
  <c r="H570" i="1"/>
  <c r="D570" i="1"/>
  <c r="H569" i="1"/>
  <c r="D569" i="1"/>
  <c r="H568" i="1"/>
  <c r="D568" i="1"/>
  <c r="H567" i="1"/>
  <c r="D567" i="1"/>
  <c r="H566" i="1"/>
  <c r="D566" i="1"/>
  <c r="D516" i="1"/>
  <c r="H515" i="1"/>
  <c r="D515" i="1"/>
  <c r="H514" i="1"/>
  <c r="D514" i="1"/>
  <c r="D513" i="1"/>
  <c r="H445" i="1"/>
  <c r="D445" i="1"/>
  <c r="H446" i="1"/>
  <c r="D446" i="1"/>
  <c r="H449" i="1"/>
  <c r="D449" i="1"/>
  <c r="H448" i="1"/>
  <c r="D448" i="1"/>
  <c r="H447" i="1"/>
  <c r="D447" i="1"/>
  <c r="H406" i="1"/>
  <c r="D406" i="1"/>
  <c r="H405" i="1"/>
  <c r="D405" i="1"/>
  <c r="H392" i="1"/>
  <c r="D392" i="1"/>
  <c r="I534" i="1"/>
  <c r="I533" i="1"/>
  <c r="I532" i="1"/>
  <c r="I531" i="1"/>
  <c r="I530" i="1"/>
  <c r="I529" i="1"/>
  <c r="I528" i="1"/>
  <c r="I527" i="1"/>
  <c r="I526" i="1"/>
  <c r="I525" i="1"/>
  <c r="I524" i="1"/>
  <c r="I523" i="1"/>
  <c r="I522" i="1"/>
  <c r="I521" i="1"/>
  <c r="I511" i="1"/>
  <c r="I510" i="1"/>
  <c r="I509" i="1"/>
  <c r="I508" i="1"/>
  <c r="I507" i="1"/>
  <c r="I506" i="1"/>
  <c r="I505" i="1"/>
  <c r="I504" i="1"/>
  <c r="I503" i="1"/>
  <c r="I502" i="1"/>
  <c r="I501" i="1"/>
  <c r="I500" i="1"/>
  <c r="I499" i="1"/>
  <c r="I498" i="1"/>
  <c r="I497" i="1"/>
  <c r="I496" i="1"/>
  <c r="I495" i="1"/>
  <c r="I494" i="1"/>
  <c r="I493" i="1"/>
  <c r="I492" i="1"/>
  <c r="I491" i="1"/>
  <c r="I490" i="1"/>
  <c r="I489" i="1"/>
  <c r="I488" i="1"/>
  <c r="I487" i="1"/>
  <c r="I486" i="1"/>
  <c r="I485" i="1"/>
  <c r="I484" i="1"/>
  <c r="I483" i="1"/>
  <c r="I482" i="1"/>
  <c r="I481" i="1"/>
  <c r="I480" i="1"/>
  <c r="I479" i="1"/>
  <c r="I478" i="1"/>
  <c r="I477" i="1"/>
  <c r="I476" i="1"/>
  <c r="I475" i="1"/>
  <c r="I474" i="1"/>
  <c r="I473" i="1"/>
  <c r="I472" i="1"/>
  <c r="I471" i="1"/>
  <c r="I470" i="1"/>
  <c r="I469" i="1"/>
  <c r="I468" i="1"/>
  <c r="I467" i="1"/>
  <c r="I466" i="1"/>
  <c r="I465" i="1"/>
  <c r="I464" i="1"/>
  <c r="I463" i="1"/>
  <c r="I462" i="1"/>
  <c r="I461" i="1"/>
  <c r="I460" i="1"/>
  <c r="I459" i="1"/>
  <c r="I458" i="1"/>
  <c r="I457" i="1"/>
  <c r="I456" i="1"/>
  <c r="I455" i="1"/>
  <c r="I454" i="1"/>
  <c r="I453" i="1"/>
  <c r="I452" i="1"/>
  <c r="I451" i="1"/>
  <c r="I435" i="1"/>
  <c r="H534" i="1"/>
  <c r="H533" i="1"/>
  <c r="H532" i="1"/>
  <c r="H531" i="1"/>
  <c r="H530" i="1"/>
  <c r="H529" i="1"/>
  <c r="H528" i="1"/>
  <c r="H527" i="1"/>
  <c r="H526" i="1"/>
  <c r="H525" i="1"/>
  <c r="H524" i="1"/>
  <c r="H523" i="1"/>
  <c r="H522" i="1"/>
  <c r="H521" i="1"/>
  <c r="H511" i="1"/>
  <c r="H510" i="1"/>
  <c r="H509" i="1"/>
  <c r="H508" i="1"/>
  <c r="H507" i="1"/>
  <c r="H506" i="1"/>
  <c r="H505" i="1"/>
  <c r="H504" i="1"/>
  <c r="H503" i="1"/>
  <c r="H502" i="1"/>
  <c r="H501" i="1"/>
  <c r="H500" i="1"/>
  <c r="H499" i="1"/>
  <c r="H498" i="1"/>
  <c r="H497" i="1"/>
  <c r="H496" i="1"/>
  <c r="H495" i="1"/>
  <c r="H494" i="1"/>
  <c r="H493" i="1"/>
  <c r="H492" i="1"/>
  <c r="H491" i="1"/>
  <c r="H490" i="1"/>
  <c r="H489" i="1"/>
  <c r="H488" i="1"/>
  <c r="H487" i="1"/>
  <c r="H486" i="1"/>
  <c r="H485" i="1"/>
  <c r="H484" i="1"/>
  <c r="H483" i="1"/>
  <c r="H482" i="1"/>
  <c r="H481" i="1"/>
  <c r="H480" i="1"/>
  <c r="H479" i="1"/>
  <c r="H478" i="1"/>
  <c r="H477" i="1"/>
  <c r="H476" i="1"/>
  <c r="H475" i="1"/>
  <c r="H474" i="1"/>
  <c r="H473" i="1"/>
  <c r="H472" i="1"/>
  <c r="H471" i="1"/>
  <c r="H470" i="1"/>
  <c r="H469" i="1"/>
  <c r="H468" i="1"/>
  <c r="H467" i="1"/>
  <c r="H466" i="1"/>
  <c r="H465" i="1"/>
  <c r="H464" i="1"/>
  <c r="H463" i="1"/>
  <c r="H462" i="1"/>
  <c r="H461" i="1"/>
  <c r="H460" i="1"/>
  <c r="H459" i="1"/>
  <c r="H458" i="1"/>
  <c r="H457" i="1"/>
  <c r="H456" i="1"/>
  <c r="H455" i="1"/>
  <c r="H454" i="1"/>
  <c r="H453" i="1"/>
  <c r="H452" i="1"/>
  <c r="H451" i="1"/>
  <c r="H435" i="1"/>
  <c r="BV345" i="1" l="1"/>
  <c r="BV344" i="1"/>
  <c r="BV343" i="1"/>
  <c r="BV342" i="1"/>
  <c r="BT345" i="1"/>
  <c r="BT344" i="1"/>
  <c r="BT343" i="1"/>
  <c r="BT342" i="1"/>
  <c r="L24" i="47"/>
  <c r="L23" i="47"/>
  <c r="L22" i="47"/>
  <c r="L21" i="47"/>
  <c r="J24" i="47" l="1"/>
  <c r="J23" i="47"/>
  <c r="J22" i="47"/>
  <c r="J21" i="47"/>
  <c r="DG407" i="1"/>
  <c r="DA407" i="1"/>
  <c r="CZ407" i="1"/>
  <c r="CY407" i="1"/>
  <c r="CX407" i="1"/>
  <c r="CU407" i="1"/>
  <c r="CK407" i="1"/>
  <c r="CJ407" i="1"/>
  <c r="CI407" i="1"/>
  <c r="CG407" i="1"/>
  <c r="CF407" i="1"/>
  <c r="CE407" i="1"/>
  <c r="CD407" i="1"/>
  <c r="CC407" i="1"/>
  <c r="CB407" i="1"/>
  <c r="CA407" i="1"/>
  <c r="BZ407" i="1"/>
  <c r="BW407" i="1"/>
  <c r="BS407" i="1"/>
  <c r="BR407" i="1"/>
  <c r="BP407" i="1"/>
  <c r="BO407" i="1"/>
  <c r="BN407" i="1"/>
  <c r="BM407" i="1"/>
  <c r="BL407" i="1"/>
  <c r="BK407" i="1"/>
  <c r="BJ407" i="1"/>
  <c r="BG407" i="1"/>
  <c r="BF407" i="1"/>
  <c r="BE407" i="1"/>
  <c r="BD407" i="1"/>
  <c r="BC407" i="1"/>
  <c r="BB407" i="1"/>
  <c r="BV534" i="1"/>
  <c r="BT534" i="1"/>
  <c r="BV533" i="1"/>
  <c r="BT533" i="1"/>
  <c r="BV532" i="1"/>
  <c r="BT532" i="1"/>
  <c r="BV531" i="1"/>
  <c r="BT531" i="1"/>
  <c r="BV530" i="1"/>
  <c r="BT530" i="1"/>
  <c r="BV529" i="1"/>
  <c r="BT529" i="1"/>
  <c r="BV528" i="1"/>
  <c r="BT528" i="1"/>
  <c r="BV527" i="1"/>
  <c r="BT527" i="1"/>
  <c r="BV526" i="1"/>
  <c r="BT526" i="1"/>
  <c r="BV525" i="1"/>
  <c r="BT525" i="1"/>
  <c r="BV524" i="1"/>
  <c r="BT524" i="1"/>
  <c r="BV523" i="1"/>
  <c r="BT523" i="1"/>
  <c r="BV522" i="1"/>
  <c r="BT522" i="1"/>
  <c r="BV521" i="1"/>
  <c r="BT521" i="1"/>
  <c r="K8" i="96" l="1"/>
  <c r="J7" i="96"/>
  <c r="K7" i="96" s="1"/>
  <c r="J5" i="96"/>
  <c r="N11" i="91" l="1"/>
  <c r="B87" i="91" l="1"/>
  <c r="B86" i="91"/>
  <c r="B85" i="91"/>
  <c r="B84" i="91"/>
  <c r="B83" i="91"/>
  <c r="B82" i="91"/>
  <c r="B81" i="91"/>
  <c r="B80" i="91"/>
  <c r="B79" i="91"/>
  <c r="B78" i="91"/>
  <c r="B77" i="91"/>
  <c r="B76" i="91"/>
  <c r="B75" i="91"/>
  <c r="B74" i="91"/>
  <c r="M6" i="1" l="1"/>
  <c r="N6" i="1" s="1"/>
  <c r="O6" i="1" s="1"/>
  <c r="P6" i="1" s="1"/>
  <c r="Q6" i="1" s="1"/>
  <c r="R6" i="1" s="1"/>
  <c r="S6" i="1" s="1"/>
  <c r="T6" i="1" s="1"/>
  <c r="U6" i="1" s="1"/>
  <c r="V6" i="1" s="1"/>
  <c r="W6" i="1" s="1"/>
  <c r="X6" i="1" s="1"/>
  <c r="Y6" i="1" s="1"/>
  <c r="Z6" i="1" s="1"/>
  <c r="AA6" i="1" s="1"/>
  <c r="AB6" i="1" s="1"/>
  <c r="AC6" i="1" s="1"/>
  <c r="AD6" i="1" s="1"/>
  <c r="AE6" i="1" s="1"/>
  <c r="AF6" i="1" s="1"/>
  <c r="AG6" i="1" s="1"/>
  <c r="AH6" i="1" s="1"/>
  <c r="AI6" i="1" s="1"/>
  <c r="AJ6" i="1" s="1"/>
  <c r="AK6" i="1" s="1"/>
  <c r="AL6" i="1" s="1"/>
  <c r="AM6" i="1" s="1"/>
  <c r="AN6" i="1" s="1"/>
  <c r="AO6" i="1" s="1"/>
  <c r="AP6" i="1" s="1"/>
  <c r="AQ6" i="1" s="1"/>
  <c r="AR6" i="1" s="1"/>
  <c r="AS6" i="1" s="1"/>
  <c r="AT6" i="1" s="1"/>
  <c r="AU6" i="1" s="1"/>
  <c r="AV6" i="1" s="1"/>
  <c r="AW6" i="1" s="1"/>
  <c r="AX6" i="1" s="1"/>
  <c r="AY6" i="1" s="1"/>
  <c r="AZ6" i="1" s="1"/>
  <c r="BA6" i="1" s="1"/>
  <c r="BB6" i="1" s="1"/>
  <c r="BC6" i="1" s="1"/>
  <c r="BD6" i="1" s="1"/>
  <c r="BE6" i="1" s="1"/>
  <c r="BF6" i="1" s="1"/>
  <c r="BG6" i="1" s="1"/>
  <c r="BH6" i="1" s="1"/>
  <c r="BI6" i="1" s="1"/>
  <c r="BJ6" i="1" s="1"/>
  <c r="BK6" i="1" s="1"/>
  <c r="BL6" i="1" s="1"/>
  <c r="BM6" i="1" s="1"/>
  <c r="BN6" i="1" s="1"/>
  <c r="BO6" i="1" s="1"/>
  <c r="BP6" i="1" s="1"/>
  <c r="BQ6" i="1" s="1"/>
  <c r="BR6" i="1" s="1"/>
  <c r="BS6" i="1" s="1"/>
  <c r="BT6" i="1" s="1"/>
  <c r="BU6" i="1" s="1"/>
  <c r="BV6" i="1" s="1"/>
  <c r="BW6" i="1" s="1"/>
  <c r="BX6" i="1" s="1"/>
  <c r="BY6" i="1" s="1"/>
  <c r="BZ6" i="1" s="1"/>
  <c r="CA6" i="1" s="1"/>
  <c r="CB6" i="1" s="1"/>
  <c r="CC6" i="1" s="1"/>
  <c r="CD6" i="1" s="1"/>
  <c r="CE6" i="1" s="1"/>
  <c r="CF6" i="1" s="1"/>
  <c r="CG6" i="1" s="1"/>
  <c r="CH6" i="1" s="1"/>
  <c r="CI6" i="1" s="1"/>
  <c r="CJ6" i="1" s="1"/>
  <c r="CK6" i="1" s="1"/>
  <c r="CL6" i="1" s="1"/>
  <c r="CM6" i="1" s="1"/>
  <c r="CN6" i="1" s="1"/>
  <c r="CO6" i="1" s="1"/>
  <c r="CP6" i="1" s="1"/>
  <c r="CQ6" i="1" s="1"/>
  <c r="CR6" i="1" s="1"/>
  <c r="CS6" i="1" s="1"/>
  <c r="CT6" i="1" s="1"/>
  <c r="CU6" i="1" s="1"/>
  <c r="CV6" i="1" s="1"/>
  <c r="CW6" i="1" s="1"/>
  <c r="CX6" i="1" s="1"/>
  <c r="CY6" i="1" s="1"/>
  <c r="CZ6" i="1" s="1"/>
  <c r="DA6" i="1" s="1"/>
  <c r="DB6" i="1" s="1"/>
  <c r="DC6" i="1" s="1"/>
  <c r="DD6" i="1" s="1"/>
  <c r="DE6" i="1" s="1"/>
  <c r="DF6" i="1" s="1"/>
  <c r="DG6" i="1" s="1"/>
  <c r="K12" i="95"/>
  <c r="K11" i="95" s="1"/>
  <c r="B25" i="94" l="1"/>
  <c r="B24" i="94"/>
  <c r="B23" i="94"/>
  <c r="B22" i="94"/>
  <c r="B21" i="94"/>
  <c r="B20" i="94"/>
  <c r="B19" i="94"/>
  <c r="B18" i="94"/>
  <c r="B17" i="94"/>
  <c r="B16" i="94"/>
  <c r="B15" i="94"/>
  <c r="B14" i="94"/>
  <c r="B13" i="94"/>
  <c r="B12" i="94"/>
  <c r="N11" i="94"/>
  <c r="BR558" i="1" l="1"/>
  <c r="BY558" i="1" s="1"/>
  <c r="DC558" i="1" s="1"/>
  <c r="DE558" i="1" s="1"/>
  <c r="BO558" i="1"/>
  <c r="BQ558" i="1"/>
  <c r="BX558" i="1" s="1"/>
  <c r="DB558" i="1" s="1"/>
  <c r="DD558" i="1" s="1"/>
  <c r="M26" i="90"/>
  <c r="E26" i="90"/>
  <c r="DF558" i="1" l="1"/>
  <c r="B558" i="1" s="1"/>
  <c r="F15" i="100"/>
  <c r="BV670" i="1"/>
  <c r="BT670" i="1"/>
  <c r="BV572" i="1"/>
  <c r="BT572" i="1"/>
  <c r="BV570" i="1"/>
  <c r="BT570" i="1"/>
  <c r="BV569" i="1"/>
  <c r="BT569" i="1"/>
  <c r="BV568" i="1"/>
  <c r="BT568" i="1"/>
  <c r="BV567" i="1"/>
  <c r="BT567" i="1"/>
  <c r="BV566" i="1"/>
  <c r="BT566" i="1"/>
  <c r="BV516" i="1"/>
  <c r="BV515" i="1"/>
  <c r="BT515" i="1"/>
  <c r="BV514" i="1"/>
  <c r="BT514" i="1"/>
  <c r="BV513" i="1"/>
  <c r="BT513" i="1"/>
  <c r="BV445" i="1"/>
  <c r="BT445" i="1"/>
  <c r="B24" i="92"/>
  <c r="B23" i="92"/>
  <c r="B22" i="92"/>
  <c r="B21" i="92"/>
  <c r="B20" i="92"/>
  <c r="B19" i="92"/>
  <c r="B18" i="92"/>
  <c r="B16" i="92"/>
  <c r="B15" i="92"/>
  <c r="B14" i="92"/>
  <c r="B13" i="92"/>
  <c r="B12" i="92"/>
  <c r="BT511" i="1"/>
  <c r="BT510" i="1"/>
  <c r="BT509" i="1"/>
  <c r="BT508" i="1"/>
  <c r="BT507" i="1"/>
  <c r="BT506" i="1"/>
  <c r="BT505" i="1"/>
  <c r="BT504" i="1"/>
  <c r="BT503" i="1"/>
  <c r="BT502" i="1"/>
  <c r="BT501" i="1"/>
  <c r="BT500" i="1"/>
  <c r="BT499" i="1"/>
  <c r="BT498" i="1"/>
  <c r="BT497" i="1"/>
  <c r="BT496" i="1"/>
  <c r="BT495" i="1"/>
  <c r="BT494" i="1"/>
  <c r="BT493" i="1"/>
  <c r="BT492" i="1"/>
  <c r="BT491" i="1"/>
  <c r="BT490" i="1"/>
  <c r="BT489" i="1"/>
  <c r="BT488" i="1"/>
  <c r="BT487" i="1"/>
  <c r="BT486" i="1"/>
  <c r="BT485" i="1"/>
  <c r="BT484" i="1"/>
  <c r="BT483" i="1"/>
  <c r="BT482" i="1"/>
  <c r="BT481" i="1"/>
  <c r="BT480" i="1"/>
  <c r="BT479" i="1"/>
  <c r="BT478" i="1"/>
  <c r="BT477" i="1"/>
  <c r="BT476" i="1"/>
  <c r="BT475" i="1"/>
  <c r="BT474" i="1"/>
  <c r="BT473" i="1"/>
  <c r="BT472" i="1"/>
  <c r="BT471" i="1"/>
  <c r="BT470" i="1"/>
  <c r="BT469" i="1"/>
  <c r="BT468" i="1"/>
  <c r="BT467" i="1"/>
  <c r="BT466" i="1"/>
  <c r="BT465" i="1"/>
  <c r="BT464" i="1"/>
  <c r="BT463" i="1"/>
  <c r="BT462" i="1"/>
  <c r="BT461" i="1"/>
  <c r="BT460" i="1"/>
  <c r="BT459" i="1"/>
  <c r="BT458" i="1"/>
  <c r="BT457" i="1"/>
  <c r="BT456" i="1"/>
  <c r="BT455" i="1"/>
  <c r="BT454" i="1"/>
  <c r="BT453" i="1"/>
  <c r="BT452" i="1"/>
  <c r="BT451" i="1"/>
  <c r="BT435" i="1"/>
  <c r="A436" i="1"/>
  <c r="A435" i="1"/>
  <c r="B73" i="91" l="1"/>
  <c r="B72" i="91"/>
  <c r="B71" i="91"/>
  <c r="B70" i="91"/>
  <c r="B69" i="91"/>
  <c r="B68" i="91"/>
  <c r="B67" i="91"/>
  <c r="B66" i="91"/>
  <c r="B65" i="91"/>
  <c r="B64" i="91"/>
  <c r="B63" i="91"/>
  <c r="B62" i="91"/>
  <c r="B61" i="91"/>
  <c r="B60" i="91"/>
  <c r="B59" i="91"/>
  <c r="B58" i="91"/>
  <c r="B57" i="91"/>
  <c r="B56" i="91"/>
  <c r="B55" i="91"/>
  <c r="B54" i="91"/>
  <c r="B53" i="91"/>
  <c r="B52" i="91"/>
  <c r="B51" i="91"/>
  <c r="B50" i="91"/>
  <c r="B49" i="91"/>
  <c r="B48" i="91"/>
  <c r="B47" i="91"/>
  <c r="B46" i="91"/>
  <c r="B45" i="91"/>
  <c r="B44" i="91"/>
  <c r="B43" i="91"/>
  <c r="B42" i="91"/>
  <c r="B41" i="91"/>
  <c r="B40" i="91"/>
  <c r="B39" i="91"/>
  <c r="B38" i="91"/>
  <c r="B37" i="91"/>
  <c r="B36" i="91"/>
  <c r="B35" i="91"/>
  <c r="B34" i="91"/>
  <c r="B33" i="91"/>
  <c r="B32" i="91"/>
  <c r="B31" i="91"/>
  <c r="B30" i="91"/>
  <c r="B29" i="91"/>
  <c r="B28" i="91"/>
  <c r="B27" i="91"/>
  <c r="B26" i="91"/>
  <c r="B25" i="91"/>
  <c r="B24" i="91"/>
  <c r="B23" i="91"/>
  <c r="B22" i="91"/>
  <c r="B21" i="91"/>
  <c r="B20" i="91"/>
  <c r="B19" i="91"/>
  <c r="B18" i="91"/>
  <c r="B17" i="91"/>
  <c r="B16" i="91"/>
  <c r="B15" i="91"/>
  <c r="B14" i="91"/>
  <c r="B13" i="91"/>
  <c r="B12" i="91"/>
  <c r="BV565" i="1" l="1"/>
  <c r="BT565" i="1"/>
  <c r="BV560" i="1"/>
  <c r="BT560" i="1"/>
  <c r="BV559" i="1"/>
  <c r="BT559" i="1"/>
  <c r="BV558" i="1"/>
  <c r="BT558" i="1"/>
  <c r="BV556" i="1"/>
  <c r="BT556" i="1"/>
  <c r="BV554" i="1"/>
  <c r="BT554" i="1"/>
  <c r="BV552" i="1"/>
  <c r="BT552" i="1"/>
  <c r="BV550" i="1"/>
  <c r="BT550" i="1"/>
  <c r="BV548" i="1"/>
  <c r="BT548" i="1"/>
  <c r="BV546" i="1"/>
  <c r="BT546" i="1"/>
  <c r="BV544" i="1"/>
  <c r="BT544" i="1"/>
  <c r="BV278" i="1"/>
  <c r="BT278" i="1"/>
  <c r="BV276" i="1"/>
  <c r="BT276" i="1"/>
  <c r="BV156" i="1"/>
  <c r="BT156" i="1"/>
  <c r="BV109" i="1"/>
  <c r="BT109" i="1"/>
  <c r="BV105" i="1"/>
  <c r="BT105" i="1"/>
  <c r="BV80" i="1"/>
  <c r="BT80" i="1"/>
  <c r="A156" i="1"/>
  <c r="A545" i="1"/>
  <c r="A544" i="1"/>
  <c r="A81" i="1"/>
  <c r="A80" i="1"/>
  <c r="A111" i="1"/>
  <c r="A110" i="1"/>
  <c r="A109" i="1"/>
  <c r="A108" i="1"/>
  <c r="A107" i="1"/>
  <c r="A106" i="1"/>
  <c r="A105" i="1"/>
  <c r="BE548" i="1"/>
  <c r="BI548" i="1" s="1"/>
  <c r="DE548" i="1" s="1"/>
  <c r="BE546" i="1"/>
  <c r="BI546" i="1" s="1"/>
  <c r="DE546" i="1" s="1"/>
  <c r="BU544" i="1" l="1"/>
  <c r="BU552" i="1"/>
  <c r="BU559" i="1"/>
  <c r="BU80" i="1"/>
  <c r="BU276" i="1"/>
  <c r="BU156" i="1"/>
  <c r="BU105" i="1"/>
  <c r="BU278" i="1"/>
  <c r="BU554" i="1"/>
  <c r="BU560" i="1"/>
  <c r="BU548" i="1"/>
  <c r="BU556" i="1"/>
  <c r="BU565" i="1"/>
  <c r="BU546" i="1"/>
  <c r="BU109" i="1"/>
  <c r="BU550" i="1"/>
  <c r="BU558" i="1"/>
  <c r="M11" i="90"/>
  <c r="D29" i="90"/>
  <c r="D28" i="90"/>
  <c r="D27" i="90"/>
  <c r="D26" i="90"/>
  <c r="D25" i="90"/>
  <c r="D24" i="90"/>
  <c r="D23" i="90"/>
  <c r="D22" i="90"/>
  <c r="D21" i="90"/>
  <c r="D20" i="90"/>
  <c r="D19" i="90"/>
  <c r="B29" i="90"/>
  <c r="B28" i="90"/>
  <c r="B27" i="90"/>
  <c r="B26" i="90"/>
  <c r="B25" i="90"/>
  <c r="B24" i="90"/>
  <c r="B23" i="90"/>
  <c r="B22" i="90"/>
  <c r="B21" i="90"/>
  <c r="B20" i="90"/>
  <c r="B19" i="90"/>
  <c r="B17" i="90"/>
  <c r="B16" i="90"/>
  <c r="B15" i="90"/>
  <c r="B14" i="90"/>
  <c r="B13" i="90"/>
  <c r="J18" i="90"/>
  <c r="T18" i="90" s="1"/>
  <c r="D17" i="90"/>
  <c r="D16" i="90"/>
  <c r="D15" i="90"/>
  <c r="D14" i="90"/>
  <c r="D13" i="90"/>
  <c r="D12" i="90"/>
  <c r="B12" i="90"/>
  <c r="I11" i="90"/>
  <c r="BV564" i="1"/>
  <c r="BT564" i="1"/>
  <c r="BV9" i="1"/>
  <c r="BT9" i="1"/>
  <c r="A565" i="1"/>
  <c r="A564" i="1"/>
  <c r="A10" i="1"/>
  <c r="A9" i="1"/>
  <c r="BU9" i="1" l="1"/>
  <c r="BU564" i="1"/>
  <c r="S12" i="89"/>
  <c r="S13" i="89"/>
  <c r="T12" i="89"/>
  <c r="D13" i="89"/>
  <c r="T13" i="89" s="1"/>
  <c r="Q11" i="89"/>
  <c r="J11" i="89"/>
  <c r="BE250" i="1" l="1"/>
  <c r="BI250" i="1" s="1"/>
  <c r="DE250" i="1" s="1"/>
  <c r="BD250" i="1"/>
  <c r="BH250" i="1" s="1"/>
  <c r="A667" i="1" l="1"/>
  <c r="A666" i="1"/>
  <c r="A665" i="1"/>
  <c r="A664" i="1"/>
  <c r="A663" i="1"/>
  <c r="A662" i="1"/>
  <c r="A661" i="1"/>
  <c r="A660" i="1"/>
  <c r="A659" i="1"/>
  <c r="A658" i="1"/>
  <c r="A657" i="1"/>
  <c r="A656" i="1"/>
  <c r="A655" i="1"/>
  <c r="A654" i="1"/>
  <c r="A653" i="1"/>
  <c r="A652" i="1"/>
  <c r="A651" i="1"/>
  <c r="A650" i="1"/>
  <c r="A649" i="1"/>
  <c r="A648" i="1"/>
  <c r="A647" i="1"/>
  <c r="A646" i="1"/>
  <c r="A645" i="1"/>
  <c r="A644" i="1"/>
  <c r="A643" i="1"/>
  <c r="A642" i="1"/>
  <c r="A641" i="1"/>
  <c r="A640" i="1"/>
  <c r="A639" i="1"/>
  <c r="A638" i="1"/>
  <c r="A637" i="1"/>
  <c r="A636" i="1"/>
  <c r="A635" i="1"/>
  <c r="A634" i="1"/>
  <c r="A633" i="1"/>
  <c r="A632" i="1"/>
  <c r="A631" i="1"/>
  <c r="A630" i="1"/>
  <c r="A629" i="1"/>
  <c r="A628" i="1"/>
  <c r="A627" i="1"/>
  <c r="A626" i="1"/>
  <c r="A625" i="1"/>
  <c r="A624" i="1"/>
  <c r="A623" i="1"/>
  <c r="A622" i="1"/>
  <c r="A621" i="1"/>
  <c r="A620" i="1"/>
  <c r="A619" i="1"/>
  <c r="A618" i="1"/>
  <c r="A617" i="1"/>
  <c r="A616" i="1"/>
  <c r="A615" i="1"/>
  <c r="A614" i="1"/>
  <c r="A613" i="1"/>
  <c r="A612" i="1"/>
  <c r="A611" i="1"/>
  <c r="A610" i="1"/>
  <c r="A609" i="1"/>
  <c r="A608" i="1"/>
  <c r="A607" i="1"/>
  <c r="A606" i="1"/>
  <c r="A605" i="1"/>
  <c r="A604" i="1"/>
  <c r="A603" i="1"/>
  <c r="A602" i="1"/>
  <c r="A601" i="1"/>
  <c r="A600" i="1"/>
  <c r="A599" i="1"/>
  <c r="A598" i="1"/>
  <c r="A597" i="1"/>
  <c r="A596" i="1"/>
  <c r="A595" i="1"/>
  <c r="A594" i="1"/>
  <c r="A593" i="1"/>
  <c r="A592" i="1"/>
  <c r="A591" i="1"/>
  <c r="A590" i="1"/>
  <c r="A589" i="1"/>
  <c r="A588" i="1"/>
  <c r="A587" i="1"/>
  <c r="A586" i="1"/>
  <c r="A585" i="1"/>
  <c r="A584" i="1"/>
  <c r="A583" i="1"/>
  <c r="A582" i="1"/>
  <c r="A581" i="1"/>
  <c r="A580" i="1"/>
  <c r="A579" i="1"/>
  <c r="A578" i="1"/>
  <c r="A577" i="1"/>
  <c r="A576" i="1"/>
  <c r="A575" i="1"/>
  <c r="BV666" i="1"/>
  <c r="BT666" i="1"/>
  <c r="BV665" i="1"/>
  <c r="BT665" i="1"/>
  <c r="BV664" i="1"/>
  <c r="BT664" i="1"/>
  <c r="BV663" i="1"/>
  <c r="BT663" i="1"/>
  <c r="BV662" i="1"/>
  <c r="BT662" i="1"/>
  <c r="BV661" i="1"/>
  <c r="BT661" i="1"/>
  <c r="BV660" i="1"/>
  <c r="BT660" i="1"/>
  <c r="BV659" i="1"/>
  <c r="BT659" i="1"/>
  <c r="BV658" i="1"/>
  <c r="BT658" i="1"/>
  <c r="BV657" i="1"/>
  <c r="BT657" i="1"/>
  <c r="BV656" i="1"/>
  <c r="BT656" i="1"/>
  <c r="BV655" i="1"/>
  <c r="BT655" i="1"/>
  <c r="BV654" i="1"/>
  <c r="BT654" i="1"/>
  <c r="BV653" i="1"/>
  <c r="BT653" i="1"/>
  <c r="BV652" i="1"/>
  <c r="BT652" i="1"/>
  <c r="BV651" i="1"/>
  <c r="BT651" i="1"/>
  <c r="BV650" i="1"/>
  <c r="BT650" i="1"/>
  <c r="BV649" i="1"/>
  <c r="BT649" i="1"/>
  <c r="BV648" i="1"/>
  <c r="BT648" i="1"/>
  <c r="BV647" i="1"/>
  <c r="BT647" i="1"/>
  <c r="BV646" i="1"/>
  <c r="BT646" i="1"/>
  <c r="BV645" i="1"/>
  <c r="BT645" i="1"/>
  <c r="BV644" i="1"/>
  <c r="BT644" i="1"/>
  <c r="BV643" i="1"/>
  <c r="BT643" i="1"/>
  <c r="BV642" i="1"/>
  <c r="BT642" i="1"/>
  <c r="BV641" i="1"/>
  <c r="BT641" i="1"/>
  <c r="BV640" i="1"/>
  <c r="BT640" i="1"/>
  <c r="BV639" i="1"/>
  <c r="BT639" i="1"/>
  <c r="BV638" i="1"/>
  <c r="BT638" i="1"/>
  <c r="BV637" i="1"/>
  <c r="BT637" i="1"/>
  <c r="BV636" i="1"/>
  <c r="BT636" i="1"/>
  <c r="BV635" i="1"/>
  <c r="BT635" i="1"/>
  <c r="BV634" i="1"/>
  <c r="BT634" i="1"/>
  <c r="BV633" i="1"/>
  <c r="BT633" i="1"/>
  <c r="BV632" i="1"/>
  <c r="BT632" i="1"/>
  <c r="BV631" i="1"/>
  <c r="BT631" i="1"/>
  <c r="BV630" i="1"/>
  <c r="BT630" i="1"/>
  <c r="BV629" i="1"/>
  <c r="BT629" i="1"/>
  <c r="BV628" i="1"/>
  <c r="BT628" i="1"/>
  <c r="BV627" i="1"/>
  <c r="BT627" i="1"/>
  <c r="BV626" i="1"/>
  <c r="BT626" i="1"/>
  <c r="BV625" i="1"/>
  <c r="BT625" i="1"/>
  <c r="BV624" i="1"/>
  <c r="BT624" i="1"/>
  <c r="BV623" i="1"/>
  <c r="BT623" i="1"/>
  <c r="BV622" i="1"/>
  <c r="BT622" i="1"/>
  <c r="BV621" i="1"/>
  <c r="BT621" i="1"/>
  <c r="BV620" i="1"/>
  <c r="BT620" i="1"/>
  <c r="BV619" i="1"/>
  <c r="BT619" i="1"/>
  <c r="BV618" i="1"/>
  <c r="BT618" i="1"/>
  <c r="BV617" i="1"/>
  <c r="BT617" i="1"/>
  <c r="BV616" i="1"/>
  <c r="BT616" i="1"/>
  <c r="BV615" i="1"/>
  <c r="BT615" i="1"/>
  <c r="BV614" i="1"/>
  <c r="BT614" i="1"/>
  <c r="BV613" i="1"/>
  <c r="BT613" i="1"/>
  <c r="BV612" i="1"/>
  <c r="BT612" i="1"/>
  <c r="BV611" i="1"/>
  <c r="BT611" i="1"/>
  <c r="BV610" i="1"/>
  <c r="BT610" i="1"/>
  <c r="BV609" i="1"/>
  <c r="BT609" i="1"/>
  <c r="BV608" i="1"/>
  <c r="BT608" i="1"/>
  <c r="BV607" i="1"/>
  <c r="BT607" i="1"/>
  <c r="BV606" i="1"/>
  <c r="BT606" i="1"/>
  <c r="BV605" i="1"/>
  <c r="BT605" i="1"/>
  <c r="BV604" i="1"/>
  <c r="BT604" i="1"/>
  <c r="BV603" i="1"/>
  <c r="BT603" i="1"/>
  <c r="BV602" i="1"/>
  <c r="BT602" i="1"/>
  <c r="BV601" i="1"/>
  <c r="BT601" i="1"/>
  <c r="BV600" i="1"/>
  <c r="BT600" i="1"/>
  <c r="BV599" i="1"/>
  <c r="BT599" i="1"/>
  <c r="BV598" i="1"/>
  <c r="BT598" i="1"/>
  <c r="BV597" i="1"/>
  <c r="BT597" i="1"/>
  <c r="BV596" i="1"/>
  <c r="BT596" i="1"/>
  <c r="BV595" i="1"/>
  <c r="BT595" i="1"/>
  <c r="BV594" i="1"/>
  <c r="BT594" i="1"/>
  <c r="BV593" i="1"/>
  <c r="BT593" i="1"/>
  <c r="BV592" i="1"/>
  <c r="BT592" i="1"/>
  <c r="BV591" i="1"/>
  <c r="BT591" i="1"/>
  <c r="BV590" i="1"/>
  <c r="BT590" i="1"/>
  <c r="BV589" i="1"/>
  <c r="BT589" i="1"/>
  <c r="BV588" i="1"/>
  <c r="BT588" i="1"/>
  <c r="BV587" i="1"/>
  <c r="BT587" i="1"/>
  <c r="BV586" i="1"/>
  <c r="BT586" i="1"/>
  <c r="BV585" i="1"/>
  <c r="BT585" i="1"/>
  <c r="BV584" i="1"/>
  <c r="BT584" i="1"/>
  <c r="BV583" i="1"/>
  <c r="BT583" i="1"/>
  <c r="BV582" i="1"/>
  <c r="BT582" i="1"/>
  <c r="BV581" i="1"/>
  <c r="BT581" i="1"/>
  <c r="BV580" i="1"/>
  <c r="BT580" i="1"/>
  <c r="BV579" i="1"/>
  <c r="BT579" i="1"/>
  <c r="BV578" i="1"/>
  <c r="BT578" i="1"/>
  <c r="BV577" i="1"/>
  <c r="BT577" i="1"/>
  <c r="BV576" i="1"/>
  <c r="BT576" i="1"/>
  <c r="BV575" i="1"/>
  <c r="BT575" i="1"/>
  <c r="BT574" i="1"/>
  <c r="BV574" i="1"/>
  <c r="BV540" i="1"/>
  <c r="BV539" i="1"/>
  <c r="BV538" i="1"/>
  <c r="BV537" i="1"/>
  <c r="BV536" i="1"/>
  <c r="BV535" i="1"/>
  <c r="BT540" i="1"/>
  <c r="BT539" i="1"/>
  <c r="BT538" i="1"/>
  <c r="BT537" i="1"/>
  <c r="BT536" i="1"/>
  <c r="BT535" i="1"/>
  <c r="M11" i="88"/>
  <c r="M104" i="88"/>
  <c r="M103" i="88"/>
  <c r="M102" i="88"/>
  <c r="M101" i="88"/>
  <c r="M100" i="88"/>
  <c r="M99" i="88"/>
  <c r="M98" i="88"/>
  <c r="M97" i="88"/>
  <c r="M96" i="88"/>
  <c r="M95" i="88"/>
  <c r="M94" i="88"/>
  <c r="M93" i="88"/>
  <c r="M92" i="88"/>
  <c r="M91" i="88"/>
  <c r="M90" i="88"/>
  <c r="M89" i="88"/>
  <c r="M88" i="88"/>
  <c r="M87" i="88"/>
  <c r="M86" i="88"/>
  <c r="M85" i="88"/>
  <c r="M84" i="88"/>
  <c r="M83" i="88"/>
  <c r="M82" i="88"/>
  <c r="M81" i="88"/>
  <c r="M80" i="88"/>
  <c r="M79" i="88"/>
  <c r="M78" i="88"/>
  <c r="M77" i="88"/>
  <c r="M76" i="88"/>
  <c r="M75" i="88"/>
  <c r="M74" i="88"/>
  <c r="M73" i="88"/>
  <c r="M72" i="88"/>
  <c r="M71" i="88"/>
  <c r="M70" i="88"/>
  <c r="M69" i="88"/>
  <c r="M68" i="88"/>
  <c r="M67" i="88"/>
  <c r="M66" i="88"/>
  <c r="M65" i="88"/>
  <c r="M64" i="88"/>
  <c r="M63" i="88"/>
  <c r="M62" i="88"/>
  <c r="M61" i="88"/>
  <c r="M60" i="88"/>
  <c r="M59" i="88"/>
  <c r="M58" i="88"/>
  <c r="M57" i="88"/>
  <c r="M56" i="88"/>
  <c r="M55" i="88"/>
  <c r="M54" i="88"/>
  <c r="M53" i="88"/>
  <c r="M52" i="88"/>
  <c r="M51" i="88"/>
  <c r="M50" i="88"/>
  <c r="M49" i="88"/>
  <c r="M48" i="88"/>
  <c r="M47" i="88"/>
  <c r="M46" i="88"/>
  <c r="M45" i="88"/>
  <c r="M44" i="88"/>
  <c r="M43" i="88"/>
  <c r="M42" i="88"/>
  <c r="M41" i="88"/>
  <c r="M40" i="88"/>
  <c r="M39" i="88"/>
  <c r="M38" i="88"/>
  <c r="M37" i="88"/>
  <c r="M36" i="88"/>
  <c r="M35" i="88"/>
  <c r="M34" i="88"/>
  <c r="M33" i="88"/>
  <c r="M32" i="88"/>
  <c r="M31" i="88"/>
  <c r="M30" i="88"/>
  <c r="M29" i="88"/>
  <c r="M28" i="88"/>
  <c r="M27" i="88"/>
  <c r="M26" i="88"/>
  <c r="M25" i="88"/>
  <c r="M24" i="88"/>
  <c r="M23" i="88"/>
  <c r="M22" i="88"/>
  <c r="M21" i="88"/>
  <c r="M20" i="88"/>
  <c r="M19" i="88"/>
  <c r="M18" i="88"/>
  <c r="M17" i="88"/>
  <c r="M16" i="88"/>
  <c r="M15" i="88"/>
  <c r="M14" i="88"/>
  <c r="M13" i="88"/>
  <c r="M12" i="88" l="1"/>
  <c r="M11" i="87"/>
  <c r="M17" i="87"/>
  <c r="M16" i="87"/>
  <c r="M15" i="87"/>
  <c r="M14" i="87"/>
  <c r="M13" i="87"/>
  <c r="M12" i="87"/>
  <c r="CW407" i="1" l="1"/>
  <c r="BY407" i="1"/>
  <c r="CV407" i="1"/>
  <c r="O11" i="88"/>
  <c r="DC407" i="1" l="1"/>
  <c r="B540" i="1"/>
  <c r="B539" i="1"/>
  <c r="B538" i="1"/>
  <c r="B537" i="1"/>
  <c r="B536" i="1"/>
  <c r="B535" i="1"/>
  <c r="H87" i="91"/>
  <c r="H86" i="91"/>
  <c r="H85" i="91"/>
  <c r="H84" i="91"/>
  <c r="H83" i="91"/>
  <c r="H82" i="91"/>
  <c r="H81" i="91"/>
  <c r="H80" i="91"/>
  <c r="H79" i="91"/>
  <c r="H78" i="91"/>
  <c r="H77" i="91"/>
  <c r="H76" i="91"/>
  <c r="H75" i="91"/>
  <c r="H74" i="91"/>
  <c r="A540" i="1"/>
  <c r="A539" i="1"/>
  <c r="A538" i="1"/>
  <c r="A537" i="1"/>
  <c r="A536" i="1"/>
  <c r="A535" i="1"/>
  <c r="A534" i="1"/>
  <c r="A533" i="1"/>
  <c r="A532" i="1"/>
  <c r="A531" i="1"/>
  <c r="A530" i="1"/>
  <c r="A529" i="1"/>
  <c r="A528" i="1"/>
  <c r="A527" i="1"/>
  <c r="A526" i="1"/>
  <c r="A525" i="1"/>
  <c r="A524" i="1"/>
  <c r="A523" i="1"/>
  <c r="A522" i="1"/>
  <c r="A521" i="1"/>
  <c r="C539" i="1" l="1"/>
  <c r="B522" i="1"/>
  <c r="H13" i="94"/>
  <c r="Q13" i="94" s="1"/>
  <c r="B526" i="1"/>
  <c r="H17" i="94"/>
  <c r="Q17" i="94" s="1"/>
  <c r="B530" i="1"/>
  <c r="H21" i="94"/>
  <c r="Q21" i="94" s="1"/>
  <c r="B534" i="1"/>
  <c r="H25" i="94"/>
  <c r="Q25" i="94" s="1"/>
  <c r="B523" i="1"/>
  <c r="H14" i="94"/>
  <c r="Q14" i="94" s="1"/>
  <c r="B527" i="1"/>
  <c r="H18" i="94"/>
  <c r="Q18" i="94" s="1"/>
  <c r="B531" i="1"/>
  <c r="H22" i="94"/>
  <c r="Q22" i="94" s="1"/>
  <c r="B524" i="1"/>
  <c r="H15" i="94"/>
  <c r="Q15" i="94" s="1"/>
  <c r="B528" i="1"/>
  <c r="H19" i="94"/>
  <c r="Q19" i="94" s="1"/>
  <c r="B532" i="1"/>
  <c r="H23" i="94"/>
  <c r="Q23" i="94" s="1"/>
  <c r="B521" i="1"/>
  <c r="H12" i="94"/>
  <c r="Q12" i="94" s="1"/>
  <c r="B525" i="1"/>
  <c r="H16" i="94"/>
  <c r="Q16" i="94" s="1"/>
  <c r="B529" i="1"/>
  <c r="H20" i="94"/>
  <c r="Q20" i="94" s="1"/>
  <c r="B533" i="1"/>
  <c r="H24" i="94"/>
  <c r="Q24" i="94" s="1"/>
  <c r="C533" i="1"/>
  <c r="C523" i="1"/>
  <c r="C531" i="1"/>
  <c r="C525" i="1"/>
  <c r="C536" i="1"/>
  <c r="C526" i="1"/>
  <c r="C528" i="1"/>
  <c r="C538" i="1"/>
  <c r="C530" i="1"/>
  <c r="C522" i="1"/>
  <c r="C535" i="1"/>
  <c r="C527" i="1"/>
  <c r="C532" i="1"/>
  <c r="C540" i="1"/>
  <c r="C524" i="1"/>
  <c r="C534" i="1"/>
  <c r="C529" i="1"/>
  <c r="C537" i="1"/>
  <c r="C521" i="1"/>
  <c r="F22" i="86" l="1"/>
  <c r="D22" i="86"/>
  <c r="S22" i="86" s="1"/>
  <c r="B22" i="86"/>
  <c r="F21" i="86"/>
  <c r="D21" i="86"/>
  <c r="S21" i="86" s="1"/>
  <c r="B21" i="86"/>
  <c r="F20" i="86"/>
  <c r="D20" i="86"/>
  <c r="S20" i="86" s="1"/>
  <c r="B20" i="86"/>
  <c r="F19" i="86"/>
  <c r="D19" i="86"/>
  <c r="S19" i="86" s="1"/>
  <c r="B19" i="86"/>
  <c r="F18" i="86"/>
  <c r="D18" i="86"/>
  <c r="S18" i="86" s="1"/>
  <c r="B18" i="86"/>
  <c r="F17" i="86"/>
  <c r="D17" i="86"/>
  <c r="S17" i="86" s="1"/>
  <c r="B17" i="86"/>
  <c r="F16" i="86"/>
  <c r="D16" i="86"/>
  <c r="S16" i="86" s="1"/>
  <c r="B16" i="86"/>
  <c r="F15" i="86"/>
  <c r="D15" i="86"/>
  <c r="S15" i="86" s="1"/>
  <c r="B15" i="86"/>
  <c r="F14" i="86"/>
  <c r="D14" i="86"/>
  <c r="S14" i="86" s="1"/>
  <c r="B14" i="86"/>
  <c r="F13" i="86"/>
  <c r="D13" i="86"/>
  <c r="S13" i="86" s="1"/>
  <c r="B13" i="86"/>
  <c r="F12" i="86"/>
  <c r="D12" i="86"/>
  <c r="S12" i="86" s="1"/>
  <c r="B12" i="86"/>
  <c r="M11" i="86"/>
  <c r="I11" i="86"/>
  <c r="BT275" i="1"/>
  <c r="BT253" i="1"/>
  <c r="BV275" i="1"/>
  <c r="BV253" i="1"/>
  <c r="BQ253" i="1"/>
  <c r="F12" i="85"/>
  <c r="F13" i="85"/>
  <c r="D12" i="85"/>
  <c r="P13" i="85"/>
  <c r="D13" i="85"/>
  <c r="B13" i="85"/>
  <c r="P12" i="85"/>
  <c r="B12" i="85"/>
  <c r="N11" i="85"/>
  <c r="J11" i="85"/>
  <c r="A254" i="1"/>
  <c r="A253" i="1"/>
  <c r="DG541" i="1"/>
  <c r="DA541" i="1"/>
  <c r="CZ541" i="1"/>
  <c r="CY541" i="1"/>
  <c r="CX541" i="1"/>
  <c r="CU541" i="1"/>
  <c r="CT541" i="1"/>
  <c r="CS541" i="1"/>
  <c r="CR541" i="1"/>
  <c r="CQ541" i="1"/>
  <c r="CP541" i="1"/>
  <c r="CO541" i="1"/>
  <c r="CN541" i="1"/>
  <c r="CM541" i="1"/>
  <c r="CL541" i="1"/>
  <c r="CK541" i="1"/>
  <c r="CJ541" i="1"/>
  <c r="CI541" i="1"/>
  <c r="CH541" i="1"/>
  <c r="CG541" i="1"/>
  <c r="CF541" i="1"/>
  <c r="CE541" i="1"/>
  <c r="CD541" i="1"/>
  <c r="CC541" i="1"/>
  <c r="CB541" i="1"/>
  <c r="CA541" i="1"/>
  <c r="BZ541" i="1"/>
  <c r="BW541" i="1"/>
  <c r="BS541" i="1"/>
  <c r="BR541" i="1"/>
  <c r="BQ541" i="1"/>
  <c r="BP541" i="1"/>
  <c r="BO541" i="1"/>
  <c r="BN541" i="1"/>
  <c r="BM541" i="1"/>
  <c r="BL541" i="1"/>
  <c r="BK541" i="1"/>
  <c r="BJ541" i="1"/>
  <c r="BG541" i="1"/>
  <c r="BF541" i="1"/>
  <c r="BE541" i="1"/>
  <c r="BD541" i="1"/>
  <c r="BC541" i="1"/>
  <c r="CT407" i="1"/>
  <c r="CS407" i="1"/>
  <c r="CR407" i="1"/>
  <c r="CQ407" i="1"/>
  <c r="CP407" i="1"/>
  <c r="CO407" i="1"/>
  <c r="CN407" i="1"/>
  <c r="CL407" i="1"/>
  <c r="CH407" i="1"/>
  <c r="DG341" i="1"/>
  <c r="DA341" i="1"/>
  <c r="CZ341" i="1"/>
  <c r="CY341" i="1"/>
  <c r="CX341" i="1"/>
  <c r="CU341" i="1"/>
  <c r="CT341" i="1"/>
  <c r="CS341" i="1"/>
  <c r="CR341" i="1"/>
  <c r="CQ341" i="1"/>
  <c r="CP341" i="1"/>
  <c r="CO341" i="1"/>
  <c r="CN341" i="1"/>
  <c r="CM341" i="1"/>
  <c r="CL341" i="1"/>
  <c r="CK341" i="1"/>
  <c r="CJ341" i="1"/>
  <c r="CI341" i="1"/>
  <c r="CH341" i="1"/>
  <c r="CG341" i="1"/>
  <c r="CF341" i="1"/>
  <c r="CE341" i="1"/>
  <c r="CD341" i="1"/>
  <c r="CC341" i="1"/>
  <c r="CB341" i="1"/>
  <c r="CA341" i="1"/>
  <c r="BZ341" i="1"/>
  <c r="BW341" i="1"/>
  <c r="BU341" i="1"/>
  <c r="BR341" i="1"/>
  <c r="BQ341" i="1"/>
  <c r="BP341" i="1"/>
  <c r="BO341" i="1"/>
  <c r="BN341" i="1"/>
  <c r="BM341" i="1"/>
  <c r="BL341" i="1"/>
  <c r="BK341" i="1"/>
  <c r="BJ341" i="1"/>
  <c r="BG341" i="1"/>
  <c r="BF341" i="1"/>
  <c r="BE341" i="1"/>
  <c r="BD341" i="1"/>
  <c r="BC341" i="1"/>
  <c r="DG334" i="1"/>
  <c r="DA334" i="1"/>
  <c r="CZ334" i="1"/>
  <c r="CY334" i="1"/>
  <c r="CX334" i="1"/>
  <c r="CU334" i="1"/>
  <c r="CT334" i="1"/>
  <c r="CS334" i="1"/>
  <c r="CR334" i="1"/>
  <c r="CQ334" i="1"/>
  <c r="CP334" i="1"/>
  <c r="CO334" i="1"/>
  <c r="CN334" i="1"/>
  <c r="CM334" i="1"/>
  <c r="CL334" i="1"/>
  <c r="CK334" i="1"/>
  <c r="CJ334" i="1"/>
  <c r="CI334" i="1"/>
  <c r="CH334" i="1"/>
  <c r="CG334" i="1"/>
  <c r="CF334" i="1"/>
  <c r="CE334" i="1"/>
  <c r="CD334" i="1"/>
  <c r="CC334" i="1"/>
  <c r="CB334" i="1"/>
  <c r="CA334" i="1"/>
  <c r="BZ334" i="1"/>
  <c r="BW334" i="1"/>
  <c r="BV334" i="1"/>
  <c r="BU334" i="1"/>
  <c r="BT334" i="1"/>
  <c r="BS334" i="1"/>
  <c r="BR334" i="1"/>
  <c r="BQ334" i="1"/>
  <c r="BP334" i="1"/>
  <c r="BO334" i="1"/>
  <c r="BN334" i="1"/>
  <c r="BM334" i="1"/>
  <c r="BL334" i="1"/>
  <c r="BK334" i="1"/>
  <c r="BJ334" i="1"/>
  <c r="BG334" i="1"/>
  <c r="BF334" i="1"/>
  <c r="BE334" i="1"/>
  <c r="BD334" i="1"/>
  <c r="BC334" i="1"/>
  <c r="DG281" i="1"/>
  <c r="DA281" i="1"/>
  <c r="CZ281" i="1"/>
  <c r="CY281" i="1"/>
  <c r="CX281" i="1"/>
  <c r="CU281" i="1"/>
  <c r="CT281" i="1"/>
  <c r="CS281" i="1"/>
  <c r="CR281" i="1"/>
  <c r="CQ281" i="1"/>
  <c r="CP281" i="1"/>
  <c r="CO281" i="1"/>
  <c r="CN281" i="1"/>
  <c r="CL281" i="1"/>
  <c r="CK281" i="1"/>
  <c r="CI281" i="1"/>
  <c r="CH281" i="1"/>
  <c r="CG281" i="1"/>
  <c r="CF281" i="1"/>
  <c r="CE281" i="1"/>
  <c r="CD281" i="1"/>
  <c r="CC281" i="1"/>
  <c r="CB281" i="1"/>
  <c r="CA281" i="1"/>
  <c r="BZ281" i="1"/>
  <c r="BW281" i="1"/>
  <c r="BU281" i="1"/>
  <c r="BP281" i="1"/>
  <c r="BN281" i="1"/>
  <c r="BM281" i="1"/>
  <c r="BL281" i="1"/>
  <c r="BK281" i="1"/>
  <c r="BJ281" i="1"/>
  <c r="BG281" i="1"/>
  <c r="BF281" i="1"/>
  <c r="BC281" i="1"/>
  <c r="DG7" i="1"/>
  <c r="DA7" i="1"/>
  <c r="CZ7" i="1"/>
  <c r="CY7" i="1"/>
  <c r="CX7" i="1"/>
  <c r="CU7" i="1"/>
  <c r="CT7" i="1"/>
  <c r="CS7" i="1"/>
  <c r="CR7" i="1"/>
  <c r="CQ7" i="1"/>
  <c r="CP7" i="1"/>
  <c r="CN7" i="1"/>
  <c r="CL7" i="1"/>
  <c r="CK7" i="1"/>
  <c r="CI7" i="1"/>
  <c r="CH7" i="1"/>
  <c r="CG7" i="1"/>
  <c r="CE7" i="1"/>
  <c r="CD7" i="1"/>
  <c r="CC7" i="1"/>
  <c r="CB7" i="1"/>
  <c r="CA7" i="1"/>
  <c r="BZ7" i="1"/>
  <c r="BW7" i="1"/>
  <c r="BP7" i="1"/>
  <c r="BN7" i="1"/>
  <c r="BL7" i="1"/>
  <c r="BK7" i="1"/>
  <c r="BJ7" i="1"/>
  <c r="BG7" i="1"/>
  <c r="BF7" i="1"/>
  <c r="BE7" i="1"/>
  <c r="BD7" i="1"/>
  <c r="BC7" i="1"/>
  <c r="BB7" i="1"/>
  <c r="BU253" i="1" l="1"/>
  <c r="BU275" i="1"/>
  <c r="A340" i="1"/>
  <c r="H42" i="91" l="1"/>
  <c r="H70" i="91"/>
  <c r="F28" i="90"/>
  <c r="F16" i="90"/>
  <c r="H34" i="91"/>
  <c r="H54" i="91"/>
  <c r="F24" i="90"/>
  <c r="H19" i="91"/>
  <c r="H23" i="91"/>
  <c r="H27" i="91"/>
  <c r="H35" i="91"/>
  <c r="H39" i="91"/>
  <c r="H43" i="91"/>
  <c r="H51" i="91"/>
  <c r="H55" i="91"/>
  <c r="H59" i="91"/>
  <c r="H67" i="91"/>
  <c r="H71" i="91"/>
  <c r="F21" i="90"/>
  <c r="F25" i="90"/>
  <c r="B574" i="1"/>
  <c r="H46" i="91"/>
  <c r="F14" i="90"/>
  <c r="H12" i="91"/>
  <c r="H58" i="91"/>
  <c r="H32" i="91"/>
  <c r="H48" i="91"/>
  <c r="H52" i="91"/>
  <c r="H56" i="91"/>
  <c r="H64" i="91"/>
  <c r="H72" i="91"/>
  <c r="F22" i="90"/>
  <c r="H50" i="91"/>
  <c r="H38" i="91"/>
  <c r="H28" i="91"/>
  <c r="H40" i="91"/>
  <c r="B342" i="1"/>
  <c r="H13" i="91"/>
  <c r="H21" i="91"/>
  <c r="H25" i="91"/>
  <c r="H29" i="91"/>
  <c r="H37" i="91"/>
  <c r="H41" i="91"/>
  <c r="H45" i="91"/>
  <c r="H53" i="91"/>
  <c r="H57" i="91"/>
  <c r="H61" i="91"/>
  <c r="H69" i="91"/>
  <c r="H73" i="91"/>
  <c r="F23" i="90"/>
  <c r="F27" i="90"/>
  <c r="BH334" i="1"/>
  <c r="AZ334" i="1"/>
  <c r="BX541" i="1"/>
  <c r="CV541" i="1"/>
  <c r="BY541" i="1"/>
  <c r="CW541" i="1"/>
  <c r="BX341" i="1"/>
  <c r="CV341" i="1"/>
  <c r="BY341" i="1"/>
  <c r="CW341" i="1"/>
  <c r="BX334" i="1"/>
  <c r="CV334" i="1"/>
  <c r="BY334" i="1"/>
  <c r="CW334" i="1"/>
  <c r="BA407" i="1" l="1"/>
  <c r="AZ407" i="1"/>
  <c r="H15" i="92"/>
  <c r="H20" i="92"/>
  <c r="H23" i="92"/>
  <c r="H21" i="92"/>
  <c r="H13" i="92"/>
  <c r="H22" i="92"/>
  <c r="H12" i="92"/>
  <c r="H18" i="92"/>
  <c r="W45" i="91"/>
  <c r="W13" i="91"/>
  <c r="W64" i="91"/>
  <c r="W59" i="91"/>
  <c r="W27" i="91"/>
  <c r="W73" i="91"/>
  <c r="W41" i="91"/>
  <c r="W40" i="91"/>
  <c r="W38" i="91"/>
  <c r="W55" i="91"/>
  <c r="W23" i="91"/>
  <c r="W37" i="91"/>
  <c r="W28" i="91"/>
  <c r="W50" i="91"/>
  <c r="W56" i="91"/>
  <c r="W58" i="91"/>
  <c r="W46" i="91"/>
  <c r="W51" i="91"/>
  <c r="W19" i="91"/>
  <c r="W54" i="91"/>
  <c r="W69" i="91"/>
  <c r="W52" i="91"/>
  <c r="W34" i="91"/>
  <c r="W61" i="91"/>
  <c r="W29" i="91"/>
  <c r="W48" i="91"/>
  <c r="W12" i="91"/>
  <c r="W43" i="91"/>
  <c r="W57" i="91"/>
  <c r="W25" i="91"/>
  <c r="W71" i="91"/>
  <c r="W39" i="91"/>
  <c r="W70" i="91"/>
  <c r="W53" i="91"/>
  <c r="W72" i="91"/>
  <c r="W32" i="91"/>
  <c r="W67" i="91"/>
  <c r="W35" i="91"/>
  <c r="W42" i="91"/>
  <c r="W21" i="91"/>
  <c r="B563" i="1"/>
  <c r="H33" i="91"/>
  <c r="H47" i="91"/>
  <c r="H15" i="91"/>
  <c r="H44" i="91"/>
  <c r="F29" i="90"/>
  <c r="H22" i="91"/>
  <c r="H24" i="91"/>
  <c r="H36" i="91"/>
  <c r="H16" i="91"/>
  <c r="F19" i="90"/>
  <c r="H26" i="91"/>
  <c r="H18" i="91"/>
  <c r="H63" i="91"/>
  <c r="H31" i="91"/>
  <c r="H62" i="91"/>
  <c r="H14" i="91"/>
  <c r="H49" i="91"/>
  <c r="H68" i="91"/>
  <c r="H66" i="91"/>
  <c r="H30" i="91"/>
  <c r="H65" i="91"/>
  <c r="F17" i="90"/>
  <c r="H17" i="91"/>
  <c r="H20" i="91"/>
  <c r="F20" i="90"/>
  <c r="F26" i="90"/>
  <c r="H60" i="91"/>
  <c r="BA334" i="1"/>
  <c r="BA541" i="1"/>
  <c r="BA281" i="1"/>
  <c r="BA341" i="1"/>
  <c r="AZ281" i="1"/>
  <c r="DB541" i="1"/>
  <c r="DC541" i="1"/>
  <c r="DC341" i="1"/>
  <c r="DB341" i="1"/>
  <c r="DC334" i="1"/>
  <c r="DB334" i="1"/>
  <c r="B338" i="1"/>
  <c r="C338" i="1"/>
  <c r="H338" i="1" s="1"/>
  <c r="B340" i="1"/>
  <c r="C340" i="1"/>
  <c r="H340" i="1" s="1"/>
  <c r="DE407" i="1" l="1"/>
  <c r="BI407" i="1"/>
  <c r="BH407" i="1"/>
  <c r="BI334" i="1"/>
  <c r="Q18" i="92"/>
  <c r="Q21" i="92"/>
  <c r="Q12" i="92"/>
  <c r="Q23" i="92"/>
  <c r="Q22" i="92"/>
  <c r="Q20" i="92"/>
  <c r="H19" i="92"/>
  <c r="H14" i="92"/>
  <c r="Q13" i="92"/>
  <c r="Q15" i="92"/>
  <c r="H16" i="92"/>
  <c r="H24" i="92"/>
  <c r="W60" i="91"/>
  <c r="W17" i="91"/>
  <c r="W62" i="91"/>
  <c r="W18" i="91"/>
  <c r="W36" i="91"/>
  <c r="W15" i="91"/>
  <c r="W65" i="91"/>
  <c r="W31" i="91"/>
  <c r="W47" i="91"/>
  <c r="W30" i="91"/>
  <c r="W66" i="91"/>
  <c r="W68" i="91"/>
  <c r="W14" i="91"/>
  <c r="W63" i="91"/>
  <c r="W26" i="91"/>
  <c r="W24" i="91"/>
  <c r="W22" i="91"/>
  <c r="W44" i="91"/>
  <c r="W33" i="91"/>
  <c r="W16" i="91"/>
  <c r="W20" i="91"/>
  <c r="W49" i="91"/>
  <c r="DE541" i="1"/>
  <c r="BI541" i="1"/>
  <c r="DD341" i="1"/>
  <c r="BH541" i="1"/>
  <c r="DE334" i="1"/>
  <c r="BI341" i="1"/>
  <c r="DF341" i="1"/>
  <c r="DE341" i="1"/>
  <c r="BH341" i="1"/>
  <c r="DD541" i="1"/>
  <c r="DF334" i="1"/>
  <c r="DD334" i="1"/>
  <c r="Q24" i="92" l="1"/>
  <c r="Q14" i="92"/>
  <c r="Q16" i="92"/>
  <c r="Q19" i="92"/>
  <c r="DF541" i="1"/>
  <c r="B275" i="1"/>
  <c r="A670" i="1"/>
  <c r="A669" i="1"/>
  <c r="A668" i="1"/>
  <c r="A574" i="1"/>
  <c r="A573" i="1"/>
  <c r="A572" i="1"/>
  <c r="A571" i="1"/>
  <c r="A570" i="1"/>
  <c r="A569" i="1"/>
  <c r="A568" i="1"/>
  <c r="A567" i="1"/>
  <c r="A566" i="1"/>
  <c r="A563" i="1"/>
  <c r="A562" i="1"/>
  <c r="A561" i="1"/>
  <c r="A560" i="1"/>
  <c r="A559" i="1"/>
  <c r="A558" i="1"/>
  <c r="A556" i="1"/>
  <c r="A554" i="1"/>
  <c r="A552" i="1"/>
  <c r="A550" i="1"/>
  <c r="A548" i="1"/>
  <c r="A546" i="1"/>
  <c r="Q565" i="1"/>
  <c r="S565" i="1" s="1"/>
  <c r="A520" i="1"/>
  <c r="A519" i="1"/>
  <c r="A518" i="1"/>
  <c r="A517" i="1"/>
  <c r="A516" i="1"/>
  <c r="A515" i="1"/>
  <c r="A514" i="1"/>
  <c r="A513" i="1"/>
  <c r="A333" i="1"/>
  <c r="R333" i="1"/>
  <c r="S333" i="1" s="1"/>
  <c r="A278" i="1"/>
  <c r="A277" i="1"/>
  <c r="A276" i="1"/>
  <c r="A275" i="1"/>
  <c r="N17" i="92" l="1"/>
  <c r="N11" i="92"/>
  <c r="C275" i="1"/>
  <c r="B520" i="1" l="1"/>
  <c r="C520" i="1"/>
  <c r="B566" i="1"/>
  <c r="C566" i="1"/>
  <c r="C574" i="1"/>
  <c r="B569" i="1"/>
  <c r="C569" i="1"/>
  <c r="B277" i="1"/>
  <c r="C277" i="1"/>
  <c r="B669" i="1"/>
  <c r="C669" i="1"/>
  <c r="H669" i="1" s="1"/>
  <c r="C556" i="1"/>
  <c r="C552" i="1"/>
  <c r="C559" i="1"/>
  <c r="B570" i="1"/>
  <c r="C570" i="1"/>
  <c r="B519" i="1"/>
  <c r="C519" i="1"/>
  <c r="B554" i="1"/>
  <c r="C554" i="1"/>
  <c r="C548" i="1"/>
  <c r="B568" i="1"/>
  <c r="C568" i="1"/>
  <c r="B516" i="1"/>
  <c r="C516" i="1"/>
  <c r="B573" i="1"/>
  <c r="C573" i="1"/>
  <c r="B565" i="1"/>
  <c r="C565" i="1"/>
  <c r="C560" i="1"/>
  <c r="B571" i="1"/>
  <c r="C571" i="1"/>
  <c r="C558" i="1"/>
  <c r="B668" i="1"/>
  <c r="C668" i="1"/>
  <c r="B562" i="1"/>
  <c r="C562" i="1"/>
  <c r="B333" i="1"/>
  <c r="C333" i="1"/>
  <c r="B278" i="1"/>
  <c r="C278" i="1"/>
  <c r="B667" i="1"/>
  <c r="C667" i="1"/>
  <c r="B517" i="1"/>
  <c r="C517" i="1"/>
  <c r="C546" i="1"/>
  <c r="B567" i="1"/>
  <c r="C567" i="1"/>
  <c r="C550" i="1"/>
  <c r="B572" i="1"/>
  <c r="C572" i="1"/>
  <c r="B670" i="1"/>
  <c r="C670" i="1"/>
  <c r="B514" i="1"/>
  <c r="C514" i="1"/>
  <c r="C561" i="1"/>
  <c r="B276" i="1"/>
  <c r="C276" i="1"/>
  <c r="B515" i="1"/>
  <c r="C515" i="1"/>
  <c r="B513" i="1"/>
  <c r="C513" i="1"/>
  <c r="B518" i="1"/>
  <c r="C518" i="1"/>
  <c r="C563" i="1"/>
  <c r="A19" i="1" l="1"/>
  <c r="A18" i="1"/>
  <c r="A17" i="1"/>
  <c r="A16" i="1"/>
  <c r="A15" i="1"/>
  <c r="A14" i="1"/>
  <c r="A13" i="1"/>
  <c r="A12" i="1"/>
  <c r="A11" i="1"/>
  <c r="BQ249" i="1" l="1"/>
  <c r="BQ248" i="1"/>
  <c r="BQ247" i="1"/>
  <c r="BQ246" i="1"/>
  <c r="BQ245" i="1"/>
  <c r="BQ244" i="1"/>
  <c r="BX244" i="1" s="1"/>
  <c r="DB244" i="1" s="1"/>
  <c r="DD244" i="1" s="1"/>
  <c r="DF244" i="1" s="1"/>
  <c r="BV249" i="1"/>
  <c r="BV248" i="1"/>
  <c r="BV247" i="1"/>
  <c r="BV246" i="1"/>
  <c r="BV245" i="1"/>
  <c r="BV244" i="1"/>
  <c r="BT249" i="1"/>
  <c r="BT248" i="1"/>
  <c r="BT247" i="1"/>
  <c r="BT246" i="1"/>
  <c r="BT245" i="1"/>
  <c r="BT244" i="1"/>
  <c r="A251" i="1"/>
  <c r="A250" i="1"/>
  <c r="A249" i="1"/>
  <c r="A248" i="1"/>
  <c r="A247" i="1"/>
  <c r="A246" i="1"/>
  <c r="A245" i="1"/>
  <c r="A74" i="1" l="1"/>
  <c r="A73" i="1"/>
  <c r="CM71" i="1"/>
  <c r="A72" i="1"/>
  <c r="A71" i="1"/>
  <c r="I11" i="84"/>
  <c r="B11" i="84"/>
  <c r="B12" i="84"/>
  <c r="P11" i="84"/>
  <c r="M11" i="84"/>
  <c r="BS54" i="1"/>
  <c r="A55" i="1"/>
  <c r="A54" i="1"/>
  <c r="BV274" i="1"/>
  <c r="BT274" i="1"/>
  <c r="BV40" i="1"/>
  <c r="BT40" i="1"/>
  <c r="S12" i="83"/>
  <c r="M13" i="83"/>
  <c r="F13" i="83"/>
  <c r="BT54" i="1" l="1"/>
  <c r="BV54" i="1"/>
  <c r="BU274" i="1"/>
  <c r="BU40" i="1"/>
  <c r="BU54" i="1" l="1"/>
  <c r="D13" i="83"/>
  <c r="T13" i="83" s="1"/>
  <c r="B13" i="83"/>
  <c r="D12" i="83"/>
  <c r="T12" i="83" s="1"/>
  <c r="B12" i="83"/>
  <c r="Q11" i="83"/>
  <c r="J11" i="83"/>
  <c r="A43" i="1"/>
  <c r="A42" i="1"/>
  <c r="A41" i="1"/>
  <c r="A40" i="1"/>
  <c r="AE197" i="1" l="1"/>
  <c r="BA197" i="1" s="1"/>
  <c r="A512" i="1"/>
  <c r="A511" i="1"/>
  <c r="A510" i="1"/>
  <c r="A509" i="1"/>
  <c r="A508" i="1"/>
  <c r="A507" i="1"/>
  <c r="A506" i="1"/>
  <c r="A505" i="1"/>
  <c r="A504" i="1"/>
  <c r="A503" i="1"/>
  <c r="A502" i="1"/>
  <c r="A501" i="1"/>
  <c r="A500" i="1"/>
  <c r="A499" i="1"/>
  <c r="A498" i="1"/>
  <c r="A497" i="1"/>
  <c r="A496" i="1"/>
  <c r="A495" i="1"/>
  <c r="A494" i="1"/>
  <c r="A493" i="1"/>
  <c r="A492" i="1"/>
  <c r="A491" i="1"/>
  <c r="A490" i="1"/>
  <c r="A489" i="1"/>
  <c r="A488" i="1"/>
  <c r="A487" i="1"/>
  <c r="A486" i="1"/>
  <c r="A485" i="1"/>
  <c r="A484" i="1"/>
  <c r="A483" i="1"/>
  <c r="A482" i="1"/>
  <c r="A481" i="1"/>
  <c r="A480" i="1"/>
  <c r="A479" i="1"/>
  <c r="A478" i="1"/>
  <c r="A477" i="1"/>
  <c r="A476" i="1"/>
  <c r="A475" i="1"/>
  <c r="A474" i="1"/>
  <c r="A473" i="1"/>
  <c r="A472" i="1"/>
  <c r="A471" i="1"/>
  <c r="A470" i="1"/>
  <c r="A469" i="1"/>
  <c r="A468" i="1"/>
  <c r="A467" i="1"/>
  <c r="A466" i="1"/>
  <c r="A465" i="1"/>
  <c r="A464" i="1"/>
  <c r="A463" i="1"/>
  <c r="A462" i="1"/>
  <c r="A461" i="1"/>
  <c r="A460" i="1"/>
  <c r="A459" i="1"/>
  <c r="A458" i="1"/>
  <c r="A457" i="1"/>
  <c r="A456" i="1"/>
  <c r="A455" i="1"/>
  <c r="A454" i="1"/>
  <c r="A453" i="1"/>
  <c r="A452" i="1"/>
  <c r="A451" i="1"/>
  <c r="A450" i="1"/>
  <c r="R543" i="1"/>
  <c r="A274" i="1"/>
  <c r="Q274" i="1"/>
  <c r="F12" i="81"/>
  <c r="K11" i="81"/>
  <c r="O17" i="81"/>
  <c r="O16" i="81"/>
  <c r="O15" i="81"/>
  <c r="O14" i="81"/>
  <c r="O13" i="81"/>
  <c r="O12" i="81"/>
  <c r="O11" i="81" s="1"/>
  <c r="BI197" i="1" l="1"/>
  <c r="DE197" i="1" s="1"/>
  <c r="B244" i="1"/>
  <c r="D17" i="81"/>
  <c r="D16" i="81"/>
  <c r="D15" i="81"/>
  <c r="D14" i="81"/>
  <c r="D13" i="81"/>
  <c r="CM300" i="1"/>
  <c r="CJ300" i="1"/>
  <c r="CV299" i="1" s="1"/>
  <c r="DB299" i="1" s="1"/>
  <c r="DD299" i="1" s="1"/>
  <c r="DF299" i="1" s="1"/>
  <c r="CW300" i="1"/>
  <c r="CW281" i="1" s="1"/>
  <c r="A301" i="1"/>
  <c r="A300" i="1"/>
  <c r="CV300" i="1" l="1"/>
  <c r="B274" i="1"/>
  <c r="B456" i="1"/>
  <c r="C456" i="1"/>
  <c r="B512" i="1"/>
  <c r="C512" i="1"/>
  <c r="H512" i="1" s="1"/>
  <c r="B464" i="1"/>
  <c r="C464" i="1"/>
  <c r="B479" i="1"/>
  <c r="C479" i="1"/>
  <c r="B452" i="1"/>
  <c r="C452" i="1"/>
  <c r="B465" i="1"/>
  <c r="C465" i="1"/>
  <c r="B507" i="1"/>
  <c r="C507" i="1"/>
  <c r="B453" i="1"/>
  <c r="C453" i="1"/>
  <c r="B486" i="1"/>
  <c r="C486" i="1"/>
  <c r="B495" i="1"/>
  <c r="C495" i="1"/>
  <c r="B489" i="1"/>
  <c r="C489" i="1"/>
  <c r="B476" i="1"/>
  <c r="C476" i="1"/>
  <c r="B505" i="1"/>
  <c r="C505" i="1"/>
  <c r="B483" i="1"/>
  <c r="C483" i="1"/>
  <c r="B499" i="1"/>
  <c r="C499" i="1"/>
  <c r="B506" i="1"/>
  <c r="C506" i="1"/>
  <c r="B504" i="1"/>
  <c r="C504" i="1"/>
  <c r="B478" i="1"/>
  <c r="C478" i="1"/>
  <c r="B473" i="1"/>
  <c r="C473" i="1"/>
  <c r="B475" i="1"/>
  <c r="C475" i="1"/>
  <c r="B490" i="1"/>
  <c r="C490" i="1"/>
  <c r="B482" i="1"/>
  <c r="C482" i="1"/>
  <c r="B496" i="1"/>
  <c r="C496" i="1"/>
  <c r="B480" i="1"/>
  <c r="C480" i="1"/>
  <c r="B462" i="1"/>
  <c r="C462" i="1"/>
  <c r="B492" i="1"/>
  <c r="C492" i="1"/>
  <c r="B470" i="1"/>
  <c r="C470" i="1"/>
  <c r="B474" i="1"/>
  <c r="C474" i="1"/>
  <c r="B467" i="1"/>
  <c r="C467" i="1"/>
  <c r="B497" i="1"/>
  <c r="C497" i="1"/>
  <c r="B469" i="1"/>
  <c r="C469" i="1"/>
  <c r="B491" i="1"/>
  <c r="C491" i="1"/>
  <c r="B511" i="1"/>
  <c r="C511" i="1"/>
  <c r="B463" i="1"/>
  <c r="C463" i="1"/>
  <c r="B510" i="1"/>
  <c r="C510" i="1"/>
  <c r="B454" i="1"/>
  <c r="C454" i="1"/>
  <c r="B450" i="1"/>
  <c r="C450" i="1"/>
  <c r="H450" i="1" s="1"/>
  <c r="B488" i="1"/>
  <c r="C488" i="1"/>
  <c r="B481" i="1"/>
  <c r="C481" i="1"/>
  <c r="B493" i="1"/>
  <c r="C493" i="1"/>
  <c r="B457" i="1"/>
  <c r="C457" i="1"/>
  <c r="B509" i="1"/>
  <c r="C509" i="1"/>
  <c r="B485" i="1"/>
  <c r="C485" i="1"/>
  <c r="B508" i="1"/>
  <c r="C508" i="1"/>
  <c r="B460" i="1"/>
  <c r="C460" i="1"/>
  <c r="B502" i="1"/>
  <c r="C502" i="1"/>
  <c r="B466" i="1"/>
  <c r="C466" i="1"/>
  <c r="B458" i="1"/>
  <c r="C458" i="1"/>
  <c r="B503" i="1"/>
  <c r="C503" i="1"/>
  <c r="B461" i="1"/>
  <c r="C461" i="1"/>
  <c r="B451" i="1"/>
  <c r="C451" i="1"/>
  <c r="B487" i="1"/>
  <c r="C487" i="1"/>
  <c r="B471" i="1"/>
  <c r="C471" i="1"/>
  <c r="B477" i="1"/>
  <c r="C477" i="1"/>
  <c r="B498" i="1"/>
  <c r="C498" i="1"/>
  <c r="B455" i="1"/>
  <c r="C455" i="1"/>
  <c r="B500" i="1"/>
  <c r="C500" i="1"/>
  <c r="B472" i="1"/>
  <c r="C472" i="1"/>
  <c r="B484" i="1"/>
  <c r="C484" i="1"/>
  <c r="B468" i="1"/>
  <c r="C468" i="1"/>
  <c r="B459" i="1"/>
  <c r="C459" i="1"/>
  <c r="B494" i="1"/>
  <c r="C494" i="1"/>
  <c r="B501" i="1"/>
  <c r="C501" i="1"/>
  <c r="A244" i="1"/>
  <c r="C274" i="1" l="1"/>
  <c r="G13" i="83"/>
  <c r="C244" i="1"/>
  <c r="BV355" i="1"/>
  <c r="BT355" i="1"/>
  <c r="BV270" i="1" l="1"/>
  <c r="BV235" i="1"/>
  <c r="BV205" i="1"/>
  <c r="BV163" i="1"/>
  <c r="BV47" i="1"/>
  <c r="BV41" i="1"/>
  <c r="BV32" i="1"/>
  <c r="BV31" i="1"/>
  <c r="BV30" i="1"/>
  <c r="BV29" i="1"/>
  <c r="BV28" i="1"/>
  <c r="BT270" i="1"/>
  <c r="BT235" i="1"/>
  <c r="BT205" i="1"/>
  <c r="BT163" i="1"/>
  <c r="BT47" i="1"/>
  <c r="BT41" i="1"/>
  <c r="BT32" i="1"/>
  <c r="BT31" i="1"/>
  <c r="BT30" i="1"/>
  <c r="BT29" i="1"/>
  <c r="BT28" i="1"/>
  <c r="BQ270" i="1"/>
  <c r="BX270" i="1" s="1"/>
  <c r="DB270" i="1" s="1"/>
  <c r="DD270" i="1" s="1"/>
  <c r="DF270" i="1" s="1"/>
  <c r="A236" i="1"/>
  <c r="A235" i="1"/>
  <c r="A164" i="1"/>
  <c r="A163" i="1"/>
  <c r="A48" i="1"/>
  <c r="A47" i="1"/>
  <c r="A39" i="1"/>
  <c r="A33" i="1"/>
  <c r="A32" i="1"/>
  <c r="A31" i="1"/>
  <c r="A30" i="1"/>
  <c r="A29" i="1"/>
  <c r="A28" i="1"/>
  <c r="BV273" i="1" l="1"/>
  <c r="BT273" i="1"/>
  <c r="BV271" i="1"/>
  <c r="BT271" i="1"/>
  <c r="BV210" i="1"/>
  <c r="BT210" i="1"/>
  <c r="BV106" i="1"/>
  <c r="BT106" i="1"/>
  <c r="BV81" i="1"/>
  <c r="BT81" i="1"/>
  <c r="BV73" i="1"/>
  <c r="BT73" i="1"/>
  <c r="BV191" i="1" l="1"/>
  <c r="BT191" i="1"/>
  <c r="B17" i="81" l="1"/>
  <c r="B16" i="81"/>
  <c r="B15" i="81"/>
  <c r="B14" i="81"/>
  <c r="B13" i="81"/>
  <c r="D12" i="81"/>
  <c r="B12" i="81"/>
  <c r="BV446" i="1"/>
  <c r="BT446" i="1"/>
  <c r="L12" i="80"/>
  <c r="O11" i="80"/>
  <c r="L11" i="80"/>
  <c r="BQ444" i="1"/>
  <c r="BX444" i="1" s="1"/>
  <c r="DB444" i="1" s="1"/>
  <c r="DD444" i="1" s="1"/>
  <c r="DF444" i="1" s="1"/>
  <c r="BV444" i="1"/>
  <c r="BT444" i="1"/>
  <c r="K12" i="79"/>
  <c r="K11" i="79"/>
  <c r="BQ407" i="1" l="1"/>
  <c r="BX407" i="1" l="1"/>
  <c r="DB407" i="1"/>
  <c r="BV354" i="1"/>
  <c r="BT354" i="1"/>
  <c r="BV234" i="1"/>
  <c r="BT234" i="1"/>
  <c r="DF407" i="1" l="1"/>
  <c r="DD407" i="1"/>
  <c r="N18" i="78"/>
  <c r="N17" i="78"/>
  <c r="N16" i="78"/>
  <c r="N14" i="78"/>
  <c r="N13" i="78"/>
  <c r="D18" i="78" l="1"/>
  <c r="B18" i="78"/>
  <c r="D17" i="78"/>
  <c r="B17" i="78"/>
  <c r="D16" i="78"/>
  <c r="B16" i="78"/>
  <c r="D14" i="78"/>
  <c r="B14" i="78"/>
  <c r="D13" i="78"/>
  <c r="B13" i="78"/>
  <c r="N11" i="78"/>
  <c r="J11" i="78"/>
  <c r="BV449" i="1"/>
  <c r="BV448" i="1"/>
  <c r="BV447" i="1"/>
  <c r="BV406" i="1"/>
  <c r="BV405" i="1"/>
  <c r="BT449" i="1"/>
  <c r="BT448" i="1"/>
  <c r="BT447" i="1"/>
  <c r="BT406" i="1"/>
  <c r="BT405" i="1"/>
  <c r="CJ272" i="1"/>
  <c r="CV272" i="1" s="1"/>
  <c r="DB272" i="1" s="1"/>
  <c r="DD272" i="1" s="1"/>
  <c r="DF272" i="1" s="1"/>
  <c r="CM272" i="1"/>
  <c r="M11" i="77"/>
  <c r="E12" i="77"/>
  <c r="A449" i="1"/>
  <c r="A448" i="1"/>
  <c r="A447" i="1"/>
  <c r="A406" i="1"/>
  <c r="A405" i="1"/>
  <c r="A273" i="1"/>
  <c r="A272" i="1"/>
  <c r="A271" i="1"/>
  <c r="Q272" i="1"/>
  <c r="S272" i="1" s="1"/>
  <c r="B12" i="77"/>
  <c r="P11" i="77"/>
  <c r="I11" i="77"/>
  <c r="B175" i="1" l="1"/>
  <c r="AZ341" i="1"/>
  <c r="F12" i="77"/>
  <c r="A270" i="1"/>
  <c r="A269" i="1"/>
  <c r="A268" i="1"/>
  <c r="A265" i="1"/>
  <c r="A264" i="1"/>
  <c r="A263" i="1"/>
  <c r="A262" i="1"/>
  <c r="A261" i="1"/>
  <c r="A260" i="1"/>
  <c r="A259" i="1"/>
  <c r="A258" i="1"/>
  <c r="A257" i="1"/>
  <c r="A256" i="1"/>
  <c r="A255" i="1"/>
  <c r="A252" i="1"/>
  <c r="A243" i="1"/>
  <c r="A242" i="1"/>
  <c r="A241" i="1"/>
  <c r="A240" i="1"/>
  <c r="A239" i="1"/>
  <c r="A238" i="1"/>
  <c r="A237" i="1"/>
  <c r="A234" i="1"/>
  <c r="A233" i="1"/>
  <c r="A232" i="1"/>
  <c r="A231" i="1"/>
  <c r="A230" i="1"/>
  <c r="A229" i="1"/>
  <c r="A228" i="1"/>
  <c r="A227" i="1"/>
  <c r="A226" i="1"/>
  <c r="A225" i="1"/>
  <c r="A224" i="1"/>
  <c r="A223" i="1"/>
  <c r="A222" i="1"/>
  <c r="A220" i="1"/>
  <c r="A219" i="1"/>
  <c r="A218" i="1"/>
  <c r="A217" i="1"/>
  <c r="A216" i="1"/>
  <c r="A215" i="1"/>
  <c r="A214" i="1"/>
  <c r="A213" i="1"/>
  <c r="A212" i="1"/>
  <c r="A211" i="1"/>
  <c r="A209" i="1"/>
  <c r="A208" i="1"/>
  <c r="A207" i="1"/>
  <c r="A206" i="1"/>
  <c r="A204" i="1"/>
  <c r="A203" i="1"/>
  <c r="A202" i="1"/>
  <c r="A201" i="1"/>
  <c r="A200" i="1"/>
  <c r="A199" i="1"/>
  <c r="A198" i="1"/>
  <c r="A197" i="1"/>
  <c r="A196" i="1"/>
  <c r="A195" i="1"/>
  <c r="A194" i="1"/>
  <c r="A193" i="1"/>
  <c r="A192" i="1"/>
  <c r="A191" i="1"/>
  <c r="A190" i="1"/>
  <c r="A189" i="1"/>
  <c r="A188" i="1"/>
  <c r="A187" i="1"/>
  <c r="A186" i="1"/>
  <c r="A185" i="1"/>
  <c r="A184" i="1"/>
  <c r="A183" i="1"/>
  <c r="A182" i="1"/>
  <c r="A181" i="1"/>
  <c r="A180" i="1"/>
  <c r="A179" i="1"/>
  <c r="A178" i="1"/>
  <c r="A177" i="1"/>
  <c r="A176" i="1"/>
  <c r="A175" i="1"/>
  <c r="A174" i="1"/>
  <c r="A173" i="1"/>
  <c r="A172" i="1"/>
  <c r="A171" i="1"/>
  <c r="A170" i="1"/>
  <c r="A169" i="1"/>
  <c r="A168" i="1"/>
  <c r="A167" i="1"/>
  <c r="A166" i="1"/>
  <c r="A165" i="1"/>
  <c r="A162" i="1"/>
  <c r="A161" i="1"/>
  <c r="A160" i="1"/>
  <c r="A159" i="1"/>
  <c r="A158" i="1"/>
  <c r="A157" i="1"/>
  <c r="A155" i="1"/>
  <c r="A154" i="1"/>
  <c r="A153" i="1"/>
  <c r="A152" i="1"/>
  <c r="A151" i="1"/>
  <c r="A150" i="1"/>
  <c r="A149" i="1"/>
  <c r="A148" i="1"/>
  <c r="A147" i="1"/>
  <c r="A146" i="1"/>
  <c r="A145" i="1"/>
  <c r="A144" i="1"/>
  <c r="A143" i="1"/>
  <c r="A142" i="1"/>
  <c r="A141" i="1"/>
  <c r="A140" i="1"/>
  <c r="A139" i="1"/>
  <c r="A138" i="1"/>
  <c r="A137" i="1"/>
  <c r="A136" i="1"/>
  <c r="A135" i="1"/>
  <c r="A134" i="1"/>
  <c r="A133" i="1"/>
  <c r="A132" i="1"/>
  <c r="A131" i="1"/>
  <c r="A130" i="1"/>
  <c r="A129" i="1"/>
  <c r="A128" i="1"/>
  <c r="A127" i="1"/>
  <c r="A126" i="1"/>
  <c r="A125" i="1"/>
  <c r="A124" i="1"/>
  <c r="A123" i="1"/>
  <c r="A122" i="1"/>
  <c r="A121" i="1"/>
  <c r="A120" i="1"/>
  <c r="A119" i="1"/>
  <c r="A118" i="1"/>
  <c r="A117" i="1"/>
  <c r="A116" i="1"/>
  <c r="A115" i="1"/>
  <c r="A114" i="1"/>
  <c r="A113" i="1"/>
  <c r="A112" i="1"/>
  <c r="A104" i="1"/>
  <c r="A103" i="1"/>
  <c r="A102" i="1"/>
  <c r="A101" i="1"/>
  <c r="A100" i="1"/>
  <c r="A99" i="1"/>
  <c r="A98" i="1"/>
  <c r="A97" i="1"/>
  <c r="A96" i="1"/>
  <c r="A95" i="1"/>
  <c r="A94" i="1"/>
  <c r="A93" i="1"/>
  <c r="A92" i="1"/>
  <c r="A91" i="1"/>
  <c r="A90" i="1"/>
  <c r="A89" i="1"/>
  <c r="A88" i="1"/>
  <c r="A87" i="1"/>
  <c r="A83" i="1"/>
  <c r="A82" i="1"/>
  <c r="A79" i="1"/>
  <c r="A78" i="1"/>
  <c r="A77" i="1"/>
  <c r="A76" i="1"/>
  <c r="A75" i="1"/>
  <c r="BV267" i="1"/>
  <c r="BT267" i="1"/>
  <c r="BV229" i="1"/>
  <c r="BT229" i="1"/>
  <c r="BV219" i="1"/>
  <c r="BT219" i="1"/>
  <c r="BV212" i="1"/>
  <c r="BT212" i="1"/>
  <c r="BV179" i="1"/>
  <c r="BT179" i="1"/>
  <c r="BV159" i="1"/>
  <c r="BT159" i="1"/>
  <c r="BV114" i="1"/>
  <c r="BT114" i="1"/>
  <c r="BV101" i="1"/>
  <c r="BT101" i="1"/>
  <c r="BV98" i="1"/>
  <c r="BT98" i="1"/>
  <c r="BV96" i="1"/>
  <c r="BT96" i="1"/>
  <c r="BV74" i="1"/>
  <c r="BT74" i="1"/>
  <c r="BM74" i="1"/>
  <c r="BM267" i="1"/>
  <c r="BM229" i="1"/>
  <c r="BM219" i="1"/>
  <c r="G219" i="1" s="1"/>
  <c r="BM212" i="1"/>
  <c r="BM159" i="1"/>
  <c r="BM114" i="1"/>
  <c r="BM101" i="1"/>
  <c r="BM98" i="1"/>
  <c r="BM96" i="1"/>
  <c r="BM7" i="1" l="1"/>
  <c r="B162" i="1"/>
  <c r="B271" i="1"/>
  <c r="C271" i="1"/>
  <c r="C406" i="1"/>
  <c r="C448" i="1"/>
  <c r="C449" i="1"/>
  <c r="B272" i="1"/>
  <c r="C272" i="1"/>
  <c r="C405" i="1"/>
  <c r="C447" i="1"/>
  <c r="B273" i="1"/>
  <c r="C273" i="1"/>
  <c r="M11" i="76"/>
  <c r="D22" i="76"/>
  <c r="S22" i="76" s="1"/>
  <c r="D21" i="76"/>
  <c r="S21" i="76" s="1"/>
  <c r="D20" i="76"/>
  <c r="S20" i="76" s="1"/>
  <c r="D19" i="76"/>
  <c r="S19" i="76" s="1"/>
  <c r="D18" i="76"/>
  <c r="S18" i="76" s="1"/>
  <c r="D17" i="76"/>
  <c r="S17" i="76" s="1"/>
  <c r="D16" i="76"/>
  <c r="S16" i="76" s="1"/>
  <c r="D15" i="76"/>
  <c r="S15" i="76" s="1"/>
  <c r="D14" i="76"/>
  <c r="S14" i="76" s="1"/>
  <c r="D13" i="76"/>
  <c r="S13" i="76" s="1"/>
  <c r="D12" i="76"/>
  <c r="S12" i="76" s="1"/>
  <c r="B22" i="76"/>
  <c r="B21" i="76"/>
  <c r="B20" i="76"/>
  <c r="B19" i="76"/>
  <c r="B18" i="76"/>
  <c r="B17" i="76"/>
  <c r="B16" i="76"/>
  <c r="B15" i="76"/>
  <c r="B14" i="76"/>
  <c r="B13" i="76"/>
  <c r="B12" i="76"/>
  <c r="I11" i="76"/>
  <c r="B449" i="1" l="1"/>
  <c r="E18" i="78"/>
  <c r="B447" i="1"/>
  <c r="E16" i="78"/>
  <c r="B448" i="1"/>
  <c r="E17" i="78"/>
  <c r="B405" i="1"/>
  <c r="E13" i="78"/>
  <c r="B406" i="1"/>
  <c r="E14" i="78"/>
  <c r="CM79" i="1"/>
  <c r="CJ79" i="1"/>
  <c r="CV79" i="1" s="1"/>
  <c r="F12" i="75"/>
  <c r="CM269" i="1"/>
  <c r="CM268" i="1"/>
  <c r="CM224" i="1"/>
  <c r="CM221" i="1"/>
  <c r="CM187" i="1"/>
  <c r="CM87" i="1"/>
  <c r="CM85" i="1"/>
  <c r="E12" i="75"/>
  <c r="N12" i="75" s="1"/>
  <c r="N11" i="75" s="1"/>
  <c r="S12" i="75"/>
  <c r="P12" i="75"/>
  <c r="B12" i="75"/>
  <c r="Q11" i="75"/>
  <c r="J11" i="75"/>
  <c r="H79" i="1" l="1"/>
  <c r="CF7" i="1"/>
  <c r="CM332" i="1"/>
  <c r="CM331" i="1"/>
  <c r="CM330" i="1"/>
  <c r="CM329" i="1"/>
  <c r="CM310" i="1"/>
  <c r="CM307" i="1"/>
  <c r="A311" i="1"/>
  <c r="A310" i="1"/>
  <c r="A308" i="1"/>
  <c r="A307" i="1"/>
  <c r="N11" i="74"/>
  <c r="Q11" i="74"/>
  <c r="E17" i="74"/>
  <c r="E16" i="74"/>
  <c r="E15" i="74"/>
  <c r="E14" i="74"/>
  <c r="E13" i="74"/>
  <c r="E12" i="74"/>
  <c r="B17" i="74"/>
  <c r="B16" i="74"/>
  <c r="B15" i="74"/>
  <c r="B14" i="74"/>
  <c r="B13" i="74"/>
  <c r="B12" i="74"/>
  <c r="J11" i="74"/>
  <c r="U18" i="73"/>
  <c r="U17" i="73"/>
  <c r="U16" i="73"/>
  <c r="U15" i="73"/>
  <c r="U14" i="73"/>
  <c r="U13" i="73"/>
  <c r="U12" i="73"/>
  <c r="R18" i="73"/>
  <c r="R17" i="73"/>
  <c r="R16" i="73"/>
  <c r="R15" i="73"/>
  <c r="R14" i="73"/>
  <c r="R13" i="73"/>
  <c r="R12" i="73"/>
  <c r="B18" i="73"/>
  <c r="B17" i="73"/>
  <c r="B16" i="73"/>
  <c r="B15" i="73"/>
  <c r="B14" i="73"/>
  <c r="B13" i="73"/>
  <c r="B12" i="73"/>
  <c r="S11" i="73"/>
  <c r="M11" i="73"/>
  <c r="I11" i="73"/>
  <c r="BV436" i="1"/>
  <c r="BT436" i="1"/>
  <c r="BV432" i="1"/>
  <c r="BT432" i="1"/>
  <c r="BV430" i="1"/>
  <c r="BT430" i="1"/>
  <c r="BV428" i="1"/>
  <c r="BT428" i="1"/>
  <c r="BV426" i="1"/>
  <c r="BT426" i="1"/>
  <c r="BV424" i="1"/>
  <c r="BT424" i="1"/>
  <c r="BV404" i="1"/>
  <c r="BT404" i="1"/>
  <c r="BV403" i="1"/>
  <c r="BT403" i="1"/>
  <c r="BV402" i="1"/>
  <c r="BT402" i="1"/>
  <c r="BV401" i="1"/>
  <c r="BT401" i="1"/>
  <c r="BV398" i="1"/>
  <c r="BT398" i="1"/>
  <c r="BV393" i="1"/>
  <c r="BT393" i="1"/>
  <c r="BV390" i="1"/>
  <c r="BT390" i="1"/>
  <c r="BV388" i="1"/>
  <c r="BT388" i="1"/>
  <c r="BV368" i="1"/>
  <c r="BT368" i="1"/>
  <c r="BS366" i="1"/>
  <c r="BS341" i="1" s="1"/>
  <c r="BV366" i="1" l="1"/>
  <c r="BT366" i="1"/>
  <c r="A438" i="1" l="1"/>
  <c r="A437" i="1"/>
  <c r="A434" i="1"/>
  <c r="A433" i="1"/>
  <c r="A432" i="1"/>
  <c r="A431" i="1"/>
  <c r="A430" i="1"/>
  <c r="A429" i="1"/>
  <c r="A428" i="1"/>
  <c r="A427" i="1"/>
  <c r="A426" i="1"/>
  <c r="A425" i="1"/>
  <c r="A424" i="1"/>
  <c r="A399" i="1"/>
  <c r="A398" i="1"/>
  <c r="A394" i="1"/>
  <c r="A393" i="1"/>
  <c r="A392" i="1"/>
  <c r="A391" i="1"/>
  <c r="A390" i="1"/>
  <c r="A389" i="1"/>
  <c r="A388" i="1"/>
  <c r="A387" i="1"/>
  <c r="A369" i="1"/>
  <c r="A368" i="1"/>
  <c r="A367" i="1"/>
  <c r="A366" i="1"/>
  <c r="A365" i="1"/>
  <c r="Q13" i="72"/>
  <c r="Q11" i="72" s="1"/>
  <c r="D13" i="72"/>
  <c r="B13" i="72"/>
  <c r="J11" i="72"/>
  <c r="G11" i="72"/>
  <c r="A446" i="1"/>
  <c r="B446" i="1" l="1"/>
  <c r="C446" i="1" l="1"/>
  <c r="D31" i="71" l="1"/>
  <c r="B31" i="71"/>
  <c r="D30" i="71"/>
  <c r="B30" i="71"/>
  <c r="D29" i="71"/>
  <c r="B29" i="71"/>
  <c r="D28" i="71"/>
  <c r="B28" i="71"/>
  <c r="D27" i="71"/>
  <c r="B27" i="71"/>
  <c r="D26" i="71"/>
  <c r="B26" i="71"/>
  <c r="D24" i="71"/>
  <c r="D23" i="71"/>
  <c r="D22" i="71"/>
  <c r="D21" i="71"/>
  <c r="D20" i="71"/>
  <c r="D19" i="71"/>
  <c r="D18" i="71"/>
  <c r="D17" i="71"/>
  <c r="D16" i="71"/>
  <c r="D15" i="71"/>
  <c r="D14" i="71"/>
  <c r="D13" i="71"/>
  <c r="B24" i="71"/>
  <c r="B23" i="71"/>
  <c r="B22" i="71"/>
  <c r="B21" i="71"/>
  <c r="B20" i="71"/>
  <c r="B19" i="71"/>
  <c r="B18" i="71"/>
  <c r="B17" i="71"/>
  <c r="B16" i="71"/>
  <c r="B15" i="71"/>
  <c r="B14" i="71"/>
  <c r="B13" i="71"/>
  <c r="N11" i="71" l="1"/>
  <c r="G11" i="71"/>
  <c r="BS327" i="1"/>
  <c r="BQ327" i="1"/>
  <c r="BX327" i="1" s="1"/>
  <c r="DB327" i="1" s="1"/>
  <c r="DD327" i="1" s="1"/>
  <c r="DF327" i="1" s="1"/>
  <c r="BV254" i="1"/>
  <c r="BT254" i="1"/>
  <c r="BV251" i="1"/>
  <c r="BT251" i="1"/>
  <c r="BV193" i="1"/>
  <c r="BT193" i="1"/>
  <c r="BQ254" i="1"/>
  <c r="BX252" i="1" s="1"/>
  <c r="DB252" i="1" s="1"/>
  <c r="DD252" i="1" s="1"/>
  <c r="DF252" i="1" s="1"/>
  <c r="BQ251" i="1"/>
  <c r="BX250" i="1" s="1"/>
  <c r="DB250" i="1" s="1"/>
  <c r="DD250" i="1" s="1"/>
  <c r="DF250" i="1" s="1"/>
  <c r="P12" i="70"/>
  <c r="BV327" i="1" l="1"/>
  <c r="BT327" i="1"/>
  <c r="P25" i="71"/>
  <c r="BU193" i="1"/>
  <c r="BU254" i="1"/>
  <c r="BU251" i="1"/>
  <c r="N11" i="70" l="1"/>
  <c r="E14" i="70"/>
  <c r="E13" i="70"/>
  <c r="E12" i="70"/>
  <c r="D12" i="70"/>
  <c r="D13" i="70"/>
  <c r="D14" i="70"/>
  <c r="B12" i="70"/>
  <c r="P14" i="70"/>
  <c r="B14" i="70"/>
  <c r="P13" i="70"/>
  <c r="B13" i="70"/>
  <c r="O12" i="69"/>
  <c r="R12" i="69" l="1"/>
  <c r="M11" i="69" l="1"/>
  <c r="E12" i="69"/>
  <c r="B12" i="69"/>
  <c r="BR298" i="1" l="1"/>
  <c r="BY298" i="1" s="1"/>
  <c r="DC298" i="1" s="1"/>
  <c r="DE298" i="1" s="1"/>
  <c r="BO298" i="1"/>
  <c r="BO281" i="1" s="1"/>
  <c r="BQ298" i="1"/>
  <c r="BX298" i="1" s="1"/>
  <c r="DB298" i="1" s="1"/>
  <c r="DD298" i="1" s="1"/>
  <c r="DF298" i="1" s="1"/>
  <c r="BR281" i="1" l="1"/>
  <c r="BV10" i="1"/>
  <c r="BT10" i="1"/>
  <c r="A445" i="1"/>
  <c r="A404" i="1"/>
  <c r="A332" i="1"/>
  <c r="A331" i="1"/>
  <c r="A330" i="1"/>
  <c r="A329" i="1"/>
  <c r="S332" i="1"/>
  <c r="R270" i="1"/>
  <c r="R269" i="1"/>
  <c r="R268" i="1"/>
  <c r="BY281" i="1" l="1"/>
  <c r="BU10" i="1"/>
  <c r="DC281" i="1" l="1"/>
  <c r="F20" i="76"/>
  <c r="B330" i="1"/>
  <c r="G15" i="74"/>
  <c r="B329" i="1"/>
  <c r="G14" i="74"/>
  <c r="B331" i="1"/>
  <c r="G16" i="74"/>
  <c r="B332" i="1"/>
  <c r="G17" i="74"/>
  <c r="B268" i="1"/>
  <c r="F17" i="73"/>
  <c r="B269" i="1"/>
  <c r="F18" i="73"/>
  <c r="C329" i="1"/>
  <c r="C331" i="1"/>
  <c r="C270" i="1"/>
  <c r="B270" i="1"/>
  <c r="B445" i="1"/>
  <c r="C445" i="1"/>
  <c r="C330" i="1"/>
  <c r="C265" i="1"/>
  <c r="C269" i="1"/>
  <c r="C332" i="1"/>
  <c r="E23" i="71"/>
  <c r="C404" i="1"/>
  <c r="B404" i="1"/>
  <c r="C268" i="1"/>
  <c r="BQ301" i="1"/>
  <c r="BX301" i="1" s="1"/>
  <c r="DB301" i="1" s="1"/>
  <c r="DD301" i="1" s="1"/>
  <c r="DF301" i="1" s="1"/>
  <c r="B301" i="1" s="1"/>
  <c r="BQ288" i="1"/>
  <c r="BX288" i="1" s="1"/>
  <c r="DB288" i="1" s="1"/>
  <c r="DD288" i="1" s="1"/>
  <c r="DF288" i="1" s="1"/>
  <c r="BS328" i="1"/>
  <c r="BS281" i="1" s="1"/>
  <c r="BQ328" i="1"/>
  <c r="BX328" i="1" s="1"/>
  <c r="DB328" i="1" s="1"/>
  <c r="DD328" i="1" s="1"/>
  <c r="DF328" i="1" s="1"/>
  <c r="BQ291" i="1"/>
  <c r="BX291" i="1" s="1"/>
  <c r="DB291" i="1" s="1"/>
  <c r="DD291" i="1" s="1"/>
  <c r="DF291" i="1" s="1"/>
  <c r="A328" i="1"/>
  <c r="A327" i="1"/>
  <c r="A326" i="1"/>
  <c r="A325" i="1"/>
  <c r="A324" i="1"/>
  <c r="A323" i="1"/>
  <c r="A322" i="1"/>
  <c r="A321" i="1"/>
  <c r="A320" i="1"/>
  <c r="A319" i="1"/>
  <c r="A318" i="1"/>
  <c r="A317" i="1"/>
  <c r="A316" i="1"/>
  <c r="A315" i="1"/>
  <c r="A314" i="1"/>
  <c r="A313" i="1"/>
  <c r="A312" i="1"/>
  <c r="A309" i="1"/>
  <c r="A306" i="1"/>
  <c r="A305" i="1"/>
  <c r="A304" i="1"/>
  <c r="A303" i="1"/>
  <c r="A302" i="1"/>
  <c r="A299" i="1"/>
  <c r="A298" i="1"/>
  <c r="A297" i="1"/>
  <c r="A296" i="1"/>
  <c r="A295" i="1"/>
  <c r="A294" i="1"/>
  <c r="A293" i="1"/>
  <c r="A292" i="1"/>
  <c r="A291" i="1"/>
  <c r="A290" i="1"/>
  <c r="A289" i="1"/>
  <c r="A288" i="1"/>
  <c r="A287" i="1"/>
  <c r="A286" i="1"/>
  <c r="A285" i="1"/>
  <c r="A284" i="1"/>
  <c r="A283" i="1"/>
  <c r="A282" i="1"/>
  <c r="A70" i="1"/>
  <c r="A69" i="1"/>
  <c r="A68" i="1"/>
  <c r="A67" i="1"/>
  <c r="A66" i="1"/>
  <c r="A65" i="1"/>
  <c r="A64" i="1"/>
  <c r="A63" i="1"/>
  <c r="A62" i="1"/>
  <c r="A61" i="1"/>
  <c r="A60" i="1"/>
  <c r="A59" i="1"/>
  <c r="A58" i="1"/>
  <c r="A57" i="1"/>
  <c r="A56" i="1"/>
  <c r="A53" i="1"/>
  <c r="A52" i="1"/>
  <c r="A51" i="1"/>
  <c r="A50" i="1"/>
  <c r="A49" i="1"/>
  <c r="A46" i="1"/>
  <c r="A45" i="1"/>
  <c r="A44" i="1"/>
  <c r="A38" i="1"/>
  <c r="A37" i="1"/>
  <c r="A36" i="1"/>
  <c r="A35" i="1"/>
  <c r="A34" i="1"/>
  <c r="A27" i="1"/>
  <c r="A26" i="1"/>
  <c r="A25" i="1"/>
  <c r="A24" i="1"/>
  <c r="A23" i="1"/>
  <c r="A22" i="1"/>
  <c r="A21" i="1"/>
  <c r="A20" i="1"/>
  <c r="E12" i="66"/>
  <c r="M11" i="66"/>
  <c r="B12" i="66"/>
  <c r="CM411" i="1"/>
  <c r="CM443" i="1"/>
  <c r="CM442" i="1"/>
  <c r="CM441" i="1"/>
  <c r="CM440" i="1"/>
  <c r="CM439" i="1"/>
  <c r="CM438" i="1"/>
  <c r="CM422" i="1"/>
  <c r="CM419" i="1"/>
  <c r="CM418" i="1"/>
  <c r="CM414" i="1"/>
  <c r="CM413" i="1"/>
  <c r="CM412" i="1"/>
  <c r="BQ281" i="1" l="1"/>
  <c r="CM407" i="1"/>
  <c r="BV328" i="1"/>
  <c r="BT328" i="1" s="1"/>
  <c r="BV427" i="1"/>
  <c r="BV399" i="1"/>
  <c r="BV394" i="1"/>
  <c r="BV387" i="1"/>
  <c r="BV383" i="1"/>
  <c r="BV379" i="1"/>
  <c r="BV375" i="1"/>
  <c r="BV371" i="1"/>
  <c r="BV365" i="1"/>
  <c r="BV361" i="1"/>
  <c r="BV357" i="1"/>
  <c r="BV352" i="1"/>
  <c r="BV434" i="1"/>
  <c r="BV431" i="1"/>
  <c r="BV429" i="1"/>
  <c r="BT427" i="1"/>
  <c r="BV425" i="1"/>
  <c r="BV423" i="1"/>
  <c r="BV400" i="1"/>
  <c r="BT399" i="1"/>
  <c r="BV397" i="1"/>
  <c r="BV396" i="1"/>
  <c r="BV395" i="1"/>
  <c r="BT394" i="1"/>
  <c r="BV392" i="1"/>
  <c r="BV391" i="1"/>
  <c r="BV389" i="1"/>
  <c r="BT387" i="1"/>
  <c r="BV386" i="1"/>
  <c r="BV385" i="1"/>
  <c r="BV384" i="1"/>
  <c r="BT383" i="1"/>
  <c r="BV382" i="1"/>
  <c r="BV381" i="1"/>
  <c r="BV380" i="1"/>
  <c r="BT379" i="1"/>
  <c r="BV378" i="1"/>
  <c r="BV377" i="1"/>
  <c r="BV376" i="1"/>
  <c r="BT375" i="1"/>
  <c r="BV374" i="1"/>
  <c r="BV373" i="1"/>
  <c r="BV372" i="1"/>
  <c r="BT371" i="1"/>
  <c r="BV370" i="1"/>
  <c r="BV369" i="1"/>
  <c r="BV367" i="1"/>
  <c r="BT365" i="1"/>
  <c r="BV364" i="1"/>
  <c r="BV363" i="1"/>
  <c r="BV362" i="1"/>
  <c r="BT361" i="1"/>
  <c r="BV360" i="1"/>
  <c r="BV359" i="1"/>
  <c r="BV358" i="1"/>
  <c r="BT357" i="1"/>
  <c r="BV356" i="1"/>
  <c r="BV353" i="1"/>
  <c r="BT352" i="1"/>
  <c r="BV351" i="1"/>
  <c r="BX281" i="1" l="1"/>
  <c r="BV341" i="1"/>
  <c r="BT353" i="1"/>
  <c r="BT358" i="1"/>
  <c r="BT362" i="1"/>
  <c r="BT367" i="1"/>
  <c r="BT372" i="1"/>
  <c r="BT376" i="1"/>
  <c r="BT380" i="1"/>
  <c r="BT384" i="1"/>
  <c r="BT389" i="1"/>
  <c r="BT395" i="1"/>
  <c r="BT400" i="1"/>
  <c r="BT429" i="1"/>
  <c r="BT350" i="1"/>
  <c r="BT359" i="1"/>
  <c r="BT363" i="1"/>
  <c r="BT369" i="1"/>
  <c r="BT373" i="1"/>
  <c r="BT377" i="1"/>
  <c r="BT381" i="1"/>
  <c r="BT385" i="1"/>
  <c r="BT391" i="1"/>
  <c r="BT396" i="1"/>
  <c r="BT423" i="1"/>
  <c r="BT431" i="1"/>
  <c r="BT351" i="1"/>
  <c r="BT356" i="1"/>
  <c r="BT360" i="1"/>
  <c r="BT364" i="1"/>
  <c r="BT370" i="1"/>
  <c r="BT374" i="1"/>
  <c r="BT378" i="1"/>
  <c r="BT382" i="1"/>
  <c r="BT386" i="1"/>
  <c r="BT392" i="1"/>
  <c r="BT397" i="1"/>
  <c r="BT425" i="1"/>
  <c r="BT434" i="1"/>
  <c r="Q24" i="68"/>
  <c r="Q23" i="68"/>
  <c r="Q22" i="68"/>
  <c r="Q21" i="68"/>
  <c r="Q20" i="68"/>
  <c r="Q19" i="68"/>
  <c r="Q18" i="68"/>
  <c r="Q17" i="68"/>
  <c r="Q16" i="68"/>
  <c r="Q15" i="68"/>
  <c r="Q14" i="68"/>
  <c r="Q13" i="68"/>
  <c r="Q12" i="68"/>
  <c r="K11" i="68"/>
  <c r="O58" i="61"/>
  <c r="G11" i="61"/>
  <c r="BT341" i="1" l="1"/>
  <c r="N24" i="68"/>
  <c r="N23" i="68"/>
  <c r="N22" i="68"/>
  <c r="N21" i="68"/>
  <c r="N20" i="68"/>
  <c r="N19" i="68"/>
  <c r="N18" i="68"/>
  <c r="N17" i="68"/>
  <c r="N16" i="68"/>
  <c r="N15" i="68"/>
  <c r="N14" i="68"/>
  <c r="N13" i="68"/>
  <c r="N12" i="68"/>
  <c r="D24" i="68"/>
  <c r="B24" i="68"/>
  <c r="D23" i="68"/>
  <c r="B23" i="68"/>
  <c r="D22" i="68"/>
  <c r="B22" i="68"/>
  <c r="D21" i="68"/>
  <c r="B21" i="68"/>
  <c r="D20" i="68"/>
  <c r="B20" i="68"/>
  <c r="D19" i="68"/>
  <c r="B19" i="68"/>
  <c r="D18" i="68"/>
  <c r="D17" i="68"/>
  <c r="B17" i="68"/>
  <c r="D16" i="68"/>
  <c r="B16" i="68"/>
  <c r="D15" i="68"/>
  <c r="B15" i="68"/>
  <c r="D14" i="68"/>
  <c r="B14" i="68"/>
  <c r="D13" i="68"/>
  <c r="B13" i="68"/>
  <c r="D12" i="68"/>
  <c r="B12" i="68"/>
  <c r="N11" i="68" l="1"/>
  <c r="BQ11" i="1"/>
  <c r="BV11" i="1"/>
  <c r="BT11" i="1"/>
  <c r="BU11" i="1" l="1"/>
  <c r="P11" i="65"/>
  <c r="BV255" i="1"/>
  <c r="BV237" i="1"/>
  <c r="BV236" i="1"/>
  <c r="BV216" i="1"/>
  <c r="BV214" i="1"/>
  <c r="BV211" i="1"/>
  <c r="BV206" i="1"/>
  <c r="BV176" i="1"/>
  <c r="BV173" i="1"/>
  <c r="BV172" i="1"/>
  <c r="BV164" i="1"/>
  <c r="BV157" i="1"/>
  <c r="BV136" i="1"/>
  <c r="BV120" i="1"/>
  <c r="BV48" i="1"/>
  <c r="BV45" i="1"/>
  <c r="BV42" i="1"/>
  <c r="BV18" i="1"/>
  <c r="BT255" i="1"/>
  <c r="BT237" i="1"/>
  <c r="BT236" i="1"/>
  <c r="BT216" i="1"/>
  <c r="BT214" i="1"/>
  <c r="BT211" i="1"/>
  <c r="BT206" i="1"/>
  <c r="BT176" i="1"/>
  <c r="BT173" i="1"/>
  <c r="BT172" i="1"/>
  <c r="BT164" i="1"/>
  <c r="BT157" i="1"/>
  <c r="BT136" i="1"/>
  <c r="BT120" i="1"/>
  <c r="BT48" i="1"/>
  <c r="BT45" i="1"/>
  <c r="BT42" i="1"/>
  <c r="BT18" i="1"/>
  <c r="Q11" i="67"/>
  <c r="S21" i="67"/>
  <c r="S20" i="67"/>
  <c r="S19" i="67"/>
  <c r="S12" i="67"/>
  <c r="D30" i="67" l="1"/>
  <c r="T30" i="67" s="1"/>
  <c r="D29" i="67"/>
  <c r="T29" i="67" s="1"/>
  <c r="D28" i="67"/>
  <c r="T28" i="67" s="1"/>
  <c r="D27" i="67"/>
  <c r="T27" i="67" s="1"/>
  <c r="D26" i="67"/>
  <c r="T26" i="67" s="1"/>
  <c r="D25" i="67"/>
  <c r="T25" i="67" s="1"/>
  <c r="D24" i="67"/>
  <c r="T24" i="67" s="1"/>
  <c r="D23" i="67"/>
  <c r="T23" i="67" s="1"/>
  <c r="D22" i="67"/>
  <c r="T22" i="67" s="1"/>
  <c r="D21" i="67"/>
  <c r="T21" i="67" s="1"/>
  <c r="D20" i="67"/>
  <c r="T20" i="67" s="1"/>
  <c r="D19" i="67"/>
  <c r="T19" i="67" s="1"/>
  <c r="D18" i="67"/>
  <c r="T18" i="67" s="1"/>
  <c r="D17" i="67"/>
  <c r="T17" i="67" s="1"/>
  <c r="D16" i="67"/>
  <c r="T16" i="67" s="1"/>
  <c r="D15" i="67"/>
  <c r="T15" i="67" s="1"/>
  <c r="D14" i="67"/>
  <c r="T14" i="67" s="1"/>
  <c r="D13" i="67"/>
  <c r="T13" i="67" s="1"/>
  <c r="D12" i="67"/>
  <c r="T12" i="67" s="1"/>
  <c r="B30" i="67"/>
  <c r="B29" i="67"/>
  <c r="B28" i="67"/>
  <c r="B27" i="67"/>
  <c r="B26" i="67"/>
  <c r="B25" i="67"/>
  <c r="B24" i="67"/>
  <c r="B23" i="67"/>
  <c r="B22" i="67"/>
  <c r="B21" i="67"/>
  <c r="B20" i="67"/>
  <c r="B19" i="67"/>
  <c r="B17" i="67"/>
  <c r="B16" i="67"/>
  <c r="B15" i="67"/>
  <c r="B14" i="67"/>
  <c r="B13" i="67"/>
  <c r="B12" i="67"/>
  <c r="CM317" i="1" l="1"/>
  <c r="CM312" i="1"/>
  <c r="CM311" i="1"/>
  <c r="CM308" i="1"/>
  <c r="CM306" i="1"/>
  <c r="CM297" i="1"/>
  <c r="CM296" i="1"/>
  <c r="CM290" i="1"/>
  <c r="CM260" i="1"/>
  <c r="CM259" i="1"/>
  <c r="CM258" i="1"/>
  <c r="CM257" i="1"/>
  <c r="CM170" i="1"/>
  <c r="CM168" i="1"/>
  <c r="CM166" i="1"/>
  <c r="CM70" i="1"/>
  <c r="CM64" i="1"/>
  <c r="P11" i="66" l="1"/>
  <c r="B20" i="65"/>
  <c r="B19" i="65"/>
  <c r="B18" i="65"/>
  <c r="B17" i="65"/>
  <c r="B16" i="65"/>
  <c r="B15" i="65"/>
  <c r="B14" i="65"/>
  <c r="B13" i="65"/>
  <c r="M11" i="65"/>
  <c r="B12" i="65"/>
  <c r="O15" i="64" l="1"/>
  <c r="O14" i="64"/>
  <c r="O13" i="64"/>
  <c r="O12" i="64"/>
  <c r="F16" i="64"/>
  <c r="F12" i="64"/>
  <c r="M11" i="64"/>
  <c r="B16" i="64"/>
  <c r="B15" i="64"/>
  <c r="B14" i="64"/>
  <c r="B13" i="64"/>
  <c r="B12" i="64"/>
  <c r="BV230" i="1"/>
  <c r="BT230" i="1"/>
  <c r="BV198" i="1"/>
  <c r="BT198" i="1"/>
  <c r="BV197" i="1"/>
  <c r="BT197" i="1"/>
  <c r="BV196" i="1"/>
  <c r="BT196" i="1"/>
  <c r="BV195" i="1"/>
  <c r="BT195" i="1"/>
  <c r="BQ197" i="1"/>
  <c r="BX197" i="1" s="1"/>
  <c r="DB197" i="1" s="1"/>
  <c r="DD197" i="1" s="1"/>
  <c r="DF197" i="1" s="1"/>
  <c r="BQ196" i="1"/>
  <c r="BX196" i="1" s="1"/>
  <c r="DB196" i="1" s="1"/>
  <c r="DD196" i="1" s="1"/>
  <c r="DF196" i="1" s="1"/>
  <c r="BQ195" i="1"/>
  <c r="BX192" i="1" s="1"/>
  <c r="DB192" i="1" s="1"/>
  <c r="DD192" i="1" s="1"/>
  <c r="DF192" i="1" s="1"/>
  <c r="BV252" i="1"/>
  <c r="BT252" i="1"/>
  <c r="BV250" i="1"/>
  <c r="BT250" i="1"/>
  <c r="BU252" i="1" l="1"/>
  <c r="BU250" i="1"/>
  <c r="O13" i="63"/>
  <c r="O12" i="63"/>
  <c r="B13" i="63" l="1"/>
  <c r="B12" i="63"/>
  <c r="M11" i="63"/>
  <c r="BV218" i="1" l="1"/>
  <c r="BT190" i="1"/>
  <c r="BT183" i="1"/>
  <c r="BT180" i="1"/>
  <c r="BT160" i="1"/>
  <c r="BT113" i="1"/>
  <c r="BT102" i="1"/>
  <c r="BV102" i="1"/>
  <c r="BT82" i="1"/>
  <c r="BV75" i="1"/>
  <c r="BT75" i="1"/>
  <c r="BT218" i="1" l="1"/>
  <c r="BV190" i="1"/>
  <c r="BV183" i="1"/>
  <c r="BV180" i="1"/>
  <c r="BV160" i="1"/>
  <c r="BV113" i="1"/>
  <c r="BV82" i="1"/>
  <c r="CM263" i="1" l="1"/>
  <c r="CM256" i="1"/>
  <c r="CM225" i="1"/>
  <c r="CM222" i="1"/>
  <c r="CM90" i="1"/>
  <c r="CM88" i="1"/>
  <c r="CM326" i="1" l="1"/>
  <c r="CM325" i="1"/>
  <c r="CM322" i="1"/>
  <c r="CM321" i="1"/>
  <c r="CM320" i="1"/>
  <c r="CM319" i="1"/>
  <c r="CM318" i="1"/>
  <c r="CM316" i="1"/>
  <c r="CM315" i="1"/>
  <c r="CM295" i="1"/>
  <c r="CM285" i="1"/>
  <c r="S17" i="59"/>
  <c r="O13" i="59" l="1"/>
  <c r="O12" i="59"/>
  <c r="S20" i="59"/>
  <c r="S19" i="59"/>
  <c r="S15" i="59"/>
  <c r="S13" i="59"/>
  <c r="S12" i="59"/>
  <c r="R17" i="62" l="1"/>
  <c r="R15" i="62"/>
  <c r="R14" i="62"/>
  <c r="R13" i="62"/>
  <c r="R12" i="62"/>
  <c r="B17" i="62" l="1"/>
  <c r="B16" i="62"/>
  <c r="B15" i="62"/>
  <c r="B14" i="62"/>
  <c r="B13" i="62"/>
  <c r="B12" i="62"/>
  <c r="S11" i="62"/>
  <c r="M11" i="62"/>
  <c r="M64" i="61"/>
  <c r="M63" i="61"/>
  <c r="M62" i="61"/>
  <c r="M61" i="61"/>
  <c r="M60" i="61"/>
  <c r="M59" i="61"/>
  <c r="E58" i="61"/>
  <c r="M57" i="61"/>
  <c r="M56" i="61"/>
  <c r="M55" i="61"/>
  <c r="M54" i="61"/>
  <c r="M53" i="61"/>
  <c r="M52" i="61"/>
  <c r="M51" i="61"/>
  <c r="M50" i="61"/>
  <c r="M49" i="61"/>
  <c r="M48" i="61"/>
  <c r="M47" i="61"/>
  <c r="M46" i="61"/>
  <c r="M45" i="61"/>
  <c r="M44" i="61"/>
  <c r="M43" i="61"/>
  <c r="M42" i="61"/>
  <c r="M41" i="61"/>
  <c r="M40" i="61"/>
  <c r="M39" i="61"/>
  <c r="M38" i="61"/>
  <c r="M37" i="61"/>
  <c r="M36" i="61"/>
  <c r="M35" i="61"/>
  <c r="M34" i="61"/>
  <c r="M33" i="61"/>
  <c r="M32" i="61"/>
  <c r="M31" i="61"/>
  <c r="M30" i="61"/>
  <c r="M29" i="61"/>
  <c r="M28" i="61"/>
  <c r="M27" i="61"/>
  <c r="M26" i="61"/>
  <c r="M25" i="61"/>
  <c r="M24" i="61"/>
  <c r="M23" i="61"/>
  <c r="M22" i="61"/>
  <c r="M21" i="61"/>
  <c r="M20" i="61"/>
  <c r="M19" i="61"/>
  <c r="M18" i="61"/>
  <c r="M17" i="61"/>
  <c r="M16" i="61"/>
  <c r="M15" i="61"/>
  <c r="M14" i="61"/>
  <c r="M11" i="61" s="1"/>
  <c r="M13" i="61"/>
  <c r="S11" i="57" l="1"/>
  <c r="F13" i="65" l="1"/>
  <c r="F12" i="65"/>
  <c r="B213" i="1" l="1"/>
  <c r="B262" i="1"/>
  <c r="G19" i="67"/>
  <c r="B263" i="1"/>
  <c r="G23" i="67"/>
  <c r="G25" i="67"/>
  <c r="B311" i="1"/>
  <c r="G16" i="67"/>
  <c r="B236" i="1"/>
  <c r="B327" i="1"/>
  <c r="G17" i="67"/>
  <c r="G18" i="67"/>
  <c r="G21" i="67"/>
  <c r="G30" i="67"/>
  <c r="F16" i="65"/>
  <c r="F18" i="65"/>
  <c r="F20" i="65"/>
  <c r="F19" i="65"/>
  <c r="F14" i="65"/>
  <c r="F15" i="65"/>
  <c r="F17" i="65"/>
  <c r="E42" i="61"/>
  <c r="E29" i="61"/>
  <c r="E37" i="61"/>
  <c r="E45" i="61"/>
  <c r="E53" i="61"/>
  <c r="E63" i="61"/>
  <c r="E16" i="61"/>
  <c r="E24" i="61"/>
  <c r="E32" i="61"/>
  <c r="E40" i="61"/>
  <c r="E48" i="61"/>
  <c r="E56" i="61"/>
  <c r="E13" i="61"/>
  <c r="E19" i="61"/>
  <c r="E27" i="61"/>
  <c r="E35" i="61"/>
  <c r="E43" i="61"/>
  <c r="E51" i="61"/>
  <c r="E61" i="61"/>
  <c r="E30" i="61"/>
  <c r="E18" i="61"/>
  <c r="E34" i="61"/>
  <c r="E21" i="61"/>
  <c r="E38" i="61"/>
  <c r="E17" i="61"/>
  <c r="E25" i="61"/>
  <c r="E33" i="61"/>
  <c r="E41" i="61"/>
  <c r="E49" i="61"/>
  <c r="E57" i="61"/>
  <c r="E59" i="61"/>
  <c r="E26" i="61"/>
  <c r="E50" i="61"/>
  <c r="E20" i="61"/>
  <c r="E36" i="61"/>
  <c r="E44" i="61"/>
  <c r="E52" i="61"/>
  <c r="E62" i="61"/>
  <c r="E14" i="61"/>
  <c r="E22" i="61"/>
  <c r="E46" i="61"/>
  <c r="E54" i="61"/>
  <c r="E28" i="61"/>
  <c r="E15" i="61"/>
  <c r="E23" i="61"/>
  <c r="E31" i="61"/>
  <c r="E39" i="61"/>
  <c r="E47" i="61"/>
  <c r="E55" i="61"/>
  <c r="E64" i="61"/>
  <c r="E60" i="61"/>
  <c r="A444" i="1"/>
  <c r="A403" i="1"/>
  <c r="A402" i="1"/>
  <c r="A401" i="1"/>
  <c r="C261" i="1"/>
  <c r="B261" i="1"/>
  <c r="A335" i="1"/>
  <c r="Q328" i="1"/>
  <c r="R264" i="1"/>
  <c r="S264" i="1" s="1"/>
  <c r="Q260" i="1"/>
  <c r="Q259" i="1"/>
  <c r="E58" i="50"/>
  <c r="F17" i="76" l="1"/>
  <c r="B218" i="1"/>
  <c r="F18" i="76"/>
  <c r="B228" i="1"/>
  <c r="F19" i="76"/>
  <c r="B112" i="1"/>
  <c r="F14" i="76"/>
  <c r="B223" i="1"/>
  <c r="F16" i="73"/>
  <c r="B309" i="1"/>
  <c r="G13" i="74"/>
  <c r="B186" i="1"/>
  <c r="F14" i="73"/>
  <c r="F14" i="62"/>
  <c r="F15" i="73"/>
  <c r="E13" i="72"/>
  <c r="G28" i="67"/>
  <c r="E28" i="71"/>
  <c r="B402" i="1"/>
  <c r="E21" i="71"/>
  <c r="E29" i="71"/>
  <c r="E17" i="71"/>
  <c r="E13" i="71"/>
  <c r="E19" i="71"/>
  <c r="B403" i="1"/>
  <c r="E22" i="71"/>
  <c r="E30" i="71"/>
  <c r="E15" i="71"/>
  <c r="E18" i="71"/>
  <c r="E14" i="71"/>
  <c r="E27" i="71"/>
  <c r="B401" i="1"/>
  <c r="E20" i="71"/>
  <c r="E26" i="71"/>
  <c r="E31" i="71"/>
  <c r="E24" i="71"/>
  <c r="E16" i="71"/>
  <c r="G24" i="67"/>
  <c r="G29" i="67"/>
  <c r="F15" i="62"/>
  <c r="G16" i="68"/>
  <c r="G24" i="68"/>
  <c r="G17" i="68"/>
  <c r="G14" i="68"/>
  <c r="G20" i="68"/>
  <c r="G13" i="68"/>
  <c r="G22" i="68"/>
  <c r="G23" i="68"/>
  <c r="G21" i="68"/>
  <c r="G19" i="68"/>
  <c r="G15" i="68"/>
  <c r="G12" i="68"/>
  <c r="G18" i="68"/>
  <c r="B255" i="1"/>
  <c r="B257" i="1"/>
  <c r="B260" i="1"/>
  <c r="B258" i="1"/>
  <c r="G27" i="67"/>
  <c r="G22" i="67"/>
  <c r="F17" i="62"/>
  <c r="B259" i="1"/>
  <c r="C255" i="1"/>
  <c r="B264" i="1"/>
  <c r="C264" i="1"/>
  <c r="C401" i="1"/>
  <c r="B328" i="1"/>
  <c r="C328" i="1"/>
  <c r="C319" i="1"/>
  <c r="C327" i="1"/>
  <c r="C263" i="1"/>
  <c r="C402" i="1"/>
  <c r="C403" i="1"/>
  <c r="B337" i="1"/>
  <c r="C337" i="1"/>
  <c r="H337" i="1" s="1"/>
  <c r="B444" i="1"/>
  <c r="C444" i="1"/>
  <c r="C262" i="1"/>
  <c r="C335" i="1" l="1"/>
  <c r="H335" i="1" s="1"/>
  <c r="C258" i="1"/>
  <c r="C259" i="1"/>
  <c r="C260" i="1"/>
  <c r="C257" i="1"/>
  <c r="B335" i="1"/>
  <c r="B20" i="59" l="1"/>
  <c r="B19" i="59"/>
  <c r="B18" i="59"/>
  <c r="B17" i="59"/>
  <c r="B16" i="59"/>
  <c r="B15" i="59"/>
  <c r="B14" i="59"/>
  <c r="B13" i="59"/>
  <c r="B12" i="59"/>
  <c r="BV194" i="1"/>
  <c r="BT194" i="1"/>
  <c r="BX194" i="1"/>
  <c r="M12" i="58"/>
  <c r="M11" i="58" s="1"/>
  <c r="E12" i="58"/>
  <c r="P11" i="58"/>
  <c r="BU194" i="1" l="1"/>
  <c r="CJ306" i="1"/>
  <c r="CV306" i="1" s="1"/>
  <c r="DB306" i="1" s="1"/>
  <c r="DD306" i="1" s="1"/>
  <c r="DF306" i="1" s="1"/>
  <c r="P11" i="57"/>
  <c r="CJ281" i="1" l="1"/>
  <c r="M21" i="47"/>
  <c r="M22" i="47"/>
  <c r="M23" i="47"/>
  <c r="M24" i="47"/>
  <c r="CV281" i="1" l="1"/>
  <c r="K24" i="19"/>
  <c r="DB281" i="1" l="1"/>
  <c r="BV12" i="1"/>
  <c r="BT12" i="1"/>
  <c r="BQ12" i="1"/>
  <c r="BT188" i="1"/>
  <c r="BV188" i="1"/>
  <c r="BY188" i="1"/>
  <c r="BX188" i="1"/>
  <c r="G12" i="74" l="1"/>
  <c r="BU12" i="1"/>
  <c r="BU188" i="1"/>
  <c r="BQ203" i="1" l="1"/>
  <c r="BX203" i="1" s="1"/>
  <c r="DB203" i="1" s="1"/>
  <c r="DD203" i="1" s="1"/>
  <c r="DF203" i="1" s="1"/>
  <c r="BV203" i="1"/>
  <c r="BT203" i="1"/>
  <c r="CM233" i="1" l="1"/>
  <c r="CM228" i="1"/>
  <c r="CM226" i="1"/>
  <c r="CM223" i="1"/>
  <c r="CM220" i="1"/>
  <c r="CM185" i="1"/>
  <c r="CM104" i="1"/>
  <c r="CM91" i="1"/>
  <c r="CM66" i="1" l="1"/>
  <c r="CM62" i="1"/>
  <c r="CJ66" i="1"/>
  <c r="CJ62" i="1"/>
  <c r="O13" i="56" l="1"/>
  <c r="O12" i="56"/>
  <c r="R19" i="56"/>
  <c r="R18" i="56"/>
  <c r="R17" i="56"/>
  <c r="R16" i="56"/>
  <c r="R15" i="56"/>
  <c r="R14" i="56"/>
  <c r="R12" i="56"/>
  <c r="O19" i="56"/>
  <c r="O18" i="56"/>
  <c r="O17" i="56"/>
  <c r="O16" i="56"/>
  <c r="O15" i="56"/>
  <c r="O14" i="56"/>
  <c r="M11" i="56"/>
  <c r="L19" i="56"/>
  <c r="L18" i="56"/>
  <c r="L17" i="56"/>
  <c r="L16" i="56"/>
  <c r="L15" i="56"/>
  <c r="L14" i="56"/>
  <c r="L13" i="56"/>
  <c r="L12" i="56"/>
  <c r="B19" i="56"/>
  <c r="B18" i="56"/>
  <c r="B17" i="56"/>
  <c r="B16" i="56"/>
  <c r="B15" i="56"/>
  <c r="B14" i="56"/>
  <c r="B13" i="56"/>
  <c r="B12" i="56"/>
  <c r="P11" i="56"/>
  <c r="BV304" i="1" l="1"/>
  <c r="BT304" i="1" s="1"/>
  <c r="BV301" i="1"/>
  <c r="BT301" i="1" s="1"/>
  <c r="BV298" i="1"/>
  <c r="BT298" i="1" s="1"/>
  <c r="BV294" i="1"/>
  <c r="BT294" i="1" s="1"/>
  <c r="BV293" i="1"/>
  <c r="BT293" i="1" s="1"/>
  <c r="BV291" i="1"/>
  <c r="BT291" i="1" s="1"/>
  <c r="BV288" i="1"/>
  <c r="BV281" i="1" l="1"/>
  <c r="BT288" i="1"/>
  <c r="BT281" i="1" s="1"/>
  <c r="CM309" i="1" l="1"/>
  <c r="CM303" i="1"/>
  <c r="CM289" i="1"/>
  <c r="CM287" i="1"/>
  <c r="CM314" i="1" l="1"/>
  <c r="CM227" i="1"/>
  <c r="CM199" i="1"/>
  <c r="CM239" i="1"/>
  <c r="CM243" i="1"/>
  <c r="CM305" i="1"/>
  <c r="CM201" i="1"/>
  <c r="CM240" i="1"/>
  <c r="CM292" i="1"/>
  <c r="CM217" i="1"/>
  <c r="CM238" i="1"/>
  <c r="CM231" i="1"/>
  <c r="CM241" i="1"/>
  <c r="CM299" i="1"/>
  <c r="CM313" i="1"/>
  <c r="CM207" i="1"/>
  <c r="CM242" i="1"/>
  <c r="CM302" i="1"/>
  <c r="CM232" i="1"/>
  <c r="CM281" i="1" l="1"/>
  <c r="J20" i="19" s="1"/>
  <c r="J11" i="69" l="1"/>
  <c r="K11" i="74"/>
  <c r="R11" i="74" s="1"/>
  <c r="J11" i="66"/>
  <c r="L16" i="54"/>
  <c r="L15" i="54"/>
  <c r="L14" i="54"/>
  <c r="L13" i="54"/>
  <c r="D16" i="54" l="1"/>
  <c r="D15" i="54"/>
  <c r="D14" i="54"/>
  <c r="D13" i="54"/>
  <c r="L11" i="54" l="1"/>
  <c r="L22" i="19" s="1"/>
  <c r="M50" i="50"/>
  <c r="M64" i="50"/>
  <c r="M63" i="50"/>
  <c r="M62" i="50"/>
  <c r="M61" i="50"/>
  <c r="M60" i="50"/>
  <c r="M59" i="50"/>
  <c r="M57" i="50"/>
  <c r="M56" i="50"/>
  <c r="M55" i="50"/>
  <c r="M54" i="50"/>
  <c r="M53" i="50"/>
  <c r="M52" i="50"/>
  <c r="M51" i="50"/>
  <c r="M49" i="50"/>
  <c r="M48" i="50"/>
  <c r="S39" i="53"/>
  <c r="S32" i="53"/>
  <c r="S17" i="53" s="1"/>
  <c r="S28" i="53"/>
  <c r="E32" i="53"/>
  <c r="R32" i="53"/>
  <c r="E20" i="53"/>
  <c r="B20" i="53"/>
  <c r="B40" i="53" l="1"/>
  <c r="P39" i="53"/>
  <c r="M39" i="53"/>
  <c r="M17" i="53"/>
  <c r="P17" i="53"/>
  <c r="P11" i="53"/>
  <c r="M11" i="53"/>
  <c r="B38" i="53"/>
  <c r="B37" i="53"/>
  <c r="B36" i="53"/>
  <c r="B35" i="53"/>
  <c r="B34" i="53"/>
  <c r="B33" i="53"/>
  <c r="B32" i="53"/>
  <c r="B31" i="53"/>
  <c r="B30" i="53" l="1"/>
  <c r="B29" i="53"/>
  <c r="B28" i="53"/>
  <c r="B27" i="53"/>
  <c r="B26" i="53"/>
  <c r="B25" i="53"/>
  <c r="B24" i="53"/>
  <c r="B23" i="53"/>
  <c r="B22" i="53"/>
  <c r="B21" i="53"/>
  <c r="B19" i="53"/>
  <c r="B18" i="53"/>
  <c r="B16" i="53"/>
  <c r="B15" i="53"/>
  <c r="B14" i="53"/>
  <c r="B13" i="53"/>
  <c r="B12" i="53"/>
  <c r="E37" i="50"/>
  <c r="A443" i="1"/>
  <c r="A442" i="1"/>
  <c r="A441" i="1"/>
  <c r="A440" i="1"/>
  <c r="A439" i="1"/>
  <c r="A400" i="1"/>
  <c r="A397" i="1"/>
  <c r="A396" i="1"/>
  <c r="A395" i="1"/>
  <c r="R396" i="1"/>
  <c r="Q319" i="1"/>
  <c r="Q316" i="1"/>
  <c r="Q314" i="1"/>
  <c r="S314" i="1" s="1"/>
  <c r="R313" i="1"/>
  <c r="Q313" i="1"/>
  <c r="Q311" i="1"/>
  <c r="R311" i="1" s="1"/>
  <c r="Q236" i="1"/>
  <c r="Q234" i="1"/>
  <c r="Q227" i="1"/>
  <c r="E13" i="50" l="1"/>
  <c r="E17" i="50"/>
  <c r="E21" i="50"/>
  <c r="E25" i="50"/>
  <c r="E29" i="50"/>
  <c r="E33" i="50"/>
  <c r="E41" i="50"/>
  <c r="E45" i="50"/>
  <c r="E49" i="50"/>
  <c r="E53" i="50"/>
  <c r="E57" i="50"/>
  <c r="E62" i="50"/>
  <c r="E18" i="50"/>
  <c r="E34" i="50"/>
  <c r="E50" i="50"/>
  <c r="E22" i="50"/>
  <c r="E38" i="50"/>
  <c r="E54" i="50"/>
  <c r="E59" i="50"/>
  <c r="E63" i="50"/>
  <c r="E14" i="50"/>
  <c r="E46" i="50"/>
  <c r="E30" i="50"/>
  <c r="E15" i="50"/>
  <c r="E23" i="50"/>
  <c r="E31" i="50"/>
  <c r="E39" i="50"/>
  <c r="E47" i="50"/>
  <c r="E55" i="50"/>
  <c r="E26" i="50"/>
  <c r="E42" i="50"/>
  <c r="E19" i="50"/>
  <c r="E27" i="50"/>
  <c r="E35" i="50"/>
  <c r="E43" i="50"/>
  <c r="E51" i="50"/>
  <c r="E60" i="50"/>
  <c r="E16" i="50"/>
  <c r="E20" i="50"/>
  <c r="E24" i="50"/>
  <c r="E28" i="50"/>
  <c r="E32" i="50"/>
  <c r="E36" i="50"/>
  <c r="E40" i="50"/>
  <c r="E44" i="50"/>
  <c r="E48" i="50"/>
  <c r="E52" i="50"/>
  <c r="E56" i="50"/>
  <c r="E61" i="50"/>
  <c r="E64" i="50"/>
  <c r="F36" i="53"/>
  <c r="F20" i="53"/>
  <c r="F40" i="53"/>
  <c r="F13" i="53"/>
  <c r="F14" i="53"/>
  <c r="F32" i="53"/>
  <c r="F19" i="53"/>
  <c r="F37" i="53"/>
  <c r="F24" i="53"/>
  <c r="F29" i="53"/>
  <c r="F22" i="53"/>
  <c r="F25" i="53"/>
  <c r="F30" i="53"/>
  <c r="F15" i="53"/>
  <c r="F33" i="53"/>
  <c r="F18" i="53"/>
  <c r="F12" i="53"/>
  <c r="F16" i="53"/>
  <c r="F23" i="53"/>
  <c r="F28" i="53"/>
  <c r="F26" i="53"/>
  <c r="F31" i="53"/>
  <c r="F34" i="53"/>
  <c r="F21" i="53"/>
  <c r="F38" i="53"/>
  <c r="B241" i="1"/>
  <c r="B389" i="1"/>
  <c r="B395" i="1"/>
  <c r="F20" i="59"/>
  <c r="B135" i="1"/>
  <c r="C396" i="1"/>
  <c r="C438" i="1"/>
  <c r="C442" i="1"/>
  <c r="F16" i="56"/>
  <c r="B397" i="1"/>
  <c r="B439" i="1"/>
  <c r="B111" i="1"/>
  <c r="B202" i="1"/>
  <c r="S313" i="1"/>
  <c r="B400" i="1" l="1"/>
  <c r="C394" i="1"/>
  <c r="C391" i="1"/>
  <c r="F19" i="56"/>
  <c r="C392" i="1"/>
  <c r="B399" i="1"/>
  <c r="C325" i="1"/>
  <c r="B326" i="1"/>
  <c r="B230" i="1"/>
  <c r="B209" i="1"/>
  <c r="B320" i="1"/>
  <c r="C324" i="1"/>
  <c r="F17" i="56"/>
  <c r="C323" i="1"/>
  <c r="B318" i="1"/>
  <c r="F15" i="56"/>
  <c r="F14" i="56"/>
  <c r="B322" i="1"/>
  <c r="B316" i="1"/>
  <c r="B315" i="1"/>
  <c r="B306" i="1"/>
  <c r="C321" i="1"/>
  <c r="C227" i="1"/>
  <c r="B237" i="1"/>
  <c r="C237" i="1"/>
  <c r="C395" i="1"/>
  <c r="B319" i="1"/>
  <c r="C232" i="1"/>
  <c r="B232" i="1"/>
  <c r="C218" i="1"/>
  <c r="C441" i="1"/>
  <c r="B238" i="1"/>
  <c r="C238" i="1"/>
  <c r="B396" i="1"/>
  <c r="B442" i="1"/>
  <c r="C230" i="1"/>
  <c r="C223" i="1"/>
  <c r="C439" i="1"/>
  <c r="C389" i="1"/>
  <c r="C241" i="1"/>
  <c r="B438" i="1"/>
  <c r="C397" i="1"/>
  <c r="B440" i="1"/>
  <c r="C440" i="1"/>
  <c r="B240" i="1"/>
  <c r="C240" i="1"/>
  <c r="B231" i="1"/>
  <c r="C231" i="1"/>
  <c r="C236" i="1"/>
  <c r="B242" i="1"/>
  <c r="C242" i="1"/>
  <c r="B387" i="1"/>
  <c r="C387" i="1"/>
  <c r="B243" i="1"/>
  <c r="C243" i="1"/>
  <c r="B394" i="1"/>
  <c r="B317" i="1"/>
  <c r="C317" i="1"/>
  <c r="B239" i="1"/>
  <c r="C239" i="1"/>
  <c r="B234" i="1"/>
  <c r="C234" i="1"/>
  <c r="B443" i="1"/>
  <c r="C443" i="1"/>
  <c r="BT543" i="1"/>
  <c r="BT542" i="1"/>
  <c r="BT433" i="1"/>
  <c r="BT422" i="1"/>
  <c r="BT421" i="1"/>
  <c r="BT420" i="1"/>
  <c r="BT419" i="1"/>
  <c r="BT418" i="1"/>
  <c r="BT416" i="1"/>
  <c r="BT415" i="1"/>
  <c r="BT414" i="1"/>
  <c r="BT413" i="1"/>
  <c r="BT412" i="1"/>
  <c r="BT411" i="1"/>
  <c r="BT410" i="1"/>
  <c r="BT409" i="1"/>
  <c r="BT408" i="1"/>
  <c r="BT215" i="1"/>
  <c r="BT213" i="1"/>
  <c r="BT209" i="1"/>
  <c r="BT200" i="1"/>
  <c r="BT189" i="1"/>
  <c r="BT186" i="1"/>
  <c r="BT185" i="1"/>
  <c r="BT184" i="1"/>
  <c r="BT182" i="1"/>
  <c r="BT178" i="1"/>
  <c r="BT175" i="1"/>
  <c r="BT171" i="1"/>
  <c r="BT162" i="1"/>
  <c r="BT161" i="1"/>
  <c r="BT158" i="1"/>
  <c r="BT155" i="1"/>
  <c r="BT154" i="1"/>
  <c r="BT153" i="1"/>
  <c r="BT152" i="1"/>
  <c r="BT151" i="1"/>
  <c r="BT150" i="1"/>
  <c r="BT149" i="1"/>
  <c r="BT148" i="1"/>
  <c r="BT147" i="1"/>
  <c r="BT146" i="1"/>
  <c r="BT145" i="1"/>
  <c r="BT144" i="1"/>
  <c r="BT143" i="1"/>
  <c r="BT142" i="1"/>
  <c r="BT141" i="1"/>
  <c r="BT140" i="1"/>
  <c r="BT138" i="1"/>
  <c r="BT137" i="1"/>
  <c r="BT135" i="1"/>
  <c r="BT134" i="1"/>
  <c r="BT133" i="1"/>
  <c r="BT132" i="1"/>
  <c r="BT131" i="1"/>
  <c r="BT130" i="1"/>
  <c r="BT129" i="1"/>
  <c r="BT128" i="1"/>
  <c r="BT127" i="1"/>
  <c r="BT126" i="1"/>
  <c r="BT125" i="1"/>
  <c r="BT124" i="1"/>
  <c r="BT123" i="1"/>
  <c r="BT122" i="1"/>
  <c r="BT121" i="1"/>
  <c r="BT119" i="1"/>
  <c r="BT118" i="1"/>
  <c r="BT117" i="1"/>
  <c r="BT116" i="1"/>
  <c r="BT115" i="1"/>
  <c r="BT112" i="1"/>
  <c r="BT110" i="1"/>
  <c r="BT108" i="1"/>
  <c r="BT107" i="1"/>
  <c r="BT104" i="1"/>
  <c r="BT103" i="1"/>
  <c r="BT100" i="1"/>
  <c r="BT99" i="1"/>
  <c r="BT97" i="1"/>
  <c r="BT95" i="1"/>
  <c r="BT94" i="1"/>
  <c r="BT83" i="1"/>
  <c r="BT79" i="1"/>
  <c r="BT78" i="1"/>
  <c r="BT77" i="1"/>
  <c r="BT76" i="1"/>
  <c r="BT72" i="1"/>
  <c r="BT68" i="1"/>
  <c r="BT67" i="1"/>
  <c r="BT65" i="1"/>
  <c r="BT60" i="1"/>
  <c r="BT59" i="1"/>
  <c r="BT58" i="1"/>
  <c r="BT57" i="1"/>
  <c r="BT56" i="1"/>
  <c r="BT55" i="1"/>
  <c r="BT53" i="1"/>
  <c r="BT52" i="1"/>
  <c r="BT51" i="1"/>
  <c r="BT50" i="1"/>
  <c r="BT46" i="1"/>
  <c r="BT44" i="1"/>
  <c r="BT43" i="1"/>
  <c r="BT39" i="1"/>
  <c r="BT38" i="1"/>
  <c r="BT37" i="1"/>
  <c r="BT36" i="1"/>
  <c r="BT35" i="1"/>
  <c r="BT34" i="1"/>
  <c r="BT33" i="1"/>
  <c r="BT26" i="1"/>
  <c r="BT25" i="1"/>
  <c r="BT24" i="1"/>
  <c r="BT23" i="1"/>
  <c r="BT22" i="1"/>
  <c r="BT21" i="1"/>
  <c r="BT20" i="1"/>
  <c r="BT19" i="1"/>
  <c r="BT17" i="1"/>
  <c r="BT14" i="1"/>
  <c r="BT13" i="1"/>
  <c r="BT8" i="1"/>
  <c r="BV543" i="1"/>
  <c r="BV542" i="1"/>
  <c r="BV433" i="1"/>
  <c r="BV422" i="1"/>
  <c r="BV421" i="1"/>
  <c r="BV420" i="1"/>
  <c r="BV419" i="1"/>
  <c r="BV418" i="1"/>
  <c r="BV416" i="1"/>
  <c r="BV415" i="1"/>
  <c r="BV414" i="1"/>
  <c r="BV413" i="1"/>
  <c r="BV412" i="1"/>
  <c r="BV411" i="1"/>
  <c r="BV410" i="1"/>
  <c r="BV409" i="1"/>
  <c r="BV408" i="1"/>
  <c r="BV215" i="1"/>
  <c r="BV213" i="1"/>
  <c r="BV209" i="1"/>
  <c r="BV200" i="1"/>
  <c r="BV189" i="1"/>
  <c r="BV186" i="1"/>
  <c r="BV185" i="1"/>
  <c r="BV184" i="1"/>
  <c r="BV182" i="1"/>
  <c r="BV178" i="1"/>
  <c r="BV175" i="1"/>
  <c r="BV171" i="1"/>
  <c r="BV162" i="1"/>
  <c r="BV161" i="1"/>
  <c r="BV158" i="1"/>
  <c r="BV155" i="1"/>
  <c r="BV154" i="1"/>
  <c r="BV153" i="1"/>
  <c r="BV152" i="1"/>
  <c r="BV151" i="1"/>
  <c r="BV150" i="1"/>
  <c r="BV149" i="1"/>
  <c r="BV148" i="1"/>
  <c r="BV147" i="1"/>
  <c r="BV146" i="1"/>
  <c r="BV145" i="1"/>
  <c r="BV144" i="1"/>
  <c r="BV143" i="1"/>
  <c r="BV142" i="1"/>
  <c r="BV141" i="1"/>
  <c r="BV140" i="1"/>
  <c r="BV138" i="1"/>
  <c r="BV137" i="1"/>
  <c r="BV135" i="1"/>
  <c r="BV134" i="1"/>
  <c r="BV133" i="1"/>
  <c r="BV132" i="1"/>
  <c r="BV131" i="1"/>
  <c r="BV130" i="1"/>
  <c r="BV129" i="1"/>
  <c r="BV128" i="1"/>
  <c r="BV127" i="1"/>
  <c r="BV126" i="1"/>
  <c r="BV125" i="1"/>
  <c r="BV124" i="1"/>
  <c r="BV123" i="1"/>
  <c r="BV122" i="1"/>
  <c r="BV121" i="1"/>
  <c r="BV119" i="1"/>
  <c r="BV118" i="1"/>
  <c r="BV117" i="1"/>
  <c r="BV116" i="1"/>
  <c r="BV115" i="1"/>
  <c r="BV112" i="1"/>
  <c r="BV110" i="1"/>
  <c r="BV108" i="1"/>
  <c r="BV107" i="1"/>
  <c r="BV104" i="1"/>
  <c r="BV103" i="1"/>
  <c r="BV100" i="1"/>
  <c r="BV99" i="1"/>
  <c r="BV97" i="1"/>
  <c r="BV95" i="1"/>
  <c r="BV94" i="1"/>
  <c r="BV83" i="1"/>
  <c r="BV79" i="1"/>
  <c r="BV78" i="1"/>
  <c r="BV77" i="1"/>
  <c r="BV76" i="1"/>
  <c r="BV72" i="1"/>
  <c r="BV68" i="1"/>
  <c r="BV67" i="1"/>
  <c r="BV65" i="1"/>
  <c r="BV60" i="1"/>
  <c r="BV59" i="1"/>
  <c r="BV58" i="1"/>
  <c r="BV57" i="1"/>
  <c r="BV56" i="1"/>
  <c r="BV55" i="1"/>
  <c r="BV53" i="1"/>
  <c r="BV52" i="1"/>
  <c r="BV51" i="1"/>
  <c r="BV50" i="1"/>
  <c r="BV46" i="1"/>
  <c r="BV44" i="1"/>
  <c r="BV43" i="1"/>
  <c r="BV39" i="1"/>
  <c r="BV38" i="1"/>
  <c r="BV37" i="1"/>
  <c r="BV36" i="1"/>
  <c r="BV35" i="1"/>
  <c r="BV34" i="1"/>
  <c r="BV33" i="1"/>
  <c r="BV26" i="1"/>
  <c r="BV25" i="1"/>
  <c r="BV24" i="1"/>
  <c r="BV23" i="1"/>
  <c r="BV22" i="1"/>
  <c r="BV21" i="1"/>
  <c r="BV20" i="1"/>
  <c r="BV19" i="1"/>
  <c r="BV17" i="1"/>
  <c r="BV14" i="1"/>
  <c r="BV13" i="1"/>
  <c r="BV8" i="1"/>
  <c r="BT407" i="1" l="1"/>
  <c r="BV407" i="1"/>
  <c r="BV541" i="1"/>
  <c r="BT541" i="1"/>
  <c r="B391" i="1"/>
  <c r="C400" i="1"/>
  <c r="C233" i="1"/>
  <c r="B392" i="1"/>
  <c r="B325" i="1"/>
  <c r="B233" i="1"/>
  <c r="C399" i="1"/>
  <c r="C326" i="1"/>
  <c r="B324" i="1"/>
  <c r="C320" i="1"/>
  <c r="C226" i="1"/>
  <c r="B226" i="1"/>
  <c r="B220" i="1"/>
  <c r="B323" i="1"/>
  <c r="C220" i="1"/>
  <c r="C318" i="1"/>
  <c r="F18" i="56"/>
  <c r="C322" i="1"/>
  <c r="C316" i="1"/>
  <c r="C315" i="1"/>
  <c r="B321" i="1"/>
  <c r="B441" i="1"/>
  <c r="B227" i="1"/>
  <c r="C228" i="1"/>
  <c r="BU83" i="1"/>
  <c r="BU147" i="1"/>
  <c r="BU155" i="1"/>
  <c r="BU14" i="1"/>
  <c r="BU55" i="1"/>
  <c r="BU122" i="1"/>
  <c r="BU158" i="1"/>
  <c r="BU39" i="1"/>
  <c r="BU110" i="1"/>
  <c r="BU130" i="1"/>
  <c r="BU185" i="1"/>
  <c r="BU68" i="1"/>
  <c r="BU148" i="1"/>
  <c r="BU213" i="1"/>
  <c r="BU20" i="1"/>
  <c r="BU34" i="1"/>
  <c r="BU46" i="1"/>
  <c r="BU58" i="1"/>
  <c r="BU77" i="1"/>
  <c r="BU100" i="1"/>
  <c r="BU116" i="1"/>
  <c r="BU125" i="1"/>
  <c r="BU133" i="1"/>
  <c r="BU143" i="1"/>
  <c r="BU151" i="1"/>
  <c r="BU25" i="1"/>
  <c r="BU95" i="1"/>
  <c r="BU140" i="1"/>
  <c r="BU410" i="1"/>
  <c r="BU419" i="1"/>
  <c r="BU171" i="1"/>
  <c r="BU408" i="1"/>
  <c r="BU416" i="1"/>
  <c r="BU543" i="1"/>
  <c r="BU23" i="1"/>
  <c r="BU37" i="1"/>
  <c r="BU52" i="1"/>
  <c r="BU65" i="1"/>
  <c r="BU107" i="1"/>
  <c r="BU119" i="1"/>
  <c r="BU128" i="1"/>
  <c r="BU137" i="1"/>
  <c r="BU146" i="1"/>
  <c r="BU154" i="1"/>
  <c r="BU182" i="1"/>
  <c r="BU411" i="1"/>
  <c r="BU420" i="1"/>
  <c r="BU13" i="1"/>
  <c r="BU24" i="1"/>
  <c r="BU38" i="1"/>
  <c r="BU53" i="1"/>
  <c r="BU67" i="1"/>
  <c r="BU94" i="1"/>
  <c r="BU108" i="1"/>
  <c r="BU121" i="1"/>
  <c r="BU129" i="1"/>
  <c r="BU138" i="1"/>
  <c r="BU184" i="1"/>
  <c r="BU412" i="1"/>
  <c r="BU421" i="1"/>
  <c r="BU26" i="1"/>
  <c r="BU43" i="1"/>
  <c r="BU56" i="1"/>
  <c r="BU21" i="1"/>
  <c r="BU35" i="1"/>
  <c r="BU50" i="1"/>
  <c r="BU59" i="1"/>
  <c r="BU78" i="1"/>
  <c r="BU103" i="1"/>
  <c r="BU117" i="1"/>
  <c r="BU126" i="1"/>
  <c r="BU134" i="1"/>
  <c r="BU144" i="1"/>
  <c r="BU152" i="1"/>
  <c r="BU175" i="1"/>
  <c r="BU200" i="1"/>
  <c r="BU409" i="1"/>
  <c r="BU418" i="1"/>
  <c r="BU215" i="1"/>
  <c r="BU22" i="1"/>
  <c r="BU36" i="1"/>
  <c r="BU51" i="1"/>
  <c r="BU60" i="1"/>
  <c r="BU79" i="1"/>
  <c r="BU104" i="1"/>
  <c r="BU118" i="1"/>
  <c r="BU127" i="1"/>
  <c r="BU135" i="1"/>
  <c r="BU145" i="1"/>
  <c r="BU153" i="1"/>
  <c r="BU178" i="1"/>
  <c r="BU209" i="1"/>
  <c r="BU17" i="1"/>
  <c r="BU413" i="1"/>
  <c r="BU422" i="1"/>
  <c r="BU72" i="1"/>
  <c r="BU97" i="1"/>
  <c r="BU112" i="1"/>
  <c r="BU123" i="1"/>
  <c r="BU131" i="1"/>
  <c r="BU141" i="1"/>
  <c r="BU149" i="1"/>
  <c r="BU161" i="1"/>
  <c r="BU186" i="1"/>
  <c r="BU414" i="1"/>
  <c r="BU433" i="1"/>
  <c r="BU19" i="1"/>
  <c r="BU33" i="1"/>
  <c r="BU44" i="1"/>
  <c r="BU57" i="1"/>
  <c r="BU76" i="1"/>
  <c r="BU99" i="1"/>
  <c r="BU115" i="1"/>
  <c r="BU124" i="1"/>
  <c r="BU132" i="1"/>
  <c r="BU142" i="1"/>
  <c r="BU150" i="1"/>
  <c r="BU162" i="1"/>
  <c r="BU189" i="1"/>
  <c r="BU415" i="1"/>
  <c r="BU542" i="1"/>
  <c r="BU8" i="1"/>
  <c r="BU407" i="1" l="1"/>
  <c r="BU541" i="1"/>
  <c r="M47" i="50"/>
  <c r="M46" i="50"/>
  <c r="M45" i="50"/>
  <c r="M44" i="50"/>
  <c r="M43" i="50"/>
  <c r="M42" i="50"/>
  <c r="M41" i="50"/>
  <c r="M40" i="50"/>
  <c r="M39" i="50"/>
  <c r="M38" i="50"/>
  <c r="M37" i="50"/>
  <c r="M36" i="50"/>
  <c r="M35" i="50"/>
  <c r="M34" i="50"/>
  <c r="M33" i="50"/>
  <c r="M32" i="50"/>
  <c r="M31" i="50"/>
  <c r="M30" i="50"/>
  <c r="M29" i="50"/>
  <c r="M28" i="50"/>
  <c r="M27" i="50"/>
  <c r="M26" i="50"/>
  <c r="M25" i="50"/>
  <c r="M24" i="50"/>
  <c r="M23" i="50"/>
  <c r="M22" i="50"/>
  <c r="M21" i="50"/>
  <c r="M20" i="50"/>
  <c r="M19" i="50"/>
  <c r="M18" i="50"/>
  <c r="M17" i="50"/>
  <c r="M16" i="50"/>
  <c r="M15" i="50"/>
  <c r="M14" i="50"/>
  <c r="M13" i="50"/>
  <c r="M11" i="50" l="1"/>
  <c r="S217" i="1"/>
  <c r="R217" i="1" s="1"/>
  <c r="S309" i="1"/>
  <c r="Q309" i="1"/>
  <c r="L13" i="51" l="1"/>
  <c r="AZ541" i="1"/>
  <c r="B217" i="1"/>
  <c r="R309" i="1"/>
  <c r="C309" i="1" l="1"/>
  <c r="C217" i="1"/>
  <c r="B314" i="1"/>
  <c r="C314" i="1"/>
  <c r="C311" i="1"/>
  <c r="B437" i="1"/>
  <c r="C437" i="1"/>
  <c r="B313" i="1"/>
  <c r="C313" i="1"/>
  <c r="L44" i="49" l="1"/>
  <c r="P23" i="47"/>
  <c r="P24" i="47"/>
  <c r="BR61" i="1"/>
  <c r="BY59" i="1" s="1"/>
  <c r="DC59" i="1" s="1"/>
  <c r="BO61" i="1"/>
  <c r="BO7" i="1" s="1"/>
  <c r="L12" i="51" l="1"/>
  <c r="BR7" i="1"/>
  <c r="BT61" i="1"/>
  <c r="BV61" i="1"/>
  <c r="H32" i="49"/>
  <c r="I33" i="49" s="1"/>
  <c r="K31" i="49"/>
  <c r="D31" i="49"/>
  <c r="K30" i="49"/>
  <c r="X29" i="49"/>
  <c r="AA29" i="49" s="1"/>
  <c r="W29" i="49"/>
  <c r="T29" i="49"/>
  <c r="O29" i="49"/>
  <c r="K29" i="49"/>
  <c r="X28" i="49"/>
  <c r="AA28" i="49" s="1"/>
  <c r="W28" i="49"/>
  <c r="T28" i="49"/>
  <c r="K28" i="49"/>
  <c r="X27" i="49"/>
  <c r="AA27" i="49" s="1"/>
  <c r="W27" i="49"/>
  <c r="T27" i="49"/>
  <c r="K27" i="49"/>
  <c r="X26" i="49"/>
  <c r="AA26" i="49" s="1"/>
  <c r="W26" i="49"/>
  <c r="T26" i="49"/>
  <c r="O26" i="49"/>
  <c r="K26" i="49"/>
  <c r="D26" i="49"/>
  <c r="X25" i="49"/>
  <c r="AA25" i="49" s="1"/>
  <c r="W25" i="49"/>
  <c r="T25" i="49"/>
  <c r="K25" i="49"/>
  <c r="D25" i="49"/>
  <c r="X24" i="49"/>
  <c r="AA24" i="49" s="1"/>
  <c r="W24" i="49"/>
  <c r="T24" i="49"/>
  <c r="O24" i="49"/>
  <c r="K24" i="49"/>
  <c r="X23" i="49"/>
  <c r="K23" i="49"/>
  <c r="X22" i="49"/>
  <c r="K22" i="49"/>
  <c r="O21" i="49"/>
  <c r="K21" i="49"/>
  <c r="G21" i="49"/>
  <c r="X20" i="49"/>
  <c r="AA20" i="49" s="1"/>
  <c r="W20" i="49"/>
  <c r="T20" i="49"/>
  <c r="O20" i="49"/>
  <c r="K20" i="49"/>
  <c r="X19" i="49"/>
  <c r="K19" i="49"/>
  <c r="X18" i="49"/>
  <c r="AA18" i="49" s="1"/>
  <c r="W18" i="49"/>
  <c r="T18" i="49"/>
  <c r="O18" i="49"/>
  <c r="K18" i="49"/>
  <c r="X17" i="49"/>
  <c r="AA17" i="49" s="1"/>
  <c r="W17" i="49"/>
  <c r="Y17" i="49" s="1"/>
  <c r="T17" i="49"/>
  <c r="O17" i="49"/>
  <c r="K17" i="49"/>
  <c r="X16" i="49"/>
  <c r="AA16" i="49" s="1"/>
  <c r="W16" i="49"/>
  <c r="T16" i="49"/>
  <c r="O16" i="49"/>
  <c r="K16" i="49"/>
  <c r="BU61" i="1" l="1"/>
  <c r="O32" i="49"/>
  <c r="O36" i="49" s="1"/>
  <c r="L33" i="49" s="1"/>
  <c r="Y16" i="49"/>
  <c r="Y28" i="49"/>
  <c r="Y18" i="49"/>
  <c r="Y29" i="49"/>
  <c r="Y26" i="49"/>
  <c r="Y25" i="49"/>
  <c r="Y20" i="49"/>
  <c r="Y27" i="49"/>
  <c r="AA30" i="49"/>
  <c r="Y24" i="49"/>
  <c r="O33" i="49" l="1"/>
  <c r="O34" i="49" s="1"/>
  <c r="BQ59" i="1" l="1"/>
  <c r="BX59" i="1" s="1"/>
  <c r="BD287" i="1" l="1"/>
  <c r="BH287" i="1" s="1"/>
  <c r="DD287" i="1" s="1"/>
  <c r="DF287" i="1" s="1"/>
  <c r="BQ191" i="1"/>
  <c r="BX189" i="1" s="1"/>
  <c r="DB189" i="1" s="1"/>
  <c r="DD189" i="1" s="1"/>
  <c r="DF189" i="1" s="1"/>
  <c r="BQ181" i="1"/>
  <c r="BX178" i="1" s="1"/>
  <c r="DB178" i="1" s="1"/>
  <c r="DD178" i="1" s="1"/>
  <c r="DF178" i="1" s="1"/>
  <c r="BD281" i="1" l="1"/>
  <c r="B189" i="1"/>
  <c r="F19" i="59"/>
  <c r="BE287" i="1"/>
  <c r="BI287" i="1" s="1"/>
  <c r="DE287" i="1" s="1"/>
  <c r="H24" i="47"/>
  <c r="H23" i="47"/>
  <c r="H22" i="47"/>
  <c r="H21" i="47"/>
  <c r="BH281" i="1" l="1"/>
  <c r="BE281" i="1"/>
  <c r="B178" i="1"/>
  <c r="F16" i="76"/>
  <c r="F17" i="59"/>
  <c r="H28" i="47"/>
  <c r="DF281" i="1" l="1"/>
  <c r="DD281" i="1"/>
  <c r="DE281" i="1"/>
  <c r="BI281" i="1"/>
  <c r="M28" i="47"/>
  <c r="M29" i="47" l="1"/>
  <c r="M30" i="47" s="1"/>
  <c r="CJ63" i="1"/>
  <c r="CV63" i="1" s="1"/>
  <c r="DB63" i="1" s="1"/>
  <c r="CJ59" i="1"/>
  <c r="CV59" i="1" s="1"/>
  <c r="DB59" i="1" s="1"/>
  <c r="N25" i="45"/>
  <c r="G33" i="45"/>
  <c r="N33" i="45" s="1"/>
  <c r="G32" i="45"/>
  <c r="G31" i="45"/>
  <c r="G30" i="45"/>
  <c r="G25" i="45"/>
  <c r="G21" i="45"/>
  <c r="G20" i="45"/>
  <c r="G19" i="45"/>
  <c r="G18" i="45"/>
  <c r="K23" i="19" s="1"/>
  <c r="J11" i="103" s="1"/>
  <c r="G17" i="45"/>
  <c r="G16" i="45"/>
  <c r="K21" i="19" s="1"/>
  <c r="G13" i="45"/>
  <c r="I39" i="53" s="1"/>
  <c r="T39" i="53" s="1"/>
  <c r="G12" i="45"/>
  <c r="G10" i="45"/>
  <c r="G8" i="45"/>
  <c r="G7" i="45"/>
  <c r="G6" i="45"/>
  <c r="G11" i="95" l="1"/>
  <c r="J11" i="94"/>
  <c r="J11" i="92"/>
  <c r="J11" i="91"/>
  <c r="I11" i="87"/>
  <c r="H11" i="80"/>
  <c r="G11" i="79"/>
  <c r="CJ7" i="1"/>
  <c r="K12" i="51"/>
  <c r="I11" i="69"/>
  <c r="T11" i="69" s="1"/>
  <c r="I11" i="66"/>
  <c r="T11" i="66" s="1"/>
  <c r="I11" i="57"/>
  <c r="I17" i="53"/>
  <c r="T17" i="53" s="1"/>
  <c r="K22" i="19"/>
  <c r="I11" i="54"/>
  <c r="M11" i="54" s="1"/>
  <c r="J11" i="71"/>
  <c r="J11" i="68"/>
  <c r="J11" i="61"/>
  <c r="J11" i="50"/>
  <c r="J11" i="70"/>
  <c r="J11" i="67"/>
  <c r="I11" i="65"/>
  <c r="I11" i="64"/>
  <c r="I11" i="63"/>
  <c r="I11" i="62"/>
  <c r="I11" i="58"/>
  <c r="I11" i="59"/>
  <c r="K19" i="19"/>
  <c r="J17" i="92" s="1"/>
  <c r="I11" i="56"/>
  <c r="I11" i="53"/>
  <c r="G11" i="45"/>
  <c r="H12" i="45"/>
  <c r="G29" i="45"/>
  <c r="N29" i="45" s="1"/>
  <c r="G5" i="45" l="1"/>
  <c r="G35" i="45" s="1"/>
  <c r="K20" i="19"/>
  <c r="M20" i="19" s="1"/>
  <c r="N20" i="19" s="1"/>
  <c r="K13" i="51"/>
  <c r="BS192" i="1"/>
  <c r="BS7" i="1" s="1"/>
  <c r="BV192" i="1" l="1"/>
  <c r="BT192" i="1"/>
  <c r="BT7" i="1" s="1"/>
  <c r="A412" i="1"/>
  <c r="A411" i="1"/>
  <c r="A410" i="1"/>
  <c r="A409" i="1"/>
  <c r="BV7" i="1" l="1"/>
  <c r="BV3" i="1"/>
  <c r="BU192" i="1"/>
  <c r="BU7" i="1" s="1"/>
  <c r="BA23" i="1"/>
  <c r="AZ23" i="1"/>
  <c r="A386" i="1"/>
  <c r="A385" i="1"/>
  <c r="A384" i="1"/>
  <c r="A383" i="1"/>
  <c r="A382" i="1"/>
  <c r="A381" i="1"/>
  <c r="A380" i="1"/>
  <c r="A379" i="1"/>
  <c r="A378" i="1"/>
  <c r="A377" i="1"/>
  <c r="A376" i="1"/>
  <c r="A375" i="1"/>
  <c r="A374" i="1"/>
  <c r="A373" i="1"/>
  <c r="A372" i="1"/>
  <c r="A371" i="1"/>
  <c r="A370" i="1"/>
  <c r="A364" i="1"/>
  <c r="A363" i="1"/>
  <c r="A362" i="1"/>
  <c r="A361" i="1"/>
  <c r="A360" i="1"/>
  <c r="A359" i="1"/>
  <c r="A358" i="1"/>
  <c r="A357" i="1"/>
  <c r="A356" i="1"/>
  <c r="A355" i="1"/>
  <c r="A354" i="1"/>
  <c r="A353" i="1"/>
  <c r="A352" i="1"/>
  <c r="A351" i="1"/>
  <c r="A345" i="1"/>
  <c r="A344" i="1"/>
  <c r="A343" i="1"/>
  <c r="A342" i="1"/>
  <c r="A423" i="1"/>
  <c r="A422" i="1"/>
  <c r="A421" i="1"/>
  <c r="A420" i="1"/>
  <c r="A415" i="1"/>
  <c r="A414" i="1"/>
  <c r="A413" i="1"/>
  <c r="S345" i="1"/>
  <c r="R345" i="1" s="1"/>
  <c r="S344" i="1"/>
  <c r="R344" i="1" s="1"/>
  <c r="R343" i="1"/>
  <c r="S342" i="1"/>
  <c r="Q306" i="1"/>
  <c r="R305" i="1"/>
  <c r="R304" i="1"/>
  <c r="R303" i="1"/>
  <c r="S302" i="1"/>
  <c r="R302" i="1" s="1"/>
  <c r="S301" i="1"/>
  <c r="R301" i="1" s="1"/>
  <c r="R299" i="1"/>
  <c r="R298" i="1"/>
  <c r="R296" i="1"/>
  <c r="S295" i="1"/>
  <c r="R295" i="1" s="1"/>
  <c r="S293" i="1"/>
  <c r="R293" i="1" s="1"/>
  <c r="R292" i="1"/>
  <c r="R291" i="1"/>
  <c r="S289" i="1"/>
  <c r="R289" i="1" s="1"/>
  <c r="Q207" i="1"/>
  <c r="Q204" i="1"/>
  <c r="Q203" i="1"/>
  <c r="Q202" i="1"/>
  <c r="Q201" i="1"/>
  <c r="Q200" i="1"/>
  <c r="Q199" i="1"/>
  <c r="Q198" i="1"/>
  <c r="Q197" i="1"/>
  <c r="Q196" i="1"/>
  <c r="R306" i="1" l="1"/>
  <c r="C353" i="1"/>
  <c r="B361" i="1"/>
  <c r="B371" i="1"/>
  <c r="B431" i="1"/>
  <c r="C199" i="1"/>
  <c r="B287" i="1"/>
  <c r="B298" i="1"/>
  <c r="B354" i="1"/>
  <c r="B362" i="1"/>
  <c r="B372" i="1"/>
  <c r="B380" i="1"/>
  <c r="B411" i="1"/>
  <c r="B420" i="1"/>
  <c r="B370" i="1"/>
  <c r="B350" i="1"/>
  <c r="B375" i="1"/>
  <c r="B200" i="1"/>
  <c r="B299" i="1"/>
  <c r="B423" i="1"/>
  <c r="B198" i="1"/>
  <c r="C208" i="1"/>
  <c r="B286" i="1"/>
  <c r="B296" i="1"/>
  <c r="B215" i="1"/>
  <c r="B385" i="1"/>
  <c r="B381" i="1"/>
  <c r="B351" i="1"/>
  <c r="B174" i="1"/>
  <c r="B292" i="1"/>
  <c r="BQ182" i="1"/>
  <c r="BX182" i="1" s="1"/>
  <c r="DB182" i="1" s="1"/>
  <c r="DD182" i="1" s="1"/>
  <c r="DF182" i="1" s="1"/>
  <c r="BQ158" i="1"/>
  <c r="BX158" i="1" s="1"/>
  <c r="DB158" i="1" s="1"/>
  <c r="DD158" i="1" s="1"/>
  <c r="DF158" i="1" s="1"/>
  <c r="BQ155" i="1"/>
  <c r="BX155" i="1" s="1"/>
  <c r="DB155" i="1" s="1"/>
  <c r="DD155" i="1" s="1"/>
  <c r="DF155" i="1" s="1"/>
  <c r="BQ83" i="1"/>
  <c r="BX79" i="1" s="1"/>
  <c r="DB79" i="1" s="1"/>
  <c r="BQ76" i="1"/>
  <c r="BX72" i="1" s="1"/>
  <c r="DB72" i="1" s="1"/>
  <c r="F15" i="90" l="1"/>
  <c r="B158" i="1"/>
  <c r="F15" i="76"/>
  <c r="B182" i="1"/>
  <c r="G26" i="67"/>
  <c r="B284" i="1"/>
  <c r="B379" i="1"/>
  <c r="B419" i="1"/>
  <c r="C361" i="1"/>
  <c r="C380" i="1"/>
  <c r="C298" i="1"/>
  <c r="C420" i="1"/>
  <c r="C362" i="1"/>
  <c r="C354" i="1"/>
  <c r="B199" i="1"/>
  <c r="C431" i="1"/>
  <c r="C411" i="1"/>
  <c r="C372" i="1"/>
  <c r="B353" i="1"/>
  <c r="C287" i="1"/>
  <c r="C371" i="1"/>
  <c r="B201" i="1"/>
  <c r="C198" i="1"/>
  <c r="C370" i="1"/>
  <c r="C292" i="1"/>
  <c r="B208" i="1"/>
  <c r="C375" i="1"/>
  <c r="C306" i="1"/>
  <c r="C381" i="1"/>
  <c r="C350" i="1"/>
  <c r="C296" i="1"/>
  <c r="C351" i="1"/>
  <c r="C385" i="1"/>
  <c r="C200" i="1"/>
  <c r="C423" i="1"/>
  <c r="C215" i="1"/>
  <c r="C299" i="1"/>
  <c r="C286" i="1"/>
  <c r="C284" i="1"/>
  <c r="B358" i="1"/>
  <c r="C358" i="1"/>
  <c r="B422" i="1"/>
  <c r="C422" i="1"/>
  <c r="B355" i="1"/>
  <c r="C355" i="1"/>
  <c r="B196" i="1"/>
  <c r="C196" i="1"/>
  <c r="B367" i="1"/>
  <c r="C367" i="1"/>
  <c r="C213" i="1"/>
  <c r="B425" i="1"/>
  <c r="C425" i="1"/>
  <c r="B363" i="1"/>
  <c r="C363" i="1"/>
  <c r="B285" i="1"/>
  <c r="C285" i="1"/>
  <c r="C365" i="1"/>
  <c r="B365" i="1"/>
  <c r="B204" i="1"/>
  <c r="C204" i="1"/>
  <c r="B295" i="1"/>
  <c r="C295" i="1"/>
  <c r="B343" i="1"/>
  <c r="C343" i="1"/>
  <c r="B415" i="1"/>
  <c r="C415" i="1"/>
  <c r="B421" i="1"/>
  <c r="C421" i="1"/>
  <c r="B360" i="1"/>
  <c r="C360" i="1"/>
  <c r="B289" i="1"/>
  <c r="C289" i="1"/>
  <c r="C209" i="1"/>
  <c r="B433" i="1"/>
  <c r="C433" i="1"/>
  <c r="B418" i="1"/>
  <c r="C418" i="1"/>
  <c r="B356" i="1"/>
  <c r="C356" i="1"/>
  <c r="B377" i="1"/>
  <c r="C377" i="1"/>
  <c r="B288" i="1"/>
  <c r="C288" i="1"/>
  <c r="B413" i="1"/>
  <c r="C413" i="1"/>
  <c r="B378" i="1"/>
  <c r="C378" i="1"/>
  <c r="C302" i="1"/>
  <c r="B302" i="1"/>
  <c r="B305" i="1"/>
  <c r="C305" i="1"/>
  <c r="B352" i="1"/>
  <c r="C352" i="1"/>
  <c r="B414" i="1"/>
  <c r="C414" i="1"/>
  <c r="B203" i="1"/>
  <c r="C203" i="1"/>
  <c r="B429" i="1"/>
  <c r="C429" i="1"/>
  <c r="B427" i="1"/>
  <c r="C427" i="1"/>
  <c r="B386" i="1"/>
  <c r="C386" i="1"/>
  <c r="C344" i="1"/>
  <c r="B303" i="1"/>
  <c r="C303" i="1"/>
  <c r="B197" i="1"/>
  <c r="C197" i="1"/>
  <c r="C202" i="1"/>
  <c r="B357" i="1"/>
  <c r="C357" i="1"/>
  <c r="B369" i="1"/>
  <c r="C369" i="1"/>
  <c r="B283" i="1"/>
  <c r="C283" i="1"/>
  <c r="B374" i="1"/>
  <c r="C374" i="1"/>
  <c r="B293" i="1"/>
  <c r="C293" i="1"/>
  <c r="C301" i="1"/>
  <c r="B412" i="1"/>
  <c r="C412" i="1"/>
  <c r="B304" i="1"/>
  <c r="C304" i="1"/>
  <c r="B382" i="1"/>
  <c r="C382" i="1"/>
  <c r="B291" i="1"/>
  <c r="C291" i="1"/>
  <c r="B359" i="1"/>
  <c r="C359" i="1"/>
  <c r="B384" i="1"/>
  <c r="C384" i="1"/>
  <c r="B345" i="1"/>
  <c r="C345" i="1"/>
  <c r="B207" i="1"/>
  <c r="C207" i="1"/>
  <c r="B434" i="1"/>
  <c r="C434" i="1"/>
  <c r="B364" i="1"/>
  <c r="C364" i="1"/>
  <c r="B383" i="1"/>
  <c r="C383" i="1"/>
  <c r="B376" i="1"/>
  <c r="C376" i="1"/>
  <c r="B373" i="1"/>
  <c r="C373" i="1"/>
  <c r="C416" i="1"/>
  <c r="BR3" i="1"/>
  <c r="B155" i="1" l="1"/>
  <c r="F18" i="59"/>
  <c r="C342" i="1"/>
  <c r="C419" i="1"/>
  <c r="C379" i="1"/>
  <c r="C282" i="1"/>
  <c r="C201" i="1"/>
  <c r="B282" i="1" l="1"/>
  <c r="CO59" i="1"/>
  <c r="CO7" i="1" s="1"/>
  <c r="CM174" i="1"/>
  <c r="CM169" i="1"/>
  <c r="BQ133" i="1"/>
  <c r="BQ130" i="1"/>
  <c r="BX130" i="1" s="1"/>
  <c r="DB130" i="1" s="1"/>
  <c r="DD130" i="1" s="1"/>
  <c r="DF130" i="1" s="1"/>
  <c r="BQ128" i="1"/>
  <c r="BX128" i="1" s="1"/>
  <c r="DB128" i="1" s="1"/>
  <c r="DD128" i="1" s="1"/>
  <c r="DF128" i="1" s="1"/>
  <c r="BQ132" i="1"/>
  <c r="BX133" i="1" l="1"/>
  <c r="DB133" i="1" s="1"/>
  <c r="DD133" i="1" s="1"/>
  <c r="DF133" i="1" s="1"/>
  <c r="BQ134" i="1"/>
  <c r="CM93" i="1" l="1"/>
  <c r="CM92" i="1"/>
  <c r="CM89" i="1"/>
  <c r="CM86" i="1"/>
  <c r="CM84" i="1"/>
  <c r="BQ56" i="1" l="1"/>
  <c r="BQ55" i="1" l="1"/>
  <c r="CM177" i="1"/>
  <c r="CM167" i="1"/>
  <c r="CM165" i="1"/>
  <c r="CM69" i="1"/>
  <c r="CM63" i="1"/>
  <c r="CM59" i="1"/>
  <c r="CM7" i="1" l="1"/>
  <c r="J19" i="19" s="1"/>
  <c r="M13" i="51"/>
  <c r="M12" i="51"/>
  <c r="BY103" i="1"/>
  <c r="BX103" i="1"/>
  <c r="BY99" i="1"/>
  <c r="BX99" i="1"/>
  <c r="J11" i="86" l="1"/>
  <c r="T11" i="86" s="1"/>
  <c r="J11" i="84"/>
  <c r="T11" i="84" s="1"/>
  <c r="K11" i="85"/>
  <c r="R11" i="85" s="1"/>
  <c r="L11" i="81"/>
  <c r="P11" i="81" s="1"/>
  <c r="K11" i="83"/>
  <c r="U11" i="83" s="1"/>
  <c r="J11" i="77"/>
  <c r="Q11" i="77" s="1"/>
  <c r="K11" i="75"/>
  <c r="U11" i="75" s="1"/>
  <c r="J11" i="76"/>
  <c r="T11" i="76" s="1"/>
  <c r="J11" i="73"/>
  <c r="W11" i="73" s="1"/>
  <c r="R11" i="68"/>
  <c r="K11" i="70"/>
  <c r="R11" i="70" s="1"/>
  <c r="K11" i="67"/>
  <c r="U11" i="67" s="1"/>
  <c r="J11" i="65"/>
  <c r="Q11" i="65" s="1"/>
  <c r="J11" i="64"/>
  <c r="Q11" i="64" s="1"/>
  <c r="J11" i="59"/>
  <c r="J11" i="63"/>
  <c r="Q11" i="63" s="1"/>
  <c r="J11" i="62"/>
  <c r="W11" i="62" s="1"/>
  <c r="M19" i="19"/>
  <c r="N19" i="19" s="1"/>
  <c r="BY107" i="1"/>
  <c r="BQ107" i="1"/>
  <c r="BX107" i="1"/>
  <c r="BX104" i="1" l="1"/>
  <c r="DB104" i="1" s="1"/>
  <c r="DD104" i="1" s="1"/>
  <c r="DF104" i="1" s="1"/>
  <c r="F13" i="56"/>
  <c r="B177" i="1"/>
  <c r="B171" i="1"/>
  <c r="B165" i="1"/>
  <c r="B185" i="1"/>
  <c r="B167" i="1"/>
  <c r="B184" i="1"/>
  <c r="B192" i="1"/>
  <c r="B169" i="1"/>
  <c r="BY118" i="1"/>
  <c r="BQ118" i="1"/>
  <c r="BX117" i="1" s="1"/>
  <c r="DB117" i="1" s="1"/>
  <c r="DD117" i="1" s="1"/>
  <c r="DF117" i="1" s="1"/>
  <c r="BQ23" i="1"/>
  <c r="BX17" i="1" s="1"/>
  <c r="DB17" i="1" s="1"/>
  <c r="BQ57" i="1"/>
  <c r="BX53" i="1" s="1"/>
  <c r="DB53" i="1" s="1"/>
  <c r="F13" i="90" l="1"/>
  <c r="BQ7" i="1"/>
  <c r="BX54" i="1"/>
  <c r="C185" i="1"/>
  <c r="C167" i="1"/>
  <c r="C175" i="1"/>
  <c r="C177" i="1"/>
  <c r="C184" i="1"/>
  <c r="C171" i="1"/>
  <c r="C186" i="1"/>
  <c r="C165" i="1"/>
  <c r="C162" i="1"/>
  <c r="C169" i="1"/>
  <c r="C192" i="1"/>
  <c r="C155" i="1"/>
  <c r="BX118" i="1"/>
  <c r="C174" i="1"/>
  <c r="C178" i="1"/>
  <c r="C189" i="1"/>
  <c r="C158" i="1"/>
  <c r="C182" i="1"/>
  <c r="A543" i="1" l="1"/>
  <c r="A542" i="1"/>
  <c r="S545" i="1"/>
  <c r="S543" i="1"/>
  <c r="S542" i="1"/>
  <c r="M14" i="19"/>
  <c r="N14" i="19"/>
  <c r="L14" i="19"/>
  <c r="J24" i="19"/>
  <c r="J14" i="19"/>
  <c r="I14" i="19"/>
  <c r="E14" i="19"/>
  <c r="D14" i="19"/>
  <c r="I24" i="19" s="1"/>
  <c r="L21" i="45" s="1"/>
  <c r="R139" i="1"/>
  <c r="Q138" i="1"/>
  <c r="Q137" i="1"/>
  <c r="Q135" i="1"/>
  <c r="Q133" i="1"/>
  <c r="Q130" i="1"/>
  <c r="Q128" i="1"/>
  <c r="R125" i="1"/>
  <c r="Q124" i="1"/>
  <c r="R124" i="1" s="1"/>
  <c r="Q121" i="1"/>
  <c r="Q119" i="1"/>
  <c r="Q117" i="1"/>
  <c r="S104" i="1"/>
  <c r="J11" i="100" l="1"/>
  <c r="T11" i="100" s="1"/>
  <c r="J11" i="99"/>
  <c r="T11" i="99" s="1"/>
  <c r="K11" i="98"/>
  <c r="R11" i="98" s="1"/>
  <c r="K17" i="92"/>
  <c r="P17" i="92" s="1"/>
  <c r="K11" i="97"/>
  <c r="R11" i="97" s="1"/>
  <c r="K11" i="89"/>
  <c r="U11" i="89" s="1"/>
  <c r="J11" i="90"/>
  <c r="T11" i="90" s="1"/>
  <c r="M21" i="45"/>
  <c r="N21" i="45" s="1"/>
  <c r="M24" i="19"/>
  <c r="N24" i="19" s="1"/>
  <c r="G24" i="19"/>
  <c r="J21" i="45" s="1"/>
  <c r="F14" i="19"/>
  <c r="H24" i="19"/>
  <c r="K21" i="45" s="1"/>
  <c r="F24" i="19"/>
  <c r="I21" i="45" s="1"/>
  <c r="C14" i="19" l="1"/>
  <c r="C24" i="19" s="1"/>
  <c r="B122" i="1"/>
  <c r="B542" i="1"/>
  <c r="B123" i="1"/>
  <c r="B137" i="1"/>
  <c r="B119" i="1"/>
  <c r="B14" i="19"/>
  <c r="D24" i="19" s="1"/>
  <c r="Y100" i="1"/>
  <c r="BA100" i="1" s="1"/>
  <c r="X100" i="1"/>
  <c r="AZ100" i="1" s="1"/>
  <c r="Y97" i="1"/>
  <c r="BA97" i="1" s="1"/>
  <c r="X97" i="1"/>
  <c r="AZ97" i="1" s="1"/>
  <c r="Y95" i="1"/>
  <c r="BA95" i="1" s="1"/>
  <c r="X95" i="1"/>
  <c r="AZ95" i="1" s="1"/>
  <c r="Y93" i="1"/>
  <c r="BA93" i="1" s="1"/>
  <c r="X93" i="1"/>
  <c r="AZ93" i="1" s="1"/>
  <c r="Y92" i="1"/>
  <c r="BA92" i="1" s="1"/>
  <c r="X92" i="1"/>
  <c r="AZ92" i="1" s="1"/>
  <c r="Y89" i="1"/>
  <c r="BA89" i="1" s="1"/>
  <c r="X89" i="1"/>
  <c r="AZ89" i="1" s="1"/>
  <c r="Y86" i="1"/>
  <c r="BA86" i="1" s="1"/>
  <c r="X86" i="1"/>
  <c r="AZ86" i="1" s="1"/>
  <c r="Y84" i="1"/>
  <c r="BA84" i="1" s="1"/>
  <c r="X84" i="1"/>
  <c r="AZ84" i="1" s="1"/>
  <c r="Y79" i="1"/>
  <c r="BA79" i="1" s="1"/>
  <c r="X79" i="1"/>
  <c r="AZ79" i="1" s="1"/>
  <c r="Y72" i="1"/>
  <c r="BA72" i="1" s="1"/>
  <c r="X72" i="1"/>
  <c r="AZ72" i="1" s="1"/>
  <c r="Y69" i="1"/>
  <c r="BA69" i="1" s="1"/>
  <c r="X69" i="1"/>
  <c r="AZ69" i="1" s="1"/>
  <c r="Y68" i="1"/>
  <c r="BA68" i="1" s="1"/>
  <c r="X68" i="1"/>
  <c r="AZ68" i="1" s="1"/>
  <c r="Y67" i="1"/>
  <c r="BA67" i="1" s="1"/>
  <c r="X67" i="1"/>
  <c r="AZ67" i="1" s="1"/>
  <c r="Y63" i="1"/>
  <c r="BA63" i="1" s="1"/>
  <c r="X63" i="1"/>
  <c r="AZ63" i="1" s="1"/>
  <c r="Y59" i="1"/>
  <c r="BA59" i="1" s="1"/>
  <c r="X59" i="1"/>
  <c r="AZ59" i="1" s="1"/>
  <c r="Y58" i="1"/>
  <c r="BA58" i="1" s="1"/>
  <c r="X58" i="1"/>
  <c r="AZ58" i="1" s="1"/>
  <c r="Y53" i="1"/>
  <c r="BA53" i="1" s="1"/>
  <c r="X53" i="1"/>
  <c r="AZ53" i="1" s="1"/>
  <c r="Y51" i="1"/>
  <c r="BA51" i="1" s="1"/>
  <c r="X51" i="1"/>
  <c r="AZ51" i="1" s="1"/>
  <c r="Y50" i="1"/>
  <c r="BA50" i="1" s="1"/>
  <c r="X50" i="1"/>
  <c r="AZ50" i="1" s="1"/>
  <c r="Y49" i="1"/>
  <c r="BA49" i="1" s="1"/>
  <c r="X49" i="1"/>
  <c r="AZ49" i="1" s="1"/>
  <c r="Y46" i="1"/>
  <c r="BA46" i="1" s="1"/>
  <c r="X46" i="1"/>
  <c r="AZ46" i="1" s="1"/>
  <c r="Y44" i="1"/>
  <c r="BA44" i="1" s="1"/>
  <c r="X44" i="1"/>
  <c r="AZ44" i="1" s="1"/>
  <c r="Y39" i="1"/>
  <c r="BA39" i="1" s="1"/>
  <c r="X39" i="1"/>
  <c r="AZ39" i="1" s="1"/>
  <c r="Y27" i="1"/>
  <c r="BA27" i="1" s="1"/>
  <c r="X27" i="1"/>
  <c r="AZ27" i="1" s="1"/>
  <c r="Y26" i="1"/>
  <c r="BA26" i="1" s="1"/>
  <c r="X26" i="1"/>
  <c r="AZ26" i="1" s="1"/>
  <c r="Y25" i="1"/>
  <c r="BA25" i="1" s="1"/>
  <c r="X25" i="1"/>
  <c r="AZ25" i="1" s="1"/>
  <c r="Y17" i="1"/>
  <c r="BA17" i="1" s="1"/>
  <c r="X17" i="1"/>
  <c r="AZ17" i="1" s="1"/>
  <c r="Y16" i="1"/>
  <c r="BA16" i="1" s="1"/>
  <c r="X16" i="1"/>
  <c r="AZ16" i="1" s="1"/>
  <c r="Y15" i="1"/>
  <c r="BA15" i="1" s="1"/>
  <c r="X15" i="1"/>
  <c r="AZ15" i="1" s="1"/>
  <c r="Y8" i="1"/>
  <c r="BA8" i="1" s="1"/>
  <c r="X8" i="1"/>
  <c r="AZ8" i="1" s="1"/>
  <c r="BI26" i="1" l="1"/>
  <c r="DE26" i="1" s="1"/>
  <c r="BI92" i="1"/>
  <c r="DE92" i="1" s="1"/>
  <c r="BI100" i="1"/>
  <c r="DE100" i="1" s="1"/>
  <c r="BH27" i="1"/>
  <c r="DD27" i="1" s="1"/>
  <c r="DF27" i="1" s="1"/>
  <c r="BI79" i="1"/>
  <c r="DE79" i="1" s="1"/>
  <c r="BH84" i="1"/>
  <c r="DD84" i="1" s="1"/>
  <c r="DF84" i="1" s="1"/>
  <c r="BI16" i="1"/>
  <c r="DE16" i="1" s="1"/>
  <c r="BI27" i="1"/>
  <c r="DE27" i="1" s="1"/>
  <c r="BI49" i="1"/>
  <c r="DE49" i="1" s="1"/>
  <c r="BI58" i="1"/>
  <c r="DE58" i="1" s="1"/>
  <c r="BI68" i="1"/>
  <c r="DE68" i="1" s="1"/>
  <c r="BI84" i="1"/>
  <c r="DE84" i="1" s="1"/>
  <c r="BI93" i="1"/>
  <c r="DE93" i="1" s="1"/>
  <c r="BI67" i="1"/>
  <c r="DE67" i="1" s="1"/>
  <c r="BH93" i="1"/>
  <c r="DD93" i="1" s="1"/>
  <c r="DF93" i="1" s="1"/>
  <c r="BH39" i="1"/>
  <c r="DD39" i="1" s="1"/>
  <c r="DF39" i="1" s="1"/>
  <c r="BH50" i="1"/>
  <c r="DD50" i="1" s="1"/>
  <c r="DF50" i="1" s="1"/>
  <c r="BH59" i="1"/>
  <c r="DD59" i="1" s="1"/>
  <c r="DF59" i="1" s="1"/>
  <c r="B59" i="1" s="1"/>
  <c r="BH69" i="1"/>
  <c r="DD69" i="1" s="1"/>
  <c r="DF69" i="1" s="1"/>
  <c r="BH86" i="1"/>
  <c r="DD86" i="1" s="1"/>
  <c r="DF86" i="1" s="1"/>
  <c r="BH95" i="1"/>
  <c r="DD95" i="1" s="1"/>
  <c r="DF95" i="1" s="1"/>
  <c r="BH17" i="1"/>
  <c r="DD17" i="1" s="1"/>
  <c r="BI17" i="1"/>
  <c r="DE17" i="1" s="1"/>
  <c r="BI39" i="1"/>
  <c r="DE39" i="1" s="1"/>
  <c r="BI50" i="1"/>
  <c r="DE50" i="1" s="1"/>
  <c r="BI59" i="1"/>
  <c r="DE59" i="1" s="1"/>
  <c r="BI69" i="1"/>
  <c r="DE69" i="1" s="1"/>
  <c r="BI86" i="1"/>
  <c r="DE86" i="1" s="1"/>
  <c r="BI95" i="1"/>
  <c r="DE95" i="1" s="1"/>
  <c r="BI15" i="1"/>
  <c r="DE15" i="1" s="1"/>
  <c r="BH16" i="1"/>
  <c r="DD16" i="1" s="1"/>
  <c r="DF16" i="1" s="1"/>
  <c r="BH68" i="1"/>
  <c r="DD68" i="1" s="1"/>
  <c r="DF68" i="1" s="1"/>
  <c r="BH25" i="1"/>
  <c r="DD25" i="1" s="1"/>
  <c r="DF25" i="1" s="1"/>
  <c r="BH44" i="1"/>
  <c r="DD44" i="1" s="1"/>
  <c r="DF44" i="1" s="1"/>
  <c r="BH51" i="1"/>
  <c r="DD51" i="1" s="1"/>
  <c r="DF51" i="1" s="1"/>
  <c r="BH63" i="1"/>
  <c r="DD63" i="1" s="1"/>
  <c r="DF63" i="1" s="1"/>
  <c r="BH72" i="1"/>
  <c r="DD72" i="1" s="1"/>
  <c r="DF72" i="1" s="1"/>
  <c r="BH89" i="1"/>
  <c r="DD89" i="1" s="1"/>
  <c r="DF89" i="1" s="1"/>
  <c r="BH97" i="1"/>
  <c r="DD97" i="1" s="1"/>
  <c r="DF97" i="1" s="1"/>
  <c r="BI53" i="1"/>
  <c r="DE53" i="1" s="1"/>
  <c r="BH58" i="1"/>
  <c r="DD58" i="1" s="1"/>
  <c r="DF58" i="1" s="1"/>
  <c r="BI25" i="1"/>
  <c r="DE25" i="1" s="1"/>
  <c r="BI44" i="1"/>
  <c r="DE44" i="1" s="1"/>
  <c r="BI51" i="1"/>
  <c r="DE51" i="1" s="1"/>
  <c r="BI63" i="1"/>
  <c r="DE63" i="1" s="1"/>
  <c r="BI72" i="1"/>
  <c r="DE72" i="1" s="1"/>
  <c r="BI89" i="1"/>
  <c r="DE89" i="1" s="1"/>
  <c r="BI97" i="1"/>
  <c r="DE97" i="1" s="1"/>
  <c r="BI46" i="1"/>
  <c r="DE46" i="1" s="1"/>
  <c r="BH49" i="1"/>
  <c r="DD49" i="1" s="1"/>
  <c r="DF49" i="1" s="1"/>
  <c r="BH15" i="1"/>
  <c r="DD15" i="1" s="1"/>
  <c r="DF15" i="1" s="1"/>
  <c r="BH26" i="1"/>
  <c r="DD26" i="1" s="1"/>
  <c r="DF26" i="1" s="1"/>
  <c r="BH46" i="1"/>
  <c r="DD46" i="1" s="1"/>
  <c r="DF46" i="1" s="1"/>
  <c r="BH53" i="1"/>
  <c r="DD53" i="1" s="1"/>
  <c r="DF53" i="1" s="1"/>
  <c r="BH67" i="1"/>
  <c r="DD67" i="1" s="1"/>
  <c r="DF67" i="1" s="1"/>
  <c r="BH79" i="1"/>
  <c r="DD79" i="1" s="1"/>
  <c r="DF79" i="1" s="1"/>
  <c r="BH92" i="1"/>
  <c r="DD92" i="1" s="1"/>
  <c r="DF92" i="1" s="1"/>
  <c r="BH100" i="1"/>
  <c r="DD100" i="1" s="1"/>
  <c r="DF100" i="1" s="1"/>
  <c r="G12" i="83"/>
  <c r="F13" i="62"/>
  <c r="C542" i="1"/>
  <c r="C119" i="1"/>
  <c r="Q14" i="19"/>
  <c r="C121" i="1"/>
  <c r="C124" i="1"/>
  <c r="C133" i="1"/>
  <c r="G14" i="19"/>
  <c r="C128" i="1"/>
  <c r="B133" i="1"/>
  <c r="B128" i="1"/>
  <c r="C135" i="1"/>
  <c r="C112" i="1"/>
  <c r="C543" i="1"/>
  <c r="B543" i="1"/>
  <c r="B121" i="1"/>
  <c r="B124" i="1"/>
  <c r="H14" i="19"/>
  <c r="P14" i="19"/>
  <c r="C125" i="1"/>
  <c r="B125" i="1"/>
  <c r="C138" i="1"/>
  <c r="B138" i="1"/>
  <c r="C117" i="1"/>
  <c r="B117" i="1"/>
  <c r="B126" i="1"/>
  <c r="C126" i="1"/>
  <c r="C108" i="1"/>
  <c r="B108" i="1"/>
  <c r="C139" i="1"/>
  <c r="B139" i="1"/>
  <c r="C130" i="1"/>
  <c r="B130" i="1"/>
  <c r="C127" i="1"/>
  <c r="B127" i="1"/>
  <c r="C104" i="1"/>
  <c r="B104" i="1"/>
  <c r="S14" i="19"/>
  <c r="C123" i="1"/>
  <c r="C111" i="1"/>
  <c r="C137" i="1"/>
  <c r="C122" i="1"/>
  <c r="DF17" i="1" l="1"/>
  <c r="B17" i="1" s="1"/>
  <c r="F12" i="100"/>
  <c r="F12" i="90"/>
  <c r="B51" i="1"/>
  <c r="B16" i="1"/>
  <c r="B53" i="1"/>
  <c r="B93" i="1"/>
  <c r="B46" i="1"/>
  <c r="B95" i="1"/>
  <c r="B97" i="1"/>
  <c r="B86" i="1"/>
  <c r="B68" i="1"/>
  <c r="B67" i="1"/>
  <c r="B69" i="1"/>
  <c r="B72" i="1"/>
  <c r="B49" i="1"/>
  <c r="B92" i="1"/>
  <c r="B63" i="1"/>
  <c r="B50" i="1"/>
  <c r="B27" i="1"/>
  <c r="B15" i="1"/>
  <c r="AZ7" i="1"/>
  <c r="BA7" i="1"/>
  <c r="G14" i="67"/>
  <c r="G12" i="81"/>
  <c r="G15" i="67"/>
  <c r="G13" i="67"/>
  <c r="G12" i="67"/>
  <c r="G12" i="75"/>
  <c r="F12" i="76"/>
  <c r="F13" i="76"/>
  <c r="F22" i="76"/>
  <c r="F21" i="76"/>
  <c r="F12" i="73"/>
  <c r="F13" i="73"/>
  <c r="F13" i="51"/>
  <c r="G12" i="51"/>
  <c r="F12" i="51"/>
  <c r="F12" i="59"/>
  <c r="F13" i="59"/>
  <c r="F15" i="59"/>
  <c r="F14" i="59"/>
  <c r="F16" i="59"/>
  <c r="B545" i="1"/>
  <c r="R14" i="19"/>
  <c r="C545" i="1"/>
  <c r="J22" i="19"/>
  <c r="J21" i="19"/>
  <c r="S10" i="19"/>
  <c r="R10" i="19"/>
  <c r="N10" i="19"/>
  <c r="M10" i="19"/>
  <c r="L10" i="19"/>
  <c r="J10" i="19"/>
  <c r="I10" i="19"/>
  <c r="H10" i="19"/>
  <c r="G10" i="19"/>
  <c r="E10" i="19"/>
  <c r="F10" i="19" s="1"/>
  <c r="D10" i="19"/>
  <c r="I22" i="19" s="1"/>
  <c r="L17" i="45" s="1"/>
  <c r="C10" i="19"/>
  <c r="B10" i="19"/>
  <c r="S8" i="19"/>
  <c r="R8" i="19"/>
  <c r="N8" i="19"/>
  <c r="M8" i="19"/>
  <c r="L8" i="19"/>
  <c r="J8" i="19"/>
  <c r="I8" i="19"/>
  <c r="H8" i="19"/>
  <c r="G8" i="19"/>
  <c r="E8" i="19"/>
  <c r="F8" i="19" s="1"/>
  <c r="D8" i="19"/>
  <c r="I21" i="19" s="1"/>
  <c r="L16" i="45" s="1"/>
  <c r="C8" i="19"/>
  <c r="C21" i="19" s="1"/>
  <c r="B8" i="19"/>
  <c r="A408" i="1"/>
  <c r="B79" i="1" l="1"/>
  <c r="F12" i="62"/>
  <c r="B39" i="1"/>
  <c r="B44" i="1"/>
  <c r="M17" i="45"/>
  <c r="N17" i="45" s="1"/>
  <c r="M22" i="19"/>
  <c r="N22" i="19" s="1"/>
  <c r="M16" i="45"/>
  <c r="N16" i="45" s="1"/>
  <c r="M21" i="19"/>
  <c r="N21" i="19" s="1"/>
  <c r="B89" i="1"/>
  <c r="F12" i="56"/>
  <c r="C27" i="1"/>
  <c r="BH3" i="1"/>
  <c r="C49" i="1"/>
  <c r="C72" i="1"/>
  <c r="C92" i="1"/>
  <c r="C69" i="1"/>
  <c r="C89" i="1"/>
  <c r="C46" i="1"/>
  <c r="C95" i="1"/>
  <c r="C79" i="1"/>
  <c r="C86" i="1"/>
  <c r="C67" i="1"/>
  <c r="C53" i="1"/>
  <c r="H53" i="1" s="1"/>
  <c r="C50" i="1"/>
  <c r="C97" i="1"/>
  <c r="C63" i="1"/>
  <c r="C93" i="1"/>
  <c r="C51" i="1"/>
  <c r="C44" i="1"/>
  <c r="C59" i="1"/>
  <c r="B58" i="1"/>
  <c r="C58" i="1"/>
  <c r="C39" i="1"/>
  <c r="C68" i="1"/>
  <c r="B100" i="1"/>
  <c r="C100" i="1"/>
  <c r="B84" i="1"/>
  <c r="C84" i="1"/>
  <c r="H12" i="19"/>
  <c r="G12" i="19"/>
  <c r="B12" i="19"/>
  <c r="D23" i="19" s="1"/>
  <c r="G22" i="19"/>
  <c r="J17" i="45" s="1"/>
  <c r="F21" i="19"/>
  <c r="I16" i="45" s="1"/>
  <c r="F22" i="19"/>
  <c r="I17" i="45" s="1"/>
  <c r="G21" i="19"/>
  <c r="J16" i="45" s="1"/>
  <c r="P10" i="19"/>
  <c r="H21" i="19"/>
  <c r="K16" i="45" s="1"/>
  <c r="Q10" i="19"/>
  <c r="C22" i="19"/>
  <c r="D22" i="19"/>
  <c r="P8" i="19"/>
  <c r="D21" i="19"/>
  <c r="Q8" i="19"/>
  <c r="H22" i="19"/>
  <c r="K17" i="45" s="1"/>
  <c r="M12" i="19"/>
  <c r="N12" i="19"/>
  <c r="L12" i="19"/>
  <c r="J23" i="19"/>
  <c r="K11" i="103" s="1"/>
  <c r="P11" i="103" s="1"/>
  <c r="J12" i="19"/>
  <c r="I12" i="19"/>
  <c r="E12" i="19"/>
  <c r="F12" i="19" s="1"/>
  <c r="D12" i="19"/>
  <c r="I23" i="19" s="1"/>
  <c r="L18" i="45" s="1"/>
  <c r="J4" i="19"/>
  <c r="D4" i="19"/>
  <c r="I19" i="19" s="1"/>
  <c r="L6" i="45" s="1"/>
  <c r="E4" i="19"/>
  <c r="I4" i="19"/>
  <c r="E6" i="19"/>
  <c r="H20" i="19" s="1"/>
  <c r="K11" i="45" s="1"/>
  <c r="D6" i="19"/>
  <c r="I20" i="19" s="1"/>
  <c r="L11" i="45" s="1"/>
  <c r="M6" i="19"/>
  <c r="N6" i="19"/>
  <c r="L6" i="19"/>
  <c r="M4" i="19"/>
  <c r="N4" i="19"/>
  <c r="L4" i="19"/>
  <c r="G6" i="19"/>
  <c r="B6" i="19"/>
  <c r="D20" i="19" s="1"/>
  <c r="BX8" i="1"/>
  <c r="BX7" i="1" s="1"/>
  <c r="CW8" i="1"/>
  <c r="CW7" i="1" s="1"/>
  <c r="CV8" i="1"/>
  <c r="CV7" i="1" s="1"/>
  <c r="BY8" i="1"/>
  <c r="BY7" i="1" s="1"/>
  <c r="A8" i="1"/>
  <c r="N3" i="1"/>
  <c r="K11" i="94" l="1"/>
  <c r="P11" i="94" s="1"/>
  <c r="H11" i="95"/>
  <c r="M11" i="95" s="1"/>
  <c r="K11" i="91"/>
  <c r="V11" i="91" s="1"/>
  <c r="K11" i="92"/>
  <c r="P11" i="92" s="1"/>
  <c r="I11" i="80"/>
  <c r="Q11" i="80" s="1"/>
  <c r="J11" i="87"/>
  <c r="O11" i="87" s="1"/>
  <c r="K11" i="72"/>
  <c r="R11" i="72" s="1"/>
  <c r="H11" i="79"/>
  <c r="M11" i="79" s="1"/>
  <c r="K11" i="78"/>
  <c r="M18" i="45"/>
  <c r="N18" i="45" s="1"/>
  <c r="M23" i="19"/>
  <c r="S12" i="19"/>
  <c r="G23" i="19"/>
  <c r="J18" i="45" s="1"/>
  <c r="F23" i="19"/>
  <c r="I18" i="45" s="1"/>
  <c r="P12" i="19"/>
  <c r="H23" i="19"/>
  <c r="K18" i="45" s="1"/>
  <c r="C12" i="19"/>
  <c r="I6" i="19"/>
  <c r="G20" i="19" s="1"/>
  <c r="J11" i="45" s="1"/>
  <c r="J6" i="19"/>
  <c r="M11" i="45"/>
  <c r="C16" i="1"/>
  <c r="C17" i="1"/>
  <c r="J11" i="56"/>
  <c r="T11" i="56" s="1"/>
  <c r="B25" i="1"/>
  <c r="C26" i="1"/>
  <c r="F6" i="19"/>
  <c r="H19" i="19"/>
  <c r="K6" i="45" s="1"/>
  <c r="F4" i="19"/>
  <c r="G19" i="19"/>
  <c r="J6" i="45" s="1"/>
  <c r="F19" i="19"/>
  <c r="I6" i="45" s="1"/>
  <c r="BE3" i="1"/>
  <c r="DB8" i="1"/>
  <c r="DB7" i="1" s="1"/>
  <c r="DC8" i="1"/>
  <c r="DC7" i="1" s="1"/>
  <c r="O11" i="78" l="1"/>
  <c r="N23" i="19"/>
  <c r="K11" i="71"/>
  <c r="O11" i="71" s="1"/>
  <c r="N11" i="45"/>
  <c r="J11" i="57"/>
  <c r="T11" i="57" s="1"/>
  <c r="J11" i="53"/>
  <c r="T11" i="53" s="1"/>
  <c r="M6" i="45"/>
  <c r="J11" i="51"/>
  <c r="Q12" i="19"/>
  <c r="C23" i="19"/>
  <c r="P6" i="19"/>
  <c r="C408" i="1"/>
  <c r="F20" i="19"/>
  <c r="I11" i="45" s="1"/>
  <c r="C25" i="1"/>
  <c r="B26" i="1"/>
  <c r="C15" i="1"/>
  <c r="M5" i="45" l="1"/>
  <c r="M35" i="45" s="1"/>
  <c r="J11" i="58"/>
  <c r="Q11" i="58" s="1"/>
  <c r="N6" i="45"/>
  <c r="B408" i="1"/>
  <c r="R6" i="19"/>
  <c r="R12" i="19"/>
  <c r="N5" i="45" l="1"/>
  <c r="M11" i="59" l="1"/>
  <c r="T11" i="59" s="1"/>
  <c r="BH8" i="1" l="1"/>
  <c r="BH7" i="1" s="1"/>
  <c r="DD8" i="1" l="1"/>
  <c r="DD7" i="1" s="1"/>
  <c r="C8" i="1" l="1"/>
  <c r="DF8" i="1"/>
  <c r="DF7" i="1" s="1"/>
  <c r="B8" i="1" l="1"/>
  <c r="B4" i="19" l="1"/>
  <c r="B256" i="1"/>
  <c r="B252" i="1"/>
  <c r="F13" i="63"/>
  <c r="G13" i="51"/>
  <c r="F16" i="62" l="1"/>
  <c r="BI8" i="1"/>
  <c r="BI7" i="1" s="1"/>
  <c r="G4" i="19"/>
  <c r="C252" i="1"/>
  <c r="C256" i="1"/>
  <c r="P4" i="19"/>
  <c r="D19" i="19"/>
  <c r="C6" i="19"/>
  <c r="Q6" i="19" s="1"/>
  <c r="DE8" i="1" l="1"/>
  <c r="DE7" i="1" s="1"/>
  <c r="J7" i="1"/>
  <c r="H6" i="19"/>
  <c r="S6" i="19"/>
  <c r="R4" i="19"/>
  <c r="F12" i="63"/>
  <c r="C250" i="1"/>
  <c r="C20" i="19"/>
  <c r="B250" i="1" l="1"/>
  <c r="F13" i="81"/>
  <c r="F14" i="81"/>
  <c r="F16" i="81"/>
  <c r="F15" i="81"/>
  <c r="F17" i="81"/>
  <c r="C4" i="19" l="1"/>
  <c r="BA3" i="1" l="1"/>
  <c r="C19" i="19"/>
  <c r="Q4" i="19"/>
  <c r="S4" i="19" l="1"/>
  <c r="H4" i="19"/>
</calcChain>
</file>

<file path=xl/sharedStrings.xml><?xml version="1.0" encoding="utf-8"?>
<sst xmlns="http://schemas.openxmlformats.org/spreadsheetml/2006/main" count="19977" uniqueCount="2982">
  <si>
    <t>THEO DÕI VẬT TƯ DỰ ÁN/ MATERIAL CONTROL LOG</t>
  </si>
  <si>
    <t>Hướng dẫn cập nhật thông tin:</t>
  </si>
  <si>
    <t>Thời gian nộp bảng cập nhật:</t>
  </si>
  <si>
    <t>- Chữ tô màu xanh:</t>
  </si>
  <si>
    <t>Chưa cập nhật</t>
  </si>
  <si>
    <t>- Trong ngày khi có biến động.</t>
  </si>
  <si>
    <t>Cập nhật ngày/ Update to:</t>
  </si>
  <si>
    <t>- Chữ tô màu đỏ:</t>
  </si>
  <si>
    <t>Đã cập nhật mới</t>
  </si>
  <si>
    <t>- Báo cáo hàng tuần vào 16:30 mỗi chiều thứ 2.</t>
  </si>
  <si>
    <t>Item/ 
STT</t>
  </si>
  <si>
    <t>Description/ 
Chi tiết</t>
  </si>
  <si>
    <t>Profile/ Vật tư</t>
  </si>
  <si>
    <t>Grade/ Mác vật liệu</t>
  </si>
  <si>
    <t>Unit/ Đơn vị</t>
  </si>
  <si>
    <t>U.Weight/ Đ.Trọng (Kg/m2,m,pcs)</t>
  </si>
  <si>
    <t>Net Quantity/Số lượng tinh</t>
  </si>
  <si>
    <t>Total Ordered/Tổng dự trù</t>
  </si>
  <si>
    <t>Tận dụng tồn kho/ Remain</t>
  </si>
  <si>
    <t>Khối lượng phải mua sắm/ total order</t>
  </si>
  <si>
    <t>QC Nghiệm thu</t>
  </si>
  <si>
    <t>Mua sắm nước ngoài/ Oversea purchase</t>
  </si>
  <si>
    <t>Remarks/ Ghi chú</t>
  </si>
  <si>
    <t>Weight/ Khối lượng (Kg)</t>
  </si>
  <si>
    <t>Số Hợp đồng / Contract No</t>
  </si>
  <si>
    <t>Số lượng giao hàng thực tế/ Handover Q'ty</t>
  </si>
  <si>
    <t>Nhà cung cấp/ Vendor</t>
  </si>
  <si>
    <t>Ngày ký HD/ Contract date</t>
  </si>
  <si>
    <t>Đơn giá / Unit Price</t>
  </si>
  <si>
    <t>Inspection date</t>
  </si>
  <si>
    <t>Khối lượng nghiệm thu đạt/ Weight Acc. Inspection</t>
  </si>
  <si>
    <t>Results</t>
  </si>
  <si>
    <t>Bàn giao sản xuất/ Handover to Product</t>
  </si>
  <si>
    <t>Thành tiền Hợp đồng/ total</t>
  </si>
  <si>
    <t>Ngày mở L/C/ LC issued date</t>
  </si>
  <si>
    <t>Hàng đi từ cảng nước ngoài/ Export Port</t>
  </si>
  <si>
    <t>Hàng Đến cảng HP (CIF)/ HaiPhong CIF</t>
  </si>
  <si>
    <t>Ngày thanh toán / Payment date</t>
  </si>
  <si>
    <t>Thủ tục hải quan, vận chuyển/ Paper work, local transportaion date</t>
  </si>
  <si>
    <t>Ngày hàng về / Arived</t>
  </si>
  <si>
    <t>Ngày mời nghiệm thu / invice QC date</t>
  </si>
  <si>
    <t>SS400</t>
  </si>
  <si>
    <t>m2</t>
  </si>
  <si>
    <t>Hùng Nguyên</t>
  </si>
  <si>
    <t>GNEE</t>
  </si>
  <si>
    <t>m</t>
  </si>
  <si>
    <t>C150X75X6.5X10-12000L</t>
  </si>
  <si>
    <t>C200X80X7.5X11-12000L</t>
  </si>
  <si>
    <t>C200X90X8X13.5-12000L</t>
  </si>
  <si>
    <t>H150X150X7X10-12000L</t>
  </si>
  <si>
    <t>H250X125X6X9-12000L</t>
  </si>
  <si>
    <t>H300X150X6.5X9-12000L</t>
  </si>
  <si>
    <t>L100X100X10-12000L</t>
  </si>
  <si>
    <t>L90X90X6-12000L</t>
  </si>
  <si>
    <t>RB10</t>
  </si>
  <si>
    <t>BỊT ĐẦU ỐNG</t>
  </si>
  <si>
    <t>BÍCH MÙ</t>
  </si>
  <si>
    <t>BÍCH</t>
  </si>
  <si>
    <t>BÔNG BẢO ÔN</t>
  </si>
  <si>
    <t>m3</t>
  </si>
  <si>
    <t>cái</t>
  </si>
  <si>
    <t>CLEVIS PIN Ø12x52-DIN 1444-MẠ ĐIỆN PHÂN</t>
  </si>
  <si>
    <t>COTTER PIN Ø3.2x25L-DIN 94- MẠ ĐIỆN PHÂN</t>
  </si>
  <si>
    <t>STT</t>
  </si>
  <si>
    <t>Nghiệm thu</t>
  </si>
  <si>
    <t>Xuất xứ</t>
  </si>
  <si>
    <t>A36/SS400</t>
  </si>
  <si>
    <t>ĐẠI DIỆN BÊN MUA</t>
  </si>
  <si>
    <t>Report No.</t>
  </si>
  <si>
    <t>ĐÃ MUA TRONG NƯỚC</t>
  </si>
  <si>
    <t>ĐÃ MUA NHẬP KHẨU</t>
  </si>
  <si>
    <t>So sánh với số lượng vật tư PR</t>
  </si>
  <si>
    <t>TỔNG ĐÃ MUA TRONG VÀ NGOÀI NƯỚC</t>
  </si>
  <si>
    <t>Ngày bàn giao vật tư/ Material avaiable for hand over date</t>
  </si>
  <si>
    <t>VẬT TƯ TRONG NƯỚC</t>
  </si>
  <si>
    <t>Đánh giá 
(Thiếu/ Đủ/ Thừa)</t>
  </si>
  <si>
    <t>Khối lượng giao hàng thực tế/ Handover Q'ty</t>
  </si>
  <si>
    <t>Weight/
K.Lượng (Kg)</t>
  </si>
  <si>
    <t>Q.Ty/
S.Lượng</t>
  </si>
  <si>
    <t>Contract weight ( K.Lượng theo HĐ)</t>
  </si>
  <si>
    <t>S.Lượng giao hàng thực tế/ Handover Q'ty</t>
  </si>
  <si>
    <t>K.Lượng giao hàng thực tế// Handover weight</t>
  </si>
  <si>
    <t>Đơn giá / Unit Price 
(Not VAT)</t>
  </si>
  <si>
    <t>Số lượng cần
(M/M2)</t>
  </si>
  <si>
    <t>Weight/K.Lượng (Kg)</t>
  </si>
  <si>
    <t>Q.Ty/S.Lượng
(M/M2/Set)</t>
  </si>
  <si>
    <t>Đã nghiệm thu (Kg)</t>
  </si>
  <si>
    <t>Ngày nghiệm thu ACC</t>
  </si>
  <si>
    <t>Khối lượng phải mua còn lại theo PR/ total order from PR</t>
  </si>
  <si>
    <t>Khối lượng phải mua còn lại/ total order</t>
  </si>
  <si>
    <t>Chi tiết vật liệu</t>
  </si>
  <si>
    <t>ĐVT</t>
  </si>
  <si>
    <t>Định
mức</t>
  </si>
  <si>
    <t>Số lượng</t>
  </si>
  <si>
    <t xml:space="preserve"> Khối
lượng</t>
  </si>
  <si>
    <t xml:space="preserve"> Đơn giá (VNĐ)</t>
  </si>
  <si>
    <t xml:space="preserve">I </t>
  </si>
  <si>
    <t>DỰ TOÁN</t>
  </si>
  <si>
    <t>Hàng tồn</t>
  </si>
  <si>
    <t>VẬT TƯ OVERSEA</t>
  </si>
  <si>
    <t>STT/ No.</t>
  </si>
  <si>
    <t>Dự án/ Hạng mục/ 
Project/ Items</t>
  </si>
  <si>
    <t>Thiết kế, Dự toán/ Design, Estimation</t>
  </si>
  <si>
    <r>
      <rPr>
        <b/>
        <sz val="12"/>
        <color theme="1"/>
        <rFont val="Times New Roman"/>
        <family val="1"/>
      </rPr>
      <t xml:space="preserve">Mua sắm/ Ordered, Puchased
</t>
    </r>
    <r>
      <rPr>
        <b/>
        <sz val="12"/>
        <color rgb="FFFF0000"/>
        <rFont val="Times New Roman"/>
        <family val="1"/>
      </rPr>
      <t>(Đến hiện tại/ Up to now)</t>
    </r>
  </si>
  <si>
    <t>Chênh lệch/ Diff. (VND)</t>
  </si>
  <si>
    <t>Ghi chú/ Remarks</t>
  </si>
  <si>
    <t>Hàng mua thêm</t>
  </si>
  <si>
    <t>Khối lượng/ Weight (Kg)</t>
  </si>
  <si>
    <r>
      <rPr>
        <b/>
        <sz val="12"/>
        <color theme="1"/>
        <rFont val="Times New Roman"/>
        <family val="1"/>
      </rPr>
      <t xml:space="preserve">Số lượng/ Q'ty
</t>
    </r>
    <r>
      <rPr>
        <b/>
        <sz val="12"/>
        <color rgb="FFFF0000"/>
        <rFont val="Times New Roman"/>
        <family val="1"/>
      </rPr>
      <t>(M/M2//PSC)</t>
    </r>
  </si>
  <si>
    <t>Tổng Giá trị/ Total Cost
(VND)</t>
  </si>
  <si>
    <r>
      <t xml:space="preserve">Khối lượng/ Weight (Kg/N/A)
</t>
    </r>
    <r>
      <rPr>
        <b/>
        <sz val="12"/>
        <color rgb="FFFF0000"/>
        <rFont val="Times New Roman"/>
        <family val="1"/>
      </rPr>
      <t>Materials available at the factory</t>
    </r>
  </si>
  <si>
    <r>
      <rPr>
        <b/>
        <sz val="12"/>
        <color theme="1"/>
        <rFont val="Times New Roman"/>
        <family val="1"/>
      </rPr>
      <t xml:space="preserve">Số lượng/ Q'ty
</t>
    </r>
    <r>
      <rPr>
        <b/>
        <sz val="12"/>
        <color rgb="FFFF0000"/>
        <rFont val="Times New Roman"/>
        <family val="1"/>
      </rPr>
      <t>(M/M2/PSC)
Materials available at the factory</t>
    </r>
  </si>
  <si>
    <t>Tổng Giá trị mua thêm/ Total Cost
(VND)</t>
  </si>
  <si>
    <t>Tôn tấm</t>
  </si>
  <si>
    <t>PL10x2000X12000</t>
  </si>
  <si>
    <t>Current Ordered/Dự trù lần 0
(Ngày 12/8/2025)</t>
  </si>
  <si>
    <t>Thép tấm 10x2000x12000 SS400</t>
  </si>
  <si>
    <t>Tên dự án/ Project no.:25-VPI-I-095</t>
  </si>
  <si>
    <t>I95-VTC01-002</t>
  </si>
  <si>
    <t>PL1.5x1250X2500</t>
  </si>
  <si>
    <t>A572-GR50</t>
  </si>
  <si>
    <t>I95-VTC01-003</t>
  </si>
  <si>
    <t>PL3X1500X6000</t>
  </si>
  <si>
    <t>I95-VTC01-004</t>
  </si>
  <si>
    <t>PL25x2000x12000</t>
  </si>
  <si>
    <t>I95-VTC01-005</t>
  </si>
  <si>
    <t>PL42x2000x7500</t>
  </si>
  <si>
    <t>I95-VTC01-006</t>
  </si>
  <si>
    <t>PL55x2000x12000</t>
  </si>
  <si>
    <t>Current Ordered/Dự trù lần 1
(Ngày 28/8/2025)</t>
  </si>
  <si>
    <t>REV1-IBS REV</t>
  </si>
  <si>
    <t>VTC01</t>
  </si>
  <si>
    <t>Main-Material /  Vật tư chính thép đen</t>
  </si>
  <si>
    <t>VTC02</t>
  </si>
  <si>
    <t>Main-Material /  Vật tư chính thép trắng</t>
  </si>
  <si>
    <t>VTC03</t>
  </si>
  <si>
    <t>Gratting-Material /  Vật tư gratting</t>
  </si>
  <si>
    <t>VTC04</t>
  </si>
  <si>
    <t>Insulation-Material /  Vật tư bảo ôn</t>
  </si>
  <si>
    <t>VPK</t>
  </si>
  <si>
    <t>Bolt-Material /  Vật tư bulong, phụ kiện</t>
  </si>
  <si>
    <t>I95-VPK-001</t>
  </si>
  <si>
    <t>gasket</t>
  </si>
  <si>
    <t>GASKET-PL2-MUA THEO BẢN VẼ</t>
  </si>
  <si>
    <t>GARLOCK-GYLON 3510</t>
  </si>
  <si>
    <t>Thép tấm 55x2000x12000 ( 2 tờ)</t>
  </si>
  <si>
    <t>Thép tấm 25x2000x12000 ( 1Tờ)</t>
  </si>
  <si>
    <t>I95-VTC01-007</t>
  </si>
  <si>
    <t>PL6X2000X CUỘN</t>
  </si>
  <si>
    <t>I95-VTC01-008</t>
  </si>
  <si>
    <t>PL12X2000X12000</t>
  </si>
  <si>
    <t>I95-VTC01-009</t>
  </si>
  <si>
    <t>PL16X2000X12000</t>
  </si>
  <si>
    <t>I95-VTC01-010</t>
  </si>
  <si>
    <t>PL20X2000X12000</t>
  </si>
  <si>
    <t>I95-VTC01-011</t>
  </si>
  <si>
    <t>PL28X2000X6000</t>
  </si>
  <si>
    <t>I95-VTC01-012</t>
  </si>
  <si>
    <t>PL50X2000X9000</t>
  </si>
  <si>
    <t>I95-VTC01-013</t>
  </si>
  <si>
    <t>I95-VTC01-014</t>
  </si>
  <si>
    <t>I95-VTC01-015</t>
  </si>
  <si>
    <t>I95-VTC01-016</t>
  </si>
  <si>
    <t>PL32X2000X12000</t>
  </si>
  <si>
    <t>I95-VTC01-017</t>
  </si>
  <si>
    <t>PL38X2000X12000</t>
  </si>
  <si>
    <t>I95-VTC01-018</t>
  </si>
  <si>
    <t>PL50X2000X3000</t>
  </si>
  <si>
    <t>I95-VTC01-019</t>
  </si>
  <si>
    <t>PL60X2000X12000</t>
  </si>
  <si>
    <t>I95-VTC01-020</t>
  </si>
  <si>
    <t>PL65X2000X6000</t>
  </si>
  <si>
    <t>I95-VTC01-021</t>
  </si>
  <si>
    <t>Thép hình C</t>
  </si>
  <si>
    <t>I95-VTC01-022</t>
  </si>
  <si>
    <t>I95-VTC01-023</t>
  </si>
  <si>
    <t>Thép hình H</t>
  </si>
  <si>
    <t>H200X200X8X12-12000L</t>
  </si>
  <si>
    <t>I95-VTC01-024</t>
  </si>
  <si>
    <t>H294X200X8X12-12000L</t>
  </si>
  <si>
    <t>I95-VTC01-025</t>
  </si>
  <si>
    <t>I95-VTC01-026</t>
  </si>
  <si>
    <t>H340X250X9X14-12000L</t>
  </si>
  <si>
    <t>I95-VTC01-027</t>
  </si>
  <si>
    <t>H600X200X11X17-12000L</t>
  </si>
  <si>
    <t>I95-VTC01-028</t>
  </si>
  <si>
    <t>Thép hình L</t>
  </si>
  <si>
    <t>L100X100X7-12000L</t>
  </si>
  <si>
    <t>I95-VTC01-029</t>
  </si>
  <si>
    <t>L120X120X8-12000L</t>
  </si>
  <si>
    <t>I95-VTC01-030</t>
  </si>
  <si>
    <t>Current Ordered/Dự trù lần 2
(Ngày 03/9/2025)</t>
  </si>
  <si>
    <t>I95-VTC01-001</t>
  </si>
  <si>
    <t>REV2-IBS REV</t>
  </si>
  <si>
    <t>120825/HN-IBS</t>
  </si>
  <si>
    <t>PL42x2000x9460</t>
  </si>
  <si>
    <t>APEC</t>
  </si>
  <si>
    <t>Q355B/
A572-GR65</t>
  </si>
  <si>
    <t>30.08.2025/APEC-IBS</t>
  </si>
  <si>
    <t>I95-VTC01-031</t>
  </si>
  <si>
    <t>L150X150X12-12000L</t>
  </si>
  <si>
    <t>I95-VTC01-032</t>
  </si>
  <si>
    <t>L100X100X12-12000L</t>
  </si>
  <si>
    <t>I95-VTC01-033</t>
  </si>
  <si>
    <t>L200X200X25-12000L</t>
  </si>
  <si>
    <t>I95-VTC01-034</t>
  </si>
  <si>
    <t>I95-VTC01-035</t>
  </si>
  <si>
    <t>Tôn tấm cắt bước-stack</t>
  </si>
  <si>
    <t>PL6X2000X11450</t>
  </si>
  <si>
    <t>I95-VTC01-036</t>
  </si>
  <si>
    <t>Tôn tấm-cửa stack</t>
  </si>
  <si>
    <t>PL6X2000X12000</t>
  </si>
  <si>
    <t>I95-VTC01-037</t>
  </si>
  <si>
    <t>PL8X2000X11450</t>
  </si>
  <si>
    <t>I95-VTC01-038</t>
  </si>
  <si>
    <t>Tôn tấm cắt bước-đáy stack</t>
  </si>
  <si>
    <t>PL8X2000X7400</t>
  </si>
  <si>
    <t>I95-VTC01-039</t>
  </si>
  <si>
    <t>PL8X2000X10400</t>
  </si>
  <si>
    <t>I95-VTC01-040</t>
  </si>
  <si>
    <t>PL10X2000X11450</t>
  </si>
  <si>
    <t>I95-VTC01-041</t>
  </si>
  <si>
    <t>PL12X2000X11450</t>
  </si>
  <si>
    <t>I95-VTC01-042</t>
  </si>
  <si>
    <t>PL12X2000X9820</t>
  </si>
  <si>
    <t>I95-VTC01-043</t>
  </si>
  <si>
    <t>PL12X2000X7820</t>
  </si>
  <si>
    <t>I95-VTC01-044</t>
  </si>
  <si>
    <t>PL16X2000X11450</t>
  </si>
  <si>
    <t>I95-VTC01-045</t>
  </si>
  <si>
    <t>PL16X2000X9820</t>
  </si>
  <si>
    <t>I95-VTC01-046</t>
  </si>
  <si>
    <t>PL16X2000X7820</t>
  </si>
  <si>
    <t>I95-VTC01-047</t>
  </si>
  <si>
    <t>Tôn tấm-stack</t>
  </si>
  <si>
    <t>I95-VTC01-048</t>
  </si>
  <si>
    <t>PL38x2000x12000</t>
  </si>
  <si>
    <t>I95-VTC01-049</t>
  </si>
  <si>
    <t>Tôn tấm-bích đáy stack</t>
  </si>
  <si>
    <t>I95-VTC01-050</t>
  </si>
  <si>
    <t>Tôn tấm-inlet</t>
  </si>
  <si>
    <t>PL10XCUỘN</t>
  </si>
  <si>
    <t>Current Ordered/Dự trù lần 3
(Ngày 16/9/2025)</t>
  </si>
  <si>
    <t>VDK</t>
  </si>
  <si>
    <t>Packing-Material /  Vật tư đóng kiện</t>
  </si>
  <si>
    <t>I95-VDK-001</t>
  </si>
  <si>
    <t>I95-VDK-002</t>
  </si>
  <si>
    <t>L75X75X6</t>
  </si>
  <si>
    <t>I95-VDK-003</t>
  </si>
  <si>
    <t xml:space="preserve">thép tròn </t>
  </si>
  <si>
    <t>REV3-IBS REV</t>
  </si>
  <si>
    <t>REV3-KHÁCH HÀNG REV</t>
  </si>
  <si>
    <t>REV3-IBS REV-KHỔ TÔN CẮT SAU</t>
  </si>
  <si>
    <t>REV3-IBS REV( 44 tờ PL6X2000X11450)</t>
  </si>
  <si>
    <t>REV3-IBS REV( 25 tờ PL8X2000X11450)</t>
  </si>
  <si>
    <t>REV3-IBS REV( 4 tờ PL8X2000X7400)</t>
  </si>
  <si>
    <t>REV3-IBS REV( 2 tờ PL8X2000X10400)</t>
  </si>
  <si>
    <t>REV3-IBS REV( 25 tờ PL10X2000X11450)</t>
  </si>
  <si>
    <t>REV3-IBS REV( 04 tờ PL12X2000X11450)</t>
  </si>
  <si>
    <t>REV3-IBS REV( 11 tờ PL12X2000X9820)</t>
  </si>
  <si>
    <t>REV3-IBS REV( 10 tờ PL12X2000X7820)</t>
  </si>
  <si>
    <t>REV3-IBS REV( 12 tờ PL16X2000X11450)</t>
  </si>
  <si>
    <t>REV3-IBS REV( 13 tờ PL16X2000X9820)</t>
  </si>
  <si>
    <t>REV3-IBS REV( 12 tờ PL16X2000X7820)</t>
  </si>
  <si>
    <t>H Beam 200*200*8*12*12000</t>
  </si>
  <si>
    <t>SS400/JIS</t>
  </si>
  <si>
    <t>H Beam 294*200*8*12*12000</t>
  </si>
  <si>
    <t>H Beam 300*150*6.5*9*12000</t>
  </si>
  <si>
    <t>H Beam 340*250*9*14*12000</t>
  </si>
  <si>
    <t>H Beam 600*200*11*17*12000</t>
  </si>
  <si>
    <t>I95-1709/HN-IBS</t>
  </si>
  <si>
    <t>Thép tấm 10x2000x12000</t>
  </si>
  <si>
    <t>Thép tấm 10x2000x kích thước</t>
  </si>
  <si>
    <t>Q235B/SS400</t>
  </si>
  <si>
    <t>I95-1609/HN-IBS</t>
  </si>
  <si>
    <t>Q355B</t>
  </si>
  <si>
    <t>Thép tấm 12x2000x12000</t>
  </si>
  <si>
    <t>Thép tấm 12x2000x7020</t>
  </si>
  <si>
    <t>PL25x2000x12000mm</t>
  </si>
  <si>
    <t>PL6X2000x cuộn, hỗ trợ cắt cuộn</t>
  </si>
  <si>
    <t>PL12X2000X12000mm</t>
  </si>
  <si>
    <t>Q235B/SS400/A36</t>
  </si>
  <si>
    <t>PL20X2000X12000mm</t>
  </si>
  <si>
    <t>PL50X2000X6000mm</t>
  </si>
  <si>
    <t>PL60X2000X12000mm</t>
  </si>
  <si>
    <t>L150x150x12x12000mm</t>
  </si>
  <si>
    <t>SS400/SS400B</t>
  </si>
  <si>
    <t>U150x75x12000mm</t>
  </si>
  <si>
    <t>L75x75x6x6000mm</t>
  </si>
  <si>
    <t>PL20x2000x12000mm</t>
  </si>
  <si>
    <t>16.09.2025/APEC-IBS</t>
  </si>
  <si>
    <t>17.09.2025/APEC-IBS</t>
  </si>
  <si>
    <t>18.09.2025/APEC-IBS</t>
  </si>
  <si>
    <t>25MCL1145</t>
  </si>
  <si>
    <t>MCL</t>
  </si>
  <si>
    <t>Ngọc Hiếu</t>
  </si>
  <si>
    <t>A572 Gr50</t>
  </si>
  <si>
    <t>Hùng Nguyên đơn 1</t>
  </si>
  <si>
    <t>Hùng Nguyên đơn 2</t>
  </si>
  <si>
    <t>APEC đơn 1</t>
  </si>
  <si>
    <t>APEC đơn 2</t>
  </si>
  <si>
    <t>APEC đơn 3</t>
  </si>
  <si>
    <t>JFE đơn 1</t>
  </si>
  <si>
    <t>I95-VTC01-051</t>
  </si>
  <si>
    <t>L50X50X6-6000L</t>
  </si>
  <si>
    <t>I95-VTC01-052</t>
  </si>
  <si>
    <t>I95-VTC01-053</t>
  </si>
  <si>
    <t>I95-VTC01-054</t>
  </si>
  <si>
    <t>PL12X2000X1000</t>
  </si>
  <si>
    <t>SM490</t>
  </si>
  <si>
    <t>I95-VTC01-055</t>
  </si>
  <si>
    <t>PL25X2000X2000</t>
  </si>
  <si>
    <t>I95-VTC01-056</t>
  </si>
  <si>
    <t>PL38X2000X3000</t>
  </si>
  <si>
    <t>I95-VTC01-057</t>
  </si>
  <si>
    <t>PL14X2000X12000</t>
  </si>
  <si>
    <t>I95-VTC01-058</t>
  </si>
  <si>
    <t>PL42X2000x4500</t>
  </si>
  <si>
    <t>I95-VTC01-059</t>
  </si>
  <si>
    <t>PL30X2000X6000</t>
  </si>
  <si>
    <t>I95-VTC01-060</t>
  </si>
  <si>
    <t>PL6X1500X2000</t>
  </si>
  <si>
    <t>I95-VTC01-061</t>
  </si>
  <si>
    <t>L75x75x6-12000L</t>
  </si>
  <si>
    <t>I95-VTC01-062</t>
  </si>
  <si>
    <t>L90x90x10-12000L</t>
  </si>
  <si>
    <t>I95-VTC01-063</t>
  </si>
  <si>
    <t>I95-VTC01-064</t>
  </si>
  <si>
    <t>H400X200X8X13-12000L</t>
  </si>
  <si>
    <t>I95-VTC01-065</t>
  </si>
  <si>
    <t>H500X200X10X16-12000L</t>
  </si>
  <si>
    <t>I95-VTC01-066</t>
  </si>
  <si>
    <t>C300X90X9X13-12000L</t>
  </si>
  <si>
    <t>I95-VTC01-067</t>
  </si>
  <si>
    <t>Thép ống</t>
  </si>
  <si>
    <t>A36</t>
  </si>
  <si>
    <t>KG</t>
  </si>
  <si>
    <t>160925/2025/NH-IBS</t>
  </si>
  <si>
    <t>Current Ordered/Dự trù lần 4
(Ngày 20/9/2025)</t>
  </si>
  <si>
    <t>REV4-IBS REV</t>
  </si>
  <si>
    <t>Hàng tòn dự án 078</t>
  </si>
  <si>
    <t>I95-2209/HN-IBS</t>
  </si>
  <si>
    <t>Hùng Nguyên đơn 3</t>
  </si>
  <si>
    <t>20.09.2025/APEC-IBS</t>
  </si>
  <si>
    <t>Thép tấm 28x2000x12000mm</t>
  </si>
  <si>
    <t>APEC đơn 4</t>
  </si>
  <si>
    <t>IBS-JFE-25-001</t>
  </si>
  <si>
    <t>A572-GR50 PLATE</t>
  </si>
  <si>
    <t>SM490 PLATE</t>
  </si>
  <si>
    <t>6*1500*2000</t>
  </si>
  <si>
    <t>IBSHI-GNEE/2509-23</t>
  </si>
  <si>
    <t>Thép tấm 6x2000x11450 ( 14 tờ SS400)</t>
  </si>
  <si>
    <t>Thép tấm 6x2000x11450 ( 30 tờ SS400)</t>
  </si>
  <si>
    <t>Thép tấm 6x2000x12000 ( 5 tờ SS400)</t>
  </si>
  <si>
    <t>Thép tấm 8x2000x11450 ( 25 tờ SS400)</t>
  </si>
  <si>
    <t>Thép tấm 8x2000x7400 ( 4 tờ SS400)</t>
  </si>
  <si>
    <t>Thép tấm 8x2000x10400 ( 2 tờ SS400)</t>
  </si>
  <si>
    <t>Thép tấm 10x2000x11450 ( 25 tờ SS400)</t>
  </si>
  <si>
    <t>Thép tấm 12x2000x9820 ( 11 tờ SS400)</t>
  </si>
  <si>
    <t>Thép tấm 12x2000x7820 ( 10 tờ SS400)</t>
  </si>
  <si>
    <t>Thép tấm 5x1500x6000  ( 2 tờ SS400)</t>
  </si>
  <si>
    <t>Thép tấm 12x2000x11450 ( 4 tờ SS400)</t>
  </si>
  <si>
    <t>Thép tấm 12x2000x12000 (1 tờ SS400)</t>
  </si>
  <si>
    <t>Thép tấm 10x2000x12000  (2 tờ SS400)</t>
  </si>
  <si>
    <t>PL16x2000x9820mm ( 8 tờ SS400)</t>
  </si>
  <si>
    <t>Tổng</t>
  </si>
  <si>
    <t>PL16x2000x11450mm ( 10 tấn SS400)</t>
  </si>
  <si>
    <t>PL16x2000x9820mm ( 3 tờ SS400)</t>
  </si>
  <si>
    <t>PL16x2000x7820mm ( 11 tấn SS400)</t>
  </si>
  <si>
    <t>PL10x2000x7950 = 12 Tấm SS400</t>
  </si>
  <si>
    <t>PL10x2000x8250 = 4 Tấm SS400</t>
  </si>
  <si>
    <t>PL10x2000x8700 = 4 Tấm SS400</t>
  </si>
  <si>
    <t>PL10x2000x9000 = 2 Tấm SS400</t>
  </si>
  <si>
    <t>PL10x2000x9300 = 2 Tấm SS400</t>
  </si>
  <si>
    <t>PL10x2000x9700 = 2 Tấm SS400</t>
  </si>
  <si>
    <t>PL10x2000x9800 = 2 Tấm SS400</t>
  </si>
  <si>
    <t>PL10x2000x10100 = 12 Tấm SS400</t>
  </si>
  <si>
    <t>PL10x2000x10400 = 4 Tấm SS400</t>
  </si>
  <si>
    <t>PL10x2000x10800 = 2 Tấm SS400</t>
  </si>
  <si>
    <t>PL10x2000x10900 = 4 Tấm SS400</t>
  </si>
  <si>
    <t>PL10x2000x11400 = 6 Tấm SS400</t>
  </si>
  <si>
    <t>PL10x2000x11500 = 4 Tấm SS400</t>
  </si>
  <si>
    <t>PL10x2000x12000 = 14 Tấm SS400</t>
  </si>
  <si>
    <t>PL10x2000x13000 = 4 Tấm SS400</t>
  </si>
  <si>
    <t>Thép U150x75x6,5x10x12000 ( 3 cây SS400)</t>
  </si>
  <si>
    <t>Thép U200x80x7,5x11x12000 (40 cây SS400)</t>
  </si>
  <si>
    <t>190925/2025/NH-IBS</t>
  </si>
  <si>
    <t>Thép góc V100x100x7x12000 (11 Cây SS400)</t>
  </si>
  <si>
    <t>Thép góc V120x120x8x12000 (16 cây SS400)</t>
  </si>
  <si>
    <t>Thép góc V120x120x8x12000 (5 cây SS400)</t>
  </si>
  <si>
    <t>Thép góc V90x90x6x6000 (28 cây SS400)</t>
  </si>
  <si>
    <t>Thép góc V90x90x6x6000 (34 cây SS400)</t>
  </si>
  <si>
    <t>Thép góc V75x75x6x6000 (10 cây SS400)</t>
  </si>
  <si>
    <t>Thép I600x200x11x17x12000 (4 cây SS400)</t>
  </si>
  <si>
    <t>Thép I250x125x6x9x12000   (10 cây SS400)</t>
  </si>
  <si>
    <t>Thép I400x200x8x13x12000  (12 cây SS400)</t>
  </si>
  <si>
    <t>Thép I500x200x10x16x12000   (15 cây SS400)</t>
  </si>
  <si>
    <t>PL6 X 2000 X 6650 = 28 Tấm</t>
  </si>
  <si>
    <t>PL6 X 2000 X 7000 = 12 Tấm</t>
  </si>
  <si>
    <t>PL6 X 2000 X 10300 = 4 Tấm</t>
  </si>
  <si>
    <t>PL6 X 2000 X 11150 = 71 Tấm</t>
  </si>
  <si>
    <t>PL6 X 2000 X 12000 = 15 Tấm</t>
  </si>
  <si>
    <t>PL6 X 2000 X 13000 = 45 Tấm</t>
  </si>
  <si>
    <t>Q235B</t>
  </si>
  <si>
    <t>Pl32*2000*12000</t>
  </si>
  <si>
    <t>PL16x2000x11450mm ( 2 tấm SS400)</t>
  </si>
  <si>
    <t>PL16x2000x9820mm  ( 2 tấm SS400)</t>
  </si>
  <si>
    <t>PL16x2000x7820mm ( 1 tấn SS400)</t>
  </si>
  <si>
    <t>PL16X2000X12000mm  ( 2 tấm SS400)</t>
  </si>
  <si>
    <t>Thép U200x90x8x13.5x12000  ( 9 cây SS400)</t>
  </si>
  <si>
    <t>SM490  PLATE</t>
  </si>
  <si>
    <t>38*2000*3000</t>
  </si>
  <si>
    <t>42*2000*3000</t>
  </si>
  <si>
    <t>IBSHI-GNEE/2509-30</t>
  </si>
  <si>
    <t>GNEE2</t>
  </si>
  <si>
    <t>Đã đặt</t>
  </si>
  <si>
    <t>N/A</t>
  </si>
  <si>
    <t xml:space="preserve">Kiên Dũng </t>
  </si>
  <si>
    <t>47/20250828/KDC - IBS</t>
  </si>
  <si>
    <t>Hùng Nguyên đơn 4</t>
  </si>
  <si>
    <t>I95-2509/HN-IBS</t>
  </si>
  <si>
    <t xml:space="preserve">Thép U200x90x8x13.5x12000 (18 cây SS400) </t>
  </si>
  <si>
    <t>Thép tấm 14x2000x12000 (1,5 tấm A572)</t>
  </si>
  <si>
    <t>Thép U300x90x9x13x12000  (6 cây SS400</t>
  </si>
  <si>
    <t>Thép tấm 25x2000x12000  ( 41 Tấm)</t>
  </si>
  <si>
    <t>PL20x2000x12000mm  (20 tấm)</t>
  </si>
  <si>
    <t>Thép tấm 30x2000x6000 (1 tấm)</t>
  </si>
  <si>
    <t>PL50X2000X12000mm ( 1 tấm) A36</t>
  </si>
  <si>
    <t>PL25x2000x12000mm  ( 4 tấm) A36</t>
  </si>
  <si>
    <t>Thép tấm 38x2000x12000   ( 3 tấm) A36</t>
  </si>
  <si>
    <t>Thép tấm A36 55x2000x12000 mm   ( 2 tấm) A36</t>
  </si>
  <si>
    <t>260925/2025/NH-IBS</t>
  </si>
  <si>
    <t>Thép U150x75x6,5x10x12000 ( 15 cây SS400)</t>
  </si>
  <si>
    <t>Thép U200x80x7,5x11x12000 (57 cây SS400)</t>
  </si>
  <si>
    <t>L50X50X6-6000L (25 cây )</t>
  </si>
  <si>
    <t>L100X100X10-12000L  (13 cây )</t>
  </si>
  <si>
    <t>L90x90x10-12000L  (7.5 cây )</t>
  </si>
  <si>
    <t>I95-VTC01-068</t>
  </si>
  <si>
    <t>CHS114.3x6-6000L</t>
  </si>
  <si>
    <t>A106-GRB</t>
  </si>
  <si>
    <t>I95-VTC01-069</t>
  </si>
  <si>
    <t>CHS114.3x8.6-6000L</t>
  </si>
  <si>
    <t>I95-VTC01-070</t>
  </si>
  <si>
    <t>CHS168.3X7.1-6000L</t>
  </si>
  <si>
    <t>I95-VTC01-071</t>
  </si>
  <si>
    <t>I95-VTC01-072</t>
  </si>
  <si>
    <t>I95-VTC01-073</t>
  </si>
  <si>
    <t>I95-VTC01-074</t>
  </si>
  <si>
    <t>I95-VTC01-075</t>
  </si>
  <si>
    <t>I95-VTC01-076</t>
  </si>
  <si>
    <t>thép tấm</t>
  </si>
  <si>
    <t>I95-VTC01-077</t>
  </si>
  <si>
    <t>I95-VTC01-078</t>
  </si>
  <si>
    <t>thép tròn</t>
  </si>
  <si>
    <t>RB12-2000L</t>
  </si>
  <si>
    <t>I95-VTC01-079</t>
  </si>
  <si>
    <t>I95-VTC01-080</t>
  </si>
  <si>
    <t>I95-VTC01-081</t>
  </si>
  <si>
    <t>I95-VTC02-001</t>
  </si>
  <si>
    <t>thép ống( %C min 0.04%)</t>
  </si>
  <si>
    <t>A312-TP304</t>
  </si>
  <si>
    <t>I95-VTC02-002</t>
  </si>
  <si>
    <t>I95-VTC02-003</t>
  </si>
  <si>
    <t>I95-VTC02-004</t>
  </si>
  <si>
    <t>CHS60.3X3.9-6000L</t>
  </si>
  <si>
    <t>I95-VTC02-005</t>
  </si>
  <si>
    <t>CHS60.3X5.5-6000L</t>
  </si>
  <si>
    <t>I95-VTC02-006</t>
  </si>
  <si>
    <t>CHS88.9X5.5-6000L</t>
  </si>
  <si>
    <t>I95-VTC02-007</t>
  </si>
  <si>
    <t>thép tấm (% C min 0.04%)</t>
  </si>
  <si>
    <t>PL1.5X1220X2440</t>
  </si>
  <si>
    <t>JIS.G4304_SUS304</t>
  </si>
  <si>
    <t>I95-VTC02-008</t>
  </si>
  <si>
    <t>JIS.G4312_SUH409</t>
  </si>
  <si>
    <t>I95-VTC02-009</t>
  </si>
  <si>
    <t>PL10X1500X1000</t>
  </si>
  <si>
    <t>I95-VTC02-010</t>
  </si>
  <si>
    <t>PL12X1500X6000</t>
  </si>
  <si>
    <t>I95-VTC02-011</t>
  </si>
  <si>
    <t>PL2.6X1220X2440</t>
  </si>
  <si>
    <t>I95-VTC02-012</t>
  </si>
  <si>
    <t>I95-VTC02-013</t>
  </si>
  <si>
    <t>SUS309S</t>
  </si>
  <si>
    <t>I95-VTC02-014</t>
  </si>
  <si>
    <t>PL2(14Ga)X1220X2440</t>
  </si>
  <si>
    <t>I95-VTC02-015</t>
  </si>
  <si>
    <t>PL2X1220X2440</t>
  </si>
  <si>
    <t>I95-VTC02-016</t>
  </si>
  <si>
    <t>I95-VTC02-017</t>
  </si>
  <si>
    <t>I95-VTC02-018</t>
  </si>
  <si>
    <t>SUS310S</t>
  </si>
  <si>
    <t>I95-VTC02-019</t>
  </si>
  <si>
    <t>PL6X500X1000</t>
  </si>
  <si>
    <t>ASTM-A240-TP304</t>
  </si>
  <si>
    <t>I95-VTC02-020</t>
  </si>
  <si>
    <t>I95-VTC02-021</t>
  </si>
  <si>
    <t>I95-VTC04-001</t>
  </si>
  <si>
    <t>BÔNG 3MM</t>
  </si>
  <si>
    <t>SUPPERWOOL PLUS PAPER</t>
  </si>
  <si>
    <t>I95-VTC04-002</t>
  </si>
  <si>
    <t>BÔNG 13MM</t>
  </si>
  <si>
    <t>SUPPERWOOL PLUS 128kg/m3</t>
  </si>
  <si>
    <t>I95-VTC04-003</t>
  </si>
  <si>
    <t>BÔNG 25MM</t>
  </si>
  <si>
    <t>I95-VTC04-004</t>
  </si>
  <si>
    <t>BÔNG 50MM</t>
  </si>
  <si>
    <t>I95-VTC04-005</t>
  </si>
  <si>
    <t>NUT (%C min 0.04%)-phải lắp vào được stud M10</t>
  </si>
  <si>
    <t>NUT M10-ISO4032-SUS304</t>
  </si>
  <si>
    <t>JIS G4303-SUS304</t>
  </si>
  <si>
    <t>I95-VTC04-006</t>
  </si>
  <si>
    <t>NUT (%C min 0.04%)-phải lắp vào được stud M12</t>
  </si>
  <si>
    <t>NUT M12-ISO4032-SUS304</t>
  </si>
  <si>
    <t>I95-VTC04-007</t>
  </si>
  <si>
    <t>NUT-phải lắp vào được stud M10</t>
  </si>
  <si>
    <t>NUT M12-ISO4032-SUS309S</t>
  </si>
  <si>
    <t>JIS G4303-SUS309S</t>
  </si>
  <si>
    <t>I95-VTC04-008</t>
  </si>
  <si>
    <t>WASHER TRÒN</t>
  </si>
  <si>
    <t>ROUND WASHER OD76XID11X2mm-SUH409</t>
  </si>
  <si>
    <t>JIS G4312-SUH409</t>
  </si>
  <si>
    <t>I95-VTC04-009</t>
  </si>
  <si>
    <t>WASHER TRÒN( % C min 0.04%)</t>
  </si>
  <si>
    <t>ROUND WASHER OD76XID14X2.6mm-SUS304</t>
  </si>
  <si>
    <t>I95-VTC04-010</t>
  </si>
  <si>
    <t>ROUND WASHER OD76XID14X2.6mm-SUS309S</t>
  </si>
  <si>
    <t>I95-VTC04-011</t>
  </si>
  <si>
    <t>WASHER VUÔNG( % C min 0.04%)</t>
  </si>
  <si>
    <t>SQUARE WASHER 76X76XID14X2.6mm-SUS304</t>
  </si>
  <si>
    <t>I95-VTC04-012</t>
  </si>
  <si>
    <t>ĐINH HÀN( % C min 0.04%)</t>
  </si>
  <si>
    <t>STUD-RB10X108-REN M10X1.5- 32mm-SUS304</t>
  </si>
  <si>
    <t>I95-VTC04-013</t>
  </si>
  <si>
    <t>STUD-RB10X111-REN M10X1.5- 32mm-SUS304</t>
  </si>
  <si>
    <t>I95-VTC04-014</t>
  </si>
  <si>
    <t>STUD-RB10X114-REN M10X1.5- 35mm-SUS304</t>
  </si>
  <si>
    <t>I95-VTC04-015</t>
  </si>
  <si>
    <t>STUD-RB10X117-REN M10X1.5- 32mm-SUS304</t>
  </si>
  <si>
    <t>I95-VTC04-016</t>
  </si>
  <si>
    <t>STUD-RB10X133-REN M10X1.5- 32mm-SUS304</t>
  </si>
  <si>
    <t>I95-VTC04-017</t>
  </si>
  <si>
    <t>STUD-RB10X137-REN M10X1.5- 35mm-SUS304</t>
  </si>
  <si>
    <t>I95-VTC04-018</t>
  </si>
  <si>
    <t>STUD-RB10X139-REN M10X1.5- 32mm-SUS304</t>
  </si>
  <si>
    <t>I95-VTC04-019</t>
  </si>
  <si>
    <t>STUD-RB10X140-REN M10X1.5- 32mm-SUS304</t>
  </si>
  <si>
    <t>I95-VTC04-020</t>
  </si>
  <si>
    <t>STUD-RB10X152-REN M10X1.5- 32mm-SUS304</t>
  </si>
  <si>
    <t>I95-VTC04-021</t>
  </si>
  <si>
    <t>STUD-RB10X171-REN M10X1.5- 32mm-SUS304</t>
  </si>
  <si>
    <t>I95-VTC04-022</t>
  </si>
  <si>
    <t>STUD-RB10X54-REN M10X1.5- 32mm-SUS304</t>
  </si>
  <si>
    <t>I95-VTC04-023</t>
  </si>
  <si>
    <t>STUD-RB10X57-REN M10X1.5- 35mm-SUS304</t>
  </si>
  <si>
    <t>I95-VTC04-024</t>
  </si>
  <si>
    <t>STUD-RB10X60-REN M10X1.5- 32mm-SUS304</t>
  </si>
  <si>
    <t>I95-VTC04-025</t>
  </si>
  <si>
    <t>STUD-RB10X64-REN M10X1.5- 32mm-SUS304</t>
  </si>
  <si>
    <t>I95-VTC04-026</t>
  </si>
  <si>
    <t>STUD-RB10X67-REN M10X1.5- 32mm-SUS304</t>
  </si>
  <si>
    <t>I95-VTC04-027</t>
  </si>
  <si>
    <t>STUD-RB10X73-REN M10X1.5- 32mm-SUS304</t>
  </si>
  <si>
    <t>I95-VTC04-028</t>
  </si>
  <si>
    <t>đinh hàn</t>
  </si>
  <si>
    <t>STUD-RB12X140-REN M12X1.75- 41mm-SUS309S</t>
  </si>
  <si>
    <t>I95-VTC04-029</t>
  </si>
  <si>
    <t>STUD-RB12X1487-REN M12X1.75- 44mm-SUS304</t>
  </si>
  <si>
    <t>I95-VTC04-030</t>
  </si>
  <si>
    <t>STUD-RB12X318-REN M12X1.75- 41mm-SUS304</t>
  </si>
  <si>
    <t>I95-VTC04-031</t>
  </si>
  <si>
    <t>STUD-RB12X321-REN M12X1.75- 41mm-SUS304</t>
  </si>
  <si>
    <t>I95-VTC04-032</t>
  </si>
  <si>
    <t>STUD-RB12X321-REN M12X1.75- 44mm-SUS304</t>
  </si>
  <si>
    <t>I95-VTC04-033</t>
  </si>
  <si>
    <t>STUD-RB12X324-REN M12X1.75- 41mm-SUS304</t>
  </si>
  <si>
    <t>I95-VTC04-034</t>
  </si>
  <si>
    <t>STUD-RB12X473-REN M12X1.75- 41mm-SUS304</t>
  </si>
  <si>
    <t>I95-VTC04-035</t>
  </si>
  <si>
    <t>STUD-RB12X473-REN M12X1.75- 41mm-SUS309S</t>
  </si>
  <si>
    <t>I95-VTC04-036</t>
  </si>
  <si>
    <t>STUD-RB12X479-REN M12X1.75- 41mm-SUS309S</t>
  </si>
  <si>
    <t>I95-VTC04-037</t>
  </si>
  <si>
    <t>STUD-RB12X551-REN M12X1.75- 44mm-SUS304</t>
  </si>
  <si>
    <t>I95-VTC04-038</t>
  </si>
  <si>
    <t>STUD-RB12X555-REN M12X1.75- 44mm-SUS304</t>
  </si>
  <si>
    <t>I95-VTC04-039</t>
  </si>
  <si>
    <t>I95-VPK-002</t>
  </si>
  <si>
    <t>COUPLING</t>
  </si>
  <si>
    <t>2"_3000#_THREADED_COUPLING-ASME B16.11</t>
  </si>
  <si>
    <t>ASTM-A105</t>
  </si>
  <si>
    <t>I95-VPK-003</t>
  </si>
  <si>
    <t>3"_BLIND_FLANGE_#150_RF-ASME B16.5</t>
  </si>
  <si>
    <t>I95-VPK-004</t>
  </si>
  <si>
    <t>3"_FLANGE_#150_SORF-ASME B16.5</t>
  </si>
  <si>
    <t>I95-VPK-005</t>
  </si>
  <si>
    <t>BÍCH( % C min 0.04%)</t>
  </si>
  <si>
    <t>ASTM-A182-F304</t>
  </si>
  <si>
    <t>I95-VPK-006</t>
  </si>
  <si>
    <t>3"-3000# THREADED PIPE CAP-ASME B16.11</t>
  </si>
  <si>
    <t>I95-VPK-007</t>
  </si>
  <si>
    <t>COUPLING( % C min 0.04%)</t>
  </si>
  <si>
    <t>3/4"X1/2"-3000#REDUCING_COUPING_SW</t>
  </si>
  <si>
    <t>I95-VPK-008</t>
  </si>
  <si>
    <t>4"_BLIND_FLANGE_#150_RF-ASME B16.5</t>
  </si>
  <si>
    <t>I95-VPK-009</t>
  </si>
  <si>
    <t>4"_FLANGE_#150_SORF-ASME B16.5</t>
  </si>
  <si>
    <t>I95-VPK-010</t>
  </si>
  <si>
    <t>6"_BLIND_FLANGE_#150_RF-ASME B16.5</t>
  </si>
  <si>
    <t>I95-VPK-011</t>
  </si>
  <si>
    <t>6"_FLANGE_#150_SORF-ASME B16.5</t>
  </si>
  <si>
    <t>I95-VPK-012</t>
  </si>
  <si>
    <t>NÚT BỊT</t>
  </si>
  <si>
    <t>SQUARE_HEAD_PLUG_2"_3000#</t>
  </si>
  <si>
    <t>I95-VPK-013</t>
  </si>
  <si>
    <t>CHỐT-MUA THEO BV</t>
  </si>
  <si>
    <t>JIS G3101-SS400-MG</t>
  </si>
  <si>
    <t>I95-VPK-014</t>
  </si>
  <si>
    <t>GIỮ CHỐT-MUA THEO BV</t>
  </si>
  <si>
    <t>I95-VPK-015</t>
  </si>
  <si>
    <t>eye bolt-MẠ XEM BV</t>
  </si>
  <si>
    <t>EYE BOLT M14+2NUT+1WASHER-xEM BẢN VẼ</t>
  </si>
  <si>
    <t>I95-VPK-016</t>
  </si>
  <si>
    <t>EYE BOLT M16x137(1 EYE BOLT+01 WASHER+
01 HANDLE NUT)
-xEM BẢN VẼ</t>
  </si>
  <si>
    <t>I95-VPK-017</t>
  </si>
  <si>
    <t>ĐỆM</t>
  </si>
  <si>
    <t>ZINC</t>
  </si>
  <si>
    <t>I95-VPK-018</t>
  </si>
  <si>
    <t>CÚT 90 ĐỘ( %C MIN 0.04%)</t>
  </si>
  <si>
    <t>ELBOW90-CHS88.9X5.5-BW</t>
  </si>
  <si>
    <t>SA403-WP304</t>
  </si>
  <si>
    <t>I95-VPK-019</t>
  </si>
  <si>
    <t>NUT-KHÔNG MẠ</t>
  </si>
  <si>
    <t>NUT-3/4"-A563-BLACK</t>
  </si>
  <si>
    <t>A-563 HEX NUT</t>
  </si>
  <si>
    <t>Current Ordered/Dự trù lần 5
(Ngày 08/10/2025)</t>
  </si>
  <si>
    <t>REV5-IBS REV</t>
  </si>
  <si>
    <t>I95-2808/HN-IBS</t>
  </si>
  <si>
    <t>VSAN</t>
  </si>
  <si>
    <t>Xalaco</t>
  </si>
  <si>
    <t>Gioăng làm kín 35103-500X600 3510 FF
RECT GASKET KT: 500mmx600mmx1.6mm, Hãng
SX: GARLOCK   = 12 PSC</t>
  </si>
  <si>
    <t>Gioăng làm kín 35103-500X800 3510 FF = 4 PSC
RECT GASKET KT: 500mmx600mmx1.6mm, Hãng
SX: GARLOCK</t>
  </si>
  <si>
    <t>Gioăng làm kín 35103-500X900 3510 FF = 4 PSC
RECT GASKET KT: 500mmx600mmx1.6mm, Hãng
SX: GARLOCK</t>
  </si>
  <si>
    <t>Thép ống đen 88,9 x 5,49 x 6.000 mm</t>
  </si>
  <si>
    <t>Báo giá ngày 10/10/2025</t>
  </si>
  <si>
    <t>Titan/190</t>
  </si>
  <si>
    <t>1510-2025/HĐKT/NH-IBS</t>
  </si>
  <si>
    <t>Thép V100*100*13*12000 = 5 cây</t>
  </si>
  <si>
    <t>Thép U150x75x6,5x10x12000  bù khối lượng</t>
  </si>
  <si>
    <t>304/2B 1.5 x 1250 x 2440</t>
  </si>
  <si>
    <t>304/2.0 x 1220 x 2440</t>
  </si>
  <si>
    <t>409/2D 2.0 x 1220 x 2440</t>
  </si>
  <si>
    <t>310S/ No1 3.0 x 1500up x 6000</t>
  </si>
  <si>
    <t>304/No1 6.0 x 1500up x 1000</t>
  </si>
  <si>
    <r>
      <rPr>
        <b/>
        <sz val="12"/>
        <color theme="1"/>
        <rFont val="Times New Roman"/>
        <family val="1"/>
      </rPr>
      <t xml:space="preserve">CÔNG TY CỔ PHẦN CÔNG NGHIỆP NẶNG IBS </t>
    </r>
    <r>
      <rPr>
        <sz val="12"/>
        <color theme="1"/>
        <rFont val="Times New Roman"/>
        <family val="1"/>
      </rPr>
      <t xml:space="preserve">
IBS HEAVY INDUSTRY JOINT STOCK COMPANY
Add.: KM6, Quốc lộ 5, Phường Hồng Bàng, Thành phố Hải Phòng
</t>
    </r>
  </si>
  <si>
    <t>DỰ TOÁN CHI PHÍ VẬT TƯ</t>
  </si>
  <si>
    <t>Mẫu số:  QT30-DT03</t>
  </si>
  <si>
    <t>Nhóm vật tư</t>
  </si>
  <si>
    <t>Danh mục vật tư</t>
  </si>
  <si>
    <t>Đơn vị tính</t>
  </si>
  <si>
    <t>Khối lượng/ Số lượng</t>
  </si>
  <si>
    <t>Đơn giá
(vnd)</t>
  </si>
  <si>
    <t>Thành tiền
(vnd)</t>
  </si>
  <si>
    <t>Tỷ lệ (%)</t>
  </si>
  <si>
    <t>A</t>
  </si>
  <si>
    <t>VTC</t>
  </si>
  <si>
    <t>Vật tư chính</t>
  </si>
  <si>
    <t>A/Tổng cộng</t>
  </si>
  <si>
    <t>Thép carbon các loại</t>
  </si>
  <si>
    <t>kg</t>
  </si>
  <si>
    <t>VTC0101</t>
  </si>
  <si>
    <t>Thép tấm carbon</t>
  </si>
  <si>
    <t>VTC0102</t>
  </si>
  <si>
    <t>Thép hình carbon</t>
  </si>
  <si>
    <t>VTC0103</t>
  </si>
  <si>
    <t>Thép ống carbon</t>
  </si>
  <si>
    <t>VTC0104</t>
  </si>
  <si>
    <t>Thép carbon khác</t>
  </si>
  <si>
    <t>Thép Hợp kim các loại</t>
  </si>
  <si>
    <t>VTC0201</t>
  </si>
  <si>
    <t>Thép tấm Hợp kim</t>
  </si>
  <si>
    <t>VTC0202</t>
  </si>
  <si>
    <t>Thép hình Hợp kim</t>
  </si>
  <si>
    <t>VTC0203</t>
  </si>
  <si>
    <t>Thép ống Hợp kim</t>
  </si>
  <si>
    <t>VTC0204</t>
  </si>
  <si>
    <t>Thép hợp kim khác</t>
  </si>
  <si>
    <t>Tấm sàn, grating …</t>
  </si>
  <si>
    <t>Vât tư bảo ôn</t>
  </si>
  <si>
    <t>B</t>
  </si>
  <si>
    <t>Vật tư phụ kiện, bu lông…</t>
  </si>
  <si>
    <t>B/Tổng cộng</t>
  </si>
  <si>
    <t>VPK01</t>
  </si>
  <si>
    <t>Phụ kiện</t>
  </si>
  <si>
    <t>VPK02</t>
  </si>
  <si>
    <t>Phụ kiện khác</t>
  </si>
  <si>
    <t>C</t>
  </si>
  <si>
    <t>Vật tư đóng kiện</t>
  </si>
  <si>
    <t>C/Tổng cộng</t>
  </si>
  <si>
    <t>VDK01</t>
  </si>
  <si>
    <t>VDK02</t>
  </si>
  <si>
    <t>VDK03</t>
  </si>
  <si>
    <t>Vật tư phụ các loại khác</t>
  </si>
  <si>
    <t>D</t>
  </si>
  <si>
    <t>VBP</t>
  </si>
  <si>
    <t>Vật tư làm biện pháp</t>
  </si>
  <si>
    <t>D/Tổng cộng</t>
  </si>
  <si>
    <t>VBP01</t>
  </si>
  <si>
    <t>VBP02</t>
  </si>
  <si>
    <t>Vật tư biện pháp khác</t>
  </si>
  <si>
    <t>E</t>
  </si>
  <si>
    <t>VTH</t>
  </si>
  <si>
    <t>Vật tư tiêu hao</t>
  </si>
  <si>
    <t>E/Tổng cộng</t>
  </si>
  <si>
    <t>VTH01</t>
  </si>
  <si>
    <t>Vật tư hàn</t>
  </si>
  <si>
    <t>VTH02</t>
  </si>
  <si>
    <t>Khí công nghiệp</t>
  </si>
  <si>
    <t>VTH03</t>
  </si>
  <si>
    <t>Vật tư phụ các loại</t>
  </si>
  <si>
    <t>F</t>
  </si>
  <si>
    <t>VLS</t>
  </si>
  <si>
    <t>Vật tư làm sạch và sơn</t>
  </si>
  <si>
    <t>F/Tổng cộng</t>
  </si>
  <si>
    <t>G</t>
  </si>
  <si>
    <t>VTP</t>
  </si>
  <si>
    <t>Vật tư dự phòng</t>
  </si>
  <si>
    <t>G/Tổng cộng</t>
  </si>
  <si>
    <t>TỔNG CỘNG (A+B+C+D)</t>
  </si>
  <si>
    <t>Ngày…...tháng…...năm 2025</t>
  </si>
  <si>
    <t>Phòng Thương mại</t>
  </si>
  <si>
    <t>Đânh giá</t>
  </si>
  <si>
    <t>Tổng Giá trị đã mua/ Total Cost
(VND)</t>
  </si>
  <si>
    <t>Số tiền dự kiến cần mùa đủ</t>
  </si>
  <si>
    <t>Total</t>
  </si>
  <si>
    <t>SS400/Q235B</t>
  </si>
  <si>
    <t>Hùng Nguyên đơn 5</t>
  </si>
  <si>
    <t>I95-3010/HN-IBS</t>
  </si>
  <si>
    <t>Thép U150x75x6.5x10x12000 = 16 Tấm/ Cây</t>
  </si>
  <si>
    <t>Thép U200x90x8x13.5x12000  = 38 Tấm/ Cây</t>
  </si>
  <si>
    <t>Thép tròn trơn phi 14x6000 = 3 Tấm/ Cây</t>
  </si>
  <si>
    <t>Thép tròn trơn phi 20x6000 = 3 Tấm/ Cây</t>
  </si>
  <si>
    <t>Thép tấm 38x2000x12000 = 4 Tấm/ Cây</t>
  </si>
  <si>
    <t>PL32X2000X12000 (5 PSC)</t>
  </si>
  <si>
    <t>XALACO JOINT STOCK COMPANY</t>
  </si>
  <si>
    <t>DOCUMENT NO:</t>
  </si>
  <si>
    <t>Office: 80A - Au Co Street - Kinh Bac Ward - Bac Ninh City</t>
  </si>
  <si>
    <t>XLC-DOC-0005_Rev1</t>
  </si>
  <si>
    <t>Email: info@xalaco.vn</t>
  </si>
  <si>
    <t>Tel: +(84) 0922552017</t>
  </si>
  <si>
    <r>
      <t>QUOTATION/</t>
    </r>
    <r>
      <rPr>
        <i/>
        <sz val="20"/>
        <color theme="4" tint="-0.499984740745262"/>
        <rFont val="Calibri"/>
        <family val="1"/>
        <scheme val="minor"/>
      </rPr>
      <t>BÁO GIÁ</t>
    </r>
  </si>
  <si>
    <t>Ref. No/ Số:</t>
  </si>
  <si>
    <t>XLC-Q-IBS-2025.10.13</t>
  </si>
  <si>
    <t xml:space="preserve">To: </t>
  </si>
  <si>
    <t>Công ty Cổ phần Xây dựng Công nghiệp Dịch vụ Việt Nam.</t>
  </si>
  <si>
    <t xml:space="preserve">Email: </t>
  </si>
  <si>
    <t xml:space="preserve">Phone: </t>
  </si>
  <si>
    <t>Attn:  Mr Hưng</t>
  </si>
  <si>
    <t>Email:hungth.lis@ibs.com.vn</t>
  </si>
  <si>
    <t>Phone: 0969817123</t>
  </si>
  <si>
    <t>Project:  / Dự án: N/A</t>
  </si>
  <si>
    <t>Items: Vật tư bảo ôn</t>
  </si>
  <si>
    <r>
      <t xml:space="preserve">Thank you very much for your inquiry and we are very pleased to submit our quotation as follows:
</t>
    </r>
    <r>
      <rPr>
        <i/>
        <sz val="11"/>
        <color theme="1"/>
        <rFont val="Times New Roman"/>
        <family val="1"/>
      </rPr>
      <t>Cảm ơn rất nhiều về yêu cầu chào giá của quý công ty, Chúng tôi rất vui khi được gửi tới Qúy công ty báo giá cụ thể như sau:</t>
    </r>
  </si>
  <si>
    <r>
      <t xml:space="preserve">Currency/ </t>
    </r>
    <r>
      <rPr>
        <i/>
        <sz val="11"/>
        <color theme="1"/>
        <rFont val="Times New Roman"/>
        <family val="1"/>
      </rPr>
      <t>Tiền tệ</t>
    </r>
    <r>
      <rPr>
        <sz val="11"/>
        <color theme="1"/>
        <rFont val="Times New Roman"/>
        <family val="1"/>
      </rPr>
      <t>:</t>
    </r>
  </si>
  <si>
    <t>VND</t>
  </si>
  <si>
    <t>NO.</t>
  </si>
  <si>
    <r>
      <t xml:space="preserve">DISCRIPTION OF ITEM/ 
</t>
    </r>
    <r>
      <rPr>
        <i/>
        <sz val="11"/>
        <color theme="0"/>
        <rFont val="Times New Roman"/>
        <family val="1"/>
        <charset val="163"/>
      </rPr>
      <t>Quy cách vật tư</t>
    </r>
  </si>
  <si>
    <r>
      <t xml:space="preserve">SPECIFICATION/
</t>
    </r>
    <r>
      <rPr>
        <i/>
        <sz val="11"/>
        <color theme="0"/>
        <rFont val="Times New Roman"/>
        <family val="1"/>
      </rPr>
      <t>Thông số kỹ thuật</t>
    </r>
  </si>
  <si>
    <r>
      <t xml:space="preserve">ORIGIN/
</t>
    </r>
    <r>
      <rPr>
        <i/>
        <sz val="11"/>
        <color theme="0"/>
        <rFont val="Times New Roman"/>
        <family val="1"/>
      </rPr>
      <t>Xuất xứ</t>
    </r>
  </si>
  <si>
    <r>
      <t xml:space="preserve">UNIT/ 
</t>
    </r>
    <r>
      <rPr>
        <i/>
        <sz val="11"/>
        <color theme="0"/>
        <rFont val="Times New Roman"/>
        <family val="1"/>
      </rPr>
      <t>Đơn vị</t>
    </r>
  </si>
  <si>
    <r>
      <t xml:space="preserve">Q'TY/ 
</t>
    </r>
    <r>
      <rPr>
        <i/>
        <sz val="11"/>
        <color theme="0"/>
        <rFont val="Times New Roman"/>
        <family val="1"/>
      </rPr>
      <t xml:space="preserve">Số lượng </t>
    </r>
  </si>
  <si>
    <r>
      <t xml:space="preserve">UNIT PRICE/
</t>
    </r>
    <r>
      <rPr>
        <i/>
        <sz val="11"/>
        <color theme="0"/>
        <rFont val="Times New Roman"/>
        <family val="1"/>
      </rPr>
      <t>Đơn giá</t>
    </r>
  </si>
  <si>
    <r>
      <t xml:space="preserve">AMOUNT/ 
</t>
    </r>
    <r>
      <rPr>
        <i/>
        <sz val="11"/>
        <color theme="0"/>
        <rFont val="Times New Roman"/>
        <family val="1"/>
      </rPr>
      <t>Thành tiền</t>
    </r>
  </si>
  <si>
    <r>
      <t xml:space="preserve">REMARK/ 
</t>
    </r>
    <r>
      <rPr>
        <i/>
        <sz val="11"/>
        <color theme="0"/>
        <rFont val="Times New Roman"/>
        <family val="1"/>
      </rPr>
      <t>Ghi chú</t>
    </r>
  </si>
  <si>
    <t>Superwool Plus Blanket 3660x610x50mm</t>
  </si>
  <si>
    <t>Density 128kg/m3</t>
  </si>
  <si>
    <t>China</t>
  </si>
  <si>
    <t>1430.09 m3</t>
  </si>
  <si>
    <t>Superwool Plus Blanket 7320x610x25mm</t>
  </si>
  <si>
    <t>100.02 m3</t>
  </si>
  <si>
    <t>Superwool Plus Blanket 14640x610x13mm</t>
  </si>
  <si>
    <t>8.01 m3</t>
  </si>
  <si>
    <t>Superwool Plus Paper 20000x610x3mm</t>
  </si>
  <si>
    <t>Density 200kg/m3</t>
  </si>
  <si>
    <t>Vietnam</t>
  </si>
  <si>
    <t>24.4m2</t>
  </si>
  <si>
    <t>Notes/ Chú ý:</t>
  </si>
  <si>
    <r>
      <t xml:space="preserve">SUB-TOTAL/ 
</t>
    </r>
    <r>
      <rPr>
        <b/>
        <i/>
        <sz val="11"/>
        <color theme="1"/>
        <rFont val="Times New Roman"/>
        <family val="1"/>
      </rPr>
      <t>TỔNG PHỤ</t>
    </r>
  </si>
  <si>
    <t>CO/CQ enclosed when goods are delivery/ Hàng được giao có đầy đủ CO/CQ
Each roll packed in vinyl bag without pallet / Hàng đóng trong túi nilong không có pallet đi kèm</t>
  </si>
  <si>
    <r>
      <t xml:space="preserve">VAT/ </t>
    </r>
    <r>
      <rPr>
        <b/>
        <i/>
        <sz val="11"/>
        <color theme="1"/>
        <rFont val="Times New Roman"/>
        <family val="1"/>
      </rPr>
      <t>GTGT</t>
    </r>
    <r>
      <rPr>
        <b/>
        <sz val="11"/>
        <color theme="1"/>
        <rFont val="Times New Roman"/>
        <family val="1"/>
      </rPr>
      <t xml:space="preserve"> 8%</t>
    </r>
  </si>
  <si>
    <r>
      <rPr>
        <b/>
        <sz val="11"/>
        <color theme="1"/>
        <rFont val="Times New Roman"/>
        <family val="1"/>
      </rPr>
      <t xml:space="preserve">TOTAL/ </t>
    </r>
    <r>
      <rPr>
        <b/>
        <i/>
        <sz val="11"/>
        <color theme="1"/>
        <rFont val="Times New Roman"/>
        <family val="1"/>
      </rPr>
      <t>TỔNG</t>
    </r>
  </si>
  <si>
    <t>Provision/ Điều khoản:</t>
  </si>
  <si>
    <r>
      <rPr>
        <sz val="11"/>
        <color theme="1"/>
        <rFont val="Times New Roman"/>
        <family val="1"/>
      </rPr>
      <t>A. Place of delivery: DDP at ISB's Lisemco Workshop -  Hai Phong, Viet Nam</t>
    </r>
    <r>
      <rPr>
        <i/>
        <sz val="11"/>
        <color theme="1"/>
        <rFont val="Times New Roman"/>
        <family val="1"/>
      </rPr>
      <t xml:space="preserve">
Địa điểm giao hàng: Tại Xưởng IBS Lisemco - Hải Phòng, Việt Nam</t>
    </r>
  </si>
  <si>
    <r>
      <rPr>
        <sz val="11"/>
        <color theme="1"/>
        <rFont val="Times New Roman"/>
        <family val="1"/>
      </rPr>
      <t xml:space="preserve">B. Delivery time: Hand-over batch by batch
</t>
    </r>
    <r>
      <rPr>
        <i/>
        <sz val="11"/>
        <color theme="1"/>
        <rFont val="Times New Roman"/>
        <family val="1"/>
      </rPr>
      <t>Thời gian giao hàng: Bàn giao theo từng đợt</t>
    </r>
  </si>
  <si>
    <r>
      <rPr>
        <sz val="11"/>
        <color theme="1"/>
        <rFont val="Times New Roman"/>
        <family val="1"/>
      </rPr>
      <t>C. Payment term: 30% deposit, 70% balance payment for each batch before delivery right after receiving of delivery notice</t>
    </r>
    <r>
      <rPr>
        <i/>
        <sz val="11"/>
        <color theme="1"/>
        <rFont val="Times New Roman"/>
        <family val="1"/>
      </rPr>
      <t xml:space="preserve">
Điều khoản thanh toán: Thanh toán 30% đăt cọc, 70% thanh toán còn lại của mỗi đợt giao hàng ngay khi nhận thông báo giao hàng.</t>
    </r>
  </si>
  <si>
    <r>
      <rPr>
        <sz val="11"/>
        <color theme="1"/>
        <rFont val="Times New Roman"/>
        <family val="1"/>
      </rPr>
      <t xml:space="preserve">D. Take effect: 07 days from date of issueing quotation
</t>
    </r>
    <r>
      <rPr>
        <i/>
        <sz val="11"/>
        <color theme="1"/>
        <rFont val="Times New Roman"/>
        <family val="1"/>
      </rPr>
      <t>Hiệu lực báo giá: Trong vòng 07 ngày kể từ ngày gửi báo giá</t>
    </r>
  </si>
  <si>
    <t>Bac Ninh, 13.Oct.2025</t>
  </si>
  <si>
    <t>General Director</t>
  </si>
  <si>
    <r>
      <t xml:space="preserve">Mua sắm/ Ordered, Puchased
</t>
    </r>
    <r>
      <rPr>
        <b/>
        <sz val="12"/>
        <color rgb="FFFF0000"/>
        <rFont val="Times New Roman"/>
        <family val="1"/>
      </rPr>
      <t>(Đến hiện tại/ Up to now)</t>
    </r>
  </si>
  <si>
    <t xml:space="preserve">3110-2025/HĐKT/NH-IBS </t>
  </si>
  <si>
    <t>Thép V75*75*6*12000 (13 cây)</t>
  </si>
  <si>
    <t>Thép U300*90*9*12*12000 ( 5 cây)</t>
  </si>
  <si>
    <t>hàng tồn đã mời nghiệm thù ngày 3/11</t>
  </si>
  <si>
    <t>APEC đơn 5</t>
  </si>
  <si>
    <t>30.10.2025/APEC-IBS</t>
  </si>
  <si>
    <t>PL32X2000X12000 = 4 tấm A572-GR50</t>
  </si>
  <si>
    <t>A572/Q355</t>
  </si>
  <si>
    <t xml:space="preserve">           </t>
  </si>
  <si>
    <t>CÔNG TY TNHH INOX ĐÔNG NAM</t>
  </si>
  <si>
    <t>Địa chỉ: Số 2, ngõ 105 Thụy Khuê, P. Tây Hồ, TP Hà Nội, VN</t>
  </si>
  <si>
    <t>Tel: 024.36454200/1      Fax: 024. 36454204</t>
  </si>
  <si>
    <t xml:space="preserve">www.inoxdongnam.vn </t>
  </si>
  <si>
    <t>Hà Nội, ngày 30 tháng 10 năm 2025</t>
  </si>
  <si>
    <t>BẢN BÁO GIÁ</t>
  </si>
  <si>
    <t xml:space="preserve">Kính gửi:CÔNG TY CỔ PHẦN CÔNG NGHIỆP NẶNG IBS </t>
  </si>
  <si>
    <t>Người gửi: Trần Mây</t>
  </si>
  <si>
    <t>ĐT: 024.36454201</t>
  </si>
  <si>
    <t>Email: kinhdoanh@inoxdongnam.vn 0917.561.696</t>
  </si>
  <si>
    <t xml:space="preserve">Công ty Inox Đông Nam xin cảm ơn sự tin tưởng của Quý Khách hàng!  </t>
  </si>
  <si>
    <t xml:space="preserve">Chúng tôi xin trân trọng gửi tới Quý khách Bản báo giá với những điều khoản và điều kiện như sau : </t>
  </si>
  <si>
    <t>1.Hàng hoá: Thép không gỉ dạng cuộn 304/310S/409</t>
  </si>
  <si>
    <t>Yêu cầu của IBSHI</t>
  </si>
  <si>
    <t>Hàng của ĐÔNG NAM</t>
  </si>
  <si>
    <t>No.</t>
  </si>
  <si>
    <t>Size</t>
  </si>
  <si>
    <t>Grade</t>
  </si>
  <si>
    <t>Area(m2)</t>
  </si>
  <si>
    <t>Tên hàng</t>
  </si>
  <si>
    <t>Số tờ</t>
  </si>
  <si>
    <t>Khối lượng</t>
  </si>
  <si>
    <t>Đơn giá</t>
  </si>
  <si>
    <t>ĐN</t>
  </si>
  <si>
    <t>KENAMATSU</t>
  </si>
  <si>
    <t>Chọn</t>
  </si>
  <si>
    <t>Thành tiền ĐN</t>
  </si>
  <si>
    <t>Thành tiền GNEE</t>
  </si>
  <si>
    <t>Note</t>
  </si>
  <si>
    <t>Thời gian giao</t>
  </si>
  <si>
    <t>có V</t>
  </si>
  <si>
    <t>độ dày</t>
  </si>
  <si>
    <t>khổ tt</t>
  </si>
  <si>
    <t>md</t>
  </si>
  <si>
    <t>dài tấm</t>
  </si>
  <si>
    <t>số tấm</t>
  </si>
  <si>
    <t>tấm tròn</t>
  </si>
  <si>
    <t>KL bazem</t>
  </si>
  <si>
    <t>Chốt</t>
  </si>
  <si>
    <t>chuẩn</t>
  </si>
  <si>
    <t>giao ngay</t>
  </si>
  <si>
    <t>VN</t>
  </si>
  <si>
    <t>409/2D 1.5 x 1220 x 2440</t>
  </si>
  <si>
    <t>giao hết tấm cuối cuộn, SL/KL có thể d/s +5%, cố gắng chuẩn thừa 0-300kg</t>
  </si>
  <si>
    <t>30-45 ngày</t>
  </si>
  <si>
    <t>304/No1 10 x 1530up x 1000</t>
  </si>
  <si>
    <t>indo</t>
  </si>
  <si>
    <t>Đợi lãnh đạo</t>
  </si>
  <si>
    <t>Gnee</t>
  </si>
  <si>
    <t>304/2b 2.6 x 1220 x 2440</t>
  </si>
  <si>
    <t>38-40 tấn(619-660 tấm) giao cả cuối cuộn</t>
  </si>
  <si>
    <t>20-30 ngày</t>
  </si>
  <si>
    <t>304/2b 2.5 x 1220 x 2440</t>
  </si>
  <si>
    <t>hết cuộn thừa 200-300kg sẽ giao cả,nếu thừa 300kg trở lên sẽ cắt đúng SL tấm y/c</t>
  </si>
  <si>
    <t>15-25 ngày</t>
  </si>
  <si>
    <t>304/No1 3.0 x 1530up x 6000</t>
  </si>
  <si>
    <t>409/2D/No1 3.0 x 1500up x 6000</t>
  </si>
  <si>
    <t>TQ</t>
  </si>
  <si>
    <t>310S/No1 12 x 1500up x 6000</t>
  </si>
  <si>
    <t>thuế VAT 10%</t>
  </si>
  <si>
    <t>Tổng cộng</t>
  </si>
  <si>
    <t>Gíá trị trên đã bao gồm VAT + vận chuyển</t>
  </si>
  <si>
    <t>2. Thanh toán: thanh toán trong vòng 30 ngày có đảm bảo bằng bảo lãnh NH không hủy ngang</t>
  </si>
  <si>
    <t>Dự toán</t>
  </si>
  <si>
    <t>3. mục 2+4+5+6 chốt cân theo cuộn giao cả phần cuối cuộn; mục 6 là phương án thêm cho mục 5</t>
  </si>
  <si>
    <t>Tổng Gnee + Đông Nam trước VAT</t>
  </si>
  <si>
    <t>4. Hiệu lực báo giá: Trong vòng 03 ngày.</t>
  </si>
  <si>
    <t>5. Giao hàng: Tại kho bên mua, bên mua lo phương tiện hạ hàng</t>
  </si>
  <si>
    <t>Chúng tôi cảm ơn sự hợp tác và mong sớm nhận được đơn đặt hàng của Quý Khách hàng!</t>
  </si>
  <si>
    <t>Trân trọng!</t>
  </si>
  <si>
    <t>CÔNG TY INOX ĐÔNG NAM</t>
  </si>
  <si>
    <t>L100x100x12x12000mm (4 cây)</t>
  </si>
  <si>
    <t xml:space="preserve"> L100x100x10x12000mm ( 43 cây)</t>
  </si>
  <si>
    <t xml:space="preserve"> H150x150x12000mm (1 cay)</t>
  </si>
  <si>
    <t>Đã mời nghiệm thu ngày 4/11</t>
  </si>
  <si>
    <t>Thép tấm 32x2000x12000 = 2 Tấm/ Cây</t>
  </si>
  <si>
    <t>PL38X2000X12000 (10 psc)</t>
  </si>
  <si>
    <t>I95-VPK-020</t>
  </si>
  <si>
    <t>bolt+nut</t>
  </si>
  <si>
    <t>BOLT 1/2"x1 1/2"Lg( 1B+1N)-A307-MG</t>
  </si>
  <si>
    <t>A307</t>
  </si>
  <si>
    <t>Bộ</t>
  </si>
  <si>
    <t>I95-VTC02-022</t>
  </si>
  <si>
    <t>PL6X2000X6000</t>
  </si>
  <si>
    <t>PL12X1500X4700</t>
  </si>
  <si>
    <t>I95-VTC02-023</t>
  </si>
  <si>
    <t>SUS301S</t>
  </si>
  <si>
    <t>I95-VTC02-024</t>
  </si>
  <si>
    <t>PL6X1500X3000</t>
  </si>
  <si>
    <t>Current Ordered/Dự trù lần 6
(Ngày 06/11/2025)</t>
  </si>
  <si>
    <t>I95-VTC01-082</t>
  </si>
  <si>
    <t>PL10X1500X2000</t>
  </si>
  <si>
    <t>I95-VTC02-025</t>
  </si>
  <si>
    <t>REV6-IBS REV</t>
  </si>
  <si>
    <t>Ít quá chưa đặt/ tân dụng tồn</t>
  </si>
  <si>
    <t>?</t>
  </si>
  <si>
    <t>Hải Đăng</t>
  </si>
  <si>
    <t>UNICO</t>
  </si>
  <si>
    <t>ĐÔNG NAM</t>
  </si>
  <si>
    <t>Tròn 32x3 cây</t>
  </si>
  <si>
    <t>S45C</t>
  </si>
  <si>
    <t>Tam đa</t>
  </si>
  <si>
    <t>BID ANALYSIS - GIẢI TRÌNH MUA SẮM/ĐẤU THẦU</t>
  </si>
  <si>
    <t>Project</t>
  </si>
  <si>
    <t>Dự án</t>
  </si>
  <si>
    <t>Subject</t>
  </si>
  <si>
    <t>Chủ đề</t>
  </si>
  <si>
    <t>CONTENT</t>
  </si>
  <si>
    <t xml:space="preserve">Phạm vi công việc </t>
  </si>
  <si>
    <t>Ghi chú</t>
  </si>
  <si>
    <t>Đơn giá tổng hợp</t>
  </si>
  <si>
    <t>II</t>
  </si>
  <si>
    <r>
      <t xml:space="preserve">Khối lượng dự kiến giao (Kg )/ </t>
    </r>
    <r>
      <rPr>
        <b/>
        <i/>
        <sz val="10"/>
        <color theme="1"/>
        <rFont val="Times New Roman"/>
        <family val="1"/>
      </rPr>
      <t>Estimated weight (Kg):</t>
    </r>
  </si>
  <si>
    <t>…</t>
  </si>
  <si>
    <t>III</t>
  </si>
  <si>
    <r>
      <t xml:space="preserve">Tiến độ/ </t>
    </r>
    <r>
      <rPr>
        <b/>
        <i/>
        <sz val="10"/>
        <color theme="1"/>
        <rFont val="Times New Roman"/>
        <family val="1"/>
      </rPr>
      <t>Schedule</t>
    </r>
  </si>
  <si>
    <t>Bắt đầu/ Start</t>
  </si>
  <si>
    <t>Kết thúc/ Finish</t>
  </si>
  <si>
    <t>….</t>
  </si>
  <si>
    <t>IV</t>
  </si>
  <si>
    <r>
      <t xml:space="preserve">Nhân lực/ </t>
    </r>
    <r>
      <rPr>
        <b/>
        <i/>
        <sz val="10"/>
        <color theme="1"/>
        <rFont val="Times New Roman"/>
        <family val="1"/>
      </rPr>
      <t>ManPower</t>
    </r>
  </si>
  <si>
    <t>Thợ Pha cắt / Thợ sắt / Thợ hàn / …</t>
  </si>
  <si>
    <t>V</t>
  </si>
  <si>
    <r>
      <t xml:space="preserve">Yêu cầu kỹ thuật: Tham chiếu các tài liệu đính kèm/ </t>
    </r>
    <r>
      <rPr>
        <b/>
        <i/>
        <sz val="10"/>
        <color theme="1"/>
        <rFont val="Times New Roman"/>
        <family val="1"/>
      </rPr>
      <t>Technical requirement – refer to document attached</t>
    </r>
  </si>
  <si>
    <t>Xếp hạng</t>
  </si>
  <si>
    <t>NGƯỜI ĐỀ NGHỊ/ RECOMMENDATION BY:</t>
  </si>
  <si>
    <t xml:space="preserve">NGƯỜI KIỂM TRA/ DEPARTMENT HEAD CHECK BY:    </t>
  </si>
  <si>
    <t>APPROVED BY:
PHÊ DUYỆT</t>
  </si>
  <si>
    <t>Đoàn Văn Toàn</t>
  </si>
  <si>
    <t>PROJECT No/ Dự án: 25-VPI-I-095</t>
  </si>
  <si>
    <t>Cung cấp vật tư phụ kiện bu lông/ đinh bảo ôn</t>
  </si>
  <si>
    <t>Item</t>
  </si>
  <si>
    <t>Description/ Chi tiết</t>
  </si>
  <si>
    <t>Mặt hàng</t>
  </si>
  <si>
    <t>Cái</t>
  </si>
  <si>
    <t>Đơn vị cung cấp chào giá (vnđ)</t>
  </si>
  <si>
    <t>Đơn giá (VND)</t>
  </si>
  <si>
    <t>Phạm vi</t>
  </si>
  <si>
    <t>Thành Tiền
(Không có VAT)</t>
  </si>
  <si>
    <t xml:space="preserve">Nguyễn Quang Vinh          </t>
  </si>
  <si>
    <t xml:space="preserve"> Hoàng Ngọc Bằng   </t>
  </si>
  <si>
    <t>10.1 triệu/ Khối</t>
  </si>
  <si>
    <t>Cung cấp vật tư tồn PL32/ 38 mác A572 dự án 095</t>
  </si>
  <si>
    <t>Đã mua</t>
  </si>
  <si>
    <t>Số lượng
(M2)</t>
  </si>
  <si>
    <t>M2</t>
  </si>
  <si>
    <t>Tổng tiền bao gồm cả VAT
(VNĐ)</t>
  </si>
  <si>
    <t>Tiền VAT</t>
  </si>
  <si>
    <t>Tổng tiền chưa VAT
(VNĐ)</t>
  </si>
  <si>
    <t>Đơn vị cung cấp chào giá phần còn lại
(USD)</t>
  </si>
  <si>
    <t>K.Lượng (Kg)</t>
  </si>
  <si>
    <t>Lấy hàng của MCL</t>
  </si>
  <si>
    <t>Đơn giá (USD/KG)</t>
  </si>
  <si>
    <t xml:space="preserve">PL38X2000X12000 </t>
  </si>
  <si>
    <t>SM490 H BEAM</t>
  </si>
  <si>
    <t>8*1500*2000</t>
  </si>
  <si>
    <t>10*1500*2000</t>
  </si>
  <si>
    <t>88.9*5.5*6000</t>
  </si>
  <si>
    <t>SUH409 PLATE</t>
  </si>
  <si>
    <t>12*1500*6000</t>
  </si>
  <si>
    <t>2.6*1220*2440</t>
  </si>
  <si>
    <t>2*1220*2440</t>
  </si>
  <si>
    <t>3*1500*6000</t>
  </si>
  <si>
    <t>SUS310S PLATE</t>
  </si>
  <si>
    <t>X</t>
  </si>
  <si>
    <t>ASTM-A240-304</t>
  </si>
  <si>
    <t>JIS.G4312_SUH409L</t>
  </si>
  <si>
    <t>JIS.G4305_SUS304</t>
  </si>
  <si>
    <t>Chọn GNEE</t>
  </si>
  <si>
    <t>Chọn ĐÔNG NAM</t>
  </si>
  <si>
    <t>I95-VTC01-083</t>
  </si>
  <si>
    <t>C250X90X9X13-12000L</t>
  </si>
  <si>
    <t>I95-VTC01-084</t>
  </si>
  <si>
    <t>H194X150X6X9-12000L</t>
  </si>
  <si>
    <t>I95-VTC01-085</t>
  </si>
  <si>
    <t>H244X175X7X11-12000L</t>
  </si>
  <si>
    <t>I95-VTC01-086</t>
  </si>
  <si>
    <t>H488X300X11X18-12000L</t>
  </si>
  <si>
    <t>I95-VTC01-087</t>
  </si>
  <si>
    <t>I95-VTC01-088</t>
  </si>
  <si>
    <t>C100X50X5X7.5-12000L</t>
  </si>
  <si>
    <t>I95-VTC01-089</t>
  </si>
  <si>
    <t>CHS168.3X21.9-6000L</t>
  </si>
  <si>
    <t>A53-GRB</t>
  </si>
  <si>
    <t>I95-VTC01-090</t>
  </si>
  <si>
    <t>A335_P11</t>
  </si>
  <si>
    <t>I95-VTC01-091</t>
  </si>
  <si>
    <t>I95-VTC01-092</t>
  </si>
  <si>
    <t>H350X175X7X11-12000L</t>
  </si>
  <si>
    <t>I95-VTC01-093</t>
  </si>
  <si>
    <t>I95-VTC01-094</t>
  </si>
  <si>
    <t>PL8X2000X6000</t>
  </si>
  <si>
    <t>I95-VTC01-095</t>
  </si>
  <si>
    <t>I95-VTC01-096</t>
  </si>
  <si>
    <t>A387_GR11_CL2</t>
  </si>
  <si>
    <t>I95-VTC01-097</t>
  </si>
  <si>
    <t>PL12X2000X3000</t>
  </si>
  <si>
    <t>I95-VTC01-098</t>
  </si>
  <si>
    <t>PL19X2000X3000</t>
  </si>
  <si>
    <t>I95-VTC01-099</t>
  </si>
  <si>
    <t>PL25X2000X3000</t>
  </si>
  <si>
    <t>I95-VTC01-100</t>
  </si>
  <si>
    <t>PL6X1500X1000</t>
  </si>
  <si>
    <t>I95-VTC01-101</t>
  </si>
  <si>
    <t>PL8X1500X1000</t>
  </si>
  <si>
    <t>I95-VTC02-022A</t>
  </si>
  <si>
    <t>CHS273.1X9.3-6000L</t>
  </si>
  <si>
    <t>I95-VTC02-026</t>
  </si>
  <si>
    <t>JIS.G4304_SUS309S</t>
  </si>
  <si>
    <t>I95-VTC02-027</t>
  </si>
  <si>
    <t>I95-VTC02-028</t>
  </si>
  <si>
    <t>PL14X1500X2000</t>
  </si>
  <si>
    <t>I95-VTC02-029</t>
  </si>
  <si>
    <t>I95-VTC02-030</t>
  </si>
  <si>
    <t>Thép tròn</t>
  </si>
  <si>
    <t>RB12-3000L</t>
  </si>
  <si>
    <t>I95-VTC02-031</t>
  </si>
  <si>
    <t>RB1</t>
  </si>
  <si>
    <t>I95-VTC02-032</t>
  </si>
  <si>
    <t>SUS304</t>
  </si>
  <si>
    <t>I95-VTC02-033</t>
  </si>
  <si>
    <t>CHS219X8.2-6000L</t>
  </si>
  <si>
    <t>I95-VTC02-034</t>
  </si>
  <si>
    <t>CHS26.7X3.9-6000L</t>
  </si>
  <si>
    <t>A-312 TP304</t>
  </si>
  <si>
    <t>I95-VTC02-035</t>
  </si>
  <si>
    <t>CHS323.8X9.5-6000L</t>
  </si>
  <si>
    <t>I95-VTC02-036</t>
  </si>
  <si>
    <t>CHS73X5.2-6000L</t>
  </si>
  <si>
    <t>I95-VTC04-040</t>
  </si>
  <si>
    <t>STUD-RB10X152-REN M10X1.5- 32mm-SUS309S</t>
  </si>
  <si>
    <t>JIS.G4303_SUS309S</t>
  </si>
  <si>
    <t>I95-VTC04-041</t>
  </si>
  <si>
    <t>STUD-RB10X241-REN M10X1.5- 32mm-SUS309S</t>
  </si>
  <si>
    <t>I95-VTC04-042</t>
  </si>
  <si>
    <t>ROUND WASHER OD76XID11X2mm-SUS309S</t>
  </si>
  <si>
    <t>I95-VTC04-043</t>
  </si>
  <si>
    <t>NUT M10-ISO4032-SUS309S</t>
  </si>
  <si>
    <t>I95-VTC04-044</t>
  </si>
  <si>
    <t>STUD-RB12X706-REN M12X1.75- 41mm-SUS309S</t>
  </si>
  <si>
    <t>I95-VTC04-045</t>
  </si>
  <si>
    <t>STUD-RB12X731-REN M12X1.75- 41mm-SUS309S</t>
  </si>
  <si>
    <t>I95-VTC04-046</t>
  </si>
  <si>
    <t>STUD-RB10X70-REN M10X1.5- 35mm-SUS304</t>
  </si>
  <si>
    <t>I95-VTC04-047</t>
  </si>
  <si>
    <t>STUD-RB10X289-REN M10X1.5- 32mm-SUS304</t>
  </si>
  <si>
    <t>I95-VTC04-048</t>
  </si>
  <si>
    <t>STUD-RB10X372-REN M10X1.5- 32mm-SUS304</t>
  </si>
  <si>
    <t>I95-VTC04-049</t>
  </si>
  <si>
    <t>STUD-RB10X374-REN M10X1.5- 32mm-SUS304</t>
  </si>
  <si>
    <t>I95-VPK-021</t>
  </si>
  <si>
    <t>2_1/2"_BLIND_FLANGE_#150_RF</t>
  </si>
  <si>
    <t>A105</t>
  </si>
  <si>
    <t>I95-VPK-022</t>
  </si>
  <si>
    <t>2_1/2"_FLANGE_#150_SORF</t>
  </si>
  <si>
    <t>I95-VPK-023</t>
  </si>
  <si>
    <t>3/4"_3000#_THREADED_COUPLING</t>
  </si>
  <si>
    <t>I95-VPK-024</t>
  </si>
  <si>
    <t>8"_BLIND_FLANGE_#150_RF</t>
  </si>
  <si>
    <t>I95-VPK-025</t>
  </si>
  <si>
    <t>8"_FLANGE_#150_SORF</t>
  </si>
  <si>
    <t>I95-VPK-026</t>
  </si>
  <si>
    <t>NUT BỊT</t>
  </si>
  <si>
    <t>SQUARE_HEAD_PLUG_3/4"_3000#</t>
  </si>
  <si>
    <t>Current Ordered/Dự trù lần 7
(Ngày 11/11/2025)</t>
  </si>
  <si>
    <t>REV7-IBSREV</t>
  </si>
  <si>
    <t>150*150*7*10*6000</t>
  </si>
  <si>
    <t>200*200*8*12*6000</t>
  </si>
  <si>
    <t>35*1000*1000</t>
  </si>
  <si>
    <t>6*1500*6000</t>
  </si>
  <si>
    <t>12*1500*4700</t>
  </si>
  <si>
    <t>SUS301 PLATE</t>
  </si>
  <si>
    <t>6*1500*3000</t>
  </si>
  <si>
    <t>NUT-phải lắp vào được stud M12</t>
  </si>
  <si>
    <t>L50x50x10-3000L</t>
  </si>
  <si>
    <t>L65X65X8-6000L</t>
  </si>
  <si>
    <t>PL8X1500X2000</t>
  </si>
  <si>
    <t>STUD-RB12X769-REN M12X1.75- 44mm-SUS304</t>
  </si>
  <si>
    <t>WASHER-M12-ISO7089-8-HDG</t>
  </si>
  <si>
    <t>304/2B 1.5 x 1254 x 2440</t>
  </si>
  <si>
    <t>409L/2D 1.5 x 1220 x 2440</t>
  </si>
  <si>
    <t>304/2B 2.6 x 1220 x 2440</t>
  </si>
  <si>
    <t>304/No1 6.0 x 1530up x 1000</t>
  </si>
  <si>
    <t>Số lượng PR
(M2)</t>
  </si>
  <si>
    <t>Số lượng Mua
(M2)</t>
  </si>
  <si>
    <r>
      <t>A312-TP304 PIPE</t>
    </r>
    <r>
      <rPr>
        <sz val="9"/>
        <color rgb="FF1C1C1C"/>
        <rFont val="宋体"/>
        <charset val="134"/>
      </rPr>
      <t>（</t>
    </r>
    <r>
      <rPr>
        <sz val="9"/>
        <color rgb="FF1C1C1C"/>
        <rFont val="Arial"/>
        <family val="2"/>
      </rPr>
      <t>%C MIN 0.04%)</t>
    </r>
  </si>
  <si>
    <t>NGƯỜI ĐỀ NGHỊ/ 
RECOMMENDATION BY:</t>
  </si>
  <si>
    <t>Cung cấp vật tư chính thép trắng thép đen ĐÔNG NAM/ GNEE</t>
  </si>
  <si>
    <t>EYANG</t>
  </si>
  <si>
    <t>Chọn EYANG</t>
  </si>
  <si>
    <t>$ Tính trên</t>
  </si>
  <si>
    <t xml:space="preserve">Ghi chú: Tổng giá trị phần thép trắng tấm đang vượt quá dự toán
 '            Tiếp tục công tác mua sắm để đảm báo tiến độ/ Phần giá trị tăng sẽ báo sale để điều chỉnh cách tính tiền với khách hàng  </t>
  </si>
  <si>
    <t>Thành Tiền</t>
  </si>
  <si>
    <t>NGƯỜI ĐỀ NGHỊ/
 RECOMMENDATION BY:</t>
  </si>
  <si>
    <t xml:space="preserve">NGƯỜI KIỂM TRA/ 
DEPARTMENT HEAD CHECK BY:    </t>
  </si>
  <si>
    <r>
      <t xml:space="preserve">Khối lượng dự kiến giao (Kg )/ </t>
    </r>
    <r>
      <rPr>
        <b/>
        <i/>
        <sz val="14"/>
        <color theme="1"/>
        <rFont val="Times New Roman"/>
        <family val="1"/>
      </rPr>
      <t>Estimated weight (Kg):</t>
    </r>
  </si>
  <si>
    <r>
      <t xml:space="preserve">Tiến độ/ </t>
    </r>
    <r>
      <rPr>
        <b/>
        <i/>
        <sz val="14"/>
        <color theme="1"/>
        <rFont val="Times New Roman"/>
        <family val="1"/>
      </rPr>
      <t>Schedule</t>
    </r>
  </si>
  <si>
    <r>
      <t xml:space="preserve">Nhân lực/ </t>
    </r>
    <r>
      <rPr>
        <b/>
        <i/>
        <sz val="14"/>
        <color theme="1"/>
        <rFont val="Times New Roman"/>
        <family val="1"/>
      </rPr>
      <t>ManPower</t>
    </r>
  </si>
  <si>
    <r>
      <t xml:space="preserve">Yêu cầu kỹ thuật: Tham chiếu các tài liệu đính kèm/ </t>
    </r>
    <r>
      <rPr>
        <b/>
        <i/>
        <sz val="14"/>
        <color theme="1"/>
        <rFont val="Times New Roman"/>
        <family val="1"/>
      </rPr>
      <t>Technical requirement – refer to document attached</t>
    </r>
  </si>
  <si>
    <t>Ghi chú:Phòng Thương Mại  tiếp tục công tác mua sắm để đảm báo tiến độ</t>
  </si>
  <si>
    <t>Superwool Plus Blanket 3660x610x50mm 
Density 128kg/m3
Bông cuộn super wool plus (bông sợi khoáng) dày 50mm, tỷ trọng 128kg/m3</t>
  </si>
  <si>
    <t>Superwool Plus Blanket 7320x610x25mm
Density 128kg/m3
Bông cuộn super wool plus ( bông sợi khoáng) dày 25mm, tỷ trọng 128kg/m3</t>
  </si>
  <si>
    <t>Superwool Plus Blanket 14640x610x13mm
Density 128kg/m3
Bông cuộn super wool plus ( bông sợi khoáng) dày 13mm , tỷ trọng 128kg/m3</t>
  </si>
  <si>
    <t>Superwool Plus Paper 20000x610x3mm
Density 200kg/m3
Bông cuộn Superwool Plus Paper dày 3mm, tỷ trọng 200kg/m3</t>
  </si>
  <si>
    <t>Roll</t>
  </si>
  <si>
    <t>Khối lượng PR yêu cầu</t>
  </si>
  <si>
    <t>Khối lượng đặt mua</t>
  </si>
  <si>
    <t>25 M2</t>
  </si>
  <si>
    <t>8 M3</t>
  </si>
  <si>
    <t>134 M3</t>
  </si>
  <si>
    <t>1593 M3</t>
  </si>
  <si>
    <t>Cung cấp vật tư bông bảo ôn của dự án</t>
  </si>
  <si>
    <t>- Xalaco đơn vị cấp bông quen thuộc của nhà máy
- Tổng giá trị vượt quá giá trí trong dự toán
-  Đơn giá đã đáp ứng dự toán ( thấp hơn dự toán)
- Khối lượng theo PR
-. theo thông tin từ sale, phần tính chi phí với khách hàng dựa trên khối lượng thực tế nên tổng chi phí có chênh so với dự toán cũng không ảnh hưởng gì</t>
  </si>
  <si>
    <t>XALACO</t>
  </si>
  <si>
    <t>Đặt 7 tờ</t>
  </si>
  <si>
    <t>EYANG – IBS/251114HP01</t>
  </si>
  <si>
    <t>PL 88.9*5.5*6000 =43 Cây/ TấmA312-TP304 Seamless PIPE Steel                    （%C MIN 0.04%)</t>
  </si>
  <si>
    <t>A312-TP304 Seamless PIPE Steel                    （%C MIN 0.04%)</t>
  </si>
  <si>
    <t>PL 1.5*1220*2440 =1116 Cây/ TấmSUH409  PLATE STEEL (CR/2B)  - JIS.G4312</t>
  </si>
  <si>
    <t>SUH409  PLATE STEEL (CR/2B)  - JIS.G4312</t>
  </si>
  <si>
    <t xml:space="preserve">PL 2.6*1220*2440 =574 Cây/ TấmSUS309S PLATE STEEL                                 ( HR/No1) - JIS G4304
</t>
  </si>
  <si>
    <t xml:space="preserve">SUS309S PLATE STEEL                                 ( HR/No1) - JIS G4304
</t>
  </si>
  <si>
    <t>PL 3*1500*6000 =4 Cây/ TấmSUS310S PLATE STEEL        ( HR/No1) - JIS G4304</t>
  </si>
  <si>
    <t>SUS310S PLATE STEEL        ( HR/No1) - JIS G4304</t>
  </si>
  <si>
    <t>PL 12*1500*4700 =7 Cây/ TấmSUS310S PLATE STEEL        ( HR/No1) - JIS G4304</t>
  </si>
  <si>
    <t>IBSHI-GNEE/2511-11</t>
  </si>
  <si>
    <t>GNEE 3</t>
  </si>
  <si>
    <t xml:space="preserve">07112025/ĐN-IBS </t>
  </si>
  <si>
    <t>150*150*7*10*12000</t>
  </si>
  <si>
    <t>200*200*8*12*12000</t>
  </si>
  <si>
    <t>60.3*3.9*6000</t>
  </si>
  <si>
    <t>A335 P11 CHS</t>
  </si>
  <si>
    <t>A387 GR11 CL2 PLATE</t>
  </si>
  <si>
    <t>12*2000*3000</t>
  </si>
  <si>
    <t>20*2000*3000</t>
  </si>
  <si>
    <t>25*2000*3000</t>
  </si>
  <si>
    <t>6*1500*1000</t>
  </si>
  <si>
    <t>8*1500*1000</t>
  </si>
  <si>
    <t>SS400</t>
    <phoneticPr fontId="6" type="noConversion"/>
  </si>
  <si>
    <t>NGỌC HIẾU</t>
  </si>
  <si>
    <t>Đơn vị cung cấp chào giá phần còn lại
(VNĐ)</t>
  </si>
  <si>
    <t>Đơn giá trước VAT (VNĐ/KG)</t>
  </si>
  <si>
    <t>Chọn MCL</t>
  </si>
  <si>
    <t>Ghi chú:  Tiếp tục công tác mua sắm để đảm báo tiến độ</t>
  </si>
  <si>
    <t>Cung cấp vật tư chính thép hình của MCL</t>
  </si>
  <si>
    <r>
      <rPr>
        <sz val="8"/>
        <rFont val="Arial"/>
        <family val="2"/>
      </rPr>
      <t>38       x   2000    x   12000</t>
    </r>
  </si>
  <si>
    <t>25MCL135S</t>
  </si>
  <si>
    <t>A572Gr50</t>
  </si>
  <si>
    <t>MCL2</t>
  </si>
  <si>
    <t>MCL4</t>
  </si>
  <si>
    <t>Thiết kế báo miua thế thôi</t>
  </si>
  <si>
    <t>Báo giá ngày 14/11/2025</t>
  </si>
  <si>
    <t>Thép góc V63x8x12m (4 cây)</t>
  </si>
  <si>
    <t>Thép I500x200x10x16x12000   (1 cây SS400)</t>
  </si>
  <si>
    <t>I95-0711/HN-IBS</t>
  </si>
  <si>
    <t>Chuyển đổi M12x40 mạ HDG</t>
  </si>
  <si>
    <t>DỰ TOÁN
(VNĐ)</t>
  </si>
  <si>
    <t>GIÁ TRỊ ĐÃ ĐẶT HÀNG THÊM
(VNĐ)</t>
  </si>
  <si>
    <t>95.8/HĐKT-2025/IBS-VSAN</t>
  </si>
  <si>
    <t>Mời nghiệm thu ngày 19/11</t>
  </si>
  <si>
    <t>PL 12*1500*4700 =2 Cây/ TấmSUS310S PLATE STEEL        ( HR/No1) - JIS G4304</t>
  </si>
  <si>
    <t>PL 6*1500*6000 =1 Cây/ TấmSUS310S PLATE STEEL        ( HR/No1) - JIS G4304</t>
  </si>
  <si>
    <t>Đã mua/ dang đặt</t>
  </si>
  <si>
    <t>JIS.G4312_SUH409
(2B)</t>
  </si>
  <si>
    <t>JIS.G4304_SUS309S
(2B)</t>
  </si>
  <si>
    <t>ASTM-A240-TP304
NO.1 
( %C min 0.04%)</t>
  </si>
  <si>
    <t xml:space="preserve">JIS.G4304_SUS309S
NO.1 </t>
  </si>
  <si>
    <t>A312 TP304 
( %C min 0.04%)</t>
  </si>
  <si>
    <t>RB13-3000L</t>
  </si>
  <si>
    <t>Số lượng Mua
(M2/M)</t>
  </si>
  <si>
    <t>15Kg</t>
  </si>
  <si>
    <t>Số lượng PR
(M2/M)</t>
  </si>
  <si>
    <t>Thành Tiền
(Không có VAT)
(Tính 26300VNĐ?USD)</t>
  </si>
  <si>
    <t>V63x63x8x12m</t>
  </si>
  <si>
    <t>Chọn NGỌC HIẾU</t>
  </si>
  <si>
    <t>Đã và đang mua</t>
  </si>
  <si>
    <t>Cung cấp vật tư chính thép V63 dự án 095</t>
  </si>
  <si>
    <t>HÙNG NGUYÊN/APEC</t>
  </si>
  <si>
    <t xml:space="preserve"> </t>
  </si>
  <si>
    <t>32*2000*12000 ( 5 tấm)</t>
  </si>
  <si>
    <t>38*2000*12000 (30 tấm)</t>
  </si>
  <si>
    <t>65*2000*6000 ( 1 tấm)</t>
  </si>
  <si>
    <t>12*2000*1000 ( 1 tấm)</t>
  </si>
  <si>
    <t>25*2000*2000 ( 1 tấm)</t>
  </si>
  <si>
    <t>6*1500*2000 ( 1 tấm)</t>
  </si>
  <si>
    <t xml:space="preserve">06112025/QTP-IBS </t>
  </si>
  <si>
    <t>Chọn Ngọc Hiếu</t>
  </si>
  <si>
    <t>N//A</t>
  </si>
  <si>
    <t>Thép U200*80*7,5*11*12000</t>
  </si>
  <si>
    <t>Thép V90*90*6*12000</t>
  </si>
  <si>
    <t>Thép U200*90*8*13,5*12000</t>
  </si>
  <si>
    <t>Thép V100*100*10*12000</t>
  </si>
  <si>
    <t>Thép V75*75*6*12000</t>
  </si>
  <si>
    <t>Thép V90*90*10*12000</t>
  </si>
  <si>
    <t>Thép U250*90*9*13*12000</t>
  </si>
  <si>
    <t>Current Ordered/Dự trù lần 8
(Ngày 25/11/2025)</t>
  </si>
  <si>
    <t>I95-VTC01-103</t>
  </si>
  <si>
    <t>CHS48.3X3.6-6000L</t>
  </si>
  <si>
    <t>I95-VTC01-104</t>
  </si>
  <si>
    <t>CHS48.3X5.1-6000L</t>
  </si>
  <si>
    <t>I95-VTC01-105</t>
  </si>
  <si>
    <t>TÔN NHÁM</t>
  </si>
  <si>
    <t>CPL6X1500X6000</t>
  </si>
  <si>
    <t>I95-VTC01-106</t>
  </si>
  <si>
    <t>H400x400x13x21-12000L</t>
  </si>
  <si>
    <t>I95-VTC01-107</t>
  </si>
  <si>
    <t>Thép tấm-SCR BAFER FRAME</t>
  </si>
  <si>
    <t>PL10X2000X12000</t>
  </si>
  <si>
    <t>I95-VTC01-108</t>
  </si>
  <si>
    <t>I95-VTC01-109</t>
  </si>
  <si>
    <t>PL6X1500X6000</t>
  </si>
  <si>
    <t>I95-VTC01-110</t>
  </si>
  <si>
    <t>PL8X2000X12000</t>
  </si>
  <si>
    <t>Thép hình L-SCR FRAME</t>
  </si>
  <si>
    <t>I95-VTC01-111</t>
  </si>
  <si>
    <t>C380x100x13x20</t>
  </si>
  <si>
    <t>I95-VTC01-112</t>
  </si>
  <si>
    <t>H150x75x5x7-12000L</t>
  </si>
  <si>
    <t>I95-VTC01-113</t>
  </si>
  <si>
    <t>DÂY THÉP MẠ KẼM</t>
  </si>
  <si>
    <t>RB3</t>
  </si>
  <si>
    <t>STEEL-GALV</t>
  </si>
  <si>
    <t>I95-VTC02-037</t>
  </si>
  <si>
    <t xml:space="preserve">LƯỚI INOX </t>
  </si>
  <si>
    <t>40 MESH( ROD 0.254mmx 0.381x0.381)</t>
  </si>
  <si>
    <t>I95-VTC02-038</t>
  </si>
  <si>
    <t>I95-VTC03-001</t>
  </si>
  <si>
    <t>SS400-HDG</t>
  </si>
  <si>
    <t>I95-VTC03-002</t>
  </si>
  <si>
    <t>I95-VTC04-050</t>
  </si>
  <si>
    <t>ĐINH HÀN-SCR BAFER( % C min 0.04%)</t>
  </si>
  <si>
    <t>STUD-3/8"DIA x 4"LENGTH-THREAD 2 1/4"-A479TP304</t>
  </si>
  <si>
    <t>A479-TP304</t>
  </si>
  <si>
    <t>I95-VTC04-051</t>
  </si>
  <si>
    <t>NUT-SCR BAFER( % C min 0.04%)</t>
  </si>
  <si>
    <t>NUT-3/8"-A194-GR8</t>
  </si>
  <si>
    <t>A194-GR8</t>
  </si>
  <si>
    <t>I95-VTC04-052</t>
  </si>
  <si>
    <t>WASHER-SCR BAFER( % C min 0.04%)</t>
  </si>
  <si>
    <t>3/8" WASHER-1 1/2 "ODx1/8" THK-TP304</t>
  </si>
  <si>
    <t>TP304</t>
  </si>
  <si>
    <t>I95-VPK-027</t>
  </si>
  <si>
    <t>SILICA W/ INCONEL</t>
  </si>
  <si>
    <t>REV8-IBS REV</t>
  </si>
  <si>
    <t>GLOBAL ASIA MATERIAL Co.,LTD</t>
  </si>
  <si>
    <t>Chọn GLOBAL</t>
  </si>
  <si>
    <t>Thành Tiền
(Tính 36300/USD)</t>
  </si>
  <si>
    <t xml:space="preserve">Cung cấp vật tư chính thép trắng </t>
  </si>
  <si>
    <t>H294x200x8x12-12000L</t>
  </si>
  <si>
    <t>H300x150x6.5x9-12000L</t>
  </si>
  <si>
    <t>NGỌC HIẾU/APEC</t>
  </si>
  <si>
    <t>HÙNG NGUYÊN</t>
  </si>
  <si>
    <t>SM490A</t>
  </si>
  <si>
    <t>Thép U 150X75X6.5X10-12000L</t>
  </si>
  <si>
    <t>Thép U300*90*9*13*12000</t>
  </si>
  <si>
    <t>Số lượng Mua
(M)</t>
  </si>
  <si>
    <t>Số lượng PR
(M)</t>
  </si>
  <si>
    <t xml:space="preserve">Cung cấp vật tư chính thép hình </t>
  </si>
  <si>
    <t>FENGYANG</t>
  </si>
  <si>
    <t>IBSHI-FENGYANG/2511-26</t>
  </si>
  <si>
    <t>60.3X3.9-6000L</t>
  </si>
  <si>
    <t>ASTM A312 TP304 
( %C min 0.04%)</t>
  </si>
  <si>
    <t>2.6X1220X2440</t>
  </si>
  <si>
    <t>273.1X9.3-6000L</t>
  </si>
  <si>
    <t>1.5X1220X2440</t>
  </si>
  <si>
    <t>JIS.G4305_SUS309S
(2B)</t>
  </si>
  <si>
    <t>14X1500X2000</t>
  </si>
  <si>
    <t>ASTM-A240-304
NO.1 
( %C min 0.04%)</t>
  </si>
  <si>
    <t>6X1500X6000</t>
  </si>
  <si>
    <t>13-3000L</t>
  </si>
  <si>
    <t>JIS.G4318_SUS309S</t>
  </si>
  <si>
    <t>1*C</t>
  </si>
  <si>
    <t>ASTM A580 310S</t>
  </si>
  <si>
    <t>ASTM A580 304
( %C min 0.04%)</t>
  </si>
  <si>
    <t>323.8X9.5-6000L</t>
  </si>
  <si>
    <t>73X5.2-6000L</t>
  </si>
  <si>
    <t>MCL5</t>
  </si>
  <si>
    <t>25MCL145S</t>
  </si>
  <si>
    <t>2711-2025/HĐKT/NH-IBS</t>
  </si>
  <si>
    <t xml:space="preserve">2711/2025/QTP-IBS </t>
  </si>
  <si>
    <t>Thép ống đen 48,3 x 3,68 x 6.000 mm</t>
  </si>
  <si>
    <t>Thép ống đen 48,3 x 5,08 x 6.000 mm</t>
  </si>
  <si>
    <t>QUANG THỊNH</t>
  </si>
  <si>
    <t>Chọn Quang Thịnh</t>
  </si>
  <si>
    <t>SS400/A53</t>
  </si>
  <si>
    <t>Tân Thành</t>
  </si>
  <si>
    <r>
      <rPr>
        <sz val="9.5"/>
        <rFont val="Times New Roman"/>
        <family val="1"/>
      </rPr>
      <t>Thép ống Ø114.3 x 6.02 x 6m</t>
    </r>
  </si>
  <si>
    <r>
      <rPr>
        <sz val="9.5"/>
        <rFont val="Times New Roman"/>
        <family val="1"/>
      </rPr>
      <t>Thép ống Ø114.3 x 8.56 x 6m</t>
    </r>
  </si>
  <si>
    <r>
      <rPr>
        <sz val="9.5"/>
        <rFont val="Times New Roman"/>
        <family val="1"/>
      </rPr>
      <t>Thép ống Ø168 x 7.11 x 6m</t>
    </r>
  </si>
  <si>
    <r>
      <rPr>
        <sz val="9.5"/>
        <rFont val="Times New Roman"/>
        <family val="1"/>
      </rPr>
      <t>Thép ống Ø168 x 22 x 3m</t>
    </r>
  </si>
  <si>
    <t>A106</t>
  </si>
  <si>
    <t>Thép ống Ø89 x 5.49 x 6m</t>
  </si>
  <si>
    <t>Thép ống Ø114.3 x 6.02 x 6m</t>
  </si>
  <si>
    <t>Thép ống Ø114.3 x 8.56 x 6m</t>
  </si>
  <si>
    <t>Thép ống Ø168 x 7.11 x 6m</t>
  </si>
  <si>
    <t>Thép ống Ø168 x 22 x 3m</t>
  </si>
  <si>
    <t>Chọn Tân Thành</t>
  </si>
  <si>
    <t>Cung cấp vật tư chính thép ống đúc A106</t>
  </si>
  <si>
    <t>Đơn giá Tính 26300 VNĐ/USD giá CIF (VNĐ/KG)</t>
  </si>
  <si>
    <t>MCL/ YUXIN TIANJIN</t>
  </si>
  <si>
    <t>38*2000*12000</t>
  </si>
  <si>
    <t>65*2000*1000</t>
  </si>
  <si>
    <t>12*2000*1000</t>
  </si>
  <si>
    <t>25*2000*1000</t>
  </si>
  <si>
    <t>38*2000*1000</t>
  </si>
  <si>
    <t>SA387 GR11CL2 PLATE</t>
  </si>
  <si>
    <t>10*2000*12000</t>
  </si>
  <si>
    <t>12*2000*12000</t>
  </si>
  <si>
    <t>8*2000*12000</t>
  </si>
  <si>
    <t>Cung cấp vật tư chính thép đen</t>
  </si>
  <si>
    <t>PL10x1000x1000</t>
  </si>
  <si>
    <t>SUS310S PLATE STEEL                            ( HR/No1) - JIS G4304</t>
  </si>
  <si>
    <t xml:space="preserve">SUS309S PLATE STEEL                             ( HR/No1)-JIS G4304
</t>
  </si>
  <si>
    <r>
      <t xml:space="preserve">Nhân lực/ </t>
    </r>
    <r>
      <rPr>
        <b/>
        <i/>
        <sz val="12"/>
        <color theme="1"/>
        <rFont val="Times New Roman"/>
        <family val="1"/>
      </rPr>
      <t>ManPower</t>
    </r>
  </si>
  <si>
    <t xml:space="preserve">NGƯỜI KIỂM TRA/
 DEPARTMENT HEAD CHECK BY:    </t>
  </si>
  <si>
    <t>I95-VTC01-110A</t>
  </si>
  <si>
    <t>IBSHI-GNEE/2511-28</t>
  </si>
  <si>
    <t>EYANG – IBS/251201HP01</t>
  </si>
  <si>
    <t>PL 12*1500*7400 = 1 Tấm/ tờ</t>
  </si>
  <si>
    <t>PL10x1000x1000 = 1 Tấm/ tờ</t>
  </si>
  <si>
    <t>PL 12*1500*6000 = 3 Tấm/ tờ</t>
  </si>
  <si>
    <t>PL 2.6*1220*2440 = 4 Tấm/ tờ</t>
  </si>
  <si>
    <t>PL 1.5*1220*2440 = 20 Tấm/ tờ</t>
  </si>
  <si>
    <t>Thép tấm 25x2000x12000</t>
  </si>
  <si>
    <t>Thép tấm 16x2000x12000</t>
  </si>
  <si>
    <t>Thép tấm 20x2000x12000</t>
  </si>
  <si>
    <t>Thép tấm 6x2000x6000</t>
  </si>
  <si>
    <t>Thép tấm 5x2000x12000</t>
  </si>
  <si>
    <t>Thép tấm 14x2000x12000</t>
  </si>
  <si>
    <t>Thép tấm 14x2000x6000</t>
  </si>
  <si>
    <t>Thép tấm 30x2000x6000</t>
  </si>
  <si>
    <t>Thép tấm 3x1500x3000</t>
  </si>
  <si>
    <t>Thép tấm 8x2000x6000</t>
  </si>
  <si>
    <t>Thép tấm nhám 6x1500x6000</t>
  </si>
  <si>
    <t>Thép góc V50x50x6x6000</t>
  </si>
  <si>
    <t>Thép tròn trơn phi 14x6000</t>
  </si>
  <si>
    <t>Thép tròn trơn phi 20x6000</t>
  </si>
  <si>
    <t>Thép tròn trơn phi 38x6000</t>
  </si>
  <si>
    <t>Thép tròn trơn phi 44x6000</t>
  </si>
  <si>
    <t>A36/Q235B/SS400</t>
  </si>
  <si>
    <t>A36/Q235B</t>
  </si>
  <si>
    <t>QHWB/Q235B</t>
  </si>
  <si>
    <t>SS400/CB240</t>
  </si>
  <si>
    <t>Grade/ Mác vật liệu mua</t>
  </si>
  <si>
    <t>Chọn Hùng Nguyên</t>
  </si>
  <si>
    <t>PL5X2000X12000</t>
  </si>
  <si>
    <t>I95-0312/HN-IBS</t>
  </si>
  <si>
    <t>Thép tấm 25x2000x12000 = 72 Tấm/ Cây</t>
  </si>
  <si>
    <t>Thép tấm 12x2000x12000 = 168 Tấm/ Cây</t>
  </si>
  <si>
    <t>Thép tấm 16x2000x12000 = 264 Tấm/ Cây</t>
  </si>
  <si>
    <t>Thép tấm 20x2000x12000 = 72 Tấm/ Cây</t>
  </si>
  <si>
    <t>Thép tấm 6x2000x6000 = 12 Tấm/ Cây</t>
  </si>
  <si>
    <t>Thép tấm 25x2000x12000 = 48 Tấm/ Cây</t>
  </si>
  <si>
    <t>Thép góc V50x50x6x6000 = 108 Tấm/ Cây</t>
  </si>
  <si>
    <t>Thép tấm 5x2000x12000 = 48 Tấm/ Cây</t>
  </si>
  <si>
    <t>Thép tấm 14x2000x12000 = 24 Tấm/ Cây</t>
  </si>
  <si>
    <t>Thép tấm 14x2000x6000 = 12 Tấm/ Cây</t>
  </si>
  <si>
    <t>Thép tấm 30x2000x6000 = 12 Tấm/ Cây</t>
  </si>
  <si>
    <t>Thép tấm 3x1500x3000 = 54 Tấm/ Cây</t>
  </si>
  <si>
    <t>Thép tròn trơn phi 14x6000 = 30 Tấm/ Cây</t>
  </si>
  <si>
    <t>Thép tròn trơn phi 20x6000 = 24 Tấm/ Cây</t>
  </si>
  <si>
    <t>Thép tròn trơn phi 38x6000 = 42 Tấm/ Cây</t>
  </si>
  <si>
    <t>Thép tấm 8x2000x6000 = 12 Tấm/ Cây</t>
  </si>
  <si>
    <t>Thép tròn trơn phi 44x6000 = 6 Tấm/ Cây</t>
  </si>
  <si>
    <t>Thép tấm nhám 6x1500x6000 = 9 Tấm/ Cây</t>
  </si>
  <si>
    <t>6*2000*12000</t>
  </si>
  <si>
    <t>STUD-RB10X286-REN M10X1.5- 32mm-SUS304</t>
  </si>
  <si>
    <t>RB44-6000L</t>
  </si>
  <si>
    <t>PL35X1000X1000</t>
  </si>
  <si>
    <t>RB38-6000L</t>
  </si>
  <si>
    <t>RB19-6000L</t>
  </si>
  <si>
    <t>RB13-6000L</t>
  </si>
  <si>
    <t>H200X200X8X12-6000L</t>
  </si>
  <si>
    <t>CHS88.9X5.49-6000L</t>
  </si>
  <si>
    <t>PL10x2000x12000 = 4 Tấm SS400</t>
  </si>
  <si>
    <t>3"_FLANGE_#150_SORF-ASME B16.5 
(FLANGE  % C min 0.04%))</t>
  </si>
  <si>
    <t>SQUARE_HEAD_PLUG_2"_3000#-ASME B16.11</t>
  </si>
  <si>
    <t>2_1/2"_BLIND_FLANGE_#150_RF-ASME B16.5</t>
  </si>
  <si>
    <t>2_1/2"_FLANGE_#150_SORF-ASME B16.5</t>
  </si>
  <si>
    <t>3/4"_3000#_THREADED_COUPLING-ASME B16.11</t>
  </si>
  <si>
    <t>8"_BLIND_FLANGE_#150_RF-ASME B16.5</t>
  </si>
  <si>
    <t>8"_FLANGE_#150_SORF-ASME B16.5</t>
  </si>
  <si>
    <t>SQUARE_HEAD_PLUG_3/4"_3000#-ASME B16.11</t>
  </si>
  <si>
    <t>CENTERWAY STEEL CO.,LTD</t>
  </si>
  <si>
    <t>Đơn giá trước CIF (USD/PSC)</t>
  </si>
  <si>
    <t>Thành Tiền
(26300VNĐ/USD)</t>
  </si>
  <si>
    <t>Tam Đa</t>
  </si>
  <si>
    <t>Chọn CENTERWAY</t>
  </si>
  <si>
    <t>Cung cấp vật tư chính phụ kiện</t>
  </si>
  <si>
    <t>95.T/HĐKT-2025/IBS-VSAN</t>
  </si>
  <si>
    <t>Ecu M10 inox 304H</t>
  </si>
  <si>
    <t>Ecu M12 inox 304H</t>
  </si>
  <si>
    <t>Ecu M12 inox 309S</t>
  </si>
  <si>
    <t>Vòng đệm tròn OD76XID11X2mm-SUH409</t>
  </si>
  <si>
    <t>Vòng đệm tròn OD76XID14X2.6mm-SUS309S</t>
  </si>
  <si>
    <t>Vòng đệm vuông 76X76XID14X2.6mm-SUS304H</t>
  </si>
  <si>
    <t>Thanh ren M10X108 SUS304H</t>
  </si>
  <si>
    <t>Thanh ren M10X111 SUS304H</t>
  </si>
  <si>
    <t>Thanh ren M10X114 SUS304H</t>
  </si>
  <si>
    <t>Thanh ren M10X117 SUS304H</t>
  </si>
  <si>
    <t>Thanh ren M10X133 SUS304H</t>
  </si>
  <si>
    <t>Thanh ren M10X137 SUS304H</t>
  </si>
  <si>
    <t>Thanh ren M10X139 SUS304H</t>
  </si>
  <si>
    <t>Thanh ren M10X140 SUS304H</t>
  </si>
  <si>
    <t>Thanh ren M10X152 SUS304H</t>
  </si>
  <si>
    <t>Thanh ren M10X171 SUS304H</t>
  </si>
  <si>
    <t>Thanh ren M10X54 SUS304H</t>
  </si>
  <si>
    <t>Thanh ren M10X57 SUS304H</t>
  </si>
  <si>
    <t>Thanh ren M10X60 SUS304H</t>
  </si>
  <si>
    <t>Thanh ren M10X64 SUS304H</t>
  </si>
  <si>
    <t>Thanh ren M10X67 SUS304H</t>
  </si>
  <si>
    <t>Thanh ren M10X73 SUS304H</t>
  </si>
  <si>
    <t>Thanh ren M12X140 SUS309S</t>
  </si>
  <si>
    <t>Thanh ren M12X1487 SUS304H</t>
  </si>
  <si>
    <t>Thanh ren M12X318 SUS304H</t>
  </si>
  <si>
    <t>Thanh ren M12X321 SUS304H</t>
  </si>
  <si>
    <t>Thanh ren M12X324 SUS304H</t>
  </si>
  <si>
    <t>Thanh ren M12X473 SUS304H</t>
  </si>
  <si>
    <t>Thanh ren M12X473 SUS309S</t>
  </si>
  <si>
    <t>Thanh ren M12X479 SUS309S</t>
  </si>
  <si>
    <t>Thanh ren M12X551 SUS304H</t>
  </si>
  <si>
    <t>Thanh ren M12X555 SUS304H</t>
  </si>
  <si>
    <t>Thanh ren M12X769 SUS304H</t>
  </si>
  <si>
    <t>Thanh ren M10x152 SUS309S</t>
  </si>
  <si>
    <t>Thanh ren M10x241 SUS309S</t>
  </si>
  <si>
    <t>Vòng đệm tròn OD76XID11X2mm-SUS309S</t>
  </si>
  <si>
    <t>Ecu M10 inox 309S</t>
  </si>
  <si>
    <t>Thanh ren M12X706 SUS309S</t>
  </si>
  <si>
    <t>Thanh ren M12X731 SUS309S</t>
  </si>
  <si>
    <t>Thanh ren M10x70 SUS304H</t>
  </si>
  <si>
    <t>Thanh ren M10x289 SUS304H</t>
  </si>
  <si>
    <t>Thanh ren M10x372 SUS304H</t>
  </si>
  <si>
    <t>Thanh ren M10x374 SUS304H</t>
  </si>
  <si>
    <t>Chốt Ø12x52</t>
  </si>
  <si>
    <t>Chốt chẻ Ø3.2x25L</t>
  </si>
  <si>
    <t>Bulong vòng (B+2E+1P) M14</t>
  </si>
  <si>
    <t>Bulong tay quay (B+P+1EQ) M16x137</t>
  </si>
  <si>
    <t>Vòng đệm phẳng M12</t>
  </si>
  <si>
    <t>Ecu 3/4''</t>
  </si>
  <si>
    <t>CTWSO2025470ZY</t>
  </si>
  <si>
    <t>CENTERWAY STEEL CO., LTD</t>
  </si>
  <si>
    <t>ĐÔNG NAM/ THỊNH PHÁT</t>
  </si>
  <si>
    <t>GLOBAL</t>
  </si>
  <si>
    <t>Quang Thịnh phát</t>
  </si>
  <si>
    <t>304/2B 1.5 x 1253 x 2440 (12 Tấm)</t>
  </si>
  <si>
    <t>304/No1 10 x 1550 x 2340 (1 tấm)</t>
  </si>
  <si>
    <t>304/No1 3.0 x 1539 x 6000 ( 5 tấm)</t>
  </si>
  <si>
    <t>304/No1 6.0 x 1551 x 1000 (1 tấm)</t>
  </si>
  <si>
    <t>Current Ordered/Dự trù lần 9
(Ngày 16/12/2025)</t>
  </si>
  <si>
    <t>I95-VTC01-114</t>
  </si>
  <si>
    <t>L65X65X6-12000L</t>
  </si>
  <si>
    <t>I95-VTC01-115</t>
  </si>
  <si>
    <t>H200X100X5.5X8-12000L</t>
  </si>
  <si>
    <t>I95-VTC01-116</t>
  </si>
  <si>
    <t>H250X250X9X14-6000L</t>
  </si>
  <si>
    <t>I95-VTC01-117</t>
  </si>
  <si>
    <t>L130X130X9-12000L</t>
  </si>
  <si>
    <t>I95-VTC02-039</t>
  </si>
  <si>
    <t>PL1X1220X2440</t>
  </si>
  <si>
    <t>SUH409</t>
  </si>
  <si>
    <t>I95-VTC02-040</t>
  </si>
  <si>
    <t>I95-VTC02-041</t>
  </si>
  <si>
    <t>I95-VTC02-042</t>
  </si>
  <si>
    <t>RB12-6000L</t>
  </si>
  <si>
    <t>I95-VTC04-053</t>
  </si>
  <si>
    <t>STUD-RB10X351-REN M10X1.5- 32mm-SUS304</t>
  </si>
  <si>
    <t>I95-VPK-028</t>
  </si>
  <si>
    <t>VÍT TỰ KHOAN</t>
  </si>
  <si>
    <t>CÁI</t>
  </si>
  <si>
    <t>REV9-IBS REV</t>
  </si>
  <si>
    <t>REV9-KHÁCH HÀNG REV</t>
  </si>
  <si>
    <t>REV9-thay đổi ren 35---&gt;38mm</t>
  </si>
  <si>
    <t>REV8-IBSREV</t>
  </si>
  <si>
    <t>HIGH TEMPERATURE ADHESIVE RED SILICONE 1250 ĐỘ C</t>
  </si>
  <si>
    <t>304/2.0 x 1220 x 2440  (281 tấm)</t>
  </si>
  <si>
    <t>1M*30M</t>
  </si>
  <si>
    <t>HOÀNG HÀ</t>
  </si>
  <si>
    <t>Đơn giá trước VAT (VNĐ/TẤM)</t>
  </si>
  <si>
    <t xml:space="preserve">Inox 304 Lưới 
40 mesh    </t>
  </si>
  <si>
    <t>1M*30M (Mua 54 tấm)</t>
  </si>
  <si>
    <t>Chọn HOÀNG HÀ</t>
  </si>
  <si>
    <r>
      <t xml:space="preserve">Nhân lực/ </t>
    </r>
    <r>
      <rPr>
        <b/>
        <i/>
        <sz val="16"/>
        <color theme="1"/>
        <rFont val="Times New Roman"/>
        <family val="1"/>
      </rPr>
      <t>ManPower</t>
    </r>
  </si>
  <si>
    <t>Thép ống đen 48,3 x 3,68 x 6.000 mm </t>
  </si>
  <si>
    <t>Thép ống đen 48,3 x 5,08 x 6.000 mm </t>
  </si>
  <si>
    <t>Thép ống đen 88,9 x 5,5 x 6.000 mm</t>
  </si>
  <si>
    <t>Khối lượng Mua
(M)</t>
  </si>
  <si>
    <t>Chọn Quang Thịnh Phát</t>
  </si>
  <si>
    <t>QUANG THỊNH PHÁT</t>
  </si>
  <si>
    <t>TITAN</t>
  </si>
  <si>
    <t>Cung cấp vật tư chính thép ống</t>
  </si>
  <si>
    <t>1612-01/2025/QTP-IBS</t>
  </si>
  <si>
    <t>A53</t>
  </si>
  <si>
    <t>Hoàng Hà</t>
  </si>
  <si>
    <t>04/HĐMB-2025/IBS-HH</t>
  </si>
  <si>
    <t xml:space="preserve">Inox 304 Lưới </t>
  </si>
  <si>
    <t>Số lượng
mua</t>
  </si>
  <si>
    <t>Số lượng
PR</t>
  </si>
  <si>
    <t>Vật tư phụ kiện</t>
  </si>
  <si>
    <t>I95-VPK-029</t>
  </si>
  <si>
    <t>vít tự khoan-mạ kẽm</t>
  </si>
  <si>
    <t>SELF-DRILLING HEX WASHER
HEAD SCREW  1/4" x 1 1/2"L</t>
  </si>
  <si>
    <t>ASTM-C1513-STEEL-GALV</t>
  </si>
  <si>
    <t>Current Ordered/Dự trù lần 10
(Ngày 18/12/2025)</t>
  </si>
  <si>
    <t>REV10-IBS REV</t>
  </si>
  <si>
    <t>REV10-IBS REV CHUYỂN TỔ HỢP</t>
  </si>
  <si>
    <t>PL12X1500X6000 (3 tấm)</t>
  </si>
  <si>
    <t xml:space="preserve">VÍT TỰ KHOAN M5X10 </t>
  </si>
  <si>
    <t>410 S, STEEL-GALV</t>
  </si>
  <si>
    <t>95.T2/HĐKT-2025/IBS-VSAN</t>
  </si>
  <si>
    <t xml:space="preserve">Chọn HOÀNG HÀ
</t>
  </si>
  <si>
    <r>
      <t xml:space="preserve">Khối lượng dự kiến giao (Kg )/ </t>
    </r>
    <r>
      <rPr>
        <b/>
        <i/>
        <sz val="18"/>
        <color theme="1"/>
        <rFont val="Times New Roman"/>
        <family val="1"/>
      </rPr>
      <t>Estimated weight (Kg):</t>
    </r>
  </si>
  <si>
    <r>
      <t xml:space="preserve">Tiến độ/ </t>
    </r>
    <r>
      <rPr>
        <b/>
        <i/>
        <sz val="18"/>
        <color theme="1"/>
        <rFont val="Times New Roman"/>
        <family val="1"/>
      </rPr>
      <t>Schedule</t>
    </r>
  </si>
  <si>
    <r>
      <t xml:space="preserve">Nhân lực/ </t>
    </r>
    <r>
      <rPr>
        <b/>
        <i/>
        <sz val="18"/>
        <color theme="1"/>
        <rFont val="Times New Roman"/>
        <family val="1"/>
      </rPr>
      <t>ManPower</t>
    </r>
  </si>
  <si>
    <r>
      <t xml:space="preserve">Yêu cầu kỹ thuật: Tham chiếu các tài liệu đính kèm/ </t>
    </r>
    <r>
      <rPr>
        <b/>
        <i/>
        <sz val="18"/>
        <color theme="1"/>
        <rFont val="Times New Roman"/>
        <family val="1"/>
      </rPr>
      <t>Technical requirement – refer to document attached</t>
    </r>
  </si>
  <si>
    <t>H250X250X9X14-12000L</t>
  </si>
  <si>
    <t>Thành Tiền
(CIF HAI PHONG)</t>
  </si>
  <si>
    <t>SUS304 PLATE</t>
  </si>
  <si>
    <t>SUS309S PLATE</t>
  </si>
  <si>
    <t>SUS304 ROUND BAR</t>
  </si>
  <si>
    <t>1*1220*2440</t>
  </si>
  <si>
    <t>12*6000</t>
  </si>
  <si>
    <t>Số lượng Mua
(M2M)</t>
  </si>
  <si>
    <t>Grade/ Mác vật liệu
PR</t>
  </si>
  <si>
    <t>Thành Tiền 
(Giá CIF HAI PHONG)
26300VNĐ/KG</t>
  </si>
  <si>
    <t>Chọn GNEE
GNEE đồng ý thanh toán theo hình thức 100% DP AT SIGHT</t>
  </si>
  <si>
    <t>IBSHI-GNEE/2512-24</t>
  </si>
  <si>
    <t>25MCL157S</t>
  </si>
  <si>
    <t>Chọn JFE</t>
  </si>
  <si>
    <t>JFE</t>
  </si>
  <si>
    <t>Thành Tiền
(CIF HAI PHONG)
26300USD/KG</t>
  </si>
  <si>
    <t>Cung cấp vật tư chính thép hình của JFE</t>
  </si>
  <si>
    <t>Khối lượng Mua
(Kg)</t>
  </si>
  <si>
    <t>JFEBS-IBS-001</t>
  </si>
  <si>
    <t>SIZE（MM）200x80x7.5x11</t>
  </si>
  <si>
    <t>Thép V100*100*7*12000</t>
  </si>
  <si>
    <t>Thép tròn D14*6000</t>
  </si>
  <si>
    <t>Thép U100*50*5*7,5*12000</t>
  </si>
  <si>
    <t>Thép V65*65*6*12000</t>
  </si>
  <si>
    <t>Thép V120*120*8*12000</t>
  </si>
  <si>
    <t>Thép U150*75*6,5*10*6000</t>
  </si>
  <si>
    <t>25MCL139S</t>
  </si>
  <si>
    <t>H350X175X7X11-12000L ( 2 cây)</t>
  </si>
  <si>
    <t>C100X50X5X7.5-12000L  ( 5 cây)</t>
  </si>
  <si>
    <t>H488X300X11X18-12000L  (9 cây)</t>
  </si>
  <si>
    <t>H244X175X7X11-12000L (10 cây)</t>
  </si>
  <si>
    <t>H194X150X6X9-12000L ( 2 cây)</t>
  </si>
  <si>
    <t>H400X200X8X13-12000L  ( 3 cây)</t>
  </si>
  <si>
    <t>L150X150X12-12000L  ( 5 cây)</t>
  </si>
  <si>
    <t>H300X150X6.5X9-12000L  ( 28 cây)</t>
  </si>
  <si>
    <t>I95-VTC01-118</t>
  </si>
  <si>
    <t>L63X63X6</t>
  </si>
  <si>
    <t>I95-VTC01-119</t>
  </si>
  <si>
    <t>I95-VTC01-120</t>
  </si>
  <si>
    <t>L150X90X9-12000L</t>
  </si>
  <si>
    <t>I95-VTC04-054</t>
  </si>
  <si>
    <t>STUD-RB12X200-REN M12X1.75- 38mm-SUS304</t>
  </si>
  <si>
    <t>I95-VTC04-055</t>
  </si>
  <si>
    <t>STUD-RB12X534-REN M12X1.75- 38mm-SUS309S</t>
  </si>
  <si>
    <t>I95-VPK-030</t>
  </si>
  <si>
    <t>BULONG MẠ KẼM NÓNG</t>
  </si>
  <si>
    <t>BOLT-M36X130-A193-B7-HDG</t>
  </si>
  <si>
    <t>A193B7-HDG</t>
  </si>
  <si>
    <t>I95-VPK-031</t>
  </si>
  <si>
    <t>NUT MẠ KẼM NÓNG</t>
  </si>
  <si>
    <t>NUT-M36-A194-7-HDG</t>
  </si>
  <si>
    <t>A194-7-HDG</t>
  </si>
  <si>
    <t>I95-VPK-032</t>
  </si>
  <si>
    <t>WASHER MẠ KẼM NÓNG</t>
  </si>
  <si>
    <t>WASHER-M36-F436M-HDG</t>
  </si>
  <si>
    <t>F436-HDG</t>
  </si>
  <si>
    <t>Current Ordered/Dự trù lần 11
(Ngày 26/12/2025)</t>
  </si>
  <si>
    <t>REV11-IBS REV</t>
  </si>
  <si>
    <t>Thành Tiền
(Giá CIF)
26300VNĐ/USD</t>
  </si>
  <si>
    <t>GLOBAL ASIA MATERIAL CO., LIMITED</t>
  </si>
  <si>
    <t>PL6x2100x11000</t>
  </si>
  <si>
    <t>Cung cấp vật tư chính thép tấm của GLOBAL ASIA MATERIAL CO., LIMITED</t>
  </si>
  <si>
    <t>Chọn GLOBAL ASIA MATERIAL CO., LIMITED</t>
  </si>
  <si>
    <t>IBSHI-FENGYANG/2512-30</t>
  </si>
  <si>
    <t>ASME SA387/SA387M &amp; SA387_GR11CL2</t>
  </si>
  <si>
    <r>
      <rPr>
        <sz val="8"/>
        <rFont val="Arial"/>
        <family val="2"/>
      </rPr>
      <t>32       x   2000    x   12000</t>
    </r>
    <r>
      <rPr>
        <sz val="13"/>
        <rFont val="Times New Roman"/>
        <family val="1"/>
      </rPr>
      <t xml:space="preserve"> (6 tấm)</t>
    </r>
  </si>
  <si>
    <r>
      <rPr>
        <sz val="8"/>
        <rFont val="Arial"/>
        <family val="2"/>
      </rPr>
      <t>38       x   2000    x   12000</t>
    </r>
    <r>
      <rPr>
        <sz val="13"/>
        <rFont val="Times New Roman"/>
        <family val="1"/>
      </rPr>
      <t xml:space="preserve"> (!0 tấm)</t>
    </r>
  </si>
  <si>
    <t>DA95.T3VSA2025</t>
  </si>
  <si>
    <r>
      <rPr>
        <sz val="6.5"/>
        <rFont val="Cambria"/>
        <family val="1"/>
      </rPr>
      <t>Thanh ren M12X200 SUS304H</t>
    </r>
  </si>
  <si>
    <r>
      <rPr>
        <sz val="6.5"/>
        <rFont val="Cambria"/>
        <family val="1"/>
      </rPr>
      <t>Thanh ren M12X534 SUS309S</t>
    </r>
  </si>
  <si>
    <r>
      <rPr>
        <sz val="8"/>
        <rFont val="Calibri"/>
        <family val="2"/>
      </rPr>
      <t>Bulong M36x130</t>
    </r>
  </si>
  <si>
    <r>
      <rPr>
        <sz val="8"/>
        <rFont val="Calibri"/>
        <family val="2"/>
      </rPr>
      <t>Ecu M36</t>
    </r>
  </si>
  <si>
    <r>
      <rPr>
        <sz val="8"/>
        <rFont val="Calibri"/>
        <family val="2"/>
      </rPr>
      <t>Vòng đệm phẳng M36</t>
    </r>
  </si>
  <si>
    <r>
      <rPr>
        <sz val="6.5"/>
        <rFont val="Cambria"/>
        <family val="1"/>
      </rPr>
      <t>A193-B7-HDG</t>
    </r>
  </si>
  <si>
    <r>
      <rPr>
        <sz val="6.5"/>
        <rFont val="Cambria"/>
        <family val="1"/>
      </rPr>
      <t>A194-2H-HDG</t>
    </r>
  </si>
  <si>
    <r>
      <rPr>
        <sz val="6.5"/>
        <rFont val="Cambria"/>
        <family val="1"/>
      </rPr>
      <t>F436 HDG</t>
    </r>
  </si>
  <si>
    <r>
      <rPr>
        <sz val="6.5"/>
        <rFont val="Calibri"/>
        <family val="2"/>
      </rPr>
      <t>JIS G4303-SUS304</t>
    </r>
  </si>
  <si>
    <r>
      <rPr>
        <sz val="6.5"/>
        <rFont val="Calibri"/>
        <family val="2"/>
      </rPr>
      <t>SUS309S</t>
    </r>
  </si>
  <si>
    <r>
      <t xml:space="preserve">Khối lượng dự kiến giao (Kg )/ </t>
    </r>
    <r>
      <rPr>
        <b/>
        <i/>
        <sz val="16"/>
        <color theme="1"/>
        <rFont val="Times New Roman"/>
        <family val="1"/>
      </rPr>
      <t>Estimated weight (Kg):</t>
    </r>
  </si>
  <si>
    <r>
      <t xml:space="preserve">Tiến độ/ </t>
    </r>
    <r>
      <rPr>
        <b/>
        <i/>
        <sz val="16"/>
        <color theme="1"/>
        <rFont val="Times New Roman"/>
        <family val="1"/>
      </rPr>
      <t>Schedule</t>
    </r>
  </si>
  <si>
    <r>
      <t xml:space="preserve">Yêu cầu kỹ thuật: Tham chiếu các tài liệu đính kèm/ </t>
    </r>
    <r>
      <rPr>
        <b/>
        <i/>
        <sz val="16"/>
        <color theme="1"/>
        <rFont val="Times New Roman"/>
        <family val="1"/>
      </rPr>
      <t>Technical requirement – refer to document attached</t>
    </r>
  </si>
  <si>
    <t>Chọn mua VSAN</t>
  </si>
  <si>
    <t>Cung cấp vật tư keo dính chống cháy chịu nhiệt</t>
  </si>
  <si>
    <t>Lựa chọn</t>
  </si>
  <si>
    <t xml:space="preserve">HIGH TEMPERATURE ADHESIVE -20 ĐỘ C ĐẾN 1250 ĐỘ C  </t>
  </si>
  <si>
    <t>Ghi chú: PTM tiến hàng mua sắm để đảm bảo tiến độ</t>
  </si>
  <si>
    <t>Thành Tiền
(Chưa có VAT)</t>
  </si>
  <si>
    <t>95.T4/HĐKT-2025/IBS-VSAN</t>
  </si>
  <si>
    <t>Cung cấp vật tư vít FUJIMOTO SANGYO VIETNAM CO., LTD</t>
  </si>
  <si>
    <t>FUJIMOTO SANGYO VIETNAM CO., LTD</t>
  </si>
  <si>
    <t>VSAN/ HOÀNG HÀ</t>
  </si>
  <si>
    <t>Số lượng mua
(Cái)</t>
  </si>
  <si>
    <t>Số lượng
(PR)
(Cái(</t>
  </si>
  <si>
    <t>Vít tự khoan đầu lục giác 
6.3x38
Din7504K . Mạ Dacromet</t>
  </si>
  <si>
    <t>FSV-IBS-260106</t>
  </si>
  <si>
    <t>IPC</t>
  </si>
  <si>
    <t>2212-2025/HĐKT/NH-IBS</t>
  </si>
  <si>
    <t xml:space="preserve"> 0601-2026/HĐKT/NH-IBS</t>
  </si>
  <si>
    <t>Thép U200*80*7,5*11*12000 (6 cây)</t>
  </si>
  <si>
    <t>Thép V150*150*12*12000 ( 7 cây)</t>
  </si>
  <si>
    <t>Thép tròn D14*6000 ( 1 cây)</t>
  </si>
  <si>
    <t>Thép V63*63*6*6000 (6 cây)</t>
  </si>
  <si>
    <t>Thép V150*150*10*12000 (2 cây)</t>
  </si>
  <si>
    <t xml:space="preserve">
Thép U150*75*6,5*10*12000 (2 cây)</t>
  </si>
  <si>
    <t>I95-0701/HN-IBS</t>
  </si>
  <si>
    <t>Thép 6x2000x9200 SS400 = 2 Tấm</t>
  </si>
  <si>
    <t>Thép 6x2000x11150 SS400 = 55 Tấm</t>
  </si>
  <si>
    <t>Thép 6x2000x11450 SS400 = 1 Tấm</t>
  </si>
  <si>
    <t>Thép 6x2000x12000 SS400 = 23 Tấm</t>
  </si>
  <si>
    <t>Thép 6x2000x12300 SS400 = 9 Tấm</t>
  </si>
  <si>
    <t>Thép tấm 12x2000x12000 SS400 = 1 Tấm</t>
  </si>
  <si>
    <t>Thép tấm 20x2000x12000 SS400 = 1 Tấm</t>
  </si>
  <si>
    <t>Thép tấm 5x2000x12000 SS400 = 13 Tấm</t>
  </si>
  <si>
    <t>Thép tấm 3x1500x6000 SS400 = 1.5 Tấm</t>
  </si>
  <si>
    <t>Thép tấm 14x2000x12000 SS400 = 4.5 Tấm</t>
  </si>
  <si>
    <t>SS40</t>
  </si>
  <si>
    <t>07012026-01/IPCEX-IBS</t>
  </si>
  <si>
    <t>L130x130x9x12000</t>
  </si>
  <si>
    <t>I95-VTC01-102</t>
  </si>
  <si>
    <t>LƯỚI DẬP GIÃN DÀY 1.2, 
MẮT LƯỚI 17X34-mạ kẽm- MUA THEO LIST</t>
  </si>
  <si>
    <t>EXPANDED_METAL_3/4"_#16_FLATTENED</t>
  </si>
  <si>
    <t>SS400-MẠ KẼM</t>
  </si>
  <si>
    <t>IBSHI-FENGYANG/2512-09</t>
  </si>
  <si>
    <t>SIZE: PL2X1220X2440MM
STANDARD: JIS G4312
GRADE: SUH409</t>
  </si>
  <si>
    <t>Lưới kéo giãn 1.2x1219x1632</t>
  </si>
  <si>
    <t>Lưới kéo giãn 1.2x1219x2337</t>
  </si>
  <si>
    <t>Lưới kéo giãn 1.2x1219x2438</t>
  </si>
  <si>
    <t>Lưới kéo giãn 1.2x1219x2750</t>
  </si>
  <si>
    <t>Lưới kéo giãn 1.2x1219x2850</t>
  </si>
  <si>
    <t>Lưới kéo giãn 1.2x1219x3120</t>
  </si>
  <si>
    <t>Chọn XALACO</t>
  </si>
  <si>
    <t>Số lượng Mua
(Tấm)</t>
  </si>
  <si>
    <t>Cung cấp vật tư chính kéo giãn của XALACO</t>
  </si>
  <si>
    <t>Thép V75*75*6*12000 *56 cây)</t>
  </si>
  <si>
    <t>I95-VTC01-121</t>
  </si>
  <si>
    <t>TÔN TẤM CẮT BƯỚC STACK</t>
  </si>
  <si>
    <t>PL8X1500X4600</t>
  </si>
  <si>
    <t>I95-VPK-033</t>
  </si>
  <si>
    <t>VÍT TỰ KHOAN M4.8X22-DIN7504K-GALV</t>
  </si>
  <si>
    <t>I95-VPK-034</t>
  </si>
  <si>
    <t>bulong-%C min 0.04%</t>
  </si>
  <si>
    <t>BOLT-1"x6"LG(1B+1N+2W)-A193B8</t>
  </si>
  <si>
    <t>A193B8</t>
  </si>
  <si>
    <t>BỘ</t>
  </si>
  <si>
    <t>I95-VPK-035</t>
  </si>
  <si>
    <t>bulong không mạ</t>
  </si>
  <si>
    <t>BOLT-1/2"x 1 3/8"LG-A325-BLACK</t>
  </si>
  <si>
    <t>A325</t>
  </si>
  <si>
    <t>I95-VPK-036</t>
  </si>
  <si>
    <t>bulong mạ kẽm nóng</t>
  </si>
  <si>
    <t>BOLT-1/2"x1 1/2"-A325-HDG</t>
  </si>
  <si>
    <t>A325-HDG</t>
  </si>
  <si>
    <t>I95-VPK-037</t>
  </si>
  <si>
    <t>BOLT-1/2"x1 1/2"LG-A307(1B+1N+1W)-HDG</t>
  </si>
  <si>
    <t>I95-VPK-038</t>
  </si>
  <si>
    <t>BOLT-1/2"x1 3/4"LG-A307(1B+1N+1W)-HDG</t>
  </si>
  <si>
    <t>I95-VPK-039</t>
  </si>
  <si>
    <t>BOLT-1/2"x3 1/4"LG(1B+1N+1W)-A307-HDG</t>
  </si>
  <si>
    <t>I95-VPK-040</t>
  </si>
  <si>
    <t>BOLT-1/2"x3 1/4"LG-A307(1B+1N+1W)-HDG</t>
  </si>
  <si>
    <t>I95-VPK-041</t>
  </si>
  <si>
    <t>bulong-thép không rỉ</t>
  </si>
  <si>
    <t>BOLT-3/4" x 2"LG-A193-A479-TP310S</t>
  </si>
  <si>
    <t>A193-A479-TP310S</t>
  </si>
  <si>
    <t>I95-VPK-042</t>
  </si>
  <si>
    <t>BOLT-3/4"x 1 3/4"LG-A307-BLACK</t>
  </si>
  <si>
    <t>I95-VPK-043</t>
  </si>
  <si>
    <t>BOLT-3/4"x 1 3/4"LG-A325-BLACK</t>
  </si>
  <si>
    <t>I95-VPK-044</t>
  </si>
  <si>
    <t>BOLT-3/4"x 2 1/2"LG-A325-HDG</t>
  </si>
  <si>
    <t>I95-VPK-045</t>
  </si>
  <si>
    <t>BOLT-3/4"x 2"LG-A193-A479-TP309S</t>
  </si>
  <si>
    <t>A193-A479-TP309S</t>
  </si>
  <si>
    <t>I95-VPK-046</t>
  </si>
  <si>
    <t>BOLT-3/4"x 2"LG-A193-A479-TP310S</t>
  </si>
  <si>
    <t>I95-VPK-047</t>
  </si>
  <si>
    <t>BOLT-3/4"x 2"LG-A193B8</t>
  </si>
  <si>
    <t>I95-VPK-048</t>
  </si>
  <si>
    <t>BOLT-3/4"x 2"LG-A325-HDG</t>
  </si>
  <si>
    <t>I95-VPK-049</t>
  </si>
  <si>
    <t>BOLT-3/4"x1 1/2"LG-A307-BLACK</t>
  </si>
  <si>
    <t>I95-VPK-050</t>
  </si>
  <si>
    <t>BOLT-3/4"x1 3/4"LG-A307-BLACK</t>
  </si>
  <si>
    <t>I95-VPK-051</t>
  </si>
  <si>
    <t>BOLT-3/4"x2 1/2"LG(1B+1N+2W)-A325N-HDG</t>
  </si>
  <si>
    <t>I95-VPK-052</t>
  </si>
  <si>
    <t>BOLT-3/4"x2"LG-A307-BLACK</t>
  </si>
  <si>
    <t>I95-VPK-053</t>
  </si>
  <si>
    <t>BOLT-3/4"x3 3/4"LG(1B+1N+2W)-A25N-HDG</t>
  </si>
  <si>
    <t>I95-VPK-054</t>
  </si>
  <si>
    <t>BOLT-3/8"x1 1/2"LG(1B+1N+2W)-A307-HDG</t>
  </si>
  <si>
    <t>I95-VPK-055</t>
  </si>
  <si>
    <t>bulong mạ kẽm nóng( TW LÀ ĐỆM VÁT)</t>
  </si>
  <si>
    <t>BOLT-5/8"x1 3/4"LG(1B+1N+1W+1TW)-A325N-HDG</t>
  </si>
  <si>
    <t>I95-VPK-056</t>
  </si>
  <si>
    <t>BOLT-5/8"x1 3/4"LG(1B+1N+2W)-A325N-HDG</t>
  </si>
  <si>
    <t>I95-VPK-057</t>
  </si>
  <si>
    <t>BOLT-5/8"x2 1/4"LG(1B+1N+1W+1TW)-A325N-HDG</t>
  </si>
  <si>
    <t>I95-VPK-058</t>
  </si>
  <si>
    <t>BOLT-5/8"x2 1/4"LG(1B+1N+2W)-A325N-HDG</t>
  </si>
  <si>
    <t>I95-VPK-059</t>
  </si>
  <si>
    <t>BOLT-5/8"x2"LG(1B+1N+1W+1TW)-A325N-HDG</t>
  </si>
  <si>
    <t>I95-VPK-060</t>
  </si>
  <si>
    <t>BOLT-5/8"x2"LG(1B+1N+2W)-A325N-HDG</t>
  </si>
  <si>
    <t>I95-VPK-061</t>
  </si>
  <si>
    <t>BOLT-5/8"x3 1/4"LG(1B+1N+2W)-A325N-HDG</t>
  </si>
  <si>
    <t>I95-VPK-062</t>
  </si>
  <si>
    <t>BOLT-5/8"x3 3/4"LG(1B+1N+2W)-A325N-HDG</t>
  </si>
  <si>
    <t>I95-VPK-063</t>
  </si>
  <si>
    <t>BOLT-5/8"x3"LG(1B+1N+2W)-A325N-HDG</t>
  </si>
  <si>
    <t>I95-VPK-064</t>
  </si>
  <si>
    <t>BOLT-5/8"x4 1/4"LG(1B+1N+2W)-A325N-HDG</t>
  </si>
  <si>
    <t>I95-VPK-065</t>
  </si>
  <si>
    <t>BOLT-5/8"x4"LG(1B+1N+2W)-A325N-HDG</t>
  </si>
  <si>
    <t>I95-VPK-066</t>
  </si>
  <si>
    <t>BOLT-7/8"x2 1/2"LG(1B+1DN+2HW)A325N-HDG</t>
  </si>
  <si>
    <t>I95-VPK-067</t>
  </si>
  <si>
    <t>BOLT-7/8"x2 1/2"LG(1B+1N+1W+1TW)-A325N-HDG</t>
  </si>
  <si>
    <t>I95-VPK-068</t>
  </si>
  <si>
    <t>BOLT-7/8"x2 1/2"LG(1B+1N+2W)-A325N-HDG</t>
  </si>
  <si>
    <t>I95-VPK-069</t>
  </si>
  <si>
    <t>BOLT-7/8"x2 1/4"LG(1B+1DN+2HW)A325N-HDG</t>
  </si>
  <si>
    <t>I95-VPK-070</t>
  </si>
  <si>
    <t>BOLT-7/8"x2 1/4"LG(1B+1N+1W)-A193B8</t>
  </si>
  <si>
    <t>I95-VPK-071</t>
  </si>
  <si>
    <t>BOLT-7/8"x2 1/4"LG(1B+1N+1W+1TW)-A325N-HDG</t>
  </si>
  <si>
    <t>I95-VPK-072</t>
  </si>
  <si>
    <t>BOLT-7/8"x2 1/4"LG(1B+1N+2W)-A325N-HDG</t>
  </si>
  <si>
    <t>I95-VPK-073</t>
  </si>
  <si>
    <t>BOLT-7/8"x2 3/4"LG(1B+1N+2W)-A325N-HDG</t>
  </si>
  <si>
    <t>I95-VPK-074</t>
  </si>
  <si>
    <t>BOLT-7/8"x2"LG(1B+1N+2W)-A325N-HDG</t>
  </si>
  <si>
    <t>I95-VPK-075</t>
  </si>
  <si>
    <t>BOLT-7/8"x3 1/2"LG(1B+1N+2W)-A325N-HDG</t>
  </si>
  <si>
    <t>I95-VPK-076</t>
  </si>
  <si>
    <t>BOLT-7/8"x3 1/4"LG(1B+1N+2W)-A325N-HDG</t>
  </si>
  <si>
    <t>I95-VPK-077</t>
  </si>
  <si>
    <t>BOLT-7/8"x3 1/4"LG(1B+1N+2W)-F1852-HDG</t>
  </si>
  <si>
    <t>I95-VPK-078</t>
  </si>
  <si>
    <t>BOLT-7/8"x3 3/4"LG(1B+1N+2W)-A325N-HDG</t>
  </si>
  <si>
    <t>I95-VPK-079</t>
  </si>
  <si>
    <t>BOLT-7/8"x3"LG(1B+1N+2W)-A325N-HDG</t>
  </si>
  <si>
    <t>I95-VPK-080</t>
  </si>
  <si>
    <t>BOLT-7/8"x3"LG(1B+1N+2W)-F1852-HDG</t>
  </si>
  <si>
    <t>I95-VPK-081</t>
  </si>
  <si>
    <t>BOLT-7/8"x4"LG(1B+1N+2W)-A325N-HDG</t>
  </si>
  <si>
    <t>I95-VPK-082</t>
  </si>
  <si>
    <t>nut-không mạ</t>
  </si>
  <si>
    <t>NUT-1/2"-A563-BLACK</t>
  </si>
  <si>
    <t>A563</t>
  </si>
  <si>
    <t>I95-VPK-083</t>
  </si>
  <si>
    <t>NUT-MẠ KẼM NÓNG</t>
  </si>
  <si>
    <t>NUT-1/2"-A563DH-HDG</t>
  </si>
  <si>
    <t>A563DH-HDG</t>
  </si>
  <si>
    <t>I95-VPK-084</t>
  </si>
  <si>
    <t>nut</t>
  </si>
  <si>
    <t>NUT-3/4"-A194-A479-TP309S</t>
  </si>
  <si>
    <t>A194-A479-TP309S</t>
  </si>
  <si>
    <t>I95-VPK-085</t>
  </si>
  <si>
    <t>NUT-3/4"-A194-A479-TP310S</t>
  </si>
  <si>
    <t>A194-A479-TP310S</t>
  </si>
  <si>
    <t>I95-VPK-086</t>
  </si>
  <si>
    <t>NUT-3/4"-A194-GR8</t>
  </si>
  <si>
    <t>I95-VPK-087</t>
  </si>
  <si>
    <t>NUT-3/4"-A563-HDG</t>
  </si>
  <si>
    <t>A563-HDG</t>
  </si>
  <si>
    <t>I95-VPK-088</t>
  </si>
  <si>
    <t>WASHER-KHÔNG MẠ</t>
  </si>
  <si>
    <t>WASHER-1/2"-F436-BLACK</t>
  </si>
  <si>
    <t>F436</t>
  </si>
  <si>
    <t>I95-VPK-089</t>
  </si>
  <si>
    <t>WASHER-MẠ KẼM NÓNG</t>
  </si>
  <si>
    <t>WASHER-1/2"-F436-HDG</t>
  </si>
  <si>
    <t>I95-VPK-090</t>
  </si>
  <si>
    <t>WASHER-%C MIN 0.04%</t>
  </si>
  <si>
    <t>WASHER-3/4"-A240-TP304</t>
  </si>
  <si>
    <t>A240-TP304</t>
  </si>
  <si>
    <t>I95-VPK-091</t>
  </si>
  <si>
    <t>WASHER</t>
  </si>
  <si>
    <t>WASHER-3/4"-A240-TP309S</t>
  </si>
  <si>
    <t>A240-TP309S</t>
  </si>
  <si>
    <t>I95-VPK-092</t>
  </si>
  <si>
    <t>WASHER-3/4"-A240-TP310S</t>
  </si>
  <si>
    <t>A240-TP310S</t>
  </si>
  <si>
    <t>I95-VPK-093</t>
  </si>
  <si>
    <t>WASHER-3/4"-F436-HDG</t>
  </si>
  <si>
    <t>I95-VPK-094</t>
  </si>
  <si>
    <t>Thanh ren-%C min 0.04%</t>
  </si>
  <si>
    <t>STUD BOLT FULL THREAD-5/8"DIAx7 1/4"LG( 1 STUD+2 NUT)-A193B8</t>
  </si>
  <si>
    <t>I95-VPK-095</t>
  </si>
  <si>
    <t>VÍT TỰ KHOAN M6.3X25-DIN7504K-SUS410</t>
  </si>
  <si>
    <t>SUS410</t>
  </si>
  <si>
    <t>Current Ordered/Dự trù lần 12
(Ngày 13/1/2026)</t>
  </si>
  <si>
    <t>REV12-IBS REV</t>
  </si>
  <si>
    <t>A193B8/A194-8/A240-304</t>
  </si>
  <si>
    <t>A307-A563-F436</t>
  </si>
  <si>
    <t>A325N/A563/F436</t>
  </si>
  <si>
    <t>A307/A563/F436</t>
  </si>
  <si>
    <t>F1852/A563/F436</t>
  </si>
  <si>
    <t>A193B8/A194-8</t>
  </si>
  <si>
    <t>Thép tấm 12x2000x12000 SS400</t>
  </si>
  <si>
    <t>Thép tấm 8x1500x4600 SS400</t>
  </si>
  <si>
    <t>Cung cấp vật tư chính thép đen Hùng Nguyên ngày 16-1-2026</t>
  </si>
  <si>
    <t>Thép tấm 12x2000x12000 SS400 (1 tấm)</t>
  </si>
  <si>
    <t>Thép tấm 8x1500x4600 SS400 (3 tấm)</t>
  </si>
  <si>
    <t>16126/86</t>
  </si>
  <si>
    <t>07.1.2026/APEC-IBS</t>
  </si>
  <si>
    <t>PL20x2000x12000mm  (4 tấm)</t>
  </si>
  <si>
    <t>PL65X2000X1000</t>
  </si>
  <si>
    <t>Đơn giá CIF (USD/KG)</t>
  </si>
  <si>
    <t>Ghi chú:  Tiếp tục công tác mua sắm để đảm báo tiến độ.</t>
  </si>
  <si>
    <t>Cung cấp vật tư chính thép đen GLOBAL ngày 16-1</t>
  </si>
  <si>
    <t>IBS-FY260115</t>
  </si>
  <si>
    <t>Thép ống đen 88,9 x 5,5 x 6.000 mm ( 2 cây)</t>
  </si>
  <si>
    <t>Thép ống đen 48,3 x 3,68 x 6.000 mm (664 cây)</t>
  </si>
  <si>
    <t>Thép ống đen 48,3 x 5,08 x 6.000 mm (358 cây)</t>
  </si>
  <si>
    <t>I95-VTC01-122</t>
  </si>
  <si>
    <t>I95-VTC01-123</t>
  </si>
  <si>
    <t>C75X40X5X7-12000L</t>
  </si>
  <si>
    <t>I95-VTC01-124</t>
  </si>
  <si>
    <t>thép xoắn</t>
  </si>
  <si>
    <t>THÉP XOẮN XÂY DỰNG_D19-11800L</t>
  </si>
  <si>
    <t>I95-VTC01-125</t>
  </si>
  <si>
    <t>RB16-6000L</t>
  </si>
  <si>
    <t>I95-VTC02-043</t>
  </si>
  <si>
    <t>THÉP ỐNG(% C min 0.04%)</t>
  </si>
  <si>
    <t>TUBING 3/8"OD x 0.035" min Wall( CHS 9.525X0.89mm)-6000L</t>
  </si>
  <si>
    <t>I95-VPK-096</t>
  </si>
  <si>
    <t>Bộ u bolt-mạ kẽm-xem bản vẽ</t>
  </si>
  <si>
    <t>UBOLT_DN40_M10(4N+2W)</t>
  </si>
  <si>
    <t>SS400-GALV</t>
  </si>
  <si>
    <t>I95-VPK-097</t>
  </si>
  <si>
    <t>WASHER M16-ISO7089-140HV-HDG</t>
  </si>
  <si>
    <t>ISO7089</t>
  </si>
  <si>
    <t>I95-VPK-098</t>
  </si>
  <si>
    <t>NUT M16-ISO4032-HDG</t>
  </si>
  <si>
    <t>ISO4032</t>
  </si>
  <si>
    <t>I95-VPK-099</t>
  </si>
  <si>
    <t>lò so xem bản vẽ</t>
  </si>
  <si>
    <t>LÒ SO SPRING_D3</t>
  </si>
  <si>
    <t>I95-VPK-100</t>
  </si>
  <si>
    <t>KEO DÁN GIOĂNG-XEM ẢNH ĐÍNH KÈM</t>
  </si>
  <si>
    <t>HIGH TEMPERATURE ADHESIVE RED SILICONE 650 ĐỘ F</t>
  </si>
  <si>
    <t>RED SILICONE</t>
  </si>
  <si>
    <t>I95-VPK-101</t>
  </si>
  <si>
    <t>PHỤ KIỆN ỐNG</t>
  </si>
  <si>
    <t>SINGLE LINER CLAMP, TECHLINE TLG6-1SSN</t>
  </si>
  <si>
    <t>316SS</t>
  </si>
  <si>
    <t>I95-VPK-102</t>
  </si>
  <si>
    <t>DOUBLE LINER CLAMP, TECHLINE TLG6-2SSB</t>
  </si>
  <si>
    <t>I95-VPK-103</t>
  </si>
  <si>
    <t>TRIPLE LINER CLAMP, TECHLINE TLG6-3SSB</t>
  </si>
  <si>
    <t>I95-VDK-004</t>
  </si>
  <si>
    <t>I95-VDK-005</t>
  </si>
  <si>
    <t>H100X100X6X8-12000L</t>
  </si>
  <si>
    <t>I95-VDK-006</t>
  </si>
  <si>
    <t>H125X125X6.5X9-12000L</t>
  </si>
  <si>
    <t>I95-VDK-007</t>
  </si>
  <si>
    <t>I95-VDK-008</t>
  </si>
  <si>
    <t>H150X75X5X7-12000L</t>
  </si>
  <si>
    <t>I95-VDK-009</t>
  </si>
  <si>
    <t>I95-VDK-010</t>
  </si>
  <si>
    <t>I95-VDK-011</t>
  </si>
  <si>
    <t>L50X50X4-6000L</t>
  </si>
  <si>
    <t>I95-VDK-012</t>
  </si>
  <si>
    <t>L60X60X5-6000L</t>
  </si>
  <si>
    <t>I95-VDK-014</t>
  </si>
  <si>
    <t>Thép tấm</t>
  </si>
  <si>
    <t>I95-VDK-015</t>
  </si>
  <si>
    <t>PL20X2000X2000</t>
  </si>
  <si>
    <t>I95-VDK-017</t>
  </si>
  <si>
    <t>I95-VDK-018</t>
  </si>
  <si>
    <t>I95-VDK-019</t>
  </si>
  <si>
    <t>bulong-mạ kẽm</t>
  </si>
  <si>
    <t>BOLT-M12x40-ISO4017/ISO4032(1B+1N)</t>
  </si>
  <si>
    <t>8.8-GALV</t>
  </si>
  <si>
    <t>I95-VDK-020</t>
  </si>
  <si>
    <t>BOLT-M16x50-ISO4017/ISO4032(1B+1N)</t>
  </si>
  <si>
    <t>I95-VDK-021</t>
  </si>
  <si>
    <t>BOLT-M16X60-ISO4017/ISO4032(1B+1N)</t>
  </si>
  <si>
    <t>I95-VDK-022</t>
  </si>
  <si>
    <t>BOLT-M16X90-ISO4017/ISO4032(1B+1N)</t>
  </si>
  <si>
    <t>I95-VDK-023</t>
  </si>
  <si>
    <t>đai chằng</t>
  </si>
  <si>
    <t>dây Polyme belt 32</t>
  </si>
  <si>
    <t>Polyme belt 32</t>
  </si>
  <si>
    <t>I95-VDK-024</t>
  </si>
  <si>
    <t>khóa đai</t>
  </si>
  <si>
    <t>Khóa cho dây Polyme belt 32</t>
  </si>
  <si>
    <t>Thép</t>
  </si>
  <si>
    <t>I95-VDK-025</t>
  </si>
  <si>
    <t>dây cáp vải  rộng 50</t>
  </si>
  <si>
    <t>cáp vải rộng 50</t>
  </si>
  <si>
    <t>I95-VDK-026</t>
  </si>
  <si>
    <t>Khóa cho dây cáp vải 50</t>
  </si>
  <si>
    <t>I95-VDK-027</t>
  </si>
  <si>
    <t>bạt da chống nước</t>
  </si>
  <si>
    <t>bạt da 2 lớp chống nước, khuyên cách nhau 500-mua theo bản vẽ</t>
  </si>
  <si>
    <t>PVC-nhựa</t>
  </si>
  <si>
    <t>I95-VDK-028</t>
  </si>
  <si>
    <t>dây thừng D6-8</t>
  </si>
  <si>
    <t>I95-VDK-029</t>
  </si>
  <si>
    <t>tấm nhựa lót kiện</t>
  </si>
  <si>
    <t>nhựa 5x1220x2440</t>
  </si>
  <si>
    <t>nhựa</t>
  </si>
  <si>
    <t>tấm</t>
  </si>
  <si>
    <t>I95-VDK-030</t>
  </si>
  <si>
    <t>cuộn xốp lót kiện</t>
  </si>
  <si>
    <t>cuộn xốp lót</t>
  </si>
  <si>
    <t>cuộn</t>
  </si>
  <si>
    <t>I95-VDK-031</t>
  </si>
  <si>
    <t>VÍT TỰ KHOAN BẮT SHIPING MARK</t>
  </si>
  <si>
    <t>VÍT TỰ KHOAN M5X20-MẠ KẼM</t>
  </si>
  <si>
    <t>STEEL</t>
  </si>
  <si>
    <t>Current Ordered/Dự trù lần 13
(Ngày 21/1/2026)</t>
  </si>
  <si>
    <t>REV13-IBS REV</t>
  </si>
  <si>
    <t>REV13-IBS REV-KHÁCH HÀNG ĐỒNG Ý NHIỆT ĐỘ THẤP</t>
  </si>
  <si>
    <t>Đợi Thiết kế phải hồi khách hàng</t>
  </si>
  <si>
    <t>FUJITOMO</t>
  </si>
  <si>
    <t>GRATING 32X5-KHÔNG RĂNG CƯA-MUA THEO BẢN VẼ</t>
  </si>
  <si>
    <t>GRATING 32X5-KHÔNG RĂNG CƯA-MẠ KẼM NÓNG</t>
  </si>
  <si>
    <t>GRATING 44X5-KHÔNG RĂNG CƯA-MUA THEO BẢN VẼ</t>
  </si>
  <si>
    <t>GRATING 44X5-KHÔNG RĂNG CƯA-MẠ KẼM NÓNG</t>
  </si>
  <si>
    <t>I95-VTC03-003</t>
  </si>
  <si>
    <t>GRATING 32X5-CÓ RĂNG CƯA-MUA THEO BẢN VẼ</t>
  </si>
  <si>
    <t>GRATING 32X5-CÓ RĂNG CƯA-MẠ KẼM NÓNG</t>
  </si>
  <si>
    <t>I95-VTC03-004</t>
  </si>
  <si>
    <t>GRATING 44X5-CÓ RĂNG CƯA-MUA THEO BẢN VẼ</t>
  </si>
  <si>
    <t>GRATING 44X5-CÓ RĂNG CƯA-MẠ KẼM NÓNG</t>
  </si>
  <si>
    <t>KHÁCH HÀNG ĐANG REV, PKT SẼ IN ĐÓNG DẤU BẢN CỨNG/ Vì liên quan đến tiến độ/ cần nóte cái nào cần trước</t>
  </si>
  <si>
    <t>Thép mạKẽm nhúng nóng 5.5x22
Vít tự khoan đầu lục giác
Theo thông số kèm theo</t>
  </si>
  <si>
    <t>bolt full thread</t>
  </si>
  <si>
    <t>bolt full thread / 310S</t>
  </si>
  <si>
    <t>310S</t>
  </si>
  <si>
    <t>bản vẽ</t>
  </si>
  <si>
    <t>310S/ bản vẽ</t>
  </si>
  <si>
    <t>Thép ống đen 60,3 x 3,96 x 6.000 mm</t>
  </si>
  <si>
    <t>15.727,27</t>
  </si>
  <si>
    <t>15.454,55</t>
  </si>
  <si>
    <t>Cung cấp vật tư chính thép ống ngày 23-1-2026</t>
  </si>
  <si>
    <t>2201/2026/QTP-IBS</t>
  </si>
  <si>
    <t xml:space="preserve">Hàng tòn dự án </t>
  </si>
  <si>
    <t>Trần Toàn</t>
  </si>
  <si>
    <t>I95-VPK-104</t>
  </si>
  <si>
    <t>BOLT-1 1/2"x4 1/4"LG-A193-B7-HDG</t>
  </si>
  <si>
    <t>A193-B7</t>
  </si>
  <si>
    <t>I95-VPK-105</t>
  </si>
  <si>
    <t>BULONG MẠ GEOMET</t>
  </si>
  <si>
    <t>BOLT-1 1/8"x4 1/2"LG(1B+1N+1W+1DTIW)-A490-GEOMET</t>
  </si>
  <si>
    <t>A490/A563/F436/F959</t>
  </si>
  <si>
    <t>I95-VPK-106</t>
  </si>
  <si>
    <t>BOLT-1 1/8"x4"LG(1B+1N+1W+1DTIW)-A490-GEOMET</t>
  </si>
  <si>
    <t>I95-VPK-107</t>
  </si>
  <si>
    <t>BOLT-3/4"x2 1/2"LG(1B+1N)-A193B7-HDG</t>
  </si>
  <si>
    <t>A193-B7/A194-7</t>
  </si>
  <si>
    <t>I95-VPK-108</t>
  </si>
  <si>
    <t>BOLT-3/4"x2 3/4"LG-FULL THREAD-A193B7-HDG</t>
  </si>
  <si>
    <t>I95-VPK-109</t>
  </si>
  <si>
    <t>BOLT-3/4"x3 1/2"LG(1B+1N)-A193B7-HDG</t>
  </si>
  <si>
    <t>I95-VPK-110</t>
  </si>
  <si>
    <t>BOLT-5/8"x1 3/4"LG-A193-B7-HDG</t>
  </si>
  <si>
    <t>I95-VPK-111</t>
  </si>
  <si>
    <t>BOLT-5/8"x3"LG(1B+1N)-A193B7-HDG</t>
  </si>
  <si>
    <t>I95-VPK-112</t>
  </si>
  <si>
    <t>BOLT-5/8"x3"LG-A193-B7-HDG</t>
  </si>
  <si>
    <t>I95-VPK-113</t>
  </si>
  <si>
    <t>NUT-1 1/2"-A194-2H-HDG</t>
  </si>
  <si>
    <t>A194-2H</t>
  </si>
  <si>
    <t>I95-VPK-114</t>
  </si>
  <si>
    <t>NUT-3/4"-A194GR7-HDG</t>
  </si>
  <si>
    <t>A194-7</t>
  </si>
  <si>
    <t>I95-VPK-115</t>
  </si>
  <si>
    <t>NUT-5/8"-A194-2H-HDG</t>
  </si>
  <si>
    <t>I95-VPK-116</t>
  </si>
  <si>
    <t>WASHER-1 1/2"x3"OD-F436-HDG</t>
  </si>
  <si>
    <t>I95-VPK-117</t>
  </si>
  <si>
    <t>WASHER-3/4"-SUS304</t>
  </si>
  <si>
    <t>I95-VPK-118</t>
  </si>
  <si>
    <t>GASKET</t>
  </si>
  <si>
    <t>2_1/2"_GASKET_#150_SORF-ASME B16.21</t>
  </si>
  <si>
    <t xml:space="preserve"> "Spitmaan" Style AF 120 
Non-Metallic Blue</t>
  </si>
  <si>
    <t>I95-VPK-119</t>
  </si>
  <si>
    <t>3"_GASKET_#150_SORF-ASME B16.21</t>
  </si>
  <si>
    <t>I95-VPK-120</t>
  </si>
  <si>
    <t>4"_GASKET_#150_SORF-ASME B16.21</t>
  </si>
  <si>
    <t>I95-VPK-121</t>
  </si>
  <si>
    <t>6"_GASKET_#150_SORF-ASME B16.21</t>
  </si>
  <si>
    <t>I95-VPK-122</t>
  </si>
  <si>
    <t>8"_GASKET_#150_SORF-ASME B16.21</t>
  </si>
  <si>
    <t>I95-VPK-123</t>
  </si>
  <si>
    <t>GASKET-XEM BẢN VẼ</t>
  </si>
  <si>
    <t>GASKET PL3XOD711XID635</t>
  </si>
  <si>
    <t>Current Ordered/Dự trù lần 14
(Ngày 24/1/2026)</t>
  </si>
  <si>
    <t>REV14-khách hàng hủy</t>
  </si>
  <si>
    <t>REV14-khách hàng bổ sung</t>
  </si>
  <si>
    <t>Kiên Dũng</t>
  </si>
  <si>
    <t>2_1/2"_GASKET_#150_SORF-ASME B16.21-THICK 3mm</t>
  </si>
  <si>
    <t>3"_GASKET_#150_SORF-ASME B16.21-THICK 3mm</t>
  </si>
  <si>
    <t>4"_GASKET_#150_SORF-ASME B16.21-THICK 3mm</t>
  </si>
  <si>
    <t>8"_GASKET_#150_SORF-ASME B16.21-THICK 3mm</t>
  </si>
  <si>
    <t>6"_GASKET_#150_SORF-ASME B16.21-THICK 3mm</t>
  </si>
  <si>
    <t>GASKET PL3 X OD711 X ID635</t>
  </si>
  <si>
    <t>Vật liệu: AF 120</t>
  </si>
  <si>
    <t>Cung cấp vật tư gasket Kiên Dũng 26-1-2026</t>
  </si>
  <si>
    <t>Cung cấp vật tư bạt đóng kiện Trần Toàn 26-1-2026</t>
  </si>
  <si>
    <t>I95-BAT-BC10 HÌNH CHỮ NHẬT12346 X  3761 = 2 Tấm</t>
  </si>
  <si>
    <t>I95-BAT-SC10A HÌNH CHỮ NHẬT26691 X  3761 = 2 Tấm</t>
  </si>
  <si>
    <t>I95-BAT-SC10C HÌNH CHỮ NHẬT26691 X  3761 = 2 Tấm</t>
  </si>
  <si>
    <t>I95-BAT-BC20 HÌNH CHỮ NHẬT13338 X  4994 = 2 Tấm</t>
  </si>
  <si>
    <t>I95-BAT-SC20A HÌNH CHỮ NHẬT30362 X  5038 = 2 Tấm</t>
  </si>
  <si>
    <t>I95-BAT-SC20C HÌNH CHỮ NHẬT30362 X  5038 = 2 Tấm</t>
  </si>
  <si>
    <t>I95-BAT-BC301 HÌNH CHỮ NHẬT12003 X  4072 = 2 Tấm</t>
  </si>
  <si>
    <t>I95-BAT-SC30A1 HÌNH CHỮ NHẬT29384 X  3919 = 2 Tấm</t>
  </si>
  <si>
    <t>I95-BAT-SC30C1 HÌNH CHỮ NHẬT29384 X  3919 = 2 Tấm</t>
  </si>
  <si>
    <t>I95-BAT-BC401 HÌNH CHỮ NHẬT11902 X  4126 = 2 Tấm</t>
  </si>
  <si>
    <t>I95-BAT-SC40A1 HÌNH CHỮ NHẬT29340 X  3926 = 2 Tấm</t>
  </si>
  <si>
    <t>I95-BAT-SC40C1 HÌNH CHỮ NHẬT29340 X  3926 = 2 Tấm</t>
  </si>
  <si>
    <t>I95-BAT-BC50 HÌNH CHỮ NHẬT11824 X  3430 = 2 Tấm</t>
  </si>
  <si>
    <t>I95-BAT-SC50A HÌNH CHỮ NHẬT29250 X  3430 = 2 Tấm</t>
  </si>
  <si>
    <t>I95-BAT-SC50C HÌNH CHỮ NHẬT29250 X  3430 = 2 Tấm</t>
  </si>
  <si>
    <t>I95-BAT-BC60 HÌNH CHỮ NHẬT11691 X  3738 = 2 Tấm</t>
  </si>
  <si>
    <t>I95-BAT-SC60A HÌNH CHỮ NHẬT29228 X  3985 = 2 Tấm</t>
  </si>
  <si>
    <t>I95-BAT-SC60C HÌNH CHỮ NHẬT29228 X  3985 = 2 Tấm</t>
  </si>
  <si>
    <t>I95-BAT-CC10 HÌNH CHỮ NHẬT12611 X  3366 = 2 Tấm</t>
  </si>
  <si>
    <t>I95-BAT-CC11 HÌNH CHỮ NHẬT12611 X  3459 = 2 Tấm</t>
  </si>
  <si>
    <t>I95-BAT-CC12 HÌNH CHỮ NHẬT12611 X  3817 = 2 Tấm</t>
  </si>
  <si>
    <t>I95-BAT-CC13 HÌNH CHỮ NHẬT12611 X  3598 = 2 Tấm</t>
  </si>
  <si>
    <t>I95-BAT-CC20 HÌNH CHỮ NHẬT13234 X  4284 = 2 Tấm</t>
  </si>
  <si>
    <t>I95-BAT-CC21 HÌNH CHỮ NHẬT12183 X  4061 = 2 Tấm</t>
  </si>
  <si>
    <t>I95-BAT-CC22 HÌNH CHỮ NHẬT12744 X  3300 = 2 Tấm</t>
  </si>
  <si>
    <t>I95-BAT-CC23 HÌNH CHỮ NHẬT12584 X  2875 = 2 Tấm</t>
  </si>
  <si>
    <t>I95-BAT-CC30 HÌNH CHỮ NHẬT11918 X  2873 = 2 Tấm</t>
  </si>
  <si>
    <t>I95-BAT-CC31 HÌNH CHỮ NHẬT11918 X  3075 = 2 Tấm</t>
  </si>
  <si>
    <t>I95-BAT-CC60 HÌNH CHỮ NHẬT11722 X  2827 = 2 Tấm</t>
  </si>
  <si>
    <t>I95-BAT-CC61 HÌNH CHỮ NHẬT11663 X  3090 = 2 Tấm</t>
  </si>
  <si>
    <t>I95-BAT-DW35A HÌNH CHỮ NHẬT4164 X  1133 = 2 Tấm</t>
  </si>
  <si>
    <t>I95-BAT-DW35B HÌNH CHỮ NHẬT4164 X  1133 = 2 Tấm</t>
  </si>
  <si>
    <t>I95-BAT-DW35C HÌNH CHỮ NHẬT4164 X  1133 = 2 Tấm</t>
  </si>
  <si>
    <t>I95-BAT-DW45A HÌNH CHỮ NHẬT4052 X  1042 = 2 Tấm</t>
  </si>
  <si>
    <t>I95-BAT-DW45B HÌNH CHỮ NHẬT4052 X  1042 = 2 Tấm</t>
  </si>
  <si>
    <t>I95-BAT-DW45C HÌNH CHỮ NHẬT4052 X  1042 = 2 Tấm</t>
  </si>
  <si>
    <t>I95-BAT-DW55A HÌNH CHỮ NHẬT3971 X  1043 = 2 Tấm</t>
  </si>
  <si>
    <t>I95-BAT-DW55B HÌNH CHỮ NHẬT3971 X  1043 = 2 Tấm</t>
  </si>
  <si>
    <t>I95-BAT-DW55C HÌNH CHỮ NHẬT3971 X  1043 = 2 Tấm</t>
  </si>
  <si>
    <t>I95-BAT-IFR1 HÌNH CHỮ NHẬT4489 X  9372 = 2 Tấm</t>
  </si>
  <si>
    <t>I95-BAT-IFR2 HÌNH CHỮ NHẬT4158 X  9520 = 2 Tấm</t>
  </si>
  <si>
    <t>I95-BAT-IFR3 HÌNH CHỮ NHẬT10548 X  4275 = 2 Tấm</t>
  </si>
  <si>
    <t>I95-BAT-IFR4 HÌNH CHỮ NHẬT27176 X  4834 = 2 Tấm</t>
  </si>
  <si>
    <t>I95-BAT-IFR5 HÌNH CHỮ NHẬT27176 X  4834 = 2 Tấm</t>
  </si>
  <si>
    <t>I95-BAT-IFR6 HÌNH CHỮ NHẬT9750 X  9750 = 2 Tấm</t>
  </si>
  <si>
    <t>I95-BAT-IFR7 HÌNH CHỮ NHẬT9750 X  4203 = 2 Tấm</t>
  </si>
  <si>
    <t>I95-BAT-IFR8 HÌNH CHỮ NHẬT10548 X  4275 = 2 Tấm</t>
  </si>
  <si>
    <t>I95-BAT-IFR9 HÌNH CHỮ NHẬT14250 X  3670 = 2 Tấm</t>
  </si>
  <si>
    <t>I95-BAT-IFR10 HÌNH CHỮ NHẬT21466 X  4300 = 2 Tấm</t>
  </si>
  <si>
    <t>I95-BAT-IFR11 HÌNH CHỮ NHẬT14250 X  3670 = 2 Tấm</t>
  </si>
  <si>
    <t>I95-BAT-IFR12 HÌNH CHỮ NHẬT21466 X  4300 = 2 Tấm</t>
  </si>
  <si>
    <t>I95-BAT-IFR13 HÌNH CHỮ NHẬT13317 X  5853 = 2 Tấm</t>
  </si>
  <si>
    <t>I95-BAT-IFR14 HÌNH CHỮ NHẬT12310 X  5120 = 2 Tấm</t>
  </si>
  <si>
    <t>I95-BAT-IFR15 HÌNH CHỮ NHẬT11721 X  3410 = 2 Tấm</t>
  </si>
  <si>
    <t>I95-BAT-IFR16 HÌNH CHỮ NHẬT11144 X  4383 = 2 Tấm</t>
  </si>
  <si>
    <t>I95-BAT-IFR17 HÌNH CHỮ NHẬT10963 X  5798 = 2 Tấm</t>
  </si>
  <si>
    <t>I95-BAT-IFR18 HÌNH CHỮ NHẬT11225 X  5131 = 2 Tấm</t>
  </si>
  <si>
    <t>I95-BAT-IFR19 HÌNH CHỮ NHẬT10080 X  4257 = 2 Tấm</t>
  </si>
  <si>
    <t>I95-BAT-IFR20 HÌNH CHỮ NHẬT10714 X  4899 = 2 Tấm</t>
  </si>
  <si>
    <t>I95-BAT-IFR21 HÌNH CHỮ NHẬT12778 X  5056 = 2 Tấm</t>
  </si>
  <si>
    <t>I95-BAT-IFR22 HÌNH CHỮ NHẬT9772 X  5607 = 2 Tấm</t>
  </si>
  <si>
    <t>I95-BAT-IFR23 HÌNH CHỮ NHẬT9772 X  5607 = 2 Tấm</t>
  </si>
  <si>
    <t>I95-BAT-IFR24 HÌNH CHỮ NHẬT11449 X  4161 = 2 Tấm</t>
  </si>
  <si>
    <t>I95-BAT-IFR25 HÌNH CHỮ NHẬT13451 X  4954 = 2 Tấm</t>
  </si>
  <si>
    <t>I95-BAT-BFR1 HÌNH CHỮ NHẬT14300 X  4350 = 2 Tấm</t>
  </si>
  <si>
    <t>I95-BAT-BFR2 HÌNH CHỮ NHẬT28300 X  5300 = 2 Tấm</t>
  </si>
  <si>
    <t>I95-BAT-BFR3 HÌNH CHỮ NHẬT14100 X  5500 = 2 Tấm</t>
  </si>
  <si>
    <t>I95-BAT-BFR4 HÌNH CHỮ NHẬT28300 X  5300 = 2 Tấm</t>
  </si>
  <si>
    <t>I95-BAT-BFR5 HÌNH CHỮ NHẬT13500 X  4450 = 2 Tấm</t>
  </si>
  <si>
    <t>I95-BAT-BFR6 HÌNH CHỮ NHẬT14800 X  4850 = 2 Tấm</t>
  </si>
  <si>
    <t>I95-BAT-BFR7 HÌNH CHỮ NHẬT13900 X  4850 = 2 Tấm</t>
  </si>
  <si>
    <t>I95-BAT-BFR8 HÌNH CHỮ NHẬT13900 X  5300 = 2 Tấm</t>
  </si>
  <si>
    <t>I95-BAT-BFR9 HÌNH CHỮ NHẬT13900 X  4300 = 2 Tấm</t>
  </si>
  <si>
    <t>I95-BAT-BFR10 HÌNH CHỮ NHẬT14100 X  4500 = 2 Tấm</t>
  </si>
  <si>
    <t>I95-BAT-RFR1  HÌNH CHỮ NHẬT14127 X  2631 = 2 Tấm</t>
  </si>
  <si>
    <t>I95-BAT-RFR2  HÌNH CHỮ NHẬT12982 X  2631 = 2 Tấm</t>
  </si>
  <si>
    <t>I95-BAT-RFR3  HÌNH CHỮ NHẬT25839 X  4426 = 2 Tấm</t>
  </si>
  <si>
    <t>I95-BAT-RFR4  HÌNH CHỮ NHẬT12982 X  2631 = 2 Tấm</t>
  </si>
  <si>
    <t>I95-BAT-RFR5  HÌNH CHỮ NHẬT25827 X  4414 = 2 Tấm</t>
  </si>
  <si>
    <t>I95-BAT-RFR6  HÌNH CHỮ NHẬT13055 X  3848 = 2 Tấm</t>
  </si>
  <si>
    <t>I95-BAT-RFR7  HÌNH CHỮ NHẬT12939 X  3616 = 2 Tấm</t>
  </si>
  <si>
    <t>I95-BAT-RFR8  HÌNH CHỮ NHẬT14129 X  2633 = 2 Tấm</t>
  </si>
  <si>
    <t>I95-BAT-RFR9  HÌNH CHỮ NHẬT14078 X  3836 = 2 Tấm</t>
  </si>
  <si>
    <t>I95-BAT-RFR10  HÌNH CHỮ NHẬT12009 X  4624 = 2 Tấm</t>
  </si>
  <si>
    <t>I95-BAT-RFR11  HÌNH CHỮ NHẬT13856 X  3614 = 2 Tấm</t>
  </si>
  <si>
    <t>I95-BAT-RFR12  HÌNH CHỮ NHẬT12055 X  4422 = 2 Tấm</t>
  </si>
  <si>
    <t>I95-BAT-RFR13  HÌNH CHỮ NHẬT12017 X  2540 = 2 Tấm</t>
  </si>
  <si>
    <t>I95-BAT-RFR14  HÌNH CHỮ NHẬT12017 X  3760 = 2 Tấm</t>
  </si>
  <si>
    <t>I95-BAT-RFR15  HÌNH CHỮ NHẬT12009 X  2532 = 2 Tấm</t>
  </si>
  <si>
    <t>I95-BAT-RFR16  HÌNH CHỮ NHẬT12009 X  3542 = 2 Tấm</t>
  </si>
  <si>
    <t>I95-BAT-RFR17  HÌNH CHỮ NHẬT5011 X  2602 = 2 Tấm</t>
  </si>
  <si>
    <t>I95-BAT-RFR18  HÌNH CHỮ NHẬT5011 X  2602 = 2 Tấm</t>
  </si>
  <si>
    <t>I95-BAT-RFR19  HÌNH CHỮ NHẬT4650 X  2602 = 2 Tấm</t>
  </si>
  <si>
    <t>Bạt I95 - BC10 ( 12346 X 3761 ) x 2 tấm</t>
  </si>
  <si>
    <t xml:space="preserve">Bạt I95 - SC10A ( 26691 x 3761 ) x 2 tấm </t>
  </si>
  <si>
    <t xml:space="preserve">Bạt I95 - SC10C ( 26691 x 3761 ) x 2 tấm </t>
  </si>
  <si>
    <t>Bạt I95 - BC20 ( 13338 X 4994 ) x 2 tấm</t>
  </si>
  <si>
    <t xml:space="preserve">Bạt I95 - SC20A ( 30362 x 5038 ) x 2 tấm </t>
  </si>
  <si>
    <t>Bạt I95 - SC20C ( 30362 x 5038 ) x 2 tấm</t>
  </si>
  <si>
    <t>Bạt I95 - BC301 ( 12003 x 4072 ) x 2 tấm</t>
  </si>
  <si>
    <t>Bạt I95 - SC30A1 ( 29384 x 3919 ) x 2 tấm</t>
  </si>
  <si>
    <t>Bạt I95 - SC30C1 ( 29384 x 3919 ) x 2 tấm</t>
  </si>
  <si>
    <t>Bạt I95 -BC401 ( 11902 x 4126 ) x 2 tấm</t>
  </si>
  <si>
    <t>Bạt I95 - SC40A1 ( 29340 x 3926 ) x 2 tấm</t>
  </si>
  <si>
    <t>Bạt I95 - SC40C1 ( 29340 x 3926 ) x 2 tấm</t>
  </si>
  <si>
    <t>Bạt I95 - BC50 ( 11824 x 3430 ) x 2 tấm</t>
  </si>
  <si>
    <t>Bạt I95 -SC50A ( 29250 x 3430 ) x 2 tấm</t>
  </si>
  <si>
    <t>Bạt I95 -SC50C ( 29250 x 3430 ) x 2 tấm</t>
  </si>
  <si>
    <t>Bạt I95 - BC60 ( 11691 x 3738 ) x 2 tấm</t>
  </si>
  <si>
    <t>Bạt I95 - SC60A ( 29228 x 3985 ) x 2 tấm</t>
  </si>
  <si>
    <t>Bạt I95 - SC60C ( 29228 x 3985 ) x 2 tấm</t>
  </si>
  <si>
    <t>Bạt I95 - CC10 ( 12611 x 3366 ) x 2 tấm</t>
  </si>
  <si>
    <t>Bạt I95 - CC11 ( 12611 x 3459 ) x 2 tấm</t>
  </si>
  <si>
    <t>Bạt I95 - CC12 ( 12611 x 3817 ) x 2 tấm</t>
  </si>
  <si>
    <t>Bạt I95 - CC13 ( 12611 x 3598 ) x 2 tấm</t>
  </si>
  <si>
    <t>Bạt I95 - CC20 ( 13234 x 4284 ) x 2 tấm</t>
  </si>
  <si>
    <t>Bạt I95 - CC21 ( 12183 x 4061 ) x 2 tấm</t>
  </si>
  <si>
    <t>Bạt I95 - CC22 ( 12744 x 3300 ) x 2 tấm</t>
  </si>
  <si>
    <t>Bạt I95 - CC23 ( 12584 x 2875 ) x 2 tấm</t>
  </si>
  <si>
    <t>Bạt I95 - CC30 ( 11918 x 2873 ) x 2 tấm</t>
  </si>
  <si>
    <t>Bạt I95 - CC31 ( 11918 x 3075 ) x 2 tấm</t>
  </si>
  <si>
    <t>Bạt I95 - CC60 ( 11722 x 2827 ) x 2 tấm</t>
  </si>
  <si>
    <t>Bạt I95 - CC61 ( 11663 x 3090 ) x 2 tấm</t>
  </si>
  <si>
    <t>Bạt I95 - DW35A ( 4164 x 1133 ) x 2 tấm</t>
  </si>
  <si>
    <t>Bạt I95 - DW35B ( 4164 x 1133 ) x 2 tấm</t>
  </si>
  <si>
    <t>Bạt I95 - DW35C ( 4164 x 1133 ) x 2 tấm</t>
  </si>
  <si>
    <t>Bạt I95 - DW45A ( 4052 x 1042 ) x 2 tấm</t>
  </si>
  <si>
    <t>Bạt I95 - DW45B ( 4052 x 1042 ) x 2 tấm</t>
  </si>
  <si>
    <t>Bạt I95 - DW45C ( 4052 x 1042 ) x 2 tấm</t>
  </si>
  <si>
    <t>Bạt I95 - DW55A ( 3971 x 1043 ) x 2 tấm</t>
  </si>
  <si>
    <t>Bạt I95 - DW55B ( 3971 x 1043 ) x 2 tấm</t>
  </si>
  <si>
    <t>Bạt I95 - DW55C ( 3971 x 1043 ) x 2 tấm</t>
  </si>
  <si>
    <t>Bạt I95 - IFR1 ( 4498 x 9372 ) x 2 tấm</t>
  </si>
  <si>
    <t>Bạt I95 - IFR2 ( 4158 x 9520 ) x 2 tấm</t>
  </si>
  <si>
    <t>Bạt I95 - IFR3 ( 10548 x 4275 ) x 2 tấm</t>
  </si>
  <si>
    <t>Bạt I95 - IFR4 ( 27176 x 4834 ) x 2 tấm</t>
  </si>
  <si>
    <t>Bạt I95 - IFR5 ( 27176 x 4834 ) x 2 tấm</t>
  </si>
  <si>
    <t>Bạt I95 - IFR6 ( 9750 x 9750 ) x 2 tấm</t>
  </si>
  <si>
    <t>Bạt I95 - IFR7 ( 9750 x 4203 ) x 2 tấm</t>
  </si>
  <si>
    <t>Bạt I95 - IFR8 ( 10548 x 4275 ) x 2 tấm</t>
  </si>
  <si>
    <t>Bạt I95 - IFR9 ( 14250 x 3670 ) x 2 tấm</t>
  </si>
  <si>
    <t>Bạt I95 - IFR10 ( 21466 x 4300 ) x 2 tấm</t>
  </si>
  <si>
    <t>Bạt I95 - IFR11 ( 14250 x 3670 ) x 2 tấm</t>
  </si>
  <si>
    <t>Bạt I95 - IFR12 ( 21466 x 4300 ) x 2 tấm</t>
  </si>
  <si>
    <t>Bạt I95 - IFR13 ( 13317 x 5853 ) x 2 tấm</t>
  </si>
  <si>
    <t>Bạt I95 - IFR14 ( 12310 x 5120 ) x 2 tấm</t>
  </si>
  <si>
    <t>Bạt I95 - IFR15 ( 11721 x 3410 ) x 2 tấm</t>
  </si>
  <si>
    <t>Bạt I95 - IFR16 ( 11144 x 4383 ) x 2 tấm</t>
  </si>
  <si>
    <t>Bạt I95 - IFR17 ( 10963 x 5798 ) x 2 tấm</t>
  </si>
  <si>
    <t>Bạt I95 - IFR18 ( 11225 x 5131 ) x 2 tấm</t>
  </si>
  <si>
    <t>Bạt I95 - IFR19 ( 10080 x 4257 ) x 2 tấm</t>
  </si>
  <si>
    <t>Bạt I95 - IFR20 ( 10714 x 4899 ) x 2 tấm</t>
  </si>
  <si>
    <t>Bạt I95 - IFR21 ( 12778 x 5056 ) x 2 tấm</t>
  </si>
  <si>
    <t>Bạt I95 - IFR22 ( 9772 x 5607 ) x 2 tấm</t>
  </si>
  <si>
    <t>Bạt I95 - IFR23 ( 9772 x 5607 ) x 2 tấm</t>
  </si>
  <si>
    <t>Bạt I95 - IFR24 ( 11449 x 4161 ) x 2 tấm</t>
  </si>
  <si>
    <t>Bạt I95 - IFR25 ( 13451 x 4954 ) x 2 tấm</t>
  </si>
  <si>
    <t>Bạt I95 - BFR1 ( 14300 x 4350 ) x 2 tấm</t>
  </si>
  <si>
    <t>Bạt I95 - BFR2 ( 28300 x 5300 ) x 2 tấm</t>
  </si>
  <si>
    <t>Bạt I95 - BFR3 ( 14100 x 5500 ) x 2 tấm</t>
  </si>
  <si>
    <t>Bạt I95 - BFR4 ( 28300 x 5300 ) x 2 tấm</t>
  </si>
  <si>
    <t>Bạt I95 - BFR5 ( 13500 x 4450 ) x 2 tấm</t>
  </si>
  <si>
    <t>Bạt I95 - BFR6 ( 14800 x 4850 ) x 2 tấm</t>
  </si>
  <si>
    <t>Bạt I95 - BFR7 ( 13900 x 4850 ) x 2 tấm</t>
  </si>
  <si>
    <t>Bạt I95 - BFR8 ( 13900 x 4300 ) x 2 tấm</t>
  </si>
  <si>
    <t>Bạt I95 - BFR9 ( 13900 x 4300 ) x 2 tấm</t>
  </si>
  <si>
    <t>Bạt I95 - BFR10 ( 14100 x 4500 ) x 2 tấm</t>
  </si>
  <si>
    <t>Bạt I95 - RFR1 ( 14127 x 2631 ) x 2 tấm</t>
  </si>
  <si>
    <t>Bạt I95 - RFR2 ( 12982 x 2631 ) x 2 tấm</t>
  </si>
  <si>
    <t>Bạt I95 - RFR3 ( 25839 x 4426 ) x 2 tấm</t>
  </si>
  <si>
    <t>Bạt I95 - RFR4 ( 12982 x 2631 ) x 2 tấm</t>
  </si>
  <si>
    <t>Bạt I95 - RFR5 ( 25827 x4414 ) x 2 tấm</t>
  </si>
  <si>
    <t>Bạt I95 - RFR6 ( 13055 x 3848 ) x 2 tấm</t>
  </si>
  <si>
    <t>Bạt I95 - RFR7 ( 12939 x 3616 ) x 2 tấm</t>
  </si>
  <si>
    <t>Bạt I95 - RFR8 ( 14129 x 2633 ) x 2 tấm</t>
  </si>
  <si>
    <t>Bạt I95 - RFR9 ( 14078 x 3836 ) x 2 tấm</t>
  </si>
  <si>
    <t>Bạt I95 - RFR10 ( 12009 x 4624 ) x 2 tấm</t>
  </si>
  <si>
    <t>Bạt I95 - RFR11 ( 13856 x 3614 ) x 2 tấm</t>
  </si>
  <si>
    <t>Bạt I95 - RFR12 ( 12055 x 4422 ) x 2 tấm</t>
  </si>
  <si>
    <t>Bạt I95 - RFR13 ( 12017 x 2540 ) x 2 tấm</t>
  </si>
  <si>
    <t>Bạt I95 - RFR14 ( 12017 x 3760 ) x 2 tấm</t>
  </si>
  <si>
    <t>Bạt I95 - RFR15 ( 12009 x 2532 ) x 2 tấm</t>
  </si>
  <si>
    <t>Bạt I95 - RFR16 ( 12009 x 3542 ) x 2 tấm</t>
  </si>
  <si>
    <t>Bạt I95 - RFR17 ( 5011 x 2602 ) x 2 tấm</t>
  </si>
  <si>
    <t>Bạt I95 - RFR18 ( 5011 x 2602 ) x 2 tấm</t>
  </si>
  <si>
    <t>Bạt I95 - RFR19 ( 4650 x 2602 ) x 2 tấm</t>
  </si>
  <si>
    <t>Đơn vị</t>
  </si>
  <si>
    <t>Chưa có trong dự toán</t>
  </si>
  <si>
    <t>Kiên dũng</t>
  </si>
  <si>
    <t>Báo giá ngày 24/1/2026</t>
  </si>
  <si>
    <t>Thép ống đen 48,3 x 5,08 x 6.000 mm (21 cây)</t>
  </si>
  <si>
    <t>Thép ống đen 60,3 x 3,96 x 6.000 mm (2 cây)</t>
  </si>
  <si>
    <t>Đã mời ngày 26-1</t>
  </si>
  <si>
    <t>I95-VTC01-001
I95-VDK-014</t>
  </si>
  <si>
    <t>Thép tấm 6x2000x12000</t>
  </si>
  <si>
    <t>Cung cấp vật tư chính thép đen Hùng Nguyên 26-1-2026</t>
  </si>
  <si>
    <t>Thép U200*80*7,5*11*12000 = 11 Cây</t>
  </si>
  <si>
    <t>Thép V150*150*12*12000 = 8 Cây</t>
  </si>
  <si>
    <t>Thép V100*100*13*12000 = 1 Cây</t>
  </si>
  <si>
    <t>Thép V50*50*6*6000 = 5 Cây</t>
  </si>
  <si>
    <t>Thép U75*40*5*7*12000 = 22 Cây</t>
  </si>
  <si>
    <t>Thép tròn D16*6000 = 5 Cây</t>
  </si>
  <si>
    <t>Thép V75*75*6*12000 = 78 Cây</t>
  </si>
  <si>
    <t>Thép U100*48*5,3**12000 TQ = 319 Cây</t>
  </si>
  <si>
    <t>Thép H100*100*6*8*12000 = 32 Cây</t>
  </si>
  <si>
    <t>Thép H125*125*6,5*9*12000 = 26 Cây</t>
  </si>
  <si>
    <t>Thép H150*150*7*10*12000 = 28 Cây</t>
  </si>
  <si>
    <t>Thép I150*75*5*7*12000 = 54 Cây</t>
  </si>
  <si>
    <t>Thép I200*100*5,5*8*12000 = 26 Cây</t>
  </si>
  <si>
    <t>Thép V50*50*4*6000 = 1115 Cây</t>
  </si>
  <si>
    <t>Thép V60*60*5*12000 = 22 Cây</t>
  </si>
  <si>
    <t>Thép tấm 1,5*1250*2500 = 36 Cây</t>
  </si>
  <si>
    <t>Hàng tồn 097/102/105</t>
  </si>
  <si>
    <t>Hàng tồn 100</t>
  </si>
  <si>
    <t xml:space="preserve">Số lượng Mua
</t>
  </si>
  <si>
    <t>Vít tự khoan đầu bằng</t>
  </si>
  <si>
    <t>M4.8*13</t>
  </si>
  <si>
    <t>Inox 410</t>
  </si>
  <si>
    <t>Ubolt làm theo bản vẽ</t>
  </si>
  <si>
    <t>Mạ kẽm</t>
  </si>
  <si>
    <t>Long đen phẳng</t>
  </si>
  <si>
    <t>M16</t>
  </si>
  <si>
    <t>Mạ kẽm
nhúng nóng</t>
  </si>
  <si>
    <t xml:space="preserve">Ecu </t>
  </si>
  <si>
    <t>Loò xo
làm theo bản vẻ</t>
  </si>
  <si>
    <t>D3</t>
  </si>
  <si>
    <t>Inox 304</t>
  </si>
  <si>
    <t>Bu lông ren ren suốt</t>
  </si>
  <si>
    <t>M12*40</t>
  </si>
  <si>
    <t>Mạ kẽm 8.8</t>
  </si>
  <si>
    <t>M16*50</t>
  </si>
  <si>
    <t>M16*60</t>
  </si>
  <si>
    <t>M16*90</t>
  </si>
  <si>
    <t>Dây chằng hàng</t>
  </si>
  <si>
    <t>D32</t>
  </si>
  <si>
    <t>Vải</t>
  </si>
  <si>
    <t>D50</t>
  </si>
  <si>
    <t>M5*19</t>
  </si>
  <si>
    <t>T4E2P</t>
  </si>
  <si>
    <t>TE</t>
  </si>
  <si>
    <t>Met</t>
  </si>
  <si>
    <t>Cung cấp vật tư phụ kiện / đóng kiện hoàng hà 26-1-2026</t>
  </si>
  <si>
    <t>Ubolt làm theo bản vẽMạ kẽm</t>
  </si>
  <si>
    <t>Long đen phẳngM16Mạ kẽm
nhúng nóng</t>
  </si>
  <si>
    <t>Ecu M16Mạ kẽm
nhúng nóng</t>
  </si>
  <si>
    <t>Loò xo
làm theo bản vẻD3Inox 304</t>
  </si>
  <si>
    <t>Bu lông ren ren suốtM12*40Mạ kẽm 8.8</t>
  </si>
  <si>
    <t>Bu lông ren ren suốtM16*50Mạ kẽm 8.8</t>
  </si>
  <si>
    <t>Bu lông ren ren suốtM16*60Mạ kẽm 8.8</t>
  </si>
  <si>
    <t>Bu lông ren ren suốtM16*90Mạ kẽm 8.8</t>
  </si>
  <si>
    <t>Dây chằng hàngD32Vải</t>
  </si>
  <si>
    <t>dây cáp vải  rộng 50D50Vải</t>
  </si>
  <si>
    <t>VÍT TỰ KHOAN M5X20-MẠ KẼMM5*19Mạ kẽm
nhúng nóng</t>
  </si>
  <si>
    <t>Thép I300*150*6,5*9*12000 = 22 Cây</t>
  </si>
  <si>
    <t>Cung cấp vật tư phụ kiện VSAN 27-1-2026</t>
  </si>
  <si>
    <t>05/HĐMB-2025/IBS-HH</t>
  </si>
  <si>
    <t>SUN COMMERCIAL</t>
  </si>
  <si>
    <t>Keo tạo gioăng - 81409, 11 oz,permatex® #26 high temp. Rtv siliconegasket maker</t>
  </si>
  <si>
    <t>Đơn giá (VND/TUÝP)</t>
  </si>
  <si>
    <t>Thành Tiền
(Chưa có 8% VAT)</t>
  </si>
  <si>
    <t>Cung cấp vật tư keo dính chống cháy chịu nhiệt SUN COMMERCIAL 27-1-2026</t>
  </si>
  <si>
    <t>HSC</t>
  </si>
  <si>
    <t>Đơn giá (USD)
Giá CIF</t>
  </si>
  <si>
    <t>Thành Tiền
(USD</t>
  </si>
  <si>
    <t>FUJIMOTO offer</t>
  </si>
  <si>
    <t xml:space="preserve">45 days , Plain no coating , </t>
  </si>
  <si>
    <t>45 days , Plain , giá bộ, đổi qua hex bolt, hex nut ss304 thông thường, ren suốt</t>
  </si>
  <si>
    <t xml:space="preserve">60 days , black oxided , </t>
  </si>
  <si>
    <t xml:space="preserve">60 days , HDG , </t>
  </si>
  <si>
    <t>15 days , HDG/Geomet , giá bộ với đai ốc geomet, long đền nhúng, bolt nhúng nóng</t>
  </si>
  <si>
    <t>45 days , HDG/Geomet , giá bộ với đai ốc geomet, long đền nhúng, bolt nhúng nóng</t>
  </si>
  <si>
    <t xml:space="preserve">Giao sẵn 350pcs, còn lại 45 days , black oxided , </t>
  </si>
  <si>
    <t xml:space="preserve">30 days , HDG , </t>
  </si>
  <si>
    <t xml:space="preserve">45 days , Plain , </t>
  </si>
  <si>
    <t xml:space="preserve">có sẵn đủ , HDG , </t>
  </si>
  <si>
    <t xml:space="preserve">Giao sẵn 40pcs, còn lại 45 days , HDG , </t>
  </si>
  <si>
    <t xml:space="preserve">Giao sẵn 350pcs, còn lại 45 days , HDG , </t>
  </si>
  <si>
    <t>có sẵn đủ , HDG , Bộ gồm 1 bolt+1 nut+ 2 flat washer</t>
  </si>
  <si>
    <t xml:space="preserve">15 days , black oxided , </t>
  </si>
  <si>
    <t>60 days , HDG , Bộ gồm 1 bolt+1 nut+ 2 flat washer</t>
  </si>
  <si>
    <t>15 days , HDG , giá bộ với đai ốc geomet, long đền nhúng, bolt nhúng nóng</t>
  </si>
  <si>
    <t>60 days , HDG , Bộ gồm 1 bolt+1 nut+ 1 flat washer ++1 tapper washer DIN434 M16</t>
  </si>
  <si>
    <t>45 days , HDG , Bộ gồm 1 bolt+1 nut+ 2 flat washer</t>
  </si>
  <si>
    <t>15 ngày có đủ , black oxided , Offer A194 2H thay vì A563black</t>
  </si>
  <si>
    <t xml:space="preserve">có sẵn đủ , Plain , </t>
  </si>
  <si>
    <t>có sẵn đủ , HDG , marking 2H DH</t>
  </si>
  <si>
    <t xml:space="preserve">15 ngày có đủ , black oxided , </t>
  </si>
  <si>
    <t>45-60 days , Plain , Tồn 190 bộ giao trong 15 days</t>
  </si>
  <si>
    <t>Tiến độ</t>
  </si>
  <si>
    <t>Cung cấp vật tư phụ kiện VSAN 28-1-2026</t>
  </si>
  <si>
    <t>SUPPLIER</t>
  </si>
  <si>
    <t>SALE CONTRACT</t>
  </si>
  <si>
    <t>PAYMENTS</t>
  </si>
  <si>
    <t>SIGN DATE</t>
  </si>
  <si>
    <t>L/C</t>
  </si>
  <si>
    <t>ETD</t>
  </si>
  <si>
    <t>ETA</t>
  </si>
  <si>
    <t>DOCUMENT</t>
  </si>
  <si>
    <t>Deadline of L/C</t>
  </si>
  <si>
    <t>Notet</t>
  </si>
  <si>
    <t>T/T</t>
  </si>
  <si>
    <t>Tính phương án lưu container</t>
  </si>
  <si>
    <t>LC 100%</t>
  </si>
  <si>
    <t>CENTERWAY</t>
  </si>
  <si>
    <t>Thanh toán trước tết</t>
  </si>
  <si>
    <t>DP</t>
  </si>
  <si>
    <t>Thanh toán sau tết</t>
  </si>
  <si>
    <t>Dự kiến 15/4 hàng về cảng hải phòng</t>
  </si>
  <si>
    <t>Thép tấm 10x2000x12000 (5 tấm)</t>
  </si>
  <si>
    <t>Thép tấm 6x2000x12000 (4 tấm)</t>
  </si>
  <si>
    <t>SUPERWOOL PLUS BLANKET, 128KG/M3 SIZE: 3660 X 610 X 50MM = 1029BAG</t>
  </si>
  <si>
    <t>SUPERWOOL PLUS BLANKET, 128KG/M3 SIZE: 14,640 X 610 X 13MM = 69BAG</t>
  </si>
  <si>
    <t>SUPERWOOL PLUS PAPER, 210KG/M3 SIZE: 20,000 X 610 X 3MM = 2CARTON</t>
  </si>
  <si>
    <t>Lượng hàng chưa về</t>
  </si>
  <si>
    <t>VSAN/CKTEC</t>
  </si>
  <si>
    <t>Kế hoạch trước ngày 14/2/2026</t>
  </si>
  <si>
    <t>Kế hoạch 26/2 có hàng</t>
  </si>
  <si>
    <t>Dự kiến 10/2/2026 có hàng</t>
  </si>
  <si>
    <t>Chưa có lịch / Thiết ké bào dừng lại</t>
  </si>
  <si>
    <t>khả năng 99 % không đảm bảo 30/3 có hàng</t>
  </si>
  <si>
    <t>Đang đợi chuyển đổi</t>
  </si>
  <si>
    <t>Thời gian dự kiến</t>
  </si>
  <si>
    <t>Hàng trong nước có</t>
  </si>
  <si>
    <t>Chưa đặt</t>
  </si>
  <si>
    <t>Dự kiến 26/2/2026 có hàng</t>
  </si>
  <si>
    <t>Chưa đặt hàng/ chưa xác định được kẹp sàn loại nào</t>
  </si>
  <si>
    <t>Đánh giá</t>
  </si>
  <si>
    <t>Chậm tiến độ yêu cầu</t>
  </si>
  <si>
    <t>Kế hoạch thanh toán</t>
  </si>
  <si>
    <t>Tháng 2</t>
  </si>
  <si>
    <t>Tháng 4</t>
  </si>
  <si>
    <t>VALUE 
(CIF HAI PHONG PORT)
Hoặc giá trước Thuế</t>
  </si>
  <si>
    <t>Ngọc Hiếu đơn 1</t>
  </si>
  <si>
    <t>Hoàng Hà 1</t>
  </si>
  <si>
    <t>Hoàng Hà 2</t>
  </si>
  <si>
    <t xml:space="preserve">Hàng đang đi lấy </t>
  </si>
  <si>
    <t>Hàng đa giao ngày 20/1</t>
  </si>
  <si>
    <t>Hàng sẽ giao ngày 6/2</t>
  </si>
  <si>
    <t>Hàng sẽ giao trong tháng 2</t>
  </si>
  <si>
    <t>Hàng sẽ giao trước 14/2</t>
  </si>
  <si>
    <t>Xalaco 1</t>
  </si>
  <si>
    <t>Xalaco 2</t>
  </si>
  <si>
    <t>Hàng sẽ giao trước ngày 9/2</t>
  </si>
  <si>
    <t>Thanh toán xong mới có hàng</t>
  </si>
  <si>
    <t>Hàng sẽ giao ngày 24/2</t>
  </si>
  <si>
    <t>Hàng giao ngày 28/1</t>
  </si>
  <si>
    <t xml:space="preserve">Số tiền cần thanh toán trong tháng 2 dự kiến: </t>
  </si>
  <si>
    <t>Đơn nhập khẩu quy ra VNĐ  (Sum của các mục nhập khẩu phía trên trong tháng 2)</t>
  </si>
  <si>
    <t>Quang Thịnh Phát 1</t>
  </si>
  <si>
    <t>Hàng đã giao ngày 25/1</t>
  </si>
  <si>
    <t>Lưới</t>
  </si>
  <si>
    <t>Gioăng</t>
  </si>
  <si>
    <t>Keo</t>
  </si>
  <si>
    <t>Vit</t>
  </si>
  <si>
    <t>Vít</t>
  </si>
  <si>
    <t>Bu lông</t>
  </si>
  <si>
    <t>Bạt</t>
  </si>
  <si>
    <t>Thép hình</t>
  </si>
  <si>
    <t>Thép Hình/ Thép tấm</t>
  </si>
  <si>
    <t>Xalaco 3</t>
  </si>
  <si>
    <t>FUJIMOTO đơn 1</t>
  </si>
  <si>
    <t>FUJIMOTO đơn 2</t>
  </si>
  <si>
    <t xml:space="preserve">Bông bảo ôn lần 2 </t>
  </si>
  <si>
    <t>DA 095</t>
  </si>
  <si>
    <t>Bông bảo ôn (Phải thanh toán trước tết để xalaco nhập đợt 2)</t>
  </si>
  <si>
    <t>Xalaco 4</t>
  </si>
  <si>
    <t>DA 078</t>
  </si>
  <si>
    <t>Thanh toán tiền hàng giao đợt 1: 24/01/2026 và 26/01/2026
Đề nghị thanh toán xong trước ngày 07/02/2026 để giao lần 2</t>
  </si>
  <si>
    <t>Dự kiến thanh toán và giao hàng  vào tháng 2 
, sau khi nhận tiền đợt 1</t>
  </si>
  <si>
    <t>Hàng đã giao ngày 30/1</t>
  </si>
  <si>
    <t>VSAN 2</t>
  </si>
  <si>
    <t>VSAN 3</t>
  </si>
  <si>
    <t>G07</t>
  </si>
  <si>
    <t>Hùng Nguyên2</t>
  </si>
  <si>
    <t>Hàng đã  giao ngày 28/1</t>
  </si>
  <si>
    <t>Hùng Nguyên trước đó</t>
  </si>
  <si>
    <t>All</t>
  </si>
  <si>
    <t>Hoàng Anh Minh</t>
  </si>
  <si>
    <t>Gỗ</t>
  </si>
  <si>
    <t>DA 097/100/90</t>
  </si>
  <si>
    <t>Đã giao</t>
  </si>
  <si>
    <t>Hùng Nguyên3</t>
  </si>
  <si>
    <t>Dự kiến lấy hàng 2/2</t>
  </si>
  <si>
    <t>Đa giao hàng từ lâu</t>
  </si>
  <si>
    <t>Hùng Nguyên4</t>
  </si>
  <si>
    <t>Ngày 31/1 đi lấy hàng</t>
  </si>
  <si>
    <t>Hàng đã giao</t>
  </si>
  <si>
    <t>Hoàng Hà 3</t>
  </si>
  <si>
    <t>Hàng sẽ giao hàng ngày 2/2</t>
  </si>
  <si>
    <t>WINWIN</t>
  </si>
  <si>
    <t>Tạm ứng sàn  30%</t>
  </si>
  <si>
    <t>Tạm ứng/ giá có thể thay đổi</t>
  </si>
  <si>
    <t>Mr Phong</t>
  </si>
  <si>
    <t>Thanh Báu</t>
  </si>
  <si>
    <t>Đại Phát</t>
  </si>
  <si>
    <t>I95-2601/HN-IBS</t>
  </si>
  <si>
    <t>H Beam 200*200*8*12*12000 ( 7 cây)</t>
  </si>
  <si>
    <t>H194X150X6X9-12000L ( 15 cây)</t>
  </si>
  <si>
    <t>Cung cấp vật tư chính thép đen Hùng Nguyên 29-1-2026</t>
  </si>
  <si>
    <t xml:space="preserve">Chọn Hùng Nguyên
</t>
  </si>
  <si>
    <t>Hùng Nguyên/ APEC</t>
  </si>
  <si>
    <t>Thép tấm Q355B 20x2000x12000</t>
  </si>
  <si>
    <t>ASTM A75 GrB</t>
  </si>
  <si>
    <t>CÔNG TY TNHH SX và TM KIM KHÍ ĐẠT PHÁT</t>
  </si>
  <si>
    <t>Chọn ĐẠT PHÁT</t>
  </si>
  <si>
    <t>Cung cấp vật tư chính thép đen ĐẠT PHÁT 31-1-2026</t>
  </si>
  <si>
    <t>Đang lên hợp đồng/ dự kiến tháng 2</t>
  </si>
  <si>
    <t>Loại</t>
  </si>
  <si>
    <t>PL20x2000x12000mm  (1 tấm)</t>
  </si>
  <si>
    <t>Thời gian hàng về</t>
  </si>
  <si>
    <t>12*1500*6000 = 3 Tấm/ Cây SUS310S PLATE</t>
  </si>
  <si>
    <t>6*1500*6000 = 1 Tấm/ Cây SUS310S PLATE</t>
  </si>
  <si>
    <t>1*1220*2440 = 103 Tấm/ Cây SUH409 PLATE</t>
  </si>
  <si>
    <t>1*1220*2440 = 13 Tấm/ Cây SUS304 PLATE</t>
  </si>
  <si>
    <t>1*1220*2440 = 22 Tấm/ Cây SUS309S PLATE</t>
  </si>
  <si>
    <t>12*6000 = 1 Tấm/ Cây SUS304 ROUND BAR</t>
  </si>
  <si>
    <t>2601/2026/HĐKT/NH-IBS</t>
  </si>
  <si>
    <t>01122025/XLC-IBS</t>
  </si>
  <si>
    <t>I95-VTC01-126</t>
  </si>
  <si>
    <t>BẬC THANG LEO CHỐNG TRƯỢT</t>
  </si>
  <si>
    <t>3/4"-Algrip slip-resistant ladder-471mm length</t>
  </si>
  <si>
    <t>CACBON STEEL</t>
  </si>
  <si>
    <t>I95-VTC01-127</t>
  </si>
  <si>
    <t>3/4"-Algrip slip-resistant ladder-495mm length</t>
  </si>
  <si>
    <t>I95-VDK-032</t>
  </si>
  <si>
    <t>C125X65X6X8-12000L</t>
  </si>
  <si>
    <t>I95-VDK-033</t>
  </si>
  <si>
    <t>I95-VDK-034</t>
  </si>
  <si>
    <t>H100X50X5X7-12000L</t>
  </si>
  <si>
    <t>I95-VDK-035</t>
  </si>
  <si>
    <t>I95-VDK-036</t>
  </si>
  <si>
    <t>I95-VDK-037</t>
  </si>
  <si>
    <t>THÉP U SẤN- TẬN DỤNG</t>
  </si>
  <si>
    <t>U100X50X5-6000L</t>
  </si>
  <si>
    <t>I95-VDK-038</t>
  </si>
  <si>
    <t>BOLT-M12x50-ISO4017/ISO4032(1B+1N)</t>
  </si>
  <si>
    <t>I95-VDK-039</t>
  </si>
  <si>
    <t>BOLT-M16x120-ISO4017/ISO4032(1B+1N)</t>
  </si>
  <si>
    <t>I95-VDK-040</t>
  </si>
  <si>
    <t>BOLT-M16x70-ISO4017/ISO4032(1B+1N)</t>
  </si>
  <si>
    <t>I95-VDK-041</t>
  </si>
  <si>
    <t>BOLT-M16x90-ISO4017/ISO4032(1B+1N)</t>
  </si>
  <si>
    <t>Current Ordered/Dự trù lần 15
(Ngày 9/2/2026)</t>
  </si>
  <si>
    <t>REV16-IBS REV</t>
  </si>
  <si>
    <t>REV16-IBS REV HỦY</t>
  </si>
  <si>
    <t>REV16-KHÁCH HÀNG REV</t>
  </si>
  <si>
    <t>MRO/Sun Commercail</t>
  </si>
  <si>
    <t>Báo giá ngày 27012026</t>
  </si>
  <si>
    <t>Vít tự khoan đầu bằng M4.8*13 Inox 410</t>
  </si>
  <si>
    <t>PL 65*2000*1000 = 1 Tờ/ Tấm A572-GR50 PLATE</t>
  </si>
  <si>
    <t>6x2100x11000 = 11 tấm ASME SA387/SA387M &amp; SA387_GR11CL2</t>
  </si>
  <si>
    <t>Tháng 3</t>
  </si>
  <si>
    <t>Thép H100*100*6*8*12000</t>
  </si>
  <si>
    <t>Thép H125*125*6,5*9*12000</t>
  </si>
  <si>
    <t>Thép H150*150*7*10*12000</t>
  </si>
  <si>
    <t>Thép I150*75*5*7*12000</t>
  </si>
  <si>
    <t>Thép I200*100*5,5*8*12000</t>
  </si>
  <si>
    <t>Thép U125*65*6*8*12000</t>
  </si>
  <si>
    <t>Thép U75*40*5*7*12000</t>
  </si>
  <si>
    <t>Thép I100*55*4,5*6000</t>
  </si>
  <si>
    <t>Thép I194*150*6*9*12000</t>
  </si>
  <si>
    <t>Thép V50*50*6*6000</t>
  </si>
  <si>
    <t>Cung cấp vật tư chính thép hình Ngọc Hiếu 24-2-2026</t>
  </si>
  <si>
    <t>Cung cấp vật tư chính thép hình tấm đạt phát 24-2-2026</t>
  </si>
  <si>
    <t>Đạt phát</t>
  </si>
  <si>
    <t>Thép H300x150x6.5x9x12000</t>
  </si>
  <si>
    <t>Thép tấm 10x2000x6000</t>
  </si>
  <si>
    <t>ĐẠT PHÁT</t>
  </si>
  <si>
    <t xml:space="preserve">Thép U100*48*5,3**12000 TQ </t>
  </si>
  <si>
    <t>2402-2026/HĐKT/NH-IBS</t>
  </si>
  <si>
    <t>Thép V65*65*6*12000 = 2 Cây</t>
  </si>
  <si>
    <t>Thép U100*48*5,3**12000 TQ  = 106 Cây</t>
  </si>
  <si>
    <t>Thép H100*100*6*8*12000 = 9 Cây</t>
  </si>
  <si>
    <t>Thép H125*125*6,5*9*12000 = 25 Cây</t>
  </si>
  <si>
    <t>Thép H150*150*7*10*12000 = 8 Cây</t>
  </si>
  <si>
    <t>Thép I150*75*5*7*12000 = 12 Cây</t>
  </si>
  <si>
    <t>Thép I200*100*5,5*8*12000 = 21 Cây</t>
  </si>
  <si>
    <t>Thép U125*65*6*8*12000 = 5 Cây</t>
  </si>
  <si>
    <t>Thép U75*40*5*7*12000 = 114 Cây</t>
  </si>
  <si>
    <t>Thép I100*55*4,5*6000 = 19 Cây</t>
  </si>
  <si>
    <t>Thép I194*150*6*9*12000 = 24 Cây</t>
  </si>
  <si>
    <t>Thép V50*50*6*6000 = 112 Cây</t>
  </si>
  <si>
    <t>Dự kiến 3/3/2026 có hàng</t>
  </si>
  <si>
    <t xml:space="preserve">          WINWIN HD JOINT STOCK COMPANY</t>
  </si>
  <si>
    <t xml:space="preserve">     Add: 10/207 Quang Trung Street - Thanh Dong Ward - Hải Phong City
      Tel: 0981.862.886 / Email: Winwinhd.jsc@gmail.com / Website: Winwinhd.vn</t>
  </si>
  <si>
    <t>CÔNG TY TNHH SX TM CƠ KHÍ KHANG THỊNH</t>
  </si>
  <si>
    <t>BẢNG BÁO GIÁ / QUOTATION</t>
  </si>
  <si>
    <t>Địa chỉ: 558 Xô Viết Nghệ Tĩnh, Phường Thạnh Mỹ Tây, TP Hồ Chí Minh, Việt Nam</t>
  </si>
  <si>
    <t>Khách hàng: CÔNG TY CỔ PHẦN CÔNG NGHIỆP NẶNG IBS</t>
  </si>
  <si>
    <t>Website: www.cokhikhangthinh.com – Email: info@cokhikhangthinh.com</t>
  </si>
  <si>
    <t>Cung cấp vật tư sàn grating 6-2-2026</t>
  </si>
  <si>
    <t>Bảng báo giá số: 29126 - IBSWWHD</t>
  </si>
  <si>
    <t>Hotline: 0902.6446.86  – Zalo: 0902.6446.86 Mr Hưởng</t>
  </si>
  <si>
    <t>Ngày báo giá: 29.01.2026</t>
  </si>
  <si>
    <t>BẢNG BÁO GIÁ</t>
  </si>
  <si>
    <t>Lần sửa đổi / Rev.: 00</t>
  </si>
  <si>
    <t>Kính gửi</t>
  </si>
  <si>
    <t>CÔNG TY CỔ PHẦN CÔNG NGHIỆP NẶNG IBS</t>
  </si>
  <si>
    <t>CÔNG TY CỔ PHẦN AMECC GT</t>
  </si>
  <si>
    <t>Người liên hệ</t>
  </si>
  <si>
    <t>Mr Đức</t>
  </si>
  <si>
    <t xml:space="preserve">Stt </t>
  </si>
  <si>
    <t xml:space="preserve">Mô tả </t>
  </si>
  <si>
    <t xml:space="preserve">Đơn vị </t>
  </si>
  <si>
    <t xml:space="preserve">Số lượng / Quantity </t>
  </si>
  <si>
    <t xml:space="preserve">Số lượng </t>
  </si>
  <si>
    <t>Đơn giá (đ/kg/bộ/bậc)</t>
  </si>
  <si>
    <t>Tổng giá (Vnđ)</t>
  </si>
  <si>
    <t xml:space="preserve">Ghi chú </t>
  </si>
  <si>
    <t>Địa chỉ</t>
  </si>
  <si>
    <t>Km 6 Quốc lộ 5, Phường Hùng Vương, Quận Hồng Bàng, Thành phố Hải Phòng, Việt Nam</t>
  </si>
  <si>
    <t>Kg</t>
  </si>
  <si>
    <t>Danh mục/bản vẽ</t>
  </si>
  <si>
    <t>- Chưa có giá trị phần kẹp sàn</t>
  </si>
  <si>
    <t>KÝ</t>
  </si>
  <si>
    <t>SẢN PHẨM</t>
  </si>
  <si>
    <t xml:space="preserve">QUY CÁCH </t>
  </si>
  <si>
    <t>KÍCH THƯỚC</t>
  </si>
  <si>
    <t>UNIT</t>
  </si>
  <si>
    <t>SỐ LƯỢNG</t>
  </si>
  <si>
    <t>ĐƠN GIÁ</t>
  </si>
  <si>
    <t>GHI CHÚ</t>
  </si>
  <si>
    <t>HIỆU</t>
  </si>
  <si>
    <t>BEARING</t>
  </si>
  <si>
    <t>CROSS</t>
  </si>
  <si>
    <t>TRƯỚC THUẾ</t>
  </si>
  <si>
    <t>Kẹp sàn loại SY</t>
  </si>
  <si>
    <t>ITEM</t>
  </si>
  <si>
    <t>SPEC.</t>
  </si>
  <si>
    <t>L</t>
  </si>
  <si>
    <t>W</t>
  </si>
  <si>
    <t>DVT</t>
  </si>
  <si>
    <t>SL</t>
  </si>
  <si>
    <t>PRICE</t>
  </si>
  <si>
    <t>EX.VAT</t>
  </si>
  <si>
    <t>REMARKS</t>
  </si>
  <si>
    <t>Tổng / Total</t>
  </si>
  <si>
    <t>mm</t>
  </si>
  <si>
    <t xml:space="preserve">VAT 10% </t>
  </si>
  <si>
    <t>I95-VTC03-001-U1 (LA PHẲNG)</t>
  </si>
  <si>
    <t>V17565-PW-GR1</t>
  </si>
  <si>
    <t>THANH LA : FB 32x5 - BƯỚC  30- THANH XOẮN 6x6  BƯỚC 100 - (MM)</t>
  </si>
  <si>
    <t>x</t>
  </si>
  <si>
    <t>Tấm</t>
  </si>
  <si>
    <t>THEO BẢN VẼ</t>
  </si>
  <si>
    <t>Ghi chú / Note:</t>
  </si>
  <si>
    <t>V17565-PW-GR2</t>
  </si>
  <si>
    <t>V17565-PW-GR3</t>
  </si>
  <si>
    <t>V17565-PW-GR4</t>
  </si>
  <si>
    <t>V17565-PW-GR5</t>
  </si>
  <si>
    <t>V17565-PW-GR6</t>
  </si>
  <si>
    <t>V17565-PW-GR7</t>
  </si>
  <si>
    <t>V17565-PW-GR8</t>
  </si>
  <si>
    <t>V17565-PW-GR9</t>
  </si>
  <si>
    <t>V17565-PW-GR10</t>
  </si>
  <si>
    <t>V17565-PW-GR53</t>
  </si>
  <si>
    <t>V17565-PW-GR54</t>
  </si>
  <si>
    <t>V17565-PW-GR55</t>
  </si>
  <si>
    <t xml:space="preserve">XÁC NHẬN ĐẶT HÀNG CỦA KHÁCH HÀNG      </t>
  </si>
  <si>
    <t>CÔNG TY CỔ PHẦN WINWIN HD</t>
  </si>
  <si>
    <t>V17565-PW-GR56</t>
  </si>
  <si>
    <t>V17565-PW-GR57</t>
  </si>
  <si>
    <t>V17565-PW-GR58</t>
  </si>
  <si>
    <t>V17565-PW-GR59</t>
  </si>
  <si>
    <t>V17565-PW-GR60</t>
  </si>
  <si>
    <t>V17565-PW-GR61</t>
  </si>
  <si>
    <t>V17565-PW-GR62</t>
  </si>
  <si>
    <t>V17565-PW-GR63</t>
  </si>
  <si>
    <t>V17565-PW-GR64</t>
  </si>
  <si>
    <t>V17565-PW-GR65</t>
  </si>
  <si>
    <t>V17565-PW-GR66</t>
  </si>
  <si>
    <t>V17565-PW-GR67</t>
  </si>
  <si>
    <t>V17565-PW-GR68</t>
  </si>
  <si>
    <t>V17565-PW-GR69</t>
  </si>
  <si>
    <t>V17565-PW-GR70</t>
  </si>
  <si>
    <t>V17565-PW-GR71</t>
  </si>
  <si>
    <t>V17565-PW-GR72</t>
  </si>
  <si>
    <t>V17565-PW-GR73</t>
  </si>
  <si>
    <t>V17565-PW-GR74</t>
  </si>
  <si>
    <t>V17565-PW-GR75</t>
  </si>
  <si>
    <t>V17565-PW-GR76</t>
  </si>
  <si>
    <t>V17565-PW-GR77</t>
  </si>
  <si>
    <t>V17565-PW-GR78</t>
  </si>
  <si>
    <t>V17565-PW-GR79</t>
  </si>
  <si>
    <t>V17565-PW-GR80</t>
  </si>
  <si>
    <t>V17565-PW-GR81</t>
  </si>
  <si>
    <t>V17565-PW-GR82</t>
  </si>
  <si>
    <t>V17565-PW-GR83</t>
  </si>
  <si>
    <t>V17565-PW-GR84</t>
  </si>
  <si>
    <t>V17565-PW-GR85</t>
  </si>
  <si>
    <t>V17565-PW-GR86</t>
  </si>
  <si>
    <t>V17565-PW-GR87</t>
  </si>
  <si>
    <t>V17565-PW-GR88</t>
  </si>
  <si>
    <t>V17565-PW-GR89</t>
  </si>
  <si>
    <t>V17565-PW-GR90</t>
  </si>
  <si>
    <t>V17565-PW-GR91</t>
  </si>
  <si>
    <t>V17565-PW-GR92</t>
  </si>
  <si>
    <t>V17565-PW-GR93</t>
  </si>
  <si>
    <t>V17565-PW-GR94</t>
  </si>
  <si>
    <t>V17565-PW-GR95</t>
  </si>
  <si>
    <t>V17565-PW-GR96</t>
  </si>
  <si>
    <t>V17565-PW-GR97</t>
  </si>
  <si>
    <t>V17565-PW-GR98</t>
  </si>
  <si>
    <t>V17565-PW-GR99</t>
  </si>
  <si>
    <t>V17565-PW-GR100</t>
  </si>
  <si>
    <t>V17565-PW-GR101</t>
  </si>
  <si>
    <t>V17565-PW-GR102</t>
  </si>
  <si>
    <t>V17565-PW-GR103</t>
  </si>
  <si>
    <t>V17565-PW-GR104</t>
  </si>
  <si>
    <t>V17565-PW-GR105</t>
  </si>
  <si>
    <t>V17565-PW-GR106</t>
  </si>
  <si>
    <t>V17565-PW-GR107</t>
  </si>
  <si>
    <t>V17565-PW-GR108</t>
  </si>
  <si>
    <t>V17565-PW-GR109</t>
  </si>
  <si>
    <t>HOLD</t>
  </si>
  <si>
    <t>V17565-PW-GR110</t>
  </si>
  <si>
    <t>V17565-PW-GR111</t>
  </si>
  <si>
    <t>V17565-PW-GR112</t>
  </si>
  <si>
    <t>V17565-PW-GR113</t>
  </si>
  <si>
    <t>V17565-PW-GR114</t>
  </si>
  <si>
    <t>V17565-PW-GR115</t>
  </si>
  <si>
    <t>V17565-PW-GR116</t>
  </si>
  <si>
    <t>V17565-PW-GR117</t>
  </si>
  <si>
    <t>V17565-PW-GR118</t>
  </si>
  <si>
    <t>V17565-PW-GR119</t>
  </si>
  <si>
    <t>V17565-PW-GR120</t>
  </si>
  <si>
    <t>V17565-PW-GR121</t>
  </si>
  <si>
    <t>V17565-PW-GR122</t>
  </si>
  <si>
    <t>V17565-PW-GR123</t>
  </si>
  <si>
    <t>V17565-PW-GR124</t>
  </si>
  <si>
    <t>V17565-PW-GR125</t>
  </si>
  <si>
    <t>V17565-PW-GR126</t>
  </si>
  <si>
    <t>V17565-PW-GR127</t>
  </si>
  <si>
    <t>V17565-PW-GR128</t>
  </si>
  <si>
    <t>V17565-PW-GR129</t>
  </si>
  <si>
    <t>V17565-PW-GR130</t>
  </si>
  <si>
    <t>V17565-PW-GR131</t>
  </si>
  <si>
    <t>V17565-PW-GR132</t>
  </si>
  <si>
    <t>V17565-PW-GR133</t>
  </si>
  <si>
    <t>V17565-PW-GR134</t>
  </si>
  <si>
    <t>V17565-PW-GR135</t>
  </si>
  <si>
    <t>V17565-PW-GR136</t>
  </si>
  <si>
    <t>V17565-PW-GR137</t>
  </si>
  <si>
    <t>V17565-PW-GR138</t>
  </si>
  <si>
    <t>V17565-PW-GR139</t>
  </si>
  <si>
    <t>V17565-PW-GR140</t>
  </si>
  <si>
    <t>V17565-PW-GR141</t>
  </si>
  <si>
    <t>V17565-PW-GR142</t>
  </si>
  <si>
    <t>V17565-PW-GR143</t>
  </si>
  <si>
    <t>V17565-PW-GR144</t>
  </si>
  <si>
    <t>V17565-PW-GR145</t>
  </si>
  <si>
    <t>V17565-PW-GR146</t>
  </si>
  <si>
    <t>V17565-PW-GR147</t>
  </si>
  <si>
    <t>V17565-PW-GR148</t>
  </si>
  <si>
    <t>V17565-PW-GR149</t>
  </si>
  <si>
    <t>V17565-PW-GR150</t>
  </si>
  <si>
    <t>V17565-PW-GR151</t>
  </si>
  <si>
    <t>V17565-PW-GR152</t>
  </si>
  <si>
    <t>V17565-PW-GR153</t>
  </si>
  <si>
    <t>V17565-PW-GR155</t>
  </si>
  <si>
    <t>V17565-PW-GR156</t>
  </si>
  <si>
    <t>V17565-PW-GR157</t>
  </si>
  <si>
    <t>V17565-PW-GR158</t>
  </si>
  <si>
    <t>V17565-PW-GR159</t>
  </si>
  <si>
    <t>V17565-PW-GR160</t>
  </si>
  <si>
    <t>V17565-PW-GR161</t>
  </si>
  <si>
    <t>V17565-PW-GR162</t>
  </si>
  <si>
    <t>V17565-PW-GR163</t>
  </si>
  <si>
    <t>V17565-PW-GR164</t>
  </si>
  <si>
    <t>V17565-PW-GR165</t>
  </si>
  <si>
    <t>V17565-PW-GR166</t>
  </si>
  <si>
    <t>V17565-PW-GR167</t>
  </si>
  <si>
    <t>V17565-PW-GR168</t>
  </si>
  <si>
    <t>V17565-PW-GR169</t>
  </si>
  <si>
    <t>V17565-PW-GR170</t>
  </si>
  <si>
    <t>V17565-PW-GR171</t>
  </si>
  <si>
    <t>V17565-PW-GR172</t>
  </si>
  <si>
    <t>V17565-PW-GR173</t>
  </si>
  <si>
    <t>V17565-PW-GR174</t>
  </si>
  <si>
    <t>V17565-PW-GR175</t>
  </si>
  <si>
    <t>V17565-PW-GR176</t>
  </si>
  <si>
    <t>V17565-PW-GR177</t>
  </si>
  <si>
    <t>V17565-PW-GR178</t>
  </si>
  <si>
    <t>V17565-PW-GR179</t>
  </si>
  <si>
    <t>V17565-PW-GR180</t>
  </si>
  <si>
    <t>V17565-PW-GR181</t>
  </si>
  <si>
    <t>V17565-PW-GR182</t>
  </si>
  <si>
    <t>V17565-PW-GR183</t>
  </si>
  <si>
    <t>V17565-PW-GR184</t>
  </si>
  <si>
    <t>V17565-PW-GR185</t>
  </si>
  <si>
    <t>V17565-PW-GR186</t>
  </si>
  <si>
    <t>V17565-PW-GR187</t>
  </si>
  <si>
    <t>V17565-PW-GR188</t>
  </si>
  <si>
    <t>V17565-PW-GR189</t>
  </si>
  <si>
    <t>V17565-PW-GR190</t>
  </si>
  <si>
    <t>V17565-PW-GR191</t>
  </si>
  <si>
    <t>V17565-PW-GR192</t>
  </si>
  <si>
    <t>V17565-PW-GR193</t>
  </si>
  <si>
    <t>V17565-PW-GR194</t>
  </si>
  <si>
    <t>V17565-PW-GR195</t>
  </si>
  <si>
    <t>V17565-PW-GR197</t>
  </si>
  <si>
    <t>V17565-PW-GR198</t>
  </si>
  <si>
    <t>V17565-PW-GR199</t>
  </si>
  <si>
    <t>V17565-PW-GR200</t>
  </si>
  <si>
    <t>V17565-PW-GR201</t>
  </si>
  <si>
    <t>V17565-PW-GR202</t>
  </si>
  <si>
    <t>V17565-PW-GR203</t>
  </si>
  <si>
    <t>V17565-PW-GR204</t>
  </si>
  <si>
    <t>V17565-PW-GR205</t>
  </si>
  <si>
    <t>V17565-PW-GR206</t>
  </si>
  <si>
    <t>V17565-PW-GR207</t>
  </si>
  <si>
    <t>V17565-PW-GR208</t>
  </si>
  <si>
    <t>V17565-PW-GR209</t>
  </si>
  <si>
    <t>V17565-PW-GR210</t>
  </si>
  <si>
    <t>V17565-PW-GR211</t>
  </si>
  <si>
    <t>V17565-PW-GR212</t>
  </si>
  <si>
    <t>V17565-PW-GR213</t>
  </si>
  <si>
    <t>V17565-PW-GR214</t>
  </si>
  <si>
    <t>V17565-PW-GR215</t>
  </si>
  <si>
    <t>V17565-PW-GR216</t>
  </si>
  <si>
    <t>V17565-PW-GR217</t>
  </si>
  <si>
    <t>V17565-PW-GR218</t>
  </si>
  <si>
    <t>V17565-PW-GR219</t>
  </si>
  <si>
    <t>V17565-PW-GR220</t>
  </si>
  <si>
    <t>V17565-PW-GR221</t>
  </si>
  <si>
    <t>V17565-PW-GR222</t>
  </si>
  <si>
    <t>V17565-PW-GR223</t>
  </si>
  <si>
    <t>V17565-PW-GR224</t>
  </si>
  <si>
    <t>V17565-PW-GR225</t>
  </si>
  <si>
    <t>V17565-PW-GR226</t>
  </si>
  <si>
    <t>V17565-PW-GR227</t>
  </si>
  <si>
    <t>V17565-PW-GR228</t>
  </si>
  <si>
    <t>V17565-PW-GR229</t>
  </si>
  <si>
    <t>V17565-PW-GR230</t>
  </si>
  <si>
    <t>V17565-PW-GR231</t>
  </si>
  <si>
    <t>V17565-PW-GR232</t>
  </si>
  <si>
    <t>V17565-PW-GR233</t>
  </si>
  <si>
    <t>V17565-PW-GR234</t>
  </si>
  <si>
    <t>V17565-PW-GR235</t>
  </si>
  <si>
    <t>V17565-PW-GR236</t>
  </si>
  <si>
    <t>V17565-PW-GR238</t>
  </si>
  <si>
    <t>V17565-PW-GR239</t>
  </si>
  <si>
    <t>V17565-PW-GR240</t>
  </si>
  <si>
    <t>V17565-PW-GR241</t>
  </si>
  <si>
    <t>V17565-PW-GR242</t>
  </si>
  <si>
    <t>V17565-PW-GR243</t>
  </si>
  <si>
    <t>V17565-PW-GR244</t>
  </si>
  <si>
    <t>V17565-PW-GR245</t>
  </si>
  <si>
    <t>V17565-PW-GR246</t>
  </si>
  <si>
    <t>V17565-PW-GR247</t>
  </si>
  <si>
    <t>V17565-PW-GR248</t>
  </si>
  <si>
    <t>V17565-PW-GR249</t>
  </si>
  <si>
    <t>V17565-PW-GR250</t>
  </si>
  <si>
    <t>V17565-PW-GR251</t>
  </si>
  <si>
    <t>V17565-PW-GR252</t>
  </si>
  <si>
    <t>V17565-PW-GR253</t>
  </si>
  <si>
    <t>V17565-PW-GR254</t>
  </si>
  <si>
    <t>V17565-PW-GR255</t>
  </si>
  <si>
    <t>V17565-PW-GR256</t>
  </si>
  <si>
    <t>V17565-PW-GR257</t>
  </si>
  <si>
    <t>V17565-PW-GR258</t>
  </si>
  <si>
    <t>V17565-PW-GR259</t>
  </si>
  <si>
    <t>V17565-PW-GR260</t>
  </si>
  <si>
    <t>V17565-PW-GR261</t>
  </si>
  <si>
    <t>V17565-PW-GR262</t>
  </si>
  <si>
    <t>V17565-PW-GR263</t>
  </si>
  <si>
    <t>V17565-PW-GR264</t>
  </si>
  <si>
    <t>V17565-PW-GR265</t>
  </si>
  <si>
    <t>V17565-PW-GR267</t>
  </si>
  <si>
    <t>V17565-PW-GR268</t>
  </si>
  <si>
    <t>V17565-PW-GR269</t>
  </si>
  <si>
    <t>V17565-PW-GR270</t>
  </si>
  <si>
    <t>V17565-PW-GR271</t>
  </si>
  <si>
    <t>V17565-PW-GR272</t>
  </si>
  <si>
    <t>V17565-PW-GR273</t>
  </si>
  <si>
    <t>V17565-PW-GR274</t>
  </si>
  <si>
    <t>V17565-PW-GR275</t>
  </si>
  <si>
    <t>V17565-PW-GR276</t>
  </si>
  <si>
    <t>V17565-PW-GR277</t>
  </si>
  <si>
    <t>V17565-PW-GR278</t>
  </si>
  <si>
    <t>V17565-PW-GR279</t>
  </si>
  <si>
    <t>V17565-PW-GR280</t>
  </si>
  <si>
    <t>V17565-PW-GR281</t>
  </si>
  <si>
    <t>V17565-PW-GR282</t>
  </si>
  <si>
    <t>V17565-PW-GR287</t>
  </si>
  <si>
    <t>V17565-PW-GR288</t>
  </si>
  <si>
    <t>V17565-PW-GR289</t>
  </si>
  <si>
    <t>V17565-PW-GR290</t>
  </si>
  <si>
    <t>V17565-PW-GR291</t>
  </si>
  <si>
    <t>V17565-PW-GR293</t>
  </si>
  <si>
    <t>V17565-PW-GR294</t>
  </si>
  <si>
    <t>V17565-PW-GR295</t>
  </si>
  <si>
    <t>V17565-PW-GR297</t>
  </si>
  <si>
    <t>V17565-PW-GR298</t>
  </si>
  <si>
    <t>V17565-PW-GR299</t>
  </si>
  <si>
    <t>V17565-PW-GR300</t>
  </si>
  <si>
    <t>V17565-PW-GR301</t>
  </si>
  <si>
    <t>V17565-PW-GR302</t>
  </si>
  <si>
    <t>V17565-PW-GR303</t>
  </si>
  <si>
    <t>V17565-PW-GR304</t>
  </si>
  <si>
    <t>V17565-PW-GR305</t>
  </si>
  <si>
    <t>V17565-PW-GR306</t>
  </si>
  <si>
    <t>V17565-PW-GR307</t>
  </si>
  <si>
    <t>V17565-PW-GR308</t>
  </si>
  <si>
    <t>V17565-PW-GR309</t>
  </si>
  <si>
    <t>V17565-PW-GR310</t>
  </si>
  <si>
    <t>V17565-PW-GR311</t>
  </si>
  <si>
    <t>V17565-PW-GR312</t>
  </si>
  <si>
    <t>V17565-PW-GR313</t>
  </si>
  <si>
    <t>V17565-PW-GR314</t>
  </si>
  <si>
    <t>V17565-PW-GR315</t>
  </si>
  <si>
    <t>V17565-PW-GR316</t>
  </si>
  <si>
    <t>V17565-PW-GR317</t>
  </si>
  <si>
    <t>V17565-PW-GR318</t>
  </si>
  <si>
    <t>V17565-PW-GR319</t>
  </si>
  <si>
    <t>V17565-PW-GR320</t>
  </si>
  <si>
    <t>V17565-PW-GR321</t>
  </si>
  <si>
    <t>V17565-PW-GR322</t>
  </si>
  <si>
    <t>V17565-PW-GR323</t>
  </si>
  <si>
    <t>V17565-PW-GR324</t>
  </si>
  <si>
    <t>V17565-PW-GR325</t>
  </si>
  <si>
    <t>V17565-PW-GR326</t>
  </si>
  <si>
    <t>V17565-PW-GR327</t>
  </si>
  <si>
    <t>V17565-PW-GR328</t>
  </si>
  <si>
    <t>V17565-PW-GR329</t>
  </si>
  <si>
    <t>V17565-PW-GR330</t>
  </si>
  <si>
    <t>V17565-PW-GR331</t>
  </si>
  <si>
    <t>V17565-PW-GR332</t>
  </si>
  <si>
    <t>V17565-PW-GR333</t>
  </si>
  <si>
    <t>V17565-PW-GR334</t>
  </si>
  <si>
    <t>V17565-PW-GR336</t>
  </si>
  <si>
    <t>I95-VTC03-001-U2 (LA PHẲNG)</t>
  </si>
  <si>
    <t>KẸP SÀN GRATING</t>
  </si>
  <si>
    <t>CLIP M; CLIP L; BULONG M8x60MM (MẠ KẼM NHÚNG NÓNG LY TÂM)</t>
  </si>
  <si>
    <t>I95-VTC03-002 (LA PHẲNG)</t>
  </si>
  <si>
    <t>U1-TG1</t>
  </si>
  <si>
    <t>THANH LA : FB 44x5 - BƯỚC  30- THANH XOẮN 6x6  BƯỚC 100 - (MM)</t>
  </si>
  <si>
    <t>U1-GRT31</t>
  </si>
  <si>
    <t>U1-GRT32</t>
  </si>
  <si>
    <t>U2-TG1</t>
  </si>
  <si>
    <t>U2-GRT31</t>
  </si>
  <si>
    <t>U2-GRT32</t>
  </si>
  <si>
    <t>I95-VTC03-003 (LA RĂNG CƯA)</t>
  </si>
  <si>
    <t>V17565-PW-GR11</t>
  </si>
  <si>
    <t>V17565-PW-GR12</t>
  </si>
  <si>
    <t>V17565-PW-GR13</t>
  </si>
  <si>
    <t>V17565-PW-GR14</t>
  </si>
  <si>
    <t>V17565-PW-GR15</t>
  </si>
  <si>
    <t>V17565-PW-GR16</t>
  </si>
  <si>
    <t>V17565-PW-GR17</t>
  </si>
  <si>
    <t>V17565-PW-GR18</t>
  </si>
  <si>
    <t>V17565-PW-GR19</t>
  </si>
  <si>
    <t>V17565-PW-GR20</t>
  </si>
  <si>
    <t>V17565-PW-GR21</t>
  </si>
  <si>
    <t>V17565-PW-GR22</t>
  </si>
  <si>
    <t>V17565-PW-GR23</t>
  </si>
  <si>
    <t>V17565-PW-GR24</t>
  </si>
  <si>
    <t>V17565-PW-GR25</t>
  </si>
  <si>
    <t>V17565-PW-GR26</t>
  </si>
  <si>
    <t>V17565-PW-GR27</t>
  </si>
  <si>
    <t>V17565-PW-GR28</t>
  </si>
  <si>
    <t>V17565-PW-GR29</t>
  </si>
  <si>
    <t>V17565-PW-GR30</t>
  </si>
  <si>
    <t>V17565-PW-GR31</t>
  </si>
  <si>
    <t>V17565-PW-GR32</t>
  </si>
  <si>
    <t>V17565-PW-GR33</t>
  </si>
  <si>
    <t>V17565-PW-GR34</t>
  </si>
  <si>
    <t>V17565-PW-GR35</t>
  </si>
  <si>
    <t>V17565-PW-GR36</t>
  </si>
  <si>
    <t>V17565-PW-GR37</t>
  </si>
  <si>
    <t>V17565-PW-GR38</t>
  </si>
  <si>
    <t>V17565-PW-GR39</t>
  </si>
  <si>
    <t>V17565-PW-GR40</t>
  </si>
  <si>
    <t>V17565-PW-GR41</t>
  </si>
  <si>
    <t>V17565-PW-GR42</t>
  </si>
  <si>
    <t>V17565-PW-GR43</t>
  </si>
  <si>
    <t>V17565-PW-GR44</t>
  </si>
  <si>
    <t>V17565-PW-GR45</t>
  </si>
  <si>
    <t>V17565-PW-GR46</t>
  </si>
  <si>
    <t>V17565-PW-GR47</t>
  </si>
  <si>
    <t>V17565-PW-GR48</t>
  </si>
  <si>
    <t>V17565-PW-GR49</t>
  </si>
  <si>
    <t>V17565-PW-GR50</t>
  </si>
  <si>
    <t>V17565-PW-GR51</t>
  </si>
  <si>
    <t>V17565-PW-GR52</t>
  </si>
  <si>
    <t>V17565-PW-GR196</t>
  </si>
  <si>
    <t>V17565-PW-GR266</t>
  </si>
  <si>
    <t>V17565-PW-GR283</t>
  </si>
  <si>
    <t>V17565-PW-GR284</t>
  </si>
  <si>
    <t>V17565-PW-GR285</t>
  </si>
  <si>
    <t>V17565-PW-GR286</t>
  </si>
  <si>
    <t>I95-VTC03-004 (LA RĂNG CƯA)</t>
  </si>
  <si>
    <t>U1-GRT2</t>
  </si>
  <si>
    <t>U1-GRT3</t>
  </si>
  <si>
    <t>U1-GRT4</t>
  </si>
  <si>
    <t>U2-GRT2</t>
  </si>
  <si>
    <t>U2-GRT3</t>
  </si>
  <si>
    <t>U2-GRT4</t>
  </si>
  <si>
    <t>U1-GRT29</t>
  </si>
  <si>
    <t>U2-GRT29</t>
  </si>
  <si>
    <t>TỔNG CỘNG TRƯỚC THUẾ</t>
  </si>
  <si>
    <t>THUẾ VAT 10%</t>
  </si>
  <si>
    <t>TỔNG CỘNG SAU THUẾ</t>
  </si>
  <si>
    <t>I. Thông số kỹ thuật</t>
  </si>
  <si>
    <t>II. Điều kiện thương mại</t>
  </si>
  <si>
    <t>1. Nguyên vật liệu - Thép SS400</t>
  </si>
  <si>
    <t>1. Báo giá có hiệu lực trong vòng 03 ngày kể từ ngày phát hành.</t>
  </si>
  <si>
    <t>2. Loại hình vật tư - La phẳng, la răng cưa</t>
  </si>
  <si>
    <t>2. Đơn giá đã bao gồm chi phí vận chuyển.</t>
  </si>
  <si>
    <t>3. Chiều L - Chiều thanh chịu lực- thanh la</t>
  </si>
  <si>
    <t>3. Địa diểm giao hàng : Phường Hùng Vương, Quận Hồng Bàng, Hải Phòng</t>
  </si>
  <si>
    <t>4. Chiều W - Chiều thanh liên kết - thanh xoắn</t>
  </si>
  <si>
    <t>4. Thời gian thực hiện : 90 ngày kể từ ngày nhận tạm ứng</t>
  </si>
  <si>
    <t>5. Phương sản xuất - Hàn Mig</t>
  </si>
  <si>
    <t xml:space="preserve">5. Phương thức thanh toán: Tạm ứng 30% khi ký hợp đồng, thanh toán phần còn lại khi có thông báo giao hàng hoặc trước khi nhận hàng. </t>
  </si>
  <si>
    <t>6. Hoàn thành sản phẩm - Mạ kẽm nhúng nóng theo tiêu chuẩn ASTM A123 hoặc tương đương</t>
  </si>
  <si>
    <t>7. Dung sai kích thước +/-5mm, Dung sai độ dày la +/- 0.2 mm</t>
  </si>
  <si>
    <t>8. Chi phí lên xuống hàng mỗi bên chịu mỗi đầu</t>
  </si>
  <si>
    <t>Kẹp sàn</t>
  </si>
  <si>
    <t>Số lượng Mua
(Bộ)</t>
  </si>
  <si>
    <t>CÔNG TY TNHH CKTEC</t>
  </si>
  <si>
    <t>Cung cấp vật tư kẹp sàn grating 26-2-2026</t>
  </si>
  <si>
    <t>CHS21.3X3.7-6000L ( 1 cây)</t>
  </si>
  <si>
    <t>L3X1500X6000 (1,5 tấm)</t>
  </si>
  <si>
    <t>Cung cấp vật tư phụ kiện / đóng kiện hoàng hà 26-1-2026 / Tách</t>
  </si>
  <si>
    <t xml:space="preserve">=E15/12  ( 3 cây) </t>
  </si>
  <si>
    <t>PL 38*2000*12000 = 1 Tờ/ Tấm A572-GR50 PLATE</t>
  </si>
  <si>
    <t>PL 12*2000*1000 = 1 Tờ/ Tấm SM490 PLATE</t>
  </si>
  <si>
    <t>PL 25*2000*1000 = 1 Tờ/ Tấm SM490 PLATE</t>
  </si>
  <si>
    <t>PL 38*2000*1000 = 1 Tờ/ Tấm SM490 PLATE</t>
  </si>
  <si>
    <t>PL 10*2000*12000 = 4 Tờ/ Tấm SA387 GR11CL2 PLATE</t>
  </si>
  <si>
    <t>PL 12*2000*12000 = 7 Tờ/ Tấm SA387 GR11CL2 PLATE</t>
  </si>
  <si>
    <t>PL 6*1500*6000 = 4 Tờ/ Tấm SA387 GR11CL2 PLATE</t>
  </si>
  <si>
    <t>PL 8*2000*12000 = 24 Tờ/ Tấm SA387 GR11CL2 PLATE</t>
  </si>
  <si>
    <t>H200X200X8X12-12000L = 17 cây SS400</t>
  </si>
  <si>
    <t>H294X200X8X12-12000L = 8 cây SS400</t>
  </si>
  <si>
    <t>H500X200X10X16-12000L = 4  cây SS400</t>
  </si>
  <si>
    <t>H194X150X6X9-12000L = 76 cây SS400</t>
  </si>
  <si>
    <t>H244X175X7X11-12000L = 35 cây SS400</t>
  </si>
  <si>
    <t>H200X100X5.5X8-12000L = 2 cây SS400</t>
  </si>
  <si>
    <t>H250X250X9X14-12000L = 1 cây SS400</t>
  </si>
  <si>
    <t>VSAN/CLTEC</t>
  </si>
  <si>
    <t>95.9/HĐKT-2026/IBS-CK</t>
  </si>
  <si>
    <t>Đa giao 230 bộ ngày 28/2/2026</t>
  </si>
  <si>
    <t>IWISU</t>
  </si>
  <si>
    <t>Báo giá ngày 24/02/2026</t>
  </si>
  <si>
    <t>95.8/HĐKT-2025/IBS-CKTEC</t>
  </si>
  <si>
    <t>SUPERWOOL PLUS BLANKET, 128KG/M3 SIZE: 3660 X 610 X 50MM = 4025 BAG</t>
  </si>
  <si>
    <t>SUPERWOOL PLUS BLANKET, 128KG/M3 SIZE: 7320 X 610 X 25MM = 1172 + 28  BAG</t>
  </si>
  <si>
    <t>SUPERWOOL PLUS BLANKET, 128KG/M3 SIZE: 3660 X 610 X 50MM = 1217 BAG</t>
  </si>
  <si>
    <t>MRO</t>
  </si>
  <si>
    <t>SUPERWOOL PLUS BLANKET, 128KG/M3 SIZE: 3660 X 610 X 50MM = 2000 BAG</t>
  </si>
  <si>
    <t>Hàng về trước tháng 7/2026</t>
  </si>
  <si>
    <t>:……../2026/MRO-IBSHI</t>
  </si>
  <si>
    <t>SUPERWOOL PLUS BLANKET, 128KG/M3 SIZE: 3660 X 610 X 50MM = 6000 BAG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</si>
</sst>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6">
    <numFmt numFmtId="41" formatCode="_(* #,##0_);_(* \(#,##0\);_(* &quot;-&quot;_);_(@_)"/>
    <numFmt numFmtId="44" formatCode="_(&quot;$&quot;* #,##0.00_);_(&quot;$&quot;* \(#,##0.00\);_(&quot;$&quot;* &quot;-&quot;??_);_(@_)"/>
    <numFmt numFmtId="43" formatCode="_(* #,##0.00_);_(* \(#,##0.00\);_(* &quot;-&quot;??_);_(@_)"/>
    <numFmt numFmtId="164" formatCode="#,##0.0"/>
    <numFmt numFmtId="165" formatCode="_(* #,##0.0_);_(* \(#,##0.0\);_(* &quot;-&quot;??_);_(@_)"/>
    <numFmt numFmtId="166" formatCode="_(* #,##0_);_(* \(#,##0\);_(* &quot;-&quot;??_);_(@_)"/>
    <numFmt numFmtId="167" formatCode="_(* #,##0.00_);_(* \(#,##0.00\);_(* &quot;-&quot;??.00_);_(@_)"/>
    <numFmt numFmtId="168" formatCode="_(* #.##0.00_);_(* \(#.##0.00\);_(* &quot;-&quot;??_);_(@_)"/>
    <numFmt numFmtId="169" formatCode="[$-409]d\-mmm;@"/>
    <numFmt numFmtId="170" formatCode="0.000_ "/>
    <numFmt numFmtId="171" formatCode="_-* #,##0.00_-;\-* #,##0.00_-;_-* &quot;-&quot;??_-;_-@_-"/>
    <numFmt numFmtId="172" formatCode="_(* #,##0.0_);_(* \(#,##0.0\);_(* &quot;-&quot;?_);_(@_)"/>
    <numFmt numFmtId="173" formatCode="_-* #,##0\ _₫_-;\-* #,##0\ _₫_-;_-* &quot;-&quot;??\ _₫_-;_-@_-"/>
    <numFmt numFmtId="174" formatCode="_(&quot;$&quot;* #,##0.0_);_(&quot;$&quot;* \(#,##0.0\);_(&quot;$&quot;* &quot;-&quot;??_);_(@_)"/>
    <numFmt numFmtId="175" formatCode="_-* #,##0.00\ _₫_-;\-* #,##0.00\ _₫_-;_-* &quot;-&quot;??\ _₫_-;_-@_-"/>
    <numFmt numFmtId="176" formatCode="_([$$-409]* #,##0.00_);_([$$-409]* \(#,##0.00\);_([$$-409]* &quot;-&quot;??_);_(@_)"/>
    <numFmt numFmtId="177" formatCode="[$-409]dd\-mmm\-yy;@"/>
    <numFmt numFmtId="178" formatCode="_ &quot;¥&quot;* #,##0.00_ ;_ &quot;¥&quot;* \-#,##0.00_ ;_ &quot;¥&quot;* &quot;-&quot;??_ ;_ @_ "/>
    <numFmt numFmtId="179" formatCode="_ * #,##0_ ;_ * \-#,##0_ ;_ * &quot;-&quot;_ ;_ @_ "/>
    <numFmt numFmtId="180" formatCode="0.0"/>
    <numFmt numFmtId="181" formatCode="_(&quot;$&quot;* #,##0.000_);_(&quot;$&quot;* \(#,##0.000\);_(&quot;$&quot;* &quot;-&quot;??_);_(@_)"/>
    <numFmt numFmtId="182" formatCode="_ * #,##0.00_ ;_ * \-#,##0.00_ ;_ * &quot;-&quot;??_ ;_ @_ "/>
    <numFmt numFmtId="183" formatCode="_([$VND]\ * #,##0.00_);_([$VND]\ * \(#,##0.00\);_([$VND]\ * &quot;-&quot;??_);_(@_)"/>
    <numFmt numFmtId="184" formatCode="_-* #,##0_-;\-* #,##0_-;_-* &quot;-&quot;??_-;_-@_-"/>
    <numFmt numFmtId="185" formatCode="_(* #,##0.0000_);_(* \(#,##0.0000\);_(* &quot;-&quot;??.0000_);_(@_)"/>
    <numFmt numFmtId="186" formatCode="_([$VND]\ * #,##0_);_([$VND]\ * \(#,##0\);_([$VND]\ * &quot;-&quot;_);_(@_)"/>
    <numFmt numFmtId="187" formatCode="_(&quot;$&quot;* #,##0_);_(&quot;$&quot;* \(#,##0\);_(&quot;$&quot;* &quot;-&quot;??_);_(@_)"/>
    <numFmt numFmtId="188" formatCode="[$-409]d\-mmm\-yy;@"/>
    <numFmt numFmtId="189" formatCode="0_);[Red]\(0\)"/>
    <numFmt numFmtId="190" formatCode="_(* #,##0.000_);_(* \(#,##0.000\);_(* &quot;-&quot;??_);_(@_)"/>
    <numFmt numFmtId="191" formatCode="###0;###0"/>
    <numFmt numFmtId="192" formatCode="_ * #,##0_ ;_ * \-#,##0_ ;_ * &quot;-&quot;??_ ;_ @_ "/>
    <numFmt numFmtId="193" formatCode="[$VND]\ #,##0.00"/>
    <numFmt numFmtId="194" formatCode="[$VND]\ #,##0"/>
    <numFmt numFmtId="195" formatCode="[$-409]d\-mmm\-yyyy;@"/>
    <numFmt numFmtId="196" formatCode="_-* #,##0.0\ _þ_-;\-* #,##0.0\ _þ_-;_-* &quot;-&quot;?\ _þ_-;_-@_-"/>
  </numFmts>
  <fonts count="242">
    <font>
      <sz val="10"/>
      <color rgb="FF000000"/>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theme="1"/>
      <name val="Times New Roman"/>
      <family val="1"/>
    </font>
    <font>
      <b/>
      <sz val="11"/>
      <color theme="1"/>
      <name val="Times New Roman"/>
      <family val="1"/>
    </font>
    <font>
      <sz val="11"/>
      <color theme="1"/>
      <name val="Times New Roman"/>
      <family val="1"/>
    </font>
    <font>
      <b/>
      <sz val="12"/>
      <color theme="1"/>
      <name val="Times New Roman"/>
      <family val="1"/>
    </font>
    <font>
      <sz val="12"/>
      <color theme="1"/>
      <name val="Times New Roman"/>
      <family val="1"/>
    </font>
    <font>
      <sz val="10"/>
      <color theme="1"/>
      <name val="Times New Roman"/>
      <family val="1"/>
    </font>
    <font>
      <i/>
      <sz val="11"/>
      <color theme="1"/>
      <name val="Times New Roman"/>
      <family val="1"/>
    </font>
    <font>
      <b/>
      <sz val="10"/>
      <color theme="1"/>
      <name val="Times New Roman"/>
      <family val="1"/>
    </font>
    <font>
      <b/>
      <sz val="12"/>
      <color rgb="FFFF0000"/>
      <name val="Times New Roman"/>
      <family val="1"/>
    </font>
    <font>
      <b/>
      <sz val="15"/>
      <color theme="1"/>
      <name val="Times New Roman"/>
      <family val="1"/>
    </font>
    <font>
      <b/>
      <i/>
      <sz val="11"/>
      <color theme="1"/>
      <name val="Times New Roman"/>
      <family val="1"/>
    </font>
    <font>
      <b/>
      <sz val="13"/>
      <color theme="1"/>
      <name val="Times New Roman"/>
      <family val="1"/>
    </font>
    <font>
      <sz val="12"/>
      <color rgb="FFFF0000"/>
      <name val="Times New Roman"/>
      <family val="1"/>
    </font>
    <font>
      <b/>
      <sz val="12"/>
      <color rgb="FF000000"/>
      <name val="Times New Roman"/>
      <family val="1"/>
    </font>
    <font>
      <sz val="10"/>
      <color rgb="FF000000"/>
      <name val="Calibri"/>
      <family val="2"/>
      <scheme val="minor"/>
    </font>
    <font>
      <sz val="11"/>
      <color theme="1"/>
      <name val="Times New Roman"/>
      <family val="2"/>
    </font>
    <font>
      <sz val="11"/>
      <color indexed="8"/>
      <name val="Times New Roman"/>
      <family val="2"/>
    </font>
    <font>
      <sz val="10"/>
      <name val="Arial"/>
      <family val="2"/>
    </font>
    <font>
      <sz val="10"/>
      <name val="Times New Roman"/>
      <family val="1"/>
    </font>
    <font>
      <sz val="12"/>
      <name val="宋体"/>
      <charset val="134"/>
    </font>
    <font>
      <sz val="10"/>
      <color rgb="FF000000"/>
      <name val="Calibri"/>
      <family val="2"/>
      <scheme val="minor"/>
    </font>
    <font>
      <sz val="10"/>
      <name val="Arial"/>
      <family val="2"/>
    </font>
    <font>
      <b/>
      <sz val="11"/>
      <name val="Times New Roman"/>
      <family val="1"/>
    </font>
    <font>
      <sz val="8"/>
      <name val="Calibri"/>
      <family val="2"/>
      <scheme val="minor"/>
    </font>
    <font>
      <sz val="12"/>
      <name val="Times New Roman"/>
      <family val="1"/>
    </font>
    <font>
      <sz val="9"/>
      <name val="Arial"/>
      <family val="2"/>
    </font>
    <font>
      <sz val="9"/>
      <name val="宋体"/>
      <charset val="134"/>
    </font>
    <font>
      <sz val="11"/>
      <name val="Arial"/>
      <family val="2"/>
    </font>
    <font>
      <u/>
      <sz val="10"/>
      <color indexed="12"/>
      <name val="Arial"/>
      <family val="2"/>
    </font>
    <font>
      <u/>
      <sz val="11"/>
      <color theme="10"/>
      <name val="Calibri"/>
      <family val="2"/>
    </font>
    <font>
      <sz val="13"/>
      <name val="Times New Roman"/>
      <family val="1"/>
    </font>
    <font>
      <b/>
      <sz val="13"/>
      <name val="Times New Roman"/>
      <family val="1"/>
    </font>
    <font>
      <b/>
      <sz val="13"/>
      <color rgb="FFFF0000"/>
      <name val="Times New Roman"/>
      <family val="1"/>
    </font>
    <font>
      <i/>
      <sz val="13"/>
      <name val="Times New Roman"/>
      <family val="1"/>
    </font>
    <font>
      <sz val="13"/>
      <color rgb="FF000000"/>
      <name val="Times New Roman"/>
      <family val="1"/>
    </font>
    <font>
      <sz val="13"/>
      <color rgb="FF0070C0"/>
      <name val="Times New Roman"/>
      <family val="1"/>
    </font>
    <font>
      <sz val="13"/>
      <color rgb="FFFF0000"/>
      <name val="Times New Roman"/>
      <family val="1"/>
    </font>
    <font>
      <sz val="13"/>
      <color theme="1"/>
      <name val="Times New Roman"/>
      <family val="1"/>
    </font>
    <font>
      <i/>
      <sz val="13"/>
      <color rgb="FFFF0000"/>
      <name val="Times New Roman"/>
      <family val="1"/>
    </font>
    <font>
      <sz val="12"/>
      <color rgb="FF000000"/>
      <name val="Times New Roman"/>
      <family val="1"/>
    </font>
    <font>
      <sz val="12"/>
      <name val="Calibri"/>
      <family val="1"/>
      <scheme val="major"/>
    </font>
    <font>
      <i/>
      <sz val="12"/>
      <name val="Calibri"/>
      <family val="1"/>
      <scheme val="major"/>
    </font>
    <font>
      <sz val="11"/>
      <name val="Times New Roman"/>
      <family val="1"/>
    </font>
    <font>
      <sz val="12"/>
      <name val=".VnTime"/>
      <family val="2"/>
    </font>
    <font>
      <sz val="10"/>
      <name val=".VnTime"/>
      <family val="2"/>
    </font>
    <font>
      <b/>
      <sz val="12"/>
      <color rgb="FF0000CC"/>
      <name val="Times New Roman"/>
      <family val="1"/>
    </font>
    <font>
      <sz val="12"/>
      <color rgb="FF0000CC"/>
      <name val="Times New Roman"/>
      <family val="1"/>
    </font>
    <font>
      <b/>
      <sz val="12"/>
      <color theme="1"/>
      <name val="Calibri"/>
      <family val="2"/>
      <scheme val="minor"/>
    </font>
    <font>
      <sz val="12"/>
      <color theme="1"/>
      <name val="Times New Roman"/>
      <family val="2"/>
    </font>
    <font>
      <b/>
      <sz val="12"/>
      <name val="Calibri"/>
      <family val="2"/>
      <scheme val="minor"/>
    </font>
    <font>
      <sz val="14"/>
      <color theme="1"/>
      <name val="Calibri"/>
      <family val="2"/>
      <scheme val="minor"/>
    </font>
    <font>
      <sz val="10"/>
      <color rgb="FF000000"/>
      <name val="Calibri"/>
      <family val="2"/>
      <scheme val="minor"/>
    </font>
    <font>
      <sz val="15"/>
      <color theme="1"/>
      <name val="Calibri"/>
      <family val="2"/>
      <scheme val="minor"/>
    </font>
    <font>
      <b/>
      <sz val="14"/>
      <color theme="1"/>
      <name val="Calibri"/>
      <family val="2"/>
      <scheme val="minor"/>
    </font>
    <font>
      <sz val="13"/>
      <name val="Calibri"/>
      <family val="2"/>
      <scheme val="minor"/>
    </font>
    <font>
      <sz val="13"/>
      <color theme="1"/>
      <name val="Calibri"/>
      <family val="2"/>
      <scheme val="minor"/>
    </font>
    <font>
      <sz val="12"/>
      <name val="Calibri"/>
      <family val="2"/>
      <scheme val="minor"/>
    </font>
    <font>
      <sz val="12"/>
      <color theme="1"/>
      <name val="Calibri"/>
      <family val="2"/>
      <scheme val="minor"/>
    </font>
    <font>
      <b/>
      <sz val="12"/>
      <name val="Times New Roman"/>
      <family val="1"/>
    </font>
    <font>
      <b/>
      <sz val="20"/>
      <color rgb="FFFF0000"/>
      <name val="Times New Roman"/>
      <family val="1"/>
    </font>
    <font>
      <sz val="10"/>
      <color rgb="FF000000"/>
      <name val="Times New Roman"/>
      <family val="1"/>
    </font>
    <font>
      <b/>
      <sz val="14"/>
      <color rgb="FFFF0000"/>
      <name val="Times New Roman"/>
      <family val="1"/>
    </font>
    <font>
      <i/>
      <sz val="12"/>
      <color rgb="FF000000"/>
      <name val="Times New Roman"/>
      <family val="1"/>
    </font>
    <font>
      <sz val="11.5"/>
      <name val="Times New Roman"/>
      <family val="1"/>
    </font>
    <font>
      <sz val="14"/>
      <name val="Times New Roman"/>
      <family val="1"/>
    </font>
    <font>
      <sz val="10"/>
      <color theme="1"/>
      <name val="Times New Roman"/>
      <family val="2"/>
    </font>
    <font>
      <sz val="12"/>
      <color rgb="FFFF0000"/>
      <name val="Calibri"/>
      <family val="2"/>
      <scheme val="minor"/>
    </font>
    <font>
      <sz val="11"/>
      <color theme="1"/>
      <name val="Calibri"/>
      <family val="2"/>
      <charset val="163"/>
      <scheme val="minor"/>
    </font>
    <font>
      <i/>
      <sz val="12"/>
      <color theme="1"/>
      <name val="Times New Roman"/>
      <family val="1"/>
    </font>
    <font>
      <b/>
      <sz val="10"/>
      <color rgb="FFFF0000"/>
      <name val="Times New Roman"/>
      <family val="1"/>
    </font>
    <font>
      <b/>
      <i/>
      <sz val="12"/>
      <color rgb="FFFF0000"/>
      <name val="Times New Roman"/>
      <family val="1"/>
    </font>
    <font>
      <b/>
      <i/>
      <sz val="12"/>
      <color theme="1"/>
      <name val="Times New Roman"/>
      <family val="1"/>
    </font>
    <font>
      <sz val="8.25"/>
      <name val="Microsoft Sans Serif"/>
      <family val="2"/>
    </font>
    <font>
      <i/>
      <sz val="12"/>
      <color rgb="FFFF0000"/>
      <name val="Times New Roman"/>
      <family val="1"/>
    </font>
    <font>
      <b/>
      <i/>
      <u/>
      <sz val="12"/>
      <color rgb="FFEE0000"/>
      <name val="Times New Roman"/>
      <family val="1"/>
    </font>
    <font>
      <b/>
      <sz val="20"/>
      <color theme="4" tint="-0.499984740745262"/>
      <name val="Times New Roman"/>
      <family val="1"/>
    </font>
    <font>
      <i/>
      <sz val="20"/>
      <color theme="4" tint="-0.499984740745262"/>
      <name val="Calibri"/>
      <family val="1"/>
      <scheme val="minor"/>
    </font>
    <font>
      <sz val="12"/>
      <color rgb="FF222222"/>
      <name val="Tahoma"/>
      <family val="2"/>
    </font>
    <font>
      <sz val="12"/>
      <color rgb="FF222222"/>
      <name val="Times New Roman"/>
      <family val="1"/>
    </font>
    <font>
      <b/>
      <sz val="11"/>
      <color theme="0"/>
      <name val="Times New Roman"/>
      <family val="1"/>
    </font>
    <font>
      <i/>
      <sz val="11"/>
      <color theme="0"/>
      <name val="Times New Roman"/>
      <family val="1"/>
      <charset val="163"/>
    </font>
    <font>
      <i/>
      <sz val="11"/>
      <color theme="0"/>
      <name val="Times New Roman"/>
      <family val="1"/>
    </font>
    <font>
      <b/>
      <i/>
      <sz val="11"/>
      <color theme="0"/>
      <name val="Times New Roman"/>
      <family val="1"/>
    </font>
    <font>
      <sz val="11"/>
      <color theme="1"/>
      <name val="Times New Roman"/>
      <family val="1"/>
      <charset val="163"/>
    </font>
    <font>
      <sz val="15"/>
      <name val="Calibri"/>
      <family val="2"/>
      <scheme val="minor"/>
    </font>
    <font>
      <sz val="10"/>
      <color rgb="FFFF0000"/>
      <name val="Calibri"/>
      <family val="2"/>
      <scheme val="minor"/>
    </font>
    <font>
      <b/>
      <sz val="12"/>
      <name val="Calibri"/>
      <family val="2"/>
      <scheme val="major"/>
    </font>
    <font>
      <b/>
      <sz val="14"/>
      <name val="Times New Roman"/>
      <family val="1"/>
    </font>
    <font>
      <u/>
      <sz val="10"/>
      <color theme="10"/>
      <name val="Arial"/>
      <family val="2"/>
    </font>
    <font>
      <i/>
      <sz val="12"/>
      <name val="Times New Roman"/>
      <family val="1"/>
    </font>
    <font>
      <b/>
      <sz val="20"/>
      <name val="Times New Roman"/>
      <family val="1"/>
    </font>
    <font>
      <b/>
      <sz val="14"/>
      <name val=".VnTimeH"/>
      <family val="2"/>
    </font>
    <font>
      <i/>
      <sz val="11.5"/>
      <color rgb="FF001A33"/>
      <name val="Times New Roman"/>
      <family val="1"/>
    </font>
    <font>
      <b/>
      <sz val="12"/>
      <color rgb="FFD90000"/>
      <name val="Times New Roman"/>
      <family val="1"/>
    </font>
    <font>
      <sz val="10"/>
      <name val="Calibri"/>
      <family val="2"/>
      <scheme val="minor"/>
    </font>
    <font>
      <sz val="11.5"/>
      <name val="Times New Roman"/>
      <family val="2"/>
    </font>
    <font>
      <sz val="7"/>
      <color rgb="FF000000"/>
      <name val="Times New Roman"/>
      <family val="2"/>
    </font>
    <font>
      <i/>
      <sz val="10"/>
      <color theme="1"/>
      <name val="Times New Roman"/>
      <family val="1"/>
    </font>
    <font>
      <b/>
      <i/>
      <sz val="10"/>
      <color theme="1"/>
      <name val="Times New Roman"/>
      <family val="1"/>
    </font>
    <font>
      <sz val="10"/>
      <color rgb="FF000000"/>
      <name val="Calibri"/>
      <family val="2"/>
      <scheme val="minor"/>
    </font>
    <font>
      <b/>
      <sz val="12"/>
      <color rgb="FFFF0000"/>
      <name val="Calibri"/>
      <family val="2"/>
      <scheme val="minor"/>
    </font>
    <font>
      <sz val="9"/>
      <color rgb="FF1C1C1C"/>
      <name val="Arial"/>
      <family val="2"/>
    </font>
    <font>
      <sz val="9"/>
      <color rgb="FF1C1C1C"/>
      <name val="宋体"/>
      <charset val="134"/>
    </font>
    <font>
      <sz val="12"/>
      <color rgb="FF1C1C1C"/>
      <name val="Times New Roman"/>
      <family val="1"/>
    </font>
    <font>
      <sz val="10"/>
      <color rgb="FF1C1C1C"/>
      <name val="Times New Roman"/>
      <family val="1"/>
    </font>
    <font>
      <sz val="12"/>
      <color rgb="FF1C1C1C"/>
      <name val="Calibri"/>
      <family val="2"/>
      <scheme val="minor"/>
    </font>
    <font>
      <b/>
      <sz val="9"/>
      <color theme="1"/>
      <name val="Arial"/>
      <family val="2"/>
    </font>
    <font>
      <sz val="10"/>
      <color theme="1"/>
      <name val="Times New Roman"/>
      <family val="1"/>
    </font>
    <font>
      <sz val="14"/>
      <color theme="1"/>
      <name val="Times New Roman"/>
      <family val="1"/>
    </font>
    <font>
      <sz val="16"/>
      <color theme="1"/>
      <name val="Times New Roman"/>
      <family val="1"/>
    </font>
    <font>
      <b/>
      <sz val="16"/>
      <color theme="1"/>
      <name val="Times New Roman"/>
      <family val="1"/>
    </font>
    <font>
      <i/>
      <sz val="14"/>
      <color theme="1"/>
      <name val="Times New Roman"/>
      <family val="1"/>
    </font>
    <font>
      <b/>
      <sz val="14"/>
      <name val="Calibri"/>
      <family val="1"/>
      <scheme val="major"/>
    </font>
    <font>
      <sz val="14"/>
      <name val="Calibri"/>
      <family val="1"/>
      <scheme val="major"/>
    </font>
    <font>
      <sz val="14"/>
      <name val="Calibri"/>
      <family val="2"/>
      <scheme val="minor"/>
    </font>
    <font>
      <sz val="14"/>
      <color theme="1"/>
      <name val="Calibri"/>
      <family val="1"/>
      <scheme val="major"/>
    </font>
    <font>
      <sz val="14"/>
      <name val="Times New Roman"/>
      <family val="2"/>
    </font>
    <font>
      <b/>
      <i/>
      <sz val="14"/>
      <color theme="1"/>
      <name val="Times New Roman"/>
      <family val="1"/>
    </font>
    <font>
      <sz val="12"/>
      <name val="宋体"/>
      <family val="3"/>
      <charset val="134"/>
    </font>
    <font>
      <sz val="10"/>
      <color theme="1"/>
      <name val="Arial"/>
      <family val="2"/>
    </font>
    <font>
      <sz val="8"/>
      <name val="Arial"/>
      <family val="2"/>
    </font>
    <font>
      <sz val="11"/>
      <name val="Calibri"/>
      <family val="2"/>
    </font>
    <font>
      <sz val="11"/>
      <color rgb="FF000000"/>
      <name val="Times New Roman"/>
      <family val="1"/>
    </font>
    <font>
      <sz val="14"/>
      <color rgb="FF1C1C1C"/>
      <name val="Times New Roman"/>
      <family val="1"/>
    </font>
    <font>
      <sz val="12"/>
      <color theme="1"/>
      <name val="Calibri"/>
      <family val="2"/>
    </font>
    <font>
      <sz val="12"/>
      <color theme="1"/>
      <name val="Arial"/>
      <family val="2"/>
    </font>
    <font>
      <sz val="12"/>
      <color rgb="FF1C1C1C"/>
      <name val="Arial"/>
      <family val="2"/>
    </font>
    <font>
      <sz val="12"/>
      <color rgb="FF000000"/>
      <name val="Times New Roman"/>
      <family val="2"/>
    </font>
    <font>
      <sz val="9.5"/>
      <name val="Times New Roman"/>
      <family val="1"/>
    </font>
    <font>
      <sz val="9.5"/>
      <color rgb="FF000000"/>
      <name val="Times New Roman"/>
      <family val="2"/>
    </font>
    <font>
      <sz val="9"/>
      <color theme="1"/>
      <name val="Arial"/>
      <family val="2"/>
    </font>
    <font>
      <b/>
      <sz val="12"/>
      <color theme="1"/>
      <name val="Arial"/>
      <family val="2"/>
    </font>
    <font>
      <sz val="13"/>
      <name val="Calibri"/>
      <family val="2"/>
    </font>
    <font>
      <b/>
      <sz val="14"/>
      <color theme="1"/>
      <name val="Arial"/>
      <family val="2"/>
    </font>
    <font>
      <i/>
      <sz val="16"/>
      <color theme="1"/>
      <name val="Times New Roman"/>
      <family val="1"/>
    </font>
    <font>
      <b/>
      <sz val="16"/>
      <name val="Times New Roman"/>
      <family val="1"/>
    </font>
    <font>
      <sz val="16"/>
      <name val="Times New Roman"/>
      <family val="1"/>
    </font>
    <font>
      <b/>
      <sz val="16"/>
      <color theme="1"/>
      <name val="Calibri"/>
      <family val="2"/>
      <scheme val="minor"/>
    </font>
    <font>
      <b/>
      <sz val="16"/>
      <color theme="1"/>
      <name val="Arial"/>
      <family val="2"/>
    </font>
    <font>
      <sz val="16"/>
      <name val="Calibri"/>
      <family val="2"/>
      <scheme val="minor"/>
    </font>
    <font>
      <sz val="16"/>
      <color rgb="FF1C1C1C"/>
      <name val="Times New Roman"/>
      <family val="1"/>
    </font>
    <font>
      <sz val="16"/>
      <color rgb="FF000000"/>
      <name val="Times New Roman"/>
      <family val="1"/>
    </font>
    <font>
      <b/>
      <i/>
      <sz val="16"/>
      <color theme="1"/>
      <name val="Times New Roman"/>
      <family val="1"/>
    </font>
    <font>
      <b/>
      <sz val="16"/>
      <name val="Calibri"/>
      <family val="1"/>
      <scheme val="major"/>
    </font>
    <font>
      <sz val="16"/>
      <name val="Calibri"/>
      <family val="1"/>
      <scheme val="major"/>
    </font>
    <font>
      <b/>
      <sz val="14"/>
      <name val="Calibri"/>
      <family val="2"/>
      <scheme val="minor"/>
    </font>
    <font>
      <b/>
      <sz val="18"/>
      <color theme="1"/>
      <name val="Times New Roman"/>
      <family val="1"/>
    </font>
    <font>
      <sz val="18"/>
      <color theme="1"/>
      <name val="Times New Roman"/>
      <family val="1"/>
    </font>
    <font>
      <i/>
      <sz val="18"/>
      <color theme="1"/>
      <name val="Times New Roman"/>
      <family val="1"/>
    </font>
    <font>
      <b/>
      <sz val="18"/>
      <name val="Calibri"/>
      <family val="1"/>
      <scheme val="major"/>
    </font>
    <font>
      <sz val="18"/>
      <name val="Calibri"/>
      <family val="1"/>
      <scheme val="major"/>
    </font>
    <font>
      <b/>
      <sz val="18"/>
      <color theme="1"/>
      <name val="Calibri"/>
      <family val="2"/>
      <scheme val="minor"/>
    </font>
    <font>
      <b/>
      <i/>
      <sz val="18"/>
      <color theme="1"/>
      <name val="Times New Roman"/>
      <family val="1"/>
    </font>
    <font>
      <sz val="20"/>
      <name val="Calibri"/>
      <family val="2"/>
      <scheme val="minor"/>
    </font>
    <font>
      <sz val="20"/>
      <name val="Times New Roman"/>
      <family val="1"/>
    </font>
    <font>
      <sz val="20"/>
      <name val="Calibri"/>
      <family val="1"/>
      <scheme val="major"/>
    </font>
    <font>
      <sz val="20"/>
      <color theme="1"/>
      <name val="Times New Roman"/>
      <family val="1"/>
    </font>
    <font>
      <sz val="14"/>
      <color theme="1"/>
      <name val="Calibri"/>
      <family val="2"/>
    </font>
    <font>
      <sz val="14"/>
      <color rgb="FF1C1C1C"/>
      <name val="Arial"/>
      <family val="2"/>
    </font>
    <font>
      <sz val="13"/>
      <color theme="1"/>
      <name val="Arial"/>
      <family val="2"/>
    </font>
    <font>
      <sz val="13"/>
      <color rgb="FF1C1C1C"/>
      <name val="Times New Roman"/>
      <family val="1"/>
    </font>
    <font>
      <sz val="13"/>
      <color rgb="FF1C1C1C"/>
      <name val="Arial"/>
      <family val="2"/>
    </font>
    <font>
      <b/>
      <sz val="18"/>
      <name val="Times New Roman"/>
      <family val="1"/>
    </font>
    <font>
      <sz val="18"/>
      <name val="Times New Roman"/>
      <family val="1"/>
    </font>
    <font>
      <b/>
      <sz val="18"/>
      <color theme="1"/>
      <name val="Arial"/>
      <family val="2"/>
    </font>
    <font>
      <sz val="18"/>
      <color rgb="FF1C1C1C"/>
      <name val="Times New Roman"/>
      <family val="1"/>
    </font>
    <font>
      <sz val="18"/>
      <color theme="1"/>
      <name val="Calibri"/>
      <family val="2"/>
    </font>
    <font>
      <sz val="18"/>
      <color rgb="FF1C1C1C"/>
      <name val="Arial"/>
      <family val="2"/>
    </font>
    <font>
      <sz val="13"/>
      <name val="Times New Roman"/>
      <family val="2"/>
    </font>
    <font>
      <sz val="6.5"/>
      <name val="Cambria"/>
      <family val="1"/>
    </font>
    <font>
      <sz val="8"/>
      <name val="Calibri"/>
      <family val="2"/>
    </font>
    <font>
      <sz val="6.5"/>
      <name val="Calibri"/>
      <family val="2"/>
    </font>
    <font>
      <b/>
      <sz val="12"/>
      <name val="Calibri"/>
      <family val="1"/>
      <scheme val="major"/>
    </font>
    <font>
      <sz val="14"/>
      <color theme="1"/>
      <name val="Arial"/>
      <family val="2"/>
    </font>
    <font>
      <sz val="9"/>
      <color theme="1"/>
      <name val="Calibri"/>
      <family val="2"/>
      <scheme val="minor"/>
    </font>
    <font>
      <sz val="16"/>
      <color theme="1"/>
      <name val="Arial"/>
      <family val="2"/>
    </font>
    <font>
      <sz val="16"/>
      <color rgb="FF1C1C1C"/>
      <name val="Arial"/>
      <family val="2"/>
    </font>
    <font>
      <sz val="12"/>
      <color theme="1"/>
      <name val="Calibri"/>
      <family val="1"/>
      <scheme val="major"/>
    </font>
    <font>
      <sz val="22"/>
      <color theme="1"/>
      <name val="Times New Roman"/>
      <family val="1"/>
    </font>
    <font>
      <sz val="10"/>
      <name val=".VnArial"/>
      <family val="2"/>
    </font>
    <font>
      <i/>
      <sz val="18"/>
      <name val="Times New Roman"/>
      <family val="1"/>
    </font>
    <font>
      <sz val="8"/>
      <color rgb="FF081B3A"/>
      <name val="Segoe UI"/>
      <family val="2"/>
    </font>
    <font>
      <sz val="16"/>
      <color theme="1"/>
      <name val="Times New Roman"/>
      <family val="2"/>
    </font>
    <font>
      <sz val="16"/>
      <color theme="1"/>
      <name val="Calibri"/>
      <family val="2"/>
      <scheme val="minor"/>
    </font>
    <font>
      <sz val="8"/>
      <color rgb="FF000000"/>
      <name val="Arial"/>
      <family val="2"/>
    </font>
    <font>
      <sz val="16"/>
      <color rgb="FFC00000"/>
      <name val="Times New Roman"/>
      <family val="1"/>
    </font>
    <font>
      <b/>
      <sz val="18"/>
      <color rgb="FFC00000"/>
      <name val="Times New Roman"/>
      <family val="1"/>
    </font>
    <font>
      <b/>
      <sz val="20"/>
      <color theme="1"/>
      <name val="Times New Roman"/>
      <family val="1"/>
    </font>
    <font>
      <sz val="14"/>
      <color rgb="FFFF0000"/>
      <name val="Times New Roman"/>
      <family val="1"/>
    </font>
    <font>
      <sz val="14"/>
      <color theme="1"/>
      <name val="Times New Roman"/>
      <family val="2"/>
    </font>
    <font>
      <i/>
      <sz val="14"/>
      <name val="Calibri"/>
      <family val="1"/>
      <scheme val="major"/>
    </font>
    <font>
      <i/>
      <sz val="14"/>
      <name val="Times New Roman"/>
      <family val="1"/>
    </font>
    <font>
      <i/>
      <sz val="14"/>
      <color rgb="FF000000"/>
      <name val="Times New Roman"/>
      <family val="1"/>
    </font>
    <font>
      <b/>
      <sz val="14"/>
      <color rgb="FF000000"/>
      <name val="Times New Roman"/>
      <family val="1"/>
    </font>
    <font>
      <sz val="14"/>
      <color rgb="FF000000"/>
      <name val="Times New Roman"/>
      <family val="2"/>
    </font>
    <font>
      <b/>
      <sz val="48"/>
      <color theme="1"/>
      <name val="Times New Roman"/>
      <family val="1"/>
    </font>
    <font>
      <b/>
      <sz val="22"/>
      <color theme="1"/>
      <name val="Times New Roman"/>
      <family val="1"/>
      <charset val="163"/>
    </font>
    <font>
      <sz val="22"/>
      <name val="Times New Roman"/>
      <family val="1"/>
    </font>
    <font>
      <b/>
      <sz val="22"/>
      <color theme="4" tint="-0.499984740745262"/>
      <name val="Times New Roman"/>
      <family val="1"/>
    </font>
    <font>
      <sz val="22"/>
      <color theme="1"/>
      <name val="Times New Roman"/>
      <family val="1"/>
      <charset val="163"/>
    </font>
    <font>
      <b/>
      <sz val="22"/>
      <color theme="1"/>
      <name val="Times New Roman"/>
      <family val="1"/>
    </font>
    <font>
      <i/>
      <sz val="22"/>
      <color theme="1"/>
      <name val="Times New Roman"/>
      <family val="1"/>
    </font>
    <font>
      <b/>
      <sz val="22"/>
      <name val="Times New Roman"/>
      <family val="1"/>
    </font>
    <font>
      <sz val="22"/>
      <name val="VNI-Helve-Condense"/>
    </font>
    <font>
      <b/>
      <sz val="22"/>
      <color rgb="FF000000"/>
      <name val="Times New Roman"/>
      <family val="1"/>
    </font>
    <font>
      <b/>
      <sz val="22"/>
      <name val="Times New Roman"/>
      <family val="1"/>
      <charset val="163"/>
    </font>
    <font>
      <b/>
      <sz val="22"/>
      <color theme="1"/>
      <name val="Calibri"/>
      <family val="2"/>
      <scheme val="minor"/>
    </font>
    <font>
      <sz val="22"/>
      <color theme="1"/>
      <name val="Calibri"/>
      <family val="2"/>
      <scheme val="minor"/>
    </font>
    <font>
      <sz val="22"/>
      <color rgb="FF000000"/>
      <name val="Times New Roman"/>
      <family val="1"/>
      <charset val="163"/>
    </font>
    <font>
      <sz val="22"/>
      <color indexed="8"/>
      <name val="Times New Roman"/>
      <family val="1"/>
    </font>
    <font>
      <sz val="22"/>
      <name val="Calibri"/>
      <family val="1"/>
      <scheme val="major"/>
    </font>
    <font>
      <sz val="22"/>
      <color rgb="FF002060"/>
      <name val="Times New Roman"/>
      <family val="1"/>
    </font>
    <font>
      <b/>
      <sz val="22"/>
      <color rgb="FF002060"/>
      <name val="Times New Roman"/>
      <family val="1"/>
    </font>
    <font>
      <b/>
      <i/>
      <u/>
      <sz val="22"/>
      <name val="Times New Roman"/>
      <family val="1"/>
      <charset val="163"/>
    </font>
    <font>
      <b/>
      <i/>
      <sz val="22"/>
      <name val="Times New Roman"/>
      <family val="1"/>
      <charset val="163"/>
    </font>
    <font>
      <sz val="22"/>
      <name val="Times New Roman"/>
      <family val="1"/>
      <charset val="163"/>
    </font>
    <font>
      <i/>
      <sz val="22"/>
      <name val="Times New Roman"/>
      <family val="1"/>
      <charset val="163"/>
    </font>
    <font>
      <b/>
      <u/>
      <sz val="22"/>
      <name val="Times New Roman"/>
      <family val="1"/>
      <charset val="163"/>
    </font>
    <font>
      <sz val="13"/>
      <name val="Calibri"/>
      <family val="1"/>
      <scheme val="major"/>
    </font>
    <font>
      <sz val="13"/>
      <color theme="1"/>
      <name val="Times New Roman"/>
      <family val="2"/>
    </font>
    <font>
      <sz val="13"/>
      <name val="Arial"/>
      <family val="2"/>
    </font>
    <font>
      <b/>
      <sz val="13"/>
      <color rgb="FFFF0000"/>
      <name val="Arial"/>
      <family val="2"/>
    </font>
  </fonts>
  <fills count="41">
    <fill>
      <patternFill patternType="none"/>
    </fill>
    <fill>
      <patternFill patternType="gray125"/>
    </fill>
    <fill>
      <patternFill patternType="solid">
        <fgColor rgb="FFFFFF00"/>
        <bgColor rgb="FFFFFF00"/>
      </patternFill>
    </fill>
    <fill>
      <patternFill patternType="solid">
        <fgColor rgb="FFD8D8D8"/>
        <bgColor rgb="FFD8D8D8"/>
      </patternFill>
    </fill>
    <fill>
      <patternFill patternType="solid">
        <fgColor theme="9" tint="0.79998168889431442"/>
        <bgColor indexed="64"/>
      </patternFill>
    </fill>
    <fill>
      <patternFill patternType="solid">
        <fgColor theme="2" tint="-0.14999847407452621"/>
        <bgColor indexed="64"/>
      </patternFill>
    </fill>
    <fill>
      <patternFill patternType="solid">
        <fgColor theme="0" tint="-0.14999847407452621"/>
        <bgColor indexed="64"/>
      </patternFill>
    </fill>
    <fill>
      <patternFill patternType="solid">
        <fgColor theme="9" tint="0.79998168889431442"/>
        <bgColor rgb="FFD8D8D8"/>
      </patternFill>
    </fill>
    <fill>
      <patternFill patternType="solid">
        <fgColor theme="6" tint="0.59999389629810485"/>
        <bgColor rgb="FFD8D8D8"/>
      </patternFill>
    </fill>
    <fill>
      <patternFill patternType="solid">
        <fgColor theme="6" tint="0.59999389629810485"/>
        <bgColor indexed="64"/>
      </patternFill>
    </fill>
    <fill>
      <patternFill patternType="solid">
        <fgColor rgb="FFFFC000"/>
        <bgColor indexed="64"/>
      </patternFill>
    </fill>
    <fill>
      <patternFill patternType="solid">
        <fgColor theme="0"/>
        <bgColor indexed="64"/>
      </patternFill>
    </fill>
    <fill>
      <patternFill patternType="solid">
        <fgColor theme="8" tint="0.79998168889431442"/>
        <bgColor indexed="64"/>
      </patternFill>
    </fill>
    <fill>
      <patternFill patternType="solid">
        <fgColor rgb="FFFFFF00"/>
        <bgColor indexed="64"/>
      </patternFill>
    </fill>
    <fill>
      <patternFill patternType="solid">
        <fgColor theme="6" tint="0.79998168889431442"/>
        <bgColor indexed="64"/>
      </patternFill>
    </fill>
    <fill>
      <patternFill patternType="solid">
        <fgColor rgb="FFFFFF00"/>
        <bgColor rgb="FFD8D8D8"/>
      </patternFill>
    </fill>
    <fill>
      <patternFill patternType="solid">
        <fgColor theme="4" tint="0.79998168889431442"/>
        <bgColor indexed="64"/>
      </patternFill>
    </fill>
    <fill>
      <patternFill patternType="solid">
        <fgColor theme="2" tint="-0.14999847407452621"/>
        <bgColor rgb="FFD8D8D8"/>
      </patternFill>
    </fill>
    <fill>
      <patternFill patternType="solid">
        <fgColor theme="7" tint="0.79998168889431442"/>
        <bgColor indexed="64"/>
      </patternFill>
    </fill>
    <fill>
      <patternFill patternType="solid">
        <fgColor theme="0" tint="-0.14999847407452621"/>
        <bgColor rgb="FFD8D8D8"/>
      </patternFill>
    </fill>
    <fill>
      <patternFill patternType="solid">
        <fgColor theme="9" tint="0.39997558519241921"/>
        <bgColor indexed="64"/>
      </patternFill>
    </fill>
    <fill>
      <patternFill patternType="solid">
        <fgColor rgb="FF76E3FF"/>
        <bgColor indexed="64"/>
      </patternFill>
    </fill>
    <fill>
      <patternFill patternType="solid">
        <fgColor theme="4" tint="-0.499984740745262"/>
        <bgColor indexed="64"/>
      </patternFill>
    </fill>
    <fill>
      <patternFill patternType="solid">
        <fgColor rgb="FFE1EEDA"/>
        <bgColor indexed="64"/>
      </patternFill>
    </fill>
    <fill>
      <patternFill patternType="solid">
        <fgColor rgb="FF76E3FF"/>
        <bgColor rgb="FFFFFF00"/>
      </patternFill>
    </fill>
    <fill>
      <patternFill patternType="solid">
        <fgColor theme="6" tint="0.39997558519241921"/>
        <bgColor indexed="64"/>
      </patternFill>
    </fill>
    <fill>
      <patternFill patternType="solid">
        <fgColor indexed="9"/>
        <bgColor indexed="64"/>
      </patternFill>
    </fill>
    <fill>
      <patternFill patternType="solid">
        <fgColor theme="9" tint="0.59999389629810485"/>
        <bgColor indexed="64"/>
      </patternFill>
    </fill>
    <fill>
      <patternFill patternType="solid">
        <fgColor rgb="FFFFFFFF"/>
        <bgColor indexed="64"/>
      </patternFill>
    </fill>
    <fill>
      <patternFill patternType="solid">
        <fgColor theme="8" tint="0.79998168889431442"/>
        <bgColor rgb="FFD8D8D8"/>
      </patternFill>
    </fill>
    <fill>
      <patternFill patternType="solid">
        <fgColor theme="7" tint="0.59999389629810485"/>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rgb="FF00FFFF"/>
        <bgColor indexed="64"/>
      </patternFill>
    </fill>
    <fill>
      <patternFill patternType="solid">
        <fgColor theme="2" tint="-4.9989318521683403E-2"/>
        <bgColor indexed="64"/>
      </patternFill>
    </fill>
    <fill>
      <patternFill patternType="solid">
        <fgColor rgb="FF99FFCC"/>
        <bgColor indexed="64"/>
      </patternFill>
    </fill>
    <fill>
      <patternFill patternType="solid">
        <fgColor theme="5" tint="0.79998168889431442"/>
        <bgColor indexed="64"/>
      </patternFill>
    </fill>
    <fill>
      <patternFill patternType="solid">
        <fgColor theme="8" tint="0.59999389629810485"/>
        <bgColor indexed="64"/>
      </patternFill>
    </fill>
    <fill>
      <patternFill patternType="solid">
        <fgColor indexed="42"/>
        <bgColor indexed="64"/>
      </patternFill>
    </fill>
    <fill>
      <patternFill patternType="solid">
        <fgColor indexed="13"/>
        <bgColor indexed="64"/>
      </patternFill>
    </fill>
  </fills>
  <borders count="66">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style="thin">
        <color auto="1"/>
      </left>
      <right style="medium">
        <color auto="1"/>
      </right>
      <top style="thin">
        <color auto="1"/>
      </top>
      <bottom style="thin">
        <color auto="1"/>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style="thin">
        <color indexed="64"/>
      </bottom>
      <diagonal/>
    </border>
    <border>
      <left/>
      <right style="medium">
        <color indexed="64"/>
      </right>
      <top/>
      <bottom style="medium">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style="hair">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auto="1"/>
      </left>
      <right style="thin">
        <color auto="1"/>
      </right>
      <top style="hair">
        <color auto="1"/>
      </top>
      <bottom style="hair">
        <color auto="1"/>
      </bottom>
      <diagonal/>
    </border>
    <border>
      <left/>
      <right/>
      <top/>
      <bottom style="hair">
        <color indexed="64"/>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top style="hair">
        <color auto="1"/>
      </top>
      <bottom style="thin">
        <color indexed="64"/>
      </bottom>
      <diagonal/>
    </border>
    <border>
      <left/>
      <right/>
      <top style="hair">
        <color auto="1"/>
      </top>
      <bottom style="thin">
        <color indexed="64"/>
      </bottom>
      <diagonal/>
    </border>
    <border>
      <left/>
      <right style="thin">
        <color auto="1"/>
      </right>
      <top style="hair">
        <color auto="1"/>
      </top>
      <bottom style="thin">
        <color indexed="64"/>
      </bottom>
      <diagonal/>
    </border>
    <border>
      <left style="thin">
        <color auto="1"/>
      </left>
      <right style="thin">
        <color auto="1"/>
      </right>
      <top style="hair">
        <color auto="1"/>
      </top>
      <bottom style="thin">
        <color auto="1"/>
      </bottom>
      <diagonal/>
    </border>
    <border>
      <left style="thin">
        <color rgb="FF776B6B"/>
      </left>
      <right/>
      <top/>
      <bottom style="thin">
        <color rgb="FF776B6B"/>
      </bottom>
      <diagonal/>
    </border>
    <border>
      <left style="thin">
        <color rgb="FF776B6B"/>
      </left>
      <right/>
      <top style="thin">
        <color rgb="FF776B6B"/>
      </top>
      <bottom/>
      <diagonal/>
    </border>
    <border>
      <left style="thin">
        <color rgb="FF776B6B"/>
      </left>
      <right/>
      <top/>
      <bottom/>
      <diagonal/>
    </border>
    <border>
      <left/>
      <right/>
      <top/>
      <bottom style="thin">
        <color rgb="FF776B6B"/>
      </bottom>
      <diagonal/>
    </border>
    <border>
      <left/>
      <right/>
      <top style="thin">
        <color rgb="FF776B6B"/>
      </top>
      <bottom/>
      <diagonal/>
    </border>
    <border>
      <left style="thin">
        <color rgb="FF776B6B"/>
      </left>
      <right style="thin">
        <color rgb="FF776B6B"/>
      </right>
      <top/>
      <bottom style="thin">
        <color rgb="FF776B6B"/>
      </bottom>
      <diagonal/>
    </border>
    <border>
      <left style="thin">
        <color rgb="FF776B6B"/>
      </left>
      <right style="thin">
        <color rgb="FF776B6B"/>
      </right>
      <top style="thin">
        <color rgb="FF776B6B"/>
      </top>
      <bottom/>
      <diagonal/>
    </border>
    <border>
      <left style="thin">
        <color rgb="FF776B6B"/>
      </left>
      <right style="thin">
        <color rgb="FF776B6B"/>
      </right>
      <top/>
      <bottom/>
      <diagonal/>
    </border>
    <border>
      <left/>
      <right style="medium">
        <color indexed="64"/>
      </right>
      <top/>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style="hair">
        <color indexed="64"/>
      </bottom>
      <diagonal/>
    </border>
    <border>
      <left/>
      <right style="medium">
        <color indexed="64"/>
      </right>
      <top style="medium">
        <color indexed="64"/>
      </top>
      <bottom style="medium">
        <color indexed="64"/>
      </bottom>
      <diagonal/>
    </border>
    <border>
      <left style="thin">
        <color indexed="64"/>
      </left>
      <right style="thin">
        <color indexed="64"/>
      </right>
      <top/>
      <bottom style="dotted">
        <color indexed="64"/>
      </bottom>
      <diagonal/>
    </border>
    <border>
      <left/>
      <right/>
      <top/>
      <bottom style="double">
        <color auto="1"/>
      </bottom>
      <diagonal/>
    </border>
    <border>
      <left/>
      <right/>
      <top style="double">
        <color indexed="64"/>
      </top>
      <bottom/>
      <diagonal/>
    </border>
    <border>
      <left style="medium">
        <color theme="4" tint="-0.24994659260841701"/>
      </left>
      <right style="medium">
        <color theme="4" tint="-0.24994659260841701"/>
      </right>
      <top style="medium">
        <color theme="4" tint="-0.24994659260841701"/>
      </top>
      <bottom style="medium">
        <color theme="4" tint="-0.24994659260841701"/>
      </bottom>
      <diagonal/>
    </border>
    <border>
      <left/>
      <right style="medium">
        <color theme="4" tint="-0.24994659260841701"/>
      </right>
      <top/>
      <bottom/>
      <diagonal/>
    </border>
    <border>
      <left style="medium">
        <color theme="4" tint="-0.24994659260841701"/>
      </left>
      <right style="medium">
        <color theme="8"/>
      </right>
      <top/>
      <bottom style="thin">
        <color theme="8"/>
      </bottom>
      <diagonal/>
    </border>
    <border>
      <left style="medium">
        <color theme="8"/>
      </left>
      <right style="medium">
        <color theme="8"/>
      </right>
      <top/>
      <bottom style="thin">
        <color theme="8"/>
      </bottom>
      <diagonal/>
    </border>
    <border>
      <left style="medium">
        <color theme="8"/>
      </left>
      <right style="medium">
        <color theme="4" tint="-0.24994659260841701"/>
      </right>
      <top/>
      <bottom style="thin">
        <color theme="8"/>
      </bottom>
      <diagonal/>
    </border>
    <border>
      <left style="medium">
        <color theme="4" tint="-0.24994659260841701"/>
      </left>
      <right style="medium">
        <color theme="8"/>
      </right>
      <top style="thin">
        <color theme="8"/>
      </top>
      <bottom style="thin">
        <color theme="8"/>
      </bottom>
      <diagonal/>
    </border>
    <border>
      <left style="medium">
        <color theme="8"/>
      </left>
      <right style="medium">
        <color theme="8"/>
      </right>
      <top style="thin">
        <color theme="8"/>
      </top>
      <bottom style="thin">
        <color theme="8"/>
      </bottom>
      <diagonal/>
    </border>
    <border>
      <left style="medium">
        <color theme="8"/>
      </left>
      <right style="medium">
        <color theme="4" tint="-0.24994659260841701"/>
      </right>
      <top style="thin">
        <color theme="8"/>
      </top>
      <bottom style="thin">
        <color theme="8"/>
      </bottom>
      <diagonal/>
    </border>
    <border>
      <left style="medium">
        <color theme="4" tint="-0.24994659260841701"/>
      </left>
      <right style="medium">
        <color theme="8"/>
      </right>
      <top style="thin">
        <color theme="8"/>
      </top>
      <bottom style="medium">
        <color theme="8"/>
      </bottom>
      <diagonal/>
    </border>
    <border>
      <left style="medium">
        <color theme="8"/>
      </left>
      <right style="medium">
        <color theme="8"/>
      </right>
      <top style="thin">
        <color theme="8"/>
      </top>
      <bottom style="medium">
        <color theme="8"/>
      </bottom>
      <diagonal/>
    </border>
    <border>
      <left style="medium">
        <color theme="8"/>
      </left>
      <right style="medium">
        <color theme="4" tint="-0.24994659260841701"/>
      </right>
      <top style="thin">
        <color theme="8"/>
      </top>
      <bottom style="medium">
        <color theme="8"/>
      </bottom>
      <diagonal/>
    </border>
  </borders>
  <cellStyleXfs count="98">
    <xf numFmtId="0" fontId="0" fillId="0" borderId="0"/>
    <xf numFmtId="0" fontId="35" fillId="0" borderId="3"/>
    <xf numFmtId="168" fontId="36" fillId="0" borderId="3" applyFont="0" applyFill="0" applyBorder="0" applyAlignment="0" applyProtection="0"/>
    <xf numFmtId="0" fontId="39" fillId="0" borderId="3">
      <alignment vertical="center"/>
    </xf>
    <xf numFmtId="0" fontId="39" fillId="0" borderId="3"/>
    <xf numFmtId="0" fontId="37" fillId="0" borderId="3" applyNumberFormat="0" applyFont="0" applyFill="0" applyBorder="0" applyAlignment="0" applyProtection="0">
      <alignment vertical="top"/>
    </xf>
    <xf numFmtId="43" fontId="40" fillId="0" borderId="0" applyFont="0" applyFill="0" applyBorder="0" applyAlignment="0" applyProtection="0"/>
    <xf numFmtId="0" fontId="37" fillId="0" borderId="3"/>
    <xf numFmtId="168" fontId="37" fillId="0" borderId="3" applyFont="0" applyFill="0" applyBorder="0" applyAlignment="0" applyProtection="0"/>
    <xf numFmtId="9" fontId="37" fillId="0" borderId="3" applyFont="0" applyFill="0" applyBorder="0" applyAlignment="0" applyProtection="0"/>
    <xf numFmtId="0" fontId="19" fillId="0" borderId="3"/>
    <xf numFmtId="0" fontId="41" fillId="0" borderId="3"/>
    <xf numFmtId="168" fontId="37" fillId="0" borderId="3" applyFont="0" applyFill="0" applyBorder="0" applyAlignment="0" applyProtection="0"/>
    <xf numFmtId="0" fontId="18" fillId="0" borderId="3"/>
    <xf numFmtId="43" fontId="36" fillId="0" borderId="3" applyFont="0" applyFill="0" applyBorder="0" applyAlignment="0" applyProtection="0"/>
    <xf numFmtId="0" fontId="34" fillId="0" borderId="3"/>
    <xf numFmtId="168" fontId="36" fillId="0" borderId="3" applyFont="0" applyFill="0" applyBorder="0" applyAlignment="0" applyProtection="0"/>
    <xf numFmtId="43" fontId="34" fillId="0" borderId="3" applyFont="0" applyFill="0" applyBorder="0" applyAlignment="0" applyProtection="0"/>
    <xf numFmtId="0" fontId="18" fillId="0" borderId="3"/>
    <xf numFmtId="0" fontId="37" fillId="0" borderId="3"/>
    <xf numFmtId="0" fontId="46" fillId="0" borderId="3">
      <alignment vertical="center"/>
    </xf>
    <xf numFmtId="0" fontId="37" fillId="0" borderId="3"/>
    <xf numFmtId="0" fontId="17" fillId="0" borderId="3"/>
    <xf numFmtId="0" fontId="48" fillId="0" borderId="3" applyNumberFormat="0" applyFill="0" applyBorder="0" applyAlignment="0" applyProtection="0">
      <alignment vertical="top"/>
      <protection locked="0"/>
    </xf>
    <xf numFmtId="43" fontId="37" fillId="0" borderId="3" applyFont="0" applyFill="0" applyBorder="0" applyAlignment="0" applyProtection="0"/>
    <xf numFmtId="0" fontId="16" fillId="0" borderId="3"/>
    <xf numFmtId="43" fontId="16" fillId="0" borderId="3" applyFont="0" applyFill="0" applyBorder="0" applyAlignment="0" applyProtection="0"/>
    <xf numFmtId="0" fontId="15" fillId="0" borderId="3"/>
    <xf numFmtId="43" fontId="15" fillId="0" borderId="3" applyFont="0" applyFill="0" applyBorder="0" applyAlignment="0" applyProtection="0"/>
    <xf numFmtId="0" fontId="49" fillId="0" borderId="3" applyNumberFormat="0" applyFill="0" applyBorder="0" applyAlignment="0" applyProtection="0">
      <alignment vertical="top"/>
      <protection locked="0"/>
    </xf>
    <xf numFmtId="171" fontId="15" fillId="0" borderId="3" applyFont="0" applyFill="0" applyBorder="0" applyAlignment="0" applyProtection="0">
      <alignment vertical="center"/>
    </xf>
    <xf numFmtId="9" fontId="15" fillId="0" borderId="3" applyFont="0" applyFill="0" applyBorder="0" applyAlignment="0" applyProtection="0"/>
    <xf numFmtId="43" fontId="37" fillId="0" borderId="3" applyFont="0" applyFill="0" applyBorder="0" applyAlignment="0" applyProtection="0"/>
    <xf numFmtId="0" fontId="63" fillId="0" borderId="3"/>
    <xf numFmtId="0" fontId="64" fillId="0" borderId="3"/>
    <xf numFmtId="0" fontId="63" fillId="0" borderId="3"/>
    <xf numFmtId="0" fontId="68" fillId="0" borderId="3"/>
    <xf numFmtId="0" fontId="14" fillId="0" borderId="3"/>
    <xf numFmtId="44" fontId="71" fillId="0" borderId="0" applyFont="0" applyFill="0" applyBorder="0" applyAlignment="0" applyProtection="0"/>
    <xf numFmtId="0" fontId="37" fillId="0" borderId="3"/>
    <xf numFmtId="177" fontId="39" fillId="0" borderId="3"/>
    <xf numFmtId="0" fontId="63" fillId="0" borderId="3"/>
    <xf numFmtId="178" fontId="39" fillId="0" borderId="3" applyFont="0" applyFill="0" applyBorder="0" applyAlignment="0" applyProtection="0">
      <alignment vertical="center"/>
    </xf>
    <xf numFmtId="179" fontId="39" fillId="0" borderId="3" applyFont="0" applyFill="0" applyBorder="0" applyAlignment="0" applyProtection="0">
      <alignment vertical="center"/>
    </xf>
    <xf numFmtId="43" fontId="37" fillId="0" borderId="3" applyFont="0" applyFill="0" applyBorder="0" applyAlignment="0" applyProtection="0"/>
    <xf numFmtId="43" fontId="68" fillId="0" borderId="3" applyFont="0" applyFill="0" applyBorder="0" applyAlignment="0" applyProtection="0"/>
    <xf numFmtId="0" fontId="13" fillId="0" borderId="3"/>
    <xf numFmtId="43" fontId="13" fillId="0" borderId="3" applyFont="0" applyFill="0" applyBorder="0" applyAlignment="0" applyProtection="0"/>
    <xf numFmtId="43" fontId="12" fillId="0" borderId="3" applyFont="0" applyFill="0" applyBorder="0" applyAlignment="0" applyProtection="0"/>
    <xf numFmtId="0" fontId="12" fillId="0" borderId="3"/>
    <xf numFmtId="0" fontId="80" fillId="0" borderId="3"/>
    <xf numFmtId="43" fontId="12" fillId="0" borderId="3" applyFont="0" applyFill="0" applyBorder="0" applyAlignment="0" applyProtection="0"/>
    <xf numFmtId="43" fontId="12" fillId="0" borderId="3" applyFont="0" applyFill="0" applyBorder="0" applyAlignment="0" applyProtection="0"/>
    <xf numFmtId="43" fontId="12" fillId="0" borderId="3" applyFont="0" applyFill="0" applyBorder="0" applyAlignment="0" applyProtection="0"/>
    <xf numFmtId="0" fontId="11" fillId="0" borderId="3"/>
    <xf numFmtId="41" fontId="68" fillId="0" borderId="3" applyFont="0" applyFill="0" applyBorder="0" applyAlignment="0" applyProtection="0"/>
    <xf numFmtId="0" fontId="11" fillId="0" borderId="3"/>
    <xf numFmtId="43" fontId="11" fillId="0" borderId="3" applyFont="0" applyFill="0" applyBorder="0" applyAlignment="0" applyProtection="0"/>
    <xf numFmtId="9" fontId="11" fillId="0" borderId="3" applyFont="0" applyFill="0" applyBorder="0" applyAlignment="0" applyProtection="0"/>
    <xf numFmtId="0" fontId="10" fillId="0" borderId="3"/>
    <xf numFmtId="43" fontId="10" fillId="0" borderId="3" applyFont="0" applyFill="0" applyBorder="0" applyAlignment="0" applyProtection="0"/>
    <xf numFmtId="0" fontId="9" fillId="0" borderId="3"/>
    <xf numFmtId="43" fontId="9" fillId="0" borderId="3" applyFont="0" applyFill="0" applyBorder="0" applyAlignment="0" applyProtection="0"/>
    <xf numFmtId="182" fontId="39" fillId="0" borderId="3" applyFont="0" applyFill="0" applyBorder="0" applyAlignment="0" applyProtection="0">
      <alignment vertical="center"/>
    </xf>
    <xf numFmtId="0" fontId="8" fillId="0" borderId="3"/>
    <xf numFmtId="43" fontId="8" fillId="0" borderId="3" applyFont="0" applyFill="0" applyBorder="0" applyAlignment="0" applyProtection="0"/>
    <xf numFmtId="0" fontId="87" fillId="0" borderId="3"/>
    <xf numFmtId="171" fontId="37" fillId="0" borderId="3" applyFont="0" applyFill="0" applyBorder="0" applyAlignment="0" applyProtection="0"/>
    <xf numFmtId="171" fontId="87" fillId="0" borderId="3" applyFont="0" applyFill="0" applyBorder="0" applyAlignment="0" applyProtection="0"/>
    <xf numFmtId="0" fontId="7" fillId="0" borderId="3">
      <alignment vertical="center"/>
    </xf>
    <xf numFmtId="0" fontId="6" fillId="0" borderId="3"/>
    <xf numFmtId="171" fontId="6" fillId="0" borderId="3" applyFont="0" applyFill="0" applyBorder="0" applyAlignment="0" applyProtection="0"/>
    <xf numFmtId="43" fontId="6" fillId="0" borderId="3" applyFont="0" applyFill="0" applyBorder="0" applyAlignment="0" applyProtection="0"/>
    <xf numFmtId="9" fontId="6" fillId="0" borderId="3" applyFont="0" applyFill="0" applyBorder="0" applyAlignment="0" applyProtection="0"/>
    <xf numFmtId="0" fontId="92" fillId="0" borderId="3">
      <alignment vertical="top"/>
    </xf>
    <xf numFmtId="0" fontId="5" fillId="0" borderId="3"/>
    <xf numFmtId="43" fontId="5" fillId="0" borderId="3" applyFont="0" applyFill="0" applyBorder="0" applyAlignment="0" applyProtection="0"/>
    <xf numFmtId="0" fontId="5" fillId="0" borderId="3"/>
    <xf numFmtId="0" fontId="34" fillId="0" borderId="3"/>
    <xf numFmtId="0" fontId="34" fillId="0" borderId="3"/>
    <xf numFmtId="0" fontId="108" fillId="0" borderId="3" applyNumberFormat="0" applyFill="0" applyBorder="0" applyAlignment="0" applyProtection="0"/>
    <xf numFmtId="44" fontId="37" fillId="0" borderId="3" applyFont="0" applyFill="0" applyBorder="0" applyAlignment="0" applyProtection="0"/>
    <xf numFmtId="0" fontId="4" fillId="0" borderId="3"/>
    <xf numFmtId="43" fontId="4" fillId="0" borderId="3" applyFont="0" applyFill="0" applyBorder="0" applyAlignment="0" applyProtection="0"/>
    <xf numFmtId="9" fontId="119" fillId="0" borderId="0" applyFont="0" applyFill="0" applyBorder="0" applyAlignment="0" applyProtection="0"/>
    <xf numFmtId="188" fontId="138" fillId="0" borderId="3"/>
    <xf numFmtId="188" fontId="138" fillId="0" borderId="3"/>
    <xf numFmtId="0" fontId="3" fillId="0" borderId="3"/>
    <xf numFmtId="0" fontId="3" fillId="0" borderId="3"/>
    <xf numFmtId="43" fontId="3" fillId="0" borderId="3" applyFont="0" applyFill="0" applyBorder="0" applyAlignment="0" applyProtection="0"/>
    <xf numFmtId="0" fontId="37" fillId="0" borderId="3"/>
    <xf numFmtId="0" fontId="199" fillId="0" borderId="3"/>
    <xf numFmtId="0" fontId="2" fillId="0" borderId="3"/>
    <xf numFmtId="44" fontId="2" fillId="0" borderId="3" applyFont="0" applyFill="0" applyBorder="0" applyAlignment="0" applyProtection="0"/>
    <xf numFmtId="0" fontId="1" fillId="0" borderId="3"/>
    <xf numFmtId="0" fontId="1" fillId="0" borderId="3"/>
    <xf numFmtId="43" fontId="1" fillId="0" borderId="3" applyFont="0" applyFill="0" applyBorder="0" applyAlignment="0" applyProtection="0"/>
    <xf numFmtId="43" fontId="1" fillId="0" borderId="3" applyFont="0" applyFill="0" applyBorder="0" applyAlignment="0" applyProtection="0"/>
  </cellStyleXfs>
  <cellXfs count="2539">
    <xf numFmtId="0" fontId="0" fillId="0" borderId="0" xfId="0"/>
    <xf numFmtId="0" fontId="50" fillId="0" borderId="0" xfId="0" applyFont="1"/>
    <xf numFmtId="0" fontId="51" fillId="4" borderId="4" xfId="0" applyFont="1" applyFill="1" applyBorder="1" applyAlignment="1">
      <alignment horizontal="center" vertical="center" wrapText="1"/>
    </xf>
    <xf numFmtId="1" fontId="28" fillId="0" borderId="4" xfId="0" applyNumberFormat="1" applyFont="1" applyBorder="1" applyAlignment="1">
      <alignment horizontal="center" vertical="center"/>
    </xf>
    <xf numFmtId="0" fontId="51" fillId="0" borderId="0" xfId="0" applyFont="1" applyAlignment="1">
      <alignment vertical="center" wrapText="1"/>
    </xf>
    <xf numFmtId="0" fontId="31" fillId="2" borderId="3" xfId="0" applyFont="1" applyFill="1" applyBorder="1" applyAlignment="1">
      <alignment vertical="center"/>
    </xf>
    <xf numFmtId="0" fontId="31" fillId="2" borderId="3" xfId="0" applyFont="1" applyFill="1" applyBorder="1" applyAlignment="1">
      <alignment vertical="center" wrapText="1"/>
    </xf>
    <xf numFmtId="0" fontId="52" fillId="0" borderId="3" xfId="0" applyFont="1" applyBorder="1" applyAlignment="1">
      <alignment vertical="center" wrapText="1"/>
    </xf>
    <xf numFmtId="0" fontId="51" fillId="0" borderId="1" xfId="0" applyFont="1" applyBorder="1" applyAlignment="1">
      <alignment vertical="center" wrapText="1"/>
    </xf>
    <xf numFmtId="0" fontId="51" fillId="0" borderId="0" xfId="0" applyFont="1" applyAlignment="1">
      <alignment horizontal="center" vertical="center" wrapText="1"/>
    </xf>
    <xf numFmtId="43" fontId="51" fillId="0" borderId="0" xfId="0" applyNumberFormat="1" applyFont="1" applyAlignment="1">
      <alignment vertical="center" wrapText="1"/>
    </xf>
    <xf numFmtId="44" fontId="51" fillId="0" borderId="0" xfId="0" applyNumberFormat="1" applyFont="1" applyAlignment="1">
      <alignment vertical="center" wrapText="1"/>
    </xf>
    <xf numFmtId="0" fontId="52" fillId="0" borderId="0" xfId="0" applyFont="1" applyAlignment="1">
      <alignment vertical="center" wrapText="1"/>
    </xf>
    <xf numFmtId="0" fontId="50" fillId="0" borderId="0" xfId="0" applyFont="1" applyAlignment="1">
      <alignment vertical="center" wrapText="1"/>
    </xf>
    <xf numFmtId="0" fontId="55" fillId="2" borderId="3" xfId="0" quotePrefix="1" applyFont="1" applyFill="1" applyBorder="1" applyAlignment="1">
      <alignment vertical="center"/>
    </xf>
    <xf numFmtId="0" fontId="55" fillId="2" borderId="3" xfId="0" applyFont="1" applyFill="1" applyBorder="1" applyAlignment="1">
      <alignment vertical="center" wrapText="1"/>
    </xf>
    <xf numFmtId="0" fontId="56" fillId="0" borderId="3" xfId="0" applyFont="1" applyBorder="1" applyAlignment="1">
      <alignment vertical="center" wrapText="1"/>
    </xf>
    <xf numFmtId="0" fontId="57" fillId="2" borderId="3" xfId="0" quotePrefix="1" applyFont="1" applyFill="1" applyBorder="1" applyAlignment="1">
      <alignment vertical="center"/>
    </xf>
    <xf numFmtId="172" fontId="50" fillId="0" borderId="1" xfId="0" applyNumberFormat="1" applyFont="1" applyBorder="1" applyAlignment="1">
      <alignment vertical="center" wrapText="1"/>
    </xf>
    <xf numFmtId="0" fontId="50" fillId="0" borderId="0" xfId="0" applyFont="1" applyAlignment="1">
      <alignment horizontal="center" vertical="center" wrapText="1"/>
    </xf>
    <xf numFmtId="43" fontId="50" fillId="0" borderId="0" xfId="0" applyNumberFormat="1" applyFont="1" applyAlignment="1">
      <alignment vertical="center" wrapText="1"/>
    </xf>
    <xf numFmtId="44" fontId="50" fillId="0" borderId="0" xfId="0" applyNumberFormat="1" applyFont="1" applyAlignment="1">
      <alignment vertical="center" wrapText="1"/>
    </xf>
    <xf numFmtId="0" fontId="56" fillId="0" borderId="0" xfId="0" applyFont="1" applyAlignment="1">
      <alignment vertical="center" wrapText="1"/>
    </xf>
    <xf numFmtId="0" fontId="53" fillId="0" borderId="0" xfId="0" applyFont="1" applyAlignment="1">
      <alignment horizontal="left" vertical="center"/>
    </xf>
    <xf numFmtId="0" fontId="50" fillId="0" borderId="0" xfId="0" applyFont="1" applyAlignment="1">
      <alignment vertical="center"/>
    </xf>
    <xf numFmtId="14" fontId="53" fillId="0" borderId="0" xfId="0" applyNumberFormat="1" applyFont="1" applyAlignment="1">
      <alignment horizontal="left" vertical="center" wrapText="1"/>
    </xf>
    <xf numFmtId="0" fontId="56" fillId="2" borderId="3" xfId="0" quotePrefix="1" applyFont="1" applyFill="1" applyBorder="1" applyAlignment="1">
      <alignment vertical="center"/>
    </xf>
    <xf numFmtId="0" fontId="56" fillId="2" borderId="3" xfId="0" applyFont="1" applyFill="1" applyBorder="1" applyAlignment="1">
      <alignment vertical="center" wrapText="1"/>
    </xf>
    <xf numFmtId="0" fontId="56" fillId="2" borderId="3" xfId="0" applyFont="1" applyFill="1" applyBorder="1" applyAlignment="1">
      <alignment vertical="center"/>
    </xf>
    <xf numFmtId="0" fontId="56" fillId="0" borderId="3" xfId="0" applyFont="1" applyBorder="1" applyAlignment="1">
      <alignment vertical="center"/>
    </xf>
    <xf numFmtId="0" fontId="53" fillId="0" borderId="0" xfId="0" applyFont="1" applyAlignment="1">
      <alignment horizontal="center" vertical="center"/>
    </xf>
    <xf numFmtId="43" fontId="53" fillId="0" borderId="0" xfId="0" applyNumberFormat="1" applyFont="1" applyAlignment="1">
      <alignment horizontal="left" vertical="center"/>
    </xf>
    <xf numFmtId="44" fontId="53" fillId="0" borderId="0" xfId="0" applyNumberFormat="1" applyFont="1" applyAlignment="1">
      <alignment horizontal="left" vertical="center"/>
    </xf>
    <xf numFmtId="0" fontId="58" fillId="0" borderId="0" xfId="0" applyFont="1" applyAlignment="1">
      <alignment horizontal="left" vertical="center"/>
    </xf>
    <xf numFmtId="0" fontId="50" fillId="0" borderId="4" xfId="0" applyFont="1" applyBorder="1" applyAlignment="1">
      <alignment horizontal="center" vertical="center"/>
    </xf>
    <xf numFmtId="0" fontId="52" fillId="9" borderId="4" xfId="0" applyFont="1" applyFill="1" applyBorder="1" applyAlignment="1">
      <alignment horizontal="center" vertical="center" wrapText="1"/>
    </xf>
    <xf numFmtId="0" fontId="31" fillId="3" borderId="4" xfId="0" applyFont="1" applyFill="1" applyBorder="1" applyAlignment="1">
      <alignment horizontal="center" vertical="center" wrapText="1"/>
    </xf>
    <xf numFmtId="0" fontId="31" fillId="7" borderId="4" xfId="0" applyFont="1" applyFill="1" applyBorder="1" applyAlignment="1">
      <alignment horizontal="center" vertical="center" wrapText="1"/>
    </xf>
    <xf numFmtId="0" fontId="51" fillId="6" borderId="4" xfId="0" applyFont="1" applyFill="1" applyBorder="1" applyAlignment="1">
      <alignment horizontal="center" vertical="center" wrapText="1"/>
    </xf>
    <xf numFmtId="0" fontId="51" fillId="5" borderId="4" xfId="0" applyFont="1" applyFill="1" applyBorder="1" applyAlignment="1">
      <alignment horizontal="center" vertical="center" wrapText="1"/>
    </xf>
    <xf numFmtId="43" fontId="51" fillId="6" borderId="4" xfId="0" applyNumberFormat="1" applyFont="1" applyFill="1" applyBorder="1" applyAlignment="1">
      <alignment horizontal="center" vertical="center" wrapText="1"/>
    </xf>
    <xf numFmtId="0" fontId="50" fillId="0" borderId="0" xfId="0" applyFont="1" applyAlignment="1">
      <alignment horizontal="center" vertical="center"/>
    </xf>
    <xf numFmtId="0" fontId="31" fillId="8" borderId="4" xfId="0" applyFont="1" applyFill="1" applyBorder="1" applyAlignment="1">
      <alignment horizontal="center" vertical="center" wrapText="1"/>
    </xf>
    <xf numFmtId="44" fontId="51" fillId="6" borderId="4" xfId="0" applyNumberFormat="1" applyFont="1" applyFill="1" applyBorder="1" applyAlignment="1">
      <alignment horizontal="center" vertical="center" wrapText="1"/>
    </xf>
    <xf numFmtId="164" fontId="51" fillId="5" borderId="4" xfId="0" applyNumberFormat="1" applyFont="1" applyFill="1" applyBorder="1" applyAlignment="1">
      <alignment horizontal="center" vertical="center" wrapText="1"/>
    </xf>
    <xf numFmtId="1" fontId="51" fillId="0" borderId="4" xfId="0" applyNumberFormat="1" applyFont="1" applyBorder="1" applyAlignment="1">
      <alignment horizontal="center" vertical="center"/>
    </xf>
    <xf numFmtId="0" fontId="50" fillId="0" borderId="0" xfId="0" applyFont="1" applyAlignment="1">
      <alignment wrapText="1"/>
    </xf>
    <xf numFmtId="0" fontId="56" fillId="0" borderId="0" xfId="0" applyFont="1"/>
    <xf numFmtId="0" fontId="50" fillId="0" borderId="0" xfId="0" applyFont="1" applyAlignment="1">
      <alignment horizontal="center"/>
    </xf>
    <xf numFmtId="0" fontId="24" fillId="3" borderId="4" xfId="0" applyFont="1" applyFill="1" applyBorder="1" applyAlignment="1">
      <alignment horizontal="center" vertical="center" wrapText="1"/>
    </xf>
    <xf numFmtId="0" fontId="24" fillId="8" borderId="4" xfId="0" applyFont="1" applyFill="1" applyBorder="1" applyAlignment="1">
      <alignment horizontal="center" vertical="center" wrapText="1"/>
    </xf>
    <xf numFmtId="0" fontId="24" fillId="7" borderId="4" xfId="0" applyFont="1" applyFill="1" applyBorder="1" applyAlignment="1">
      <alignment horizontal="center" vertical="center" wrapText="1"/>
    </xf>
    <xf numFmtId="0" fontId="59" fillId="0" borderId="0" xfId="0" applyFont="1"/>
    <xf numFmtId="0" fontId="33" fillId="12" borderId="4" xfId="0" applyFont="1" applyFill="1" applyBorder="1"/>
    <xf numFmtId="0" fontId="33" fillId="0" borderId="0" xfId="0" applyFont="1"/>
    <xf numFmtId="1" fontId="59" fillId="0" borderId="4" xfId="0" applyNumberFormat="1" applyFont="1" applyBorder="1" applyAlignment="1">
      <alignment horizontal="center" vertical="center"/>
    </xf>
    <xf numFmtId="1" fontId="32" fillId="0" borderId="4" xfId="0" applyNumberFormat="1" applyFont="1" applyBorder="1" applyAlignment="1">
      <alignment horizontal="center" vertical="center"/>
    </xf>
    <xf numFmtId="0" fontId="59" fillId="0" borderId="0" xfId="0" applyFont="1" applyAlignment="1">
      <alignment horizontal="center" vertical="center"/>
    </xf>
    <xf numFmtId="0" fontId="59" fillId="0" borderId="4" xfId="0" applyFont="1" applyBorder="1" applyAlignment="1">
      <alignment horizontal="center" vertical="center"/>
    </xf>
    <xf numFmtId="2" fontId="59" fillId="0" borderId="4" xfId="0" applyNumberFormat="1" applyFont="1" applyBorder="1" applyAlignment="1">
      <alignment horizontal="center" vertical="center"/>
    </xf>
    <xf numFmtId="0" fontId="25" fillId="8" borderId="4" xfId="0" applyFont="1" applyFill="1" applyBorder="1" applyAlignment="1">
      <alignment horizontal="center" vertical="center" wrapText="1"/>
    </xf>
    <xf numFmtId="0" fontId="25" fillId="7" borderId="4" xfId="0" applyFont="1" applyFill="1" applyBorder="1" applyAlignment="1">
      <alignment horizontal="center" vertical="center" wrapText="1"/>
    </xf>
    <xf numFmtId="43" fontId="60" fillId="0" borderId="4" xfId="32" applyFont="1" applyFill="1" applyBorder="1" applyAlignment="1">
      <alignment horizontal="right" vertical="center"/>
    </xf>
    <xf numFmtId="43" fontId="60" fillId="0" borderId="4" xfId="32" applyFont="1" applyFill="1" applyBorder="1" applyAlignment="1">
      <alignment vertical="center"/>
    </xf>
    <xf numFmtId="43" fontId="62" fillId="0" borderId="4" xfId="14" applyFont="1" applyFill="1" applyBorder="1" applyAlignment="1" applyProtection="1">
      <alignment horizontal="right" vertical="center" wrapText="1"/>
      <protection locked="0"/>
    </xf>
    <xf numFmtId="4" fontId="62" fillId="0" borderId="4" xfId="14" applyNumberFormat="1" applyFont="1" applyFill="1" applyBorder="1" applyAlignment="1" applyProtection="1">
      <alignment horizontal="right" vertical="center"/>
      <protection locked="0"/>
    </xf>
    <xf numFmtId="0" fontId="65" fillId="9" borderId="4" xfId="34" applyFont="1" applyFill="1" applyBorder="1" applyAlignment="1">
      <alignment horizontal="center" vertical="center" wrapText="1"/>
    </xf>
    <xf numFmtId="0" fontId="65" fillId="9" borderId="4" xfId="34" applyFont="1" applyFill="1" applyBorder="1" applyAlignment="1">
      <alignment horizontal="left" vertical="center" wrapText="1"/>
    </xf>
    <xf numFmtId="43" fontId="65" fillId="9" borderId="4" xfId="32" applyFont="1" applyFill="1" applyBorder="1" applyAlignment="1">
      <alignment horizontal="center" vertical="center" wrapText="1"/>
    </xf>
    <xf numFmtId="166" fontId="65" fillId="9" borderId="4" xfId="32" applyNumberFormat="1" applyFont="1" applyFill="1" applyBorder="1" applyAlignment="1">
      <alignment horizontal="center" vertical="center" wrapText="1"/>
    </xf>
    <xf numFmtId="9" fontId="44" fillId="0" borderId="4" xfId="32" applyNumberFormat="1" applyFont="1" applyFill="1" applyBorder="1" applyAlignment="1">
      <alignment horizontal="center" vertical="center"/>
    </xf>
    <xf numFmtId="1" fontId="44" fillId="0" borderId="4" xfId="32" applyNumberFormat="1" applyFont="1" applyFill="1" applyBorder="1" applyAlignment="1">
      <alignment horizontal="center" vertical="center"/>
    </xf>
    <xf numFmtId="166" fontId="44" fillId="0" borderId="4" xfId="32" applyNumberFormat="1" applyFont="1" applyFill="1" applyBorder="1" applyAlignment="1">
      <alignment horizontal="center" vertical="center" wrapText="1"/>
    </xf>
    <xf numFmtId="0" fontId="51" fillId="0" borderId="3" xfId="0" applyFont="1" applyBorder="1" applyAlignment="1">
      <alignment vertical="center" wrapText="1"/>
    </xf>
    <xf numFmtId="0" fontId="50" fillId="0" borderId="3" xfId="0" applyFont="1" applyBorder="1" applyAlignment="1">
      <alignment vertical="center" wrapText="1"/>
    </xf>
    <xf numFmtId="0" fontId="53" fillId="0" borderId="3" xfId="0" applyFont="1" applyBorder="1" applyAlignment="1">
      <alignment horizontal="left" vertical="center"/>
    </xf>
    <xf numFmtId="0" fontId="51" fillId="4" borderId="12" xfId="0" applyFont="1" applyFill="1" applyBorder="1" applyAlignment="1">
      <alignment horizontal="center" vertical="center" wrapText="1"/>
    </xf>
    <xf numFmtId="0" fontId="50" fillId="4" borderId="12" xfId="0" applyFont="1" applyFill="1" applyBorder="1" applyAlignment="1">
      <alignment horizontal="center" vertical="center" wrapText="1"/>
    </xf>
    <xf numFmtId="0" fontId="28" fillId="14" borderId="4" xfId="34" applyFont="1" applyFill="1" applyBorder="1" applyAlignment="1">
      <alignment horizontal="center" vertical="center" wrapText="1"/>
    </xf>
    <xf numFmtId="43" fontId="28" fillId="14" borderId="4" xfId="32" applyFont="1" applyFill="1" applyBorder="1" applyAlignment="1">
      <alignment horizontal="center" vertical="center" wrapText="1"/>
    </xf>
    <xf numFmtId="166" fontId="28" fillId="14" borderId="4" xfId="32" applyNumberFormat="1" applyFont="1" applyFill="1" applyBorder="1" applyAlignment="1">
      <alignment horizontal="center" vertical="center" wrapText="1"/>
    </xf>
    <xf numFmtId="0" fontId="51" fillId="13" borderId="0" xfId="0" applyFont="1" applyFill="1" applyAlignment="1">
      <alignment vertical="center" wrapText="1"/>
    </xf>
    <xf numFmtId="0" fontId="50" fillId="13" borderId="0" xfId="0" applyFont="1" applyFill="1" applyAlignment="1">
      <alignment vertical="center" wrapText="1"/>
    </xf>
    <xf numFmtId="0" fontId="50" fillId="13" borderId="0" xfId="0" applyFont="1" applyFill="1" applyAlignment="1">
      <alignment vertical="center"/>
    </xf>
    <xf numFmtId="0" fontId="50" fillId="13" borderId="0" xfId="0" applyFont="1" applyFill="1"/>
    <xf numFmtId="0" fontId="50" fillId="0" borderId="4" xfId="0" applyFont="1" applyBorder="1" applyAlignment="1">
      <alignment horizontal="left" vertical="center" wrapText="1"/>
    </xf>
    <xf numFmtId="167" fontId="50" fillId="0" borderId="4" xfId="0" applyNumberFormat="1" applyFont="1" applyBorder="1" applyAlignment="1">
      <alignment horizontal="left" vertical="center" wrapText="1"/>
    </xf>
    <xf numFmtId="0" fontId="60" fillId="0" borderId="4" xfId="0" applyFont="1" applyBorder="1" applyAlignment="1">
      <alignment horizontal="left" vertical="center"/>
    </xf>
    <xf numFmtId="43" fontId="50" fillId="0" borderId="4" xfId="0" applyNumberFormat="1" applyFont="1" applyBorder="1" applyAlignment="1">
      <alignment horizontal="left" vertical="center" wrapText="1"/>
    </xf>
    <xf numFmtId="166" fontId="50" fillId="0" borderId="4" xfId="0" applyNumberFormat="1" applyFont="1" applyBorder="1" applyAlignment="1">
      <alignment horizontal="left" vertical="center" wrapText="1"/>
    </xf>
    <xf numFmtId="14" fontId="50" fillId="0" borderId="4" xfId="0" applyNumberFormat="1" applyFont="1" applyBorder="1" applyAlignment="1">
      <alignment horizontal="left" vertical="center" wrapText="1"/>
    </xf>
    <xf numFmtId="0" fontId="50" fillId="0" borderId="4" xfId="0" applyFont="1" applyBorder="1" applyAlignment="1">
      <alignment horizontal="left"/>
    </xf>
    <xf numFmtId="0" fontId="31" fillId="17" borderId="4" xfId="0" applyFont="1" applyFill="1" applyBorder="1" applyAlignment="1">
      <alignment horizontal="center" vertical="center" wrapText="1"/>
    </xf>
    <xf numFmtId="0" fontId="52" fillId="17" borderId="4" xfId="0" applyFont="1" applyFill="1" applyBorder="1" applyAlignment="1">
      <alignment horizontal="center" vertical="center" wrapText="1"/>
    </xf>
    <xf numFmtId="0" fontId="23" fillId="0" borderId="4" xfId="0" applyFont="1" applyBorder="1" applyAlignment="1">
      <alignment horizontal="centerContinuous" vertical="top" wrapText="1"/>
    </xf>
    <xf numFmtId="0" fontId="23" fillId="0" borderId="15" xfId="0" applyFont="1" applyBorder="1" applyAlignment="1">
      <alignment horizontal="centerContinuous" vertical="top" wrapText="1"/>
    </xf>
    <xf numFmtId="0" fontId="23" fillId="0" borderId="4" xfId="0" applyFont="1" applyBorder="1" applyAlignment="1">
      <alignment horizontal="center" vertical="top" wrapText="1"/>
    </xf>
    <xf numFmtId="43" fontId="50" fillId="0" borderId="0" xfId="6" applyFont="1" applyAlignment="1">
      <alignment vertical="center"/>
    </xf>
    <xf numFmtId="0" fontId="52" fillId="0" borderId="4" xfId="0" applyFont="1" applyBorder="1" applyAlignment="1">
      <alignment horizontal="center" vertical="center" wrapText="1"/>
    </xf>
    <xf numFmtId="43" fontId="52" fillId="13" borderId="0" xfId="6" applyFont="1" applyFill="1"/>
    <xf numFmtId="0" fontId="53" fillId="0" borderId="4" xfId="0" applyFont="1" applyBorder="1" applyAlignment="1">
      <alignment horizontal="left" vertical="center" wrapText="1"/>
    </xf>
    <xf numFmtId="14" fontId="50" fillId="0" borderId="4" xfId="0" quotePrefix="1" applyNumberFormat="1" applyFont="1" applyBorder="1" applyAlignment="1">
      <alignment horizontal="left" vertical="center" wrapText="1"/>
    </xf>
    <xf numFmtId="0" fontId="62" fillId="0" borderId="4" xfId="0" applyFont="1" applyBorder="1" applyAlignment="1">
      <alignment horizontal="center" vertical="center"/>
    </xf>
    <xf numFmtId="169" fontId="50" fillId="0" borderId="4" xfId="0" applyNumberFormat="1" applyFont="1" applyBorder="1" applyAlignment="1">
      <alignment horizontal="left" vertical="center" wrapText="1"/>
    </xf>
    <xf numFmtId="4" fontId="50" fillId="0" borderId="4" xfId="0" applyNumberFormat="1" applyFont="1" applyBorder="1" applyAlignment="1">
      <alignment horizontal="left" vertical="center" wrapText="1"/>
    </xf>
    <xf numFmtId="44" fontId="50" fillId="0" borderId="4" xfId="0" applyNumberFormat="1" applyFont="1" applyBorder="1" applyAlignment="1">
      <alignment horizontal="left" vertical="center" wrapText="1"/>
    </xf>
    <xf numFmtId="166" fontId="50" fillId="0" borderId="12" xfId="0" applyNumberFormat="1" applyFont="1" applyBorder="1" applyAlignment="1">
      <alignment horizontal="left" vertical="center" wrapText="1"/>
    </xf>
    <xf numFmtId="0" fontId="44" fillId="0" borderId="4" xfId="34" applyFont="1" applyBorder="1" applyAlignment="1">
      <alignment horizontal="center" vertical="center" wrapText="1"/>
    </xf>
    <xf numFmtId="0" fontId="44" fillId="0" borderId="4" xfId="0" applyFont="1" applyBorder="1" applyAlignment="1">
      <alignment horizontal="left" vertical="center" indent="1"/>
    </xf>
    <xf numFmtId="0" fontId="44" fillId="0" borderId="4" xfId="0" applyFont="1" applyBorder="1" applyAlignment="1">
      <alignment horizontal="center" vertical="center" wrapText="1"/>
    </xf>
    <xf numFmtId="0" fontId="44" fillId="0" borderId="4" xfId="35" applyFont="1" applyBorder="1" applyAlignment="1">
      <alignment horizontal="center" vertical="center"/>
    </xf>
    <xf numFmtId="0" fontId="50" fillId="0" borderId="0" xfId="0" applyFont="1" applyAlignment="1">
      <alignment horizontal="left"/>
    </xf>
    <xf numFmtId="3" fontId="59" fillId="0" borderId="4" xfId="0" applyNumberFormat="1" applyFont="1" applyBorder="1"/>
    <xf numFmtId="167" fontId="51" fillId="0" borderId="4" xfId="0" applyNumberFormat="1" applyFont="1" applyBorder="1" applyAlignment="1">
      <alignment horizontal="left" vertical="center" wrapText="1"/>
    </xf>
    <xf numFmtId="0" fontId="72" fillId="0" borderId="4" xfId="0" applyFont="1" applyBorder="1" applyAlignment="1">
      <alignment horizontal="left" vertical="center"/>
    </xf>
    <xf numFmtId="166" fontId="60" fillId="0" borderId="4" xfId="0" applyNumberFormat="1" applyFont="1" applyBorder="1" applyAlignment="1">
      <alignment horizontal="left" vertical="center" wrapText="1"/>
    </xf>
    <xf numFmtId="0" fontId="73" fillId="12" borderId="4" xfId="0" applyFont="1" applyFill="1" applyBorder="1" applyAlignment="1">
      <alignment horizontal="left" vertical="center"/>
    </xf>
    <xf numFmtId="0" fontId="73" fillId="12" borderId="12" xfId="0" applyFont="1" applyFill="1" applyBorder="1" applyAlignment="1">
      <alignment vertical="center"/>
    </xf>
    <xf numFmtId="0" fontId="73" fillId="12" borderId="9" xfId="0" applyFont="1" applyFill="1" applyBorder="1" applyAlignment="1">
      <alignment vertical="center"/>
    </xf>
    <xf numFmtId="0" fontId="50" fillId="12" borderId="4" xfId="0" applyFont="1" applyFill="1" applyBorder="1" applyAlignment="1">
      <alignment horizontal="center" vertical="center" wrapText="1"/>
    </xf>
    <xf numFmtId="167" fontId="50" fillId="12" borderId="4" xfId="0" applyNumberFormat="1" applyFont="1" applyFill="1" applyBorder="1" applyAlignment="1">
      <alignment horizontal="center" vertical="center" wrapText="1"/>
    </xf>
    <xf numFmtId="0" fontId="50" fillId="12" borderId="4" xfId="0" applyFont="1" applyFill="1" applyBorder="1" applyAlignment="1">
      <alignment horizontal="center" vertical="center"/>
    </xf>
    <xf numFmtId="0" fontId="52" fillId="12" borderId="4" xfId="0" applyFont="1" applyFill="1" applyBorder="1" applyAlignment="1">
      <alignment horizontal="center" vertical="center" wrapText="1"/>
    </xf>
    <xf numFmtId="0" fontId="51" fillId="12" borderId="4" xfId="0" applyFont="1" applyFill="1" applyBorder="1" applyAlignment="1">
      <alignment horizontal="center" vertical="center" wrapText="1"/>
    </xf>
    <xf numFmtId="0" fontId="31" fillId="12" borderId="4" xfId="0" applyFont="1" applyFill="1" applyBorder="1" applyAlignment="1">
      <alignment horizontal="center" vertical="center" wrapText="1"/>
    </xf>
    <xf numFmtId="165" fontId="52" fillId="12" borderId="4" xfId="6" applyNumberFormat="1" applyFont="1" applyFill="1" applyBorder="1" applyAlignment="1">
      <alignment horizontal="center" vertical="center" wrapText="1"/>
    </xf>
    <xf numFmtId="9" fontId="31" fillId="12" borderId="4" xfId="9" applyFont="1" applyFill="1" applyBorder="1" applyAlignment="1">
      <alignment horizontal="center" vertical="center" wrapText="1"/>
    </xf>
    <xf numFmtId="165" fontId="31" fillId="12" borderId="4" xfId="6" applyNumberFormat="1" applyFont="1" applyFill="1" applyBorder="1" applyAlignment="1">
      <alignment horizontal="center" vertical="center" wrapText="1"/>
    </xf>
    <xf numFmtId="0" fontId="65" fillId="12" borderId="4" xfId="34" applyFont="1" applyFill="1" applyBorder="1" applyAlignment="1">
      <alignment horizontal="center" vertical="center" wrapText="1"/>
    </xf>
    <xf numFmtId="0" fontId="65" fillId="12" borderId="4" xfId="0" applyFont="1" applyFill="1" applyBorder="1" applyAlignment="1">
      <alignment horizontal="left" vertical="center" wrapText="1"/>
    </xf>
    <xf numFmtId="0" fontId="65" fillId="12" borderId="4" xfId="34" applyFont="1" applyFill="1" applyBorder="1" applyAlignment="1">
      <alignment vertical="center" wrapText="1"/>
    </xf>
    <xf numFmtId="0" fontId="66" fillId="12" borderId="4" xfId="35" applyFont="1" applyFill="1" applyBorder="1" applyAlignment="1">
      <alignment horizontal="center" vertical="center"/>
    </xf>
    <xf numFmtId="9" fontId="66" fillId="12" borderId="4" xfId="32" applyNumberFormat="1" applyFont="1" applyFill="1" applyBorder="1" applyAlignment="1">
      <alignment horizontal="center" vertical="center"/>
    </xf>
    <xf numFmtId="43" fontId="65" fillId="12" borderId="4" xfId="32" applyFont="1" applyFill="1" applyBorder="1" applyAlignment="1">
      <alignment horizontal="center" vertical="center" wrapText="1"/>
    </xf>
    <xf numFmtId="166" fontId="66" fillId="12" borderId="4" xfId="32" applyNumberFormat="1" applyFont="1" applyFill="1" applyBorder="1" applyAlignment="1">
      <alignment horizontal="center" vertical="center" wrapText="1"/>
    </xf>
    <xf numFmtId="0" fontId="50" fillId="12" borderId="0" xfId="0" applyFont="1" applyFill="1"/>
    <xf numFmtId="0" fontId="70" fillId="12" borderId="12" xfId="0" applyFont="1" applyFill="1" applyBorder="1" applyAlignment="1">
      <alignment vertical="center"/>
    </xf>
    <xf numFmtId="43" fontId="62" fillId="0" borderId="4" xfId="6" applyFont="1" applyFill="1" applyBorder="1" applyAlignment="1" applyProtection="1">
      <alignment horizontal="right" vertical="center" wrapText="1"/>
      <protection locked="0"/>
    </xf>
    <xf numFmtId="0" fontId="50" fillId="12" borderId="15" xfId="0" applyFont="1" applyFill="1" applyBorder="1" applyAlignment="1">
      <alignment horizontal="center" vertical="center" wrapText="1"/>
    </xf>
    <xf numFmtId="167" fontId="50" fillId="12" borderId="15" xfId="0" applyNumberFormat="1" applyFont="1" applyFill="1" applyBorder="1" applyAlignment="1">
      <alignment horizontal="center" vertical="center" wrapText="1"/>
    </xf>
    <xf numFmtId="0" fontId="50" fillId="12" borderId="15" xfId="0" applyFont="1" applyFill="1" applyBorder="1" applyAlignment="1">
      <alignment horizontal="center" vertical="center"/>
    </xf>
    <xf numFmtId="0" fontId="52" fillId="12" borderId="15" xfId="0" applyFont="1" applyFill="1" applyBorder="1" applyAlignment="1">
      <alignment horizontal="center" vertical="center" wrapText="1"/>
    </xf>
    <xf numFmtId="0" fontId="51" fillId="12" borderId="15" xfId="0" applyFont="1" applyFill="1" applyBorder="1" applyAlignment="1">
      <alignment horizontal="center" vertical="center" wrapText="1"/>
    </xf>
    <xf numFmtId="0" fontId="31" fillId="12" borderId="15" xfId="0" applyFont="1" applyFill="1" applyBorder="1" applyAlignment="1">
      <alignment horizontal="center" vertical="center" wrapText="1"/>
    </xf>
    <xf numFmtId="165" fontId="52" fillId="12" borderId="15" xfId="6" applyNumberFormat="1" applyFont="1" applyFill="1" applyBorder="1" applyAlignment="1">
      <alignment horizontal="center" vertical="center" wrapText="1"/>
    </xf>
    <xf numFmtId="9" fontId="31" fillId="12" borderId="15" xfId="9" applyFont="1" applyFill="1" applyBorder="1" applyAlignment="1">
      <alignment horizontal="center" vertical="center" wrapText="1"/>
    </xf>
    <xf numFmtId="165" fontId="31" fillId="12" borderId="15" xfId="6" applyNumberFormat="1" applyFont="1" applyFill="1" applyBorder="1" applyAlignment="1">
      <alignment horizontal="center" vertical="center" wrapText="1"/>
    </xf>
    <xf numFmtId="0" fontId="65" fillId="12" borderId="15" xfId="34" applyFont="1" applyFill="1" applyBorder="1" applyAlignment="1">
      <alignment horizontal="center" vertical="center" wrapText="1"/>
    </xf>
    <xf numFmtId="0" fontId="65" fillId="12" borderId="15" xfId="0" applyFont="1" applyFill="1" applyBorder="1" applyAlignment="1">
      <alignment horizontal="left" vertical="center" wrapText="1"/>
    </xf>
    <xf numFmtId="0" fontId="65" fillId="12" borderId="15" xfId="34" applyFont="1" applyFill="1" applyBorder="1" applyAlignment="1">
      <alignment vertical="center" wrapText="1"/>
    </xf>
    <xf numFmtId="0" fontId="66" fillId="12" borderId="15" xfId="35" applyFont="1" applyFill="1" applyBorder="1" applyAlignment="1">
      <alignment horizontal="center" vertical="center"/>
    </xf>
    <xf numFmtId="9" fontId="66" fillId="12" borderId="15" xfId="32" applyNumberFormat="1" applyFont="1" applyFill="1" applyBorder="1" applyAlignment="1">
      <alignment horizontal="center" vertical="center"/>
    </xf>
    <xf numFmtId="43" fontId="65" fillId="12" borderId="15" xfId="32" applyFont="1" applyFill="1" applyBorder="1" applyAlignment="1">
      <alignment horizontal="center" vertical="center" wrapText="1"/>
    </xf>
    <xf numFmtId="166" fontId="66" fillId="12" borderId="15" xfId="32" applyNumberFormat="1" applyFont="1" applyFill="1" applyBorder="1" applyAlignment="1">
      <alignment horizontal="center" vertical="center" wrapText="1"/>
    </xf>
    <xf numFmtId="0" fontId="50" fillId="12" borderId="3" xfId="0" applyFont="1" applyFill="1" applyBorder="1"/>
    <xf numFmtId="0" fontId="50" fillId="12" borderId="14" xfId="0" applyFont="1" applyFill="1" applyBorder="1" applyAlignment="1">
      <alignment horizontal="center" vertical="center" wrapText="1"/>
    </xf>
    <xf numFmtId="167" fontId="50" fillId="12" borderId="14" xfId="0" applyNumberFormat="1" applyFont="1" applyFill="1" applyBorder="1" applyAlignment="1">
      <alignment horizontal="center" vertical="center" wrapText="1"/>
    </xf>
    <xf numFmtId="0" fontId="50" fillId="12" borderId="14" xfId="0" applyFont="1" applyFill="1" applyBorder="1" applyAlignment="1">
      <alignment horizontal="center" vertical="center"/>
    </xf>
    <xf numFmtId="0" fontId="52" fillId="12" borderId="14" xfId="0" applyFont="1" applyFill="1" applyBorder="1" applyAlignment="1">
      <alignment horizontal="center" vertical="center" wrapText="1"/>
    </xf>
    <xf numFmtId="0" fontId="51" fillId="12" borderId="14" xfId="0" applyFont="1" applyFill="1" applyBorder="1" applyAlignment="1">
      <alignment horizontal="center" vertical="center" wrapText="1"/>
    </xf>
    <xf numFmtId="0" fontId="31" fillId="12" borderId="14" xfId="0" applyFont="1" applyFill="1" applyBorder="1" applyAlignment="1">
      <alignment horizontal="center" vertical="center" wrapText="1"/>
    </xf>
    <xf numFmtId="165" fontId="52" fillId="12" borderId="14" xfId="6" applyNumberFormat="1" applyFont="1" applyFill="1" applyBorder="1" applyAlignment="1">
      <alignment horizontal="center" vertical="center" wrapText="1"/>
    </xf>
    <xf numFmtId="9" fontId="31" fillId="12" borderId="14" xfId="9" applyFont="1" applyFill="1" applyBorder="1" applyAlignment="1">
      <alignment horizontal="center" vertical="center" wrapText="1"/>
    </xf>
    <xf numFmtId="165" fontId="31" fillId="12" borderId="14" xfId="6" applyNumberFormat="1" applyFont="1" applyFill="1" applyBorder="1" applyAlignment="1">
      <alignment horizontal="center" vertical="center" wrapText="1"/>
    </xf>
    <xf numFmtId="0" fontId="65" fillId="12" borderId="14" xfId="34" applyFont="1" applyFill="1" applyBorder="1" applyAlignment="1">
      <alignment horizontal="center" vertical="center" wrapText="1"/>
    </xf>
    <xf numFmtId="0" fontId="65" fillId="12" borderId="14" xfId="0" applyFont="1" applyFill="1" applyBorder="1" applyAlignment="1">
      <alignment horizontal="left" vertical="center" wrapText="1"/>
    </xf>
    <xf numFmtId="0" fontId="65" fillId="12" borderId="14" xfId="34" applyFont="1" applyFill="1" applyBorder="1" applyAlignment="1">
      <alignment vertical="center" wrapText="1"/>
    </xf>
    <xf numFmtId="0" fontId="66" fillId="12" borderId="14" xfId="35" applyFont="1" applyFill="1" applyBorder="1" applyAlignment="1">
      <alignment horizontal="center" vertical="center"/>
    </xf>
    <xf numFmtId="9" fontId="66" fillId="12" borderId="14" xfId="32" applyNumberFormat="1" applyFont="1" applyFill="1" applyBorder="1" applyAlignment="1">
      <alignment horizontal="center" vertical="center"/>
    </xf>
    <xf numFmtId="43" fontId="65" fillId="12" borderId="14" xfId="32" applyFont="1" applyFill="1" applyBorder="1" applyAlignment="1">
      <alignment horizontal="center" vertical="center" wrapText="1"/>
    </xf>
    <xf numFmtId="166" fontId="66" fillId="12" borderId="14" xfId="32" applyNumberFormat="1" applyFont="1" applyFill="1" applyBorder="1" applyAlignment="1">
      <alignment horizontal="center" vertical="center" wrapText="1"/>
    </xf>
    <xf numFmtId="43" fontId="60" fillId="0" borderId="14" xfId="32" applyFont="1" applyFill="1" applyBorder="1" applyAlignment="1">
      <alignment horizontal="right" vertical="center"/>
    </xf>
    <xf numFmtId="43" fontId="60" fillId="0" borderId="14" xfId="32" applyFont="1" applyFill="1" applyBorder="1" applyAlignment="1">
      <alignment vertical="center"/>
    </xf>
    <xf numFmtId="14" fontId="50" fillId="0" borderId="14" xfId="0" applyNumberFormat="1" applyFont="1" applyBorder="1" applyAlignment="1">
      <alignment horizontal="left" vertical="center" wrapText="1"/>
    </xf>
    <xf numFmtId="43" fontId="62" fillId="0" borderId="14" xfId="6" applyFont="1" applyFill="1" applyBorder="1" applyAlignment="1" applyProtection="1">
      <alignment horizontal="right" vertical="center" wrapText="1"/>
      <protection locked="0"/>
    </xf>
    <xf numFmtId="4" fontId="62" fillId="0" borderId="14" xfId="14" applyNumberFormat="1" applyFont="1" applyFill="1" applyBorder="1" applyAlignment="1" applyProtection="1">
      <alignment horizontal="right" vertical="center"/>
      <protection locked="0"/>
    </xf>
    <xf numFmtId="9" fontId="44" fillId="0" borderId="14" xfId="32" applyNumberFormat="1" applyFont="1" applyFill="1" applyBorder="1" applyAlignment="1">
      <alignment horizontal="center" vertical="center"/>
    </xf>
    <xf numFmtId="1" fontId="44" fillId="0" borderId="14" xfId="32" applyNumberFormat="1" applyFont="1" applyFill="1" applyBorder="1" applyAlignment="1">
      <alignment horizontal="center" vertical="center"/>
    </xf>
    <xf numFmtId="166" fontId="44" fillId="0" borderId="14" xfId="32" applyNumberFormat="1" applyFont="1" applyFill="1" applyBorder="1" applyAlignment="1">
      <alignment horizontal="center" vertical="center" wrapText="1"/>
    </xf>
    <xf numFmtId="0" fontId="76" fillId="0" borderId="4" xfId="0" applyFont="1" applyBorder="1" applyAlignment="1">
      <alignment horizontal="center" vertical="center"/>
    </xf>
    <xf numFmtId="0" fontId="76" fillId="0" borderId="4" xfId="0" applyFont="1" applyBorder="1" applyAlignment="1">
      <alignment horizontal="left" vertical="center"/>
    </xf>
    <xf numFmtId="0" fontId="77" fillId="0" borderId="4" xfId="0" applyFont="1" applyBorder="1" applyAlignment="1">
      <alignment horizontal="center" vertical="center"/>
    </xf>
    <xf numFmtId="43" fontId="77" fillId="0" borderId="4" xfId="32" applyFont="1" applyFill="1" applyBorder="1" applyAlignment="1">
      <alignment horizontal="center" vertical="center"/>
    </xf>
    <xf numFmtId="43" fontId="79" fillId="13" borderId="0" xfId="6" applyFont="1" applyFill="1" applyAlignment="1">
      <alignment horizontal="center" vertical="center"/>
    </xf>
    <xf numFmtId="44" fontId="50" fillId="0" borderId="4" xfId="38" applyFont="1" applyFill="1" applyBorder="1" applyAlignment="1">
      <alignment horizontal="left" vertical="center" wrapText="1"/>
    </xf>
    <xf numFmtId="43" fontId="62" fillId="0" borderId="4" xfId="6" applyFont="1" applyFill="1" applyBorder="1" applyAlignment="1" applyProtection="1">
      <alignment horizontal="right" vertical="center"/>
      <protection locked="0"/>
    </xf>
    <xf numFmtId="43" fontId="62" fillId="0" borderId="14" xfId="6" applyFont="1" applyFill="1" applyBorder="1" applyAlignment="1" applyProtection="1">
      <alignment horizontal="right" vertical="center"/>
      <protection locked="0"/>
    </xf>
    <xf numFmtId="167" fontId="50" fillId="0" borderId="14" xfId="0" applyNumberFormat="1" applyFont="1" applyBorder="1" applyAlignment="1">
      <alignment horizontal="left" vertical="center" wrapText="1"/>
    </xf>
    <xf numFmtId="43" fontId="75" fillId="0" borderId="14" xfId="32" applyFont="1" applyFill="1" applyBorder="1" applyAlignment="1">
      <alignment horizontal="center" vertical="center"/>
    </xf>
    <xf numFmtId="0" fontId="74" fillId="0" borderId="14" xfId="0" applyFont="1" applyBorder="1" applyAlignment="1">
      <alignment horizontal="center" vertical="center"/>
    </xf>
    <xf numFmtId="43" fontId="62" fillId="0" borderId="14" xfId="14" applyFont="1" applyFill="1" applyBorder="1" applyAlignment="1" applyProtection="1">
      <alignment horizontal="right" vertical="center" wrapText="1"/>
      <protection locked="0"/>
    </xf>
    <xf numFmtId="43" fontId="62" fillId="0" borderId="4" xfId="14" applyFont="1" applyFill="1" applyBorder="1" applyAlignment="1" applyProtection="1">
      <alignment vertical="center" wrapText="1"/>
      <protection locked="0"/>
    </xf>
    <xf numFmtId="43" fontId="52" fillId="18" borderId="0" xfId="6" applyFont="1" applyFill="1" applyAlignment="1">
      <alignment vertical="center"/>
    </xf>
    <xf numFmtId="43" fontId="62" fillId="0" borderId="4" xfId="14" applyFont="1" applyFill="1" applyBorder="1" applyAlignment="1" applyProtection="1">
      <alignment horizontal="left" vertical="center" wrapText="1"/>
      <protection locked="0"/>
    </xf>
    <xf numFmtId="0" fontId="31" fillId="19" borderId="4" xfId="0" applyFont="1" applyFill="1" applyBorder="1" applyAlignment="1">
      <alignment horizontal="center" vertical="center" wrapText="1"/>
    </xf>
    <xf numFmtId="0" fontId="52" fillId="19" borderId="4" xfId="0" applyFont="1" applyFill="1" applyBorder="1" applyAlignment="1">
      <alignment horizontal="center" vertical="center" wrapText="1"/>
    </xf>
    <xf numFmtId="0" fontId="51" fillId="0" borderId="0" xfId="0" applyFont="1" applyAlignment="1">
      <alignment horizontal="left" vertical="center" wrapText="1"/>
    </xf>
    <xf numFmtId="0" fontId="50" fillId="0" borderId="0" xfId="0" applyFont="1" applyAlignment="1">
      <alignment horizontal="left" vertical="center" wrapText="1"/>
    </xf>
    <xf numFmtId="0" fontId="51" fillId="6" borderId="4" xfId="0" applyFont="1" applyFill="1" applyBorder="1" applyAlignment="1">
      <alignment horizontal="left" vertical="center" wrapText="1"/>
    </xf>
    <xf numFmtId="0" fontId="59" fillId="0" borderId="18" xfId="0" applyFont="1" applyBorder="1" applyAlignment="1">
      <alignment horizontal="left" vertical="center" wrapText="1"/>
    </xf>
    <xf numFmtId="0" fontId="53" fillId="0" borderId="0" xfId="0" applyFont="1" applyAlignment="1">
      <alignment vertical="center"/>
    </xf>
    <xf numFmtId="0" fontId="51" fillId="6" borderId="4" xfId="0" applyFont="1" applyFill="1" applyBorder="1" applyAlignment="1">
      <alignment vertical="center" wrapText="1"/>
    </xf>
    <xf numFmtId="43" fontId="62" fillId="0" borderId="15" xfId="14" applyFont="1" applyFill="1" applyBorder="1" applyAlignment="1" applyProtection="1">
      <alignment horizontal="right" vertical="center" wrapText="1"/>
      <protection locked="0"/>
    </xf>
    <xf numFmtId="4" fontId="62" fillId="0" borderId="15" xfId="14" applyNumberFormat="1" applyFont="1" applyFill="1" applyBorder="1" applyAlignment="1" applyProtection="1">
      <alignment horizontal="right" vertical="center"/>
      <protection locked="0"/>
    </xf>
    <xf numFmtId="43" fontId="62" fillId="0" borderId="15" xfId="6" applyFont="1" applyFill="1" applyBorder="1" applyAlignment="1" applyProtection="1">
      <alignment horizontal="right" vertical="center" wrapText="1"/>
      <protection locked="0"/>
    </xf>
    <xf numFmtId="43" fontId="62" fillId="0" borderId="15" xfId="6" applyFont="1" applyFill="1" applyBorder="1" applyAlignment="1" applyProtection="1">
      <alignment horizontal="right" vertical="center"/>
      <protection locked="0"/>
    </xf>
    <xf numFmtId="43" fontId="62" fillId="0" borderId="16" xfId="6" applyFont="1" applyFill="1" applyBorder="1" applyAlignment="1" applyProtection="1">
      <alignment horizontal="right" vertical="center" wrapText="1"/>
      <protection locked="0"/>
    </xf>
    <xf numFmtId="43" fontId="62" fillId="0" borderId="16" xfId="6" applyFont="1" applyFill="1" applyBorder="1" applyAlignment="1" applyProtection="1">
      <alignment horizontal="right" vertical="center"/>
      <protection locked="0"/>
    </xf>
    <xf numFmtId="4" fontId="62" fillId="0" borderId="16" xfId="14" applyNumberFormat="1" applyFont="1" applyFill="1" applyBorder="1" applyAlignment="1" applyProtection="1">
      <alignment horizontal="right" vertical="center"/>
      <protection locked="0"/>
    </xf>
    <xf numFmtId="173" fontId="42" fillId="0" borderId="14" xfId="14" applyNumberFormat="1" applyFont="1" applyFill="1" applyBorder="1" applyAlignment="1">
      <alignment horizontal="left" wrapText="1"/>
    </xf>
    <xf numFmtId="43" fontId="60" fillId="0" borderId="4" xfId="32" applyFont="1" applyFill="1" applyBorder="1" applyAlignment="1">
      <alignment horizontal="left" vertical="center"/>
    </xf>
    <xf numFmtId="9" fontId="44" fillId="0" borderId="4" xfId="32" applyNumberFormat="1" applyFont="1" applyFill="1" applyBorder="1" applyAlignment="1">
      <alignment horizontal="left" vertical="center"/>
    </xf>
    <xf numFmtId="1" fontId="44" fillId="0" borderId="4" xfId="32" applyNumberFormat="1" applyFont="1" applyFill="1" applyBorder="1" applyAlignment="1">
      <alignment horizontal="left" vertical="center"/>
    </xf>
    <xf numFmtId="166" fontId="44" fillId="0" borderId="4" xfId="32" applyNumberFormat="1" applyFont="1" applyFill="1" applyBorder="1" applyAlignment="1">
      <alignment horizontal="left" vertical="center" wrapText="1"/>
    </xf>
    <xf numFmtId="0" fontId="51" fillId="0" borderId="0" xfId="0" applyFont="1" applyAlignment="1">
      <alignment horizontal="right" vertical="center" wrapText="1"/>
    </xf>
    <xf numFmtId="0" fontId="50" fillId="0" borderId="0" xfId="0" applyFont="1" applyAlignment="1">
      <alignment horizontal="right" vertical="center" wrapText="1"/>
    </xf>
    <xf numFmtId="44" fontId="51" fillId="6" borderId="4" xfId="0" applyNumberFormat="1" applyFont="1" applyFill="1" applyBorder="1" applyAlignment="1">
      <alignment horizontal="right" vertical="center" wrapText="1"/>
    </xf>
    <xf numFmtId="0" fontId="50" fillId="0" borderId="0" xfId="0" applyFont="1" applyAlignment="1">
      <alignment horizontal="right"/>
    </xf>
    <xf numFmtId="44" fontId="51" fillId="6" borderId="4" xfId="0" applyNumberFormat="1" applyFont="1" applyFill="1" applyBorder="1" applyAlignment="1">
      <alignment vertical="center" wrapText="1"/>
    </xf>
    <xf numFmtId="43" fontId="62" fillId="0" borderId="4" xfId="6" applyFont="1" applyFill="1" applyBorder="1" applyAlignment="1" applyProtection="1">
      <alignment vertical="center" wrapText="1"/>
      <protection locked="0"/>
    </xf>
    <xf numFmtId="167" fontId="56" fillId="0" borderId="14" xfId="0" applyNumberFormat="1" applyFont="1" applyBorder="1" applyAlignment="1">
      <alignment horizontal="left" vertical="center" wrapText="1"/>
    </xf>
    <xf numFmtId="0" fontId="62" fillId="0" borderId="14" xfId="0" applyFont="1" applyBorder="1" applyAlignment="1">
      <alignment horizontal="center" vertical="center"/>
    </xf>
    <xf numFmtId="169" fontId="50" fillId="0" borderId="14" xfId="0" applyNumberFormat="1" applyFont="1" applyBorder="1" applyAlignment="1">
      <alignment horizontal="left" vertical="center" wrapText="1"/>
    </xf>
    <xf numFmtId="43" fontId="62" fillId="0" borderId="16" xfId="14" applyFont="1" applyFill="1" applyBorder="1" applyAlignment="1" applyProtection="1">
      <alignment vertical="center" wrapText="1"/>
      <protection locked="0"/>
    </xf>
    <xf numFmtId="0" fontId="60" fillId="0" borderId="14" xfId="0" applyFont="1" applyBorder="1" applyAlignment="1">
      <alignment horizontal="left" vertical="center"/>
    </xf>
    <xf numFmtId="43" fontId="62" fillId="0" borderId="14" xfId="6" applyFont="1" applyFill="1" applyBorder="1" applyAlignment="1" applyProtection="1">
      <alignment vertical="center" wrapText="1"/>
      <protection locked="0"/>
    </xf>
    <xf numFmtId="43" fontId="62" fillId="0" borderId="14" xfId="6" applyFont="1" applyFill="1" applyBorder="1" applyAlignment="1" applyProtection="1">
      <alignment vertical="center"/>
      <protection locked="0"/>
    </xf>
    <xf numFmtId="0" fontId="50" fillId="0" borderId="14" xfId="0" applyFont="1" applyBorder="1" applyAlignment="1">
      <alignment horizontal="left" vertical="center" wrapText="1"/>
    </xf>
    <xf numFmtId="166" fontId="50" fillId="0" borderId="14" xfId="0" applyNumberFormat="1" applyFont="1" applyBorder="1" applyAlignment="1">
      <alignment horizontal="left" vertical="center" wrapText="1"/>
    </xf>
    <xf numFmtId="0" fontId="53" fillId="0" borderId="14" xfId="0" applyFont="1" applyBorder="1" applyAlignment="1">
      <alignment horizontal="left" vertical="center" wrapText="1"/>
    </xf>
    <xf numFmtId="4" fontId="50" fillId="0" borderId="14" xfId="0" applyNumberFormat="1" applyFont="1" applyBorder="1" applyAlignment="1">
      <alignment horizontal="left" vertical="center" wrapText="1"/>
    </xf>
    <xf numFmtId="43" fontId="50" fillId="0" borderId="14" xfId="0" applyNumberFormat="1" applyFont="1" applyBorder="1" applyAlignment="1">
      <alignment horizontal="left" vertical="center" wrapText="1"/>
    </xf>
    <xf numFmtId="44" fontId="50" fillId="0" borderId="14" xfId="0" applyNumberFormat="1" applyFont="1" applyBorder="1" applyAlignment="1">
      <alignment horizontal="left" vertical="center" wrapText="1"/>
    </xf>
    <xf numFmtId="0" fontId="44" fillId="0" borderId="14" xfId="34" applyFont="1" applyBorder="1" applyAlignment="1">
      <alignment horizontal="center" vertical="center" wrapText="1"/>
    </xf>
    <xf numFmtId="0" fontId="44" fillId="0" borderId="14" xfId="0" applyFont="1" applyBorder="1" applyAlignment="1">
      <alignment horizontal="left" vertical="center" indent="1"/>
    </xf>
    <xf numFmtId="0" fontId="44" fillId="0" borderId="14" xfId="0" applyFont="1" applyBorder="1" applyAlignment="1">
      <alignment horizontal="center" vertical="center" wrapText="1"/>
    </xf>
    <xf numFmtId="0" fontId="44" fillId="0" borderId="14" xfId="35" applyFont="1" applyBorder="1" applyAlignment="1">
      <alignment horizontal="center" vertical="center"/>
    </xf>
    <xf numFmtId="0" fontId="50" fillId="0" borderId="3" xfId="0" applyFont="1" applyBorder="1" applyAlignment="1">
      <alignment horizontal="left"/>
    </xf>
    <xf numFmtId="43" fontId="62" fillId="0" borderId="14" xfId="14" applyFont="1" applyFill="1" applyBorder="1" applyAlignment="1" applyProtection="1">
      <alignment horizontal="left" vertical="center" wrapText="1"/>
      <protection locked="0"/>
    </xf>
    <xf numFmtId="43" fontId="62" fillId="0" borderId="16" xfId="14" applyFont="1" applyFill="1" applyBorder="1" applyAlignment="1" applyProtection="1">
      <alignment horizontal="right" vertical="center" wrapText="1"/>
      <protection locked="0"/>
    </xf>
    <xf numFmtId="0" fontId="51" fillId="10" borderId="0" xfId="0" applyFont="1" applyFill="1" applyAlignment="1">
      <alignment vertical="center" wrapText="1"/>
    </xf>
    <xf numFmtId="0" fontId="50" fillId="10" borderId="0" xfId="0" applyFont="1" applyFill="1" applyAlignment="1">
      <alignment vertical="center" wrapText="1"/>
    </xf>
    <xf numFmtId="0" fontId="51" fillId="10" borderId="4" xfId="0" applyFont="1" applyFill="1" applyBorder="1" applyAlignment="1">
      <alignment horizontal="center" vertical="center" wrapText="1"/>
    </xf>
    <xf numFmtId="14" fontId="50" fillId="10" borderId="4" xfId="0" applyNumberFormat="1" applyFont="1" applyFill="1" applyBorder="1" applyAlignment="1">
      <alignment horizontal="left" vertical="center" wrapText="1"/>
    </xf>
    <xf numFmtId="0" fontId="50" fillId="10" borderId="0" xfId="0" applyFont="1" applyFill="1"/>
    <xf numFmtId="0" fontId="62" fillId="0" borderId="14" xfId="14" applyNumberFormat="1" applyFont="1" applyFill="1" applyBorder="1" applyAlignment="1" applyProtection="1">
      <alignment horizontal="right" vertical="center"/>
      <protection locked="0"/>
    </xf>
    <xf numFmtId="166" fontId="62" fillId="0" borderId="4" xfId="14" applyNumberFormat="1" applyFont="1" applyFill="1" applyBorder="1" applyAlignment="1" applyProtection="1">
      <alignment horizontal="right" vertical="center" wrapText="1"/>
      <protection locked="0"/>
    </xf>
    <xf numFmtId="166" fontId="62" fillId="0" borderId="4" xfId="6" applyNumberFormat="1" applyFont="1" applyFill="1" applyBorder="1" applyAlignment="1" applyProtection="1">
      <alignment horizontal="left" vertical="center" wrapText="1"/>
      <protection locked="0"/>
    </xf>
    <xf numFmtId="166" fontId="62" fillId="0" borderId="4" xfId="6" applyNumberFormat="1" applyFont="1" applyFill="1" applyBorder="1" applyAlignment="1" applyProtection="1">
      <alignment horizontal="right" vertical="center" wrapText="1"/>
      <protection locked="0"/>
    </xf>
    <xf numFmtId="166" fontId="62" fillId="0" borderId="14" xfId="14" applyNumberFormat="1" applyFont="1" applyFill="1" applyBorder="1" applyAlignment="1" applyProtection="1">
      <alignment horizontal="right" vertical="center" wrapText="1"/>
      <protection locked="0"/>
    </xf>
    <xf numFmtId="166" fontId="62" fillId="0" borderId="4" xfId="6" applyNumberFormat="1" applyFont="1" applyFill="1" applyBorder="1" applyAlignment="1" applyProtection="1">
      <alignment horizontal="right" vertical="center"/>
      <protection locked="0"/>
    </xf>
    <xf numFmtId="0" fontId="33" fillId="0" borderId="14" xfId="0" applyFont="1" applyBorder="1" applyAlignment="1">
      <alignment vertical="center"/>
    </xf>
    <xf numFmtId="0" fontId="62" fillId="0" borderId="14" xfId="36" applyFont="1" applyBorder="1" applyAlignment="1">
      <alignment horizontal="left" vertical="center" wrapText="1"/>
    </xf>
    <xf numFmtId="0" fontId="77" fillId="0" borderId="4" xfId="32" applyNumberFormat="1" applyFont="1" applyFill="1" applyBorder="1" applyAlignment="1">
      <alignment horizontal="right" vertical="center"/>
    </xf>
    <xf numFmtId="43" fontId="85" fillId="0" borderId="4" xfId="32" applyFont="1" applyFill="1" applyBorder="1" applyAlignment="1">
      <alignment horizontal="left" vertical="center"/>
    </xf>
    <xf numFmtId="43" fontId="85" fillId="0" borderId="4" xfId="32" applyFont="1" applyFill="1" applyBorder="1" applyAlignment="1">
      <alignment horizontal="left" vertical="center" wrapText="1"/>
    </xf>
    <xf numFmtId="43" fontId="0" fillId="0" borderId="4" xfId="32" applyFont="1" applyFill="1" applyBorder="1" applyAlignment="1">
      <alignment horizontal="left" vertical="center"/>
    </xf>
    <xf numFmtId="0" fontId="77" fillId="0" borderId="4" xfId="0" applyFont="1" applyBorder="1" applyAlignment="1">
      <alignment horizontal="left" vertical="center"/>
    </xf>
    <xf numFmtId="0" fontId="77" fillId="0" borderId="12" xfId="0" applyFont="1" applyBorder="1" applyAlignment="1">
      <alignment horizontal="left" vertical="center"/>
    </xf>
    <xf numFmtId="165" fontId="52" fillId="0" borderId="4" xfId="6" applyNumberFormat="1" applyFont="1" applyFill="1" applyBorder="1" applyAlignment="1">
      <alignment horizontal="center" vertical="center" wrapText="1"/>
    </xf>
    <xf numFmtId="9" fontId="31" fillId="0" borderId="4" xfId="9" applyFont="1" applyFill="1" applyBorder="1" applyAlignment="1">
      <alignment horizontal="center" vertical="center" wrapText="1"/>
    </xf>
    <xf numFmtId="165" fontId="31" fillId="0" borderId="4" xfId="6" applyNumberFormat="1" applyFont="1" applyFill="1" applyBorder="1" applyAlignment="1">
      <alignment horizontal="center" vertical="center" wrapText="1"/>
    </xf>
    <xf numFmtId="0" fontId="51" fillId="0" borderId="4" xfId="0" applyFont="1" applyBorder="1" applyAlignment="1">
      <alignment horizontal="center" vertical="center" wrapText="1"/>
    </xf>
    <xf numFmtId="165" fontId="31" fillId="0" borderId="3" xfId="6" applyNumberFormat="1" applyFont="1" applyFill="1" applyBorder="1" applyAlignment="1">
      <alignment horizontal="center" vertical="center" wrapText="1"/>
    </xf>
    <xf numFmtId="165" fontId="31" fillId="0" borderId="3" xfId="6" applyNumberFormat="1" applyFont="1" applyFill="1" applyBorder="1" applyAlignment="1">
      <alignment horizontal="left" vertical="center" wrapText="1"/>
    </xf>
    <xf numFmtId="165" fontId="31" fillId="0" borderId="12" xfId="6" applyNumberFormat="1" applyFont="1" applyFill="1" applyBorder="1" applyAlignment="1">
      <alignment horizontal="center" vertical="center" wrapText="1"/>
    </xf>
    <xf numFmtId="9" fontId="66" fillId="0" borderId="4" xfId="32" applyNumberFormat="1" applyFont="1" applyFill="1" applyBorder="1" applyAlignment="1">
      <alignment horizontal="center" vertical="center"/>
    </xf>
    <xf numFmtId="43" fontId="65" fillId="0" borderId="4" xfId="32" applyFont="1" applyFill="1" applyBorder="1" applyAlignment="1">
      <alignment horizontal="center" vertical="center" wrapText="1"/>
    </xf>
    <xf numFmtId="166" fontId="66" fillId="0" borderId="4" xfId="32" applyNumberFormat="1" applyFont="1" applyFill="1" applyBorder="1" applyAlignment="1">
      <alignment horizontal="center" vertical="center" wrapText="1"/>
    </xf>
    <xf numFmtId="43" fontId="85" fillId="0" borderId="4" xfId="32" applyFont="1" applyFill="1" applyBorder="1" applyAlignment="1">
      <alignment horizontal="center" vertical="center"/>
    </xf>
    <xf numFmtId="0" fontId="54" fillId="0" borderId="4" xfId="0" applyFont="1" applyBorder="1" applyAlignment="1">
      <alignment horizontal="left"/>
    </xf>
    <xf numFmtId="0" fontId="54" fillId="0" borderId="4" xfId="0" applyFont="1" applyBorder="1" applyAlignment="1">
      <alignment horizontal="left" vertical="center" wrapText="1"/>
    </xf>
    <xf numFmtId="0" fontId="33" fillId="0" borderId="0" xfId="0" applyFont="1" applyAlignment="1">
      <alignment vertical="center"/>
    </xf>
    <xf numFmtId="0" fontId="54" fillId="0" borderId="12" xfId="0" applyFont="1" applyBorder="1" applyAlignment="1">
      <alignment horizontal="left"/>
    </xf>
    <xf numFmtId="0" fontId="54" fillId="0" borderId="0" xfId="0" applyFont="1" applyAlignment="1">
      <alignment horizontal="left"/>
    </xf>
    <xf numFmtId="14" fontId="54" fillId="0" borderId="4" xfId="0" applyNumberFormat="1" applyFont="1" applyBorder="1" applyAlignment="1">
      <alignment horizontal="left" vertical="center" wrapText="1"/>
    </xf>
    <xf numFmtId="0" fontId="54" fillId="0" borderId="4" xfId="1" applyFont="1" applyBorder="1" applyAlignment="1">
      <alignment horizontal="left" vertical="center" wrapText="1"/>
    </xf>
    <xf numFmtId="0" fontId="54" fillId="0" borderId="4" xfId="0" applyFont="1" applyBorder="1" applyAlignment="1">
      <alignment horizontal="left" vertical="center"/>
    </xf>
    <xf numFmtId="16" fontId="54" fillId="0" borderId="4" xfId="0" applyNumberFormat="1" applyFont="1" applyBorder="1" applyAlignment="1">
      <alignment horizontal="left"/>
    </xf>
    <xf numFmtId="43" fontId="54" fillId="0" borderId="4" xfId="6" applyFont="1" applyFill="1" applyBorder="1" applyAlignment="1">
      <alignment horizontal="left" vertical="center" wrapText="1"/>
    </xf>
    <xf numFmtId="43" fontId="54" fillId="0" borderId="4" xfId="0" applyNumberFormat="1" applyFont="1" applyBorder="1" applyAlignment="1">
      <alignment horizontal="left" vertical="center" wrapText="1"/>
    </xf>
    <xf numFmtId="16" fontId="54" fillId="0" borderId="4" xfId="0" applyNumberFormat="1" applyFont="1" applyBorder="1" applyAlignment="1">
      <alignment horizontal="left" vertical="center" wrapText="1"/>
    </xf>
    <xf numFmtId="166" fontId="62" fillId="0" borderId="16" xfId="14" applyNumberFormat="1" applyFont="1" applyFill="1" applyBorder="1" applyAlignment="1" applyProtection="1">
      <alignment horizontal="right" vertical="center" wrapText="1"/>
      <protection locked="0"/>
    </xf>
    <xf numFmtId="166" fontId="50" fillId="0" borderId="0" xfId="0" applyNumberFormat="1" applyFont="1" applyAlignment="1">
      <alignment vertical="center"/>
    </xf>
    <xf numFmtId="0" fontId="86" fillId="0" borderId="4" xfId="0" applyFont="1" applyBorder="1" applyAlignment="1">
      <alignment horizontal="left" vertical="center"/>
    </xf>
    <xf numFmtId="0" fontId="24" fillId="0" borderId="3" xfId="70" applyFont="1" applyAlignment="1">
      <alignment wrapText="1"/>
    </xf>
    <xf numFmtId="184" fontId="24" fillId="0" borderId="3" xfId="71" applyNumberFormat="1" applyFont="1" applyAlignment="1">
      <alignment wrapText="1"/>
    </xf>
    <xf numFmtId="0" fontId="24" fillId="0" borderId="3" xfId="70" applyFont="1"/>
    <xf numFmtId="0" fontId="22" fillId="0" borderId="3" xfId="70" applyFont="1"/>
    <xf numFmtId="0" fontId="23" fillId="0" borderId="3" xfId="70" applyFont="1" applyAlignment="1">
      <alignment horizontal="center" vertical="center" wrapText="1"/>
    </xf>
    <xf numFmtId="0" fontId="23" fillId="0" borderId="3" xfId="70" applyFont="1" applyAlignment="1">
      <alignment vertical="center" wrapText="1"/>
    </xf>
    <xf numFmtId="0" fontId="24" fillId="0" borderId="3" xfId="70" applyFont="1" applyAlignment="1">
      <alignment horizontal="center" vertical="center"/>
    </xf>
    <xf numFmtId="0" fontId="24" fillId="0" borderId="3" xfId="70" applyFont="1" applyAlignment="1">
      <alignment vertical="center"/>
    </xf>
    <xf numFmtId="0" fontId="23" fillId="4" borderId="4" xfId="70" applyFont="1" applyFill="1" applyBorder="1" applyAlignment="1">
      <alignment horizontal="center" vertical="center" wrapText="1"/>
    </xf>
    <xf numFmtId="0" fontId="90" fillId="12" borderId="4" xfId="70" applyFont="1" applyFill="1" applyBorder="1" applyAlignment="1">
      <alignment horizontal="center" vertical="center"/>
    </xf>
    <xf numFmtId="0" fontId="28" fillId="12" borderId="4" xfId="70" applyFont="1" applyFill="1" applyBorder="1" applyAlignment="1">
      <alignment vertical="center"/>
    </xf>
    <xf numFmtId="0" fontId="90" fillId="12" borderId="4" xfId="70" applyFont="1" applyFill="1" applyBorder="1" applyAlignment="1">
      <alignment horizontal="left" vertical="center"/>
    </xf>
    <xf numFmtId="0" fontId="23" fillId="12" borderId="4" xfId="70" applyFont="1" applyFill="1" applyBorder="1" applyAlignment="1">
      <alignment horizontal="center" vertical="center"/>
    </xf>
    <xf numFmtId="43" fontId="91" fillId="12" borderId="4" xfId="72" applyFont="1" applyFill="1" applyBorder="1" applyAlignment="1">
      <alignment horizontal="center" vertical="center"/>
    </xf>
    <xf numFmtId="171" fontId="23" fillId="12" borderId="4" xfId="70" applyNumberFormat="1" applyFont="1" applyFill="1" applyBorder="1" applyAlignment="1">
      <alignment horizontal="center" vertical="center"/>
    </xf>
    <xf numFmtId="0" fontId="44" fillId="11" borderId="4" xfId="74" applyFont="1" applyFill="1" applyBorder="1" applyAlignment="1">
      <alignment horizontal="center" vertical="center"/>
    </xf>
    <xf numFmtId="0" fontId="78" fillId="11" borderId="4" xfId="74" applyFont="1" applyFill="1" applyBorder="1">
      <alignment vertical="top"/>
    </xf>
    <xf numFmtId="0" fontId="78" fillId="11" borderId="4" xfId="74" applyFont="1" applyFill="1" applyBorder="1" applyAlignment="1">
      <alignment vertical="top" wrapText="1"/>
    </xf>
    <xf numFmtId="0" fontId="91" fillId="0" borderId="4" xfId="70" applyFont="1" applyBorder="1" applyAlignment="1">
      <alignment horizontal="center" vertical="center"/>
    </xf>
    <xf numFmtId="43" fontId="23" fillId="0" borderId="4" xfId="72" applyFont="1" applyBorder="1" applyAlignment="1">
      <alignment horizontal="center" vertical="center"/>
    </xf>
    <xf numFmtId="171" fontId="23" fillId="0" borderId="4" xfId="71" applyFont="1" applyBorder="1" applyAlignment="1">
      <alignment horizontal="center" vertical="center"/>
    </xf>
    <xf numFmtId="0" fontId="91" fillId="0" borderId="3" xfId="70" applyFont="1"/>
    <xf numFmtId="0" fontId="44" fillId="11" borderId="4" xfId="74" applyFont="1" applyFill="1" applyBorder="1">
      <alignment vertical="top"/>
    </xf>
    <xf numFmtId="0" fontId="44" fillId="11" borderId="4" xfId="74" applyFont="1" applyFill="1" applyBorder="1" applyAlignment="1">
      <alignment vertical="top" wrapText="1"/>
    </xf>
    <xf numFmtId="0" fontId="88" fillId="0" borderId="4" xfId="70" applyFont="1" applyBorder="1" applyAlignment="1">
      <alignment horizontal="center" vertical="center"/>
    </xf>
    <xf numFmtId="171" fontId="88" fillId="0" borderId="4" xfId="71" applyFont="1" applyBorder="1" applyAlignment="1">
      <alignment horizontal="center" vertical="center"/>
    </xf>
    <xf numFmtId="43" fontId="88" fillId="0" borderId="4" xfId="72" applyFont="1" applyBorder="1" applyAlignment="1">
      <alignment horizontal="center" vertical="center"/>
    </xf>
    <xf numFmtId="171" fontId="91" fillId="0" borderId="4" xfId="71" applyFont="1" applyBorder="1" applyAlignment="1">
      <alignment horizontal="center" vertical="center"/>
    </xf>
    <xf numFmtId="43" fontId="91" fillId="0" borderId="4" xfId="72" applyFont="1" applyBorder="1" applyAlignment="1">
      <alignment horizontal="center" vertical="center"/>
    </xf>
    <xf numFmtId="0" fontId="44" fillId="11" borderId="4" xfId="74" applyFont="1" applyFill="1" applyBorder="1" applyAlignment="1">
      <alignment vertical="center"/>
    </xf>
    <xf numFmtId="0" fontId="57" fillId="0" borderId="4" xfId="70" applyFont="1" applyBorder="1" applyAlignment="1">
      <alignment vertical="top"/>
    </xf>
    <xf numFmtId="0" fontId="31" fillId="0" borderId="4" xfId="70" applyFont="1" applyBorder="1" applyAlignment="1">
      <alignment horizontal="center" vertical="center"/>
    </xf>
    <xf numFmtId="43" fontId="93" fillId="0" borderId="4" xfId="72" applyFont="1" applyBorder="1" applyAlignment="1">
      <alignment horizontal="center" vertical="center"/>
    </xf>
    <xf numFmtId="0" fontId="57" fillId="11" borderId="4" xfId="74" applyFont="1" applyFill="1" applyBorder="1">
      <alignment vertical="top"/>
    </xf>
    <xf numFmtId="0" fontId="23" fillId="18" borderId="12" xfId="70" applyFont="1" applyFill="1" applyBorder="1" applyAlignment="1">
      <alignment horizontal="center" vertical="center"/>
    </xf>
    <xf numFmtId="0" fontId="23" fillId="18" borderId="8" xfId="70" applyFont="1" applyFill="1" applyBorder="1" applyAlignment="1">
      <alignment horizontal="center" vertical="center"/>
    </xf>
    <xf numFmtId="0" fontId="23" fillId="18" borderId="8" xfId="70" applyFont="1" applyFill="1" applyBorder="1" applyAlignment="1">
      <alignment horizontal="left" vertical="center"/>
    </xf>
    <xf numFmtId="0" fontId="23" fillId="18" borderId="9" xfId="70" applyFont="1" applyFill="1" applyBorder="1" applyAlignment="1">
      <alignment horizontal="left" vertical="center"/>
    </xf>
    <xf numFmtId="43" fontId="23" fillId="18" borderId="4" xfId="72" applyFont="1" applyFill="1" applyBorder="1" applyAlignment="1">
      <alignment horizontal="left" vertical="center"/>
    </xf>
    <xf numFmtId="0" fontId="24" fillId="0" borderId="3" xfId="70" applyFont="1" applyAlignment="1">
      <alignment horizontal="center"/>
    </xf>
    <xf numFmtId="0" fontId="94" fillId="0" borderId="3" xfId="70" applyFont="1"/>
    <xf numFmtId="0" fontId="24" fillId="0" borderId="3" xfId="70" applyFont="1" applyAlignment="1">
      <alignment horizontal="left"/>
    </xf>
    <xf numFmtId="0" fontId="23" fillId="0" borderId="3" xfId="70" applyFont="1" applyAlignment="1">
      <alignment horizontal="center"/>
    </xf>
    <xf numFmtId="0" fontId="23" fillId="0" borderId="3" xfId="70" applyFont="1" applyAlignment="1">
      <alignment horizontal="left"/>
    </xf>
    <xf numFmtId="0" fontId="23" fillId="0" borderId="3" xfId="70" applyFont="1"/>
    <xf numFmtId="184" fontId="24" fillId="0" borderId="3" xfId="71" applyNumberFormat="1" applyFont="1"/>
    <xf numFmtId="0" fontId="23" fillId="9" borderId="4" xfId="0" applyFont="1" applyFill="1" applyBorder="1" applyAlignment="1">
      <alignment horizontal="center" vertical="top" wrapText="1"/>
    </xf>
    <xf numFmtId="0" fontId="23" fillId="4" borderId="12" xfId="70" applyFont="1" applyFill="1" applyBorder="1" applyAlignment="1">
      <alignment horizontal="center" vertical="center" wrapText="1"/>
    </xf>
    <xf numFmtId="10" fontId="23" fillId="12" borderId="12" xfId="73" applyNumberFormat="1" applyFont="1" applyFill="1" applyBorder="1" applyAlignment="1">
      <alignment horizontal="center" vertical="center"/>
    </xf>
    <xf numFmtId="0" fontId="91" fillId="0" borderId="12" xfId="70" applyFont="1" applyBorder="1" applyAlignment="1">
      <alignment horizontal="center" vertical="center"/>
    </xf>
    <xf numFmtId="0" fontId="57" fillId="0" borderId="12" xfId="70" applyFont="1" applyBorder="1" applyAlignment="1">
      <alignment horizontal="center" vertical="center"/>
    </xf>
    <xf numFmtId="0" fontId="31" fillId="0" borderId="12" xfId="70" applyFont="1" applyBorder="1" applyAlignment="1">
      <alignment horizontal="center" vertical="center"/>
    </xf>
    <xf numFmtId="9" fontId="23" fillId="18" borderId="12" xfId="73" applyFont="1" applyFill="1" applyBorder="1" applyAlignment="1">
      <alignment horizontal="center" vertical="center"/>
    </xf>
    <xf numFmtId="0" fontId="23" fillId="9" borderId="27" xfId="0" applyFont="1" applyFill="1" applyBorder="1" applyAlignment="1">
      <alignment horizontal="center" vertical="top" wrapText="1"/>
    </xf>
    <xf numFmtId="43" fontId="91" fillId="12" borderId="27" xfId="72" applyFont="1" applyFill="1" applyBorder="1" applyAlignment="1">
      <alignment horizontal="center" vertical="center"/>
    </xf>
    <xf numFmtId="0" fontId="24" fillId="0" borderId="13" xfId="70" applyFont="1" applyBorder="1" applyAlignment="1">
      <alignment vertical="center"/>
    </xf>
    <xf numFmtId="43" fontId="23" fillId="0" borderId="27" xfId="72" applyFont="1" applyBorder="1" applyAlignment="1">
      <alignment horizontal="center" vertical="center"/>
    </xf>
    <xf numFmtId="171" fontId="88" fillId="0" borderId="27" xfId="71" applyFont="1" applyBorder="1" applyAlignment="1">
      <alignment horizontal="center" vertical="center"/>
    </xf>
    <xf numFmtId="0" fontId="91" fillId="0" borderId="13" xfId="70" applyFont="1" applyBorder="1"/>
    <xf numFmtId="171" fontId="91" fillId="0" borderId="27" xfId="71" applyFont="1" applyBorder="1" applyAlignment="1">
      <alignment horizontal="center" vertical="center"/>
    </xf>
    <xf numFmtId="0" fontId="23" fillId="12" borderId="27" xfId="70" applyFont="1" applyFill="1" applyBorder="1" applyAlignment="1">
      <alignment horizontal="center" vertical="center"/>
    </xf>
    <xf numFmtId="0" fontId="31" fillId="0" borderId="27" xfId="70" applyFont="1" applyBorder="1" applyAlignment="1">
      <alignment horizontal="center" vertical="center"/>
    </xf>
    <xf numFmtId="0" fontId="23" fillId="0" borderId="28" xfId="70" applyFont="1" applyBorder="1" applyAlignment="1">
      <alignment horizontal="center" vertical="center"/>
    </xf>
    <xf numFmtId="184" fontId="23" fillId="0" borderId="29" xfId="71" applyNumberFormat="1" applyFont="1" applyBorder="1" applyAlignment="1">
      <alignment horizontal="center" vertical="center"/>
    </xf>
    <xf numFmtId="0" fontId="23" fillId="0" borderId="29" xfId="70" applyFont="1" applyBorder="1" applyAlignment="1">
      <alignment horizontal="center" vertical="center"/>
    </xf>
    <xf numFmtId="0" fontId="24" fillId="0" borderId="30" xfId="70" applyFont="1" applyBorder="1"/>
    <xf numFmtId="183" fontId="56" fillId="14" borderId="0" xfId="0" applyNumberFormat="1" applyFont="1" applyFill="1"/>
    <xf numFmtId="183" fontId="56" fillId="14" borderId="0" xfId="6" applyNumberFormat="1" applyFont="1" applyFill="1"/>
    <xf numFmtId="183" fontId="56" fillId="14" borderId="4" xfId="0" applyNumberFormat="1" applyFont="1" applyFill="1" applyBorder="1" applyAlignment="1">
      <alignment horizontal="center" vertical="center" wrapText="1"/>
    </xf>
    <xf numFmtId="0" fontId="29" fillId="0" borderId="3" xfId="77" applyFont="1" applyAlignment="1">
      <alignment vertical="center"/>
    </xf>
    <xf numFmtId="0" fontId="22" fillId="0" borderId="3" xfId="77" applyFont="1"/>
    <xf numFmtId="0" fontId="22" fillId="0" borderId="3" xfId="77" applyFont="1" applyAlignment="1">
      <alignment horizontal="center" vertical="center"/>
    </xf>
    <xf numFmtId="0" fontId="22" fillId="0" borderId="3" xfId="77" applyFont="1" applyAlignment="1">
      <alignment vertical="center"/>
    </xf>
    <xf numFmtId="0" fontId="22" fillId="0" borderId="3" xfId="77" applyFont="1" applyAlignment="1">
      <alignment horizontal="left" vertical="center"/>
    </xf>
    <xf numFmtId="0" fontId="21" fillId="0" borderId="3" xfId="77" applyFont="1" applyAlignment="1">
      <alignment horizontal="center" vertical="center"/>
    </xf>
    <xf numFmtId="0" fontId="97" fillId="0" borderId="3" xfId="77" applyFont="1"/>
    <xf numFmtId="0" fontId="21" fillId="0" borderId="3" xfId="77" applyFont="1" applyAlignment="1">
      <alignment horizontal="right" vertical="center"/>
    </xf>
    <xf numFmtId="0" fontId="21" fillId="0" borderId="3" xfId="77" applyFont="1" applyAlignment="1">
      <alignment horizontal="left" vertical="center"/>
    </xf>
    <xf numFmtId="0" fontId="98" fillId="0" borderId="3" xfId="77" applyFont="1"/>
    <xf numFmtId="0" fontId="22" fillId="0" borderId="3" xfId="77" applyFont="1" applyAlignment="1">
      <alignment horizontal="center" vertical="center" wrapText="1"/>
    </xf>
    <xf numFmtId="0" fontId="22" fillId="0" borderId="11" xfId="77" applyFont="1" applyBorder="1" applyAlignment="1">
      <alignment horizontal="center" vertical="center"/>
    </xf>
    <xf numFmtId="0" fontId="102" fillId="22" borderId="4" xfId="77" applyFont="1" applyFill="1" applyBorder="1" applyAlignment="1">
      <alignment horizontal="center" vertical="center" wrapText="1"/>
    </xf>
    <xf numFmtId="0" fontId="21" fillId="0" borderId="3" xfId="77" applyFont="1" applyAlignment="1">
      <alignment horizontal="center" vertical="center" wrapText="1"/>
    </xf>
    <xf numFmtId="1" fontId="103" fillId="0" borderId="4" xfId="77" applyNumberFormat="1" applyFont="1" applyBorder="1" applyAlignment="1">
      <alignment horizontal="center" vertical="center" wrapText="1"/>
    </xf>
    <xf numFmtId="1" fontId="62" fillId="0" borderId="4" xfId="79" applyNumberFormat="1" applyFont="1" applyBorder="1" applyAlignment="1">
      <alignment horizontal="center" vertical="center" wrapText="1"/>
    </xf>
    <xf numFmtId="0" fontId="62" fillId="0" borderId="4" xfId="79" applyFont="1" applyBorder="1" applyAlignment="1">
      <alignment horizontal="center" vertical="center"/>
    </xf>
    <xf numFmtId="3" fontId="62" fillId="0" borderId="4" xfId="79" applyNumberFormat="1" applyFont="1" applyBorder="1" applyAlignment="1">
      <alignment horizontal="center" vertical="center"/>
    </xf>
    <xf numFmtId="2" fontId="103" fillId="0" borderId="4" xfId="77" applyNumberFormat="1" applyFont="1" applyBorder="1" applyAlignment="1">
      <alignment horizontal="center" vertical="center" wrapText="1"/>
    </xf>
    <xf numFmtId="3" fontId="21" fillId="0" borderId="14" xfId="77" applyNumberFormat="1" applyFont="1" applyBorder="1" applyAlignment="1">
      <alignment horizontal="center" vertical="center" wrapText="1"/>
    </xf>
    <xf numFmtId="0" fontId="21" fillId="0" borderId="19" xfId="77" applyFont="1" applyBorder="1" applyAlignment="1">
      <alignment horizontal="center" vertical="center" wrapText="1"/>
    </xf>
    <xf numFmtId="0" fontId="21" fillId="0" borderId="3" xfId="77" applyFont="1" applyAlignment="1">
      <alignment wrapText="1"/>
    </xf>
    <xf numFmtId="0" fontId="26" fillId="0" borderId="3" xfId="77" quotePrefix="1" applyFont="1" applyAlignment="1">
      <alignment vertical="center" wrapText="1"/>
    </xf>
    <xf numFmtId="3" fontId="21" fillId="0" borderId="4" xfId="77" applyNumberFormat="1" applyFont="1" applyBorder="1" applyAlignment="1">
      <alignment horizontal="center" vertical="center" wrapText="1"/>
    </xf>
    <xf numFmtId="0" fontId="22" fillId="0" borderId="3" xfId="77" applyFont="1" applyAlignment="1">
      <alignment wrapText="1"/>
    </xf>
    <xf numFmtId="0" fontId="26" fillId="0" borderId="3" xfId="77" quotePrefix="1" applyFont="1" applyAlignment="1">
      <alignment horizontal="center" vertical="center" wrapText="1"/>
    </xf>
    <xf numFmtId="3" fontId="26" fillId="0" borderId="4" xfId="77" quotePrefix="1" applyNumberFormat="1" applyFont="1" applyBorder="1" applyAlignment="1">
      <alignment horizontal="center" vertical="center" wrapText="1"/>
    </xf>
    <xf numFmtId="3" fontId="21" fillId="0" borderId="4" xfId="77" quotePrefix="1" applyNumberFormat="1" applyFont="1" applyBorder="1" applyAlignment="1">
      <alignment horizontal="center" vertical="center" wrapText="1"/>
    </xf>
    <xf numFmtId="0" fontId="26" fillId="0" borderId="19" xfId="77" quotePrefix="1" applyFont="1" applyBorder="1" applyAlignment="1">
      <alignment horizontal="center" vertical="center" wrapText="1"/>
    </xf>
    <xf numFmtId="0" fontId="30" fillId="0" borderId="3" xfId="77" applyFont="1" applyAlignment="1">
      <alignment horizontal="left" vertical="center"/>
    </xf>
    <xf numFmtId="0" fontId="22" fillId="0" borderId="3" xfId="77" quotePrefix="1" applyFont="1" applyAlignment="1">
      <alignment vertical="center" wrapText="1"/>
    </xf>
    <xf numFmtId="0" fontId="22" fillId="0" borderId="3" xfId="77" quotePrefix="1" applyFont="1" applyAlignment="1">
      <alignment horizontal="center" vertical="center" wrapText="1"/>
    </xf>
    <xf numFmtId="0" fontId="22" fillId="0" borderId="3" xfId="77" applyFont="1" applyAlignment="1">
      <alignment horizontal="center"/>
    </xf>
    <xf numFmtId="0" fontId="21" fillId="0" borderId="3" xfId="77" applyFont="1" applyAlignment="1">
      <alignment vertical="center"/>
    </xf>
    <xf numFmtId="165" fontId="84" fillId="0" borderId="4" xfId="6" applyNumberFormat="1" applyFont="1" applyFill="1" applyBorder="1" applyAlignment="1">
      <alignment horizontal="left" vertical="center"/>
    </xf>
    <xf numFmtId="43" fontId="60" fillId="0" borderId="4" xfId="32" applyFont="1" applyFill="1" applyBorder="1" applyAlignment="1">
      <alignment horizontal="center" vertical="center"/>
    </xf>
    <xf numFmtId="181" fontId="45" fillId="0" borderId="4" xfId="38" applyNumberFormat="1" applyFont="1" applyFill="1" applyBorder="1" applyAlignment="1">
      <alignment horizontal="center" vertical="center" wrapText="1"/>
    </xf>
    <xf numFmtId="44" fontId="45" fillId="0" borderId="4" xfId="38" applyFont="1" applyFill="1" applyBorder="1" applyAlignment="1">
      <alignment horizontal="center" vertical="center" wrapText="1"/>
    </xf>
    <xf numFmtId="176" fontId="62" fillId="0" borderId="4" xfId="6" applyNumberFormat="1" applyFont="1" applyFill="1" applyBorder="1" applyAlignment="1" applyProtection="1">
      <alignment horizontal="right" vertical="center" wrapText="1"/>
      <protection locked="0"/>
    </xf>
    <xf numFmtId="43" fontId="24" fillId="0" borderId="3" xfId="6" applyFont="1" applyBorder="1"/>
    <xf numFmtId="43" fontId="91" fillId="12" borderId="4" xfId="6" applyFont="1" applyFill="1" applyBorder="1" applyAlignment="1">
      <alignment horizontal="center" vertical="center"/>
    </xf>
    <xf numFmtId="43" fontId="23" fillId="0" borderId="4" xfId="6" applyFont="1" applyBorder="1" applyAlignment="1">
      <alignment horizontal="center" vertical="center"/>
    </xf>
    <xf numFmtId="43" fontId="88" fillId="0" borderId="4" xfId="6" applyFont="1" applyBorder="1" applyAlignment="1">
      <alignment horizontal="center" vertical="center"/>
    </xf>
    <xf numFmtId="43" fontId="91" fillId="0" borderId="4" xfId="6" applyFont="1" applyBorder="1" applyAlignment="1">
      <alignment horizontal="center" vertical="center"/>
    </xf>
    <xf numFmtId="43" fontId="23" fillId="12" borderId="4" xfId="6" applyFont="1" applyFill="1" applyBorder="1" applyAlignment="1">
      <alignment horizontal="center" vertical="center"/>
    </xf>
    <xf numFmtId="43" fontId="31" fillId="0" borderId="4" xfId="6" applyFont="1" applyBorder="1" applyAlignment="1">
      <alignment horizontal="center" vertical="center"/>
    </xf>
    <xf numFmtId="43" fontId="23" fillId="18" borderId="29" xfId="6" applyFont="1" applyFill="1" applyBorder="1" applyAlignment="1">
      <alignment horizontal="left" vertical="center"/>
    </xf>
    <xf numFmtId="43" fontId="23" fillId="0" borderId="3" xfId="6" applyFont="1" applyBorder="1"/>
    <xf numFmtId="43" fontId="91" fillId="0" borderId="12" xfId="70" applyNumberFormat="1" applyFont="1" applyBorder="1" applyAlignment="1">
      <alignment horizontal="center" vertical="center"/>
    </xf>
    <xf numFmtId="0" fontId="107" fillId="0" borderId="3" xfId="39" applyFont="1" applyAlignment="1">
      <alignment vertical="center" wrapText="1"/>
    </xf>
    <xf numFmtId="0" fontId="44" fillId="0" borderId="3" xfId="39" applyFont="1" applyAlignment="1">
      <alignment horizontal="left"/>
    </xf>
    <xf numFmtId="0" fontId="44" fillId="0" borderId="3" xfId="39" applyFont="1"/>
    <xf numFmtId="0" fontId="37" fillId="0" borderId="3" xfId="39" applyAlignment="1">
      <alignment vertical="top" wrapText="1"/>
    </xf>
    <xf numFmtId="0" fontId="44" fillId="0" borderId="3" xfId="39" applyFont="1" applyAlignment="1">
      <alignment vertical="center" wrapText="1"/>
    </xf>
    <xf numFmtId="166" fontId="44" fillId="0" borderId="3" xfId="32" applyNumberFormat="1" applyFont="1"/>
    <xf numFmtId="0" fontId="108" fillId="0" borderId="3" xfId="80" applyAlignment="1">
      <alignment horizontal="center" vertical="center" wrapText="1"/>
    </xf>
    <xf numFmtId="0" fontId="37" fillId="0" borderId="3" xfId="39"/>
    <xf numFmtId="0" fontId="44" fillId="0" borderId="3" xfId="39" applyFont="1" applyAlignment="1">
      <alignment horizontal="right"/>
    </xf>
    <xf numFmtId="0" fontId="109" fillId="0" borderId="3" xfId="39" applyFont="1" applyAlignment="1">
      <alignment horizontal="right" vertical="center" indent="15"/>
    </xf>
    <xf numFmtId="0" fontId="110" fillId="0" borderId="3" xfId="39" applyFont="1" applyAlignment="1">
      <alignment horizontal="center"/>
    </xf>
    <xf numFmtId="0" fontId="51" fillId="0" borderId="3" xfId="39" applyFont="1" applyAlignment="1">
      <alignment vertical="center"/>
    </xf>
    <xf numFmtId="0" fontId="51" fillId="0" borderId="3" xfId="39" applyFont="1" applyAlignment="1">
      <alignment horizontal="left" vertical="center"/>
    </xf>
    <xf numFmtId="0" fontId="44" fillId="0" borderId="3" xfId="39" applyFont="1" applyAlignment="1">
      <alignment horizontal="left" vertical="center" wrapText="1"/>
    </xf>
    <xf numFmtId="0" fontId="50" fillId="0" borderId="3" xfId="39" applyFont="1" applyAlignment="1">
      <alignment horizontal="left" vertical="center"/>
    </xf>
    <xf numFmtId="0" fontId="111" fillId="0" borderId="3" xfId="39" applyFont="1" applyAlignment="1">
      <alignment vertical="center" wrapText="1"/>
    </xf>
    <xf numFmtId="0" fontId="38" fillId="0" borderId="3" xfId="39" applyFont="1" applyAlignment="1">
      <alignment vertical="center" wrapText="1"/>
    </xf>
    <xf numFmtId="0" fontId="78" fillId="0" borderId="3" xfId="39" applyFont="1" applyAlignment="1">
      <alignment horizontal="left" vertical="center" indent="4"/>
    </xf>
    <xf numFmtId="0" fontId="78" fillId="0" borderId="3" xfId="39" applyFont="1" applyAlignment="1">
      <alignment horizontal="left"/>
    </xf>
    <xf numFmtId="166" fontId="78" fillId="0" borderId="3" xfId="32" applyNumberFormat="1" applyFont="1"/>
    <xf numFmtId="0" fontId="78" fillId="0" borderId="3" xfId="39" applyFont="1"/>
    <xf numFmtId="0" fontId="78" fillId="0" borderId="3" xfId="39" applyFont="1" applyAlignment="1">
      <alignment horizontal="right"/>
    </xf>
    <xf numFmtId="0" fontId="20" fillId="20" borderId="4" xfId="39" applyFont="1" applyFill="1" applyBorder="1" applyAlignment="1">
      <alignment horizontal="center"/>
    </xf>
    <xf numFmtId="0" fontId="20" fillId="20" borderId="3" xfId="39" applyFont="1" applyFill="1" applyAlignment="1">
      <alignment horizontal="center"/>
    </xf>
    <xf numFmtId="0" fontId="81" fillId="18" borderId="4" xfId="39" applyFont="1" applyFill="1" applyBorder="1" applyAlignment="1">
      <alignment horizontal="center"/>
    </xf>
    <xf numFmtId="166" fontId="20" fillId="20" borderId="4" xfId="32" applyNumberFormat="1" applyFont="1" applyFill="1" applyBorder="1" applyAlignment="1">
      <alignment horizontal="center"/>
    </xf>
    <xf numFmtId="0" fontId="77" fillId="0" borderId="4" xfId="39" applyFont="1" applyBorder="1" applyAlignment="1">
      <alignment horizontal="left" vertical="center"/>
    </xf>
    <xf numFmtId="0" fontId="77" fillId="0" borderId="4" xfId="39" applyFont="1" applyBorder="1" applyAlignment="1">
      <alignment horizontal="center" vertical="center"/>
    </xf>
    <xf numFmtId="166" fontId="67" fillId="0" borderId="4" xfId="39" applyNumberFormat="1" applyFont="1" applyBorder="1" applyAlignment="1">
      <alignment horizontal="center" vertical="center"/>
    </xf>
    <xf numFmtId="166" fontId="57" fillId="0" borderId="4" xfId="39" applyNumberFormat="1" applyFont="1" applyBorder="1" applyAlignment="1">
      <alignment horizontal="left" vertical="center" wrapText="1"/>
    </xf>
    <xf numFmtId="175" fontId="24" fillId="0" borderId="21" xfId="32" applyNumberFormat="1" applyFont="1" applyFill="1" applyBorder="1" applyAlignment="1">
      <alignment horizontal="left" vertical="center"/>
    </xf>
    <xf numFmtId="166" fontId="24" fillId="0" borderId="21" xfId="32" applyNumberFormat="1" applyFont="1" applyFill="1" applyBorder="1" applyAlignment="1">
      <alignment horizontal="left" vertical="center"/>
    </xf>
    <xf numFmtId="166" fontId="24" fillId="0" borderId="21" xfId="32" applyNumberFormat="1" applyFont="1" applyFill="1" applyBorder="1" applyAlignment="1">
      <alignment horizontal="center" vertical="center"/>
    </xf>
    <xf numFmtId="166" fontId="24" fillId="18" borderId="21" xfId="32" applyNumberFormat="1" applyFont="1" applyFill="1" applyBorder="1" applyAlignment="1">
      <alignment horizontal="center" vertical="center"/>
    </xf>
    <xf numFmtId="44" fontId="24" fillId="18" borderId="21" xfId="81" applyFont="1" applyFill="1" applyBorder="1" applyAlignment="1">
      <alignment horizontal="center" vertical="center"/>
    </xf>
    <xf numFmtId="44" fontId="22" fillId="0" borderId="3" xfId="81" applyFont="1" applyBorder="1" applyAlignment="1">
      <alignment horizontal="right" vertical="center"/>
    </xf>
    <xf numFmtId="166" fontId="24" fillId="0" borderId="21" xfId="32" applyNumberFormat="1" applyFont="1" applyFill="1" applyBorder="1" applyAlignment="1">
      <alignment horizontal="right" vertical="center"/>
    </xf>
    <xf numFmtId="175" fontId="24" fillId="0" borderId="21" xfId="32" applyNumberFormat="1" applyFont="1" applyFill="1" applyBorder="1" applyAlignment="1">
      <alignment horizontal="center" vertical="center"/>
    </xf>
    <xf numFmtId="166" fontId="24" fillId="0" borderId="3" xfId="32" applyNumberFormat="1" applyFont="1" applyFill="1" applyBorder="1" applyAlignment="1">
      <alignment horizontal="center" vertical="center"/>
    </xf>
    <xf numFmtId="175" fontId="24" fillId="0" borderId="3" xfId="32" applyNumberFormat="1" applyFont="1" applyFill="1" applyBorder="1" applyAlignment="1">
      <alignment horizontal="center" vertical="center"/>
    </xf>
    <xf numFmtId="0" fontId="24" fillId="0" borderId="3" xfId="39" applyFont="1"/>
    <xf numFmtId="180" fontId="24" fillId="0" borderId="3" xfId="39" applyNumberFormat="1" applyFont="1"/>
    <xf numFmtId="165" fontId="24" fillId="0" borderId="3" xfId="32" applyNumberFormat="1" applyFont="1" applyFill="1"/>
    <xf numFmtId="166" fontId="24" fillId="0" borderId="3" xfId="39" applyNumberFormat="1" applyFont="1"/>
    <xf numFmtId="175" fontId="24" fillId="0" borderId="31" xfId="32" applyNumberFormat="1" applyFont="1" applyFill="1" applyBorder="1" applyAlignment="1">
      <alignment horizontal="left" vertical="center"/>
    </xf>
    <xf numFmtId="173" fontId="24" fillId="0" borderId="21" xfId="32" applyNumberFormat="1" applyFont="1" applyFill="1" applyBorder="1" applyAlignment="1">
      <alignment horizontal="left" vertical="center"/>
    </xf>
    <xf numFmtId="166" fontId="24" fillId="0" borderId="31" xfId="32" applyNumberFormat="1" applyFont="1" applyFill="1" applyBorder="1" applyAlignment="1">
      <alignment horizontal="center" vertical="center"/>
    </xf>
    <xf numFmtId="166" fontId="24" fillId="13" borderId="31" xfId="32" applyNumberFormat="1" applyFont="1" applyFill="1" applyBorder="1" applyAlignment="1">
      <alignment horizontal="center" vertical="center"/>
    </xf>
    <xf numFmtId="44" fontId="22" fillId="0" borderId="4" xfId="81" applyFont="1" applyFill="1" applyBorder="1" applyAlignment="1">
      <alignment horizontal="right" vertical="center"/>
    </xf>
    <xf numFmtId="44" fontId="24" fillId="0" borderId="21" xfId="81" applyFont="1" applyFill="1" applyBorder="1" applyAlignment="1">
      <alignment horizontal="center" vertical="center"/>
    </xf>
    <xf numFmtId="166" fontId="24" fillId="0" borderId="31" xfId="32" applyNumberFormat="1" applyFont="1" applyFill="1" applyBorder="1" applyAlignment="1">
      <alignment horizontal="left" vertical="center" wrapText="1"/>
    </xf>
    <xf numFmtId="175" fontId="24" fillId="0" borderId="31" xfId="32" applyNumberFormat="1" applyFont="1" applyFill="1" applyBorder="1" applyAlignment="1">
      <alignment horizontal="center" vertical="center"/>
    </xf>
    <xf numFmtId="166" fontId="24" fillId="0" borderId="31" xfId="32" applyNumberFormat="1" applyFont="1" applyFill="1" applyBorder="1" applyAlignment="1">
      <alignment horizontal="right" vertical="center"/>
    </xf>
    <xf numFmtId="175" fontId="24" fillId="11" borderId="31" xfId="32" applyNumberFormat="1" applyFont="1" applyFill="1" applyBorder="1" applyAlignment="1">
      <alignment horizontal="left" vertical="center"/>
    </xf>
    <xf numFmtId="166" fontId="24" fillId="11" borderId="21" xfId="32" applyNumberFormat="1" applyFont="1" applyFill="1" applyBorder="1" applyAlignment="1">
      <alignment horizontal="left" vertical="center"/>
    </xf>
    <xf numFmtId="166" fontId="24" fillId="11" borderId="31" xfId="32" applyNumberFormat="1" applyFont="1" applyFill="1" applyBorder="1" applyAlignment="1">
      <alignment horizontal="center" vertical="center"/>
    </xf>
    <xf numFmtId="44" fontId="22" fillId="0" borderId="32" xfId="81" applyFont="1" applyBorder="1" applyAlignment="1">
      <alignment horizontal="right" vertical="center"/>
    </xf>
    <xf numFmtId="165" fontId="24" fillId="0" borderId="3" xfId="39" applyNumberFormat="1" applyFont="1"/>
    <xf numFmtId="0" fontId="77" fillId="0" borderId="4" xfId="39" applyFont="1" applyBorder="1" applyAlignment="1">
      <alignment horizontal="left" vertical="center" wrapText="1"/>
    </xf>
    <xf numFmtId="166" fontId="32" fillId="13" borderId="31" xfId="32" applyNumberFormat="1" applyFont="1" applyFill="1" applyBorder="1" applyAlignment="1">
      <alignment horizontal="center" vertical="center"/>
    </xf>
    <xf numFmtId="175" fontId="24" fillId="0" borderId="33" xfId="32" applyNumberFormat="1" applyFont="1" applyFill="1" applyBorder="1" applyAlignment="1">
      <alignment horizontal="left" vertical="center"/>
    </xf>
    <xf numFmtId="0" fontId="77" fillId="0" borderId="9" xfId="39" applyFont="1" applyBorder="1" applyAlignment="1">
      <alignment horizontal="left" vertical="center"/>
    </xf>
    <xf numFmtId="0" fontId="78" fillId="0" borderId="33" xfId="39" applyFont="1" applyBorder="1" applyAlignment="1">
      <alignment horizontal="center"/>
    </xf>
    <xf numFmtId="166" fontId="78" fillId="11" borderId="31" xfId="32" applyNumberFormat="1" applyFont="1" applyFill="1" applyBorder="1" applyAlignment="1">
      <alignment horizontal="center"/>
    </xf>
    <xf numFmtId="0" fontId="44" fillId="11" borderId="31" xfId="39" applyFont="1" applyFill="1" applyBorder="1" applyAlignment="1">
      <alignment horizontal="center"/>
    </xf>
    <xf numFmtId="166" fontId="78" fillId="11" borderId="31" xfId="32" applyNumberFormat="1" applyFont="1" applyFill="1" applyBorder="1" applyAlignment="1">
      <alignment horizontal="right"/>
    </xf>
    <xf numFmtId="0" fontId="44" fillId="11" borderId="3" xfId="39" applyFont="1" applyFill="1" applyAlignment="1">
      <alignment horizontal="center"/>
    </xf>
    <xf numFmtId="0" fontId="44" fillId="0" borderId="33" xfId="39" applyFont="1" applyBorder="1" applyAlignment="1">
      <alignment horizontal="center"/>
    </xf>
    <xf numFmtId="166" fontId="44" fillId="11" borderId="31" xfId="32" applyNumberFormat="1" applyFont="1" applyFill="1" applyBorder="1" applyAlignment="1">
      <alignment horizontal="center"/>
    </xf>
    <xf numFmtId="166" fontId="44" fillId="11" borderId="31" xfId="39" applyNumberFormat="1" applyFont="1" applyFill="1" applyBorder="1" applyAlignment="1">
      <alignment horizontal="right"/>
    </xf>
    <xf numFmtId="0" fontId="78" fillId="0" borderId="38" xfId="39" applyFont="1" applyBorder="1" applyAlignment="1">
      <alignment horizontal="center"/>
    </xf>
    <xf numFmtId="166" fontId="44" fillId="11" borderId="39" xfId="32" applyNumberFormat="1" applyFont="1" applyFill="1" applyBorder="1" applyAlignment="1">
      <alignment horizontal="center"/>
    </xf>
    <xf numFmtId="0" fontId="44" fillId="11" borderId="39" xfId="39" applyFont="1" applyFill="1" applyBorder="1" applyAlignment="1">
      <alignment horizontal="center"/>
    </xf>
    <xf numFmtId="166" fontId="78" fillId="11" borderId="39" xfId="39" applyNumberFormat="1" applyFont="1" applyFill="1" applyBorder="1" applyAlignment="1">
      <alignment horizontal="right"/>
    </xf>
    <xf numFmtId="0" fontId="112" fillId="0" borderId="3" xfId="39" applyFont="1" applyAlignment="1">
      <alignment horizontal="center" vertical="center"/>
    </xf>
    <xf numFmtId="0" fontId="44" fillId="0" borderId="3" xfId="39" applyFont="1" applyAlignment="1">
      <alignment vertical="center"/>
    </xf>
    <xf numFmtId="0" fontId="113" fillId="0" borderId="3" xfId="39" applyFont="1"/>
    <xf numFmtId="166" fontId="113" fillId="0" borderId="3" xfId="32" applyNumberFormat="1" applyFont="1" applyAlignment="1">
      <alignment horizontal="right"/>
    </xf>
    <xf numFmtId="166" fontId="78" fillId="0" borderId="3" xfId="32" applyNumberFormat="1" applyFont="1" applyAlignment="1">
      <alignment horizontal="right"/>
    </xf>
    <xf numFmtId="166" fontId="44" fillId="0" borderId="3" xfId="32" applyNumberFormat="1" applyFont="1" applyAlignment="1">
      <alignment horizontal="right"/>
    </xf>
    <xf numFmtId="166" fontId="44" fillId="0" borderId="3" xfId="39" applyNumberFormat="1" applyFont="1"/>
    <xf numFmtId="166" fontId="44" fillId="0" borderId="3" xfId="39" applyNumberFormat="1" applyFont="1" applyAlignment="1">
      <alignment horizontal="right"/>
    </xf>
    <xf numFmtId="0" fontId="51" fillId="0" borderId="3" xfId="39" applyFont="1"/>
    <xf numFmtId="166" fontId="60" fillId="0" borderId="14" xfId="0" applyNumberFormat="1" applyFont="1" applyBorder="1" applyAlignment="1">
      <alignment horizontal="left" vertical="center" wrapText="1"/>
    </xf>
    <xf numFmtId="0" fontId="61" fillId="0" borderId="4" xfId="0" applyFont="1" applyBorder="1" applyAlignment="1">
      <alignment horizontal="left" vertical="center" wrapText="1"/>
    </xf>
    <xf numFmtId="0" fontId="44" fillId="0" borderId="4" xfId="0" applyFont="1" applyBorder="1" applyAlignment="1">
      <alignment horizontal="left" vertical="center"/>
    </xf>
    <xf numFmtId="3" fontId="44" fillId="0" borderId="15" xfId="0" applyNumberFormat="1" applyFont="1" applyBorder="1"/>
    <xf numFmtId="43" fontId="114" fillId="0" borderId="0" xfId="6" applyFont="1" applyFill="1" applyAlignment="1">
      <alignment horizontal="center"/>
    </xf>
    <xf numFmtId="176" fontId="62" fillId="0" borderId="16" xfId="6" applyNumberFormat="1" applyFont="1" applyFill="1" applyBorder="1" applyAlignment="1" applyProtection="1">
      <alignment horizontal="right" vertical="center" wrapText="1"/>
      <protection locked="0"/>
    </xf>
    <xf numFmtId="176" fontId="62" fillId="0" borderId="4" xfId="6" applyNumberFormat="1" applyFont="1" applyFill="1" applyBorder="1" applyAlignment="1" applyProtection="1">
      <alignment vertical="center" wrapText="1"/>
      <protection locked="0"/>
    </xf>
    <xf numFmtId="43" fontId="74" fillId="0" borderId="4" xfId="32" applyFont="1" applyFill="1" applyBorder="1" applyAlignment="1">
      <alignment horizontal="center" vertical="center"/>
    </xf>
    <xf numFmtId="43" fontId="74" fillId="0" borderId="14" xfId="32" applyFont="1" applyFill="1" applyBorder="1" applyAlignment="1">
      <alignment horizontal="center" vertical="center"/>
    </xf>
    <xf numFmtId="43" fontId="76" fillId="0" borderId="4" xfId="32" applyFont="1" applyFill="1" applyBorder="1" applyAlignment="1">
      <alignment horizontal="center" vertical="center"/>
    </xf>
    <xf numFmtId="166" fontId="44" fillId="11" borderId="31" xfId="39" applyNumberFormat="1" applyFont="1" applyFill="1" applyBorder="1" applyAlignment="1">
      <alignment horizontal="center"/>
    </xf>
    <xf numFmtId="43" fontId="22" fillId="0" borderId="3" xfId="6" applyFont="1" applyBorder="1"/>
    <xf numFmtId="44" fontId="44" fillId="0" borderId="3" xfId="39" applyNumberFormat="1" applyFont="1"/>
    <xf numFmtId="43" fontId="44" fillId="11" borderId="31" xfId="6" applyFont="1" applyFill="1" applyBorder="1" applyAlignment="1">
      <alignment horizontal="center"/>
    </xf>
    <xf numFmtId="2" fontId="76" fillId="0" borderId="4" xfId="0" applyNumberFormat="1" applyFont="1" applyBorder="1" applyAlignment="1">
      <alignment horizontal="center" vertical="center"/>
    </xf>
    <xf numFmtId="165" fontId="77" fillId="0" borderId="4" xfId="32" applyNumberFormat="1" applyFont="1" applyFill="1" applyBorder="1" applyAlignment="1">
      <alignment horizontal="left" vertical="center"/>
    </xf>
    <xf numFmtId="166" fontId="77" fillId="0" borderId="4" xfId="32" applyNumberFormat="1" applyFont="1" applyFill="1" applyBorder="1" applyAlignment="1">
      <alignment horizontal="left" vertical="center"/>
    </xf>
    <xf numFmtId="0" fontId="23" fillId="0" borderId="3" xfId="82" applyFont="1" applyAlignment="1">
      <alignment horizontal="center" vertical="center" wrapText="1"/>
    </xf>
    <xf numFmtId="0" fontId="25" fillId="0" borderId="3" xfId="82" applyFont="1"/>
    <xf numFmtId="0" fontId="25" fillId="0" borderId="15" xfId="82" applyFont="1" applyBorder="1" applyAlignment="1">
      <alignment horizontal="center" vertical="center" wrapText="1"/>
    </xf>
    <xf numFmtId="0" fontId="27" fillId="0" borderId="5" xfId="82" applyFont="1" applyBorder="1" applyAlignment="1">
      <alignment vertical="center" wrapText="1"/>
    </xf>
    <xf numFmtId="0" fontId="27" fillId="0" borderId="6" xfId="82" applyFont="1" applyBorder="1" applyAlignment="1">
      <alignment vertical="center" wrapText="1"/>
    </xf>
    <xf numFmtId="0" fontId="25" fillId="0" borderId="6" xfId="82" applyFont="1" applyBorder="1"/>
    <xf numFmtId="0" fontId="25" fillId="0" borderId="7" xfId="82" applyFont="1" applyBorder="1"/>
    <xf numFmtId="0" fontId="117" fillId="0" borderId="14" xfId="82" applyFont="1" applyBorder="1" applyAlignment="1">
      <alignment horizontal="center" vertical="center" wrapText="1"/>
    </xf>
    <xf numFmtId="0" fontId="27" fillId="0" borderId="10" xfId="82" applyFont="1" applyBorder="1" applyAlignment="1">
      <alignment vertical="center" wrapText="1"/>
    </xf>
    <xf numFmtId="0" fontId="27" fillId="0" borderId="11" xfId="82" applyFont="1" applyBorder="1" applyAlignment="1">
      <alignment vertical="center" wrapText="1"/>
    </xf>
    <xf numFmtId="0" fontId="25" fillId="0" borderId="11" xfId="82" applyFont="1" applyBorder="1"/>
    <xf numFmtId="0" fontId="25" fillId="0" borderId="17" xfId="82" applyFont="1" applyBorder="1"/>
    <xf numFmtId="0" fontId="25" fillId="0" borderId="20" xfId="82" applyFont="1" applyBorder="1"/>
    <xf numFmtId="0" fontId="25" fillId="0" borderId="3" xfId="82" applyFont="1" applyAlignment="1">
      <alignment horizontal="center"/>
    </xf>
    <xf numFmtId="0" fontId="25" fillId="4" borderId="3" xfId="82" applyFont="1" applyFill="1"/>
    <xf numFmtId="0" fontId="27" fillId="0" borderId="3" xfId="82" applyFont="1" applyAlignment="1">
      <alignment vertical="center" wrapText="1"/>
    </xf>
    <xf numFmtId="0" fontId="27" fillId="0" borderId="3" xfId="82" applyFont="1" applyAlignment="1">
      <alignment horizontal="center" vertical="center" wrapText="1"/>
    </xf>
    <xf numFmtId="0" fontId="27" fillId="0" borderId="3" xfId="82" applyFont="1" applyAlignment="1">
      <alignment wrapText="1"/>
    </xf>
    <xf numFmtId="0" fontId="27" fillId="0" borderId="3" xfId="82" applyFont="1"/>
    <xf numFmtId="0" fontId="27" fillId="12" borderId="4" xfId="82" applyFont="1" applyFill="1" applyBorder="1" applyAlignment="1">
      <alignment horizontal="center" vertical="center" wrapText="1"/>
    </xf>
    <xf numFmtId="0" fontId="27" fillId="0" borderId="3" xfId="82" applyFont="1" applyAlignment="1">
      <alignment horizontal="center" vertical="center"/>
    </xf>
    <xf numFmtId="0" fontId="25" fillId="4" borderId="4" xfId="82" applyFont="1" applyFill="1" applyBorder="1"/>
    <xf numFmtId="0" fontId="25" fillId="4" borderId="4" xfId="82" applyFont="1" applyFill="1" applyBorder="1" applyAlignment="1">
      <alignment horizontal="center" vertical="center" wrapText="1"/>
    </xf>
    <xf numFmtId="0" fontId="27" fillId="4" borderId="4" xfId="82" applyFont="1" applyFill="1" applyBorder="1" applyAlignment="1">
      <alignment vertical="center" wrapText="1"/>
    </xf>
    <xf numFmtId="0" fontId="25" fillId="4" borderId="4" xfId="82" applyFont="1" applyFill="1" applyBorder="1" applyAlignment="1">
      <alignment vertical="center" wrapText="1"/>
    </xf>
    <xf numFmtId="166" fontId="27" fillId="4" borderId="4" xfId="82" applyNumberFormat="1" applyFont="1" applyFill="1" applyBorder="1"/>
    <xf numFmtId="0" fontId="27" fillId="23" borderId="4" xfId="82" applyFont="1" applyFill="1" applyBorder="1" applyAlignment="1">
      <alignment horizontal="center" vertical="center" wrapText="1"/>
    </xf>
    <xf numFmtId="0" fontId="27" fillId="23" borderId="4" xfId="82" applyFont="1" applyFill="1" applyBorder="1" applyAlignment="1">
      <alignment vertical="center" wrapText="1"/>
    </xf>
    <xf numFmtId="0" fontId="25" fillId="23" borderId="4" xfId="82" applyFont="1" applyFill="1" applyBorder="1" applyAlignment="1">
      <alignment vertical="center" wrapText="1"/>
    </xf>
    <xf numFmtId="0" fontId="25" fillId="0" borderId="4" xfId="82" applyFont="1" applyBorder="1"/>
    <xf numFmtId="0" fontId="27" fillId="0" borderId="4" xfId="82" applyFont="1" applyBorder="1"/>
    <xf numFmtId="0" fontId="25" fillId="0" borderId="4" xfId="82" applyFont="1" applyBorder="1" applyAlignment="1">
      <alignment horizontal="center" vertical="center" wrapText="1"/>
    </xf>
    <xf numFmtId="0" fontId="27" fillId="0" borderId="4" xfId="82" applyFont="1" applyBorder="1" applyAlignment="1">
      <alignment vertical="center" wrapText="1"/>
    </xf>
    <xf numFmtId="0" fontId="25" fillId="0" borderId="4" xfId="82" applyFont="1" applyBorder="1" applyAlignment="1">
      <alignment vertical="center" wrapText="1"/>
    </xf>
    <xf numFmtId="0" fontId="27" fillId="0" borderId="4" xfId="82" applyFont="1" applyBorder="1" applyAlignment="1">
      <alignment horizontal="center" vertical="center" wrapText="1"/>
    </xf>
    <xf numFmtId="0" fontId="27" fillId="4" borderId="4" xfId="82" applyFont="1" applyFill="1" applyBorder="1"/>
    <xf numFmtId="0" fontId="27" fillId="0" borderId="3" xfId="0" applyFont="1" applyBorder="1" applyAlignment="1">
      <alignment horizontal="center"/>
    </xf>
    <xf numFmtId="166" fontId="23" fillId="4" borderId="4" xfId="70" applyNumberFormat="1" applyFont="1" applyFill="1" applyBorder="1" applyAlignment="1">
      <alignment horizontal="center" vertical="center" wrapText="1"/>
    </xf>
    <xf numFmtId="0" fontId="22" fillId="13" borderId="3" xfId="77" applyFont="1" applyFill="1"/>
    <xf numFmtId="0" fontId="21" fillId="13" borderId="3" xfId="77" applyFont="1" applyFill="1" applyAlignment="1">
      <alignment horizontal="center" vertical="center" wrapText="1"/>
    </xf>
    <xf numFmtId="0" fontId="21" fillId="13" borderId="3" xfId="77" applyFont="1" applyFill="1" applyAlignment="1">
      <alignment wrapText="1"/>
    </xf>
    <xf numFmtId="0" fontId="22" fillId="13" borderId="3" xfId="77" applyFont="1" applyFill="1" applyAlignment="1">
      <alignment wrapText="1"/>
    </xf>
    <xf numFmtId="43" fontId="25" fillId="0" borderId="4" xfId="82" applyNumberFormat="1" applyFont="1" applyBorder="1"/>
    <xf numFmtId="43" fontId="62" fillId="0" borderId="14" xfId="14" applyFont="1" applyFill="1" applyBorder="1" applyAlignment="1" applyProtection="1">
      <alignment horizontal="right" vertical="center"/>
      <protection locked="0"/>
    </xf>
    <xf numFmtId="9" fontId="44" fillId="0" borderId="15" xfId="84" applyFont="1" applyBorder="1"/>
    <xf numFmtId="0" fontId="25" fillId="12" borderId="4" xfId="82" quotePrefix="1" applyFont="1" applyFill="1" applyBorder="1" applyAlignment="1">
      <alignment vertical="top" wrapText="1"/>
    </xf>
    <xf numFmtId="44" fontId="25" fillId="0" borderId="3" xfId="82" applyNumberFormat="1" applyFont="1"/>
    <xf numFmtId="0" fontId="78" fillId="12" borderId="4" xfId="0" applyFont="1" applyFill="1" applyBorder="1" applyAlignment="1">
      <alignment horizontal="center" vertical="center" wrapText="1"/>
    </xf>
    <xf numFmtId="166" fontId="44" fillId="12" borderId="4" xfId="83" applyNumberFormat="1" applyFont="1" applyFill="1" applyBorder="1" applyAlignment="1">
      <alignment horizontal="center" vertical="center" wrapText="1"/>
    </xf>
    <xf numFmtId="166" fontId="44" fillId="4" borderId="4" xfId="83" applyNumberFormat="1" applyFont="1" applyFill="1" applyBorder="1" applyAlignment="1">
      <alignment horizontal="center" vertical="center"/>
    </xf>
    <xf numFmtId="0" fontId="44" fillId="0" borderId="4" xfId="0" applyFont="1" applyBorder="1" applyAlignment="1">
      <alignment horizontal="center" vertical="center"/>
    </xf>
    <xf numFmtId="165" fontId="24" fillId="0" borderId="4" xfId="32" applyNumberFormat="1" applyFont="1" applyFill="1" applyBorder="1" applyAlignment="1">
      <alignment horizontal="center" vertical="center"/>
    </xf>
    <xf numFmtId="166" fontId="44" fillId="0" borderId="4" xfId="83" applyNumberFormat="1" applyFont="1" applyFill="1" applyBorder="1" applyAlignment="1">
      <alignment vertical="center"/>
    </xf>
    <xf numFmtId="166" fontId="44" fillId="0" borderId="4" xfId="83" applyNumberFormat="1" applyFont="1" applyFill="1" applyBorder="1" applyAlignment="1">
      <alignment horizontal="center" vertical="center"/>
    </xf>
    <xf numFmtId="166" fontId="44" fillId="0" borderId="4" xfId="83" applyNumberFormat="1" applyFont="1" applyFill="1" applyBorder="1" applyAlignment="1">
      <alignment horizontal="center" vertical="center" wrapText="1"/>
    </xf>
    <xf numFmtId="44" fontId="44" fillId="0" borderId="4" xfId="38" applyFont="1" applyFill="1" applyBorder="1" applyAlignment="1">
      <alignment horizontal="center" vertical="center" wrapText="1"/>
    </xf>
    <xf numFmtId="166" fontId="23" fillId="12" borderId="4" xfId="70" applyNumberFormat="1" applyFont="1" applyFill="1" applyBorder="1" applyAlignment="1">
      <alignment horizontal="center" vertical="center" wrapText="1"/>
    </xf>
    <xf numFmtId="0" fontId="27" fillId="4" borderId="4" xfId="82" applyFont="1" applyFill="1" applyBorder="1" applyAlignment="1">
      <alignment horizontal="center" vertical="center" wrapText="1"/>
    </xf>
    <xf numFmtId="43" fontId="77" fillId="0" borderId="14" xfId="32" applyFont="1" applyFill="1" applyBorder="1" applyAlignment="1">
      <alignment horizontal="center" vertical="center"/>
    </xf>
    <xf numFmtId="165" fontId="77" fillId="0" borderId="14" xfId="32" applyNumberFormat="1" applyFont="1" applyFill="1" applyBorder="1" applyAlignment="1">
      <alignment horizontal="left" vertical="center"/>
    </xf>
    <xf numFmtId="166" fontId="77" fillId="0" borderId="14" xfId="32" applyNumberFormat="1" applyFont="1" applyFill="1" applyBorder="1" applyAlignment="1">
      <alignment horizontal="left" vertical="center"/>
    </xf>
    <xf numFmtId="0" fontId="85" fillId="0" borderId="4" xfId="0" applyFont="1" applyBorder="1" applyAlignment="1">
      <alignment horizontal="left" vertical="center"/>
    </xf>
    <xf numFmtId="0" fontId="85" fillId="0" borderId="4" xfId="0" applyFont="1" applyBorder="1" applyAlignment="1">
      <alignment horizontal="center" vertical="center"/>
    </xf>
    <xf numFmtId="0" fontId="31" fillId="24" borderId="3" xfId="0" applyFont="1" applyFill="1" applyBorder="1" applyAlignment="1">
      <alignment vertical="center"/>
    </xf>
    <xf numFmtId="0" fontId="57" fillId="24" borderId="3" xfId="0" quotePrefix="1" applyFont="1" applyFill="1" applyBorder="1" applyAlignment="1">
      <alignment vertical="center"/>
    </xf>
    <xf numFmtId="0" fontId="50" fillId="21" borderId="0" xfId="0" applyFont="1" applyFill="1"/>
    <xf numFmtId="0" fontId="121" fillId="0" borderId="4" xfId="0" applyFont="1" applyBorder="1" applyAlignment="1">
      <alignment horizontal="center" vertical="center" wrapText="1"/>
    </xf>
    <xf numFmtId="166" fontId="123" fillId="0" borderId="4" xfId="83" applyNumberFormat="1" applyFont="1" applyFill="1" applyBorder="1" applyAlignment="1">
      <alignment horizontal="center" vertical="center"/>
    </xf>
    <xf numFmtId="166" fontId="123" fillId="0" borderId="4" xfId="83" applyNumberFormat="1" applyFont="1" applyFill="1" applyBorder="1" applyAlignment="1">
      <alignment horizontal="center" vertical="center" wrapText="1"/>
    </xf>
    <xf numFmtId="181" fontId="123" fillId="0" borderId="4" xfId="38" applyNumberFormat="1" applyFont="1" applyFill="1" applyBorder="1" applyAlignment="1">
      <alignment horizontal="center" vertical="center" wrapText="1"/>
    </xf>
    <xf numFmtId="0" fontId="124" fillId="0" borderId="4" xfId="82" quotePrefix="1" applyFont="1" applyBorder="1" applyAlignment="1">
      <alignment vertical="top" wrapText="1"/>
    </xf>
    <xf numFmtId="0" fontId="124" fillId="0" borderId="3" xfId="82" applyFont="1"/>
    <xf numFmtId="0" fontId="125" fillId="0" borderId="4" xfId="0" applyFont="1" applyBorder="1" applyAlignment="1">
      <alignment horizontal="left" vertical="center"/>
    </xf>
    <xf numFmtId="0" fontId="125" fillId="0" borderId="4" xfId="0" applyFont="1" applyBorder="1" applyAlignment="1">
      <alignment horizontal="center" vertical="center"/>
    </xf>
    <xf numFmtId="0" fontId="123" fillId="0" borderId="4" xfId="0" applyFont="1" applyBorder="1" applyAlignment="1">
      <alignment horizontal="center" vertical="center" wrapText="1"/>
    </xf>
    <xf numFmtId="166" fontId="123" fillId="0" borderId="4" xfId="70" applyNumberFormat="1" applyFont="1" applyBorder="1" applyAlignment="1">
      <alignment horizontal="center" vertical="center" wrapText="1"/>
    </xf>
    <xf numFmtId="0" fontId="121" fillId="0" borderId="4" xfId="20" applyFont="1" applyBorder="1" applyAlignment="1">
      <alignment vertical="center" wrapText="1"/>
    </xf>
    <xf numFmtId="175" fontId="123" fillId="0" borderId="4" xfId="32" applyNumberFormat="1" applyFont="1" applyFill="1" applyBorder="1" applyAlignment="1">
      <alignment horizontal="left" vertical="center"/>
    </xf>
    <xf numFmtId="0" fontId="25" fillId="0" borderId="6" xfId="82" applyFont="1" applyBorder="1" applyAlignment="1">
      <alignment horizontal="center"/>
    </xf>
    <xf numFmtId="0" fontId="25" fillId="0" borderId="11" xfId="82" applyFont="1" applyBorder="1" applyAlignment="1">
      <alignment horizontal="center"/>
    </xf>
    <xf numFmtId="166" fontId="27" fillId="4" borderId="4" xfId="82" applyNumberFormat="1" applyFont="1" applyFill="1" applyBorder="1" applyAlignment="1">
      <alignment horizontal="center"/>
    </xf>
    <xf numFmtId="0" fontId="27" fillId="0" borderId="4" xfId="82" applyFont="1" applyBorder="1" applyAlignment="1">
      <alignment horizontal="center"/>
    </xf>
    <xf numFmtId="0" fontId="27" fillId="4" borderId="4" xfId="82" applyFont="1" applyFill="1" applyBorder="1" applyAlignment="1">
      <alignment horizontal="center"/>
    </xf>
    <xf numFmtId="0" fontId="73" fillId="12" borderId="4" xfId="0" applyFont="1" applyFill="1" applyBorder="1" applyAlignment="1">
      <alignment vertical="center"/>
    </xf>
    <xf numFmtId="166" fontId="78" fillId="12" borderId="4" xfId="83" applyNumberFormat="1" applyFont="1" applyFill="1" applyBorder="1" applyAlignment="1">
      <alignment horizontal="center" vertical="center" wrapText="1"/>
    </xf>
    <xf numFmtId="181" fontId="78" fillId="12" borderId="4" xfId="38" applyNumberFormat="1" applyFont="1" applyFill="1" applyBorder="1" applyAlignment="1">
      <alignment horizontal="center" vertical="center" wrapText="1"/>
    </xf>
    <xf numFmtId="166" fontId="27" fillId="12" borderId="4" xfId="82" quotePrefix="1" applyNumberFormat="1" applyFont="1" applyFill="1" applyBorder="1" applyAlignment="1">
      <alignment vertical="top" wrapText="1"/>
    </xf>
    <xf numFmtId="0" fontId="126" fillId="12" borderId="4" xfId="20" applyFont="1" applyFill="1" applyBorder="1" applyAlignment="1">
      <alignment vertical="center" wrapText="1"/>
    </xf>
    <xf numFmtId="0" fontId="126" fillId="12" borderId="4" xfId="0" applyFont="1" applyFill="1" applyBorder="1" applyAlignment="1">
      <alignment horizontal="center" vertical="center" wrapText="1"/>
    </xf>
    <xf numFmtId="166" fontId="78" fillId="12" borderId="4" xfId="83" applyNumberFormat="1" applyFont="1" applyFill="1" applyBorder="1" applyAlignment="1">
      <alignment horizontal="center" vertical="center"/>
    </xf>
    <xf numFmtId="0" fontId="127" fillId="18" borderId="4" xfId="0" applyFont="1" applyFill="1" applyBorder="1" applyAlignment="1">
      <alignment horizontal="center" vertical="center" wrapText="1"/>
    </xf>
    <xf numFmtId="0" fontId="121" fillId="18" borderId="4" xfId="20" applyFont="1" applyFill="1" applyBorder="1" applyAlignment="1">
      <alignment vertical="center" wrapText="1"/>
    </xf>
    <xf numFmtId="187" fontId="123" fillId="0" borderId="4" xfId="38" applyNumberFormat="1" applyFont="1" applyFill="1" applyBorder="1" applyAlignment="1">
      <alignment horizontal="center" vertical="center" wrapText="1"/>
    </xf>
    <xf numFmtId="186" fontId="123" fillId="0" borderId="4" xfId="83" applyNumberFormat="1" applyFont="1" applyFill="1" applyBorder="1" applyAlignment="1">
      <alignment horizontal="center" vertical="center" wrapText="1"/>
    </xf>
    <xf numFmtId="166" fontId="27" fillId="4" borderId="4" xfId="82" quotePrefix="1" applyNumberFormat="1" applyFont="1" applyFill="1" applyBorder="1" applyAlignment="1">
      <alignment vertical="top" wrapText="1"/>
    </xf>
    <xf numFmtId="0" fontId="128" fillId="0" borderId="3" xfId="82" applyFont="1"/>
    <xf numFmtId="0" fontId="128" fillId="0" borderId="3" xfId="82" applyFont="1" applyAlignment="1">
      <alignment horizontal="center"/>
    </xf>
    <xf numFmtId="0" fontId="129" fillId="0" borderId="3" xfId="82" applyFont="1" applyAlignment="1">
      <alignment horizontal="center"/>
    </xf>
    <xf numFmtId="0" fontId="130" fillId="0" borderId="3" xfId="82" applyFont="1" applyAlignment="1">
      <alignment wrapText="1"/>
    </xf>
    <xf numFmtId="0" fontId="130" fillId="0" borderId="3" xfId="82" applyFont="1"/>
    <xf numFmtId="0" fontId="129" fillId="0" borderId="3" xfId="82" applyFont="1"/>
    <xf numFmtId="0" fontId="130" fillId="0" borderId="0" xfId="0" applyFont="1" applyAlignment="1">
      <alignment horizontal="center"/>
    </xf>
    <xf numFmtId="0" fontId="20" fillId="0" borderId="0" xfId="0" applyFont="1" applyAlignment="1">
      <alignment horizontal="center" vertical="center"/>
    </xf>
    <xf numFmtId="0" fontId="130" fillId="0" borderId="3" xfId="0" applyFont="1" applyBorder="1" applyAlignment="1">
      <alignment horizontal="center"/>
    </xf>
    <xf numFmtId="0" fontId="20" fillId="0" borderId="3" xfId="82" applyFont="1" applyAlignment="1">
      <alignment horizontal="center" vertical="center" wrapText="1"/>
    </xf>
    <xf numFmtId="0" fontId="128" fillId="0" borderId="15" xfId="82" applyFont="1" applyBorder="1" applyAlignment="1">
      <alignment horizontal="center" vertical="center" wrapText="1"/>
    </xf>
    <xf numFmtId="0" fontId="20" fillId="0" borderId="5" xfId="82" applyFont="1" applyBorder="1" applyAlignment="1">
      <alignment vertical="center"/>
    </xf>
    <xf numFmtId="0" fontId="20" fillId="0" borderId="6" xfId="82" applyFont="1" applyBorder="1" applyAlignment="1">
      <alignment vertical="center" wrapText="1"/>
    </xf>
    <xf numFmtId="165" fontId="20" fillId="0" borderId="6" xfId="82" applyNumberFormat="1" applyFont="1" applyBorder="1" applyAlignment="1">
      <alignment vertical="center" wrapText="1"/>
    </xf>
    <xf numFmtId="0" fontId="131" fillId="0" borderId="14" xfId="82" applyFont="1" applyBorder="1" applyAlignment="1">
      <alignment horizontal="center" vertical="center" wrapText="1"/>
    </xf>
    <xf numFmtId="0" fontId="20" fillId="0" borderId="10" xfId="82" applyFont="1" applyBorder="1" applyAlignment="1">
      <alignment vertical="center" wrapText="1"/>
    </xf>
    <xf numFmtId="0" fontId="20" fillId="0" borderId="11" xfId="82" applyFont="1" applyBorder="1" applyAlignment="1">
      <alignment vertical="center" wrapText="1"/>
    </xf>
    <xf numFmtId="165" fontId="20" fillId="0" borderId="11" xfId="82" applyNumberFormat="1" applyFont="1" applyBorder="1" applyAlignment="1">
      <alignment vertical="center" wrapText="1"/>
    </xf>
    <xf numFmtId="0" fontId="20" fillId="12" borderId="4" xfId="82" applyFont="1" applyFill="1" applyBorder="1" applyAlignment="1">
      <alignment horizontal="center" vertical="center" wrapText="1"/>
    </xf>
    <xf numFmtId="0" fontId="20" fillId="4" borderId="4" xfId="82" applyFont="1" applyFill="1" applyBorder="1" applyAlignment="1">
      <alignment horizontal="center" vertical="center" wrapText="1"/>
    </xf>
    <xf numFmtId="0" fontId="132" fillId="12" borderId="4" xfId="0" applyFont="1" applyFill="1" applyBorder="1" applyAlignment="1">
      <alignment horizontal="center" vertical="center" wrapText="1"/>
    </xf>
    <xf numFmtId="165" fontId="132" fillId="12" borderId="4" xfId="0" applyNumberFormat="1" applyFont="1" applyFill="1" applyBorder="1" applyAlignment="1">
      <alignment horizontal="center" vertical="center" wrapText="1"/>
    </xf>
    <xf numFmtId="166" fontId="133" fillId="12" borderId="4" xfId="83" applyNumberFormat="1" applyFont="1" applyFill="1" applyBorder="1" applyAlignment="1">
      <alignment horizontal="center" vertical="center" wrapText="1"/>
    </xf>
    <xf numFmtId="166" fontId="20" fillId="4" borderId="4" xfId="70" applyNumberFormat="1" applyFont="1" applyFill="1" applyBorder="1" applyAlignment="1">
      <alignment horizontal="center" vertical="center" wrapText="1"/>
    </xf>
    <xf numFmtId="166" fontId="133" fillId="0" borderId="4" xfId="83" applyNumberFormat="1" applyFont="1" applyFill="1" applyBorder="1" applyAlignment="1">
      <alignment horizontal="center" vertical="center" wrapText="1"/>
    </xf>
    <xf numFmtId="0" fontId="133" fillId="0" borderId="4" xfId="0" applyFont="1" applyBorder="1" applyAlignment="1">
      <alignment horizontal="left" vertical="center" wrapText="1"/>
    </xf>
    <xf numFmtId="0" fontId="84" fillId="0" borderId="4" xfId="0" applyFont="1" applyBorder="1" applyAlignment="1">
      <alignment horizontal="left" vertical="center" wrapText="1"/>
    </xf>
    <xf numFmtId="0" fontId="128" fillId="4" borderId="4" xfId="82" applyFont="1" applyFill="1" applyBorder="1" applyAlignment="1">
      <alignment horizontal="center" vertical="center" wrapText="1"/>
    </xf>
    <xf numFmtId="0" fontId="20" fillId="4" borderId="4" xfId="82" applyFont="1" applyFill="1" applyBorder="1" applyAlignment="1">
      <alignment vertical="center" wrapText="1"/>
    </xf>
    <xf numFmtId="0" fontId="128" fillId="4" borderId="4" xfId="82" applyFont="1" applyFill="1" applyBorder="1" applyAlignment="1">
      <alignment vertical="center" wrapText="1"/>
    </xf>
    <xf numFmtId="165" fontId="128" fillId="4" borderId="4" xfId="82" applyNumberFormat="1" applyFont="1" applyFill="1" applyBorder="1" applyAlignment="1">
      <alignment horizontal="center" vertical="center" wrapText="1"/>
    </xf>
    <xf numFmtId="165" fontId="128" fillId="4" borderId="4" xfId="82" applyNumberFormat="1" applyFont="1" applyFill="1" applyBorder="1" applyAlignment="1">
      <alignment vertical="center" wrapText="1"/>
    </xf>
    <xf numFmtId="165" fontId="20" fillId="4" borderId="4" xfId="82" applyNumberFormat="1" applyFont="1" applyFill="1" applyBorder="1" applyAlignment="1">
      <alignment horizontal="center" vertical="center" wrapText="1"/>
    </xf>
    <xf numFmtId="0" fontId="20" fillId="0" borderId="3" xfId="82" applyFont="1" applyAlignment="1">
      <alignment wrapText="1"/>
    </xf>
    <xf numFmtId="0" fontId="128" fillId="0" borderId="3" xfId="82" applyFont="1" applyAlignment="1">
      <alignment wrapText="1"/>
    </xf>
    <xf numFmtId="0" fontId="128" fillId="0" borderId="6" xfId="82" applyFont="1" applyBorder="1" applyAlignment="1">
      <alignment wrapText="1"/>
    </xf>
    <xf numFmtId="0" fontId="128" fillId="0" borderId="7" xfId="82" applyFont="1" applyBorder="1" applyAlignment="1">
      <alignment wrapText="1"/>
    </xf>
    <xf numFmtId="0" fontId="128" fillId="0" borderId="11" xfId="82" applyFont="1" applyBorder="1" applyAlignment="1">
      <alignment wrapText="1"/>
    </xf>
    <xf numFmtId="0" fontId="128" fillId="0" borderId="17" xfId="82" applyFont="1" applyBorder="1" applyAlignment="1">
      <alignment wrapText="1"/>
    </xf>
    <xf numFmtId="0" fontId="128" fillId="0" borderId="20" xfId="82" applyFont="1" applyBorder="1" applyAlignment="1">
      <alignment wrapText="1"/>
    </xf>
    <xf numFmtId="166" fontId="133" fillId="4" borderId="4" xfId="83" applyNumberFormat="1" applyFont="1" applyFill="1" applyBorder="1" applyAlignment="1">
      <alignment vertical="center" wrapText="1"/>
    </xf>
    <xf numFmtId="0" fontId="134" fillId="0" borderId="4" xfId="0" applyFont="1" applyBorder="1" applyAlignment="1">
      <alignment horizontal="left" vertical="center" wrapText="1"/>
    </xf>
    <xf numFmtId="0" fontId="134" fillId="0" borderId="4" xfId="0" applyFont="1" applyBorder="1" applyAlignment="1">
      <alignment horizontal="left" wrapText="1"/>
    </xf>
    <xf numFmtId="165" fontId="135" fillId="0" borderId="4" xfId="32" applyNumberFormat="1" applyFont="1" applyFill="1" applyBorder="1" applyAlignment="1">
      <alignment horizontal="center" vertical="center" wrapText="1"/>
    </xf>
    <xf numFmtId="165" fontId="133" fillId="0" borderId="4" xfId="83" applyNumberFormat="1" applyFont="1" applyFill="1" applyBorder="1" applyAlignment="1">
      <alignment vertical="center" wrapText="1"/>
    </xf>
    <xf numFmtId="166" fontId="133" fillId="0" borderId="4" xfId="83" applyNumberFormat="1" applyFont="1" applyFill="1" applyBorder="1" applyAlignment="1">
      <alignment vertical="center" wrapText="1"/>
    </xf>
    <xf numFmtId="0" fontId="128" fillId="0" borderId="4" xfId="82" applyFont="1" applyBorder="1" applyAlignment="1">
      <alignment wrapText="1"/>
    </xf>
    <xf numFmtId="166" fontId="128" fillId="0" borderId="4" xfId="83" applyNumberFormat="1" applyFont="1" applyFill="1" applyBorder="1" applyAlignment="1">
      <alignment wrapText="1"/>
    </xf>
    <xf numFmtId="166" fontId="128" fillId="0" borderId="3" xfId="82" applyNumberFormat="1" applyFont="1" applyAlignment="1">
      <alignment wrapText="1"/>
    </xf>
    <xf numFmtId="166" fontId="134" fillId="0" borderId="4" xfId="83" applyNumberFormat="1" applyFont="1" applyFill="1" applyBorder="1" applyAlignment="1">
      <alignment wrapText="1"/>
    </xf>
    <xf numFmtId="0" fontId="136" fillId="0" borderId="4" xfId="0" applyFont="1" applyBorder="1" applyAlignment="1">
      <alignment horizontal="left" vertical="center" wrapText="1"/>
    </xf>
    <xf numFmtId="0" fontId="133" fillId="0" borderId="4" xfId="0" applyFont="1" applyBorder="1" applyAlignment="1">
      <alignment horizontal="left" wrapText="1"/>
    </xf>
    <xf numFmtId="0" fontId="128" fillId="4" borderId="4" xfId="82" applyFont="1" applyFill="1" applyBorder="1" applyAlignment="1">
      <alignment wrapText="1"/>
    </xf>
    <xf numFmtId="166" fontId="20" fillId="4" borderId="4" xfId="82" applyNumberFormat="1" applyFont="1" applyFill="1" applyBorder="1" applyAlignment="1">
      <alignment wrapText="1"/>
    </xf>
    <xf numFmtId="0" fontId="128" fillId="4" borderId="3" xfId="82" applyFont="1" applyFill="1" applyAlignment="1">
      <alignment wrapText="1"/>
    </xf>
    <xf numFmtId="0" fontId="20" fillId="4" borderId="4" xfId="82" applyFont="1" applyFill="1" applyBorder="1" applyAlignment="1">
      <alignment wrapText="1"/>
    </xf>
    <xf numFmtId="0" fontId="128" fillId="0" borderId="3" xfId="82" applyFont="1" applyAlignment="1">
      <alignment horizontal="center" wrapText="1"/>
    </xf>
    <xf numFmtId="165" fontId="128" fillId="0" borderId="3" xfId="82" applyNumberFormat="1" applyFont="1" applyAlignment="1">
      <alignment wrapText="1"/>
    </xf>
    <xf numFmtId="0" fontId="132" fillId="4" borderId="4" xfId="0" applyFont="1" applyFill="1" applyBorder="1" applyAlignment="1">
      <alignment horizontal="center" vertical="center" wrapText="1"/>
    </xf>
    <xf numFmtId="165" fontId="132" fillId="4" borderId="4" xfId="0" applyNumberFormat="1" applyFont="1" applyFill="1" applyBorder="1" applyAlignment="1">
      <alignment horizontal="center" vertical="center" wrapText="1"/>
    </xf>
    <xf numFmtId="166" fontId="133" fillId="4" borderId="4" xfId="83" applyNumberFormat="1" applyFont="1" applyFill="1" applyBorder="1" applyAlignment="1">
      <alignment horizontal="center" vertical="center" wrapText="1"/>
    </xf>
    <xf numFmtId="1" fontId="134" fillId="0" borderId="4" xfId="0" applyNumberFormat="1" applyFont="1" applyBorder="1" applyAlignment="1">
      <alignment horizontal="left" vertical="center" wrapText="1"/>
    </xf>
    <xf numFmtId="0" fontId="59" fillId="0" borderId="4" xfId="0" applyFont="1" applyBorder="1" applyAlignment="1">
      <alignment horizontal="center" vertical="center" wrapText="1"/>
    </xf>
    <xf numFmtId="3" fontId="59" fillId="0" borderId="4" xfId="0" applyNumberFormat="1" applyFont="1" applyBorder="1" applyAlignment="1">
      <alignment horizontal="center" vertical="center" wrapText="1"/>
    </xf>
    <xf numFmtId="0" fontId="133" fillId="12" borderId="4" xfId="0" applyFont="1" applyFill="1" applyBorder="1" applyAlignment="1">
      <alignment horizontal="center" vertical="center" wrapText="1"/>
    </xf>
    <xf numFmtId="0" fontId="59" fillId="0" borderId="4" xfId="0" applyFont="1" applyBorder="1" applyAlignment="1">
      <alignment horizontal="left" vertical="center" wrapText="1"/>
    </xf>
    <xf numFmtId="0" fontId="50" fillId="25" borderId="4" xfId="0" applyFont="1" applyFill="1" applyBorder="1" applyAlignment="1">
      <alignment horizontal="left" vertical="center" wrapText="1"/>
    </xf>
    <xf numFmtId="0" fontId="54" fillId="25" borderId="4" xfId="0" applyFont="1" applyFill="1" applyBorder="1" applyAlignment="1">
      <alignment horizontal="left"/>
    </xf>
    <xf numFmtId="44" fontId="123" fillId="0" borderId="4" xfId="38" applyFont="1" applyFill="1" applyBorder="1" applyAlignment="1">
      <alignment horizontal="center" vertical="center" wrapText="1"/>
    </xf>
    <xf numFmtId="0" fontId="139" fillId="26" borderId="4" xfId="85" applyNumberFormat="1" applyFont="1" applyFill="1" applyBorder="1" applyAlignment="1">
      <alignment horizontal="center" vertical="center" wrapText="1"/>
    </xf>
    <xf numFmtId="189" fontId="139" fillId="26" borderId="4" xfId="0" applyNumberFormat="1" applyFont="1" applyFill="1" applyBorder="1" applyAlignment="1">
      <alignment horizontal="left" vertical="center"/>
    </xf>
    <xf numFmtId="188" fontId="139" fillId="26" borderId="4" xfId="86" applyFont="1" applyFill="1" applyBorder="1" applyAlignment="1">
      <alignment horizontal="center" vertical="center"/>
    </xf>
    <xf numFmtId="0" fontId="27" fillId="0" borderId="5" xfId="82" applyFont="1" applyBorder="1" applyAlignment="1">
      <alignment vertical="center"/>
    </xf>
    <xf numFmtId="9" fontId="44" fillId="0" borderId="15" xfId="84" applyFont="1" applyFill="1" applyBorder="1"/>
    <xf numFmtId="43" fontId="76" fillId="0" borderId="14" xfId="32" applyFont="1" applyFill="1" applyBorder="1" applyAlignment="1">
      <alignment horizontal="right" vertical="center"/>
    </xf>
    <xf numFmtId="188" fontId="139" fillId="0" borderId="4" xfId="86" applyFont="1" applyBorder="1" applyAlignment="1">
      <alignment horizontal="center" vertical="center"/>
    </xf>
    <xf numFmtId="0" fontId="33" fillId="12" borderId="4" xfId="0" applyFont="1" applyFill="1" applyBorder="1" applyAlignment="1">
      <alignment horizontal="center" vertical="center"/>
    </xf>
    <xf numFmtId="0" fontId="23" fillId="16" borderId="4" xfId="0" applyFont="1" applyFill="1" applyBorder="1" applyAlignment="1">
      <alignment horizontal="center" vertical="center" wrapText="1"/>
    </xf>
    <xf numFmtId="38" fontId="24" fillId="0" borderId="14" xfId="0" applyNumberFormat="1" applyFont="1" applyBorder="1" applyAlignment="1">
      <alignment horizontal="center" vertical="center" wrapText="1"/>
    </xf>
    <xf numFmtId="38" fontId="24" fillId="0" borderId="4" xfId="0" applyNumberFormat="1" applyFont="1" applyBorder="1" applyAlignment="1">
      <alignment horizontal="center" vertical="center" wrapText="1"/>
    </xf>
    <xf numFmtId="0" fontId="0" fillId="0" borderId="4" xfId="0" applyBorder="1" applyAlignment="1">
      <alignment horizontal="center" vertical="center"/>
    </xf>
    <xf numFmtId="38" fontId="0" fillId="0" borderId="4" xfId="0" applyNumberFormat="1" applyBorder="1" applyAlignment="1">
      <alignment vertical="center"/>
    </xf>
    <xf numFmtId="38" fontId="0" fillId="0" borderId="4" xfId="0" applyNumberFormat="1" applyBorder="1" applyAlignment="1">
      <alignment horizontal="center" vertical="center"/>
    </xf>
    <xf numFmtId="2" fontId="22" fillId="0" borderId="4" xfId="0" applyNumberFormat="1" applyFont="1" applyBorder="1" applyAlignment="1">
      <alignment horizontal="center" vertical="center"/>
    </xf>
    <xf numFmtId="37" fontId="103" fillId="0" borderId="4" xfId="6" applyNumberFormat="1" applyFont="1" applyBorder="1" applyAlignment="1">
      <alignment horizontal="center" vertical="center"/>
    </xf>
    <xf numFmtId="37" fontId="103" fillId="0" borderId="4" xfId="6" applyNumberFormat="1" applyFont="1" applyBorder="1" applyAlignment="1">
      <alignment horizontal="center" vertical="center" wrapText="1"/>
    </xf>
    <xf numFmtId="0" fontId="23" fillId="0" borderId="4" xfId="0" applyFont="1" applyBorder="1" applyAlignment="1">
      <alignment horizontal="center" vertical="center" wrapText="1"/>
    </xf>
    <xf numFmtId="0" fontId="81" fillId="12" borderId="4" xfId="0" applyFont="1" applyFill="1" applyBorder="1" applyAlignment="1">
      <alignment horizontal="left"/>
    </xf>
    <xf numFmtId="0" fontId="141" fillId="0" borderId="4" xfId="0" applyFont="1" applyBorder="1" applyAlignment="1">
      <alignment horizontal="center" vertical="center"/>
    </xf>
    <xf numFmtId="0" fontId="141" fillId="0" borderId="4" xfId="0" applyFont="1" applyBorder="1" applyAlignment="1">
      <alignment horizontal="center" vertical="center" wrapText="1"/>
    </xf>
    <xf numFmtId="0" fontId="142" fillId="0" borderId="4" xfId="0" applyFont="1" applyBorder="1" applyAlignment="1">
      <alignment horizontal="center" vertical="center" wrapText="1"/>
    </xf>
    <xf numFmtId="0" fontId="142" fillId="0" borderId="4" xfId="0" applyFont="1" applyBorder="1" applyAlignment="1">
      <alignment vertical="center" wrapText="1"/>
    </xf>
    <xf numFmtId="186" fontId="78" fillId="12" borderId="4" xfId="83" applyNumberFormat="1" applyFont="1" applyFill="1" applyBorder="1" applyAlignment="1">
      <alignment horizontal="center" vertical="center" wrapText="1"/>
    </xf>
    <xf numFmtId="1" fontId="141" fillId="0" borderId="4" xfId="0" applyNumberFormat="1" applyFont="1" applyBorder="1" applyAlignment="1">
      <alignment horizontal="center" vertical="center"/>
    </xf>
    <xf numFmtId="0" fontId="143" fillId="0" borderId="4" xfId="0" applyFont="1" applyBorder="1" applyAlignment="1">
      <alignment horizontal="center" vertical="center" wrapText="1"/>
    </xf>
    <xf numFmtId="166" fontId="143" fillId="0" borderId="4" xfId="83" applyNumberFormat="1" applyFont="1" applyFill="1" applyBorder="1" applyAlignment="1">
      <alignment horizontal="center" vertical="center" wrapText="1"/>
    </xf>
    <xf numFmtId="166" fontId="143" fillId="0" borderId="4" xfId="70" applyNumberFormat="1" applyFont="1" applyBorder="1" applyAlignment="1">
      <alignment horizontal="center" vertical="center" wrapText="1"/>
    </xf>
    <xf numFmtId="181" fontId="143" fillId="0" borderId="4" xfId="38" applyNumberFormat="1" applyFont="1" applyFill="1" applyBorder="1" applyAlignment="1">
      <alignment horizontal="center" vertical="center" wrapText="1"/>
    </xf>
    <xf numFmtId="0" fontId="143" fillId="0" borderId="4" xfId="82" quotePrefix="1" applyFont="1" applyBorder="1" applyAlignment="1">
      <alignment vertical="top" wrapText="1"/>
    </xf>
    <xf numFmtId="0" fontId="143" fillId="0" borderId="3" xfId="82" applyFont="1" applyAlignment="1">
      <alignment wrapText="1"/>
    </xf>
    <xf numFmtId="189" fontId="128" fillId="26" borderId="4" xfId="0" applyNumberFormat="1" applyFont="1" applyFill="1" applyBorder="1" applyAlignment="1">
      <alignment horizontal="left" vertical="center" wrapText="1"/>
    </xf>
    <xf numFmtId="188" fontId="128" fillId="26" borderId="4" xfId="86" applyFont="1" applyFill="1" applyBorder="1" applyAlignment="1">
      <alignment horizontal="center" vertical="center" wrapText="1"/>
    </xf>
    <xf numFmtId="0" fontId="143" fillId="0" borderId="4" xfId="20" applyFont="1" applyBorder="1" applyAlignment="1">
      <alignment vertical="center" wrapText="1"/>
    </xf>
    <xf numFmtId="43" fontId="143" fillId="0" borderId="4" xfId="6" applyFont="1" applyBorder="1" applyAlignment="1">
      <alignment horizontal="center" vertical="center" wrapText="1"/>
    </xf>
    <xf numFmtId="43" fontId="23" fillId="12" borderId="4" xfId="70" applyNumberFormat="1" applyFont="1" applyFill="1" applyBorder="1" applyAlignment="1">
      <alignment horizontal="center" vertical="center" wrapText="1"/>
    </xf>
    <xf numFmtId="0" fontId="27" fillId="12" borderId="4" xfId="82" applyFont="1" applyFill="1" applyBorder="1" applyAlignment="1">
      <alignment vertical="center" wrapText="1"/>
    </xf>
    <xf numFmtId="0" fontId="25" fillId="12" borderId="4" xfId="82" applyFont="1" applyFill="1" applyBorder="1" applyAlignment="1">
      <alignment vertical="center" wrapText="1"/>
    </xf>
    <xf numFmtId="0" fontId="25" fillId="12" borderId="4" xfId="82" applyFont="1" applyFill="1" applyBorder="1"/>
    <xf numFmtId="0" fontId="27" fillId="12" borderId="4" xfId="82" applyFont="1" applyFill="1" applyBorder="1" applyAlignment="1">
      <alignment horizontal="center"/>
    </xf>
    <xf numFmtId="0" fontId="27" fillId="12" borderId="4" xfId="82" applyFont="1" applyFill="1" applyBorder="1"/>
    <xf numFmtId="0" fontId="25" fillId="12" borderId="3" xfId="82" applyFont="1" applyFill="1"/>
    <xf numFmtId="189" fontId="139" fillId="0" borderId="4" xfId="0" applyNumberFormat="1" applyFont="1" applyBorder="1" applyAlignment="1">
      <alignment horizontal="left" vertical="center"/>
    </xf>
    <xf numFmtId="1" fontId="123" fillId="0" borderId="4" xfId="0" applyNumberFormat="1" applyFont="1" applyBorder="1" applyAlignment="1">
      <alignment horizontal="center" vertical="center" wrapText="1"/>
    </xf>
    <xf numFmtId="43" fontId="123" fillId="0" borderId="4" xfId="6" applyFont="1" applyFill="1" applyBorder="1" applyAlignment="1">
      <alignment horizontal="center" vertical="center" wrapText="1"/>
    </xf>
    <xf numFmtId="165" fontId="77" fillId="0" borderId="4" xfId="32" applyNumberFormat="1" applyFont="1" applyFill="1" applyBorder="1" applyAlignment="1">
      <alignment horizontal="center" vertical="center"/>
    </xf>
    <xf numFmtId="0" fontId="76" fillId="0" borderId="4" xfId="0" applyFont="1" applyBorder="1" applyAlignment="1">
      <alignment vertical="center" wrapText="1"/>
    </xf>
    <xf numFmtId="190" fontId="77" fillId="0" borderId="4" xfId="32" applyNumberFormat="1" applyFont="1" applyFill="1" applyBorder="1" applyAlignment="1">
      <alignment horizontal="center" vertical="center"/>
    </xf>
    <xf numFmtId="44" fontId="123" fillId="0" borderId="4" xfId="38" applyFont="1" applyFill="1" applyBorder="1" applyAlignment="1">
      <alignment horizontal="left" vertical="center" wrapText="1" indent="4"/>
    </xf>
    <xf numFmtId="43" fontId="123" fillId="0" borderId="4" xfId="38" applyNumberFormat="1" applyFont="1" applyFill="1" applyBorder="1" applyAlignment="1">
      <alignment horizontal="center" vertical="center" wrapText="1"/>
    </xf>
    <xf numFmtId="0" fontId="144" fillId="26" borderId="4" xfId="40" applyNumberFormat="1" applyFont="1" applyFill="1" applyBorder="1" applyAlignment="1">
      <alignment horizontal="center" vertical="center" wrapText="1"/>
    </xf>
    <xf numFmtId="189" fontId="145" fillId="26" borderId="4" xfId="0" applyNumberFormat="1" applyFont="1" applyFill="1" applyBorder="1" applyAlignment="1">
      <alignment horizontal="left" vertical="center"/>
    </xf>
    <xf numFmtId="0" fontId="144" fillId="0" borderId="4" xfId="41" quotePrefix="1" applyFont="1" applyBorder="1" applyAlignment="1">
      <alignment horizontal="center" vertical="center"/>
    </xf>
    <xf numFmtId="0" fontId="146" fillId="0" borderId="4" xfId="20" applyFont="1" applyBorder="1" applyAlignment="1">
      <alignment vertical="center" wrapText="1"/>
    </xf>
    <xf numFmtId="0" fontId="123" fillId="0" borderId="4" xfId="82" quotePrefix="1" applyFont="1" applyBorder="1" applyAlignment="1">
      <alignment vertical="top" wrapText="1"/>
    </xf>
    <xf numFmtId="0" fontId="123" fillId="0" borderId="3" xfId="82" applyFont="1"/>
    <xf numFmtId="0" fontId="60" fillId="0" borderId="14" xfId="0" applyFont="1" applyBorder="1" applyAlignment="1">
      <alignment horizontal="center" vertical="center"/>
    </xf>
    <xf numFmtId="43" fontId="123" fillId="0" borderId="4" xfId="6" applyFont="1" applyFill="1" applyBorder="1" applyAlignment="1">
      <alignment horizontal="right" vertical="center" wrapText="1"/>
    </xf>
    <xf numFmtId="44" fontId="50" fillId="0" borderId="14" xfId="38" applyFont="1" applyFill="1" applyBorder="1" applyAlignment="1">
      <alignment horizontal="left" vertical="center" wrapText="1"/>
    </xf>
    <xf numFmtId="9" fontId="44" fillId="0" borderId="14" xfId="84" applyFont="1" applyFill="1" applyBorder="1"/>
    <xf numFmtId="43" fontId="76" fillId="0" borderId="4" xfId="32" applyFont="1" applyFill="1" applyBorder="1" applyAlignment="1">
      <alignment horizontal="right" vertical="center"/>
    </xf>
    <xf numFmtId="0" fontId="76" fillId="20" borderId="4" xfId="0" applyFont="1" applyFill="1" applyBorder="1" applyAlignment="1">
      <alignment horizontal="left" vertical="center"/>
    </xf>
    <xf numFmtId="0" fontId="147" fillId="28" borderId="4" xfId="0" applyFont="1" applyFill="1" applyBorder="1" applyAlignment="1">
      <alignment horizontal="left" vertical="center"/>
    </xf>
    <xf numFmtId="9" fontId="44" fillId="0" borderId="16" xfId="84" applyFont="1" applyFill="1" applyBorder="1"/>
    <xf numFmtId="0" fontId="150" fillId="0" borderId="4" xfId="0" applyFont="1" applyBorder="1" applyAlignment="1">
      <alignment horizontal="center" vertical="center" wrapText="1"/>
    </xf>
    <xf numFmtId="0" fontId="150" fillId="0" borderId="12" xfId="20" applyFont="1" applyBorder="1" applyAlignment="1">
      <alignment vertical="center" wrapText="1"/>
    </xf>
    <xf numFmtId="0" fontId="24" fillId="0" borderId="4" xfId="0" applyFont="1" applyBorder="1" applyAlignment="1">
      <alignment vertical="center" wrapText="1"/>
    </xf>
    <xf numFmtId="0" fontId="123" fillId="0" borderId="3" xfId="82" applyFont="1" applyAlignment="1">
      <alignment wrapText="1"/>
    </xf>
    <xf numFmtId="180" fontId="146" fillId="0" borderId="4" xfId="20" applyNumberFormat="1" applyFont="1" applyBorder="1" applyAlignment="1">
      <alignment vertical="center" wrapText="1"/>
    </xf>
    <xf numFmtId="180" fontId="123" fillId="0" borderId="4" xfId="0" applyNumberFormat="1" applyFont="1" applyBorder="1" applyAlignment="1">
      <alignment horizontal="center" vertical="center" wrapText="1"/>
    </xf>
    <xf numFmtId="0" fontId="24" fillId="0" borderId="3" xfId="82" applyFont="1"/>
    <xf numFmtId="0" fontId="24" fillId="0" borderId="15" xfId="82" applyFont="1" applyBorder="1" applyAlignment="1">
      <alignment horizontal="center" vertical="center" wrapText="1"/>
    </xf>
    <xf numFmtId="0" fontId="23" fillId="0" borderId="6" xfId="82" applyFont="1" applyBorder="1" applyAlignment="1">
      <alignment vertical="center" wrapText="1"/>
    </xf>
    <xf numFmtId="0" fontId="24" fillId="0" borderId="6" xfId="82" applyFont="1" applyBorder="1"/>
    <xf numFmtId="0" fontId="24" fillId="0" borderId="6" xfId="82" applyFont="1" applyBorder="1" applyAlignment="1">
      <alignment horizontal="center"/>
    </xf>
    <xf numFmtId="0" fontId="24" fillId="0" borderId="7" xfId="82" applyFont="1" applyBorder="1"/>
    <xf numFmtId="0" fontId="88" fillId="0" borderId="14" xfId="82" applyFont="1" applyBorder="1" applyAlignment="1">
      <alignment horizontal="center" vertical="center" wrapText="1"/>
    </xf>
    <xf numFmtId="0" fontId="23" fillId="0" borderId="10" xfId="82" applyFont="1" applyBorder="1" applyAlignment="1">
      <alignment vertical="center" wrapText="1"/>
    </xf>
    <xf numFmtId="0" fontId="23" fillId="0" borderId="11" xfId="82" applyFont="1" applyBorder="1" applyAlignment="1">
      <alignment vertical="center" wrapText="1"/>
    </xf>
    <xf numFmtId="0" fontId="24" fillId="0" borderId="11" xfId="82" applyFont="1" applyBorder="1"/>
    <xf numFmtId="0" fontId="24" fillId="0" borderId="11" xfId="82" applyFont="1" applyBorder="1" applyAlignment="1">
      <alignment horizontal="center"/>
    </xf>
    <xf numFmtId="0" fontId="24" fillId="0" borderId="17" xfId="82" applyFont="1" applyBorder="1"/>
    <xf numFmtId="0" fontId="24" fillId="0" borderId="20" xfId="82" applyFont="1" applyBorder="1"/>
    <xf numFmtId="0" fontId="23" fillId="12" borderId="4" xfId="82" applyFont="1" applyFill="1" applyBorder="1" applyAlignment="1">
      <alignment horizontal="center" vertical="center" wrapText="1"/>
    </xf>
    <xf numFmtId="0" fontId="23" fillId="4" borderId="4" xfId="82" applyFont="1" applyFill="1" applyBorder="1" applyAlignment="1">
      <alignment horizontal="center" vertical="center" wrapText="1"/>
    </xf>
    <xf numFmtId="0" fontId="67" fillId="12" borderId="4" xfId="0" applyFont="1" applyFill="1" applyBorder="1" applyAlignment="1">
      <alignment vertical="center"/>
    </xf>
    <xf numFmtId="0" fontId="151" fillId="12" borderId="4" xfId="20" applyFont="1" applyFill="1" applyBorder="1" applyAlignment="1">
      <alignment vertical="center" wrapText="1"/>
    </xf>
    <xf numFmtId="0" fontId="151" fillId="12" borderId="4" xfId="0" applyFont="1" applyFill="1" applyBorder="1" applyAlignment="1">
      <alignment horizontal="center" vertical="center" wrapText="1"/>
    </xf>
    <xf numFmtId="166" fontId="23" fillId="4" borderId="4" xfId="82" quotePrefix="1" applyNumberFormat="1" applyFont="1" applyFill="1" applyBorder="1" applyAlignment="1">
      <alignment vertical="center" wrapText="1"/>
    </xf>
    <xf numFmtId="0" fontId="23" fillId="0" borderId="3" xfId="82" applyFont="1"/>
    <xf numFmtId="0" fontId="24" fillId="0" borderId="4" xfId="82" applyFont="1" applyBorder="1" applyAlignment="1">
      <alignment horizontal="center" vertical="center" wrapText="1"/>
    </xf>
    <xf numFmtId="0" fontId="23" fillId="0" borderId="4" xfId="82" applyFont="1" applyBorder="1" applyAlignment="1">
      <alignment vertical="center" wrapText="1"/>
    </xf>
    <xf numFmtId="0" fontId="24" fillId="0" borderId="4" xfId="82" applyFont="1" applyBorder="1" applyAlignment="1">
      <alignment vertical="center" wrapText="1"/>
    </xf>
    <xf numFmtId="0" fontId="24" fillId="0" borderId="4" xfId="82" applyFont="1" applyBorder="1"/>
    <xf numFmtId="0" fontId="24" fillId="4" borderId="4" xfId="82" applyFont="1" applyFill="1" applyBorder="1"/>
    <xf numFmtId="0" fontId="23" fillId="0" borderId="4" xfId="82" applyFont="1" applyBorder="1" applyAlignment="1">
      <alignment horizontal="center"/>
    </xf>
    <xf numFmtId="0" fontId="23" fillId="0" borderId="4" xfId="82" applyFont="1" applyBorder="1"/>
    <xf numFmtId="0" fontId="23" fillId="0" borderId="4" xfId="82" applyFont="1" applyBorder="1" applyAlignment="1">
      <alignment horizontal="center" vertical="center" wrapText="1"/>
    </xf>
    <xf numFmtId="0" fontId="24" fillId="4" borderId="4" xfId="82" applyFont="1" applyFill="1" applyBorder="1" applyAlignment="1">
      <alignment horizontal="center" vertical="center" wrapText="1"/>
    </xf>
    <xf numFmtId="0" fontId="23" fillId="4" borderId="4" xfId="82" applyFont="1" applyFill="1" applyBorder="1" applyAlignment="1">
      <alignment vertical="center" wrapText="1"/>
    </xf>
    <xf numFmtId="0" fontId="24" fillId="4" borderId="4" xfId="82" applyFont="1" applyFill="1" applyBorder="1" applyAlignment="1">
      <alignment vertical="center" wrapText="1"/>
    </xf>
    <xf numFmtId="0" fontId="23" fillId="4" borderId="4" xfId="82" applyFont="1" applyFill="1" applyBorder="1"/>
    <xf numFmtId="0" fontId="24" fillId="4" borderId="3" xfId="82" applyFont="1" applyFill="1"/>
    <xf numFmtId="0" fontId="24" fillId="0" borderId="3" xfId="82" applyFont="1" applyAlignment="1">
      <alignment horizontal="center"/>
    </xf>
    <xf numFmtId="0" fontId="23" fillId="0" borderId="3" xfId="82" applyFont="1" applyAlignment="1">
      <alignment wrapText="1"/>
    </xf>
    <xf numFmtId="0" fontId="23" fillId="0" borderId="0" xfId="0" applyFont="1" applyAlignment="1">
      <alignment horizontal="center"/>
    </xf>
    <xf numFmtId="44" fontId="24" fillId="0" borderId="3" xfId="82" applyNumberFormat="1" applyFont="1"/>
    <xf numFmtId="0" fontId="23" fillId="0" borderId="5" xfId="82" applyFont="1" applyBorder="1" applyAlignment="1">
      <alignment vertical="center"/>
    </xf>
    <xf numFmtId="183" fontId="50" fillId="0" borderId="14" xfId="0" applyNumberFormat="1" applyFont="1" applyBorder="1" applyAlignment="1">
      <alignment horizontal="left" vertical="center" wrapText="1"/>
    </xf>
    <xf numFmtId="167" fontId="51" fillId="0" borderId="14" xfId="0" applyNumberFormat="1" applyFont="1" applyBorder="1" applyAlignment="1">
      <alignment horizontal="left" vertical="center" wrapText="1"/>
    </xf>
    <xf numFmtId="0" fontId="109" fillId="0" borderId="0" xfId="0" applyFont="1"/>
    <xf numFmtId="0" fontId="78" fillId="0" borderId="14" xfId="0" applyFont="1" applyBorder="1"/>
    <xf numFmtId="0" fontId="44" fillId="0" borderId="14" xfId="0" applyFont="1" applyBorder="1" applyAlignment="1">
      <alignment horizontal="left" vertical="center" wrapText="1"/>
    </xf>
    <xf numFmtId="3" fontId="44" fillId="0" borderId="14" xfId="0" applyNumberFormat="1" applyFont="1" applyBorder="1"/>
    <xf numFmtId="0" fontId="60" fillId="0" borderId="4" xfId="0" applyFont="1" applyBorder="1" applyAlignment="1">
      <alignment horizontal="center" vertical="center"/>
    </xf>
    <xf numFmtId="0" fontId="76" fillId="0" borderId="12" xfId="0" applyFont="1" applyBorder="1" applyAlignment="1">
      <alignment horizontal="left" vertical="center"/>
    </xf>
    <xf numFmtId="0" fontId="69" fillId="0" borderId="4" xfId="0" applyFont="1" applyBorder="1" applyAlignment="1">
      <alignment horizontal="left" vertical="center"/>
    </xf>
    <xf numFmtId="0" fontId="69" fillId="0" borderId="4" xfId="0" applyFont="1" applyBorder="1" applyAlignment="1">
      <alignment horizontal="center" vertical="center"/>
    </xf>
    <xf numFmtId="0" fontId="78" fillId="0" borderId="3" xfId="0" applyFont="1" applyBorder="1"/>
    <xf numFmtId="0" fontId="44" fillId="0" borderId="3" xfId="0" applyFont="1" applyBorder="1" applyAlignment="1">
      <alignment horizontal="left" vertical="center" wrapText="1"/>
    </xf>
    <xf numFmtId="166" fontId="50" fillId="0" borderId="10" xfId="0" applyNumberFormat="1" applyFont="1" applyBorder="1" applyAlignment="1">
      <alignment horizontal="left" vertical="center" wrapText="1"/>
    </xf>
    <xf numFmtId="0" fontId="76" fillId="0" borderId="4" xfId="0" applyFont="1" applyBorder="1" applyAlignment="1">
      <alignment horizontal="left" vertical="center" wrapText="1"/>
    </xf>
    <xf numFmtId="0" fontId="69" fillId="0" borderId="4" xfId="0" applyFont="1" applyBorder="1" applyAlignment="1">
      <alignment horizontal="left" vertical="center" wrapText="1"/>
    </xf>
    <xf numFmtId="0" fontId="77" fillId="0" borderId="4" xfId="0" applyFont="1" applyBorder="1" applyAlignment="1">
      <alignment horizontal="left" vertical="center" wrapText="1"/>
    </xf>
    <xf numFmtId="0" fontId="62" fillId="11" borderId="4" xfId="0" applyFont="1" applyFill="1" applyBorder="1" applyAlignment="1">
      <alignment horizontal="center" vertical="center"/>
    </xf>
    <xf numFmtId="180" fontId="115" fillId="0" borderId="4" xfId="50" applyNumberFormat="1" applyFont="1" applyBorder="1" applyAlignment="1">
      <alignment horizontal="right" vertical="top" shrinkToFit="1"/>
    </xf>
    <xf numFmtId="0" fontId="74" fillId="0" borderId="4" xfId="0" applyFont="1" applyBorder="1" applyAlignment="1">
      <alignment horizontal="left" vertical="center"/>
    </xf>
    <xf numFmtId="14" fontId="50" fillId="0" borderId="14" xfId="0" applyNumberFormat="1" applyFont="1" applyBorder="1" applyAlignment="1">
      <alignment horizontal="center" vertical="center" wrapText="1"/>
    </xf>
    <xf numFmtId="166" fontId="81" fillId="0" borderId="14" xfId="0" applyNumberFormat="1" applyFont="1" applyBorder="1" applyAlignment="1">
      <alignment horizontal="left" vertical="center" wrapText="1"/>
    </xf>
    <xf numFmtId="185" fontId="51" fillId="0" borderId="14" xfId="0" applyNumberFormat="1" applyFont="1" applyBorder="1" applyAlignment="1">
      <alignment horizontal="left" vertical="center" wrapText="1"/>
    </xf>
    <xf numFmtId="0" fontId="123" fillId="0" borderId="15" xfId="0" applyFont="1" applyBorder="1" applyAlignment="1">
      <alignment vertical="center" wrapText="1"/>
    </xf>
    <xf numFmtId="191" fontId="152" fillId="0" borderId="27" xfId="0" applyNumberFormat="1" applyFont="1" applyBorder="1" applyAlignment="1">
      <alignment horizontal="center" vertical="center" wrapText="1"/>
    </xf>
    <xf numFmtId="0" fontId="152" fillId="0" borderId="8" xfId="0" applyFont="1" applyBorder="1" applyAlignment="1">
      <alignment horizontal="left" vertical="center" wrapText="1"/>
    </xf>
    <xf numFmtId="0" fontId="152" fillId="0" borderId="8" xfId="0" applyFont="1" applyBorder="1" applyAlignment="1">
      <alignment vertical="center" wrapText="1"/>
    </xf>
    <xf numFmtId="0" fontId="152" fillId="0" borderId="9" xfId="0" applyFont="1" applyBorder="1" applyAlignment="1">
      <alignment horizontal="left" vertical="center" wrapText="1"/>
    </xf>
    <xf numFmtId="1" fontId="152" fillId="0" borderId="4" xfId="0" applyNumberFormat="1" applyFont="1" applyBorder="1" applyAlignment="1">
      <alignment horizontal="center" vertical="center" wrapText="1"/>
    </xf>
    <xf numFmtId="188" fontId="139" fillId="0" borderId="4" xfId="86" applyFont="1" applyBorder="1" applyAlignment="1">
      <alignment horizontal="center" vertical="center" wrapText="1"/>
    </xf>
    <xf numFmtId="176" fontId="123" fillId="0" borderId="4" xfId="6" applyNumberFormat="1" applyFont="1" applyFill="1" applyBorder="1" applyAlignment="1">
      <alignment horizontal="center" vertical="center" wrapText="1"/>
    </xf>
    <xf numFmtId="0" fontId="75" fillId="0" borderId="10" xfId="0" applyFont="1" applyBorder="1" applyAlignment="1">
      <alignment horizontal="left" vertical="center"/>
    </xf>
    <xf numFmtId="0" fontId="75" fillId="0" borderId="4" xfId="0" applyFont="1" applyBorder="1" applyAlignment="1">
      <alignment horizontal="left" vertical="center"/>
    </xf>
    <xf numFmtId="0" fontId="75" fillId="0" borderId="14" xfId="0" applyFont="1" applyBorder="1" applyAlignment="1">
      <alignment horizontal="center" vertical="center"/>
    </xf>
    <xf numFmtId="0" fontId="82" fillId="0" borderId="0" xfId="0" applyFont="1"/>
    <xf numFmtId="0" fontId="33" fillId="0" borderId="14" xfId="0" applyFont="1" applyBorder="1"/>
    <xf numFmtId="0" fontId="59" fillId="0" borderId="22" xfId="0" applyFont="1" applyBorder="1" applyAlignment="1">
      <alignment horizontal="right" vertical="center"/>
    </xf>
    <xf numFmtId="0" fontId="59" fillId="0" borderId="23" xfId="0" applyFont="1" applyBorder="1" applyAlignment="1">
      <alignment horizontal="right" vertical="center"/>
    </xf>
    <xf numFmtId="183" fontId="56" fillId="0" borderId="4" xfId="0" applyNumberFormat="1" applyFont="1" applyBorder="1" applyAlignment="1">
      <alignment horizontal="left" vertical="center" wrapText="1"/>
    </xf>
    <xf numFmtId="3" fontId="116" fillId="0" borderId="2" xfId="0" applyNumberFormat="1" applyFont="1" applyBorder="1" applyAlignment="1">
      <alignment horizontal="right" vertical="top" shrinkToFit="1"/>
    </xf>
    <xf numFmtId="1" fontId="116" fillId="0" borderId="2" xfId="0" applyNumberFormat="1" applyFont="1" applyBorder="1" applyAlignment="1">
      <alignment horizontal="center" vertical="top" shrinkToFit="1"/>
    </xf>
    <xf numFmtId="167" fontId="50" fillId="0" borderId="4" xfId="0" applyNumberFormat="1" applyFont="1" applyBorder="1" applyAlignment="1">
      <alignment horizontal="center" vertical="center" wrapText="1"/>
    </xf>
    <xf numFmtId="0" fontId="59" fillId="0" borderId="3" xfId="0" applyFont="1" applyBorder="1" applyAlignment="1">
      <alignment horizontal="right" vertical="center"/>
    </xf>
    <xf numFmtId="43" fontId="76" fillId="0" borderId="4" xfId="0" applyNumberFormat="1" applyFont="1" applyBorder="1" applyAlignment="1">
      <alignment horizontal="left" vertical="center" wrapText="1"/>
    </xf>
    <xf numFmtId="165" fontId="133" fillId="13" borderId="4" xfId="83" applyNumberFormat="1" applyFont="1" applyFill="1" applyBorder="1" applyAlignment="1">
      <alignment vertical="center" wrapText="1"/>
    </xf>
    <xf numFmtId="0" fontId="105" fillId="0" borderId="4" xfId="0" applyFont="1" applyBorder="1"/>
    <xf numFmtId="0" fontId="86" fillId="0" borderId="4" xfId="0" applyFont="1" applyBorder="1" applyAlignment="1">
      <alignment horizontal="center" vertical="center"/>
    </xf>
    <xf numFmtId="0" fontId="50" fillId="0" borderId="4" xfId="0" applyFont="1" applyBorder="1" applyAlignment="1">
      <alignment vertical="center" wrapText="1"/>
    </xf>
    <xf numFmtId="0" fontId="65" fillId="0" borderId="4" xfId="34" applyFont="1" applyBorder="1" applyAlignment="1">
      <alignment horizontal="center" vertical="center" wrapText="1"/>
    </xf>
    <xf numFmtId="0" fontId="65" fillId="0" borderId="4" xfId="0" applyFont="1" applyBorder="1" applyAlignment="1">
      <alignment horizontal="left" vertical="center" wrapText="1"/>
    </xf>
    <xf numFmtId="0" fontId="65" fillId="0" borderId="4" xfId="34" applyFont="1" applyBorder="1" applyAlignment="1">
      <alignment vertical="center" wrapText="1"/>
    </xf>
    <xf numFmtId="0" fontId="66" fillId="0" borderId="4" xfId="35" applyFont="1" applyBorder="1" applyAlignment="1">
      <alignment horizontal="center" vertical="center"/>
    </xf>
    <xf numFmtId="14" fontId="31" fillId="0" borderId="4" xfId="6" applyNumberFormat="1" applyFont="1" applyFill="1" applyBorder="1" applyAlignment="1">
      <alignment horizontal="center" vertical="center" wrapText="1"/>
    </xf>
    <xf numFmtId="9" fontId="31" fillId="0" borderId="4" xfId="84" applyFont="1" applyFill="1" applyBorder="1" applyAlignment="1">
      <alignment horizontal="center" vertical="center" wrapText="1"/>
    </xf>
    <xf numFmtId="176" fontId="50" fillId="0" borderId="14" xfId="0" applyNumberFormat="1" applyFont="1" applyBorder="1" applyAlignment="1">
      <alignment horizontal="left" vertical="center" wrapText="1"/>
    </xf>
    <xf numFmtId="183" fontId="56" fillId="0" borderId="4" xfId="0" applyNumberFormat="1" applyFont="1" applyBorder="1" applyAlignment="1">
      <alignment horizontal="center" vertical="center" wrapText="1"/>
    </xf>
    <xf numFmtId="0" fontId="120" fillId="0" borderId="4" xfId="0" applyFont="1" applyBorder="1" applyAlignment="1">
      <alignment wrapText="1"/>
    </xf>
    <xf numFmtId="0" fontId="0" fillId="0" borderId="4" xfId="0" applyBorder="1"/>
    <xf numFmtId="0" fontId="24" fillId="11" borderId="4" xfId="0" applyFont="1" applyFill="1" applyBorder="1" applyAlignment="1">
      <alignment vertical="center"/>
    </xf>
    <xf numFmtId="0" fontId="24" fillId="11" borderId="4" xfId="0" applyFont="1" applyFill="1" applyBorder="1" applyAlignment="1">
      <alignment horizontal="center" vertical="center"/>
    </xf>
    <xf numFmtId="0" fontId="20" fillId="4" borderId="4" xfId="82" applyFont="1" applyFill="1" applyBorder="1" applyAlignment="1">
      <alignment horizontal="center"/>
    </xf>
    <xf numFmtId="0" fontId="20" fillId="4" borderId="4" xfId="82" applyFont="1" applyFill="1" applyBorder="1"/>
    <xf numFmtId="0" fontId="31" fillId="29" borderId="4" xfId="0" applyFont="1" applyFill="1" applyBorder="1" applyAlignment="1">
      <alignment horizontal="center" vertical="center" wrapText="1"/>
    </xf>
    <xf numFmtId="0" fontId="52" fillId="29" borderId="4" xfId="0" applyFont="1" applyFill="1" applyBorder="1" applyAlignment="1">
      <alignment horizontal="center" vertical="center" wrapText="1"/>
    </xf>
    <xf numFmtId="166" fontId="60" fillId="0" borderId="4" xfId="32" applyNumberFormat="1" applyFont="1" applyFill="1" applyBorder="1" applyAlignment="1">
      <alignment vertical="center"/>
    </xf>
    <xf numFmtId="43" fontId="142" fillId="0" borderId="18" xfId="6" applyFont="1" applyBorder="1" applyAlignment="1">
      <alignment horizontal="center" vertical="center"/>
    </xf>
    <xf numFmtId="0" fontId="128" fillId="0" borderId="6" xfId="82" applyFont="1" applyBorder="1"/>
    <xf numFmtId="0" fontId="128" fillId="0" borderId="6" xfId="82" applyFont="1" applyBorder="1" applyAlignment="1">
      <alignment horizontal="center"/>
    </xf>
    <xf numFmtId="0" fontId="128" fillId="0" borderId="7" xfId="82" applyFont="1" applyBorder="1"/>
    <xf numFmtId="0" fontId="128" fillId="0" borderId="11" xfId="82" applyFont="1" applyBorder="1"/>
    <xf numFmtId="0" fontId="128" fillId="0" borderId="11" xfId="82" applyFont="1" applyBorder="1" applyAlignment="1">
      <alignment horizontal="center"/>
    </xf>
    <xf numFmtId="0" fontId="128" fillId="0" borderId="17" xfId="82" applyFont="1" applyBorder="1"/>
    <xf numFmtId="0" fontId="128" fillId="0" borderId="20" xfId="82" applyFont="1" applyBorder="1"/>
    <xf numFmtId="0" fontId="107" fillId="12" borderId="4" xfId="0" applyFont="1" applyFill="1" applyBorder="1" applyAlignment="1">
      <alignment horizontal="center" vertical="center" wrapText="1"/>
    </xf>
    <xf numFmtId="166" fontId="84" fillId="12" borderId="4" xfId="83" applyNumberFormat="1" applyFont="1" applyFill="1" applyBorder="1" applyAlignment="1">
      <alignment horizontal="center" vertical="center" wrapText="1"/>
    </xf>
    <xf numFmtId="0" fontId="153" fillId="12" borderId="4" xfId="20" applyFont="1" applyFill="1" applyBorder="1" applyAlignment="1">
      <alignment vertical="center" wrapText="1"/>
    </xf>
    <xf numFmtId="0" fontId="153" fillId="12" borderId="4" xfId="0" applyFont="1" applyFill="1" applyBorder="1" applyAlignment="1">
      <alignment horizontal="center" vertical="center" wrapText="1"/>
    </xf>
    <xf numFmtId="166" fontId="107" fillId="12" borderId="4" xfId="83" applyNumberFormat="1" applyFont="1" applyFill="1" applyBorder="1" applyAlignment="1">
      <alignment horizontal="center" vertical="center"/>
    </xf>
    <xf numFmtId="166" fontId="20" fillId="12" borderId="4" xfId="70" applyNumberFormat="1" applyFont="1" applyFill="1" applyBorder="1" applyAlignment="1">
      <alignment horizontal="center" vertical="center" wrapText="1"/>
    </xf>
    <xf numFmtId="166" fontId="107" fillId="12" borderId="4" xfId="83" applyNumberFormat="1" applyFont="1" applyFill="1" applyBorder="1" applyAlignment="1">
      <alignment horizontal="center" vertical="center" wrapText="1"/>
    </xf>
    <xf numFmtId="181" fontId="107" fillId="12" borderId="4" xfId="38" applyNumberFormat="1" applyFont="1" applyFill="1" applyBorder="1" applyAlignment="1">
      <alignment horizontal="center" vertical="center" wrapText="1"/>
    </xf>
    <xf numFmtId="0" fontId="20" fillId="0" borderId="3" xfId="82" applyFont="1"/>
    <xf numFmtId="0" fontId="128" fillId="4" borderId="3" xfId="82" applyFont="1" applyFill="1"/>
    <xf numFmtId="0" fontId="20" fillId="0" borderId="0" xfId="0" applyFont="1" applyAlignment="1">
      <alignment horizontal="center"/>
    </xf>
    <xf numFmtId="44" fontId="128" fillId="0" borderId="3" xfId="82" applyNumberFormat="1" applyFont="1"/>
    <xf numFmtId="0" fontId="130" fillId="0" borderId="3" xfId="82" applyFont="1" applyAlignment="1">
      <alignment horizontal="center" vertical="center" wrapText="1"/>
    </xf>
    <xf numFmtId="0" fontId="129" fillId="0" borderId="15" xfId="82" applyFont="1" applyBorder="1" applyAlignment="1">
      <alignment horizontal="center" vertical="center" wrapText="1"/>
    </xf>
    <xf numFmtId="0" fontId="130" fillId="0" borderId="5" xfId="82" applyFont="1" applyBorder="1" applyAlignment="1">
      <alignment vertical="center"/>
    </xf>
    <xf numFmtId="0" fontId="130" fillId="0" borderId="6" xfId="82" applyFont="1" applyBorder="1" applyAlignment="1">
      <alignment vertical="center" wrapText="1"/>
    </xf>
    <xf numFmtId="0" fontId="129" fillId="0" borderId="6" xfId="82" applyFont="1" applyBorder="1"/>
    <xf numFmtId="0" fontId="129" fillId="0" borderId="6" xfId="82" applyFont="1" applyBorder="1" applyAlignment="1">
      <alignment horizontal="center"/>
    </xf>
    <xf numFmtId="0" fontId="129" fillId="0" borderId="7" xfId="82" applyFont="1" applyBorder="1"/>
    <xf numFmtId="0" fontId="154" fillId="0" borderId="14" xfId="82" applyFont="1" applyBorder="1" applyAlignment="1">
      <alignment horizontal="center" vertical="center" wrapText="1"/>
    </xf>
    <xf numFmtId="0" fontId="130" fillId="0" borderId="10" xfId="82" applyFont="1" applyBorder="1" applyAlignment="1">
      <alignment vertical="center" wrapText="1"/>
    </xf>
    <xf numFmtId="0" fontId="130" fillId="0" borderId="11" xfId="82" applyFont="1" applyBorder="1" applyAlignment="1">
      <alignment vertical="center" wrapText="1"/>
    </xf>
    <xf numFmtId="0" fontId="129" fillId="0" borderId="11" xfId="82" applyFont="1" applyBorder="1"/>
    <xf numFmtId="0" fontId="129" fillId="0" borderId="11" xfId="82" applyFont="1" applyBorder="1" applyAlignment="1">
      <alignment horizontal="center"/>
    </xf>
    <xf numFmtId="0" fontId="129" fillId="0" borderId="17" xfId="82" applyFont="1" applyBorder="1"/>
    <xf numFmtId="0" fontId="129" fillId="0" borderId="20" xfId="82" applyFont="1" applyBorder="1"/>
    <xf numFmtId="0" fontId="130" fillId="12" borderId="4" xfId="82" applyFont="1" applyFill="1" applyBorder="1" applyAlignment="1">
      <alignment horizontal="center" vertical="center" wrapText="1"/>
    </xf>
    <xf numFmtId="0" fontId="130" fillId="4" borderId="4" xfId="82" applyFont="1" applyFill="1" applyBorder="1" applyAlignment="1">
      <alignment horizontal="center" vertical="center" wrapText="1"/>
    </xf>
    <xf numFmtId="0" fontId="155" fillId="12" borderId="4" xfId="0" applyFont="1" applyFill="1" applyBorder="1" applyAlignment="1">
      <alignment horizontal="center" vertical="center" wrapText="1"/>
    </xf>
    <xf numFmtId="166" fontId="156" fillId="12" borderId="4" xfId="83" applyNumberFormat="1" applyFont="1" applyFill="1" applyBorder="1" applyAlignment="1">
      <alignment horizontal="center" vertical="center" wrapText="1"/>
    </xf>
    <xf numFmtId="0" fontId="157" fillId="12" borderId="4" xfId="0" applyFont="1" applyFill="1" applyBorder="1" applyAlignment="1">
      <alignment vertical="center"/>
    </xf>
    <xf numFmtId="0" fontId="158" fillId="12" borderId="4" xfId="20" applyFont="1" applyFill="1" applyBorder="1" applyAlignment="1">
      <alignment vertical="center" wrapText="1"/>
    </xf>
    <xf numFmtId="0" fontId="158" fillId="12" borderId="4" xfId="0" applyFont="1" applyFill="1" applyBorder="1" applyAlignment="1">
      <alignment horizontal="center" vertical="center" wrapText="1"/>
    </xf>
    <xf numFmtId="166" fontId="155" fillId="12" borderId="4" xfId="83" applyNumberFormat="1" applyFont="1" applyFill="1" applyBorder="1" applyAlignment="1">
      <alignment horizontal="center" vertical="center"/>
    </xf>
    <xf numFmtId="166" fontId="130" fillId="12" borderId="4" xfId="70" applyNumberFormat="1" applyFont="1" applyFill="1" applyBorder="1" applyAlignment="1">
      <alignment horizontal="center" vertical="center" wrapText="1"/>
    </xf>
    <xf numFmtId="166" fontId="155" fillId="12" borderId="4" xfId="83" applyNumberFormat="1" applyFont="1" applyFill="1" applyBorder="1" applyAlignment="1">
      <alignment horizontal="center" vertical="center" wrapText="1"/>
    </xf>
    <xf numFmtId="181" fontId="155" fillId="12" borderId="4" xfId="38" applyNumberFormat="1" applyFont="1" applyFill="1" applyBorder="1" applyAlignment="1">
      <alignment horizontal="center" vertical="center" wrapText="1"/>
    </xf>
    <xf numFmtId="166" fontId="130" fillId="4" borderId="4" xfId="82" quotePrefix="1" applyNumberFormat="1" applyFont="1" applyFill="1" applyBorder="1" applyAlignment="1">
      <alignment vertical="center" wrapText="1"/>
    </xf>
    <xf numFmtId="0" fontId="159" fillId="0" borderId="4" xfId="0" applyFont="1" applyBorder="1" applyAlignment="1">
      <alignment horizontal="left" vertical="center"/>
    </xf>
    <xf numFmtId="0" fontId="160" fillId="0" borderId="4" xfId="0" applyFont="1" applyBorder="1" applyAlignment="1">
      <alignment horizontal="left" vertical="center" wrapText="1"/>
    </xf>
    <xf numFmtId="0" fontId="129" fillId="0" borderId="4" xfId="0" applyFont="1" applyBorder="1" applyAlignment="1">
      <alignment vertical="center" wrapText="1"/>
    </xf>
    <xf numFmtId="166" fontId="160" fillId="0" borderId="4" xfId="83" applyNumberFormat="1" applyFont="1" applyFill="1" applyBorder="1" applyAlignment="1">
      <alignment horizontal="center" vertical="center" wrapText="1"/>
    </xf>
    <xf numFmtId="181" fontId="160" fillId="0" borderId="4" xfId="38" applyNumberFormat="1" applyFont="1" applyFill="1" applyBorder="1" applyAlignment="1">
      <alignment horizontal="center" vertical="center" wrapText="1"/>
    </xf>
    <xf numFmtId="0" fontId="160" fillId="0" borderId="4" xfId="82" quotePrefix="1" applyFont="1" applyBorder="1" applyAlignment="1">
      <alignment horizontal="center" vertical="center" wrapText="1"/>
    </xf>
    <xf numFmtId="0" fontId="160" fillId="0" borderId="3" xfId="82" applyFont="1" applyAlignment="1">
      <alignment wrapText="1"/>
    </xf>
    <xf numFmtId="0" fontId="129" fillId="0" borderId="4" xfId="82" applyFont="1" applyBorder="1" applyAlignment="1">
      <alignment horizontal="center" vertical="center" wrapText="1"/>
    </xf>
    <xf numFmtId="0" fontId="130" fillId="0" borderId="4" xfId="82" applyFont="1" applyBorder="1" applyAlignment="1">
      <alignment vertical="center" wrapText="1"/>
    </xf>
    <xf numFmtId="0" fontId="129" fillId="0" borderId="4" xfId="82" applyFont="1" applyBorder="1" applyAlignment="1">
      <alignment vertical="center" wrapText="1"/>
    </xf>
    <xf numFmtId="0" fontId="129" fillId="0" borderId="4" xfId="82" applyFont="1" applyBorder="1"/>
    <xf numFmtId="0" fontId="129" fillId="4" borderId="4" xfId="82" applyFont="1" applyFill="1" applyBorder="1"/>
    <xf numFmtId="0" fontId="130" fillId="0" borderId="4" xfId="82" applyFont="1" applyBorder="1" applyAlignment="1">
      <alignment horizontal="center"/>
    </xf>
    <xf numFmtId="0" fontId="130" fillId="0" borderId="4" xfId="82" applyFont="1" applyBorder="1"/>
    <xf numFmtId="0" fontId="130" fillId="0" borderId="4" xfId="82" applyFont="1" applyBorder="1" applyAlignment="1">
      <alignment horizontal="center" vertical="center" wrapText="1"/>
    </xf>
    <xf numFmtId="0" fontId="129" fillId="4" borderId="4" xfId="82" applyFont="1" applyFill="1" applyBorder="1" applyAlignment="1">
      <alignment horizontal="center" vertical="center" wrapText="1"/>
    </xf>
    <xf numFmtId="0" fontId="130" fillId="4" borderId="4" xfId="82" applyFont="1" applyFill="1" applyBorder="1" applyAlignment="1">
      <alignment vertical="center" wrapText="1"/>
    </xf>
    <xf numFmtId="0" fontId="129" fillId="4" borderId="4" xfId="82" applyFont="1" applyFill="1" applyBorder="1" applyAlignment="1">
      <alignment vertical="center" wrapText="1"/>
    </xf>
    <xf numFmtId="0" fontId="130" fillId="4" borderId="4" xfId="82" applyFont="1" applyFill="1" applyBorder="1" applyAlignment="1">
      <alignment horizontal="center"/>
    </xf>
    <xf numFmtId="0" fontId="130" fillId="4" borderId="4" xfId="82" applyFont="1" applyFill="1" applyBorder="1"/>
    <xf numFmtId="0" fontId="129" fillId="4" borderId="3" xfId="82" applyFont="1" applyFill="1"/>
    <xf numFmtId="44" fontId="129" fillId="0" borderId="3" xfId="82" applyNumberFormat="1" applyFont="1"/>
    <xf numFmtId="1" fontId="160" fillId="0" borderId="4" xfId="0" applyNumberFormat="1" applyFont="1" applyBorder="1" applyAlignment="1">
      <alignment horizontal="center" vertical="center" wrapText="1"/>
    </xf>
    <xf numFmtId="0" fontId="129" fillId="0" borderId="14" xfId="82" applyFont="1" applyBorder="1" applyAlignment="1">
      <alignment horizontal="center" vertical="center" wrapText="1"/>
    </xf>
    <xf numFmtId="0" fontId="130" fillId="0" borderId="14" xfId="82" applyFont="1" applyBorder="1" applyAlignment="1">
      <alignment vertical="center" wrapText="1"/>
    </xf>
    <xf numFmtId="0" fontId="129" fillId="0" borderId="14" xfId="82" applyFont="1" applyBorder="1" applyAlignment="1">
      <alignment vertical="center" wrapText="1"/>
    </xf>
    <xf numFmtId="0" fontId="129" fillId="0" borderId="14" xfId="82" applyFont="1" applyBorder="1"/>
    <xf numFmtId="0" fontId="129" fillId="4" borderId="14" xfId="82" applyFont="1" applyFill="1" applyBorder="1"/>
    <xf numFmtId="0" fontId="130" fillId="0" borderId="14" xfId="82" applyFont="1" applyBorder="1" applyAlignment="1">
      <alignment horizontal="center"/>
    </xf>
    <xf numFmtId="0" fontId="130" fillId="0" borderId="14" xfId="82" applyFont="1" applyBorder="1"/>
    <xf numFmtId="166" fontId="161" fillId="0" borderId="4" xfId="6" applyNumberFormat="1" applyFont="1" applyBorder="1" applyAlignment="1">
      <alignment horizontal="center" vertical="center"/>
    </xf>
    <xf numFmtId="0" fontId="161" fillId="0" borderId="4" xfId="0" applyFont="1" applyBorder="1" applyAlignment="1">
      <alignment horizontal="center" vertical="center"/>
    </xf>
    <xf numFmtId="0" fontId="84" fillId="0" borderId="3" xfId="82" applyFont="1"/>
    <xf numFmtId="166" fontId="20" fillId="12" borderId="4" xfId="82" quotePrefix="1" applyNumberFormat="1" applyFont="1" applyFill="1" applyBorder="1" applyAlignment="1">
      <alignment vertical="top" wrapText="1"/>
    </xf>
    <xf numFmtId="0" fontId="128" fillId="4" borderId="14" xfId="82" applyFont="1" applyFill="1" applyBorder="1" applyAlignment="1">
      <alignment horizontal="center" vertical="center" wrapText="1"/>
    </xf>
    <xf numFmtId="0" fontId="20" fillId="4" borderId="14" xfId="82" applyFont="1" applyFill="1" applyBorder="1" applyAlignment="1">
      <alignment vertical="center" wrapText="1"/>
    </xf>
    <xf numFmtId="0" fontId="128" fillId="4" borderId="14" xfId="82" applyFont="1" applyFill="1" applyBorder="1" applyAlignment="1">
      <alignment vertical="center" wrapText="1"/>
    </xf>
    <xf numFmtId="0" fontId="128" fillId="4" borderId="14" xfId="82" applyFont="1" applyFill="1" applyBorder="1"/>
    <xf numFmtId="0" fontId="20" fillId="4" borderId="14" xfId="82" applyFont="1" applyFill="1" applyBorder="1" applyAlignment="1">
      <alignment horizontal="center"/>
    </xf>
    <xf numFmtId="0" fontId="20" fillId="4" borderId="14" xfId="82" applyFont="1" applyFill="1" applyBorder="1"/>
    <xf numFmtId="0" fontId="156" fillId="0" borderId="4" xfId="0" applyFont="1" applyBorder="1" applyAlignment="1">
      <alignment horizontal="center" vertical="center" wrapText="1"/>
    </xf>
    <xf numFmtId="0" fontId="156" fillId="0" borderId="4" xfId="0" applyFont="1" applyBorder="1" applyAlignment="1">
      <alignment vertical="center"/>
    </xf>
    <xf numFmtId="0" fontId="156" fillId="0" borderId="4" xfId="0" applyFont="1" applyBorder="1" applyAlignment="1">
      <alignment horizontal="right" vertical="center"/>
    </xf>
    <xf numFmtId="3" fontId="156" fillId="0" borderId="4" xfId="0" applyNumberFormat="1" applyFont="1" applyBorder="1" applyAlignment="1">
      <alignment horizontal="right" vertical="center"/>
    </xf>
    <xf numFmtId="1" fontId="156" fillId="0" borderId="4" xfId="0" applyNumberFormat="1" applyFont="1" applyBorder="1" applyAlignment="1">
      <alignment horizontal="center" vertical="center" wrapText="1"/>
    </xf>
    <xf numFmtId="166" fontId="156" fillId="0" borderId="4" xfId="83" applyNumberFormat="1" applyFont="1" applyFill="1" applyBorder="1" applyAlignment="1">
      <alignment horizontal="center" vertical="center"/>
    </xf>
    <xf numFmtId="166" fontId="156" fillId="0" borderId="4" xfId="83" applyNumberFormat="1" applyFont="1" applyFill="1" applyBorder="1" applyAlignment="1">
      <alignment horizontal="center" vertical="center" wrapText="1"/>
    </xf>
    <xf numFmtId="4" fontId="156" fillId="0" borderId="4" xfId="0" applyNumberFormat="1" applyFont="1" applyBorder="1" applyAlignment="1">
      <alignment horizontal="right" vertical="center"/>
    </xf>
    <xf numFmtId="43" fontId="156" fillId="0" borderId="4" xfId="6" applyFont="1" applyFill="1" applyBorder="1" applyAlignment="1">
      <alignment horizontal="right" vertical="center" wrapText="1"/>
    </xf>
    <xf numFmtId="43" fontId="156" fillId="0" borderId="4" xfId="6" applyFont="1" applyFill="1" applyBorder="1" applyAlignment="1">
      <alignment horizontal="center" vertical="center" wrapText="1"/>
    </xf>
    <xf numFmtId="0" fontId="156" fillId="0" borderId="4" xfId="82" quotePrefix="1" applyFont="1" applyBorder="1" applyAlignment="1">
      <alignment vertical="top" wrapText="1"/>
    </xf>
    <xf numFmtId="0" fontId="142" fillId="0" borderId="48" xfId="0" applyFont="1" applyBorder="1" applyAlignment="1">
      <alignment horizontal="center" vertical="center" wrapText="1"/>
    </xf>
    <xf numFmtId="0" fontId="50" fillId="0" borderId="4" xfId="0" applyFont="1" applyBorder="1" applyAlignment="1">
      <alignment horizontal="center" vertical="center" wrapText="1"/>
    </xf>
    <xf numFmtId="167" fontId="51" fillId="0" borderId="4" xfId="0" applyNumberFormat="1" applyFont="1" applyBorder="1" applyAlignment="1">
      <alignment horizontal="center" vertical="center" wrapText="1"/>
    </xf>
    <xf numFmtId="167" fontId="50" fillId="0" borderId="14" xfId="0" applyNumberFormat="1" applyFont="1" applyBorder="1" applyAlignment="1">
      <alignment horizontal="center" vertical="center" wrapText="1"/>
    </xf>
    <xf numFmtId="183" fontId="50" fillId="0" borderId="14" xfId="0" applyNumberFormat="1" applyFont="1" applyBorder="1" applyAlignment="1">
      <alignment horizontal="center" vertical="center" wrapText="1"/>
    </xf>
    <xf numFmtId="167" fontId="51" fillId="0" borderId="14" xfId="0" applyNumberFormat="1" applyFont="1" applyBorder="1" applyAlignment="1">
      <alignment horizontal="center" vertical="center" wrapText="1"/>
    </xf>
    <xf numFmtId="0" fontId="76" fillId="0" borderId="4" xfId="0" applyFont="1" applyBorder="1" applyAlignment="1">
      <alignment horizontal="center" vertical="center" wrapText="1"/>
    </xf>
    <xf numFmtId="166" fontId="77" fillId="0" borderId="4" xfId="32" applyNumberFormat="1" applyFont="1" applyFill="1" applyBorder="1" applyAlignment="1">
      <alignment horizontal="center" vertical="center"/>
    </xf>
    <xf numFmtId="166" fontId="50" fillId="0" borderId="14" xfId="0" applyNumberFormat="1" applyFont="1" applyBorder="1" applyAlignment="1">
      <alignment horizontal="center" vertical="center" wrapText="1"/>
    </xf>
    <xf numFmtId="0" fontId="53" fillId="0" borderId="14" xfId="0" applyFont="1" applyBorder="1" applyAlignment="1">
      <alignment horizontal="center" vertical="center" wrapText="1"/>
    </xf>
    <xf numFmtId="166" fontId="50" fillId="0" borderId="4" xfId="0" applyNumberFormat="1" applyFont="1" applyBorder="1" applyAlignment="1">
      <alignment horizontal="center" vertical="center" wrapText="1"/>
    </xf>
    <xf numFmtId="0" fontId="109" fillId="0" borderId="0" xfId="0" applyFont="1" applyAlignment="1">
      <alignment horizontal="center" vertical="center"/>
    </xf>
    <xf numFmtId="0" fontId="78" fillId="0" borderId="3" xfId="0" applyFont="1" applyBorder="1" applyAlignment="1">
      <alignment horizontal="center" vertical="center"/>
    </xf>
    <xf numFmtId="43" fontId="62" fillId="0" borderId="14" xfId="14" applyFont="1" applyFill="1" applyBorder="1" applyAlignment="1" applyProtection="1">
      <alignment horizontal="center" vertical="center" wrapText="1"/>
      <protection locked="0"/>
    </xf>
    <xf numFmtId="4" fontId="62" fillId="0" borderId="14" xfId="14" applyNumberFormat="1" applyFont="1" applyFill="1" applyBorder="1" applyAlignment="1" applyProtection="1">
      <alignment horizontal="center" vertical="center"/>
      <protection locked="0"/>
    </xf>
    <xf numFmtId="9" fontId="44" fillId="0" borderId="14" xfId="84" applyFont="1" applyBorder="1" applyAlignment="1">
      <alignment horizontal="center" vertical="center"/>
    </xf>
    <xf numFmtId="3" fontId="44" fillId="0" borderId="14" xfId="0" applyNumberFormat="1" applyFont="1" applyBorder="1" applyAlignment="1">
      <alignment horizontal="center" vertical="center"/>
    </xf>
    <xf numFmtId="169" fontId="50" fillId="0" borderId="14" xfId="0" applyNumberFormat="1" applyFont="1" applyBorder="1" applyAlignment="1">
      <alignment horizontal="center" vertical="center" wrapText="1"/>
    </xf>
    <xf numFmtId="4" fontId="50" fillId="0" borderId="14" xfId="0" applyNumberFormat="1" applyFont="1" applyBorder="1" applyAlignment="1">
      <alignment horizontal="center" vertical="center" wrapText="1"/>
    </xf>
    <xf numFmtId="0" fontId="50" fillId="0" borderId="14" xfId="0" applyFont="1" applyBorder="1" applyAlignment="1">
      <alignment horizontal="center" vertical="center" wrapText="1"/>
    </xf>
    <xf numFmtId="43" fontId="50" fillId="0" borderId="14" xfId="0" applyNumberFormat="1" applyFont="1" applyBorder="1" applyAlignment="1">
      <alignment horizontal="center" vertical="center" wrapText="1"/>
    </xf>
    <xf numFmtId="44" fontId="50" fillId="0" borderId="14" xfId="0" applyNumberFormat="1" applyFont="1" applyBorder="1" applyAlignment="1">
      <alignment horizontal="center" vertical="center" wrapText="1"/>
    </xf>
    <xf numFmtId="166" fontId="50" fillId="0" borderId="10" xfId="0" applyNumberFormat="1" applyFont="1" applyBorder="1" applyAlignment="1">
      <alignment horizontal="center" vertical="center" wrapText="1"/>
    </xf>
    <xf numFmtId="0" fontId="44" fillId="0" borderId="14" xfId="0" applyFont="1" applyBorder="1" applyAlignment="1">
      <alignment horizontal="center" vertical="center"/>
    </xf>
    <xf numFmtId="0" fontId="50" fillId="0" borderId="3" xfId="0" applyFont="1" applyBorder="1" applyAlignment="1">
      <alignment horizontal="center" vertical="center"/>
    </xf>
    <xf numFmtId="0" fontId="128" fillId="0" borderId="16" xfId="82" quotePrefix="1" applyFont="1" applyBorder="1" applyAlignment="1">
      <alignment vertical="top" wrapText="1"/>
    </xf>
    <xf numFmtId="0" fontId="163" fillId="4" borderId="4" xfId="0" applyFont="1" applyFill="1" applyBorder="1" applyAlignment="1">
      <alignment horizontal="center" vertical="center" wrapText="1"/>
    </xf>
    <xf numFmtId="166" fontId="130" fillId="4" borderId="4" xfId="70" applyNumberFormat="1" applyFont="1" applyFill="1" applyBorder="1" applyAlignment="1">
      <alignment horizontal="center" vertical="center" wrapText="1"/>
    </xf>
    <xf numFmtId="166" fontId="164" fillId="4" borderId="4" xfId="83" applyNumberFormat="1" applyFont="1" applyFill="1" applyBorder="1" applyAlignment="1">
      <alignment vertical="center" wrapText="1"/>
    </xf>
    <xf numFmtId="166" fontId="164" fillId="4" borderId="4" xfId="83" applyNumberFormat="1" applyFont="1" applyFill="1" applyBorder="1" applyAlignment="1">
      <alignment horizontal="center" vertical="center" wrapText="1"/>
    </xf>
    <xf numFmtId="0" fontId="129" fillId="0" borderId="3" xfId="82" applyFont="1" applyAlignment="1">
      <alignment wrapText="1"/>
    </xf>
    <xf numFmtId="165" fontId="133" fillId="0" borderId="4" xfId="32" applyNumberFormat="1" applyFont="1" applyFill="1" applyBorder="1" applyAlignment="1">
      <alignment horizontal="center" vertical="center" wrapText="1"/>
    </xf>
    <xf numFmtId="166" fontId="84" fillId="0" borderId="4" xfId="83" applyNumberFormat="1" applyFont="1" applyFill="1" applyBorder="1" applyAlignment="1">
      <alignment wrapText="1"/>
    </xf>
    <xf numFmtId="0" fontId="84" fillId="0" borderId="4" xfId="0" applyFont="1" applyBorder="1" applyAlignment="1">
      <alignment horizontal="center" vertical="center" wrapText="1"/>
    </xf>
    <xf numFmtId="0" fontId="134" fillId="0" borderId="4" xfId="0" applyFont="1" applyBorder="1" applyAlignment="1">
      <alignment vertical="center"/>
    </xf>
    <xf numFmtId="0" fontId="84" fillId="0" borderId="4" xfId="82" applyFont="1" applyBorder="1" applyAlignment="1">
      <alignment wrapText="1"/>
    </xf>
    <xf numFmtId="0" fontId="84" fillId="0" borderId="16" xfId="82" quotePrefix="1" applyFont="1" applyBorder="1" applyAlignment="1">
      <alignment vertical="top" wrapText="1"/>
    </xf>
    <xf numFmtId="0" fontId="134" fillId="0" borderId="4" xfId="0" applyFont="1" applyBorder="1" applyAlignment="1">
      <alignment vertical="center" wrapText="1"/>
    </xf>
    <xf numFmtId="0" fontId="134" fillId="0" borderId="4" xfId="0" applyFont="1" applyBorder="1"/>
    <xf numFmtId="0" fontId="134" fillId="0" borderId="4" xfId="0" applyFont="1" applyBorder="1" applyAlignment="1">
      <alignment wrapText="1"/>
    </xf>
    <xf numFmtId="0" fontId="84" fillId="0" borderId="14" xfId="82" quotePrefix="1" applyFont="1" applyBorder="1" applyAlignment="1">
      <alignment vertical="top" wrapText="1"/>
    </xf>
    <xf numFmtId="0" fontId="20" fillId="0" borderId="5" xfId="82" applyFont="1" applyBorder="1" applyAlignment="1">
      <alignment horizontal="left" vertical="center"/>
    </xf>
    <xf numFmtId="0" fontId="128" fillId="0" borderId="3" xfId="82" applyFont="1" applyAlignment="1">
      <alignment horizontal="center" vertical="center" wrapText="1"/>
    </xf>
    <xf numFmtId="0" fontId="20" fillId="0" borderId="3" xfId="82" applyFont="1" applyAlignment="1">
      <alignment vertical="center" wrapText="1"/>
    </xf>
    <xf numFmtId="0" fontId="20" fillId="0" borderId="3" xfId="0" applyFont="1" applyBorder="1" applyAlignment="1">
      <alignment horizontal="center" vertical="center" wrapText="1"/>
    </xf>
    <xf numFmtId="0" fontId="128" fillId="0" borderId="3" xfId="82" applyFont="1" applyAlignment="1">
      <alignment vertical="center" wrapText="1"/>
    </xf>
    <xf numFmtId="0" fontId="70" fillId="0" borderId="4" xfId="0" applyFont="1" applyBorder="1" applyAlignment="1">
      <alignment horizontal="center" vertical="center"/>
    </xf>
    <xf numFmtId="0" fontId="142" fillId="0" borderId="49" xfId="0" applyFont="1" applyBorder="1" applyAlignment="1">
      <alignment vertical="center"/>
    </xf>
    <xf numFmtId="0" fontId="20" fillId="0" borderId="3" xfId="0" applyFont="1" applyBorder="1" applyAlignment="1">
      <alignment horizontal="center"/>
    </xf>
    <xf numFmtId="0" fontId="166" fillId="0" borderId="3" xfId="82" applyFont="1" applyAlignment="1">
      <alignment horizontal="center" vertical="center" wrapText="1"/>
    </xf>
    <xf numFmtId="0" fontId="167" fillId="0" borderId="3" xfId="82" applyFont="1" applyAlignment="1">
      <alignment wrapText="1"/>
    </xf>
    <xf numFmtId="0" fontId="167" fillId="0" borderId="15" xfId="82" applyFont="1" applyBorder="1" applyAlignment="1">
      <alignment horizontal="center" vertical="center" wrapText="1"/>
    </xf>
    <xf numFmtId="0" fontId="166" fillId="0" borderId="6" xfId="82" applyFont="1" applyBorder="1" applyAlignment="1">
      <alignment vertical="center" wrapText="1"/>
    </xf>
    <xf numFmtId="165" fontId="166" fillId="0" borderId="6" xfId="82" applyNumberFormat="1" applyFont="1" applyBorder="1" applyAlignment="1">
      <alignment vertical="center" wrapText="1"/>
    </xf>
    <xf numFmtId="0" fontId="167" fillId="0" borderId="6" xfId="82" applyFont="1" applyBorder="1" applyAlignment="1">
      <alignment wrapText="1"/>
    </xf>
    <xf numFmtId="0" fontId="167" fillId="0" borderId="7" xfId="82" applyFont="1" applyBorder="1" applyAlignment="1">
      <alignment wrapText="1"/>
    </xf>
    <xf numFmtId="0" fontId="168" fillId="0" borderId="14" xfId="82" applyFont="1" applyBorder="1" applyAlignment="1">
      <alignment horizontal="center" vertical="center" wrapText="1"/>
    </xf>
    <xf numFmtId="0" fontId="166" fillId="0" borderId="10" xfId="82" applyFont="1" applyBorder="1" applyAlignment="1">
      <alignment vertical="center" wrapText="1"/>
    </xf>
    <xf numFmtId="0" fontId="166" fillId="0" borderId="11" xfId="82" applyFont="1" applyBorder="1" applyAlignment="1">
      <alignment vertical="center" wrapText="1"/>
    </xf>
    <xf numFmtId="165" fontId="166" fillId="0" borderId="11" xfId="82" applyNumberFormat="1" applyFont="1" applyBorder="1" applyAlignment="1">
      <alignment vertical="center" wrapText="1"/>
    </xf>
    <xf numFmtId="0" fontId="167" fillId="0" borderId="11" xfId="82" applyFont="1" applyBorder="1" applyAlignment="1">
      <alignment wrapText="1"/>
    </xf>
    <xf numFmtId="0" fontId="167" fillId="0" borderId="17" xfId="82" applyFont="1" applyBorder="1" applyAlignment="1">
      <alignment wrapText="1"/>
    </xf>
    <xf numFmtId="0" fontId="166" fillId="0" borderId="5" xfId="82" applyFont="1" applyBorder="1" applyAlignment="1">
      <alignment horizontal="left" vertical="center" wrapText="1"/>
    </xf>
    <xf numFmtId="0" fontId="167" fillId="0" borderId="20" xfId="82" applyFont="1" applyBorder="1" applyAlignment="1">
      <alignment wrapText="1"/>
    </xf>
    <xf numFmtId="0" fontId="166" fillId="12" borderId="4" xfId="82" applyFont="1" applyFill="1" applyBorder="1" applyAlignment="1">
      <alignment horizontal="center" vertical="center" wrapText="1"/>
    </xf>
    <xf numFmtId="0" fontId="166" fillId="4" borderId="4" xfId="82" applyFont="1" applyFill="1" applyBorder="1" applyAlignment="1">
      <alignment horizontal="center" vertical="center" wrapText="1"/>
    </xf>
    <xf numFmtId="0" fontId="169" fillId="12" borderId="4" xfId="0" applyFont="1" applyFill="1" applyBorder="1" applyAlignment="1">
      <alignment horizontal="center" vertical="center" wrapText="1"/>
    </xf>
    <xf numFmtId="165" fontId="169" fillId="12" borderId="4" xfId="0" applyNumberFormat="1" applyFont="1" applyFill="1" applyBorder="1" applyAlignment="1">
      <alignment horizontal="center" vertical="center" wrapText="1"/>
    </xf>
    <xf numFmtId="166" fontId="170" fillId="12" borderId="4" xfId="83" applyNumberFormat="1" applyFont="1" applyFill="1" applyBorder="1" applyAlignment="1">
      <alignment horizontal="center" vertical="center" wrapText="1"/>
    </xf>
    <xf numFmtId="0" fontId="169" fillId="4" borderId="4" xfId="0" applyFont="1" applyFill="1" applyBorder="1" applyAlignment="1">
      <alignment horizontal="center" vertical="center" wrapText="1"/>
    </xf>
    <xf numFmtId="166" fontId="166" fillId="4" borderId="4" xfId="70" applyNumberFormat="1" applyFont="1" applyFill="1" applyBorder="1" applyAlignment="1">
      <alignment horizontal="center" vertical="center" wrapText="1"/>
    </xf>
    <xf numFmtId="166" fontId="170" fillId="4" borderId="4" xfId="83" applyNumberFormat="1" applyFont="1" applyFill="1" applyBorder="1" applyAlignment="1">
      <alignment vertical="center" wrapText="1"/>
    </xf>
    <xf numFmtId="166" fontId="170" fillId="4" borderId="4" xfId="83" applyNumberFormat="1" applyFont="1" applyFill="1" applyBorder="1" applyAlignment="1">
      <alignment horizontal="center" vertical="center" wrapText="1"/>
    </xf>
    <xf numFmtId="0" fontId="167" fillId="0" borderId="16" xfId="82" quotePrefix="1" applyFont="1" applyBorder="1" applyAlignment="1">
      <alignment vertical="top" wrapText="1"/>
    </xf>
    <xf numFmtId="0" fontId="167" fillId="4" borderId="4" xfId="82" applyFont="1" applyFill="1" applyBorder="1" applyAlignment="1">
      <alignment horizontal="center" vertical="center" wrapText="1"/>
    </xf>
    <xf numFmtId="0" fontId="166" fillId="4" borderId="4" xfId="82" applyFont="1" applyFill="1" applyBorder="1" applyAlignment="1">
      <alignment vertical="center" wrapText="1"/>
    </xf>
    <xf numFmtId="0" fontId="167" fillId="4" borderId="4" xfId="82" applyFont="1" applyFill="1" applyBorder="1" applyAlignment="1">
      <alignment vertical="center" wrapText="1"/>
    </xf>
    <xf numFmtId="165" fontId="167" fillId="4" borderId="4" xfId="82" applyNumberFormat="1" applyFont="1" applyFill="1" applyBorder="1" applyAlignment="1">
      <alignment horizontal="center" vertical="center" wrapText="1"/>
    </xf>
    <xf numFmtId="0" fontId="167" fillId="4" borderId="4" xfId="82" applyFont="1" applyFill="1" applyBorder="1" applyAlignment="1">
      <alignment wrapText="1"/>
    </xf>
    <xf numFmtId="166" fontId="166" fillId="4" borderId="4" xfId="82" applyNumberFormat="1" applyFont="1" applyFill="1" applyBorder="1" applyAlignment="1">
      <alignment wrapText="1"/>
    </xf>
    <xf numFmtId="0" fontId="167" fillId="4" borderId="3" xfId="82" applyFont="1" applyFill="1" applyAlignment="1">
      <alignment wrapText="1"/>
    </xf>
    <xf numFmtId="165" fontId="167" fillId="4" borderId="4" xfId="82" applyNumberFormat="1" applyFont="1" applyFill="1" applyBorder="1" applyAlignment="1">
      <alignment vertical="center" wrapText="1"/>
    </xf>
    <xf numFmtId="0" fontId="166" fillId="4" borderId="4" xfId="82" applyFont="1" applyFill="1" applyBorder="1" applyAlignment="1">
      <alignment wrapText="1"/>
    </xf>
    <xf numFmtId="165" fontId="166" fillId="4" borderId="4" xfId="82" applyNumberFormat="1" applyFont="1" applyFill="1" applyBorder="1" applyAlignment="1">
      <alignment horizontal="center" vertical="center" wrapText="1"/>
    </xf>
    <xf numFmtId="166" fontId="166" fillId="0" borderId="3" xfId="82" applyNumberFormat="1" applyFont="1" applyAlignment="1">
      <alignment horizontal="center" vertical="center" wrapText="1"/>
    </xf>
    <xf numFmtId="0" fontId="167" fillId="0" borderId="3" xfId="82" applyFont="1" applyAlignment="1">
      <alignment horizontal="center" vertical="center" wrapText="1"/>
    </xf>
    <xf numFmtId="0" fontId="166" fillId="0" borderId="3" xfId="82" applyFont="1" applyAlignment="1">
      <alignment vertical="center" wrapText="1"/>
    </xf>
    <xf numFmtId="0" fontId="166" fillId="0" borderId="3" xfId="0" applyFont="1" applyBorder="1" applyAlignment="1">
      <alignment horizontal="center" vertical="center" wrapText="1"/>
    </xf>
    <xf numFmtId="0" fontId="167" fillId="0" borderId="3" xfId="82" applyFont="1" applyAlignment="1">
      <alignment vertical="center" wrapText="1"/>
    </xf>
    <xf numFmtId="0" fontId="167" fillId="0" borderId="3" xfId="82" applyFont="1" applyAlignment="1">
      <alignment horizontal="center" wrapText="1"/>
    </xf>
    <xf numFmtId="165" fontId="167" fillId="0" borderId="3" xfId="82" applyNumberFormat="1" applyFont="1" applyAlignment="1">
      <alignment wrapText="1"/>
    </xf>
    <xf numFmtId="0" fontId="173" fillId="0" borderId="4" xfId="0" applyFont="1" applyBorder="1" applyAlignment="1">
      <alignment horizontal="left" vertical="center" wrapText="1"/>
    </xf>
    <xf numFmtId="0" fontId="174" fillId="0" borderId="4" xfId="0" applyFont="1" applyBorder="1" applyAlignment="1">
      <alignment horizontal="left" vertical="center" wrapText="1"/>
    </xf>
    <xf numFmtId="0" fontId="173" fillId="0" borderId="4" xfId="0" applyFont="1" applyBorder="1" applyAlignment="1">
      <alignment vertical="center" wrapText="1"/>
    </xf>
    <xf numFmtId="0" fontId="174" fillId="0" borderId="4" xfId="0" applyFont="1" applyBorder="1" applyAlignment="1">
      <alignment horizontal="center" vertical="center" wrapText="1"/>
    </xf>
    <xf numFmtId="165" fontId="175" fillId="0" borderId="4" xfId="32" applyNumberFormat="1" applyFont="1" applyFill="1" applyBorder="1" applyAlignment="1">
      <alignment horizontal="center" vertical="center" wrapText="1"/>
    </xf>
    <xf numFmtId="165" fontId="175" fillId="0" borderId="4" xfId="83" applyNumberFormat="1" applyFont="1" applyFill="1" applyBorder="1" applyAlignment="1">
      <alignment vertical="center" wrapText="1"/>
    </xf>
    <xf numFmtId="166" fontId="175" fillId="0" borderId="4" xfId="83" applyNumberFormat="1" applyFont="1" applyFill="1" applyBorder="1" applyAlignment="1">
      <alignment vertical="center" wrapText="1"/>
    </xf>
    <xf numFmtId="0" fontId="174" fillId="0" borderId="4" xfId="82" applyFont="1" applyBorder="1" applyAlignment="1">
      <alignment vertical="center" wrapText="1"/>
    </xf>
    <xf numFmtId="166" fontId="175" fillId="0" borderId="4" xfId="83" applyNumberFormat="1" applyFont="1" applyFill="1" applyBorder="1" applyAlignment="1">
      <alignment horizontal="center" vertical="center" wrapText="1"/>
    </xf>
    <xf numFmtId="0" fontId="174" fillId="0" borderId="16" xfId="82" quotePrefix="1" applyFont="1" applyBorder="1" applyAlignment="1">
      <alignment vertical="center" wrapText="1"/>
    </xf>
    <xf numFmtId="0" fontId="176" fillId="0" borderId="3" xfId="82" applyFont="1" applyAlignment="1">
      <alignment vertical="center" wrapText="1"/>
    </xf>
    <xf numFmtId="166" fontId="175" fillId="0" borderId="4" xfId="6" applyNumberFormat="1" applyFont="1" applyFill="1" applyBorder="1" applyAlignment="1">
      <alignment horizontal="center" vertical="center" wrapText="1"/>
    </xf>
    <xf numFmtId="0" fontId="105" fillId="0" borderId="4" xfId="0" applyFont="1" applyBorder="1" applyAlignment="1">
      <alignment vertical="center" wrapText="1"/>
    </xf>
    <xf numFmtId="0" fontId="0" fillId="0" borderId="4" xfId="0" applyBorder="1" applyAlignment="1">
      <alignment vertical="center" wrapText="1"/>
    </xf>
    <xf numFmtId="0" fontId="34" fillId="0" borderId="4" xfId="0" applyFont="1" applyBorder="1" applyAlignment="1">
      <alignment vertical="center" wrapText="1"/>
    </xf>
    <xf numFmtId="0" fontId="76" fillId="0" borderId="4" xfId="0" applyFont="1" applyBorder="1"/>
    <xf numFmtId="0" fontId="177" fillId="26" borderId="4" xfId="40" applyNumberFormat="1" applyFont="1" applyFill="1" applyBorder="1" applyAlignment="1">
      <alignment horizontal="center" vertical="center" wrapText="1"/>
    </xf>
    <xf numFmtId="0" fontId="177" fillId="11" borderId="4" xfId="41" quotePrefix="1" applyFont="1" applyFill="1" applyBorder="1" applyAlignment="1">
      <alignment horizontal="left" vertical="center"/>
    </xf>
    <xf numFmtId="0" fontId="177" fillId="0" borderId="4" xfId="41" quotePrefix="1" applyFont="1" applyBorder="1" applyAlignment="1">
      <alignment horizontal="center" vertical="center"/>
    </xf>
    <xf numFmtId="0" fontId="178" fillId="0" borderId="4" xfId="20" applyFont="1" applyBorder="1" applyAlignment="1">
      <alignment vertical="center" wrapText="1"/>
    </xf>
    <xf numFmtId="166" fontId="143" fillId="0" borderId="4" xfId="83" applyNumberFormat="1" applyFont="1" applyFill="1" applyBorder="1" applyAlignment="1">
      <alignment horizontal="center" vertical="center"/>
    </xf>
    <xf numFmtId="44" fontId="143" fillId="0" borderId="4" xfId="38" applyFont="1" applyFill="1" applyBorder="1" applyAlignment="1">
      <alignment horizontal="left" vertical="center" wrapText="1" indent="4"/>
    </xf>
    <xf numFmtId="43" fontId="143" fillId="0" borderId="4" xfId="38" applyNumberFormat="1" applyFont="1" applyFill="1" applyBorder="1" applyAlignment="1">
      <alignment horizontal="center" vertical="center" wrapText="1"/>
    </xf>
    <xf numFmtId="0" fontId="143" fillId="0" borderId="3" xfId="82" applyFont="1"/>
    <xf numFmtId="0" fontId="128" fillId="0" borderId="4" xfId="82" applyFont="1" applyBorder="1" applyAlignment="1">
      <alignment horizontal="center" vertical="center" wrapText="1"/>
    </xf>
    <xf numFmtId="0" fontId="20" fillId="0" borderId="4" xfId="82" applyFont="1" applyBorder="1" applyAlignment="1">
      <alignment vertical="center" wrapText="1"/>
    </xf>
    <xf numFmtId="0" fontId="128" fillId="0" borderId="4" xfId="82" applyFont="1" applyBorder="1" applyAlignment="1">
      <alignment vertical="center" wrapText="1"/>
    </xf>
    <xf numFmtId="0" fontId="128" fillId="0" borderId="4" xfId="82" applyFont="1" applyBorder="1"/>
    <xf numFmtId="0" fontId="128" fillId="4" borderId="4" xfId="82" applyFont="1" applyFill="1" applyBorder="1"/>
    <xf numFmtId="0" fontId="20" fillId="0" borderId="4" xfId="82" applyFont="1" applyBorder="1" applyAlignment="1">
      <alignment horizontal="center"/>
    </xf>
    <xf numFmtId="0" fontId="20" fillId="0" borderId="4" xfId="82" applyFont="1" applyBorder="1"/>
    <xf numFmtId="0" fontId="20" fillId="0" borderId="4" xfId="82" applyFont="1" applyBorder="1" applyAlignment="1">
      <alignment horizontal="center" vertical="center" wrapText="1"/>
    </xf>
    <xf numFmtId="0" fontId="20" fillId="23" borderId="4" xfId="82" applyFont="1" applyFill="1" applyBorder="1" applyAlignment="1">
      <alignment horizontal="center" vertical="center" wrapText="1"/>
    </xf>
    <xf numFmtId="0" fontId="20" fillId="23" borderId="4" xfId="82" applyFont="1" applyFill="1" applyBorder="1" applyAlignment="1">
      <alignment vertical="center" wrapText="1"/>
    </xf>
    <xf numFmtId="0" fontId="128" fillId="23" borderId="4" xfId="82" applyFont="1" applyFill="1" applyBorder="1" applyAlignment="1">
      <alignment vertical="center" wrapText="1"/>
    </xf>
    <xf numFmtId="180" fontId="143" fillId="0" borderId="4" xfId="0" applyNumberFormat="1" applyFont="1" applyBorder="1" applyAlignment="1">
      <alignment horizontal="center" vertical="center" wrapText="1"/>
    </xf>
    <xf numFmtId="166" fontId="27" fillId="4" borderId="4" xfId="82" quotePrefix="1" applyNumberFormat="1" applyFont="1" applyFill="1" applyBorder="1" applyAlignment="1">
      <alignment vertical="center" wrapText="1"/>
    </xf>
    <xf numFmtId="0" fontId="179" fillId="0" borderId="4" xfId="0" applyFont="1" applyBorder="1" applyAlignment="1">
      <alignment horizontal="center" vertical="center" wrapText="1"/>
    </xf>
    <xf numFmtId="0" fontId="180" fillId="0" borderId="4" xfId="0" applyFont="1" applyBorder="1" applyAlignment="1">
      <alignment horizontal="center" vertical="center" wrapText="1"/>
    </xf>
    <xf numFmtId="0" fontId="179" fillId="0" borderId="12" xfId="20" applyFont="1" applyBorder="1" applyAlignment="1">
      <alignment vertical="center" wrapText="1"/>
    </xf>
    <xf numFmtId="0" fontId="181" fillId="0" borderId="4" xfId="0" applyFont="1" applyBorder="1" applyAlignment="1">
      <alignment horizontal="center" vertical="center" wrapText="1"/>
    </xf>
    <xf numFmtId="0" fontId="181" fillId="0" borderId="4" xfId="20" applyFont="1" applyBorder="1" applyAlignment="1">
      <alignment vertical="center" wrapText="1"/>
    </xf>
    <xf numFmtId="1" fontId="180" fillId="0" borderId="4" xfId="0" applyNumberFormat="1" applyFont="1" applyBorder="1" applyAlignment="1">
      <alignment horizontal="center" vertical="center" wrapText="1"/>
    </xf>
    <xf numFmtId="166" fontId="180" fillId="0" borderId="4" xfId="83" applyNumberFormat="1" applyFont="1" applyFill="1" applyBorder="1" applyAlignment="1">
      <alignment horizontal="center" vertical="center"/>
    </xf>
    <xf numFmtId="166" fontId="180" fillId="0" borderId="4" xfId="70" applyNumberFormat="1" applyFont="1" applyBorder="1" applyAlignment="1">
      <alignment horizontal="center" vertical="center" wrapText="1"/>
    </xf>
    <xf numFmtId="166" fontId="180" fillId="0" borderId="4" xfId="83" applyNumberFormat="1" applyFont="1" applyFill="1" applyBorder="1" applyAlignment="1">
      <alignment horizontal="center" vertical="center" wrapText="1"/>
    </xf>
    <xf numFmtId="181" fontId="180" fillId="0" borderId="4" xfId="38" applyNumberFormat="1" applyFont="1" applyFill="1" applyBorder="1" applyAlignment="1">
      <alignment horizontal="right" vertical="center" wrapText="1"/>
    </xf>
    <xf numFmtId="181" fontId="180" fillId="0" borderId="4" xfId="38" applyNumberFormat="1" applyFont="1" applyFill="1" applyBorder="1" applyAlignment="1">
      <alignment horizontal="center" vertical="center" wrapText="1"/>
    </xf>
    <xf numFmtId="0" fontId="180" fillId="0" borderId="3" xfId="82" applyFont="1"/>
    <xf numFmtId="1" fontId="181" fillId="0" borderId="4" xfId="20" applyNumberFormat="1" applyFont="1" applyBorder="1" applyAlignment="1">
      <alignment vertical="center" wrapText="1"/>
    </xf>
    <xf numFmtId="0" fontId="69" fillId="0" borderId="9" xfId="0" applyFont="1" applyBorder="1" applyAlignment="1">
      <alignment horizontal="left" vertical="center" wrapText="1"/>
    </xf>
    <xf numFmtId="0" fontId="61" fillId="0" borderId="14" xfId="0" applyFont="1" applyBorder="1" applyAlignment="1">
      <alignment horizontal="left" vertical="center" wrapText="1"/>
    </xf>
    <xf numFmtId="0" fontId="37" fillId="0" borderId="4" xfId="0" applyFont="1" applyBorder="1" applyAlignment="1">
      <alignment horizontal="left"/>
    </xf>
    <xf numFmtId="0" fontId="69" fillId="0" borderId="9" xfId="0" applyFont="1" applyBorder="1" applyAlignment="1">
      <alignment horizontal="left" vertical="center"/>
    </xf>
    <xf numFmtId="0" fontId="167" fillId="0" borderId="3" xfId="82" applyFont="1"/>
    <xf numFmtId="0" fontId="166" fillId="0" borderId="5" xfId="82" applyFont="1" applyBorder="1" applyAlignment="1">
      <alignment vertical="center"/>
    </xf>
    <xf numFmtId="0" fontId="167" fillId="0" borderId="6" xfId="82" applyFont="1" applyBorder="1"/>
    <xf numFmtId="0" fontId="167" fillId="0" borderId="6" xfId="82" applyFont="1" applyBorder="1" applyAlignment="1">
      <alignment horizontal="center"/>
    </xf>
    <xf numFmtId="0" fontId="167" fillId="0" borderId="7" xfId="82" applyFont="1" applyBorder="1"/>
    <xf numFmtId="0" fontId="167" fillId="0" borderId="11" xfId="82" applyFont="1" applyBorder="1"/>
    <xf numFmtId="0" fontId="167" fillId="0" borderId="11" xfId="82" applyFont="1" applyBorder="1" applyAlignment="1">
      <alignment horizontal="center"/>
    </xf>
    <xf numFmtId="0" fontId="167" fillId="0" borderId="17" xfId="82" applyFont="1" applyBorder="1"/>
    <xf numFmtId="0" fontId="167" fillId="0" borderId="20" xfId="82" applyFont="1" applyBorder="1"/>
    <xf numFmtId="0" fontId="182" fillId="12" borderId="4" xfId="0" applyFont="1" applyFill="1" applyBorder="1" applyAlignment="1">
      <alignment horizontal="center" vertical="center" wrapText="1"/>
    </xf>
    <xf numFmtId="166" fontId="183" fillId="12" borderId="4" xfId="83" applyNumberFormat="1" applyFont="1" applyFill="1" applyBorder="1" applyAlignment="1">
      <alignment horizontal="center" vertical="center" wrapText="1"/>
    </xf>
    <xf numFmtId="0" fontId="171" fillId="12" borderId="4" xfId="0" applyFont="1" applyFill="1" applyBorder="1" applyAlignment="1">
      <alignment vertical="center"/>
    </xf>
    <xf numFmtId="0" fontId="184" fillId="12" borderId="4" xfId="20" applyFont="1" applyFill="1" applyBorder="1" applyAlignment="1">
      <alignment vertical="center" wrapText="1"/>
    </xf>
    <xf numFmtId="0" fontId="184" fillId="12" borderId="4" xfId="0" applyFont="1" applyFill="1" applyBorder="1" applyAlignment="1">
      <alignment horizontal="center" vertical="center" wrapText="1"/>
    </xf>
    <xf numFmtId="166" fontId="182" fillId="12" borderId="4" xfId="83" applyNumberFormat="1" applyFont="1" applyFill="1" applyBorder="1" applyAlignment="1">
      <alignment horizontal="center" vertical="center"/>
    </xf>
    <xf numFmtId="166" fontId="166" fillId="12" borderId="4" xfId="70" applyNumberFormat="1" applyFont="1" applyFill="1" applyBorder="1" applyAlignment="1">
      <alignment horizontal="center" vertical="center" wrapText="1"/>
    </xf>
    <xf numFmtId="166" fontId="182" fillId="12" borderId="4" xfId="83" applyNumberFormat="1" applyFont="1" applyFill="1" applyBorder="1" applyAlignment="1">
      <alignment horizontal="center" vertical="center" wrapText="1"/>
    </xf>
    <xf numFmtId="181" fontId="182" fillId="12" borderId="4" xfId="38" applyNumberFormat="1" applyFont="1" applyFill="1" applyBorder="1" applyAlignment="1">
      <alignment horizontal="center" vertical="center" wrapText="1"/>
    </xf>
    <xf numFmtId="166" fontId="166" fillId="12" borderId="4" xfId="82" quotePrefix="1" applyNumberFormat="1" applyFont="1" applyFill="1" applyBorder="1" applyAlignment="1">
      <alignment horizontal="center" vertical="center" wrapText="1"/>
    </xf>
    <xf numFmtId="0" fontId="166" fillId="0" borderId="3" xfId="82" applyFont="1"/>
    <xf numFmtId="0" fontId="170" fillId="0" borderId="4" xfId="0" applyFont="1" applyBorder="1" applyAlignment="1">
      <alignment horizontal="left" vertical="center"/>
    </xf>
    <xf numFmtId="0" fontId="185" fillId="0" borderId="4" xfId="0" applyFont="1" applyBorder="1" applyAlignment="1">
      <alignment horizontal="center" vertical="center" wrapText="1"/>
    </xf>
    <xf numFmtId="0" fontId="186" fillId="0" borderId="4" xfId="41" quotePrefix="1" applyFont="1" applyBorder="1" applyAlignment="1">
      <alignment horizontal="center" vertical="center"/>
    </xf>
    <xf numFmtId="0" fontId="187" fillId="0" borderId="4" xfId="20" applyFont="1" applyBorder="1" applyAlignment="1">
      <alignment vertical="center" wrapText="1"/>
    </xf>
    <xf numFmtId="166" fontId="185" fillId="0" borderId="4" xfId="83" applyNumberFormat="1" applyFont="1" applyFill="1" applyBorder="1" applyAlignment="1">
      <alignment horizontal="center" vertical="center"/>
    </xf>
    <xf numFmtId="166" fontId="185" fillId="0" borderId="4" xfId="70" applyNumberFormat="1" applyFont="1" applyBorder="1" applyAlignment="1">
      <alignment horizontal="center" vertical="center" wrapText="1"/>
    </xf>
    <xf numFmtId="166" fontId="185" fillId="0" borderId="4" xfId="83" applyNumberFormat="1" applyFont="1" applyFill="1" applyBorder="1" applyAlignment="1">
      <alignment horizontal="center" vertical="center" wrapText="1"/>
    </xf>
    <xf numFmtId="181" fontId="185" fillId="0" borderId="4" xfId="38" applyNumberFormat="1" applyFont="1" applyFill="1" applyBorder="1" applyAlignment="1">
      <alignment horizontal="center" vertical="center" wrapText="1"/>
    </xf>
    <xf numFmtId="44" fontId="185" fillId="0" borderId="4" xfId="38" applyFont="1" applyFill="1" applyBorder="1" applyAlignment="1">
      <alignment horizontal="left" vertical="center" wrapText="1" indent="4"/>
    </xf>
    <xf numFmtId="43" fontId="185" fillId="0" borderId="4" xfId="38" applyNumberFormat="1" applyFont="1" applyFill="1" applyBorder="1" applyAlignment="1">
      <alignment horizontal="center" vertical="center" wrapText="1"/>
    </xf>
    <xf numFmtId="0" fontId="185" fillId="0" borderId="4" xfId="82" quotePrefix="1" applyFont="1" applyBorder="1" applyAlignment="1">
      <alignment horizontal="center" vertical="center" wrapText="1"/>
    </xf>
    <xf numFmtId="0" fontId="185" fillId="0" borderId="3" xfId="82" applyFont="1"/>
    <xf numFmtId="44" fontId="167" fillId="0" borderId="3" xfId="82" applyNumberFormat="1" applyFont="1"/>
    <xf numFmtId="0" fontId="167" fillId="0" borderId="3" xfId="82" applyFont="1" applyAlignment="1">
      <alignment horizontal="center"/>
    </xf>
    <xf numFmtId="0" fontId="166" fillId="0" borderId="3" xfId="82" applyFont="1" applyAlignment="1">
      <alignment wrapText="1"/>
    </xf>
    <xf numFmtId="0" fontId="166" fillId="0" borderId="0" xfId="0" applyFont="1"/>
    <xf numFmtId="0" fontId="166" fillId="0" borderId="0" xfId="0" applyFont="1" applyAlignment="1">
      <alignment horizontal="center"/>
    </xf>
    <xf numFmtId="0" fontId="24" fillId="0" borderId="21" xfId="0" applyFont="1" applyBorder="1" applyAlignment="1">
      <alignment horizontal="left"/>
    </xf>
    <xf numFmtId="176" fontId="62" fillId="0" borderId="14" xfId="6" applyNumberFormat="1" applyFont="1" applyFill="1" applyBorder="1" applyAlignment="1" applyProtection="1">
      <alignment vertical="center" wrapText="1"/>
      <protection locked="0"/>
    </xf>
    <xf numFmtId="44" fontId="45" fillId="0" borderId="14" xfId="38" applyFont="1" applyFill="1" applyBorder="1" applyAlignment="1">
      <alignment horizontal="center" vertical="center" wrapText="1"/>
    </xf>
    <xf numFmtId="166" fontId="60" fillId="0" borderId="14" xfId="32" applyNumberFormat="1" applyFont="1" applyFill="1" applyBorder="1" applyAlignment="1">
      <alignment vertical="center"/>
    </xf>
    <xf numFmtId="0" fontId="76" fillId="0" borderId="4" xfId="0" applyFont="1" applyBorder="1" applyAlignment="1">
      <alignment vertical="center"/>
    </xf>
    <xf numFmtId="0" fontId="156" fillId="0" borderId="4" xfId="0" applyFont="1" applyBorder="1" applyAlignment="1">
      <alignment horizontal="center" vertical="center"/>
    </xf>
    <xf numFmtId="0" fontId="160" fillId="0" borderId="4" xfId="0" applyFont="1" applyBorder="1" applyAlignment="1">
      <alignment horizontal="center" vertical="center" wrapText="1"/>
    </xf>
    <xf numFmtId="166" fontId="160" fillId="0" borderId="4" xfId="83" applyNumberFormat="1" applyFont="1" applyFill="1" applyBorder="1" applyAlignment="1">
      <alignment horizontal="center" vertical="center"/>
    </xf>
    <xf numFmtId="44" fontId="160" fillId="0" borderId="4" xfId="38" applyFont="1" applyFill="1" applyBorder="1" applyAlignment="1">
      <alignment horizontal="left" vertical="center" wrapText="1" indent="4"/>
    </xf>
    <xf numFmtId="0" fontId="160" fillId="0" borderId="4" xfId="82" quotePrefix="1" applyFont="1" applyBorder="1" applyAlignment="1">
      <alignment vertical="top" wrapText="1"/>
    </xf>
    <xf numFmtId="0" fontId="160" fillId="0" borderId="3" xfId="82" applyFont="1"/>
    <xf numFmtId="0" fontId="129" fillId="11" borderId="4" xfId="41" quotePrefix="1" applyFont="1" applyFill="1" applyBorder="1" applyAlignment="1">
      <alignment horizontal="left" vertical="center"/>
    </xf>
    <xf numFmtId="0" fontId="129" fillId="0" borderId="4" xfId="41" quotePrefix="1" applyFont="1" applyBorder="1" applyAlignment="1">
      <alignment horizontal="center" vertical="center"/>
    </xf>
    <xf numFmtId="0" fontId="160" fillId="0" borderId="4" xfId="20" applyFont="1" applyBorder="1" applyAlignment="1">
      <alignment vertical="center" wrapText="1"/>
    </xf>
    <xf numFmtId="0" fontId="130" fillId="12" borderId="4" xfId="0" applyFont="1" applyFill="1" applyBorder="1" applyAlignment="1">
      <alignment vertical="center"/>
    </xf>
    <xf numFmtId="0" fontId="130" fillId="12" borderId="4" xfId="20" applyFont="1" applyFill="1" applyBorder="1" applyAlignment="1">
      <alignment vertical="center" wrapText="1"/>
    </xf>
    <xf numFmtId="0" fontId="130" fillId="12" borderId="4" xfId="0" applyFont="1" applyFill="1" applyBorder="1" applyAlignment="1">
      <alignment horizontal="center" vertical="center" wrapText="1"/>
    </xf>
    <xf numFmtId="166" fontId="130" fillId="12" borderId="4" xfId="82" quotePrefix="1" applyNumberFormat="1" applyFont="1" applyFill="1" applyBorder="1" applyAlignment="1">
      <alignment vertical="top" wrapText="1"/>
    </xf>
    <xf numFmtId="0" fontId="130" fillId="0" borderId="0" xfId="0" applyFont="1" applyAlignment="1">
      <alignment vertical="center"/>
    </xf>
    <xf numFmtId="0" fontId="130" fillId="0" borderId="3" xfId="0" applyFont="1" applyBorder="1" applyAlignment="1">
      <alignment horizontal="center" vertical="center" wrapText="1"/>
    </xf>
    <xf numFmtId="0" fontId="130" fillId="0" borderId="0" xfId="0" applyFont="1"/>
    <xf numFmtId="165" fontId="31" fillId="30" borderId="3" xfId="6" applyNumberFormat="1" applyFont="1" applyFill="1" applyBorder="1" applyAlignment="1">
      <alignment horizontal="center" vertical="center" wrapText="1"/>
    </xf>
    <xf numFmtId="0" fontId="134" fillId="0" borderId="4" xfId="0" applyFont="1" applyBorder="1" applyAlignment="1">
      <alignment horizontal="left" vertical="center"/>
    </xf>
    <xf numFmtId="165" fontId="56" fillId="0" borderId="4" xfId="6" applyNumberFormat="1" applyFont="1" applyFill="1" applyBorder="1" applyAlignment="1">
      <alignment horizontal="center" vertical="center" wrapText="1"/>
    </xf>
    <xf numFmtId="9" fontId="57" fillId="0" borderId="4" xfId="9" applyFont="1" applyFill="1" applyBorder="1" applyAlignment="1">
      <alignment horizontal="center" vertical="center" wrapText="1"/>
    </xf>
    <xf numFmtId="165" fontId="57" fillId="0" borderId="4" xfId="6" applyNumberFormat="1" applyFont="1" applyFill="1" applyBorder="1" applyAlignment="1">
      <alignment horizontal="center" vertical="center" wrapText="1"/>
    </xf>
    <xf numFmtId="165" fontId="57" fillId="0" borderId="3" xfId="6" applyNumberFormat="1" applyFont="1" applyFill="1" applyBorder="1" applyAlignment="1">
      <alignment horizontal="center" vertical="center" wrapText="1"/>
    </xf>
    <xf numFmtId="14" fontId="57" fillId="0" borderId="4" xfId="6" applyNumberFormat="1" applyFont="1" applyFill="1" applyBorder="1" applyAlignment="1">
      <alignment horizontal="center" vertical="center" wrapText="1"/>
    </xf>
    <xf numFmtId="9" fontId="57" fillId="0" borderId="4" xfId="84" applyFont="1" applyFill="1" applyBorder="1" applyAlignment="1">
      <alignment horizontal="center" vertical="center" wrapText="1"/>
    </xf>
    <xf numFmtId="165" fontId="57" fillId="0" borderId="4" xfId="6" applyNumberFormat="1" applyFont="1" applyFill="1" applyBorder="1" applyAlignment="1">
      <alignment horizontal="left" vertical="center" wrapText="1"/>
    </xf>
    <xf numFmtId="165" fontId="57" fillId="0" borderId="12" xfId="6" applyNumberFormat="1" applyFont="1" applyFill="1" applyBorder="1" applyAlignment="1">
      <alignment horizontal="center" vertical="center" wrapText="1"/>
    </xf>
    <xf numFmtId="0" fontId="66" fillId="0" borderId="4" xfId="34" applyFont="1" applyBorder="1" applyAlignment="1">
      <alignment horizontal="center" vertical="center" wrapText="1"/>
    </xf>
    <xf numFmtId="0" fontId="66" fillId="0" borderId="4" xfId="0" applyFont="1" applyBorder="1" applyAlignment="1">
      <alignment horizontal="left" vertical="center" wrapText="1"/>
    </xf>
    <xf numFmtId="0" fontId="66" fillId="0" borderId="4" xfId="34" applyFont="1" applyBorder="1" applyAlignment="1">
      <alignment vertical="center" wrapText="1"/>
    </xf>
    <xf numFmtId="43" fontId="66" fillId="0" borderId="4" xfId="32" applyFont="1" applyFill="1" applyBorder="1" applyAlignment="1">
      <alignment horizontal="center" vertical="center" wrapText="1"/>
    </xf>
    <xf numFmtId="0" fontId="156" fillId="0" borderId="4" xfId="0" applyFont="1" applyBorder="1" applyAlignment="1">
      <alignment horizontal="left" vertical="center" wrapText="1"/>
    </xf>
    <xf numFmtId="0" fontId="155" fillId="4" borderId="4" xfId="0" applyFont="1" applyFill="1" applyBorder="1" applyAlignment="1">
      <alignment horizontal="center" vertical="center" wrapText="1"/>
    </xf>
    <xf numFmtId="166" fontId="156" fillId="4" borderId="4" xfId="83" applyNumberFormat="1" applyFont="1" applyFill="1" applyBorder="1" applyAlignment="1">
      <alignment vertical="center" wrapText="1"/>
    </xf>
    <xf numFmtId="166" fontId="156" fillId="4" borderId="4" xfId="83" applyNumberFormat="1" applyFont="1" applyFill="1" applyBorder="1" applyAlignment="1">
      <alignment horizontal="center" vertical="center" wrapText="1"/>
    </xf>
    <xf numFmtId="0" fontId="130" fillId="0" borderId="5" xfId="82" applyFont="1" applyBorder="1" applyAlignment="1">
      <alignment horizontal="left" vertical="center"/>
    </xf>
    <xf numFmtId="165" fontId="130" fillId="0" borderId="6" xfId="82" applyNumberFormat="1" applyFont="1" applyBorder="1" applyAlignment="1">
      <alignment vertical="center" wrapText="1"/>
    </xf>
    <xf numFmtId="0" fontId="129" fillId="0" borderId="6" xfId="82" applyFont="1" applyBorder="1" applyAlignment="1">
      <alignment wrapText="1"/>
    </xf>
    <xf numFmtId="0" fontId="129" fillId="0" borderId="7" xfId="82" applyFont="1" applyBorder="1" applyAlignment="1">
      <alignment wrapText="1"/>
    </xf>
    <xf numFmtId="165" fontId="130" fillId="0" borderId="11" xfId="82" applyNumberFormat="1" applyFont="1" applyBorder="1" applyAlignment="1">
      <alignment vertical="center" wrapText="1"/>
    </xf>
    <xf numFmtId="0" fontId="129" fillId="0" borderId="11" xfId="82" applyFont="1" applyBorder="1" applyAlignment="1">
      <alignment wrapText="1"/>
    </xf>
    <xf numFmtId="0" fontId="129" fillId="0" borderId="17" xfId="82" applyFont="1" applyBorder="1" applyAlignment="1">
      <alignment wrapText="1"/>
    </xf>
    <xf numFmtId="0" fontId="129" fillId="0" borderId="20" xfId="82" applyFont="1" applyBorder="1" applyAlignment="1">
      <alignment wrapText="1"/>
    </xf>
    <xf numFmtId="165" fontId="155" fillId="12" borderId="4" xfId="0" applyNumberFormat="1" applyFont="1" applyFill="1" applyBorder="1" applyAlignment="1">
      <alignment horizontal="center" vertical="center" wrapText="1"/>
    </xf>
    <xf numFmtId="0" fontId="129" fillId="0" borderId="16" xfId="82" quotePrefix="1" applyFont="1" applyBorder="1" applyAlignment="1">
      <alignment vertical="top" wrapText="1"/>
    </xf>
    <xf numFmtId="165" fontId="156" fillId="0" borderId="4" xfId="32" applyNumberFormat="1" applyFont="1" applyFill="1" applyBorder="1" applyAlignment="1">
      <alignment horizontal="center" vertical="center" wrapText="1"/>
    </xf>
    <xf numFmtId="166" fontId="156" fillId="0" borderId="4" xfId="83" applyNumberFormat="1" applyFont="1" applyFill="1" applyBorder="1" applyAlignment="1">
      <alignment vertical="center" wrapText="1"/>
    </xf>
    <xf numFmtId="0" fontId="156" fillId="0" borderId="4" xfId="82" applyFont="1" applyBorder="1" applyAlignment="1">
      <alignment wrapText="1"/>
    </xf>
    <xf numFmtId="0" fontId="156" fillId="0" borderId="4" xfId="0" applyFont="1" applyBorder="1" applyAlignment="1">
      <alignment vertical="center" wrapText="1"/>
    </xf>
    <xf numFmtId="0" fontId="156" fillId="0" borderId="4" xfId="0" applyFont="1" applyBorder="1" applyAlignment="1">
      <alignment horizontal="left" wrapText="1"/>
    </xf>
    <xf numFmtId="165" fontId="156" fillId="0" borderId="4" xfId="83" applyNumberFormat="1" applyFont="1" applyFill="1" applyBorder="1" applyAlignment="1">
      <alignment vertical="center" wrapText="1"/>
    </xf>
    <xf numFmtId="166" fontId="156" fillId="0" borderId="4" xfId="83" applyNumberFormat="1" applyFont="1" applyFill="1" applyBorder="1" applyAlignment="1">
      <alignment wrapText="1"/>
    </xf>
    <xf numFmtId="166" fontId="129" fillId="0" borderId="3" xfId="82" applyNumberFormat="1" applyFont="1" applyAlignment="1">
      <alignment wrapText="1"/>
    </xf>
    <xf numFmtId="165" fontId="129" fillId="4" borderId="4" xfId="82" applyNumberFormat="1" applyFont="1" applyFill="1" applyBorder="1" applyAlignment="1">
      <alignment horizontal="center" vertical="center" wrapText="1"/>
    </xf>
    <xf numFmtId="0" fontId="129" fillId="4" borderId="4" xfId="82" applyFont="1" applyFill="1" applyBorder="1" applyAlignment="1">
      <alignment wrapText="1"/>
    </xf>
    <xf numFmtId="166" fontId="130" fillId="4" borderId="4" xfId="82" applyNumberFormat="1" applyFont="1" applyFill="1" applyBorder="1" applyAlignment="1">
      <alignment wrapText="1"/>
    </xf>
    <xf numFmtId="0" fontId="129" fillId="4" borderId="3" xfId="82" applyFont="1" applyFill="1" applyAlignment="1">
      <alignment wrapText="1"/>
    </xf>
    <xf numFmtId="165" fontId="129" fillId="4" borderId="4" xfId="82" applyNumberFormat="1" applyFont="1" applyFill="1" applyBorder="1" applyAlignment="1">
      <alignment vertical="center" wrapText="1"/>
    </xf>
    <xf numFmtId="0" fontId="130" fillId="4" borderId="4" xfId="82" applyFont="1" applyFill="1" applyBorder="1" applyAlignment="1">
      <alignment wrapText="1"/>
    </xf>
    <xf numFmtId="165" fontId="130" fillId="4" borderId="4" xfId="82" applyNumberFormat="1" applyFont="1" applyFill="1" applyBorder="1" applyAlignment="1">
      <alignment horizontal="center" vertical="center" wrapText="1"/>
    </xf>
    <xf numFmtId="0" fontId="129" fillId="0" borderId="3" xfId="82" applyFont="1" applyAlignment="1">
      <alignment horizontal="center" vertical="center" wrapText="1"/>
    </xf>
    <xf numFmtId="0" fontId="130" fillId="0" borderId="3" xfId="82" applyFont="1" applyAlignment="1">
      <alignment vertical="center" wrapText="1"/>
    </xf>
    <xf numFmtId="0" fontId="129" fillId="0" borderId="3" xfId="82" applyFont="1" applyAlignment="1">
      <alignment vertical="center" wrapText="1"/>
    </xf>
    <xf numFmtId="0" fontId="129" fillId="0" borderId="3" xfId="82" applyFont="1" applyAlignment="1">
      <alignment horizontal="center" wrapText="1"/>
    </xf>
    <xf numFmtId="165" fontId="129" fillId="0" borderId="3" xfId="82" applyNumberFormat="1" applyFont="1" applyAlignment="1">
      <alignment wrapText="1"/>
    </xf>
    <xf numFmtId="0" fontId="105" fillId="0" borderId="4" xfId="0" applyFont="1" applyBorder="1" applyAlignment="1">
      <alignment vertical="center"/>
    </xf>
    <xf numFmtId="0" fontId="23" fillId="0" borderId="3" xfId="87" applyFont="1" applyAlignment="1">
      <alignment horizontal="center" vertical="center" wrapText="1"/>
    </xf>
    <xf numFmtId="0" fontId="25" fillId="0" borderId="3" xfId="87" applyFont="1"/>
    <xf numFmtId="0" fontId="25" fillId="0" borderId="15" xfId="87" applyFont="1" applyBorder="1" applyAlignment="1">
      <alignment horizontal="center" vertical="center" wrapText="1"/>
    </xf>
    <xf numFmtId="0" fontId="27" fillId="0" borderId="5" xfId="87" applyFont="1" applyBorder="1" applyAlignment="1">
      <alignment vertical="center" wrapText="1"/>
    </xf>
    <xf numFmtId="0" fontId="27" fillId="0" borderId="6" xfId="87" applyFont="1" applyBorder="1" applyAlignment="1">
      <alignment vertical="center" wrapText="1"/>
    </xf>
    <xf numFmtId="0" fontId="25" fillId="0" borderId="6" xfId="87" applyFont="1" applyBorder="1"/>
    <xf numFmtId="0" fontId="25" fillId="0" borderId="7" xfId="87" applyFont="1" applyBorder="1"/>
    <xf numFmtId="0" fontId="117" fillId="0" borderId="14" xfId="87" applyFont="1" applyBorder="1" applyAlignment="1">
      <alignment horizontal="center" vertical="center" wrapText="1"/>
    </xf>
    <xf numFmtId="0" fontId="27" fillId="0" borderId="10" xfId="87" applyFont="1" applyBorder="1" applyAlignment="1">
      <alignment vertical="center" wrapText="1"/>
    </xf>
    <xf numFmtId="0" fontId="27" fillId="0" borderId="11" xfId="87" applyFont="1" applyBorder="1" applyAlignment="1">
      <alignment vertical="center" wrapText="1"/>
    </xf>
    <xf numFmtId="0" fontId="25" fillId="0" borderId="11" xfId="87" applyFont="1" applyBorder="1"/>
    <xf numFmtId="0" fontId="25" fillId="0" borderId="17" xfId="87" applyFont="1" applyBorder="1"/>
    <xf numFmtId="0" fontId="25" fillId="0" borderId="20" xfId="87" applyFont="1" applyBorder="1"/>
    <xf numFmtId="0" fontId="27" fillId="12" borderId="4" xfId="87" applyFont="1" applyFill="1" applyBorder="1" applyAlignment="1">
      <alignment horizontal="center" vertical="center" wrapText="1"/>
    </xf>
    <xf numFmtId="0" fontId="192" fillId="12" borderId="4" xfId="15" applyFont="1" applyFill="1" applyBorder="1" applyAlignment="1">
      <alignment horizontal="center" vertical="center" wrapText="1"/>
    </xf>
    <xf numFmtId="166" fontId="192" fillId="12" borderId="4" xfId="89" applyNumberFormat="1" applyFont="1" applyFill="1" applyBorder="1" applyAlignment="1">
      <alignment horizontal="center" vertical="center" wrapText="1"/>
    </xf>
    <xf numFmtId="166" fontId="192" fillId="12" borderId="4" xfId="89" applyNumberFormat="1" applyFont="1" applyFill="1" applyBorder="1" applyAlignment="1">
      <alignment horizontal="center" vertical="center"/>
    </xf>
    <xf numFmtId="166" fontId="23" fillId="12" borderId="4" xfId="88" applyNumberFormat="1" applyFont="1" applyFill="1" applyBorder="1" applyAlignment="1">
      <alignment horizontal="center" vertical="center" wrapText="1"/>
    </xf>
    <xf numFmtId="166" fontId="27" fillId="12" borderId="4" xfId="87" quotePrefix="1" applyNumberFormat="1" applyFont="1" applyFill="1" applyBorder="1" applyAlignment="1">
      <alignment horizontal="center" vertical="center" wrapText="1"/>
    </xf>
    <xf numFmtId="0" fontId="44" fillId="0" borderId="4" xfId="15" applyFont="1" applyBorder="1" applyAlignment="1">
      <alignment horizontal="center" vertical="center"/>
    </xf>
    <xf numFmtId="0" fontId="44" fillId="0" borderId="4" xfId="15" applyFont="1" applyBorder="1" applyAlignment="1">
      <alignment horizontal="left" vertical="center" wrapText="1"/>
    </xf>
    <xf numFmtId="0" fontId="24" fillId="0" borderId="4" xfId="87" applyFont="1" applyBorder="1" applyAlignment="1">
      <alignment vertical="center"/>
    </xf>
    <xf numFmtId="3" fontId="44" fillId="0" borderId="4" xfId="15" applyNumberFormat="1" applyFont="1" applyBorder="1" applyAlignment="1">
      <alignment horizontal="center" vertical="center"/>
    </xf>
    <xf numFmtId="166" fontId="44" fillId="0" borderId="4" xfId="89" applyNumberFormat="1" applyFont="1" applyFill="1" applyBorder="1" applyAlignment="1">
      <alignment horizontal="center" vertical="center" wrapText="1"/>
    </xf>
    <xf numFmtId="0" fontId="24" fillId="0" borderId="4" xfId="87" quotePrefix="1" applyFont="1" applyBorder="1" applyAlignment="1">
      <alignment horizontal="left" vertical="center" wrapText="1"/>
    </xf>
    <xf numFmtId="0" fontId="24" fillId="0" borderId="3" xfId="87" applyFont="1" applyAlignment="1">
      <alignment vertical="center"/>
    </xf>
    <xf numFmtId="0" fontId="25" fillId="4" borderId="4" xfId="87" applyFont="1" applyFill="1" applyBorder="1" applyAlignment="1">
      <alignment horizontal="center" vertical="center" wrapText="1"/>
    </xf>
    <xf numFmtId="0" fontId="27" fillId="4" borderId="4" xfId="87" applyFont="1" applyFill="1" applyBorder="1" applyAlignment="1">
      <alignment vertical="center" wrapText="1"/>
    </xf>
    <xf numFmtId="0" fontId="25" fillId="4" borderId="4" xfId="87" applyFont="1" applyFill="1" applyBorder="1"/>
    <xf numFmtId="0" fontId="27" fillId="4" borderId="4" xfId="87" applyFont="1" applyFill="1" applyBorder="1"/>
    <xf numFmtId="0" fontId="25" fillId="4" borderId="3" xfId="87" applyFont="1" applyFill="1"/>
    <xf numFmtId="0" fontId="128" fillId="0" borderId="3" xfId="87" applyFont="1" applyAlignment="1">
      <alignment horizontal="left" vertical="center"/>
    </xf>
    <xf numFmtId="0" fontId="27" fillId="0" borderId="3" xfId="15" applyFont="1" applyAlignment="1">
      <alignment horizontal="center" vertical="center"/>
    </xf>
    <xf numFmtId="0" fontId="25" fillId="0" borderId="3" xfId="87" applyFont="1" applyAlignment="1">
      <alignment horizontal="center"/>
    </xf>
    <xf numFmtId="0" fontId="27" fillId="0" borderId="3" xfId="87" applyFont="1" applyAlignment="1">
      <alignment wrapText="1"/>
    </xf>
    <xf numFmtId="0" fontId="27" fillId="0" borderId="5" xfId="87" applyFont="1" applyBorder="1" applyAlignment="1">
      <alignment vertical="center"/>
    </xf>
    <xf numFmtId="0" fontId="128" fillId="4" borderId="3" xfId="82" applyFont="1" applyFill="1" applyAlignment="1">
      <alignment horizontal="center" vertical="center"/>
    </xf>
    <xf numFmtId="0" fontId="128" fillId="0" borderId="3" xfId="82" applyFont="1" applyAlignment="1">
      <alignment vertical="center"/>
    </xf>
    <xf numFmtId="0" fontId="128" fillId="0" borderId="3" xfId="82" applyFont="1" applyAlignment="1">
      <alignment horizontal="center" vertical="center"/>
    </xf>
    <xf numFmtId="0" fontId="128" fillId="0" borderId="6" xfId="82" applyFont="1" applyBorder="1" applyAlignment="1">
      <alignment vertical="center"/>
    </xf>
    <xf numFmtId="0" fontId="128" fillId="0" borderId="6" xfId="82" applyFont="1" applyBorder="1" applyAlignment="1">
      <alignment horizontal="center" vertical="center"/>
    </xf>
    <xf numFmtId="0" fontId="128" fillId="0" borderId="7" xfId="82" applyFont="1" applyBorder="1" applyAlignment="1">
      <alignment vertical="center"/>
    </xf>
    <xf numFmtId="0" fontId="128" fillId="0" borderId="11" xfId="82" applyFont="1" applyBorder="1" applyAlignment="1">
      <alignment vertical="center"/>
    </xf>
    <xf numFmtId="0" fontId="128" fillId="0" borderId="11" xfId="82" applyFont="1" applyBorder="1" applyAlignment="1">
      <alignment horizontal="center" vertical="center"/>
    </xf>
    <xf numFmtId="0" fontId="128" fillId="0" borderId="17" xfId="82" applyFont="1" applyBorder="1" applyAlignment="1">
      <alignment vertical="center"/>
    </xf>
    <xf numFmtId="0" fontId="128" fillId="0" borderId="20" xfId="82" applyFont="1" applyBorder="1" applyAlignment="1">
      <alignment vertical="center"/>
    </xf>
    <xf numFmtId="0" fontId="20" fillId="0" borderId="3" xfId="82" applyFont="1" applyAlignment="1">
      <alignment vertical="center"/>
    </xf>
    <xf numFmtId="44" fontId="128" fillId="0" borderId="3" xfId="82" applyNumberFormat="1" applyFont="1" applyAlignment="1">
      <alignment vertical="center"/>
    </xf>
    <xf numFmtId="0" fontId="128" fillId="0" borderId="4" xfId="0" applyFont="1" applyBorder="1" applyAlignment="1">
      <alignment vertical="center" wrapText="1"/>
    </xf>
    <xf numFmtId="43" fontId="62" fillId="0" borderId="3" xfId="14" applyFont="1" applyFill="1" applyBorder="1" applyAlignment="1" applyProtection="1">
      <alignment horizontal="right" vertical="center" wrapText="1"/>
      <protection locked="0"/>
    </xf>
    <xf numFmtId="166" fontId="62" fillId="0" borderId="15" xfId="14" applyNumberFormat="1" applyFont="1" applyFill="1" applyBorder="1" applyAlignment="1" applyProtection="1">
      <alignment horizontal="right" vertical="center" wrapText="1"/>
      <protection locked="0"/>
    </xf>
    <xf numFmtId="168" fontId="22" fillId="0" borderId="4" xfId="2" applyFont="1" applyFill="1" applyBorder="1" applyAlignment="1">
      <alignment horizontal="right" vertical="center"/>
    </xf>
    <xf numFmtId="9" fontId="62" fillId="0" borderId="15" xfId="84" applyFont="1" applyFill="1" applyBorder="1" applyAlignment="1">
      <alignment vertical="center"/>
    </xf>
    <xf numFmtId="0" fontId="20" fillId="0" borderId="3" xfId="82" applyFont="1" applyAlignment="1">
      <alignment horizontal="left" vertical="center" wrapText="1"/>
    </xf>
    <xf numFmtId="0" fontId="20" fillId="0" borderId="3" xfId="0" applyFont="1" applyBorder="1" applyAlignment="1">
      <alignment horizontal="center" vertical="center"/>
    </xf>
    <xf numFmtId="0" fontId="20" fillId="0" borderId="0" xfId="0" applyFont="1" applyAlignment="1">
      <alignment vertical="center"/>
    </xf>
    <xf numFmtId="0" fontId="107" fillId="12" borderId="15" xfId="0" applyFont="1" applyFill="1" applyBorder="1" applyAlignment="1">
      <alignment horizontal="center" vertical="center" wrapText="1"/>
    </xf>
    <xf numFmtId="0" fontId="20" fillId="12" borderId="15" xfId="0" applyFont="1" applyFill="1" applyBorder="1" applyAlignment="1">
      <alignment vertical="center"/>
    </xf>
    <xf numFmtId="0" fontId="20" fillId="12" borderId="15" xfId="20" applyFont="1" applyFill="1" applyBorder="1" applyAlignment="1">
      <alignment vertical="center" wrapText="1"/>
    </xf>
    <xf numFmtId="0" fontId="20" fillId="12" borderId="15" xfId="0" applyFont="1" applyFill="1" applyBorder="1" applyAlignment="1">
      <alignment horizontal="center" vertical="center" wrapText="1"/>
    </xf>
    <xf numFmtId="166" fontId="107" fillId="12" borderId="15" xfId="83" applyNumberFormat="1" applyFont="1" applyFill="1" applyBorder="1" applyAlignment="1">
      <alignment horizontal="center" vertical="center"/>
    </xf>
    <xf numFmtId="166" fontId="20" fillId="12" borderId="15" xfId="70" applyNumberFormat="1" applyFont="1" applyFill="1" applyBorder="1" applyAlignment="1">
      <alignment horizontal="center" vertical="center" wrapText="1"/>
    </xf>
    <xf numFmtId="166" fontId="107" fillId="12" borderId="15" xfId="83" applyNumberFormat="1" applyFont="1" applyFill="1" applyBorder="1" applyAlignment="1">
      <alignment horizontal="center" vertical="center" wrapText="1"/>
    </xf>
    <xf numFmtId="166" fontId="20" fillId="12" borderId="15" xfId="82" quotePrefix="1" applyNumberFormat="1" applyFont="1" applyFill="1" applyBorder="1" applyAlignment="1">
      <alignment horizontal="center" vertical="center" wrapText="1"/>
    </xf>
    <xf numFmtId="0" fontId="20" fillId="4" borderId="14" xfId="82" applyFont="1" applyFill="1" applyBorder="1" applyAlignment="1">
      <alignment horizontal="center" vertical="center" wrapText="1"/>
    </xf>
    <xf numFmtId="0" fontId="128" fillId="4" borderId="14" xfId="82" applyFont="1" applyFill="1" applyBorder="1" applyAlignment="1">
      <alignment horizontal="center" vertical="center"/>
    </xf>
    <xf numFmtId="0" fontId="20" fillId="4" borderId="14" xfId="82" applyFont="1" applyFill="1" applyBorder="1" applyAlignment="1">
      <alignment horizontal="center" vertical="center"/>
    </xf>
    <xf numFmtId="0" fontId="159" fillId="0" borderId="4" xfId="0" applyFont="1" applyBorder="1" applyAlignment="1">
      <alignment horizontal="left" vertical="center" wrapText="1"/>
    </xf>
    <xf numFmtId="188" fontId="129" fillId="0" borderId="4" xfId="86" applyFont="1" applyBorder="1" applyAlignment="1">
      <alignment vertical="center" wrapText="1"/>
    </xf>
    <xf numFmtId="0" fontId="156" fillId="0" borderId="4" xfId="36" applyFont="1" applyBorder="1" applyAlignment="1">
      <alignment horizontal="center" vertical="center" wrapText="1"/>
    </xf>
    <xf numFmtId="0" fontId="161" fillId="0" borderId="4" xfId="0" applyFont="1" applyBorder="1" applyAlignment="1">
      <alignment horizontal="center" vertical="center" wrapText="1"/>
    </xf>
    <xf numFmtId="3" fontId="161" fillId="0" borderId="4" xfId="0" applyNumberFormat="1" applyFont="1" applyBorder="1" applyAlignment="1">
      <alignment horizontal="center" vertical="center" wrapText="1"/>
    </xf>
    <xf numFmtId="43" fontId="160" fillId="0" borderId="4" xfId="6" applyFont="1" applyFill="1" applyBorder="1" applyAlignment="1">
      <alignment horizontal="center" vertical="center" wrapText="1"/>
    </xf>
    <xf numFmtId="0" fontId="160" fillId="0" borderId="3" xfId="82" applyFont="1" applyAlignment="1">
      <alignment vertical="center" wrapText="1"/>
    </xf>
    <xf numFmtId="180" fontId="160" fillId="0" borderId="4" xfId="20" applyNumberFormat="1" applyFont="1" applyBorder="1" applyAlignment="1">
      <alignment horizontal="center" vertical="center" wrapText="1"/>
    </xf>
    <xf numFmtId="3" fontId="78" fillId="0" borderId="14" xfId="0" applyNumberFormat="1" applyFont="1" applyBorder="1"/>
    <xf numFmtId="166" fontId="57" fillId="0" borderId="4" xfId="6" applyNumberFormat="1" applyFont="1" applyFill="1" applyBorder="1" applyAlignment="1">
      <alignment horizontal="center" vertical="center" wrapText="1"/>
    </xf>
    <xf numFmtId="0" fontId="84" fillId="0" borderId="31" xfId="0" applyFont="1" applyBorder="1" applyAlignment="1" applyProtection="1">
      <alignment horizontal="center" vertical="center"/>
      <protection locked="0"/>
    </xf>
    <xf numFmtId="4" fontId="84" fillId="0" borderId="31" xfId="0" applyNumberFormat="1" applyFont="1" applyBorder="1" applyAlignment="1" applyProtection="1">
      <alignment vertical="center" wrapText="1"/>
      <protection locked="0"/>
    </xf>
    <xf numFmtId="188" fontId="193" fillId="0" borderId="4" xfId="86" applyFont="1" applyBorder="1" applyAlignment="1">
      <alignment horizontal="center" vertical="center"/>
    </xf>
    <xf numFmtId="1" fontId="143" fillId="0" borderId="4" xfId="0" applyNumberFormat="1" applyFont="1" applyBorder="1" applyAlignment="1">
      <alignment horizontal="center" vertical="center" wrapText="1"/>
    </xf>
    <xf numFmtId="43" fontId="143" fillId="0" borderId="4" xfId="6" applyFont="1" applyFill="1" applyBorder="1" applyAlignment="1">
      <alignment horizontal="center" vertical="center" wrapText="1"/>
    </xf>
    <xf numFmtId="166" fontId="143" fillId="0" borderId="4" xfId="6" applyNumberFormat="1" applyFont="1" applyFill="1" applyBorder="1" applyAlignment="1">
      <alignment horizontal="right" vertical="center" wrapText="1"/>
    </xf>
    <xf numFmtId="166" fontId="143" fillId="0" borderId="4" xfId="6" applyNumberFormat="1" applyFont="1" applyFill="1" applyBorder="1" applyAlignment="1">
      <alignment horizontal="center" vertical="center" wrapText="1"/>
    </xf>
    <xf numFmtId="0" fontId="84" fillId="0" borderId="50" xfId="0" applyFont="1" applyBorder="1" applyAlignment="1" applyProtection="1">
      <alignment horizontal="center" vertical="center"/>
      <protection locked="0"/>
    </xf>
    <xf numFmtId="4" fontId="84" fillId="0" borderId="50" xfId="0" applyNumberFormat="1" applyFont="1" applyBorder="1" applyAlignment="1" applyProtection="1">
      <alignment vertical="center" wrapText="1"/>
      <protection locked="0"/>
    </xf>
    <xf numFmtId="0" fontId="143" fillId="0" borderId="4" xfId="82" quotePrefix="1" applyFont="1" applyBorder="1" applyAlignment="1">
      <alignment vertical="center" wrapText="1"/>
    </xf>
    <xf numFmtId="43" fontId="62" fillId="0" borderId="50" xfId="45" applyFont="1" applyFill="1" applyBorder="1" applyAlignment="1" applyProtection="1">
      <alignment vertical="center" wrapText="1"/>
      <protection locked="0"/>
    </xf>
    <xf numFmtId="0" fontId="133" fillId="0" borderId="4" xfId="0" applyFont="1" applyBorder="1" applyAlignment="1">
      <alignment horizontal="center" vertical="center"/>
    </xf>
    <xf numFmtId="180" fontId="178" fillId="0" borderId="4" xfId="20" applyNumberFormat="1" applyFont="1" applyBorder="1" applyAlignment="1">
      <alignment vertical="center" wrapText="1"/>
    </xf>
    <xf numFmtId="0" fontId="143" fillId="0" borderId="4" xfId="82" quotePrefix="1" applyFont="1" applyBorder="1" applyAlignment="1">
      <alignment horizontal="center" vertical="center" wrapText="1"/>
    </xf>
    <xf numFmtId="44" fontId="143" fillId="0" borderId="4" xfId="38" applyFont="1" applyFill="1" applyBorder="1" applyAlignment="1">
      <alignment horizontal="center" vertical="center" wrapText="1"/>
    </xf>
    <xf numFmtId="166" fontId="20" fillId="4" borderId="4" xfId="82" quotePrefix="1" applyNumberFormat="1" applyFont="1" applyFill="1" applyBorder="1" applyAlignment="1">
      <alignment vertical="center" wrapText="1"/>
    </xf>
    <xf numFmtId="169" fontId="31" fillId="0" borderId="4" xfId="6" applyNumberFormat="1" applyFont="1" applyFill="1" applyBorder="1" applyAlignment="1">
      <alignment horizontal="center" vertical="center" wrapText="1"/>
    </xf>
    <xf numFmtId="166" fontId="107" fillId="0" borderId="14" xfId="0" applyNumberFormat="1" applyFont="1" applyBorder="1" applyAlignment="1">
      <alignment horizontal="left" vertical="center" wrapText="1"/>
    </xf>
    <xf numFmtId="166" fontId="51" fillId="0" borderId="4" xfId="0" applyNumberFormat="1" applyFont="1" applyBorder="1" applyAlignment="1">
      <alignment horizontal="left" vertical="center" wrapText="1"/>
    </xf>
    <xf numFmtId="0" fontId="44" fillId="0" borderId="4" xfId="0" applyFont="1" applyBorder="1" applyAlignment="1">
      <alignment vertical="center" wrapText="1"/>
    </xf>
    <xf numFmtId="0" fontId="104" fillId="0" borderId="4" xfId="0" applyFont="1" applyBorder="1" applyAlignment="1">
      <alignment horizontal="left" vertical="center"/>
    </xf>
    <xf numFmtId="0" fontId="60" fillId="0" borderId="4" xfId="0" applyFont="1" applyBorder="1" applyAlignment="1">
      <alignment horizontal="left" vertical="center" wrapText="1"/>
    </xf>
    <xf numFmtId="0" fontId="78" fillId="0" borderId="15" xfId="0" applyFont="1" applyBorder="1"/>
    <xf numFmtId="0" fontId="44" fillId="0" borderId="15" xfId="0" applyFont="1" applyBorder="1" applyAlignment="1">
      <alignment horizontal="left" vertical="center" wrapText="1"/>
    </xf>
    <xf numFmtId="14" fontId="50" fillId="0" borderId="15" xfId="0" applyNumberFormat="1" applyFont="1" applyBorder="1" applyAlignment="1">
      <alignment horizontal="left" vertical="center" wrapText="1"/>
    </xf>
    <xf numFmtId="167" fontId="50" fillId="0" borderId="15" xfId="0" applyNumberFormat="1" applyFont="1" applyBorder="1" applyAlignment="1">
      <alignment horizontal="left" vertical="center" wrapText="1"/>
    </xf>
    <xf numFmtId="169" fontId="50" fillId="0" borderId="15" xfId="0" applyNumberFormat="1" applyFont="1" applyBorder="1" applyAlignment="1">
      <alignment horizontal="left" vertical="center" wrapText="1"/>
    </xf>
    <xf numFmtId="0" fontId="109" fillId="0" borderId="4" xfId="0" applyFont="1" applyBorder="1" applyAlignment="1">
      <alignment horizontal="left" vertical="center"/>
    </xf>
    <xf numFmtId="3" fontId="44" fillId="0" borderId="4" xfId="0" applyNumberFormat="1" applyFont="1" applyBorder="1"/>
    <xf numFmtId="0" fontId="114" fillId="0" borderId="0" xfId="0" applyFont="1"/>
    <xf numFmtId="3" fontId="44" fillId="0" borderId="4" xfId="0" applyNumberFormat="1" applyFont="1" applyBorder="1" applyAlignment="1">
      <alignment vertical="center"/>
    </xf>
    <xf numFmtId="0" fontId="44" fillId="0" borderId="4" xfId="0" applyFont="1" applyBorder="1" applyAlignment="1">
      <alignment vertical="center"/>
    </xf>
    <xf numFmtId="0" fontId="109" fillId="0" borderId="4" xfId="0" applyFont="1" applyBorder="1"/>
    <xf numFmtId="0" fontId="44" fillId="0" borderId="4" xfId="0" applyFont="1" applyBorder="1"/>
    <xf numFmtId="0" fontId="109" fillId="0" borderId="14" xfId="0" applyFont="1" applyBorder="1"/>
    <xf numFmtId="0" fontId="62" fillId="0" borderId="8" xfId="36" applyFont="1" applyBorder="1" applyAlignment="1">
      <alignment horizontal="center" vertical="center" wrapText="1"/>
    </xf>
    <xf numFmtId="14" fontId="50" fillId="0" borderId="14" xfId="0" quotePrefix="1" applyNumberFormat="1" applyFont="1" applyBorder="1" applyAlignment="1">
      <alignment horizontal="left" vertical="center" wrapText="1"/>
    </xf>
    <xf numFmtId="0" fontId="62" fillId="0" borderId="4" xfId="36" applyFont="1" applyBorder="1" applyAlignment="1">
      <alignment horizontal="left" vertical="center" wrapText="1"/>
    </xf>
    <xf numFmtId="174" fontId="50" fillId="0" borderId="4" xfId="0" applyNumberFormat="1" applyFont="1" applyBorder="1" applyAlignment="1">
      <alignment horizontal="left" vertical="center" wrapText="1"/>
    </xf>
    <xf numFmtId="0" fontId="60" fillId="0" borderId="4" xfId="0" applyFont="1" applyBorder="1" applyAlignment="1">
      <alignment vertical="center"/>
    </xf>
    <xf numFmtId="0" fontId="62" fillId="0" borderId="15" xfId="36" applyFont="1" applyBorder="1" applyAlignment="1">
      <alignment horizontal="left" vertical="center" wrapText="1"/>
    </xf>
    <xf numFmtId="0" fontId="60" fillId="0" borderId="15" xfId="0" applyFont="1" applyBorder="1" applyAlignment="1">
      <alignment horizontal="center" vertical="center" wrapText="1"/>
    </xf>
    <xf numFmtId="4" fontId="62" fillId="0" borderId="15" xfId="33" applyNumberFormat="1" applyFont="1" applyBorder="1" applyAlignment="1">
      <alignment horizontal="center" vertical="center"/>
    </xf>
    <xf numFmtId="0" fontId="62" fillId="0" borderId="4" xfId="1" applyFont="1" applyBorder="1" applyAlignment="1">
      <alignment horizontal="center" vertical="center" wrapText="1"/>
    </xf>
    <xf numFmtId="4" fontId="62" fillId="0" borderId="4" xfId="33" applyNumberFormat="1" applyFont="1" applyBorder="1" applyAlignment="1">
      <alignment vertical="center"/>
    </xf>
    <xf numFmtId="0" fontId="60" fillId="0" borderId="4" xfId="0" applyFont="1" applyBorder="1" applyAlignment="1">
      <alignment horizontal="center" vertical="center" wrapText="1"/>
    </xf>
    <xf numFmtId="167" fontId="50" fillId="0" borderId="16" xfId="0" applyNumberFormat="1" applyFont="1" applyBorder="1" applyAlignment="1">
      <alignment horizontal="left" vertical="center" wrapText="1"/>
    </xf>
    <xf numFmtId="169" fontId="50" fillId="0" borderId="16" xfId="0" applyNumberFormat="1" applyFont="1" applyBorder="1" applyAlignment="1">
      <alignment horizontal="left" vertical="center" wrapText="1"/>
    </xf>
    <xf numFmtId="0" fontId="78" fillId="0" borderId="16" xfId="0" applyFont="1" applyBorder="1" applyAlignment="1">
      <alignment vertical="center"/>
    </xf>
    <xf numFmtId="0" fontId="62" fillId="0" borderId="16" xfId="36" applyFont="1" applyBorder="1" applyAlignment="1">
      <alignment horizontal="left" vertical="center" wrapText="1"/>
    </xf>
    <xf numFmtId="14" fontId="50" fillId="0" borderId="16" xfId="0" applyNumberFormat="1" applyFont="1" applyBorder="1" applyAlignment="1">
      <alignment vertical="center" wrapText="1"/>
    </xf>
    <xf numFmtId="167" fontId="50" fillId="0" borderId="16" xfId="0" applyNumberFormat="1" applyFont="1" applyBorder="1" applyAlignment="1">
      <alignment vertical="center" wrapText="1"/>
    </xf>
    <xf numFmtId="4" fontId="62" fillId="0" borderId="16" xfId="33" applyNumberFormat="1" applyFont="1" applyBorder="1" applyAlignment="1">
      <alignment vertical="center"/>
    </xf>
    <xf numFmtId="0" fontId="62" fillId="0" borderId="4" xfId="36" applyFont="1" applyBorder="1" applyAlignment="1">
      <alignment vertical="center" wrapText="1"/>
    </xf>
    <xf numFmtId="0" fontId="44" fillId="0" borderId="4" xfId="34" applyFont="1" applyBorder="1" applyAlignment="1">
      <alignment horizontal="left" vertical="center" wrapText="1"/>
    </xf>
    <xf numFmtId="0" fontId="44" fillId="0" borderId="4" xfId="0" applyFont="1" applyBorder="1" applyAlignment="1">
      <alignment horizontal="left" vertical="center" wrapText="1"/>
    </xf>
    <xf numFmtId="0" fontId="44" fillId="0" borderId="4" xfId="35" applyFont="1" applyBorder="1" applyAlignment="1">
      <alignment horizontal="left" vertical="center"/>
    </xf>
    <xf numFmtId="0" fontId="50" fillId="0" borderId="4" xfId="0" applyFont="1" applyBorder="1" applyAlignment="1">
      <alignment horizontal="left" vertical="center"/>
    </xf>
    <xf numFmtId="0" fontId="60" fillId="0" borderId="14" xfId="0" applyFont="1" applyBorder="1" applyAlignment="1">
      <alignment horizontal="center" vertical="center" wrapText="1"/>
    </xf>
    <xf numFmtId="4" fontId="62" fillId="0" borderId="14" xfId="33" applyNumberFormat="1" applyFont="1" applyBorder="1" applyAlignment="1">
      <alignment horizontal="center" vertical="center"/>
    </xf>
    <xf numFmtId="167" fontId="52" fillId="0" borderId="4" xfId="0" applyNumberFormat="1" applyFont="1" applyBorder="1" applyAlignment="1">
      <alignment horizontal="left" vertical="center" wrapText="1"/>
    </xf>
    <xf numFmtId="0" fontId="62" fillId="0" borderId="3" xfId="36" applyFont="1" applyAlignment="1">
      <alignment horizontal="left" vertical="center" wrapText="1"/>
    </xf>
    <xf numFmtId="166" fontId="50" fillId="0" borderId="3" xfId="0" applyNumberFormat="1" applyFont="1" applyBorder="1" applyAlignment="1">
      <alignment horizontal="left" vertical="center" wrapText="1"/>
    </xf>
    <xf numFmtId="4" fontId="62" fillId="0" borderId="15" xfId="33" applyNumberFormat="1" applyFont="1" applyBorder="1" applyAlignment="1">
      <alignment vertical="center"/>
    </xf>
    <xf numFmtId="0" fontId="44" fillId="0" borderId="3" xfId="0" applyFont="1" applyBorder="1" applyAlignment="1">
      <alignment vertical="center"/>
    </xf>
    <xf numFmtId="4" fontId="62" fillId="0" borderId="31" xfId="0" applyNumberFormat="1" applyFont="1" applyBorder="1" applyAlignment="1" applyProtection="1">
      <alignment vertical="center" wrapText="1"/>
      <protection locked="0"/>
    </xf>
    <xf numFmtId="166" fontId="50" fillId="0" borderId="15" xfId="0" applyNumberFormat="1" applyFont="1" applyBorder="1" applyAlignment="1">
      <alignment horizontal="left" vertical="center" wrapText="1"/>
    </xf>
    <xf numFmtId="0" fontId="62" fillId="0" borderId="4" xfId="36" applyFont="1" applyBorder="1" applyAlignment="1">
      <alignment horizontal="center" vertical="center" wrapText="1"/>
    </xf>
    <xf numFmtId="183" fontId="50" fillId="0" borderId="4" xfId="0" applyNumberFormat="1" applyFont="1" applyBorder="1" applyAlignment="1">
      <alignment horizontal="left" vertical="center" wrapText="1"/>
    </xf>
    <xf numFmtId="167" fontId="52" fillId="0" borderId="14" xfId="0" applyNumberFormat="1" applyFont="1" applyBorder="1" applyAlignment="1">
      <alignment horizontal="left" vertical="center" wrapText="1"/>
    </xf>
    <xf numFmtId="14" fontId="50" fillId="0" borderId="4" xfId="0" applyNumberFormat="1" applyFont="1" applyBorder="1" applyAlignment="1">
      <alignment horizontal="center" vertical="center" wrapText="1"/>
    </xf>
    <xf numFmtId="0" fontId="42" fillId="0" borderId="3" xfId="0" applyFont="1" applyBorder="1" applyAlignment="1">
      <alignment vertical="center"/>
    </xf>
    <xf numFmtId="0" fontId="78" fillId="0" borderId="16" xfId="0" applyFont="1" applyBorder="1" applyAlignment="1">
      <alignment horizontal="left" vertical="center"/>
    </xf>
    <xf numFmtId="0" fontId="62" fillId="0" borderId="16" xfId="0" applyFont="1" applyBorder="1" applyAlignment="1">
      <alignment horizontal="center" vertical="center"/>
    </xf>
    <xf numFmtId="14" fontId="50" fillId="0" borderId="16" xfId="0" applyNumberFormat="1" applyFont="1" applyBorder="1" applyAlignment="1">
      <alignment horizontal="left" vertical="center" wrapText="1"/>
    </xf>
    <xf numFmtId="0" fontId="78" fillId="0" borderId="14" xfId="0" applyFont="1" applyBorder="1" applyAlignment="1">
      <alignment vertical="center"/>
    </xf>
    <xf numFmtId="0" fontId="78" fillId="0" borderId="4" xfId="0" applyFont="1" applyBorder="1" applyAlignment="1">
      <alignment vertical="center"/>
    </xf>
    <xf numFmtId="0" fontId="78" fillId="0" borderId="4" xfId="0" applyFont="1" applyBorder="1"/>
    <xf numFmtId="4" fontId="62" fillId="0" borderId="4" xfId="33" applyNumberFormat="1" applyFont="1" applyBorder="1" applyAlignment="1">
      <alignment horizontal="center" vertical="center"/>
    </xf>
    <xf numFmtId="0" fontId="50" fillId="0" borderId="4" xfId="49" applyFont="1" applyBorder="1" applyAlignment="1">
      <alignment horizontal="left" vertical="center"/>
    </xf>
    <xf numFmtId="0" fontId="50" fillId="0" borderId="4" xfId="49" applyFont="1" applyBorder="1" applyAlignment="1">
      <alignment horizontal="center" vertical="center"/>
    </xf>
    <xf numFmtId="14" fontId="50" fillId="0" borderId="14" xfId="0" applyNumberFormat="1" applyFont="1" applyBorder="1" applyAlignment="1">
      <alignment vertical="center" wrapText="1"/>
    </xf>
    <xf numFmtId="0" fontId="50" fillId="0" borderId="14" xfId="49" applyFont="1" applyBorder="1" applyAlignment="1">
      <alignment horizontal="left" vertical="center"/>
    </xf>
    <xf numFmtId="0" fontId="50" fillId="0" borderId="14" xfId="49" applyFont="1" applyBorder="1" applyAlignment="1">
      <alignment vertical="center"/>
    </xf>
    <xf numFmtId="0" fontId="44" fillId="0" borderId="18" xfId="0" applyFont="1" applyBorder="1" applyAlignment="1">
      <alignment vertical="center" wrapText="1"/>
    </xf>
    <xf numFmtId="0" fontId="44" fillId="0" borderId="18" xfId="0" applyFont="1" applyBorder="1" applyAlignment="1">
      <alignment horizontal="center" vertical="center" wrapText="1"/>
    </xf>
    <xf numFmtId="185" fontId="50" fillId="0" borderId="4" xfId="0" applyNumberFormat="1" applyFont="1" applyBorder="1" applyAlignment="1">
      <alignment horizontal="left" vertical="center" wrapText="1"/>
    </xf>
    <xf numFmtId="0" fontId="62" fillId="0" borderId="15" xfId="0" applyFont="1" applyBorder="1" applyAlignment="1">
      <alignment horizontal="center" vertical="center"/>
    </xf>
    <xf numFmtId="0" fontId="45" fillId="0" borderId="12" xfId="20" applyFont="1" applyBorder="1" applyAlignment="1">
      <alignment vertical="center" wrapText="1"/>
    </xf>
    <xf numFmtId="0" fontId="45" fillId="0" borderId="4" xfId="0" applyFont="1" applyBorder="1" applyAlignment="1">
      <alignment horizontal="center" vertical="center" wrapText="1"/>
    </xf>
    <xf numFmtId="170" fontId="45" fillId="0" borderId="4" xfId="0" applyNumberFormat="1" applyFont="1" applyBorder="1" applyAlignment="1">
      <alignment horizontal="center" vertical="center" wrapText="1"/>
    </xf>
    <xf numFmtId="169" fontId="45" fillId="0" borderId="4" xfId="0" applyNumberFormat="1" applyFont="1" applyBorder="1" applyAlignment="1">
      <alignment horizontal="center" vertical="center" wrapText="1"/>
    </xf>
    <xf numFmtId="170" fontId="45" fillId="0" borderId="4" xfId="20" applyNumberFormat="1" applyFont="1" applyBorder="1" applyAlignment="1">
      <alignment horizontal="center" vertical="center" wrapText="1"/>
    </xf>
    <xf numFmtId="43" fontId="79" fillId="0" borderId="4" xfId="0" applyNumberFormat="1" applyFont="1" applyBorder="1" applyAlignment="1">
      <alignment horizontal="left" vertical="center" wrapText="1"/>
    </xf>
    <xf numFmtId="0" fontId="47" fillId="0" borderId="4" xfId="56" applyFont="1" applyBorder="1" applyAlignment="1">
      <alignment horizontal="left" vertical="center"/>
    </xf>
    <xf numFmtId="0" fontId="62" fillId="0" borderId="4" xfId="75" applyFont="1" applyBorder="1" applyAlignment="1">
      <alignment horizontal="center" vertical="center"/>
    </xf>
    <xf numFmtId="166" fontId="188" fillId="0" borderId="4" xfId="0" applyNumberFormat="1" applyFont="1" applyBorder="1" applyAlignment="1">
      <alignment horizontal="left" vertical="center" wrapText="1"/>
    </xf>
    <xf numFmtId="0" fontId="62" fillId="0" borderId="6" xfId="0" applyFont="1" applyBorder="1" applyAlignment="1">
      <alignment horizontal="center" vertical="center"/>
    </xf>
    <xf numFmtId="0" fontId="78" fillId="0" borderId="16" xfId="0" applyFont="1" applyBorder="1"/>
    <xf numFmtId="0" fontId="60" fillId="0" borderId="16" xfId="0" applyFont="1" applyBorder="1" applyAlignment="1">
      <alignment horizontal="left" vertical="center"/>
    </xf>
    <xf numFmtId="0" fontId="47" fillId="0" borderId="16" xfId="56" applyFont="1" applyBorder="1" applyAlignment="1">
      <alignment horizontal="center" vertical="center"/>
    </xf>
    <xf numFmtId="0" fontId="83" fillId="0" borderId="4" xfId="50" applyFont="1" applyBorder="1" applyAlignment="1">
      <alignment horizontal="left" vertical="top" wrapText="1"/>
    </xf>
    <xf numFmtId="0" fontId="50" fillId="0" borderId="12" xfId="0" applyFont="1" applyBorder="1" applyAlignment="1">
      <alignment vertical="center" wrapText="1"/>
    </xf>
    <xf numFmtId="0" fontId="50" fillId="0" borderId="12" xfId="0" applyFont="1" applyBorder="1" applyAlignment="1">
      <alignment vertical="center"/>
    </xf>
    <xf numFmtId="0" fontId="106" fillId="0" borderId="4" xfId="0" applyFont="1" applyBorder="1" applyAlignment="1">
      <alignment horizontal="left" vertical="center"/>
    </xf>
    <xf numFmtId="0" fontId="74" fillId="0" borderId="4" xfId="0" applyFont="1" applyBorder="1" applyAlignment="1">
      <alignment horizontal="left" vertical="center" wrapText="1"/>
    </xf>
    <xf numFmtId="0" fontId="74" fillId="0" borderId="4" xfId="0" applyFont="1" applyBorder="1" applyAlignment="1">
      <alignment horizontal="center" vertical="center"/>
    </xf>
    <xf numFmtId="0" fontId="44" fillId="0" borderId="14" xfId="0" applyFont="1" applyBorder="1" applyAlignment="1">
      <alignment vertical="center"/>
    </xf>
    <xf numFmtId="188" fontId="139" fillId="0" borderId="14" xfId="86" applyFont="1" applyBorder="1" applyAlignment="1">
      <alignment horizontal="center" vertical="center"/>
    </xf>
    <xf numFmtId="0" fontId="62" fillId="0" borderId="4" xfId="0" applyFont="1" applyBorder="1" applyAlignment="1">
      <alignment horizontal="left" vertical="center"/>
    </xf>
    <xf numFmtId="0" fontId="78" fillId="0" borderId="15" xfId="0" applyFont="1" applyBorder="1" applyAlignment="1">
      <alignment vertical="center"/>
    </xf>
    <xf numFmtId="0" fontId="62" fillId="0" borderId="4" xfId="36" applyFont="1" applyBorder="1" applyAlignment="1">
      <alignment horizontal="right" vertical="center" wrapText="1"/>
    </xf>
    <xf numFmtId="0" fontId="62" fillId="0" borderId="4" xfId="0" applyFont="1" applyBorder="1" applyAlignment="1">
      <alignment horizontal="right" vertical="center"/>
    </xf>
    <xf numFmtId="14" fontId="50" fillId="0" borderId="15" xfId="0" applyNumberFormat="1" applyFont="1" applyBorder="1" applyAlignment="1">
      <alignment horizontal="center" vertical="center" wrapText="1"/>
    </xf>
    <xf numFmtId="0" fontId="74" fillId="0" borderId="9" xfId="0" applyFont="1" applyBorder="1" applyAlignment="1">
      <alignment horizontal="left" vertical="center"/>
    </xf>
    <xf numFmtId="0" fontId="74" fillId="0" borderId="10" xfId="0" applyFont="1" applyBorder="1" applyAlignment="1">
      <alignment horizontal="left" vertical="center"/>
    </xf>
    <xf numFmtId="0" fontId="74" fillId="0" borderId="17" xfId="0" applyFont="1" applyBorder="1" applyAlignment="1">
      <alignment horizontal="left" vertical="center" wrapText="1"/>
    </xf>
    <xf numFmtId="0" fontId="74" fillId="0" borderId="17" xfId="0" applyFont="1" applyBorder="1" applyAlignment="1">
      <alignment horizontal="left" vertical="center"/>
    </xf>
    <xf numFmtId="0" fontId="62" fillId="0" borderId="15" xfId="36" applyFont="1" applyBorder="1" applyAlignment="1">
      <alignment vertical="center" wrapText="1"/>
    </xf>
    <xf numFmtId="166" fontId="50" fillId="0" borderId="16" xfId="0" applyNumberFormat="1" applyFont="1" applyBorder="1" applyAlignment="1">
      <alignment horizontal="left" vertical="center" wrapText="1"/>
    </xf>
    <xf numFmtId="3" fontId="44" fillId="0" borderId="16" xfId="0" applyNumberFormat="1" applyFont="1" applyBorder="1"/>
    <xf numFmtId="170" fontId="45" fillId="0" borderId="12" xfId="0" applyNumberFormat="1" applyFont="1" applyBorder="1" applyAlignment="1">
      <alignment horizontal="center" vertical="center" wrapText="1"/>
    </xf>
    <xf numFmtId="0" fontId="45" fillId="0" borderId="4" xfId="3" applyFont="1" applyBorder="1" applyAlignment="1">
      <alignment horizontal="center" vertical="center" wrapText="1"/>
    </xf>
    <xf numFmtId="170" fontId="45" fillId="0" borderId="12" xfId="20" applyNumberFormat="1" applyFont="1" applyBorder="1" applyAlignment="1">
      <alignment horizontal="center" vertical="center" wrapText="1"/>
    </xf>
    <xf numFmtId="0" fontId="142" fillId="0" borderId="0" xfId="0" applyFont="1"/>
    <xf numFmtId="0" fontId="148" fillId="0" borderId="40" xfId="0" applyFont="1" applyBorder="1" applyAlignment="1">
      <alignment vertical="top" wrapText="1"/>
    </xf>
    <xf numFmtId="2" fontId="149" fillId="0" borderId="45" xfId="0" applyNumberFormat="1" applyFont="1" applyBorder="1" applyAlignment="1">
      <alignment horizontal="right" vertical="top" shrinkToFit="1"/>
    </xf>
    <xf numFmtId="0" fontId="148" fillId="0" borderId="43" xfId="0" applyFont="1" applyBorder="1" applyAlignment="1">
      <alignment vertical="top" wrapText="1"/>
    </xf>
    <xf numFmtId="4" fontId="149" fillId="0" borderId="40" xfId="0" applyNumberFormat="1" applyFont="1" applyBorder="1" applyAlignment="1">
      <alignment vertical="top" shrinkToFit="1"/>
    </xf>
    <xf numFmtId="0" fontId="148" fillId="0" borderId="41" xfId="0" applyFont="1" applyBorder="1" applyAlignment="1">
      <alignment vertical="top" wrapText="1"/>
    </xf>
    <xf numFmtId="4" fontId="149" fillId="0" borderId="46" xfId="0" applyNumberFormat="1" applyFont="1" applyBorder="1" applyAlignment="1">
      <alignment horizontal="right" vertical="top" shrinkToFit="1"/>
    </xf>
    <xf numFmtId="0" fontId="148" fillId="0" borderId="44" xfId="0" applyFont="1" applyBorder="1" applyAlignment="1">
      <alignment vertical="top" wrapText="1"/>
    </xf>
    <xf numFmtId="4" fontId="149" fillId="0" borderId="41" xfId="0" applyNumberFormat="1" applyFont="1" applyBorder="1" applyAlignment="1">
      <alignment vertical="top" shrinkToFit="1"/>
    </xf>
    <xf numFmtId="0" fontId="148" fillId="0" borderId="42" xfId="0" applyFont="1" applyBorder="1" applyAlignment="1">
      <alignment vertical="top" wrapText="1"/>
    </xf>
    <xf numFmtId="2" fontId="149" fillId="0" borderId="47" xfId="0" applyNumberFormat="1" applyFont="1" applyBorder="1" applyAlignment="1">
      <alignment horizontal="right" vertical="top" shrinkToFit="1"/>
    </xf>
    <xf numFmtId="0" fontId="148" fillId="0" borderId="0" xfId="0" applyFont="1" applyAlignment="1">
      <alignment vertical="top" wrapText="1"/>
    </xf>
    <xf numFmtId="4" fontId="149" fillId="0" borderId="42" xfId="0" applyNumberFormat="1" applyFont="1" applyBorder="1" applyAlignment="1">
      <alignment vertical="top" shrinkToFit="1"/>
    </xf>
    <xf numFmtId="0" fontId="44" fillId="0" borderId="16" xfId="0" applyFont="1" applyBorder="1" applyAlignment="1">
      <alignment horizontal="left" vertical="center" wrapText="1"/>
    </xf>
    <xf numFmtId="2" fontId="76" fillId="0" borderId="4" xfId="0" applyNumberFormat="1" applyFont="1" applyBorder="1" applyAlignment="1">
      <alignment horizontal="right" vertical="center"/>
    </xf>
    <xf numFmtId="2" fontId="76" fillId="0" borderId="14" xfId="0" applyNumberFormat="1" applyFont="1" applyBorder="1" applyAlignment="1">
      <alignment horizontal="center" vertical="center"/>
    </xf>
    <xf numFmtId="2" fontId="76" fillId="0" borderId="14" xfId="0" applyNumberFormat="1" applyFont="1" applyBorder="1" applyAlignment="1">
      <alignment horizontal="right" vertical="center"/>
    </xf>
    <xf numFmtId="167" fontId="56" fillId="0" borderId="4" xfId="0" applyNumberFormat="1" applyFont="1" applyBorder="1" applyAlignment="1">
      <alignment horizontal="left" vertical="center" wrapText="1"/>
    </xf>
    <xf numFmtId="183" fontId="56" fillId="0" borderId="14" xfId="0" applyNumberFormat="1" applyFont="1" applyBorder="1" applyAlignment="1">
      <alignment horizontal="left" vertical="center" wrapText="1"/>
    </xf>
    <xf numFmtId="0" fontId="86" fillId="0" borderId="12" xfId="0" applyFont="1" applyBorder="1" applyAlignment="1">
      <alignment horizontal="left" vertical="center"/>
    </xf>
    <xf numFmtId="166" fontId="76" fillId="0" borderId="4" xfId="0" applyNumberFormat="1" applyFont="1" applyBorder="1" applyAlignment="1">
      <alignment horizontal="left" vertical="center" wrapText="1"/>
    </xf>
    <xf numFmtId="0" fontId="142" fillId="0" borderId="22" xfId="0" applyFont="1" applyBorder="1" applyAlignment="1">
      <alignment vertical="center" wrapText="1"/>
    </xf>
    <xf numFmtId="0" fontId="142" fillId="0" borderId="22" xfId="0" applyFont="1" applyBorder="1" applyAlignment="1">
      <alignment horizontal="center" vertical="center"/>
    </xf>
    <xf numFmtId="3" fontId="142" fillId="0" borderId="51" xfId="0" applyNumberFormat="1" applyFont="1" applyBorder="1" applyAlignment="1">
      <alignment horizontal="center" vertical="center"/>
    </xf>
    <xf numFmtId="0" fontId="142" fillId="0" borderId="23" xfId="0" applyFont="1" applyBorder="1" applyAlignment="1">
      <alignment vertical="center" wrapText="1"/>
    </xf>
    <xf numFmtId="0" fontId="142" fillId="0" borderId="23" xfId="0" applyFont="1" applyBorder="1" applyAlignment="1">
      <alignment horizontal="center" vertical="center"/>
    </xf>
    <xf numFmtId="3" fontId="142" fillId="0" borderId="18" xfId="0" applyNumberFormat="1" applyFont="1" applyBorder="1" applyAlignment="1">
      <alignment horizontal="center" vertical="center"/>
    </xf>
    <xf numFmtId="0" fontId="147" fillId="0" borderId="4" xfId="0" applyFont="1" applyBorder="1" applyAlignment="1">
      <alignment horizontal="left" vertical="center"/>
    </xf>
    <xf numFmtId="43" fontId="62" fillId="0" borderId="14" xfId="0" applyNumberFormat="1" applyFont="1" applyBorder="1" applyAlignment="1">
      <alignment horizontal="center" vertical="center"/>
    </xf>
    <xf numFmtId="43" fontId="62" fillId="0" borderId="16" xfId="0" applyNumberFormat="1" applyFont="1" applyBorder="1" applyAlignment="1">
      <alignment horizontal="center" vertical="center"/>
    </xf>
    <xf numFmtId="3" fontId="142" fillId="0" borderId="0" xfId="0" applyNumberFormat="1" applyFont="1"/>
    <xf numFmtId="0" fontId="76" fillId="0" borderId="9" xfId="0" applyFont="1" applyBorder="1" applyAlignment="1">
      <alignment horizontal="left" vertical="center"/>
    </xf>
    <xf numFmtId="4" fontId="62" fillId="0" borderId="50" xfId="0" applyNumberFormat="1" applyFont="1" applyBorder="1" applyAlignment="1" applyProtection="1">
      <alignment vertical="center" wrapText="1"/>
      <protection locked="0"/>
    </xf>
    <xf numFmtId="4" fontId="62" fillId="0" borderId="16" xfId="0" applyNumberFormat="1" applyFont="1" applyBorder="1" applyAlignment="1" applyProtection="1">
      <alignment vertical="center" wrapText="1"/>
      <protection locked="0"/>
    </xf>
    <xf numFmtId="0" fontId="68" fillId="0" borderId="4" xfId="0" applyFont="1" applyBorder="1" applyAlignment="1">
      <alignment horizontal="left" vertical="center"/>
    </xf>
    <xf numFmtId="0" fontId="68" fillId="0" borderId="4" xfId="0" applyFont="1" applyBorder="1" applyAlignment="1">
      <alignment horizontal="center" vertical="center"/>
    </xf>
    <xf numFmtId="43" fontId="76" fillId="13" borderId="4" xfId="32" applyFont="1" applyFill="1" applyBorder="1" applyAlignment="1">
      <alignment horizontal="center" vertical="center" wrapText="1"/>
    </xf>
    <xf numFmtId="0" fontId="59" fillId="0" borderId="3" xfId="0" applyFont="1" applyBorder="1" applyAlignment="1">
      <alignment horizontal="left" vertical="center" wrapText="1"/>
    </xf>
    <xf numFmtId="43" fontId="76" fillId="0" borderId="4" xfId="32" applyFont="1" applyBorder="1" applyAlignment="1">
      <alignment horizontal="center" vertical="center" wrapText="1"/>
    </xf>
    <xf numFmtId="43" fontId="76" fillId="0" borderId="15" xfId="32" applyFont="1" applyBorder="1" applyAlignment="1">
      <alignment horizontal="center" vertical="center" wrapText="1"/>
    </xf>
    <xf numFmtId="166" fontId="76" fillId="0" borderId="4" xfId="32" applyNumberFormat="1" applyFont="1" applyFill="1" applyBorder="1" applyAlignment="1">
      <alignment horizontal="center" vertical="center"/>
    </xf>
    <xf numFmtId="166" fontId="76" fillId="0" borderId="3" xfId="32" applyNumberFormat="1" applyFont="1" applyFill="1" applyBorder="1" applyAlignment="1">
      <alignment horizontal="right" vertical="center"/>
    </xf>
    <xf numFmtId="3" fontId="44" fillId="31" borderId="14" xfId="0" applyNumberFormat="1" applyFont="1" applyFill="1" applyBorder="1"/>
    <xf numFmtId="0" fontId="109" fillId="31" borderId="0" xfId="0" applyFont="1" applyFill="1"/>
    <xf numFmtId="0" fontId="156" fillId="0" borderId="3" xfId="82" applyFont="1"/>
    <xf numFmtId="0" fontId="147" fillId="0" borderId="3" xfId="0" applyFont="1" applyBorder="1" applyAlignment="1">
      <alignment horizontal="left" vertical="center"/>
    </xf>
    <xf numFmtId="167" fontId="50" fillId="0" borderId="3" xfId="0" applyNumberFormat="1" applyFont="1" applyBorder="1" applyAlignment="1">
      <alignment horizontal="left" vertical="center" wrapText="1"/>
    </xf>
    <xf numFmtId="0" fontId="142" fillId="0" borderId="18" xfId="0" applyFont="1" applyBorder="1" applyAlignment="1">
      <alignment vertical="center"/>
    </xf>
    <xf numFmtId="166" fontId="156" fillId="0" borderId="4" xfId="89" applyNumberFormat="1" applyFont="1" applyFill="1" applyBorder="1" applyAlignment="1">
      <alignment horizontal="center" vertical="center" wrapText="1"/>
    </xf>
    <xf numFmtId="0" fontId="129" fillId="0" borderId="4" xfId="87" quotePrefix="1" applyFont="1" applyBorder="1" applyAlignment="1">
      <alignment horizontal="left" vertical="center" wrapText="1"/>
    </xf>
    <xf numFmtId="0" fontId="156" fillId="0" borderId="4" xfId="15" applyFont="1" applyBorder="1" applyAlignment="1">
      <alignment horizontal="center" vertical="center" wrapText="1"/>
    </xf>
    <xf numFmtId="0" fontId="129" fillId="0" borderId="4" xfId="87" applyFont="1" applyBorder="1" applyAlignment="1">
      <alignment vertical="center" wrapText="1"/>
    </xf>
    <xf numFmtId="3" fontId="156" fillId="0" borderId="4" xfId="15" applyNumberFormat="1" applyFont="1" applyBorder="1" applyAlignment="1">
      <alignment horizontal="center" vertical="center" wrapText="1"/>
    </xf>
    <xf numFmtId="0" fontId="129" fillId="0" borderId="3" xfId="87" applyFont="1" applyAlignment="1">
      <alignment vertical="center" wrapText="1"/>
    </xf>
    <xf numFmtId="0" fontId="130" fillId="0" borderId="3" xfId="87" applyFont="1" applyAlignment="1">
      <alignment horizontal="center" vertical="center" wrapText="1"/>
    </xf>
    <xf numFmtId="0" fontId="129" fillId="0" borderId="3" xfId="87" applyFont="1"/>
    <xf numFmtId="0" fontId="129" fillId="0" borderId="15" xfId="87" applyFont="1" applyBorder="1" applyAlignment="1">
      <alignment horizontal="center" vertical="center" wrapText="1"/>
    </xf>
    <xf numFmtId="0" fontId="130" fillId="0" borderId="5" xfId="87" applyFont="1" applyBorder="1" applyAlignment="1">
      <alignment vertical="center"/>
    </xf>
    <xf numFmtId="0" fontId="130" fillId="0" borderId="6" xfId="87" applyFont="1" applyBorder="1" applyAlignment="1">
      <alignment vertical="center"/>
    </xf>
    <xf numFmtId="0" fontId="130" fillId="0" borderId="6" xfId="87" applyFont="1" applyBorder="1" applyAlignment="1">
      <alignment vertical="center" wrapText="1"/>
    </xf>
    <xf numFmtId="0" fontId="129" fillId="0" borderId="6" xfId="87" applyFont="1" applyBorder="1"/>
    <xf numFmtId="0" fontId="129" fillId="0" borderId="7" xfId="87" applyFont="1" applyBorder="1"/>
    <xf numFmtId="0" fontId="154" fillId="0" borderId="14" xfId="87" applyFont="1" applyBorder="1" applyAlignment="1">
      <alignment horizontal="center" vertical="center" wrapText="1"/>
    </xf>
    <xf numFmtId="0" fontId="130" fillId="0" borderId="10" xfId="87" applyFont="1" applyBorder="1" applyAlignment="1">
      <alignment vertical="center" wrapText="1"/>
    </xf>
    <xf numFmtId="0" fontId="130" fillId="0" borderId="11" xfId="87" applyFont="1" applyBorder="1" applyAlignment="1">
      <alignment vertical="center" wrapText="1"/>
    </xf>
    <xf numFmtId="0" fontId="129" fillId="0" borderId="11" xfId="87" applyFont="1" applyBorder="1"/>
    <xf numFmtId="0" fontId="129" fillId="0" borderId="17" xfId="87" applyFont="1" applyBorder="1"/>
    <xf numFmtId="0" fontId="129" fillId="0" borderId="20" xfId="87" applyFont="1" applyBorder="1"/>
    <xf numFmtId="0" fontId="130" fillId="12" borderId="4" xfId="87" applyFont="1" applyFill="1" applyBorder="1" applyAlignment="1">
      <alignment horizontal="center" vertical="center" wrapText="1"/>
    </xf>
    <xf numFmtId="166" fontId="130" fillId="12" borderId="4" xfId="88" applyNumberFormat="1" applyFont="1" applyFill="1" applyBorder="1" applyAlignment="1">
      <alignment horizontal="center" vertical="center" wrapText="1"/>
    </xf>
    <xf numFmtId="166" fontId="130" fillId="12" borderId="4" xfId="87" quotePrefix="1" applyNumberFormat="1" applyFont="1" applyFill="1" applyBorder="1" applyAlignment="1">
      <alignment horizontal="center" vertical="center" wrapText="1"/>
    </xf>
    <xf numFmtId="0" fontId="129" fillId="4" borderId="4" xfId="87" applyFont="1" applyFill="1" applyBorder="1" applyAlignment="1">
      <alignment horizontal="center" vertical="center" wrapText="1"/>
    </xf>
    <xf numFmtId="0" fontId="130" fillId="4" borderId="4" xfId="87" applyFont="1" applyFill="1" applyBorder="1" applyAlignment="1">
      <alignment vertical="center" wrapText="1"/>
    </xf>
    <xf numFmtId="0" fontId="129" fillId="4" borderId="4" xfId="87" applyFont="1" applyFill="1" applyBorder="1"/>
    <xf numFmtId="0" fontId="130" fillId="4" borderId="4" xfId="87" applyFont="1" applyFill="1" applyBorder="1"/>
    <xf numFmtId="0" fontId="129" fillId="4" borderId="3" xfId="87" applyFont="1" applyFill="1"/>
    <xf numFmtId="0" fontId="129" fillId="0" borderId="3" xfId="87" applyFont="1" applyAlignment="1">
      <alignment horizontal="left" vertical="center"/>
    </xf>
    <xf numFmtId="0" fontId="130" fillId="0" borderId="3" xfId="87" applyFont="1" applyAlignment="1">
      <alignment horizontal="left" vertical="center" wrapText="1"/>
    </xf>
    <xf numFmtId="0" fontId="129" fillId="0" borderId="3" xfId="87" applyFont="1" applyAlignment="1">
      <alignment horizontal="center"/>
    </xf>
    <xf numFmtId="0" fontId="130" fillId="0" borderId="3" xfId="87" applyFont="1" applyAlignment="1">
      <alignment wrapText="1"/>
    </xf>
    <xf numFmtId="0" fontId="167" fillId="0" borderId="3" xfId="87" applyFont="1" applyAlignment="1">
      <alignment horizontal="left" vertical="center"/>
    </xf>
    <xf numFmtId="0" fontId="167" fillId="0" borderId="3" xfId="87" applyFont="1"/>
    <xf numFmtId="0" fontId="155" fillId="12" borderId="4" xfId="15" applyFont="1" applyFill="1" applyBorder="1" applyAlignment="1">
      <alignment horizontal="center" vertical="center" wrapText="1"/>
    </xf>
    <xf numFmtId="166" fontId="155" fillId="12" borderId="4" xfId="89" applyNumberFormat="1" applyFont="1" applyFill="1" applyBorder="1" applyAlignment="1">
      <alignment horizontal="center" vertical="center" wrapText="1"/>
    </xf>
    <xf numFmtId="166" fontId="155" fillId="12" borderId="4" xfId="89" applyNumberFormat="1" applyFont="1" applyFill="1" applyBorder="1" applyAlignment="1">
      <alignment horizontal="center" vertical="center"/>
    </xf>
    <xf numFmtId="0" fontId="129" fillId="0" borderId="4" xfId="0" applyFont="1" applyBorder="1" applyAlignment="1">
      <alignment horizontal="center" vertical="center" wrapText="1"/>
    </xf>
    <xf numFmtId="192" fontId="129" fillId="0" borderId="4" xfId="6" applyNumberFormat="1" applyFont="1" applyFill="1" applyBorder="1" applyAlignment="1">
      <alignment horizontal="center" vertical="center" wrapText="1"/>
    </xf>
    <xf numFmtId="0" fontId="155" fillId="12" borderId="4" xfId="15" applyFont="1" applyFill="1" applyBorder="1" applyAlignment="1">
      <alignment horizontal="center" vertical="center"/>
    </xf>
    <xf numFmtId="0" fontId="155" fillId="12" borderId="4" xfId="15" applyFont="1" applyFill="1" applyBorder="1" applyAlignment="1">
      <alignment horizontal="left" vertical="center"/>
    </xf>
    <xf numFmtId="0" fontId="161" fillId="11" borderId="4" xfId="0" applyFont="1" applyFill="1" applyBorder="1" applyAlignment="1">
      <alignment vertical="center" wrapText="1"/>
    </xf>
    <xf numFmtId="192" fontId="129" fillId="0" borderId="4" xfId="6" applyNumberFormat="1" applyFont="1" applyFill="1" applyBorder="1" applyAlignment="1">
      <alignment vertical="center" wrapText="1"/>
    </xf>
    <xf numFmtId="0" fontId="156" fillId="0" borderId="4" xfId="15" applyFont="1" applyBorder="1" applyAlignment="1">
      <alignment vertical="center" wrapText="1"/>
    </xf>
    <xf numFmtId="3" fontId="129" fillId="0" borderId="4" xfId="0" applyNumberFormat="1" applyFont="1" applyBorder="1" applyAlignment="1">
      <alignment vertical="center" wrapText="1"/>
    </xf>
    <xf numFmtId="3" fontId="156" fillId="0" borderId="4" xfId="15" applyNumberFormat="1" applyFont="1" applyBorder="1" applyAlignment="1">
      <alignment vertical="center" wrapText="1"/>
    </xf>
    <xf numFmtId="166" fontId="156" fillId="0" borderId="4" xfId="89" applyNumberFormat="1" applyFont="1" applyFill="1" applyBorder="1" applyAlignment="1">
      <alignment vertical="center" wrapText="1"/>
    </xf>
    <xf numFmtId="0" fontId="129" fillId="0" borderId="4" xfId="87" quotePrefix="1" applyFont="1" applyBorder="1" applyAlignment="1">
      <alignment vertical="center" wrapText="1"/>
    </xf>
    <xf numFmtId="0" fontId="68" fillId="0" borderId="4" xfId="0" applyFont="1" applyBorder="1" applyAlignment="1">
      <alignment horizontal="center" vertical="center" wrapText="1"/>
    </xf>
    <xf numFmtId="0" fontId="194" fillId="0" borderId="4" xfId="0" applyFont="1" applyBorder="1" applyAlignment="1">
      <alignment horizontal="left" vertical="center"/>
    </xf>
    <xf numFmtId="0" fontId="81" fillId="0" borderId="4" xfId="0" applyFont="1" applyBorder="1" applyAlignment="1">
      <alignment horizontal="left"/>
    </xf>
    <xf numFmtId="0" fontId="57" fillId="0" borderId="4" xfId="0" applyFont="1" applyBorder="1" applyAlignment="1">
      <alignment horizontal="left"/>
    </xf>
    <xf numFmtId="0" fontId="57" fillId="0" borderId="4" xfId="0" applyFont="1" applyBorder="1" applyAlignment="1">
      <alignment horizontal="center" vertical="center" wrapText="1"/>
    </xf>
    <xf numFmtId="43" fontId="57" fillId="0" borderId="4" xfId="6" applyFont="1" applyFill="1" applyBorder="1"/>
    <xf numFmtId="3" fontId="57" fillId="0" borderId="4" xfId="0" applyNumberFormat="1" applyFont="1" applyBorder="1" applyAlignment="1">
      <alignment horizontal="right" vertical="center" wrapText="1"/>
    </xf>
    <xf numFmtId="9" fontId="54" fillId="0" borderId="4" xfId="84" applyFont="1" applyFill="1" applyBorder="1" applyAlignment="1">
      <alignment horizontal="left" vertical="center" wrapText="1"/>
    </xf>
    <xf numFmtId="0" fontId="57" fillId="0" borderId="4" xfId="7" applyFont="1" applyBorder="1" applyAlignment="1">
      <alignment horizontal="left"/>
    </xf>
    <xf numFmtId="0" fontId="57" fillId="0" borderId="14" xfId="90" applyFont="1" applyBorder="1" applyAlignment="1">
      <alignment horizontal="left" vertical="center"/>
    </xf>
    <xf numFmtId="0" fontId="156" fillId="11" borderId="4" xfId="0" applyFont="1" applyFill="1" applyBorder="1" applyAlignment="1">
      <alignment horizontal="center" vertical="center" wrapText="1"/>
    </xf>
    <xf numFmtId="189" fontId="195" fillId="0" borderId="4" xfId="0" applyNumberFormat="1" applyFont="1" applyBorder="1" applyAlignment="1">
      <alignment horizontal="left" vertical="center"/>
    </xf>
    <xf numFmtId="188" fontId="195" fillId="0" borderId="4" xfId="86" applyFont="1" applyBorder="1" applyAlignment="1">
      <alignment horizontal="center" vertical="center"/>
    </xf>
    <xf numFmtId="0" fontId="196" fillId="0" borderId="4" xfId="20" applyFont="1" applyBorder="1" applyAlignment="1">
      <alignment vertical="center" wrapText="1"/>
    </xf>
    <xf numFmtId="43" fontId="160" fillId="0" borderId="4" xfId="6" applyFont="1" applyFill="1" applyBorder="1" applyAlignment="1">
      <alignment horizontal="right" vertical="center" wrapText="1"/>
    </xf>
    <xf numFmtId="0" fontId="156" fillId="11" borderId="4" xfId="0" applyFont="1" applyFill="1" applyBorder="1" applyAlignment="1">
      <alignment horizontal="center" vertical="center"/>
    </xf>
    <xf numFmtId="14" fontId="50" fillId="0" borderId="15" xfId="0" quotePrefix="1" applyNumberFormat="1" applyFont="1" applyBorder="1" applyAlignment="1">
      <alignment horizontal="left" vertical="center" wrapText="1"/>
    </xf>
    <xf numFmtId="0" fontId="24" fillId="0" borderId="16" xfId="0" applyFont="1" applyBorder="1" applyAlignment="1">
      <alignment horizontal="left"/>
    </xf>
    <xf numFmtId="0" fontId="76" fillId="0" borderId="14" xfId="0" applyFont="1" applyBorder="1" applyAlignment="1">
      <alignment horizontal="center" vertical="center"/>
    </xf>
    <xf numFmtId="0" fontId="50" fillId="32" borderId="4" xfId="0" applyFont="1" applyFill="1" applyBorder="1" applyAlignment="1">
      <alignment horizontal="left" vertical="center" wrapText="1"/>
    </xf>
    <xf numFmtId="167" fontId="50" fillId="32" borderId="4" xfId="0" applyNumberFormat="1" applyFont="1" applyFill="1" applyBorder="1" applyAlignment="1">
      <alignment horizontal="left" vertical="center" wrapText="1"/>
    </xf>
    <xf numFmtId="0" fontId="76" fillId="32" borderId="4" xfId="0" applyFont="1" applyFill="1" applyBorder="1" applyAlignment="1">
      <alignment horizontal="center" vertical="center"/>
    </xf>
    <xf numFmtId="0" fontId="72" fillId="32" borderId="4" xfId="0" applyFont="1" applyFill="1" applyBorder="1" applyAlignment="1">
      <alignment horizontal="left" vertical="center"/>
    </xf>
    <xf numFmtId="0" fontId="76" fillId="32" borderId="4" xfId="0" applyFont="1" applyFill="1" applyBorder="1" applyAlignment="1">
      <alignment horizontal="left" vertical="center"/>
    </xf>
    <xf numFmtId="0" fontId="77" fillId="32" borderId="4" xfId="0" applyFont="1" applyFill="1" applyBorder="1" applyAlignment="1">
      <alignment horizontal="center" vertical="center"/>
    </xf>
    <xf numFmtId="43" fontId="77" fillId="32" borderId="4" xfId="32" applyFont="1" applyFill="1" applyBorder="1" applyAlignment="1">
      <alignment horizontal="center" vertical="center"/>
    </xf>
    <xf numFmtId="0" fontId="54" fillId="32" borderId="4" xfId="0" applyFont="1" applyFill="1" applyBorder="1" applyAlignment="1">
      <alignment horizontal="left"/>
    </xf>
    <xf numFmtId="43" fontId="60" fillId="32" borderId="4" xfId="32" applyFont="1" applyFill="1" applyBorder="1" applyAlignment="1">
      <alignment vertical="center"/>
    </xf>
    <xf numFmtId="0" fontId="61" fillId="32" borderId="4" xfId="0" applyFont="1" applyFill="1" applyBorder="1" applyAlignment="1">
      <alignment horizontal="left" vertical="center" wrapText="1"/>
    </xf>
    <xf numFmtId="0" fontId="54" fillId="32" borderId="4" xfId="0" applyFont="1" applyFill="1" applyBorder="1" applyAlignment="1">
      <alignment horizontal="left" vertical="center" wrapText="1"/>
    </xf>
    <xf numFmtId="0" fontId="50" fillId="32" borderId="4" xfId="0" applyFont="1" applyFill="1" applyBorder="1" applyAlignment="1">
      <alignment horizontal="left"/>
    </xf>
    <xf numFmtId="14" fontId="50" fillId="32" borderId="14" xfId="0" applyNumberFormat="1" applyFont="1" applyFill="1" applyBorder="1" applyAlignment="1">
      <alignment horizontal="left" vertical="center" wrapText="1"/>
    </xf>
    <xf numFmtId="0" fontId="33" fillId="32" borderId="0" xfId="0" applyFont="1" applyFill="1" applyAlignment="1">
      <alignment vertical="center"/>
    </xf>
    <xf numFmtId="0" fontId="33" fillId="32" borderId="14" xfId="0" applyFont="1" applyFill="1" applyBorder="1" applyAlignment="1">
      <alignment vertical="center"/>
    </xf>
    <xf numFmtId="0" fontId="62" fillId="32" borderId="14" xfId="36" applyFont="1" applyFill="1" applyBorder="1" applyAlignment="1">
      <alignment horizontal="left" vertical="center" wrapText="1"/>
    </xf>
    <xf numFmtId="0" fontId="62" fillId="32" borderId="14" xfId="0" applyFont="1" applyFill="1" applyBorder="1" applyAlignment="1">
      <alignment horizontal="center" vertical="center"/>
    </xf>
    <xf numFmtId="43" fontId="62" fillId="32" borderId="14" xfId="6" applyFont="1" applyFill="1" applyBorder="1" applyAlignment="1" applyProtection="1">
      <alignment horizontal="right" vertical="center" wrapText="1"/>
      <protection locked="0"/>
    </xf>
    <xf numFmtId="43" fontId="62" fillId="32" borderId="14" xfId="6" applyFont="1" applyFill="1" applyBorder="1" applyAlignment="1" applyProtection="1">
      <alignment horizontal="right" vertical="center"/>
      <protection locked="0"/>
    </xf>
    <xf numFmtId="4" fontId="62" fillId="32" borderId="4" xfId="14" applyNumberFormat="1" applyFont="1" applyFill="1" applyBorder="1" applyAlignment="1" applyProtection="1">
      <alignment horizontal="right" vertical="center"/>
      <protection locked="0"/>
    </xf>
    <xf numFmtId="9" fontId="44" fillId="32" borderId="15" xfId="84" applyFont="1" applyFill="1" applyBorder="1"/>
    <xf numFmtId="3" fontId="44" fillId="32" borderId="15" xfId="0" applyNumberFormat="1" applyFont="1" applyFill="1" applyBorder="1"/>
    <xf numFmtId="169" fontId="50" fillId="32" borderId="4" xfId="0" applyNumberFormat="1" applyFont="1" applyFill="1" applyBorder="1" applyAlignment="1">
      <alignment horizontal="left" vertical="center" wrapText="1"/>
    </xf>
    <xf numFmtId="0" fontId="54" fillId="32" borderId="12" xfId="0" applyFont="1" applyFill="1" applyBorder="1" applyAlignment="1">
      <alignment horizontal="left"/>
    </xf>
    <xf numFmtId="0" fontId="54" fillId="32" borderId="0" xfId="0" applyFont="1" applyFill="1" applyAlignment="1">
      <alignment horizontal="left"/>
    </xf>
    <xf numFmtId="0" fontId="106" fillId="0" borderId="4" xfId="0" applyFont="1" applyBorder="1" applyAlignment="1">
      <alignment horizontal="left" vertical="center" wrapText="1"/>
    </xf>
    <xf numFmtId="14" fontId="56" fillId="0" borderId="4" xfId="0" applyNumberFormat="1" applyFont="1" applyBorder="1" applyAlignment="1">
      <alignment horizontal="left" vertical="center" wrapText="1"/>
    </xf>
    <xf numFmtId="165" fontId="56" fillId="0" borderId="21" xfId="6" applyNumberFormat="1" applyFont="1" applyFill="1" applyBorder="1" applyAlignment="1"/>
    <xf numFmtId="165" fontId="56" fillId="0" borderId="16" xfId="6" applyNumberFormat="1" applyFont="1" applyFill="1" applyBorder="1" applyAlignment="1"/>
    <xf numFmtId="43" fontId="50" fillId="0" borderId="52" xfId="6" applyFont="1" applyFill="1" applyBorder="1" applyAlignment="1">
      <alignment horizontal="right" wrapText="1"/>
    </xf>
    <xf numFmtId="165" fontId="50" fillId="0" borderId="21" xfId="6" applyNumberFormat="1" applyFont="1" applyFill="1" applyBorder="1" applyAlignment="1"/>
    <xf numFmtId="165" fontId="50" fillId="0" borderId="16" xfId="6" applyNumberFormat="1" applyFont="1" applyFill="1" applyBorder="1" applyAlignment="1"/>
    <xf numFmtId="165" fontId="24" fillId="0" borderId="21" xfId="6" applyNumberFormat="1" applyFont="1" applyFill="1" applyBorder="1" applyAlignment="1" applyProtection="1">
      <alignment horizontal="center" wrapText="1"/>
    </xf>
    <xf numFmtId="14" fontId="56" fillId="0" borderId="16" xfId="6" applyNumberFormat="1" applyFont="1" applyFill="1" applyBorder="1" applyAlignment="1"/>
    <xf numFmtId="43" fontId="77" fillId="0" borderId="4" xfId="32" applyFont="1" applyFill="1" applyBorder="1" applyAlignment="1">
      <alignment horizontal="left" vertical="center"/>
    </xf>
    <xf numFmtId="166" fontId="197" fillId="0" borderId="4" xfId="6" applyNumberFormat="1" applyFont="1" applyFill="1" applyBorder="1" applyAlignment="1">
      <alignment horizontal="center" vertical="center" wrapText="1"/>
    </xf>
    <xf numFmtId="166" fontId="129" fillId="0" borderId="3" xfId="87" applyNumberFormat="1" applyFont="1" applyAlignment="1">
      <alignment vertical="center" wrapText="1"/>
    </xf>
    <xf numFmtId="166" fontId="129" fillId="0" borderId="4" xfId="6" applyNumberFormat="1" applyFont="1" applyFill="1" applyBorder="1" applyAlignment="1">
      <alignment horizontal="center" vertical="center" wrapText="1"/>
    </xf>
    <xf numFmtId="0" fontId="129" fillId="0" borderId="3" xfId="87" applyFont="1" applyAlignment="1">
      <alignment wrapText="1"/>
    </xf>
    <xf numFmtId="0" fontId="129" fillId="0" borderId="6" xfId="87" applyFont="1" applyBorder="1" applyAlignment="1">
      <alignment wrapText="1"/>
    </xf>
    <xf numFmtId="0" fontId="129" fillId="0" borderId="7" xfId="87" applyFont="1" applyBorder="1" applyAlignment="1">
      <alignment wrapText="1"/>
    </xf>
    <xf numFmtId="0" fontId="129" fillId="0" borderId="11" xfId="87" applyFont="1" applyBorder="1" applyAlignment="1">
      <alignment wrapText="1"/>
    </xf>
    <xf numFmtId="0" fontId="129" fillId="0" borderId="17" xfId="87" applyFont="1" applyBorder="1" applyAlignment="1">
      <alignment wrapText="1"/>
    </xf>
    <xf numFmtId="0" fontId="129" fillId="0" borderId="20" xfId="87" applyFont="1" applyBorder="1" applyAlignment="1">
      <alignment wrapText="1"/>
    </xf>
    <xf numFmtId="43" fontId="129" fillId="0" borderId="4" xfId="32" applyFont="1" applyBorder="1" applyAlignment="1">
      <alignment horizontal="center" vertical="center" wrapText="1"/>
    </xf>
    <xf numFmtId="0" fontId="129" fillId="4" borderId="4" xfId="87" applyFont="1" applyFill="1" applyBorder="1" applyAlignment="1">
      <alignment wrapText="1"/>
    </xf>
    <xf numFmtId="0" fontId="130" fillId="4" borderId="4" xfId="87" applyFont="1" applyFill="1" applyBorder="1" applyAlignment="1">
      <alignment wrapText="1"/>
    </xf>
    <xf numFmtId="0" fontId="129" fillId="4" borderId="3" xfId="87" applyFont="1" applyFill="1" applyAlignment="1">
      <alignment wrapText="1"/>
    </xf>
    <xf numFmtId="0" fontId="129" fillId="0" borderId="3" xfId="87" applyFont="1" applyAlignment="1">
      <alignment horizontal="center" wrapText="1"/>
    </xf>
    <xf numFmtId="43" fontId="129" fillId="0" borderId="4" xfId="32" applyFont="1" applyFill="1" applyBorder="1" applyAlignment="1">
      <alignment horizontal="center" vertical="center" wrapText="1"/>
    </xf>
    <xf numFmtId="166" fontId="156" fillId="0" borderId="4" xfId="32" applyNumberFormat="1" applyFont="1" applyFill="1" applyBorder="1" applyAlignment="1">
      <alignment horizontal="center" vertical="center" wrapText="1"/>
    </xf>
    <xf numFmtId="0" fontId="129" fillId="0" borderId="4" xfId="87" applyFont="1" applyBorder="1" applyAlignment="1">
      <alignment horizontal="center" vertical="center" wrapText="1"/>
    </xf>
    <xf numFmtId="0" fontId="129" fillId="0" borderId="4" xfId="87" quotePrefix="1" applyFont="1" applyBorder="1" applyAlignment="1">
      <alignment horizontal="center" vertical="center" wrapText="1"/>
    </xf>
    <xf numFmtId="0" fontId="198" fillId="0" borderId="3" xfId="87" applyFont="1" applyAlignment="1">
      <alignment horizontal="left" vertical="center"/>
    </xf>
    <xf numFmtId="0" fontId="50" fillId="27" borderId="4" xfId="0" applyFont="1" applyFill="1" applyBorder="1" applyAlignment="1">
      <alignment horizontal="left" vertical="center" wrapText="1"/>
    </xf>
    <xf numFmtId="166" fontId="50" fillId="0" borderId="4" xfId="0" applyNumberFormat="1" applyFont="1" applyBorder="1" applyAlignment="1">
      <alignment horizontal="left" vertical="center" wrapText="1" indent="3"/>
    </xf>
    <xf numFmtId="166" fontId="86" fillId="0" borderId="4" xfId="32" applyNumberFormat="1" applyFont="1" applyFill="1" applyBorder="1" applyAlignment="1">
      <alignment horizontal="center" vertical="center"/>
    </xf>
    <xf numFmtId="0" fontId="183" fillId="0" borderId="3" xfId="87" applyFont="1" applyAlignment="1">
      <alignment horizontal="left" vertical="center"/>
    </xf>
    <xf numFmtId="0" fontId="182" fillId="0" borderId="3" xfId="87" applyFont="1" applyAlignment="1">
      <alignment horizontal="center" vertical="center" wrapText="1"/>
    </xf>
    <xf numFmtId="0" fontId="183" fillId="0" borderId="3" xfId="87" applyFont="1" applyAlignment="1">
      <alignment wrapText="1"/>
    </xf>
    <xf numFmtId="0" fontId="183" fillId="0" borderId="15" xfId="87" applyFont="1" applyBorder="1" applyAlignment="1">
      <alignment horizontal="center" vertical="center" wrapText="1"/>
    </xf>
    <xf numFmtId="0" fontId="182" fillId="0" borderId="5" xfId="87" applyFont="1" applyBorder="1" applyAlignment="1">
      <alignment vertical="center"/>
    </xf>
    <xf numFmtId="0" fontId="182" fillId="0" borderId="6" xfId="87" applyFont="1" applyBorder="1" applyAlignment="1">
      <alignment vertical="center" wrapText="1"/>
    </xf>
    <xf numFmtId="0" fontId="183" fillId="0" borderId="6" xfId="87" applyFont="1" applyBorder="1" applyAlignment="1">
      <alignment wrapText="1"/>
    </xf>
    <xf numFmtId="0" fontId="183" fillId="0" borderId="7" xfId="87" applyFont="1" applyBorder="1" applyAlignment="1">
      <alignment wrapText="1"/>
    </xf>
    <xf numFmtId="0" fontId="200" fillId="0" borderId="14" xfId="87" applyFont="1" applyBorder="1" applyAlignment="1">
      <alignment horizontal="center" vertical="center" wrapText="1"/>
    </xf>
    <xf numFmtId="0" fontId="182" fillId="0" borderId="10" xfId="87" applyFont="1" applyBorder="1" applyAlignment="1">
      <alignment vertical="center" wrapText="1"/>
    </xf>
    <xf numFmtId="0" fontId="182" fillId="0" borderId="11" xfId="87" applyFont="1" applyBorder="1" applyAlignment="1">
      <alignment vertical="center" wrapText="1"/>
    </xf>
    <xf numFmtId="0" fontId="183" fillId="0" borderId="11" xfId="87" applyFont="1" applyBorder="1" applyAlignment="1">
      <alignment wrapText="1"/>
    </xf>
    <xf numFmtId="0" fontId="183" fillId="0" borderId="17" xfId="87" applyFont="1" applyBorder="1" applyAlignment="1">
      <alignment wrapText="1"/>
    </xf>
    <xf numFmtId="0" fontId="183" fillId="0" borderId="20" xfId="87" applyFont="1" applyBorder="1" applyAlignment="1">
      <alignment wrapText="1"/>
    </xf>
    <xf numFmtId="166" fontId="182" fillId="12" borderId="4" xfId="89" applyNumberFormat="1" applyFont="1" applyFill="1" applyBorder="1" applyAlignment="1">
      <alignment horizontal="center" vertical="center" wrapText="1"/>
    </xf>
    <xf numFmtId="0" fontId="182" fillId="12" borderId="4" xfId="15" applyFont="1" applyFill="1" applyBorder="1" applyAlignment="1">
      <alignment horizontal="center" vertical="center"/>
    </xf>
    <xf numFmtId="166" fontId="182" fillId="12" borderId="4" xfId="89" applyNumberFormat="1" applyFont="1" applyFill="1" applyBorder="1" applyAlignment="1">
      <alignment horizontal="center" vertical="center"/>
    </xf>
    <xf numFmtId="166" fontId="182" fillId="12" borderId="4" xfId="88" applyNumberFormat="1" applyFont="1" applyFill="1" applyBorder="1" applyAlignment="1">
      <alignment horizontal="center" vertical="center"/>
    </xf>
    <xf numFmtId="166" fontId="182" fillId="12" borderId="4" xfId="87" quotePrefix="1" applyNumberFormat="1" applyFont="1" applyFill="1" applyBorder="1" applyAlignment="1">
      <alignment horizontal="center" vertical="center"/>
    </xf>
    <xf numFmtId="0" fontId="183" fillId="0" borderId="3" xfId="87" applyFont="1"/>
    <xf numFmtId="0" fontId="183" fillId="0" borderId="4" xfId="0" applyFont="1" applyBorder="1" applyAlignment="1">
      <alignment horizontal="center" vertical="center" wrapText="1"/>
    </xf>
    <xf numFmtId="3" fontId="167" fillId="11" borderId="4" xfId="91" applyNumberFormat="1" applyFont="1" applyFill="1" applyBorder="1" applyAlignment="1">
      <alignment horizontal="center" vertical="center" wrapText="1"/>
    </xf>
    <xf numFmtId="3" fontId="167" fillId="11" borderId="4" xfId="91" applyNumberFormat="1" applyFont="1" applyFill="1" applyBorder="1" applyAlignment="1">
      <alignment horizontal="center" vertical="center"/>
    </xf>
    <xf numFmtId="0" fontId="183" fillId="0" borderId="4" xfId="15" applyFont="1" applyBorder="1" applyAlignment="1">
      <alignment horizontal="center" vertical="center" wrapText="1"/>
    </xf>
    <xf numFmtId="0" fontId="183" fillId="0" borderId="4" xfId="87" applyFont="1" applyBorder="1" applyAlignment="1">
      <alignment horizontal="center" vertical="center" wrapText="1"/>
    </xf>
    <xf numFmtId="3" fontId="183" fillId="0" borderId="4" xfId="15" applyNumberFormat="1" applyFont="1" applyBorder="1" applyAlignment="1">
      <alignment horizontal="center" vertical="center" wrapText="1"/>
    </xf>
    <xf numFmtId="166" fontId="183" fillId="0" borderId="4" xfId="89" applyNumberFormat="1" applyFont="1" applyFill="1" applyBorder="1" applyAlignment="1">
      <alignment horizontal="center" vertical="center" wrapText="1"/>
    </xf>
    <xf numFmtId="0" fontId="183" fillId="0" borderId="4" xfId="87" quotePrefix="1" applyFont="1" applyBorder="1" applyAlignment="1">
      <alignment horizontal="center" vertical="center" wrapText="1"/>
    </xf>
    <xf numFmtId="166" fontId="183" fillId="0" borderId="3" xfId="87" applyNumberFormat="1" applyFont="1" applyAlignment="1">
      <alignment vertical="center" wrapText="1"/>
    </xf>
    <xf numFmtId="0" fontId="183" fillId="0" borderId="3" xfId="87" applyFont="1" applyAlignment="1">
      <alignment vertical="center" wrapText="1"/>
    </xf>
    <xf numFmtId="3" fontId="167" fillId="0" borderId="4" xfId="91" applyNumberFormat="1" applyFont="1" applyBorder="1" applyAlignment="1">
      <alignment horizontal="center" vertical="center"/>
    </xf>
    <xf numFmtId="0" fontId="183" fillId="4" borderId="4" xfId="87" applyFont="1" applyFill="1" applyBorder="1" applyAlignment="1">
      <alignment horizontal="center" vertical="center" wrapText="1"/>
    </xf>
    <xf numFmtId="0" fontId="182" fillId="4" borderId="4" xfId="87" applyFont="1" applyFill="1" applyBorder="1" applyAlignment="1">
      <alignment vertical="center" wrapText="1"/>
    </xf>
    <xf numFmtId="0" fontId="183" fillId="4" borderId="4" xfId="87" applyFont="1" applyFill="1" applyBorder="1" applyAlignment="1">
      <alignment wrapText="1"/>
    </xf>
    <xf numFmtId="0" fontId="182" fillId="4" borderId="4" xfId="87" applyFont="1" applyFill="1" applyBorder="1" applyAlignment="1">
      <alignment wrapText="1"/>
    </xf>
    <xf numFmtId="0" fontId="183" fillId="4" borderId="3" xfId="87" applyFont="1" applyFill="1" applyAlignment="1">
      <alignment wrapText="1"/>
    </xf>
    <xf numFmtId="0" fontId="182" fillId="0" borderId="3" xfId="87" applyFont="1" applyAlignment="1">
      <alignment horizontal="left" vertical="center" wrapText="1"/>
    </xf>
    <xf numFmtId="0" fontId="183" fillId="0" borderId="3" xfId="87" applyFont="1" applyAlignment="1">
      <alignment horizontal="center" wrapText="1"/>
    </xf>
    <xf numFmtId="0" fontId="182" fillId="0" borderId="3" xfId="87" applyFont="1" applyAlignment="1">
      <alignment wrapText="1"/>
    </xf>
    <xf numFmtId="0" fontId="110" fillId="12" borderId="4" xfId="87" applyFont="1" applyFill="1" applyBorder="1" applyAlignment="1">
      <alignment horizontal="center" vertical="center" wrapText="1"/>
    </xf>
    <xf numFmtId="0" fontId="174" fillId="0" borderId="3" xfId="87" applyFont="1" applyAlignment="1">
      <alignment wrapText="1"/>
    </xf>
    <xf numFmtId="0" fontId="76" fillId="0" borderId="9" xfId="0" applyFont="1" applyBorder="1" applyAlignment="1">
      <alignment vertical="center"/>
    </xf>
    <xf numFmtId="3" fontId="25" fillId="0" borderId="4" xfId="91" applyNumberFormat="1" applyFont="1" applyBorder="1" applyAlignment="1">
      <alignment horizontal="center" vertical="center" wrapText="1"/>
    </xf>
    <xf numFmtId="3" fontId="25" fillId="0" borderId="4" xfId="91" applyNumberFormat="1" applyFont="1" applyBorder="1" applyAlignment="1">
      <alignment horizontal="center" vertical="center"/>
    </xf>
    <xf numFmtId="9" fontId="59" fillId="0" borderId="3" xfId="84" applyFont="1" applyFill="1" applyBorder="1" applyAlignment="1">
      <alignment horizontal="right" vertical="center"/>
    </xf>
    <xf numFmtId="0" fontId="25" fillId="0" borderId="4" xfId="91" applyFont="1" applyBorder="1" applyAlignment="1">
      <alignment horizontal="center" vertical="center"/>
    </xf>
    <xf numFmtId="0" fontId="130" fillId="0" borderId="3" xfId="15" applyFont="1" applyAlignment="1">
      <alignment horizontal="center" vertical="center" wrapText="1"/>
    </xf>
    <xf numFmtId="0" fontId="201" fillId="0" borderId="0" xfId="0" applyFont="1"/>
    <xf numFmtId="0" fontId="130" fillId="0" borderId="6" xfId="87" applyFont="1" applyBorder="1" applyAlignment="1">
      <alignment horizontal="center" vertical="center" wrapText="1"/>
    </xf>
    <xf numFmtId="0" fontId="130" fillId="0" borderId="11" xfId="87" applyFont="1" applyBorder="1" applyAlignment="1">
      <alignment horizontal="center" vertical="center" wrapText="1"/>
    </xf>
    <xf numFmtId="166" fontId="164" fillId="0" borderId="4" xfId="32" applyNumberFormat="1" applyFont="1" applyFill="1" applyBorder="1" applyAlignment="1">
      <alignment horizontal="center" vertical="center" wrapText="1"/>
    </xf>
    <xf numFmtId="0" fontId="129" fillId="0" borderId="3" xfId="87" applyFont="1" applyAlignment="1">
      <alignment horizontal="center" vertical="center" wrapText="1"/>
    </xf>
    <xf numFmtId="0" fontId="130" fillId="4" borderId="4" xfId="87" applyFont="1" applyFill="1" applyBorder="1" applyAlignment="1">
      <alignment horizontal="center" vertical="center" wrapText="1"/>
    </xf>
    <xf numFmtId="0" fontId="129" fillId="4" borderId="4" xfId="87" applyFont="1" applyFill="1" applyBorder="1" applyAlignment="1">
      <alignment horizontal="center" wrapText="1"/>
    </xf>
    <xf numFmtId="0" fontId="130" fillId="4" borderId="4" xfId="87" applyFont="1" applyFill="1" applyBorder="1" applyAlignment="1">
      <alignment horizontal="center" wrapText="1"/>
    </xf>
    <xf numFmtId="0" fontId="159" fillId="0" borderId="4" xfId="0" applyFont="1" applyBorder="1" applyAlignment="1">
      <alignment horizontal="center" vertical="center" wrapText="1"/>
    </xf>
    <xf numFmtId="0" fontId="202" fillId="0" borderId="4" xfId="0" applyFont="1" applyBorder="1" applyAlignment="1">
      <alignment horizontal="center" vertical="center" wrapText="1"/>
    </xf>
    <xf numFmtId="0" fontId="203" fillId="0" borderId="4" xfId="0" applyFont="1" applyBorder="1" applyAlignment="1">
      <alignment horizontal="center" vertical="center" wrapText="1"/>
    </xf>
    <xf numFmtId="166" fontId="159" fillId="0" borderId="4" xfId="6" applyNumberFormat="1" applyFont="1" applyBorder="1" applyAlignment="1">
      <alignment horizontal="center" vertical="center" wrapText="1"/>
    </xf>
    <xf numFmtId="14" fontId="31" fillId="0" borderId="4" xfId="6" applyNumberFormat="1" applyFont="1" applyFill="1" applyBorder="1" applyAlignment="1">
      <alignment horizontal="left" vertical="center" wrapText="1"/>
    </xf>
    <xf numFmtId="44" fontId="156" fillId="0" borderId="4" xfId="38" applyFont="1" applyBorder="1" applyAlignment="1">
      <alignment horizontal="center" vertical="center" wrapText="1"/>
    </xf>
    <xf numFmtId="0" fontId="130" fillId="16" borderId="4" xfId="92" applyFont="1" applyFill="1" applyBorder="1" applyAlignment="1">
      <alignment horizontal="center" vertical="center" wrapText="1"/>
    </xf>
    <xf numFmtId="0" fontId="130" fillId="33" borderId="3" xfId="92" applyFont="1" applyFill="1" applyAlignment="1">
      <alignment horizontal="center" vertical="center" wrapText="1"/>
    </xf>
    <xf numFmtId="0" fontId="130" fillId="0" borderId="3" xfId="92" applyFont="1" applyAlignment="1">
      <alignment horizontal="center" vertical="center" wrapText="1"/>
    </xf>
    <xf numFmtId="0" fontId="129" fillId="0" borderId="4" xfId="92" applyFont="1" applyBorder="1" applyAlignment="1">
      <alignment horizontal="center" vertical="center"/>
    </xf>
    <xf numFmtId="0" fontId="129" fillId="0" borderId="4" xfId="92" applyFont="1" applyBorder="1"/>
    <xf numFmtId="0" fontId="156" fillId="0" borderId="4" xfId="92" applyFont="1" applyBorder="1" applyAlignment="1">
      <alignment horizontal="left" vertical="center" wrapText="1"/>
    </xf>
    <xf numFmtId="44" fontId="156" fillId="0" borderId="4" xfId="93" applyFont="1" applyBorder="1" applyAlignment="1">
      <alignment horizontal="left" vertical="center" wrapText="1"/>
    </xf>
    <xf numFmtId="14" fontId="129" fillId="0" borderId="4" xfId="92" applyNumberFormat="1" applyFont="1" applyBorder="1" applyAlignment="1">
      <alignment vertical="top"/>
    </xf>
    <xf numFmtId="14" fontId="129" fillId="0" borderId="4" xfId="92" applyNumberFormat="1" applyFont="1" applyBorder="1" applyAlignment="1">
      <alignment horizontal="center" vertical="center"/>
    </xf>
    <xf numFmtId="0" fontId="129" fillId="0" borderId="3" xfId="92" applyFont="1" applyAlignment="1">
      <alignment horizontal="center" vertical="center"/>
    </xf>
    <xf numFmtId="0" fontId="129" fillId="0" borderId="3" xfId="92" applyFont="1"/>
    <xf numFmtId="166" fontId="156" fillId="0" borderId="4" xfId="92" applyNumberFormat="1" applyFont="1" applyBorder="1" applyAlignment="1">
      <alignment horizontal="left" vertical="center" wrapText="1"/>
    </xf>
    <xf numFmtId="0" fontId="161" fillId="0" borderId="4" xfId="92" applyFont="1" applyBorder="1"/>
    <xf numFmtId="0" fontId="156" fillId="0" borderId="4" xfId="92" applyFont="1" applyBorder="1" applyAlignment="1">
      <alignment vertical="center"/>
    </xf>
    <xf numFmtId="14" fontId="129" fillId="0" borderId="4" xfId="92" applyNumberFormat="1" applyFont="1" applyBorder="1"/>
    <xf numFmtId="166" fontId="159" fillId="0" borderId="4" xfId="6" applyNumberFormat="1" applyFont="1" applyFill="1" applyBorder="1" applyAlignment="1">
      <alignment horizontal="center" vertical="center" wrapText="1"/>
    </xf>
    <xf numFmtId="1" fontId="103" fillId="0" borderId="3" xfId="77" applyNumberFormat="1" applyFont="1" applyAlignment="1">
      <alignment horizontal="center" vertical="center" wrapText="1"/>
    </xf>
    <xf numFmtId="0" fontId="62" fillId="0" borderId="3" xfId="78" applyFont="1" applyAlignment="1">
      <alignment horizontal="left" vertical="center" wrapText="1"/>
    </xf>
    <xf numFmtId="2" fontId="22" fillId="0" borderId="3" xfId="0" applyNumberFormat="1" applyFont="1" applyBorder="1" applyAlignment="1">
      <alignment horizontal="center" vertical="center"/>
    </xf>
    <xf numFmtId="0" fontId="62" fillId="0" borderId="3" xfId="79" applyFont="1" applyAlignment="1">
      <alignment horizontal="center" vertical="center"/>
    </xf>
    <xf numFmtId="3" fontId="62" fillId="0" borderId="3" xfId="79" applyNumberFormat="1" applyFont="1" applyAlignment="1">
      <alignment horizontal="center" vertical="center"/>
    </xf>
    <xf numFmtId="37" fontId="103" fillId="0" borderId="14" xfId="6" applyNumberFormat="1" applyFont="1" applyBorder="1" applyAlignment="1">
      <alignment horizontal="center" vertical="center"/>
    </xf>
    <xf numFmtId="37" fontId="103" fillId="0" borderId="14" xfId="6" applyNumberFormat="1" applyFont="1" applyBorder="1" applyAlignment="1">
      <alignment horizontal="center" vertical="center" wrapText="1"/>
    </xf>
    <xf numFmtId="2" fontId="103" fillId="0" borderId="19" xfId="77" applyNumberFormat="1" applyFont="1" applyBorder="1" applyAlignment="1">
      <alignment horizontal="center" vertical="center" wrapText="1"/>
    </xf>
    <xf numFmtId="0" fontId="76" fillId="13" borderId="4" xfId="0" applyFont="1" applyFill="1" applyBorder="1" applyAlignment="1">
      <alignment horizontal="center" vertical="center"/>
    </xf>
    <xf numFmtId="0" fontId="204" fillId="0" borderId="22" xfId="0" applyFont="1" applyBorder="1" applyAlignment="1">
      <alignment horizontal="left" vertical="center" wrapText="1"/>
    </xf>
    <xf numFmtId="0" fontId="204" fillId="0" borderId="23" xfId="0" applyFont="1" applyBorder="1" applyAlignment="1">
      <alignment horizontal="justify" vertical="center" wrapText="1"/>
    </xf>
    <xf numFmtId="169" fontId="52" fillId="18" borderId="4" xfId="6" applyNumberFormat="1" applyFont="1" applyFill="1" applyBorder="1" applyAlignment="1">
      <alignment horizontal="center" vertical="center" wrapText="1"/>
    </xf>
    <xf numFmtId="165" fontId="52" fillId="0" borderId="4" xfId="6" applyNumberFormat="1" applyFont="1" applyFill="1" applyBorder="1" applyAlignment="1">
      <alignment horizontal="left" vertical="center" wrapText="1"/>
    </xf>
    <xf numFmtId="0" fontId="50" fillId="33" borderId="0" xfId="0" applyFont="1" applyFill="1"/>
    <xf numFmtId="43" fontId="52" fillId="33" borderId="0" xfId="6" applyFont="1" applyFill="1"/>
    <xf numFmtId="167" fontId="50" fillId="33" borderId="4" xfId="0" applyNumberFormat="1" applyFont="1" applyFill="1" applyBorder="1" applyAlignment="1">
      <alignment horizontal="center" vertical="center" wrapText="1"/>
    </xf>
    <xf numFmtId="167" fontId="50" fillId="33" borderId="4" xfId="0" applyNumberFormat="1" applyFont="1" applyFill="1" applyBorder="1" applyAlignment="1">
      <alignment horizontal="left" vertical="center" wrapText="1"/>
    </xf>
    <xf numFmtId="3" fontId="33" fillId="33" borderId="14" xfId="0" applyNumberFormat="1" applyFont="1" applyFill="1" applyBorder="1"/>
    <xf numFmtId="167" fontId="56" fillId="34" borderId="4" xfId="0" applyNumberFormat="1" applyFont="1" applyFill="1" applyBorder="1" applyAlignment="1">
      <alignment horizontal="left" vertical="center" wrapText="1"/>
    </xf>
    <xf numFmtId="0" fontId="44" fillId="0" borderId="14" xfId="0" applyFont="1" applyBorder="1"/>
    <xf numFmtId="167" fontId="50" fillId="33" borderId="14" xfId="0" applyNumberFormat="1" applyFont="1" applyFill="1" applyBorder="1" applyAlignment="1">
      <alignment horizontal="left" vertical="center" wrapText="1"/>
    </xf>
    <xf numFmtId="3" fontId="33" fillId="0" borderId="14" xfId="0" applyNumberFormat="1" applyFont="1" applyBorder="1"/>
    <xf numFmtId="0" fontId="130" fillId="27" borderId="4" xfId="92" applyFont="1" applyFill="1" applyBorder="1" applyAlignment="1">
      <alignment horizontal="center" vertical="center" wrapText="1"/>
    </xf>
    <xf numFmtId="193" fontId="129" fillId="0" borderId="4" xfId="92" applyNumberFormat="1" applyFont="1" applyBorder="1"/>
    <xf numFmtId="194" fontId="129" fillId="0" borderId="4" xfId="92" applyNumberFormat="1" applyFont="1" applyBorder="1"/>
    <xf numFmtId="193" fontId="129" fillId="0" borderId="4" xfId="92" applyNumberFormat="1" applyFont="1" applyBorder="1" applyAlignment="1">
      <alignment vertical="center"/>
    </xf>
    <xf numFmtId="193" fontId="206" fillId="14" borderId="4" xfId="92" applyNumberFormat="1" applyFont="1" applyFill="1" applyBorder="1" applyAlignment="1">
      <alignment horizontal="left" vertical="center" wrapText="1"/>
    </xf>
    <xf numFmtId="0" fontId="129" fillId="0" borderId="4" xfId="92" applyFont="1" applyBorder="1" applyAlignment="1">
      <alignment vertical="center" wrapText="1"/>
    </xf>
    <xf numFmtId="0" fontId="129" fillId="13" borderId="4" xfId="92" applyFont="1" applyFill="1" applyBorder="1" applyAlignment="1">
      <alignment horizontal="left" vertical="center" wrapText="1"/>
    </xf>
    <xf numFmtId="3" fontId="129" fillId="0" borderId="4" xfId="92" applyNumberFormat="1" applyFont="1" applyBorder="1"/>
    <xf numFmtId="0" fontId="129" fillId="0" borderId="4" xfId="92" applyFont="1" applyBorder="1" applyAlignment="1">
      <alignment horizontal="center" vertical="center" wrapText="1"/>
    </xf>
    <xf numFmtId="193" fontId="129" fillId="0" borderId="4" xfId="92" applyNumberFormat="1" applyFont="1" applyBorder="1" applyAlignment="1">
      <alignment vertical="center" wrapText="1"/>
    </xf>
    <xf numFmtId="14" fontId="129" fillId="0" borderId="4" xfId="92" applyNumberFormat="1" applyFont="1" applyBorder="1" applyAlignment="1">
      <alignment horizontal="center" vertical="center" wrapText="1"/>
    </xf>
    <xf numFmtId="0" fontId="129" fillId="0" borderId="3" xfId="92" applyFont="1" applyAlignment="1">
      <alignment vertical="center" wrapText="1"/>
    </xf>
    <xf numFmtId="193" fontId="129" fillId="14" borderId="4" xfId="92" applyNumberFormat="1" applyFont="1" applyFill="1" applyBorder="1" applyAlignment="1">
      <alignment vertical="center" wrapText="1"/>
    </xf>
    <xf numFmtId="0" fontId="50" fillId="35" borderId="4" xfId="0" applyFont="1" applyFill="1" applyBorder="1" applyAlignment="1">
      <alignment horizontal="left" vertical="center" wrapText="1"/>
    </xf>
    <xf numFmtId="167" fontId="50" fillId="35" borderId="4" xfId="0" applyNumberFormat="1" applyFont="1" applyFill="1" applyBorder="1" applyAlignment="1">
      <alignment horizontal="left" vertical="center" wrapText="1"/>
    </xf>
    <xf numFmtId="0" fontId="60" fillId="35" borderId="4" xfId="0" applyFont="1" applyFill="1" applyBorder="1" applyAlignment="1">
      <alignment horizontal="center" vertical="center"/>
    </xf>
    <xf numFmtId="43" fontId="60" fillId="35" borderId="4" xfId="32" applyFont="1" applyFill="1" applyBorder="1" applyAlignment="1">
      <alignment vertical="center"/>
    </xf>
    <xf numFmtId="166" fontId="60" fillId="35" borderId="4" xfId="32" applyNumberFormat="1" applyFont="1" applyFill="1" applyBorder="1" applyAlignment="1">
      <alignment vertical="center"/>
    </xf>
    <xf numFmtId="43" fontId="50" fillId="35" borderId="4" xfId="0" applyNumberFormat="1" applyFont="1" applyFill="1" applyBorder="1" applyAlignment="1">
      <alignment horizontal="left" vertical="center" wrapText="1"/>
    </xf>
    <xf numFmtId="0" fontId="61" fillId="35" borderId="4" xfId="0" applyFont="1" applyFill="1" applyBorder="1" applyAlignment="1">
      <alignment horizontal="left" vertical="center" wrapText="1"/>
    </xf>
    <xf numFmtId="166" fontId="50" fillId="35" borderId="4" xfId="0" applyNumberFormat="1" applyFont="1" applyFill="1" applyBorder="1" applyAlignment="1">
      <alignment horizontal="left" vertical="center" wrapText="1"/>
    </xf>
    <xf numFmtId="14" fontId="50" fillId="35" borderId="4" xfId="0" applyNumberFormat="1" applyFont="1" applyFill="1" applyBorder="1" applyAlignment="1">
      <alignment horizontal="left" vertical="center" wrapText="1"/>
    </xf>
    <xf numFmtId="0" fontId="44" fillId="35" borderId="4" xfId="0" applyFont="1" applyFill="1" applyBorder="1" applyAlignment="1">
      <alignment vertical="center"/>
    </xf>
    <xf numFmtId="0" fontId="62" fillId="35" borderId="4" xfId="36" applyFont="1" applyFill="1" applyBorder="1" applyAlignment="1">
      <alignment horizontal="left" vertical="center" wrapText="1"/>
    </xf>
    <xf numFmtId="43" fontId="62" fillId="35" borderId="4" xfId="6" applyFont="1" applyFill="1" applyBorder="1" applyAlignment="1" applyProtection="1">
      <alignment horizontal="right" vertical="center" wrapText="1"/>
      <protection locked="0"/>
    </xf>
    <xf numFmtId="43" fontId="62" fillId="35" borderId="4" xfId="6" applyFont="1" applyFill="1" applyBorder="1" applyAlignment="1" applyProtection="1">
      <alignment horizontal="right" vertical="center"/>
      <protection locked="0"/>
    </xf>
    <xf numFmtId="176" fontId="62" fillId="35" borderId="4" xfId="6" applyNumberFormat="1" applyFont="1" applyFill="1" applyBorder="1" applyAlignment="1" applyProtection="1">
      <alignment vertical="center" wrapText="1"/>
      <protection locked="0"/>
    </xf>
    <xf numFmtId="0" fontId="62" fillId="35" borderId="4" xfId="0" applyFont="1" applyFill="1" applyBorder="1" applyAlignment="1">
      <alignment horizontal="center" vertical="center"/>
    </xf>
    <xf numFmtId="44" fontId="45" fillId="35" borderId="4" xfId="38" applyFont="1" applyFill="1" applyBorder="1" applyAlignment="1">
      <alignment horizontal="center" vertical="center" wrapText="1"/>
    </xf>
    <xf numFmtId="167" fontId="50" fillId="35" borderId="14" xfId="0" applyNumberFormat="1" applyFont="1" applyFill="1" applyBorder="1" applyAlignment="1">
      <alignment horizontal="left" vertical="center" wrapText="1"/>
    </xf>
    <xf numFmtId="183" fontId="50" fillId="35" borderId="14" xfId="0" applyNumberFormat="1" applyFont="1" applyFill="1" applyBorder="1" applyAlignment="1">
      <alignment horizontal="left" vertical="center" wrapText="1"/>
    </xf>
    <xf numFmtId="0" fontId="77" fillId="35" borderId="12" xfId="0" applyFont="1" applyFill="1" applyBorder="1" applyAlignment="1">
      <alignment horizontal="left" vertical="center"/>
    </xf>
    <xf numFmtId="0" fontId="77" fillId="35" borderId="4" xfId="0" applyFont="1" applyFill="1" applyBorder="1" applyAlignment="1">
      <alignment horizontal="left" vertical="center" wrapText="1"/>
    </xf>
    <xf numFmtId="0" fontId="77" fillId="35" borderId="4" xfId="0" applyFont="1" applyFill="1" applyBorder="1" applyAlignment="1">
      <alignment horizontal="center" vertical="center"/>
    </xf>
    <xf numFmtId="0" fontId="76" fillId="35" borderId="4" xfId="0" applyFont="1" applyFill="1" applyBorder="1" applyAlignment="1">
      <alignment horizontal="center" vertical="center"/>
    </xf>
    <xf numFmtId="43" fontId="77" fillId="35" borderId="4" xfId="32" applyFont="1" applyFill="1" applyBorder="1" applyAlignment="1">
      <alignment horizontal="center" vertical="center"/>
    </xf>
    <xf numFmtId="165" fontId="77" fillId="35" borderId="14" xfId="32" applyNumberFormat="1" applyFont="1" applyFill="1" applyBorder="1" applyAlignment="1">
      <alignment horizontal="left" vertical="center"/>
    </xf>
    <xf numFmtId="166" fontId="77" fillId="35" borderId="14" xfId="32" applyNumberFormat="1" applyFont="1" applyFill="1" applyBorder="1" applyAlignment="1">
      <alignment horizontal="left" vertical="center"/>
    </xf>
    <xf numFmtId="43" fontId="77" fillId="35" borderId="14" xfId="32" applyFont="1" applyFill="1" applyBorder="1" applyAlignment="1">
      <alignment horizontal="center" vertical="center"/>
    </xf>
    <xf numFmtId="2" fontId="76" fillId="35" borderId="14" xfId="0" applyNumberFormat="1" applyFont="1" applyFill="1" applyBorder="1" applyAlignment="1">
      <alignment horizontal="center" vertical="center"/>
    </xf>
    <xf numFmtId="2" fontId="76" fillId="35" borderId="14" xfId="0" applyNumberFormat="1" applyFont="1" applyFill="1" applyBorder="1" applyAlignment="1">
      <alignment horizontal="right" vertical="center"/>
    </xf>
    <xf numFmtId="43" fontId="76" fillId="35" borderId="14" xfId="32" applyFont="1" applyFill="1" applyBorder="1" applyAlignment="1">
      <alignment horizontal="right" vertical="center"/>
    </xf>
    <xf numFmtId="43" fontId="60" fillId="35" borderId="14" xfId="32" applyFont="1" applyFill="1" applyBorder="1" applyAlignment="1">
      <alignment vertical="center"/>
    </xf>
    <xf numFmtId="0" fontId="50" fillId="35" borderId="14" xfId="0" applyFont="1" applyFill="1" applyBorder="1" applyAlignment="1">
      <alignment horizontal="left" vertical="center" wrapText="1"/>
    </xf>
    <xf numFmtId="166" fontId="50" fillId="35" borderId="14" xfId="0" applyNumberFormat="1" applyFont="1" applyFill="1" applyBorder="1" applyAlignment="1">
      <alignment horizontal="left" vertical="center" wrapText="1"/>
    </xf>
    <xf numFmtId="0" fontId="53" fillId="35" borderId="14" xfId="0" applyFont="1" applyFill="1" applyBorder="1" applyAlignment="1">
      <alignment horizontal="left" vertical="center" wrapText="1"/>
    </xf>
    <xf numFmtId="0" fontId="60" fillId="35" borderId="14" xfId="0" applyFont="1" applyFill="1" applyBorder="1" applyAlignment="1">
      <alignment horizontal="left" vertical="center"/>
    </xf>
    <xf numFmtId="14" fontId="50" fillId="35" borderId="14" xfId="0" applyNumberFormat="1" applyFont="1" applyFill="1" applyBorder="1" applyAlignment="1">
      <alignment horizontal="left" vertical="center" wrapText="1"/>
    </xf>
    <xf numFmtId="0" fontId="44" fillId="35" borderId="14" xfId="0" applyFont="1" applyFill="1" applyBorder="1" applyAlignment="1">
      <alignment horizontal="left" vertical="center" wrapText="1"/>
    </xf>
    <xf numFmtId="0" fontId="62" fillId="35" borderId="14" xfId="0" applyFont="1" applyFill="1" applyBorder="1" applyAlignment="1">
      <alignment horizontal="center" vertical="center"/>
    </xf>
    <xf numFmtId="43" fontId="62" fillId="35" borderId="14" xfId="14" applyFont="1" applyFill="1" applyBorder="1" applyAlignment="1" applyProtection="1">
      <alignment horizontal="right" vertical="center" wrapText="1"/>
      <protection locked="0"/>
    </xf>
    <xf numFmtId="3" fontId="44" fillId="35" borderId="14" xfId="0" applyNumberFormat="1" applyFont="1" applyFill="1" applyBorder="1"/>
    <xf numFmtId="4" fontId="62" fillId="35" borderId="14" xfId="14" applyNumberFormat="1" applyFont="1" applyFill="1" applyBorder="1" applyAlignment="1" applyProtection="1">
      <alignment horizontal="right" vertical="center"/>
      <protection locked="0"/>
    </xf>
    <xf numFmtId="169" fontId="50" fillId="35" borderId="14" xfId="0" applyNumberFormat="1" applyFont="1" applyFill="1" applyBorder="1" applyAlignment="1">
      <alignment horizontal="left" vertical="center" wrapText="1"/>
    </xf>
    <xf numFmtId="4" fontId="50" fillId="35" borderId="14" xfId="0" applyNumberFormat="1" applyFont="1" applyFill="1" applyBorder="1" applyAlignment="1">
      <alignment horizontal="left" vertical="center" wrapText="1"/>
    </xf>
    <xf numFmtId="0" fontId="44" fillId="35" borderId="14" xfId="34" applyFont="1" applyFill="1" applyBorder="1" applyAlignment="1">
      <alignment horizontal="center" vertical="center" wrapText="1"/>
    </xf>
    <xf numFmtId="0" fontId="44" fillId="35" borderId="14" xfId="0" applyFont="1" applyFill="1" applyBorder="1" applyAlignment="1">
      <alignment horizontal="left" vertical="center" indent="1"/>
    </xf>
    <xf numFmtId="0" fontId="44" fillId="35" borderId="14" xfId="0" applyFont="1" applyFill="1" applyBorder="1" applyAlignment="1">
      <alignment horizontal="center" vertical="center" wrapText="1"/>
    </xf>
    <xf numFmtId="0" fontId="44" fillId="35" borderId="14" xfId="35" applyFont="1" applyFill="1" applyBorder="1" applyAlignment="1">
      <alignment horizontal="center" vertical="center"/>
    </xf>
    <xf numFmtId="9" fontId="44" fillId="35" borderId="14" xfId="32" applyNumberFormat="1" applyFont="1" applyFill="1" applyBorder="1" applyAlignment="1">
      <alignment horizontal="center" vertical="center"/>
    </xf>
    <xf numFmtId="1" fontId="44" fillId="35" borderId="14" xfId="32" applyNumberFormat="1" applyFont="1" applyFill="1" applyBorder="1" applyAlignment="1">
      <alignment horizontal="center" vertical="center"/>
    </xf>
    <xf numFmtId="166" fontId="44" fillId="35" borderId="14" xfId="32" applyNumberFormat="1" applyFont="1" applyFill="1" applyBorder="1" applyAlignment="1">
      <alignment horizontal="center" vertical="center" wrapText="1"/>
    </xf>
    <xf numFmtId="0" fontId="50" fillId="35" borderId="3" xfId="0" applyFont="1" applyFill="1" applyBorder="1" applyAlignment="1">
      <alignment horizontal="left"/>
    </xf>
    <xf numFmtId="185" fontId="50" fillId="35" borderId="4" xfId="0" applyNumberFormat="1" applyFont="1" applyFill="1" applyBorder="1" applyAlignment="1">
      <alignment horizontal="left" vertical="center" wrapText="1"/>
    </xf>
    <xf numFmtId="0" fontId="109" fillId="35" borderId="0" xfId="0" applyFont="1" applyFill="1"/>
    <xf numFmtId="0" fontId="78" fillId="35" borderId="14" xfId="0" applyFont="1" applyFill="1" applyBorder="1"/>
    <xf numFmtId="14" fontId="115" fillId="0" borderId="4" xfId="50" applyNumberFormat="1" applyFont="1" applyBorder="1" applyAlignment="1">
      <alignment horizontal="right" vertical="top" shrinkToFit="1"/>
    </xf>
    <xf numFmtId="9" fontId="62" fillId="0" borderId="4" xfId="84" applyFont="1" applyFill="1" applyBorder="1" applyAlignment="1" applyProtection="1">
      <alignment vertical="center" wrapText="1"/>
      <protection locked="0"/>
    </xf>
    <xf numFmtId="0" fontId="156" fillId="35" borderId="4" xfId="0" applyFont="1" applyFill="1" applyBorder="1" applyAlignment="1">
      <alignment horizontal="center" vertical="center"/>
    </xf>
    <xf numFmtId="0" fontId="156" fillId="35" borderId="4" xfId="0" applyFont="1" applyFill="1" applyBorder="1" applyAlignment="1">
      <alignment horizontal="left" vertical="center"/>
    </xf>
    <xf numFmtId="188" fontId="129" fillId="0" borderId="4" xfId="86" applyFont="1" applyBorder="1" applyAlignment="1">
      <alignment horizontal="center" vertical="center"/>
    </xf>
    <xf numFmtId="0" fontId="129" fillId="35" borderId="4" xfId="0" applyFont="1" applyFill="1" applyBorder="1" applyAlignment="1">
      <alignment horizontal="left" vertical="center" wrapText="1"/>
    </xf>
    <xf numFmtId="0" fontId="176" fillId="0" borderId="3" xfId="82" applyFont="1" applyAlignment="1">
      <alignment horizontal="center"/>
    </xf>
    <xf numFmtId="0" fontId="207" fillId="0" borderId="3" xfId="82" applyFont="1" applyAlignment="1">
      <alignment wrapText="1"/>
    </xf>
    <xf numFmtId="0" fontId="207" fillId="0" borderId="3" xfId="82" applyFont="1"/>
    <xf numFmtId="0" fontId="176" fillId="0" borderId="3" xfId="82" applyFont="1"/>
    <xf numFmtId="0" fontId="207" fillId="0" borderId="0" xfId="0" applyFont="1" applyAlignment="1">
      <alignment horizontal="center"/>
    </xf>
    <xf numFmtId="0" fontId="185" fillId="0" borderId="4" xfId="20" applyFont="1" applyBorder="1" applyAlignment="1">
      <alignment horizontal="center" vertical="center" wrapText="1"/>
    </xf>
    <xf numFmtId="1" fontId="185" fillId="0" borderId="4" xfId="0" applyNumberFormat="1" applyFont="1" applyBorder="1" applyAlignment="1">
      <alignment horizontal="center" vertical="center" wrapText="1"/>
    </xf>
    <xf numFmtId="43" fontId="185" fillId="0" borderId="4" xfId="6" applyFont="1" applyFill="1" applyBorder="1" applyAlignment="1">
      <alignment horizontal="center" vertical="center" wrapText="1"/>
    </xf>
    <xf numFmtId="0" fontId="185" fillId="0" borderId="15" xfId="82" quotePrefix="1" applyFont="1" applyBorder="1" applyAlignment="1">
      <alignment horizontal="center" vertical="center" wrapText="1"/>
    </xf>
    <xf numFmtId="0" fontId="183" fillId="35" borderId="4" xfId="0" applyFont="1" applyFill="1" applyBorder="1" applyAlignment="1">
      <alignment horizontal="center" vertical="center" wrapText="1"/>
    </xf>
    <xf numFmtId="188" fontId="167" fillId="0" borderId="4" xfId="86" applyFont="1" applyBorder="1" applyAlignment="1">
      <alignment horizontal="center" vertical="center" wrapText="1"/>
    </xf>
    <xf numFmtId="0" fontId="185" fillId="0" borderId="3" xfId="82" applyFont="1" applyAlignment="1">
      <alignment horizontal="center" vertical="center" wrapText="1"/>
    </xf>
    <xf numFmtId="166" fontId="185" fillId="0" borderId="4" xfId="6" applyNumberFormat="1" applyFont="1" applyFill="1" applyBorder="1" applyAlignment="1">
      <alignment horizontal="center" vertical="center" wrapText="1"/>
    </xf>
    <xf numFmtId="0" fontId="183" fillId="13" borderId="4" xfId="0" applyFont="1" applyFill="1" applyBorder="1" applyAlignment="1">
      <alignment horizontal="center" vertical="center"/>
    </xf>
    <xf numFmtId="0" fontId="183" fillId="13" borderId="4" xfId="0" applyFont="1" applyFill="1" applyBorder="1" applyAlignment="1">
      <alignment horizontal="center" vertical="center" wrapText="1"/>
    </xf>
    <xf numFmtId="0" fontId="167" fillId="13" borderId="4" xfId="91" applyFont="1" applyFill="1" applyBorder="1" applyAlignment="1">
      <alignment horizontal="center" vertical="center"/>
    </xf>
    <xf numFmtId="3" fontId="167" fillId="13" borderId="4" xfId="91" applyNumberFormat="1" applyFont="1" applyFill="1" applyBorder="1" applyAlignment="1">
      <alignment horizontal="center" vertical="center" wrapText="1"/>
    </xf>
    <xf numFmtId="3" fontId="167" fillId="13" borderId="4" xfId="91" applyNumberFormat="1" applyFont="1" applyFill="1" applyBorder="1" applyAlignment="1">
      <alignment horizontal="center" vertical="center"/>
    </xf>
    <xf numFmtId="0" fontId="167" fillId="13" borderId="4" xfId="91" applyFont="1" applyFill="1" applyBorder="1" applyAlignment="1">
      <alignment horizontal="center" vertical="center" wrapText="1"/>
    </xf>
    <xf numFmtId="0" fontId="52" fillId="13" borderId="4" xfId="0" applyFont="1" applyFill="1" applyBorder="1" applyAlignment="1">
      <alignment horizontal="center" vertical="center" wrapText="1"/>
    </xf>
    <xf numFmtId="38" fontId="0" fillId="9" borderId="4" xfId="0" applyNumberFormat="1" applyFill="1" applyBorder="1" applyAlignment="1">
      <alignment vertical="center"/>
    </xf>
    <xf numFmtId="14" fontId="57" fillId="0" borderId="4" xfId="6" applyNumberFormat="1" applyFont="1" applyFill="1" applyBorder="1" applyAlignment="1">
      <alignment horizontal="left" vertical="center" wrapText="1"/>
    </xf>
    <xf numFmtId="165" fontId="31" fillId="0" borderId="14" xfId="6" applyNumberFormat="1" applyFont="1" applyFill="1" applyBorder="1" applyAlignment="1">
      <alignment horizontal="center" vertical="center" wrapText="1"/>
    </xf>
    <xf numFmtId="14" fontId="31" fillId="0" borderId="14" xfId="6" applyNumberFormat="1" applyFont="1" applyFill="1" applyBorder="1" applyAlignment="1">
      <alignment horizontal="center" vertical="center" wrapText="1"/>
    </xf>
    <xf numFmtId="9" fontId="31" fillId="0" borderId="14" xfId="84" applyFont="1" applyFill="1" applyBorder="1" applyAlignment="1">
      <alignment horizontal="center" vertical="center" wrapText="1"/>
    </xf>
    <xf numFmtId="169" fontId="31" fillId="0" borderId="14" xfId="6" applyNumberFormat="1" applyFont="1" applyFill="1" applyBorder="1" applyAlignment="1">
      <alignment horizontal="center" vertical="center" wrapText="1"/>
    </xf>
    <xf numFmtId="0" fontId="204" fillId="0" borderId="4" xfId="0" applyFont="1" applyBorder="1" applyAlignment="1">
      <alignment horizontal="justify" vertical="center" wrapText="1"/>
    </xf>
    <xf numFmtId="165" fontId="24" fillId="0" borderId="16" xfId="6" applyNumberFormat="1" applyFont="1" applyFill="1" applyBorder="1" applyAlignment="1" applyProtection="1">
      <alignment horizontal="center" wrapText="1"/>
    </xf>
    <xf numFmtId="43" fontId="50" fillId="0" borderId="16" xfId="6" applyFont="1" applyFill="1" applyBorder="1" applyAlignment="1">
      <alignment horizontal="right" wrapText="1"/>
    </xf>
    <xf numFmtId="43" fontId="50" fillId="36" borderId="4" xfId="0" applyNumberFormat="1" applyFont="1" applyFill="1" applyBorder="1" applyAlignment="1">
      <alignment horizontal="left" vertical="center" wrapText="1"/>
    </xf>
    <xf numFmtId="165" fontId="57" fillId="0" borderId="14" xfId="6" applyNumberFormat="1" applyFont="1" applyFill="1" applyBorder="1" applyAlignment="1">
      <alignment horizontal="center" vertical="center" wrapText="1"/>
    </xf>
    <xf numFmtId="43" fontId="209" fillId="0" borderId="4" xfId="32" applyFont="1" applyFill="1" applyBorder="1" applyAlignment="1">
      <alignment horizontal="center" vertical="center"/>
    </xf>
    <xf numFmtId="43" fontId="70" fillId="0" borderId="4" xfId="32" applyFont="1" applyFill="1" applyBorder="1" applyAlignment="1">
      <alignment horizontal="center" vertical="center"/>
    </xf>
    <xf numFmtId="43" fontId="70" fillId="0" borderId="14" xfId="32" applyFont="1" applyFill="1" applyBorder="1" applyAlignment="1">
      <alignment horizontal="center" vertical="center"/>
    </xf>
    <xf numFmtId="43" fontId="133" fillId="0" borderId="14" xfId="32" applyFont="1" applyFill="1" applyBorder="1" applyAlignment="1">
      <alignment horizontal="center" vertical="center"/>
    </xf>
    <xf numFmtId="43" fontId="133" fillId="0" borderId="4" xfId="32" applyFont="1" applyFill="1" applyBorder="1" applyAlignment="1">
      <alignment horizontal="center" vertical="center"/>
    </xf>
    <xf numFmtId="0" fontId="84" fillId="0" borderId="14" xfId="14" applyNumberFormat="1" applyFont="1" applyFill="1" applyBorder="1" applyAlignment="1" applyProtection="1">
      <alignment horizontal="center" vertical="center"/>
      <protection locked="0"/>
    </xf>
    <xf numFmtId="9" fontId="84" fillId="0" borderId="15" xfId="84" applyFont="1" applyFill="1" applyBorder="1" applyAlignment="1">
      <alignment horizontal="center" vertical="center"/>
    </xf>
    <xf numFmtId="9" fontId="84" fillId="0" borderId="14" xfId="32" applyNumberFormat="1" applyFont="1" applyFill="1" applyBorder="1" applyAlignment="1">
      <alignment horizontal="center" vertical="center"/>
    </xf>
    <xf numFmtId="1" fontId="84" fillId="0" borderId="14" xfId="32" applyNumberFormat="1" applyFont="1" applyFill="1" applyBorder="1" applyAlignment="1">
      <alignment horizontal="center" vertical="center"/>
    </xf>
    <xf numFmtId="166" fontId="84" fillId="0" borderId="14" xfId="32" applyNumberFormat="1" applyFont="1" applyFill="1" applyBorder="1" applyAlignment="1">
      <alignment horizontal="center" vertical="center" wrapText="1"/>
    </xf>
    <xf numFmtId="0" fontId="72" fillId="13" borderId="4" xfId="0" applyFont="1" applyFill="1" applyBorder="1" applyAlignment="1">
      <alignment horizontal="left" vertical="center"/>
    </xf>
    <xf numFmtId="0" fontId="76" fillId="13" borderId="4" xfId="0" applyFont="1" applyFill="1" applyBorder="1" applyAlignment="1">
      <alignment horizontal="left" vertical="center"/>
    </xf>
    <xf numFmtId="0" fontId="77" fillId="13" borderId="4" xfId="0" applyFont="1" applyFill="1" applyBorder="1" applyAlignment="1">
      <alignment horizontal="center" vertical="center"/>
    </xf>
    <xf numFmtId="166" fontId="50" fillId="13" borderId="4" xfId="0" applyNumberFormat="1" applyFont="1" applyFill="1" applyBorder="1" applyAlignment="1">
      <alignment horizontal="left" vertical="center" wrapText="1"/>
    </xf>
    <xf numFmtId="0" fontId="50" fillId="37" borderId="4" xfId="0" applyFont="1" applyFill="1" applyBorder="1" applyAlignment="1">
      <alignment horizontal="left" vertical="center" wrapText="1"/>
    </xf>
    <xf numFmtId="167" fontId="50" fillId="37" borderId="4" xfId="0" applyNumberFormat="1" applyFont="1" applyFill="1" applyBorder="1" applyAlignment="1">
      <alignment horizontal="left" vertical="center" wrapText="1"/>
    </xf>
    <xf numFmtId="167" fontId="50" fillId="37" borderId="14" xfId="0" applyNumberFormat="1" applyFont="1" applyFill="1" applyBorder="1" applyAlignment="1">
      <alignment horizontal="left" vertical="center" wrapText="1"/>
    </xf>
    <xf numFmtId="3" fontId="33" fillId="37" borderId="14" xfId="0" applyNumberFormat="1" applyFont="1" applyFill="1" applyBorder="1"/>
    <xf numFmtId="43" fontId="76" fillId="37" borderId="4" xfId="32" applyFont="1" applyFill="1" applyBorder="1" applyAlignment="1">
      <alignment horizontal="center" vertical="center"/>
    </xf>
    <xf numFmtId="167" fontId="50" fillId="37" borderId="4" xfId="0" applyNumberFormat="1" applyFont="1" applyFill="1" applyBorder="1" applyAlignment="1">
      <alignment horizontal="center" vertical="center" wrapText="1"/>
    </xf>
    <xf numFmtId="0" fontId="60" fillId="37" borderId="4" xfId="0" applyFont="1" applyFill="1" applyBorder="1" applyAlignment="1">
      <alignment horizontal="center" vertical="center"/>
    </xf>
    <xf numFmtId="0" fontId="76" fillId="37" borderId="4" xfId="0" applyFont="1" applyFill="1" applyBorder="1" applyAlignment="1">
      <alignment horizontal="left" vertical="center"/>
    </xf>
    <xf numFmtId="0" fontId="68" fillId="37" borderId="4" xfId="0" applyFont="1" applyFill="1" applyBorder="1" applyAlignment="1">
      <alignment horizontal="left" vertical="center"/>
    </xf>
    <xf numFmtId="0" fontId="68" fillId="37" borderId="4" xfId="0" applyFont="1" applyFill="1" applyBorder="1" applyAlignment="1">
      <alignment horizontal="center" vertical="center"/>
    </xf>
    <xf numFmtId="0" fontId="77" fillId="37" borderId="4" xfId="0" applyFont="1" applyFill="1" applyBorder="1" applyAlignment="1">
      <alignment horizontal="center" vertical="center"/>
    </xf>
    <xf numFmtId="43" fontId="77" fillId="37" borderId="4" xfId="32" applyFont="1" applyFill="1" applyBorder="1" applyAlignment="1">
      <alignment horizontal="center" vertical="center"/>
    </xf>
    <xf numFmtId="43" fontId="76" fillId="37" borderId="4" xfId="0" applyNumberFormat="1" applyFont="1" applyFill="1" applyBorder="1" applyAlignment="1">
      <alignment horizontal="left" vertical="center" wrapText="1"/>
    </xf>
    <xf numFmtId="43" fontId="60" fillId="37" borderId="14" xfId="32" applyFont="1" applyFill="1" applyBorder="1" applyAlignment="1">
      <alignment horizontal="right" vertical="center"/>
    </xf>
    <xf numFmtId="43" fontId="60" fillId="37" borderId="14" xfId="32" applyFont="1" applyFill="1" applyBorder="1" applyAlignment="1">
      <alignment vertical="center"/>
    </xf>
    <xf numFmtId="43" fontId="60" fillId="37" borderId="4" xfId="32" applyFont="1" applyFill="1" applyBorder="1" applyAlignment="1">
      <alignment vertical="center"/>
    </xf>
    <xf numFmtId="166" fontId="60" fillId="37" borderId="4" xfId="32" applyNumberFormat="1" applyFont="1" applyFill="1" applyBorder="1" applyAlignment="1">
      <alignment vertical="center"/>
    </xf>
    <xf numFmtId="43" fontId="50" fillId="37" borderId="4" xfId="0" applyNumberFormat="1" applyFont="1" applyFill="1" applyBorder="1" applyAlignment="1">
      <alignment horizontal="left" vertical="center" wrapText="1"/>
    </xf>
    <xf numFmtId="0" fontId="61" fillId="37" borderId="4" xfId="0" applyFont="1" applyFill="1" applyBorder="1" applyAlignment="1">
      <alignment horizontal="left" vertical="center" wrapText="1"/>
    </xf>
    <xf numFmtId="0" fontId="50" fillId="37" borderId="14" xfId="0" applyFont="1" applyFill="1" applyBorder="1" applyAlignment="1">
      <alignment horizontal="left" vertical="center" wrapText="1"/>
    </xf>
    <xf numFmtId="166" fontId="50" fillId="37" borderId="14" xfId="0" applyNumberFormat="1" applyFont="1" applyFill="1" applyBorder="1" applyAlignment="1">
      <alignment horizontal="left" vertical="center" wrapText="1"/>
    </xf>
    <xf numFmtId="0" fontId="53" fillId="37" borderId="14" xfId="0" applyFont="1" applyFill="1" applyBorder="1" applyAlignment="1">
      <alignment horizontal="left" vertical="center" wrapText="1"/>
    </xf>
    <xf numFmtId="0" fontId="60" fillId="37" borderId="14" xfId="0" applyFont="1" applyFill="1" applyBorder="1" applyAlignment="1">
      <alignment horizontal="left" vertical="center"/>
    </xf>
    <xf numFmtId="166" fontId="50" fillId="37" borderId="4" xfId="0" applyNumberFormat="1" applyFont="1" applyFill="1" applyBorder="1" applyAlignment="1">
      <alignment horizontal="left" vertical="center" wrapText="1"/>
    </xf>
    <xf numFmtId="14" fontId="50" fillId="37" borderId="14" xfId="0" applyNumberFormat="1" applyFont="1" applyFill="1" applyBorder="1" applyAlignment="1">
      <alignment horizontal="left" vertical="center" wrapText="1"/>
    </xf>
    <xf numFmtId="0" fontId="82" fillId="37" borderId="0" xfId="0" applyFont="1" applyFill="1"/>
    <xf numFmtId="0" fontId="33" fillId="37" borderId="14" xfId="0" applyFont="1" applyFill="1" applyBorder="1"/>
    <xf numFmtId="3" fontId="25" fillId="37" borderId="4" xfId="91" applyNumberFormat="1" applyFont="1" applyFill="1" applyBorder="1" applyAlignment="1">
      <alignment horizontal="center" vertical="center" wrapText="1"/>
    </xf>
    <xf numFmtId="3" fontId="25" fillId="37" borderId="4" xfId="91" applyNumberFormat="1" applyFont="1" applyFill="1" applyBorder="1" applyAlignment="1">
      <alignment horizontal="center" vertical="center"/>
    </xf>
    <xf numFmtId="0" fontId="62" fillId="37" borderId="14" xfId="14" applyNumberFormat="1" applyFont="1" applyFill="1" applyBorder="1" applyAlignment="1" applyProtection="1">
      <alignment horizontal="right" vertical="center"/>
      <protection locked="0"/>
    </xf>
    <xf numFmtId="9" fontId="59" fillId="37" borderId="3" xfId="84" applyFont="1" applyFill="1" applyBorder="1" applyAlignment="1">
      <alignment horizontal="right" vertical="center"/>
    </xf>
    <xf numFmtId="0" fontId="59" fillId="37" borderId="3" xfId="0" applyFont="1" applyFill="1" applyBorder="1" applyAlignment="1">
      <alignment horizontal="right" vertical="center"/>
    </xf>
    <xf numFmtId="169" fontId="50" fillId="37" borderId="14" xfId="0" applyNumberFormat="1" applyFont="1" applyFill="1" applyBorder="1" applyAlignment="1">
      <alignment horizontal="left" vertical="center" wrapText="1"/>
    </xf>
    <xf numFmtId="4" fontId="50" fillId="37" borderId="14" xfId="0" applyNumberFormat="1" applyFont="1" applyFill="1" applyBorder="1" applyAlignment="1">
      <alignment horizontal="left" vertical="center" wrapText="1"/>
    </xf>
    <xf numFmtId="43" fontId="50" fillId="37" borderId="14" xfId="0" applyNumberFormat="1" applyFont="1" applyFill="1" applyBorder="1" applyAlignment="1">
      <alignment horizontal="left" vertical="center" wrapText="1"/>
    </xf>
    <xf numFmtId="44" fontId="50" fillId="37" borderId="14" xfId="0" applyNumberFormat="1" applyFont="1" applyFill="1" applyBorder="1" applyAlignment="1">
      <alignment horizontal="left" vertical="center" wrapText="1"/>
    </xf>
    <xf numFmtId="14" fontId="50" fillId="37" borderId="4" xfId="0" applyNumberFormat="1" applyFont="1" applyFill="1" applyBorder="1" applyAlignment="1">
      <alignment horizontal="left" vertical="center" wrapText="1"/>
    </xf>
    <xf numFmtId="0" fontId="44" fillId="37" borderId="14" xfId="34" applyFont="1" applyFill="1" applyBorder="1" applyAlignment="1">
      <alignment horizontal="center" vertical="center" wrapText="1"/>
    </xf>
    <xf numFmtId="0" fontId="44" fillId="37" borderId="14" xfId="0" applyFont="1" applyFill="1" applyBorder="1" applyAlignment="1">
      <alignment horizontal="left" vertical="center" indent="1"/>
    </xf>
    <xf numFmtId="0" fontId="44" fillId="37" borderId="14" xfId="0" applyFont="1" applyFill="1" applyBorder="1" applyAlignment="1">
      <alignment horizontal="center" vertical="center" wrapText="1"/>
    </xf>
    <xf numFmtId="0" fontId="44" fillId="37" borderId="14" xfId="35" applyFont="1" applyFill="1" applyBorder="1" applyAlignment="1">
      <alignment horizontal="center" vertical="center"/>
    </xf>
    <xf numFmtId="9" fontId="44" fillId="37" borderId="14" xfId="32" applyNumberFormat="1" applyFont="1" applyFill="1" applyBorder="1" applyAlignment="1">
      <alignment horizontal="center" vertical="center"/>
    </xf>
    <xf numFmtId="1" fontId="44" fillId="37" borderId="14" xfId="32" applyNumberFormat="1" applyFont="1" applyFill="1" applyBorder="1" applyAlignment="1">
      <alignment horizontal="center" vertical="center"/>
    </xf>
    <xf numFmtId="166" fontId="44" fillId="37" borderId="14" xfId="32" applyNumberFormat="1" applyFont="1" applyFill="1" applyBorder="1" applyAlignment="1">
      <alignment horizontal="center" vertical="center" wrapText="1"/>
    </xf>
    <xf numFmtId="0" fontId="50" fillId="37" borderId="3" xfId="0" applyFont="1" applyFill="1" applyBorder="1" applyAlignment="1">
      <alignment horizontal="left"/>
    </xf>
    <xf numFmtId="43" fontId="76" fillId="37" borderId="15" xfId="32" applyFont="1" applyFill="1" applyBorder="1" applyAlignment="1">
      <alignment horizontal="center" vertical="center"/>
    </xf>
    <xf numFmtId="166" fontId="20" fillId="12" borderId="4" xfId="82" quotePrefix="1" applyNumberFormat="1" applyFont="1" applyFill="1" applyBorder="1" applyAlignment="1">
      <alignment vertical="center" wrapText="1"/>
    </xf>
    <xf numFmtId="0" fontId="124" fillId="0" borderId="4" xfId="82" quotePrefix="1" applyFont="1" applyBorder="1" applyAlignment="1">
      <alignment vertical="center" wrapText="1"/>
    </xf>
    <xf numFmtId="0" fontId="51" fillId="0" borderId="0" xfId="0" applyFont="1" applyAlignment="1">
      <alignment horizontal="center" vertical="center"/>
    </xf>
    <xf numFmtId="0" fontId="73" fillId="12" borderId="15" xfId="0" applyFont="1" applyFill="1" applyBorder="1" applyAlignment="1">
      <alignment horizontal="center" vertical="center"/>
    </xf>
    <xf numFmtId="0" fontId="50" fillId="30" borderId="4" xfId="0" applyFont="1" applyFill="1" applyBorder="1" applyAlignment="1">
      <alignment horizontal="left" vertical="center" wrapText="1"/>
    </xf>
    <xf numFmtId="167" fontId="50" fillId="30" borderId="4" xfId="0" applyNumberFormat="1" applyFont="1" applyFill="1" applyBorder="1" applyAlignment="1">
      <alignment horizontal="left" vertical="center" wrapText="1"/>
    </xf>
    <xf numFmtId="167" fontId="50" fillId="30" borderId="14" xfId="0" applyNumberFormat="1" applyFont="1" applyFill="1" applyBorder="1" applyAlignment="1">
      <alignment horizontal="left" vertical="center" wrapText="1"/>
    </xf>
    <xf numFmtId="183" fontId="50" fillId="30" borderId="14" xfId="0" applyNumberFormat="1" applyFont="1" applyFill="1" applyBorder="1" applyAlignment="1">
      <alignment horizontal="left" vertical="center" wrapText="1"/>
    </xf>
    <xf numFmtId="167" fontId="51" fillId="30" borderId="14" xfId="0" applyNumberFormat="1" applyFont="1" applyFill="1" applyBorder="1" applyAlignment="1">
      <alignment horizontal="left" vertical="center" wrapText="1"/>
    </xf>
    <xf numFmtId="0" fontId="60" fillId="30" borderId="4" xfId="0" applyFont="1" applyFill="1" applyBorder="1" applyAlignment="1">
      <alignment horizontal="center" vertical="center"/>
    </xf>
    <xf numFmtId="0" fontId="76" fillId="30" borderId="4" xfId="0" applyFont="1" applyFill="1" applyBorder="1" applyAlignment="1">
      <alignment vertical="center" wrapText="1"/>
    </xf>
    <xf numFmtId="0" fontId="76" fillId="30" borderId="4" xfId="0" applyFont="1" applyFill="1" applyBorder="1" applyAlignment="1">
      <alignment horizontal="left" vertical="center"/>
    </xf>
    <xf numFmtId="0" fontId="77" fillId="30" borderId="4" xfId="0" applyFont="1" applyFill="1" applyBorder="1" applyAlignment="1">
      <alignment horizontal="center" vertical="center"/>
    </xf>
    <xf numFmtId="190" fontId="77" fillId="30" borderId="4" xfId="32" applyNumberFormat="1" applyFont="1" applyFill="1" applyBorder="1" applyAlignment="1">
      <alignment horizontal="center" vertical="center"/>
    </xf>
    <xf numFmtId="43" fontId="77" fillId="30" borderId="4" xfId="32" applyFont="1" applyFill="1" applyBorder="1" applyAlignment="1">
      <alignment horizontal="center" vertical="center"/>
    </xf>
    <xf numFmtId="165" fontId="77" fillId="30" borderId="14" xfId="32" applyNumberFormat="1" applyFont="1" applyFill="1" applyBorder="1" applyAlignment="1">
      <alignment horizontal="left" vertical="center"/>
    </xf>
    <xf numFmtId="166" fontId="77" fillId="30" borderId="14" xfId="32" applyNumberFormat="1" applyFont="1" applyFill="1" applyBorder="1" applyAlignment="1">
      <alignment horizontal="left" vertical="center"/>
    </xf>
    <xf numFmtId="43" fontId="77" fillId="30" borderId="14" xfId="32" applyFont="1" applyFill="1" applyBorder="1" applyAlignment="1">
      <alignment horizontal="center" vertical="center"/>
    </xf>
    <xf numFmtId="2" fontId="76" fillId="30" borderId="14" xfId="0" applyNumberFormat="1" applyFont="1" applyFill="1" applyBorder="1" applyAlignment="1">
      <alignment horizontal="center" vertical="center"/>
    </xf>
    <xf numFmtId="2" fontId="76" fillId="30" borderId="14" xfId="0" applyNumberFormat="1" applyFont="1" applyFill="1" applyBorder="1" applyAlignment="1">
      <alignment horizontal="right" vertical="center"/>
    </xf>
    <xf numFmtId="43" fontId="76" fillId="30" borderId="14" xfId="32" applyFont="1" applyFill="1" applyBorder="1" applyAlignment="1">
      <alignment horizontal="right" vertical="center"/>
    </xf>
    <xf numFmtId="43" fontId="60" fillId="30" borderId="14" xfId="32" applyFont="1" applyFill="1" applyBorder="1" applyAlignment="1">
      <alignment vertical="center"/>
    </xf>
    <xf numFmtId="166" fontId="60" fillId="30" borderId="4" xfId="32" applyNumberFormat="1" applyFont="1" applyFill="1" applyBorder="1" applyAlignment="1">
      <alignment vertical="center"/>
    </xf>
    <xf numFmtId="43" fontId="60" fillId="30" borderId="4" xfId="32" applyFont="1" applyFill="1" applyBorder="1" applyAlignment="1">
      <alignment vertical="center"/>
    </xf>
    <xf numFmtId="43" fontId="50" fillId="30" borderId="4" xfId="0" applyNumberFormat="1" applyFont="1" applyFill="1" applyBorder="1" applyAlignment="1">
      <alignment horizontal="left" vertical="center" wrapText="1"/>
    </xf>
    <xf numFmtId="0" fontId="61" fillId="30" borderId="4" xfId="0" applyFont="1" applyFill="1" applyBorder="1" applyAlignment="1">
      <alignment horizontal="left" vertical="center" wrapText="1"/>
    </xf>
    <xf numFmtId="0" fontId="50" fillId="30" borderId="14" xfId="0" applyFont="1" applyFill="1" applyBorder="1" applyAlignment="1">
      <alignment horizontal="left" vertical="center" wrapText="1"/>
    </xf>
    <xf numFmtId="166" fontId="50" fillId="30" borderId="14" xfId="0" applyNumberFormat="1" applyFont="1" applyFill="1" applyBorder="1" applyAlignment="1">
      <alignment horizontal="left" vertical="center" wrapText="1"/>
    </xf>
    <xf numFmtId="0" fontId="53" fillId="30" borderId="14" xfId="0" applyFont="1" applyFill="1" applyBorder="1" applyAlignment="1">
      <alignment horizontal="left" vertical="center" wrapText="1"/>
    </xf>
    <xf numFmtId="0" fontId="60" fillId="30" borderId="14" xfId="0" applyFont="1" applyFill="1" applyBorder="1" applyAlignment="1">
      <alignment horizontal="left" vertical="center"/>
    </xf>
    <xf numFmtId="166" fontId="50" fillId="30" borderId="4" xfId="0" applyNumberFormat="1" applyFont="1" applyFill="1" applyBorder="1" applyAlignment="1">
      <alignment horizontal="left" vertical="center" wrapText="1"/>
    </xf>
    <xf numFmtId="14" fontId="50" fillId="30" borderId="14" xfId="0" applyNumberFormat="1" applyFont="1" applyFill="1" applyBorder="1" applyAlignment="1">
      <alignment horizontal="left" vertical="center" wrapText="1"/>
    </xf>
    <xf numFmtId="0" fontId="109" fillId="30" borderId="0" xfId="0" applyFont="1" applyFill="1"/>
    <xf numFmtId="0" fontId="78" fillId="30" borderId="14" xfId="0" applyFont="1" applyFill="1" applyBorder="1"/>
    <xf numFmtId="0" fontId="44" fillId="30" borderId="14" xfId="0" applyFont="1" applyFill="1" applyBorder="1" applyAlignment="1">
      <alignment horizontal="left" vertical="center" wrapText="1"/>
    </xf>
    <xf numFmtId="0" fontId="62" fillId="30" borderId="14" xfId="0" applyFont="1" applyFill="1" applyBorder="1" applyAlignment="1">
      <alignment horizontal="center" vertical="center"/>
    </xf>
    <xf numFmtId="43" fontId="62" fillId="30" borderId="14" xfId="14" applyFont="1" applyFill="1" applyBorder="1" applyAlignment="1" applyProtection="1">
      <alignment horizontal="right" vertical="center" wrapText="1"/>
      <protection locked="0"/>
    </xf>
    <xf numFmtId="3" fontId="44" fillId="30" borderId="14" xfId="0" applyNumberFormat="1" applyFont="1" applyFill="1" applyBorder="1"/>
    <xf numFmtId="4" fontId="62" fillId="30" borderId="14" xfId="14" applyNumberFormat="1" applyFont="1" applyFill="1" applyBorder="1" applyAlignment="1" applyProtection="1">
      <alignment horizontal="right" vertical="center"/>
      <protection locked="0"/>
    </xf>
    <xf numFmtId="169" fontId="50" fillId="30" borderId="14" xfId="0" applyNumberFormat="1" applyFont="1" applyFill="1" applyBorder="1" applyAlignment="1">
      <alignment horizontal="left" vertical="center" wrapText="1"/>
    </xf>
    <xf numFmtId="4" fontId="50" fillId="30" borderId="14" xfId="0" applyNumberFormat="1" applyFont="1" applyFill="1" applyBorder="1" applyAlignment="1">
      <alignment horizontal="left" vertical="center" wrapText="1"/>
    </xf>
    <xf numFmtId="44" fontId="50" fillId="30" borderId="14" xfId="38" applyFont="1" applyFill="1" applyBorder="1" applyAlignment="1">
      <alignment horizontal="left" vertical="center" wrapText="1"/>
    </xf>
    <xf numFmtId="44" fontId="50" fillId="30" borderId="14" xfId="0" applyNumberFormat="1" applyFont="1" applyFill="1" applyBorder="1" applyAlignment="1">
      <alignment horizontal="left" vertical="center" wrapText="1"/>
    </xf>
    <xf numFmtId="14" fontId="50" fillId="30" borderId="4" xfId="0" applyNumberFormat="1" applyFont="1" applyFill="1" applyBorder="1" applyAlignment="1">
      <alignment horizontal="left" vertical="center" wrapText="1"/>
    </xf>
    <xf numFmtId="0" fontId="44" fillId="30" borderId="14" xfId="34" applyFont="1" applyFill="1" applyBorder="1" applyAlignment="1">
      <alignment horizontal="center" vertical="center" wrapText="1"/>
    </xf>
    <xf numFmtId="0" fontId="44" fillId="30" borderId="14" xfId="0" applyFont="1" applyFill="1" applyBorder="1" applyAlignment="1">
      <alignment horizontal="left" vertical="center" indent="1"/>
    </xf>
    <xf numFmtId="0" fontId="44" fillId="30" borderId="14" xfId="0" applyFont="1" applyFill="1" applyBorder="1" applyAlignment="1">
      <alignment horizontal="center" vertical="center" wrapText="1"/>
    </xf>
    <xf numFmtId="0" fontId="44" fillId="30" borderId="14" xfId="35" applyFont="1" applyFill="1" applyBorder="1" applyAlignment="1">
      <alignment horizontal="center" vertical="center"/>
    </xf>
    <xf numFmtId="9" fontId="44" fillId="30" borderId="14" xfId="32" applyNumberFormat="1" applyFont="1" applyFill="1" applyBorder="1" applyAlignment="1">
      <alignment horizontal="center" vertical="center"/>
    </xf>
    <xf numFmtId="1" fontId="44" fillId="30" borderId="14" xfId="32" applyNumberFormat="1" applyFont="1" applyFill="1" applyBorder="1" applyAlignment="1">
      <alignment horizontal="center" vertical="center"/>
    </xf>
    <xf numFmtId="166" fontId="44" fillId="30" borderId="14" xfId="32" applyNumberFormat="1" applyFont="1" applyFill="1" applyBorder="1" applyAlignment="1">
      <alignment horizontal="center" vertical="center" wrapText="1"/>
    </xf>
    <xf numFmtId="0" fontId="50" fillId="30" borderId="3" xfId="0" applyFont="1" applyFill="1" applyBorder="1" applyAlignment="1">
      <alignment horizontal="left"/>
    </xf>
    <xf numFmtId="3" fontId="44" fillId="30" borderId="16" xfId="0" applyNumberFormat="1" applyFont="1" applyFill="1" applyBorder="1"/>
    <xf numFmtId="0" fontId="72" fillId="30" borderId="4" xfId="0" applyFont="1" applyFill="1" applyBorder="1" applyAlignment="1">
      <alignment horizontal="left" vertical="center"/>
    </xf>
    <xf numFmtId="0" fontId="76" fillId="30" borderId="4" xfId="0" applyFont="1" applyFill="1" applyBorder="1" applyAlignment="1">
      <alignment horizontal="center" vertical="center"/>
    </xf>
    <xf numFmtId="0" fontId="54" fillId="30" borderId="4" xfId="0" applyFont="1" applyFill="1" applyBorder="1" applyAlignment="1">
      <alignment horizontal="left"/>
    </xf>
    <xf numFmtId="0" fontId="54" fillId="30" borderId="4" xfId="0" applyFont="1" applyFill="1" applyBorder="1" applyAlignment="1">
      <alignment horizontal="left" vertical="center" wrapText="1"/>
    </xf>
    <xf numFmtId="0" fontId="81" fillId="30" borderId="4" xfId="0" applyFont="1" applyFill="1" applyBorder="1" applyAlignment="1">
      <alignment horizontal="left"/>
    </xf>
    <xf numFmtId="0" fontId="50" fillId="30" borderId="4" xfId="0" applyFont="1" applyFill="1" applyBorder="1" applyAlignment="1">
      <alignment horizontal="left"/>
    </xf>
    <xf numFmtId="0" fontId="44" fillId="30" borderId="4" xfId="0" applyFont="1" applyFill="1" applyBorder="1" applyAlignment="1">
      <alignment vertical="center"/>
    </xf>
    <xf numFmtId="0" fontId="44" fillId="30" borderId="4" xfId="0" applyFont="1" applyFill="1" applyBorder="1"/>
    <xf numFmtId="165" fontId="24" fillId="30" borderId="21" xfId="6" applyNumberFormat="1" applyFont="1" applyFill="1" applyBorder="1" applyAlignment="1" applyProtection="1">
      <alignment horizontal="center" wrapText="1"/>
    </xf>
    <xf numFmtId="14" fontId="56" fillId="30" borderId="16" xfId="6" applyNumberFormat="1" applyFont="1" applyFill="1" applyBorder="1" applyAlignment="1"/>
    <xf numFmtId="43" fontId="50" fillId="30" borderId="52" xfId="6" applyFont="1" applyFill="1" applyBorder="1" applyAlignment="1">
      <alignment horizontal="right" wrapText="1"/>
    </xf>
    <xf numFmtId="9" fontId="44" fillId="30" borderId="16" xfId="84" applyFont="1" applyFill="1" applyBorder="1"/>
    <xf numFmtId="169" fontId="50" fillId="30" borderId="4" xfId="0" applyNumberFormat="1" applyFont="1" applyFill="1" applyBorder="1" applyAlignment="1">
      <alignment horizontal="left" vertical="center" wrapText="1"/>
    </xf>
    <xf numFmtId="0" fontId="54" fillId="30" borderId="12" xfId="0" applyFont="1" applyFill="1" applyBorder="1" applyAlignment="1">
      <alignment horizontal="left"/>
    </xf>
    <xf numFmtId="0" fontId="54" fillId="30" borderId="0" xfId="0" applyFont="1" applyFill="1" applyAlignment="1">
      <alignment horizontal="left"/>
    </xf>
    <xf numFmtId="165" fontId="56" fillId="30" borderId="21" xfId="6" applyNumberFormat="1" applyFont="1" applyFill="1" applyBorder="1" applyAlignment="1"/>
    <xf numFmtId="165" fontId="56" fillId="30" borderId="16" xfId="6" applyNumberFormat="1" applyFont="1" applyFill="1" applyBorder="1" applyAlignment="1"/>
    <xf numFmtId="169" fontId="50" fillId="38" borderId="14" xfId="0" applyNumberFormat="1" applyFont="1" applyFill="1" applyBorder="1" applyAlignment="1">
      <alignment horizontal="left" vertical="center" wrapText="1"/>
    </xf>
    <xf numFmtId="165" fontId="123" fillId="0" borderId="16" xfId="0" applyNumberFormat="1" applyFont="1" applyBorder="1" applyAlignment="1">
      <alignment horizontal="left" vertical="center" wrapText="1"/>
    </xf>
    <xf numFmtId="0" fontId="123" fillId="0" borderId="16" xfId="0" applyFont="1" applyBorder="1" applyAlignment="1">
      <alignment horizontal="left" vertical="center" wrapText="1"/>
    </xf>
    <xf numFmtId="14" fontId="123" fillId="0" borderId="16" xfId="0" applyNumberFormat="1" applyFont="1" applyBorder="1" applyAlignment="1">
      <alignment horizontal="left" vertical="center" wrapText="1"/>
    </xf>
    <xf numFmtId="0" fontId="198" fillId="0" borderId="3" xfId="94" applyFont="1"/>
    <xf numFmtId="0" fontId="216" fillId="0" borderId="3" xfId="39" applyFont="1" applyAlignment="1">
      <alignment horizontal="center" vertical="center"/>
    </xf>
    <xf numFmtId="0" fontId="217" fillId="0" borderId="3" xfId="79" applyFont="1"/>
    <xf numFmtId="164" fontId="218" fillId="0" borderId="3" xfId="79" applyNumberFormat="1" applyFont="1" applyAlignment="1">
      <alignment vertical="center"/>
    </xf>
    <xf numFmtId="166" fontId="218" fillId="0" borderId="3" xfId="17" applyNumberFormat="1" applyFont="1" applyAlignment="1">
      <alignment vertical="center"/>
    </xf>
    <xf numFmtId="0" fontId="198" fillId="0" borderId="3" xfId="94" applyFont="1" applyAlignment="1">
      <alignment horizontal="center"/>
    </xf>
    <xf numFmtId="0" fontId="216" fillId="0" borderId="3" xfId="79" applyFont="1" applyAlignment="1">
      <alignment horizontal="center"/>
    </xf>
    <xf numFmtId="0" fontId="198" fillId="0" borderId="15" xfId="94" applyFont="1" applyBorder="1" applyAlignment="1">
      <alignment horizontal="center" vertical="center" wrapText="1"/>
    </xf>
    <xf numFmtId="0" fontId="220" fillId="0" borderId="5" xfId="94" applyFont="1" applyBorder="1" applyAlignment="1">
      <alignment vertical="center"/>
    </xf>
    <xf numFmtId="0" fontId="220" fillId="0" borderId="6" xfId="94" applyFont="1" applyBorder="1" applyAlignment="1">
      <alignment vertical="center"/>
    </xf>
    <xf numFmtId="0" fontId="220" fillId="0" borderId="6" xfId="94" applyFont="1" applyBorder="1" applyAlignment="1">
      <alignment vertical="center" wrapText="1"/>
    </xf>
    <xf numFmtId="0" fontId="198" fillId="0" borderId="6" xfId="94" applyFont="1" applyBorder="1"/>
    <xf numFmtId="0" fontId="198" fillId="0" borderId="7" xfId="94" applyFont="1" applyBorder="1"/>
    <xf numFmtId="0" fontId="221" fillId="0" borderId="14" xfId="94" applyFont="1" applyBorder="1" applyAlignment="1">
      <alignment horizontal="center" vertical="center" wrapText="1"/>
    </xf>
    <xf numFmtId="0" fontId="220" fillId="0" borderId="10" xfId="94" applyFont="1" applyBorder="1" applyAlignment="1">
      <alignment vertical="center" wrapText="1"/>
    </xf>
    <xf numFmtId="0" fontId="220" fillId="0" borderId="11" xfId="94" applyFont="1" applyBorder="1" applyAlignment="1">
      <alignment vertical="center" wrapText="1"/>
    </xf>
    <xf numFmtId="0" fontId="198" fillId="0" borderId="11" xfId="94" applyFont="1" applyBorder="1"/>
    <xf numFmtId="0" fontId="198" fillId="0" borderId="17" xfId="94" applyFont="1" applyBorder="1"/>
    <xf numFmtId="0" fontId="219" fillId="0" borderId="3" xfId="39" applyFont="1" applyAlignment="1">
      <alignment horizontal="left" vertical="center" wrapText="1"/>
    </xf>
    <xf numFmtId="0" fontId="198" fillId="0" borderId="20" xfId="94" applyFont="1" applyBorder="1"/>
    <xf numFmtId="0" fontId="219" fillId="0" borderId="3" xfId="39" applyFont="1" applyAlignment="1">
      <alignment horizontal="center" vertical="center"/>
    </xf>
    <xf numFmtId="4" fontId="219" fillId="0" borderId="3" xfId="39" applyNumberFormat="1" applyFont="1" applyAlignment="1">
      <alignment horizontal="left" vertical="center"/>
    </xf>
    <xf numFmtId="165" fontId="219" fillId="0" borderId="3" xfId="17" applyNumberFormat="1" applyFont="1" applyFill="1" applyBorder="1" applyAlignment="1">
      <alignment horizontal="center" vertical="center"/>
    </xf>
    <xf numFmtId="166" fontId="219" fillId="0" borderId="3" xfId="39" applyNumberFormat="1" applyFont="1" applyAlignment="1">
      <alignment horizontal="center" vertical="center"/>
    </xf>
    <xf numFmtId="0" fontId="220" fillId="12" borderId="4" xfId="94" applyFont="1" applyFill="1" applyBorder="1" applyAlignment="1">
      <alignment horizontal="center" vertical="center" wrapText="1"/>
    </xf>
    <xf numFmtId="0" fontId="219" fillId="0" borderId="3" xfId="79" applyFont="1" applyAlignment="1">
      <alignment vertical="center"/>
    </xf>
    <xf numFmtId="0" fontId="216" fillId="0" borderId="3" xfId="79" applyFont="1" applyAlignment="1">
      <alignment vertical="center"/>
    </xf>
    <xf numFmtId="4" fontId="216" fillId="0" borderId="3" xfId="39" applyNumberFormat="1" applyFont="1" applyAlignment="1">
      <alignment horizontal="left" vertical="center"/>
    </xf>
    <xf numFmtId="165" fontId="216" fillId="0" borderId="3" xfId="17" applyNumberFormat="1" applyFont="1" applyFill="1" applyBorder="1" applyAlignment="1">
      <alignment horizontal="center" vertical="center"/>
    </xf>
    <xf numFmtId="0" fontId="223" fillId="0" borderId="3" xfId="79" applyFont="1"/>
    <xf numFmtId="0" fontId="216" fillId="0" borderId="3" xfId="79" applyFont="1"/>
    <xf numFmtId="0" fontId="224" fillId="0" borderId="3" xfId="79" applyFont="1" applyAlignment="1">
      <alignment vertical="center"/>
    </xf>
    <xf numFmtId="0" fontId="216" fillId="0" borderId="3" xfId="79" applyFont="1" applyAlignment="1">
      <alignment horizontal="center" wrapText="1"/>
    </xf>
    <xf numFmtId="0" fontId="222" fillId="12" borderId="4" xfId="15" applyFont="1" applyFill="1" applyBorder="1" applyAlignment="1">
      <alignment horizontal="center" vertical="center" wrapText="1"/>
    </xf>
    <xf numFmtId="4" fontId="219" fillId="0" borderId="3" xfId="79" applyNumberFormat="1" applyFont="1" applyAlignment="1">
      <alignment horizontal="center" vertical="center"/>
    </xf>
    <xf numFmtId="165" fontId="219" fillId="0" borderId="3" xfId="17" applyNumberFormat="1" applyFont="1" applyAlignment="1">
      <alignment horizontal="center" vertical="center"/>
    </xf>
    <xf numFmtId="0" fontId="219" fillId="0" borderId="3" xfId="79" applyFont="1" applyAlignment="1">
      <alignment horizontal="center" vertical="center"/>
    </xf>
    <xf numFmtId="0" fontId="198" fillId="0" borderId="3" xfId="79" applyFont="1"/>
    <xf numFmtId="14" fontId="216" fillId="0" borderId="3" xfId="79" applyNumberFormat="1" applyFont="1"/>
    <xf numFmtId="166" fontId="222" fillId="12" borderId="4" xfId="96" applyNumberFormat="1" applyFont="1" applyFill="1" applyBorder="1" applyAlignment="1">
      <alignment horizontal="center" vertical="center" wrapText="1"/>
    </xf>
    <xf numFmtId="4" fontId="225" fillId="4" borderId="55" xfId="17" applyNumberFormat="1" applyFont="1" applyFill="1" applyBorder="1" applyAlignment="1">
      <alignment horizontal="center" vertical="center" wrapText="1"/>
    </xf>
    <xf numFmtId="165" fontId="225" fillId="4" borderId="55" xfId="17" applyNumberFormat="1" applyFont="1" applyFill="1" applyBorder="1" applyAlignment="1">
      <alignment horizontal="center" vertical="center" wrapText="1"/>
    </xf>
    <xf numFmtId="0" fontId="219" fillId="0" borderId="3" xfId="79" applyFont="1"/>
    <xf numFmtId="0" fontId="226" fillId="12" borderId="12" xfId="79" applyFont="1" applyFill="1" applyBorder="1" applyAlignment="1">
      <alignment horizontal="left" vertical="center"/>
    </xf>
    <xf numFmtId="166" fontId="222" fillId="12" borderId="4" xfId="96" applyNumberFormat="1" applyFont="1" applyFill="1" applyBorder="1" applyAlignment="1">
      <alignment horizontal="center" vertical="center"/>
    </xf>
    <xf numFmtId="166" fontId="220" fillId="12" borderId="4" xfId="95" applyNumberFormat="1" applyFont="1" applyFill="1" applyBorder="1" applyAlignment="1">
      <alignment horizontal="center" vertical="center" wrapText="1"/>
    </xf>
    <xf numFmtId="166" fontId="220" fillId="12" borderId="4" xfId="94" quotePrefix="1" applyNumberFormat="1" applyFont="1" applyFill="1" applyBorder="1" applyAlignment="1">
      <alignment horizontal="center" vertical="center" wrapText="1"/>
    </xf>
    <xf numFmtId="0" fontId="219" fillId="0" borderId="55" xfId="79" applyFont="1" applyBorder="1" applyAlignment="1">
      <alignment horizontal="center" vertical="center"/>
    </xf>
    <xf numFmtId="0" fontId="227" fillId="0" borderId="55" xfId="79" applyFont="1" applyBorder="1" applyAlignment="1">
      <alignment horizontal="left" vertical="center"/>
    </xf>
    <xf numFmtId="0" fontId="219" fillId="0" borderId="55" xfId="79" applyFont="1" applyBorder="1" applyAlignment="1">
      <alignment horizontal="center" vertical="center" wrapText="1"/>
    </xf>
    <xf numFmtId="166" fontId="219" fillId="0" borderId="55" xfId="17" applyNumberFormat="1" applyFont="1" applyBorder="1" applyAlignment="1">
      <alignment horizontal="center" vertical="center" wrapText="1"/>
    </xf>
    <xf numFmtId="166" fontId="227" fillId="0" borderId="55" xfId="16" applyNumberFormat="1" applyFont="1" applyFill="1" applyBorder="1" applyAlignment="1">
      <alignment horizontal="center" vertical="center"/>
    </xf>
    <xf numFmtId="3" fontId="228" fillId="0" borderId="55" xfId="17" applyNumberFormat="1" applyFont="1" applyFill="1" applyBorder="1" applyAlignment="1">
      <alignment horizontal="center" vertical="center" wrapText="1"/>
    </xf>
    <xf numFmtId="0" fontId="229" fillId="0" borderId="3" xfId="79" applyFont="1"/>
    <xf numFmtId="166" fontId="229" fillId="0" borderId="3" xfId="17" applyNumberFormat="1" applyFont="1"/>
    <xf numFmtId="166" fontId="218" fillId="0" borderId="3" xfId="17" applyNumberFormat="1" applyFont="1" applyBorder="1" applyAlignment="1">
      <alignment vertical="center"/>
    </xf>
    <xf numFmtId="14" fontId="217" fillId="0" borderId="3" xfId="79" applyNumberFormat="1" applyFont="1"/>
    <xf numFmtId="0" fontId="230" fillId="0" borderId="4" xfId="79" applyFont="1" applyBorder="1" applyAlignment="1">
      <alignment horizontal="center" vertical="center" wrapText="1"/>
    </xf>
    <xf numFmtId="0" fontId="227" fillId="0" borderId="4" xfId="79" applyFont="1" applyBorder="1" applyAlignment="1">
      <alignment horizontal="left" vertical="center" wrapText="1"/>
    </xf>
    <xf numFmtId="0" fontId="227" fillId="0" borderId="4" xfId="79" applyFont="1" applyBorder="1" applyAlignment="1">
      <alignment horizontal="center" vertical="center" wrapText="1"/>
    </xf>
    <xf numFmtId="0" fontId="217" fillId="0" borderId="4" xfId="15" applyFont="1" applyBorder="1" applyAlignment="1">
      <alignment horizontal="center" vertical="center" wrapText="1"/>
    </xf>
    <xf numFmtId="0" fontId="198" fillId="0" borderId="4" xfId="94" applyFont="1" applyBorder="1" applyAlignment="1">
      <alignment horizontal="center" vertical="center" wrapText="1"/>
    </xf>
    <xf numFmtId="3" fontId="217" fillId="0" borderId="4" xfId="15" applyNumberFormat="1" applyFont="1" applyBorder="1" applyAlignment="1">
      <alignment horizontal="center" vertical="center" wrapText="1"/>
    </xf>
    <xf numFmtId="37" fontId="198" fillId="11" borderId="4" xfId="97" applyNumberFormat="1" applyFont="1" applyFill="1" applyBorder="1" applyAlignment="1">
      <alignment horizontal="right" vertical="center" wrapText="1"/>
    </xf>
    <xf numFmtId="166" fontId="217" fillId="0" borderId="4" xfId="96" applyNumberFormat="1" applyFont="1" applyFill="1" applyBorder="1" applyAlignment="1">
      <alignment horizontal="center" vertical="center" wrapText="1"/>
    </xf>
    <xf numFmtId="0" fontId="198" fillId="0" borderId="3" xfId="94" applyFont="1" applyAlignment="1">
      <alignment vertical="center" wrapText="1"/>
    </xf>
    <xf numFmtId="0" fontId="227" fillId="0" borderId="55" xfId="79" applyFont="1" applyBorder="1" applyAlignment="1">
      <alignment horizontal="left" vertical="center" wrapText="1"/>
    </xf>
    <xf numFmtId="166" fontId="227" fillId="0" borderId="55" xfId="16" applyNumberFormat="1" applyFont="1" applyFill="1" applyBorder="1" applyAlignment="1">
      <alignment horizontal="center" vertical="center" wrapText="1"/>
    </xf>
    <xf numFmtId="0" fontId="231" fillId="0" borderId="11" xfId="79" applyFont="1" applyBorder="1" applyAlignment="1">
      <alignment wrapText="1"/>
    </xf>
    <xf numFmtId="166" fontId="231" fillId="0" borderId="11" xfId="17" applyNumberFormat="1" applyFont="1" applyBorder="1" applyAlignment="1">
      <alignment wrapText="1"/>
    </xf>
    <xf numFmtId="164" fontId="232" fillId="0" borderId="3" xfId="79" applyNumberFormat="1" applyFont="1" applyAlignment="1">
      <alignment vertical="center" wrapText="1"/>
    </xf>
    <xf numFmtId="166" fontId="232" fillId="0" borderId="3" xfId="17" applyNumberFormat="1" applyFont="1" applyBorder="1" applyAlignment="1">
      <alignment vertical="center" wrapText="1"/>
    </xf>
    <xf numFmtId="195" fontId="231" fillId="0" borderId="3" xfId="79" applyNumberFormat="1" applyFont="1" applyAlignment="1">
      <alignment horizontal="left" wrapText="1"/>
    </xf>
    <xf numFmtId="0" fontId="225" fillId="0" borderId="15" xfId="79" applyFont="1" applyBorder="1" applyAlignment="1">
      <alignment horizontal="center" wrapText="1"/>
    </xf>
    <xf numFmtId="0" fontId="225" fillId="0" borderId="4" xfId="79" applyFont="1" applyBorder="1" applyAlignment="1">
      <alignment horizontal="center" wrapText="1"/>
    </xf>
    <xf numFmtId="166" fontId="225" fillId="0" borderId="15" xfId="17" applyNumberFormat="1" applyFont="1" applyBorder="1" applyAlignment="1">
      <alignment horizontal="center" wrapText="1"/>
    </xf>
    <xf numFmtId="0" fontId="225" fillId="0" borderId="16" xfId="79" applyFont="1" applyBorder="1" applyAlignment="1">
      <alignment horizontal="center" wrapText="1"/>
    </xf>
    <xf numFmtId="0" fontId="225" fillId="0" borderId="5" xfId="79" applyFont="1" applyBorder="1" applyAlignment="1">
      <alignment horizontal="center" wrapText="1"/>
    </xf>
    <xf numFmtId="0" fontId="225" fillId="0" borderId="6" xfId="79" applyFont="1" applyBorder="1" applyAlignment="1">
      <alignment horizontal="center" wrapText="1"/>
    </xf>
    <xf numFmtId="0" fontId="225" fillId="0" borderId="7" xfId="79" applyFont="1" applyBorder="1" applyAlignment="1">
      <alignment horizontal="center" wrapText="1"/>
    </xf>
    <xf numFmtId="166" fontId="225" fillId="0" borderId="16" xfId="17" applyNumberFormat="1" applyFont="1" applyBorder="1" applyAlignment="1">
      <alignment horizontal="center" wrapText="1"/>
    </xf>
    <xf numFmtId="0" fontId="227" fillId="0" borderId="55" xfId="79" applyFont="1" applyBorder="1" applyAlignment="1">
      <alignment horizontal="center" vertical="center" wrapText="1"/>
    </xf>
    <xf numFmtId="0" fontId="219" fillId="0" borderId="56" xfId="79" applyFont="1" applyBorder="1" applyAlignment="1">
      <alignment horizontal="center" vertical="center" wrapText="1"/>
    </xf>
    <xf numFmtId="0" fontId="225" fillId="39" borderId="16" xfId="79" applyFont="1" applyFill="1" applyBorder="1" applyAlignment="1">
      <alignment horizontal="center" wrapText="1"/>
    </xf>
    <xf numFmtId="0" fontId="225" fillId="39" borderId="19" xfId="79" applyFont="1" applyFill="1" applyBorder="1" applyAlignment="1">
      <alignment horizontal="center" wrapText="1"/>
    </xf>
    <xf numFmtId="0" fontId="225" fillId="39" borderId="3" xfId="79" applyFont="1" applyFill="1" applyAlignment="1">
      <alignment horizontal="center" wrapText="1"/>
    </xf>
    <xf numFmtId="0" fontId="225" fillId="39" borderId="20" xfId="79" applyFont="1" applyFill="1" applyBorder="1" applyAlignment="1">
      <alignment horizontal="center" wrapText="1"/>
    </xf>
    <xf numFmtId="166" fontId="225" fillId="39" borderId="16" xfId="17" applyNumberFormat="1" applyFont="1" applyFill="1" applyBorder="1" applyAlignment="1">
      <alignment horizontal="center" wrapText="1"/>
    </xf>
    <xf numFmtId="0" fontId="198" fillId="4" borderId="4" xfId="94" applyFont="1" applyFill="1" applyBorder="1" applyAlignment="1">
      <alignment horizontal="center" vertical="center" wrapText="1"/>
    </xf>
    <xf numFmtId="0" fontId="220" fillId="4" borderId="4" xfId="94" applyFont="1" applyFill="1" applyBorder="1" applyAlignment="1">
      <alignment vertical="center" wrapText="1"/>
    </xf>
    <xf numFmtId="0" fontId="198" fillId="4" borderId="4" xfId="94" applyFont="1" applyFill="1" applyBorder="1"/>
    <xf numFmtId="0" fontId="220" fillId="4" borderId="4" xfId="94" applyFont="1" applyFill="1" applyBorder="1"/>
    <xf numFmtId="0" fontId="198" fillId="4" borderId="3" xfId="94" applyFont="1" applyFill="1"/>
    <xf numFmtId="165" fontId="225" fillId="4" borderId="57" xfId="17" applyNumberFormat="1" applyFont="1" applyFill="1" applyBorder="1" applyAlignment="1">
      <alignment horizontal="center" vertical="center" wrapText="1"/>
    </xf>
    <xf numFmtId="3" fontId="225" fillId="4" borderId="58" xfId="17" applyNumberFormat="1" applyFont="1" applyFill="1" applyBorder="1" applyAlignment="1">
      <alignment vertical="center" wrapText="1"/>
    </xf>
    <xf numFmtId="165" fontId="225" fillId="4" borderId="59" xfId="17" applyNumberFormat="1" applyFont="1" applyFill="1" applyBorder="1" applyAlignment="1">
      <alignment horizontal="center" vertical="center" wrapText="1"/>
    </xf>
    <xf numFmtId="0" fontId="225" fillId="0" borderId="14" xfId="79" applyFont="1" applyBorder="1" applyAlignment="1">
      <alignment horizontal="center"/>
    </xf>
    <xf numFmtId="0" fontId="225" fillId="0" borderId="10" xfId="79" applyFont="1" applyBorder="1" applyAlignment="1">
      <alignment horizontal="center"/>
    </xf>
    <xf numFmtId="0" fontId="225" fillId="0" borderId="11" xfId="79" applyFont="1" applyBorder="1" applyAlignment="1">
      <alignment horizontal="center"/>
    </xf>
    <xf numFmtId="0" fontId="225" fillId="0" borderId="17" xfId="79" applyFont="1" applyBorder="1" applyAlignment="1">
      <alignment horizontal="center"/>
    </xf>
    <xf numFmtId="166" fontId="225" fillId="0" borderId="14" xfId="17" applyNumberFormat="1" applyFont="1" applyBorder="1" applyAlignment="1">
      <alignment horizontal="center"/>
    </xf>
    <xf numFmtId="0" fontId="198" fillId="0" borderId="3" xfId="94" applyFont="1" applyAlignment="1">
      <alignment horizontal="left" vertical="center"/>
    </xf>
    <xf numFmtId="165" fontId="225" fillId="4" borderId="60" xfId="17" applyNumberFormat="1" applyFont="1" applyFill="1" applyBorder="1" applyAlignment="1">
      <alignment horizontal="center" vertical="center" wrapText="1"/>
    </xf>
    <xf numFmtId="3" fontId="225" fillId="4" borderId="61" xfId="17" applyNumberFormat="1" applyFont="1" applyFill="1" applyBorder="1" applyAlignment="1">
      <alignment vertical="center" wrapText="1"/>
    </xf>
    <xf numFmtId="165" fontId="225" fillId="4" borderId="62" xfId="17" applyNumberFormat="1" applyFont="1" applyFill="1" applyBorder="1" applyAlignment="1">
      <alignment horizontal="center" vertical="center" wrapText="1"/>
    </xf>
    <xf numFmtId="0" fontId="220" fillId="0" borderId="3" xfId="94" applyFont="1" applyAlignment="1">
      <alignment horizontal="left" vertical="center" wrapText="1"/>
    </xf>
    <xf numFmtId="0" fontId="220" fillId="0" borderId="3" xfId="15" applyFont="1" applyAlignment="1">
      <alignment horizontal="center" vertical="center"/>
    </xf>
    <xf numFmtId="165" fontId="225" fillId="4" borderId="63" xfId="17" applyNumberFormat="1" applyFont="1" applyFill="1" applyBorder="1" applyAlignment="1">
      <alignment horizontal="center" vertical="center" wrapText="1"/>
    </xf>
    <xf numFmtId="3" fontId="225" fillId="4" borderId="64" xfId="17" applyNumberFormat="1" applyFont="1" applyFill="1" applyBorder="1" applyAlignment="1">
      <alignment vertical="center" wrapText="1"/>
    </xf>
    <xf numFmtId="165" fontId="225" fillId="4" borderId="65" xfId="17" applyNumberFormat="1" applyFont="1" applyFill="1" applyBorder="1" applyAlignment="1">
      <alignment horizontal="center" vertical="center" wrapText="1"/>
    </xf>
    <xf numFmtId="0" fontId="222" fillId="0" borderId="14" xfId="79" quotePrefix="1" applyFont="1" applyBorder="1" applyAlignment="1">
      <alignment horizontal="center" vertical="center" wrapText="1"/>
    </xf>
    <xf numFmtId="166" fontId="222" fillId="0" borderId="17" xfId="17" applyNumberFormat="1" applyFont="1" applyBorder="1" applyAlignment="1">
      <alignment horizontal="center" vertical="center" wrapText="1"/>
    </xf>
    <xf numFmtId="166" fontId="222" fillId="0" borderId="4" xfId="17" applyNumberFormat="1" applyFont="1" applyBorder="1" applyAlignment="1">
      <alignment horizontal="center" vertical="center" wrapText="1"/>
    </xf>
    <xf numFmtId="166" fontId="222" fillId="0" borderId="17" xfId="17" applyNumberFormat="1" applyFont="1" applyBorder="1" applyAlignment="1">
      <alignment horizontal="center" vertical="center"/>
    </xf>
    <xf numFmtId="166" fontId="222" fillId="0" borderId="14" xfId="17" applyNumberFormat="1" applyFont="1" applyFill="1" applyBorder="1" applyAlignment="1">
      <alignment vertical="center"/>
    </xf>
    <xf numFmtId="166" fontId="222" fillId="0" borderId="14" xfId="17" applyNumberFormat="1" applyFont="1" applyFill="1" applyBorder="1" applyAlignment="1">
      <alignment horizontal="center" vertical="center" wrapText="1"/>
    </xf>
    <xf numFmtId="0" fontId="220" fillId="0" borderId="3" xfId="94" applyFont="1" applyAlignment="1">
      <alignment wrapText="1"/>
    </xf>
    <xf numFmtId="0" fontId="233" fillId="0" borderId="3" xfId="79" applyFont="1" applyAlignment="1">
      <alignment horizontal="left" vertical="center" wrapText="1"/>
    </xf>
    <xf numFmtId="4" fontId="219" fillId="0" borderId="3" xfId="17" applyNumberFormat="1" applyFont="1" applyBorder="1" applyAlignment="1">
      <alignment vertical="center"/>
    </xf>
    <xf numFmtId="165" fontId="219" fillId="0" borderId="3" xfId="17" applyNumberFormat="1" applyFont="1" applyBorder="1" applyAlignment="1">
      <alignment horizontal="center" vertical="center"/>
    </xf>
    <xf numFmtId="0" fontId="219" fillId="0" borderId="3" xfId="79" applyFont="1" applyAlignment="1">
      <alignment horizontal="left" vertical="top" wrapText="1"/>
    </xf>
    <xf numFmtId="0" fontId="234" fillId="0" borderId="3" xfId="79" quotePrefix="1" applyFont="1" applyAlignment="1">
      <alignment vertical="center" wrapText="1"/>
    </xf>
    <xf numFmtId="0" fontId="225" fillId="0" borderId="3" xfId="79" quotePrefix="1" applyFont="1" applyAlignment="1">
      <alignment vertical="center" wrapText="1"/>
    </xf>
    <xf numFmtId="0" fontId="225" fillId="0" borderId="3" xfId="79" quotePrefix="1" applyFont="1" applyAlignment="1">
      <alignment wrapText="1"/>
    </xf>
    <xf numFmtId="166" fontId="222" fillId="0" borderId="17" xfId="17" applyNumberFormat="1" applyFont="1" applyFill="1" applyBorder="1" applyAlignment="1">
      <alignment horizontal="center" vertical="center" wrapText="1"/>
    </xf>
    <xf numFmtId="166" fontId="222" fillId="0" borderId="4" xfId="17" applyNumberFormat="1" applyFont="1" applyFill="1" applyBorder="1" applyAlignment="1">
      <alignment horizontal="center" vertical="center" wrapText="1"/>
    </xf>
    <xf numFmtId="166" fontId="222" fillId="0" borderId="17" xfId="17" applyNumberFormat="1" applyFont="1" applyFill="1" applyBorder="1" applyAlignment="1">
      <alignment horizontal="center" vertical="center"/>
    </xf>
    <xf numFmtId="0" fontId="217" fillId="40" borderId="4" xfId="79" applyFont="1" applyFill="1" applyBorder="1" applyAlignment="1">
      <alignment horizontal="center"/>
    </xf>
    <xf numFmtId="0" fontId="217" fillId="40" borderId="12" xfId="79" applyFont="1" applyFill="1" applyBorder="1" applyAlignment="1">
      <alignment horizontal="center"/>
    </xf>
    <xf numFmtId="0" fontId="217" fillId="40" borderId="8" xfId="79" applyFont="1" applyFill="1" applyBorder="1" applyAlignment="1">
      <alignment horizontal="center"/>
    </xf>
    <xf numFmtId="0" fontId="217" fillId="40" borderId="9" xfId="79" applyFont="1" applyFill="1" applyBorder="1" applyAlignment="1">
      <alignment horizontal="center"/>
    </xf>
    <xf numFmtId="166" fontId="217" fillId="40" borderId="4" xfId="17" applyNumberFormat="1" applyFont="1" applyFill="1" applyBorder="1" applyAlignment="1">
      <alignment horizontal="center"/>
    </xf>
    <xf numFmtId="166" fontId="217" fillId="13" borderId="4" xfId="17" applyNumberFormat="1" applyFont="1" applyFill="1" applyBorder="1" applyAlignment="1">
      <alignment horizontal="center"/>
    </xf>
    <xf numFmtId="0" fontId="225" fillId="0" borderId="3" xfId="79" applyFont="1" applyAlignment="1">
      <alignment horizontal="left" wrapText="1"/>
    </xf>
    <xf numFmtId="0" fontId="225" fillId="0" borderId="3" xfId="79" applyFont="1"/>
    <xf numFmtId="0" fontId="225" fillId="0" borderId="3" xfId="79" applyFont="1" applyAlignment="1">
      <alignment horizontal="left"/>
    </xf>
    <xf numFmtId="166" fontId="225" fillId="0" borderId="3" xfId="79" applyNumberFormat="1" applyFont="1"/>
    <xf numFmtId="43" fontId="225" fillId="0" borderId="3" xfId="17" applyFont="1" applyFill="1" applyBorder="1" applyAlignment="1"/>
    <xf numFmtId="166" fontId="225" fillId="0" borderId="3" xfId="79" applyNumberFormat="1" applyFont="1" applyAlignment="1">
      <alignment horizontal="center" wrapText="1"/>
    </xf>
    <xf numFmtId="0" fontId="225" fillId="0" borderId="3" xfId="79" applyFont="1" applyAlignment="1">
      <alignment horizontal="center" wrapText="1"/>
    </xf>
    <xf numFmtId="0" fontId="235" fillId="0" borderId="3" xfId="19" applyFont="1" applyAlignment="1">
      <alignment shrinkToFit="1"/>
    </xf>
    <xf numFmtId="0" fontId="235" fillId="0" borderId="3" xfId="79" applyFont="1"/>
    <xf numFmtId="43" fontId="235" fillId="0" borderId="3" xfId="19" applyNumberFormat="1" applyFont="1" applyAlignment="1">
      <alignment shrinkToFit="1"/>
    </xf>
    <xf numFmtId="0" fontId="235" fillId="0" borderId="3" xfId="19" applyFont="1" applyAlignment="1">
      <alignment horizontal="left"/>
    </xf>
    <xf numFmtId="0" fontId="222" fillId="0" borderId="3" xfId="79" applyFont="1"/>
    <xf numFmtId="43" fontId="236" fillId="0" borderId="3" xfId="79" applyNumberFormat="1" applyFont="1" applyAlignment="1">
      <alignment horizontal="left" shrinkToFit="1"/>
    </xf>
    <xf numFmtId="0" fontId="225" fillId="0" borderId="3" xfId="79" applyFont="1" applyAlignment="1">
      <alignment horizontal="right" vertical="center" shrinkToFit="1"/>
    </xf>
    <xf numFmtId="0" fontId="236" fillId="0" borderId="3" xfId="79" applyFont="1" applyAlignment="1">
      <alignment horizontal="left" shrinkToFit="1"/>
    </xf>
    <xf numFmtId="0" fontId="235" fillId="0" borderId="3" xfId="79" applyFont="1" applyAlignment="1">
      <alignment shrinkToFit="1"/>
    </xf>
    <xf numFmtId="0" fontId="235" fillId="0" borderId="3" xfId="19" applyFont="1"/>
    <xf numFmtId="196" fontId="235" fillId="0" borderId="3" xfId="79" applyNumberFormat="1" applyFont="1" applyAlignment="1">
      <alignment shrinkToFit="1"/>
    </xf>
    <xf numFmtId="166" fontId="235" fillId="0" borderId="3" xfId="17" applyNumberFormat="1" applyFont="1" applyFill="1" applyBorder="1" applyAlignment="1">
      <alignment shrinkToFit="1"/>
    </xf>
    <xf numFmtId="0" fontId="236" fillId="0" borderId="3" xfId="79" applyFont="1" applyAlignment="1">
      <alignment horizontal="center"/>
    </xf>
    <xf numFmtId="166" fontId="236" fillId="0" borderId="3" xfId="79" applyNumberFormat="1" applyFont="1" applyAlignment="1">
      <alignment horizontal="center"/>
    </xf>
    <xf numFmtId="166" fontId="217" fillId="0" borderId="3" xfId="79" applyNumberFormat="1" applyFont="1"/>
    <xf numFmtId="0" fontId="222" fillId="0" borderId="3" xfId="79" applyFont="1" applyAlignment="1">
      <alignment horizontal="right"/>
    </xf>
    <xf numFmtId="43" fontId="217" fillId="0" borderId="3" xfId="17" applyFont="1"/>
    <xf numFmtId="43" fontId="235" fillId="0" borderId="3" xfId="79" applyNumberFormat="1" applyFont="1" applyAlignment="1">
      <alignment shrinkToFit="1"/>
    </xf>
    <xf numFmtId="0" fontId="217" fillId="0" borderId="3" xfId="79" applyFont="1" applyAlignment="1">
      <alignment shrinkToFit="1"/>
    </xf>
    <xf numFmtId="0" fontId="237" fillId="0" borderId="3" xfId="79" applyFont="1"/>
    <xf numFmtId="166" fontId="225" fillId="0" borderId="3" xfId="17" applyNumberFormat="1" applyFont="1" applyFill="1"/>
    <xf numFmtId="166" fontId="217" fillId="0" borderId="3" xfId="17" applyNumberFormat="1" applyFont="1"/>
    <xf numFmtId="43" fontId="217" fillId="0" borderId="3" xfId="79" applyNumberFormat="1" applyFont="1"/>
    <xf numFmtId="165" fontId="217" fillId="0" borderId="3" xfId="79" applyNumberFormat="1" applyFont="1"/>
    <xf numFmtId="4" fontId="219" fillId="0" borderId="3" xfId="79" applyNumberFormat="1" applyFont="1" applyAlignment="1">
      <alignment vertical="center"/>
    </xf>
    <xf numFmtId="166" fontId="223" fillId="0" borderId="3" xfId="17" applyNumberFormat="1" applyFont="1"/>
    <xf numFmtId="185" fontId="50" fillId="0" borderId="4" xfId="0" applyNumberFormat="1" applyFont="1" applyBorder="1" applyAlignment="1">
      <alignment horizontal="center" vertical="center" wrapText="1"/>
    </xf>
    <xf numFmtId="183" fontId="50" fillId="0" borderId="4" xfId="0" applyNumberFormat="1" applyFont="1" applyBorder="1" applyAlignment="1">
      <alignment horizontal="center" vertical="center" wrapText="1"/>
    </xf>
    <xf numFmtId="0" fontId="104" fillId="0" borderId="4" xfId="0" applyFont="1" applyBorder="1" applyAlignment="1">
      <alignment horizontal="center" vertical="center"/>
    </xf>
    <xf numFmtId="0" fontId="106" fillId="0" borderId="4" xfId="0" applyFont="1" applyBorder="1" applyAlignment="1">
      <alignment horizontal="center" vertical="center" wrapText="1"/>
    </xf>
    <xf numFmtId="43" fontId="50" fillId="0" borderId="4" xfId="0" applyNumberFormat="1" applyFont="1" applyBorder="1" applyAlignment="1">
      <alignment horizontal="center" vertical="center" wrapText="1"/>
    </xf>
    <xf numFmtId="0" fontId="61" fillId="0" borderId="4" xfId="0" applyFont="1" applyBorder="1" applyAlignment="1">
      <alignment horizontal="center" vertical="center" wrapText="1"/>
    </xf>
    <xf numFmtId="0" fontId="53" fillId="0" borderId="4" xfId="0" applyFont="1" applyBorder="1" applyAlignment="1">
      <alignment horizontal="center" vertical="center" wrapText="1"/>
    </xf>
    <xf numFmtId="0" fontId="44" fillId="0" borderId="4" xfId="0" applyFont="1" applyBorder="1" applyAlignment="1">
      <alignment horizontal="center"/>
    </xf>
    <xf numFmtId="0" fontId="83" fillId="0" borderId="4" xfId="50" applyFont="1" applyBorder="1" applyAlignment="1">
      <alignment horizontal="center" vertical="top" wrapText="1"/>
    </xf>
    <xf numFmtId="43" fontId="62" fillId="0" borderId="4" xfId="6" applyFont="1" applyFill="1" applyBorder="1" applyAlignment="1" applyProtection="1">
      <alignment horizontal="center" vertical="center" wrapText="1"/>
      <protection locked="0"/>
    </xf>
    <xf numFmtId="180" fontId="115" fillId="0" borderId="4" xfId="50" applyNumberFormat="1" applyFont="1" applyBorder="1" applyAlignment="1">
      <alignment horizontal="center" vertical="top" shrinkToFit="1"/>
    </xf>
    <xf numFmtId="43" fontId="62" fillId="0" borderId="4" xfId="14" applyFont="1" applyFill="1" applyBorder="1" applyAlignment="1" applyProtection="1">
      <alignment horizontal="center" vertical="center" wrapText="1"/>
      <protection locked="0"/>
    </xf>
    <xf numFmtId="9" fontId="44" fillId="0" borderId="15" xfId="84" applyFont="1" applyFill="1" applyBorder="1" applyAlignment="1">
      <alignment horizontal="center"/>
    </xf>
    <xf numFmtId="3" fontId="44" fillId="0" borderId="15" xfId="0" applyNumberFormat="1" applyFont="1" applyBorder="1" applyAlignment="1">
      <alignment horizontal="center"/>
    </xf>
    <xf numFmtId="169" fontId="50" fillId="0" borderId="4" xfId="0" applyNumberFormat="1" applyFont="1" applyBorder="1" applyAlignment="1">
      <alignment horizontal="center" vertical="center" wrapText="1"/>
    </xf>
    <xf numFmtId="4" fontId="50" fillId="0" borderId="4" xfId="0" applyNumberFormat="1" applyFont="1" applyBorder="1" applyAlignment="1">
      <alignment horizontal="center" vertical="center" wrapText="1"/>
    </xf>
    <xf numFmtId="0" fontId="50" fillId="0" borderId="4" xfId="0" applyFont="1" applyBorder="1" applyAlignment="1">
      <alignment horizontal="center"/>
    </xf>
    <xf numFmtId="0" fontId="50" fillId="38" borderId="4" xfId="0" applyFont="1" applyFill="1" applyBorder="1" applyAlignment="1">
      <alignment horizontal="left" vertical="center" wrapText="1"/>
    </xf>
    <xf numFmtId="167" fontId="50" fillId="38" borderId="4" xfId="0" applyNumberFormat="1" applyFont="1" applyFill="1" applyBorder="1" applyAlignment="1">
      <alignment horizontal="left" vertical="center" wrapText="1"/>
    </xf>
    <xf numFmtId="167" fontId="50" fillId="38" borderId="14" xfId="0" applyNumberFormat="1" applyFont="1" applyFill="1" applyBorder="1" applyAlignment="1">
      <alignment horizontal="left" vertical="center" wrapText="1"/>
    </xf>
    <xf numFmtId="3" fontId="33" fillId="38" borderId="14" xfId="0" applyNumberFormat="1" applyFont="1" applyFill="1" applyBorder="1"/>
    <xf numFmtId="43" fontId="76" fillId="38" borderId="4" xfId="32" applyFont="1" applyFill="1" applyBorder="1" applyAlignment="1">
      <alignment horizontal="center" vertical="center"/>
    </xf>
    <xf numFmtId="167" fontId="50" fillId="38" borderId="4" xfId="0" applyNumberFormat="1" applyFont="1" applyFill="1" applyBorder="1" applyAlignment="1">
      <alignment horizontal="center" vertical="center" wrapText="1"/>
    </xf>
    <xf numFmtId="0" fontId="60" fillId="38" borderId="4" xfId="0" applyFont="1" applyFill="1" applyBorder="1" applyAlignment="1">
      <alignment horizontal="center" vertical="center"/>
    </xf>
    <xf numFmtId="0" fontId="76" fillId="38" borderId="4" xfId="0" applyFont="1" applyFill="1" applyBorder="1" applyAlignment="1">
      <alignment horizontal="left" vertical="center"/>
    </xf>
    <xf numFmtId="0" fontId="68" fillId="38" borderId="4" xfId="0" applyFont="1" applyFill="1" applyBorder="1" applyAlignment="1">
      <alignment horizontal="left" vertical="center"/>
    </xf>
    <xf numFmtId="0" fontId="68" fillId="38" borderId="4" xfId="0" applyFont="1" applyFill="1" applyBorder="1" applyAlignment="1">
      <alignment horizontal="center" vertical="center"/>
    </xf>
    <xf numFmtId="0" fontId="77" fillId="38" borderId="4" xfId="0" applyFont="1" applyFill="1" applyBorder="1" applyAlignment="1">
      <alignment horizontal="center" vertical="center"/>
    </xf>
    <xf numFmtId="43" fontId="50" fillId="38" borderId="4" xfId="0" applyNumberFormat="1" applyFont="1" applyFill="1" applyBorder="1" applyAlignment="1">
      <alignment horizontal="left" vertical="center" wrapText="1"/>
    </xf>
    <xf numFmtId="0" fontId="61" fillId="38" borderId="4" xfId="0" applyFont="1" applyFill="1" applyBorder="1" applyAlignment="1">
      <alignment horizontal="left" vertical="center" wrapText="1"/>
    </xf>
    <xf numFmtId="0" fontId="50" fillId="38" borderId="14" xfId="0" applyFont="1" applyFill="1" applyBorder="1" applyAlignment="1">
      <alignment horizontal="left" vertical="center" wrapText="1"/>
    </xf>
    <xf numFmtId="166" fontId="50" fillId="38" borderId="14" xfId="0" applyNumberFormat="1" applyFont="1" applyFill="1" applyBorder="1" applyAlignment="1">
      <alignment horizontal="left" vertical="center" wrapText="1"/>
    </xf>
    <xf numFmtId="0" fontId="53" fillId="38" borderId="14" xfId="0" applyFont="1" applyFill="1" applyBorder="1" applyAlignment="1">
      <alignment horizontal="left" vertical="center" wrapText="1"/>
    </xf>
    <xf numFmtId="0" fontId="60" fillId="38" borderId="14" xfId="0" applyFont="1" applyFill="1" applyBorder="1" applyAlignment="1">
      <alignment horizontal="left" vertical="center"/>
    </xf>
    <xf numFmtId="166" fontId="50" fillId="38" borderId="4" xfId="0" applyNumberFormat="1" applyFont="1" applyFill="1" applyBorder="1" applyAlignment="1">
      <alignment horizontal="left" vertical="center" wrapText="1"/>
    </xf>
    <xf numFmtId="14" fontId="50" fillId="38" borderId="14" xfId="0" applyNumberFormat="1" applyFont="1" applyFill="1" applyBorder="1" applyAlignment="1">
      <alignment horizontal="left" vertical="center" wrapText="1"/>
    </xf>
    <xf numFmtId="0" fontId="82" fillId="38" borderId="0" xfId="0" applyFont="1" applyFill="1"/>
    <xf numFmtId="0" fontId="33" fillId="38" borderId="14" xfId="0" applyFont="1" applyFill="1" applyBorder="1"/>
    <xf numFmtId="3" fontId="25" fillId="38" borderId="4" xfId="91" applyNumberFormat="1" applyFont="1" applyFill="1" applyBorder="1" applyAlignment="1">
      <alignment horizontal="center" vertical="center" wrapText="1"/>
    </xf>
    <xf numFmtId="3" fontId="25" fillId="38" borderId="4" xfId="91" applyNumberFormat="1" applyFont="1" applyFill="1" applyBorder="1" applyAlignment="1">
      <alignment horizontal="center" vertical="center"/>
    </xf>
    <xf numFmtId="0" fontId="62" fillId="38" borderId="14" xfId="14" applyNumberFormat="1" applyFont="1" applyFill="1" applyBorder="1" applyAlignment="1" applyProtection="1">
      <alignment horizontal="right" vertical="center"/>
      <protection locked="0"/>
    </xf>
    <xf numFmtId="9" fontId="59" fillId="38" borderId="3" xfId="84" applyFont="1" applyFill="1" applyBorder="1" applyAlignment="1">
      <alignment horizontal="right" vertical="center"/>
    </xf>
    <xf numFmtId="0" fontId="59" fillId="38" borderId="3" xfId="0" applyFont="1" applyFill="1" applyBorder="1" applyAlignment="1">
      <alignment horizontal="right" vertical="center"/>
    </xf>
    <xf numFmtId="4" fontId="50" fillId="38" borderId="14" xfId="0" applyNumberFormat="1" applyFont="1" applyFill="1" applyBorder="1" applyAlignment="1">
      <alignment horizontal="left" vertical="center" wrapText="1"/>
    </xf>
    <xf numFmtId="43" fontId="50" fillId="38" borderId="14" xfId="0" applyNumberFormat="1" applyFont="1" applyFill="1" applyBorder="1" applyAlignment="1">
      <alignment horizontal="left" vertical="center" wrapText="1"/>
    </xf>
    <xf numFmtId="44" fontId="50" fillId="38" borderId="14" xfId="0" applyNumberFormat="1" applyFont="1" applyFill="1" applyBorder="1" applyAlignment="1">
      <alignment horizontal="left" vertical="center" wrapText="1"/>
    </xf>
    <xf numFmtId="14" fontId="50" fillId="38" borderId="4" xfId="0" applyNumberFormat="1" applyFont="1" applyFill="1" applyBorder="1" applyAlignment="1">
      <alignment horizontal="left" vertical="center" wrapText="1"/>
    </xf>
    <xf numFmtId="0" fontId="44" fillId="38" borderId="14" xfId="34" applyFont="1" applyFill="1" applyBorder="1" applyAlignment="1">
      <alignment horizontal="center" vertical="center" wrapText="1"/>
    </xf>
    <xf numFmtId="0" fontId="44" fillId="38" borderId="14" xfId="0" applyFont="1" applyFill="1" applyBorder="1" applyAlignment="1">
      <alignment horizontal="left" vertical="center" indent="1"/>
    </xf>
    <xf numFmtId="0" fontId="44" fillId="38" borderId="14" xfId="0" applyFont="1" applyFill="1" applyBorder="1" applyAlignment="1">
      <alignment horizontal="center" vertical="center" wrapText="1"/>
    </xf>
    <xf numFmtId="0" fontId="44" fillId="38" borderId="14" xfId="35" applyFont="1" applyFill="1" applyBorder="1" applyAlignment="1">
      <alignment horizontal="center" vertical="center"/>
    </xf>
    <xf numFmtId="9" fontId="44" fillId="38" borderId="14" xfId="32" applyNumberFormat="1" applyFont="1" applyFill="1" applyBorder="1" applyAlignment="1">
      <alignment horizontal="center" vertical="center"/>
    </xf>
    <xf numFmtId="1" fontId="44" fillId="38" borderId="14" xfId="32" applyNumberFormat="1" applyFont="1" applyFill="1" applyBorder="1" applyAlignment="1">
      <alignment horizontal="center" vertical="center"/>
    </xf>
    <xf numFmtId="166" fontId="44" fillId="38" borderId="14" xfId="32" applyNumberFormat="1" applyFont="1" applyFill="1" applyBorder="1" applyAlignment="1">
      <alignment horizontal="center" vertical="center" wrapText="1"/>
    </xf>
    <xf numFmtId="0" fontId="50" fillId="38" borderId="3" xfId="0" applyFont="1" applyFill="1" applyBorder="1" applyAlignment="1">
      <alignment horizontal="left"/>
    </xf>
    <xf numFmtId="0" fontId="33" fillId="38" borderId="16" xfId="0" applyFont="1" applyFill="1" applyBorder="1"/>
    <xf numFmtId="3" fontId="25" fillId="38" borderId="15" xfId="91" applyNumberFormat="1" applyFont="1" applyFill="1" applyBorder="1" applyAlignment="1">
      <alignment horizontal="center" vertical="center" wrapText="1"/>
    </xf>
    <xf numFmtId="3" fontId="25" fillId="38" borderId="8" xfId="91" applyNumberFormat="1" applyFont="1" applyFill="1" applyBorder="1" applyAlignment="1">
      <alignment horizontal="center" vertical="center"/>
    </xf>
    <xf numFmtId="0" fontId="174" fillId="0" borderId="3" xfId="87" applyFont="1" applyAlignment="1">
      <alignment horizontal="left" vertical="center"/>
    </xf>
    <xf numFmtId="0" fontId="121" fillId="37" borderId="4" xfId="20" applyFont="1" applyFill="1" applyBorder="1" applyAlignment="1">
      <alignment vertical="center" wrapText="1"/>
    </xf>
    <xf numFmtId="1" fontId="123" fillId="9" borderId="4" xfId="0" applyNumberFormat="1" applyFont="1" applyFill="1" applyBorder="1" applyAlignment="1">
      <alignment horizontal="center" vertical="center" wrapText="1"/>
    </xf>
    <xf numFmtId="1" fontId="123" fillId="9" borderId="4" xfId="0" quotePrefix="1" applyNumberFormat="1" applyFont="1" applyFill="1" applyBorder="1" applyAlignment="1">
      <alignment horizontal="center" vertical="center" wrapText="1"/>
    </xf>
    <xf numFmtId="14" fontId="51" fillId="0" borderId="4" xfId="6" applyNumberFormat="1" applyFont="1" applyFill="1" applyBorder="1" applyAlignment="1">
      <alignment horizontal="left" vertical="center" wrapText="1"/>
    </xf>
    <xf numFmtId="0" fontId="50" fillId="13" borderId="4" xfId="0" applyFont="1" applyFill="1" applyBorder="1" applyAlignment="1">
      <alignment horizontal="left" vertical="center" wrapText="1"/>
    </xf>
    <xf numFmtId="167" fontId="50" fillId="13" borderId="4" xfId="0" applyNumberFormat="1" applyFont="1" applyFill="1" applyBorder="1" applyAlignment="1">
      <alignment horizontal="left" vertical="center" wrapText="1"/>
    </xf>
    <xf numFmtId="167" fontId="51" fillId="13" borderId="4" xfId="0" applyNumberFormat="1" applyFont="1" applyFill="1" applyBorder="1" applyAlignment="1">
      <alignment horizontal="left" vertical="center" wrapText="1"/>
    </xf>
    <xf numFmtId="167" fontId="56" fillId="13" borderId="4" xfId="0" applyNumberFormat="1" applyFont="1" applyFill="1" applyBorder="1" applyAlignment="1">
      <alignment horizontal="left" vertical="center" wrapText="1"/>
    </xf>
    <xf numFmtId="167" fontId="52" fillId="13" borderId="4" xfId="0" applyNumberFormat="1" applyFont="1" applyFill="1" applyBorder="1" applyAlignment="1">
      <alignment horizontal="left" vertical="center" wrapText="1"/>
    </xf>
    <xf numFmtId="0" fontId="60" fillId="13" borderId="4" xfId="0" applyFont="1" applyFill="1" applyBorder="1" applyAlignment="1">
      <alignment horizontal="center" vertical="center"/>
    </xf>
    <xf numFmtId="0" fontId="77" fillId="13" borderId="4" xfId="0" applyFont="1" applyFill="1" applyBorder="1" applyAlignment="1">
      <alignment horizontal="left" vertical="center"/>
    </xf>
    <xf numFmtId="43" fontId="77" fillId="13" borderId="4" xfId="32" applyFont="1" applyFill="1" applyBorder="1" applyAlignment="1">
      <alignment horizontal="center" vertical="center"/>
    </xf>
    <xf numFmtId="43" fontId="60" fillId="13" borderId="4" xfId="32" applyFont="1" applyFill="1" applyBorder="1" applyAlignment="1">
      <alignment horizontal="right" vertical="center"/>
    </xf>
    <xf numFmtId="43" fontId="60" fillId="13" borderId="4" xfId="32" applyFont="1" applyFill="1" applyBorder="1" applyAlignment="1">
      <alignment vertical="center"/>
    </xf>
    <xf numFmtId="43" fontId="50" fillId="13" borderId="4" xfId="0" applyNumberFormat="1" applyFont="1" applyFill="1" applyBorder="1" applyAlignment="1">
      <alignment horizontal="left" vertical="center" wrapText="1"/>
    </xf>
    <xf numFmtId="0" fontId="61" fillId="13" borderId="4" xfId="0" applyFont="1" applyFill="1" applyBorder="1" applyAlignment="1">
      <alignment horizontal="left" vertical="center" wrapText="1"/>
    </xf>
    <xf numFmtId="0" fontId="53" fillId="13" borderId="4" xfId="0" applyFont="1" applyFill="1" applyBorder="1" applyAlignment="1">
      <alignment horizontal="left" vertical="center" wrapText="1"/>
    </xf>
    <xf numFmtId="0" fontId="60" fillId="13" borderId="4" xfId="0" applyFont="1" applyFill="1" applyBorder="1" applyAlignment="1">
      <alignment horizontal="left" vertical="center"/>
    </xf>
    <xf numFmtId="14" fontId="50" fillId="13" borderId="4" xfId="0" applyNumberFormat="1" applyFont="1" applyFill="1" applyBorder="1" applyAlignment="1">
      <alignment horizontal="left" vertical="center" wrapText="1"/>
    </xf>
    <xf numFmtId="0" fontId="33" fillId="13" borderId="0" xfId="0" applyFont="1" applyFill="1"/>
    <xf numFmtId="0" fontId="59" fillId="13" borderId="18" xfId="0" applyFont="1" applyFill="1" applyBorder="1" applyAlignment="1">
      <alignment horizontal="left" vertical="center" wrapText="1"/>
    </xf>
    <xf numFmtId="0" fontId="62" fillId="13" borderId="4" xfId="0" applyFont="1" applyFill="1" applyBorder="1" applyAlignment="1">
      <alignment horizontal="center" vertical="center"/>
    </xf>
    <xf numFmtId="4" fontId="62" fillId="13" borderId="4" xfId="14" applyNumberFormat="1" applyFont="1" applyFill="1" applyBorder="1" applyAlignment="1" applyProtection="1">
      <alignment horizontal="right" vertical="center"/>
      <protection locked="0"/>
    </xf>
    <xf numFmtId="169" fontId="50" fillId="13" borderId="4" xfId="0" applyNumberFormat="1" applyFont="1" applyFill="1" applyBorder="1" applyAlignment="1">
      <alignment horizontal="left" vertical="center" wrapText="1"/>
    </xf>
    <xf numFmtId="4" fontId="50" fillId="13" borderId="4" xfId="0" applyNumberFormat="1" applyFont="1" applyFill="1" applyBorder="1" applyAlignment="1">
      <alignment horizontal="left" vertical="center" wrapText="1"/>
    </xf>
    <xf numFmtId="44" fontId="50" fillId="13" borderId="4" xfId="0" applyNumberFormat="1" applyFont="1" applyFill="1" applyBorder="1" applyAlignment="1">
      <alignment horizontal="left" vertical="center" wrapText="1"/>
    </xf>
    <xf numFmtId="166" fontId="50" fillId="13" borderId="12" xfId="0" applyNumberFormat="1" applyFont="1" applyFill="1" applyBorder="1" applyAlignment="1">
      <alignment horizontal="left" vertical="center" wrapText="1"/>
    </xf>
    <xf numFmtId="0" fontId="44" fillId="13" borderId="4" xfId="34" applyFont="1" applyFill="1" applyBorder="1" applyAlignment="1">
      <alignment horizontal="center" vertical="center" wrapText="1"/>
    </xf>
    <xf numFmtId="0" fontId="44" fillId="13" borderId="4" xfId="0" applyFont="1" applyFill="1" applyBorder="1" applyAlignment="1">
      <alignment horizontal="left" vertical="center" indent="1"/>
    </xf>
    <xf numFmtId="0" fontId="44" fillId="13" borderId="4" xfId="0" applyFont="1" applyFill="1" applyBorder="1" applyAlignment="1">
      <alignment horizontal="center" vertical="center" wrapText="1"/>
    </xf>
    <xf numFmtId="0" fontId="44" fillId="13" borderId="4" xfId="35" applyFont="1" applyFill="1" applyBorder="1" applyAlignment="1">
      <alignment horizontal="center" vertical="center"/>
    </xf>
    <xf numFmtId="9" fontId="44" fillId="13" borderId="4" xfId="32" applyNumberFormat="1" applyFont="1" applyFill="1" applyBorder="1" applyAlignment="1">
      <alignment horizontal="center" vertical="center"/>
    </xf>
    <xf numFmtId="1" fontId="44" fillId="13" borderId="4" xfId="32" applyNumberFormat="1" applyFont="1" applyFill="1" applyBorder="1" applyAlignment="1">
      <alignment horizontal="center" vertical="center"/>
    </xf>
    <xf numFmtId="166" fontId="44" fillId="13" borderId="4" xfId="32" applyNumberFormat="1" applyFont="1" applyFill="1" applyBorder="1" applyAlignment="1">
      <alignment horizontal="center" vertical="center" wrapText="1"/>
    </xf>
    <xf numFmtId="0" fontId="50" fillId="13" borderId="0" xfId="0" applyFont="1" applyFill="1" applyAlignment="1">
      <alignment horizontal="left"/>
    </xf>
    <xf numFmtId="167" fontId="84" fillId="0" borderId="4" xfId="0" applyNumberFormat="1" applyFont="1" applyBorder="1" applyAlignment="1">
      <alignment horizontal="center" vertical="center" wrapText="1"/>
    </xf>
    <xf numFmtId="183" fontId="208" fillId="0" borderId="4" xfId="0" applyNumberFormat="1" applyFont="1" applyBorder="1" applyAlignment="1">
      <alignment horizontal="center" vertical="center" wrapText="1"/>
    </xf>
    <xf numFmtId="0" fontId="70" fillId="0" borderId="4" xfId="0" applyFont="1" applyBorder="1" applyAlignment="1">
      <alignment horizontal="left" vertical="center"/>
    </xf>
    <xf numFmtId="0" fontId="134" fillId="0" borderId="4" xfId="0" applyFont="1" applyBorder="1" applyAlignment="1">
      <alignment horizontal="center" vertical="center"/>
    </xf>
    <xf numFmtId="43" fontId="84" fillId="0" borderId="4" xfId="0" applyNumberFormat="1" applyFont="1" applyBorder="1" applyAlignment="1">
      <alignment horizontal="center" vertical="center" wrapText="1"/>
    </xf>
    <xf numFmtId="0" fontId="210" fillId="0" borderId="4" xfId="0" applyFont="1" applyBorder="1" applyAlignment="1">
      <alignment horizontal="center" vertical="center" wrapText="1"/>
    </xf>
    <xf numFmtId="0" fontId="84" fillId="0" borderId="14" xfId="0" applyFont="1" applyBorder="1" applyAlignment="1">
      <alignment horizontal="center" vertical="center" wrapText="1"/>
    </xf>
    <xf numFmtId="166" fontId="84" fillId="0" borderId="14" xfId="0" applyNumberFormat="1" applyFont="1" applyBorder="1" applyAlignment="1">
      <alignment horizontal="center" vertical="center" wrapText="1"/>
    </xf>
    <xf numFmtId="0" fontId="211" fillId="0" borderId="14" xfId="0" applyFont="1" applyBorder="1" applyAlignment="1">
      <alignment horizontal="center" vertical="center" wrapText="1"/>
    </xf>
    <xf numFmtId="0" fontId="133" fillId="0" borderId="14" xfId="0" applyFont="1" applyBorder="1" applyAlignment="1">
      <alignment horizontal="center" vertical="center"/>
    </xf>
    <xf numFmtId="166" fontId="84" fillId="0" borderId="4" xfId="0" applyNumberFormat="1" applyFont="1" applyBorder="1" applyAlignment="1">
      <alignment horizontal="center" vertical="center" wrapText="1"/>
    </xf>
    <xf numFmtId="14" fontId="84" fillId="0" borderId="14" xfId="0" applyNumberFormat="1" applyFont="1" applyBorder="1" applyAlignment="1">
      <alignment horizontal="center" vertical="center" wrapText="1"/>
    </xf>
    <xf numFmtId="0" fontId="212" fillId="0" borderId="0" xfId="0" applyFont="1" applyAlignment="1">
      <alignment horizontal="center" vertical="center"/>
    </xf>
    <xf numFmtId="0" fontId="213" fillId="0" borderId="14" xfId="0" applyFont="1" applyBorder="1" applyAlignment="1">
      <alignment horizontal="center" vertical="center"/>
    </xf>
    <xf numFmtId="165" fontId="20" fillId="0" borderId="3" xfId="6" applyNumberFormat="1" applyFont="1" applyFill="1" applyBorder="1" applyAlignment="1">
      <alignment horizontal="center" vertical="center" wrapText="1"/>
    </xf>
    <xf numFmtId="3" fontId="214" fillId="0" borderId="2" xfId="0" applyNumberFormat="1" applyFont="1" applyBorder="1" applyAlignment="1">
      <alignment horizontal="center" vertical="center" shrinkToFit="1"/>
    </xf>
    <xf numFmtId="1" fontId="214" fillId="0" borderId="2" xfId="0" applyNumberFormat="1" applyFont="1" applyBorder="1" applyAlignment="1">
      <alignment horizontal="center" vertical="center" shrinkToFit="1"/>
    </xf>
    <xf numFmtId="3" fontId="84" fillId="0" borderId="15" xfId="0" applyNumberFormat="1" applyFont="1" applyBorder="1" applyAlignment="1">
      <alignment horizontal="center" vertical="center"/>
    </xf>
    <xf numFmtId="169" fontId="84" fillId="0" borderId="14" xfId="0" applyNumberFormat="1" applyFont="1" applyBorder="1" applyAlignment="1">
      <alignment horizontal="center" vertical="center" wrapText="1"/>
    </xf>
    <xf numFmtId="167" fontId="84" fillId="0" borderId="14" xfId="0" applyNumberFormat="1" applyFont="1" applyBorder="1" applyAlignment="1">
      <alignment horizontal="center" vertical="center" wrapText="1"/>
    </xf>
    <xf numFmtId="4" fontId="84" fillId="0" borderId="14" xfId="0" applyNumberFormat="1" applyFont="1" applyBorder="1" applyAlignment="1">
      <alignment horizontal="center" vertical="center" wrapText="1"/>
    </xf>
    <xf numFmtId="43" fontId="84" fillId="0" borderId="14" xfId="0" applyNumberFormat="1" applyFont="1" applyBorder="1" applyAlignment="1">
      <alignment horizontal="center" vertical="center" wrapText="1"/>
    </xf>
    <xf numFmtId="44" fontId="84" fillId="0" borderId="14" xfId="0" applyNumberFormat="1" applyFont="1" applyBorder="1" applyAlignment="1">
      <alignment horizontal="center" vertical="center" wrapText="1"/>
    </xf>
    <xf numFmtId="14" fontId="84" fillId="0" borderId="4" xfId="0" applyNumberFormat="1" applyFont="1" applyBorder="1" applyAlignment="1">
      <alignment horizontal="center" vertical="center" wrapText="1"/>
    </xf>
    <xf numFmtId="0" fontId="84" fillId="0" borderId="14" xfId="34" applyFont="1" applyBorder="1" applyAlignment="1">
      <alignment horizontal="center" vertical="center" wrapText="1"/>
    </xf>
    <xf numFmtId="0" fontId="84" fillId="0" borderId="14" xfId="0" applyFont="1" applyBorder="1" applyAlignment="1">
      <alignment horizontal="center" vertical="center"/>
    </xf>
    <xf numFmtId="0" fontId="84" fillId="0" borderId="14" xfId="35" applyFont="1" applyBorder="1" applyAlignment="1">
      <alignment horizontal="center" vertical="center"/>
    </xf>
    <xf numFmtId="0" fontId="84" fillId="0" borderId="3" xfId="0" applyFont="1" applyBorder="1" applyAlignment="1">
      <alignment horizontal="center" vertical="center"/>
    </xf>
    <xf numFmtId="43" fontId="76" fillId="0" borderId="4" xfId="32" applyFont="1" applyFill="1" applyBorder="1" applyAlignment="1">
      <alignment horizontal="center" vertical="center" wrapText="1"/>
    </xf>
    <xf numFmtId="166" fontId="197" fillId="13" borderId="4" xfId="6" applyNumberFormat="1" applyFont="1" applyFill="1" applyBorder="1" applyAlignment="1">
      <alignment horizontal="center" vertical="center" wrapText="1"/>
    </xf>
    <xf numFmtId="14" fontId="57" fillId="0" borderId="14" xfId="6" applyNumberFormat="1" applyFont="1" applyFill="1" applyBorder="1" applyAlignment="1">
      <alignment horizontal="center" vertical="center" wrapText="1"/>
    </xf>
    <xf numFmtId="14" fontId="57" fillId="0" borderId="14" xfId="6" applyNumberFormat="1" applyFont="1" applyFill="1" applyBorder="1" applyAlignment="1">
      <alignment horizontal="left" vertical="center" wrapText="1"/>
    </xf>
    <xf numFmtId="0" fontId="204" fillId="0" borderId="4" xfId="0" applyFont="1" applyBorder="1" applyAlignment="1">
      <alignment horizontal="left" vertical="center" wrapText="1"/>
    </xf>
    <xf numFmtId="0" fontId="54" fillId="0" borderId="0" xfId="0" applyFont="1"/>
    <xf numFmtId="43" fontId="51" fillId="13" borderId="14" xfId="6" applyFont="1" applyFill="1" applyBorder="1" applyAlignment="1">
      <alignment horizontal="center" vertical="center" wrapText="1"/>
    </xf>
    <xf numFmtId="0" fontId="238" fillId="0" borderId="4" xfId="0" applyFont="1" applyBorder="1" applyAlignment="1">
      <alignment horizontal="center" vertical="center"/>
    </xf>
    <xf numFmtId="0" fontId="75" fillId="0" borderId="4" xfId="0" applyFont="1" applyBorder="1" applyAlignment="1">
      <alignment horizontal="center" vertical="center"/>
    </xf>
    <xf numFmtId="0" fontId="239" fillId="0" borderId="4" xfId="0" applyFont="1" applyBorder="1" applyAlignment="1">
      <alignment horizontal="center" vertical="center"/>
    </xf>
    <xf numFmtId="43" fontId="51" fillId="0" borderId="14" xfId="6" applyFont="1" applyFill="1" applyBorder="1" applyAlignment="1">
      <alignment horizontal="center" vertical="center" wrapText="1"/>
    </xf>
    <xf numFmtId="0" fontId="74" fillId="0" borderId="4" xfId="0" applyFont="1" applyBorder="1" applyAlignment="1">
      <alignment horizontal="center" vertical="center" wrapText="1"/>
    </xf>
    <xf numFmtId="166" fontId="52" fillId="0" borderId="14" xfId="0" applyNumberFormat="1" applyFont="1" applyBorder="1" applyAlignment="1">
      <alignment horizontal="center" vertical="center" wrapText="1"/>
    </xf>
    <xf numFmtId="0" fontId="240" fillId="0" borderId="4" xfId="0" applyFont="1" applyBorder="1" applyAlignment="1">
      <alignment horizontal="center" vertical="center" wrapText="1"/>
    </xf>
    <xf numFmtId="43" fontId="241" fillId="0" borderId="4" xfId="6" applyFont="1" applyFill="1" applyBorder="1" applyAlignment="1">
      <alignment horizontal="center" vertical="center" wrapText="1"/>
    </xf>
    <xf numFmtId="43" fontId="52" fillId="0" borderId="14" xfId="6" applyFont="1" applyFill="1" applyBorder="1" applyAlignment="1">
      <alignment horizontal="center" vertical="center" wrapText="1"/>
    </xf>
    <xf numFmtId="167" fontId="52" fillId="0" borderId="4" xfId="0" applyNumberFormat="1" applyFont="1" applyBorder="1" applyAlignment="1">
      <alignment horizontal="center" vertical="center" wrapText="1"/>
    </xf>
    <xf numFmtId="0" fontId="23" fillId="0" borderId="3" xfId="82" applyFont="1" applyAlignment="1">
      <alignment horizontal="center" vertical="center" wrapText="1"/>
    </xf>
    <xf numFmtId="0" fontId="27" fillId="0" borderId="5" xfId="82" applyFont="1" applyBorder="1" applyAlignment="1">
      <alignment horizontal="left" vertical="center" wrapText="1"/>
    </xf>
    <xf numFmtId="0" fontId="27" fillId="0" borderId="6" xfId="82" applyFont="1" applyBorder="1" applyAlignment="1">
      <alignment horizontal="left" vertical="center" wrapText="1"/>
    </xf>
    <xf numFmtId="0" fontId="27" fillId="0" borderId="10" xfId="82" applyFont="1" applyBorder="1" applyAlignment="1">
      <alignment horizontal="left" vertical="center" wrapText="1"/>
    </xf>
    <xf numFmtId="0" fontId="27" fillId="0" borderId="11" xfId="82" applyFont="1" applyBorder="1" applyAlignment="1">
      <alignment horizontal="left" vertical="center" wrapText="1"/>
    </xf>
    <xf numFmtId="0" fontId="27" fillId="12" borderId="4" xfId="82" applyFont="1" applyFill="1" applyBorder="1" applyAlignment="1">
      <alignment horizontal="center" vertical="center" wrapText="1"/>
    </xf>
    <xf numFmtId="0" fontId="27" fillId="4" borderId="4" xfId="82" applyFont="1" applyFill="1" applyBorder="1" applyAlignment="1">
      <alignment horizontal="center" vertical="center" wrapText="1"/>
    </xf>
    <xf numFmtId="0" fontId="27" fillId="12" borderId="4" xfId="82" applyFont="1" applyFill="1" applyBorder="1" applyAlignment="1">
      <alignment horizontal="center" vertical="center"/>
    </xf>
    <xf numFmtId="0" fontId="78" fillId="12" borderId="4" xfId="0" applyFont="1" applyFill="1" applyBorder="1" applyAlignment="1">
      <alignment horizontal="center" vertical="center" wrapText="1"/>
    </xf>
    <xf numFmtId="0" fontId="23" fillId="4" borderId="4" xfId="70" applyFont="1" applyFill="1" applyBorder="1" applyAlignment="1">
      <alignment horizontal="center" vertical="center" wrapText="1"/>
    </xf>
    <xf numFmtId="0" fontId="130" fillId="0" borderId="0" xfId="0" applyFont="1" applyAlignment="1">
      <alignment horizontal="center"/>
    </xf>
    <xf numFmtId="0" fontId="130" fillId="0" borderId="3" xfId="0" applyFont="1" applyBorder="1" applyAlignment="1">
      <alignment horizontal="center"/>
    </xf>
    <xf numFmtId="0" fontId="20" fillId="0" borderId="3" xfId="82" applyFont="1" applyAlignment="1">
      <alignment horizontal="left" vertical="center" wrapText="1"/>
    </xf>
    <xf numFmtId="0" fontId="20" fillId="0" borderId="0" xfId="0" applyFont="1" applyAlignment="1">
      <alignment horizontal="center" vertical="center"/>
    </xf>
    <xf numFmtId="0" fontId="182" fillId="0" borderId="3" xfId="87" applyFont="1" applyAlignment="1">
      <alignment horizontal="center" vertical="center" wrapText="1"/>
    </xf>
    <xf numFmtId="0" fontId="182" fillId="0" borderId="5" xfId="87" applyFont="1" applyBorder="1" applyAlignment="1">
      <alignment horizontal="left" vertical="center" wrapText="1"/>
    </xf>
    <xf numFmtId="0" fontId="182" fillId="0" borderId="6" xfId="87" applyFont="1" applyBorder="1" applyAlignment="1">
      <alignment horizontal="left" vertical="center" wrapText="1"/>
    </xf>
    <xf numFmtId="0" fontId="182" fillId="0" borderId="10" xfId="87" applyFont="1" applyBorder="1" applyAlignment="1">
      <alignment horizontal="left" vertical="center" wrapText="1"/>
    </xf>
    <xf numFmtId="0" fontId="182" fillId="0" borderId="11" xfId="87" applyFont="1" applyBorder="1" applyAlignment="1">
      <alignment horizontal="left" vertical="center" wrapText="1"/>
    </xf>
    <xf numFmtId="0" fontId="110" fillId="12" borderId="10" xfId="82" applyFont="1" applyFill="1" applyBorder="1" applyAlignment="1">
      <alignment horizontal="center" vertical="center" wrapText="1"/>
    </xf>
    <xf numFmtId="0" fontId="110" fillId="12" borderId="11" xfId="82" applyFont="1" applyFill="1" applyBorder="1" applyAlignment="1">
      <alignment horizontal="center" vertical="center" wrapText="1"/>
    </xf>
    <xf numFmtId="0" fontId="110" fillId="12" borderId="17" xfId="82" applyFont="1" applyFill="1" applyBorder="1" applyAlignment="1">
      <alignment horizontal="center" vertical="center" wrapText="1"/>
    </xf>
    <xf numFmtId="0" fontId="110" fillId="12" borderId="12" xfId="87" applyFont="1" applyFill="1" applyBorder="1" applyAlignment="1">
      <alignment horizontal="center" vertical="center" wrapText="1"/>
    </xf>
    <xf numFmtId="0" fontId="110" fillId="12" borderId="9" xfId="87" applyFont="1" applyFill="1" applyBorder="1" applyAlignment="1">
      <alignment horizontal="center" vertical="center" wrapText="1"/>
    </xf>
    <xf numFmtId="0" fontId="110" fillId="12" borderId="4" xfId="87" applyFont="1" applyFill="1" applyBorder="1" applyAlignment="1">
      <alignment horizontal="center" vertical="center" wrapText="1"/>
    </xf>
    <xf numFmtId="0" fontId="182" fillId="12" borderId="4" xfId="87" applyFont="1" applyFill="1" applyBorder="1" applyAlignment="1">
      <alignment horizontal="center" vertical="center" wrapText="1"/>
    </xf>
    <xf numFmtId="0" fontId="182" fillId="12" borderId="4" xfId="15" applyFont="1" applyFill="1" applyBorder="1" applyAlignment="1">
      <alignment horizontal="center" vertical="center" wrapText="1"/>
    </xf>
    <xf numFmtId="0" fontId="182" fillId="12" borderId="4" xfId="0" applyFont="1" applyFill="1" applyBorder="1" applyAlignment="1">
      <alignment horizontal="center" vertical="center" wrapText="1"/>
    </xf>
    <xf numFmtId="0" fontId="182" fillId="12" borderId="5" xfId="0" applyFont="1" applyFill="1" applyBorder="1" applyAlignment="1">
      <alignment horizontal="center" vertical="center" wrapText="1"/>
    </xf>
    <xf numFmtId="0" fontId="182" fillId="12" borderId="7" xfId="0" applyFont="1" applyFill="1" applyBorder="1" applyAlignment="1">
      <alignment horizontal="center" vertical="center" wrapText="1"/>
    </xf>
    <xf numFmtId="0" fontId="182" fillId="12" borderId="10" xfId="0" applyFont="1" applyFill="1" applyBorder="1" applyAlignment="1">
      <alignment horizontal="center" vertical="center" wrapText="1"/>
    </xf>
    <xf numFmtId="0" fontId="182" fillId="12" borderId="17" xfId="0" applyFont="1" applyFill="1" applyBorder="1" applyAlignment="1">
      <alignment horizontal="center" vertical="center" wrapText="1"/>
    </xf>
    <xf numFmtId="0" fontId="182" fillId="12" borderId="4" xfId="88" applyFont="1" applyFill="1" applyBorder="1" applyAlignment="1">
      <alignment horizontal="center" vertical="center" wrapText="1"/>
    </xf>
    <xf numFmtId="0" fontId="182" fillId="0" borderId="3" xfId="87" applyFont="1" applyAlignment="1">
      <alignment horizontal="left" vertical="center" wrapText="1"/>
    </xf>
    <xf numFmtId="0" fontId="182" fillId="0" borderId="3" xfId="15" applyFont="1" applyAlignment="1">
      <alignment horizontal="center" vertical="center" wrapText="1"/>
    </xf>
    <xf numFmtId="0" fontId="220" fillId="12" borderId="4" xfId="94" applyFont="1" applyFill="1" applyBorder="1" applyAlignment="1">
      <alignment horizontal="center" vertical="center" wrapText="1"/>
    </xf>
    <xf numFmtId="0" fontId="220" fillId="0" borderId="3" xfId="15" applyFont="1" applyAlignment="1">
      <alignment horizontal="center" vertical="center"/>
    </xf>
    <xf numFmtId="0" fontId="198" fillId="0" borderId="15" xfId="94" quotePrefix="1" applyFont="1" applyBorder="1" applyAlignment="1">
      <alignment horizontal="left" vertical="center" wrapText="1"/>
    </xf>
    <xf numFmtId="0" fontId="198" fillId="0" borderId="16" xfId="94" quotePrefix="1" applyFont="1" applyBorder="1" applyAlignment="1">
      <alignment horizontal="left" vertical="center" wrapText="1"/>
    </xf>
    <xf numFmtId="0" fontId="198" fillId="0" borderId="14" xfId="94" quotePrefix="1" applyFont="1" applyBorder="1" applyAlignment="1">
      <alignment horizontal="left" vertical="center" wrapText="1"/>
    </xf>
    <xf numFmtId="0" fontId="220" fillId="0" borderId="3" xfId="94" applyFont="1" applyAlignment="1">
      <alignment horizontal="left" vertical="center" wrapText="1"/>
    </xf>
    <xf numFmtId="0" fontId="222" fillId="12" borderId="4" xfId="79" applyFont="1" applyFill="1" applyBorder="1" applyAlignment="1">
      <alignment horizontal="center" vertical="center" wrapText="1"/>
    </xf>
    <xf numFmtId="0" fontId="220" fillId="12" borderId="4" xfId="95" applyFont="1" applyFill="1" applyBorder="1" applyAlignment="1">
      <alignment horizontal="center" vertical="center" wrapText="1"/>
    </xf>
    <xf numFmtId="0" fontId="220" fillId="0" borderId="5" xfId="94" applyFont="1" applyBorder="1" applyAlignment="1">
      <alignment horizontal="left" vertical="center" wrapText="1"/>
    </xf>
    <xf numFmtId="0" fontId="220" fillId="0" borderId="6" xfId="94" applyFont="1" applyBorder="1" applyAlignment="1">
      <alignment horizontal="left" vertical="center" wrapText="1"/>
    </xf>
    <xf numFmtId="0" fontId="220" fillId="0" borderId="10" xfId="94" applyFont="1" applyBorder="1" applyAlignment="1">
      <alignment horizontal="left" vertical="center" wrapText="1"/>
    </xf>
    <xf numFmtId="0" fontId="220" fillId="0" borderId="11" xfId="94" applyFont="1" applyBorder="1" applyAlignment="1">
      <alignment horizontal="left" vertical="center" wrapText="1"/>
    </xf>
    <xf numFmtId="0" fontId="215" fillId="0" borderId="3" xfId="94" applyFont="1" applyAlignment="1">
      <alignment horizontal="center" vertical="center" wrapText="1"/>
    </xf>
    <xf numFmtId="0" fontId="220" fillId="12" borderId="4" xfId="94" applyFont="1" applyFill="1" applyBorder="1" applyAlignment="1">
      <alignment horizontal="center" vertical="center"/>
    </xf>
    <xf numFmtId="0" fontId="222" fillId="12" borderId="4" xfId="15" applyFont="1" applyFill="1" applyBorder="1" applyAlignment="1">
      <alignment horizontal="center" vertical="center" wrapText="1"/>
    </xf>
    <xf numFmtId="0" fontId="225" fillId="0" borderId="3" xfId="79" applyFont="1" applyAlignment="1">
      <alignment horizontal="center"/>
    </xf>
    <xf numFmtId="0" fontId="235" fillId="0" borderId="3" xfId="19" applyFont="1" applyAlignment="1">
      <alignment horizontal="left" shrinkToFit="1"/>
    </xf>
    <xf numFmtId="0" fontId="235" fillId="0" borderId="3" xfId="19" applyFont="1" applyAlignment="1">
      <alignment horizontal="left"/>
    </xf>
    <xf numFmtId="0" fontId="235" fillId="0" borderId="3" xfId="19" applyFont="1" applyAlignment="1">
      <alignment horizontal="left" wrapText="1"/>
    </xf>
    <xf numFmtId="0" fontId="225" fillId="0" borderId="3" xfId="79" quotePrefix="1" applyFont="1" applyAlignment="1">
      <alignment horizontal="center" vertical="center" wrapText="1"/>
    </xf>
    <xf numFmtId="0" fontId="222" fillId="13" borderId="12" xfId="79" quotePrefix="1" applyFont="1" applyFill="1" applyBorder="1" applyAlignment="1">
      <alignment horizontal="center" vertical="center" wrapText="1"/>
    </xf>
    <xf numFmtId="0" fontId="222" fillId="13" borderId="8" xfId="79" quotePrefix="1" applyFont="1" applyFill="1" applyBorder="1" applyAlignment="1">
      <alignment horizontal="center" vertical="center" wrapText="1"/>
    </xf>
    <xf numFmtId="0" fontId="222" fillId="13" borderId="9" xfId="79" quotePrefix="1" applyFont="1" applyFill="1" applyBorder="1" applyAlignment="1">
      <alignment horizontal="center" vertical="center" wrapText="1"/>
    </xf>
    <xf numFmtId="0" fontId="222" fillId="13" borderId="12" xfId="79" applyFont="1" applyFill="1" applyBorder="1" applyAlignment="1">
      <alignment horizontal="center"/>
    </xf>
    <xf numFmtId="0" fontId="222" fillId="13" borderId="8" xfId="79" applyFont="1" applyFill="1" applyBorder="1" applyAlignment="1">
      <alignment horizontal="center"/>
    </xf>
    <xf numFmtId="0" fontId="222" fillId="13" borderId="9" xfId="79" applyFont="1" applyFill="1" applyBorder="1" applyAlignment="1">
      <alignment horizontal="center"/>
    </xf>
    <xf numFmtId="0" fontId="225" fillId="0" borderId="4" xfId="79" applyFont="1" applyBorder="1" applyAlignment="1">
      <alignment horizontal="center" wrapText="1"/>
    </xf>
    <xf numFmtId="166" fontId="225" fillId="0" borderId="4" xfId="79" applyNumberFormat="1" applyFont="1" applyBorder="1" applyAlignment="1">
      <alignment horizontal="center" wrapText="1"/>
    </xf>
    <xf numFmtId="0" fontId="225" fillId="0" borderId="3" xfId="79" applyFont="1" applyAlignment="1">
      <alignment horizontal="left" wrapText="1"/>
    </xf>
    <xf numFmtId="165" fontId="225" fillId="4" borderId="58" xfId="17" applyNumberFormat="1" applyFont="1" applyFill="1" applyBorder="1" applyAlignment="1">
      <alignment horizontal="center" vertical="center" wrapText="1"/>
    </xf>
    <xf numFmtId="165" fontId="225" fillId="4" borderId="61" xfId="17" applyNumberFormat="1" applyFont="1" applyFill="1" applyBorder="1" applyAlignment="1">
      <alignment horizontal="center" vertical="center" wrapText="1"/>
    </xf>
    <xf numFmtId="0" fontId="233" fillId="0" borderId="3" xfId="79" applyFont="1" applyAlignment="1">
      <alignment horizontal="left" vertical="center" wrapText="1"/>
    </xf>
    <xf numFmtId="165" fontId="225" fillId="4" borderId="64" xfId="17" applyNumberFormat="1" applyFont="1" applyFill="1" applyBorder="1" applyAlignment="1">
      <alignment horizontal="center" vertical="center" wrapText="1"/>
    </xf>
    <xf numFmtId="0" fontId="198" fillId="0" borderId="3" xfId="79" applyFont="1" applyAlignment="1">
      <alignment horizontal="left"/>
    </xf>
    <xf numFmtId="0" fontId="219" fillId="0" borderId="3" xfId="39" applyFont="1" applyAlignment="1">
      <alignment horizontal="left" vertical="center" wrapText="1"/>
    </xf>
    <xf numFmtId="0" fontId="216" fillId="0" borderId="3" xfId="79" applyFont="1" applyAlignment="1">
      <alignment horizontal="center"/>
    </xf>
    <xf numFmtId="0" fontId="222" fillId="0" borderId="3" xfId="79" applyFont="1" applyAlignment="1">
      <alignment horizontal="center"/>
    </xf>
    <xf numFmtId="0" fontId="216" fillId="0" borderId="3" xfId="39" applyFont="1" applyAlignment="1">
      <alignment horizontal="center" vertical="center"/>
    </xf>
    <xf numFmtId="0" fontId="219" fillId="0" borderId="53" xfId="39" applyFont="1" applyBorder="1" applyAlignment="1">
      <alignment horizontal="center" vertical="center" wrapText="1"/>
    </xf>
    <xf numFmtId="0" fontId="216" fillId="0" borderId="54" xfId="39" applyFont="1" applyBorder="1" applyAlignment="1">
      <alignment horizontal="center" vertical="center"/>
    </xf>
    <xf numFmtId="0" fontId="107" fillId="12" borderId="4" xfId="0" applyFont="1" applyFill="1" applyBorder="1" applyAlignment="1">
      <alignment horizontal="center" vertical="center" wrapText="1"/>
    </xf>
    <xf numFmtId="0" fontId="20" fillId="0" borderId="3" xfId="82" applyFont="1" applyAlignment="1">
      <alignment horizontal="center" vertical="center" wrapText="1"/>
    </xf>
    <xf numFmtId="0" fontId="20" fillId="0" borderId="5" xfId="82" applyFont="1" applyBorder="1" applyAlignment="1">
      <alignment horizontal="left" vertical="center" wrapText="1"/>
    </xf>
    <xf numFmtId="0" fontId="20" fillId="0" borderId="6" xfId="82" applyFont="1" applyBorder="1" applyAlignment="1">
      <alignment horizontal="left" vertical="center" wrapText="1"/>
    </xf>
    <xf numFmtId="0" fontId="20" fillId="0" borderId="10" xfId="82" applyFont="1" applyBorder="1" applyAlignment="1">
      <alignment horizontal="left" vertical="center" wrapText="1"/>
    </xf>
    <xf numFmtId="0" fontId="20" fillId="0" borderId="11" xfId="82" applyFont="1" applyBorder="1" applyAlignment="1">
      <alignment horizontal="left" vertical="center" wrapText="1"/>
    </xf>
    <xf numFmtId="0" fontId="20" fillId="12" borderId="4" xfId="82" applyFont="1" applyFill="1" applyBorder="1" applyAlignment="1">
      <alignment horizontal="center" vertical="center" wrapText="1"/>
    </xf>
    <xf numFmtId="0" fontId="20" fillId="4" borderId="4" xfId="82" applyFont="1" applyFill="1" applyBorder="1" applyAlignment="1">
      <alignment horizontal="center" vertical="center" wrapText="1"/>
    </xf>
    <xf numFmtId="0" fontId="20" fillId="12" borderId="4" xfId="82" applyFont="1" applyFill="1" applyBorder="1" applyAlignment="1">
      <alignment horizontal="center" vertical="center"/>
    </xf>
    <xf numFmtId="0" fontId="20" fillId="4" borderId="4" xfId="70" applyFont="1" applyFill="1" applyBorder="1" applyAlignment="1">
      <alignment horizontal="center" vertical="center" wrapText="1"/>
    </xf>
    <xf numFmtId="0" fontId="130" fillId="0" borderId="6" xfId="82" applyFont="1" applyBorder="1" applyAlignment="1">
      <alignment horizontal="left" vertical="center" wrapText="1"/>
    </xf>
    <xf numFmtId="0" fontId="20" fillId="12" borderId="12" xfId="82" applyFont="1" applyFill="1" applyBorder="1" applyAlignment="1">
      <alignment horizontal="center" vertical="center"/>
    </xf>
    <xf numFmtId="0" fontId="20" fillId="12" borderId="8" xfId="82" applyFont="1" applyFill="1" applyBorder="1" applyAlignment="1">
      <alignment horizontal="center" vertical="center"/>
    </xf>
    <xf numFmtId="0" fontId="20" fillId="12" borderId="9" xfId="82" applyFont="1" applyFill="1" applyBorder="1" applyAlignment="1">
      <alignment horizontal="center" vertical="center"/>
    </xf>
    <xf numFmtId="1" fontId="160" fillId="0" borderId="4" xfId="0" applyNumberFormat="1" applyFont="1" applyBorder="1" applyAlignment="1">
      <alignment horizontal="center" vertical="center" wrapText="1"/>
    </xf>
    <xf numFmtId="0" fontId="130" fillId="0" borderId="3" xfId="82" applyFont="1" applyAlignment="1">
      <alignment horizontal="center" vertical="center" wrapText="1"/>
    </xf>
    <xf numFmtId="0" fontId="130" fillId="0" borderId="5" xfId="82" applyFont="1" applyBorder="1" applyAlignment="1">
      <alignment horizontal="left" vertical="center" wrapText="1"/>
    </xf>
    <xf numFmtId="0" fontId="130" fillId="0" borderId="10" xfId="82" applyFont="1" applyBorder="1" applyAlignment="1">
      <alignment horizontal="left" vertical="center" wrapText="1"/>
    </xf>
    <xf numFmtId="0" fontId="130" fillId="0" borderId="11" xfId="82" applyFont="1" applyBorder="1" applyAlignment="1">
      <alignment horizontal="left" vertical="center" wrapText="1"/>
    </xf>
    <xf numFmtId="0" fontId="130" fillId="12" borderId="4" xfId="82" applyFont="1" applyFill="1" applyBorder="1" applyAlignment="1">
      <alignment horizontal="center" vertical="center" wrapText="1"/>
    </xf>
    <xf numFmtId="0" fontId="130" fillId="4" borderId="4" xfId="82" applyFont="1" applyFill="1" applyBorder="1" applyAlignment="1">
      <alignment horizontal="center" vertical="center" wrapText="1"/>
    </xf>
    <xf numFmtId="0" fontId="130" fillId="12" borderId="4" xfId="82" applyFont="1" applyFill="1" applyBorder="1" applyAlignment="1">
      <alignment horizontal="center" vertical="center"/>
    </xf>
    <xf numFmtId="0" fontId="155" fillId="12" borderId="4" xfId="0" applyFont="1" applyFill="1" applyBorder="1" applyAlignment="1">
      <alignment horizontal="center" vertical="center" wrapText="1"/>
    </xf>
    <xf numFmtId="0" fontId="130" fillId="4" borderId="4" xfId="70" applyFont="1" applyFill="1" applyBorder="1" applyAlignment="1">
      <alignment horizontal="center" vertical="center" wrapText="1"/>
    </xf>
    <xf numFmtId="0" fontId="130" fillId="0" borderId="3" xfId="82" applyFont="1" applyAlignment="1">
      <alignment horizontal="left" vertical="center" wrapText="1"/>
    </xf>
    <xf numFmtId="0" fontId="130" fillId="0" borderId="0" xfId="0" applyFont="1" applyAlignment="1">
      <alignment horizontal="center" vertical="center"/>
    </xf>
    <xf numFmtId="0" fontId="207" fillId="0" borderId="0" xfId="0" applyFont="1" applyAlignment="1">
      <alignment horizontal="center"/>
    </xf>
    <xf numFmtId="0" fontId="207" fillId="0" borderId="3" xfId="0" applyFont="1" applyBorder="1" applyAlignment="1">
      <alignment horizontal="center"/>
    </xf>
    <xf numFmtId="0" fontId="160" fillId="0" borderId="15" xfId="82" quotePrefix="1" applyFont="1" applyBorder="1" applyAlignment="1">
      <alignment horizontal="center" vertical="top" wrapText="1"/>
    </xf>
    <xf numFmtId="0" fontId="160" fillId="0" borderId="14" xfId="82" quotePrefix="1" applyFont="1" applyBorder="1" applyAlignment="1">
      <alignment horizontal="center" vertical="top" wrapText="1"/>
    </xf>
    <xf numFmtId="0" fontId="130" fillId="0" borderId="3" xfId="87" applyFont="1" applyAlignment="1">
      <alignment horizontal="center" vertical="center" wrapText="1"/>
    </xf>
    <xf numFmtId="0" fontId="130" fillId="0" borderId="5" xfId="87" applyFont="1" applyBorder="1" applyAlignment="1">
      <alignment horizontal="left" vertical="center" wrapText="1"/>
    </xf>
    <xf numFmtId="0" fontId="130" fillId="0" borderId="6" xfId="87" applyFont="1" applyBorder="1" applyAlignment="1">
      <alignment horizontal="left" vertical="center" wrapText="1"/>
    </xf>
    <xf numFmtId="0" fontId="130" fillId="0" borderId="10" xfId="87" applyFont="1" applyBorder="1" applyAlignment="1">
      <alignment horizontal="left" vertical="center" wrapText="1"/>
    </xf>
    <xf numFmtId="0" fontId="130" fillId="0" borderId="11" xfId="87" applyFont="1" applyBorder="1" applyAlignment="1">
      <alignment horizontal="left" vertical="center" wrapText="1"/>
    </xf>
    <xf numFmtId="0" fontId="130" fillId="12" borderId="4" xfId="87" applyFont="1" applyFill="1" applyBorder="1" applyAlignment="1">
      <alignment horizontal="center" vertical="center" wrapText="1"/>
    </xf>
    <xf numFmtId="0" fontId="130" fillId="12" borderId="4" xfId="87" applyFont="1" applyFill="1" applyBorder="1" applyAlignment="1">
      <alignment horizontal="center" vertical="center"/>
    </xf>
    <xf numFmtId="0" fontId="155" fillId="12" borderId="4" xfId="15" applyFont="1" applyFill="1" applyBorder="1" applyAlignment="1">
      <alignment horizontal="center" vertical="center" wrapText="1"/>
    </xf>
    <xf numFmtId="0" fontId="130" fillId="12" borderId="4" xfId="88" applyFont="1" applyFill="1" applyBorder="1" applyAlignment="1">
      <alignment horizontal="center" vertical="center" wrapText="1"/>
    </xf>
    <xf numFmtId="0" fontId="130" fillId="0" borderId="3" xfId="87" applyFont="1" applyAlignment="1">
      <alignment horizontal="left" vertical="center" wrapText="1"/>
    </xf>
    <xf numFmtId="0" fontId="130" fillId="0" borderId="3" xfId="15" applyFont="1" applyAlignment="1">
      <alignment horizontal="center" vertical="center"/>
    </xf>
    <xf numFmtId="0" fontId="205" fillId="27" borderId="12" xfId="92" applyFont="1" applyFill="1" applyBorder="1" applyAlignment="1">
      <alignment horizontal="left" vertical="center"/>
    </xf>
    <xf numFmtId="0" fontId="205" fillId="27" borderId="8" xfId="92" applyFont="1" applyFill="1" applyBorder="1" applyAlignment="1">
      <alignment horizontal="left" vertical="center"/>
    </xf>
    <xf numFmtId="0" fontId="205" fillId="27" borderId="9" xfId="92" applyFont="1" applyFill="1" applyBorder="1" applyAlignment="1">
      <alignment horizontal="left" vertical="center"/>
    </xf>
    <xf numFmtId="0" fontId="206" fillId="9" borderId="12" xfId="92" applyFont="1" applyFill="1" applyBorder="1" applyAlignment="1">
      <alignment horizontal="left" vertical="center"/>
    </xf>
    <xf numFmtId="0" fontId="206" fillId="9" borderId="9" xfId="92" applyFont="1" applyFill="1" applyBorder="1" applyAlignment="1">
      <alignment horizontal="left" vertical="center"/>
    </xf>
    <xf numFmtId="0" fontId="130" fillId="0" borderId="3" xfId="15" applyFont="1" applyAlignment="1">
      <alignment horizontal="center" vertical="center" wrapText="1"/>
    </xf>
    <xf numFmtId="0" fontId="155" fillId="12" borderId="5" xfId="0" applyFont="1" applyFill="1" applyBorder="1" applyAlignment="1">
      <alignment horizontal="center" vertical="center" wrapText="1"/>
    </xf>
    <xf numFmtId="0" fontId="155" fillId="12" borderId="7" xfId="0" applyFont="1" applyFill="1" applyBorder="1" applyAlignment="1">
      <alignment horizontal="center" vertical="center" wrapText="1"/>
    </xf>
    <xf numFmtId="0" fontId="155" fillId="12" borderId="10" xfId="0" applyFont="1" applyFill="1" applyBorder="1" applyAlignment="1">
      <alignment horizontal="center" vertical="center" wrapText="1"/>
    </xf>
    <xf numFmtId="0" fontId="155" fillId="12" borderId="17" xfId="0" applyFont="1" applyFill="1" applyBorder="1" applyAlignment="1">
      <alignment horizontal="center" vertical="center" wrapText="1"/>
    </xf>
    <xf numFmtId="0" fontId="27" fillId="0" borderId="3" xfId="87" applyFont="1" applyAlignment="1">
      <alignment horizontal="left" vertical="center" wrapText="1"/>
    </xf>
    <xf numFmtId="0" fontId="27" fillId="0" borderId="3" xfId="15" applyFont="1" applyAlignment="1">
      <alignment horizontal="center" vertical="center"/>
    </xf>
    <xf numFmtId="0" fontId="27" fillId="0" borderId="3" xfId="15" applyFont="1" applyAlignment="1">
      <alignment horizontal="right" vertical="center"/>
    </xf>
    <xf numFmtId="0" fontId="27" fillId="12" borderId="4" xfId="87" applyFont="1" applyFill="1" applyBorder="1" applyAlignment="1">
      <alignment horizontal="center" vertical="center" wrapText="1"/>
    </xf>
    <xf numFmtId="0" fontId="192" fillId="12" borderId="4" xfId="15" applyFont="1" applyFill="1" applyBorder="1" applyAlignment="1">
      <alignment horizontal="center" vertical="center" wrapText="1"/>
    </xf>
    <xf numFmtId="0" fontId="23" fillId="12" borderId="4" xfId="88" applyFont="1" applyFill="1" applyBorder="1" applyAlignment="1">
      <alignment horizontal="center" vertical="center" wrapText="1"/>
    </xf>
    <xf numFmtId="0" fontId="21" fillId="12" borderId="4" xfId="87" applyFont="1" applyFill="1" applyBorder="1" applyAlignment="1">
      <alignment horizontal="center" vertical="center"/>
    </xf>
    <xf numFmtId="0" fontId="27" fillId="12" borderId="4" xfId="87" applyFont="1" applyFill="1" applyBorder="1" applyAlignment="1">
      <alignment horizontal="center" vertical="center"/>
    </xf>
    <xf numFmtId="0" fontId="23" fillId="0" borderId="3" xfId="87" applyFont="1" applyAlignment="1">
      <alignment horizontal="center" vertical="center" wrapText="1"/>
    </xf>
    <xf numFmtId="0" fontId="27" fillId="0" borderId="5" xfId="87" applyFont="1" applyBorder="1" applyAlignment="1">
      <alignment horizontal="left" vertical="center" wrapText="1"/>
    </xf>
    <xf numFmtId="0" fontId="27" fillId="0" borderId="6" xfId="87" applyFont="1" applyBorder="1" applyAlignment="1">
      <alignment horizontal="left" vertical="center" wrapText="1"/>
    </xf>
    <xf numFmtId="0" fontId="27" fillId="0" borderId="10" xfId="87" applyFont="1" applyBorder="1" applyAlignment="1">
      <alignment horizontal="left" vertical="center" wrapText="1"/>
    </xf>
    <xf numFmtId="0" fontId="27" fillId="0" borderId="11" xfId="87" applyFont="1" applyBorder="1" applyAlignment="1">
      <alignment horizontal="left" vertical="center" wrapText="1"/>
    </xf>
    <xf numFmtId="0" fontId="130" fillId="0" borderId="0" xfId="0" applyFont="1" applyAlignment="1">
      <alignment horizontal="center" vertical="center" wrapText="1"/>
    </xf>
    <xf numFmtId="0" fontId="130" fillId="0" borderId="3" xfId="0" applyFont="1" applyBorder="1" applyAlignment="1">
      <alignment horizontal="center" vertical="center" wrapText="1"/>
    </xf>
    <xf numFmtId="0" fontId="156" fillId="0" borderId="16" xfId="82" quotePrefix="1" applyFont="1" applyBorder="1" applyAlignment="1">
      <alignment horizontal="center" vertical="center" wrapText="1"/>
    </xf>
    <xf numFmtId="0" fontId="156" fillId="0" borderId="14" xfId="82" quotePrefix="1" applyFont="1" applyBorder="1" applyAlignment="1">
      <alignment horizontal="center" vertical="center" wrapText="1"/>
    </xf>
    <xf numFmtId="0" fontId="130" fillId="12" borderId="12" xfId="82" applyFont="1" applyFill="1" applyBorder="1" applyAlignment="1">
      <alignment horizontal="center" vertical="center" wrapText="1"/>
    </xf>
    <xf numFmtId="0" fontId="130" fillId="12" borderId="8" xfId="82" applyFont="1" applyFill="1" applyBorder="1" applyAlignment="1">
      <alignment horizontal="center" vertical="center" wrapText="1"/>
    </xf>
    <xf numFmtId="0" fontId="130" fillId="12" borderId="9" xfId="82" applyFont="1" applyFill="1" applyBorder="1" applyAlignment="1">
      <alignment horizontal="center" vertical="center" wrapText="1"/>
    </xf>
    <xf numFmtId="0" fontId="130" fillId="12" borderId="15" xfId="82" applyFont="1" applyFill="1" applyBorder="1" applyAlignment="1">
      <alignment horizontal="center" vertical="center" wrapText="1"/>
    </xf>
    <xf numFmtId="0" fontId="130" fillId="12" borderId="16" xfId="82" applyFont="1" applyFill="1" applyBorder="1" applyAlignment="1">
      <alignment horizontal="center" vertical="center" wrapText="1"/>
    </xf>
    <xf numFmtId="0" fontId="130" fillId="12" borderId="14" xfId="82" applyFont="1" applyFill="1" applyBorder="1" applyAlignment="1">
      <alignment horizontal="center" vertical="center" wrapText="1"/>
    </xf>
    <xf numFmtId="0" fontId="130" fillId="12" borderId="12" xfId="0" applyFont="1" applyFill="1" applyBorder="1" applyAlignment="1">
      <alignment horizontal="left" vertical="center"/>
    </xf>
    <xf numFmtId="0" fontId="130" fillId="12" borderId="9" xfId="0" applyFont="1" applyFill="1" applyBorder="1" applyAlignment="1">
      <alignment horizontal="left" vertical="center"/>
    </xf>
    <xf numFmtId="0" fontId="155" fillId="0" borderId="12" xfId="0" applyFont="1" applyBorder="1" applyAlignment="1">
      <alignment horizontal="left" vertical="center"/>
    </xf>
    <xf numFmtId="0" fontId="155" fillId="0" borderId="9" xfId="0" applyFont="1" applyBorder="1" applyAlignment="1">
      <alignment horizontal="left" vertical="center"/>
    </xf>
    <xf numFmtId="165" fontId="155" fillId="12" borderId="4" xfId="0" applyNumberFormat="1" applyFont="1" applyFill="1" applyBorder="1" applyAlignment="1">
      <alignment horizontal="center" vertical="center" wrapText="1"/>
    </xf>
    <xf numFmtId="0" fontId="166" fillId="0" borderId="0" xfId="0" applyFont="1" applyAlignment="1">
      <alignment horizontal="center" vertical="center" wrapText="1"/>
    </xf>
    <xf numFmtId="0" fontId="166" fillId="0" borderId="3" xfId="0" applyFont="1" applyBorder="1" applyAlignment="1">
      <alignment horizontal="center" vertical="center" wrapText="1"/>
    </xf>
    <xf numFmtId="0" fontId="166" fillId="12" borderId="12" xfId="82" applyFont="1" applyFill="1" applyBorder="1" applyAlignment="1">
      <alignment horizontal="center" vertical="center" wrapText="1"/>
    </xf>
    <xf numFmtId="0" fontId="166" fillId="12" borderId="8" xfId="82" applyFont="1" applyFill="1" applyBorder="1" applyAlignment="1">
      <alignment horizontal="center" vertical="center" wrapText="1"/>
    </xf>
    <xf numFmtId="0" fontId="166" fillId="12" borderId="9" xfId="82" applyFont="1" applyFill="1" applyBorder="1" applyAlignment="1">
      <alignment horizontal="center" vertical="center" wrapText="1"/>
    </xf>
    <xf numFmtId="0" fontId="166" fillId="4" borderId="4" xfId="70" applyFont="1" applyFill="1" applyBorder="1" applyAlignment="1">
      <alignment horizontal="center" vertical="center" wrapText="1"/>
    </xf>
    <xf numFmtId="0" fontId="171" fillId="12" borderId="12" xfId="0" applyFont="1" applyFill="1" applyBorder="1" applyAlignment="1">
      <alignment horizontal="left" vertical="center" wrapText="1"/>
    </xf>
    <xf numFmtId="0" fontId="171" fillId="12" borderId="9" xfId="0" applyFont="1" applyFill="1" applyBorder="1" applyAlignment="1">
      <alignment horizontal="left" vertical="center" wrapText="1"/>
    </xf>
    <xf numFmtId="0" fontId="166" fillId="0" borderId="6" xfId="82" applyFont="1" applyBorder="1" applyAlignment="1">
      <alignment horizontal="left" vertical="center" wrapText="1"/>
    </xf>
    <xf numFmtId="0" fontId="166" fillId="0" borderId="3" xfId="82" applyFont="1" applyAlignment="1">
      <alignment horizontal="left" vertical="center" wrapText="1"/>
    </xf>
    <xf numFmtId="0" fontId="166" fillId="0" borderId="3" xfId="82" applyFont="1" applyAlignment="1">
      <alignment horizontal="center" vertical="center" wrapText="1"/>
    </xf>
    <xf numFmtId="0" fontId="166" fillId="0" borderId="5" xfId="82" applyFont="1" applyBorder="1" applyAlignment="1">
      <alignment horizontal="left" vertical="center" wrapText="1"/>
    </xf>
    <xf numFmtId="0" fontId="166" fillId="0" borderId="10" xfId="82" applyFont="1" applyBorder="1" applyAlignment="1">
      <alignment horizontal="left" vertical="center" wrapText="1"/>
    </xf>
    <xf numFmtId="0" fontId="166" fillId="0" borderId="11" xfId="82" applyFont="1" applyBorder="1" applyAlignment="1">
      <alignment horizontal="left" vertical="center" wrapText="1"/>
    </xf>
    <xf numFmtId="0" fontId="166" fillId="12" borderId="4" xfId="82" applyFont="1" applyFill="1" applyBorder="1" applyAlignment="1">
      <alignment horizontal="center" vertical="center" wrapText="1"/>
    </xf>
    <xf numFmtId="0" fontId="166" fillId="4" borderId="4" xfId="82" applyFont="1" applyFill="1" applyBorder="1" applyAlignment="1">
      <alignment horizontal="center" vertical="center" wrapText="1"/>
    </xf>
    <xf numFmtId="0" fontId="166" fillId="12" borderId="15" xfId="82" applyFont="1" applyFill="1" applyBorder="1" applyAlignment="1">
      <alignment horizontal="center" vertical="center" wrapText="1"/>
    </xf>
    <xf numFmtId="0" fontId="166" fillId="12" borderId="16" xfId="82" applyFont="1" applyFill="1" applyBorder="1" applyAlignment="1">
      <alignment horizontal="center" vertical="center" wrapText="1"/>
    </xf>
    <xf numFmtId="0" fontId="166" fillId="12" borderId="14" xfId="82" applyFont="1" applyFill="1" applyBorder="1" applyAlignment="1">
      <alignment horizontal="center" vertical="center" wrapText="1"/>
    </xf>
    <xf numFmtId="0" fontId="169" fillId="12" borderId="4" xfId="0" applyFont="1" applyFill="1" applyBorder="1" applyAlignment="1">
      <alignment horizontal="center" vertical="center" wrapText="1"/>
    </xf>
    <xf numFmtId="165" fontId="169" fillId="12" borderId="4" xfId="0" applyNumberFormat="1" applyFont="1" applyFill="1" applyBorder="1" applyAlignment="1">
      <alignment horizontal="center" vertical="center" wrapText="1"/>
    </xf>
    <xf numFmtId="0" fontId="20" fillId="0" borderId="0" xfId="0" applyFont="1" applyAlignment="1">
      <alignment horizontal="center" vertical="center" wrapText="1"/>
    </xf>
    <xf numFmtId="0" fontId="20" fillId="0" borderId="3" xfId="0" applyFont="1" applyBorder="1" applyAlignment="1">
      <alignment horizontal="center" vertical="center" wrapText="1"/>
    </xf>
    <xf numFmtId="0" fontId="20" fillId="12" borderId="12" xfId="82" applyFont="1" applyFill="1" applyBorder="1" applyAlignment="1">
      <alignment horizontal="center" vertical="center" wrapText="1"/>
    </xf>
    <xf numFmtId="0" fontId="20" fillId="12" borderId="8" xfId="82" applyFont="1" applyFill="1" applyBorder="1" applyAlignment="1">
      <alignment horizontal="center" vertical="center" wrapText="1"/>
    </xf>
    <xf numFmtId="0" fontId="20" fillId="12" borderId="9" xfId="82" applyFont="1" applyFill="1" applyBorder="1" applyAlignment="1">
      <alignment horizontal="center" vertical="center" wrapText="1"/>
    </xf>
    <xf numFmtId="0" fontId="73" fillId="12" borderId="12" xfId="0" applyFont="1" applyFill="1" applyBorder="1" applyAlignment="1">
      <alignment horizontal="left" vertical="center"/>
    </xf>
    <xf numFmtId="0" fontId="73" fillId="12" borderId="9" xfId="0" applyFont="1" applyFill="1" applyBorder="1" applyAlignment="1">
      <alignment horizontal="left" vertical="center"/>
    </xf>
    <xf numFmtId="0" fontId="165" fillId="0" borderId="12" xfId="0" applyFont="1" applyBorder="1" applyAlignment="1">
      <alignment horizontal="left" vertical="center"/>
    </xf>
    <xf numFmtId="0" fontId="165" fillId="0" borderId="9" xfId="0" applyFont="1" applyBorder="1" applyAlignment="1">
      <alignment horizontal="left" vertical="center"/>
    </xf>
    <xf numFmtId="0" fontId="23" fillId="0" borderId="6" xfId="82" applyFont="1" applyBorder="1" applyAlignment="1">
      <alignment horizontal="left" vertical="center" wrapText="1"/>
    </xf>
    <xf numFmtId="0" fontId="20" fillId="12" borderId="15" xfId="82" applyFont="1" applyFill="1" applyBorder="1" applyAlignment="1">
      <alignment horizontal="center" vertical="center" wrapText="1"/>
    </xf>
    <xf numFmtId="0" fontId="20" fillId="12" borderId="16" xfId="82" applyFont="1" applyFill="1" applyBorder="1" applyAlignment="1">
      <alignment horizontal="center" vertical="center" wrapText="1"/>
    </xf>
    <xf numFmtId="0" fontId="20" fillId="12" borderId="14" xfId="82" applyFont="1" applyFill="1" applyBorder="1" applyAlignment="1">
      <alignment horizontal="center" vertical="center" wrapText="1"/>
    </xf>
    <xf numFmtId="0" fontId="132" fillId="12" borderId="4" xfId="0" applyFont="1" applyFill="1" applyBorder="1" applyAlignment="1">
      <alignment horizontal="center" vertical="center" wrapText="1"/>
    </xf>
    <xf numFmtId="165" fontId="132" fillId="12" borderId="4" xfId="0" applyNumberFormat="1" applyFont="1" applyFill="1" applyBorder="1" applyAlignment="1">
      <alignment horizontal="center" vertical="center" wrapText="1"/>
    </xf>
    <xf numFmtId="0" fontId="128" fillId="0" borderId="15" xfId="82" quotePrefix="1" applyFont="1" applyBorder="1" applyAlignment="1">
      <alignment horizontal="left" vertical="top" wrapText="1"/>
    </xf>
    <xf numFmtId="0" fontId="128" fillId="0" borderId="16" xfId="82" quotePrefix="1" applyFont="1" applyBorder="1" applyAlignment="1">
      <alignment horizontal="left" vertical="top" wrapText="1"/>
    </xf>
    <xf numFmtId="0" fontId="128" fillId="0" borderId="14" xfId="82" quotePrefix="1" applyFont="1" applyBorder="1" applyAlignment="1">
      <alignment horizontal="left" vertical="top" wrapText="1"/>
    </xf>
    <xf numFmtId="0" fontId="70" fillId="12" borderId="4" xfId="0" applyFont="1" applyFill="1" applyBorder="1" applyAlignment="1">
      <alignment horizontal="left" vertical="center" wrapText="1"/>
    </xf>
    <xf numFmtId="1" fontId="123" fillId="0" borderId="15" xfId="0" applyNumberFormat="1" applyFont="1" applyBorder="1" applyAlignment="1">
      <alignment horizontal="center" vertical="center" wrapText="1"/>
    </xf>
    <xf numFmtId="1" fontId="123" fillId="0" borderId="14" xfId="0" applyNumberFormat="1" applyFont="1" applyBorder="1" applyAlignment="1">
      <alignment horizontal="center" vertical="center" wrapText="1"/>
    </xf>
    <xf numFmtId="0" fontId="20" fillId="0" borderId="0" xfId="0" applyFont="1" applyAlignment="1">
      <alignment horizontal="center"/>
    </xf>
    <xf numFmtId="0" fontId="20" fillId="0" borderId="3" xfId="0" applyFont="1" applyBorder="1" applyAlignment="1">
      <alignment horizontal="center"/>
    </xf>
    <xf numFmtId="0" fontId="23" fillId="0" borderId="5" xfId="82" applyFont="1" applyBorder="1" applyAlignment="1">
      <alignment horizontal="left" vertical="center" wrapText="1"/>
    </xf>
    <xf numFmtId="0" fontId="23" fillId="0" borderId="10" xfId="82" applyFont="1" applyBorder="1" applyAlignment="1">
      <alignment horizontal="left" vertical="center" wrapText="1"/>
    </xf>
    <xf numFmtId="0" fontId="23" fillId="0" borderId="11" xfId="82" applyFont="1" applyBorder="1" applyAlignment="1">
      <alignment horizontal="left" vertical="center" wrapText="1"/>
    </xf>
    <xf numFmtId="0" fontId="23" fillId="12" borderId="4" xfId="82" applyFont="1" applyFill="1" applyBorder="1" applyAlignment="1">
      <alignment horizontal="center" vertical="center" wrapText="1"/>
    </xf>
    <xf numFmtId="0" fontId="23" fillId="4" borderId="4" xfId="82" applyFont="1" applyFill="1" applyBorder="1" applyAlignment="1">
      <alignment horizontal="center" vertical="center" wrapText="1"/>
    </xf>
    <xf numFmtId="0" fontId="23" fillId="12" borderId="4" xfId="82" applyFont="1" applyFill="1" applyBorder="1" applyAlignment="1">
      <alignment horizontal="center" vertical="center"/>
    </xf>
    <xf numFmtId="0" fontId="23" fillId="0" borderId="3" xfId="82" applyFont="1" applyAlignment="1">
      <alignment horizontal="left" vertical="center" wrapText="1"/>
    </xf>
    <xf numFmtId="0" fontId="23" fillId="0" borderId="0" xfId="0" applyFont="1" applyAlignment="1">
      <alignment horizontal="center" vertical="center"/>
    </xf>
    <xf numFmtId="0" fontId="23" fillId="0" borderId="0" xfId="0" applyFont="1" applyAlignment="1">
      <alignment horizontal="center"/>
    </xf>
    <xf numFmtId="0" fontId="23" fillId="0" borderId="3" xfId="0" applyFont="1" applyBorder="1" applyAlignment="1">
      <alignment horizontal="center"/>
    </xf>
    <xf numFmtId="0" fontId="21" fillId="0" borderId="6" xfId="82" applyFont="1" applyBorder="1" applyAlignment="1">
      <alignment horizontal="left" vertical="center" wrapText="1"/>
    </xf>
    <xf numFmtId="0" fontId="166" fillId="12" borderId="4" xfId="82" applyFont="1" applyFill="1" applyBorder="1" applyAlignment="1">
      <alignment horizontal="center" vertical="center"/>
    </xf>
    <xf numFmtId="0" fontId="166" fillId="0" borderId="3" xfId="0" applyFont="1" applyBorder="1" applyAlignment="1">
      <alignment horizontal="center"/>
    </xf>
    <xf numFmtId="0" fontId="166" fillId="0" borderId="0" xfId="0" applyFont="1" applyAlignment="1">
      <alignment horizontal="center"/>
    </xf>
    <xf numFmtId="0" fontId="166" fillId="0" borderId="0" xfId="0" applyFont="1" applyAlignment="1">
      <alignment horizontal="center" vertical="center"/>
    </xf>
    <xf numFmtId="0" fontId="180" fillId="0" borderId="15" xfId="82" quotePrefix="1" applyFont="1" applyBorder="1" applyAlignment="1">
      <alignment horizontal="left" vertical="center" wrapText="1"/>
    </xf>
    <xf numFmtId="0" fontId="180" fillId="0" borderId="16" xfId="82" quotePrefix="1" applyFont="1" applyBorder="1" applyAlignment="1">
      <alignment horizontal="left" vertical="center" wrapText="1"/>
    </xf>
    <xf numFmtId="0" fontId="180" fillId="0" borderId="14" xfId="82" quotePrefix="1" applyFont="1" applyBorder="1" applyAlignment="1">
      <alignment horizontal="left" vertical="center" wrapText="1"/>
    </xf>
    <xf numFmtId="0" fontId="20" fillId="0" borderId="0" xfId="0" applyFont="1" applyAlignment="1">
      <alignment horizontal="center" wrapText="1"/>
    </xf>
    <xf numFmtId="0" fontId="20" fillId="0" borderId="3" xfId="0" applyFont="1" applyBorder="1" applyAlignment="1">
      <alignment horizontal="center" wrapText="1"/>
    </xf>
    <xf numFmtId="0" fontId="128" fillId="0" borderId="15" xfId="82" quotePrefix="1" applyFont="1" applyBorder="1" applyAlignment="1">
      <alignment horizontal="center" vertical="top" wrapText="1"/>
    </xf>
    <xf numFmtId="0" fontId="128" fillId="0" borderId="16" xfId="82" quotePrefix="1" applyFont="1" applyBorder="1" applyAlignment="1">
      <alignment horizontal="center" vertical="top" wrapText="1"/>
    </xf>
    <xf numFmtId="0" fontId="128" fillId="0" borderId="14" xfId="82" quotePrefix="1" applyFont="1" applyBorder="1" applyAlignment="1">
      <alignment horizontal="center" vertical="top" wrapText="1"/>
    </xf>
    <xf numFmtId="0" fontId="73" fillId="12" borderId="12" xfId="0" applyFont="1" applyFill="1" applyBorder="1" applyAlignment="1">
      <alignment horizontal="left" vertical="center" wrapText="1"/>
    </xf>
    <xf numFmtId="0" fontId="73" fillId="12" borderId="9" xfId="0" applyFont="1" applyFill="1" applyBorder="1" applyAlignment="1">
      <alignment horizontal="left" vertical="center" wrapText="1"/>
    </xf>
    <xf numFmtId="0" fontId="27" fillId="0" borderId="6" xfId="82" applyFont="1" applyBorder="1" applyAlignment="1">
      <alignment horizontal="left" vertical="center"/>
    </xf>
    <xf numFmtId="0" fontId="27" fillId="0" borderId="3" xfId="82" applyFont="1" applyAlignment="1">
      <alignment horizontal="center" vertical="center" wrapText="1"/>
    </xf>
    <xf numFmtId="0" fontId="27" fillId="0" borderId="0" xfId="0" applyFont="1" applyAlignment="1">
      <alignment horizontal="center" vertical="center"/>
    </xf>
    <xf numFmtId="0" fontId="27" fillId="0" borderId="0" xfId="0" applyFont="1" applyAlignment="1">
      <alignment horizontal="center"/>
    </xf>
    <xf numFmtId="0" fontId="27" fillId="0" borderId="3" xfId="0" applyFont="1" applyBorder="1" applyAlignment="1">
      <alignment horizontal="center"/>
    </xf>
    <xf numFmtId="0" fontId="31" fillId="19" borderId="4" xfId="0" applyFont="1" applyFill="1" applyBorder="1" applyAlignment="1">
      <alignment horizontal="center" vertical="center" wrapText="1"/>
    </xf>
    <xf numFmtId="0" fontId="50" fillId="6" borderId="4" xfId="0" applyFont="1" applyFill="1" applyBorder="1" applyAlignment="1">
      <alignment wrapText="1"/>
    </xf>
    <xf numFmtId="0" fontId="31" fillId="15" borderId="4" xfId="0" applyFont="1" applyFill="1" applyBorder="1" applyAlignment="1">
      <alignment horizontal="center" vertical="center" wrapText="1"/>
    </xf>
    <xf numFmtId="0" fontId="31" fillId="7" borderId="4" xfId="0" applyFont="1" applyFill="1" applyBorder="1" applyAlignment="1">
      <alignment horizontal="center" vertical="center" wrapText="1"/>
    </xf>
    <xf numFmtId="0" fontId="50" fillId="4" borderId="4" xfId="0" applyFont="1" applyFill="1" applyBorder="1" applyAlignment="1">
      <alignment wrapText="1"/>
    </xf>
    <xf numFmtId="0" fontId="31" fillId="8" borderId="12" xfId="0" applyFont="1" applyFill="1" applyBorder="1" applyAlignment="1">
      <alignment horizontal="center" vertical="center" wrapText="1"/>
    </xf>
    <xf numFmtId="0" fontId="31" fillId="8" borderId="8" xfId="0" applyFont="1" applyFill="1" applyBorder="1" applyAlignment="1">
      <alignment horizontal="center" vertical="center" wrapText="1"/>
    </xf>
    <xf numFmtId="0" fontId="31" fillId="8" borderId="9" xfId="0" applyFont="1" applyFill="1" applyBorder="1" applyAlignment="1">
      <alignment horizontal="center" vertical="center" wrapText="1"/>
    </xf>
    <xf numFmtId="0" fontId="31" fillId="3" borderId="12" xfId="0" applyFont="1" applyFill="1" applyBorder="1" applyAlignment="1">
      <alignment horizontal="center" vertical="center" wrapText="1"/>
    </xf>
    <xf numFmtId="0" fontId="31" fillId="3" borderId="9" xfId="0" applyFont="1" applyFill="1" applyBorder="1" applyAlignment="1">
      <alignment horizontal="center" vertical="center" wrapText="1"/>
    </xf>
    <xf numFmtId="0" fontId="51" fillId="6" borderId="4" xfId="0" applyFont="1" applyFill="1" applyBorder="1" applyAlignment="1">
      <alignment horizontal="center" vertical="center" wrapText="1"/>
    </xf>
    <xf numFmtId="0" fontId="31" fillId="29" borderId="4" xfId="0" applyFont="1" applyFill="1" applyBorder="1" applyAlignment="1">
      <alignment horizontal="center" vertical="center" wrapText="1"/>
    </xf>
    <xf numFmtId="0" fontId="50" fillId="12" borderId="4" xfId="0" applyFont="1" applyFill="1" applyBorder="1" applyAlignment="1">
      <alignment wrapText="1"/>
    </xf>
    <xf numFmtId="0" fontId="52" fillId="0" borderId="5" xfId="0" applyFont="1" applyBorder="1" applyAlignment="1">
      <alignment horizontal="center" vertical="center" wrapText="1"/>
    </xf>
    <xf numFmtId="0" fontId="52" fillId="0" borderId="6" xfId="0" applyFont="1" applyBorder="1" applyAlignment="1">
      <alignment horizontal="center" vertical="center" wrapText="1"/>
    </xf>
    <xf numFmtId="0" fontId="52" fillId="33" borderId="6" xfId="0" applyFont="1" applyFill="1" applyBorder="1" applyAlignment="1">
      <alignment horizontal="center" vertical="center" wrapText="1"/>
    </xf>
    <xf numFmtId="183" fontId="56" fillId="14" borderId="6" xfId="0" applyNumberFormat="1" applyFont="1" applyFill="1" applyBorder="1" applyAlignment="1">
      <alignment horizontal="center" vertical="center" wrapText="1"/>
    </xf>
    <xf numFmtId="0" fontId="52" fillId="0" borderId="10" xfId="0" applyFont="1" applyBorder="1" applyAlignment="1">
      <alignment horizontal="center" vertical="center" wrapText="1"/>
    </xf>
    <xf numFmtId="0" fontId="52" fillId="0" borderId="11" xfId="0" applyFont="1" applyBorder="1" applyAlignment="1">
      <alignment horizontal="center" vertical="center" wrapText="1"/>
    </xf>
    <xf numFmtId="0" fontId="52" fillId="33" borderId="11" xfId="0" applyFont="1" applyFill="1" applyBorder="1" applyAlignment="1">
      <alignment horizontal="center" vertical="center" wrapText="1"/>
    </xf>
    <xf numFmtId="183" fontId="56" fillId="14" borderId="11" xfId="0" applyNumberFormat="1" applyFont="1" applyFill="1" applyBorder="1" applyAlignment="1">
      <alignment horizontal="center" vertical="center" wrapText="1"/>
    </xf>
    <xf numFmtId="0" fontId="73" fillId="12" borderId="5" xfId="0" applyFont="1" applyFill="1" applyBorder="1" applyAlignment="1">
      <alignment horizontal="left" vertical="center"/>
    </xf>
    <xf numFmtId="0" fontId="73" fillId="12" borderId="7" xfId="0" applyFont="1" applyFill="1" applyBorder="1" applyAlignment="1">
      <alignment horizontal="left" vertical="center"/>
    </xf>
    <xf numFmtId="0" fontId="31" fillId="3" borderId="4" xfId="0" applyFont="1" applyFill="1" applyBorder="1" applyAlignment="1">
      <alignment horizontal="center" vertical="center" wrapText="1"/>
    </xf>
    <xf numFmtId="0" fontId="28" fillId="14" borderId="4" xfId="34" applyFont="1" applyFill="1" applyBorder="1" applyAlignment="1">
      <alignment horizontal="center" vertical="center" wrapText="1"/>
    </xf>
    <xf numFmtId="0" fontId="52" fillId="14" borderId="4" xfId="0" applyFont="1" applyFill="1" applyBorder="1" applyAlignment="1">
      <alignment horizontal="center" vertical="center"/>
    </xf>
    <xf numFmtId="0" fontId="52" fillId="9" borderId="4" xfId="0" applyFont="1" applyFill="1" applyBorder="1" applyAlignment="1">
      <alignment horizontal="center" vertical="center" wrapText="1"/>
    </xf>
    <xf numFmtId="0" fontId="51" fillId="6" borderId="4" xfId="0" applyFont="1" applyFill="1" applyBorder="1" applyAlignment="1">
      <alignment vertical="center" wrapText="1"/>
    </xf>
    <xf numFmtId="0" fontId="51" fillId="6" borderId="4" xfId="0" applyFont="1" applyFill="1" applyBorder="1" applyAlignment="1">
      <alignment horizontal="right" vertical="center" wrapText="1"/>
    </xf>
    <xf numFmtId="43" fontId="51" fillId="0" borderId="4" xfId="0" applyNumberFormat="1" applyFont="1" applyBorder="1" applyAlignment="1">
      <alignment horizontal="center" vertical="center" wrapText="1"/>
    </xf>
    <xf numFmtId="43" fontId="51" fillId="6" borderId="4" xfId="0" applyNumberFormat="1" applyFont="1" applyFill="1" applyBorder="1" applyAlignment="1">
      <alignment horizontal="center" vertical="center" wrapText="1"/>
    </xf>
    <xf numFmtId="0" fontId="51" fillId="5" borderId="4" xfId="0" applyFont="1" applyFill="1" applyBorder="1" applyAlignment="1">
      <alignment horizontal="center" vertical="center" wrapText="1"/>
    </xf>
    <xf numFmtId="0" fontId="51" fillId="4" borderId="4" xfId="0" applyFont="1" applyFill="1" applyBorder="1" applyAlignment="1">
      <alignment horizontal="center" vertical="center" wrapText="1"/>
    </xf>
    <xf numFmtId="0" fontId="50" fillId="4" borderId="4" xfId="0" applyFont="1" applyFill="1" applyBorder="1" applyAlignment="1">
      <alignment horizontal="center" vertical="center" wrapText="1"/>
    </xf>
    <xf numFmtId="43" fontId="74" fillId="0" borderId="15" xfId="32" applyFont="1" applyFill="1" applyBorder="1" applyAlignment="1">
      <alignment horizontal="center" vertical="center"/>
    </xf>
    <xf numFmtId="43" fontId="74" fillId="0" borderId="14" xfId="32" applyFont="1" applyFill="1" applyBorder="1" applyAlignment="1">
      <alignment horizontal="center" vertical="center"/>
    </xf>
    <xf numFmtId="43" fontId="74" fillId="0" borderId="16" xfId="32" applyFont="1" applyFill="1" applyBorder="1" applyAlignment="1">
      <alignment horizontal="center" vertical="center"/>
    </xf>
    <xf numFmtId="0" fontId="31" fillId="17" borderId="4" xfId="0" applyFont="1" applyFill="1" applyBorder="1" applyAlignment="1">
      <alignment horizontal="center" vertical="center" wrapText="1"/>
    </xf>
    <xf numFmtId="0" fontId="50" fillId="5" borderId="4" xfId="0" applyFont="1" applyFill="1" applyBorder="1" applyAlignment="1">
      <alignment wrapText="1"/>
    </xf>
    <xf numFmtId="0" fontId="50" fillId="0" borderId="4" xfId="0" applyFont="1" applyBorder="1" applyAlignment="1">
      <alignment wrapText="1"/>
    </xf>
    <xf numFmtId="0" fontId="81" fillId="18" borderId="4" xfId="39" applyFont="1" applyFill="1" applyBorder="1" applyAlignment="1">
      <alignment horizontal="center" vertical="center"/>
    </xf>
    <xf numFmtId="0" fontId="20" fillId="20" borderId="4" xfId="39" applyFont="1" applyFill="1" applyBorder="1" applyAlignment="1">
      <alignment horizontal="center"/>
    </xf>
    <xf numFmtId="0" fontId="78" fillId="0" borderId="34" xfId="39" applyFont="1" applyBorder="1" applyAlignment="1">
      <alignment horizontal="center"/>
    </xf>
    <xf numFmtId="0" fontId="78" fillId="0" borderId="35" xfId="39" applyFont="1" applyBorder="1" applyAlignment="1">
      <alignment horizontal="center"/>
    </xf>
    <xf numFmtId="0" fontId="78" fillId="0" borderId="33" xfId="39" applyFont="1" applyBorder="1" applyAlignment="1">
      <alignment horizontal="center"/>
    </xf>
    <xf numFmtId="0" fontId="44" fillId="0" borderId="34" xfId="39" applyFont="1" applyBorder="1" applyAlignment="1">
      <alignment horizontal="center"/>
    </xf>
    <xf numFmtId="0" fontId="44" fillId="0" borderId="35" xfId="39" applyFont="1" applyBorder="1" applyAlignment="1">
      <alignment horizontal="center"/>
    </xf>
    <xf numFmtId="0" fontId="44" fillId="0" borderId="33" xfId="39" applyFont="1" applyBorder="1" applyAlignment="1">
      <alignment horizontal="center"/>
    </xf>
    <xf numFmtId="0" fontId="78" fillId="0" borderId="36" xfId="39" applyFont="1" applyBorder="1" applyAlignment="1">
      <alignment horizontal="center"/>
    </xf>
    <xf numFmtId="0" fontId="78" fillId="0" borderId="37" xfId="39" applyFont="1" applyBorder="1" applyAlignment="1">
      <alignment horizontal="center"/>
    </xf>
    <xf numFmtId="0" fontId="78" fillId="0" borderId="38" xfId="39" applyFont="1" applyBorder="1" applyAlignment="1">
      <alignment horizontal="center"/>
    </xf>
    <xf numFmtId="0" fontId="44" fillId="0" borderId="3" xfId="39" applyFont="1" applyAlignment="1">
      <alignment vertical="center" wrapText="1"/>
    </xf>
    <xf numFmtId="0" fontId="107" fillId="0" borderId="3" xfId="39" applyFont="1" applyAlignment="1">
      <alignment horizontal="center" vertical="center" wrapText="1"/>
    </xf>
    <xf numFmtId="0" fontId="44" fillId="0" borderId="3" xfId="39" applyFont="1" applyAlignment="1">
      <alignment horizontal="center" vertical="center" wrapText="1"/>
    </xf>
    <xf numFmtId="0" fontId="108" fillId="0" borderId="3" xfId="80" applyAlignment="1">
      <alignment horizontal="center" vertical="center" wrapText="1"/>
    </xf>
    <xf numFmtId="0" fontId="110" fillId="0" borderId="3" xfId="39" applyFont="1" applyAlignment="1">
      <alignment horizontal="center"/>
    </xf>
    <xf numFmtId="0" fontId="23" fillId="27" borderId="19" xfId="0" applyFont="1" applyFill="1" applyBorder="1" applyAlignment="1">
      <alignment horizontal="center" vertical="center" wrapText="1"/>
    </xf>
    <xf numFmtId="0" fontId="23" fillId="27" borderId="3" xfId="0" applyFont="1" applyFill="1" applyBorder="1" applyAlignment="1">
      <alignment horizontal="center" vertical="center" wrapText="1"/>
    </xf>
    <xf numFmtId="0" fontId="23" fillId="27" borderId="10" xfId="0" applyFont="1" applyFill="1" applyBorder="1" applyAlignment="1">
      <alignment horizontal="center" vertical="center" wrapText="1"/>
    </xf>
    <xf numFmtId="0" fontId="23" fillId="27" borderId="11" xfId="0" applyFont="1" applyFill="1" applyBorder="1" applyAlignment="1">
      <alignment horizontal="center" vertical="center" wrapText="1"/>
    </xf>
    <xf numFmtId="0" fontId="28" fillId="14" borderId="12" xfId="0" applyFont="1" applyFill="1" applyBorder="1" applyAlignment="1">
      <alignment horizontal="center" vertical="center" wrapText="1"/>
    </xf>
    <xf numFmtId="0" fontId="28" fillId="14" borderId="9" xfId="0" applyFont="1" applyFill="1" applyBorder="1" applyAlignment="1">
      <alignment horizontal="center" vertical="center" wrapText="1"/>
    </xf>
    <xf numFmtId="0" fontId="25" fillId="7" borderId="4" xfId="0" applyFont="1" applyFill="1" applyBorder="1" applyAlignment="1">
      <alignment horizontal="center" vertical="center" wrapText="1"/>
    </xf>
    <xf numFmtId="0" fontId="38" fillId="4" borderId="4" xfId="0" applyFont="1" applyFill="1" applyBorder="1" applyAlignment="1">
      <alignment wrapText="1"/>
    </xf>
    <xf numFmtId="0" fontId="24" fillId="3" borderId="4" xfId="0" applyFont="1" applyFill="1" applyBorder="1" applyAlignment="1">
      <alignment horizontal="center" vertical="center" wrapText="1"/>
    </xf>
    <xf numFmtId="0" fontId="24" fillId="7" borderId="4" xfId="0" applyFont="1" applyFill="1" applyBorder="1" applyAlignment="1">
      <alignment horizontal="center" vertical="center" wrapText="1"/>
    </xf>
    <xf numFmtId="0" fontId="44" fillId="4" borderId="4" xfId="0" applyFont="1" applyFill="1" applyBorder="1" applyAlignment="1">
      <alignment wrapText="1"/>
    </xf>
    <xf numFmtId="0" fontId="24" fillId="8" borderId="4" xfId="0" applyFont="1" applyFill="1" applyBorder="1" applyAlignment="1">
      <alignment horizontal="center" vertical="center" wrapText="1"/>
    </xf>
    <xf numFmtId="0" fontId="25" fillId="8" borderId="4" xfId="0" applyFont="1" applyFill="1" applyBorder="1" applyAlignment="1">
      <alignment horizontal="center" vertical="center" wrapText="1"/>
    </xf>
    <xf numFmtId="0" fontId="38" fillId="9" borderId="4" xfId="0" applyFont="1" applyFill="1" applyBorder="1" applyAlignment="1">
      <alignment wrapText="1"/>
    </xf>
    <xf numFmtId="0" fontId="23" fillId="0" borderId="15" xfId="0" applyFont="1" applyBorder="1" applyAlignment="1">
      <alignment horizontal="center" vertical="center" wrapText="1"/>
    </xf>
    <xf numFmtId="0" fontId="23" fillId="0" borderId="16" xfId="0" applyFont="1" applyBorder="1" applyAlignment="1">
      <alignment horizontal="center" vertical="center" wrapText="1"/>
    </xf>
    <xf numFmtId="0" fontId="23" fillId="0" borderId="14" xfId="0" applyFont="1" applyBorder="1" applyAlignment="1">
      <alignment horizontal="center" vertical="center" wrapText="1"/>
    </xf>
    <xf numFmtId="0" fontId="23" fillId="0" borderId="5" xfId="0" applyFont="1" applyBorder="1" applyAlignment="1">
      <alignment horizontal="center" vertical="center" wrapText="1"/>
    </xf>
    <xf numFmtId="0" fontId="23" fillId="0" borderId="6" xfId="0" applyFont="1" applyBorder="1" applyAlignment="1">
      <alignment horizontal="center" vertical="center" wrapText="1"/>
    </xf>
    <xf numFmtId="0" fontId="23" fillId="0" borderId="7" xfId="0" applyFont="1" applyBorder="1" applyAlignment="1">
      <alignment horizontal="center" vertical="center" wrapText="1"/>
    </xf>
    <xf numFmtId="0" fontId="23" fillId="0" borderId="10" xfId="0" applyFont="1" applyBorder="1" applyAlignment="1">
      <alignment horizontal="center" vertical="center" wrapText="1"/>
    </xf>
    <xf numFmtId="0" fontId="23" fillId="0" borderId="11" xfId="0" applyFont="1" applyBorder="1" applyAlignment="1">
      <alignment horizontal="center" vertical="center" wrapText="1"/>
    </xf>
    <xf numFmtId="0" fontId="23" fillId="0" borderId="17" xfId="0" applyFont="1" applyBorder="1" applyAlignment="1">
      <alignment horizontal="center" vertical="center" wrapText="1"/>
    </xf>
    <xf numFmtId="0" fontId="23" fillId="12" borderId="12" xfId="0" applyFont="1" applyFill="1" applyBorder="1" applyAlignment="1">
      <alignment horizontal="center" vertical="center" wrapText="1"/>
    </xf>
    <xf numFmtId="0" fontId="23" fillId="12" borderId="9" xfId="0" applyFont="1" applyFill="1" applyBorder="1" applyAlignment="1">
      <alignment horizontal="center" vertical="center" wrapText="1"/>
    </xf>
    <xf numFmtId="0" fontId="26" fillId="0" borderId="3" xfId="77" quotePrefix="1" applyFont="1" applyAlignment="1">
      <alignment horizontal="left" vertical="center" wrapText="1"/>
    </xf>
    <xf numFmtId="0" fontId="26" fillId="0" borderId="3" xfId="77" applyFont="1" applyAlignment="1">
      <alignment horizontal="left" vertical="center" wrapText="1"/>
    </xf>
    <xf numFmtId="0" fontId="62" fillId="0" borderId="12" xfId="78" applyFont="1" applyBorder="1" applyAlignment="1">
      <alignment horizontal="left" vertical="center" wrapText="1"/>
    </xf>
    <xf numFmtId="0" fontId="62" fillId="0" borderId="8" xfId="78" applyFont="1" applyBorder="1" applyAlignment="1">
      <alignment horizontal="left" vertical="center" wrapText="1"/>
    </xf>
    <xf numFmtId="0" fontId="62" fillId="0" borderId="9" xfId="78" applyFont="1" applyBorder="1" applyAlignment="1">
      <alignment horizontal="left" vertical="center" wrapText="1"/>
    </xf>
    <xf numFmtId="0" fontId="21" fillId="0" borderId="3" xfId="77" applyFont="1" applyAlignment="1">
      <alignment horizontal="left" vertical="center" wrapText="1"/>
    </xf>
    <xf numFmtId="0" fontId="26" fillId="0" borderId="3" xfId="77" quotePrefix="1" applyFont="1" applyAlignment="1">
      <alignment vertical="center" wrapText="1"/>
    </xf>
    <xf numFmtId="0" fontId="95" fillId="0" borderId="3" xfId="77" applyFont="1" applyAlignment="1">
      <alignment horizontal="center" vertical="center"/>
    </xf>
    <xf numFmtId="0" fontId="22" fillId="0" borderId="3" xfId="77" applyFont="1" applyAlignment="1">
      <alignment horizontal="left" vertical="center"/>
    </xf>
    <xf numFmtId="0" fontId="22" fillId="0" borderId="3" xfId="77" applyFont="1" applyAlignment="1">
      <alignment horizontal="left" vertical="center" wrapText="1"/>
    </xf>
    <xf numFmtId="0" fontId="99" fillId="22" borderId="4" xfId="77" applyFont="1" applyFill="1" applyBorder="1" applyAlignment="1">
      <alignment horizontal="center" vertical="center" wrapText="1"/>
    </xf>
    <xf numFmtId="0" fontId="102" fillId="22" borderId="4" xfId="77" applyFont="1" applyFill="1" applyBorder="1" applyAlignment="1">
      <alignment horizontal="center" vertical="center" wrapText="1"/>
    </xf>
    <xf numFmtId="0" fontId="29" fillId="0" borderId="3" xfId="77" applyFont="1" applyAlignment="1">
      <alignment horizontal="center" vertical="center"/>
    </xf>
    <xf numFmtId="0" fontId="22" fillId="0" borderId="12" xfId="77" applyFont="1" applyBorder="1" applyAlignment="1">
      <alignment horizontal="left" vertical="center"/>
    </xf>
    <xf numFmtId="0" fontId="22" fillId="0" borderId="9" xfId="77" applyFont="1" applyBorder="1" applyAlignment="1">
      <alignment horizontal="left" vertical="center"/>
    </xf>
    <xf numFmtId="0" fontId="22" fillId="0" borderId="3" xfId="77" applyFont="1" applyAlignment="1">
      <alignment horizontal="center" vertical="center"/>
    </xf>
    <xf numFmtId="0" fontId="22" fillId="0" borderId="20" xfId="77" applyFont="1" applyBorder="1" applyAlignment="1">
      <alignment horizontal="center" vertical="center"/>
    </xf>
    <xf numFmtId="0" fontId="23" fillId="9" borderId="24" xfId="0" applyFont="1" applyFill="1" applyBorder="1" applyAlignment="1">
      <alignment horizontal="center" vertical="top" wrapText="1"/>
    </xf>
    <xf numFmtId="0" fontId="23" fillId="9" borderId="25" xfId="0" applyFont="1" applyFill="1" applyBorder="1" applyAlignment="1">
      <alignment horizontal="center" vertical="top" wrapText="1"/>
    </xf>
    <xf numFmtId="0" fontId="23" fillId="9" borderId="26" xfId="0" applyFont="1" applyFill="1" applyBorder="1" applyAlignment="1">
      <alignment horizontal="center" vertical="top" wrapText="1"/>
    </xf>
    <xf numFmtId="43" fontId="32" fillId="21" borderId="4" xfId="6" applyFont="1" applyFill="1" applyBorder="1" applyAlignment="1">
      <alignment horizontal="center" vertical="center" wrapText="1"/>
    </xf>
    <xf numFmtId="0" fontId="28" fillId="21" borderId="13" xfId="0" applyFont="1" applyFill="1" applyBorder="1" applyAlignment="1">
      <alignment horizontal="center" vertical="center" wrapText="1"/>
    </xf>
    <xf numFmtId="0" fontId="24" fillId="0" borderId="3" xfId="70" applyFont="1" applyAlignment="1">
      <alignment horizontal="center" wrapText="1"/>
    </xf>
    <xf numFmtId="0" fontId="20" fillId="0" borderId="3" xfId="70" applyFont="1" applyAlignment="1">
      <alignment horizontal="center" vertical="center"/>
    </xf>
    <xf numFmtId="0" fontId="89" fillId="0" borderId="11" xfId="70" applyFont="1" applyBorder="1" applyAlignment="1">
      <alignment horizontal="right" wrapText="1"/>
    </xf>
    <xf numFmtId="0" fontId="23" fillId="9" borderId="27" xfId="0" applyFont="1" applyFill="1" applyBorder="1" applyAlignment="1">
      <alignment horizontal="center" vertical="center" wrapText="1"/>
    </xf>
    <xf numFmtId="0" fontId="23" fillId="9" borderId="4" xfId="0" applyFont="1" applyFill="1" applyBorder="1" applyAlignment="1">
      <alignment horizontal="center" vertical="center" wrapText="1"/>
    </xf>
    <xf numFmtId="0" fontId="28" fillId="9" borderId="4" xfId="0" applyFont="1" applyFill="1" applyBorder="1" applyAlignment="1">
      <alignment horizontal="center" vertical="center" wrapText="1"/>
    </xf>
  </cellXfs>
  <cellStyles count="98">
    <cellStyle name="?痃%S&amp;F?_x0008_?o_x0006__x0007__x0001__x0001_" xfId="4" xr:uid="{00000000-0005-0000-0000-000000000000}"/>
    <cellStyle name="Comma" xfId="6" builtinId="3"/>
    <cellStyle name="Comma [0] 2" xfId="43" xr:uid="{271C09DE-5810-4450-8475-261EA0483A4B}"/>
    <cellStyle name="Comma [0] 3" xfId="55" xr:uid="{BC51F81C-C301-4140-9764-6C3DA92B579F}"/>
    <cellStyle name="Comma 10" xfId="32" xr:uid="{EA38FC64-447F-42CE-9EB4-5A6715EB90FB}"/>
    <cellStyle name="Comma 11" xfId="45" xr:uid="{F0E2A4DF-C672-4626-9C49-5B6AD671EC3A}"/>
    <cellStyle name="Comma 12" xfId="47" xr:uid="{78DEC4B3-8543-4949-83E2-3C5DBDD1E9E1}"/>
    <cellStyle name="Comma 12 2" xfId="60" xr:uid="{73D42755-655C-4D2A-B9F9-0E73090AC86C}"/>
    <cellStyle name="Comma 12 3" xfId="65" xr:uid="{72A4EA6B-B689-4533-9EAA-603D68E2451A}"/>
    <cellStyle name="Comma 12 4" xfId="76" xr:uid="{CF6991A0-1EA3-429A-9728-761541ED63B5}"/>
    <cellStyle name="Comma 13" xfId="48" xr:uid="{7F8CDCD4-C484-48B5-AD03-B2F3C1947990}"/>
    <cellStyle name="Comma 14" xfId="51" xr:uid="{F4E9E0DD-CFF3-4A34-9D40-3552F65DA7AD}"/>
    <cellStyle name="Comma 15" xfId="52" xr:uid="{9ACB6B6C-B5B1-4CDA-85C0-8DACE64D7729}"/>
    <cellStyle name="Comma 16" xfId="53" xr:uid="{A401591A-C911-4677-AC40-46BDDD6FF532}"/>
    <cellStyle name="Comma 17" xfId="62" xr:uid="{5EC3715F-FAA6-4CE2-861D-9ECA9C0528AA}"/>
    <cellStyle name="Comma 18" xfId="63" xr:uid="{8B853F32-1231-4A5F-B3BF-EBD425CC6DD5}"/>
    <cellStyle name="Comma 19" xfId="68" xr:uid="{13EB27F3-7533-4E4F-B87B-EE7AF0E3ECCF}"/>
    <cellStyle name="Comma 2" xfId="2" xr:uid="{00000000-0005-0000-0000-000002000000}"/>
    <cellStyle name="Comma 2 2" xfId="16" xr:uid="{00000000-0005-0000-0000-000003000000}"/>
    <cellStyle name="Comma 2 3" xfId="14" xr:uid="{00000000-0005-0000-0000-000004000000}"/>
    <cellStyle name="Comma 2 4" xfId="72" xr:uid="{D5BFF15E-B639-4C54-984D-27F158BF02DD}"/>
    <cellStyle name="Comma 20" xfId="71" xr:uid="{E28CC440-631E-451E-9B9E-B39C1C51417C}"/>
    <cellStyle name="Comma 21" xfId="83" xr:uid="{EFCD78B8-4905-4394-8B6A-D3A4E19745CB}"/>
    <cellStyle name="Comma 21 2" xfId="89" xr:uid="{C70B0DBC-B062-47D5-AD44-D58A5354F805}"/>
    <cellStyle name="Comma 21 2 2" xfId="96" xr:uid="{415FEA68-6FCD-43DC-A892-58A400D26A80}"/>
    <cellStyle name="Comma 3" xfId="8" xr:uid="{00000000-0005-0000-0000-000005000000}"/>
    <cellStyle name="Comma 3 2" xfId="57" xr:uid="{C79901FC-D690-4B46-829B-1BB5A8A03671}"/>
    <cellStyle name="Comma 3 3" xfId="67" xr:uid="{2DB3578E-32DC-4415-8D53-027FA9BF7B8D}"/>
    <cellStyle name="Comma 3 4" xfId="97" xr:uid="{B3C6B853-D515-42C9-9B91-62621478662C}"/>
    <cellStyle name="Comma 4" xfId="12" xr:uid="{00000000-0005-0000-0000-000006000000}"/>
    <cellStyle name="Comma 5" xfId="17" xr:uid="{00000000-0005-0000-0000-000007000000}"/>
    <cellStyle name="Comma 6" xfId="24" xr:uid="{6C4BDF50-5A8D-4611-8399-1006F86B2FE5}"/>
    <cellStyle name="Comma 7" xfId="26" xr:uid="{0C6CE1DC-68AC-432B-9730-EDCB02D92905}"/>
    <cellStyle name="Comma 8" xfId="28" xr:uid="{7F9089DF-F300-4952-B183-129565B16C61}"/>
    <cellStyle name="Comma 9" xfId="30" xr:uid="{AD3F9B16-E8E8-40A8-A8CB-6E6AFACC63D6}"/>
    <cellStyle name="Currency" xfId="38" builtinId="4"/>
    <cellStyle name="Currency 2" xfId="42" xr:uid="{05AFEBAB-400F-4E38-9274-B396ADE9F401}"/>
    <cellStyle name="Currency 3" xfId="81" xr:uid="{F68B7F2A-5E22-413D-8629-60489F26EA17}"/>
    <cellStyle name="Currency 4" xfId="93" xr:uid="{717F332E-2A68-4438-B240-5915D0D258D6}"/>
    <cellStyle name="Hyperlink 2" xfId="29" xr:uid="{DEEAFAA8-FCFF-4762-A43B-6E12907C1409}"/>
    <cellStyle name="Hyperlink 3" xfId="80" xr:uid="{BC17ABC7-6F72-43AA-8345-A4A4B7FC1367}"/>
    <cellStyle name="Hyperlink 3 2" xfId="23" xr:uid="{97BF9B6D-CD24-4807-88A0-238E88D735C2}"/>
    <cellStyle name="Normal" xfId="0" builtinId="0"/>
    <cellStyle name="Normal 10" xfId="46" xr:uid="{38BBC09D-15F4-44DE-90DE-E211C601B777}"/>
    <cellStyle name="Normal 10 2" xfId="59" xr:uid="{B0D3B56E-B355-4CD1-BEFE-183195AA8799}"/>
    <cellStyle name="Normal 10 2 2" xfId="79" xr:uid="{BD6F21ED-C35C-48BD-970C-AC9C13FEC3CD}"/>
    <cellStyle name="Normal 10 3" xfId="64" xr:uid="{7F161807-1178-453C-9F51-6807048C0C4B}"/>
    <cellStyle name="Normal 10 4" xfId="77" xr:uid="{E16D0A3E-58EE-4E90-AAEE-6D323E6928AB}"/>
    <cellStyle name="Normal 106 2 2" xfId="37" xr:uid="{C91015EC-1D19-483D-A503-39843A9380F2}"/>
    <cellStyle name="Normal 11" xfId="36" xr:uid="{AB0B2CF5-927E-432E-A36C-051B2BF455FB}"/>
    <cellStyle name="Normal 12" xfId="49" xr:uid="{732F977B-D71F-407A-870E-2B3FBA9608E7}"/>
    <cellStyle name="Normal 13" xfId="50" xr:uid="{84436EA8-5CB1-4435-8221-1E8233648E31}"/>
    <cellStyle name="Normal 14" xfId="61" xr:uid="{006E673E-E1B4-40AD-B30D-1B660EE66902}"/>
    <cellStyle name="Normal 15" xfId="66" xr:uid="{9C832A50-F709-44E9-9AED-5597AED95EEE}"/>
    <cellStyle name="Normal 16" xfId="69" xr:uid="{8BA28A7F-00E3-4681-AD2C-7EEB67EF0F1E}"/>
    <cellStyle name="Normal 17" xfId="70" xr:uid="{08909916-8683-41D5-B1BA-D9B8B96EF373}"/>
    <cellStyle name="Normal 17 2" xfId="88" xr:uid="{3D3FFC85-5E8E-4645-8536-5BD0BC362A37}"/>
    <cellStyle name="Normal 17 2 2" xfId="95" xr:uid="{E6DBBCD3-EA05-41DE-8D3A-68AE08158151}"/>
    <cellStyle name="Normal 18" xfId="75" xr:uid="{0857884A-B7C7-401F-9BD0-D9AC4B88A07A}"/>
    <cellStyle name="Normal 19" xfId="82" xr:uid="{82C369BB-5AF4-4A54-94DA-C82E8F33BDC6}"/>
    <cellStyle name="Normal 19 2" xfId="87" xr:uid="{2E83EF09-6CB0-4ED3-9359-D4219C1BEB10}"/>
    <cellStyle name="Normal 19 2 2" xfId="94" xr:uid="{60435F0A-5DCC-40D4-A92B-C3381FFEF46A}"/>
    <cellStyle name="Normal 2" xfId="1" xr:uid="{00000000-0005-0000-0000-000009000000}"/>
    <cellStyle name="Normal 2 2" xfId="41" xr:uid="{9400EE89-8080-4074-B54F-449C5ED341A9}"/>
    <cellStyle name="Normal 2 2 7 2" xfId="39" xr:uid="{B601D59A-6CCA-4CAF-BE79-1E1790FA5CE5}"/>
    <cellStyle name="Normal 2 3" xfId="22" xr:uid="{DF15C885-AA27-44D2-9CAA-2FAF7A6C8011}"/>
    <cellStyle name="Normal 2 4" xfId="74" xr:uid="{DB5726B5-C137-4BC8-9E5D-0CDBAEF96B35}"/>
    <cellStyle name="Normal 20" xfId="92" xr:uid="{A57C57C2-C968-44DD-8EFD-314FF916A647}"/>
    <cellStyle name="Normal 3" xfId="3" xr:uid="{00000000-0005-0000-0000-00000A000000}"/>
    <cellStyle name="Normal 3 2" xfId="21" xr:uid="{B1ACEFE1-3C92-42B5-8AF9-5841BDDCE0B5}"/>
    <cellStyle name="Normal 3 3" xfId="78" xr:uid="{80C98651-4515-463C-8F27-FB8347D8B14B}"/>
    <cellStyle name="Normal 4" xfId="7" xr:uid="{00000000-0005-0000-0000-00000B000000}"/>
    <cellStyle name="Normal 4 3" xfId="54" xr:uid="{43D97EF2-8C29-413A-AB1D-9B9BE939A90B}"/>
    <cellStyle name="Normal 5" xfId="11" xr:uid="{00000000-0005-0000-0000-00000C000000}"/>
    <cellStyle name="Normal 5 2" xfId="19" xr:uid="{00000000-0005-0000-0000-00000D000000}"/>
    <cellStyle name="Normal 6" xfId="15" xr:uid="{00000000-0005-0000-0000-00000E000000}"/>
    <cellStyle name="Normal 7" xfId="13" xr:uid="{00000000-0005-0000-0000-00000F000000}"/>
    <cellStyle name="Normal 8" xfId="25" xr:uid="{0877F2CB-EA9F-413F-8F03-CDFF56A39508}"/>
    <cellStyle name="Normal 8 3 2 3" xfId="56" xr:uid="{E5683F40-9863-4D27-84AC-D4853D5695CF}"/>
    <cellStyle name="Normal 87 2" xfId="10" xr:uid="{00000000-0005-0000-0000-000010000000}"/>
    <cellStyle name="Normal 87 2 2" xfId="18" xr:uid="{00000000-0005-0000-0000-000011000000}"/>
    <cellStyle name="Normal 9" xfId="27" xr:uid="{D6C57FF7-E462-4C7A-9AE4-7B3BE070D627}"/>
    <cellStyle name="Normal_001 - DTTC che tao, van chuyen va lap dat bon 15T cho Petrogas tai An Giang" xfId="35" xr:uid="{A6EE566E-F99A-4BA8-97FF-826CD35BD7D0}"/>
    <cellStyle name="Normal_BG Quoc truong" xfId="91" xr:uid="{F94E3D18-EFF6-45FB-B339-4D5B9EFF29CC}"/>
    <cellStyle name="Normal_cty AN Cu 2 2" xfId="33" xr:uid="{273F6020-2F43-4F1E-9A04-D7FCE85222A7}"/>
    <cellStyle name="Normal_Mr quan DTTC kho Yen Vien va kho Tuyen Quang" xfId="34" xr:uid="{FAC63DF0-4A07-483F-828E-E9674E40F207}"/>
    <cellStyle name="Percent" xfId="84" builtinId="5"/>
    <cellStyle name="Percent 2" xfId="9" xr:uid="{00000000-0005-0000-0000-000012000000}"/>
    <cellStyle name="Percent 3" xfId="31" xr:uid="{CD11B869-769A-4E17-BF11-198AD50D3805}"/>
    <cellStyle name="Percent 3 2" xfId="58" xr:uid="{B03891A8-87F5-4C57-82BC-546566484BEF}"/>
    <cellStyle name="Percent 4" xfId="73" xr:uid="{0593143C-D4F7-4560-BF0E-659BF62813B8}"/>
    <cellStyle name="Standard_Tabelle1" xfId="90" xr:uid="{C635F11D-CBFF-46BA-AED4-959991913BA4}"/>
    <cellStyle name="표준" xfId="5" xr:uid="{00000000-0005-0000-0000-000013000000}"/>
    <cellStyle name="千位分隔 2" xfId="44" xr:uid="{BDAA0F8D-05E5-424F-A757-57F512763866}"/>
    <cellStyle name="常规 2" xfId="85" xr:uid="{CA64E66A-0A21-4725-9CB4-FF933D49F649}"/>
    <cellStyle name="常规 2 2" xfId="40" xr:uid="{E957EC62-112B-49DA-8604-77E3FAEB9F76}"/>
    <cellStyle name="常规_Quotation for SBP" xfId="86" xr:uid="{614C2DE8-2519-4319-9E48-86DFBD218301}"/>
    <cellStyle name="常规_Sheet1_1_Sheet1" xfId="20" xr:uid="{613071DB-FB1A-4E7F-B3F0-0EA2EED30592}"/>
  </cellStyles>
  <dxfs count="168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97" formatCode="_(* #,##0.00_);_(* \(#,##0.00\);_(* &quot;&quot;_);_(@_)"/>
    </dxf>
    <dxf>
      <font>
        <color rgb="FF9C0006"/>
      </font>
      <fill>
        <patternFill>
          <bgColor rgb="FFFFC7CE"/>
        </patternFill>
      </fill>
    </dxf>
    <dxf>
      <font>
        <color rgb="FF9C0006"/>
      </font>
      <fill>
        <patternFill>
          <bgColor rgb="FFFFC7CE"/>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ill>
        <patternFill patternType="solid">
          <fgColor indexed="64"/>
          <bgColor rgb="FFC00000"/>
        </patternFill>
      </fill>
    </dxf>
    <dxf>
      <font>
        <b/>
        <i val="0"/>
        <condense val="0"/>
        <extend val="0"/>
      </font>
    </dxf>
    <dxf>
      <font>
        <color rgb="FF9C0006"/>
      </font>
      <fill>
        <patternFill>
          <bgColor rgb="FFFFC7CE"/>
        </patternFill>
      </fill>
    </dxf>
    <dxf>
      <numFmt numFmtId="1" formatCode="0"/>
    </dxf>
    <dxf>
      <font>
        <b/>
        <i val="0"/>
        <condense val="0"/>
        <extend val="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 formatCode="0"/>
    </dxf>
    <dxf>
      <numFmt numFmtId="1" formatCode="0"/>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FFFF"/>
      <color rgb="FFFF9999"/>
      <color rgb="FFCCFFCC"/>
      <color rgb="FF66FF99"/>
      <color rgb="FFFF66CC"/>
      <color rgb="FFFFFF66"/>
      <color rgb="FF00CC66"/>
      <color rgb="FF1C1C1C"/>
      <color rgb="FFFFCC99"/>
      <color rgb="FF99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63.xml"/><Relationship Id="rId21" Type="http://schemas.openxmlformats.org/officeDocument/2006/relationships/worksheet" Target="worksheets/sheet21.xml"/><Relationship Id="rId42" Type="http://schemas.openxmlformats.org/officeDocument/2006/relationships/worksheet" Target="worksheets/sheet42.xml"/><Relationship Id="rId63" Type="http://schemas.openxmlformats.org/officeDocument/2006/relationships/externalLink" Target="externalLinks/externalLink9.xml"/><Relationship Id="rId84" Type="http://schemas.openxmlformats.org/officeDocument/2006/relationships/externalLink" Target="externalLinks/externalLink30.xml"/><Relationship Id="rId138" Type="http://schemas.openxmlformats.org/officeDocument/2006/relationships/externalLink" Target="externalLinks/externalLink84.xml"/><Relationship Id="rId159" Type="http://schemas.openxmlformats.org/officeDocument/2006/relationships/externalLink" Target="externalLinks/externalLink105.xml"/><Relationship Id="rId170" Type="http://schemas.openxmlformats.org/officeDocument/2006/relationships/externalLink" Target="externalLinks/externalLink116.xml"/><Relationship Id="rId191" Type="http://schemas.openxmlformats.org/officeDocument/2006/relationships/externalLink" Target="externalLinks/externalLink137.xml"/><Relationship Id="rId205" Type="http://schemas.openxmlformats.org/officeDocument/2006/relationships/externalLink" Target="externalLinks/externalLink151.xml"/><Relationship Id="rId226" Type="http://schemas.openxmlformats.org/officeDocument/2006/relationships/styles" Target="styles.xml"/><Relationship Id="rId107" Type="http://schemas.openxmlformats.org/officeDocument/2006/relationships/externalLink" Target="externalLinks/externalLink53.xml"/><Relationship Id="rId11" Type="http://schemas.openxmlformats.org/officeDocument/2006/relationships/worksheet" Target="worksheets/sheet11.xml"/><Relationship Id="rId32" Type="http://schemas.openxmlformats.org/officeDocument/2006/relationships/worksheet" Target="worksheets/sheet32.xml"/><Relationship Id="rId53" Type="http://schemas.openxmlformats.org/officeDocument/2006/relationships/worksheet" Target="worksheets/sheet53.xml"/><Relationship Id="rId74" Type="http://schemas.openxmlformats.org/officeDocument/2006/relationships/externalLink" Target="externalLinks/externalLink20.xml"/><Relationship Id="rId128" Type="http://schemas.openxmlformats.org/officeDocument/2006/relationships/externalLink" Target="externalLinks/externalLink74.xml"/><Relationship Id="rId149" Type="http://schemas.openxmlformats.org/officeDocument/2006/relationships/externalLink" Target="externalLinks/externalLink95.xml"/><Relationship Id="rId5" Type="http://schemas.openxmlformats.org/officeDocument/2006/relationships/worksheet" Target="worksheets/sheet5.xml"/><Relationship Id="rId95" Type="http://schemas.openxmlformats.org/officeDocument/2006/relationships/externalLink" Target="externalLinks/externalLink41.xml"/><Relationship Id="rId160" Type="http://schemas.openxmlformats.org/officeDocument/2006/relationships/externalLink" Target="externalLinks/externalLink106.xml"/><Relationship Id="rId181" Type="http://schemas.openxmlformats.org/officeDocument/2006/relationships/externalLink" Target="externalLinks/externalLink127.xml"/><Relationship Id="rId216" Type="http://schemas.openxmlformats.org/officeDocument/2006/relationships/externalLink" Target="externalLinks/externalLink162.xml"/><Relationship Id="rId211" Type="http://schemas.openxmlformats.org/officeDocument/2006/relationships/externalLink" Target="externalLinks/externalLink157.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externalLink" Target="externalLinks/externalLink10.xml"/><Relationship Id="rId69" Type="http://schemas.openxmlformats.org/officeDocument/2006/relationships/externalLink" Target="externalLinks/externalLink15.xml"/><Relationship Id="rId113" Type="http://schemas.openxmlformats.org/officeDocument/2006/relationships/externalLink" Target="externalLinks/externalLink59.xml"/><Relationship Id="rId118" Type="http://schemas.openxmlformats.org/officeDocument/2006/relationships/externalLink" Target="externalLinks/externalLink64.xml"/><Relationship Id="rId134" Type="http://schemas.openxmlformats.org/officeDocument/2006/relationships/externalLink" Target="externalLinks/externalLink80.xml"/><Relationship Id="rId139" Type="http://schemas.openxmlformats.org/officeDocument/2006/relationships/externalLink" Target="externalLinks/externalLink85.xml"/><Relationship Id="rId80" Type="http://schemas.openxmlformats.org/officeDocument/2006/relationships/externalLink" Target="externalLinks/externalLink26.xml"/><Relationship Id="rId85" Type="http://schemas.openxmlformats.org/officeDocument/2006/relationships/externalLink" Target="externalLinks/externalLink31.xml"/><Relationship Id="rId150" Type="http://schemas.openxmlformats.org/officeDocument/2006/relationships/externalLink" Target="externalLinks/externalLink96.xml"/><Relationship Id="rId155" Type="http://schemas.openxmlformats.org/officeDocument/2006/relationships/externalLink" Target="externalLinks/externalLink101.xml"/><Relationship Id="rId171" Type="http://schemas.openxmlformats.org/officeDocument/2006/relationships/externalLink" Target="externalLinks/externalLink117.xml"/><Relationship Id="rId176" Type="http://schemas.openxmlformats.org/officeDocument/2006/relationships/externalLink" Target="externalLinks/externalLink122.xml"/><Relationship Id="rId192" Type="http://schemas.openxmlformats.org/officeDocument/2006/relationships/externalLink" Target="externalLinks/externalLink138.xml"/><Relationship Id="rId197" Type="http://schemas.openxmlformats.org/officeDocument/2006/relationships/externalLink" Target="externalLinks/externalLink143.xml"/><Relationship Id="rId206" Type="http://schemas.openxmlformats.org/officeDocument/2006/relationships/externalLink" Target="externalLinks/externalLink152.xml"/><Relationship Id="rId227" Type="http://schemas.openxmlformats.org/officeDocument/2006/relationships/sharedStrings" Target="sharedStrings.xml"/><Relationship Id="rId201" Type="http://schemas.openxmlformats.org/officeDocument/2006/relationships/externalLink" Target="externalLinks/externalLink147.xml"/><Relationship Id="rId222" Type="http://schemas.openxmlformats.org/officeDocument/2006/relationships/externalLink" Target="externalLinks/externalLink168.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externalLink" Target="externalLinks/externalLink5.xml"/><Relationship Id="rId103" Type="http://schemas.openxmlformats.org/officeDocument/2006/relationships/externalLink" Target="externalLinks/externalLink49.xml"/><Relationship Id="rId108" Type="http://schemas.openxmlformats.org/officeDocument/2006/relationships/externalLink" Target="externalLinks/externalLink54.xml"/><Relationship Id="rId124" Type="http://schemas.openxmlformats.org/officeDocument/2006/relationships/externalLink" Target="externalLinks/externalLink70.xml"/><Relationship Id="rId129" Type="http://schemas.openxmlformats.org/officeDocument/2006/relationships/externalLink" Target="externalLinks/externalLink75.xml"/><Relationship Id="rId54" Type="http://schemas.openxmlformats.org/officeDocument/2006/relationships/worksheet" Target="worksheets/sheet54.xml"/><Relationship Id="rId70" Type="http://schemas.openxmlformats.org/officeDocument/2006/relationships/externalLink" Target="externalLinks/externalLink16.xml"/><Relationship Id="rId75" Type="http://schemas.openxmlformats.org/officeDocument/2006/relationships/externalLink" Target="externalLinks/externalLink21.xml"/><Relationship Id="rId91" Type="http://schemas.openxmlformats.org/officeDocument/2006/relationships/externalLink" Target="externalLinks/externalLink37.xml"/><Relationship Id="rId96" Type="http://schemas.openxmlformats.org/officeDocument/2006/relationships/externalLink" Target="externalLinks/externalLink42.xml"/><Relationship Id="rId140" Type="http://schemas.openxmlformats.org/officeDocument/2006/relationships/externalLink" Target="externalLinks/externalLink86.xml"/><Relationship Id="rId145" Type="http://schemas.openxmlformats.org/officeDocument/2006/relationships/externalLink" Target="externalLinks/externalLink91.xml"/><Relationship Id="rId161" Type="http://schemas.openxmlformats.org/officeDocument/2006/relationships/externalLink" Target="externalLinks/externalLink107.xml"/><Relationship Id="rId166" Type="http://schemas.openxmlformats.org/officeDocument/2006/relationships/externalLink" Target="externalLinks/externalLink112.xml"/><Relationship Id="rId182" Type="http://schemas.openxmlformats.org/officeDocument/2006/relationships/externalLink" Target="externalLinks/externalLink128.xml"/><Relationship Id="rId187" Type="http://schemas.openxmlformats.org/officeDocument/2006/relationships/externalLink" Target="externalLinks/externalLink133.xml"/><Relationship Id="rId217" Type="http://schemas.openxmlformats.org/officeDocument/2006/relationships/externalLink" Target="externalLinks/externalLink163.xml"/><Relationship Id="rId1" Type="http://schemas.openxmlformats.org/officeDocument/2006/relationships/worksheet" Target="worksheets/sheet1.xml"/><Relationship Id="rId6" Type="http://schemas.openxmlformats.org/officeDocument/2006/relationships/worksheet" Target="worksheets/sheet6.xml"/><Relationship Id="rId212" Type="http://schemas.openxmlformats.org/officeDocument/2006/relationships/externalLink" Target="externalLinks/externalLink158.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60.xml"/><Relationship Id="rId119" Type="http://schemas.openxmlformats.org/officeDocument/2006/relationships/externalLink" Target="externalLinks/externalLink65.xml"/><Relationship Id="rId44" Type="http://schemas.openxmlformats.org/officeDocument/2006/relationships/worksheet" Target="worksheets/sheet44.xml"/><Relationship Id="rId60" Type="http://schemas.openxmlformats.org/officeDocument/2006/relationships/externalLink" Target="externalLinks/externalLink6.xml"/><Relationship Id="rId65" Type="http://schemas.openxmlformats.org/officeDocument/2006/relationships/externalLink" Target="externalLinks/externalLink11.xml"/><Relationship Id="rId81" Type="http://schemas.openxmlformats.org/officeDocument/2006/relationships/externalLink" Target="externalLinks/externalLink27.xml"/><Relationship Id="rId86" Type="http://schemas.openxmlformats.org/officeDocument/2006/relationships/externalLink" Target="externalLinks/externalLink32.xml"/><Relationship Id="rId130" Type="http://schemas.openxmlformats.org/officeDocument/2006/relationships/externalLink" Target="externalLinks/externalLink76.xml"/><Relationship Id="rId135" Type="http://schemas.openxmlformats.org/officeDocument/2006/relationships/externalLink" Target="externalLinks/externalLink81.xml"/><Relationship Id="rId151" Type="http://schemas.openxmlformats.org/officeDocument/2006/relationships/externalLink" Target="externalLinks/externalLink97.xml"/><Relationship Id="rId156" Type="http://schemas.openxmlformats.org/officeDocument/2006/relationships/externalLink" Target="externalLinks/externalLink102.xml"/><Relationship Id="rId177" Type="http://schemas.openxmlformats.org/officeDocument/2006/relationships/externalLink" Target="externalLinks/externalLink123.xml"/><Relationship Id="rId198" Type="http://schemas.openxmlformats.org/officeDocument/2006/relationships/externalLink" Target="externalLinks/externalLink144.xml"/><Relationship Id="rId172" Type="http://schemas.openxmlformats.org/officeDocument/2006/relationships/externalLink" Target="externalLinks/externalLink118.xml"/><Relationship Id="rId193" Type="http://schemas.openxmlformats.org/officeDocument/2006/relationships/externalLink" Target="externalLinks/externalLink139.xml"/><Relationship Id="rId202" Type="http://schemas.openxmlformats.org/officeDocument/2006/relationships/externalLink" Target="externalLinks/externalLink148.xml"/><Relationship Id="rId207" Type="http://schemas.openxmlformats.org/officeDocument/2006/relationships/externalLink" Target="externalLinks/externalLink153.xml"/><Relationship Id="rId223" Type="http://schemas.openxmlformats.org/officeDocument/2006/relationships/externalLink" Target="externalLinks/externalLink169.xml"/><Relationship Id="rId228" Type="http://schemas.openxmlformats.org/officeDocument/2006/relationships/calcChain" Target="calcChain.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55.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externalLink" Target="externalLinks/externalLink1.xml"/><Relationship Id="rId76" Type="http://schemas.openxmlformats.org/officeDocument/2006/relationships/externalLink" Target="externalLinks/externalLink22.xml"/><Relationship Id="rId97" Type="http://schemas.openxmlformats.org/officeDocument/2006/relationships/externalLink" Target="externalLinks/externalLink43.xml"/><Relationship Id="rId104" Type="http://schemas.openxmlformats.org/officeDocument/2006/relationships/externalLink" Target="externalLinks/externalLink50.xml"/><Relationship Id="rId120" Type="http://schemas.openxmlformats.org/officeDocument/2006/relationships/externalLink" Target="externalLinks/externalLink66.xml"/><Relationship Id="rId125" Type="http://schemas.openxmlformats.org/officeDocument/2006/relationships/externalLink" Target="externalLinks/externalLink71.xml"/><Relationship Id="rId141" Type="http://schemas.openxmlformats.org/officeDocument/2006/relationships/externalLink" Target="externalLinks/externalLink87.xml"/><Relationship Id="rId146" Type="http://schemas.openxmlformats.org/officeDocument/2006/relationships/externalLink" Target="externalLinks/externalLink92.xml"/><Relationship Id="rId167" Type="http://schemas.openxmlformats.org/officeDocument/2006/relationships/externalLink" Target="externalLinks/externalLink113.xml"/><Relationship Id="rId188" Type="http://schemas.openxmlformats.org/officeDocument/2006/relationships/externalLink" Target="externalLinks/externalLink134.xml"/><Relationship Id="rId7" Type="http://schemas.openxmlformats.org/officeDocument/2006/relationships/worksheet" Target="worksheets/sheet7.xml"/><Relationship Id="rId71" Type="http://schemas.openxmlformats.org/officeDocument/2006/relationships/externalLink" Target="externalLinks/externalLink17.xml"/><Relationship Id="rId92" Type="http://schemas.openxmlformats.org/officeDocument/2006/relationships/externalLink" Target="externalLinks/externalLink38.xml"/><Relationship Id="rId162" Type="http://schemas.openxmlformats.org/officeDocument/2006/relationships/externalLink" Target="externalLinks/externalLink108.xml"/><Relationship Id="rId183" Type="http://schemas.openxmlformats.org/officeDocument/2006/relationships/externalLink" Target="externalLinks/externalLink129.xml"/><Relationship Id="rId213" Type="http://schemas.openxmlformats.org/officeDocument/2006/relationships/externalLink" Target="externalLinks/externalLink159.xml"/><Relationship Id="rId218" Type="http://schemas.openxmlformats.org/officeDocument/2006/relationships/externalLink" Target="externalLinks/externalLink164.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12.xml"/><Relationship Id="rId87" Type="http://schemas.openxmlformats.org/officeDocument/2006/relationships/externalLink" Target="externalLinks/externalLink33.xml"/><Relationship Id="rId110" Type="http://schemas.openxmlformats.org/officeDocument/2006/relationships/externalLink" Target="externalLinks/externalLink56.xml"/><Relationship Id="rId115" Type="http://schemas.openxmlformats.org/officeDocument/2006/relationships/externalLink" Target="externalLinks/externalLink61.xml"/><Relationship Id="rId131" Type="http://schemas.openxmlformats.org/officeDocument/2006/relationships/externalLink" Target="externalLinks/externalLink77.xml"/><Relationship Id="rId136" Type="http://schemas.openxmlformats.org/officeDocument/2006/relationships/externalLink" Target="externalLinks/externalLink82.xml"/><Relationship Id="rId157" Type="http://schemas.openxmlformats.org/officeDocument/2006/relationships/externalLink" Target="externalLinks/externalLink103.xml"/><Relationship Id="rId178" Type="http://schemas.openxmlformats.org/officeDocument/2006/relationships/externalLink" Target="externalLinks/externalLink124.xml"/><Relationship Id="rId61" Type="http://schemas.openxmlformats.org/officeDocument/2006/relationships/externalLink" Target="externalLinks/externalLink7.xml"/><Relationship Id="rId82" Type="http://schemas.openxmlformats.org/officeDocument/2006/relationships/externalLink" Target="externalLinks/externalLink28.xml"/><Relationship Id="rId152" Type="http://schemas.openxmlformats.org/officeDocument/2006/relationships/externalLink" Target="externalLinks/externalLink98.xml"/><Relationship Id="rId173" Type="http://schemas.openxmlformats.org/officeDocument/2006/relationships/externalLink" Target="externalLinks/externalLink119.xml"/><Relationship Id="rId194" Type="http://schemas.openxmlformats.org/officeDocument/2006/relationships/externalLink" Target="externalLinks/externalLink140.xml"/><Relationship Id="rId199" Type="http://schemas.openxmlformats.org/officeDocument/2006/relationships/externalLink" Target="externalLinks/externalLink145.xml"/><Relationship Id="rId203" Type="http://schemas.openxmlformats.org/officeDocument/2006/relationships/externalLink" Target="externalLinks/externalLink149.xml"/><Relationship Id="rId208" Type="http://schemas.openxmlformats.org/officeDocument/2006/relationships/externalLink" Target="externalLinks/externalLink154.xml"/><Relationship Id="rId19" Type="http://schemas.openxmlformats.org/officeDocument/2006/relationships/worksheet" Target="worksheets/sheet19.xml"/><Relationship Id="rId224" Type="http://schemas.openxmlformats.org/officeDocument/2006/relationships/externalLink" Target="externalLinks/externalLink170.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externalLink" Target="externalLinks/externalLink2.xml"/><Relationship Id="rId77" Type="http://schemas.openxmlformats.org/officeDocument/2006/relationships/externalLink" Target="externalLinks/externalLink23.xml"/><Relationship Id="rId100" Type="http://schemas.openxmlformats.org/officeDocument/2006/relationships/externalLink" Target="externalLinks/externalLink46.xml"/><Relationship Id="rId105" Type="http://schemas.openxmlformats.org/officeDocument/2006/relationships/externalLink" Target="externalLinks/externalLink51.xml"/><Relationship Id="rId126" Type="http://schemas.openxmlformats.org/officeDocument/2006/relationships/externalLink" Target="externalLinks/externalLink72.xml"/><Relationship Id="rId147" Type="http://schemas.openxmlformats.org/officeDocument/2006/relationships/externalLink" Target="externalLinks/externalLink93.xml"/><Relationship Id="rId168" Type="http://schemas.openxmlformats.org/officeDocument/2006/relationships/externalLink" Target="externalLinks/externalLink114.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18.xml"/><Relationship Id="rId93" Type="http://schemas.openxmlformats.org/officeDocument/2006/relationships/externalLink" Target="externalLinks/externalLink39.xml"/><Relationship Id="rId98" Type="http://schemas.openxmlformats.org/officeDocument/2006/relationships/externalLink" Target="externalLinks/externalLink44.xml"/><Relationship Id="rId121" Type="http://schemas.openxmlformats.org/officeDocument/2006/relationships/externalLink" Target="externalLinks/externalLink67.xml"/><Relationship Id="rId142" Type="http://schemas.openxmlformats.org/officeDocument/2006/relationships/externalLink" Target="externalLinks/externalLink88.xml"/><Relationship Id="rId163" Type="http://schemas.openxmlformats.org/officeDocument/2006/relationships/externalLink" Target="externalLinks/externalLink109.xml"/><Relationship Id="rId184" Type="http://schemas.openxmlformats.org/officeDocument/2006/relationships/externalLink" Target="externalLinks/externalLink130.xml"/><Relationship Id="rId189" Type="http://schemas.openxmlformats.org/officeDocument/2006/relationships/externalLink" Target="externalLinks/externalLink135.xml"/><Relationship Id="rId219" Type="http://schemas.openxmlformats.org/officeDocument/2006/relationships/externalLink" Target="externalLinks/externalLink165.xml"/><Relationship Id="rId3" Type="http://schemas.openxmlformats.org/officeDocument/2006/relationships/worksheet" Target="worksheets/sheet3.xml"/><Relationship Id="rId214" Type="http://schemas.openxmlformats.org/officeDocument/2006/relationships/externalLink" Target="externalLinks/externalLink160.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externalLink" Target="externalLinks/externalLink13.xml"/><Relationship Id="rId116" Type="http://schemas.openxmlformats.org/officeDocument/2006/relationships/externalLink" Target="externalLinks/externalLink62.xml"/><Relationship Id="rId137" Type="http://schemas.openxmlformats.org/officeDocument/2006/relationships/externalLink" Target="externalLinks/externalLink83.xml"/><Relationship Id="rId158" Type="http://schemas.openxmlformats.org/officeDocument/2006/relationships/externalLink" Target="externalLinks/externalLink104.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externalLink" Target="externalLinks/externalLink8.xml"/><Relationship Id="rId83" Type="http://schemas.openxmlformats.org/officeDocument/2006/relationships/externalLink" Target="externalLinks/externalLink29.xml"/><Relationship Id="rId88" Type="http://schemas.openxmlformats.org/officeDocument/2006/relationships/externalLink" Target="externalLinks/externalLink34.xml"/><Relationship Id="rId111" Type="http://schemas.openxmlformats.org/officeDocument/2006/relationships/externalLink" Target="externalLinks/externalLink57.xml"/><Relationship Id="rId132" Type="http://schemas.openxmlformats.org/officeDocument/2006/relationships/externalLink" Target="externalLinks/externalLink78.xml"/><Relationship Id="rId153" Type="http://schemas.openxmlformats.org/officeDocument/2006/relationships/externalLink" Target="externalLinks/externalLink99.xml"/><Relationship Id="rId174" Type="http://schemas.openxmlformats.org/officeDocument/2006/relationships/externalLink" Target="externalLinks/externalLink120.xml"/><Relationship Id="rId179" Type="http://schemas.openxmlformats.org/officeDocument/2006/relationships/externalLink" Target="externalLinks/externalLink125.xml"/><Relationship Id="rId195" Type="http://schemas.openxmlformats.org/officeDocument/2006/relationships/externalLink" Target="externalLinks/externalLink141.xml"/><Relationship Id="rId209" Type="http://schemas.openxmlformats.org/officeDocument/2006/relationships/externalLink" Target="externalLinks/externalLink155.xml"/><Relationship Id="rId190" Type="http://schemas.openxmlformats.org/officeDocument/2006/relationships/externalLink" Target="externalLinks/externalLink136.xml"/><Relationship Id="rId204" Type="http://schemas.openxmlformats.org/officeDocument/2006/relationships/externalLink" Target="externalLinks/externalLink150.xml"/><Relationship Id="rId220" Type="http://schemas.openxmlformats.org/officeDocument/2006/relationships/externalLink" Target="externalLinks/externalLink166.xml"/><Relationship Id="rId225" Type="http://schemas.openxmlformats.org/officeDocument/2006/relationships/theme" Target="theme/theme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externalLink" Target="externalLinks/externalLink3.xml"/><Relationship Id="rId106" Type="http://schemas.openxmlformats.org/officeDocument/2006/relationships/externalLink" Target="externalLinks/externalLink52.xml"/><Relationship Id="rId127" Type="http://schemas.openxmlformats.org/officeDocument/2006/relationships/externalLink" Target="externalLinks/externalLink73.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19.xml"/><Relationship Id="rId78" Type="http://schemas.openxmlformats.org/officeDocument/2006/relationships/externalLink" Target="externalLinks/externalLink24.xml"/><Relationship Id="rId94" Type="http://schemas.openxmlformats.org/officeDocument/2006/relationships/externalLink" Target="externalLinks/externalLink40.xml"/><Relationship Id="rId99" Type="http://schemas.openxmlformats.org/officeDocument/2006/relationships/externalLink" Target="externalLinks/externalLink45.xml"/><Relationship Id="rId101" Type="http://schemas.openxmlformats.org/officeDocument/2006/relationships/externalLink" Target="externalLinks/externalLink47.xml"/><Relationship Id="rId122" Type="http://schemas.openxmlformats.org/officeDocument/2006/relationships/externalLink" Target="externalLinks/externalLink68.xml"/><Relationship Id="rId143" Type="http://schemas.openxmlformats.org/officeDocument/2006/relationships/externalLink" Target="externalLinks/externalLink89.xml"/><Relationship Id="rId148" Type="http://schemas.openxmlformats.org/officeDocument/2006/relationships/externalLink" Target="externalLinks/externalLink94.xml"/><Relationship Id="rId164" Type="http://schemas.openxmlformats.org/officeDocument/2006/relationships/externalLink" Target="externalLinks/externalLink110.xml"/><Relationship Id="rId169" Type="http://schemas.openxmlformats.org/officeDocument/2006/relationships/externalLink" Target="externalLinks/externalLink115.xml"/><Relationship Id="rId185" Type="http://schemas.openxmlformats.org/officeDocument/2006/relationships/externalLink" Target="externalLinks/externalLink131.xml"/><Relationship Id="rId4" Type="http://schemas.openxmlformats.org/officeDocument/2006/relationships/worksheet" Target="worksheets/sheet4.xml"/><Relationship Id="rId9" Type="http://schemas.openxmlformats.org/officeDocument/2006/relationships/worksheet" Target="worksheets/sheet9.xml"/><Relationship Id="rId180" Type="http://schemas.openxmlformats.org/officeDocument/2006/relationships/externalLink" Target="externalLinks/externalLink126.xml"/><Relationship Id="rId210" Type="http://schemas.openxmlformats.org/officeDocument/2006/relationships/externalLink" Target="externalLinks/externalLink156.xml"/><Relationship Id="rId215" Type="http://schemas.openxmlformats.org/officeDocument/2006/relationships/externalLink" Target="externalLinks/externalLink161.xml"/><Relationship Id="rId26" Type="http://schemas.openxmlformats.org/officeDocument/2006/relationships/worksheet" Target="worksheets/sheet26.xml"/><Relationship Id="rId47" Type="http://schemas.openxmlformats.org/officeDocument/2006/relationships/worksheet" Target="worksheets/sheet47.xml"/><Relationship Id="rId68" Type="http://schemas.openxmlformats.org/officeDocument/2006/relationships/externalLink" Target="externalLinks/externalLink14.xml"/><Relationship Id="rId89" Type="http://schemas.openxmlformats.org/officeDocument/2006/relationships/externalLink" Target="externalLinks/externalLink35.xml"/><Relationship Id="rId112" Type="http://schemas.openxmlformats.org/officeDocument/2006/relationships/externalLink" Target="externalLinks/externalLink58.xml"/><Relationship Id="rId133" Type="http://schemas.openxmlformats.org/officeDocument/2006/relationships/externalLink" Target="externalLinks/externalLink79.xml"/><Relationship Id="rId154" Type="http://schemas.openxmlformats.org/officeDocument/2006/relationships/externalLink" Target="externalLinks/externalLink100.xml"/><Relationship Id="rId175" Type="http://schemas.openxmlformats.org/officeDocument/2006/relationships/externalLink" Target="externalLinks/externalLink121.xml"/><Relationship Id="rId196" Type="http://schemas.openxmlformats.org/officeDocument/2006/relationships/externalLink" Target="externalLinks/externalLink142.xml"/><Relationship Id="rId200" Type="http://schemas.openxmlformats.org/officeDocument/2006/relationships/externalLink" Target="externalLinks/externalLink146.xml"/><Relationship Id="rId16" Type="http://schemas.openxmlformats.org/officeDocument/2006/relationships/worksheet" Target="worksheets/sheet16.xml"/><Relationship Id="rId221" Type="http://schemas.openxmlformats.org/officeDocument/2006/relationships/externalLink" Target="externalLinks/externalLink167.xml"/><Relationship Id="rId37" Type="http://schemas.openxmlformats.org/officeDocument/2006/relationships/worksheet" Target="worksheets/sheet37.xml"/><Relationship Id="rId58" Type="http://schemas.openxmlformats.org/officeDocument/2006/relationships/externalLink" Target="externalLinks/externalLink4.xml"/><Relationship Id="rId79" Type="http://schemas.openxmlformats.org/officeDocument/2006/relationships/externalLink" Target="externalLinks/externalLink25.xml"/><Relationship Id="rId102" Type="http://schemas.openxmlformats.org/officeDocument/2006/relationships/externalLink" Target="externalLinks/externalLink48.xml"/><Relationship Id="rId123" Type="http://schemas.openxmlformats.org/officeDocument/2006/relationships/externalLink" Target="externalLinks/externalLink69.xml"/><Relationship Id="rId144" Type="http://schemas.openxmlformats.org/officeDocument/2006/relationships/externalLink" Target="externalLinks/externalLink90.xml"/><Relationship Id="rId90" Type="http://schemas.openxmlformats.org/officeDocument/2006/relationships/externalLink" Target="externalLinks/externalLink36.xml"/><Relationship Id="rId165" Type="http://schemas.openxmlformats.org/officeDocument/2006/relationships/externalLink" Target="externalLinks/externalLink111.xml"/><Relationship Id="rId186" Type="http://schemas.openxmlformats.org/officeDocument/2006/relationships/externalLink" Target="externalLinks/externalLink13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jpeg"/><Relationship Id="rId4"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9.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5.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6.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7.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8.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9.xml.rels><?xml version="1.0" encoding="UTF-8" standalone="yes"?>
<Relationships xmlns="http://schemas.openxmlformats.org/package/2006/relationships"><Relationship Id="rId1" Type="http://schemas.openxmlformats.org/officeDocument/2006/relationships/image" Target="../media/image5.jpeg"/></Relationships>
</file>

<file path=xl/drawings/_rels/drawing50.xml.rels><?xml version="1.0" encoding="UTF-8" standalone="yes"?>
<Relationships xmlns="http://schemas.openxmlformats.org/package/2006/relationships"><Relationship Id="rId1" Type="http://schemas.openxmlformats.org/officeDocument/2006/relationships/image" Target="../media/image6.png"/></Relationships>
</file>

<file path=xl/drawings/_rels/drawing51.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C825C9E4-EB46-46D6-AE3E-E4D9D2D955F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721501FD-4266-4E43-A041-BB5B4DF7A3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0</xdr:row>
      <xdr:rowOff>714692</xdr:rowOff>
    </xdr:to>
    <xdr:pic>
      <xdr:nvPicPr>
        <xdr:cNvPr id="2" name="Picture 1">
          <a:extLst>
            <a:ext uri="{FF2B5EF4-FFF2-40B4-BE49-F238E27FC236}">
              <a16:creationId xmlns:a16="http://schemas.microsoft.com/office/drawing/2014/main" id="{BB051836-28D9-4E65-98BD-47BA3225822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1469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0</xdr:row>
      <xdr:rowOff>714692</xdr:rowOff>
    </xdr:to>
    <xdr:pic>
      <xdr:nvPicPr>
        <xdr:cNvPr id="2" name="Picture 1">
          <a:extLst>
            <a:ext uri="{FF2B5EF4-FFF2-40B4-BE49-F238E27FC236}">
              <a16:creationId xmlns:a16="http://schemas.microsoft.com/office/drawing/2014/main" id="{C3B15558-57E1-44EE-AD88-599FEEF00D9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14692"/>
        </a:xfrm>
        <a:prstGeom prst="rect">
          <a:avLst/>
        </a:prstGeom>
      </xdr:spPr>
    </xdr:pic>
    <xdr:clientData/>
  </xdr:twoCellAnchor>
  <xdr:twoCellAnchor editAs="oneCell">
    <xdr:from>
      <xdr:col>25</xdr:col>
      <xdr:colOff>44824</xdr:colOff>
      <xdr:row>0</xdr:row>
      <xdr:rowOff>58271</xdr:rowOff>
    </xdr:from>
    <xdr:to>
      <xdr:col>27</xdr:col>
      <xdr:colOff>107203</xdr:colOff>
      <xdr:row>0</xdr:row>
      <xdr:rowOff>973058</xdr:rowOff>
    </xdr:to>
    <xdr:pic>
      <xdr:nvPicPr>
        <xdr:cNvPr id="3" name="Picture 2">
          <a:extLst>
            <a:ext uri="{FF2B5EF4-FFF2-40B4-BE49-F238E27FC236}">
              <a16:creationId xmlns:a16="http://schemas.microsoft.com/office/drawing/2014/main" id="{D23281B7-0167-42DA-A683-C005FED8DD75}"/>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38017824" y="58271"/>
          <a:ext cx="4164479" cy="914787"/>
        </a:xfrm>
        <a:prstGeom prst="rect">
          <a:avLst/>
        </a:prstGeom>
      </xdr:spPr>
    </xdr:pic>
    <xdr:clientData/>
  </xdr:twoCellAnchor>
  <xdr:twoCellAnchor editAs="oneCell">
    <xdr:from>
      <xdr:col>32</xdr:col>
      <xdr:colOff>159126</xdr:colOff>
      <xdr:row>0</xdr:row>
      <xdr:rowOff>17929</xdr:rowOff>
    </xdr:from>
    <xdr:to>
      <xdr:col>33</xdr:col>
      <xdr:colOff>451226</xdr:colOff>
      <xdr:row>1</xdr:row>
      <xdr:rowOff>32870</xdr:rowOff>
    </xdr:to>
    <xdr:pic>
      <xdr:nvPicPr>
        <xdr:cNvPr id="4" name="Picture 3">
          <a:extLst>
            <a:ext uri="{FF2B5EF4-FFF2-40B4-BE49-F238E27FC236}">
              <a16:creationId xmlns:a16="http://schemas.microsoft.com/office/drawing/2014/main" id="{819019C4-E94F-4009-B349-76222615F840}"/>
            </a:ext>
          </a:extLst>
        </xdr:cNvPr>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47053876" y="17929"/>
          <a:ext cx="1422400" cy="1075391"/>
        </a:xfrm>
        <a:prstGeom prst="rect">
          <a:avLst/>
        </a:prstGeom>
      </xdr:spPr>
    </xdr:pic>
    <xdr:clientData/>
  </xdr:twoCellAnchor>
  <xdr:twoCellAnchor editAs="oneCell">
    <xdr:from>
      <xdr:col>35</xdr:col>
      <xdr:colOff>685800</xdr:colOff>
      <xdr:row>0</xdr:row>
      <xdr:rowOff>203200</xdr:rowOff>
    </xdr:from>
    <xdr:to>
      <xdr:col>37</xdr:col>
      <xdr:colOff>533400</xdr:colOff>
      <xdr:row>1</xdr:row>
      <xdr:rowOff>276225</xdr:rowOff>
    </xdr:to>
    <xdr:pic>
      <xdr:nvPicPr>
        <xdr:cNvPr id="5" name="Picture 2">
          <a:extLst>
            <a:ext uri="{FF2B5EF4-FFF2-40B4-BE49-F238E27FC236}">
              <a16:creationId xmlns:a16="http://schemas.microsoft.com/office/drawing/2014/main" id="{0B5109C2-38F0-45E7-BF55-822C0D79E41B}"/>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49955450" y="203200"/>
          <a:ext cx="2508250" cy="11334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BD32E7A6-9EB1-4565-95D1-66E13DCFDC9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5B2DF87A-145A-4FB4-9853-DEC947D4FD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FD269139-9162-4A6F-93AB-4169EF7282F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01C203A6-206B-4C64-864B-E04AB97C02C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37440E14-147B-4A31-B806-DAE63993BA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A530FCCD-EFAB-407E-9FE8-2C67A3B65E4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4378B8B6-D545-48DF-928C-A2C5649BF5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EE34A326-AE3F-4933-9626-1D8AA0DC6D1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6FEF3B7B-449A-4ABD-9652-BCF72DCCA15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9E340DB3-047A-40E1-9512-AE1A701D22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E3805E31-63A7-4873-96BC-50D32D368F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49C7D7BB-5AC3-4421-9E39-F262C457603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4B909592-1BD0-4908-817F-BDB3CFC8E7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38369018-4BB7-477F-BC60-EEE6F4B12C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58D29798-8D07-4BF7-8795-48EFC04E6E5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B9754EC4-983D-4A05-98A6-67DC237347F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A8B18CD4-3600-4974-8B03-ED6DA7A68A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6073B084-4BD7-4CC3-B812-A64B9C0289E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690A7516-019E-4556-818B-89FF151448A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1B49F0D0-1295-4E07-A061-4411B0FDD3F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5451E6EB-AB72-4EE9-BE5F-5066CB9F46F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76718460-730A-468E-A69E-6A97849B7D4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9E844BF7-6305-4A61-98BF-AF29191B30D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344ABEAE-A3B3-400B-BFCF-AD022552902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F2214C1D-960F-45C3-8C22-36515959894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CD1E92F3-5245-4568-845B-7B3FF895BB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C4BBC01D-5913-41BA-AD77-26B79C8A02A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301BD334-0091-47D6-BED0-8CD16271332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D9382C02-7FD4-4916-8619-52798C0D43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A7E22A02-A1A9-46D2-9FB3-0C778D35992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2523B5C1-116A-4A58-9578-7765EA11626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13A4270F-B05D-4F12-A80D-4B2551A6CD0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E5F385E7-3CC5-48E4-B741-862C94B07F9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CF7AA5B0-F367-40D7-9C06-8D631653756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3FE06270-78A7-4480-9B03-2B4131D12F2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4F12229D-729B-4810-9B43-62B0152FE56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28AFAF15-5F38-4F4F-B7FC-D8744D33042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5AFE7CD6-7C7A-4C9B-A43F-FEF1CAA36F5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28A01917-5E83-4C48-86E7-0469CE6F266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486F4A0E-3287-4F43-BA6F-A44E0BF4366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45.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E1E21CCE-F14B-4E30-AA96-5EB2D05CDFD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46.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60D76C10-54F0-4EEE-B7CD-74CBFD7CAAD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47.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F8DD1F05-81BC-4CEC-9F27-68CC78F0489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4720" cy="708342"/>
        </a:xfrm>
        <a:prstGeom prst="rect">
          <a:avLst/>
        </a:prstGeom>
      </xdr:spPr>
    </xdr:pic>
    <xdr:clientData/>
  </xdr:twoCellAnchor>
</xdr:wsDr>
</file>

<file path=xl/drawings/drawing48.xml><?xml version="1.0" encoding="utf-8"?>
<xdr:wsDr xmlns:xdr="http://schemas.openxmlformats.org/drawingml/2006/spreadsheetDrawing" xmlns:a="http://schemas.openxmlformats.org/drawingml/2006/main">
  <xdr:twoCellAnchor editAs="oneCell">
    <xdr:from>
      <xdr:col>0</xdr:col>
      <xdr:colOff>1</xdr:colOff>
      <xdr:row>0</xdr:row>
      <xdr:rowOff>0</xdr:rowOff>
    </xdr:from>
    <xdr:to>
      <xdr:col>0</xdr:col>
      <xdr:colOff>764721</xdr:colOff>
      <xdr:row>1</xdr:row>
      <xdr:rowOff>54292</xdr:rowOff>
    </xdr:to>
    <xdr:pic>
      <xdr:nvPicPr>
        <xdr:cNvPr id="2" name="Picture 1">
          <a:extLst>
            <a:ext uri="{FF2B5EF4-FFF2-40B4-BE49-F238E27FC236}">
              <a16:creationId xmlns:a16="http://schemas.microsoft.com/office/drawing/2014/main" id="{ADF6F8A0-22BB-47F4-A9C2-425B567B9C9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 y="0"/>
          <a:ext cx="768349" cy="708342"/>
        </a:xfrm>
        <a:prstGeom prst="rect">
          <a:avLst/>
        </a:prstGeom>
      </xdr:spPr>
    </xdr:pic>
    <xdr:clientData/>
  </xdr:twoCellAnchor>
</xdr:wsDr>
</file>

<file path=xl/drawings/drawing49.xml><?xml version="1.0" encoding="utf-8"?>
<xdr:wsDr xmlns:xdr="http://schemas.openxmlformats.org/drawingml/2006/spreadsheetDrawing" xmlns:a="http://schemas.openxmlformats.org/drawingml/2006/main">
  <xdr:twoCellAnchor>
    <xdr:from>
      <xdr:col>5</xdr:col>
      <xdr:colOff>371475</xdr:colOff>
      <xdr:row>0</xdr:row>
      <xdr:rowOff>0</xdr:rowOff>
    </xdr:from>
    <xdr:to>
      <xdr:col>5</xdr:col>
      <xdr:colOff>1714500</xdr:colOff>
      <xdr:row>2</xdr:row>
      <xdr:rowOff>247650</xdr:rowOff>
    </xdr:to>
    <xdr:pic>
      <xdr:nvPicPr>
        <xdr:cNvPr id="2" name="Picture 1" descr="logo dong nam - sua lai ok">
          <a:extLst>
            <a:ext uri="{FF2B5EF4-FFF2-40B4-BE49-F238E27FC236}">
              <a16:creationId xmlns:a16="http://schemas.microsoft.com/office/drawing/2014/main" id="{553EC59F-3A2A-4471-98E7-DF7FD0F03B2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530975" y="0"/>
          <a:ext cx="1343025" cy="5905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0.xml><?xml version="1.0" encoding="utf-8"?>
<xdr:wsDr xmlns:xdr="http://schemas.openxmlformats.org/drawingml/2006/spreadsheetDrawing" xmlns:a="http://schemas.openxmlformats.org/drawingml/2006/main">
  <xdr:twoCellAnchor editAs="oneCell">
    <xdr:from>
      <xdr:col>0</xdr:col>
      <xdr:colOff>56030</xdr:colOff>
      <xdr:row>0</xdr:row>
      <xdr:rowOff>100852</xdr:rowOff>
    </xdr:from>
    <xdr:to>
      <xdr:col>1</xdr:col>
      <xdr:colOff>788174</xdr:colOff>
      <xdr:row>3</xdr:row>
      <xdr:rowOff>145931</xdr:rowOff>
    </xdr:to>
    <xdr:pic>
      <xdr:nvPicPr>
        <xdr:cNvPr id="2" name="Picture 1">
          <a:extLst>
            <a:ext uri="{FF2B5EF4-FFF2-40B4-BE49-F238E27FC236}">
              <a16:creationId xmlns:a16="http://schemas.microsoft.com/office/drawing/2014/main" id="{823FE46E-DFB9-419D-9C6A-1FAB77A3B07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030" y="100852"/>
          <a:ext cx="1081394" cy="1048379"/>
        </a:xfrm>
        <a:prstGeom prst="rect">
          <a:avLst/>
        </a:prstGeom>
      </xdr:spPr>
    </xdr:pic>
    <xdr:clientData/>
  </xdr:twoCellAnchor>
</xdr:wsDr>
</file>

<file path=xl/drawings/drawing51.xml><?xml version="1.0" encoding="utf-8"?>
<xdr:wsDr xmlns:xdr="http://schemas.openxmlformats.org/drawingml/2006/spreadsheetDrawing" xmlns:a="http://schemas.openxmlformats.org/drawingml/2006/main">
  <xdr:twoCellAnchor editAs="oneCell">
    <xdr:from>
      <xdr:col>0</xdr:col>
      <xdr:colOff>231589</xdr:colOff>
      <xdr:row>0</xdr:row>
      <xdr:rowOff>201705</xdr:rowOff>
    </xdr:from>
    <xdr:to>
      <xdr:col>2</xdr:col>
      <xdr:colOff>54925</xdr:colOff>
      <xdr:row>0</xdr:row>
      <xdr:rowOff>784845</xdr:rowOff>
    </xdr:to>
    <xdr:pic>
      <xdr:nvPicPr>
        <xdr:cNvPr id="2" name="Picture 1">
          <a:extLst>
            <a:ext uri="{FF2B5EF4-FFF2-40B4-BE49-F238E27FC236}">
              <a16:creationId xmlns:a16="http://schemas.microsoft.com/office/drawing/2014/main" id="{9B5C6469-E387-4760-BB3D-6DDD8AC8DA0B}"/>
            </a:ext>
          </a:extLst>
        </xdr:cNvPr>
        <xdr:cNvPicPr>
          <a:picLocks noChangeAspect="1"/>
        </xdr:cNvPicPr>
      </xdr:nvPicPr>
      <xdr:blipFill>
        <a:blip xmlns:r="http://schemas.openxmlformats.org/officeDocument/2006/relationships" r:embed="rId1"/>
        <a:stretch>
          <a:fillRect/>
        </a:stretch>
      </xdr:blipFill>
      <xdr:spPr>
        <a:xfrm>
          <a:off x="231589" y="201705"/>
          <a:ext cx="1036186" cy="58314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SERVER\PROJECT\PROP\DA0630\INQ'Y\STEEL\DA0463BQ.XLW"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Ega-1\allfiles\evgdg\san%20juan%20pipe%20mod%20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G:\HFO%20Tank%20Farm%20(Civil)\1.%20Rabigh%20VI,%20&#53664;&#47785;&#44277;&#49324;&#48708;%20Spend%20&#51221;&#47532;%20(HFO%20Tank%20Farm)%201.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PROJECT\BUKCHEJU\BFP.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E:\C%20E%20Team\UAE\JebelAli%20M\Package%20D\BOQ\C%20E%20Team\SAUDI\Marafiq\BOQ\&#44397;&#45236;&#49892;&#54665;\&#50864;&#47732;&#49328;\&#51089;&#50629;&#44396;&#44032;&#49884;&#49444;&#49444;&#44228;(&#52572;&#51333;).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Edrcserver1\DESIGN\Infra\Geotech\Crep\Soil-inv\O1097\DJB-0509\Spt-BH.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WEKI&#51060;&#51333;&#47749;\JEBEL%20ALI%20KI\My%20Documents\Jebel%20Ali%20KII\MOBI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C:\SASV00H2\Groups2\G_fabr\Cash%20Flow\CASH%20FLOW.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psgrwfn46\cvlong1$\DATA\NIGERIA\ECON\BONGA6EX.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51060;&#49345;&#51312;\&#54620;&#51204;&#51648;&#50896;\My%20Documents\IMSI\&#53664;&#44148;\&#49444;&#44228;&#49436;\&#51221;&#49328;&#51312;&#49436;2\&#44592;&#51316;ITEM\&#52572;&#51333;&#51089;&#49457;.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C:\EUD01\!EUDC\DATA\NIGERIA\ECON\1997\NIG97MD6n.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C:\http:\projectcontrol.mcdcorp.net\Project%20Reviews\spread%204.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50980;&#51116;&#50672;\aproject\skec\TDI\BM\TDIBM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A:\DATA\SANDA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51204;&#50689;&#44428;\C\WIN98\TEMP\REPORT07.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P:\planning\Reports\Progress\Overall\Overall%20Productivity.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Users/dongkook.kim/AppData/Local/Microsoft/Windows/Temporary%20Internet%20Files/Content.Outlook/VV12XPHX/WINDOWS/TEMP/CONDESER/EQUIP/&#44032;&#49444;T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Reccamss01\PROJ2\FCFC\Engineering%20Disciplines\Tech%20Center\Working%20Area\Systems%20Calcs\27reccol\runaway%20reaction%20psv%20-case%209.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A:\WINDOWS\TEMP\XLS\ALL-XLS\ULSAN\PRICE.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Server\Etisalat\Project\Data\&#47568;&#47112;&#51060;&#49884;&#50500;\Ncc\AEc&#51077;&#52272;&#44204;&#51201;01.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ulau%20final/WINDOWS/Desktop/New%20Folder/Qo-1585.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H3813\my%20documents\&#44277;&#50976;\abc.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Tkc02\vinh\Dung%20Quat\Nhom%20GC\New%20Folder\My%20Documents\3533\99Q\99Q3657\99Q3299(REV.1).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C:\&#51221;&#50672;&#49688;\D\DATA\LEE-SY\EXCEL\SINLIM\GAHEUNG.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C:\StreetTalk\data01e@projects5@sweltdmk\10101\GRP23\DATASHT\HXS\36-E-1018.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49324;&#50896;&#51060;&#45824;&#50865;\shareddocs\&#44204;&#51201;%20&#52572;&#51333;(GS&#44148;&#49444;%20&#50724;&#47564;)\&#51077;&#52272;&#49436;(061130)\SMP\&#52264;&#47564;&#49437;%20&#44204;&#51201;\&#44592;&#53440;&#50629;&#52404;\&#49340;&#50689;\&#53468;&#50504;&#54868;&#47141;%20#1~4&#54840;&#44592;%20&#53448;&#51656;\&#49340;&#52380;&#54252;&#54868;&#47141;%203&amp;4%20&#53448;&#51656;&#49444;&#48708;_&#44592;&#44228;,&#51228;&#51089;\&#44204;&#51201;&#48516;-&#50696;&#49328;&#50857;(04.03.18)\&#50629;&#52404;&#44204;&#51201;(&#51088;&#51116;&#48708;)\4_&#48512;&#49436;&#44277;&#53685;&#51088;&#47308;\&#54620;&#44053;&#49437;\&#50689;&#45224;&#53448;&#54889;\FGD\&#50696;&#49328;\&#49892;&#54665;&#50696;&#49328;4.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Thanhvinh\dutoan\May1\KIEN\QL32\DT32.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T.phu\c\@K-Phu\BAOGIA\Mien_Nam\2002\Utilized_Camau\CIVIL%20BOQs\6823%20PS%201700.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Users/u91535/AppData/Local/Microsoft/Windows/INetCache/Content.Outlook/GCQDCLE7/18303%20BOQ_STACK_1.05%20R3%20Duct%20Firing_A_revised.xlsm"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H:\CHINA\PROJECT\CONTROL\CST_STAT.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51060;&#52285;&#49688;\&#44277;&#50976;\Temp\Cost_total_&#48176;&#44288;-&#54620;&#45224;&#54788;.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May1\c\phong\traly\tru4\BTINHT4S.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MAY11\C\KTCNC\QHANHM2\TRALY\BANTINH\TRU\TRUT2T7.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Users\dell\AppData\Roaming\Foxmail7\Temp-13188-20180208090501\Attach\&#24120;&#29992;&#25991;&#26723;\&#36130;&#21153;\MCL%20Expense%20Reimbursement%20Form.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44608;&#46041;&#51312;\SRL-HAWIYAH\Erection%20Work\&#46356;&#49828;&#53011;&#51217;&#49688;&#44277;&#45236;&#50669;\RdO\kp6800\Pbutil1.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WEKI&#44608;&#46041;&#50865;\SOP\DATA\ULG\Steel.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Plant_main\khw\DAEWOO\UPSC\&#49444;&#52824;&#44277;&#49324;\&#51077;&#52272;&#44204;&#51201;-1.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C:\Erwan\Acer%20data\PT.%20TUNAS%20DUNIA-FILE\WINDOWS\TEMP\C-EQUIP.xls"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Users/alex/Desktop/upsgrwfn46/cvlong1$/DATA/NIGERIA/ECON/BONGA6EX.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Thanh_binh\@thanhbinh\My%20Documents\Hanoi%20drainage\&#35211;&#31309;CP7a\06-22%20Euip.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54620;&#45224;&#54788;\OXY&#49892;&#54665;&#45236;&#50669;\My%20Documents\project\CA%20PJT\&#44204;&#51201;&#45236;&#50669;&#49436;\&#44204;&#51201;3&#52264;\Cost_total_&#48176;&#44288;-3&#52264;_&#54620;&#45224;&#54788;.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Thanhvinh\dutoan\THUYF\ql38\tkkt-ql38-1-g-2.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C:\Dhanasekar\tender%20submi\Backup\DMRC%20IT%20park\project%20documents\Kuwait%20Audit%20Bureau\Rate%20Analysis.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C:\ALTMfs2\Departments\Estim\E_2015\Houston\A7654%20CHIYODA%20LNG%20Project\05%20Revision%20Directores\20150410%20Actualizar\ESTIMATE\R2215A-North%20Belut%20WHP%20Topside\Topside\R2215A%20Est%20Deck%20Mhr%20Rev%200.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T:\Quotations\2020\Q202171%20-%20TVA%20Mexico%20-%20GE\2.%20Calculation\Q202171-EGS-002%20-%20MV%20-%20Option%20Perforated%20stack.xlsm"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Users/User/Desktop/Book1%20test.xlsx"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A:\My%20Documents\A1_Traly1.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May_2\c\Cuong-497\Abutment.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A:\&#48337;&#47564;JOB\GENERAL\BASE\D202ELE0.XLS" TargetMode="External"/></Relationships>
</file>

<file path=xl/externalLinks/_rels/externalLink50.xml.rels><?xml version="1.0" encoding="UTF-8" standalone="yes"?>
<Relationships xmlns="http://schemas.openxmlformats.org/package/2006/relationships"><Relationship Id="rId1" Type="http://schemas.microsoft.com/office/2006/relationships/xlExternalLinkPath/xlPathMissing" Target="Worksheet%20in%20Colum"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51060;&#52285;&#49688;\&#44277;&#50976;\Cost_total_&#48176;&#44288;-&#51060;&#52285;&#49688;2&#52264;.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47532;&#52264;&#46300;&#44592;&#50612;\C\KWON\&#51204;&#47029;&#54924;&#51032;\97\JUN\HYUPRYUK\SANAE-3.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Tkc02\vinh\Dung%20Quat\Nhom%20GC\New%20Folder\My%20Documents\3533\99Q\99Q3657\99Q3299(REV.0).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A:\My%20Documents\NTCUONG\NHA%20MAY%20CON%20XUAN%20LOC\@Kehoach-duan\PHUMY_2-1\DexuatgiaHD\06-12\DAUTHAU\DANG_TRIEN_KHAI\diendamcamau\ammonia%20storage\AMMONIA%20TANK%20REV%202%20BIS%20.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Pc16\D\thang-sadeco\KL.Thoatnuoc.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J1372\&#48176;&#44288;&#44592;&#49696;\spring\VSDATA.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K.c.kim\dhp-project\Analysis\Toyo-Est-Method\01TEC_M_K_CO_WORK\BID_TAB\EVAL\03sumy_a.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Users/DUC%20MANH/Documents/Zalo%20Received%20Files/Form%20&#272;M%20Thiet%20bi.Rev05_24.June.23.xlsx"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211.119.49.2\work\&#44277;&#50976;Dir\Lnx$LPS-A301(Excel)_.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A:\Bpa\BM\POWERBM.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J:\Dung%20Quat\Goi3\PNT-P3.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May3\D\Thao%20Trang\KNQ%20HANG%20ROI%202004%20CUCHI%20SHIPPING.EXE.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P:\Proposals%20in%20WORK\US%2016.03%20Spence%20Project%20-%20Chile\Estimate\Conveyors\1603-Spence%20%20Conveyors%20Cost%20Estimate.xlsm"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Groups/Estimate/EST97/As%20Sold/V17555%20As%20Sold%20Estimate.xlsm"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May12\c\KA\phapvan\dt-tkkttc1-1.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Ss\iq65_alstom\prc_sch.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May5\d\THUYF\BACGIANG\lxa-CX\dt-CX-G1.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Hv_sharma\d\PROPOSALS\PI-99031%20KOC\Inst%20cost%20summary%20based%20on%20reduced%20line%20sizes.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May7\D\SOFTWARE\KAO\GP-DC\KE%20TOAN\BAO%20CAO%202003\KE%20TOAN\LE%20DINH%20TU\HUNG\DTXD\EXCEL.NOR"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Vinhptt\dutoan\DUTOAN\Qlo15A\TKKT_15Alan1-dg.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A:\YES22.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A:\Single\Office40\Temp\&#49688;&#51221;%20&#48176;&#44288;&#44277;&#49324;%20&#44204;&#51201;%20&#52572;&#51333;2.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May22\d\DUCLAP\GJND\TINHMOA2.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E:\&#44277;&#50976;\&#45347;&#50612;&#51452;&#44592;\&#50980;&#50689;&#50885;\Cable%20bom%201&#52264;(1025).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Z:\lavori\bethioua\ep%20Bethioua%20rev.%201.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Z:\lavori\EXCEL\CALCOLI\calc%20grezzi.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Deserver\design\USER\HOUSING\SIRISH\temp.xls" TargetMode="External"/></Relationships>
</file>

<file path=xl/externalLinks/_rels/externalLink78.xml.rels><?xml version="1.0" encoding="UTF-8" standalone="yes"?>
<Relationships xmlns="http://schemas.openxmlformats.org/package/2006/relationships"><Relationship Id="rId1" Type="http://schemas.microsoft.com/office/2006/relationships/xlExternalLinkPath/xlPathMissing" Target="RecoveredExternalLink2"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Pc03\d\CANHAN\TAN-ANH\Cau-basau\Dtcaubasau.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CEBU%20CFIRED%20POWER%20PLANT/elvie/Files/2004/san%20miguel/Foundation%20support/option%201/elvie/Files/2004/san%20miguel/PET-MPPF%20San%20Fernando/elvie/Files/2002/nkk/ega%20documents/EGA%203/elvie/Files/2001/BISCOM/break%20abc.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C:\STA022-N2\Construction\WORKS\6787\civil\final\option\6787CWFASE2CASE2_00.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C:\datacenter\STT%20PROJECT\Documents%20and%20Settings\skkundu\Local%20Settings\Temporary%20Internet%20Files\OLK5\FW%20Pump%20Spec%20&amp;%20Data%20Sht\01-MDS-0.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01.WORKS/02.TASK/02.Dinh%20muc%20va%20giao%20khoan/Data/Manpower%20DA%20GK%202020-2021-2022/Total%20Md%202020.xlsx"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STA022-N2\Construction\WORKS\6787\civil\final\option\6787CWFASE2CASE2_00.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44277;&#49324;&#48512;&#49436;\&#44277;&#49324;&#48512;%20&#52980;(&#51077;&#52272;)\&#44060;&#48156;program\fdn_bm_pro.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C:\seraing\hrs\salestendering\tendering\6504_SEMBCORP_TEMBUSU%20%20SIEMENS\3.PROPOSAL\BOQ\Rev%20B\BOQ_PPS_6504_000_B.xls" TargetMode="External"/></Relationships>
</file>

<file path=xl/externalLinks/_rels/externalLink87.xml.rels><?xml version="1.0" encoding="UTF-8" standalone="yes"?>
<Relationships xmlns="http://schemas.openxmlformats.org/package/2006/relationships"><Relationship Id="rId1" Type="http://schemas.microsoft.com/office/2006/relationships/xlExternalLinkPath/xlPathMissing" Target="Worksheet%20in%20bd1-500"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C:\Stejasaw2000\DiscoF\DIRECTOR\Hojascal\HISTORIC\Historico%202001.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Spk\iq-10%20(doosa\BD\2005-06\IQ\IQ-10%20(Doosan%20-%20Anpara%20C)\Offer\pulau%20final\WINDOWS\Desktop\New%20Folder\Qo-1585.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Z:\lavori\yanbu3%20660sc\pesi\EP%20Yanbu3_650_SC%20rev%2005%20mom23_5_12%20non%20inv.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A:\99Work\&#44204;&#51201;\9905\abp\ELECabp2.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Thanh_binh\@thanhbinh\My%20Documents\PORT_COST_haiphong_32.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Users/212629240/Box%20Sync/2019-01-DATAN%20(HYBRID%20-%204%20Units)/06.%20Internal%20Piping%20(Tuan)/01.%20E-BOM%20Separations/3.%202019T0073-SZ00-0977_RevCing(2019-08-23)_Forgign%20&amp;%20Att.xlsm"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N:\MECH\3157\SPLHTLS.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VUONG\BAOCAO\CUONG\2001\Kurabe\DTTK_5-5.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Thanhvinh\dutoan\MINH\DU%20TOAN\G2\DT-thl.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C:\http:\seraing.cmipass.net\Documents%20and%20Settings\amorian\Desktop\PressurePart_BOQ_test97.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Tkc02\vinh\Dung%20Quat\Nhom%20GC\New%20Folder\My%20Documents\3533\96Q\96q2588\PANEL.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Thanhvinh\dutoan\May1\KIEN\QL32\DT-TN.xls" TargetMode="External"/></Relationships>
</file>

<file path=xl/externalLinks/_rels/externalLink100.xml.rels><?xml version="1.0" encoding="UTF-8" standalone="yes"?>
<Relationships xmlns="http://schemas.openxmlformats.org/package/2006/relationships"><Relationship Id="rId1" Type="http://schemas.microsoft.com/office/2006/relationships/xlExternalLinkPath/xlPathMissing" Target="Worksheet%20in%20Crossh~1"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Pc03\d\tke-ct\BI-TRIEU\BCNCKT\DUTOAN\DENBU2PA.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A:\My%20Documents\NTCUONG\NHA%20MAY%20CON%20XUAN%20LOC\@Kehoach-duan\PHUMY_2-1\chieu_27-11\chi%20tiet%20gia%20ngay%201-12-03%20ntc.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Pc07\d\dutoan\DTOAN-XL\KENHXANG\kxang-thamdinh.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Bthuy\@share\KIM_PHU\CAONGAN\Lan2_12-02\Du%20toan%20A%20&amp;%20B%20-%20PA%204..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Pc08\d\trinh\vidu.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Proposals%20in%20WORK/US%2016.59%20-%20Port%20of%20Mejillones%20-Sea%20Lion/Estimate/US%2016.59-Mejillones-Sea%20Lion-1.xlsm"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Hieu\d\HONGLUONG\Nam%202003\TONG%20HOP%20Q.TOAN%202003\dulieu\BAO%20CAO%20NAM%202002\TH%20T9.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C:\Fmm-2\alli\Files\Alli\1999\Metro%20Naga%20-%20water%20works\Breakdown\Files\ALLI\Metro%20Naga%20-%20water%20works\ALLI\Agno-Hyundai\Break\Civil.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Document%20Mr.%20Hoan%20handing%20over/1.%20Quotation/VOGT%20POWER%20INTERNATIONAL/Q23.1xx%20Insulation%20pin/BOM%20and%20MTO_VERBIO%20EXCHANGER%20(version%201)-U%20STAMP.xlsb"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C:\Ega-03\elvie\EGA%203\elvie\Files\2001\BISCOM\EGA%203\elvie\Files\2000\laguna%20prop\Med.%20rise%20orig.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A:\Estimate\JSLee\98-034-1.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May7\D\QTTRANG\TONKHOAA.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K.c.kim\dhp-project\MGT-STD\ESTIMATN\FCS.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A:\Project\Jebel%20Ali\&#49444;&#52824;%20Inquiry\Bill%20of%20Quantities.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J:\WINDOWS\TEMP\IBASE2.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Z:\lavori\reounion%20carb%20bag\reounion%20rev.%204%20non%20inviata.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Mnetender\indv-folders\Estimate\&#44204;&#51201;\98-034-1.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Pc03\d\dutoan\mau-dtoan\TLC.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STA022-N2\Construction\prevcost\6823%20-%20PETROVIETNAM%20CaMau\Rev3%20-%2024_04_02\Estimate3\6823%20CW%20EST%20Rev3.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H1277\lhs-son\LHS-SON\middle-east\Desal\oman\&#45812;&#49688;&#44592;&#49696;&#49892;&#51217;&#49688;\&#52572;&#51333;boq-11.30\HELP%20SAMPLE.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C:\datacenter\STT%20PROJECT\WINTEMP\WINDOWS\BILAL2.XLM"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Users/Thanh%20Nguyen/Downloads/RecoveredExternalLink3"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C:\http:\dwnotes1.dwconst.co.kr\&#50684;&#50689;&#54984;\&#50629;&#47924;\WORK\SAUDI\Berri%20Gas\Rev.3\&#44228;&#51109;\MANPWER1.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Z:\TEMP\~0043446.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E:\F1056\LBS\CEMENT\&#51473;&#46041;&#51648;&#50669;\ACC\&#52636;&#51109;\boq\&#51473;&#46041;&#51648;&#50669;\ACC\POWER-s.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MMM\Iq-17\mmm\technimount_icb_iq14\JC\Petrogal-Sines\Weldingbook\Piping%20material%20HG%20take%20off%20-%20Rev05.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May5\d\THUYF\QL21\dtTKKT-98-106.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Thanhvinh\dutoan\MINH\DU%20TOAN\G2\DT-G2-6.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Media\d\M%20&amp;%20T\Ke%20toan\BCTC-QUY-2002\Baocaoquyet%20toan%20-Tru%20so%20chinh%20-%202002\M%20&amp;%20T\Ke%20toan\KT%20-%20THUE\CS3408\Standard\RPT.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Dossier%20de%20travail/Utile/MODELES%20D'OFFRES/P.VESSELS%20&amp;%20SEPARATORS/DT11536/DT11536%20R00.xlsx"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F:\PROJECT\CN9642B\BACK-UP\01GENERL\EXL-SHET\EXL-WORK\KJ-KIM\PROJECTS\CYPRUS\PROJ-CST.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Users/be91867/Documents/Offre/193099%20Babcock%20Arabia/HEN%20ancienne%20offre/Revue%20devis%20pour%20ARABIA.xlsm"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Thanhvinh\dutoan\unzipped\SOKT-Q3CT\SOKT-Q3CT.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C:\Ega-03\elvie\EGA%203\elvie\Files\2001\URC\EGA%203\elvie\Files\2000\mwci%20ATD-21\mwci%20ATD-21.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Users/mthomas/AppData/Local/Microsoft/Windows/Temporary%20Internet%20Files/Content.Outlook/FTIMKVXQ/turbine%20products%20FA/JinSha_TE_E_nego1_20160202-juan.xlsx"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Pc02\d\TRUNGSON\KHU32HA\Trson-sua\dtoan-5,2ha.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May03\dutoan\DUTOAN\DANANG\Thuan%20Phuoc\Cau%20Thuan%20Phuoc\TKKT\DCTKKTTPhuoc-HD.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Thanhvinh\dutoan\QLo15A\BC11cau-QL15A-3.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Vinh-dt\c\DUTOAN\DINHMUC\KS06.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ile:///\\Phuonghtt\DUTOAN\Luu%20o%20D%20old\Dutoan\Ninh%20thuan\Quoc_Lo_27\Luu%20o%20D%20old\Dutoan\QUANGNAM\NguyenHoang\N-Hoang(KT)duyet%20them%208m.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C:\DUTOAN\QNam\Adiem-So\TKKT15-28-3.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D-huong\c\DUTOAN\Dg-hochiminh\Dacrong-tarut\Dacrong-tarut(dm)\%20duong257-272.xls"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Vinhptt\dutoan\Qnam\QLo%2014B\Cong\cong32-38.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May5\d\QUANG%20HIEU\TK%20NHAP%20KHAU\QUY%20II\THANG%205\MAY%20MOC\TK%20CHIEN%20MAY%20CH%200326%2004"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O:\Documents%20and%20Settings\BBRG596.HALHOUSTON\My%20Documents\PTT%20PRP\TME09%20FW%20Pumps\FW%20Pump%20DS.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A:\OXY3\&#52397;&#47049;&#51064;&#51077;&#51452;&#48176;&#44288;\&#51648;&#51077;&#51088;&#51116;.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50948;&#46160;&#54872;\&#44277;&#49324;&#44288;&#47144;&#47928;&#49436;\&#47785;&#50857;&#44053;\MANUAL\calculation\DESIGN57.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Hv_sharma\d\PROPOSALS\PI-99031%20KOC\Costin_99031_6.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Phu\binh\parker.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C:\Seraing\hrs\salestendering\Masters%20Documents\Estimates\Price_Horiz_Boiler\Old%20Pgm\Price_pres_part_Horiz_Boiler_%20%20I.xlsx"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Logisticsmay6\D\LEMINH\UNICONTROL.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M:\TEMP\flhead_master.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Hungnd\dutoan\DUTOAN\Dg%20Ho%20chi%20Minh\DRong-Tarut%20BV\C.TrungDuyet\AD_TR.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Pc07\d\dutoan\DTOAN-XL\tayninh\CHINHSUA\DTSUA\DeoHVan\GDoan2\GDoan2S3.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T_vinh\dutoan\DUTOAN\Qnam\OngTrang\KTTC-%20Ong%20Trang2.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E:\project\Rabigh\PSM\RFP%20Document(Marine)\Rabigh%20VI_Marine%20Work%20RFP(Rev.0).xlsx"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F:\DIRECTOR\Hojascal\HISTORIC\Historico%202001.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J5312\inquiry\&#44277;&#50976;\abc.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C:\Bomb\project\2PROJECT\PLANT\Z98037\SUM-CTI.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J0920\fujairah%20pjt\&#44277;&#50976;\PGM\&#44592;&#51316;PGM\DESIGN%20OF%20BEAM.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file:///A:\BPA\SUMM.xls"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J1476\&#45812;&#49688;PSM%20TFT\&#45812;&#49688;%20PSM\&#54408;&#47785;&#48324;%20&#44277;&#44553;&#50629;&#52404;%20&#54217;&#44032;%20SHEET-&#50896;&#48376;.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file:///C:\&#36234;&#21335;\&#36234;&#21335;\&#36234;&#21335;&#26448;&#26009;&#39044;&#31639;\&#39044;&#31639;2015-4-10\&#27827;&#38745;&#31649;&#36947;--&#26448;&#26009;&#35745;&#21010;--20141005.xlsx" TargetMode="External"/></Relationships>
</file>

<file path=xl/externalLinks/_rels/externalLink164.xml.rels><?xml version="1.0" encoding="UTF-8" standalone="yes"?>
<Relationships xmlns="http://schemas.openxmlformats.org/package/2006/relationships"><Relationship Id="rId2" Type="http://schemas.openxmlformats.org/officeDocument/2006/relationships/externalLinkPath" Target="file:///C:\Users\Lenovo\AppData\Local\Temp\Zalo%20Temp\TempDownloads\17-11-2025%20HN-IBS%20(&#272;&#417;n%20I95).xlsx" TargetMode="External"/><Relationship Id="rId1" Type="http://schemas.openxmlformats.org/officeDocument/2006/relationships/externalLinkPath" Target="file:///C:\Users\Lenovo\AppData\Local\Temp\Zalo%20Temp\TempDownloads\17-11-2025%20HN-IBS%20(&#272;&#417;n%20I95).xlsx" TargetMode="External"/></Relationships>
</file>

<file path=xl/externalLinks/_rels/externalLink165.xml.rels><?xml version="1.0" encoding="UTF-8" standalone="yes"?>
<Relationships xmlns="http://schemas.openxmlformats.org/package/2006/relationships"><Relationship Id="rId2" Type="http://schemas.openxmlformats.org/officeDocument/2006/relationships/externalLinkPath" Target="file:///D:\G&#243;i%20th&#7847;u%20095\TH%20d&#7919;%20li&#7879;u\2026%2002%2004%20Theo%20d&#245;i%20d&#7921;%20&#225;n%20095_Rev%20D2.xlsx" TargetMode="External"/><Relationship Id="rId1" Type="http://schemas.openxmlformats.org/officeDocument/2006/relationships/externalLinkPath" Target="2026%2002%2004%20Theo%20d&#245;i%20d&#7921;%20&#225;n%20095_Rev%20D2.xlsx"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C:\C&#212;NG%20TY%20KHANG%20TH&#7882;NH\C&#212;NG%20TY%20&#272;ANG%20B&#193;O%20GI&#193;\C&#212;NG%20TY%20319\B&#193;O%20GI&#193;%20319.xls.xlsx" TargetMode="External"/></Relationships>
</file>

<file path=xl/externalLinks/_rels/externalLink167.xml.rels><?xml version="1.0" encoding="UTF-8" standalone="yes"?>
<Relationships xmlns="http://schemas.openxmlformats.org/package/2006/relationships"><Relationship Id="rId2" Type="http://schemas.openxmlformats.org/officeDocument/2006/relationships/externalLinkPath" Target="file:///C:\Users\Lenovo\AppData\Local\Temp\Zalo%20Temp\TempDownloads\I-095-ENG-001-REV%2002.xlsx" TargetMode="External"/><Relationship Id="rId1" Type="http://schemas.openxmlformats.org/officeDocument/2006/relationships/externalLinkPath" Target="file:///C:\Users\Lenovo\AppData\Local\Temp\Zalo%20Temp\TempDownloads\I-095-ENG-001-REV%2002.xlsx" TargetMode="External"/></Relationships>
</file>

<file path=xl/externalLinks/_rels/externalLink168.xml.rels><?xml version="1.0" encoding="UTF-8" standalone="yes"?>
<Relationships xmlns="http://schemas.openxmlformats.org/package/2006/relationships"><Relationship Id="rId2" Type="http://schemas.openxmlformats.org/officeDocument/2006/relationships/externalLinkPath" Target="file:///C:\Users\Lenovo\Desktop\New%20folder%20(14)\Ng&#7885;c%20Hi&#7871;u%20095.xlsx" TargetMode="External"/><Relationship Id="rId1" Type="http://schemas.openxmlformats.org/officeDocument/2006/relationships/externalLinkPath" Target="file:///C:\Users\Lenovo\Desktop\New%20folder%20(14)\Ng&#7885;c%20Hi&#7871;u%20095.xlsx" TargetMode="External"/></Relationships>
</file>

<file path=xl/externalLinks/_rels/externalLink169.xml.rels><?xml version="1.0" encoding="UTF-8" standalone="yes"?>
<Relationships xmlns="http://schemas.openxmlformats.org/package/2006/relationships"><Relationship Id="rId2" Type="http://schemas.openxmlformats.org/officeDocument/2006/relationships/externalLinkPath" Target="file:///C:\Users\Lenovo\AppData\Local\Temp\Zalo%20Temp\TempDownloads\Copy%20of%20S&#7889;%20BG%20VSAN%20IBS%20DA95.T2%20PS.xlsx" TargetMode="External"/><Relationship Id="rId1" Type="http://schemas.openxmlformats.org/officeDocument/2006/relationships/externalLinkPath" Target="file:///C:\Users\Lenovo\AppData\Local\Temp\Zalo%20Temp\TempDownloads\Copy%20of%20S&#7889;%20BG%20VSAN%20IBS%20DA95.T2%20PS.xlsx" TargetMode="External"/></Relationships>
</file>

<file path=xl/externalLinks/_rels/externalLink170.xml.rels><?xml version="1.0" encoding="UTF-8" standalone="yes"?>
<Relationships xmlns="http://schemas.openxmlformats.org/package/2006/relationships"><Relationship Id="rId2" Type="http://schemas.openxmlformats.org/officeDocument/2006/relationships/externalLinkPath" Target="file:///C:\Users\Lenovo\Desktop\IBSHI-%20D&#7921;%20to&#225;n%20V&#7853;t%20T&#432;%20095%20Rev%20E.xlsx" TargetMode="External"/><Relationship Id="rId1" Type="http://schemas.openxmlformats.org/officeDocument/2006/relationships/externalLinkPath" Target="file:///C:\Users\Lenovo\Desktop\IBSHI-%20D&#7921;%20to&#225;n%20V&#7853;t%20T&#432;%20095%20Rev%20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Q FORM FOR INQUIRY"/>
      <sheetName val="FORM OF PROPOSAL RFP-003"/>
      <sheetName val="??-BLDG"/>
      <sheetName val="???????-BLDG"/>
      <sheetName val="BCDPS"/>
      <sheetName val="NKC "/>
      <sheetName val="TM1"/>
      <sheetName val="SC 111"/>
      <sheetName val="NH"/>
      <sheetName val="SC 131"/>
      <sheetName val="SC 133"/>
      <sheetName val="SC 141"/>
      <sheetName val="SC 152"/>
      <sheetName val="SC154"/>
      <sheetName val="SC 331"/>
      <sheetName val="SC333"/>
      <sheetName val="Sc 334"/>
      <sheetName val="SC 411"/>
      <sheetName val="SC 511"/>
      <sheetName val="SC 642 loan"/>
      <sheetName val="SCT642"/>
      <sheetName val="Sheet3"/>
      <sheetName val="211A"/>
      <sheetName val="211B"/>
      <sheetName val="SCT511"/>
      <sheetName val="SCT627"/>
      <sheetName val="SCT154"/>
      <sheetName val="Sheet5"/>
      <sheetName val="Hoi phu nu"/>
      <sheetName val="4p1"/>
      <sheetName val="4P"/>
      <sheetName val="Schneider"/>
      <sheetName val="XL4Poppy"/>
      <sheetName val="________BLDG"/>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Tong hop"/>
      <sheetName val="CT cong"/>
      <sheetName val="dg cong"/>
      <sheetName val="00000000"/>
      <sheetName val="THANG1"/>
      <sheetName val="THANG2"/>
      <sheetName val="THANG3"/>
      <sheetName val="THANG4"/>
      <sheetName val="THANG5"/>
      <sheetName val="THANG6"/>
      <sheetName val="THANG7"/>
      <sheetName val="THANG 8"/>
      <sheetName val="Sheet9"/>
      <sheetName val="Sheet8"/>
      <sheetName val="Sheet7"/>
      <sheetName val="Sheet6"/>
      <sheetName val="Sheet4"/>
      <sheetName val="Sheet2"/>
      <sheetName val="Sheet1"/>
      <sheetName val="Du toan"/>
      <sheetName val="Phan tich vat tu"/>
      <sheetName val="Tong hop vat tu"/>
      <sheetName val="Gia tri vat tu"/>
      <sheetName val="Chenh lech vat tu"/>
      <sheetName val="Chi phi van chuyen"/>
      <sheetName val="Don gia chi tiet"/>
      <sheetName val="Du thau"/>
      <sheetName val="Tong hop kinh phi"/>
      <sheetName val="Tu van Thiet ke"/>
      <sheetName val="Tien do thi cong"/>
      <sheetName val="Bia du toan"/>
      <sheetName val="Tro giup"/>
      <sheetName val="Config"/>
      <sheetName val="????-BLDG"/>
      <sheetName val="Q1-02"/>
      <sheetName val="Q2-02"/>
      <sheetName val="Q3-02"/>
      <sheetName val="Apr1"/>
      <sheetName val="Apr2"/>
      <sheetName val="Apr3"/>
      <sheetName val="Apr4"/>
      <sheetName val="Apr5"/>
      <sheetName val="Apr7"/>
      <sheetName val="Apr8"/>
      <sheetName val="Apr9"/>
      <sheetName val="Dec31"/>
      <sheetName val="Jan2"/>
      <sheetName val="Jan3"/>
      <sheetName val="Jan4"/>
      <sheetName val="Jan6"/>
      <sheetName val="Jan7"/>
      <sheetName val="Jan8"/>
      <sheetName val="Jan9"/>
      <sheetName val="Jan10"/>
      <sheetName val="Jan11"/>
      <sheetName val="Jan13"/>
      <sheetName val="Jan14"/>
      <sheetName val="Jan15"/>
      <sheetName val="Jan16"/>
      <sheetName val="Jan17"/>
      <sheetName val="Jan18"/>
      <sheetName val="Jan20"/>
      <sheetName val="Jan21"/>
      <sheetName val="Outlets"/>
      <sheetName val="PGs"/>
      <sheetName val="2001"/>
      <sheetName val="2002"/>
      <sheetName val="LUONG CHO HUU"/>
      <sheetName val="thu BHXH,YT"/>
      <sheetName val="Phan bo"/>
      <sheetName val="Luong T5-04"/>
      <sheetName val="THLK2"/>
      <sheetName val="Tdoi t.truong"/>
      <sheetName val="BC DBKH T5"/>
      <sheetName val="BC DBKH T6"/>
      <sheetName val="BC DBKH T7"/>
      <sheetName val="XL4Test5"/>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XXXXXXXX"/>
      <sheetName val="10000000"/>
      <sheetName val="Phan tich VT"/>
      <sheetName val="TKe VT"/>
      <sheetName val="Du tru Vat tu"/>
      <sheetName val="?¬’P‰¿ì¬?-BLDG"/>
      <sheetName val="?¬P¿ì¬?-BLDG"/>
      <sheetName val="?쒕?-BLDG"/>
      <sheetName val="Bia "/>
      <sheetName val="Muc luc"/>
      <sheetName val="Thuyet minh PA1"/>
      <sheetName val="kl xaychan khay"/>
      <sheetName val="Bang ngang"/>
      <sheetName val="Bang doc"/>
      <sheetName val="B cham cong"/>
      <sheetName val="Btt luong"/>
      <sheetName val="GVL"/>
      <sheetName val="tam"/>
      <sheetName val="PTDG"/>
      <sheetName val="DTCT"/>
      <sheetName val="DGBQ"/>
      <sheetName val="DGDT"/>
      <sheetName val="Gia trung thau"/>
      <sheetName val="Thanh toan dot 1"/>
      <sheetName val="DTXL"/>
      <sheetName val="THXL"/>
      <sheetName val="dieuphoida"/>
      <sheetName val="dieuphoidat"/>
      <sheetName val="CQ"/>
      <sheetName val="YV"/>
      <sheetName val="Tong 2 Dvi"/>
      <sheetName val="Hnoi"/>
      <sheetName val="Gbat"/>
      <sheetName val="HP"/>
      <sheetName val="Lcai"/>
      <sheetName val="BSon"/>
      <sheetName val="NDan"/>
      <sheetName val="NHa"/>
      <sheetName val="Lson"/>
      <sheetName val="SGon"/>
      <sheetName val="VPhu"/>
      <sheetName val="Thop 1"/>
      <sheetName val="Thop 2"/>
      <sheetName val="Bao cao"/>
      <sheetName val="QUY TM 2004 (3)"/>
      <sheetName val="QUY TM 2004 (2)"/>
      <sheetName val="SO CAI 2004 TK 111 (2)"/>
      <sheetName val="CTGS N111 (2)"/>
      <sheetName val="Can doi TK (2)"/>
      <sheetName val="CTGS Co 111"/>
      <sheetName val="Bang "/>
      <sheetName val="So TGNH  (2)"/>
      <sheetName val="N 111"/>
      <sheetName val="Sheet1 (3)"/>
      <sheetName val="C 111"/>
      <sheetName val="Sheet10"/>
      <sheetName val="KD Theo YTo"/>
      <sheetName val="Tang giam TSCD"/>
      <sheetName val="TK Ngoai bang"/>
      <sheetName val="TMinh BC TC"/>
      <sheetName val="Can doi TK"/>
      <sheetName val="BCD KToan"/>
      <sheetName val="So TGNH "/>
      <sheetName val="SO CAI TK 112"/>
      <sheetName val="SO CAI 2004 TK 111"/>
      <sheetName val="Tien Vay 311"/>
      <sheetName val="DTCTiet"/>
      <sheetName val="DT BH"/>
      <sheetName val="So QTM 2005"/>
      <sheetName val="QUY TM 2004"/>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SC 231"/>
      <sheetName val="SC 410"/>
      <sheetName val="HUNG"/>
      <sheetName val="THO"/>
      <sheetName val="HOA"/>
      <sheetName val="TINH"/>
      <sheetName val="THONG"/>
      <sheetName val="XXXXXXX0"/>
      <sheetName val="XXXXXXX1"/>
      <sheetName val="Overhead &amp; Profit B-1"/>
      <sheetName val=""/>
      <sheetName val="Ga"/>
      <sheetName val="Ca"/>
      <sheetName val="rau"/>
      <sheetName val="Thit"/>
      <sheetName val="Gia vi"/>
      <sheetName val="Gao"/>
      <sheetName val="Quyet toan1"/>
      <sheetName val="Quyet Toan2"/>
      <sheetName val="TH"/>
      <sheetName val="T.hopCPXD04"/>
      <sheetName val="T.hopCPXD04 (2)"/>
      <sheetName val="T.hopCPXDhoanthanh"/>
      <sheetName val="T.hopCPXDhoanthanh (2)"/>
      <sheetName val="HTcpXDQ1"/>
      <sheetName val="T.hop CPXDQ2"/>
      <sheetName val="CpQI"/>
      <sheetName val="CpT4"/>
      <sheetName val="CpT5"/>
      <sheetName val="CpT6"/>
      <sheetName val="CpT7"/>
      <sheetName val="CpT8"/>
      <sheetName val="Cpdc8t (2)"/>
      <sheetName val="Cpdc8t"/>
      <sheetName val="Cpdc8t (3)"/>
      <sheetName val="CpT9"/>
      <sheetName val="CpT10"/>
      <sheetName val="CpT11"/>
      <sheetName val="LK cp xdcb"/>
      <sheetName val="XDCB hoanthanh"/>
      <sheetName val="Sheet2 (3)"/>
      <sheetName val="Sheet3 (3)"/>
      <sheetName val="Sheet2 (4)"/>
      <sheetName val="Sheet3 (4)"/>
      <sheetName val="Mau 1"/>
      <sheetName val="Mau so 2"/>
      <sheetName val="Mau so 3"/>
      <sheetName val="Mau so 7"/>
      <sheetName val="Mau so 8"/>
      <sheetName val="Mau so 9 da tru 45;54"/>
      <sheetName val="Mau so 9 45;54"/>
      <sheetName val="Mau 9 "/>
      <sheetName val="Mau 9 goc"/>
      <sheetName val="Mau 10"/>
      <sheetName val="Mau so 11"/>
      <sheetName val="BOQ FORM FOR INQÕIRY"/>
      <sheetName val="10_x0000__x0000__x0000__x0000__x0000__x0000_"/>
      <sheetName val="?+Invoice!$DF$57?-BLDG"/>
      <sheetName val="Chi tiet don gia khgi phuc"/>
      <sheetName val="De nghi thue TNDN2004"/>
      <sheetName val="to trinh dieu chinh thue"/>
      <sheetName val="Bang ke xin thanh toan nam 2005"/>
      <sheetName val="Bang ke xin thanh toan "/>
      <sheetName val="MAu so 11 nam 2003"/>
      <sheetName val="dang ky tam tru can bo di CT"/>
      <sheetName val="Phieu xuat Vtu "/>
      <sheetName val="Phieu nhap Vtu "/>
      <sheetName val="Vat tu lan trai "/>
      <sheetName val="Vat T u can lam phieu T11+ 12"/>
      <sheetName val="Vat tu hung long "/>
      <sheetName val="Vat Tu Can Dung 2004"/>
      <sheetName val="xd. D.M tieu haoNL"/>
      <sheetName val="Du kien nop NS 2004 CV463"/>
      <sheetName val="mau 02ATNDN"/>
      <sheetName val="Nop tien vao NS"/>
      <sheetName val="QTSDhoa don M01"/>
      <sheetName val="BCSD Hdon Mau 26"/>
      <sheetName val="MAU SO 05"/>
      <sheetName val="MAU SO 04"/>
      <sheetName val="TH Mau 03"/>
      <sheetName val="MAU SO 03"/>
      <sheetName val="MAU SO 02"/>
      <sheetName val="Mau So 01"/>
      <sheetName val="Chi tiet SD may CT 2004"/>
      <sheetName val="Bang ke hoa don xin vay NH"/>
      <sheetName val="TK821"/>
      <sheetName val="TK 721"/>
      <sheetName val=" TK 711"/>
      <sheetName val="  TK 642"/>
      <sheetName val=" TK 627"/>
      <sheetName val="Su dung may "/>
      <sheetName val="TK 623"/>
      <sheetName val="Chi tiet ca may "/>
      <sheetName val="Chi tiet NC tung CT 04"/>
      <sheetName val=" TK 622"/>
      <sheetName val="TK 621"/>
      <sheetName val="TK 154 D,Dang sang 2005"/>
      <sheetName val="DT da bao cao thue "/>
      <sheetName val="Doanh thu 2004"/>
      <sheetName val="Chi tiet DT dieu chinh thue "/>
      <sheetName val="bang ke chi tiet CT"/>
      <sheetName val="Chi phi do dang"/>
      <sheetName val="Can doi chi phi CT"/>
      <sheetName val="Chi tiet 511"/>
      <sheetName val=" TK 511"/>
      <sheetName val="TK 411"/>
      <sheetName val="TK 421"/>
      <sheetName val="TK 342"/>
      <sheetName val="TK 338"/>
      <sheetName val=" TK 334"/>
      <sheetName val="TK 333"/>
      <sheetName val="Chi tiet 331"/>
      <sheetName val="TK 331"/>
      <sheetName val=" TK 311"/>
      <sheetName val=" TK 241"/>
      <sheetName val=" TK 214"/>
      <sheetName val="Thue Tai Chinh may suc "/>
      <sheetName val=" TK 211"/>
      <sheetName val="TK 212( May suc )"/>
      <sheetName val="TK 632"/>
      <sheetName val="TK 155"/>
      <sheetName val="TK 154"/>
      <sheetName val=" TK 911"/>
      <sheetName val=" TK 153"/>
      <sheetName val="Chi tiet 152 "/>
      <sheetName val="  TK 152"/>
      <sheetName val="TK 142"/>
      <sheetName val=" TK 141"/>
      <sheetName val=" TK 133"/>
      <sheetName val="Chi tiet 131"/>
      <sheetName val=" TK 131"/>
      <sheetName val="chung tu ghi so "/>
      <sheetName val=" TK 112"/>
      <sheetName val="Can doi TK 2"/>
      <sheetName val="phieu chi 2"/>
      <sheetName val="Phieu chi"/>
      <sheetName val="Phieu thu"/>
      <sheetName val="TK 111"/>
      <sheetName val="dang ky khau hao 2004"/>
      <sheetName val="d ky chi tiet khau hao "/>
      <sheetName val="Phan bo khau hao TSCD"/>
      <sheetName val="Dang ky quy luong "/>
      <sheetName val="bang thanh toan luong 2004"/>
      <sheetName val="Phan bo tien luong BHXH"/>
      <sheetName val="phan bo NVL, CCu "/>
      <sheetName val="Chart1"/>
      <sheetName val="??????-BLDG"/>
      <sheetName val="Dec#1"/>
      <sheetName val="thietbi"/>
      <sheetName val="DA0463BQ"/>
      <sheetName val="=??????-BLDG"/>
      <sheetName val="PTDGDT"/>
      <sheetName val="DI-ESTI"/>
      <sheetName val="Hoi phe nu"/>
      <sheetName val="THANG#"/>
      <sheetName val="Sheet("/>
      <sheetName val="Sheed7"/>
      <sheetName val="A`r3"/>
      <sheetName val="Apb4"/>
      <sheetName val="BCDP_x0005_"/>
      <sheetName val="NKC _x0003__x0000__x0000_TM1_x0006__x0000__x0000_SC 111_x0002__x0000__x0000_NH_x0006__x0000__x0000_SC 1"/>
      <sheetName val="NhapHD"/>
      <sheetName val="INHOADON"/>
      <sheetName val="DataSource"/>
      <sheetName val="Danhsach KH"/>
      <sheetName val="GIA VON"/>
      <sheetName val="DS 11"/>
      <sheetName val="Module2"/>
      <sheetName val="BC"/>
      <sheetName val="KhanhThuong"/>
      <sheetName val="PlotDat4"/>
      <sheetName val="MTL$-INTER"/>
      <sheetName val="Disch"/>
      <sheetName val="Pack"/>
      <sheetName val="Delivery"/>
      <sheetName val="M50"/>
      <sheetName val="M48"/>
      <sheetName val="M45"/>
      <sheetName val="M38"/>
      <sheetName val="D.Order"/>
      <sheetName val="Report"/>
      <sheetName val="Report.Delivery"/>
      <sheetName val="Monthly"/>
      <sheetName val="N@"/>
      <sheetName val="Don gaa chi tiet"/>
      <sheetName val="XL4Poppq"/>
      <sheetName val="FH"/>
      <sheetName val="TIEUHAO"/>
      <sheetName val="T.hopCPXDho_x0000_n_x0000_hanh (2)"/>
      <sheetName val="LK cp _x0000_dcb"/>
      <sheetName val="GDTH_x0000_5"/>
      <sheetName val="Ph_x0000_n_x0000__x0000_ich _x0000_a_x0000_ tu"/>
      <sheetName val="quy 1"/>
      <sheetName val="quy 2"/>
      <sheetName val="6 thang"/>
      <sheetName val="quy 3"/>
      <sheetName val="9 TH"/>
      <sheetName val="quy4"/>
      <sheetName val="nam"/>
      <sheetName val="Sheet11"/>
      <sheetName val="Sheet12"/>
      <sheetName val="FORM OF PROPNSAL RFP-003"/>
      <sheetName val="PHANG5"/>
      <sheetName val="Sheat4"/>
      <sheetName val="?öm÷²??öm?-BLDG"/>
      <sheetName val="bang tien luong"/>
      <sheetName val="DG"/>
      <sheetName val="Sc #34"/>
      <sheetName val="_x0001_pr2"/>
      <sheetName val="V_x000c_(No V-c)"/>
      <sheetName val="CT 1md &amp; dau conM"/>
      <sheetName val="??+Invoice!$DF$57?????-BLDG"/>
      <sheetName val="?¬P¿?¬?-BLDG"/>
      <sheetName val="SC_x0000_133"/>
      <sheetName val="QC 152"/>
      <sheetName val="SC 41_x0011_"/>
      <sheetName val="SC _x0014_42 loan"/>
      <sheetName val="SCT_x0011_54"/>
      <sheetName val="CT aong"/>
      <sheetName val="XL4Po_x0000_p_x0010_"/>
      <sheetName val="_x0010_HANG1"/>
      <sheetName val="Coc40x40c-"/>
      <sheetName val="Han13"/>
      <sheetName val="T.@_x000c__x0000__x0001__x0000__x0000__x0000__x0003_Ú_x0000__x0000_&lt;_x001f__x0000__x0000__x0000_"/>
      <sheetName val="Overhead &amp; "/>
      <sheetName val="Overhead &amp; Ԁ_x0000__x0000__x0000_"/>
      <sheetName val="Overhead &amp; Ԁ_x0000__x0000__x0000_Ȁ"/>
      <sheetName val="Overhead &amp; ?_x0000__x0000__x0000_?"/>
      <sheetName val="10??????"/>
      <sheetName val="10?"/>
      <sheetName val="T.@_x000c_?_x0001_???_x0003_Ú??&lt;_x001f_???"/>
      <sheetName val="T.@_x000c_?_x0001_?_x0003_Ú&lt;_x001f_?"/>
      <sheetName val="T.@_x000c_?_x0001_?_x0003_Ú?&lt;_x001f_?"/>
      <sheetName val="Overhead &amp; Ԁ???ﰀ"/>
      <sheetName val="Overhead &amp; Ԁ???"/>
      <sheetName val="Overhead &amp; Ԁ???Ȁ"/>
      <sheetName val="Overhead &amp; ?????"/>
      <sheetName val="XDCB hoanth`nh"/>
      <sheetName val="Rheet2 (4)"/>
      <sheetName val="NKC _x0003_??TM1_x0006_??SC 111_x0002_??NH_x0006_??SC 1"/>
      <sheetName val="FORM OF PROPOSAL RFP-00Ê"/>
      <sheetName val="NKC _x0003__x0000_TM1_x0006__x0000_SC 111_x0002__x0000_NH_x0006__x0000_SC 131_x0006__x0000_"/>
      <sheetName val="Tro gaup"/>
      <sheetName val="NL"/>
      <sheetName val="TP"/>
      <sheetName val="VL(No V-c)_x0005__x0000__x0000_X"/>
      <sheetName val="Chiet tinh dz22"/>
      <sheetName val="²_x0000__x0000_AI TK 112"/>
      <sheetName val="TSCD"/>
      <sheetName val="Phan tich don gia chi&quot;tiet"/>
      <sheetName val="DG "/>
      <sheetName val="TT_35"/>
      <sheetName val="_x0000_ý_x000a__x000d__x0002_E_x0010__x0000_ý_x000a__x000d__x0003_C_x0005__x0000_ɾ_x000a__x000d__x0004_F"/>
      <sheetName val="䌀Ԁ_x0000_縀ਂഀЀ䘀_x0000_풂ـḀഀԀ䈀_x0000__x0000__x0000_Ⰰ@ఀԀࣿ娀"/>
      <sheetName val="_x0005_B_x0000__x0000__x0000_䀬_x0000__x000c_％_x0008_ꁚഀ"/>
      <sheetName val="븒ᨀഀ؀䘀䘀䘀䘀䘀䘀䘀䘀"/>
      <sheetName val="FFFFFF"/>
      <sheetName val="䘀䘀ༀ؀ᬀഀ"/>
      <sheetName val="_x001b__x000d__x0010_C_x0000__x0000_"/>
      <sheetName val="_x0000__x0000_Ⰰࡀ฀က"/>
      <sheetName val="_x000e_０_x0005_؁က縀"/>
      <sheetName val="_x0010_ɾ_x000a__x000e__x0000_C"/>
      <sheetName val="䌀_x0000_᐀ŀ؂฀"/>
      <sheetName val="_x0006__x000e__x0001_Dý_x000a__x000e_"/>
      <sheetName val="_x000a__x000e__x0002_E_x0011__x0000_"/>
      <sheetName val="_x0000_ﴀ਀฀̀䌀"/>
      <sheetName val="_x0003_C_x0005__x0000_ɾ_x000a_"/>
      <sheetName val="ਂ฀Ѐ䘀_x0000_휾"/>
      <sheetName val="㸀䃗_x0006__x001e__x000e__x0005_"/>
      <sheetName val="耀䁉_x0000__x000d_％_x0008_"/>
      <sheetName val="ࣿ娀 _x000e_쀐븒"/>
      <sheetName val="ዀ¾_x001a__x000e__x0006_F"/>
      <sheetName val="FFFF"/>
      <sheetName val="_x001b__x000e__x0010_C"/>
      <sheetName val="䁉_x0008__x000f_％"/>
      <sheetName val="׿Ā_x0006__x0010_"/>
      <sheetName val="縀ਂༀ_x0000_"/>
      <sheetName val="_x0000_C_x0000_䀤"/>
      <sheetName val="﵀਀ༀĀ䐀"/>
      <sheetName val="ý_x000a__x000f__x0002_"/>
      <sheetName val="ý_x000a__x000f__x0003_"/>
      <sheetName val="䌀᐀_x0000_縀"/>
      <sheetName val="ɾ_x000a__x000f__x0004_"/>
      <sheetName val="䘀_x0000_튎ـ"/>
      <sheetName val="_x0006__x001e__x000f__x0005_B"/>
      <sheetName val="B_x0000__x0000__x0000__x0000_"/>
      <sheetName val="_x0000_ _x000f_０_x0008_"/>
      <sheetName val="_x0008_ꑚༀကዀ"/>
      <sheetName val="ዀ¾_x001a__x000f__x0006_"/>
      <sheetName val="_x0006_FFFF"/>
      <sheetName val="FFFFF"/>
      <sheetName val="FFF_x000f__x0006_"/>
      <sheetName val="_x0006__x001b__x000f__x0010_C"/>
      <sheetName val="C_x0000__x0000__x0000__x0000_"/>
      <sheetName val="_x0000_(_x0010_０_x0005_؁က"/>
      <sheetName val="؁က縀"/>
      <sheetName val="ਂက_x0000_䌀"/>
      <sheetName val="C_x0000_䀦ý"/>
      <sheetName val="਀ကĀ䐀ᔀ_x0000_ﴀ਀"/>
      <sheetName val="_x0000_ý_x000a__x0010__x0002_E_x0016__x0000_ý_x000a__x0010__x0003_"/>
      <sheetName val="_x0016_x_x0000__x0000__x0000__x0000__x0000__x0007_６_x0011_ࡄጀ䓀_x0008_쀄䐅_x0008_쀔縃ਂ"/>
      <sheetName val="쀓ࡄЀ׀ࡄ᐀πɾ_x000a__x0009__x0000_í_x0000_䀘ȁ_x0006__x0009__x0001_ȉɾ_x000a__x0009__x0002_î"/>
      <sheetName val="ŀ؂ऀĀऀ縂ਂऀȀ帀㹓"/>
      <sheetName val="_x000a__x0009__x0003_÷Ĉ_x0000_½_x0012__x0009__x0004_ð_x0000_"/>
      <sheetName val="ऀЀ_x0000_㠀"/>
      <sheetName val="䀸ñ鰀䂸_x0005_¾"/>
      <sheetName val="븀⠀ऀ؀"/>
      <sheetName val="òòòóôð"/>
      <sheetName val=""/>
      <sheetName val="ððððòò"/>
      <sheetName val="ꀀ砀ᘀ縀ਂ"/>
      <sheetName val="ɾ_x000a__x000a__x0000_í_x0000_䀜"/>
      <sheetName val="_x0000_䀜ȁ_x0006__x000a__x0001_"/>
      <sheetName val="Āऀ縂ਂ਀Ȁ"/>
      <sheetName val="_x000a__x0002_î䃸ý"/>
      <sheetName val="﵀਀਀̀ሀ"/>
      <sheetName val="÷Ē_x0000_½_x0012__x000a_"/>
      <sheetName val="䀸ñꠀ䂶_x0005_¾"/>
      <sheetName val="븀☀਀؀"/>
      <sheetName val=""/>
      <sheetName val="ðððò"/>
      <sheetName val="ꀀᔀ؀"/>
      <sheetName val="_x0006__x001b__x000a__x0016_"/>
      <sheetName val="砀_x0000__x0000__x0000_"/>
      <sheetName val="_x0000__x0000__x0008__x0008_"/>
      <sheetName val="ᘀ׿Ā_x000a_"/>
      <sheetName val="ᘀ밀ᬄ਀"/>
      <sheetName val="_x000a__x001b_ᘖᄀ"/>
      <sheetName val="ᄑ䰀_x0000_샽L"/>
      <sheetName val="L׀L"/>
      <sheetName val="_x0000_샾縃ਂ"/>
      <sheetName val="_x000a__x000b__x0000_í"/>
      <sheetName val="_x0000_ ŀ؂"/>
      <sheetName val="_x0006__x000b__x0001_ȉ"/>
      <sheetName val="縂ਂ଀Ȁ"/>
      <sheetName val="_x0002_î卖&gt;"/>
      <sheetName val="ጀ_x0001_봀ሀ"/>
      <sheetName val="ሀ଀Ѐ_x0000_"/>
      <sheetName val="_x0000_㠀_x0000_넰"/>
      <sheetName val="넰Հ븀☀଀"/>
      <sheetName val="଀؀"/>
      <sheetName val=""/>
      <sheetName val=""/>
      <sheetName val=""/>
      <sheetName val="_x0005_ਁᘀ縀"/>
      <sheetName val="ɾ_x000a__x000c__x0000_í_x0000_䀢ȁ"/>
      <sheetName val="∀ŀ؂ఀĀऀ縂ਂఀȀ저"/>
      <sheetName val="?¬’P‰¿_x0000__x0000_¬?-BLDG"/>
      <sheetName val="쀓ࡄЀ׀ࡄ᐀πɾ_x000a_ _x0000_í_x0000_䀘ȁ_x0006_ _x0001_ȉɾ_x000a_ _x0002_î"/>
      <sheetName val="_x000a_ _x0003_÷Ĉ_x0000_½_x0012_ _x0004_ð_x0000_"/>
      <sheetName val="__-BLDG"/>
      <sheetName val="_______-BLDG"/>
      <sheetName val="____-BLDG"/>
      <sheetName val="2_x0006__x0000__x0000_Sheet3_x0004__x0000__x0000_211A_x0004__x0000__x0000_211B_x0006__x0000__x0000_SCT5"/>
      <sheetName val="2_x0006_??Sheet3_x0004_??211A_x0004_??211B_x0006_??SCT5"/>
      <sheetName val="NKC _x0003_?TM1_x0006_?SC 111_x0002_?NH_x0006_?SC 131_x0006_?"/>
      <sheetName val="?ý_x000a__x000d__x0002_E_x0010_?ý_x000a__x000d__x0003_C_x0005_?ɾ_x000a__x000d__x0004_F"/>
      <sheetName val="䌀Ԁ?縀ਂഀЀ䘀?풂ـḀഀԀ䈀???Ⰰ@ఀԀࣿ娀"/>
      <sheetName val="_x0005_B???䀬?_x000c_％_x0008_ꁚഀ"/>
      <sheetName val="_x001b__x000d__x0010_C??"/>
      <sheetName val="??Ⰰࡀ฀က"/>
      <sheetName val="_x0010_ɾ_x000a__x000e_?C"/>
      <sheetName val="䌀?᐀ŀ؂฀"/>
      <sheetName val="_x000a__x000e__x0002_E_x0011_?"/>
      <sheetName val="?ﴀ਀฀̀䌀"/>
      <sheetName val="_x0003_C_x0005_?ɾ_x000a_"/>
      <sheetName val="ਂ฀Ѐ䘀?휾"/>
      <sheetName val="Ԁ䈀???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sheetData sheetId="534" refreshError="1"/>
      <sheetData sheetId="535"/>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sheetData sheetId="583"/>
      <sheetData sheetId="584"/>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M"/>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C.BOQ(onshore)"/>
      <sheetName val="4. DOR(Civil)"/>
      <sheetName val="6. Civil BOQ(Tank Farm)"/>
      <sheetName val="9.Technical Specification "/>
      <sheetName val="1"/>
    </sheetNames>
    <definedNames>
      <definedName name="___att2" refersTo="#REF!"/>
      <definedName name="___tem1" refersTo="#REF!"/>
      <definedName name="_a3" refersTo="#REF!"/>
      <definedName name="_att2" refersTo="#REF!"/>
      <definedName name="_tem1" refersTo="#REF!"/>
    </definedNames>
    <sheetDataSet>
      <sheetData sheetId="0" refreshError="1"/>
      <sheetData sheetId="1"/>
      <sheetData sheetId="2" refreshError="1"/>
      <sheetData sheetId="3" refreshError="1"/>
      <sheetData sheetId="4"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출계산서"/>
      <sheetName val="xxxxxx"/>
      <sheetName val="pdrop (제출)"/>
      <sheetName val="r-curve"/>
      <sheetName val="r-curve(metric)"/>
      <sheetName val="par-load"/>
      <sheetName val="p-consumption"/>
      <sheetName val="pdrop(discharge)"/>
      <sheetName val="BFP"/>
      <sheetName val="작성기준"/>
      <sheetName val="REDUCER"/>
      <sheetName val="보일러"/>
      <sheetName val="Summary "/>
      <sheetName val="#3E1_GCR"/>
      <sheetName val="변수 정의"/>
      <sheetName val="가격분석@1100(990104)"/>
      <sheetName val="Escalation"/>
      <sheetName val="공사내역"/>
      <sheetName val="COP"/>
      <sheetName val="pdrop_(제출)1"/>
      <sheetName val="Summary_1"/>
      <sheetName val="변수_정의1"/>
      <sheetName val="pdrop_(제출)"/>
      <sheetName val="Summary_"/>
      <sheetName val="변수_정의"/>
    </sheetNames>
    <sheetDataSet>
      <sheetData sheetId="0">
        <row r="183">
          <cell r="I183">
            <v>542625</v>
          </cell>
        </row>
        <row r="185">
          <cell r="I185">
            <v>584083</v>
          </cell>
        </row>
      </sheetData>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refreshError="1"/>
      <sheetData sheetId="2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계산서"/>
      <sheetName val="2.1엄지말뚝설계"/>
      <sheetName val="2.2 띠장의 설계"/>
      <sheetName val="2.2 띠장의 설계 (2)"/>
      <sheetName val="2.3 토류벽의설계"/>
      <sheetName val="철근"/>
      <sheetName val="ANCHOR1"/>
      <sheetName val="철근량산정"/>
      <sheetName val="띠장계산"/>
      <sheetName val="2.2버팀보의 검토"/>
      <sheetName val="양식"/>
      <sheetName val="연직부재계산 "/>
      <sheetName val="제출계산서"/>
    </sheetNames>
    <sheetDataSet>
      <sheetData sheetId="0"/>
      <sheetData sheetId="1"/>
      <sheetData sheetId="2"/>
      <sheetData sheetId="3">
        <row r="14">
          <cell r="G14">
            <v>2</v>
          </cell>
        </row>
        <row r="15">
          <cell r="G15">
            <v>0.9</v>
          </cell>
        </row>
      </sheetData>
      <sheetData sheetId="4"/>
      <sheetData sheetId="5"/>
      <sheetData sheetId="6"/>
      <sheetData sheetId="7"/>
      <sheetData sheetId="8"/>
      <sheetData sheetId="9"/>
      <sheetData sheetId="10"/>
      <sheetData sheetId="11"/>
      <sheetData sheetId="12"/>
      <sheetData sheetId="13"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PPENDIX-I"/>
      <sheetName val="Corr-spt"/>
      <sheetName val="Obs-spt"/>
      <sheetName val="SPT vs PHI"/>
      <sheetName val="Joints"/>
      <sheetName val="2.2 띠장의 설계"/>
      <sheetName val="가격분석@1100(990104)"/>
      <sheetName val="Escalation"/>
      <sheetName val="DB_ET200(R. A)"/>
      <sheetName val="Database"/>
      <sheetName val="石炭性状"/>
      <sheetName val="SP&amp;ST 제출가"/>
      <sheetName val="산업"/>
      <sheetName val="제출계산서"/>
      <sheetName val="공사내역"/>
      <sheetName val="예가표"/>
      <sheetName val="Spt-BH"/>
      <sheetName val="eq_data"/>
      <sheetName val="Indices"/>
      <sheetName val="Concrete"/>
      <sheetName val="reinft"/>
      <sheetName val="glass project concrete"/>
      <sheetName val="glass project reift"/>
      <sheetName val="glass project indices"/>
      <sheetName val="TASKRSRC"/>
      <sheetName val="Boq"/>
      <sheetName val="Lab"/>
      <sheetName val="office"/>
      <sheetName val="Material&amp;equipment"/>
      <sheetName val="sept-plan"/>
      <sheetName val="SBC-BH-1"/>
      <sheetName val="gen"/>
      <sheetName val="SBC-BH 19"/>
      <sheetName val="SBC-BH-16"/>
      <sheetName val="BH-20"/>
      <sheetName val="BH-15"/>
      <sheetName val="BH-14"/>
      <sheetName val="BH-16"/>
      <sheetName val="BH-17"/>
      <sheetName val="sbc-ABH-1"/>
      <sheetName val="ABH-1"/>
      <sheetName val="BH-19"/>
      <sheetName val="BH-1"/>
      <sheetName val="SBC-BH-3"/>
      <sheetName val="BH-3"/>
      <sheetName val="Sheet4"/>
      <sheetName val="Summary 0506"/>
      <sheetName val="Summary 0607- 31.MAR"/>
      <sheetName val="#REF!"/>
      <sheetName val="Rate Analysis"/>
      <sheetName val="Qty"/>
      <sheetName val="Civil Boq"/>
      <sheetName val="Table10"/>
      <sheetName val="Table11"/>
      <sheetName val="Table12"/>
      <sheetName val="Table9"/>
      <sheetName val="FitOutConfCentre"/>
      <sheetName val="Other"/>
      <sheetName val="Summary"/>
      <sheetName val="SPT_vs_PHI"/>
      <sheetName val="glass_project_concrete"/>
      <sheetName val="glass_project_reift"/>
      <sheetName val="glass_project_indices"/>
      <sheetName val="Pile cap"/>
      <sheetName val="SPT_vs_PHI1"/>
      <sheetName val="glass_project_concrete1"/>
      <sheetName val="glass_project_reift1"/>
      <sheetName val="glass_project_indices1"/>
      <sheetName val="SBC-BH_19"/>
      <sheetName val="Summary_0506"/>
      <sheetName val="Summary_0607-_31_MAR"/>
      <sheetName val="Rate_Analysis"/>
      <sheetName val="Civil_Boq"/>
      <sheetName val="Pile_cap"/>
      <sheetName val="Sheet1"/>
      <sheetName val="BH 12-11-10-13"/>
      <sheetName val="BH 12-11-10-9"/>
      <sheetName val="BH 36-15-37"/>
      <sheetName val="BH 16-35-25-17"/>
      <sheetName val="BH 35-25-17"/>
      <sheetName val="Sheet1 (2)"/>
      <sheetName val="Sheet2"/>
      <sheetName val="BH_12-11-10-13"/>
      <sheetName val="BH_12-11-10-9"/>
      <sheetName val="BH_36-15-37"/>
      <sheetName val="BH_16-35-25-17"/>
      <sheetName val="BH_35-25-17"/>
      <sheetName val="Sheet1_(2)"/>
      <sheetName val="d-safe DELUXE"/>
      <sheetName val="PRECAST lightconc-II"/>
      <sheetName val="Legal Risk Analysis"/>
      <sheetName val="Mix Design"/>
      <sheetName val="std-rates"/>
      <sheetName val="Form 6"/>
      <sheetName val="PointNo.5"/>
      <sheetName val="RCC,Ret. Wall"/>
      <sheetName val="Design"/>
      <sheetName val="Fill this out first..."/>
      <sheetName val="LABOUR"/>
      <sheetName val="REVISED4A PROG PERF-SITE 1"/>
      <sheetName val="BLK2"/>
      <sheetName val="BLK3"/>
      <sheetName val="E &amp; R"/>
      <sheetName val="radar"/>
      <sheetName val="UG"/>
      <sheetName val="Break up Sheet"/>
      <sheetName val="TBAL9697 -group wise  sdpl"/>
      <sheetName val="Abstract Sheet"/>
      <sheetName val="V.O.4 - PCC Qty"/>
      <sheetName val="BOQ_Direct_selling cost"/>
      <sheetName val="WWR"/>
      <sheetName val="BOQ (2)"/>
      <sheetName val="final abstract"/>
      <sheetName val="GBW"/>
      <sheetName val="Footings"/>
      <sheetName val="CABLE DATA"/>
      <sheetName val="Input"/>
      <sheetName val="Activity"/>
      <sheetName val="Staff Acco."/>
      <sheetName val="Crew"/>
      <sheetName val="Piping"/>
      <sheetName val="Pipe Supports"/>
      <sheetName val="8"/>
      <sheetName val="Load Details-220kV"/>
      <sheetName val="Stock-II"/>
      <sheetName val="R20_R30_work"/>
      <sheetName val="M-Book for Conc"/>
      <sheetName val="M-Book for FW"/>
      <sheetName val="Flight-1"/>
      <sheetName val="Publicbuilding"/>
      <sheetName val="FT-05-02IsoBOM"/>
      <sheetName val="Rev S1 Abstract"/>
      <sheetName val="Quantity Abstract"/>
      <sheetName val=""/>
      <sheetName val="Abstract"/>
      <sheetName val="A-General"/>
      <sheetName val="SANJAY PAL"/>
      <sheetName val="P A SELVAM"/>
      <sheetName val="ANSARI "/>
      <sheetName val="abdesh pal"/>
      <sheetName val="sujay bagchi"/>
      <sheetName val="S.K.SINHA BASU"/>
      <sheetName val="NEDUNCHEZHIYAN"/>
      <sheetName val="RAJARAM"/>
      <sheetName val="KRISHNA PRASAD"/>
      <sheetName val="BARATH &amp; CO"/>
      <sheetName val="L B YADAV"/>
      <sheetName val="DEEPAK KUMAR"/>
      <sheetName val="MUKLAL YADAV"/>
      <sheetName val="MADHU SUDHAN"/>
      <sheetName val="SAUD ALAM "/>
      <sheetName val="RAMESH BABU"/>
      <sheetName val="SUKHENDUPAL"/>
      <sheetName val="SAILEN SARKAR"/>
      <sheetName val="elongovan"/>
      <sheetName val="SANJAY JENA1"/>
      <sheetName val="upendra saw "/>
      <sheetName val="ALLOK KUMAR "/>
      <sheetName val="analysis"/>
      <sheetName val="except wiring"/>
      <sheetName val="beam-reinft-IIInd floor"/>
      <sheetName val="VCH-SLC"/>
      <sheetName val="Supplier"/>
      <sheetName val="Parapet"/>
      <sheetName val="sheet6"/>
      <sheetName val="RA-markate"/>
      <sheetName val="INPUT SHEET"/>
      <sheetName val="RES-PLANNING"/>
      <sheetName val="Sump"/>
      <sheetName val="COLUMN"/>
      <sheetName val="cubes_M20"/>
      <sheetName val="Form_6"/>
      <sheetName val="B@__x005f_x0000__x005f_x0004_@_x005f_x0000__x0000"/>
      <sheetName val="Project Budget Worksheet"/>
      <sheetName val="B@_"/>
      <sheetName val="B@___x0004_@_____$__"/>
      <sheetName val="BS1"/>
      <sheetName val="#REF"/>
      <sheetName val="RA"/>
      <sheetName val="11-hsd"/>
      <sheetName val="13-septic"/>
      <sheetName val="7-ug"/>
      <sheetName val="2-utility"/>
      <sheetName val="18-misc"/>
      <sheetName val="5-pipe"/>
      <sheetName val="BOQ -II ph 2"/>
      <sheetName val="switch"/>
      <sheetName val="Fee Rate Summary"/>
      <sheetName val="STAFFSCHED "/>
      <sheetName val="SUMM"/>
      <sheetName val="DADAN-1"/>
      <sheetName val="Macro1"/>
      <sheetName val="dummy"/>
      <sheetName val="d-safe specs"/>
      <sheetName val="class &amp; category"/>
      <sheetName val="Rein-Final (Ph 1+Ph2)"/>
      <sheetName val="Sheet3"/>
      <sheetName val="Cost_any"/>
      <sheetName val="Process"/>
      <sheetName val="pt_cw"/>
      <sheetName val="Metso - Forth &amp; Slurry 11.02.10"/>
      <sheetName val="1"/>
      <sheetName val="India F&amp;S Template"/>
      <sheetName val="Basicrates"/>
      <sheetName val="B@___x005f_x0004_@_____$__"/>
      <sheetName val="B@__x005f_x005f_x005f_x0000__x005f_x005f_x005f_x0004_@_"/>
      <sheetName val="inter"/>
      <sheetName val="OVERHEADS"/>
      <sheetName val="A(Rev.3)"/>
      <sheetName val="DB_ET200(R__A)1"/>
      <sheetName val="SP&amp;ST_제출가1"/>
      <sheetName val="2_2_띠장의_설계1"/>
      <sheetName val="DB_ET200(R__A)"/>
      <sheetName val="SP&amp;ST_제출가"/>
      <sheetName val="2_2_띠장의_설계"/>
      <sheetName val="[Spt-BH.xls][Spt-BH.xls]B@[_x0000__x0004_@_x0000_"/>
      <sheetName val="[Spt-BH.xls][Spt-BH.xls]B@[?_x0004_@?"/>
      <sheetName val="[Spt-BH.xls][Spt-BH.xls]B_____2"/>
      <sheetName val="[Spt-BH.xls][Spt-BH.xls]B_____3"/>
      <sheetName val="[Spt-BH.xls][Spt-BH.xls]B_____4"/>
      <sheetName val="[Spt-BH.xls][Spt-BH.xls]B_____5"/>
      <sheetName val="[Spt-BH.xls][Spt-BH.xls]B@["/>
      <sheetName val="AOR"/>
      <sheetName val="Lead"/>
      <sheetName val="Site wise NADs"/>
      <sheetName val="col-reinft1"/>
      <sheetName val="FUNDFLOW"/>
      <sheetName val="220 11  BS "/>
      <sheetName val="Build-up"/>
      <sheetName val="TBAL9697_-group_wise__sdpl"/>
      <sheetName val="Headings"/>
      <sheetName val="Formulas"/>
      <sheetName val="SBC-BH_191"/>
      <sheetName val="2gii"/>
      <sheetName val="HPL"/>
      <sheetName val="Costing"/>
      <sheetName val="T&amp;M"/>
      <sheetName val="SOR"/>
      <sheetName val="PriceSummary"/>
      <sheetName val="SPT_vs_PHI2"/>
      <sheetName val="glass_project_concrete2"/>
      <sheetName val="glass_project_reift2"/>
      <sheetName val="glass_project_indices2"/>
      <sheetName val="BH_12-11-10-131"/>
      <sheetName val="BH_12-11-10-91"/>
      <sheetName val="BH_36-15-371"/>
      <sheetName val="BH_16-35-25-171"/>
      <sheetName val="BH_35-25-171"/>
      <sheetName val="Sheet1_(2)1"/>
      <sheetName val="Rate_Analysis1"/>
      <sheetName val="PRECAST_lightconc-II"/>
      <sheetName val="d-safe_DELUXE"/>
      <sheetName val="Mix_Design"/>
      <sheetName val="RCC,Ret__Wall"/>
      <sheetName val="PointNo_5"/>
      <sheetName val="Abstract_Sheet"/>
      <sheetName val="E_&amp;_R"/>
      <sheetName val="Legal_Risk_Analysis"/>
      <sheetName val="Break_up_Sheet"/>
      <sheetName val="V_O_4_-_PCC_Qty"/>
      <sheetName val="maingirder"/>
      <sheetName val="basic-data"/>
      <sheetName val="Title"/>
      <sheetName val="Summary_05061"/>
      <sheetName val="Summary_0607-_31_MAR1"/>
      <sheetName val="Form_61"/>
      <sheetName val="Fill_this_out_first___"/>
      <sheetName val="REVISED4A_PROG_PERF-SITE_1"/>
      <sheetName val="BOQ_Direct_selling_cost"/>
      <sheetName val="Load_Details-220kV"/>
      <sheetName val="beam-reinft-IIInd_floor"/>
      <sheetName val="BOQ_(2)"/>
      <sheetName val="CABLE_DATA"/>
      <sheetName val="final_abstract"/>
      <sheetName val="Rev_S1_Abstract"/>
      <sheetName val="Quantity_Abstract"/>
      <sheetName val="Staff_Acco_"/>
      <sheetName val="Pipe_Supports"/>
      <sheetName val="M-Book_for_Conc"/>
      <sheetName val="M-Book_for_FW"/>
      <sheetName val="INPUT_SHEET"/>
      <sheetName val="SANJAY_PAL"/>
      <sheetName val="P_A_SELVAM"/>
      <sheetName val="ANSARI_"/>
      <sheetName val="abdesh_pal"/>
      <sheetName val="sujay_bagchi"/>
      <sheetName val="S_K_SINHA_BASU"/>
      <sheetName val="KRISHNA_PRASAD"/>
      <sheetName val="BARATH_&amp;_CO"/>
      <sheetName val="L_B_YADAV"/>
      <sheetName val="DEEPAK_KUMAR"/>
      <sheetName val="MUKLAL_YADAV"/>
      <sheetName val="MADHU_SUDHAN"/>
      <sheetName val="SAUD_ALAM_"/>
      <sheetName val="RAMESH_BABU"/>
      <sheetName val="SAILEN_SARKAR"/>
      <sheetName val="SANJAY_JENA1"/>
      <sheetName val="upendra_saw_"/>
      <sheetName val="ALLOK_KUMAR_"/>
      <sheetName val="except_wiring"/>
      <sheetName val="B@__@_____$__"/>
      <sheetName val="Project_Budget_Worksheet"/>
      <sheetName val="BOQ_-II_ph_2"/>
      <sheetName val="C"/>
      <sheetName val="B"/>
      <sheetName val="Mx1012a"/>
      <sheetName val="Quote Sheet"/>
      <sheetName val="Cal"/>
      <sheetName val="Data"/>
      <sheetName val="Voucher"/>
      <sheetName val="Materials Cost(PCC)"/>
      <sheetName val="SSR &amp; NSSR Market final"/>
      <sheetName val="p&amp;m"/>
      <sheetName val="x-items"/>
      <sheetName val="BLOCK-E"/>
      <sheetName val="precast RC element"/>
      <sheetName val="Stress Calculation"/>
      <sheetName val="NPV"/>
      <sheetName val="B@[_x005f_x0000__x005f_x0004_@_x005f_x0000__x0000"/>
      <sheetName val="Coefficients"/>
      <sheetName val="IS3370"/>
      <sheetName val="IS456"/>
      <sheetName val="SPT_vs_PHI5"/>
      <sheetName val="glass_project_concrete5"/>
      <sheetName val="glass_project_reift5"/>
      <sheetName val="glass_project_indices5"/>
      <sheetName val="SBC-BH_194"/>
      <sheetName val="Rate_Analysis4"/>
      <sheetName val="Summary_05064"/>
      <sheetName val="Summary_0607-_31_MAR4"/>
      <sheetName val="Civil_Boq3"/>
      <sheetName val="Pile_cap3"/>
      <sheetName val="V_O_4_-_PCC_Qty3"/>
      <sheetName val="TBAL9697_-group_wise__sdpl3"/>
      <sheetName val="Abstract_Sheet3"/>
      <sheetName val="Legal_Risk_Analysis3"/>
      <sheetName val="BH_12-11-10-134"/>
      <sheetName val="BH_12-11-10-94"/>
      <sheetName val="BH_36-15-374"/>
      <sheetName val="BH_16-35-25-174"/>
      <sheetName val="BH_35-25-174"/>
      <sheetName val="Sheet1_(2)4"/>
      <sheetName val="PRECAST_lightconc-II3"/>
      <sheetName val="Mix_Design3"/>
      <sheetName val="d-safe_DELUXE3"/>
      <sheetName val="RCC,Ret__Wall3"/>
      <sheetName val="Form_64"/>
      <sheetName val="PointNo_53"/>
      <sheetName val="E_&amp;_R3"/>
      <sheetName val="Break_up_Sheet3"/>
      <sheetName val="Fill_this_out_first___3"/>
      <sheetName val="REVISED4A_PROG_PERF-SITE_13"/>
      <sheetName val="BOQ_Direct_selling_cost3"/>
      <sheetName val="final_abstract2"/>
      <sheetName val="BOQ_(2)3"/>
      <sheetName val="beam-reinft-IIInd_floor2"/>
      <sheetName val="Staff_Acco_3"/>
      <sheetName val="Pipe_Supports3"/>
      <sheetName val="M-Book_for_Conc2"/>
      <sheetName val="M-Book_for_FW2"/>
      <sheetName val="CABLE_DATA3"/>
      <sheetName val="Load_Details-220kV2"/>
      <sheetName val="SANJAY_PAL2"/>
      <sheetName val="P_A_SELVAM2"/>
      <sheetName val="ANSARI_2"/>
      <sheetName val="abdesh_pal2"/>
      <sheetName val="sujay_bagchi2"/>
      <sheetName val="S_K_SINHA_BASU2"/>
      <sheetName val="KRISHNA_PRASAD2"/>
      <sheetName val="BARATH_&amp;_CO2"/>
      <sheetName val="L_B_YADAV2"/>
      <sheetName val="DEEPAK_KUMAR2"/>
      <sheetName val="MUKLAL_YADAV2"/>
      <sheetName val="MADHU_SUDHAN2"/>
      <sheetName val="SAUD_ALAM_2"/>
      <sheetName val="RAMESH_BABU2"/>
      <sheetName val="SAILEN_SARKAR2"/>
      <sheetName val="SANJAY_JENA12"/>
      <sheetName val="upendra_saw_2"/>
      <sheetName val="ALLOK_KUMAR_2"/>
      <sheetName val="except_wiring2"/>
      <sheetName val="Rev_S1_Abstract2"/>
      <sheetName val="Quantity_Abstract2"/>
      <sheetName val="INPUT_SHEET2"/>
      <sheetName val="Project_Budget_Worksheet2"/>
      <sheetName val="Metso_-_Forth_&amp;_Slurry_11_02_11"/>
      <sheetName val="BOQ_-II_ph_22"/>
      <sheetName val="Fee_Rate_Summary1"/>
      <sheetName val="STAFFSCHED_1"/>
      <sheetName val="d-safe_specs1"/>
      <sheetName val="class_&amp;_category1"/>
      <sheetName val="Rein-Final_(Ph_1+Ph2)1"/>
      <sheetName val="India_F&amp;S_Template1"/>
      <sheetName val="220_11__BS_1"/>
      <sheetName val="SSR_&amp;_NSSR_Market_final1"/>
      <sheetName val="Site_wise_NADs1"/>
      <sheetName val="Quote_Sheet1"/>
      <sheetName val="RA_RCC_F1"/>
      <sheetName val="SPT_vs_PHI3"/>
      <sheetName val="glass_project_concrete3"/>
      <sheetName val="glass_project_reift3"/>
      <sheetName val="glass_project_indices3"/>
      <sheetName val="SBC-BH_192"/>
      <sheetName val="Rate_Analysis2"/>
      <sheetName val="Summary_05062"/>
      <sheetName val="Summary_0607-_31_MAR2"/>
      <sheetName val="Civil_Boq1"/>
      <sheetName val="Pile_cap1"/>
      <sheetName val="V_O_4_-_PCC_Qty1"/>
      <sheetName val="TBAL9697_-group_wise__sdpl1"/>
      <sheetName val="Abstract_Sheet1"/>
      <sheetName val="Legal_Risk_Analysis1"/>
      <sheetName val="BH_12-11-10-132"/>
      <sheetName val="BH_12-11-10-92"/>
      <sheetName val="BH_36-15-372"/>
      <sheetName val="BH_16-35-25-172"/>
      <sheetName val="BH_35-25-172"/>
      <sheetName val="Sheet1_(2)2"/>
      <sheetName val="PRECAST_lightconc-II1"/>
      <sheetName val="Mix_Design1"/>
      <sheetName val="d-safe_DELUXE1"/>
      <sheetName val="RCC,Ret__Wall1"/>
      <sheetName val="Form_62"/>
      <sheetName val="PointNo_51"/>
      <sheetName val="E_&amp;_R1"/>
      <sheetName val="Break_up_Sheet1"/>
      <sheetName val="Fill_this_out_first___1"/>
      <sheetName val="REVISED4A_PROG_PERF-SITE_11"/>
      <sheetName val="BOQ_Direct_selling_cost1"/>
      <sheetName val="final_abstract1"/>
      <sheetName val="BOQ_(2)1"/>
      <sheetName val="beam-reinft-IIInd_floor1"/>
      <sheetName val="Staff_Acco_1"/>
      <sheetName val="Pipe_Supports1"/>
      <sheetName val="M-Book_for_Conc1"/>
      <sheetName val="M-Book_for_FW1"/>
      <sheetName val="CABLE_DATA1"/>
      <sheetName val="Load_Details-220kV1"/>
      <sheetName val="SANJAY_PAL1"/>
      <sheetName val="P_A_SELVAM1"/>
      <sheetName val="ANSARI_1"/>
      <sheetName val="abdesh_pal1"/>
      <sheetName val="sujay_bagchi1"/>
      <sheetName val="S_K_SINHA_BASU1"/>
      <sheetName val="KRISHNA_PRASAD1"/>
      <sheetName val="BARATH_&amp;_CO1"/>
      <sheetName val="L_B_YADAV1"/>
      <sheetName val="DEEPAK_KUMAR1"/>
      <sheetName val="MUKLAL_YADAV1"/>
      <sheetName val="MADHU_SUDHAN1"/>
      <sheetName val="SAUD_ALAM_1"/>
      <sheetName val="RAMESH_BABU1"/>
      <sheetName val="SAILEN_SARKAR1"/>
      <sheetName val="SANJAY_JENA11"/>
      <sheetName val="upendra_saw_1"/>
      <sheetName val="ALLOK_KUMAR_1"/>
      <sheetName val="except_wiring1"/>
      <sheetName val="Rev_S1_Abstract1"/>
      <sheetName val="Quantity_Abstract1"/>
      <sheetName val="INPUT_SHEET1"/>
      <sheetName val="Project_Budget_Worksheet1"/>
      <sheetName val="Metso_-_Forth_&amp;_Slurry_11_02_10"/>
      <sheetName val="BOQ_-II_ph_21"/>
      <sheetName val="Fee_Rate_Summary"/>
      <sheetName val="STAFFSCHED_"/>
      <sheetName val="d-safe_specs"/>
      <sheetName val="class_&amp;_category"/>
      <sheetName val="Rein-Final_(Ph_1+Ph2)"/>
      <sheetName val="India_F&amp;S_Template"/>
      <sheetName val="220_11__BS_"/>
      <sheetName val="SSR_&amp;_NSSR_Market_final"/>
      <sheetName val="Site_wise_NADs"/>
      <sheetName val="Quote_Sheet"/>
      <sheetName val="RA_RCC_F"/>
      <sheetName val="SPT_vs_PHI4"/>
      <sheetName val="glass_project_concrete4"/>
      <sheetName val="glass_project_reift4"/>
      <sheetName val="glass_project_indices4"/>
      <sheetName val="SBC-BH_193"/>
      <sheetName val="Rate_Analysis3"/>
      <sheetName val="Summary_05063"/>
      <sheetName val="Summary_0607-_31_MAR3"/>
      <sheetName val="PRECAST_lightconc-II2"/>
      <sheetName val="Civil_Boq2"/>
      <sheetName val="Pile_cap2"/>
      <sheetName val="BH_12-11-10-133"/>
      <sheetName val="BH_12-11-10-93"/>
      <sheetName val="BH_36-15-373"/>
      <sheetName val="BH_16-35-25-173"/>
      <sheetName val="BH_35-25-173"/>
      <sheetName val="Sheet1_(2)3"/>
      <sheetName val="d-safe_DELUXE2"/>
      <sheetName val="Legal_Risk_Analysis2"/>
      <sheetName val="Mix_Design2"/>
      <sheetName val="Form_63"/>
      <sheetName val="PointNo_52"/>
      <sheetName val="RCC,Ret__Wall2"/>
      <sheetName val="E_&amp;_R2"/>
      <sheetName val="Break_up_Sheet2"/>
      <sheetName val="TBAL9697_-group_wise__sdpl2"/>
      <sheetName val="Abstract_Sheet2"/>
      <sheetName val="V_O_4_-_PCC_Qty2"/>
      <sheetName val="Fill_this_out_first___2"/>
      <sheetName val="REVISED4A_PROG_PERF-SITE_12"/>
      <sheetName val="BOQ_(2)2"/>
      <sheetName val="BOQ_Direct_selling_cost2"/>
      <sheetName val="CABLE_DATA2"/>
      <sheetName val="Staff_Acco_2"/>
      <sheetName val="Pipe_Supports2"/>
      <sheetName val="Names&amp;Cases"/>
      <sheetName val="Control"/>
      <sheetName val="Assumptions"/>
      <sheetName val="ASS"/>
      <sheetName val="Summary_output"/>
      <sheetName val="Fin__Assumpt__-_Sensitivities"/>
      <sheetName val="GUT_(2)"/>
      <sheetName val="Data_Input"/>
      <sheetName val="Cases"/>
      <sheetName val="ACE-OUT"/>
      <sheetName val="WORK_TABLE"/>
      <sheetName val="PCC"/>
      <sheetName val="RA RCC F"/>
      <sheetName val="B@_@__$"/>
      <sheetName val="Qty-Opt1"/>
      <sheetName val="Assmpns"/>
      <sheetName val="Detail"/>
      <sheetName val="MGS"/>
      <sheetName val="attach(2)"/>
      <sheetName val="Abstract for Variation"/>
      <sheetName val="LBD VARIATION"/>
      <sheetName val="Debits as on 12.04.08"/>
      <sheetName val="合成単価作成表-BLDG"/>
      <sheetName val="PRRM Dashboard"/>
      <sheetName val="Mappings"/>
      <sheetName val="Fin Sum"/>
      <sheetName val="Staff Forecast spread"/>
      <sheetName val="B@__x005f_x0000__x005f_x0004_@_x005f_x0000___$_x0"/>
      <sheetName val="B@___x005f_x005f_x005f_x0004_@_____$__"/>
      <sheetName val="B@__x005f_x005f_x005f_x005f_x005f_x005f_x005f_x0000__x0"/>
      <sheetName val="IDCCALHYD-GOO"/>
      <sheetName val="Inputs &amp; Summary Output"/>
      <sheetName val="Broad Refresher Model"/>
      <sheetName val="BHANDUP"/>
      <sheetName val="Report"/>
      <sheetName val="Cost of O &amp; O"/>
      <sheetName val="Back"/>
      <sheetName val="FOOTING"/>
      <sheetName val="COLUMNS"/>
      <sheetName val="plinth Beam + Stirrups "/>
      <sheetName val="GF COLUMNS"/>
      <sheetName val="G.F ROOF BEAM "/>
      <sheetName val="GF SLAB STEEL"/>
      <sheetName val="GF Lintel"/>
      <sheetName val="GF Stair"/>
      <sheetName val="FF COLUMNS"/>
      <sheetName val="F.F. Steel FINAL (2)"/>
      <sheetName val="FF Lintel"/>
      <sheetName val="FF Stair"/>
      <sheetName val="S.F. Steel FINAL "/>
      <sheetName val="SF Lintel"/>
      <sheetName val="Material List "/>
      <sheetName val="LT Motor catalog"/>
      <sheetName val="Cable cat"/>
      <sheetName val="3"/>
      <sheetName val="B@["/>
      <sheetName val="inWords"/>
      <sheetName val="B@__x0000__x0004_@_x0000__x0000"/>
      <sheetName val="B@__x005f_x0000__x005f_x0004_@_"/>
      <sheetName val="B@[_x005f_x005f_x005f_x0000__x005f_x005f_x005f_x0004_@_"/>
      <sheetName val="재1"/>
      <sheetName val="SubmitCal"/>
      <sheetName val="EDWise"/>
      <sheetName val="ComboSheet"/>
      <sheetName val="Index "/>
      <sheetName val="Instructions"/>
      <sheetName val="Email Approval Template"/>
      <sheetName val="1 Executive Summary"/>
      <sheetName val="2 Risk Assessment Analysis"/>
      <sheetName val="3 Pre-Approval"/>
      <sheetName val="Map"/>
      <sheetName val="4 CIS"/>
      <sheetName val="5 Change Order"/>
      <sheetName val="5.1  Re-book De-book order"/>
      <sheetName val="6 Contract Re-estimates"/>
      <sheetName val="7a BG Approval Form"/>
      <sheetName val="7b BG Email Approval Template"/>
      <sheetName val="8 LAD Approval Form"/>
      <sheetName val="9 LOI Checklist"/>
      <sheetName val="10 RPS Information Form"/>
      <sheetName val="11 Proj Cashflow "/>
      <sheetName val="11.1 Cash-flow Chart"/>
      <sheetName val="Threshold Calculator"/>
      <sheetName val="Version Control"/>
      <sheetName val="Prebid Review"/>
      <sheetName val="DJC Parameters"/>
      <sheetName val="Offer"/>
      <sheetName val="Selling Summary"/>
      <sheetName val="1-BAS (cost)"/>
      <sheetName val="Controller Configuration"/>
      <sheetName val="IO Summary"/>
      <sheetName val="2-FAS (cost)"/>
      <sheetName val="Cost Summary"/>
      <sheetName val="3-PA (cost)"/>
      <sheetName val="Approved Make"/>
      <sheetName val="Basis of offer"/>
      <sheetName val="High Level Summary"/>
      <sheetName val="4-ACS  (cost)"/>
      <sheetName val="5-CCTV  (cost)"/>
      <sheetName val="6-FFT  (cost)"/>
      <sheetName val="7- Service Retrofit  (cost)"/>
      <sheetName val="8-Service PSA,O&amp;M  (cost)"/>
      <sheetName val="9- Service L&amp;M  (cost)"/>
      <sheetName val="non fixed DJC "/>
      <sheetName val="10-UPG (cost)"/>
      <sheetName val="11-ESG  (cost)"/>
      <sheetName val="12-Products (cost)"/>
      <sheetName val="13-VAV  (cost)"/>
      <sheetName val="14-REF (cost)"/>
      <sheetName val="15 - Local Chiller (cost)"/>
      <sheetName val="Selling-Local Chiller"/>
      <sheetName val="Material Cost JCS"/>
      <sheetName val="Costing USD Chiller"/>
      <sheetName val="Selling-USD Chiller"/>
      <sheetName val="PRICE MATRIX -JCIPL"/>
      <sheetName val="COST SUMMARY- JCIPL"/>
      <sheetName val="1-BAS-JCIPL"/>
      <sheetName val="2-FAS-JCIPL"/>
      <sheetName val="3-PA-JCIPL"/>
      <sheetName val="4-ACS-JCIPL"/>
      <sheetName val="5-CCTV-JCIPL"/>
      <sheetName val="6 -FFT-JCIPL"/>
      <sheetName val="7-Ser Retro -JCIPL"/>
      <sheetName val="8-Ser PSA, O&amp;M -JCIPL"/>
      <sheetName val="9-Ser L&amp;M -JCIPL"/>
      <sheetName val="10-UPG JCIPL"/>
      <sheetName val="11-ESG JCIPL"/>
      <sheetName val="12-Products JCIPL"/>
      <sheetName val="13-VAV JCIPL"/>
      <sheetName val="14-REF JCMRL "/>
      <sheetName val="Proj. DJC-JCIPL"/>
      <sheetName val=" L0 DDC 1"/>
      <sheetName val="L0 DDC-2"/>
      <sheetName val="L16 DDC-3"/>
      <sheetName val="L16-DDC-4"/>
      <sheetName val="L16 DDC-5"/>
      <sheetName val="L17 DDC-6"/>
      <sheetName val="L17 DDC-7 "/>
      <sheetName val="L18 DDC-8"/>
      <sheetName val="L18-DDC-9"/>
      <sheetName val="2-AutoDialer Sys"/>
      <sheetName val="1-BAS1 (cost)"/>
      <sheetName val="2-BAS2 (cost)"/>
      <sheetName val="Deviations-Project Risks"/>
      <sheetName val="IO Schedule"/>
      <sheetName val="Direct cost shed A-2 "/>
      <sheetName val="ELECT"/>
      <sheetName val="pr.cal"/>
      <sheetName val="SàQa_x0005_@_x0000__x0000__x0000_²"/>
      <sheetName val="upa"/>
      <sheetName val="syndicate codes"/>
      <sheetName val="[Spt-BH.xls][Spt-BH.xls]B_____8"/>
      <sheetName val="[Spt-BH.xls][Spt-BH.xls]B_____9"/>
      <sheetName val="[Spt-BH.xls][Spt-BH.xls]B_____6"/>
      <sheetName val="[Spt-BH.xls][Spt-BH.xls]B_____7"/>
      <sheetName val="SàQa_x0005_@"/>
    </sheetNames>
    <sheetDataSet>
      <sheetData sheetId="0">
        <row r="1">
          <cell r="J1">
            <v>1.7453292519943295E-2</v>
          </cell>
        </row>
      </sheetData>
      <sheetData sheetId="1">
        <row r="1">
          <cell r="J1">
            <v>1.7453292519943295E-2</v>
          </cell>
        </row>
      </sheetData>
      <sheetData sheetId="2">
        <row r="1">
          <cell r="J1">
            <v>1.7453292519943295E-2</v>
          </cell>
        </row>
      </sheetData>
      <sheetData sheetId="3" refreshError="1">
        <row r="1">
          <cell r="J1">
            <v>1.7453292519943295E-2</v>
          </cell>
        </row>
        <row r="2">
          <cell r="B2">
            <v>1</v>
          </cell>
          <cell r="C2">
            <v>25</v>
          </cell>
        </row>
        <row r="3">
          <cell r="B3">
            <v>2</v>
          </cell>
          <cell r="C3">
            <v>25</v>
          </cell>
        </row>
        <row r="4">
          <cell r="B4">
            <v>3</v>
          </cell>
          <cell r="C4">
            <v>25</v>
          </cell>
        </row>
        <row r="5">
          <cell r="B5">
            <v>4</v>
          </cell>
          <cell r="C5">
            <v>25</v>
          </cell>
        </row>
        <row r="6">
          <cell r="B6">
            <v>5</v>
          </cell>
          <cell r="C6">
            <v>28</v>
          </cell>
        </row>
        <row r="7">
          <cell r="B7">
            <v>6</v>
          </cell>
          <cell r="C7">
            <v>28.5</v>
          </cell>
        </row>
        <row r="8">
          <cell r="B8">
            <v>7</v>
          </cell>
          <cell r="C8">
            <v>29</v>
          </cell>
        </row>
        <row r="9">
          <cell r="B9">
            <v>8</v>
          </cell>
          <cell r="C9">
            <v>29</v>
          </cell>
        </row>
        <row r="10">
          <cell r="B10">
            <v>9</v>
          </cell>
          <cell r="C10">
            <v>30</v>
          </cell>
        </row>
        <row r="11">
          <cell r="B11">
            <v>10</v>
          </cell>
          <cell r="C11">
            <v>30</v>
          </cell>
        </row>
        <row r="12">
          <cell r="B12">
            <v>11</v>
          </cell>
          <cell r="C12">
            <v>30</v>
          </cell>
        </row>
        <row r="13">
          <cell r="B13">
            <v>12</v>
          </cell>
          <cell r="C13">
            <v>31</v>
          </cell>
        </row>
        <row r="14">
          <cell r="B14">
            <v>13</v>
          </cell>
          <cell r="C14">
            <v>31</v>
          </cell>
        </row>
        <row r="15">
          <cell r="B15">
            <v>14</v>
          </cell>
          <cell r="C15">
            <v>31</v>
          </cell>
        </row>
        <row r="16">
          <cell r="B16">
            <v>15</v>
          </cell>
          <cell r="C16">
            <v>32</v>
          </cell>
        </row>
        <row r="17">
          <cell r="B17">
            <v>16</v>
          </cell>
          <cell r="C17">
            <v>32</v>
          </cell>
        </row>
        <row r="18">
          <cell r="B18">
            <v>17</v>
          </cell>
          <cell r="C18">
            <v>32</v>
          </cell>
        </row>
        <row r="19">
          <cell r="B19">
            <v>18</v>
          </cell>
          <cell r="C19">
            <v>33</v>
          </cell>
        </row>
        <row r="20">
          <cell r="B20">
            <v>19</v>
          </cell>
          <cell r="C20">
            <v>33</v>
          </cell>
        </row>
        <row r="21">
          <cell r="B21">
            <v>20</v>
          </cell>
          <cell r="C21">
            <v>33</v>
          </cell>
        </row>
        <row r="22">
          <cell r="B22">
            <v>21</v>
          </cell>
          <cell r="C22">
            <v>33</v>
          </cell>
        </row>
        <row r="23">
          <cell r="B23">
            <v>22</v>
          </cell>
          <cell r="C23">
            <v>34</v>
          </cell>
        </row>
        <row r="24">
          <cell r="B24">
            <v>23</v>
          </cell>
          <cell r="C24">
            <v>34</v>
          </cell>
        </row>
        <row r="25">
          <cell r="B25">
            <v>24</v>
          </cell>
          <cell r="C25">
            <v>35</v>
          </cell>
        </row>
        <row r="26">
          <cell r="B26">
            <v>25</v>
          </cell>
          <cell r="C26">
            <v>35</v>
          </cell>
        </row>
        <row r="27">
          <cell r="B27">
            <v>26</v>
          </cell>
          <cell r="C27">
            <v>35</v>
          </cell>
        </row>
        <row r="28">
          <cell r="B28">
            <v>27</v>
          </cell>
          <cell r="C28">
            <v>35</v>
          </cell>
        </row>
        <row r="29">
          <cell r="B29">
            <v>28</v>
          </cell>
          <cell r="C29">
            <v>36</v>
          </cell>
        </row>
        <row r="30">
          <cell r="B30">
            <v>29</v>
          </cell>
          <cell r="C30">
            <v>36</v>
          </cell>
        </row>
        <row r="31">
          <cell r="B31">
            <v>30</v>
          </cell>
          <cell r="C31">
            <v>36</v>
          </cell>
        </row>
        <row r="32">
          <cell r="B32">
            <v>31</v>
          </cell>
          <cell r="C32">
            <v>36</v>
          </cell>
        </row>
        <row r="33">
          <cell r="B33">
            <v>32</v>
          </cell>
          <cell r="C33">
            <v>37</v>
          </cell>
        </row>
        <row r="34">
          <cell r="B34">
            <v>33</v>
          </cell>
          <cell r="C34">
            <v>36</v>
          </cell>
        </row>
        <row r="35">
          <cell r="B35">
            <v>34</v>
          </cell>
          <cell r="C35">
            <v>37</v>
          </cell>
        </row>
        <row r="36">
          <cell r="B36">
            <v>35</v>
          </cell>
          <cell r="C36">
            <v>37</v>
          </cell>
        </row>
        <row r="37">
          <cell r="B37">
            <v>36</v>
          </cell>
          <cell r="C37">
            <v>38</v>
          </cell>
        </row>
        <row r="38">
          <cell r="B38">
            <v>37</v>
          </cell>
          <cell r="C38">
            <v>38</v>
          </cell>
        </row>
        <row r="39">
          <cell r="B39">
            <v>38</v>
          </cell>
          <cell r="C39">
            <v>38</v>
          </cell>
        </row>
        <row r="40">
          <cell r="B40">
            <v>39</v>
          </cell>
          <cell r="C40">
            <v>38</v>
          </cell>
        </row>
        <row r="41">
          <cell r="B41">
            <v>40</v>
          </cell>
          <cell r="C41">
            <v>39</v>
          </cell>
        </row>
        <row r="42">
          <cell r="B42">
            <v>41</v>
          </cell>
          <cell r="C42">
            <v>39</v>
          </cell>
        </row>
        <row r="43">
          <cell r="B43">
            <v>42</v>
          </cell>
          <cell r="C43">
            <v>39</v>
          </cell>
        </row>
        <row r="44">
          <cell r="B44">
            <v>43</v>
          </cell>
          <cell r="C44">
            <v>39</v>
          </cell>
        </row>
        <row r="45">
          <cell r="B45">
            <v>44</v>
          </cell>
          <cell r="C45">
            <v>39</v>
          </cell>
        </row>
        <row r="46">
          <cell r="B46">
            <v>45</v>
          </cell>
          <cell r="C46">
            <v>39</v>
          </cell>
        </row>
        <row r="47">
          <cell r="B47">
            <v>46</v>
          </cell>
          <cell r="C47">
            <v>39</v>
          </cell>
        </row>
        <row r="48">
          <cell r="B48">
            <v>47</v>
          </cell>
          <cell r="C48">
            <v>40</v>
          </cell>
        </row>
        <row r="49">
          <cell r="B49">
            <v>48</v>
          </cell>
          <cell r="C49">
            <v>40</v>
          </cell>
        </row>
        <row r="50">
          <cell r="B50">
            <v>49</v>
          </cell>
          <cell r="C50">
            <v>40</v>
          </cell>
        </row>
        <row r="51">
          <cell r="B51">
            <v>50</v>
          </cell>
          <cell r="C51">
            <v>40</v>
          </cell>
        </row>
        <row r="52">
          <cell r="B52">
            <v>51</v>
          </cell>
          <cell r="C52">
            <v>41</v>
          </cell>
        </row>
        <row r="53">
          <cell r="B53">
            <v>52</v>
          </cell>
          <cell r="C53">
            <v>41</v>
          </cell>
        </row>
        <row r="54">
          <cell r="B54">
            <v>53</v>
          </cell>
          <cell r="C54">
            <v>41</v>
          </cell>
        </row>
        <row r="55">
          <cell r="B55">
            <v>54</v>
          </cell>
          <cell r="C55">
            <v>41</v>
          </cell>
        </row>
        <row r="56">
          <cell r="B56">
            <v>55</v>
          </cell>
          <cell r="C56">
            <v>42</v>
          </cell>
        </row>
        <row r="57">
          <cell r="B57">
            <v>56</v>
          </cell>
          <cell r="C57">
            <v>42</v>
          </cell>
        </row>
        <row r="58">
          <cell r="B58">
            <v>57</v>
          </cell>
          <cell r="C58">
            <v>42</v>
          </cell>
        </row>
        <row r="59">
          <cell r="B59">
            <v>58</v>
          </cell>
          <cell r="C59">
            <v>42</v>
          </cell>
        </row>
        <row r="60">
          <cell r="B60">
            <v>59</v>
          </cell>
          <cell r="C60">
            <v>42</v>
          </cell>
        </row>
        <row r="61">
          <cell r="B61">
            <v>60</v>
          </cell>
          <cell r="C61">
            <v>42</v>
          </cell>
        </row>
        <row r="62">
          <cell r="B62">
            <v>61</v>
          </cell>
          <cell r="C62">
            <v>42</v>
          </cell>
        </row>
        <row r="63">
          <cell r="B63">
            <v>62</v>
          </cell>
          <cell r="C63">
            <v>43</v>
          </cell>
        </row>
        <row r="64">
          <cell r="B64">
            <v>63</v>
          </cell>
          <cell r="C64">
            <v>43</v>
          </cell>
        </row>
        <row r="65">
          <cell r="B65">
            <v>64</v>
          </cell>
          <cell r="C65">
            <v>43</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refreshError="1"/>
      <sheetData sheetId="23" refreshError="1"/>
      <sheetData sheetId="24" refreshError="1"/>
      <sheetData sheetId="25" refreshError="1"/>
      <sheetData sheetId="26" refreshError="1"/>
      <sheetData sheetId="27"/>
      <sheetData sheetId="28"/>
      <sheetData sheetId="29"/>
      <sheetData sheetId="30">
        <row r="1">
          <cell r="J1">
            <v>1.7453292519943295E-2</v>
          </cell>
        </row>
      </sheetData>
      <sheetData sheetId="31">
        <row r="1">
          <cell r="J1">
            <v>1.7453292519943295E-2</v>
          </cell>
        </row>
      </sheetData>
      <sheetData sheetId="32">
        <row r="1">
          <cell r="J1">
            <v>1.7453292519943295E-2</v>
          </cell>
        </row>
      </sheetData>
      <sheetData sheetId="33">
        <row r="1">
          <cell r="J1">
            <v>1.7453292519943295E-2</v>
          </cell>
        </row>
      </sheetData>
      <sheetData sheetId="34" refreshError="1"/>
      <sheetData sheetId="35" refreshError="1"/>
      <sheetData sheetId="36" refreshError="1"/>
      <sheetData sheetId="37" refreshError="1"/>
      <sheetData sheetId="38"/>
      <sheetData sheetId="39"/>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ow r="2">
          <cell r="B2">
            <v>1</v>
          </cell>
        </row>
      </sheetData>
      <sheetData sheetId="64" refreshError="1"/>
      <sheetData sheetId="65" refreshError="1"/>
      <sheetData sheetId="66" refreshError="1"/>
      <sheetData sheetId="67" refreshError="1"/>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sheetData sheetId="210"/>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ow r="2">
          <cell r="B2">
            <v>1</v>
          </cell>
        </row>
      </sheetData>
      <sheetData sheetId="266">
        <row r="2">
          <cell r="B2">
            <v>1</v>
          </cell>
        </row>
      </sheetData>
      <sheetData sheetId="267">
        <row r="2">
          <cell r="B2">
            <v>1</v>
          </cell>
        </row>
      </sheetData>
      <sheetData sheetId="268">
        <row r="2">
          <cell r="B2">
            <v>1</v>
          </cell>
        </row>
      </sheetData>
      <sheetData sheetId="269">
        <row r="2">
          <cell r="B2">
            <v>1</v>
          </cell>
        </row>
      </sheetData>
      <sheetData sheetId="270">
        <row r="1">
          <cell r="J1">
            <v>1.7453292519943295E-2</v>
          </cell>
        </row>
      </sheetData>
      <sheetData sheetId="271">
        <row r="2">
          <cell r="B2">
            <v>1</v>
          </cell>
        </row>
      </sheetData>
      <sheetData sheetId="272">
        <row r="2">
          <cell r="B2">
            <v>1</v>
          </cell>
        </row>
      </sheetData>
      <sheetData sheetId="273">
        <row r="2">
          <cell r="B2">
            <v>1</v>
          </cell>
        </row>
      </sheetData>
      <sheetData sheetId="274">
        <row r="2">
          <cell r="B2">
            <v>1</v>
          </cell>
        </row>
      </sheetData>
      <sheetData sheetId="275">
        <row r="2">
          <cell r="B2">
            <v>1</v>
          </cell>
        </row>
      </sheetData>
      <sheetData sheetId="276">
        <row r="2">
          <cell r="B2">
            <v>1</v>
          </cell>
        </row>
      </sheetData>
      <sheetData sheetId="277">
        <row r="1">
          <cell r="J1">
            <v>1.7453292519943295E-2</v>
          </cell>
        </row>
      </sheetData>
      <sheetData sheetId="278">
        <row r="2">
          <cell r="B2">
            <v>1</v>
          </cell>
        </row>
      </sheetData>
      <sheetData sheetId="279">
        <row r="2">
          <cell r="B2">
            <v>1</v>
          </cell>
        </row>
      </sheetData>
      <sheetData sheetId="280">
        <row r="2">
          <cell r="B2">
            <v>1</v>
          </cell>
        </row>
      </sheetData>
      <sheetData sheetId="281">
        <row r="2">
          <cell r="B2">
            <v>1</v>
          </cell>
        </row>
      </sheetData>
      <sheetData sheetId="282">
        <row r="2">
          <cell r="B2">
            <v>1</v>
          </cell>
        </row>
      </sheetData>
      <sheetData sheetId="283">
        <row r="2">
          <cell r="B2">
            <v>1</v>
          </cell>
        </row>
      </sheetData>
      <sheetData sheetId="284">
        <row r="2">
          <cell r="B2">
            <v>1</v>
          </cell>
        </row>
      </sheetData>
      <sheetData sheetId="285">
        <row r="2">
          <cell r="B2">
            <v>1</v>
          </cell>
        </row>
      </sheetData>
      <sheetData sheetId="286">
        <row r="1">
          <cell r="J1">
            <v>1.7453292519943295E-2</v>
          </cell>
        </row>
      </sheetData>
      <sheetData sheetId="287">
        <row r="2">
          <cell r="B2">
            <v>1</v>
          </cell>
        </row>
      </sheetData>
      <sheetData sheetId="288">
        <row r="2">
          <cell r="B2">
            <v>1</v>
          </cell>
        </row>
      </sheetData>
      <sheetData sheetId="289">
        <row r="2">
          <cell r="B2">
            <v>1</v>
          </cell>
        </row>
      </sheetData>
      <sheetData sheetId="290">
        <row r="2">
          <cell r="B2">
            <v>1</v>
          </cell>
        </row>
      </sheetData>
      <sheetData sheetId="291">
        <row r="2">
          <cell r="B2">
            <v>1</v>
          </cell>
        </row>
      </sheetData>
      <sheetData sheetId="292">
        <row r="2">
          <cell r="B2">
            <v>1</v>
          </cell>
        </row>
      </sheetData>
      <sheetData sheetId="293">
        <row r="2">
          <cell r="B2">
            <v>1</v>
          </cell>
        </row>
      </sheetData>
      <sheetData sheetId="294">
        <row r="2">
          <cell r="B2">
            <v>1</v>
          </cell>
        </row>
      </sheetData>
      <sheetData sheetId="295">
        <row r="2">
          <cell r="B2">
            <v>1</v>
          </cell>
        </row>
      </sheetData>
      <sheetData sheetId="296">
        <row r="2">
          <cell r="B2">
            <v>1</v>
          </cell>
        </row>
      </sheetData>
      <sheetData sheetId="297">
        <row r="2">
          <cell r="B2">
            <v>1</v>
          </cell>
        </row>
      </sheetData>
      <sheetData sheetId="298">
        <row r="2">
          <cell r="B2">
            <v>1</v>
          </cell>
        </row>
      </sheetData>
      <sheetData sheetId="299">
        <row r="2">
          <cell r="B2">
            <v>1</v>
          </cell>
        </row>
      </sheetData>
      <sheetData sheetId="300">
        <row r="2">
          <cell r="B2">
            <v>1</v>
          </cell>
        </row>
      </sheetData>
      <sheetData sheetId="301">
        <row r="2">
          <cell r="B2">
            <v>1</v>
          </cell>
        </row>
      </sheetData>
      <sheetData sheetId="302"/>
      <sheetData sheetId="303"/>
      <sheetData sheetId="304"/>
      <sheetData sheetId="305"/>
      <sheetData sheetId="306"/>
      <sheetData sheetId="307"/>
      <sheetData sheetId="308"/>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ow r="2">
          <cell r="B2">
            <v>1</v>
          </cell>
        </row>
      </sheetData>
      <sheetData sheetId="327">
        <row r="2">
          <cell r="B2">
            <v>1</v>
          </cell>
        </row>
      </sheetData>
      <sheetData sheetId="328">
        <row r="2">
          <cell r="B2">
            <v>1</v>
          </cell>
        </row>
      </sheetData>
      <sheetData sheetId="329">
        <row r="2">
          <cell r="B2">
            <v>1</v>
          </cell>
        </row>
      </sheetData>
      <sheetData sheetId="330">
        <row r="2">
          <cell r="B2">
            <v>1</v>
          </cell>
        </row>
      </sheetData>
      <sheetData sheetId="331">
        <row r="2">
          <cell r="B2">
            <v>1</v>
          </cell>
        </row>
      </sheetData>
      <sheetData sheetId="332">
        <row r="2">
          <cell r="B2">
            <v>1</v>
          </cell>
        </row>
      </sheetData>
      <sheetData sheetId="333">
        <row r="2">
          <cell r="B2">
            <v>1</v>
          </cell>
        </row>
      </sheetData>
      <sheetData sheetId="334">
        <row r="2">
          <cell r="B2">
            <v>1</v>
          </cell>
        </row>
      </sheetData>
      <sheetData sheetId="335">
        <row r="2">
          <cell r="B2">
            <v>1</v>
          </cell>
        </row>
      </sheetData>
      <sheetData sheetId="336">
        <row r="2">
          <cell r="B2">
            <v>1</v>
          </cell>
        </row>
      </sheetData>
      <sheetData sheetId="337">
        <row r="2">
          <cell r="B2">
            <v>1</v>
          </cell>
        </row>
      </sheetData>
      <sheetData sheetId="338">
        <row r="2">
          <cell r="B2">
            <v>1</v>
          </cell>
        </row>
      </sheetData>
      <sheetData sheetId="339">
        <row r="2">
          <cell r="B2">
            <v>1</v>
          </cell>
        </row>
      </sheetData>
      <sheetData sheetId="340">
        <row r="2">
          <cell r="B2">
            <v>1</v>
          </cell>
        </row>
      </sheetData>
      <sheetData sheetId="341">
        <row r="2">
          <cell r="B2">
            <v>1</v>
          </cell>
        </row>
      </sheetData>
      <sheetData sheetId="342">
        <row r="2">
          <cell r="B2">
            <v>1</v>
          </cell>
        </row>
      </sheetData>
      <sheetData sheetId="343">
        <row r="2">
          <cell r="C2" t="str">
            <v>LARSEN &amp; TOUBRO LIMITED</v>
          </cell>
        </row>
      </sheetData>
      <sheetData sheetId="344">
        <row r="2">
          <cell r="B2">
            <v>1</v>
          </cell>
        </row>
      </sheetData>
      <sheetData sheetId="345">
        <row r="2">
          <cell r="B2">
            <v>1</v>
          </cell>
        </row>
      </sheetData>
      <sheetData sheetId="346">
        <row r="2">
          <cell r="B2">
            <v>1</v>
          </cell>
        </row>
      </sheetData>
      <sheetData sheetId="347">
        <row r="2">
          <cell r="B2">
            <v>1</v>
          </cell>
        </row>
      </sheetData>
      <sheetData sheetId="348">
        <row r="2">
          <cell r="C2" t="str">
            <v>LARSEN &amp; TOUBRO LIMITED</v>
          </cell>
        </row>
      </sheetData>
      <sheetData sheetId="349">
        <row r="2">
          <cell r="B2">
            <v>1</v>
          </cell>
        </row>
      </sheetData>
      <sheetData sheetId="350">
        <row r="2">
          <cell r="B2">
            <v>1</v>
          </cell>
        </row>
      </sheetData>
      <sheetData sheetId="351">
        <row r="2">
          <cell r="B2">
            <v>1</v>
          </cell>
        </row>
      </sheetData>
      <sheetData sheetId="352">
        <row r="2">
          <cell r="C2" t="str">
            <v>LARSEN &amp; TOUBRO LIMITED</v>
          </cell>
        </row>
      </sheetData>
      <sheetData sheetId="353"/>
      <sheetData sheetId="354">
        <row r="2">
          <cell r="B2">
            <v>1</v>
          </cell>
        </row>
      </sheetData>
      <sheetData sheetId="355"/>
      <sheetData sheetId="356">
        <row r="2">
          <cell r="B2">
            <v>1</v>
          </cell>
        </row>
      </sheetData>
      <sheetData sheetId="357">
        <row r="2">
          <cell r="C2" t="str">
            <v>LARSEN &amp; TOUBRO LIMITED</v>
          </cell>
        </row>
      </sheetData>
      <sheetData sheetId="358">
        <row r="2">
          <cell r="C2" t="str">
            <v>LARSEN &amp; TOUBRO LIMITED</v>
          </cell>
        </row>
      </sheetData>
      <sheetData sheetId="359">
        <row r="2">
          <cell r="B2">
            <v>1</v>
          </cell>
        </row>
      </sheetData>
      <sheetData sheetId="360">
        <row r="2">
          <cell r="B2">
            <v>1</v>
          </cell>
        </row>
      </sheetData>
      <sheetData sheetId="361"/>
      <sheetData sheetId="362"/>
      <sheetData sheetId="363"/>
      <sheetData sheetId="364"/>
      <sheetData sheetId="365"/>
      <sheetData sheetId="366">
        <row r="2">
          <cell r="C2" t="str">
            <v>LARSEN &amp; TOUBRO LIMITED</v>
          </cell>
        </row>
      </sheetData>
      <sheetData sheetId="367"/>
      <sheetData sheetId="368">
        <row r="2">
          <cell r="B2">
            <v>1</v>
          </cell>
        </row>
      </sheetData>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TL"/>
      <sheetName val="기능공"/>
      <sheetName val="기능공 (3)"/>
      <sheetName val="연도별 자금"/>
      <sheetName val="월별자금"/>
      <sheetName val="기능공 (2)"/>
      <sheetName val="LOAD"/>
      <sheetName val="MOBIL"/>
      <sheetName val="SPT vs PHI"/>
      <sheetName val="Joints"/>
      <sheetName val="Attachment 1"/>
      <sheetName val="목표세부명세"/>
      <sheetName val="DB_ET200(R. A)"/>
      <sheetName val="Cash2"/>
      <sheetName val="Z"/>
      <sheetName val="공문"/>
      <sheetName val="1A-1 BLR_Material Cost"/>
      <sheetName val="Direct Labor cost"/>
      <sheetName val="BM"/>
      <sheetName val="Rate Analysis"/>
      <sheetName val="C3"/>
      <sheetName val="BQMPALOC"/>
      <sheetName val="breakdown"/>
      <sheetName val="예가표"/>
      <sheetName val="ERECTION DAHEJ"/>
      <sheetName val="MTP"/>
      <sheetName val="공사내역"/>
      <sheetName val="BAG-2"/>
      <sheetName val="4.1 dismantle"/>
      <sheetName val="Material"/>
      <sheetName val="mech"/>
      <sheetName val="PIPE"/>
      <sheetName val="VALVE"/>
      <sheetName val="FLANGE"/>
      <sheetName val="97 사업추정(WEKI)"/>
      <sheetName val="기능공_(3)"/>
      <sheetName val="연도별_자금"/>
      <sheetName val="기능공_(2)"/>
      <sheetName val="Attachment_1"/>
      <sheetName val="DB_ET200(R__A)"/>
      <sheetName val="SPT_vs_PHI"/>
      <sheetName val="1A-1_BLR_Material_Cost"/>
      <sheetName val="Direct_Labor_cost"/>
      <sheetName val="Rate_Analysis"/>
      <sheetName val="ERECTION_DAHEJ"/>
      <sheetName val="4_1_dismantle"/>
      <sheetName val="기능공_(3)1"/>
      <sheetName val="연도별_자금1"/>
      <sheetName val="기능공_(2)1"/>
      <sheetName val="Attachment_11"/>
      <sheetName val="DB_ET200(R__A)1"/>
      <sheetName val="SPT_vs_PHI1"/>
      <sheetName val="1A-1_BLR_Material_Cost1"/>
      <sheetName val="Direct_Labor_cost1"/>
      <sheetName val="Rate_Analysis1"/>
      <sheetName val="ERECTION_DAHEJ1"/>
      <sheetName val="4_1_dismantle1"/>
      <sheetName val="Setting"/>
      <sheetName val="D-623D"/>
      <sheetName val="산근"/>
      <sheetName val="DRUM"/>
      <sheetName val="costing_CV"/>
      <sheetName val="2.2 띠장의 설계"/>
      <sheetName val="MTO REV.2(ARMOR)"/>
      <sheetName val="WIP"/>
      <sheetName val="Noname 1"/>
      <sheetName val="Noname 2"/>
      <sheetName val="Noname 3"/>
      <sheetName val="Noname 4"/>
      <sheetName val="Noname 5"/>
      <sheetName val="Noname 6"/>
      <sheetName val="Noname 7"/>
      <sheetName val="Noname 8"/>
      <sheetName val="Noname 9"/>
      <sheetName val="Noname 10"/>
      <sheetName val="Noname 11"/>
      <sheetName val="Noname 12"/>
      <sheetName val="Noname 13"/>
      <sheetName val="Noname 14"/>
      <sheetName val="Noname 15"/>
      <sheetName val="Noname 16"/>
      <sheetName val="Noname 17"/>
      <sheetName val="Noname 18"/>
      <sheetName val="Noname 19"/>
      <sheetName val="Noname 20"/>
      <sheetName val="A7"/>
      <sheetName val="Unit-1"/>
      <sheetName val="감가상각비"/>
      <sheetName val="기능공_(3)2"/>
      <sheetName val="연도별_자금2"/>
      <sheetName val="기능공_(2)2"/>
      <sheetName val="SPT_vs_PHI2"/>
      <sheetName val="Attachment_12"/>
      <sheetName val="DB_ET200(R__A)2"/>
      <sheetName val="1A-1_BLR_Material_Cost2"/>
      <sheetName val="Direct_Labor_cost2"/>
      <sheetName val="Rate_Analysis2"/>
      <sheetName val="ERECTION_DAHEJ2"/>
      <sheetName val="4_1_dismantle2"/>
      <sheetName val="97_사업추정(WEKI)"/>
      <sheetName val="2_2_띠장의_설계"/>
      <sheetName val="MTO_REV_2(ARMOR)"/>
      <sheetName val="Noname_1"/>
      <sheetName val="Noname_2"/>
      <sheetName val="Noname_3"/>
      <sheetName val="Noname_4"/>
      <sheetName val="Noname_5"/>
      <sheetName val="Noname_6"/>
      <sheetName val="Noname_7"/>
      <sheetName val="Noname_8"/>
      <sheetName val="Noname_9"/>
      <sheetName val="Noname_10"/>
      <sheetName val="Noname_11"/>
      <sheetName val="Noname_12"/>
      <sheetName val="Noname_13"/>
      <sheetName val="Noname_14"/>
      <sheetName val="Noname_15"/>
      <sheetName val="Noname_16"/>
      <sheetName val="Noname_17"/>
      <sheetName val="Noname_18"/>
      <sheetName val="Noname_19"/>
      <sheetName val="Noname_20"/>
      <sheetName val="Sheet3"/>
      <sheetName val="토공"/>
      <sheetName val="제출계산서"/>
      <sheetName val="paking list 16.08"/>
    </sheetNames>
    <sheetDataSet>
      <sheetData sheetId="0" refreshError="1">
        <row r="6">
          <cell r="G6">
            <v>1</v>
          </cell>
          <cell r="H6">
            <v>2</v>
          </cell>
          <cell r="I6">
            <v>3</v>
          </cell>
          <cell r="J6">
            <v>4</v>
          </cell>
          <cell r="K6">
            <v>5</v>
          </cell>
          <cell r="L6">
            <v>6</v>
          </cell>
          <cell r="M6">
            <v>7</v>
          </cell>
          <cell r="N6">
            <v>8</v>
          </cell>
          <cell r="O6">
            <v>9</v>
          </cell>
          <cell r="P6">
            <v>10</v>
          </cell>
          <cell r="Q6">
            <v>11</v>
          </cell>
          <cell r="R6">
            <v>12</v>
          </cell>
          <cell r="S6">
            <v>13</v>
          </cell>
          <cell r="T6">
            <v>14</v>
          </cell>
          <cell r="U6">
            <v>15</v>
          </cell>
          <cell r="V6">
            <v>16</v>
          </cell>
          <cell r="W6">
            <v>17</v>
          </cell>
          <cell r="X6">
            <v>18</v>
          </cell>
          <cell r="Y6">
            <v>19</v>
          </cell>
          <cell r="Z6">
            <v>20</v>
          </cell>
          <cell r="AA6">
            <v>21</v>
          </cell>
          <cell r="AB6">
            <v>22</v>
          </cell>
          <cell r="AC6">
            <v>23</v>
          </cell>
          <cell r="AD6">
            <v>24</v>
          </cell>
          <cell r="AE6">
            <v>25</v>
          </cell>
          <cell r="AF6">
            <v>26</v>
          </cell>
          <cell r="AG6">
            <v>27</v>
          </cell>
          <cell r="AH6">
            <v>28</v>
          </cell>
          <cell r="AI6">
            <v>29</v>
          </cell>
          <cell r="AJ6">
            <v>30</v>
          </cell>
          <cell r="AK6">
            <v>31</v>
          </cell>
          <cell r="AL6">
            <v>32</v>
          </cell>
          <cell r="AM6">
            <v>33</v>
          </cell>
          <cell r="AN6">
            <v>34</v>
          </cell>
          <cell r="AO6">
            <v>35</v>
          </cell>
          <cell r="AP6">
            <v>36</v>
          </cell>
          <cell r="AQ6">
            <v>37</v>
          </cell>
          <cell r="AR6">
            <v>38</v>
          </cell>
          <cell r="AS6">
            <v>39</v>
          </cell>
          <cell r="AT6">
            <v>40</v>
          </cell>
          <cell r="AU6">
            <v>41</v>
          </cell>
        </row>
      </sheetData>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refreshError="1"/>
      <sheetData sheetId="87" refreshError="1"/>
      <sheetData sheetId="88" refreshError="1"/>
      <sheetData sheetId="89" refreshError="1"/>
      <sheetData sheetId="90" refreshError="1"/>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PO 1"/>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flow Analysi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운반"/>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flow Analysis"/>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pread"/>
      <sheetName val="Asmbly Disc Progress"/>
      <sheetName val="Analysis"/>
      <sheetName val="page 6"/>
      <sheetName val="M 11"/>
      <sheetName val="물량집계(전기)"/>
      <sheetName val="물량집계(계장)"/>
      <sheetName val="Assumptions"/>
      <sheetName val="PIPING"/>
      <sheetName val="Sheet2"/>
      <sheetName val="Lookup Values"/>
      <sheetName val="Trend"/>
      <sheetName val="C0078"/>
      <sheetName val="eng_wp2"/>
      <sheetName val="DropDown - Formulas"/>
      <sheetName val="Methodology"/>
      <sheetName val="Data List"/>
      <sheetName val="Boiler Curves"/>
      <sheetName val="Index"/>
      <sheetName val="Marine Contribution"/>
      <sheetName val="A"/>
      <sheetName val="TOC"/>
      <sheetName val="MCMD95"/>
      <sheetName val="Activity Codes"/>
      <sheetName val="PMT Rate Bank_With TE"/>
      <sheetName val="Designation List"/>
      <sheetName val="WPA_Mechanical Equipment AMP2"/>
      <sheetName val="page_6"/>
      <sheetName val="Asmbly_Disc_Progress"/>
      <sheetName val="M_11"/>
      <sheetName val="page_61"/>
      <sheetName val="Asmbly_Disc_Progress1"/>
      <sheetName val="M_111"/>
      <sheetName val="Sheet1"/>
      <sheetName val="Inert Bal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UM"/>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근"/>
      <sheetName val="#REF"/>
      <sheetName val="000000"/>
      <sheetName val="XXXXXX"/>
      <sheetName val="KUWATI(Total) "/>
      <sheetName val="GC-01"/>
      <sheetName val="GC-02"/>
      <sheetName val="GC-03"/>
      <sheetName val="GC-04"/>
      <sheetName val="GC-07"/>
      <sheetName val="GC-08"/>
      <sheetName val="GC-09"/>
      <sheetName val="GC-10"/>
      <sheetName val="GC-19"/>
      <sheetName val="GC-21"/>
      <sheetName val="GC-22"/>
      <sheetName val="집계표(OPTION)"/>
      <sheetName val="OPTION 2"/>
      <sheetName val="OPTION 3"/>
      <sheetName val="Sheet2"/>
      <sheetName val="Sheet3"/>
      <sheetName val="견적조건"/>
      <sheetName val="대비표"/>
      <sheetName val="집계표 (TOTAL)"/>
      <sheetName val="집계표 (CIVIL-23)"/>
      <sheetName val="집계표 (FGRU)"/>
      <sheetName val="집계표 (25,26)"/>
      <sheetName val="집계표 (MEROX)"/>
      <sheetName val="집계표 (NITROGEN)"/>
      <sheetName val="집계표 (M4)"/>
      <sheetName val="집계표 (CIVIL4)"/>
      <sheetName val="집계표 (CIVIL6)"/>
      <sheetName val="집계표 (CIVIL7)"/>
      <sheetName val="내역서(DEMO TOTAL)"/>
      <sheetName val="내역서 (CIVIL-23)"/>
      <sheetName val="내역서 (fgru)"/>
      <sheetName val="내역서 (25&amp;26)"/>
      <sheetName val="내역서 (MEROX)"/>
      <sheetName val="내역서 (NITROGEN)"/>
      <sheetName val="내역서 (M4)"/>
      <sheetName val="내역서 (CIVIL-4)"/>
      <sheetName val="내역서 (CIVIL-6)"/>
      <sheetName val="내역서 (CIVIL-7)"/>
      <sheetName val="2002년 현장공사비 국내 실적"/>
      <sheetName val="2003년국내현장공사비 실적"/>
      <sheetName val="_REF"/>
      <sheetName val="집계표_OPTION_"/>
      <sheetName val="당초"/>
      <sheetName val="단가(자재)"/>
      <sheetName val="단가(노임)"/>
      <sheetName val="기초목록"/>
      <sheetName val="노임단가"/>
      <sheetName val="???"/>
      <sheetName val="VC2 10.99"/>
      <sheetName val="예산"/>
      <sheetName val="BQMPALOC"/>
      <sheetName val="금액내역서"/>
      <sheetName val="inter"/>
      <sheetName val="Sheet1"/>
      <sheetName val="KP1590_E"/>
      <sheetName val="영업2"/>
      <sheetName val="1월"/>
      <sheetName val="공문"/>
      <sheetName val="영업3"/>
      <sheetName val="??"/>
      <sheetName val="ERECIN"/>
      <sheetName val="INPUT DATA"/>
      <sheetName val="집계표 (25,26ဩ"/>
      <sheetName val="BQ_Utl_Off"/>
      <sheetName val="수입"/>
      <sheetName val="Form 0"/>
      <sheetName val="COVER"/>
      <sheetName val="12CGOU"/>
      <sheetName val="경영혁신본부"/>
      <sheetName val="»ê±Ù"/>
      <sheetName val="Final(1)summary"/>
      <sheetName val="연돌일위집계"/>
      <sheetName val="___"/>
      <sheetName val="ESCON"/>
      <sheetName val="BD集計用"/>
      <sheetName val="95삼성급(본사)"/>
      <sheetName val="DESCRIPTION"/>
      <sheetName val="Form D-1"/>
      <sheetName val="Form B-1"/>
      <sheetName val="Form F-1"/>
      <sheetName val="Assist(B-1)"/>
      <sheetName val="Form A"/>
      <sheetName val="갑지"/>
      <sheetName val="세금자료"/>
      <sheetName val="KUWATI(Total)_"/>
      <sheetName val="OPTION_2"/>
      <sheetName val="OPTION_3"/>
      <sheetName val="집계표_(TOTAL)"/>
      <sheetName val="집계표_(CIVIL-23)"/>
      <sheetName val="집계표_(FGRU)"/>
      <sheetName val="집계표_(25,26)"/>
      <sheetName val="집계표_(MEROX)"/>
      <sheetName val="집계표_(NITROGEN)"/>
      <sheetName val="집계표_(M4)"/>
      <sheetName val="집계표_(CIVIL4)"/>
      <sheetName val="집계표_(CIVIL6)"/>
      <sheetName val="집계표_(CIVIL7)"/>
      <sheetName val="내역서(DEMO_TOTAL)"/>
      <sheetName val="내역서_(CIVIL-23)"/>
      <sheetName val="내역서_(fgru)"/>
      <sheetName val="내역서_(25&amp;26)"/>
      <sheetName val="내역서_(MEROX)"/>
      <sheetName val="내역서_(NITROGEN)"/>
      <sheetName val="내역서_(M4)"/>
      <sheetName val="내역서_(CIVIL-4)"/>
      <sheetName val="내역서_(CIVIL-6)"/>
      <sheetName val="내역서_(CIVIL-7)"/>
      <sheetName val="2002년_현장공사비_국내_실적"/>
      <sheetName val="2003년국내현장공사비_실적"/>
      <sheetName val="VC2_10_99"/>
      <sheetName val="입출재고현황 (2)"/>
      <sheetName val="SANDAN"/>
      <sheetName val="뜃맟뭁돽띿맟?-BLDG"/>
      <sheetName val="__"/>
      <sheetName val="뜃맟뭁돽띿맟_-BLDG"/>
      <sheetName val="General Data"/>
      <sheetName val="LABOR &amp; 자재"/>
      <sheetName val="제작도"/>
      <sheetName val="CB"/>
      <sheetName val="DRUM"/>
      <sheetName val="eq_data"/>
      <sheetName val="SALA-002"/>
      <sheetName val="DHEQSUPT"/>
      <sheetName val="기성내역"/>
      <sheetName val="당진1,2호기전선관설치및접지4차공사내역서-을지"/>
      <sheetName val="TTL"/>
      <sheetName val="M-EQPT-Z"/>
      <sheetName val="Price Schedule"/>
      <sheetName val="간접비내역-1"/>
      <sheetName val="Lup2"/>
      <sheetName val="간접비 총괄"/>
      <sheetName val="POWER"/>
      <sheetName val="INPUT_DATA"/>
      <sheetName val="General_Data"/>
      <sheetName val="집계표_(25,26ဩ"/>
      <sheetName val="Form_0"/>
      <sheetName val="노임단가표"/>
      <sheetName val="BOROUGE2"/>
      <sheetName val="주간기성"/>
      <sheetName val="3.공통공사대비"/>
      <sheetName val="B"/>
      <sheetName val="PRICES"/>
      <sheetName val="INSTR"/>
      <sheetName val="EQUIP"/>
      <sheetName val="EQUIPMENT -2"/>
      <sheetName val="合成単価作成表-BLDG"/>
      <sheetName val="내역ࠜĀ"/>
      <sheetName val="???(OPTION)"/>
      <sheetName val="Q&amp;pl-V"/>
      <sheetName val="Static Equip"/>
      <sheetName val="CAT_5"/>
      <sheetName val="내역서 耰&quot;"/>
      <sheetName val="_x0008_"/>
      <sheetName val="비교검토"/>
      <sheetName val="h-013211-2"/>
      <sheetName val="CAL."/>
      <sheetName val="EQT-ESTN"/>
      <sheetName val="???¡§????"/>
      <sheetName val="????¢ç¢®¡¿????"/>
      <sheetName val="??????????¢ç??????"/>
      <sheetName val="???????¢ç¢®¢¯????"/>
      <sheetName val="???????®¡¿????"/>
      <sheetName val="??????????????????"/>
      <sheetName val="Rate Analysis"/>
      <sheetName val="F4-F7"/>
      <sheetName val="IN"/>
      <sheetName val="표지"/>
      <sheetName val="WE'T"/>
      <sheetName val="찍기"/>
      <sheetName val="실행"/>
      <sheetName val="Cash2"/>
      <sheetName val="Z"/>
      <sheetName val="물량"/>
      <sheetName val="WEIGHT LIST"/>
      <sheetName val="산#2-1 (2)"/>
      <sheetName val="POL6차-PIPING"/>
      <sheetName val="산#3-1"/>
      <sheetName val="BEND LOSS"/>
      <sheetName val="공사비 내역 (가)"/>
      <sheetName val="CTEMCOST"/>
      <sheetName val="3.Breakdown Direct Paint"/>
      <sheetName val="내역"/>
      <sheetName val="단면 (2)"/>
      <sheetName val="Spl"/>
      <sheetName val="내역서 耰&quot;??"/>
      <sheetName val="24V"/>
      <sheetName val="LEGEND"/>
      <sheetName val="내역ࠜĀ_x005f_x0000_M4)"/>
      <sheetName val="PROCURE"/>
      <sheetName val="내역서 耰&quot;_x005f_x0000__x005f_x0000_"/>
      <sheetName val="_x005f_x0008_"/>
      <sheetName val="BID"/>
      <sheetName val="6PILE  (돌출)"/>
      <sheetName val="A"/>
      <sheetName val="Form A "/>
      <sheetName val="jobhist"/>
      <sheetName val="국내"/>
      <sheetName val="Quantity"/>
      <sheetName val="___(OPTION)"/>
      <sheetName val="____¢ç¢®¡¿____"/>
      <sheetName val="__________¢ç______"/>
      <sheetName val="___¡§____"/>
      <sheetName val="_______¢ç¢®¢¯____"/>
      <sheetName val="_______®¡¿____"/>
      <sheetName val="__________________"/>
      <sheetName val="내역서 耰&quot;__"/>
      <sheetName val="Summary Sheets"/>
      <sheetName val="Z- GENERAL PRICE SUMMARY"/>
      <sheetName val=" Estimate  "/>
      <sheetName val="갑지1"/>
      <sheetName val="내역ࠜĀ?M4)"/>
      <sheetName val="PBS"/>
      <sheetName val="경영혁신본뷀"/>
      <sheetName val="electrical"/>
      <sheetName val="Compare"/>
      <sheetName val="고압수량(철거)"/>
      <sheetName val="°ßÀûÁ¶°Ç"/>
      <sheetName val="´ëºñÇ¥"/>
      <sheetName val="Áý°èÇ¥ (TOTAL)"/>
      <sheetName val="Áý°èÇ¥ (CIVIL-23)"/>
      <sheetName val="Áý°èÇ¥ (FGRU)"/>
      <sheetName val="Áý°èÇ¥ (25,26)"/>
      <sheetName val="Áý°èÇ¥ (MEROX)"/>
      <sheetName val="Áý°èÇ¥ (NITROGEN)"/>
      <sheetName val="Áý°èÇ¥ (M4)"/>
      <sheetName val="Áý°èÇ¥ (CIVIL4)"/>
      <sheetName val="Áý°èÇ¥ (CIVIL6)"/>
      <sheetName val="Áý°èÇ¥ (CIVIL7)"/>
      <sheetName val="³»¿ª¼­(DEMO TOTAL)"/>
      <sheetName val="³»¿ª¼­ (CIVIL-23)"/>
      <sheetName val="³»¿ª¼­ (fgru)"/>
      <sheetName val="³»¿ª¼­ (25&amp;26)"/>
      <sheetName val="³»¿ª¼­ (MEROX)"/>
      <sheetName val="³»¿ª¼­ (NITROGEN)"/>
      <sheetName val="³»¿ª¼­ (M4)"/>
      <sheetName val="³»¿ª¼­ (CIVIL-4)"/>
      <sheetName val="³»¿ª¼­ (CIVIL-6)"/>
      <sheetName val="³»¿ª¼­ (CIVIL-7)"/>
      <sheetName val="Áý°èÇ¥(OPTION)"/>
      <sheetName val="2002³â ÇöÀå°ø»çºñ ±¹³» ½ÇÀû"/>
      <sheetName val="2003³â±¹³»ÇöÀå°ø»çºñ ½ÇÀû"/>
      <sheetName val="기계내역서"/>
      <sheetName val="SOURCE"/>
      <sheetName val="2.2 STAFF Scedule"/>
      <sheetName val="내역ࠜĀ_x005f_x005f_x005f_x0000_M4)"/>
      <sheetName val="Data"/>
      <sheetName val="당초내역서"/>
      <sheetName val="OPTION_21"/>
      <sheetName val="OPTION_31"/>
      <sheetName val="KUWATI(Total)_1"/>
      <sheetName val="집계표_(TOTAL)1"/>
      <sheetName val="집계표_(CIVIL-23)1"/>
      <sheetName val="집계표_(FGRU)1"/>
      <sheetName val="집계표_(25,26)1"/>
      <sheetName val="집계표_(MEROX)1"/>
      <sheetName val="집계표_(NITROGEN)1"/>
      <sheetName val="집계표_(M4)1"/>
      <sheetName val="집계표_(CIVIL4)1"/>
      <sheetName val="집계표_(CIVIL6)1"/>
      <sheetName val="집계표_(CIVIL7)1"/>
      <sheetName val="내역서(DEMO_TOTAL)1"/>
      <sheetName val="내역서_(CIVIL-23)1"/>
      <sheetName val="내역서_(fgru)1"/>
      <sheetName val="내역서_(25&amp;26)1"/>
      <sheetName val="내역서_(MEROX)1"/>
      <sheetName val="내역서_(NITROGEN)1"/>
      <sheetName val="내역서_(M4)1"/>
      <sheetName val="내역서_(CIVIL-4)1"/>
      <sheetName val="내역서_(CIVIL-6)1"/>
      <sheetName val="내역서_(CIVIL-7)1"/>
      <sheetName val="2002년_현장공사비_국내_실적1"/>
      <sheetName val="2003년국내현장공사비_실적1"/>
      <sheetName val="VC2_10_991"/>
      <sheetName val="INPUT_DATA1"/>
      <sheetName val="집계표_(25,26ဩ1"/>
      <sheetName val="Form_D-1"/>
      <sheetName val="Form_B-1"/>
      <sheetName val="Form_F-1"/>
      <sheetName val="Form_A"/>
      <sheetName val="Form_01"/>
      <sheetName val="입출재고현황_(2)"/>
      <sheetName val="General_Data1"/>
      <sheetName val="LABOR_&amp;_자재"/>
      <sheetName val="간접비_총괄"/>
      <sheetName val="Price_Schedule"/>
      <sheetName val="3_공통공사대비"/>
      <sheetName val="내역서_耰&quot;"/>
      <sheetName val=""/>
      <sheetName val="EQUIPMENT_-2"/>
      <sheetName val="CAL_"/>
      <sheetName val="Rate_Analysis"/>
      <sheetName val="내역서_耰&quot;??"/>
      <sheetName val="Sheet6"/>
      <sheetName val="갑지(추정)"/>
      <sheetName val="ELEC_DCI"/>
      <sheetName val="INST_DCI"/>
      <sheetName val="Engg-Exec-2"/>
      <sheetName val="Site-Precom-2"/>
      <sheetName val="Collab"/>
      <sheetName val="Transport"/>
      <sheetName val="Civil 1"/>
      <sheetName val="Civil 2"/>
      <sheetName val="Civil 3"/>
      <sheetName val="Site 1"/>
      <sheetName val="Site 2"/>
      <sheetName val="Site 3"/>
      <sheetName val="Site Faci"/>
      <sheetName val="Cont"/>
      <sheetName val="Engg-Exec-1"/>
      <sheetName val="Site-Precom-1"/>
      <sheetName val="Site-Precom-Vendor"/>
      <sheetName val="Risk-Anal"/>
      <sheetName val="Ranges"/>
      <sheetName val="User"/>
      <sheetName val="EQUIPOS"/>
      <sheetName val="AREA"/>
      <sheetName val="바닥판"/>
      <sheetName val="TYPE1"/>
      <sheetName val="철근량"/>
      <sheetName val="토목주소"/>
      <sheetName val="프랜트면허"/>
      <sheetName val="역T형"/>
      <sheetName val="PILE"/>
      <sheetName val="Man Hole"/>
      <sheetName val="대로근거"/>
      <sheetName val="중로근거"/>
      <sheetName val="PRO_DCI"/>
      <sheetName val="HVAC_DCI"/>
      <sheetName val="PIPE_DCI"/>
      <sheetName val="일위대가표"/>
      <sheetName val="조건표"/>
      <sheetName val="일위대가"/>
      <sheetName val="내역표지"/>
      <sheetName val="산출2-기기동력"/>
      <sheetName val="40총괄"/>
      <sheetName val="40집계"/>
      <sheetName val="30신설일위대가"/>
      <sheetName val="30집계표"/>
      <sheetName val="NSCP견적물량"/>
      <sheetName val="공사비예산서(토목분)"/>
      <sheetName val="float&amp;bear"/>
      <sheetName val="Kfracture"/>
      <sheetName val="직재"/>
      <sheetName val="I一般比"/>
      <sheetName val="입력시트"/>
      <sheetName val="CIVIL"/>
      <sheetName val="ERECT"/>
      <sheetName val="PROSUM"/>
      <sheetName val="내역ࠜĀ_M4)"/>
      <sheetName val="내역서 耰&quot;_x005f_x005f_x005f_x0000__x005f_x005f_x0000"/>
      <sheetName val="_x005f_x005f_x005f_x0008_"/>
      <sheetName val="내역서_耰&quot;__"/>
      <sheetName val="Resumen"/>
      <sheetName val="Precios Unitarios"/>
      <sheetName val="내역ࠜĀ_x005f_x005f_x005f_x005f_x005f_x005f_x005f_x0000_M4"/>
      <sheetName val="내역서 耰&quot;_x005f_x005f_x005f_x005f_x005f_x005f_x005f_x0000_"/>
      <sheetName val="_x005f_x005f_x005f_x005f_x005f_x005f_x005f_x0008_"/>
      <sheetName val="9906"/>
      <sheetName val="계측 내역서"/>
      <sheetName val="Lstsub"/>
      <sheetName val="[SANDAN.XLS??"/>
      <sheetName val="Hot"/>
      <sheetName val="Piping BQ for one turbine"/>
      <sheetName val="Administrative Prices"/>
      <sheetName val="Calc"/>
      <sheetName val="WBS 44"/>
      <sheetName val="WBS 41"/>
      <sheetName val="Precios por Administración"/>
      <sheetName val="Subcon A"/>
      <sheetName val="AILC004"/>
      <sheetName val="Sheet1 (2)"/>
      <sheetName val="수로보호공"/>
      <sheetName val="데이타"/>
      <sheetName val="식재인부"/>
      <sheetName val="견적"/>
      <sheetName val="7. 월별투입내역서"/>
      <sheetName val="인부신상자료"/>
      <sheetName val="cable-data"/>
      <sheetName val="T 3"/>
      <sheetName val="HORI. VESSEL"/>
      <sheetName val="BCPAB"/>
      <sheetName val="PI"/>
      <sheetName val="EQUIP LIST"/>
      <sheetName val="내역서"/>
      <sheetName val="MP MOB"/>
      <sheetName val="SummaryC"/>
      <sheetName val="Detail"/>
      <sheetName val="Sheet4"/>
      <sheetName val="cable"/>
      <sheetName val="배관내역"/>
      <sheetName val="Form B"/>
      <sheetName val="Direct"/>
      <sheetName val="FORM-12"/>
      <sheetName val="Insts"/>
      <sheetName val="Vind - BtB"/>
      <sheetName val="LV induction motors"/>
      <sheetName val="인원계획"/>
      <sheetName val="BSD (2)"/>
      <sheetName val="BM DATA SHEET"/>
      <sheetName val="입찰품의서"/>
      <sheetName val="내역ࠜĀ_x005f_x005f_x005f_x005f_x005f_x005f_x005f_x005f_x0"/>
      <sheetName val="내역서 耰&quot;_x005f_x005f_x005f_x005f_x005f_x005f_x005f_x005f_"/>
      <sheetName val="_x005f_x005f_x005f_x005f_x005f_x005f_x005f_x005f_x005f_x005f_"/>
      <sheetName val="Q-7100-001"/>
      <sheetName val="수주추정"/>
      <sheetName val="_x0002_"/>
      <sheetName val="BATCH"/>
      <sheetName val="trf(36%)"/>
      <sheetName val="sum"/>
      <sheetName val="Summary"/>
      <sheetName val="All_2"/>
      <sheetName val="Monthly Load"/>
      <sheetName val="Weekly Load"/>
      <sheetName val="_x0002_?뻘N??_x0001_ࠀ역서"/>
      <sheetName val="Utility and Fire flange"/>
      <sheetName val="_SANDAN.XLS__"/>
      <sheetName val="97 사업추정(WEKI)"/>
      <sheetName val="Piping_물량_정리_"/>
      <sheetName val="KUWATI(Total)_2"/>
      <sheetName val="집계표_(TOTAL)2"/>
      <sheetName val="집계표_(CIVIL-23)2"/>
      <sheetName val="집계표_(FGRU)2"/>
      <sheetName val="집계표_(25,26)2"/>
      <sheetName val="집계표_(MEROX)2"/>
      <sheetName val="집계표_(NITROGEN)2"/>
      <sheetName val="집계표_(M4)2"/>
      <sheetName val="집계표_(CIVIL4)2"/>
      <sheetName val="집계표_(CIVIL6)2"/>
      <sheetName val="집계표_(CIVIL7)2"/>
      <sheetName val="내역서(DEMO_TOTAL)2"/>
      <sheetName val="내역서_(CIVIL-23)2"/>
      <sheetName val="내역서_(fgru)2"/>
      <sheetName val="내역서_(25&amp;26)2"/>
      <sheetName val="내역서_(MEROX)2"/>
      <sheetName val="내역서_(NITROGEN)2"/>
      <sheetName val="내역서_(M4)2"/>
      <sheetName val="내역서_(CIVIL-4)2"/>
      <sheetName val="내역서_(CIVIL-6)2"/>
      <sheetName val="내역서_(CIVIL-7)2"/>
      <sheetName val="OPTION_22"/>
      <sheetName val="OPTION_32"/>
      <sheetName val="2002년_현장공사비_국내_실적2"/>
      <sheetName val="2003년국내현장공사비_실적2"/>
      <sheetName val="VC2_10_992"/>
      <sheetName val="KUWATI(Total)_3"/>
      <sheetName val="집계표_(TOTAL)3"/>
      <sheetName val="집계표_(CIVIL-23)3"/>
      <sheetName val="집계표_(FGRU)3"/>
      <sheetName val="집계표_(25,26)3"/>
      <sheetName val="집계표_(MEROX)3"/>
      <sheetName val="집계표_(NITROGEN)3"/>
      <sheetName val="집계표_(M4)3"/>
      <sheetName val="집계표_(CIVIL4)3"/>
      <sheetName val="집계표_(CIVIL6)3"/>
      <sheetName val="집계표_(CIVIL7)3"/>
      <sheetName val="내역서(DEMO_TOTAL)3"/>
      <sheetName val="내역서_(CIVIL-23)3"/>
      <sheetName val="내역서_(fgru)3"/>
      <sheetName val="내역서_(25&amp;26)3"/>
      <sheetName val="내역서_(MEROX)3"/>
      <sheetName val="내역서_(NITROGEN)3"/>
      <sheetName val="내역서_(M4)3"/>
      <sheetName val="내역서_(CIVIL-4)3"/>
      <sheetName val="내역서_(CIVIL-6)3"/>
      <sheetName val="내역서_(CIVIL-7)3"/>
      <sheetName val="OPTION_23"/>
      <sheetName val="OPTION_33"/>
      <sheetName val="2002년_현장공사비_국내_실적3"/>
      <sheetName val="2003년국내현장공사비_실적3"/>
      <sheetName val="VC2_10_993"/>
      <sheetName val="집계표"/>
      <sheetName val="DB@Acess"/>
      <sheetName val="변경집계표"/>
      <sheetName val="Basic_Rate"/>
      <sheetName val="appendix_2_5_final_accounts"/>
      <sheetName val="Format"/>
      <sheetName val="Labour"/>
      <sheetName val="Material"/>
      <sheetName val="Sheet1_(2)"/>
      <sheetName val="Material Selections"/>
      <sheetName val="INPUT_DATA2"/>
      <sheetName val="집계표_(25,26ဩ2"/>
      <sheetName val="Form_02"/>
      <sheetName val="Form_D-11"/>
      <sheetName val="Form_B-11"/>
      <sheetName val="Form_F-11"/>
      <sheetName val="Form_A1"/>
      <sheetName val="입출재고현황_(2)1"/>
      <sheetName val="General_Data2"/>
      <sheetName val="LABOR_&amp;_자재1"/>
      <sheetName val="간접비_총괄1"/>
      <sheetName val="Price_Schedule1"/>
      <sheetName val="3_공통공사대비1"/>
      <sheetName val="내역서_耰&quot;??1"/>
      <sheetName val="CAL_1"/>
      <sheetName val="Rate_Analysis1"/>
      <sheetName val="EQUIPMENT_-21"/>
      <sheetName val="Static_Equip"/>
      <sheetName val="3_Breakdown_Direct_Paint"/>
      <sheetName val="WEIGHT_LIST"/>
      <sheetName val="산#2-1_(2)"/>
      <sheetName val="BEND_LOSS"/>
      <sheetName val="공사비_내역_(가)"/>
      <sheetName val="단면_(2)"/>
      <sheetName val="내역서_耰&quot;_x005f_x0000__x005f_x0000_"/>
      <sheetName val="6PILE__(돌출)"/>
      <sheetName val="Form_A_"/>
      <sheetName val="내역서_耰&quot;__1"/>
      <sheetName val="Summary_Sheets"/>
      <sheetName val="Civil_1"/>
      <sheetName val="Civil_2"/>
      <sheetName val="Civil_3"/>
      <sheetName val="Site_1"/>
      <sheetName val="Site_2"/>
      <sheetName val="Site_3"/>
      <sheetName val="Site_Faci"/>
      <sheetName val="DCS"/>
      <sheetName val="FWBS7000,8000"/>
      <sheetName val="ANALYSER"/>
      <sheetName val="Eq. Mobilization"/>
      <sheetName val="출금실적"/>
      <sheetName val="경영현황"/>
      <sheetName val="금융"/>
      <sheetName val="M_DB"/>
      <sheetName val="실행집계"/>
      <sheetName val="breakdown of wage rate"/>
      <sheetName val="Indirect Cost"/>
      <sheetName val="Unit"/>
      <sheetName val="내역서 (∮ἀ嘆ɶ"/>
      <sheetName val="당초_xd8b4_∸ἀ"/>
      <sheetName val="총괄표"/>
      <sheetName val="7422CW00"/>
      <sheetName val="Resource table"/>
      <sheetName val="수량집계"/>
      <sheetName val="총괄집계표"/>
      <sheetName val="일일총괄"/>
      <sheetName val="criteria"/>
      <sheetName val="RFP002"/>
      <sheetName val="General"/>
      <sheetName val="Menus"/>
      <sheetName val="Cal"/>
      <sheetName val="TDTKP"/>
      <sheetName val="DK-KH"/>
      <sheetName val="_x0004_"/>
      <sheetName val="_x000a_"/>
      <sheetName val="BREAKDOWN(철거설치)"/>
      <sheetName val="BREAKDOWN(신규설치)"/>
      <sheetName val="자바라1"/>
      <sheetName val="Code_Magics"/>
      <sheetName val="Code"/>
      <sheetName val="Curves"/>
      <sheetName val="Note"/>
      <sheetName val="data_dci"/>
      <sheetName val="Heads"/>
      <sheetName val="BASE"/>
      <sheetName val="data_mci"/>
      <sheetName val="BLDG_DCI"/>
      <sheetName val="BLDG_MCI"/>
      <sheetName val="PRO_A"/>
      <sheetName val="Tables"/>
      <sheetName val="Page_2"/>
      <sheetName val="Dbase"/>
      <sheetName val="behind"/>
      <sheetName val="Main"/>
      <sheetName val="costing_CV"/>
      <sheetName val="ITB_COST"/>
      <sheetName val="costing_ESDV"/>
      <sheetName val="costing_FE"/>
      <sheetName val="PROJECT"/>
      <sheetName val="정부노임단가"/>
      <sheetName val="Jobcost"/>
      <sheetName val="Default_Magics"/>
      <sheetName val="BM_DATA_SHEET"/>
      <sheetName val="Graph_(LGEN)"/>
      <sheetName val="PumpSpec"/>
      <sheetName val="costing_MOV"/>
      <sheetName val="PRO"/>
      <sheetName val="out_prog"/>
      <sheetName val="TABLE"/>
      <sheetName val="costing_Press"/>
      <sheetName val="96_121"/>
      <sheetName val="선적schedule_(2)"/>
      <sheetName val="System구분"/>
      <sheetName val="견적기준"/>
      <sheetName val="b_balju-단가단가단가"/>
      <sheetName val="10현장조직"/>
      <sheetName val="할증표"/>
      <sheetName val="choose"/>
      <sheetName val="Heavy Equipments"/>
      <sheetName val="AG Pipe Qty Analysis"/>
      <sheetName val="BM-Elec"/>
      <sheetName val="BM-Inst"/>
      <sheetName val="HP-Steamdrum"/>
      <sheetName val="목표세부명세"/>
      <sheetName val="중기일위대가"/>
      <sheetName val="입찰내역 발주처 양식"/>
      <sheetName val="w't table"/>
      <sheetName val="TOTAL"/>
      <sheetName val="COVER-P"/>
      <sheetName val="1350-A"/>
      <sheetName val="품셈"/>
      <sheetName val="97"/>
      <sheetName val="MANP"/>
      <sheetName val="C"/>
      <sheetName val="Equipment List"/>
      <sheetName val="info"/>
      <sheetName val="TP"/>
      <sheetName val="Form1.SQP"/>
      <sheetName val="중기"/>
      <sheetName val="D-623D"/>
      <sheetName val="SCHEDD TAMBAHAN"/>
      <sheetName val="Resource"/>
      <sheetName val="원가"/>
      <sheetName val="공정계획(내부계획25%,내부w.f)"/>
      <sheetName val="Preliminaries"/>
      <sheetName val="piping"/>
      <sheetName val="Mech"/>
      <sheetName val="Fire Protection"/>
      <sheetName val="Buildings"/>
      <sheetName val="Instrument"/>
      <sheetName val="SFN ORIG"/>
      <sheetName val="SFN"/>
      <sheetName val="R2564AHDTS"/>
      <sheetName val="CPS"/>
      <sheetName val="ITB COST"/>
      <sheetName val="Dir Manpower Other Exp."/>
      <sheetName val="사급자재집계표"/>
      <sheetName val="HVAC(사급자재)"/>
      <sheetName val="U-W"/>
      <sheetName val="결과조달"/>
      <sheetName val="LOB"/>
      <sheetName val="수량산출서"/>
      <sheetName val="SS2"/>
      <sheetName val="mto-rev0B"/>
      <sheetName val="4-3LEVEL-5 epic.4"/>
      <sheetName val="단가 (2)"/>
      <sheetName val="실행내역"/>
      <sheetName val="FWBS 1530"/>
      <sheetName val="breakdown_of_wage_rate"/>
      <sheetName val="Indirect_Cost"/>
      <sheetName val="생산계획"/>
      <sheetName val="상반기손익차2총괄"/>
      <sheetName val="VLOOKUP"/>
      <sheetName val="cal-foamglass"/>
      <sheetName val="연습"/>
      <sheetName val="운반"/>
      <sheetName val="Proposal"/>
      <sheetName val="실행예산 MM"/>
      <sheetName val="VIZ4"/>
      <sheetName val="VIZ7"/>
      <sheetName val="UZ"/>
      <sheetName val="K_SURFACES"/>
      <sheetName val="도"/>
      <sheetName val="BOQ-B.DOWN"/>
      <sheetName val="한강운반비"/>
      <sheetName val="Administrative_Prices"/>
      <sheetName val="WBS_44"/>
      <sheetName val="WBS_41"/>
      <sheetName val="Precios_por_Administración"/>
      <sheetName val="Precios_Unitarios"/>
      <sheetName val="Subcon_A"/>
      <sheetName val="KUWATI(Total)_4"/>
      <sheetName val="OPTION_24"/>
      <sheetName val="OPTION_34"/>
      <sheetName val="집계표_(TOTAL)4"/>
      <sheetName val="집계표_(CIVIL-23)4"/>
      <sheetName val="집계표_(FGRU)4"/>
      <sheetName val="집계표_(25,26)4"/>
      <sheetName val="집계표_(MEROX)4"/>
      <sheetName val="집계표_(NITROGEN)4"/>
      <sheetName val="집계표_(M4)4"/>
      <sheetName val="집계표_(CIVIL4)4"/>
      <sheetName val="집계표_(CIVIL6)4"/>
      <sheetName val="집계표_(CIVIL7)4"/>
      <sheetName val="내역서(DEMO_TOTAL)4"/>
      <sheetName val="내역서_(CIVIL-23)4"/>
      <sheetName val="내역서_(fgru)4"/>
      <sheetName val="내역서_(25&amp;26)4"/>
      <sheetName val="내역서_(MEROX)4"/>
      <sheetName val="내역서_(NITROGEN)4"/>
      <sheetName val="내역서_(M4)4"/>
      <sheetName val="내역서_(CIVIL-4)4"/>
      <sheetName val="내역서_(CIVIL-6)4"/>
      <sheetName val="내역서_(CIVIL-7)4"/>
      <sheetName val="2002년_현장공사비_국내_실적4"/>
      <sheetName val="2003년국내현장공사비_실적4"/>
      <sheetName val="VC2_10_994"/>
      <sheetName val="INPUT_DATA3"/>
      <sheetName val="집계표_(25,26ဩ3"/>
      <sheetName val="Form_D-12"/>
      <sheetName val="Form_B-12"/>
      <sheetName val="Form_F-12"/>
      <sheetName val="Form_A2"/>
      <sheetName val="Form_03"/>
      <sheetName val="General_Data3"/>
      <sheetName val="LABOR_&amp;_자재2"/>
      <sheetName val="입출재고현황_(2)2"/>
      <sheetName val="Price_Schedule2"/>
      <sheetName val="간접비_총괄2"/>
      <sheetName val="3_공통공사대비2"/>
      <sheetName val="Rate_Analysis2"/>
      <sheetName val="EQUIPMENT_-22"/>
      <sheetName val="CAL_2"/>
      <sheetName val="내역서_耰&quot;_x005f_x0000__x005f_x0000_1"/>
      <sheetName val="Static_Equip1"/>
      <sheetName val="WEIGHT_LIST1"/>
      <sheetName val="산#2-1_(2)1"/>
      <sheetName val="BEND_LOSS1"/>
      <sheetName val="공사비_내역_(가)1"/>
      <sheetName val="6PILE__(돌출)1"/>
      <sheetName val="내역서_耰&quot;??2"/>
      <sheetName val="단면_(2)1"/>
      <sheetName val="Form_A_1"/>
      <sheetName val="3_Breakdown_Direct_Paint1"/>
      <sheetName val="Man_Hole"/>
      <sheetName val="Áý°èÇ¥_(TOTAL)"/>
      <sheetName val="Áý°èÇ¥_(CIVIL-23)"/>
      <sheetName val="Áý°èÇ¥_(FGRU)"/>
      <sheetName val="Áý°èÇ¥_(25,26)"/>
      <sheetName val="Áý°èÇ¥_(MEROX)"/>
      <sheetName val="Áý°èÇ¥_(NITROGEN)"/>
      <sheetName val="Áý°èÇ¥_(M4)"/>
      <sheetName val="Áý°èÇ¥_(CIVIL4)"/>
      <sheetName val="Áý°èÇ¥_(CIVIL6)"/>
      <sheetName val="Áý°èÇ¥_(CIVIL7)"/>
      <sheetName val="³»¿ª¼­(DEMO_TOTAL)"/>
      <sheetName val="³»¿ª¼­_(CIVIL-23)"/>
      <sheetName val="³»¿ª¼­_(fgru)"/>
      <sheetName val="³»¿ª¼­_(25&amp;26)"/>
      <sheetName val="³»¿ª¼­_(MEROX)"/>
      <sheetName val="³»¿ª¼­_(NITROGEN)"/>
      <sheetName val="³»¿ª¼­_(M4)"/>
      <sheetName val="³»¿ª¼­_(CIVIL-4)"/>
      <sheetName val="³»¿ª¼­_(CIVIL-6)"/>
      <sheetName val="³»¿ª¼­_(CIVIL-7)"/>
      <sheetName val="2002³â_ÇöÀå°ø»çºñ_±¹³»_½ÇÀû"/>
      <sheetName val="2003³â±¹³»ÇöÀå°ø»çºñ_½ÇÀû"/>
      <sheetName val="Civil_11"/>
      <sheetName val="Civil_21"/>
      <sheetName val="Civil_31"/>
      <sheetName val="Site_11"/>
      <sheetName val="Site_21"/>
      <sheetName val="Site_31"/>
      <sheetName val="Site_Faci1"/>
      <sheetName val="내역서_耰&quot;__2"/>
      <sheetName val="Summary_Sheets1"/>
      <sheetName val="Sheet1_(2)1"/>
      <sheetName val="내역서_耰&quot;_x005f_x005f_x005f_x0000__x005f_x005f_x0000"/>
      <sheetName val="계측_내역서"/>
      <sheetName val="2_2_STAFF_Scedule"/>
      <sheetName val="7__월별투입내역서"/>
      <sheetName val="내역서_耰&quot;_x005f_x005f_x005f_x005f_x005f_x005f_x005f_x0000_"/>
      <sheetName val="Z-_GENERAL_PRICE_SUMMARY"/>
      <sheetName val="_Estimate__"/>
      <sheetName val="T_3"/>
      <sheetName val="HORI__VESSEL"/>
      <sheetName val="내역서_耰&quot;_x005f_x005f_x005f_x005f_x005f_x005f_x005f_x005f_"/>
      <sheetName val="Vind_-_BtB"/>
      <sheetName val="LV_induction_motors"/>
      <sheetName val="BSD_(2)"/>
      <sheetName val="EQUIP_LIST"/>
      <sheetName val="MP_MOB"/>
      <sheetName val="Form_B"/>
      <sheetName val="뻘Nࠀ역서"/>
      <sheetName val="Monthly_Load"/>
      <sheetName val="Weekly_Load"/>
      <sheetName val="Material_Selections"/>
      <sheetName val="97_사업추정(WEKI)"/>
      <sheetName val="내역서_(∮ἀ嘆ɶ᠀㬁"/>
      <sheetName val="[SANDAN_XLS??"/>
      <sheetName val="Piping_BQ_for_one_turbine"/>
      <sheetName val="Eq__Mobilization"/>
      <sheetName val="Utility_and_Fire_flange"/>
      <sheetName val="Heavy_Equipments"/>
      <sheetName val="AG_Pipe_Qty_Analysis"/>
      <sheetName val="Costo-MO"/>
      <sheetName val="부대비율"/>
      <sheetName val="BM_DATA_SHEET1"/>
      <sheetName val="내역서_耰&quot;1"/>
      <sheetName val="_x000a__x000a_"/>
      <sheetName val="Resource_table"/>
      <sheetName val="SFN_ORIG"/>
      <sheetName val="?뻘N??ࠀ역서"/>
      <sheetName val="_SANDAN_XLS__"/>
      <sheetName val="Equipment_List"/>
      <sheetName val="Form1_SQP"/>
      <sheetName val="공정계획(내부계획25%,내부w_f)"/>
      <sheetName val="MODULE CONFIRM"/>
      <sheetName val="분전반계산서(석관)"/>
      <sheetName val="이자율"/>
      <sheetName val="WIND"/>
      <sheetName val="SILICATE"/>
      <sheetName val="Labor"/>
      <sheetName val="TDC COA Sumry"/>
      <sheetName val="TDC Item Dets"/>
      <sheetName val="TDC Item Sumry"/>
      <sheetName val="TDC Key Qty Sumry"/>
      <sheetName val="List - Components"/>
      <sheetName val="List - Equipment"/>
      <sheetName val="COA Sumry - Std Imp"/>
      <sheetName val="Contr TDC - Std Imp"/>
      <sheetName val="Item Sumry - Std Imp"/>
      <sheetName val="Unit Costs - Std Imp"/>
      <sheetName val="Unit MH - Std Imp"/>
      <sheetName val="Proj TIC - Std Imp"/>
      <sheetName val="강재"/>
      <sheetName val="OD5000"/>
      <sheetName val="SCHEDD_TAMBAHAN"/>
      <sheetName val="Dir_Manpower_Other_Exp_"/>
      <sheetName val="w't_table"/>
      <sheetName val="Fire_Protection"/>
      <sheetName val="입찰내역_발주처_양식"/>
      <sheetName val="dc1"/>
      <sheetName val="노임9월"/>
      <sheetName val="CHANNEL"/>
      <sheetName val="PROTECTION "/>
      <sheetName val="CIBATU5OO"/>
      <sheetName val="PROGRESS"/>
      <sheetName val="Cash In-Cash Out Actual"/>
      <sheetName val="MTP"/>
      <sheetName val="master"/>
      <sheetName val="MTO"/>
      <sheetName val="Elect_BOM"/>
      <sheetName val="Elect"/>
      <sheetName val="BQ"/>
      <sheetName val="aa_piping"/>
      <sheetName val="CABLE_DATA"/>
      <sheetName val="CIVIL_UP"/>
      <sheetName val="ETUDE_de_Prix__(2)"/>
      <sheetName val="BAG-2"/>
      <sheetName val="Overall"/>
      <sheetName val="salary"/>
      <sheetName val="Rekapitulasi"/>
      <sheetName val="CÓDIGOS"/>
      <sheetName val="選單"/>
      <sheetName val="INPUT"/>
      <sheetName val="설계명세1-1"/>
      <sheetName val="Database"/>
      <sheetName val="CUADRO DE PRECIOS"/>
      <sheetName val="Hoja2"/>
      <sheetName val="FWBS"/>
      <sheetName val="경제지표"/>
      <sheetName val="1100-1200-1300-1910-2140-LEV 2"/>
      <sheetName val="Material Price"/>
      <sheetName val="실행철강하도"/>
      <sheetName val="전기"/>
      <sheetName val="실행(ALT1)"/>
      <sheetName val="내역서1999.8최종"/>
      <sheetName val="REDUCER"/>
      <sheetName val="plan&amp;section of foundation"/>
      <sheetName val="DESIGN CRITERIA"/>
      <sheetName val="working load at the btm ft."/>
      <sheetName val="stability check"/>
      <sheetName val="design load"/>
      <sheetName val="breakdown_of_wage_rate1"/>
      <sheetName val="Indirect_Cost1"/>
      <sheetName val="MODULE_CONFIRM"/>
      <sheetName val="실행예산_MM"/>
      <sheetName val="plan&amp;section_of_foundation"/>
      <sheetName val="working_load_at_the_btm_ft_"/>
      <sheetName val="stability_check"/>
      <sheetName val="design_criteria"/>
      <sheetName val="design_load"/>
      <sheetName val="단가_(2)"/>
      <sheetName val="4-3LEVEL-5_epic_4"/>
      <sheetName val="BOQ-B_DOWN"/>
      <sheetName val="FWBS_1530"/>
      <sheetName val="DESIGN"/>
      <sheetName val="Checklist-Parameters"/>
      <sheetName val="Fillermetal"/>
      <sheetName val="Updating Form-Oct 2011"/>
      <sheetName val="Weld Consumable"/>
      <sheetName val="WQT"/>
      <sheetName val="NDE Cost-Summary"/>
      <sheetName val="9July Above Ground Pipe"/>
      <sheetName val="M 11"/>
      <sheetName val="Process Data 1"/>
      <sheetName val="배수내역"/>
      <sheetName val="판가반영"/>
      <sheetName val="공사내역"/>
      <sheetName val="견적대비표"/>
      <sheetName val="일위대가(계측기설치)"/>
      <sheetName val="EP0618"/>
      <sheetName val="BOQ"/>
      <sheetName val="첨부1-집행내역(요약)"/>
      <sheetName val="SEX"/>
      <sheetName val="Currency Rate"/>
      <sheetName val="Personnel"/>
      <sheetName val="ANALISA"/>
      <sheetName val="Unit Price "/>
      <sheetName val="PNT"/>
      <sheetName val="D7(1)"/>
      <sheetName val="5-ALAT(1)"/>
      <sheetName val="4-Basic Price"/>
      <sheetName val="Rekap"/>
      <sheetName val="AHS"/>
      <sheetName val="Evaluasi Penw"/>
      <sheetName val="Man Power &amp; Comp"/>
      <sheetName val="MP-PLAN"/>
      <sheetName val="L-TIGA"/>
      <sheetName val="Data List"/>
      <sheetName val="MP_PLAN"/>
      <sheetName val="10"/>
      <sheetName val="5"/>
      <sheetName val="1"/>
      <sheetName val="KUWATI(Total)_5"/>
      <sheetName val="OPTION_25"/>
      <sheetName val="OPTION_35"/>
      <sheetName val="집계표_(TOTAL)5"/>
      <sheetName val="집계표_(CIVIL-23)5"/>
      <sheetName val="집계표_(FGRU)5"/>
      <sheetName val="집계표_(25,26)5"/>
      <sheetName val="집계표_(MEROX)5"/>
      <sheetName val="집계표_(NITROGEN)5"/>
      <sheetName val="집계표_(M4)5"/>
      <sheetName val="집계표_(CIVIL4)5"/>
      <sheetName val="집계표_(CIVIL6)5"/>
      <sheetName val="집계표_(CIVIL7)5"/>
      <sheetName val="내역서(DEMO_TOTAL)5"/>
      <sheetName val="내역서_(CIVIL-23)5"/>
      <sheetName val="내역서_(fgru)5"/>
      <sheetName val="내역서_(25&amp;26)5"/>
      <sheetName val="내역서_(MEROX)5"/>
      <sheetName val="내역서_(NITROGEN)5"/>
      <sheetName val="내역서_(M4)5"/>
      <sheetName val="내역서_(CIVIL-4)5"/>
      <sheetName val="내역서_(CIVIL-6)5"/>
      <sheetName val="내역서_(CIVIL-7)5"/>
      <sheetName val="2002년_현장공사비_국내_실적5"/>
      <sheetName val="2003년국내현장공사비_실적5"/>
      <sheetName val="VC2_10_995"/>
      <sheetName val="집계표_(25,26ဩ4"/>
      <sheetName val="INPUT_DATA4"/>
      <sheetName val="Form_04"/>
      <sheetName val="Form_D-13"/>
      <sheetName val="Form_B-13"/>
      <sheetName val="Form_F-13"/>
      <sheetName val="Form_A3"/>
      <sheetName val="입출재고현황_(2)3"/>
      <sheetName val="General_Data4"/>
      <sheetName val="LABOR_&amp;_자재3"/>
      <sheetName val="간접비_총괄3"/>
      <sheetName val="Price_Schedule3"/>
      <sheetName val="3_공통공사대비3"/>
      <sheetName val="Rate_Analysis3"/>
      <sheetName val="CAL_3"/>
      <sheetName val="EQUIPMENT_-23"/>
      <sheetName val="내역서_耰&quot;??3"/>
      <sheetName val="WEIGHT_LIST2"/>
      <sheetName val="산#2-1_(2)2"/>
      <sheetName val="BEND_LOSS2"/>
      <sheetName val="공사비_내역_(가)2"/>
      <sheetName val="단면_(2)2"/>
      <sheetName val="내역서_耰&quot;_x005f_x0000__x005f_x0000_2"/>
      <sheetName val="6PILE__(돌출)2"/>
      <sheetName val="Form_A_2"/>
      <sheetName val="Civil_12"/>
      <sheetName val="Civil_22"/>
      <sheetName val="Civil_32"/>
      <sheetName val="Site_12"/>
      <sheetName val="Site_22"/>
      <sheetName val="Site_32"/>
      <sheetName val="Site_Faci2"/>
      <sheetName val="3_Breakdown_Direct_Paint2"/>
      <sheetName val="Static_Equip2"/>
      <sheetName val="Áý°èÇ¥_(TOTAL)1"/>
      <sheetName val="Áý°èÇ¥_(CIVIL-23)1"/>
      <sheetName val="Áý°èÇ¥_(FGRU)1"/>
      <sheetName val="Áý°èÇ¥_(25,26)1"/>
      <sheetName val="Áý°èÇ¥_(MEROX)1"/>
      <sheetName val="Áý°èÇ¥_(NITROGEN)1"/>
      <sheetName val="Áý°èÇ¥_(M4)1"/>
      <sheetName val="Áý°èÇ¥_(CIVIL4)1"/>
      <sheetName val="Áý°èÇ¥_(CIVIL6)1"/>
      <sheetName val="Áý°èÇ¥_(CIVIL7)1"/>
      <sheetName val="³»¿ª¼­(DEMO_TOTAL)1"/>
      <sheetName val="³»¿ª¼­_(CIVIL-23)1"/>
      <sheetName val="³»¿ª¼­_(fgru)1"/>
      <sheetName val="³»¿ª¼­_(25&amp;26)1"/>
      <sheetName val="³»¿ª¼­_(MEROX)1"/>
      <sheetName val="³»¿ª¼­_(NITROGEN)1"/>
      <sheetName val="³»¿ª¼­_(M4)1"/>
      <sheetName val="³»¿ª¼­_(CIVIL-4)1"/>
      <sheetName val="³»¿ª¼­_(CIVIL-6)1"/>
      <sheetName val="³»¿ª¼­_(CIVIL-7)1"/>
      <sheetName val="2002³â_ÇöÀå°ø»çºñ_±¹³»_½ÇÀû1"/>
      <sheetName val="2003³â±¹³»ÇöÀå°ø»çºñ_½ÇÀû1"/>
      <sheetName val="내역서_耰&quot;__3"/>
      <sheetName val="Summary_Sheets2"/>
      <sheetName val="내역서_耰&quot;2"/>
      <sheetName val="Man_Hole1"/>
      <sheetName val="7__월별투입내역서1"/>
      <sheetName val="내역서_耰&quot;_x005f_x005f_x005f_x0000__x005f_x005f_x0001"/>
      <sheetName val="2_2_STAFF_Scedule1"/>
      <sheetName val="계측_내역서1"/>
      <sheetName val="내역서_耰&quot;_x005f_x005f_x005f_x005f_x005f_x005f_x00001"/>
      <sheetName val="Z-_GENERAL_PRICE_SUMMARY1"/>
      <sheetName val="_Estimate__1"/>
      <sheetName val="Sheet1_(2)2"/>
      <sheetName val="T_31"/>
      <sheetName val="Precios_Unitarios1"/>
      <sheetName val="HORI__VESSEL1"/>
      <sheetName val="EQUIP_LIST1"/>
      <sheetName val="MP_MOB1"/>
      <sheetName val="Form_B1"/>
      <sheetName val="Administrative_Prices1"/>
      <sheetName val="WBS_441"/>
      <sheetName val="WBS_411"/>
      <sheetName val="Precios_por_Administración1"/>
      <sheetName val="Subcon_A1"/>
      <sheetName val="Vind_-_BtB1"/>
      <sheetName val="LV_induction_motors1"/>
      <sheetName val="BSD_(2)1"/>
      <sheetName val="BM_DATA_SHEET2"/>
      <sheetName val="내역서_耰&quot;_x005f_x005f_x005f_x005f_x005f_x005f_x005f1"/>
      <sheetName val="97_사업추정(WEKI)1"/>
      <sheetName val="Monthly_Load1"/>
      <sheetName val="Weekly_Load1"/>
      <sheetName val="[SANDAN_XLS??1"/>
      <sheetName val="Piping_BQ_for_one_turbine1"/>
      <sheetName val="Utility_and_Fire_flange1"/>
      <sheetName val="Material_Selections1"/>
      <sheetName val="Eq__Mobilization1"/>
      <sheetName val="_SANDAN_XLS__1"/>
      <sheetName val="Resource_table1"/>
      <sheetName val="KUWATI(Total)_6"/>
      <sheetName val="집계표_(TOTAL)6"/>
      <sheetName val="집계표_(CIVIL-23)6"/>
      <sheetName val="집계표_(FGRU)6"/>
      <sheetName val="집계표_(25,26)6"/>
      <sheetName val="집계표_(MEROX)6"/>
      <sheetName val="집계표_(NITROGEN)6"/>
      <sheetName val="집계표_(M4)6"/>
      <sheetName val="집계표_(CIVIL4)6"/>
      <sheetName val="집계표_(CIVIL6)6"/>
      <sheetName val="집계표_(CIVIL7)6"/>
      <sheetName val="내역서(DEMO_TOTAL)6"/>
      <sheetName val="내역서_(CIVIL-23)6"/>
      <sheetName val="내역서_(fgru)6"/>
      <sheetName val="내역서_(25&amp;26)6"/>
      <sheetName val="내역서_(MEROX)6"/>
      <sheetName val="내역서_(NITROGEN)6"/>
      <sheetName val="내역서_(M4)6"/>
      <sheetName val="내역서_(CIVIL-4)6"/>
      <sheetName val="내역서_(CIVIL-6)6"/>
      <sheetName val="내역서_(CIVIL-7)6"/>
      <sheetName val="OPTION_26"/>
      <sheetName val="OPTION_36"/>
      <sheetName val="2002년_현장공사비_국내_실적6"/>
      <sheetName val="2003년국내현장공사비_실적6"/>
      <sheetName val="VC2_10_996"/>
      <sheetName val="집계표_(25,26ဩ5"/>
      <sheetName val="INPUT_DATA5"/>
      <sheetName val="Form_05"/>
      <sheetName val="Form_D-14"/>
      <sheetName val="Form_B-14"/>
      <sheetName val="Form_F-14"/>
      <sheetName val="Form_A4"/>
      <sheetName val="입출재고현황_(2)4"/>
      <sheetName val="General_Data5"/>
      <sheetName val="LABOR_&amp;_자재4"/>
      <sheetName val="간접비_총괄4"/>
      <sheetName val="Price_Schedule4"/>
      <sheetName val="3_공통공사대비4"/>
      <sheetName val="CAL_4"/>
      <sheetName val="Rate_Analysis4"/>
      <sheetName val="내역서_耰&quot;??4"/>
      <sheetName val="EQUIPMENT_-24"/>
      <sheetName val="6PILE__(돌출)3"/>
      <sheetName val="WEIGHT_LIST3"/>
      <sheetName val="산#2-1_(2)3"/>
      <sheetName val="BEND_LOSS3"/>
      <sheetName val="공사비_내역_(가)3"/>
      <sheetName val="3_Breakdown_Direct_Paint3"/>
      <sheetName val="Static_Equip3"/>
      <sheetName val="단면_(2)3"/>
      <sheetName val="Form_A_3"/>
      <sheetName val="내역서_耰&quot;_x005f_x0000__x005f_x0000_3"/>
      <sheetName val="내역서_耰&quot;__4"/>
      <sheetName val="Summary_Sheets3"/>
      <sheetName val="Civil_13"/>
      <sheetName val="Civil_23"/>
      <sheetName val="Civil_33"/>
      <sheetName val="Site_13"/>
      <sheetName val="Site_23"/>
      <sheetName val="Site_33"/>
      <sheetName val="Site_Faci3"/>
      <sheetName val="Áý°èÇ¥_(TOTAL)2"/>
      <sheetName val="Áý°èÇ¥_(CIVIL-23)2"/>
      <sheetName val="Áý°èÇ¥_(FGRU)2"/>
      <sheetName val="Áý°èÇ¥_(25,26)2"/>
      <sheetName val="Áý°èÇ¥_(MEROX)2"/>
      <sheetName val="Áý°èÇ¥_(NITROGEN)2"/>
      <sheetName val="Áý°èÇ¥_(M4)2"/>
      <sheetName val="Áý°èÇ¥_(CIVIL4)2"/>
      <sheetName val="Áý°èÇ¥_(CIVIL6)2"/>
      <sheetName val="Áý°èÇ¥_(CIVIL7)2"/>
      <sheetName val="³»¿ª¼­(DEMO_TOTAL)2"/>
      <sheetName val="³»¿ª¼­_(CIVIL-23)2"/>
      <sheetName val="³»¿ª¼­_(fgru)2"/>
      <sheetName val="³»¿ª¼­_(25&amp;26)2"/>
      <sheetName val="³»¿ª¼­_(MEROX)2"/>
      <sheetName val="³»¿ª¼­_(NITROGEN)2"/>
      <sheetName val="³»¿ª¼­_(M4)2"/>
      <sheetName val="³»¿ª¼­_(CIVIL-4)2"/>
      <sheetName val="³»¿ª¼­_(CIVIL-6)2"/>
      <sheetName val="³»¿ª¼­_(CIVIL-7)2"/>
      <sheetName val="2002³â_ÇöÀå°ø»çºñ_±¹³»_½ÇÀû2"/>
      <sheetName val="2003³â±¹³»ÇöÀå°ø»çºñ_½ÇÀû2"/>
      <sheetName val="2_2_STAFF_Scedule2"/>
      <sheetName val="EQUIP_LIST2"/>
      <sheetName val="BM_DATA_SHEET3"/>
      <sheetName val="Man_Hole2"/>
      <sheetName val="내역서_耰&quot;_x005f_x005f_x005f_x0000__x005f_x005f_x0002"/>
      <sheetName val="7__월별투입내역서2"/>
      <sheetName val="계측_내역서2"/>
      <sheetName val="내역서_耰&quot;_x005f_x005f_x005f_x005f_x005f_x005f_x00002"/>
      <sheetName val="Vind_-_BtB2"/>
      <sheetName val="LV_induction_motors2"/>
      <sheetName val="BSD_(2)2"/>
      <sheetName val="Sheet1_(2)3"/>
      <sheetName val="Z-_GENERAL_PRICE_SUMMARY2"/>
      <sheetName val="_Estimate__2"/>
      <sheetName val="T_32"/>
      <sheetName val="HORI__VESSEL2"/>
      <sheetName val="Precios_Unitarios2"/>
      <sheetName val="Administrative_Prices2"/>
      <sheetName val="WBS_442"/>
      <sheetName val="WBS_412"/>
      <sheetName val="Precios_por_Administración2"/>
      <sheetName val="Subcon_A2"/>
      <sheetName val="내역서_耰&quot;_x005f_x005f_x005f_x005f_x005f_x005f_x005f2"/>
      <sheetName val="MP_MOB2"/>
      <sheetName val="Form_B2"/>
      <sheetName val="내역서_耰&quot;3"/>
      <sheetName val="[SANDAN_XLS??2"/>
      <sheetName val="Piping_BQ_for_one_turbine2"/>
      <sheetName val="Monthly_Load2"/>
      <sheetName val="Weekly_Load2"/>
      <sheetName val="Material_Selections2"/>
      <sheetName val="Utility_and_Fire_flange2"/>
      <sheetName val="_SANDAN_XLS__2"/>
      <sheetName val="97_사업추정(WEKI)2"/>
      <sheetName val="Eq__Mobilization2"/>
      <sheetName val="breakdown_of_wage_rate2"/>
      <sheetName val="Indirect_Cost2"/>
      <sheetName val="Resource_table2"/>
      <sheetName val="Closeout Control"/>
      <sheetName val="Sum (Case-3)"/>
      <sheetName val="예산-내부"/>
      <sheetName val="영업소실적"/>
      <sheetName val="PROJECT BRIEF"/>
      <sheetName val="tggwan(mac)"/>
      <sheetName val="Site Findings Status Sheet"/>
      <sheetName val="내역ࠜĀ_x005f_x005f_x005f_x0000_M4"/>
      <sheetName val="내역서 耰&quot;_x005f_x005f_x005f_x0000_"/>
      <sheetName val="내역ࠜĀ_x005f_x005f_x005f_x005f_x0"/>
      <sheetName val="내역서 耰&quot;_x005f_x005f_x005f_x005f_"/>
      <sheetName val="내역서 耰&quot;_x005f_x0000__x0000"/>
      <sheetName val="_x005f_x005f_x005f_x005f_"/>
      <sheetName val="Equip Rental Summary by Contr"/>
      <sheetName val="Project Equip Rental Summary"/>
      <sheetName val="Contractor Indirect Sumry"/>
      <sheetName val="Project Indirect Sumry"/>
      <sheetName val="COA Sumry by Area"/>
      <sheetName val="COA Sumry by Contr"/>
      <sheetName val="COA Sumry by RG"/>
      <sheetName val="TDC COA Grp Sumry"/>
      <sheetName val="TDC COA Grp Sumry by Area"/>
      <sheetName val="TDC COA Grp Sumry by RG"/>
      <sheetName val="Equipment Sumry"/>
      <sheetName val="TDC Item Dets-Full"/>
      <sheetName val="TDC Item Dets-IPM-Full"/>
      <sheetName val="TDC Item Sumry by Area"/>
      <sheetName val="TDC Item Sumry by RG"/>
      <sheetName val="TDC Key Qty Sumry by RG"/>
      <sheetName val="List - Equipment by Area"/>
      <sheetName val="List - Equipment by Contr"/>
      <sheetName val="Equipment - Unit Costs by Mat"/>
      <sheetName val="List - Equipment by Rep Grp"/>
      <sheetName val="Craft Summary by Contr"/>
      <sheetName val="Project Craft Summary"/>
      <sheetName val="Project Metrics"/>
      <sheetName val="Engineering&amp;Management"/>
      <sheetName val="Tools &amp; Settings"/>
      <sheetName val="Data Summary"/>
      <sheetName val="Resources"/>
      <sheetName val="FFA"/>
      <sheetName val="Currencies"/>
      <sheetName val="Crew Costs"/>
      <sheetName val="Spread Costs"/>
      <sheetName val="Unique List_Misc"/>
      <sheetName val="CONFIG"/>
      <sheetName val="Datos"/>
      <sheetName val="99. FWBS(Ref)"/>
      <sheetName val="99. Change Rate"/>
      <sheetName val="In-House Summary"/>
      <sheetName val="7422CW_x0013_"/>
      <sheetName val=" "/>
      <sheetName val="할증 "/>
      <sheetName val="Pengesahan "/>
      <sheetName val="RAB AR&amp;STR"/>
      <sheetName val="I-KAMAR"/>
      <sheetName val="BILL"/>
      <sheetName val="Library"/>
      <sheetName val="_x0002__뻘N___x0001_ࠀ역서"/>
      <sheetName val="내역서_耰&quot;_x005f_x0000__x0000"/>
      <sheetName val="DB"/>
      <sheetName val="Weekl_x0004_"/>
      <sheetName val="내역서_(N _x000e__x000e__x000e_  _x0012__x0010__x000a_"/>
      <sheetName val="ഀࠀကЀЀԀЀԀ̀ᤀഀ؀Ѐༀ"/>
      <sheetName val="골조시행"/>
      <sheetName val="KUWATI(Total)_8"/>
      <sheetName val="집계표_(TOTAL)8"/>
      <sheetName val="집계표_(CIVIL-23)8"/>
      <sheetName val="집계표_(FGRU)8"/>
      <sheetName val="집계표_(25,26)8"/>
      <sheetName val="집계표_(MEROX)8"/>
      <sheetName val="집계표_(NITROGEN)8"/>
      <sheetName val="집계표_(M4)8"/>
      <sheetName val="집계표_(CIVIL4)8"/>
      <sheetName val="집계표_(CIVIL6)8"/>
      <sheetName val="집계표_(CIVIL7)8"/>
      <sheetName val="내역서(DEMO_TOTAL)8"/>
      <sheetName val="내역서_(CIVIL-23)8"/>
      <sheetName val="내역서_(fgru)8"/>
      <sheetName val="내역서_(25&amp;26)8"/>
      <sheetName val="내역서_(MEROX)8"/>
      <sheetName val="내역서_(NITROGEN)8"/>
      <sheetName val="내역서_(M4)8"/>
      <sheetName val="내역서_(CIVIL-4)8"/>
      <sheetName val="내역서_(CIVIL-6)8"/>
      <sheetName val="내역서_(CIVIL-7)8"/>
      <sheetName val="OPTION_28"/>
      <sheetName val="OPTION_38"/>
      <sheetName val="2002년_현장공사비_국내_실적8"/>
      <sheetName val="2003년국내현장공사비_실적8"/>
      <sheetName val="VC2_10_998"/>
      <sheetName val="집계표_(25,26ဩ7"/>
      <sheetName val="INPUT_DATA7"/>
      <sheetName val="Form_07"/>
      <sheetName val="Form_D-16"/>
      <sheetName val="Form_B-16"/>
      <sheetName val="Form_F-16"/>
      <sheetName val="Form_A6"/>
      <sheetName val="입출재고현황_(2)6"/>
      <sheetName val="General_Data7"/>
      <sheetName val="LABOR_&amp;_자재6"/>
      <sheetName val="간접비_총괄6"/>
      <sheetName val="Price_Schedule6"/>
      <sheetName val="3_공통공사대비6"/>
      <sheetName val="CAL_6"/>
      <sheetName val="Rate_Analysis6"/>
      <sheetName val="내역서_耰&quot;??6"/>
      <sheetName val="EQUIPMENT_-26"/>
      <sheetName val="6PILE__(돌출)5"/>
      <sheetName val="WEIGHT_LIST5"/>
      <sheetName val="산#2-1_(2)5"/>
      <sheetName val="BEND_LOSS5"/>
      <sheetName val="공사비_내역_(가)5"/>
      <sheetName val="3_Breakdown_Direct_Paint5"/>
      <sheetName val="Static_Equip5"/>
      <sheetName val="단면_(2)5"/>
      <sheetName val="Form_A_5"/>
      <sheetName val="내역서_耰&quot;_x005f_x0000__x005f_x0000_5"/>
      <sheetName val="내역서_耰&quot;__6"/>
      <sheetName val="Summary_Sheets5"/>
      <sheetName val="Civil_15"/>
      <sheetName val="Civil_25"/>
      <sheetName val="Civil_35"/>
      <sheetName val="Site_15"/>
      <sheetName val="Site_25"/>
      <sheetName val="Site_35"/>
      <sheetName val="Site_Faci5"/>
      <sheetName val="Áý°èÇ¥_(TOTAL)4"/>
      <sheetName val="Áý°èÇ¥_(CIVIL-23)4"/>
      <sheetName val="Áý°èÇ¥_(FGRU)4"/>
      <sheetName val="Áý°èÇ¥_(25,26)4"/>
      <sheetName val="Áý°èÇ¥_(MEROX)4"/>
      <sheetName val="Áý°èÇ¥_(NITROGEN)4"/>
      <sheetName val="Áý°èÇ¥_(M4)4"/>
      <sheetName val="Áý°èÇ¥_(CIVIL4)4"/>
      <sheetName val="Áý°èÇ¥_(CIVIL6)4"/>
      <sheetName val="Áý°èÇ¥_(CIVIL7)4"/>
      <sheetName val="³»¿ª¼­(DEMO_TOTAL)4"/>
      <sheetName val="³»¿ª¼­_(CIVIL-23)4"/>
      <sheetName val="³»¿ª¼­_(fgru)4"/>
      <sheetName val="³»¿ª¼­_(25&amp;26)4"/>
      <sheetName val="³»¿ª¼­_(MEROX)4"/>
      <sheetName val="³»¿ª¼­_(NITROGEN)4"/>
      <sheetName val="³»¿ª¼­_(M4)4"/>
      <sheetName val="³»¿ª¼­_(CIVIL-4)4"/>
      <sheetName val="³»¿ª¼­_(CIVIL-6)4"/>
      <sheetName val="³»¿ª¼­_(CIVIL-7)4"/>
      <sheetName val="2002³â_ÇöÀå°ø»çºñ_±¹³»_½ÇÀû4"/>
      <sheetName val="2003³â±¹³»ÇöÀå°ø»çºñ_½ÇÀû4"/>
      <sheetName val="2_2_STAFF_Scedule4"/>
      <sheetName val="EQUIP_LIST4"/>
      <sheetName val="BM_DATA_SHEET5"/>
      <sheetName val="Man_Hole4"/>
      <sheetName val="내역서_耰&quot;_x005f_x005f_x005f_x0000__x005f_x005f_x0004"/>
      <sheetName val="7__월별투입내역서4"/>
      <sheetName val="계측_내역서4"/>
      <sheetName val="내역서_耰&quot;_x005f_x005f_x005f_x005f_x005f_x005f_x00004"/>
      <sheetName val="Vind_-_BtB4"/>
      <sheetName val="LV_induction_motors4"/>
      <sheetName val="BSD_(2)4"/>
      <sheetName val="Sheet1_(2)5"/>
      <sheetName val="Z-_GENERAL_PRICE_SUMMARY4"/>
      <sheetName val="_Estimate__4"/>
      <sheetName val="T_34"/>
      <sheetName val="HORI__VESSEL4"/>
      <sheetName val="Precios_Unitarios4"/>
      <sheetName val="Administrative_Prices4"/>
      <sheetName val="WBS_444"/>
      <sheetName val="WBS_414"/>
      <sheetName val="Precios_por_Administración4"/>
      <sheetName val="Subcon_A4"/>
      <sheetName val="내역서_耰&quot;_x005f_x005f_x005f_x005f_x005f_x005f_x005f4"/>
      <sheetName val="MP_MOB4"/>
      <sheetName val="Form_B4"/>
      <sheetName val="내역서_耰&quot;5"/>
      <sheetName val="[SANDAN_XLS??4"/>
      <sheetName val="Piping_BQ_for_one_turbine4"/>
      <sheetName val="Monthly_Load4"/>
      <sheetName val="Weekly_Load4"/>
      <sheetName val="Material_Selections4"/>
      <sheetName val="Utility_and_Fire_flange4"/>
      <sheetName val="_SANDAN_XLS__4"/>
      <sheetName val="97_사업추정(WEKI)4"/>
      <sheetName val="Eq__Mobilization4"/>
      <sheetName val="breakdown_of_wage_rate4"/>
      <sheetName val="Indirect_Cost4"/>
      <sheetName val="Resource_table4"/>
      <sheetName val="Heavy_Equipments2"/>
      <sheetName val="AG_Pipe_Qty_Analysis2"/>
      <sheetName val="입찰내역_발주처_양식1"/>
      <sheetName val="Equipment_List2"/>
      <sheetName val="Form1_SQP2"/>
      <sheetName val="공정계획(내부계획25%,내부w_f)2"/>
      <sheetName val="FWBS_15301"/>
      <sheetName val="Fire_Protection1"/>
      <sheetName val="SFN_ORIG2"/>
      <sheetName val="내역서_(∮ἀ嘆ɶ1"/>
      <sheetName val="Dir_Manpower_Other_Exp_1"/>
      <sheetName val="SCHEDD_TAMBAHAN1"/>
      <sheetName val="w't_table1"/>
      <sheetName val="실행예산_MM1"/>
      <sheetName val="BOQ-B_DOWN1"/>
      <sheetName val="단가_(2)1"/>
      <sheetName val="4-3LEVEL-5_epic_41"/>
      <sheetName val="ITB_COST2"/>
      <sheetName val="KUWATI(Total)_7"/>
      <sheetName val="집계표_(TOTAL)7"/>
      <sheetName val="집계표_(CIVIL-23)7"/>
      <sheetName val="집계표_(FGRU)7"/>
      <sheetName val="집계표_(25,26)7"/>
      <sheetName val="집계표_(MEROX)7"/>
      <sheetName val="집계표_(NITROGEN)7"/>
      <sheetName val="집계표_(M4)7"/>
      <sheetName val="집계표_(CIVIL4)7"/>
      <sheetName val="집계표_(CIVIL6)7"/>
      <sheetName val="집계표_(CIVIL7)7"/>
      <sheetName val="내역서(DEMO_TOTAL)7"/>
      <sheetName val="내역서_(CIVIL-23)7"/>
      <sheetName val="내역서_(fgru)7"/>
      <sheetName val="내역서_(25&amp;26)7"/>
      <sheetName val="내역서_(MEROX)7"/>
      <sheetName val="내역서_(NITROGEN)7"/>
      <sheetName val="내역서_(M4)7"/>
      <sheetName val="내역서_(CIVIL-4)7"/>
      <sheetName val="내역서_(CIVIL-6)7"/>
      <sheetName val="내역서_(CIVIL-7)7"/>
      <sheetName val="OPTION_27"/>
      <sheetName val="OPTION_37"/>
      <sheetName val="2002년_현장공사비_국내_실적7"/>
      <sheetName val="2003년국내현장공사비_실적7"/>
      <sheetName val="VC2_10_997"/>
      <sheetName val="집계표_(25,26ဩ6"/>
      <sheetName val="INPUT_DATA6"/>
      <sheetName val="Form_06"/>
      <sheetName val="Form_D-15"/>
      <sheetName val="Form_B-15"/>
      <sheetName val="Form_F-15"/>
      <sheetName val="Form_A5"/>
      <sheetName val="입출재고현황_(2)5"/>
      <sheetName val="General_Data6"/>
      <sheetName val="LABOR_&amp;_자재5"/>
      <sheetName val="간접비_총괄5"/>
      <sheetName val="Price_Schedule5"/>
      <sheetName val="3_공통공사대비5"/>
      <sheetName val="CAL_5"/>
      <sheetName val="Rate_Analysis5"/>
      <sheetName val="내역서_耰&quot;??5"/>
      <sheetName val="EQUIPMENT_-25"/>
      <sheetName val="6PILE__(돌출)4"/>
      <sheetName val="WEIGHT_LIST4"/>
      <sheetName val="산#2-1_(2)4"/>
      <sheetName val="BEND_LOSS4"/>
      <sheetName val="공사비_내역_(가)4"/>
      <sheetName val="3_Breakdown_Direct_Paint4"/>
      <sheetName val="Static_Equip4"/>
      <sheetName val="단면_(2)4"/>
      <sheetName val="Form_A_4"/>
      <sheetName val="내역서_耰&quot;_x005f_x0000__x005f_x0000_4"/>
      <sheetName val="내역서_耰&quot;__5"/>
      <sheetName val="Summary_Sheets4"/>
      <sheetName val="Civil_14"/>
      <sheetName val="Civil_24"/>
      <sheetName val="Civil_34"/>
      <sheetName val="Site_14"/>
      <sheetName val="Site_24"/>
      <sheetName val="Site_34"/>
      <sheetName val="Site_Faci4"/>
      <sheetName val="Áý°èÇ¥_(TOTAL)3"/>
      <sheetName val="Áý°èÇ¥_(CIVIL-23)3"/>
      <sheetName val="Áý°èÇ¥_(FGRU)3"/>
      <sheetName val="Áý°èÇ¥_(25,26)3"/>
      <sheetName val="Áý°èÇ¥_(MEROX)3"/>
      <sheetName val="Áý°èÇ¥_(NITROGEN)3"/>
      <sheetName val="Áý°èÇ¥_(M4)3"/>
      <sheetName val="Áý°èÇ¥_(CIVIL4)3"/>
      <sheetName val="Áý°èÇ¥_(CIVIL6)3"/>
      <sheetName val="Áý°èÇ¥_(CIVIL7)3"/>
      <sheetName val="³»¿ª¼­(DEMO_TOTAL)3"/>
      <sheetName val="³»¿ª¼­_(CIVIL-23)3"/>
      <sheetName val="³»¿ª¼­_(fgru)3"/>
      <sheetName val="³»¿ª¼­_(25&amp;26)3"/>
      <sheetName val="³»¿ª¼­_(MEROX)3"/>
      <sheetName val="³»¿ª¼­_(NITROGEN)3"/>
      <sheetName val="³»¿ª¼­_(M4)3"/>
      <sheetName val="³»¿ª¼­_(CIVIL-4)3"/>
      <sheetName val="³»¿ª¼­_(CIVIL-6)3"/>
      <sheetName val="³»¿ª¼­_(CIVIL-7)3"/>
      <sheetName val="2002³â_ÇöÀå°ø»çºñ_±¹³»_½ÇÀû3"/>
      <sheetName val="2003³â±¹³»ÇöÀå°ø»çºñ_½ÇÀû3"/>
      <sheetName val="2_2_STAFF_Scedule3"/>
      <sheetName val="EQUIP_LIST3"/>
      <sheetName val="BM_DATA_SHEET4"/>
      <sheetName val="Man_Hole3"/>
      <sheetName val="내역서_耰&quot;_x005f_x005f_x005f_x0000__x005f_x005f_x0003"/>
      <sheetName val="7__월별투입내역서3"/>
      <sheetName val="계측_내역서3"/>
      <sheetName val="내역서_耰&quot;_x005f_x005f_x005f_x005f_x005f_x005f_x00003"/>
      <sheetName val="Vind_-_BtB3"/>
      <sheetName val="LV_induction_motors3"/>
      <sheetName val="BSD_(2)3"/>
      <sheetName val="Sheet1_(2)4"/>
      <sheetName val="Z-_GENERAL_PRICE_SUMMARY3"/>
      <sheetName val="_Estimate__3"/>
      <sheetName val="T_33"/>
      <sheetName val="HORI__VESSEL3"/>
      <sheetName val="Precios_Unitarios3"/>
      <sheetName val="Administrative_Prices3"/>
      <sheetName val="WBS_443"/>
      <sheetName val="WBS_413"/>
      <sheetName val="Precios_por_Administración3"/>
      <sheetName val="Subcon_A3"/>
      <sheetName val="내역서_耰&quot;_x005f_x005f_x005f_x005f_x005f_x005f_x005f3"/>
      <sheetName val="MP_MOB3"/>
      <sheetName val="Form_B3"/>
      <sheetName val="내역서_耰&quot;4"/>
      <sheetName val="[SANDAN_XLS??3"/>
      <sheetName val="Piping_BQ_for_one_turbine3"/>
      <sheetName val="Monthly_Load3"/>
      <sheetName val="Weekly_Load3"/>
      <sheetName val="Material_Selections3"/>
      <sheetName val="Utility_and_Fire_flange3"/>
      <sheetName val="_SANDAN_XLS__3"/>
      <sheetName val="97_사업추정(WEKI)3"/>
      <sheetName val="Eq__Mobilization3"/>
      <sheetName val="breakdown_of_wage_rate3"/>
      <sheetName val="Indirect_Cost3"/>
      <sheetName val="Resource_table3"/>
      <sheetName val="Heavy_Equipments1"/>
      <sheetName val="AG_Pipe_Qty_Analysis1"/>
      <sheetName val="Equipment_List1"/>
      <sheetName val="Form1_SQP1"/>
      <sheetName val="공정계획(내부계획25%,내부w_f)1"/>
      <sheetName val="SFN_ORIG1"/>
      <sheetName val="내역서_(∮ἀ嘆ɶ"/>
      <sheetName val="ITB_COST1"/>
      <sheetName val="HVAC"/>
      <sheetName val="2.Overall Summary "/>
      <sheetName val="SCH"/>
      <sheetName val="검측서"/>
      <sheetName val="경상"/>
      <sheetName val="UP MINOR"/>
      <sheetName val="ANX3A11"/>
      <sheetName val="5.) Time Delays"/>
      <sheetName val="KP_List"/>
      <sheetName val="노임이"/>
      <sheetName val="Item code"/>
      <sheetName val="업체코드"/>
      <sheetName val="??-BLDG"/>
      <sheetName val="Unt rate"/>
      <sheetName val="Codes.Pers"/>
      <sheetName val="Direct PMS"/>
      <sheetName val="예가표"/>
      <sheetName val="  "/>
      <sheetName val="경비실"/>
      <sheetName val="SUMMARY (0A)"/>
      <sheetName val="SUMMARY (1A)"/>
      <sheetName val="SUMMARY (1B)"/>
      <sheetName val="SUMMARY (03)"/>
      <sheetName val="F1"/>
      <sheetName val="F2"/>
      <sheetName val="F1(Cable Rack)"/>
      <sheetName val="F2(Cable Rack)"/>
      <sheetName val="F3(Cable Rack)"/>
      <sheetName val="F1 (POLYMER)"/>
      <sheetName val="F2 (POLYMER)"/>
      <sheetName val="F3 (POLYMER)"/>
      <sheetName val="F4 (POLYMER)"/>
      <sheetName val="F5( Polymerization )"/>
      <sheetName val="F6 ( Polymerization )"/>
      <sheetName val="B1 (Grid A-7, -6)"/>
      <sheetName val="B1 (Grid A, B)"/>
      <sheetName val="B1 (Grid C-7, -6)"/>
      <sheetName val="B2 (Grid -7 B, C) (1)"/>
      <sheetName val="B2 (Grid -7 B, C) (2)"/>
      <sheetName val="B2 (Grid -6 B, C) (1)"/>
      <sheetName val="B2 (Grid -6 B, C) (2)"/>
      <sheetName val="F1 (MONOMER)"/>
      <sheetName val="F2 (MONOMER)"/>
      <sheetName val="F3 (MONOMER)"/>
      <sheetName val="90K060C (MONOMER)"/>
      <sheetName val="F1 (EXTRUSION)"/>
      <sheetName val="F2 (EXTRUSION)"/>
      <sheetName val="F3 (EXTRUSION)"/>
      <sheetName val="F4 (EXTRUSION)"/>
      <sheetName val="F5 (EXTRUSION)"/>
      <sheetName val="F6A (EXTRUSION)"/>
      <sheetName val="F6D (EXTRUSION)"/>
      <sheetName val="F7 (EXTRUSION)"/>
      <sheetName val="F8 (EXTRUSION)"/>
      <sheetName val="F9 (EXTRUSION)"/>
      <sheetName val="F10 (EXTRUSION)"/>
      <sheetName val="F11 (EXTRUSION)"/>
      <sheetName val="B1 (Grid F-5`, 4`)"/>
      <sheetName val="B2 (Grid F,E-4`)"/>
      <sheetName val="B2 (Grid F,E-5`)"/>
      <sheetName val="B3 (Grid C,B-4`)"/>
      <sheetName val="B4 (Grid B,A-4`)"/>
      <sheetName val="B5 (Grid E-5`) &amp; (Grid D-5`)"/>
      <sheetName val="B6 (Grid E,D-5')"/>
      <sheetName val="B7 (Grid E,D-5')"/>
      <sheetName val="F-1"/>
      <sheetName val="95D040, A506"/>
      <sheetName val="95P040AB, A507"/>
      <sheetName val="95X020-U08, A602"/>
      <sheetName val="95X020-U07, A606"/>
      <sheetName val="95E040, A509"/>
      <sheetName val="95D024;025, A615"/>
      <sheetName val="95X020-U05, A601"/>
      <sheetName val="95X020-U02, A204"/>
      <sheetName val="Extruder FDN"/>
      <sheetName val="PF1a"/>
      <sheetName val="PF4"/>
      <sheetName val="PF4a"/>
      <sheetName val="PF5"/>
      <sheetName val="BOG COMP. FDN"/>
      <sheetName val="SOG COMP. FDN"/>
      <sheetName val="1G1 (Ground Beam)"/>
      <sheetName val="1G2-1(Ground Beam)"/>
      <sheetName val="1G2-2(Ground Beam)"/>
      <sheetName val="P1"/>
      <sheetName val="P2"/>
      <sheetName val="P3"/>
      <sheetName val="P4"/>
      <sheetName val="P5"/>
      <sheetName val="P6"/>
      <sheetName val="P7"/>
      <sheetName val="P8"/>
      <sheetName val="P9"/>
      <sheetName val="P10"/>
      <sheetName val="P11"/>
      <sheetName val="P12"/>
      <sheetName val="P13"/>
      <sheetName val="P14"/>
      <sheetName val="P15, 16"/>
      <sheetName val="LO CONSOLE FDN"/>
      <sheetName val="OIL COOLER FDN"/>
      <sheetName val="CW CONSOLE FDN (SOG)"/>
      <sheetName val="PD3"/>
      <sheetName val="SF1"/>
      <sheetName val="PD1"/>
      <sheetName val="PD2"/>
      <sheetName val="PD3 (SOG)"/>
      <sheetName val="SF1 (SOG)"/>
      <sheetName val="SF2 (SOG)"/>
      <sheetName val="SLAB (1S1-1)"/>
      <sheetName val="SLAB (1S1-2)"/>
      <sheetName val="SLAB (1S1-3)"/>
      <sheetName val="COLUMN (+5500)"/>
      <sheetName val="COLUMN (+12500)"/>
      <sheetName val="COLUMN (+15500)"/>
      <sheetName val="ETC."/>
      <sheetName val="breakdown of wage ra`f"/>
      <sheetName val="breakdown of wage ra"/>
      <sheetName val="breakdown of wage rað-"/>
      <sheetName val="00-Summary Information-ABB"/>
      <sheetName val="장산"/>
      <sheetName val="0. Resource　Code"/>
      <sheetName val="OPT_x0012_"/>
      <sheetName val="Process Data (2)"/>
      <sheetName val="Updating_Form-Oct_2011"/>
      <sheetName val="Weld_Consumable"/>
      <sheetName val="NDE_Cost-Summary"/>
      <sheetName val="9July_Above_Ground_Pipe"/>
      <sheetName val="Tools_&amp;_Settings"/>
      <sheetName val="Data_Summary"/>
      <sheetName val="Crew_Costs"/>
      <sheetName val="Spread_Costs"/>
      <sheetName val="Unique_List_Misc"/>
      <sheetName val="M_11"/>
      <sheetName val="Process_Data_(2)"/>
      <sheetName val="PROTECTION_"/>
      <sheetName val="Cash_In-Cash_Out_Actual"/>
      <sheetName val="당초?∸ἀ"/>
      <sheetName val="Ocean Transporation Charge"/>
      <sheetName val="배수공"/>
      <sheetName val="시행분석"/>
      <sheetName val="Discounted Cash Flow"/>
      <sheetName val="Cash Flow bulanan"/>
      <sheetName val="schalt"/>
      <sheetName val="schtng"/>
      <sheetName val="schbhn"/>
      <sheetName val="H.Satuan"/>
      <sheetName val="I_KAMAR"/>
      <sheetName val="breakdown of wage rap"/>
      <sheetName val="PROJEC䁔"/>
      <sheetName val="Jobcos䁴"/>
      <sheetName val="Sy䁳tem구분"/>
      <sheetName val="BM䀭Elec"/>
      <sheetName val="AN䁁LIS䁁"/>
      <sheetName val="BO䁑-B.䁄OWN"/>
      <sheetName val="HV䁁C(사자재)"/>
      <sheetName val="R2䀵64A䁈DTS"/>
      <sheetName val="mto-re䁶0B"/>
      <sheetName val="내역脜_(M䀴)4"/>
      <sheetName val="3_공통공사비2"/>
      <sheetName val="BEND_L䁏SS1"/>
      <sheetName val="Fo䁲m_A_1"/>
      <sheetName val="Ci䁶il_11"/>
      <sheetName val="Ci䁶il_䀳1"/>
      <sheetName val="Si䁴e_2䀱"/>
      <sheetName val="Si䁴e_F䁡ci1"/>
      <sheetName val="EQ䁕IP_䁌IST"/>
      <sheetName val="Su䁢con_A"/>
      <sheetName val="BS䁄_(2)"/>
      <sheetName val="FWBS_1䀵30"/>
      <sheetName val="breakdown of wage ra"/>
      <sheetName val="Chart_Cable"/>
      <sheetName val="내역ࠜĀM4)"/>
      <sheetName val="AUX"/>
      <sheetName val="Aux."/>
      <sheetName val="CUADRO_DE_PRECIOS"/>
      <sheetName val="w't_table2"/>
      <sheetName val="SCHEDD_TAMBAHAN2"/>
      <sheetName val="Fire_Protection2"/>
      <sheetName val="입찰내역_발주처_양식2"/>
      <sheetName val="Dir_Manpower_Other_Exp_2"/>
      <sheetName val="MODULE_CONFIRM1"/>
      <sheetName val="PROTECTION_1"/>
      <sheetName val="CUADRO_DE_PRECIOS1"/>
      <sheetName val="Cash_In-Cash_Out_Actual1"/>
      <sheetName val="Equipment_List3"/>
      <sheetName val="Form1_SQP3"/>
      <sheetName val="공정계획(내부계획25%,내부w_f)3"/>
      <sheetName val="Heavy_Equipments3"/>
      <sheetName val="AG_Pipe_Qty_Analysis3"/>
      <sheetName val="SFN_ORIG3"/>
      <sheetName val="w't_table3"/>
      <sheetName val="SCHEDD_TAMBAHAN3"/>
      <sheetName val="Fire_Protection3"/>
      <sheetName val="입찰내역_발주처_양식3"/>
      <sheetName val="Dir_Manpower_Other_Exp_3"/>
      <sheetName val="FWBS_15302"/>
      <sheetName val="내역서_(∮ἀ嘆ɶ2"/>
      <sheetName val="4-3LEVEL-5_epic_42"/>
      <sheetName val="단가_(2)2"/>
      <sheetName val="실행예산_MM2"/>
      <sheetName val="MODULE_CONFIRM2"/>
      <sheetName val="PROTECTION_2"/>
      <sheetName val="BOQ-B_DOWN2"/>
      <sheetName val="ITB_COST3"/>
      <sheetName val="CUADRO_DE_PRECIOS2"/>
      <sheetName val="Cash_In-Cash_Out_Actual2"/>
      <sheetName val="Equipment_List4"/>
      <sheetName val="Form1_SQP4"/>
      <sheetName val="공정계획(내부계획25%,내부w_f)4"/>
      <sheetName val="Heavy_Equipments4"/>
      <sheetName val="AG_Pipe_Qty_Analysis4"/>
      <sheetName val="SFN_ORIG4"/>
      <sheetName val="w't_table4"/>
      <sheetName val="SCHEDD_TAMBAHAN4"/>
      <sheetName val="Fire_Protection4"/>
      <sheetName val="입찰내역_발주처_양식4"/>
      <sheetName val="Dir_Manpower_Other_Exp_4"/>
      <sheetName val="FWBS_15303"/>
      <sheetName val="내역서_(∮ἀ嘆ɶ3"/>
      <sheetName val="4-3LEVEL-5_epic_43"/>
      <sheetName val="단가_(2)3"/>
      <sheetName val="실행예산_MM3"/>
      <sheetName val="MODULE_CONFIRM3"/>
      <sheetName val="PROTECTION_3"/>
      <sheetName val="BOQ-B_DOWN3"/>
      <sheetName val="ITB_COST4"/>
      <sheetName val="CUADRO_DE_PRECIOS3"/>
      <sheetName val="Cash_In-Cash_Out_Actual3"/>
      <sheetName val="KUWATI(Total)_9"/>
      <sheetName val="집계표_(TOTAL)9"/>
      <sheetName val="집계표_(CIVIL-23)9"/>
      <sheetName val="집계표_(FGRU)9"/>
      <sheetName val="집계표_(25,26)9"/>
      <sheetName val="집계표_(MEROX)9"/>
      <sheetName val="집계표_(NITROGEN)9"/>
      <sheetName val="집계표_(M4)9"/>
      <sheetName val="집계표_(CIVIL4)9"/>
      <sheetName val="집계표_(CIVIL6)9"/>
      <sheetName val="집계표_(CIVIL7)9"/>
      <sheetName val="내역서(DEMO_TOTAL)9"/>
      <sheetName val="내역서_(CIVIL-23)9"/>
      <sheetName val="내역서_(fgru)9"/>
      <sheetName val="내역서_(25&amp;26)9"/>
      <sheetName val="내역서_(MEROX)9"/>
      <sheetName val="내역서_(NITROGEN)9"/>
      <sheetName val="내역서_(M4)9"/>
      <sheetName val="내역서_(CIVIL-4)9"/>
      <sheetName val="내역서_(CIVIL-6)9"/>
      <sheetName val="내역서_(CIVIL-7)9"/>
      <sheetName val="OPTION_29"/>
      <sheetName val="OPTION_39"/>
      <sheetName val="2002년_현장공사비_국내_실적9"/>
      <sheetName val="2003년국내현장공사비_실적9"/>
      <sheetName val="VC2_10_999"/>
      <sheetName val="집계표_(25,26ဩ8"/>
      <sheetName val="INPUT_DATA8"/>
      <sheetName val="입출재고현황_(2)7"/>
      <sheetName val="Form_08"/>
      <sheetName val="Form_D-17"/>
      <sheetName val="Form_B-17"/>
      <sheetName val="Form_F-17"/>
      <sheetName val="Form_A7"/>
      <sheetName val="General_Data8"/>
      <sheetName val="LABOR_&amp;_자재7"/>
      <sheetName val="Price_Schedule7"/>
      <sheetName val="간접비_총괄7"/>
      <sheetName val="3_공통공사대비7"/>
      <sheetName val="Rate_Analysis7"/>
      <sheetName val="CAL_7"/>
      <sheetName val="WEIGHT_LIST6"/>
      <sheetName val="산#2-1_(2)6"/>
      <sheetName val="BEND_LOSS6"/>
      <sheetName val="공사비_내역_(가)6"/>
      <sheetName val="내역서_耰&quot;??7"/>
      <sheetName val="EQUIPMENT_-27"/>
      <sheetName val="6PILE__(돌출)6"/>
      <sheetName val="Static_Equip6"/>
      <sheetName val="단면_(2)6"/>
      <sheetName val="Form_A_6"/>
      <sheetName val="내역서_耰&quot;_x005f_x0000__x005f_x0000_6"/>
      <sheetName val="3_Breakdown_Direct_Paint6"/>
      <sheetName val="내역서_耰&quot;__7"/>
      <sheetName val="Summary_Sheets6"/>
      <sheetName val="Civil_16"/>
      <sheetName val="Civil_26"/>
      <sheetName val="Civil_36"/>
      <sheetName val="Site_16"/>
      <sheetName val="Site_26"/>
      <sheetName val="Site_36"/>
      <sheetName val="Site_Faci6"/>
      <sheetName val="Administrative_Prices5"/>
      <sheetName val="WBS_445"/>
      <sheetName val="WBS_415"/>
      <sheetName val="Precios_por_Administración5"/>
      <sheetName val="Precios_Unitarios5"/>
      <sheetName val="Subcon_A5"/>
      <sheetName val="BM_DATA_SHEET6"/>
      <sheetName val="Áý°èÇ¥_(TOTAL)5"/>
      <sheetName val="Áý°èÇ¥_(CIVIL-23)5"/>
      <sheetName val="Áý°èÇ¥_(FGRU)5"/>
      <sheetName val="Áý°èÇ¥_(25,26)5"/>
      <sheetName val="Áý°èÇ¥_(MEROX)5"/>
      <sheetName val="Áý°èÇ¥_(NITROGEN)5"/>
      <sheetName val="Áý°èÇ¥_(M4)5"/>
      <sheetName val="Áý°èÇ¥_(CIVIL4)5"/>
      <sheetName val="Áý°èÇ¥_(CIVIL6)5"/>
      <sheetName val="Áý°èÇ¥_(CIVIL7)5"/>
      <sheetName val="³»¿ª¼­(DEMO_TOTAL)5"/>
      <sheetName val="³»¿ª¼­_(CIVIL-23)5"/>
      <sheetName val="³»¿ª¼­_(fgru)5"/>
      <sheetName val="³»¿ª¼­_(25&amp;26)5"/>
      <sheetName val="³»¿ª¼­_(MEROX)5"/>
      <sheetName val="³»¿ª¼­_(NITROGEN)5"/>
      <sheetName val="³»¿ª¼­_(M4)5"/>
      <sheetName val="³»¿ª¼­_(CIVIL-4)5"/>
      <sheetName val="³»¿ª¼­_(CIVIL-6)5"/>
      <sheetName val="³»¿ª¼­_(CIVIL-7)5"/>
      <sheetName val="2002³â_ÇöÀå°ø»çºñ_±¹³»_½ÇÀû5"/>
      <sheetName val="2003³â±¹³»ÇöÀå°ø»çºñ_½ÇÀû5"/>
      <sheetName val="EQUIP_LIST5"/>
      <sheetName val="Z-_GENERAL_PRICE_SUMMARY5"/>
      <sheetName val="_Estimate__5"/>
      <sheetName val="2_2_STAFF_Scedule5"/>
      <sheetName val="내역서_耰&quot;_x005f_x005f_x005f_x0000__x005f_x005f_x0005"/>
      <sheetName val="계측_내역서5"/>
      <sheetName val="Man_Hole5"/>
      <sheetName val="Sheet1_(2)6"/>
      <sheetName val="내역서_耰&quot;_x005f_x005f_x005f_x005f_x005f_x005f_x00005"/>
      <sheetName val="7__월별투입내역서5"/>
      <sheetName val="T_35"/>
      <sheetName val="HORI__VESSEL5"/>
      <sheetName val="Vind_-_BtB5"/>
      <sheetName val="LV_induction_motors5"/>
      <sheetName val="BSD_(2)5"/>
      <sheetName val="Monthly_Load5"/>
      <sheetName val="Weekly_Load5"/>
      <sheetName val="MP_MOB5"/>
      <sheetName val="Form_B5"/>
      <sheetName val="Material_Selections5"/>
      <sheetName val="내역서_耰&quot;_x005f_x005f_x005f_x005f_x005f_x005f_x005f5"/>
      <sheetName val="97_사업추정(WEKI)5"/>
      <sheetName val="breakdown_of_wage_rate5"/>
      <sheetName val="Indirect_Cost5"/>
      <sheetName val="[SANDAN_XLS??5"/>
      <sheetName val="Eq__Mobilization5"/>
      <sheetName val="Resource_table5"/>
      <sheetName val="Piping_BQ_for_one_turbine5"/>
      <sheetName val="Utility_and_Fire_flange5"/>
      <sheetName val="Equipment_List5"/>
      <sheetName val="Form1_SQP5"/>
      <sheetName val="공정계획(내부계획25%,내부w_f)5"/>
      <sheetName val="Heavy_Equipments5"/>
      <sheetName val="AG_Pipe_Qty_Analysis5"/>
      <sheetName val="_SANDAN_XLS__5"/>
      <sheetName val="SFN_ORIG5"/>
      <sheetName val="w't_table5"/>
      <sheetName val="SCHEDD_TAMBAHAN5"/>
      <sheetName val="Fire_Protection5"/>
      <sheetName val="입찰내역_발주처_양식5"/>
      <sheetName val="Dir_Manpower_Other_Exp_5"/>
      <sheetName val="FWBS_15304"/>
      <sheetName val="내역서_(∮ἀ嘆ɶ4"/>
      <sheetName val="4-3LEVEL-5_epic_44"/>
      <sheetName val="단가_(2)4"/>
      <sheetName val="실행예산_MM4"/>
      <sheetName val="MODULE_CONFIRM4"/>
      <sheetName val="PROTECTION_4"/>
      <sheetName val="BOQ-B_DOWN4"/>
      <sheetName val="ITB_COST5"/>
      <sheetName val="CUADRO_DE_PRECIOS4"/>
      <sheetName val="Cash_In-Cash_Out_Actual4"/>
      <sheetName val="OCT.FDN"/>
      <sheetName val="D-3109"/>
      <sheetName val="Exchange Rate"/>
      <sheetName val="예산실적전체당월"/>
      <sheetName val="BD"/>
      <sheetName val="내역서_耰&quot;_x005f_x005f_x005f_x0000_"/>
      <sheetName val="내역서_耰&quot;_x005f_x005f_x005f_x005f_"/>
      <sheetName val="내역ࠜĀ_x005f_x0000_M4"/>
      <sheetName val="내역서 耰&quot;_x005f_x0000_"/>
      <sheetName val="내역ࠜĀ_x005f_x005f_x0"/>
      <sheetName val="내역서 耰&quot;_x005f_x005f_"/>
      <sheetName val="_x005f_x005f_"/>
      <sheetName val="내역서_耰&quot;_x005f_x0000__x0001"/>
      <sheetName val="내역서_耰&quot;_x005f_x005f_x00001"/>
      <sheetName val="내역서_耰&quot;_x005f_x005f_x005f1"/>
      <sheetName val="내역서_耰&quot;_x005f_x0000__x0002"/>
      <sheetName val="내역서_耰&quot;_x005f_x005f_x00002"/>
      <sheetName val="내역서_耰&quot;_x005f_x005f_x005f2"/>
      <sheetName val="Pipe-Hot"/>
      <sheetName val="실행집_x0005_"/>
      <sheetName val="실행집聈"/>
      <sheetName val="plan&amp;section_of_foundation1"/>
      <sheetName val="Unit_Price_"/>
      <sheetName val="내역서1999_8최종"/>
      <sheetName val="working_load_at_the_btm_ft_1"/>
      <sheetName val="stability_check1"/>
      <sheetName val="design_load1"/>
      <sheetName val="1100-1200-1300-1910-2140-LEV_2"/>
      <sheetName val="Process_Data_1"/>
      <sheetName val="TDC_COA_Sumry"/>
      <sheetName val="TDC_Item_Dets"/>
      <sheetName val="TDC_Item_Sumry"/>
      <sheetName val="TDC_Key_Qty_Sumry"/>
      <sheetName val="List_-_Components"/>
      <sheetName val="List_-_Equipment"/>
      <sheetName val="COA_Sumry_-_Std_Imp"/>
      <sheetName val="Contr_TDC_-_Std_Imp"/>
      <sheetName val="Item_Sumry_-_Std_Imp"/>
      <sheetName val="Unit_Costs_-_Std_Imp"/>
      <sheetName val="Unit_MH_-_Std_Imp"/>
      <sheetName val="Proj_TIC_-_Std_Imp"/>
      <sheetName val="Closeout_Control"/>
      <sheetName val="Site_Findings_Status_Sheet"/>
      <sheetName val="Currency_Rate"/>
      <sheetName val="4-Basic_Price"/>
      <sheetName val="Evaluasi_Penw"/>
      <sheetName val="Man_Power_&amp;_Comp"/>
      <sheetName val="Data_List"/>
      <sheetName val="Material_Price"/>
      <sheetName val="Codes_Pers"/>
      <sheetName val="Sum_(Case-3)"/>
      <sheetName val="PROJECT_BRIEF"/>
      <sheetName val="In-House_Summary"/>
      <sheetName val="7422CW"/>
      <sheetName val="손익차9월2"/>
      <sheetName val="General Notes"/>
      <sheetName val="내역서_耰&quot;_x005f_x0000__x0003"/>
      <sheetName val="내역서_耰&quot;_x005f_x005f_x00003"/>
      <sheetName val="내역서_耰&quot;_x005f_x005f_x005f3"/>
      <sheetName val="내역서_耰&quot;_x005f_x0000__x0004"/>
      <sheetName val="내역서_耰&quot;_x005f_x005f_x00004"/>
      <sheetName val="내역서_耰&quot;_x005f_x005f_x005f4"/>
      <sheetName val="내역서_耰&quot;_x005f_x0000__x0005"/>
      <sheetName val="내역서_耰&quot;_x005f_x005f_x00005"/>
      <sheetName val="내역서_耰&quot;_x005f_x005f_x005f5"/>
      <sheetName val="내역서_耰&quot;_x005f_x0000_"/>
      <sheetName val="내역서_耰&quot;_x005f_x005f_"/>
      <sheetName val="내역ࠜĀ_x0"/>
      <sheetName val="내역서 耰&quot;_"/>
      <sheetName val="_"/>
      <sheetName val="내역서_耰&quot;_x00001"/>
      <sheetName val="내역서_耰&quot;_x005f1"/>
      <sheetName val="내역서_耰&quot;_x00002"/>
      <sheetName val="내역서_耰&quot;_x005f2"/>
      <sheetName val="Others"/>
      <sheetName val="Bill rekap"/>
      <sheetName val="Harga Satuan"/>
      <sheetName val="LISTRIK"/>
      <sheetName val="F ALARM"/>
      <sheetName val="Sheet5"/>
      <sheetName val="물량표"/>
      <sheetName val="PABS,Site info"/>
      <sheetName val="Direct_PMS"/>
      <sheetName val="5_)_Time_Delays"/>
      <sheetName val="OPT_x000a_"/>
      <sheetName val="Weekl_x000a_"/>
      <sheetName val="Aux_"/>
      <sheetName val="2. 현장 자금투입 집계표"/>
      <sheetName val="_도면 및 도서 제출목록 및 일정_170202.xlsx"/>
      <sheetName val="TYPE"/>
      <sheetName val="Rates &amp; Legend"/>
      <sheetName val="DISCIPLINE"/>
      <sheetName val="9_1차이내역"/>
      <sheetName val="pipeline-1"/>
      <sheetName val="BQMP"/>
      <sheetName val="수량산출"/>
      <sheetName val="CAL1"/>
      <sheetName val="BQ_IMPORT"/>
      <sheetName val="Distribution Table"/>
      <sheetName val="BA1047集約"/>
      <sheetName val="Raw data"/>
      <sheetName val="PWA"/>
      <sheetName val="_뻘N__ࠀ역서"/>
      <sheetName val="차트 (2)"/>
      <sheetName val="Analysis"/>
      <sheetName val="EVA-004-MEC"/>
      <sheetName val="도면자료제출일정"/>
      <sheetName val="DROP DOWN"/>
      <sheetName val="EE-PROP"/>
      <sheetName val="DATA MENTAH"/>
      <sheetName val="Linelist LNGC Process"/>
      <sheetName val="용접품"/>
      <sheetName val="절단품"/>
      <sheetName val="Action Item"/>
      <sheetName val="Rating"/>
      <sheetName val="유림골조"/>
      <sheetName val="ID.CD"/>
      <sheetName val="Equipment Spec List"/>
      <sheetName val="Material code"/>
      <sheetName val="design_criteria1"/>
      <sheetName val="定额"/>
      <sheetName val="HO_Site Rates-2011"/>
      <sheetName val="USDKRW"/>
      <sheetName val="Inquiry"/>
      <sheetName val="품셈TABLE"/>
      <sheetName val="2003상반기노임기준"/>
      <sheetName val="LEGENDA"/>
      <sheetName val="drg"/>
      <sheetName val="BM"/>
      <sheetName val="백분율"/>
      <sheetName val="공사비SUM"/>
      <sheetName val="내역(한신APT)"/>
      <sheetName val="MD"/>
      <sheetName val="BO䁑-B_䁄OWN"/>
      <sheetName val="UP_MINOR"/>
      <sheetName val="RAB_AR&amp;STR"/>
      <sheetName val="Cash_Flow_bulanan"/>
      <sheetName val="H_Satuan"/>
      <sheetName val="Bill_rekap"/>
      <sheetName val="99__FWBS(Ref)"/>
      <sheetName val="99__Change_Rate"/>
      <sheetName val="Harga_Satuan"/>
      <sheetName val="F_ALARM"/>
      <sheetName val="내역서_耰&quot;_x005f_x0000__x00001"/>
      <sheetName val="할증_"/>
      <sheetName val="내역서_(N____x000a_"/>
      <sheetName val="내역서_(N   _x000a_"/>
      <sheetName val="Discounted_Cash_Flow"/>
      <sheetName val="Ocean_Transporation_Charge"/>
      <sheetName val="차트_(2)"/>
      <sheetName val="Pengesahan_"/>
      <sheetName val="Exchange_Rate"/>
      <sheetName val="뻘N_"/>
      <sheetName val="_x000a__x0"/>
      <sheetName val="Unt_rate"/>
      <sheetName val="Equip_Rental_Summary_by_Contr"/>
      <sheetName val="Project_Equip_Rental_Summary"/>
      <sheetName val="Contractor_Indirect_Sumry"/>
      <sheetName val="Project_Indirect_Sumry"/>
      <sheetName val="COA_Sumry_by_Area"/>
      <sheetName val="COA_Sumry_by_Contr"/>
      <sheetName val="COA_Sumry_by_RG"/>
      <sheetName val="TDC_COA_Grp_Sumry"/>
      <sheetName val="TDC_COA_Grp_Sumry_by_Area"/>
      <sheetName val="TDC_COA_Grp_Sumry_by_RG"/>
      <sheetName val="Equipment_Sumry"/>
      <sheetName val="TDC_Item_Dets-Full"/>
      <sheetName val="TDC_Item_Dets-IPM-Full"/>
      <sheetName val="TDC_Item_Sumry_by_Area"/>
      <sheetName val="TDC_Item_Sumry_by_RG"/>
      <sheetName val="TDC_Key_Qty_Sumry_by_RG"/>
      <sheetName val="List_-_Equipment_by_Area"/>
      <sheetName val="List_-_Equipment_by_Contr"/>
      <sheetName val="Equipment_-_Unit_Costs_by_Mat"/>
      <sheetName val="List_-_Equipment_by_Rep_Grp"/>
      <sheetName val="Craft_Summary_by_Contr"/>
      <sheetName val="Project_Craft_Summary"/>
      <sheetName val="Project_Metrics"/>
      <sheetName val="Item_code"/>
      <sheetName val="SUMMARY_(0A)"/>
      <sheetName val="SUMMARY_(1A)"/>
      <sheetName val="SUMMARY_(1B)"/>
      <sheetName val="SUMMARY_(03)"/>
      <sheetName val="F1(Cable_Rack)"/>
      <sheetName val="F2(Cable_Rack)"/>
      <sheetName val="F3(Cable_Rack)"/>
      <sheetName val="F1_(POLYMER)"/>
      <sheetName val="F2_(POLYMER)"/>
      <sheetName val="F3_(POLYMER)"/>
      <sheetName val="F4_(POLYMER)"/>
      <sheetName val="F5(_Polymerization_)"/>
      <sheetName val="F6_(_Polymerization_)"/>
      <sheetName val="B1_(Grid_A-7,_-6)"/>
      <sheetName val="B1_(Grid_A,_B)"/>
      <sheetName val="B1_(Grid_C-7,_-6)"/>
      <sheetName val="B2_(Grid_-7_B,_C)_(1)"/>
      <sheetName val="B2_(Grid_-7_B,_C)_(2)"/>
      <sheetName val="B2_(Grid_-6_B,_C)_(1)"/>
      <sheetName val="B2_(Grid_-6_B,_C)_(2)"/>
      <sheetName val="F1_(MONOMER)"/>
      <sheetName val="F2_(MONOMER)"/>
      <sheetName val="F3_(MONOMER)"/>
      <sheetName val="90K060C_(MONOMER)"/>
      <sheetName val="F1_(EXTRUSION)"/>
      <sheetName val="F2_(EXTRUSION)"/>
      <sheetName val="F3_(EXTRUSION)"/>
      <sheetName val="F4_(EXTRUSION)"/>
      <sheetName val="F5_(EXTRUSION)"/>
      <sheetName val="F6A_(EXTRUSION)"/>
      <sheetName val="F6D_(EXTRUSION)"/>
      <sheetName val="F7_(EXTRUSION)"/>
      <sheetName val="F8_(EXTRUSION)"/>
      <sheetName val="F9_(EXTRUSION)"/>
      <sheetName val="F10_(EXTRUSION)"/>
      <sheetName val="F11_(EXTRUSION)"/>
      <sheetName val="B1_(Grid_F-5`,_4`)"/>
      <sheetName val="B2_(Grid_F,E-4`)"/>
      <sheetName val="B2_(Grid_F,E-5`)"/>
      <sheetName val="B3_(Grid_C,B-4`)"/>
      <sheetName val="B4_(Grid_B,A-4`)"/>
      <sheetName val="B5_(Grid_E-5`)_&amp;_(Grid_D-5`)"/>
      <sheetName val="B6_(Grid_E,D-5')"/>
      <sheetName val="B7_(Grid_E,D-5')"/>
      <sheetName val="95D040,_A506"/>
      <sheetName val="95P040AB,_A507"/>
      <sheetName val="95X020-U08,_A602"/>
      <sheetName val="95X020-U07,_A606"/>
      <sheetName val="95E040,_A509"/>
      <sheetName val="95D024;025,_A615"/>
      <sheetName val="95X020-U05,_A601"/>
      <sheetName val="95X020-U02,_A204"/>
      <sheetName val="Extruder_FDN"/>
      <sheetName val="BOG_COMP__FDN"/>
      <sheetName val="SOG_COMP__FDN"/>
      <sheetName val="1G1_(Ground_Beam)"/>
      <sheetName val="1G2-1(Ground_Beam)"/>
      <sheetName val="1G2-2(Ground_Beam)"/>
      <sheetName val="P15,_16"/>
      <sheetName val="LO_CONSOLE_FDN"/>
      <sheetName val="OIL_COOLER_FDN"/>
      <sheetName val="CW_CONSOLE_FDN_(SOG)"/>
      <sheetName val="PD3_(SOG)"/>
      <sheetName val="SF1_(SOG)"/>
      <sheetName val="SF2_(SOG)"/>
      <sheetName val="SLAB_(1S1-1)"/>
      <sheetName val="SLAB_(1S1-2)"/>
      <sheetName val="SLAB_(1S1-3)"/>
      <sheetName val="COLUMN_(+5500)"/>
      <sheetName val="COLUMN_(+12500)"/>
      <sheetName val="COLUMN_(+15500)"/>
      <sheetName val="ETC_"/>
      <sheetName val="2__현장_자금투입_집계표"/>
      <sheetName val="_도면_및_도서_제출목록_및_일정_170202_xlsx"/>
      <sheetName val="Rates_&amp;_Legend"/>
      <sheetName val="OCT_FDN"/>
      <sheetName val="General_Notes"/>
      <sheetName val="개시대사 (2)"/>
      <sheetName val="환율"/>
      <sheetName val="대운산출"/>
      <sheetName val="Header"/>
      <sheetName val="SPEC LIST(EQUP, SYS)"/>
      <sheetName val="Air Cooler-E"/>
      <sheetName val="Al Taweelah"/>
      <sheetName val="TJ1Q47"/>
      <sheetName val="Particular Sch"/>
      <sheetName val="Pulldown"/>
      <sheetName val="Grafico"/>
      <sheetName val="구분"/>
      <sheetName val="SUM "/>
      <sheetName val="Multi-currency"/>
      <sheetName val="내역서_耰&quot;6"/>
      <sheetName val="KUWATI(Total)_11"/>
      <sheetName val="집계표_(TOTAL)11"/>
      <sheetName val="집계표_(CIVIL-23)11"/>
      <sheetName val="집계표_(FGRU)11"/>
      <sheetName val="집계표_(25,26)11"/>
      <sheetName val="집계표_(MEROX)11"/>
      <sheetName val="집계표_(NITROGEN)11"/>
      <sheetName val="집계표_(M4)11"/>
      <sheetName val="집계표_(CIVIL4)11"/>
      <sheetName val="집계표_(CIVIL6)11"/>
      <sheetName val="집계표_(CIVIL7)11"/>
      <sheetName val="내역서(DEMO_TOTAL)11"/>
      <sheetName val="내역서_(CIVIL-23)11"/>
      <sheetName val="내역서_(fgru)11"/>
      <sheetName val="내역서_(25&amp;26)11"/>
      <sheetName val="내역서_(MEROX)11"/>
      <sheetName val="내역서_(NITROGEN)11"/>
      <sheetName val="내역서_(M4)11"/>
      <sheetName val="내역서_(CIVIL-4)11"/>
      <sheetName val="내역서_(CIVIL-6)11"/>
      <sheetName val="내역서_(CIVIL-7)11"/>
      <sheetName val="OPTION_211"/>
      <sheetName val="OPTION_311"/>
      <sheetName val="2002년_현장공사비_국내_실적11"/>
      <sheetName val="2003년국내현장공사비_실적11"/>
      <sheetName val="VC2_10_9911"/>
      <sheetName val="INPUT_DATA10"/>
      <sheetName val="집계표_(25,26ဩ10"/>
      <sheetName val="Form_D-19"/>
      <sheetName val="Form_B-19"/>
      <sheetName val="Form_F-19"/>
      <sheetName val="Form_A9"/>
      <sheetName val="Form_010"/>
      <sheetName val="입출재고현황_(2)9"/>
      <sheetName val="General_Data10"/>
      <sheetName val="LABOR_&amp;_자재9"/>
      <sheetName val="간접비_총괄9"/>
      <sheetName val="3_공통공사대비9"/>
      <sheetName val="Price_Schedule9"/>
      <sheetName val="Rate_Analysis9"/>
      <sheetName val="내역서_耰&quot;??9"/>
      <sheetName val="EQUIPMENT_-29"/>
      <sheetName val="CAL_9"/>
      <sheetName val="내역서_耰&quot;_x005f_x0000__x005f_x0000_8"/>
      <sheetName val="WEIGHT_LIST8"/>
      <sheetName val="산#2-1_(2)8"/>
      <sheetName val="BEND_LOSS8"/>
      <sheetName val="공사비_내역_(가)8"/>
      <sheetName val="6PILE__(돌출)8"/>
      <sheetName val="Man_Hole7"/>
      <sheetName val="Form_A_8"/>
      <sheetName val="단면_(2)8"/>
      <sheetName val="Static_Equip8"/>
      <sheetName val="3_Breakdown_Direct_Paint8"/>
      <sheetName val="WBS_447"/>
      <sheetName val="WBS_417"/>
      <sheetName val="Administrative_Prices7"/>
      <sheetName val="Precios_por_Administración7"/>
      <sheetName val="Precios_Unitarios7"/>
      <sheetName val="내역서_耰&quot;_x005f_x005f_x005f_x0000__x005f_x005f_x0007"/>
      <sheetName val="내역서_耰&quot;__9"/>
      <sheetName val="SFN_ORIG7"/>
      <sheetName val="Z-_GENERAL_PRICE_SUMMARY7"/>
      <sheetName val="_Estimate__7"/>
      <sheetName val="Updating_Form-Oct_20112"/>
      <sheetName val="Weld_Consumable2"/>
      <sheetName val="NDE_Cost-Summary2"/>
      <sheetName val="9July_Above_Ground_Pipe2"/>
      <sheetName val="Civil_18"/>
      <sheetName val="Civil_28"/>
      <sheetName val="Civil_38"/>
      <sheetName val="Site_18"/>
      <sheetName val="Site_28"/>
      <sheetName val="Site_38"/>
      <sheetName val="Site_Faci8"/>
      <sheetName val="Áý°èÇ¥_(TOTAL)7"/>
      <sheetName val="Áý°èÇ¥_(CIVIL-23)7"/>
      <sheetName val="Áý°èÇ¥_(FGRU)7"/>
      <sheetName val="Áý°èÇ¥_(25,26)7"/>
      <sheetName val="Áý°èÇ¥_(MEROX)7"/>
      <sheetName val="Áý°èÇ¥_(NITROGEN)7"/>
      <sheetName val="Áý°èÇ¥_(M4)7"/>
      <sheetName val="Áý°èÇ¥_(CIVIL4)7"/>
      <sheetName val="Áý°èÇ¥_(CIVIL6)7"/>
      <sheetName val="Áý°èÇ¥_(CIVIL7)7"/>
      <sheetName val="³»¿ª¼­(DEMO_TOTAL)7"/>
      <sheetName val="³»¿ª¼­_(CIVIL-23)7"/>
      <sheetName val="³»¿ª¼­_(fgru)7"/>
      <sheetName val="³»¿ª¼­_(25&amp;26)7"/>
      <sheetName val="³»¿ª¼­_(MEROX)7"/>
      <sheetName val="³»¿ª¼­_(NITROGEN)7"/>
      <sheetName val="³»¿ª¼­_(M4)7"/>
      <sheetName val="³»¿ª¼­_(CIVIL-4)7"/>
      <sheetName val="³»¿ª¼­_(CIVIL-6)7"/>
      <sheetName val="³»¿ª¼­_(CIVIL-7)7"/>
      <sheetName val="2002³â_ÇöÀå°ø»çºñ_±¹³»_½ÇÀû7"/>
      <sheetName val="2003³â±¹³»ÇöÀå°ø»çºñ_½ÇÀû7"/>
      <sheetName val="Summary_Sheets8"/>
      <sheetName val="2_2_STAFF_Scedule7"/>
      <sheetName val="내역서_耰&quot;_x005f_x005f_x005f_x005f_x005f_x005f_x00007"/>
      <sheetName val="Subcon_A7"/>
      <sheetName val="Sheet1_(2)8"/>
      <sheetName val="계측_내역서7"/>
      <sheetName val="7__월별투입내역서7"/>
      <sheetName val="T_37"/>
      <sheetName val="HORI__VESSEL7"/>
      <sheetName val="BM_DATA_SHEET8"/>
      <sheetName val="Vind_-_BtB7"/>
      <sheetName val="LV_induction_motors7"/>
      <sheetName val="BSD_(2)7"/>
      <sheetName val="내역서_耰&quot;_x005f_x005f_x005f_x005f_x005f_x005f_x005f7"/>
      <sheetName val="EQUIP_LIST7"/>
      <sheetName val="MP_MOB7"/>
      <sheetName val="Form_B7"/>
      <sheetName val="내역서_耰&quot;7"/>
      <sheetName val="Tools_&amp;_Settings2"/>
      <sheetName val="Data_Summary2"/>
      <sheetName val="Crew_Costs2"/>
      <sheetName val="Spread_Costs2"/>
      <sheetName val="Unique_List_Misc2"/>
      <sheetName val="M_112"/>
      <sheetName val="Process_Data_(2)2"/>
      <sheetName val="Monthly_Load7"/>
      <sheetName val="Weekly_Load7"/>
      <sheetName val="97_사업추정(WEKI)7"/>
      <sheetName val="breakdown_of_wage_rate7"/>
      <sheetName val="Indirect_Cost7"/>
      <sheetName val="Eq__Mobilization7"/>
      <sheetName val="Material_Selections7"/>
      <sheetName val="[SANDAN_XLS??7"/>
      <sheetName val="Piping_BQ_for_one_turbine7"/>
      <sheetName val="Resource_table7"/>
      <sheetName val="Utility_and_Fire_flange7"/>
      <sheetName val="Equipment_List7"/>
      <sheetName val="Form1_SQP7"/>
      <sheetName val="공정계획(내부계획25%,내부w_f)7"/>
      <sheetName val="_SANDAN_XLS__7"/>
      <sheetName val="w't_table7"/>
      <sheetName val="Heavy_Equipments7"/>
      <sheetName val="AG_Pipe_Qty_Analysis7"/>
      <sheetName val="SCHEDD_TAMBAHAN7"/>
      <sheetName val="Fire_Protection7"/>
      <sheetName val="입찰내역_발주처_양식7"/>
      <sheetName val="실행예산_MM6"/>
      <sheetName val="FWBS_15306"/>
      <sheetName val="Dir_Manpower_Other_Exp_7"/>
      <sheetName val="BOQ-B_DOWN6"/>
      <sheetName val="내역서_(∮ἀ嘆ɶ6"/>
      <sheetName val="MODULE_CONFIRM6"/>
      <sheetName val="ITB_COST7"/>
      <sheetName val="단가_(2)6"/>
      <sheetName val="4-3LEVEL-5_epic_46"/>
      <sheetName val="PROTECTION_6"/>
      <sheetName val="Cash_In-Cash_Out_Actual6"/>
      <sheetName val="CUADRO_DE_PRECIOS6"/>
      <sheetName val="Process_Data_12"/>
      <sheetName val="내역서1999_8최종2"/>
      <sheetName val="plan&amp;section_of_foundation3"/>
      <sheetName val="working_load_at_the_btm_ft_3"/>
      <sheetName val="stability_check3"/>
      <sheetName val="design_load3"/>
      <sheetName val="TDC_COA_Sumry2"/>
      <sheetName val="TDC_Item_Dets2"/>
      <sheetName val="TDC_Item_Sumry2"/>
      <sheetName val="TDC_Key_Qty_Sumry2"/>
      <sheetName val="List_-_Components2"/>
      <sheetName val="List_-_Equipment2"/>
      <sheetName val="COA_Sumry_-_Std_Imp2"/>
      <sheetName val="Contr_TDC_-_Std_Imp2"/>
      <sheetName val="Item_Sumry_-_Std_Imp2"/>
      <sheetName val="Unit_Costs_-_Std_Imp2"/>
      <sheetName val="Unit_MH_-_Std_Imp2"/>
      <sheetName val="Proj_TIC_-_Std_Imp2"/>
      <sheetName val="1100-1200-1300-1910-2140-LEV_22"/>
      <sheetName val="Material_Price2"/>
      <sheetName val="Currency_Rate2"/>
      <sheetName val="Unit_Price_2"/>
      <sheetName val="4-Basic_Price2"/>
      <sheetName val="Evaluasi_Penw2"/>
      <sheetName val="Man_Power_&amp;_Comp2"/>
      <sheetName val="Data_List2"/>
      <sheetName val="Closeout_Control2"/>
      <sheetName val="Sum_(Case-3)2"/>
      <sheetName val="PROJECT_BRIEF2"/>
      <sheetName val="Site_Findings_Status_Sheet2"/>
      <sheetName val="내역서_耰&quot;_x005f_x005f_x005f_x0000_2"/>
      <sheetName val="내역서_耰&quot;_x005f_x005f_x005f_x005f_2"/>
      <sheetName val="내역서_耰&quot;_x005f_x0000__x00003"/>
      <sheetName val="Equip_Rental_Summary_by_Contr2"/>
      <sheetName val="Project_Equip_Rental_Summary2"/>
      <sheetName val="Contractor_Indirect_Sumry2"/>
      <sheetName val="Project_Indirect_Sumry2"/>
      <sheetName val="COA_Sumry_by_Area2"/>
      <sheetName val="COA_Sumry_by_Contr2"/>
      <sheetName val="COA_Sumry_by_RG2"/>
      <sheetName val="TDC_COA_Grp_Sumry2"/>
      <sheetName val="TDC_COA_Grp_Sumry_by_Area2"/>
      <sheetName val="TDC_COA_Grp_Sumry_by_RG2"/>
      <sheetName val="Equipment_Sumry2"/>
      <sheetName val="TDC_Item_Dets-Full2"/>
      <sheetName val="TDC_Item_Dets-IPM-Full2"/>
      <sheetName val="TDC_Item_Sumry_by_Area2"/>
      <sheetName val="TDC_Item_Sumry_by_RG2"/>
      <sheetName val="TDC_Key_Qty_Sumry_by_RG2"/>
      <sheetName val="List_-_Equipment_by_Area2"/>
      <sheetName val="List_-_Equipment_by_Contr2"/>
      <sheetName val="Equipment_-_Unit_Costs_by_Mat2"/>
      <sheetName val="List_-_Equipment_by_Rep_Grp2"/>
      <sheetName val="Craft_Summary_by_Contr2"/>
      <sheetName val="Project_Craft_Summary2"/>
      <sheetName val="Project_Metrics2"/>
      <sheetName val="99__FWBS(Ref)2"/>
      <sheetName val="99__Change_Rate2"/>
      <sheetName val="RAB_AR&amp;STR2"/>
      <sheetName val="할증_2"/>
      <sheetName val="2_Overall_Summary_1"/>
      <sheetName val="In-House_Summary2"/>
      <sheetName val="Pengesahan_2"/>
      <sheetName val="UP_MINOR2"/>
      <sheetName val="5_)_Time_Delays2"/>
      <sheetName val="Item_code2"/>
      <sheetName val="Unt_rate2"/>
      <sheetName val="Codes_Pers2"/>
      <sheetName val="Direct_PMS2"/>
      <sheetName val="__2"/>
      <sheetName val="_2"/>
      <sheetName val="SUMMARY_(0A)2"/>
      <sheetName val="SUMMARY_(1A)2"/>
      <sheetName val="SUMMARY_(1B)2"/>
      <sheetName val="SUMMARY_(03)2"/>
      <sheetName val="F1(Cable_Rack)2"/>
      <sheetName val="F2(Cable_Rack)2"/>
      <sheetName val="F3(Cable_Rack)2"/>
      <sheetName val="F1_(POLYMER)2"/>
      <sheetName val="F2_(POLYMER)2"/>
      <sheetName val="F3_(POLYMER)2"/>
      <sheetName val="F4_(POLYMER)2"/>
      <sheetName val="F5(_Polymerization_)2"/>
      <sheetName val="F6_(_Polymerization_)2"/>
      <sheetName val="B1_(Grid_A-7,_-6)2"/>
      <sheetName val="B1_(Grid_A,_B)2"/>
      <sheetName val="B1_(Grid_C-7,_-6)2"/>
      <sheetName val="B2_(Grid_-7_B,_C)_(1)2"/>
      <sheetName val="B2_(Grid_-7_B,_C)_(2)2"/>
      <sheetName val="B2_(Grid_-6_B,_C)_(1)2"/>
      <sheetName val="B2_(Grid_-6_B,_C)_(2)2"/>
      <sheetName val="F1_(MONOMER)2"/>
      <sheetName val="F2_(MONOMER)2"/>
      <sheetName val="F3_(MONOMER)2"/>
      <sheetName val="90K060C_(MONOMER)2"/>
      <sheetName val="F1_(EXTRUSION)2"/>
      <sheetName val="F2_(EXTRUSION)2"/>
      <sheetName val="F3_(EXTRUSION)2"/>
      <sheetName val="F4_(EXTRUSION)2"/>
      <sheetName val="F5_(EXTRUSION)2"/>
      <sheetName val="F6A_(EXTRUSION)2"/>
      <sheetName val="F6D_(EXTRUSION)2"/>
      <sheetName val="F7_(EXTRUSION)2"/>
      <sheetName val="F8_(EXTRUSION)2"/>
      <sheetName val="F9_(EXTRUSION)2"/>
      <sheetName val="F10_(EXTRUSION)2"/>
      <sheetName val="F11_(EXTRUSION)2"/>
      <sheetName val="B1_(Grid_F-5`,_4`)2"/>
      <sheetName val="B2_(Grid_F,E-4`)2"/>
      <sheetName val="B2_(Grid_F,E-5`)2"/>
      <sheetName val="B3_(Grid_C,B-4`)2"/>
      <sheetName val="B4_(Grid_B,A-4`)2"/>
      <sheetName val="B5_(Grid_E-5`)_&amp;_(Grid_D-5`)2"/>
      <sheetName val="B6_(Grid_E,D-5')2"/>
      <sheetName val="B7_(Grid_E,D-5')2"/>
      <sheetName val="95D040,_A5062"/>
      <sheetName val="95P040AB,_A5072"/>
      <sheetName val="95X020-U08,_A6022"/>
      <sheetName val="95X020-U07,_A6062"/>
      <sheetName val="95E040,_A5092"/>
      <sheetName val="95D024;025,_A6152"/>
      <sheetName val="95X020-U05,_A6012"/>
      <sheetName val="95X020-U02,_A2042"/>
      <sheetName val="Extruder_FDN2"/>
      <sheetName val="BOG_COMP__FDN2"/>
      <sheetName val="SOG_COMP__FDN2"/>
      <sheetName val="1G1_(Ground_Beam)2"/>
      <sheetName val="1G2-1(Ground_Beam)2"/>
      <sheetName val="1G2-2(Ground_Beam)2"/>
      <sheetName val="P15,_162"/>
      <sheetName val="LO_CONSOLE_FDN2"/>
      <sheetName val="OIL_COOLER_FDN2"/>
      <sheetName val="CW_CONSOLE_FDN_(SOG)2"/>
      <sheetName val="PD3_(SOG)2"/>
      <sheetName val="SF1_(SOG)2"/>
      <sheetName val="SF2_(SOG)2"/>
      <sheetName val="SLAB_(1S1-1)2"/>
      <sheetName val="SLAB_(1S1-2)2"/>
      <sheetName val="SLAB_(1S1-3)2"/>
      <sheetName val="COLUMN_(+5500)2"/>
      <sheetName val="COLUMN_(+12500)2"/>
      <sheetName val="COLUMN_(+15500)2"/>
      <sheetName val="ETC_2"/>
      <sheetName val="breakdown_of_wage_ra`f1"/>
      <sheetName val="breakdown_of_wage_ra1"/>
      <sheetName val="breakdown_of_wage_rað-1"/>
      <sheetName val="00-Summary_Information-ABB1"/>
      <sheetName val="0__Resource　Code1"/>
      <sheetName val="Ocean_Transporation_Charge2"/>
      <sheetName val="Discounted_Cash_Flow2"/>
      <sheetName val="Cash_Flow_bulanan2"/>
      <sheetName val="H_Satuan2"/>
      <sheetName val="breakdown_of_wage_rap1"/>
      <sheetName val="BO䁑-B_䁄OWN2"/>
      <sheetName val="breakdown_of_wage_ra1"/>
      <sheetName val="Material_code1"/>
      <sheetName val="Aux_2"/>
      <sheetName val="OCT_FDN2"/>
      <sheetName val="Exchange_Rate2"/>
      <sheetName val="DATA_MENTAH1"/>
      <sheetName val="General_Notes2"/>
      <sheetName val="PABS,Site_info1"/>
      <sheetName val="실행집"/>
      <sheetName val="Bill_rekap2"/>
      <sheetName val="Harga_Satuan2"/>
      <sheetName val="F_ALARM2"/>
      <sheetName val="HO_Site_Rates-20111"/>
      <sheetName val="Raw_data1"/>
      <sheetName val="2__현장_자금투입_집계표2"/>
      <sheetName val="_도면_및_도서_제출목록_및_일정_170202_xlsx2"/>
      <sheetName val="Rates_&amp;_Legend2"/>
      <sheetName val="내역서_耰&quot;_x005f_x0000_2"/>
      <sheetName val="내역서_耰&quot;_x005f_x005f_2"/>
      <sheetName val="내역서_耰&quot;_x0000"/>
      <sheetName val="Weekl"/>
      <sheetName val="OPT"/>
      <sheetName val="내역ࠜĀM4"/>
      <sheetName val="내역서_耰&quot;_1"/>
      <sheetName val="내역서_耰&quot;_x0001"/>
      <sheetName val="내역서_耰&quot;_x0002"/>
      <sheetName val="Distribution_Table1"/>
      <sheetName val="__x"/>
      <sheetName val="차트_(2)2"/>
      <sheetName val="DROP_DOWN1"/>
      <sheetName val="Linelist_LNGC_Process1"/>
      <sheetName val="Action_Item1"/>
      <sheetName val="ID_CD1"/>
      <sheetName val="Equipment_Spec_List1"/>
      <sheetName val="내역서_(N____x000a_2"/>
      <sheetName val="개시대사_(2)1"/>
      <sheetName val="SPEC_LIST(EQUP,_SYS)1"/>
      <sheetName val="Air_Cooler-E1"/>
      <sheetName val="Al_Taweelah1"/>
      <sheetName val="Particular_Sch1"/>
      <sheetName val="KUWATI(Total)_10"/>
      <sheetName val="집계표_(TOTAL)10"/>
      <sheetName val="집계표_(CIVIL-23)10"/>
      <sheetName val="집계표_(FGRU)10"/>
      <sheetName val="집계표_(25,26)10"/>
      <sheetName val="집계표_(MEROX)10"/>
      <sheetName val="집계표_(NITROGEN)10"/>
      <sheetName val="집계표_(M4)10"/>
      <sheetName val="집계표_(CIVIL4)10"/>
      <sheetName val="집계표_(CIVIL6)10"/>
      <sheetName val="집계표_(CIVIL7)10"/>
      <sheetName val="내역서(DEMO_TOTAL)10"/>
      <sheetName val="내역서_(CIVIL-23)10"/>
      <sheetName val="내역서_(fgru)10"/>
      <sheetName val="내역서_(25&amp;26)10"/>
      <sheetName val="내역서_(MEROX)10"/>
      <sheetName val="내역서_(NITROGEN)10"/>
      <sheetName val="내역서_(M4)10"/>
      <sheetName val="내역서_(CIVIL-4)10"/>
      <sheetName val="내역서_(CIVIL-6)10"/>
      <sheetName val="내역서_(CIVIL-7)10"/>
      <sheetName val="OPTION_210"/>
      <sheetName val="OPTION_310"/>
      <sheetName val="2002년_현장공사비_국내_실적10"/>
      <sheetName val="2003년국내현장공사비_실적10"/>
      <sheetName val="VC2_10_9910"/>
      <sheetName val="INPUT_DATA9"/>
      <sheetName val="집계표_(25,26ဩ9"/>
      <sheetName val="Form_D-18"/>
      <sheetName val="Form_B-18"/>
      <sheetName val="Form_F-18"/>
      <sheetName val="Form_A8"/>
      <sheetName val="Form_09"/>
      <sheetName val="입출재고현황_(2)8"/>
      <sheetName val="General_Data9"/>
      <sheetName val="LABOR_&amp;_자재8"/>
      <sheetName val="간접비_총괄8"/>
      <sheetName val="3_공통공사대비8"/>
      <sheetName val="Price_Schedule8"/>
      <sheetName val="Rate_Analysis8"/>
      <sheetName val="내역서_耰&quot;??8"/>
      <sheetName val="EQUIPMENT_-28"/>
      <sheetName val="CAL_8"/>
      <sheetName val="내역서_耰&quot;_x005f_x0000__x005f_x0000_7"/>
      <sheetName val="WEIGHT_LIST7"/>
      <sheetName val="산#2-1_(2)7"/>
      <sheetName val="BEND_LOSS7"/>
      <sheetName val="공사비_내역_(가)7"/>
      <sheetName val="6PILE__(돌출)7"/>
      <sheetName val="Man_Hole6"/>
      <sheetName val="Form_A_7"/>
      <sheetName val="단면_(2)7"/>
      <sheetName val="Static_Equip7"/>
      <sheetName val="3_Breakdown_Direct_Paint7"/>
      <sheetName val="WBS_446"/>
      <sheetName val="WBS_416"/>
      <sheetName val="Administrative_Prices6"/>
      <sheetName val="Precios_por_Administración6"/>
      <sheetName val="Precios_Unitarios6"/>
      <sheetName val="내역서_耰&quot;_x005f_x005f_x005f_x0000__x005f_x005f_x0006"/>
      <sheetName val="내역서_耰&quot;__8"/>
      <sheetName val="SFN_ORIG6"/>
      <sheetName val="Z-_GENERAL_PRICE_SUMMARY6"/>
      <sheetName val="_Estimate__6"/>
      <sheetName val="Updating_Form-Oct_20111"/>
      <sheetName val="Weld_Consumable1"/>
      <sheetName val="NDE_Cost-Summary1"/>
      <sheetName val="9July_Above_Ground_Pipe1"/>
      <sheetName val="Civil_17"/>
      <sheetName val="Civil_27"/>
      <sheetName val="Civil_37"/>
      <sheetName val="Site_17"/>
      <sheetName val="Site_27"/>
      <sheetName val="Site_37"/>
      <sheetName val="Site_Faci7"/>
      <sheetName val="Áý°èÇ¥_(TOTAL)6"/>
      <sheetName val="Áý°èÇ¥_(CIVIL-23)6"/>
      <sheetName val="Áý°èÇ¥_(FGRU)6"/>
      <sheetName val="Áý°èÇ¥_(25,26)6"/>
      <sheetName val="Áý°èÇ¥_(MEROX)6"/>
      <sheetName val="Áý°èÇ¥_(NITROGEN)6"/>
      <sheetName val="Áý°èÇ¥_(M4)6"/>
      <sheetName val="Áý°èÇ¥_(CIVIL4)6"/>
      <sheetName val="Áý°èÇ¥_(CIVIL6)6"/>
      <sheetName val="Áý°èÇ¥_(CIVIL7)6"/>
      <sheetName val="³»¿ª¼­(DEMO_TOTAL)6"/>
      <sheetName val="³»¿ª¼­_(CIVIL-23)6"/>
      <sheetName val="³»¿ª¼­_(fgru)6"/>
      <sheetName val="³»¿ª¼­_(25&amp;26)6"/>
      <sheetName val="³»¿ª¼­_(MEROX)6"/>
      <sheetName val="³»¿ª¼­_(NITROGEN)6"/>
      <sheetName val="³»¿ª¼­_(M4)6"/>
      <sheetName val="³»¿ª¼­_(CIVIL-4)6"/>
      <sheetName val="³»¿ª¼­_(CIVIL-6)6"/>
      <sheetName val="³»¿ª¼­_(CIVIL-7)6"/>
      <sheetName val="2002³â_ÇöÀå°ø»çºñ_±¹³»_½ÇÀû6"/>
      <sheetName val="2003³â±¹³»ÇöÀå°ø»çºñ_½ÇÀû6"/>
      <sheetName val="Summary_Sheets7"/>
      <sheetName val="2_2_STAFF_Scedule6"/>
      <sheetName val="내역서_耰&quot;_x005f_x005f_x005f_x005f_x005f_x005f_x00006"/>
      <sheetName val="Subcon_A6"/>
      <sheetName val="Sheet1_(2)7"/>
      <sheetName val="계측_내역서6"/>
      <sheetName val="7__월별투입내역서6"/>
      <sheetName val="T_36"/>
      <sheetName val="HORI__VESSEL6"/>
      <sheetName val="BM_DATA_SHEET7"/>
      <sheetName val="Vind_-_BtB6"/>
      <sheetName val="LV_induction_motors6"/>
      <sheetName val="BSD_(2)6"/>
      <sheetName val="내역서_耰&quot;_x005f_x005f_x005f_x005f_x005f_x005f_x005f6"/>
      <sheetName val="EQUIP_LIST6"/>
      <sheetName val="MP_MOB6"/>
      <sheetName val="Form_B6"/>
      <sheetName val="Tools_&amp;_Settings1"/>
      <sheetName val="Data_Summary1"/>
      <sheetName val="Crew_Costs1"/>
      <sheetName val="Spread_Costs1"/>
      <sheetName val="Unique_List_Misc1"/>
      <sheetName val="M_111"/>
      <sheetName val="Process_Data_(2)1"/>
      <sheetName val="Monthly_Load6"/>
      <sheetName val="Weekly_Load6"/>
      <sheetName val="97_사업추정(WEKI)6"/>
      <sheetName val="breakdown_of_wage_rate6"/>
      <sheetName val="Indirect_Cost6"/>
      <sheetName val="Eq__Mobilization6"/>
      <sheetName val="Material_Selections6"/>
      <sheetName val="[SANDAN_XLS??6"/>
      <sheetName val="Piping_BQ_for_one_turbine6"/>
      <sheetName val="Resource_table6"/>
      <sheetName val="Utility_and_Fire_flange6"/>
      <sheetName val="Equipment_List6"/>
      <sheetName val="Form1_SQP6"/>
      <sheetName val="공정계획(내부계획25%,내부w_f)6"/>
      <sheetName val="_SANDAN_XLS__6"/>
      <sheetName val="w't_table6"/>
      <sheetName val="Heavy_Equipments6"/>
      <sheetName val="AG_Pipe_Qty_Analysis6"/>
      <sheetName val="SCHEDD_TAMBAHAN6"/>
      <sheetName val="Fire_Protection6"/>
      <sheetName val="입찰내역_발주처_양식6"/>
      <sheetName val="실행예산_MM5"/>
      <sheetName val="FWBS_15305"/>
      <sheetName val="Dir_Manpower_Other_Exp_6"/>
      <sheetName val="BOQ-B_DOWN5"/>
      <sheetName val="내역서_(∮ἀ嘆ɶ5"/>
      <sheetName val="MODULE_CONFIRM5"/>
      <sheetName val="ITB_COST6"/>
      <sheetName val="단가_(2)5"/>
      <sheetName val="4-3LEVEL-5_epic_45"/>
      <sheetName val="PROTECTION_5"/>
      <sheetName val="Cash_In-Cash_Out_Actual5"/>
      <sheetName val="CUADRO_DE_PRECIOS5"/>
      <sheetName val="Process_Data_11"/>
      <sheetName val="내역서1999_8최종1"/>
      <sheetName val="plan&amp;section_of_foundation2"/>
      <sheetName val="working_load_at_the_btm_ft_2"/>
      <sheetName val="stability_check2"/>
      <sheetName val="design_load2"/>
      <sheetName val="TDC_COA_Sumry1"/>
      <sheetName val="TDC_Item_Dets1"/>
      <sheetName val="TDC_Item_Sumry1"/>
      <sheetName val="TDC_Key_Qty_Sumry1"/>
      <sheetName val="List_-_Components1"/>
      <sheetName val="List_-_Equipment1"/>
      <sheetName val="COA_Sumry_-_Std_Imp1"/>
      <sheetName val="Contr_TDC_-_Std_Imp1"/>
      <sheetName val="Item_Sumry_-_Std_Imp1"/>
      <sheetName val="Unit_Costs_-_Std_Imp1"/>
      <sheetName val="Unit_MH_-_Std_Imp1"/>
      <sheetName val="Proj_TIC_-_Std_Imp1"/>
      <sheetName val="1100-1200-1300-1910-2140-LEV_21"/>
      <sheetName val="Material_Price1"/>
      <sheetName val="Currency_Rate1"/>
      <sheetName val="Unit_Price_1"/>
      <sheetName val="4-Basic_Price1"/>
      <sheetName val="Evaluasi_Penw1"/>
      <sheetName val="Man_Power_&amp;_Comp1"/>
      <sheetName val="Data_List1"/>
      <sheetName val="Closeout_Control1"/>
      <sheetName val="Sum_(Case-3)1"/>
      <sheetName val="PROJECT_BRIEF1"/>
      <sheetName val="Site_Findings_Status_Sheet1"/>
      <sheetName val="내역서_耰&quot;_x005f_x005f_x005f_x0000_1"/>
      <sheetName val="내역서_耰&quot;_x005f_x005f_x005f_x005f_1"/>
      <sheetName val="내역서_耰&quot;_x005f_x0000__x00002"/>
      <sheetName val="Equip_Rental_Summary_by_Contr1"/>
      <sheetName val="Project_Equip_Rental_Summary1"/>
      <sheetName val="Contractor_Indirect_Sumry1"/>
      <sheetName val="Project_Indirect_Sumry1"/>
      <sheetName val="COA_Sumry_by_Area1"/>
      <sheetName val="COA_Sumry_by_Contr1"/>
      <sheetName val="COA_Sumry_by_RG1"/>
      <sheetName val="TDC_COA_Grp_Sumry1"/>
      <sheetName val="TDC_COA_Grp_Sumry_by_Area1"/>
      <sheetName val="TDC_COA_Grp_Sumry_by_RG1"/>
      <sheetName val="Equipment_Sumry1"/>
      <sheetName val="TDC_Item_Dets-Full1"/>
      <sheetName val="TDC_Item_Dets-IPM-Full1"/>
      <sheetName val="TDC_Item_Sumry_by_Area1"/>
      <sheetName val="TDC_Item_Sumry_by_RG1"/>
      <sheetName val="TDC_Key_Qty_Sumry_by_RG1"/>
      <sheetName val="List_-_Equipment_by_Area1"/>
      <sheetName val="List_-_Equipment_by_Contr1"/>
      <sheetName val="Equipment_-_Unit_Costs_by_Mat1"/>
      <sheetName val="List_-_Equipment_by_Rep_Grp1"/>
      <sheetName val="Craft_Summary_by_Contr1"/>
      <sheetName val="Project_Craft_Summary1"/>
      <sheetName val="Project_Metrics1"/>
      <sheetName val="99__FWBS(Ref)1"/>
      <sheetName val="99__Change_Rate1"/>
      <sheetName val="RAB_AR&amp;STR1"/>
      <sheetName val="할증_1"/>
      <sheetName val="2_Overall_Summary_"/>
      <sheetName val="In-House_Summary1"/>
      <sheetName val="Pengesahan_1"/>
      <sheetName val="UP_MINOR1"/>
      <sheetName val="5_)_Time_Delays1"/>
      <sheetName val="Item_code1"/>
      <sheetName val="Unt_rate1"/>
      <sheetName val="Codes_Pers1"/>
      <sheetName val="Direct_PMS1"/>
      <sheetName val="__1"/>
      <sheetName val="_1"/>
      <sheetName val="SUMMARY_(0A)1"/>
      <sheetName val="SUMMARY_(1A)1"/>
      <sheetName val="SUMMARY_(1B)1"/>
      <sheetName val="SUMMARY_(03)1"/>
      <sheetName val="F1(Cable_Rack)1"/>
      <sheetName val="F2(Cable_Rack)1"/>
      <sheetName val="F3(Cable_Rack)1"/>
      <sheetName val="F1_(POLYMER)1"/>
      <sheetName val="F2_(POLYMER)1"/>
      <sheetName val="F3_(POLYMER)1"/>
      <sheetName val="F4_(POLYMER)1"/>
      <sheetName val="F5(_Polymerization_)1"/>
      <sheetName val="F6_(_Polymerization_)1"/>
      <sheetName val="B1_(Grid_A-7,_-6)1"/>
      <sheetName val="B1_(Grid_A,_B)1"/>
      <sheetName val="B1_(Grid_C-7,_-6)1"/>
      <sheetName val="B2_(Grid_-7_B,_C)_(1)1"/>
      <sheetName val="B2_(Grid_-7_B,_C)_(2)1"/>
      <sheetName val="B2_(Grid_-6_B,_C)_(1)1"/>
      <sheetName val="B2_(Grid_-6_B,_C)_(2)1"/>
      <sheetName val="F1_(MONOMER)1"/>
      <sheetName val="F2_(MONOMER)1"/>
      <sheetName val="F3_(MONOMER)1"/>
      <sheetName val="90K060C_(MONOMER)1"/>
      <sheetName val="F1_(EXTRUSION)1"/>
      <sheetName val="F2_(EXTRUSION)1"/>
      <sheetName val="F3_(EXTRUSION)1"/>
      <sheetName val="F4_(EXTRUSION)1"/>
      <sheetName val="F5_(EXTRUSION)1"/>
      <sheetName val="F6A_(EXTRUSION)1"/>
      <sheetName val="F6D_(EXTRUSION)1"/>
      <sheetName val="F7_(EXTRUSION)1"/>
      <sheetName val="F8_(EXTRUSION)1"/>
      <sheetName val="F9_(EXTRUSION)1"/>
      <sheetName val="F10_(EXTRUSION)1"/>
      <sheetName val="F11_(EXTRUSION)1"/>
      <sheetName val="B1_(Grid_F-5`,_4`)1"/>
      <sheetName val="B2_(Grid_F,E-4`)1"/>
      <sheetName val="B2_(Grid_F,E-5`)1"/>
      <sheetName val="B3_(Grid_C,B-4`)1"/>
      <sheetName val="B4_(Grid_B,A-4`)1"/>
      <sheetName val="B5_(Grid_E-5`)_&amp;_(Grid_D-5`)1"/>
      <sheetName val="B6_(Grid_E,D-5')1"/>
      <sheetName val="B7_(Grid_E,D-5')1"/>
      <sheetName val="95D040,_A5061"/>
      <sheetName val="95P040AB,_A5071"/>
      <sheetName val="95X020-U08,_A6021"/>
      <sheetName val="95X020-U07,_A6061"/>
      <sheetName val="95E040,_A5091"/>
      <sheetName val="95D024;025,_A6151"/>
      <sheetName val="95X020-U05,_A6011"/>
      <sheetName val="95X020-U02,_A2041"/>
      <sheetName val="Extruder_FDN1"/>
      <sheetName val="BOG_COMP__FDN1"/>
      <sheetName val="SOG_COMP__FDN1"/>
      <sheetName val="1G1_(Ground_Beam)1"/>
      <sheetName val="1G2-1(Ground_Beam)1"/>
      <sheetName val="1G2-2(Ground_Beam)1"/>
      <sheetName val="P15,_161"/>
      <sheetName val="LO_CONSOLE_FDN1"/>
      <sheetName val="OIL_COOLER_FDN1"/>
      <sheetName val="CW_CONSOLE_FDN_(SOG)1"/>
      <sheetName val="PD3_(SOG)1"/>
      <sheetName val="SF1_(SOG)1"/>
      <sheetName val="SF2_(SOG)1"/>
      <sheetName val="SLAB_(1S1-1)1"/>
      <sheetName val="SLAB_(1S1-2)1"/>
      <sheetName val="SLAB_(1S1-3)1"/>
      <sheetName val="COLUMN_(+5500)1"/>
      <sheetName val="COLUMN_(+12500)1"/>
      <sheetName val="COLUMN_(+15500)1"/>
      <sheetName val="ETC_1"/>
      <sheetName val="breakdown_of_wage_ra`f"/>
      <sheetName val="breakdown_of_wage_ra"/>
      <sheetName val="breakdown_of_wage_rað-"/>
      <sheetName val="00-Summary_Information-ABB"/>
      <sheetName val="0__Resource　Code"/>
      <sheetName val="Ocean_Transporation_Charge1"/>
      <sheetName val="Discounted_Cash_Flow1"/>
      <sheetName val="Cash_Flow_bulanan1"/>
      <sheetName val="H_Satuan1"/>
      <sheetName val="breakdown_of_wage_rap"/>
      <sheetName val="BO䁑-B_䁄OWN1"/>
      <sheetName val="breakdown_of_wage_ra"/>
      <sheetName val="Material_code"/>
      <sheetName val="Aux_1"/>
      <sheetName val="OCT_FDN1"/>
      <sheetName val="Exchange_Rate1"/>
      <sheetName val="DATA_MENTAH"/>
      <sheetName val="General_Notes1"/>
      <sheetName val="PABS,Site_info"/>
      <sheetName val="Bill_rekap1"/>
      <sheetName val="Harga_Satuan1"/>
      <sheetName val="F_ALARM1"/>
      <sheetName val="HO_Site_Rates-2011"/>
      <sheetName val="Raw_data"/>
      <sheetName val="2__현장_자금투입_집계표1"/>
      <sheetName val="_도면_및_도서_제출목록_및_일정_170202_xlsx1"/>
      <sheetName val="Rates_&amp;_Legend1"/>
      <sheetName val="내역서_耰&quot;_x005f_x0000_1"/>
      <sheetName val="내역서_耰&quot;_x005f_x005f_1"/>
      <sheetName val="내역서_耰&quot;_"/>
      <sheetName val="Distribution_Table"/>
      <sheetName val="차트_(2)1"/>
      <sheetName val="DROP_DOWN"/>
      <sheetName val="Linelist_LNGC_Process"/>
      <sheetName val="Action_Item"/>
      <sheetName val="ID_CD"/>
      <sheetName val="Equipment_Spec_List"/>
      <sheetName val="내역서_(N____x000a_1"/>
      <sheetName val="개시대사_(2)"/>
      <sheetName val="SPEC_LIST(EQUP,_SYS)"/>
      <sheetName val="Air_Cooler-E"/>
      <sheetName val="Al_Taweelah"/>
      <sheetName val="Particular_Sch"/>
      <sheetName val="11.자재단가"/>
      <sheetName val="기기리스트"/>
      <sheetName val="내역서_(N _x000e__x000e__x000e_  _x0012__x0010_ "/>
      <sheetName val="{}"/>
      <sheetName val="내역서_(N _x000e__x000e__x00"/>
      <sheetName val="내역서_(N _x000e__x000e__x000e_  _"/>
      <sheetName val="__-BLDG"/>
      <sheetName val="C1C2"/>
      <sheetName val="LIFE &amp; REP PROVN"/>
      <sheetName val="O&amp;M CREW"/>
      <sheetName val="208"/>
      <sheetName val="TQ Format"/>
      <sheetName val="Drop-Downs"/>
      <sheetName val="breakdown of wage raÐ¾"/>
      <sheetName val="Additional data"/>
      <sheetName val="Values"/>
      <sheetName val="C-301E~305E"/>
      <sheetName val="Precios Unitariԯ"/>
      <sheetName val="EQUIPMENT_-"/>
      <sheetName val="Sum(table)"/>
      <sheetName val="OIL SEPARATOR"/>
      <sheetName val="CATCH BASIN"/>
      <sheetName val="UG"/>
      <sheetName val="UG2"/>
      <sheetName val="UG3"/>
      <sheetName val="UG4"/>
      <sheetName val="FW Post Indicator Valve 24&quot;"/>
      <sheetName val="FW Post Indicator Valve 20&quot;"/>
      <sheetName val="FW Post Indicator Valve 6&quot;"/>
      <sheetName val="Fire Monitor or Hydrant 6&quot; FDN"/>
      <sheetName val="SUMP VB"/>
      <sheetName val="CLEANOUT 4&quot;"/>
      <sheetName val="Not reqd"/>
      <sheetName val="호환성 보고서"/>
      <sheetName val="인산"/>
      <sheetName val="Codes"/>
      <sheetName val="Orçamento"/>
      <sheetName val="热力"/>
      <sheetName val="PHSB"/>
      <sheetName val="AN"/>
      <sheetName val="Attach 4-18"/>
      <sheetName val="Basic"/>
      <sheetName val="B_Down"/>
      <sheetName val="Scheme Area Details_Block__ C2"/>
      <sheetName val="공사비집계"/>
      <sheetName val="14-Eng rate"/>
      <sheetName val="Cashflow Analysis"/>
      <sheetName val="손익차총괄2"/>
      <sheetName val="EXPAN-1"/>
      <sheetName val="33628-Rev. A"/>
      <sheetName val="Données"/>
      <sheetName val="GraphData"/>
      <sheetName val="BHANDUP"/>
      <sheetName val="Register"/>
      <sheetName val="INPUT DATA OF SCHEDULE"/>
      <sheetName val="Cash Flow"/>
      <sheetName val="Yield"/>
      <sheetName val="내역서 ᢐ_x001f_"/>
      <sheetName val="리스크 분류체계"/>
      <sheetName val="Risk"/>
      <sheetName val="광통신 견적내역서1"/>
      <sheetName val="BSD ᯷㧓_x0001_"/>
      <sheetName val="Itembalance Report (18-sep-18)"/>
      <sheetName val="BUDGET SUMMARY "/>
      <sheetName val="Drop"/>
      <sheetName val="design_criteria2"/>
      <sheetName val="날개벽"/>
      <sheetName val="CONST"/>
      <sheetName val="#¡REF"/>
      <sheetName val="Master List"/>
      <sheetName val="WIP"/>
      <sheetName val="Finansal tamamlanma Eğrisi"/>
      <sheetName val="SIVA"/>
      <sheetName val="내역서 (∮ἀ嘆ɶ?᠀㬁?"/>
      <sheetName val="당초_xd8b4_➴ȭ"/>
      <sheetName val="Admin Manu 2-Equipment Type ID"/>
      <sheetName val="Tender data"/>
      <sheetName val="1.설계기준"/>
      <sheetName val="FORM-0"/>
      <sheetName val="Benchmark"/>
      <sheetName val="SUPTMTO"/>
      <sheetName val="ABUT수량-A1"/>
      <sheetName val="서부산시설"/>
      <sheetName val="Precios_Unitariԯ"/>
      <sheetName val="TQ_Format"/>
      <sheetName val="breakdown_of_wage_raÐ¾"/>
      <sheetName val="Additional_data"/>
      <sheetName val="내역서_(N____"/>
      <sheetName val="5. 월별투입내역서"/>
      <sheetName val="SECL 리스크 분류체계 (2)"/>
      <sheetName val="Perm. Test"/>
      <sheetName val="GM 000"/>
      <sheetName val="2857Q&amp;PL"/>
      <sheetName val="16"/>
      <sheetName val="50"/>
      <sheetName val="단가"/>
      <sheetName val="인원聈2"/>
      <sheetName val="일위대가 "/>
      <sheetName val="조명시설"/>
      <sheetName val="98수문일위"/>
      <sheetName val="터파기및재료"/>
      <sheetName val="인사자료총집계"/>
      <sheetName val="간접비"/>
      <sheetName val="95TOTREV"/>
      <sheetName val="달력"/>
      <sheetName val="견적서"/>
      <sheetName val="간접노무비"/>
      <sheetName val="BM #1"/>
      <sheetName val="단가대비표"/>
      <sheetName val="List register"/>
      <sheetName val="내역서_(N _x000e__x000e__x000e_  _x0012__x0010__"/>
      <sheetName val="내역서_耰&quot;_x00003"/>
      <sheetName val="내역서_耰&quot;_x005f3"/>
      <sheetName val="내역서_耰&quot;_x00004"/>
      <sheetName val="내역서_耰&quot;_x005f4"/>
      <sheetName val="내역서_耰&quot;_x00005"/>
      <sheetName val="내역서_耰&quot;_x005f5"/>
      <sheetName val="OPT_"/>
      <sheetName val="Weekl_"/>
      <sheetName val="Indirect"/>
      <sheetName val="Schedule "/>
      <sheetName val="Loading Struc"/>
      <sheetName val="Loading Pip"/>
      <sheetName val="Loading Overall (BASE Proposal)"/>
      <sheetName val="SCaffold"/>
      <sheetName val="Steel Structure"/>
      <sheetName val="UR"/>
      <sheetName val="Ref-Str"/>
      <sheetName val="PIPING AG-UG_NEW UNITS"/>
      <sheetName val="MEC_PIPING PREFABR"/>
      <sheetName val="Ref-Pip"/>
      <sheetName val="Working File-Pip"/>
      <sheetName val="Consumables"/>
      <sheetName val="NDT"/>
      <sheetName val="VALVES"/>
      <sheetName val="Supports"/>
      <sheetName val="Miscellaneous"/>
      <sheetName val="Equip_ISBL &amp; OSBL "/>
      <sheetName val="Painting"/>
      <sheetName val="INS-Piping"/>
      <sheetName val="INS-Equipment"/>
      <sheetName val="ELECTRICITY"/>
      <sheetName val="INSTRUMENTATION"/>
      <sheetName val="Activity Form"/>
      <sheetName val="E-160"/>
      <sheetName val="CASH"/>
      <sheetName val="Basis(site)"/>
      <sheetName val="Leyenda"/>
      <sheetName val="내역서_耰&quot;_x005f_x0000__x0006"/>
      <sheetName val="내역서_耰&quot;_x005f_x005f_x00006"/>
      <sheetName val="내역서_耰&quot;_x005f_x005f_x005f6"/>
      <sheetName val="목록"/>
      <sheetName val="Wellhrs"/>
      <sheetName val="Rate"/>
      <sheetName val="설산1.나"/>
      <sheetName val="본사S"/>
      <sheetName val="건축내역"/>
      <sheetName val="Direct Histogram Rev. A (f)"/>
      <sheetName val="Fig 4-14"/>
      <sheetName val="TABELE"/>
      <sheetName val="TABLAS"/>
      <sheetName val="配管単価"/>
      <sheetName val="Mat"/>
      <sheetName val="제출계산서"/>
      <sheetName val="공사"/>
      <sheetName val="Dropdown"/>
      <sheetName val="Att-1 CTCI MH rate"/>
      <sheetName val="SUM_"/>
      <sheetName val="CUACA"/>
      <sheetName val="ANALISA-S"/>
      <sheetName val="hrgsat"/>
      <sheetName val="SCHEDULE"/>
      <sheetName val="Analisa Fave"/>
      <sheetName val="Bank"/>
      <sheetName val="BUA"/>
      <sheetName val="Harsat Bahan"/>
      <sheetName val="Harsat Subkon"/>
      <sheetName val="Harsat Upah"/>
      <sheetName val="PP"/>
      <sheetName val="RAB"/>
      <sheetName val="Master 1.0"/>
      <sheetName val="Estimate"/>
      <sheetName val="Agregat Halus &amp; Kasar"/>
      <sheetName val="TABEL"/>
      <sheetName val="DIV_5"/>
      <sheetName val="DIV_7A"/>
      <sheetName val="DIV_2"/>
      <sheetName val="DIV_4"/>
      <sheetName val="DIV_6"/>
      <sheetName val="DIV_8"/>
      <sheetName val="HARGA MATERIAL"/>
      <sheetName val="MT_an"/>
      <sheetName val="dasar"/>
      <sheetName val="Harga Sat_APP"/>
      <sheetName val="AMP"/>
      <sheetName val="ANTEK-AGGA"/>
      <sheetName val="BURDA"/>
      <sheetName val="ANTEK-GAL"/>
      <sheetName val="HRS-ATB"/>
      <sheetName val="ANTEK-PRIME"/>
      <sheetName val="ANTEK-TIMB"/>
      <sheetName val="BD-LS"/>
      <sheetName val="BIA-LUMPSUM"/>
      <sheetName val="CRUSER"/>
      <sheetName val="FINAL"/>
      <sheetName val="KEBALAT"/>
      <sheetName val="Div2"/>
      <sheetName val="6-AGREGAT"/>
      <sheetName val="STAF"/>
      <sheetName val="jpr"/>
      <sheetName val="Hitung"/>
      <sheetName val="Normalisasi"/>
      <sheetName val="Tgh JGC-Inv I clp"/>
      <sheetName val="PCS "/>
      <sheetName val="Progress Statement-SI"/>
      <sheetName val="Progress Payment-3110"/>
      <sheetName val="MC-1"/>
      <sheetName val="Demand"/>
      <sheetName val="Occ"/>
      <sheetName val="Tables 3.1 to 3.5 EXH G"/>
      <sheetName val="Depreciation"/>
      <sheetName val="Validation"/>
      <sheetName val="INSTLIST 1"/>
      <sheetName val="Cost Code"/>
      <sheetName val="Data Ref"/>
      <sheetName val="Interdept Rate"/>
      <sheetName val="ADMON"/>
      <sheetName val="EQUIPOS DE SEGURIDAD"/>
      <sheetName val="MATERIALES CONSUMIBLES"/>
      <sheetName val="PERSONAL INDIRECTO "/>
      <sheetName val="전표분개장(공종별)"/>
      <sheetName val="노무비집계"/>
      <sheetName val="공통가설"/>
      <sheetName val="자재비"/>
      <sheetName val="감모비"/>
      <sheetName val="REF for VV"/>
      <sheetName val="REF"/>
      <sheetName val="Weekl "/>
      <sheetName val="내역서_(N___ "/>
      <sheetName val="내역서_(N    "/>
      <sheetName val=" _x0"/>
      <sheetName val="OPT "/>
      <sheetName val="급여"/>
      <sheetName val="Land Dev't. Ph-1"/>
      <sheetName val="4300 UTILITY BLDG (2)"/>
      <sheetName val="0000"/>
      <sheetName val="P-Ins &amp; Bonds"/>
      <sheetName val="Index"/>
      <sheetName val="tifico"/>
      <sheetName val="회사99"/>
      <sheetName val="SUMMARY MTO_02.2.35"/>
      <sheetName val="N.G METERING CALC."/>
      <sheetName val="N.G METERING"/>
      <sheetName val="N.G METERING (2)"/>
      <sheetName val="summary(order)"/>
      <sheetName val="CUMENE METERING"/>
      <sheetName val="N2 METERING "/>
      <sheetName val="H2 METERING  "/>
      <sheetName val="MS-5101"/>
      <sheetName val="MS-5401"/>
      <sheetName val="MS-5102"/>
      <sheetName val="CO METERING"/>
      <sheetName val="L-5301"/>
      <sheetName val="7-2"/>
      <sheetName val="Galian 1"/>
      <sheetName val="Analisa-Harga"/>
      <sheetName val="Analisa Lump sum"/>
      <sheetName val="data-pendukung"/>
      <sheetName val="CH-RANC"/>
      <sheetName val="351BQMCN"/>
      <sheetName val="rap"/>
      <sheetName val="As"/>
      <sheetName val="Sec I ML"/>
      <sheetName val="Har_mat"/>
      <sheetName val="chitimc"/>
      <sheetName val="dongia (2)"/>
      <sheetName val="LKVL-CK-HT-GD1"/>
      <sheetName val="本体取纏"/>
      <sheetName val="鉄骨纏め"/>
      <sheetName val="34"/>
      <sheetName val="35"/>
      <sheetName val="입찰안"/>
      <sheetName val="LOADDAT"/>
      <sheetName val="TQ_Format1"/>
      <sheetName val="11_자재단가"/>
      <sheetName val="내역서_(N____1"/>
      <sheetName val="__x1"/>
      <sheetName val="Weekl_x000"/>
      <sheetName val="내역서_(N _x00"/>
      <sheetName val="LIFE_&amp;_REP_PROVN"/>
      <sheetName val="O&amp;M_CREW"/>
      <sheetName val="내역서_(N__x00"/>
      <sheetName val="Cashflow_Analysis"/>
      <sheetName val="breakdown_of_wage_raÐ¾1"/>
      <sheetName val="Additional_data1"/>
      <sheetName val="Schedule_"/>
      <sheetName val="Loading_Struc"/>
      <sheetName val="Loading_Pip"/>
      <sheetName val="Loading_Overall_(BASE_Proposal)"/>
      <sheetName val="Steel_Structure"/>
      <sheetName val="PIPING_AG-UG_NEW_UNITS"/>
      <sheetName val="MEC_PIPING_PREFABR"/>
      <sheetName val="Working_File-Pip"/>
      <sheetName val="Equip_ISBL_&amp;_OSBL_"/>
      <sheetName val="Attach_4-18"/>
      <sheetName val="INPUT_DATA_OF_SCHEDULE"/>
      <sheetName val="OIL_SEPARATOR"/>
      <sheetName val="CATCH_BASIN"/>
      <sheetName val="FW_Post_Indicator_Valve_24&quot;"/>
      <sheetName val="FW_Post_Indicator_Valve_20&quot;"/>
      <sheetName val="FW_Post_Indicator_Valve_6&quot;"/>
      <sheetName val="Fire_Monitor_or_Hydrant_6&quot;_FDN"/>
      <sheetName val="SUMP_VB"/>
      <sheetName val="CLEANOUT_4&quot;"/>
      <sheetName val="Not_reqd"/>
      <sheetName val="호환성_보고서"/>
      <sheetName val="Finansal_tamamlanma_Eğrisi"/>
      <sheetName val="Master_List"/>
      <sheetName val="Activity_Form"/>
      <sheetName val="내역서_(∮ἀ嘆ɶ?᠀㬁?"/>
      <sheetName val="내역서_ᢐ"/>
      <sheetName val="33628-Rev__A"/>
      <sheetName val="Admin_Manu_2-Equipment_Type_ID"/>
      <sheetName val="14-Eng_rate"/>
      <sheetName val="리스크_분류체계"/>
      <sheetName val="Itembalance_Report_(18-sep-18)"/>
      <sheetName val="BUDGET_SUMMARY_"/>
      <sheetName val="合成単価作成表_BLDG"/>
      <sheetName val="최종(1)사용"/>
      <sheetName val="총괄"/>
      <sheetName val="SPT vs PHI"/>
      <sheetName val="Folha1"/>
      <sheetName val="05. Curva S"/>
      <sheetName val="1.자금요약"/>
      <sheetName val="2.실행비투입"/>
      <sheetName val="3.본사집계"/>
      <sheetName val="3-1.본사투입"/>
      <sheetName val="4.지사집계"/>
      <sheetName val="4-1.지사투입"/>
      <sheetName val="5.현장총집계"/>
      <sheetName val="5-1.현금집계"/>
      <sheetName val="5-2.현금출납"/>
      <sheetName val="5-3.외상집계"/>
      <sheetName val="5-4.외상투입"/>
      <sheetName val="6.미지급금"/>
      <sheetName val="5-5.기타공제집계"/>
      <sheetName val="5-6.기타공제"/>
      <sheetName val="7.기성현황(실)"/>
      <sheetName val="8.한국인수당"/>
      <sheetName val="8.한국인수당 (Master file)"/>
      <sheetName val="9.기타수입"/>
      <sheetName val="10.투입집계"/>
      <sheetName val="(참고)CashFlow"/>
      <sheetName val="(참고)기성대투입"/>
      <sheetName val="(참고)기타공제"/>
      <sheetName val="(참고)미지급금"/>
      <sheetName val="5-4.외상투입 (2)"/>
      <sheetName val="16.기성현황(예)"/>
      <sheetName val="17.자금요약2"/>
      <sheetName val="18.실행대비투입2"/>
      <sheetName val="설명서"/>
      <sheetName val="37"/>
      <sheetName val="64.4"/>
      <sheetName val="64.5"/>
      <sheetName val="22"/>
      <sheetName val="36.2"/>
      <sheetName val="36.1"/>
      <sheetName val="NP"/>
      <sheetName val="Offer"/>
      <sheetName val="TR Rev vs Commit"/>
      <sheetName val="TR +MMHE PL report"/>
      <sheetName val="P23P2724 _ Commitment "/>
      <sheetName val="손익합산"/>
      <sheetName val="5. Work load(현재원기준)"/>
      <sheetName val="실행대비"/>
      <sheetName val="부재치수입력"/>
      <sheetName val="Graph"/>
      <sheetName val="CCL"/>
      <sheetName val="Enron Form"/>
      <sheetName val="表三甲"/>
      <sheetName val="SoW"/>
      <sheetName val="Lookup"/>
      <sheetName val="SPEC(RECEPTACLE)"/>
      <sheetName val="SPEC(CABLE &amp; WIRE)"/>
      <sheetName val="TESİSAT"/>
      <sheetName val="1.11.b"/>
      <sheetName val="Payment Certificate-1"/>
      <sheetName val="PCL-1"/>
      <sheetName val="Floor wet"/>
      <sheetName val="Floor Balcony"/>
      <sheetName val="Hard scape Floor"/>
      <sheetName val="P03 Skirting"/>
      <sheetName val="GF wall"/>
      <sheetName val="Kitchen Wall wet LIN-701"/>
      <sheetName val="Wall wet LIN-601 "/>
      <sheetName val="BOQ (2)"/>
      <sheetName val="Kitchen"/>
      <sheetName val="VO Schedule-1"/>
      <sheetName val="Fly-1"/>
      <sheetName val="HOLD AMOUNT"/>
      <sheetName val="Back Charge (2)"/>
      <sheetName val="Penalties-1"/>
      <sheetName val="Temporary Deductions-1 "/>
      <sheetName val="Contracharges Check list-1 "/>
      <sheetName val="PC 03"/>
      <sheetName val="Sheet7"/>
      <sheetName val="Measurement sheet"/>
      <sheetName val="Material Only"/>
      <sheetName val="Man power supply"/>
      <sheetName val="Camp Deduction"/>
      <sheetName val="_x005f_x005f_x005f_x005f_x005f_x005f_x00ည톐ឮ"/>
      <sheetName val="품의서(지출)"/>
      <sheetName val="6.공정표"/>
      <sheetName val="MEMBER"/>
      <sheetName val="주차구획선수량"/>
      <sheetName val="PI-18031-M3-BOQ"/>
      <sheetName val="Void"/>
      <sheetName val="A. ENGINEERING"/>
      <sheetName val="B-1. 배관자재"/>
      <sheetName val="B-2. 전기자재"/>
      <sheetName val="B-3. 계장자재"/>
      <sheetName val="B-4. 기계자재"/>
      <sheetName val="C-1. 공통가설"/>
      <sheetName val="C-2. 토목"/>
      <sheetName val="C-4. 철골"/>
      <sheetName val="C-5. 기계"/>
      <sheetName val="C-6. 배관"/>
      <sheetName val="C-7. 전기"/>
      <sheetName val="C-8. 계장"/>
      <sheetName val="C-9. 중장비"/>
      <sheetName val="C-10. 소방설비"/>
      <sheetName val="C-11. 보온"/>
      <sheetName val="C-12. CMS"/>
      <sheetName val="Sheet"/>
      <sheetName val="Statprod gab"/>
      <sheetName val="L 1"/>
      <sheetName val="DATASHT"/>
      <sheetName val="공통부대비"/>
      <sheetName val="견적의뢰"/>
      <sheetName val="PROGRAM"/>
      <sheetName val="CASHFLOW"/>
      <sheetName val="금융비용"/>
      <sheetName val="을지"/>
      <sheetName val="기준표"/>
      <sheetName val="예정(3)"/>
      <sheetName val="PIPE"/>
      <sheetName val="기초견적가"/>
      <sheetName val="TANK"/>
      <sheetName val="SG"/>
      <sheetName val="포장복구집계"/>
      <sheetName val="간선계산"/>
      <sheetName val="AS복구"/>
      <sheetName val="2000년1차"/>
      <sheetName val="DATE"/>
      <sheetName val="ITEM"/>
      <sheetName val="일반공사"/>
      <sheetName val="터널조도"/>
      <sheetName val="노임"/>
      <sheetName val="중기터파기"/>
      <sheetName val="G.R300경비"/>
      <sheetName val="계수시트"/>
      <sheetName val="투찰"/>
      <sheetName val="AS포장복구 "/>
      <sheetName val="시설물일위"/>
      <sheetName val="가설공사"/>
      <sheetName val="수목데이타"/>
      <sheetName val="단가조사"/>
      <sheetName val="식재"/>
      <sheetName val="99노임기준"/>
      <sheetName val="총괄내역서"/>
      <sheetName val="변수값"/>
      <sheetName val="청천내"/>
      <sheetName val="요율"/>
      <sheetName val="2공구하도급내역서"/>
      <sheetName val="기계경비(시간당)"/>
      <sheetName val="시설물"/>
      <sheetName val="연결임시"/>
      <sheetName val="구조물공"/>
      <sheetName val="부대tu"/>
      <sheetName val="중기조종사 단위단가"/>
      <sheetName val="9509"/>
      <sheetName val="투찰추정"/>
      <sheetName val="하부철근수량"/>
      <sheetName val="JUCKEYK"/>
      <sheetName val="식재출력용"/>
      <sheetName val="부대공"/>
      <sheetName val="가로등내역서"/>
      <sheetName val="램머"/>
      <sheetName val="저"/>
      <sheetName val="Baby일위대가"/>
      <sheetName val="45,46"/>
      <sheetName val="노무비"/>
      <sheetName val="지급자재"/>
      <sheetName val="노무비단가"/>
      <sheetName val="관리,공감"/>
      <sheetName val="입찰"/>
      <sheetName val="원가계산서"/>
      <sheetName val="산출내역서"/>
      <sheetName val="4차원가계산서"/>
      <sheetName val="중기상차"/>
      <sheetName val="단가결정"/>
      <sheetName val="유지관리"/>
      <sheetName val="단가산출"/>
      <sheetName val="9GNG운반"/>
      <sheetName val="내역아"/>
      <sheetName val="원가서"/>
      <sheetName val="여과지동"/>
      <sheetName val="울타리"/>
      <sheetName val="기초자료"/>
      <sheetName val="자재대"/>
      <sheetName val="조명율표"/>
      <sheetName val="재료"/>
      <sheetName val="200"/>
      <sheetName val="공정코드"/>
      <sheetName val="토공"/>
      <sheetName val="총괄-1"/>
      <sheetName val="도급"/>
      <sheetName val="포장공"/>
      <sheetName val="설 계"/>
      <sheetName val="현경"/>
      <sheetName val="소야공정계획표"/>
      <sheetName val="Map"/>
      <sheetName val="내역서(실행)"/>
      <sheetName val="영동(D)"/>
      <sheetName val="phuluc1"/>
      <sheetName val="TONGKE1P"/>
      <sheetName val="TKThep"/>
      <sheetName val="Bang KL"/>
      <sheetName val="F&amp;C"/>
      <sheetName val="Up"/>
      <sheetName val="Consortium VP"/>
      <sheetName val="Summary MONTH"/>
      <sheetName val="DESICON SUM"/>
      <sheetName val="DES TCF Rental"/>
      <sheetName val="DES TCF Maints pers"/>
      <sheetName val="DES TCF Heavy Equipment"/>
      <sheetName val="EQUIPMENT"/>
      <sheetName val="SECURITY"/>
      <sheetName val="SERVICES"/>
      <sheetName val="BANK BOND"/>
      <sheetName val="PHC WAREHOUSE - INFOONLY"/>
      <sheetName val="VENDORS"/>
      <sheetName val="CATERING CONTROL"/>
      <sheetName val="SUB CONTRACT"/>
      <sheetName val="SPDC - INFONLY"/>
      <sheetName val="VENDOR SCHEDUL"/>
      <sheetName val="VENDOR PRESENCE - COMM"/>
      <sheetName val="VENDOR PRESENCE - RECH"/>
      <sheetName val="VENDOR PRESENCE - COMM "/>
      <sheetName val="CONTRACT RATES"/>
      <sheetName val="RESUMEN CD"/>
      <sheetName val="BOQ REV6"/>
      <sheetName val="QUANTITIES"/>
      <sheetName val="NAV000"/>
      <sheetName val="Maliyet Ozet"/>
      <sheetName val="USD"/>
      <sheetName val="OZET"/>
      <sheetName val="1.1-1.2"/>
      <sheetName val="1.3- 1.4"/>
      <sheetName val="2"/>
      <sheetName val="3.1"/>
      <sheetName val="3.2"/>
      <sheetName val="4.1(a)"/>
      <sheetName val="4.1(b)"/>
      <sheetName val="4.1.(c)"/>
      <sheetName val="5.1"/>
      <sheetName val="Kuwaitisation"/>
      <sheetName val="내역서_(N___ 1"/>
      <sheetName val="재공품기초자료"/>
      <sheetName val="하치장수불부"/>
      <sheetName val="산수배수"/>
      <sheetName val="สรุปราคา"/>
      <sheetName val="Bill 4.7 Predestain Bridge "/>
      <sheetName val="Bill 4.7 Predestain"/>
      <sheetName val="1.1 FT type 1"/>
      <sheetName val="1.2 FT type 1A"/>
      <sheetName val="1.3 FT type 2"/>
      <sheetName val="1.4 FT type 3"/>
      <sheetName val="1.5 FT type 4"/>
      <sheetName val="2.1 CL Outside"/>
      <sheetName val="2.2 CL Inside"/>
      <sheetName val="2.3 CL Ramp"/>
      <sheetName val="3.1 CB Outside"/>
      <sheetName val="3.2 CB Inside"/>
      <sheetName val="4.Stair"/>
      <sheetName val="5.Ramp"/>
      <sheetName val="6.Handrail"/>
      <sheetName val="Invoice (Interim No.28)"/>
      <sheetName val="Cost Summary"/>
      <sheetName val="Direct Cost"/>
      <sheetName val="Direct Cost (2)"/>
      <sheetName val="Summary (3)"/>
      <sheetName val="Indirect Cost Summary"/>
      <sheetName val="BazaEL"/>
      <sheetName val="eqpmad2"/>
      <sheetName val="RefG"/>
      <sheetName val="IRR sponsor"/>
      <sheetName val="4-Lane bridge"/>
      <sheetName val="Insulation_Utl_Off"/>
      <sheetName val="Note_Piping"/>
      <sheetName val="List Equip"/>
      <sheetName val="MatCost"/>
      <sheetName val="Concrete"/>
      <sheetName val="Process C (1-166)"/>
      <sheetName val="TRUCK HAUL CYCLE-waste"/>
      <sheetName val="Existing PC Pavement"/>
      <sheetName val="Subgrade"/>
      <sheetName val="GAE8'97"/>
      <sheetName val="LLEGADA"/>
      <sheetName val="Sch.6"/>
      <sheetName val="DESBASTE"/>
      <sheetName val="Cash-Flow"/>
      <sheetName val="Master Data"/>
      <sheetName val="ind'l cp"/>
      <sheetName val="coutprod"/>
      <sheetName val="LAST UPDATE"/>
      <sheetName val="author_spending"/>
      <sheetName val="0.품의서(전체)"/>
      <sheetName val="3.부제O호표"/>
      <sheetName val="5.소모재료비"/>
      <sheetName val="8.시멘트제원표"/>
      <sheetName val="2.품제O호표"/>
      <sheetName val="FitOutConfCentre"/>
      <sheetName val="광통신_견적내역서1"/>
      <sheetName val="변수데이타"/>
      <sheetName val="Settings"/>
      <sheetName val="입고대장"/>
      <sheetName val="SK-정비동"/>
      <sheetName val="본부 SHOP"/>
      <sheetName val="사업부"/>
      <sheetName val="로디아"/>
      <sheetName val="#6 MDU 일반"/>
      <sheetName val="#6 MDU엄반장"/>
      <sheetName val="FCC일상"/>
      <sheetName val="오만기계배관"/>
      <sheetName val="#6MDU 기계"/>
      <sheetName val="SK동력"/>
      <sheetName val="SOHAR철골"/>
      <sheetName val="HOU COMP`"/>
      <sheetName val="태국ATC"/>
      <sheetName val="FCC OBL-SHOP"/>
      <sheetName val="NEW FCC OBL"/>
      <sheetName val="#4 MDU"/>
      <sheetName val="#6 SHOP"/>
      <sheetName val="NRC OBL-조연식"/>
      <sheetName val="PE합성"/>
      <sheetName val="GDS"/>
      <sheetName val="광양복합"/>
      <sheetName val="광양-신철균"/>
      <sheetName val="광양-조연식 반장"/>
      <sheetName val="25BL"/>
      <sheetName val="#5MDU REV"/>
      <sheetName val="육상시설"/>
      <sheetName val="EPDM재가동"/>
      <sheetName val="쿠웨이트"/>
      <sheetName val="노임정리"/>
      <sheetName val="인원"/>
      <sheetName val="인원(8월)"/>
      <sheetName val="직영"/>
      <sheetName val="일반"/>
      <sheetName val="비계"/>
      <sheetName val="비계(조은)"/>
      <sheetName val="비계(영동)"/>
      <sheetName val="배관"/>
      <sheetName val="제관"/>
      <sheetName val="배관LBO"/>
      <sheetName val="TD"/>
      <sheetName val="열교"/>
      <sheetName val="열비"/>
      <sheetName val="BLC"/>
      <sheetName val="토목"/>
      <sheetName val="LBO PROJECT"/>
      <sheetName val="PEL"/>
      <sheetName val="유형분류"/>
      <sheetName val="VENDOR LIST"/>
      <sheetName val="공통비"/>
      <sheetName val="BOP LINE LIST"/>
      <sheetName val="매출관리"/>
      <sheetName val="절단표"/>
      <sheetName val="สรุปยอดเหล็กตาม Cost Record VY "/>
      <sheetName val="แนบ PR"/>
      <sheetName val="OR21 Final Forecast Rev.2"/>
      <sheetName val="Summary Forecast Budget 1&amp;2"/>
      <sheetName val="Summary Forecast Budget Rev 2"/>
      <sheetName val="Backup OR21 "/>
      <sheetName val="Budget for ENT"/>
      <sheetName val="ADJ. D-Wall&amp;BR Ent. Rev.2.1"/>
      <sheetName val="Rebar+Conพื้น Waste10%"/>
      <sheetName val="Backup D-Wall Ent. 13.07.19"/>
      <sheetName val="Backup BR.ENT. 13.07.19"/>
      <sheetName val="Final Forecast 72111"/>
      <sheetName val="IMP OR21 2019.07.11"/>
      <sheetName val="Concrete 72112"/>
      <sheetName val="หินเกล็ด "/>
      <sheetName val="เปรียบเทียบBudget BR."/>
      <sheetName val="ADJ. BR Ent. Rev.2.1 (2)"/>
      <sheetName val="แผนงานBarrette Pile"/>
      <sheetName val="BOQ  VI 03.09.19 "/>
      <sheetName val="Backup BR.BMA"/>
      <sheetName val="Sum Budget&amp;Rev.1"/>
      <sheetName val="Sum Budget Rev.1"/>
      <sheetName val="Sum Budget&amp;Rev.1_Rebar"/>
      <sheetName val="Sum Budget Rev 2_Rebar"/>
      <sheetName val="Rebar+Conพื้น Waste10% Rev.00"/>
      <sheetName val="Rebar+Conพื้น Waste10% Rev.01 "/>
      <sheetName val="Equip Rev.00 Budget"/>
      <sheetName val="Budget Waterpoofing"/>
      <sheetName val="6BPRO"/>
      <sheetName val="2013电气概算 价目表 (营改增调整)"/>
      <sheetName val="06定额"/>
      <sheetName val="FAB별"/>
      <sheetName val="Quotation"/>
      <sheetName val="ABB Summary"/>
      <sheetName val="Man power rate"/>
      <sheetName val="Const equip rate"/>
      <sheetName val="01-Gang Rate &amp; Info"/>
      <sheetName val="02-Precal"/>
      <sheetName val="03-WBS_IA-EI-OF-751-01-0202"/>
      <sheetName val="04-CA"/>
      <sheetName val="05-Sum Cost"/>
      <sheetName val="06-Indirect Loading"/>
      <sheetName val="07-Heavy Equipment"/>
      <sheetName val="08-RR Check List"/>
      <sheetName val="09-THABB"/>
      <sheetName val="10-FD33"/>
      <sheetName val="11-IndustryUsage"/>
      <sheetName val="12-ServiceCategory"/>
      <sheetName val="13-ChannelClass"/>
      <sheetName val="15-Master"/>
      <sheetName val="1) Risk and Opportunities"/>
      <sheetName val="2) Full Cost Calculation"/>
      <sheetName val="FxExchangeRatesBudget"/>
      <sheetName val="CodeSheet"/>
      <sheetName val="CodeSheet(신2)"/>
      <sheetName val="Equipt Rental"/>
      <sheetName val="CFA"/>
      <sheetName val="EQ"/>
      <sheetName val="EQ USED (CORRECTED)"/>
      <sheetName val="CERTIFICATE"/>
      <sheetName val="Rebar Constant"/>
      <sheetName val="CONCRETE TYPE"/>
      <sheetName val="External Issues"/>
      <sheetName val="BSD_᯷㧓"/>
      <sheetName val="Tender_data"/>
      <sheetName val="Scheme_Area_Details_Block___C2"/>
      <sheetName val="Cash_Flow"/>
      <sheetName val="5__월별투입내역서"/>
      <sheetName val="GM_000"/>
      <sheetName val="1_설계기준"/>
      <sheetName val="일위대가_"/>
      <sheetName val="MOD-MOI-DOT"/>
      <sheetName val="EQUI-CONS"/>
      <sheetName val="Welder"/>
      <sheetName val="Equip_Mstr"/>
      <sheetName val="Costing"/>
      <sheetName val="Equip_Mstr FOR 3A1"/>
      <sheetName val="내역서_耰&quot;_x00006"/>
      <sheetName val="내역서_耰&quot;_x005f6"/>
      <sheetName val="5.Cennik"/>
      <sheetName val="5_Cennik"/>
      <sheetName val="Powierzchnie"/>
      <sheetName val="name"/>
      <sheetName val="tblg denda"/>
      <sheetName val="304-06"/>
      <sheetName val="Sheet307"/>
      <sheetName val="Sheet358"/>
      <sheetName val="Sheet359"/>
      <sheetName val="Sheet360"/>
      <sheetName val="Sheet361"/>
      <sheetName val="Sheet362"/>
      <sheetName val="Sheet363"/>
      <sheetName val="Sheet364"/>
      <sheetName val="Sheet365"/>
      <sheetName val="Sheet366"/>
      <sheetName val="Sheet367"/>
      <sheetName val="Sheet368"/>
      <sheetName val="Sheet369"/>
      <sheetName val="Sheet370"/>
      <sheetName val="Sheet371"/>
      <sheetName val="Sheet372"/>
      <sheetName val="Sheet373"/>
      <sheetName val=" 토목 처리장도급내역서 "/>
      <sheetName val="내역서_(N__x001"/>
      <sheetName val="KUWATI(Total)_12"/>
      <sheetName val="집계표_(TOTAL)12"/>
      <sheetName val="집계표_(CIVIL-23)12"/>
      <sheetName val="집계표_(FGRU)12"/>
      <sheetName val="집계표_(25,26)12"/>
      <sheetName val="집계표_(MEROX)12"/>
      <sheetName val="집계표_(NITROGEN)12"/>
      <sheetName val="집계표_(M4)12"/>
      <sheetName val="집계표_(CIVIL4)12"/>
      <sheetName val="집계표_(CIVIL6)12"/>
      <sheetName val="집계표_(CIVIL7)12"/>
      <sheetName val="내역서(DEMO_TOTAL)12"/>
      <sheetName val="내역서_(CIVIL-23)12"/>
      <sheetName val="내역서_(fgru)12"/>
      <sheetName val="내역서_(25&amp;26)12"/>
      <sheetName val="내역서_(MEROX)12"/>
      <sheetName val="내역서_(NITROGEN)12"/>
      <sheetName val="내역서_(M4)12"/>
      <sheetName val="내역서_(CIVIL-4)12"/>
      <sheetName val="내역서_(CIVIL-6)12"/>
      <sheetName val="내역서_(CIVIL-7)12"/>
      <sheetName val="OPTION_212"/>
      <sheetName val="OPTION_312"/>
      <sheetName val="2002년_현장공사비_국내_실적12"/>
      <sheetName val="2003년국내현장공사비_실적12"/>
      <sheetName val="VC2_10_9912"/>
      <sheetName val="INPUT_DATA11"/>
      <sheetName val="집계표_(25,26ဩ11"/>
      <sheetName val="Form_D-110"/>
      <sheetName val="Form_B-110"/>
      <sheetName val="Form_F-110"/>
      <sheetName val="Form_A10"/>
      <sheetName val="Form_011"/>
      <sheetName val="General_Data11"/>
      <sheetName val="LABOR_&amp;_자재10"/>
      <sheetName val="입출재고현황_(2)10"/>
      <sheetName val="Price_Schedule10"/>
      <sheetName val="간접비_총괄10"/>
      <sheetName val="3_공통공사대비10"/>
      <sheetName val="Rate_Analysis10"/>
      <sheetName val="내역서_耰&quot;??10"/>
      <sheetName val="EQUIPMENT_-210"/>
      <sheetName val="CAL_10"/>
      <sheetName val="공사비_내역_(가)9"/>
      <sheetName val="WEIGHT_LIST9"/>
      <sheetName val="산#2-1_(2)9"/>
      <sheetName val="BEND_LOSS9"/>
      <sheetName val="단면_(2)9"/>
      <sheetName val="6PILE__(돌출)9"/>
      <sheetName val="Static_Equip9"/>
      <sheetName val="Form_A_9"/>
      <sheetName val="내역서_耰&quot;_x005f_x0000__x005f_x0000_9"/>
      <sheetName val="3_Breakdown_Direct_Paint9"/>
      <sheetName val="내역서_耰&quot;__10"/>
      <sheetName val="Summary_Sheets9"/>
      <sheetName val="Civil_19"/>
      <sheetName val="Civil_29"/>
      <sheetName val="Civil_39"/>
      <sheetName val="Site_19"/>
      <sheetName val="Site_29"/>
      <sheetName val="Site_39"/>
      <sheetName val="Site_Faci9"/>
      <sheetName val="Administrative_Prices8"/>
      <sheetName val="WBS_448"/>
      <sheetName val="WBS_418"/>
      <sheetName val="Precios_por_Administración8"/>
      <sheetName val="Precios_Unitarios8"/>
      <sheetName val="Subcon_A8"/>
      <sheetName val="Áý°èÇ¥_(TOTAL)8"/>
      <sheetName val="Áý°èÇ¥_(CIVIL-23)8"/>
      <sheetName val="Áý°èÇ¥_(FGRU)8"/>
      <sheetName val="Áý°èÇ¥_(25,26)8"/>
      <sheetName val="Áý°èÇ¥_(MEROX)8"/>
      <sheetName val="Áý°èÇ¥_(NITROGEN)8"/>
      <sheetName val="Áý°èÇ¥_(M4)8"/>
      <sheetName val="Áý°èÇ¥_(CIVIL4)8"/>
      <sheetName val="Áý°èÇ¥_(CIVIL6)8"/>
      <sheetName val="Áý°èÇ¥_(CIVIL7)8"/>
      <sheetName val="³»¿ª¼­(DEMO_TOTAL)8"/>
      <sheetName val="³»¿ª¼­_(CIVIL-23)8"/>
      <sheetName val="³»¿ª¼­_(fgru)8"/>
      <sheetName val="³»¿ª¼­_(25&amp;26)8"/>
      <sheetName val="³»¿ª¼­_(MEROX)8"/>
      <sheetName val="³»¿ª¼­_(NITROGEN)8"/>
      <sheetName val="³»¿ª¼­_(M4)8"/>
      <sheetName val="³»¿ª¼­_(CIVIL-4)8"/>
      <sheetName val="³»¿ª¼­_(CIVIL-6)8"/>
      <sheetName val="³»¿ª¼­_(CIVIL-7)8"/>
      <sheetName val="2002³â_ÇöÀå°ø»çºñ_±¹³»_½ÇÀû8"/>
      <sheetName val="2003³â±¹³»ÇöÀå°ø»çºñ_½ÇÀû8"/>
      <sheetName val="Man_Hole8"/>
      <sheetName val="2_2_STAFF_Scedule8"/>
      <sheetName val="내역서_耰&quot;_x005f_x005f_x005f_x0000__x005f_x005f_x0008"/>
      <sheetName val="내역서_耰&quot;_x005f_x005f_x005f_x005f_x005f_x005f_x00008"/>
      <sheetName val="Z-_GENERAL_PRICE_SUMMARY8"/>
      <sheetName val="_Estimate__8"/>
      <sheetName val="내역서_耰&quot;_x005f_x005f_x005f_x005f_x005f_x005f_x005f8"/>
      <sheetName val="7__월별투입내역서8"/>
      <sheetName val="계측_내역서8"/>
      <sheetName val="Vind_-_BtB8"/>
      <sheetName val="LV_induction_motors8"/>
      <sheetName val="BSD_(2)8"/>
      <sheetName val="BM_DATA_SHEET9"/>
      <sheetName val="Sheet1_(2)9"/>
      <sheetName val="T_38"/>
      <sheetName val="HORI__VESSEL8"/>
      <sheetName val="EQUIP_LIST8"/>
      <sheetName val="MP_MOB8"/>
      <sheetName val="Form_B8"/>
      <sheetName val="97_사업추정(WEKI)8"/>
      <sheetName val="breakdown_of_wage_rate8"/>
      <sheetName val="Monthly_Load8"/>
      <sheetName val="Material_Selections8"/>
      <sheetName val="Weekly_Load8"/>
      <sheetName val="[SANDAN_XLS??8"/>
      <sheetName val="Piping_BQ_for_one_turbine8"/>
      <sheetName val="Eq__Mobilization8"/>
      <sheetName val="Indirect_Cost8"/>
      <sheetName val="Heavy_Equipments8"/>
      <sheetName val="AG_Pipe_Qty_Analysis8"/>
      <sheetName val="Utility_and_Fire_flange8"/>
      <sheetName val="_SANDAN_XLS__8"/>
      <sheetName val="입찰내역_발주처_양식8"/>
      <sheetName val="Resource_table8"/>
      <sheetName val="SFN_ORIG8"/>
      <sheetName val="Equipment_List8"/>
      <sheetName val="Form1_SQP8"/>
      <sheetName val="공정계획(내부계획25%,내부w_f)8"/>
      <sheetName val="w't_table8"/>
      <sheetName val="SCHEDD_TAMBAHAN8"/>
      <sheetName val="Fire_Protection8"/>
      <sheetName val="Dir_Manpower_Other_Exp_8"/>
      <sheetName val="FWBS_15307"/>
      <sheetName val="내역서_(∮ἀ嘆ɶ7"/>
      <sheetName val="4-3LEVEL-5_epic_47"/>
      <sheetName val="단가_(2)7"/>
      <sheetName val="실행예산_MM7"/>
      <sheetName val="ITB_COST8"/>
      <sheetName val="MODULE_CONFIRM7"/>
      <sheetName val="BOQ-B_DOWN7"/>
      <sheetName val="PROTECTION_7"/>
      <sheetName val="plan&amp;section_of_foundation4"/>
      <sheetName val="Unit_Price_3"/>
      <sheetName val="Cash_In-Cash_Out_Actual7"/>
      <sheetName val="내역서1999_8최종3"/>
      <sheetName val="CUADRO_DE_PRECIOS7"/>
      <sheetName val="working_load_at_the_btm_ft_4"/>
      <sheetName val="stability_check4"/>
      <sheetName val="design_load4"/>
      <sheetName val="1100-1200-1300-1910-2140-LEV_23"/>
      <sheetName val="Updating_Form-Oct_20113"/>
      <sheetName val="Weld_Consumable3"/>
      <sheetName val="NDE_Cost-Summary3"/>
      <sheetName val="9July_Above_Ground_Pipe3"/>
      <sheetName val="M_113"/>
      <sheetName val="Process_Data_13"/>
      <sheetName val="TDC_COA_Sumry3"/>
      <sheetName val="TDC_Item_Dets3"/>
      <sheetName val="TDC_Item_Sumry3"/>
      <sheetName val="TDC_Key_Qty_Sumry3"/>
      <sheetName val="List_-_Components3"/>
      <sheetName val="List_-_Equipment3"/>
      <sheetName val="COA_Sumry_-_Std_Imp3"/>
      <sheetName val="Contr_TDC_-_Std_Imp3"/>
      <sheetName val="Item_Sumry_-_Std_Imp3"/>
      <sheetName val="Unit_Costs_-_Std_Imp3"/>
      <sheetName val="Unit_MH_-_Std_Imp3"/>
      <sheetName val="Proj_TIC_-_Std_Imp3"/>
      <sheetName val="Closeout_Control3"/>
      <sheetName val="Site_Findings_Status_Sheet3"/>
      <sheetName val="내역서_耰&quot;_x005f_x005f_x005f_x0000_3"/>
      <sheetName val="내역서_耰&quot;_x005f_x005f_x005f_x005f_3"/>
      <sheetName val="Currency_Rate3"/>
      <sheetName val="4-Basic_Price3"/>
      <sheetName val="Evaluasi_Penw3"/>
      <sheetName val="Man_Power_&amp;_Comp3"/>
      <sheetName val="Data_List3"/>
      <sheetName val="Material_Price3"/>
      <sheetName val="Codes_Pers3"/>
      <sheetName val="Sum_(Case-3)3"/>
      <sheetName val="PROJECT_BRIEF3"/>
      <sheetName val="Tools_&amp;_Settings3"/>
      <sheetName val="Data_Summary3"/>
      <sheetName val="Crew_Costs3"/>
      <sheetName val="Spread_Costs3"/>
      <sheetName val="Unique_List_Misc3"/>
      <sheetName val="In-House_Summary3"/>
      <sheetName val="Direct_PMS3"/>
      <sheetName val="5_)_Time_Delays3"/>
      <sheetName val="Aux_3"/>
      <sheetName val="Process_Data_(2)3"/>
      <sheetName val="Material_code2"/>
      <sheetName val="__3"/>
      <sheetName val="_3"/>
      <sheetName val="breakdown_of_wage_ra`f2"/>
      <sheetName val="breakdown_of_wage_ra2"/>
      <sheetName val="breakdown_of_wage_rað-2"/>
      <sheetName val="00-Summary_Information-ABB2"/>
      <sheetName val="내역서_耰&quot;_x005f_x0000_3"/>
      <sheetName val="내역서_耰&quot;_x005f_x005f_3"/>
      <sheetName val="2_Overall_Summary_2"/>
      <sheetName val="0__Resource　Code2"/>
      <sheetName val="breakdown_of_wage_rap2"/>
      <sheetName val="breakdown_of_wage_ra2"/>
      <sheetName val="Finansal_tamamlanma_Eğrisi1"/>
      <sheetName val="내역서_耰&quot;8"/>
      <sheetName val="내역서_耰&quot;_2"/>
      <sheetName val="PABS,Site_info2"/>
      <sheetName val="Distribution_Table2"/>
      <sheetName val="Raw_data2"/>
      <sheetName val="Action_Item2"/>
      <sheetName val="Cashflow_Analysis1"/>
      <sheetName val="Attach_4-181"/>
      <sheetName val="SUM_1"/>
      <sheetName val="내역서_(∮ἀ嘆ɶ?᠀㬁?1"/>
      <sheetName val="광통신_견적내역서11"/>
      <sheetName val="리스크_분류체계1"/>
      <sheetName val="OIL_SEPARATOR1"/>
      <sheetName val="CATCH_BASIN1"/>
      <sheetName val="FW_Post_Indicator_Valve_24&quot;1"/>
      <sheetName val="FW_Post_Indicator_Valve_20&quot;1"/>
      <sheetName val="FW_Post_Indicator_Valve_6&quot;1"/>
      <sheetName val="Fire_Monitor_or_Hydrant_6&quot;_FDN1"/>
      <sheetName val="SUMP_VB1"/>
      <sheetName val="CLEANOUT_4&quot;1"/>
      <sheetName val="Not_reqd1"/>
      <sheetName val="호환성_보고서1"/>
      <sheetName val="11_자재단가1"/>
      <sheetName val="LIFE_&amp;_REP_PROVN1"/>
      <sheetName val="O&amp;M_CREW1"/>
      <sheetName val="Kodlamalar"/>
      <sheetName val="Kod_Location"/>
      <sheetName val="Option"/>
      <sheetName val="Vehicle Log"/>
      <sheetName val="Budget"/>
      <sheetName val="Garph Work-Cost"/>
      <sheetName val="구매DWG-정산용"/>
      <sheetName val="Tubing"/>
      <sheetName val="F1.4"/>
      <sheetName val="tblg_denda"/>
      <sheetName val="LRK "/>
      <sheetName val="GRAND REKAP"/>
      <sheetName val="HARSAT"/>
      <sheetName val="analisa (2)"/>
      <sheetName val="HargaDasar"/>
      <sheetName val="D-4-Struktur"/>
      <sheetName val="Analisa 2"/>
      <sheetName val="Up &amp; bhn"/>
      <sheetName val="Str"/>
      <sheetName val="HRG BHN"/>
      <sheetName val="Analisa (ok punya)"/>
      <sheetName val="SAT-DAS"/>
      <sheetName val="sdm"/>
      <sheetName val="Alat (2)"/>
      <sheetName val="Anal"/>
      <sheetName val="RAB-NEGO"/>
      <sheetName val="DAF-2"/>
      <sheetName val="Anl"/>
      <sheetName val="AC"/>
      <sheetName val="InsertListDrawing 1 "/>
      <sheetName val="InD Mpower"/>
      <sheetName val="동상부 Tact 기준 반입일정 및 수량_0217"/>
      <sheetName val="내역서_耰&quot;_x005f_x0000__x0007"/>
      <sheetName val="내역서_耰&quot;_x005f_x005f_x00007"/>
      <sheetName val="내역서_耰&quot;_x005f_x005f_x005f7"/>
      <sheetName val="당초_∸ἀ"/>
      <sheetName val="내역서 (∮ἀ嘆ɶ_᠀㬁_"/>
      <sheetName val="내역서_(∮ἀ嘆ɶ_᠀㬁_"/>
      <sheetName val="M&amp;E Summary"/>
      <sheetName val="rev summary"/>
      <sheetName val="M&amp;E Prelims"/>
      <sheetName val="A-ELECT&amp;ELV"/>
      <sheetName val="B-FP (2)"/>
      <sheetName val="C-ACMV"/>
      <sheetName val="D-P&amp;S"/>
      <sheetName val="equiplist"/>
      <sheetName val="Sch.1"/>
      <sheetName val="Other data"/>
      <sheetName val="Manpower Categories"/>
      <sheetName val="SD_Trains_2019"/>
      <sheetName val="Analisa_Fave"/>
      <sheetName val="Harsat_Bahan"/>
      <sheetName val="Harsat_Subkon"/>
      <sheetName val="Harsat_Upah"/>
      <sheetName val="Agregat_Halus_&amp;_Kasar"/>
      <sheetName val="Master_1_0"/>
      <sheetName val="HARGA_MATERIAL"/>
      <sheetName val="Harga_Sat_APP"/>
      <sheetName val="Rekap Biaya"/>
      <sheetName val="Kuantitas &amp; Harga"/>
      <sheetName val="Nopember (2)"/>
      <sheetName val="Nopember"/>
      <sheetName val="Units"/>
      <sheetName val="Chap 2- Page 4 "/>
      <sheetName val="Instrumentation&amp;Automation"/>
      <sheetName val="Eng_Hrs (HO)"/>
      <sheetName val="MFG &amp; DEL"/>
      <sheetName val="VAT TU DIEN"/>
      <sheetName val="bldg list"/>
      <sheetName val="revenue"/>
      <sheetName val="sga"/>
      <sheetName val="engineering"/>
      <sheetName val="Item_code3"/>
      <sheetName val="design_criteria3"/>
      <sheetName val="RAB_AR&amp;STR3"/>
      <sheetName val="내역서_耰&quot;_x005f_x0000__x00004"/>
      <sheetName val="할증_3"/>
      <sheetName val="Air_Cooler-E2"/>
      <sheetName val="2__현장_자금투입_집계표3"/>
      <sheetName val="UP_MINOR3"/>
      <sheetName val="Equip_Rental_Summary_by_Contr3"/>
      <sheetName val="Project_Equip_Rental_Summary3"/>
      <sheetName val="Contractor_Indirect_Sumry3"/>
      <sheetName val="Project_Indirect_Sumry3"/>
      <sheetName val="COA_Sumry_by_Area3"/>
      <sheetName val="COA_Sumry_by_Contr3"/>
      <sheetName val="COA_Sumry_by_RG3"/>
      <sheetName val="TDC_COA_Grp_Sumry3"/>
      <sheetName val="TDC_COA_Grp_Sumry_by_Area3"/>
      <sheetName val="TDC_COA_Grp_Sumry_by_RG3"/>
      <sheetName val="Equipment_Sumry3"/>
      <sheetName val="TDC_Item_Dets-Full3"/>
      <sheetName val="TDC_Item_Dets-IPM-Full3"/>
      <sheetName val="TDC_Item_Sumry_by_Area3"/>
      <sheetName val="TDC_Item_Sumry_by_RG3"/>
      <sheetName val="TDC_Key_Qty_Sumry_by_RG3"/>
      <sheetName val="List_-_Equipment_by_Area3"/>
      <sheetName val="List_-_Equipment_by_Contr3"/>
      <sheetName val="Equipment_-_Unit_Costs_by_Mat3"/>
      <sheetName val="List_-_Equipment_by_Rep_Grp3"/>
      <sheetName val="Craft_Summary_by_Contr3"/>
      <sheetName val="Project_Craft_Summary3"/>
      <sheetName val="Project_Metrics3"/>
      <sheetName val="99__FWBS(Ref)3"/>
      <sheetName val="99__Change_Rate3"/>
      <sheetName val="Unt_rate3"/>
      <sheetName val="SUMMARY_(0A)3"/>
      <sheetName val="SUMMARY_(1A)3"/>
      <sheetName val="SUMMARY_(1B)3"/>
      <sheetName val="SUMMARY_(03)3"/>
      <sheetName val="F1(Cable_Rack)3"/>
      <sheetName val="F2(Cable_Rack)3"/>
      <sheetName val="F3(Cable_Rack)3"/>
      <sheetName val="F1_(POLYMER)3"/>
      <sheetName val="F2_(POLYMER)3"/>
      <sheetName val="F3_(POLYMER)3"/>
      <sheetName val="F4_(POLYMER)3"/>
      <sheetName val="F5(_Polymerization_)3"/>
      <sheetName val="F6_(_Polymerization_)3"/>
      <sheetName val="B1_(Grid_A-7,_-6)3"/>
      <sheetName val="B1_(Grid_A,_B)3"/>
      <sheetName val="B1_(Grid_C-7,_-6)3"/>
      <sheetName val="B2_(Grid_-7_B,_C)_(1)3"/>
      <sheetName val="B2_(Grid_-7_B,_C)_(2)3"/>
      <sheetName val="B2_(Grid_-6_B,_C)_(1)3"/>
      <sheetName val="B2_(Grid_-6_B,_C)_(2)3"/>
      <sheetName val="F1_(MONOMER)3"/>
      <sheetName val="F2_(MONOMER)3"/>
      <sheetName val="F3_(MONOMER)3"/>
      <sheetName val="90K060C_(MONOMER)3"/>
      <sheetName val="F1_(EXTRUSION)3"/>
      <sheetName val="F2_(EXTRUSION)3"/>
      <sheetName val="F3_(EXTRUSION)3"/>
      <sheetName val="F4_(EXTRUSION)3"/>
      <sheetName val="F5_(EXTRUSION)3"/>
      <sheetName val="F6A_(EXTRUSION)3"/>
      <sheetName val="F6D_(EXTRUSION)3"/>
      <sheetName val="F7_(EXTRUSION)3"/>
      <sheetName val="F8_(EXTRUSION)3"/>
      <sheetName val="F9_(EXTRUSION)3"/>
      <sheetName val="F10_(EXTRUSION)3"/>
      <sheetName val="F11_(EXTRUSION)3"/>
      <sheetName val="B1_(Grid_F-5`,_4`)3"/>
      <sheetName val="B2_(Grid_F,E-4`)3"/>
      <sheetName val="B2_(Grid_F,E-5`)3"/>
      <sheetName val="B3_(Grid_C,B-4`)3"/>
      <sheetName val="B4_(Grid_B,A-4`)3"/>
      <sheetName val="B5_(Grid_E-5`)_&amp;_(Grid_D-5`)3"/>
      <sheetName val="B6_(Grid_E,D-5')3"/>
      <sheetName val="B7_(Grid_E,D-5')3"/>
      <sheetName val="95D040,_A5063"/>
      <sheetName val="95P040AB,_A5073"/>
      <sheetName val="95X020-U08,_A6023"/>
      <sheetName val="95X020-U07,_A6063"/>
      <sheetName val="95E040,_A5093"/>
      <sheetName val="95D024;025,_A6153"/>
      <sheetName val="95X020-U05,_A6013"/>
      <sheetName val="95X020-U02,_A2043"/>
      <sheetName val="Extruder_FDN3"/>
      <sheetName val="BOG_COMP__FDN3"/>
      <sheetName val="SOG_COMP__FDN3"/>
      <sheetName val="1G1_(Ground_Beam)3"/>
      <sheetName val="1G2-1(Ground_Beam)3"/>
      <sheetName val="1G2-2(Ground_Beam)3"/>
      <sheetName val="P15,_163"/>
      <sheetName val="LO_CONSOLE_FDN3"/>
      <sheetName val="OIL_COOLER_FDN3"/>
      <sheetName val="CW_CONSOLE_FDN_(SOG)3"/>
      <sheetName val="PD3_(SOG)3"/>
      <sheetName val="SF1_(SOG)3"/>
      <sheetName val="SF2_(SOG)3"/>
      <sheetName val="SLAB_(1S1-1)3"/>
      <sheetName val="SLAB_(1S1-2)3"/>
      <sheetName val="SLAB_(1S1-3)3"/>
      <sheetName val="COLUMN_(+5500)3"/>
      <sheetName val="COLUMN_(+12500)3"/>
      <sheetName val="COLUMN_(+15500)3"/>
      <sheetName val="ETC_3"/>
      <sheetName val="Discounted_Cash_Flow3"/>
      <sheetName val="Ocean_Transporation_Charge3"/>
      <sheetName val="Cash_Flow_bulanan3"/>
      <sheetName val="H_Satuan3"/>
      <sheetName val="OCT_FDN3"/>
      <sheetName val="General_Notes3"/>
      <sheetName val="BO䁑-B_䁄OWN3"/>
      <sheetName val="_도면_및_도서_제출목록_및_일정_170202_xlsx3"/>
      <sheetName val="Rates_&amp;_Legend3"/>
      <sheetName val="Pengesahan_3"/>
      <sheetName val="Harga_Satuan3"/>
      <sheetName val="F_ALARM3"/>
      <sheetName val="Exchange_Rate3"/>
      <sheetName val="Bill_rekap3"/>
      <sheetName val="차트_(2)3"/>
      <sheetName val="DATA_MENTAH2"/>
      <sheetName val="Equipment_Spec_List2"/>
      <sheetName val="SPEC_LIST(EQUP,_SYS)2"/>
      <sheetName val="DROP_DOWN2"/>
      <sheetName val="ID_CD2"/>
      <sheetName val="개시대사_(2)2"/>
      <sheetName val="내역서_(N____x000a_3"/>
      <sheetName val="HO_Site_Rates-20112"/>
      <sheetName val="Al_Taweelah2"/>
      <sheetName val="Particular_Sch2"/>
      <sheetName val="5__Work_load(현재원기준)"/>
      <sheetName val="Linelist_LNGC_Process2"/>
      <sheetName val="Direct_Histogram_Rev__A_(f)"/>
      <sheetName val="Fig_4-14"/>
      <sheetName val="설산1_나"/>
      <sheetName val="Tables_3_1_to_3_5_EXH_G"/>
      <sheetName val="EQUIPOS_DE_SEGURIDAD"/>
      <sheetName val="MATERIALES_CONSUMIBLES"/>
      <sheetName val="PERSONAL_INDIRECTO_"/>
      <sheetName val="BM_#1"/>
      <sheetName val="SECL_리스크_분류체계_(2)"/>
      <sheetName val="Cost_Code"/>
      <sheetName val="Data_Ref"/>
      <sheetName val="Interdept_Rate"/>
      <sheetName val="Tgh_JGC-Inv_I_clp"/>
      <sheetName val="PCS_"/>
      <sheetName val="Progress_Statement-SI"/>
      <sheetName val="Progress_Payment-3110"/>
      <sheetName val="REF_for_VV"/>
      <sheetName val="__x0"/>
      <sheetName val="Weekl_1"/>
      <sheetName val="내역서_(N____2"/>
      <sheetName val="OPT_1"/>
      <sheetName val="INSTLIST_1"/>
      <sheetName val="Land_Dev't__Ph-1"/>
      <sheetName val="4300_UTILITY_BLDG_(2)"/>
      <sheetName val="P-Ins_&amp;_Bonds"/>
      <sheetName val="Perm__Test"/>
      <sheetName val="Galian_1"/>
      <sheetName val="Analisa_Lump_sum"/>
      <sheetName val="Sec_I_ML"/>
      <sheetName val="64_4"/>
      <sheetName val="64_5"/>
      <sheetName val="36_2"/>
      <sheetName val="36_1"/>
      <sheetName val="List_register"/>
      <sheetName val="Att-1_CTCI_MH_rate"/>
      <sheetName val="dongia_(2)"/>
      <sheetName val="KUWATI(Total)_13"/>
      <sheetName val="집계표_(TOTAL)13"/>
      <sheetName val="집계표_(CIVIL-23)13"/>
      <sheetName val="집계표_(FGRU)13"/>
      <sheetName val="집계표_(25,26)13"/>
      <sheetName val="집계표_(MEROX)13"/>
      <sheetName val="집계표_(NITROGEN)13"/>
      <sheetName val="집계표_(M4)13"/>
      <sheetName val="집계표_(CIVIL4)13"/>
      <sheetName val="집계표_(CIVIL6)13"/>
      <sheetName val="집계표_(CIVIL7)13"/>
      <sheetName val="내역서(DEMO_TOTAL)13"/>
      <sheetName val="내역서_(CIVIL-23)13"/>
      <sheetName val="내역서_(fgru)13"/>
      <sheetName val="내역서_(25&amp;26)13"/>
      <sheetName val="내역서_(MEROX)13"/>
      <sheetName val="내역서_(NITROGEN)13"/>
      <sheetName val="내역서_(M4)13"/>
      <sheetName val="내역서_(CIVIL-4)13"/>
      <sheetName val="내역서_(CIVIL-6)13"/>
      <sheetName val="내역서_(CIVIL-7)13"/>
      <sheetName val="OPTION_213"/>
      <sheetName val="OPTION_313"/>
      <sheetName val="2002년_현장공사비_국내_실적13"/>
      <sheetName val="2003년국내현장공사비_실적13"/>
      <sheetName val="VC2_10_9913"/>
      <sheetName val="WEIGHT_LIST10"/>
      <sheetName val="산#2-1_(2)10"/>
      <sheetName val="BEND_LOSS10"/>
      <sheetName val="INPUT_DATA12"/>
      <sheetName val="집계표_(25,26ဩ12"/>
      <sheetName val="Form_012"/>
      <sheetName val="General_Data12"/>
      <sheetName val="LABOR_&amp;_자재11"/>
      <sheetName val="입출재고현황_(2)11"/>
      <sheetName val="Form_D-111"/>
      <sheetName val="Form_B-111"/>
      <sheetName val="Form_F-111"/>
      <sheetName val="Form_A11"/>
      <sheetName val="3_공통공사대비11"/>
      <sheetName val="간접비_총괄11"/>
      <sheetName val="Price_Schedule11"/>
      <sheetName val="CAL_11"/>
      <sheetName val="Rate_Analysis11"/>
      <sheetName val="단면_(2)10"/>
      <sheetName val="EQUIPMENT_-211"/>
      <sheetName val="공사비_내역_(가)10"/>
      <sheetName val="내역서_耰&quot;??11"/>
      <sheetName val="내역서_耰&quot;_x005f_x0000__x005f_x0000_10"/>
      <sheetName val="6PILE__(돌출)10"/>
      <sheetName val="Static_Equip10"/>
      <sheetName val="Form_A_10"/>
      <sheetName val="3_Breakdown_Direct_Paint10"/>
      <sheetName val="내역서_耰&quot;__11"/>
      <sheetName val="Summary_Sheets10"/>
      <sheetName val="Civil_110"/>
      <sheetName val="Civil_210"/>
      <sheetName val="Civil_310"/>
      <sheetName val="Site_110"/>
      <sheetName val="Site_210"/>
      <sheetName val="Site_310"/>
      <sheetName val="Site_Faci10"/>
      <sheetName val="7__월별투입내역서9"/>
      <sheetName val="Man_Hole9"/>
      <sheetName val="Sheet1_(2)10"/>
      <sheetName val="Áý°èÇ¥_(TOTAL)9"/>
      <sheetName val="Áý°èÇ¥_(CIVIL-23)9"/>
      <sheetName val="Áý°èÇ¥_(FGRU)9"/>
      <sheetName val="Áý°èÇ¥_(25,26)9"/>
      <sheetName val="Áý°èÇ¥_(MEROX)9"/>
      <sheetName val="Áý°èÇ¥_(NITROGEN)9"/>
      <sheetName val="Áý°èÇ¥_(M4)9"/>
      <sheetName val="Áý°èÇ¥_(CIVIL4)9"/>
      <sheetName val="Áý°èÇ¥_(CIVIL6)9"/>
      <sheetName val="Áý°èÇ¥_(CIVIL7)9"/>
      <sheetName val="³»¿ª¼­(DEMO_TOTAL)9"/>
      <sheetName val="³»¿ª¼­_(CIVIL-23)9"/>
      <sheetName val="³»¿ª¼­_(fgru)9"/>
      <sheetName val="³»¿ª¼­_(25&amp;26)9"/>
      <sheetName val="³»¿ª¼­_(MEROX)9"/>
      <sheetName val="³»¿ª¼­_(NITROGEN)9"/>
      <sheetName val="³»¿ª¼­_(M4)9"/>
      <sheetName val="³»¿ª¼­_(CIVIL-4)9"/>
      <sheetName val="³»¿ª¼­_(CIVIL-6)9"/>
      <sheetName val="³»¿ª¼­_(CIVIL-7)9"/>
      <sheetName val="2002³â_ÇöÀå°ø»çºñ_±¹³»_½ÇÀû9"/>
      <sheetName val="2003³â±¹³»ÇöÀå°ø»çºñ_½ÇÀû9"/>
      <sheetName val="계측_내역서9"/>
      <sheetName val="내역서_耰&quot;_x005f_x005f_x005f_x0000__x005f_x005f_x0009"/>
      <sheetName val="2_2_STAFF_Scedule9"/>
      <sheetName val="내역서_耰&quot;_x005f_x005f_x005f_x005f_x005f_x005f_x00009"/>
      <sheetName val="Z-_GENERAL_PRICE_SUMMARY9"/>
      <sheetName val="_Estimate__9"/>
      <sheetName val="T_39"/>
      <sheetName val="HORI__VESSEL9"/>
      <sheetName val="MP_MOB9"/>
      <sheetName val="BM_DATA_SHEET10"/>
      <sheetName val="w't_table9"/>
      <sheetName val="Administrative_Prices9"/>
      <sheetName val="WBS_449"/>
      <sheetName val="WBS_419"/>
      <sheetName val="Precios_por_Administración9"/>
      <sheetName val="Precios_Unitarios9"/>
      <sheetName val="Subcon_A9"/>
      <sheetName val="EQUIP_LIST9"/>
      <sheetName val="Vind_-_BtB9"/>
      <sheetName val="LV_induction_motors9"/>
      <sheetName val="BSD_(2)9"/>
      <sheetName val="Form_B9"/>
      <sheetName val="내역서_耰&quot;_x005f_x005f_x005f_x005f_x005f_x005f_x005f9"/>
      <sheetName val="97_사업추정(WEKI)9"/>
      <sheetName val="[SANDAN_XLS??9"/>
      <sheetName val="Eq__Mobilization9"/>
      <sheetName val="Monthly_Load9"/>
      <sheetName val="Weekly_Load9"/>
      <sheetName val="breakdown_of_wage_rate9"/>
      <sheetName val="Indirect_Cost9"/>
      <sheetName val="Material_Selections9"/>
      <sheetName val="Piping_BQ_for_one_turbine9"/>
      <sheetName val="Item_code4"/>
      <sheetName val="공정계획(내부계획25%,내부w_f)9"/>
      <sheetName val="Utility_and_Fire_flange9"/>
      <sheetName val="SFN_ORIG9"/>
      <sheetName val="Resource_table9"/>
      <sheetName val="AG_Pipe_Qty_Analysis9"/>
      <sheetName val="Equipment_List9"/>
      <sheetName val="Form1_SQP9"/>
      <sheetName val="_SANDAN_XLS__9"/>
      <sheetName val="Heavy_Equipments9"/>
      <sheetName val="입찰내역_발주처_양식9"/>
      <sheetName val="BOQ-B_DOWN8"/>
      <sheetName val="실행예산_MM8"/>
      <sheetName val="Dir_Manpower_Other_Exp_9"/>
      <sheetName val="SCHEDD_TAMBAHAN9"/>
      <sheetName val="Fire_Protection9"/>
      <sheetName val="단가_(2)8"/>
      <sheetName val="4-3LEVEL-5_epic_48"/>
      <sheetName val="FWBS_15308"/>
      <sheetName val="MODULE_CONFIRM8"/>
      <sheetName val="내역서_(∮ἀ嘆ɶ8"/>
      <sheetName val="ITB_COST9"/>
      <sheetName val="PROTECTION_8"/>
      <sheetName val="Cash_In-Cash_Out_Actual8"/>
      <sheetName val="5_)_Time_Delays4"/>
      <sheetName val="Site_Findings_Status_Sheet4"/>
      <sheetName val="CUADRO_DE_PRECIOS8"/>
      <sheetName val="plan&amp;section_of_foundation5"/>
      <sheetName val="working_load_at_the_btm_ft_5"/>
      <sheetName val="stability_check5"/>
      <sheetName val="design_criteria4"/>
      <sheetName val="design_load5"/>
      <sheetName val="1100-1200-1300-1910-2140-LEV_24"/>
      <sheetName val="Material_Price4"/>
      <sheetName val="TDC_COA_Sumry4"/>
      <sheetName val="TDC_Item_Dets4"/>
      <sheetName val="TDC_Item_Sumry4"/>
      <sheetName val="TDC_Key_Qty_Sumry4"/>
      <sheetName val="List_-_Components4"/>
      <sheetName val="List_-_Equipment4"/>
      <sheetName val="COA_Sumry_-_Std_Imp4"/>
      <sheetName val="Contr_TDC_-_Std_Imp4"/>
      <sheetName val="Item_Sumry_-_Std_Imp4"/>
      <sheetName val="Unit_Costs_-_Std_Imp4"/>
      <sheetName val="Unit_MH_-_Std_Imp4"/>
      <sheetName val="Proj_TIC_-_Std_Imp4"/>
      <sheetName val="내역서1999_8최종4"/>
      <sheetName val="Closeout_Control4"/>
      <sheetName val="Currency_Rate4"/>
      <sheetName val="Unit_Price_4"/>
      <sheetName val="4-Basic_Price4"/>
      <sheetName val="Evaluasi_Penw4"/>
      <sheetName val="Man_Power_&amp;_Comp4"/>
      <sheetName val="Data_List4"/>
      <sheetName val="RAB_AR&amp;STR4"/>
      <sheetName val="PROJECT_BRIEF4"/>
      <sheetName val="내역서_耰&quot;_x005f_x005f_x005f_x0000_4"/>
      <sheetName val="내역서_耰&quot;_x005f_x005f_x005f_x005f_4"/>
      <sheetName val="내역서_耰&quot;_x005f_x0000__x00005"/>
      <sheetName val="Updating_Form-Oct_20114"/>
      <sheetName val="Weld_Consumable4"/>
      <sheetName val="NDE_Cost-Summary4"/>
      <sheetName val="9July_Above_Ground_Pipe4"/>
      <sheetName val="M_114"/>
      <sheetName val="Process_Data_14"/>
      <sheetName val="Sum_(Case-3)4"/>
      <sheetName val="할증_4"/>
      <sheetName val="Air_Cooler-E3"/>
      <sheetName val="2__현장_자금투입_집계표4"/>
      <sheetName val="Tools_&amp;_Settings4"/>
      <sheetName val="Data_Summary4"/>
      <sheetName val="Crew_Costs4"/>
      <sheetName val="Spread_Costs4"/>
      <sheetName val="Unique_List_Misc4"/>
      <sheetName val="UP_MINOR4"/>
      <sheetName val="Equip_Rental_Summary_by_Contr4"/>
      <sheetName val="Project_Equip_Rental_Summary4"/>
      <sheetName val="Contractor_Indirect_Sumry4"/>
      <sheetName val="Project_Indirect_Sumry4"/>
      <sheetName val="COA_Sumry_by_Area4"/>
      <sheetName val="COA_Sumry_by_Contr4"/>
      <sheetName val="COA_Sumry_by_RG4"/>
      <sheetName val="TDC_COA_Grp_Sumry4"/>
      <sheetName val="TDC_COA_Grp_Sumry_by_Area4"/>
      <sheetName val="TDC_COA_Grp_Sumry_by_RG4"/>
      <sheetName val="Equipment_Sumry4"/>
      <sheetName val="TDC_Item_Dets-Full4"/>
      <sheetName val="TDC_Item_Dets-IPM-Full4"/>
      <sheetName val="TDC_Item_Sumry_by_Area4"/>
      <sheetName val="TDC_Item_Sumry_by_RG4"/>
      <sheetName val="TDC_Key_Qty_Sumry_by_RG4"/>
      <sheetName val="List_-_Equipment_by_Area4"/>
      <sheetName val="List_-_Equipment_by_Contr4"/>
      <sheetName val="Equipment_-_Unit_Costs_by_Mat4"/>
      <sheetName val="List_-_Equipment_by_Rep_Grp4"/>
      <sheetName val="Craft_Summary_by_Contr4"/>
      <sheetName val="Project_Craft_Summary4"/>
      <sheetName val="Project_Metrics4"/>
      <sheetName val="99__FWBS(Ref)4"/>
      <sheetName val="99__Change_Rate4"/>
      <sheetName val="In-House_Summary4"/>
      <sheetName val="Unt_rate4"/>
      <sheetName val="SUMMARY_(0A)4"/>
      <sheetName val="SUMMARY_(1A)4"/>
      <sheetName val="SUMMARY_(1B)4"/>
      <sheetName val="SUMMARY_(03)4"/>
      <sheetName val="F1(Cable_Rack)4"/>
      <sheetName val="F2(Cable_Rack)4"/>
      <sheetName val="F3(Cable_Rack)4"/>
      <sheetName val="F1_(POLYMER)4"/>
      <sheetName val="F2_(POLYMER)4"/>
      <sheetName val="F3_(POLYMER)4"/>
      <sheetName val="F4_(POLYMER)4"/>
      <sheetName val="F5(_Polymerization_)4"/>
      <sheetName val="F6_(_Polymerization_)4"/>
      <sheetName val="B1_(Grid_A-7,_-6)4"/>
      <sheetName val="B1_(Grid_A,_B)4"/>
      <sheetName val="B1_(Grid_C-7,_-6)4"/>
      <sheetName val="B2_(Grid_-7_B,_C)_(1)4"/>
      <sheetName val="B2_(Grid_-7_B,_C)_(2)4"/>
      <sheetName val="B2_(Grid_-6_B,_C)_(1)4"/>
      <sheetName val="B2_(Grid_-6_B,_C)_(2)4"/>
      <sheetName val="F1_(MONOMER)4"/>
      <sheetName val="F2_(MONOMER)4"/>
      <sheetName val="F3_(MONOMER)4"/>
      <sheetName val="90K060C_(MONOMER)4"/>
      <sheetName val="F1_(EXTRUSION)4"/>
      <sheetName val="F2_(EXTRUSION)4"/>
      <sheetName val="F3_(EXTRUSION)4"/>
      <sheetName val="F4_(EXTRUSION)4"/>
      <sheetName val="F5_(EXTRUSION)4"/>
      <sheetName val="F6A_(EXTRUSION)4"/>
      <sheetName val="F6D_(EXTRUSION)4"/>
      <sheetName val="F7_(EXTRUSION)4"/>
      <sheetName val="F8_(EXTRUSION)4"/>
      <sheetName val="F9_(EXTRUSION)4"/>
      <sheetName val="F10_(EXTRUSION)4"/>
      <sheetName val="F11_(EXTRUSION)4"/>
      <sheetName val="B1_(Grid_F-5`,_4`)4"/>
      <sheetName val="B2_(Grid_F,E-4`)4"/>
      <sheetName val="B2_(Grid_F,E-5`)4"/>
      <sheetName val="B3_(Grid_C,B-4`)4"/>
      <sheetName val="B4_(Grid_B,A-4`)4"/>
      <sheetName val="B5_(Grid_E-5`)_&amp;_(Grid_D-5`)4"/>
      <sheetName val="B6_(Grid_E,D-5')4"/>
      <sheetName val="B7_(Grid_E,D-5')4"/>
      <sheetName val="95D040,_A5064"/>
      <sheetName val="95P040AB,_A5074"/>
      <sheetName val="95X020-U08,_A6024"/>
      <sheetName val="95X020-U07,_A6064"/>
      <sheetName val="95E040,_A5094"/>
      <sheetName val="95D024;025,_A6154"/>
      <sheetName val="95X020-U05,_A6014"/>
      <sheetName val="95X020-U02,_A2044"/>
      <sheetName val="Extruder_FDN4"/>
      <sheetName val="BOG_COMP__FDN4"/>
      <sheetName val="SOG_COMP__FDN4"/>
      <sheetName val="1G1_(Ground_Beam)4"/>
      <sheetName val="1G2-1(Ground_Beam)4"/>
      <sheetName val="1G2-2(Ground_Beam)4"/>
      <sheetName val="P15,_164"/>
      <sheetName val="LO_CONSOLE_FDN4"/>
      <sheetName val="OIL_COOLER_FDN4"/>
      <sheetName val="CW_CONSOLE_FDN_(SOG)4"/>
      <sheetName val="PD3_(SOG)4"/>
      <sheetName val="SF1_(SOG)4"/>
      <sheetName val="SF2_(SOG)4"/>
      <sheetName val="SLAB_(1S1-1)4"/>
      <sheetName val="SLAB_(1S1-2)4"/>
      <sheetName val="SLAB_(1S1-3)4"/>
      <sheetName val="COLUMN_(+5500)4"/>
      <sheetName val="COLUMN_(+12500)4"/>
      <sheetName val="COLUMN_(+15500)4"/>
      <sheetName val="ETC_4"/>
      <sheetName val="Discounted_Cash_Flow4"/>
      <sheetName val="Ocean_Transporation_Charge4"/>
      <sheetName val="Cash_Flow_bulanan4"/>
      <sheetName val="H_Satuan4"/>
      <sheetName val="OCT_FDN4"/>
      <sheetName val="Codes_Pers4"/>
      <sheetName val="General_Notes4"/>
      <sheetName val="BO䁑-B_䁄OWN4"/>
      <sheetName val="_도면_및_도서_제출목록_및_일정_170202_xlsx4"/>
      <sheetName val="Direct_PMS4"/>
      <sheetName val="Aux_4"/>
      <sheetName val="Rates_&amp;_Legend4"/>
      <sheetName val="Pengesahan_4"/>
      <sheetName val="00-Summary_Information-ABB3"/>
      <sheetName val="Harga_Satuan4"/>
      <sheetName val="F_ALARM4"/>
      <sheetName val="Distribution_Table3"/>
      <sheetName val="2_Overall_Summary_3"/>
      <sheetName val="__4"/>
      <sheetName val="_4"/>
      <sheetName val="breakdown_of_wage_ra`f3"/>
      <sheetName val="breakdown_of_wage_ra3"/>
      <sheetName val="breakdown_of_wage_rað-3"/>
      <sheetName val="Raw_data3"/>
      <sheetName val="Exchange_Rate4"/>
      <sheetName val="Bill_rekap4"/>
      <sheetName val="차트_(2)4"/>
      <sheetName val="Action_Item3"/>
      <sheetName val="PABS,Site_info3"/>
      <sheetName val="0__Resource　Code3"/>
      <sheetName val="Material_code3"/>
      <sheetName val="DATA_MENTAH3"/>
      <sheetName val="breakdown_of_wage_rap3"/>
      <sheetName val="내역서_耰&quot;_x005f_x0000_4"/>
      <sheetName val="내역서_耰&quot;_x005f_x005f_4"/>
      <sheetName val="Process_Data_(2)4"/>
      <sheetName val="breakdown_of_wage_ra3"/>
      <sheetName val="Equipment_Spec_List3"/>
      <sheetName val="SPEC_LIST(EQUP,_SYS)3"/>
      <sheetName val="DROP_DOWN3"/>
      <sheetName val="ID_CD3"/>
      <sheetName val="개시대사_(2)3"/>
      <sheetName val="SUM_2"/>
      <sheetName val="내역서_(N____x000a_4"/>
      <sheetName val="HO_Site_Rates-20113"/>
      <sheetName val="Al_Taweelah3"/>
      <sheetName val="Particular_Sch3"/>
      <sheetName val="내역서_耰&quot;_3"/>
      <sheetName val="breakdown_of_wage_raÐ¾2"/>
      <sheetName val="Additional_data2"/>
      <sheetName val="TQ_Format2"/>
      <sheetName val="1_설계기준1"/>
      <sheetName val="5__Work_load(현재원기준)1"/>
      <sheetName val="Linelist_LNGC_Process3"/>
      <sheetName val="33628-Rev__A1"/>
      <sheetName val="Direct_Histogram_Rev__A_(f)1"/>
      <sheetName val="INPUT_DATA_OF_SCHEDULE1"/>
      <sheetName val="Tender_data1"/>
      <sheetName val="Scheme_Area_Details_Block___C21"/>
      <sheetName val="14-Eng_rate1"/>
      <sheetName val="Cash_Flow1"/>
      <sheetName val="5__월별투입내역서1"/>
      <sheetName val="Itembalance_Report_(18-sep-18)1"/>
      <sheetName val="BUDGET_SUMMARY_1"/>
      <sheetName val="Master_List1"/>
      <sheetName val="Admin_Manu_2-Equipment_Type_ID1"/>
      <sheetName val="Fig_4-141"/>
      <sheetName val="GM_0001"/>
      <sheetName val="Schedule_1"/>
      <sheetName val="Loading_Struc1"/>
      <sheetName val="Loading_Pip1"/>
      <sheetName val="Loading_Overall_(BASE_Proposal1"/>
      <sheetName val="Steel_Structure1"/>
      <sheetName val="PIPING_AG-UG_NEW_UNITS1"/>
      <sheetName val="MEC_PIPING_PREFABR1"/>
      <sheetName val="Working_File-Pip1"/>
      <sheetName val="Equip_ISBL_&amp;_OSBL_1"/>
      <sheetName val="설산1_나1"/>
      <sheetName val="Activity_Form1"/>
      <sheetName val="Tables_3_1_to_3_5_EXH_G1"/>
      <sheetName val="EQUIPOS_DE_SEGURIDAD1"/>
      <sheetName val="MATERIALES_CONSUMIBLES1"/>
      <sheetName val="PERSONAL_INDIRECTO_1"/>
      <sheetName val="일위대가_1"/>
      <sheetName val="BM_#11"/>
      <sheetName val="SECL_리스크_분류체계_(2)1"/>
      <sheetName val="Cost_Code1"/>
      <sheetName val="Data_Ref1"/>
      <sheetName val="Interdept_Rate1"/>
      <sheetName val="Analisa_Fave1"/>
      <sheetName val="Harsat_Bahan1"/>
      <sheetName val="Harsat_Subkon1"/>
      <sheetName val="Harsat_Upah1"/>
      <sheetName val="Master_1_01"/>
      <sheetName val="Agregat_Halus_&amp;_Kasar1"/>
      <sheetName val="HARGA_MATERIAL1"/>
      <sheetName val="Harga_Sat_APP1"/>
      <sheetName val="Tgh_JGC-Inv_I_clp1"/>
      <sheetName val="PCS_1"/>
      <sheetName val="Progress_Statement-SI1"/>
      <sheetName val="Progress_Payment-31101"/>
      <sheetName val="REF_for_VV1"/>
      <sheetName val="Weekl_2"/>
      <sheetName val="내역서_(N____3"/>
      <sheetName val="내역서_(N____4"/>
      <sheetName val="__x01"/>
      <sheetName val="OPT_2"/>
      <sheetName val="INSTLIST_11"/>
      <sheetName val="Land_Dev't__Ph-11"/>
      <sheetName val="4300_UTILITY_BLDG_(2)1"/>
      <sheetName val="P-Ins_&amp;_Bonds1"/>
      <sheetName val="Perm__Test1"/>
      <sheetName val="Galian_11"/>
      <sheetName val="Analisa_Lump_sum1"/>
      <sheetName val="Sec_I_ML1"/>
      <sheetName val="64_41"/>
      <sheetName val="64_51"/>
      <sheetName val="36_21"/>
      <sheetName val="36_11"/>
      <sheetName val="List_register1"/>
      <sheetName val="Att-1_CTCI_MH_rate1"/>
      <sheetName val="dongia_(2)1"/>
      <sheetName val="KUWATI(Total)_14"/>
      <sheetName val="집계표_(TOTAL)14"/>
      <sheetName val="집계표_(CIVIL-23)14"/>
      <sheetName val="집계표_(FGRU)14"/>
      <sheetName val="집계표_(25,26)14"/>
      <sheetName val="집계표_(MEROX)14"/>
      <sheetName val="집계표_(NITROGEN)14"/>
      <sheetName val="집계표_(M4)14"/>
      <sheetName val="집계표_(CIVIL4)14"/>
      <sheetName val="집계표_(CIVIL6)14"/>
      <sheetName val="집계표_(CIVIL7)14"/>
      <sheetName val="내역서(DEMO_TOTAL)14"/>
      <sheetName val="내역서_(CIVIL-23)14"/>
      <sheetName val="내역서_(fgru)14"/>
      <sheetName val="내역서_(25&amp;26)14"/>
      <sheetName val="내역서_(MEROX)14"/>
      <sheetName val="내역서_(NITROGEN)14"/>
      <sheetName val="내역서_(M4)14"/>
      <sheetName val="내역서_(CIVIL-4)14"/>
      <sheetName val="내역서_(CIVIL-6)14"/>
      <sheetName val="내역서_(CIVIL-7)14"/>
      <sheetName val="OPTION_214"/>
      <sheetName val="OPTION_314"/>
      <sheetName val="2002년_현장공사비_국내_실적14"/>
      <sheetName val="2003년국내현장공사비_실적14"/>
      <sheetName val="VC2_10_9914"/>
      <sheetName val="WEIGHT_LIST11"/>
      <sheetName val="산#2-1_(2)11"/>
      <sheetName val="BEND_LOSS11"/>
      <sheetName val="INPUT_DATA13"/>
      <sheetName val="집계표_(25,26ဩ13"/>
      <sheetName val="Form_013"/>
      <sheetName val="General_Data13"/>
      <sheetName val="LABOR_&amp;_자재12"/>
      <sheetName val="입출재고현황_(2)12"/>
      <sheetName val="Form_D-112"/>
      <sheetName val="Form_B-112"/>
      <sheetName val="Form_F-112"/>
      <sheetName val="Form_A12"/>
      <sheetName val="3_공통공사대비12"/>
      <sheetName val="간접비_총괄12"/>
      <sheetName val="Price_Schedule12"/>
      <sheetName val="CAL_12"/>
      <sheetName val="Rate_Analysis12"/>
      <sheetName val="단면_(2)11"/>
      <sheetName val="EQUIPMENT_-212"/>
      <sheetName val="공사비_내역_(가)11"/>
      <sheetName val="내역서_耰&quot;??12"/>
      <sheetName val="내역서_耰&quot;_x005f_x0000__x005f_x0000_11"/>
      <sheetName val="6PILE__(돌출)11"/>
      <sheetName val="Static_Equip11"/>
      <sheetName val="Form_A_11"/>
      <sheetName val="3_Breakdown_Direct_Paint11"/>
      <sheetName val="내역서_耰&quot;__12"/>
      <sheetName val="Summary_Sheets11"/>
      <sheetName val="Civil_111"/>
      <sheetName val="Civil_211"/>
      <sheetName val="Civil_311"/>
      <sheetName val="Site_111"/>
      <sheetName val="Site_211"/>
      <sheetName val="Site_311"/>
      <sheetName val="Site_Faci11"/>
      <sheetName val="7__월별투입내역서10"/>
      <sheetName val="Man_Hole10"/>
      <sheetName val="Sheet1_(2)11"/>
      <sheetName val="Áý°èÇ¥_(TOTAL)10"/>
      <sheetName val="Áý°èÇ¥_(CIVIL-23)10"/>
      <sheetName val="Áý°èÇ¥_(FGRU)10"/>
      <sheetName val="Áý°èÇ¥_(25,26)10"/>
      <sheetName val="Áý°èÇ¥_(MEROX)10"/>
      <sheetName val="Áý°èÇ¥_(NITROGEN)10"/>
      <sheetName val="Áý°èÇ¥_(M4)10"/>
      <sheetName val="Áý°èÇ¥_(CIVIL4)10"/>
      <sheetName val="Áý°èÇ¥_(CIVIL6)10"/>
      <sheetName val="Áý°èÇ¥_(CIVIL7)10"/>
      <sheetName val="³»¿ª¼­(DEMO_TOTAL)10"/>
      <sheetName val="³»¿ª¼­_(CIVIL-23)10"/>
      <sheetName val="³»¿ª¼­_(fgru)10"/>
      <sheetName val="³»¿ª¼­_(25&amp;26)10"/>
      <sheetName val="³»¿ª¼­_(MEROX)10"/>
      <sheetName val="³»¿ª¼­_(NITROGEN)10"/>
      <sheetName val="³»¿ª¼­_(M4)10"/>
      <sheetName val="³»¿ª¼­_(CIVIL-4)10"/>
      <sheetName val="³»¿ª¼­_(CIVIL-6)10"/>
      <sheetName val="³»¿ª¼­_(CIVIL-7)10"/>
      <sheetName val="2002³â_ÇöÀå°ø»çºñ_±¹³»_½ÇÀû10"/>
      <sheetName val="2003³â±¹³»ÇöÀå°ø»çºñ_½ÇÀû10"/>
      <sheetName val="계측_내역서10"/>
      <sheetName val="내역서_耰&quot;_x005f_x005f_x005f_x0000__x005f_x005f_x0010"/>
      <sheetName val="2_2_STAFF_Scedule10"/>
      <sheetName val="내역서_耰&quot;_x005f_x005f_x005f_x005f_x005f_x005f_x00010"/>
      <sheetName val="Z-_GENERAL_PRICE_SUMMARY10"/>
      <sheetName val="_Estimate__10"/>
      <sheetName val="T_310"/>
      <sheetName val="HORI__VESSEL10"/>
      <sheetName val="MP_MOB10"/>
      <sheetName val="BM_DATA_SHEET11"/>
      <sheetName val="w't_table10"/>
      <sheetName val="Administrative_Prices10"/>
      <sheetName val="WBS_4410"/>
      <sheetName val="WBS_4110"/>
      <sheetName val="Precios_por_Administración10"/>
      <sheetName val="Precios_Unitarios10"/>
      <sheetName val="Subcon_A10"/>
      <sheetName val="EQUIP_LIST10"/>
      <sheetName val="Vind_-_BtB10"/>
      <sheetName val="LV_induction_motors10"/>
      <sheetName val="BSD_(2)10"/>
      <sheetName val="Form_B10"/>
      <sheetName val="내역서_耰&quot;_x005f_x005f_x005f_x005f_x005f_x005f_x00510"/>
      <sheetName val="97_사업추정(WEKI)10"/>
      <sheetName val="[SANDAN_XLS??10"/>
      <sheetName val="Eq__Mobilization10"/>
      <sheetName val="Monthly_Load10"/>
      <sheetName val="Weekly_Load10"/>
      <sheetName val="breakdown_of_wage_rate10"/>
      <sheetName val="Indirect_Cost10"/>
      <sheetName val="Material_Selections10"/>
      <sheetName val="Piping_BQ_for_one_turbine10"/>
      <sheetName val="Item_code5"/>
      <sheetName val="공정계획(내부계획25%,내부w_f)10"/>
      <sheetName val="Utility_and_Fire_flange10"/>
      <sheetName val="SFN_ORIG10"/>
      <sheetName val="Resource_table10"/>
      <sheetName val="AG_Pipe_Qty_Analysis10"/>
      <sheetName val="Equipment_List10"/>
      <sheetName val="Form1_SQP10"/>
      <sheetName val="_SANDAN_XLS__10"/>
      <sheetName val="Heavy_Equipments10"/>
      <sheetName val="입찰내역_발주처_양식10"/>
      <sheetName val="BOQ-B_DOWN9"/>
      <sheetName val="실행예산_MM9"/>
      <sheetName val="Dir_Manpower_Other_Exp_10"/>
      <sheetName val="SCHEDD_TAMBAHAN10"/>
      <sheetName val="Fire_Protection10"/>
      <sheetName val="단가_(2)9"/>
      <sheetName val="4-3LEVEL-5_epic_49"/>
      <sheetName val="FWBS_15309"/>
      <sheetName val="MODULE_CONFIRM9"/>
      <sheetName val="내역서_(∮ἀ嘆ɶ9"/>
      <sheetName val="ITB_COST10"/>
      <sheetName val="PROTECTION_9"/>
      <sheetName val="Cash_In-Cash_Out_Actual9"/>
      <sheetName val="5_)_Time_Delays5"/>
      <sheetName val="Site_Findings_Status_Sheet5"/>
      <sheetName val="CUADRO_DE_PRECIOS9"/>
      <sheetName val="plan&amp;section_of_foundation6"/>
      <sheetName val="working_load_at_the_btm_ft_6"/>
      <sheetName val="stability_check6"/>
      <sheetName val="design_criteria5"/>
      <sheetName val="design_load6"/>
      <sheetName val="1100-1200-1300-1910-2140-LEV_25"/>
      <sheetName val="Material_Price5"/>
      <sheetName val="TDC_COA_Sumry5"/>
      <sheetName val="TDC_Item_Dets5"/>
      <sheetName val="TDC_Item_Sumry5"/>
      <sheetName val="TDC_Key_Qty_Sumry5"/>
      <sheetName val="List_-_Components5"/>
      <sheetName val="List_-_Equipment5"/>
      <sheetName val="COA_Sumry_-_Std_Imp5"/>
      <sheetName val="Contr_TDC_-_Std_Imp5"/>
      <sheetName val="Item_Sumry_-_Std_Imp5"/>
      <sheetName val="Unit_Costs_-_Std_Imp5"/>
      <sheetName val="Unit_MH_-_Std_Imp5"/>
      <sheetName val="Proj_TIC_-_Std_Imp5"/>
      <sheetName val="내역서1999_8최종5"/>
      <sheetName val="Closeout_Control5"/>
      <sheetName val="Currency_Rate5"/>
      <sheetName val="Unit_Price_5"/>
      <sheetName val="4-Basic_Price5"/>
      <sheetName val="Evaluasi_Penw5"/>
      <sheetName val="Man_Power_&amp;_Comp5"/>
      <sheetName val="Data_List5"/>
      <sheetName val="RAB_AR&amp;STR5"/>
      <sheetName val="PROJECT_BRIEF5"/>
      <sheetName val="내역서_耰&quot;_x005f_x005f_x005f_x0000_5"/>
      <sheetName val="내역서_耰&quot;_x005f_x005f_x005f_x005f_5"/>
      <sheetName val="내역서_耰&quot;_x005f_x0000__x00006"/>
      <sheetName val="Updating_Form-Oct_20115"/>
      <sheetName val="Weld_Consumable5"/>
      <sheetName val="NDE_Cost-Summary5"/>
      <sheetName val="9July_Above_Ground_Pipe5"/>
      <sheetName val="M_115"/>
      <sheetName val="Process_Data_15"/>
      <sheetName val="Sum_(Case-3)5"/>
      <sheetName val="할증_5"/>
      <sheetName val="Air_Cooler-E4"/>
      <sheetName val="2__현장_자금투입_집계표5"/>
      <sheetName val="Tools_&amp;_Settings5"/>
      <sheetName val="Data_Summary5"/>
      <sheetName val="Crew_Costs5"/>
      <sheetName val="Spread_Costs5"/>
      <sheetName val="Unique_List_Misc5"/>
      <sheetName val="UP_MINOR5"/>
      <sheetName val="Equip_Rental_Summary_by_Contr5"/>
      <sheetName val="Project_Equip_Rental_Summary5"/>
      <sheetName val="Contractor_Indirect_Sumry5"/>
      <sheetName val="Project_Indirect_Sumry5"/>
      <sheetName val="COA_Sumry_by_Area5"/>
      <sheetName val="COA_Sumry_by_Contr5"/>
      <sheetName val="COA_Sumry_by_RG5"/>
      <sheetName val="TDC_COA_Grp_Sumry5"/>
      <sheetName val="TDC_COA_Grp_Sumry_by_Area5"/>
      <sheetName val="TDC_COA_Grp_Sumry_by_RG5"/>
      <sheetName val="Equipment_Sumry5"/>
      <sheetName val="TDC_Item_Dets-Full5"/>
      <sheetName val="TDC_Item_Dets-IPM-Full5"/>
      <sheetName val="TDC_Item_Sumry_by_Area5"/>
      <sheetName val="TDC_Item_Sumry_by_RG5"/>
      <sheetName val="TDC_Key_Qty_Sumry_by_RG5"/>
      <sheetName val="List_-_Equipment_by_Area5"/>
      <sheetName val="List_-_Equipment_by_Contr5"/>
      <sheetName val="Equipment_-_Unit_Costs_by_Mat5"/>
      <sheetName val="List_-_Equipment_by_Rep_Grp5"/>
      <sheetName val="Craft_Summary_by_Contr5"/>
      <sheetName val="Project_Craft_Summary5"/>
      <sheetName val="Project_Metrics5"/>
      <sheetName val="99__FWBS(Ref)5"/>
      <sheetName val="99__Change_Rate5"/>
      <sheetName val="In-House_Summary5"/>
      <sheetName val="Unt_rate5"/>
      <sheetName val="SUMMARY_(0A)5"/>
      <sheetName val="SUMMARY_(1A)5"/>
      <sheetName val="SUMMARY_(1B)5"/>
      <sheetName val="SUMMARY_(03)5"/>
      <sheetName val="F1(Cable_Rack)5"/>
      <sheetName val="F2(Cable_Rack)5"/>
      <sheetName val="F3(Cable_Rack)5"/>
      <sheetName val="F1_(POLYMER)5"/>
      <sheetName val="F2_(POLYMER)5"/>
      <sheetName val="F3_(POLYMER)5"/>
      <sheetName val="F4_(POLYMER)5"/>
      <sheetName val="F5(_Polymerization_)5"/>
      <sheetName val="F6_(_Polymerization_)5"/>
      <sheetName val="B1_(Grid_A-7,_-6)5"/>
      <sheetName val="B1_(Grid_A,_B)5"/>
      <sheetName val="B1_(Grid_C-7,_-6)5"/>
      <sheetName val="B2_(Grid_-7_B,_C)_(1)5"/>
      <sheetName val="B2_(Grid_-7_B,_C)_(2)5"/>
      <sheetName val="B2_(Grid_-6_B,_C)_(1)5"/>
      <sheetName val="B2_(Grid_-6_B,_C)_(2)5"/>
      <sheetName val="F1_(MONOMER)5"/>
      <sheetName val="F2_(MONOMER)5"/>
      <sheetName val="F3_(MONOMER)5"/>
      <sheetName val="90K060C_(MONOMER)5"/>
      <sheetName val="F1_(EXTRUSION)5"/>
      <sheetName val="F2_(EXTRUSION)5"/>
      <sheetName val="F3_(EXTRUSION)5"/>
      <sheetName val="F4_(EXTRUSION)5"/>
      <sheetName val="F5_(EXTRUSION)5"/>
      <sheetName val="F6A_(EXTRUSION)5"/>
      <sheetName val="F6D_(EXTRUSION)5"/>
      <sheetName val="F7_(EXTRUSION)5"/>
      <sheetName val="F8_(EXTRUSION)5"/>
      <sheetName val="F9_(EXTRUSION)5"/>
      <sheetName val="F10_(EXTRUSION)5"/>
      <sheetName val="F11_(EXTRUSION)5"/>
      <sheetName val="B1_(Grid_F-5`,_4`)5"/>
      <sheetName val="B2_(Grid_F,E-4`)5"/>
      <sheetName val="B2_(Grid_F,E-5`)5"/>
      <sheetName val="B3_(Grid_C,B-4`)5"/>
      <sheetName val="B4_(Grid_B,A-4`)5"/>
      <sheetName val="B5_(Grid_E-5`)_&amp;_(Grid_D-5`)5"/>
      <sheetName val="B6_(Grid_E,D-5')5"/>
      <sheetName val="B7_(Grid_E,D-5')5"/>
      <sheetName val="95D040,_A5065"/>
      <sheetName val="95P040AB,_A5075"/>
      <sheetName val="95X020-U08,_A6025"/>
      <sheetName val="95X020-U07,_A6065"/>
      <sheetName val="95E040,_A5095"/>
      <sheetName val="95D024;025,_A6155"/>
      <sheetName val="95X020-U05,_A6015"/>
      <sheetName val="95X020-U02,_A2045"/>
      <sheetName val="Extruder_FDN5"/>
      <sheetName val="BOG_COMP__FDN5"/>
      <sheetName val="SOG_COMP__FDN5"/>
      <sheetName val="1G1_(Ground_Beam)5"/>
      <sheetName val="1G2-1(Ground_Beam)5"/>
      <sheetName val="1G2-2(Ground_Beam)5"/>
      <sheetName val="P15,_165"/>
      <sheetName val="LO_CONSOLE_FDN5"/>
      <sheetName val="OIL_COOLER_FDN5"/>
      <sheetName val="CW_CONSOLE_FDN_(SOG)5"/>
      <sheetName val="PD3_(SOG)5"/>
      <sheetName val="SF1_(SOG)5"/>
      <sheetName val="SF2_(SOG)5"/>
      <sheetName val="SLAB_(1S1-1)5"/>
      <sheetName val="SLAB_(1S1-2)5"/>
      <sheetName val="SLAB_(1S1-3)5"/>
      <sheetName val="COLUMN_(+5500)5"/>
      <sheetName val="COLUMN_(+12500)5"/>
      <sheetName val="COLUMN_(+15500)5"/>
      <sheetName val="ETC_5"/>
      <sheetName val="Discounted_Cash_Flow5"/>
      <sheetName val="Ocean_Transporation_Charge5"/>
      <sheetName val="Cash_Flow_bulanan5"/>
      <sheetName val="H_Satuan5"/>
      <sheetName val="OCT_FDN5"/>
      <sheetName val="Codes_Pers5"/>
      <sheetName val="General_Notes5"/>
      <sheetName val="BO䁑-B_䁄OWN5"/>
      <sheetName val="_도면_및_도서_제출목록_및_일정_170202_xlsx5"/>
      <sheetName val="Direct_PMS5"/>
      <sheetName val="Aux_5"/>
      <sheetName val="Rates_&amp;_Legend5"/>
      <sheetName val="Pengesahan_5"/>
      <sheetName val="00-Summary_Information-ABB4"/>
      <sheetName val="Harga_Satuan5"/>
      <sheetName val="F_ALARM5"/>
      <sheetName val="Distribution_Table4"/>
      <sheetName val="2_Overall_Summary_4"/>
      <sheetName val="__5"/>
      <sheetName val="_5"/>
      <sheetName val="breakdown_of_wage_ra`f4"/>
      <sheetName val="breakdown_of_wage_ra4"/>
      <sheetName val="breakdown_of_wage_rað-4"/>
      <sheetName val="Raw_data4"/>
      <sheetName val="Exchange_Rate5"/>
      <sheetName val="Bill_rekap5"/>
      <sheetName val="차트_(2)5"/>
      <sheetName val="Action_Item4"/>
      <sheetName val="PABS,Site_info4"/>
      <sheetName val="0__Resource　Code4"/>
      <sheetName val="Material_code4"/>
      <sheetName val="DATA_MENTAH4"/>
      <sheetName val="breakdown_of_wage_rap4"/>
      <sheetName val="내역서_耰&quot;_x005f_x0000_5"/>
      <sheetName val="내역서_耰&quot;_x005f_x005f_5"/>
      <sheetName val="Process_Data_(2)5"/>
      <sheetName val="breakdown_of_wage_ra4"/>
      <sheetName val="HO_Site_Rates-20114"/>
      <sheetName val="Particular_Sch4"/>
      <sheetName val="내역서_耰&quot;_4"/>
      <sheetName val="DROP_DOWN4"/>
      <sheetName val="Al_Taweelah4"/>
      <sheetName val="ID_CD4"/>
      <sheetName val="Equipment_Spec_List4"/>
      <sheetName val="개시대사_(2)4"/>
      <sheetName val="SPEC_LIST(EQUP,_SYS)4"/>
      <sheetName val="내역서_(N____x000a_5"/>
      <sheetName val="Cashflow_Analysis2"/>
      <sheetName val="INPUT_DATA_OF_SCHEDULE2"/>
      <sheetName val="Linelist_LNGC_Process4"/>
      <sheetName val="SUM_3"/>
      <sheetName val="11_자재단가2"/>
      <sheetName val="LIFE_&amp;_REP_PROVN2"/>
      <sheetName val="O&amp;M_CREW2"/>
      <sheetName val="Tender_data2"/>
      <sheetName val="TQ_Format3"/>
      <sheetName val="breakdown_of_wage_raÐ¾3"/>
      <sheetName val="Additional_data3"/>
      <sheetName val="Attach_4-182"/>
      <sheetName val="33628-Rev__A2"/>
      <sheetName val="Finansal_tamamlanma_Eğrisi2"/>
      <sheetName val="Master_List2"/>
      <sheetName val="내역서_(∮ἀ嘆ɶ?᠀㬁?2"/>
      <sheetName val="Cash_Flow2"/>
      <sheetName val="Scheme_Area_Details_Block___C22"/>
      <sheetName val="14-Eng_rate2"/>
      <sheetName val="리스크_분류체계2"/>
      <sheetName val="광통신_견적내역서12"/>
      <sheetName val="Admin_Manu_2-Equipment_Type_ID2"/>
      <sheetName val="OIL_SEPARATOR2"/>
      <sheetName val="CATCH_BASIN2"/>
      <sheetName val="FW_Post_Indicator_Valve_24&quot;2"/>
      <sheetName val="FW_Post_Indicator_Valve_20&quot;2"/>
      <sheetName val="FW_Post_Indicator_Valve_6&quot;2"/>
      <sheetName val="Fire_Monitor_or_Hydrant_6&quot;_FDN2"/>
      <sheetName val="SUMP_VB2"/>
      <sheetName val="CLEANOUT_4&quot;2"/>
      <sheetName val="Not_reqd2"/>
      <sheetName val="호환성_보고서2"/>
      <sheetName val="Fig_4-142"/>
      <sheetName val="GM_0002"/>
      <sheetName val="Itembalance_Report_(18-sep-18)2"/>
      <sheetName val="BUDGET_SUMMARY_2"/>
      <sheetName val="Activity_Form2"/>
      <sheetName val="Schedule_2"/>
      <sheetName val="Loading_Struc2"/>
      <sheetName val="Loading_Pip2"/>
      <sheetName val="Loading_Overall_(BASE_Proposal2"/>
      <sheetName val="Steel_Structure2"/>
      <sheetName val="PIPING_AG-UG_NEW_UNITS2"/>
      <sheetName val="MEC_PIPING_PREFABR2"/>
      <sheetName val="Working_File-Pip2"/>
      <sheetName val="Equip_ISBL_&amp;_OSBL_2"/>
      <sheetName val="Tables_3_1_to_3_5_EXH_G2"/>
      <sheetName val="EQUIPOS_DE_SEGURIDAD2"/>
      <sheetName val="MATERIALES_CONSUMIBLES2"/>
      <sheetName val="PERSONAL_INDIRECTO_2"/>
      <sheetName val="설산1_나2"/>
      <sheetName val="일위대가_2"/>
      <sheetName val="SECL_리스크_분류체계_(2)2"/>
      <sheetName val="5__월별투입내역서2"/>
      <sheetName val="1_설계기준2"/>
      <sheetName val="BM_#12"/>
      <sheetName val="Cost_Code2"/>
      <sheetName val="Data_Ref2"/>
      <sheetName val="Interdept_Rate2"/>
      <sheetName val="REF_for_VV2"/>
      <sheetName val="Weekl_3"/>
      <sheetName val="내역서_(N____5"/>
      <sheetName val="내역서_(N____6"/>
      <sheetName val="__x02"/>
      <sheetName val="OPT_3"/>
      <sheetName val="P-Ins_&amp;_Bonds2"/>
      <sheetName val="Land_Dev't__Ph-12"/>
      <sheetName val="4300_UTILITY_BLDG_(2)2"/>
      <sheetName val="INSTLIST_12"/>
      <sheetName val="SPEC(CABLE_&amp;_WIRE)"/>
      <sheetName val="Analisa_Fave2"/>
      <sheetName val="Harsat_Bahan2"/>
      <sheetName val="Harsat_Subkon2"/>
      <sheetName val="Harsat_Upah2"/>
      <sheetName val="Master_1_02"/>
      <sheetName val="Agregat_Halus_&amp;_Kasar2"/>
      <sheetName val="HARGA_MATERIAL2"/>
      <sheetName val="Harga_Sat_APP2"/>
      <sheetName val="Tgh_JGC-Inv_I_clp2"/>
      <sheetName val="PCS_2"/>
      <sheetName val="Progress_Statement-SI2"/>
      <sheetName val="Progress_Payment-31102"/>
      <sheetName val="Direct_Histogram_Rev__A_(f)2"/>
      <sheetName val="List_register2"/>
      <sheetName val="SPT_vs_PHI"/>
      <sheetName val="Att-1_CTCI_MH_rate2"/>
      <sheetName val="SUMMARY_MTO_02_2_35"/>
      <sheetName val="N_G_METERING_CALC_"/>
      <sheetName val="N_G_METERING"/>
      <sheetName val="N_G_METERING_(2)"/>
      <sheetName val="CUMENE_METERING"/>
      <sheetName val="N2_METERING_"/>
      <sheetName val="H2_METERING__"/>
      <sheetName val="CO_METERING"/>
      <sheetName val="Perm__Test2"/>
      <sheetName val="Galian_12"/>
      <sheetName val="Analisa_Lump_sum2"/>
      <sheetName val="Sec_I_ML2"/>
      <sheetName val="dongia_(2)2"/>
      <sheetName val="내역서_(N__x002"/>
      <sheetName val="64_42"/>
      <sheetName val="64_52"/>
      <sheetName val="36_22"/>
      <sheetName val="36_12"/>
      <sheetName val="1_자금요약"/>
      <sheetName val="2_실행비투입"/>
      <sheetName val="3_본사집계"/>
      <sheetName val="3-1_본사투입"/>
      <sheetName val="4_지사집계"/>
      <sheetName val="4-1_지사투입"/>
      <sheetName val="5_현장총집계"/>
      <sheetName val="5-1_현금집계"/>
      <sheetName val="5-2_현금출납"/>
      <sheetName val="5-3_외상집계"/>
      <sheetName val="5-4_외상투입"/>
      <sheetName val="6_미지급금"/>
      <sheetName val="5-5_기타공제집계"/>
      <sheetName val="5-6_기타공제"/>
      <sheetName val="7_기성현황(실)"/>
      <sheetName val="8_한국인수당"/>
      <sheetName val="8_한국인수당_(Master_file)"/>
      <sheetName val="9_기타수입"/>
      <sheetName val="10_투입집계"/>
      <sheetName val="5-4_외상투입_(2)"/>
      <sheetName val="16_기성현황(예)"/>
      <sheetName val="17_자금요약2"/>
      <sheetName val="18_실행대비투입2"/>
      <sheetName val="05__Curva_S"/>
      <sheetName val="TR_Rev_vs_Commit"/>
      <sheetName val="TR_+MMHE_PL_report"/>
      <sheetName val="P23P2724___Commitment_"/>
      <sheetName val="6_공정표"/>
      <sheetName val="Enron_Form"/>
      <sheetName val="A__ENGINEERING"/>
      <sheetName val="B-1__배관자재"/>
      <sheetName val="B-2__전기자재"/>
      <sheetName val="B-3__계장자재"/>
      <sheetName val="B-4__기계자재"/>
      <sheetName val="C-1__공통가설"/>
      <sheetName val="C-2__토목"/>
      <sheetName val="C-4__철골"/>
      <sheetName val="C-5__기계"/>
      <sheetName val="C-6__배관"/>
      <sheetName val="C-7__전기"/>
      <sheetName val="C-8__계장"/>
      <sheetName val="C-9__중장비"/>
      <sheetName val="C-10__소방설비"/>
      <sheetName val="C-11__보온"/>
      <sheetName val="C-12__CMS"/>
      <sheetName val="5__Work_load(현재원기준)2"/>
      <sheetName val="내역서_耰&quot;9"/>
      <sheetName val="EXR"/>
      <sheetName val="원가조정 내역"/>
      <sheetName val="P Staff fac"/>
      <sheetName val="beam-reinft-IIInd floor"/>
      <sheetName val="P-Site fac"/>
      <sheetName val="P-Clients fac"/>
      <sheetName val="Ramp data"/>
      <sheetName val="Lower Ground"/>
      <sheetName val="Income"/>
      <sheetName val="Assumptions"/>
      <sheetName val="Letting"/>
      <sheetName val="S-C+Market"/>
      <sheetName val="UBR"/>
      <sheetName val="Inputs"/>
      <sheetName val="AFFAN"/>
      <sheetName val="BOULEVARD"/>
      <sheetName val="PPlay_Data"/>
      <sheetName val="Cap Cost"/>
      <sheetName val="Control"/>
      <sheetName val="Data_Sheet"/>
      <sheetName val="RLV Calc"/>
      <sheetName val="Costs (dev)"/>
      <sheetName val="DE"/>
      <sheetName val="Bluewater NPV - sell January"/>
      <sheetName val="DW"/>
      <sheetName val="Calcs"/>
      <sheetName val="Upper Ground"/>
      <sheetName val="LANDSCAPE"/>
      <sheetName val="MALL"/>
      <sheetName val="PARK NE"/>
      <sheetName val="Financial Summary"/>
      <sheetName val="D&amp;C Calcs"/>
      <sheetName val="CA Upside_Downside Old"/>
      <sheetName val="EASEL CA Example"/>
      <sheetName val="공통비총괄표"/>
      <sheetName val="1_11_b"/>
      <sheetName val="Consortium_VP"/>
      <sheetName val="Summary_MONTH"/>
      <sheetName val="DESICON_SUM"/>
      <sheetName val="DES_TCF_Rental"/>
      <sheetName val="DES_TCF_Maints_pers"/>
      <sheetName val="DES_TCF_Heavy_Equipment"/>
      <sheetName val="BANK_BOND"/>
      <sheetName val="PHC_WAREHOUSE_-_INFOONLY"/>
      <sheetName val="CATERING_CONTROL"/>
      <sheetName val="SUB_CONTRACT"/>
      <sheetName val="SPDC_-_INFONLY"/>
      <sheetName val="VENDOR_SCHEDUL"/>
      <sheetName val="VENDOR_PRESENCE_-_COMM"/>
      <sheetName val="VENDOR_PRESENCE_-_RECH"/>
      <sheetName val="VENDOR_PRESENCE_-_COMM_"/>
      <sheetName val="CONTRACT_RATES"/>
      <sheetName val="0_품의서(전체)"/>
      <sheetName val="LAST_UPDATE"/>
      <sheetName val="External_Issues"/>
      <sheetName val="G_R300경비"/>
      <sheetName val="AS포장복구_"/>
      <sheetName val="중기조종사_단위단가"/>
      <sheetName val="설_계"/>
      <sheetName val="Payment_Certificate-1"/>
      <sheetName val="Floor_wet"/>
      <sheetName val="Floor_Balcony"/>
      <sheetName val="Hard_scape_Floor"/>
      <sheetName val="P03_Skirting"/>
      <sheetName val="GF_wall"/>
      <sheetName val="Kitchen_Wall_wet_LIN-701"/>
      <sheetName val="Wall_wet_LIN-601_"/>
      <sheetName val="BOQ_(2)"/>
      <sheetName val="VO_Schedule-1"/>
      <sheetName val="HOLD_AMOUNT"/>
      <sheetName val="Back_Charge_(2)"/>
      <sheetName val="Temporary_Deductions-1_"/>
      <sheetName val="Contracharges_Check_list-1_"/>
      <sheetName val="PC_03"/>
      <sheetName val="Measurement_sheet"/>
      <sheetName val="Material_Only"/>
      <sheetName val="Man_power_supply"/>
      <sheetName val="Camp_Deduction"/>
      <sheetName val="대비"/>
      <sheetName val="내역서(전체)"/>
      <sheetName val="철거산출근거"/>
      <sheetName val="빙장비사양"/>
      <sheetName val="장비사양"/>
      <sheetName val="배합비(99-05-25)"/>
      <sheetName val="Urai _Resap pengikat"/>
      <sheetName val="DAF.HRG"/>
      <sheetName val="7.공정표"/>
      <sheetName val="Kolom UT"/>
      <sheetName val="HB "/>
      <sheetName val="Mobilisasi"/>
      <sheetName val="Default"/>
      <sheetName val="harga"/>
      <sheetName val="upah"/>
      <sheetName val="4-MVAC"/>
      <sheetName val="G_SUMMARY"/>
      <sheetName val="Memb Schd"/>
      <sheetName val="PPC"/>
      <sheetName val="Tableau"/>
      <sheetName val="Coef et données"/>
      <sheetName val="SAP"/>
      <sheetName val="Pag_hal"/>
      <sheetName val="SAT-BHN"/>
      <sheetName val="PERSONNELIST"/>
      <sheetName val="SI-1"/>
      <sheetName val="Condition"/>
      <sheetName val="P2-Project Data"/>
      <sheetName val="당초�ἀ"/>
      <sheetName val="SKEDULmaterial"/>
      <sheetName val="lab_eng"/>
      <sheetName val="eqp"/>
      <sheetName val="lab"/>
      <sheetName val="pricelist"/>
      <sheetName val="HAL-1"/>
      <sheetName val="a.h ars sum"/>
      <sheetName val="a.h ars"/>
      <sheetName val="3"/>
      <sheetName val="Statprod_gab"/>
      <sheetName val="L_1"/>
      <sheetName val="Statprod_gab1"/>
      <sheetName val="L_11"/>
      <sheetName val="CCS"/>
      <sheetName val="Load"/>
      <sheetName val="Data_ST"/>
      <sheetName val="VV_Ped"/>
      <sheetName val="PCV"/>
      <sheetName val="내역서_(N   _"/>
      <sheetName val="Dsr Hitung"/>
      <sheetName val="Mat Tower"/>
      <sheetName val="RT13526 CPI"/>
      <sheetName val="RT15918"/>
      <sheetName val="DPKlah"/>
      <sheetName val="HARVEST02"/>
      <sheetName val="Inputs - Results"/>
      <sheetName val="CONTENT"/>
      <sheetName val="GENERAL "/>
      <sheetName val="Spec"/>
      <sheetName val="PCT"/>
      <sheetName val="Comb"/>
      <sheetName val="Tank Loading"/>
      <sheetName val="Fdn Calc"/>
      <sheetName val="PHT"/>
      <sheetName val="Resume"/>
      <sheetName val="ATTACHMENT"/>
      <sheetName val="LATERAL OCDI BH-02"/>
      <sheetName val="Lateral Broms"/>
      <sheetName val="N-SPT corr"/>
      <sheetName val="Curve N-SPT"/>
      <sheetName val="COST BD"/>
      <sheetName val="Peralatan"/>
      <sheetName val="MSP-Operator Building-Area C"/>
      <sheetName val="Site"/>
      <sheetName val="MRS"/>
      <sheetName val="P&amp;L"/>
      <sheetName val="Monthly S Curve SPK"/>
      <sheetName val="UPAH &amp; BHN ARS"/>
      <sheetName val="AHS ARS"/>
      <sheetName val="Analisa HSP"/>
      <sheetName val="입찰내역 발주처 양卤"/>
      <sheetName val="Analisa Neraca"/>
      <sheetName val="OE (KSB)"/>
      <sheetName val="TEST1"/>
      <sheetName val="Sew-Tahan"/>
      <sheetName val="Ana. PU"/>
      <sheetName val="tr-28202"/>
      <sheetName val="Statprod_gab2"/>
      <sheetName val="L_12"/>
      <sheetName val="Analisa_(ok_punya)"/>
      <sheetName val="galian saluran"/>
      <sheetName val="Perhit.Alat"/>
      <sheetName val="CF"/>
      <sheetName val="05 Analisa Teknik"/>
      <sheetName val="내역ࠜĀ_x005f"/>
      <sheetName val="내역서 耰&quot;_x005f"/>
      <sheetName val="_x005f_x005f_x005f_x005F_x005f_x005f_"/>
      <sheetName val="당초?ἀ"/>
      <sheetName val="_x0004_?_x000d_?_x0003_?_x0004_?_x0016_?_x000d_?_x0004_"/>
      <sheetName val="_x000a_?_x001b_?_x0006_?_x0006_?_x0008_?_x000a_??"/>
      <sheetName val="내역서_耰&quot;_x005f"/>
      <sheetName val=" ?_x001b_?_x0006_?_x0006_?_x0008_? ??"/>
      <sheetName val="Weekl_x0004_?_x0016_?_x000d_?"/>
      <sheetName val="?_x000e_?_x0005_"/>
      <sheetName val="_x0002_?뻘N??_"/>
      <sheetName val="_x0004_?_x000d_?_x0"/>
      <sheetName val="_x000a_?_x001b_?_x0"/>
      <sheetName val="7422CW_x0013_?"/>
      <sheetName val="OPT_x0012_?_x0010_?_x000a_?"/>
      <sheetName val="?_x0013_?_x0014_"/>
      <sheetName val="Analisa SNI STANDART "/>
      <sheetName val="Schedul"/>
      <sheetName val="1.B"/>
      <sheetName val="EVAL-ANAL"/>
      <sheetName val="div-6"/>
      <sheetName val="RKP"/>
      <sheetName val="div-2"/>
      <sheetName val="Scaffolding Volume"/>
      <sheetName val="GAEYO"/>
      <sheetName val="CEQ_Master"/>
      <sheetName val="Man_Master"/>
      <sheetName val="여흥"/>
      <sheetName val="Diary"/>
      <sheetName val="RSC"/>
      <sheetName val="TTL_Qty"/>
      <sheetName val="QTY"/>
      <sheetName val="SWALE (구산)"/>
      <sheetName val="Drop-Down"/>
      <sheetName val="ENE-CAL"/>
      <sheetName val="1234"/>
      <sheetName val="05__Curva_S1"/>
      <sheetName val="RESUMEN_CD"/>
      <sheetName val="BOQ_REV6"/>
      <sheetName val="Maliyet_Ozet"/>
      <sheetName val="1_1-1_2"/>
      <sheetName val="1_3-_1_4"/>
      <sheetName val="3_1"/>
      <sheetName val="3_2"/>
      <sheetName val="4_1(a)"/>
      <sheetName val="4_1(b)"/>
      <sheetName val="4_1_(c)"/>
      <sheetName val="5_1"/>
      <sheetName val="Other_data"/>
      <sheetName val="Bill_4_7_Predestain_Bridge_"/>
      <sheetName val="Bill_4_7_Predestain"/>
      <sheetName val="1_1_FT_type_1"/>
      <sheetName val="1_2_FT_type_1A"/>
      <sheetName val="1_3_FT_type_2"/>
      <sheetName val="1_4_FT_type_3"/>
      <sheetName val="1_5_FT_type_4"/>
      <sheetName val="2_1_CL_Outside"/>
      <sheetName val="2_2_CL_Inside"/>
      <sheetName val="2_3_CL_Ramp"/>
      <sheetName val="3_1_CB_Outside"/>
      <sheetName val="3_2_CB_Inside"/>
      <sheetName val="4_Stair"/>
      <sheetName val="5_Ramp"/>
      <sheetName val="6_Handrail"/>
      <sheetName val="Invoice_(Interim_No_28)"/>
      <sheetName val="Cost_Summary"/>
      <sheetName val="Direct_Cost"/>
      <sheetName val="Direct_Cost_(2)"/>
      <sheetName val="Summary_(3)"/>
      <sheetName val="Indirect_Cost_Summary"/>
      <sheetName val="Tabla"/>
      <sheetName val="09월"/>
      <sheetName val="10월"/>
      <sheetName val="ENE-CAL 1"/>
      <sheetName val="BQ_E20_02_Rp_"/>
      <sheetName val="ANAL.BOW"/>
      <sheetName val="Isolasi Luar Dalam"/>
      <sheetName val="Isolasi Luar"/>
      <sheetName val="자금신청서"/>
      <sheetName val="매립"/>
      <sheetName val="내역서_(N___ 2"/>
      <sheetName val="파이프류"/>
      <sheetName val="변수"/>
      <sheetName val="CAP"/>
      <sheetName val="график финансирования"/>
      <sheetName val="Environment"/>
      <sheetName val="TIPO 1"/>
      <sheetName val="DPres Calc"/>
      <sheetName val="DTmpData"/>
      <sheetName val="_x0002_뻘N_x0001_ࠀ역서"/>
      <sheetName val="내역서 (∮ἀ嘆ɶ᠀㬁"/>
      <sheetName val="_x0004__x000d__x0003__x0004__x0016__x000d__x0004_"/>
      <sheetName val="_x000a__x001b__x0006__x0006__x0008__x000a_"/>
      <sheetName val="Weekl_x0004__x0016__x000d_"/>
      <sheetName val="_x000e__x0005_"/>
      <sheetName val=" _x001b__x0006__x0006__x0008_ "/>
      <sheetName val="_x0002_뻘N_"/>
      <sheetName val="_x0004__x000d__x0"/>
      <sheetName val="_x000a__x001b__x0"/>
      <sheetName val="OPT_x0012__x0010__x000a_"/>
      <sheetName val="_x0013__x0014_"/>
      <sheetName val="내역서 耰&quot;_x0000"/>
      <sheetName val="__x001b__x0006__x"/>
      <sheetName val="바닥판⽷"/>
      <sheetName val=" _x001b__x0006__x"/>
      <sheetName val="Weekl_x0004__x0016__x000"/>
      <sheetName val="내역서_耰&quot;_x0004"/>
      <sheetName val="내역서_耰&quot;_x0003"/>
      <sheetName val="내역서_耰&quot;_x0005"/>
      <sheetName val=" _x001b__x0"/>
      <sheetName val="OPT_x0012__x0010_ "/>
      <sheetName val="OPT_x0012__x0010_"/>
      <sheetName val="내역서_耰&quot;_x0006"/>
      <sheetName val="FC04_2030"/>
      <sheetName val="FC04_203099"/>
      <sheetName val="경영상태"/>
      <sheetName val="MOTORDATA"/>
      <sheetName val="Setup"/>
      <sheetName val="@"/>
      <sheetName val="MASTER_RATE ANALYSIS"/>
      <sheetName val="Intro"/>
      <sheetName val="CASHFLOWS"/>
      <sheetName val="MN T.B."/>
      <sheetName val="Headings"/>
      <sheetName val="INDIGINEOUS ITEMS "/>
      <sheetName val="Core Data"/>
      <sheetName val="final abstract"/>
      <sheetName val="Order_Summary"/>
      <sheetName val="Order_Summary_New"/>
      <sheetName val="Raw Ref"/>
      <sheetName val="Cost Codes"/>
      <sheetName val="Addendum No.1 BILL 2"/>
      <sheetName val="Data Ref."/>
      <sheetName val="KKS System Codes"/>
      <sheetName val="Price Schedule Code"/>
      <sheetName val="REF.ONLY"/>
      <sheetName val="변경내역대비표(2)"/>
      <sheetName val="HSATUAN"/>
      <sheetName val="Terbilang"/>
      <sheetName val="Harga Mat "/>
      <sheetName val="har-sat"/>
      <sheetName val="Elektrikal"/>
      <sheetName val="PESANTREN"/>
      <sheetName val="G"/>
      <sheetName val=" hrg bhn"/>
      <sheetName val="BAHAN"/>
      <sheetName val="SPT_vs_PHI1"/>
      <sheetName val="1_자금요약1"/>
      <sheetName val="2_실행비투입1"/>
      <sheetName val="3_본사집계1"/>
      <sheetName val="3-1_본사투입1"/>
      <sheetName val="4_지사집계1"/>
      <sheetName val="4-1_지사투입1"/>
      <sheetName val="5_현장총집계1"/>
      <sheetName val="5-1_현금집계1"/>
      <sheetName val="5-2_현금출납1"/>
      <sheetName val="5-3_외상집계1"/>
      <sheetName val="5-4_외상투입1"/>
      <sheetName val="6_미지급금1"/>
      <sheetName val="5-5_기타공제집계1"/>
      <sheetName val="5-6_기타공제1"/>
      <sheetName val="7_기성현황(실)1"/>
      <sheetName val="8_한국인수당1"/>
      <sheetName val="8_한국인수당_(Master_file)1"/>
      <sheetName val="9_기타수입1"/>
      <sheetName val="10_투입집계1"/>
      <sheetName val="5-4_외상투입_(2)1"/>
      <sheetName val="16_기성현황(예)1"/>
      <sheetName val="17_자금요약21"/>
      <sheetName val="18_실행대비투입21"/>
      <sheetName val="05__Curva_S2"/>
      <sheetName val="Payment_Certificate-11"/>
      <sheetName val="Floor_wet1"/>
      <sheetName val="Floor_Balcony1"/>
      <sheetName val="Hard_scape_Floor1"/>
      <sheetName val="P03_Skirting1"/>
      <sheetName val="GF_wall1"/>
      <sheetName val="Kitchen_Wall_wet_LIN-7011"/>
      <sheetName val="Wall_wet_LIN-601_1"/>
      <sheetName val="BOQ_(2)1"/>
      <sheetName val="VO_Schedule-11"/>
      <sheetName val="HOLD_AMOUNT1"/>
      <sheetName val="Back_Charge_(2)1"/>
      <sheetName val="Temporary_Deductions-1_1"/>
      <sheetName val="Contracharges_Check_list-1_1"/>
      <sheetName val="PC_031"/>
      <sheetName val="Measurement_sheet1"/>
      <sheetName val="Material_Only1"/>
      <sheetName val="Man_power_supply1"/>
      <sheetName val="Camp_Deduction1"/>
      <sheetName val="Other_data1"/>
      <sheetName val="RESUMEN_CD1"/>
      <sheetName val="BOQ_REV61"/>
      <sheetName val="Maliyet_Ozet1"/>
      <sheetName val="1_1-1_21"/>
      <sheetName val="1_3-_1_41"/>
      <sheetName val="3_11"/>
      <sheetName val="3_21"/>
      <sheetName val="4_1(a)1"/>
      <sheetName val="4_1(b)1"/>
      <sheetName val="4_1_(c)1"/>
      <sheetName val="5_11"/>
      <sheetName val="Consortium_VP1"/>
      <sheetName val="Summary_MONTH1"/>
      <sheetName val="DESICON_SUM1"/>
      <sheetName val="DES_TCF_Rental1"/>
      <sheetName val="DES_TCF_Maints_pers1"/>
      <sheetName val="DES_TCF_Heavy_Equipment1"/>
      <sheetName val="BANK_BOND1"/>
      <sheetName val="PHC_WAREHOUSE_-_INFOONLY1"/>
      <sheetName val="CATERING_CONTROL1"/>
      <sheetName val="SUB_CONTRACT1"/>
      <sheetName val="SPDC_-_INFONLY1"/>
      <sheetName val="VENDOR_SCHEDUL1"/>
      <sheetName val="VENDOR_PRESENCE_-_COMM1"/>
      <sheetName val="VENDOR_PRESENCE_-_RECH1"/>
      <sheetName val="VENDOR_PRESENCE_-_COMM_1"/>
      <sheetName val="CONTRACT_RATES1"/>
      <sheetName val="SPEC(CABLE_&amp;_WIRE)1"/>
      <sheetName val="Enron_Form1"/>
      <sheetName val="SUMMARY_MTO_02_2_351"/>
      <sheetName val="N_G_METERING_CALC_1"/>
      <sheetName val="N_G_METERING1"/>
      <sheetName val="N_G_METERING_(2)1"/>
      <sheetName val="CUMENE_METERING1"/>
      <sheetName val="N2_METERING_1"/>
      <sheetName val="H2_METERING__1"/>
      <sheetName val="CO_METERING1"/>
      <sheetName val="6_공정표1"/>
      <sheetName val="Bill_4_7_Predestain_Bridge_1"/>
      <sheetName val="Bill_4_7_Predestain1"/>
      <sheetName val="1_1_FT_type_11"/>
      <sheetName val="1_2_FT_type_1A1"/>
      <sheetName val="1_3_FT_type_21"/>
      <sheetName val="1_4_FT_type_31"/>
      <sheetName val="1_5_FT_type_41"/>
      <sheetName val="2_1_CL_Outside1"/>
      <sheetName val="2_2_CL_Inside1"/>
      <sheetName val="2_3_CL_Ramp1"/>
      <sheetName val="3_1_CB_Outside1"/>
      <sheetName val="3_2_CB_Inside1"/>
      <sheetName val="4_Stair1"/>
      <sheetName val="5_Ramp1"/>
      <sheetName val="6_Handrail1"/>
      <sheetName val="Invoice_(Interim_No_28)1"/>
      <sheetName val="Cost_Summary1"/>
      <sheetName val="Direct_Cost1"/>
      <sheetName val="Direct_Cost_(2)1"/>
      <sheetName val="Summary_(3)1"/>
      <sheetName val="Indirect_Cost_Summary1"/>
      <sheetName val="1_11_b1"/>
      <sheetName val="5_Cennik1"/>
      <sheetName val="XZLC003_PART1"/>
      <sheetName val="-0.5 TABLA PRESUPUESTOS"/>
      <sheetName val="Sithe-PPL"/>
      <sheetName val="ﾄﾞﾊﾞｲFUEL GAS追見"/>
      <sheetName val="見積書"/>
      <sheetName val="Precios_Unitariԯ1"/>
      <sheetName val="2013电气概算_价目表_(营改增调整)"/>
      <sheetName val="CONCRETE_TYPE"/>
      <sheetName val="Sch_6"/>
      <sheetName val="IRR_sponsor"/>
      <sheetName val="4-Lane_bridge"/>
      <sheetName val="Existing_PC_Pavement"/>
      <sheetName val="List_Equip"/>
      <sheetName val="Process_C_(1-166)"/>
      <sheetName val="Master_Data"/>
      <sheetName val="ind'l_cp"/>
      <sheetName val="TRUCK_HAUL_CYCLE-waste"/>
      <sheetName val="Equipt_Rental"/>
      <sheetName val="EQ_USED_(CORRECTED)"/>
      <sheetName val="Rebar_Constant"/>
      <sheetName val="3_부제O호표"/>
      <sheetName val="5_소모재료비"/>
      <sheetName val="8_시멘트제원표"/>
      <sheetName val="2_품제O호표"/>
      <sheetName val="본부_SHOP"/>
      <sheetName val="#6_MDU_일반"/>
      <sheetName val="#6_MDU엄반장"/>
      <sheetName val="#6MDU_기계"/>
      <sheetName val="HOU_COMP`"/>
      <sheetName val="FCC_OBL-SHOP"/>
      <sheetName val="NEW_FCC_OBL"/>
      <sheetName val="#4_MDU"/>
      <sheetName val="#6_SHOP"/>
      <sheetName val="NRC_OBL-조연식"/>
      <sheetName val="광양-조연식_반장"/>
      <sheetName val="#5MDU_REV"/>
      <sheetName val="LBO_PROJECT"/>
      <sheetName val="VENDOR_LIST"/>
      <sheetName val="BOP_LINE_LIST"/>
      <sheetName val="내역서_(N____11"/>
      <sheetName val="-0_5_TABLA_PRESUPUESTOS"/>
      <sheetName val="ﾄﾞﾊﾞｲFUEL_GAS追見"/>
      <sheetName val="Lists"/>
      <sheetName val="Appendix A"/>
      <sheetName val="Insulation 150108"/>
      <sheetName val="PLSt 03  "/>
      <sheetName val="П 7 курс аванса"/>
      <sheetName val="IncStat 03-04"/>
      <sheetName val="IncStat 03  "/>
      <sheetName val="Авансы по СНГ"/>
      <sheetName val="InD_Mpower"/>
      <sheetName val="내역서_(∮ἀ嘆ɶ_᠀㬁_1"/>
      <sheetName val="สรุปยอดเหล็กตาม_Cost_Record_VY_"/>
      <sheetName val="แนบ_PR"/>
      <sheetName val="OR21_Final_Forecast_Rev_2"/>
      <sheetName val="Summary_Forecast_Budget_1&amp;2"/>
      <sheetName val="Summary_Forecast_Budget_Rev_2"/>
      <sheetName val="Backup_OR21_"/>
      <sheetName val="Budget_for_ENT"/>
      <sheetName val="ADJ__D-Wall&amp;BR_Ent__Rev_2_1"/>
      <sheetName val="Rebar+Conพื้น_Waste10%"/>
      <sheetName val="Backup_D-Wall_Ent__13_07_19"/>
      <sheetName val="Backup_BR_ENT__13_07_19"/>
      <sheetName val="Final_Forecast_72111"/>
      <sheetName val="IMP_OR21_2019_07_11"/>
      <sheetName val="Concrete_72112"/>
      <sheetName val="หินเกล็ด_"/>
      <sheetName val="เปรียบเทียบBudget_BR_"/>
      <sheetName val="ADJ__BR_Ent__Rev_2_1_(2)"/>
      <sheetName val="แผนงานBarrette_Pile"/>
      <sheetName val="BOQ__VI_03_09_19_"/>
      <sheetName val="Backup_BR_BMA"/>
      <sheetName val="Sum_Budget&amp;Rev_1"/>
      <sheetName val="Sum_Budget_Rev_1"/>
      <sheetName val="Sum_Budget&amp;Rev_1_Rebar"/>
      <sheetName val="Sum_Budget_Rev_2_Rebar"/>
      <sheetName val="Rebar+Conพื้น_Waste10%_Rev_00"/>
      <sheetName val="Rebar+Conพื้น_Waste10%_Rev_01_"/>
      <sheetName val="Equip_Rev_00_Budget"/>
      <sheetName val="Budget_Waterpoofing"/>
      <sheetName val="ABB_Summary"/>
      <sheetName val="Man_power_rate"/>
      <sheetName val="Const_equip_rate"/>
      <sheetName val="01-Gang_Rate_&amp;_Info"/>
      <sheetName val="05-Sum_Cost"/>
      <sheetName val="06-Indirect_Loading"/>
      <sheetName val="07-Heavy_Equipment"/>
      <sheetName val="08-RR_Check_List"/>
      <sheetName val="1)_Risk_and_Opportunities"/>
      <sheetName val="2)_Full_Cost_Calculation"/>
      <sheetName val="F1_4"/>
      <sheetName val="tblg_denda1"/>
      <sheetName val="LRK_"/>
      <sheetName val="Insulation_150108"/>
      <sheetName val="Vehicle_Log"/>
      <sheetName val="M&amp;E_Summary"/>
      <sheetName val="rev_summary"/>
      <sheetName val="M&amp;E_Prelims"/>
      <sheetName val="B-FP_(2)"/>
      <sheetName val="Sch_1"/>
      <sheetName val="Code 07"/>
      <sheetName val="Expenses"/>
      <sheetName val="Week ending"/>
      <sheetName val="Planners Workload"/>
      <sheetName val="7.6.3.J.Inline Instrument"/>
      <sheetName val="F-31"/>
      <sheetName val="6.2 Floor Finishes"/>
      <sheetName val="Pomoćni"/>
      <sheetName val="Addition-ProtectionSummary"/>
      <sheetName val="Project D"/>
      <sheetName val="ARCH"/>
      <sheetName val="Tender Summary"/>
      <sheetName val="INPUT_TABLE"/>
      <sheetName val="LDB"/>
      <sheetName val="MAY 00-Bobbins"/>
      <sheetName val="BALAN1"/>
      <sheetName val="2.2 띠장의 설계"/>
      <sheetName val="(10) Other Costs5"/>
      <sheetName val="Assmpns"/>
      <sheetName val="breakdown of FA113"/>
      <sheetName val="Sheet 14"/>
      <sheetName val="DivLabor_Report"/>
      <sheetName val="8-31-98"/>
      <sheetName val="combined 9-30"/>
      <sheetName val="worksheet inchican"/>
      <sheetName val="combined_9-30"/>
      <sheetName val="worksheet_inchican"/>
      <sheetName val="combined_9-301"/>
      <sheetName val="worksheet_inchican1"/>
      <sheetName val="8_31_98"/>
      <sheetName val="combined 9_30"/>
      <sheetName val="bar chart-rev"/>
      <sheetName val="combined_9_30"/>
      <sheetName val="bar_chart-rev"/>
      <sheetName val="combined_9_301"/>
      <sheetName val="bar_chart-rev1"/>
      <sheetName val="MATERIAL'S PRICE"/>
      <sheetName val="combined_9-303"/>
      <sheetName val="worksheet_inchican3"/>
      <sheetName val="combined_9_303"/>
      <sheetName val="bar_chart-rev3"/>
      <sheetName val="MATERIAL'S_PRICE1"/>
      <sheetName val="combined_9-302"/>
      <sheetName val="worksheet_inchican2"/>
      <sheetName val="combined_9_302"/>
      <sheetName val="bar_chart-rev2"/>
      <sheetName val="MATERIAL'S_PRICE"/>
      <sheetName val="arch-derivation"/>
      <sheetName val="Schedule S-Curve Revision#3"/>
      <sheetName val="Schedule_S-Curve_Revision#31"/>
      <sheetName val="Schedule_S-Curve_Revision#3"/>
      <sheetName val="PC &amp; PVS"/>
      <sheetName val="combined_9-304"/>
      <sheetName val="worksheet_inchican4"/>
      <sheetName val="combined_9_304"/>
      <sheetName val="bar_chart-rev4"/>
      <sheetName val="MATERIAL'S_PRICE2"/>
      <sheetName val="combined_9-305"/>
      <sheetName val="worksheet_inchican5"/>
      <sheetName val="combined_9_305"/>
      <sheetName val="bar_chart-rev5"/>
      <sheetName val="MATERIAL'S_PRICE3"/>
      <sheetName val="2.223M_due to adj profit"/>
      <sheetName val="derive"/>
      <sheetName val="Factor"/>
      <sheetName val="deriv"/>
      <sheetName val="Inchican Road Accomplishment"/>
      <sheetName val="Bill3-Basement"/>
      <sheetName val="combined_9-306"/>
      <sheetName val="worksheet_inchican6"/>
      <sheetName val="combined_9_306"/>
      <sheetName val="bar_chart-rev6"/>
      <sheetName val="MATERIAL'S_PRICE4"/>
      <sheetName val="Schedule_S-Curve_Revision#32"/>
      <sheetName val="PC_&amp;_PVS"/>
      <sheetName val="combined_9-307"/>
      <sheetName val="worksheet_inchican7"/>
      <sheetName val="combined_9_307"/>
      <sheetName val="bar_chart-rev7"/>
      <sheetName val="MATERIAL'S_PRICE5"/>
      <sheetName val="Schedule_S-Curve_Revision#33"/>
      <sheetName val="PC_&amp;_PVS1"/>
      <sheetName val="combined_9-308"/>
      <sheetName val="worksheet_inchican8"/>
      <sheetName val="combined_9_308"/>
      <sheetName val="bar_chart-rev8"/>
      <sheetName val="MATERIAL'S_PRICE6"/>
      <sheetName val="Schedule_S-Curve_Revision#34"/>
      <sheetName val="PC_&amp;_PVS2"/>
      <sheetName val="Shut down"/>
      <sheetName val="Building"/>
      <sheetName val="HSBC"/>
      <sheetName val="bill 2"/>
      <sheetName val="combined_9-309"/>
      <sheetName val="worksheet_inchican9"/>
      <sheetName val="combined_9_309"/>
      <sheetName val="bar_chart-rev9"/>
      <sheetName val="MATERIAL'S_PRICE7"/>
      <sheetName val="Schedule_S-Curve_Revision#36"/>
      <sheetName val="Schedule_S-Curve_Revision#35"/>
      <sheetName val="P2P"/>
      <sheetName val="combined_9-3010"/>
      <sheetName val="worksheet_inchican10"/>
      <sheetName val="combined_9_3010"/>
      <sheetName val="bar_chart-rev10"/>
      <sheetName val="MATERIAL'S_PRICE8"/>
      <sheetName val="PC_&amp;_PVS4"/>
      <sheetName val="PC_&amp;_PVS3"/>
      <sheetName val="factors"/>
      <sheetName val="s-31-98"/>
      <sheetName val="sorksheet inchican"/>
      <sheetName val="sombined 9-30"/>
      <sheetName val="30120302(PT3)-Nov"/>
      <sheetName val="S-Curve"/>
      <sheetName val="OPT1"/>
      <sheetName val="03"/>
      <sheetName val="REBAR"/>
      <sheetName val="PH 5"/>
      <sheetName val="Inchican_Road_Accomplishment"/>
      <sheetName val="Inchican_Road_Accomplishment2"/>
      <sheetName val="4-Lane_bridge2"/>
      <sheetName val="Inchican_Road_Accomplishment1"/>
      <sheetName val="4-Lane_bridge1"/>
      <sheetName val="MU"/>
      <sheetName val="CONTRACT-SUM"/>
      <sheetName val="remaining billing"/>
      <sheetName val="Hac.Lots"/>
      <sheetName val="Res.Lots"/>
      <sheetName val="Spine Road"/>
      <sheetName val="CSA"/>
      <sheetName val="INPUT DATA HERE"/>
      <sheetName val="combined_9-3011"/>
      <sheetName val="worksheet_inchican11"/>
      <sheetName val="combined_9_3011"/>
      <sheetName val="bar_chart-rev11"/>
      <sheetName val="MATERIAL'S_PRICE9"/>
      <sheetName val="Schedule_S-Curve_Revision#37"/>
      <sheetName val="PC_&amp;_PVS5"/>
      <sheetName val="2_223M_due_to_adj_profit"/>
      <sheetName val="bill_2"/>
      <sheetName val="Shut_down"/>
      <sheetName val="sorksheet_inchican"/>
      <sheetName val="sombined_9-30"/>
      <sheetName val="PH_5"/>
      <sheetName val="conditions"/>
      <sheetName val="openings"/>
      <sheetName val="option Y1"/>
      <sheetName val="Poundage"/>
      <sheetName val="4-Lane_bridge3"/>
      <sheetName val="Inchican_Road_Accomplishment3"/>
      <sheetName val="Land_Dev't__Ph-13"/>
      <sheetName val="remaining_billing"/>
      <sheetName val="Hac_Lots"/>
      <sheetName val="Res_Lots"/>
      <sheetName val="Spine_Road"/>
      <sheetName val="derivationB2&amp;B3"/>
      <sheetName val="Summary (overall)"/>
      <sheetName val="breakdown"/>
      <sheetName val="Adimi bldg"/>
      <sheetName val="Pump House"/>
      <sheetName val="Fuel Regu Station"/>
      <sheetName val="combined_9-3012"/>
      <sheetName val="worksheet_inchican12"/>
      <sheetName val="combined_9_3012"/>
      <sheetName val="bar_chart-rev12"/>
      <sheetName val="MATERIAL'S_PRICE10"/>
      <sheetName val="Schedule_S-Curve_Revision#38"/>
      <sheetName val="PC_&amp;_PVS6"/>
      <sheetName val="2_223M_due_to_adj_profit1"/>
      <sheetName val="4-Lane_bridge4"/>
      <sheetName val="Inchican_Road_Accomplishment4"/>
      <sheetName val="Land_Dev't__Ph-14"/>
      <sheetName val="bill_21"/>
      <sheetName val="Shut_down1"/>
      <sheetName val="sorksheet_inchican1"/>
      <sheetName val="sombined_9-301"/>
      <sheetName val="PH_51"/>
      <sheetName val="remaining_billing1"/>
      <sheetName val="Hac_Lots1"/>
      <sheetName val="Res_Lots1"/>
      <sheetName val="Spine_Road1"/>
      <sheetName val="INPUT_DATA_HERE"/>
      <sheetName val="option_Y1"/>
      <sheetName val="combined_9-3013"/>
      <sheetName val="worksheet_inchican13"/>
      <sheetName val="combined_9_3013"/>
      <sheetName val="bar_chart-rev13"/>
      <sheetName val="MATERIAL'S_PRICE11"/>
      <sheetName val="Schedule_S-Curve_Revision#39"/>
      <sheetName val="PC_&amp;_PVS7"/>
      <sheetName val="2_223M_due_to_adj_profit2"/>
      <sheetName val="4-Lane_bridge5"/>
      <sheetName val="Inchican_Road_Accomplishment5"/>
      <sheetName val="Land_Dev't__Ph-15"/>
      <sheetName val="bill_22"/>
      <sheetName val="Shut_down2"/>
      <sheetName val="sorksheet_inchican2"/>
      <sheetName val="sombined_9-302"/>
      <sheetName val="PH_52"/>
      <sheetName val="remaining_billing2"/>
      <sheetName val="Hac_Lots2"/>
      <sheetName val="Res_Lots2"/>
      <sheetName val="Spine_Road2"/>
      <sheetName val="INPUT_DATA_HERE1"/>
      <sheetName val="option_Y11"/>
      <sheetName val="combined_9-3014"/>
      <sheetName val="worksheet_inchican14"/>
      <sheetName val="combined_9_3014"/>
      <sheetName val="bar_chart-rev14"/>
      <sheetName val="MATERIAL'S_PRICE12"/>
      <sheetName val="Schedule_S-Curve_Revision#310"/>
      <sheetName val="PC_&amp;_PVS8"/>
      <sheetName val="2_223M_due_to_adj_profit3"/>
      <sheetName val="4-Lane_bridge6"/>
      <sheetName val="Inchican_Road_Accomplishment6"/>
      <sheetName val="Land_Dev't__Ph-16"/>
      <sheetName val="bill_23"/>
      <sheetName val="Shut_down3"/>
      <sheetName val="sorksheet_inchican3"/>
      <sheetName val="sombined_9-303"/>
      <sheetName val="PH_53"/>
      <sheetName val="remaining_billing3"/>
      <sheetName val="Hac_Lots3"/>
      <sheetName val="Res_Lots3"/>
      <sheetName val="Spine_Road3"/>
      <sheetName val="INPUT_DATA_HERE2"/>
      <sheetName val="option_Y12"/>
      <sheetName val="combined_9-3015"/>
      <sheetName val="worksheet_inchican15"/>
      <sheetName val="combined_9_3015"/>
      <sheetName val="bar_chart-rev15"/>
      <sheetName val="MATERIAL'S_PRICE13"/>
      <sheetName val="Schedule_S-Curve_Revision#311"/>
      <sheetName val="PC_&amp;_PVS9"/>
      <sheetName val="2_223M_due_to_adj_profit4"/>
      <sheetName val="4-Lane_bridge7"/>
      <sheetName val="Inchican_Road_Accomplishment7"/>
      <sheetName val="Land_Dev't__Ph-17"/>
      <sheetName val="bill_24"/>
      <sheetName val="Shut_down4"/>
      <sheetName val="sorksheet_inchican4"/>
      <sheetName val="sombined_9-304"/>
      <sheetName val="PH_54"/>
      <sheetName val="remaining_billing4"/>
      <sheetName val="Hac_Lots4"/>
      <sheetName val="Res_Lots4"/>
      <sheetName val="Spine_Road4"/>
      <sheetName val="INPUT_DATA_HERE3"/>
      <sheetName val="option_Y13"/>
      <sheetName val="combined_9-3016"/>
      <sheetName val="worksheet_inchican16"/>
      <sheetName val="combined_9_3016"/>
      <sheetName val="bar_chart-rev16"/>
      <sheetName val="MATERIAL'S_PRICE14"/>
      <sheetName val="Schedule_S-Curve_Revision#312"/>
      <sheetName val="PC_&amp;_PVS10"/>
      <sheetName val="2_223M_due_to_adj_profit5"/>
      <sheetName val="4-Lane_bridge8"/>
      <sheetName val="Inchican_Road_Accomplishment8"/>
      <sheetName val="Land_Dev't__Ph-18"/>
      <sheetName val="bill_25"/>
      <sheetName val="Shut_down5"/>
      <sheetName val="sorksheet_inchican5"/>
      <sheetName val="sombined_9-305"/>
      <sheetName val="PH_55"/>
      <sheetName val="remaining_billing5"/>
      <sheetName val="Hac_Lots5"/>
      <sheetName val="Res_Lots5"/>
      <sheetName val="Spine_Road5"/>
      <sheetName val="INPUT_DATA_HERE4"/>
      <sheetName val="option_Y14"/>
      <sheetName val="combined_9-3017"/>
      <sheetName val="worksheet_inchican17"/>
      <sheetName val="combined_9_3017"/>
      <sheetName val="bar_chart-rev17"/>
      <sheetName val="MATERIAL'S_PRICE15"/>
      <sheetName val="Schedule_S-Curve_Revision#313"/>
      <sheetName val="PC_&amp;_PVS11"/>
      <sheetName val="2_223M_due_to_adj_profit6"/>
      <sheetName val="Material_Price6"/>
      <sheetName val="4-Lane_bridge9"/>
      <sheetName val="Inchican_Road_Accomplishment9"/>
      <sheetName val="Land_Dev't__Ph-19"/>
      <sheetName val="bill_26"/>
      <sheetName val="Shut_down6"/>
      <sheetName val="sorksheet_inchican6"/>
      <sheetName val="sombined_9-306"/>
      <sheetName val="PH_56"/>
      <sheetName val="remaining_billing6"/>
      <sheetName val="Hac_Lots6"/>
      <sheetName val="Res_Lots6"/>
      <sheetName val="Spine_Road6"/>
      <sheetName val="INPUT_DATA_HERE5"/>
      <sheetName val="option_Y15"/>
      <sheetName val="combined_9-3018"/>
      <sheetName val="worksheet_inchican18"/>
      <sheetName val="combined_9_3018"/>
      <sheetName val="bar_chart-rev18"/>
      <sheetName val="MATERIAL'S_PRICE16"/>
      <sheetName val="Schedule_S-Curve_Revision#314"/>
      <sheetName val="PC_&amp;_PVS12"/>
      <sheetName val="2_223M_due_to_adj_profit7"/>
      <sheetName val="Material_Price7"/>
      <sheetName val="4-Lane_bridge10"/>
      <sheetName val="Inchican_Road_Accomplishment10"/>
      <sheetName val="Land_Dev't__Ph-110"/>
      <sheetName val="bill_27"/>
      <sheetName val="Shut_down7"/>
      <sheetName val="remaining_billing7"/>
      <sheetName val="Hac_Lots7"/>
      <sheetName val="Res_Lots7"/>
      <sheetName val="Spine_Road7"/>
      <sheetName val="sorksheet_inchican7"/>
      <sheetName val="sombined_9-307"/>
      <sheetName val="INPUT_DATA_HERE6"/>
      <sheetName val="PH_57"/>
      <sheetName val="option_Y16"/>
      <sheetName val="combined_9-3019"/>
      <sheetName val="worksheet_inchican19"/>
      <sheetName val="combined_9_3019"/>
      <sheetName val="bar_chart-rev19"/>
      <sheetName val="MATERIAL'S_PRICE17"/>
      <sheetName val="Schedule_S-Curve_Revision#315"/>
      <sheetName val="PC_&amp;_PVS13"/>
      <sheetName val="2_223M_due_to_adj_profit8"/>
      <sheetName val="Material_Price8"/>
      <sheetName val="4-Lane_bridge11"/>
      <sheetName val="Inchican_Road_Accomplishment11"/>
      <sheetName val="Land_Dev't__Ph-111"/>
      <sheetName val="bill_28"/>
      <sheetName val="Shut_down8"/>
      <sheetName val="sorksheet_inchican8"/>
      <sheetName val="sombined_9-308"/>
      <sheetName val="PH_58"/>
      <sheetName val="remaining_billing8"/>
      <sheetName val="Hac_Lots8"/>
      <sheetName val="Res_Lots8"/>
      <sheetName val="Spine_Road8"/>
      <sheetName val="INPUT_DATA_HERE7"/>
      <sheetName val="option_Y17"/>
      <sheetName val="combined_9-3020"/>
      <sheetName val="worksheet_inchican20"/>
      <sheetName val="combined_9_3020"/>
      <sheetName val="bar_chart-rev20"/>
      <sheetName val="MATERIAL'S_PRICE18"/>
      <sheetName val="Schedule_S-Curve_Revision#316"/>
      <sheetName val="PC_&amp;_PVS14"/>
      <sheetName val="2_223M_due_to_adj_profit9"/>
      <sheetName val="Material_Price9"/>
      <sheetName val="4-Lane_bridge12"/>
      <sheetName val="Inchican_Road_Accomplishment12"/>
      <sheetName val="Land_Dev't__Ph-112"/>
      <sheetName val="bill_29"/>
      <sheetName val="Shut_down9"/>
      <sheetName val="sorksheet_inchican9"/>
      <sheetName val="sombined_9-309"/>
      <sheetName val="PH_59"/>
      <sheetName val="remaining_billing9"/>
      <sheetName val="Hac_Lots9"/>
      <sheetName val="Res_Lots9"/>
      <sheetName val="Spine_Road9"/>
      <sheetName val="INPUT_DATA_HERE8"/>
      <sheetName val="option_Y18"/>
      <sheetName val="combined_9-3021"/>
      <sheetName val="worksheet_inchican21"/>
      <sheetName val="combined_9_3021"/>
      <sheetName val="bar_chart-rev21"/>
      <sheetName val="MATERIAL'S_PRICE19"/>
      <sheetName val="Schedule_S-Curve_Revision#317"/>
      <sheetName val="PC_&amp;_PVS15"/>
      <sheetName val="2_223M_due_to_adj_profit10"/>
      <sheetName val="Material_Price10"/>
      <sheetName val="4-Lane_bridge13"/>
      <sheetName val="Inchican_Road_Accomplishment13"/>
      <sheetName val="Land_Dev't__Ph-113"/>
      <sheetName val="bill_210"/>
      <sheetName val="Shut_down10"/>
      <sheetName val="sorksheet_inchican10"/>
      <sheetName val="sombined_9-3010"/>
      <sheetName val="PH_510"/>
      <sheetName val="remaining_billing10"/>
      <sheetName val="Hac_Lots10"/>
      <sheetName val="Res_Lots10"/>
      <sheetName val="Spine_Road10"/>
      <sheetName val="INPUT_DATA_HERE9"/>
      <sheetName val="option_Y19"/>
      <sheetName val="combined_9-3022"/>
      <sheetName val="worksheet_inchican22"/>
      <sheetName val="combined_9_3022"/>
      <sheetName val="bar_chart-rev22"/>
      <sheetName val="MATERIAL'S_PRICE20"/>
      <sheetName val="Schedule_S-Curve_Revision#318"/>
      <sheetName val="PC_&amp;_PVS16"/>
      <sheetName val="2_223M_due_to_adj_profit11"/>
      <sheetName val="Material_Price11"/>
      <sheetName val="4-Lane_bridge14"/>
      <sheetName val="Inchican_Road_Accomplishment14"/>
      <sheetName val="Land_Dev't__Ph-114"/>
      <sheetName val="bill_211"/>
      <sheetName val="Shut_down11"/>
      <sheetName val="sorksheet_inchican11"/>
      <sheetName val="sombined_9-3011"/>
      <sheetName val="PH_511"/>
      <sheetName val="remaining_billing11"/>
      <sheetName val="Hac_Lots11"/>
      <sheetName val="Res_Lots11"/>
      <sheetName val="Spine_Road11"/>
      <sheetName val="INPUT_DATA_HERE10"/>
      <sheetName val="option_Y110"/>
      <sheetName val="combined_9-3023"/>
      <sheetName val="worksheet_inchican23"/>
      <sheetName val="combined_9_3023"/>
      <sheetName val="bar_chart-rev23"/>
      <sheetName val="MATERIAL'S_PRICE21"/>
      <sheetName val="Schedule_S-Curve_Revision#319"/>
      <sheetName val="PC_&amp;_PVS17"/>
      <sheetName val="2_223M_due_to_adj_profit12"/>
      <sheetName val="Material_Price12"/>
      <sheetName val="4-Lane_bridge15"/>
      <sheetName val="Inchican_Road_Accomplishment15"/>
      <sheetName val="Land_Dev't__Ph-115"/>
      <sheetName val="bill_212"/>
      <sheetName val="Shut_down12"/>
      <sheetName val="sorksheet_inchican12"/>
      <sheetName val="sombined_9-3012"/>
      <sheetName val="PH_512"/>
      <sheetName val="remaining_billing12"/>
      <sheetName val="Hac_Lots12"/>
      <sheetName val="Res_Lots12"/>
      <sheetName val="Spine_Road12"/>
      <sheetName val="INPUT_DATA_HERE11"/>
      <sheetName val="option_Y111"/>
      <sheetName val="Footing Tie Beam"/>
      <sheetName val="combined_9-3024"/>
      <sheetName val="worksheet_inchican24"/>
      <sheetName val="combined_9_3024"/>
      <sheetName val="bar_chart-rev24"/>
      <sheetName val="MATERIAL'S_PRICE22"/>
      <sheetName val="Schedule_S-Curve_Revision#320"/>
      <sheetName val="PC_&amp;_PVS18"/>
      <sheetName val="2_223M_due_to_adj_profit13"/>
      <sheetName val="Material_Price13"/>
      <sheetName val="4-Lane_bridge16"/>
      <sheetName val="Inchican_Road_Accomplishment16"/>
      <sheetName val="Land_Dev't__Ph-116"/>
      <sheetName val="bill_213"/>
      <sheetName val="Shut_down13"/>
      <sheetName val="sorksheet_inchican13"/>
      <sheetName val="sombined_9-3013"/>
      <sheetName val="PH_513"/>
      <sheetName val="remaining_billing13"/>
      <sheetName val="Hac_Lots13"/>
      <sheetName val="Res_Lots13"/>
      <sheetName val="Spine_Road13"/>
      <sheetName val="INPUT_DATA_HERE12"/>
      <sheetName val="option_Y112"/>
      <sheetName val="UTILITIES"/>
      <sheetName val="FINAL NEGO"/>
      <sheetName val="DISCUSSION"/>
      <sheetName val="SIGN-OFF"/>
      <sheetName val="RFP Codes"/>
      <sheetName val="Bill summary of cost"/>
      <sheetName val="unit price"/>
      <sheetName val="Schedule S-Curve (new scheme)"/>
      <sheetName val="UPA-struc"/>
      <sheetName val="Fire Suppression"/>
      <sheetName val="revised#1"/>
      <sheetName val="Materials"/>
      <sheetName val="lookups"/>
      <sheetName val="tabulation (comparison)"/>
      <sheetName val="area comp 2011 01 18"/>
      <sheetName val="combined_9-3025"/>
      <sheetName val="worksheet_inchican25"/>
      <sheetName val="combined_9_3025"/>
      <sheetName val="bar_chart-rev25"/>
      <sheetName val="MATERIAL'S_PRICE23"/>
      <sheetName val="PC_&amp;_PVS19"/>
      <sheetName val="Schedule_S-Curve_Revision#321"/>
      <sheetName val="Land_Dev't__Ph-117"/>
      <sheetName val="4-Lane_bridge17"/>
      <sheetName val="2_223M_due_to_adj_profit14"/>
      <sheetName val="Material_Price14"/>
      <sheetName val="Inchican_Road_Accomplishment17"/>
      <sheetName val="Shut_down14"/>
      <sheetName val="bill_214"/>
      <sheetName val="sorksheet_inchican14"/>
      <sheetName val="sombined_9-3014"/>
      <sheetName val="PH_514"/>
      <sheetName val="option_Y113"/>
      <sheetName val="remaining_billing14"/>
      <sheetName val="Hac_Lots14"/>
      <sheetName val="Res_Lots14"/>
      <sheetName val="Spine_Road14"/>
      <sheetName val="INPUT_DATA_HERE13"/>
      <sheetName val="Summary_(overall)"/>
      <sheetName val="Adimi_bldg"/>
      <sheetName val="Pump_House"/>
      <sheetName val="Fuel_Regu_Station"/>
      <sheetName val="FINAL_NEGO"/>
      <sheetName val="Footing_Tie_Beam"/>
      <sheetName val="RFP_Codes"/>
      <sheetName val="Bill_summary_of_cost"/>
      <sheetName val="unit_price"/>
      <sheetName val="Schedule_S-Curve_(new_scheme)"/>
      <sheetName val="Fire_Suppression"/>
      <sheetName val="tabulation_(comparison)"/>
      <sheetName val="area_comp_2011_01_18"/>
      <sheetName val="Addendum_No_1_BILL_2"/>
      <sheetName val="Tabulation "/>
      <sheetName val="afis"/>
      <sheetName val="COLUMN"/>
      <sheetName val="3.-RESOURCE LIST"/>
      <sheetName val="0.-SUMMARY"/>
      <sheetName val="3.2.AUX"/>
      <sheetName val="3.3.AUX-2"/>
      <sheetName val="見管SＴ"/>
      <sheetName val="見管ＧＴ"/>
      <sheetName val="GRAND SUM"/>
      <sheetName val="VCC 11110-461"/>
      <sheetName val="JGSummit Package 2 (CTCI)"/>
      <sheetName val="단가표"/>
      <sheetName val="전계가"/>
      <sheetName val="소화실적"/>
      <sheetName val="일위"/>
      <sheetName val="S1BOQ"/>
      <sheetName val="C1 (calcolo)"/>
      <sheetName val="TABLO-3"/>
      <sheetName val="CC"/>
      <sheetName val="5.5FWBS CODE"/>
      <sheetName val="Riser-1"/>
      <sheetName val="뜃맟뭁돽띿맟-BLDG"/>
      <sheetName val="(OPTION)"/>
      <sheetName val="¢ç¢®¡¿"/>
      <sheetName val="¢ç"/>
      <sheetName val="¡§"/>
      <sheetName val="¢ç¢®¢¯"/>
      <sheetName val="®¡¿"/>
      <sheetName val="SANDAN.XLS"/>
      <sheetName val="SANDAN_XLS"/>
      <sheetName val="SANDAN_XLS1"/>
      <sheetName val="SANDAN_XLS2"/>
      <sheetName val="-BLDG"/>
      <sheetName val="SANDAN_XLS3"/>
      <sheetName val="SANDAN_XLS4"/>
      <sheetName val="SANDAN_XLS5"/>
      <sheetName val="SANDAN_XLS6"/>
      <sheetName val="SANDAN_XLS7"/>
      <sheetName val="Accountingword"/>
      <sheetName val="Main Control"/>
      <sheetName val="음료실행"/>
      <sheetName val="수주계획('22)"/>
      <sheetName val="수주계획(22)"/>
      <sheetName val="Áý°èÇ¥_(TOTAN)5"/>
      <sheetName val="분양가표"/>
      <sheetName val="6_2_Floor_Finishes"/>
      <sheetName val="계수"/>
      <sheetName val="Monomers"/>
      <sheetName val="Mucluc"/>
      <sheetName val="Dinh muc CP KTCB khac"/>
      <sheetName val="TH May TC"/>
      <sheetName val="KLDT DIEN"/>
      <sheetName val="PTVT DIEN"/>
      <sheetName val="TH kinh phi"/>
      <sheetName val="Thong ke thiet bi"/>
      <sheetName val="TH vat tu"/>
      <sheetName val="Earthwork"/>
      <sheetName val="BREAKDOWN-PRICE"/>
      <sheetName val="A.SIS"/>
      <sheetName val="BQ-E20-02(Rp)"/>
      <sheetName val="gia vt"/>
      <sheetName val="1.BILL MOI THAU CAN THUONG"/>
      <sheetName val="PHAN NGAM"/>
      <sheetName val="SITE-E"/>
      <sheetName val="sch6-rm"/>
      <sheetName val="침하계"/>
      <sheetName val="JKT"/>
      <sheetName val="1195 B1"/>
      <sheetName val="Capel KI"/>
      <sheetName val="Capel PK"/>
      <sheetName val="page 6"/>
      <sheetName val="Raw Data-Combined"/>
      <sheetName val="Rates"/>
      <sheetName val="Summary HS Pipa CS"/>
      <sheetName val="AsumsiDasar"/>
      <sheetName val="Spread"/>
      <sheetName val="lkalibrasi BENENAIN"/>
      <sheetName val="hs-str"/>
      <sheetName val="hs_str"/>
      <sheetName val="Rekap Addendum"/>
      <sheetName val="6"/>
      <sheetName val="7"/>
      <sheetName val="8"/>
      <sheetName val="9"/>
      <sheetName val="11"/>
      <sheetName val="12"/>
      <sheetName val="13"/>
      <sheetName val="14"/>
      <sheetName val="15"/>
      <sheetName val="17"/>
      <sheetName val="18"/>
      <sheetName val="19"/>
      <sheetName val="20"/>
      <sheetName val="4"/>
      <sheetName val="AT 2"/>
      <sheetName val="Jateng"/>
      <sheetName val="Jatim"/>
      <sheetName val="Steel-Twr"/>
      <sheetName val="Alat"/>
      <sheetName val="Section 1"/>
      <sheetName val="HS"/>
      <sheetName val="Koordinat"/>
      <sheetName val="3-DIV4"/>
      <sheetName val="TRNS-C1"/>
      <sheetName val="plumbing"/>
      <sheetName val="EST_EQUIPOS"/>
      <sheetName val="_______x005f_x005f_x005f_x0000__x005f_x005f_x00_2"/>
      <sheetName val="_____x005f_x005f_x005f_x005f_x005f_x005f_x005f_x0000__2"/>
      <sheetName val="_______x005f_x005f_x005f_x005f_x005f_x005f_x000_2"/>
      <sheetName val="LV induction _x0005_묠"/>
      <sheetName val="Definitions"/>
      <sheetName val="내역서(전기)"/>
      <sheetName val="VS P-Q"/>
      <sheetName val="SCOPES"/>
      <sheetName val="_x005f_x005f_x00ည톐ឮ"/>
      <sheetName val="Integrated-S Curve"/>
      <sheetName val="MANPOWER-RATES"/>
      <sheetName val="EQUIPMENT-PRICE"/>
      <sheetName val="Instrument Proc"/>
      <sheetName val="MTO Civil Work"/>
      <sheetName val="Sched 3 (Construction)"/>
      <sheetName val="Sched 1 (Engineering)"/>
      <sheetName val="Sched 2 (Procurement "/>
      <sheetName val="JOB Code"/>
      <sheetName val="Days"/>
      <sheetName val="COVER_RECAP_INSTALL (2)"/>
      <sheetName val="COVER_RECAP_INSTALL"/>
      <sheetName val="Rekap Summary"/>
      <sheetName val="Rekap Breakdown"/>
      <sheetName val="Mapping"/>
      <sheetName val="Acceptance"/>
      <sheetName val="ISR"/>
      <sheetName val="Detail Eng"/>
      <sheetName val="Equiv.Length"/>
      <sheetName val="热工设备"/>
      <sheetName val="仪表设备"/>
      <sheetName val="Man Power"/>
      <sheetName val="grafik"/>
      <sheetName val="OP-DSU"/>
      <sheetName val="pro ra op"/>
      <sheetName val="analis standar(8m)"/>
      <sheetName val="Ex_Rate"/>
      <sheetName val="ShareCapital "/>
      <sheetName val="Inventories"/>
      <sheetName val="BAG_2"/>
      <sheetName val="ANALIS"/>
      <sheetName val="_x005f_x0002__x005f_x0000_뻘N_x005f_x0000__x005f_x0000__"/>
      <sheetName val="내역서 (∮ἀ嘆ɶ_x005f_x0000_᠀㬁_x005f_x0000_"/>
      <sheetName val="당초_x005f_xd8b4_∸ἀ"/>
      <sheetName val="_x005f_x0002__뻘N___x005f_x0001_ࠀ역서"/>
      <sheetName val="_x005f_x0002_"/>
      <sheetName val="_x005f_x0004__x005f_x0000__x005f_x000d__x005f_x0000__x0"/>
      <sheetName val="_x005f_x000a__x005f_x0000__x005f_x001b__x005f_x0000__x0"/>
      <sheetName val="_x005f_x000a__x005f_x000a_"/>
      <sheetName val="_x005f_x0004_"/>
      <sheetName val="_x005f_x000a_"/>
      <sheetName val=" _x005f_x0000__x005f_x001b__x005f_x0000__x005f_x0006__x"/>
      <sheetName val="내역서 耰&quot;_x005f_x005f_x005f_x0000__x0000"/>
      <sheetName val="_x005f_x005f_x005f_x005f_x005f_x005f_x005f_x005f_"/>
      <sheetName val="Weekl_x005f_x0004__x005f_x0000__x005f_x0016__x000"/>
      <sheetName val="_x005f_x0000__x005f_x000e__x005f_x0000__x005f_x0005_"/>
      <sheetName val="내역서_(N_x005f_x0009__x005f_x000e__x005f_x000e__x00"/>
      <sheetName val="내역서_(N _x005f_x000e__x005f_x000e__x005f_x000e_  _"/>
      <sheetName val="내역서_耰&quot;_x005f_x005f_x005f_x0000__x0000"/>
      <sheetName val="7422CW_x005f_x0013__x005f_x0000_"/>
      <sheetName val="OPT_x005f_x0012__x005f_x0000__x005f_x0010__x005f_x0000_"/>
      <sheetName val="_x005f_x0000__x005f_x0013__x005f_x0000__x005f_x0014_"/>
      <sheetName val="Weekl_x005f_x0004_"/>
      <sheetName val="내역서_耰&quot;_x005f_x005f_x005f_x0000__x0001"/>
      <sheetName val="내역서_耰&quot;_x005f_x005f_x005f_x005f_x00001"/>
      <sheetName val="내역서_耰&quot;_x005f_x005f_x005f_x005f_x005f1"/>
      <sheetName val="내역서_耰&quot;_x005f_x005f_x005f_x0000__x0002"/>
      <sheetName val="내역서_耰&quot;_x005f_x005f_x005f_x005f_x00002"/>
      <sheetName val="내역서_耰&quot;_x005f_x005f_x005f_x005f_x005f2"/>
      <sheetName val="실행집_x005f_x0005_"/>
      <sheetName val="내역서_耰&quot;_x005f_x005f_x005f_x0000__x00001"/>
      <sheetName val="Weekl_x005f_x000a_"/>
      <sheetName val="내역서_(N____x005f_x000a_"/>
      <sheetName val="내역서_(N   _x005f_x000a_"/>
      <sheetName val="_x005f_x000a__x0"/>
      <sheetName val="OPT_x005f_x000a_"/>
      <sheetName val="9-1차이내역"/>
      <sheetName val="Bangunan Utama"/>
      <sheetName val="daf-3(OK)"/>
      <sheetName val="daf-7(OK)"/>
      <sheetName val="Hrg.Sat"/>
      <sheetName val="GKP"/>
      <sheetName val="renc mgn"/>
      <sheetName val="表三"/>
      <sheetName val="建筑定额 (2002)"/>
      <sheetName val="ADI"/>
      <sheetName val="运"/>
      <sheetName val="建筑定额"/>
      <sheetName val="原始数据"/>
      <sheetName val="经评"/>
      <sheetName val="G2TempSheet"/>
      <sheetName val="30万表三"/>
      <sheetName val="ADI Edison Termoelettrica"/>
      <sheetName val="내역서 耰&quot;_x005f_x0000__x005f_x005f_x0000"/>
      <sheetName val="uraian analisa"/>
      <sheetName val="8LT 12"/>
      <sheetName val="Basic Price"/>
      <sheetName val="TL"/>
      <sheetName val="mob"/>
      <sheetName val="igp-03"/>
      <sheetName val="P. control"/>
      <sheetName val="EVAL"/>
      <sheetName val="Costing Detailed"/>
      <sheetName val="ER10_Old"/>
      <sheetName val="Basic Data Inputs"/>
      <sheetName val="P_Staff_fac"/>
      <sheetName val="beam-reinft-IIInd_floor"/>
      <sheetName val="P-Site_fac"/>
      <sheetName val="P-Clients_fac"/>
      <sheetName val="价格取值"/>
      <sheetName val="Daily Forwards"/>
      <sheetName val="PNT-QUOT-#3"/>
      <sheetName val="COAT&amp;WRAP-QIOT-#3"/>
      <sheetName val="TABLE-A"/>
      <sheetName val="본부소개"/>
      <sheetName val="NM2"/>
      <sheetName val="NW1"/>
      <sheetName val="NW2"/>
      <sheetName val="PW3"/>
      <sheetName val="PW4"/>
      <sheetName val="SC1"/>
      <sheetName val="DNW"/>
      <sheetName val="NE"/>
      <sheetName val="PM"/>
      <sheetName val="TR"/>
      <sheetName val="Ra  stair"/>
      <sheetName val="TQ_Format4"/>
      <sheetName val="breakdown_of_wage_raÐ¾4"/>
      <sheetName val="Additional_data4"/>
      <sheetName val="OIL_SEPARATOR3"/>
      <sheetName val="CATCH_BASIN3"/>
      <sheetName val="FW_Post_Indicator_Valve_24&quot;3"/>
      <sheetName val="FW_Post_Indicator_Valve_20&quot;3"/>
      <sheetName val="FW_Post_Indicator_Valve_6&quot;3"/>
      <sheetName val="Fire_Monitor_or_Hydrant_6&quot;_FDN3"/>
      <sheetName val="SUMP_VB3"/>
      <sheetName val="CLEANOUT_4&quot;3"/>
      <sheetName val="Not_reqd3"/>
      <sheetName val="호환성_보고서3"/>
      <sheetName val="Attach_4-183"/>
      <sheetName val="11_자재단가3"/>
      <sheetName val="리스크_분류체계3"/>
      <sheetName val="Cashflow_Analysis3"/>
      <sheetName val="INPUT_DATA_OF_SCHEDULE3"/>
      <sheetName val="LIFE_&amp;_REP_PROVN3"/>
      <sheetName val="O&amp;M_CREW3"/>
      <sheetName val="Activity_Form3"/>
      <sheetName val="Master_List3"/>
      <sheetName val="Finansal_tamamlanma_Eğrisi3"/>
      <sheetName val="33628-Rev__A3"/>
      <sheetName val="Admin_Manu_2-Equipment_Type_ID3"/>
      <sheetName val="내역서_(∮ἀ嘆ɶ?᠀㬁?3"/>
      <sheetName val="Schedule_3"/>
      <sheetName val="Loading_Struc3"/>
      <sheetName val="Loading_Pip3"/>
      <sheetName val="Loading_Overall_(BASE_Proposal3"/>
      <sheetName val="Steel_Structure3"/>
      <sheetName val="PIPING_AG-UG_NEW_UNITS3"/>
      <sheetName val="MEC_PIPING_PREFABR3"/>
      <sheetName val="Working_File-Pip3"/>
      <sheetName val="Equip_ISBL_&amp;_OSBL_3"/>
      <sheetName val="14-Eng_rate3"/>
      <sheetName val="내역서_(N____7"/>
      <sheetName val="Itembalance_Report_(18-sep-18)3"/>
      <sheetName val="BUDGET_SUMMARY_3"/>
      <sheetName val="SPEC(CABLE_&amp;_WIRE)2"/>
      <sheetName val="1_자금요약2"/>
      <sheetName val="2_실행비투입2"/>
      <sheetName val="3_본사집계2"/>
      <sheetName val="3-1_본사투입2"/>
      <sheetName val="4_지사집계2"/>
      <sheetName val="4-1_지사투입2"/>
      <sheetName val="5_현장총집계2"/>
      <sheetName val="5-1_현금집계2"/>
      <sheetName val="5-2_현금출납2"/>
      <sheetName val="5-3_외상집계2"/>
      <sheetName val="5-4_외상투입2"/>
      <sheetName val="6_미지급금2"/>
      <sheetName val="5-5_기타공제집계2"/>
      <sheetName val="5-6_기타공제2"/>
      <sheetName val="7_기성현황(실)2"/>
      <sheetName val="8_한국인수당2"/>
      <sheetName val="8_한국인수당_(Master_file)2"/>
      <sheetName val="9_기타수입2"/>
      <sheetName val="10_투입집계2"/>
      <sheetName val="5-4_외상투입_(2)2"/>
      <sheetName val="16_기성현황(예)2"/>
      <sheetName val="17_자금요약22"/>
      <sheetName val="18_실행대비투입22"/>
      <sheetName val="SPT_vs_PHI2"/>
      <sheetName val="1_11_b2"/>
      <sheetName val="내역서_(N__x003"/>
      <sheetName val="SUMMARY_MTO_02_2_352"/>
      <sheetName val="N_G_METERING_CALC_2"/>
      <sheetName val="N_G_METERING2"/>
      <sheetName val="N_G_METERING_(2)2"/>
      <sheetName val="CUMENE_METERING2"/>
      <sheetName val="N2_METERING_2"/>
      <sheetName val="H2_METERING__2"/>
      <sheetName val="CO_METERING2"/>
      <sheetName val="G_R300경비2"/>
      <sheetName val="AS포장복구_2"/>
      <sheetName val="중기조종사_단위단가2"/>
      <sheetName val="설_계2"/>
      <sheetName val="Enron_Form2"/>
      <sheetName val="6_공정표2"/>
      <sheetName val="Payment_Certificate-12"/>
      <sheetName val="Floor_wet2"/>
      <sheetName val="Floor_Balcony2"/>
      <sheetName val="Hard_scape_Floor2"/>
      <sheetName val="P03_Skirting2"/>
      <sheetName val="GF_wall2"/>
      <sheetName val="Kitchen_Wall_wet_LIN-7012"/>
      <sheetName val="Wall_wet_LIN-601_2"/>
      <sheetName val="BOQ_(2)2"/>
      <sheetName val="VO_Schedule-12"/>
      <sheetName val="HOLD_AMOUNT2"/>
      <sheetName val="Back_Charge_(2)2"/>
      <sheetName val="Temporary_Deductions-1_2"/>
      <sheetName val="Contracharges_Check_list-1_2"/>
      <sheetName val="PC_032"/>
      <sheetName val="Measurement_sheet2"/>
      <sheetName val="Material_Only2"/>
      <sheetName val="Man_power_supply2"/>
      <sheetName val="Camp_Deduction2"/>
      <sheetName val="Consortium_VP2"/>
      <sheetName val="Summary_MONTH2"/>
      <sheetName val="DESICON_SUM2"/>
      <sheetName val="DES_TCF_Rental2"/>
      <sheetName val="DES_TCF_Maints_pers2"/>
      <sheetName val="DES_TCF_Heavy_Equipment2"/>
      <sheetName val="BANK_BOND2"/>
      <sheetName val="PHC_WAREHOUSE_-_INFOONLY2"/>
      <sheetName val="CATERING_CONTROL2"/>
      <sheetName val="SUB_CONTRACT2"/>
      <sheetName val="SPDC_-_INFONLY2"/>
      <sheetName val="VENDOR_SCHEDUL2"/>
      <sheetName val="VENDOR_PRESENCE_-_COMM2"/>
      <sheetName val="VENDOR_PRESENCE_-_RECH2"/>
      <sheetName val="VENDOR_PRESENCE_-_COMM_2"/>
      <sheetName val="CONTRACT_RATES2"/>
      <sheetName val="0_품의서(전체)2"/>
      <sheetName val="LAST_UPDATE2"/>
      <sheetName val="External_Issues2"/>
      <sheetName val="TR_Rev_vs_Commit2"/>
      <sheetName val="TR_+MMHE_PL_report2"/>
      <sheetName val="P23P2724___Commitment_2"/>
      <sheetName val="CONCRETE_TYPE1"/>
      <sheetName val="내역서_(N____12"/>
      <sheetName val="A__ENGINEERING2"/>
      <sheetName val="B-1__배관자재2"/>
      <sheetName val="B-2__전기자재2"/>
      <sheetName val="B-3__계장자재2"/>
      <sheetName val="B-4__기계자재2"/>
      <sheetName val="C-1__공통가설2"/>
      <sheetName val="C-2__토목2"/>
      <sheetName val="C-4__철골2"/>
      <sheetName val="C-5__기계2"/>
      <sheetName val="C-6__배관2"/>
      <sheetName val="C-7__전기2"/>
      <sheetName val="C-8__계장2"/>
      <sheetName val="C-9__중장비2"/>
      <sheetName val="C-10__소방설비2"/>
      <sheetName val="C-11__보온2"/>
      <sheetName val="C-12__CMS2"/>
      <sheetName val="IRR_sponsor1"/>
      <sheetName val="List_Equip1"/>
      <sheetName val="Process_C_(1-166)1"/>
      <sheetName val="TRUCK_HAUL_CYCLE-waste1"/>
      <sheetName val="Existing_PC_Pavement1"/>
      <sheetName val="Sch_61"/>
      <sheetName val="Master_Data1"/>
      <sheetName val="ind'l_cp1"/>
      <sheetName val="본부_SHOP1"/>
      <sheetName val="#6_MDU_일반1"/>
      <sheetName val="#6_MDU엄반장1"/>
      <sheetName val="#6MDU_기계1"/>
      <sheetName val="HOU_COMP`1"/>
      <sheetName val="FCC_OBL-SHOP1"/>
      <sheetName val="NEW_FCC_OBL1"/>
      <sheetName val="#4_MDU1"/>
      <sheetName val="#6_SHOP1"/>
      <sheetName val="NRC_OBL-조연식1"/>
      <sheetName val="광양-조연식_반장1"/>
      <sheetName val="#5MDU_REV1"/>
      <sheetName val="LBO_PROJECT1"/>
      <sheetName val="VENDOR_LIST1"/>
      <sheetName val="BOP_LINE_LIST1"/>
      <sheetName val="3_부제O호표1"/>
      <sheetName val="5_소모재료비1"/>
      <sheetName val="8_시멘트제원표1"/>
      <sheetName val="2_품제O호표1"/>
      <sheetName val="동상부_Tact_기준_반입일정_및_수량_02171"/>
      <sheetName val="tblg_denda2"/>
      <sheetName val="5_Cennik2"/>
      <sheetName val="_토목_처리장도급내역서_1"/>
      <sheetName val="Equip_Mstr_FOR_3A11"/>
      <sheetName val="สรุปยอดเหล็กตาม_Cost_Record_VY1"/>
      <sheetName val="แนบ_PR1"/>
      <sheetName val="OR21_Final_Forecast_Rev_21"/>
      <sheetName val="Summary_Forecast_Budget_1&amp;21"/>
      <sheetName val="Summary_Forecast_Budget_Rev_21"/>
      <sheetName val="Backup_OR21_1"/>
      <sheetName val="Budget_for_ENT1"/>
      <sheetName val="ADJ__D-Wall&amp;BR_Ent__Rev_2_11"/>
      <sheetName val="Rebar+Conพื้น_Waste10%1"/>
      <sheetName val="Backup_D-Wall_Ent__13_07_191"/>
      <sheetName val="Backup_BR_ENT__13_07_191"/>
      <sheetName val="Final_Forecast_721111"/>
      <sheetName val="IMP_OR21_2019_07_111"/>
      <sheetName val="Concrete_721121"/>
      <sheetName val="หินเกล็ด_1"/>
      <sheetName val="เปรียบเทียบBudget_BR_1"/>
      <sheetName val="ADJ__BR_Ent__Rev_2_1_(2)1"/>
      <sheetName val="แผนงานBarrette_Pile1"/>
      <sheetName val="BOQ__VI_03_09_19_1"/>
      <sheetName val="Backup_BR_BMA1"/>
      <sheetName val="Sum_Budget&amp;Rev_11"/>
      <sheetName val="Sum_Budget_Rev_11"/>
      <sheetName val="Sum_Budget&amp;Rev_1_Rebar1"/>
      <sheetName val="Sum_Budget_Rev_2_Rebar1"/>
      <sheetName val="Rebar+Conพื้น_Waste10%_Rev_001"/>
      <sheetName val="Rebar+Conพื้น_Waste10%_Rev_01_1"/>
      <sheetName val="Equip_Rev_00_Budget1"/>
      <sheetName val="Budget_Waterpoofing1"/>
      <sheetName val="2013电气概算_价目表_(营改增调整)1"/>
      <sheetName val="ABB_Summary1"/>
      <sheetName val="Man_power_rate1"/>
      <sheetName val="Const_equip_rate1"/>
      <sheetName val="01-Gang_Rate_&amp;_Info1"/>
      <sheetName val="05-Sum_Cost1"/>
      <sheetName val="06-Indirect_Loading1"/>
      <sheetName val="07-Heavy_Equipment1"/>
      <sheetName val="08-RR_Check_List1"/>
      <sheetName val="1)_Risk_and_Opportunities1"/>
      <sheetName val="2)_Full_Cost_Calculation1"/>
      <sheetName val="내역서_(∮ἀ嘆ɶ_᠀㬁_2"/>
      <sheetName val="M&amp;E_Summary1"/>
      <sheetName val="rev_summary1"/>
      <sheetName val="M&amp;E_Prelims1"/>
      <sheetName val="B-FP_(2)1"/>
      <sheetName val="Sch_11"/>
      <sheetName val="Rekap_Biaya1"/>
      <sheetName val="Kuantitas_&amp;_Harga1"/>
      <sheetName val="Nopember_(2)1"/>
      <sheetName val="GRAND_REKAP1"/>
      <sheetName val="analisa_(2)1"/>
      <sheetName val="Analisa_21"/>
      <sheetName val="F1_41"/>
      <sheetName val="LRK_1"/>
      <sheetName val="Equipt_Rental1"/>
      <sheetName val="EQ_USED_(CORRECTED)1"/>
      <sheetName val="Rebar_Constant1"/>
      <sheetName val="Eng_Hrs_(HO)1"/>
      <sheetName val="Up_&amp;_bhn1"/>
      <sheetName val="HRG_BHN1"/>
      <sheetName val="Analisa_(ok_punya)1"/>
      <sheetName val="Alat_(2)1"/>
      <sheetName val="ENE-CAL_11"/>
      <sheetName val="원가조정_내역1"/>
      <sheetName val="Vehicle_Log1"/>
      <sheetName val="G_R300경비1"/>
      <sheetName val="AS포장복구_1"/>
      <sheetName val="중기조종사_단위단가1"/>
      <sheetName val="설_계1"/>
      <sheetName val="0_품의서(전체)1"/>
      <sheetName val="LAST_UPDATE1"/>
      <sheetName val="External_Issues1"/>
      <sheetName val="TR_Rev_vs_Commit1"/>
      <sheetName val="TR_+MMHE_PL_report1"/>
      <sheetName val="P23P2724___Commitment_1"/>
      <sheetName val="A__ENGINEERING1"/>
      <sheetName val="B-1__배관자재1"/>
      <sheetName val="B-2__전기자재1"/>
      <sheetName val="B-3__계장자재1"/>
      <sheetName val="B-4__기계자재1"/>
      <sheetName val="C-1__공통가설1"/>
      <sheetName val="C-2__토목1"/>
      <sheetName val="C-4__철골1"/>
      <sheetName val="C-5__기계1"/>
      <sheetName val="C-6__배관1"/>
      <sheetName val="C-7__전기1"/>
      <sheetName val="C-8__계장1"/>
      <sheetName val="C-9__중장비1"/>
      <sheetName val="C-10__소방설비1"/>
      <sheetName val="C-11__보온1"/>
      <sheetName val="C-12__CMS1"/>
      <sheetName val="동상부_Tact_기준_반입일정_및_수량_0217"/>
      <sheetName val="_토목_처리장도급내역서_"/>
      <sheetName val="Equip_Mstr_FOR_3A1"/>
      <sheetName val="Rekap_Biaya"/>
      <sheetName val="Kuantitas_&amp;_Harga"/>
      <sheetName val="Nopember_(2)"/>
      <sheetName val="GRAND_REKAP"/>
      <sheetName val="analisa_(2)"/>
      <sheetName val="Analisa_2"/>
      <sheetName val="Eng_Hrs_(HO)"/>
      <sheetName val="Up_&amp;_bhn"/>
      <sheetName val="HRG_BHN"/>
      <sheetName val="Alat_(2)"/>
      <sheetName val="ENE-CAL_1"/>
      <sheetName val="원가조정_내역"/>
      <sheetName val="Rekap Analisa"/>
      <sheetName val="SchC"/>
      <sheetName val="SchA"/>
      <sheetName val="SewAlat"/>
      <sheetName val="ANALISA PEK.UMUM"/>
      <sheetName val="IN OUT"/>
      <sheetName val="7422CW_x005f_x0013_"/>
      <sheetName val="OPT_x005f_x0012_"/>
      <sheetName val="내역서 ᢐ_x005f_x001f_"/>
      <sheetName val="내역서_耰&quot;_x005f_x005f_x005f_x0000__x0003"/>
      <sheetName val="내역서_耰&quot;_x005f_x005f_x005f_x005f_x00003"/>
      <sheetName val="내역서_耰&quot;_x005f_x005f_x005f_x005f_x005f3"/>
      <sheetName val="내역서_耰&quot;_x005f_x005f_x005f_x0000__x0004"/>
      <sheetName val="내역서_耰&quot;_x005f_x005f_x005f_x005f_x00004"/>
      <sheetName val="내역서_耰&quot;_x005f_x005f_x005f_x005f_x005f4"/>
      <sheetName val="내역서_耰&quot;_x005f_x005f_x005f_x0000__x0005"/>
      <sheetName val="내역서_耰&quot;_x005f_x005f_x005f_x005f_x00005"/>
      <sheetName val="내역서_耰&quot;_x005f_x005f_x005f_x005f_x005f5"/>
      <sheetName val="내역서 ᢐ_x005f_x001f__x005f_x0000__x005f_x0000_"/>
      <sheetName val="EQUIPMENT_-_x005f_x0000_"/>
      <sheetName val="__x005f_x0000__x005f_x001b__x005f_x0000__x005f_x0006__x"/>
      <sheetName val="바닥판_x005f_x0000_⽷_x005f_x0000_"/>
      <sheetName val="내역서_耰&quot;_x005f_x005f_x005f_x0000__x00002"/>
      <sheetName val="내역서_(N____x005f_x000a_2"/>
      <sheetName val="내역서_(N____x005f_x000a_1"/>
      <sheetName val="내역서_耰&quot;_x005f_x005f_x005f_x0000__x00003"/>
      <sheetName val="Sat Bah _ Up"/>
      <sheetName val="DATA PROYEK"/>
      <sheetName val="rab me (by owner) "/>
      <sheetName val="BQ (by owner)"/>
      <sheetName val="rab me (fisik)"/>
      <sheetName val="abut2"/>
      <sheetName val="LIST ANHARSAT"/>
      <sheetName val="Harga material_1"/>
      <sheetName val="abcdef"/>
      <sheetName val="bahan,upah,alat"/>
      <sheetName val="Peralatan (2)"/>
      <sheetName val="MSH51C"/>
      <sheetName val="Micro"/>
      <sheetName val="Macro"/>
      <sheetName val="CC8"/>
      <sheetName val="SOR"/>
      <sheetName val="FR"/>
      <sheetName val="upa"/>
      <sheetName val="집계표(2 안)"/>
      <sheetName val="REQDELTA"/>
      <sheetName val="기준"/>
      <sheetName val="IndirectSum"/>
      <sheetName val="2공구산출내역"/>
      <sheetName val="LV induction mot_x0005_"/>
      <sheetName val="Page1"/>
      <sheetName val="내역서_耰&quot;10"/>
      <sheetName val="SANDAN_XLS8"/>
      <sheetName val="내역서_(∮ἀ嘆ɶ᠀㬁1"/>
      <sheetName val="BLN_PKG"/>
      <sheetName val="TEMP PROFILE"/>
      <sheetName val="_선택 속성(잠금)"/>
      <sheetName val="Drop-down lists"/>
      <sheetName val="Team 3 S-Curve"/>
      <sheetName val="내역서_耰&quot;_x005f_x0000__x0008"/>
      <sheetName val="내역서_耰&quot;_x005f_x005f_x00008"/>
      <sheetName val="내역서_耰&quot;_x005f_x005f_x005f8"/>
      <sheetName val="내역서_耰&quot;_x00007"/>
      <sheetName val="내역서_耰&quot;_x005f7"/>
      <sheetName val="_x00ည톐ឮ"/>
      <sheetName val="내역서_耰&quot;_x0007"/>
      <sheetName val="Step2 -&gt; Mat. Cost"/>
      <sheetName val="AIRCOND"/>
      <sheetName val="EXTERNAL"/>
      <sheetName val="MDGAS"/>
      <sheetName val="BILL 1"/>
      <sheetName val="satuan"/>
      <sheetName val="DHSD"/>
      <sheetName val="CBA"/>
      <sheetName val="MH and Unit Cost"/>
      <sheetName val="BOQ_PAINTING"/>
      <sheetName val="Material Cost(as per Nation)"/>
      <sheetName val="MAN-STD"/>
      <sheetName val="Home Office"/>
      <sheetName val="MC-P1"/>
      <sheetName val="적용단가"/>
      <sheetName val="현금흐름표"/>
      <sheetName val="Project Grading"/>
      <sheetName val="kalibrasi-Tank"/>
      <sheetName val="terdistribusi"/>
      <sheetName val="MAT&amp;LABOR"/>
      <sheetName val="Fire Fighting"/>
      <sheetName val="HARGA DASAR"/>
      <sheetName val="MACROS"/>
      <sheetName val="KR2&amp;KVCM(MAR 1-6'99)"/>
      <sheetName val="電源計画"/>
      <sheetName val="AnalisisHSPekerjaan"/>
      <sheetName val="LV induction "/>
      <sheetName val="Z- GENERAL PRIC橿⿂⒘ࡈ"/>
      <sheetName val="Z- GENERAL PRIC鋘@俀~橿⿂⍈"/>
      <sheetName val="Z- GENERAL PRIC_x0005_ẹ"/>
      <sheetName val="R05"/>
      <sheetName val="Z- GENERAL PRIC橿⿂"/>
      <sheetName val="Z- GENERAL PRIC鋘@俀~橿⿂"/>
      <sheetName val="Z- GENERAL PRIC"/>
      <sheetName val="TH VL, NC, DDHT Thanhphuoc"/>
      <sheetName val="FA_LISTING"/>
      <sheetName val="FA-LISTING"/>
      <sheetName val="6MONTHS"/>
      <sheetName val="負荷集計（断熱不燃）"/>
      <sheetName val="NoDelete_NoHide"/>
      <sheetName val="GIAVLIEU"/>
      <sheetName val="LV induction mot"/>
      <sheetName val="PSV2701F"/>
      <sheetName val="내역서 耰&quot;_x0000__x0000_"/>
      <sheetName val="내역ࠜĀ_x0000_M4)"/>
      <sheetName val="_x0004__x0000__x000d__x0000__x0003__x0000__x0004__x0000__x0016__x0000__x000d__x0000__x0004_"/>
      <sheetName val="_x000a__x0000__x001b__x0000__x0006__x0000__x0006__x0000__x0008__x0000__x000a__x0000__x0000_"/>
      <sheetName val="Weekl_x0004__x0000__x0016__x0000__x000d__x0000_"/>
      <sheetName val="_x0000__x000e__x0000__x0005_"/>
      <sheetName val=" _x0000__x001b__x0000__x0006__x0000__x0006__x0000__x0008__x0000_ _x0000__x0000_"/>
      <sheetName val="내역서_(N_x0009__x000e__x000e__x000e__x0009__x0009__x0012__x0010__x000a_"/>
      <sheetName val="_x0004__x0000__x000d__x0000__x0"/>
      <sheetName val="_x000a__x0000__x001b__x0000__x0"/>
      <sheetName val="7422CW_x0013__x0000_"/>
      <sheetName val="OPT_x0012__x0000__x0010__x0000__x000a__x0000_"/>
      <sheetName val="_x0000__x0013__x0000__x0014_"/>
      <sheetName val="내역서 耰&quot;_x0000__x0000"/>
      <sheetName val="내역서_耰&quot;_x0000__x0000"/>
      <sheetName val="__x0000__x001b__x0000__x0006__x"/>
      <sheetName val="Precios Unitariԯ_x0000_"/>
      <sheetName val="내역ࠜĀ_x0000_M4"/>
      <sheetName val="내역서_耰&quot;_x0000__x0001"/>
      <sheetName val="내역서_耰&quot;_x0000__x0002"/>
      <sheetName val="EQUIPMENT_-_x0000_"/>
      <sheetName val="내역서 ᢐ_x001f__x0000__x0000_"/>
      <sheetName val=" _x0000__x001b__x0000__x0006__x"/>
      <sheetName val="Weekl_x0004__x0000__x0016__x000"/>
      <sheetName val="내역서_(N_x0009__x000e__x000e__x00"/>
      <sheetName val="내역서_耰&quot;_x0000__x0004"/>
      <sheetName val="내역서_耰&quot;_x0000__x0003"/>
      <sheetName val="내역서_耰&quot;_x0000__x0005"/>
      <sheetName val=" _x0000__x001b__x0000__x0"/>
      <sheetName val="OPT_x0012__x0000__x0010__x0000_ _x0000_"/>
      <sheetName val="내역서_耰&quot;_x0000__x0000_7"/>
      <sheetName val="OPT_x0012__x0000__x0010__x0000_"/>
      <sheetName val="내역서_耰&quot;_x0000__x0006"/>
      <sheetName val="내역서_耰&quot;_x0000__x0000_8"/>
      <sheetName val="Site_x0000__x0000_"/>
      <sheetName val="LV induction _x0000__x0000__x0005__x0000_묠"/>
      <sheetName val="LV induction mot_x0000__x0000__x0005_"/>
      <sheetName val="내역서_耰&quot;_x0000__x0007"/>
      <sheetName val="Z- GENERAL PRIC_x0000__x0000__x0005__x0000_ẹ_x0000__x0000__x0000_"/>
      <sheetName val="내역서_耰&quot;_x0000__x0000_6"/>
      <sheetName val="5대총괄"/>
      <sheetName val="2_x0010__x0000__x000a__x0000__x0003__x0000__x000d__x0000__x0008__x0000__x0010__x0000__x0004__x0000__x0004__x0000__x0004_"/>
      <sheetName val="9011 EXPAT_MANP"/>
      <sheetName val="2_x0010_"/>
      <sheetName val="PriceSummary"/>
      <sheetName val="App A Basis of Design"/>
      <sheetName val="Process Piping"/>
      <sheetName val="BQ Summary"/>
      <sheetName val="FittingR1"/>
      <sheetName val="Gasket"/>
      <sheetName val="Bolt"/>
      <sheetName val="tabel berat"/>
      <sheetName val="daf_3_OK_"/>
      <sheetName val="daf_7_OK_"/>
      <sheetName val="L_TIGA"/>
      <sheetName val="내역서_耰&quot;11"/>
      <sheetName val="SANDAN_XLS9"/>
      <sheetName val="내역서_(∮ἀ嘆ɶ᠀㬁2"/>
      <sheetName val="1.0_Criteria_New"/>
      <sheetName val="cost curve calc"/>
      <sheetName val="QPL"/>
      <sheetName val="Faktor"/>
      <sheetName val="luar"/>
      <sheetName val="RINC hotel"/>
      <sheetName val="RINC FIN T4 "/>
      <sheetName val="RINC FIN T4  _3_"/>
      <sheetName val="RINC FIN T4  _2_"/>
      <sheetName val="Breadown"/>
      <sheetName val="合成単価作成・-BLDG"/>
      <sheetName val="XL4Poppy"/>
      <sheetName val="ANALISA KONST BTN"/>
      <sheetName val="ENG-101"/>
      <sheetName val="RKUPRKUF"/>
      <sheetName val="Bilanz Bus.plan 2002"/>
      <sheetName val="Mei LD"/>
      <sheetName val="Data Input"/>
      <sheetName val="financials"/>
      <sheetName val="C94151"/>
      <sheetName val="Project budget BTS"/>
      <sheetName val="손익예상"/>
      <sheetName val="piutang"/>
      <sheetName val="Well-20"/>
      <sheetName val="Well-7"/>
      <sheetName val="ChemCost-Lab"/>
      <sheetName val="Well-13"/>
      <sheetName val="Well-9"/>
      <sheetName val="Well Plan 1"/>
      <sheetName val="TIE-INS"/>
      <sheetName val="black_out"/>
      <sheetName val="WK"/>
      <sheetName val="IPL_SCHEDULE"/>
      <sheetName val="ouse_Summary2_________________2"/>
      <sheetName val="Manpower_Categories"/>
      <sheetName val="Garph_Work-Cost"/>
      <sheetName val="MASTER_RATE_ANALYSIS"/>
      <sheetName val="MN_T_B_"/>
      <sheetName val="INDIGINEOUS_ITEMS_"/>
      <sheetName val="Core_Data"/>
      <sheetName val="final_abstract"/>
      <sheetName val="KUWATI(Total)_15"/>
      <sheetName val="OPTION_215"/>
      <sheetName val="OPTION_315"/>
      <sheetName val="집계표_(TOTAL)15"/>
      <sheetName val="집계표_(CIVIL-23)15"/>
      <sheetName val="집계표_(FGRU)15"/>
      <sheetName val="집계표_(25,26)15"/>
      <sheetName val="집계표_(MEROX)15"/>
      <sheetName val="집계표_(NITROGEN)15"/>
      <sheetName val="집계표_(M4)15"/>
      <sheetName val="집계표_(CIVIL4)15"/>
      <sheetName val="집계표_(CIVIL6)15"/>
      <sheetName val="집계표_(CIVIL7)15"/>
      <sheetName val="내역서(DEMO_TOTAL)15"/>
      <sheetName val="내역서_(CIVIL-23)15"/>
      <sheetName val="내역서_(fgru)15"/>
      <sheetName val="내역서_(25&amp;26)15"/>
      <sheetName val="내역서_(MEROX)15"/>
      <sheetName val="내역서_(NITROGEN)15"/>
      <sheetName val="내역서_(M4)15"/>
      <sheetName val="내역서_(CIVIL-4)15"/>
      <sheetName val="내역서_(CIVIL-6)15"/>
      <sheetName val="내역서_(CIVIL-7)15"/>
      <sheetName val="2002년_현장공사비_국내_실적15"/>
      <sheetName val="2003년국내현장공사비_실적15"/>
      <sheetName val="VC2_10_9915"/>
      <sheetName val="INPUT_DATA14"/>
      <sheetName val="집계표_(25,26ဩ14"/>
      <sheetName val="General_Data14"/>
      <sheetName val="Form_014"/>
      <sheetName val="LABOR_&amp;_자재13"/>
      <sheetName val="입출재고현황_(2)13"/>
      <sheetName val="Form_D-113"/>
      <sheetName val="Form_B-113"/>
      <sheetName val="Form_F-113"/>
      <sheetName val="Form_A13"/>
      <sheetName val="3_공통공사대비13"/>
      <sheetName val="간접비_총괄13"/>
      <sheetName val="Rate_Analysis13"/>
      <sheetName val="Price_Schedule13"/>
      <sheetName val="CAL_13"/>
      <sheetName val="EQUIPMENT_-213"/>
      <sheetName val="Z-_GENERAL_PRICE_SUMMARY11"/>
      <sheetName val="_Estimate__11"/>
      <sheetName val="WEIGHT_LIST12"/>
      <sheetName val="산#2-1_(2)12"/>
      <sheetName val="BEND_LOSS12"/>
      <sheetName val="공사비_내역_(가)12"/>
      <sheetName val="내역서_耰&quot;??13"/>
      <sheetName val="단면_(2)12"/>
      <sheetName val="6PILE__(돌출)12"/>
      <sheetName val="Static_Equip12"/>
      <sheetName val="Form_A_12"/>
      <sheetName val="내역서_耰&quot;_x005f_x0000__x005f_x0000_12"/>
      <sheetName val="3_Breakdown_Direct_Paint12"/>
      <sheetName val="Áý°èÇ¥_(TOTAL)11"/>
      <sheetName val="Áý°èÇ¥_(CIVIL-23)11"/>
      <sheetName val="Áý°èÇ¥_(FGRU)11"/>
      <sheetName val="Áý°èÇ¥_(25,26)11"/>
      <sheetName val="Áý°èÇ¥_(MEROX)11"/>
      <sheetName val="Áý°èÇ¥_(NITROGEN)11"/>
      <sheetName val="Áý°èÇ¥_(M4)11"/>
      <sheetName val="Áý°èÇ¥_(CIVIL4)11"/>
      <sheetName val="Áý°èÇ¥_(CIVIL6)11"/>
      <sheetName val="Áý°èÇ¥_(CIVIL7)11"/>
      <sheetName val="³»¿ª¼­(DEMO_TOTAL)11"/>
      <sheetName val="³»¿ª¼­_(CIVIL-23)11"/>
      <sheetName val="³»¿ª¼­_(fgru)11"/>
      <sheetName val="³»¿ª¼­_(25&amp;26)11"/>
      <sheetName val="³»¿ª¼­_(MEROX)11"/>
      <sheetName val="³»¿ª¼­_(NITROGEN)11"/>
      <sheetName val="³»¿ª¼­_(M4)11"/>
      <sheetName val="³»¿ª¼­_(CIVIL-4)11"/>
      <sheetName val="³»¿ª¼­_(CIVIL-6)11"/>
      <sheetName val="³»¿ª¼­_(CIVIL-7)11"/>
      <sheetName val="2002³â_ÇöÀå°ø»çºñ_±¹³»_½ÇÀû11"/>
      <sheetName val="2003³â±¹³»ÇöÀå°ø»çºñ_½ÇÀû11"/>
      <sheetName val="내역서_耰&quot;__13"/>
      <sheetName val="Summary_Sheets12"/>
      <sheetName val="Man_Hole11"/>
      <sheetName val="Sheet1_(2)12"/>
      <sheetName val="Civil_112"/>
      <sheetName val="Civil_212"/>
      <sheetName val="Civil_312"/>
      <sheetName val="Site_112"/>
      <sheetName val="Site_212"/>
      <sheetName val="Site_312"/>
      <sheetName val="Site_Faci12"/>
      <sheetName val="내역서_耰&quot;_x005f_x005f_x005f_x0000__x005f_x005f_x0011"/>
      <sheetName val="7__월별투입내역서11"/>
      <sheetName val="계측_내역서11"/>
      <sheetName val="2_2_STAFF_Scedule11"/>
      <sheetName val="내역서_耰&quot;_x005f_x005f_x005f_x005f_x005f_x005f_x00011"/>
      <sheetName val="T_311"/>
      <sheetName val="HORI__VESSEL11"/>
      <sheetName val="EQUIP_LIST11"/>
      <sheetName val="MP_MOB11"/>
      <sheetName val="Form_B11"/>
      <sheetName val="Precios_Unitarios11"/>
      <sheetName val="Administrative_Prices11"/>
      <sheetName val="WBS_4411"/>
      <sheetName val="WBS_4111"/>
      <sheetName val="Precios_por_Administración11"/>
      <sheetName val="Subcon_A11"/>
      <sheetName val="Monthly_Load11"/>
      <sheetName val="Weekly_Load11"/>
      <sheetName val="BM_DATA_SHEET12"/>
      <sheetName val="Vind_-_BtB11"/>
      <sheetName val="LV_induction_motors11"/>
      <sheetName val="BSD_(2)11"/>
      <sheetName val="내역서_耰&quot;_x005f_x005f_x005f_x005f_x005f_x005f_x00511"/>
      <sheetName val="Material_Selections11"/>
      <sheetName val="breakdown_of_wage_rate11"/>
      <sheetName val="Indirect_Cost11"/>
      <sheetName val="97_사업추정(WEKI)11"/>
      <sheetName val="[SANDAN_XLS??11"/>
      <sheetName val="Piping_BQ_for_one_turbine11"/>
      <sheetName val="Utility_and_Fire_flange11"/>
      <sheetName val="_SANDAN_XLS__11"/>
      <sheetName val="Eq__Mobilization11"/>
      <sheetName val="Fire_Protection11"/>
      <sheetName val="입찰내역_발주처_양식11"/>
      <sheetName val="Heavy_Equipments11"/>
      <sheetName val="AG_Pipe_Qty_Analysis11"/>
      <sheetName val="FWBS_153010"/>
      <sheetName val="Resource_table11"/>
      <sheetName val="Equipment_List11"/>
      <sheetName val="Form1_SQP11"/>
      <sheetName val="공정계획(내부계획25%,내부w_f)11"/>
      <sheetName val="SFN_ORIG11"/>
      <sheetName val="Currency_Rate6"/>
      <sheetName val="w't_table11"/>
      <sheetName val="SCHEDD_TAMBAHAN11"/>
      <sheetName val="실행예산_MM10"/>
      <sheetName val="MODULE_CONFIRM10"/>
      <sheetName val="ITB_COST11"/>
      <sheetName val="내역서_(∮ἀ嘆ɶ10"/>
      <sheetName val="Dir_Manpower_Other_Exp_11"/>
      <sheetName val="4-3LEVEL-5_epic_410"/>
      <sheetName val="단가_(2)10"/>
      <sheetName val="BOQ-B_DOWN10"/>
      <sheetName val="Cash_In-Cash_Out_Actual10"/>
      <sheetName val="PROTECTION_10"/>
      <sheetName val="내역서1999_8최종6"/>
      <sheetName val="Unit_Price_6"/>
      <sheetName val="plan&amp;section_of_foundation7"/>
      <sheetName val="working_load_at_the_btm_ft_7"/>
      <sheetName val="stability_check7"/>
      <sheetName val="design_load7"/>
      <sheetName val="TDC_COA_Sumry6"/>
      <sheetName val="TDC_Item_Dets6"/>
      <sheetName val="TDC_Item_Sumry6"/>
      <sheetName val="TDC_Key_Qty_Sumry6"/>
      <sheetName val="List_-_Components6"/>
      <sheetName val="List_-_Equipment6"/>
      <sheetName val="COA_Sumry_-_Std_Imp6"/>
      <sheetName val="Contr_TDC_-_Std_Imp6"/>
      <sheetName val="Item_Sumry_-_Std_Imp6"/>
      <sheetName val="Unit_Costs_-_Std_Imp6"/>
      <sheetName val="Unit_MH_-_Std_Imp6"/>
      <sheetName val="Proj_TIC_-_Std_Imp6"/>
      <sheetName val="Updating_Form-Oct_20116"/>
      <sheetName val="Weld_Consumable6"/>
      <sheetName val="NDE_Cost-Summary6"/>
      <sheetName val="9July_Above_Ground_Pipe6"/>
      <sheetName val="M_116"/>
      <sheetName val="Process_Data_16"/>
      <sheetName val="Sum_(Case-3)6"/>
      <sheetName val="Man_Power_&amp;_Comp6"/>
      <sheetName val="Data_List6"/>
      <sheetName val="4-Basic_Price6"/>
      <sheetName val="Evaluasi_Penw6"/>
      <sheetName val="Closeout_Control6"/>
      <sheetName val="PROJECT_BRIEF6"/>
      <sheetName val="CUADRO_DE_PRECIOS10"/>
      <sheetName val="Site_Findings_Status_Sheet6"/>
      <sheetName val="5_)_Time_Delays6"/>
      <sheetName val="Unt_rate6"/>
      <sheetName val="1100-1200-1300-1910-2140-LEV_26"/>
      <sheetName val="내역서_耰&quot;_x005f_x005f_x005f_x0000_6"/>
      <sheetName val="내역서_耰&quot;_x005f_x005f_x005f_x005f_6"/>
      <sheetName val="내역서_耰&quot;_x005f_x0000__x00007"/>
      <sheetName val="99__FWBS(Ref)6"/>
      <sheetName val="99__Change_Rate6"/>
      <sheetName val="할증_6"/>
      <sheetName val="RAB_AR&amp;STR6"/>
      <sheetName val="Equip_Rental_Summary_by_Contr6"/>
      <sheetName val="Project_Equip_Rental_Summary6"/>
      <sheetName val="Contractor_Indirect_Sumry6"/>
      <sheetName val="Project_Indirect_Sumry6"/>
      <sheetName val="COA_Sumry_by_Area6"/>
      <sheetName val="COA_Sumry_by_Contr6"/>
      <sheetName val="COA_Sumry_by_RG6"/>
      <sheetName val="TDC_COA_Grp_Sumry6"/>
      <sheetName val="TDC_COA_Grp_Sumry_by_Area6"/>
      <sheetName val="TDC_COA_Grp_Sumry_by_RG6"/>
      <sheetName val="Equipment_Sumry6"/>
      <sheetName val="TDC_Item_Dets-Full6"/>
      <sheetName val="TDC_Item_Dets-IPM-Full6"/>
      <sheetName val="TDC_Item_Sumry_by_Area6"/>
      <sheetName val="TDC_Item_Sumry_by_RG6"/>
      <sheetName val="TDC_Key_Qty_Sumry_by_RG6"/>
      <sheetName val="List_-_Equipment_by_Area6"/>
      <sheetName val="List_-_Equipment_by_Contr6"/>
      <sheetName val="Equipment_-_Unit_Costs_by_Mat6"/>
      <sheetName val="List_-_Equipment_by_Rep_Grp6"/>
      <sheetName val="Craft_Summary_by_Contr6"/>
      <sheetName val="Project_Craft_Summary6"/>
      <sheetName val="Project_Metrics6"/>
      <sheetName val="Discounted_Cash_Flow6"/>
      <sheetName val="Ocean_Transporation_Charge6"/>
      <sheetName val="SUMMARY_(0A)6"/>
      <sheetName val="SUMMARY_(1A)6"/>
      <sheetName val="SUMMARY_(1B)6"/>
      <sheetName val="SUMMARY_(03)6"/>
      <sheetName val="F1(Cable_Rack)6"/>
      <sheetName val="F2(Cable_Rack)6"/>
      <sheetName val="F3(Cable_Rack)6"/>
      <sheetName val="F1_(POLYMER)6"/>
      <sheetName val="F2_(POLYMER)6"/>
      <sheetName val="F3_(POLYMER)6"/>
      <sheetName val="F4_(POLYMER)6"/>
      <sheetName val="F5(_Polymerization_)6"/>
      <sheetName val="F6_(_Polymerization_)6"/>
      <sheetName val="B1_(Grid_A-7,_-6)6"/>
      <sheetName val="B1_(Grid_A,_B)6"/>
      <sheetName val="B1_(Grid_C-7,_-6)6"/>
      <sheetName val="B2_(Grid_-7_B,_C)_(1)6"/>
      <sheetName val="B2_(Grid_-7_B,_C)_(2)6"/>
      <sheetName val="B2_(Grid_-6_B,_C)_(1)6"/>
      <sheetName val="B2_(Grid_-6_B,_C)_(2)6"/>
      <sheetName val="F1_(MONOMER)6"/>
      <sheetName val="F2_(MONOMER)6"/>
      <sheetName val="F3_(MONOMER)6"/>
      <sheetName val="90K060C_(MONOMER)6"/>
      <sheetName val="F1_(EXTRUSION)6"/>
      <sheetName val="F2_(EXTRUSION)6"/>
      <sheetName val="F3_(EXTRUSION)6"/>
      <sheetName val="F4_(EXTRUSION)6"/>
      <sheetName val="F5_(EXTRUSION)6"/>
      <sheetName val="F6A_(EXTRUSION)6"/>
      <sheetName val="F6D_(EXTRUSION)6"/>
      <sheetName val="F7_(EXTRUSION)6"/>
      <sheetName val="F8_(EXTRUSION)6"/>
      <sheetName val="F9_(EXTRUSION)6"/>
      <sheetName val="F10_(EXTRUSION)6"/>
      <sheetName val="F11_(EXTRUSION)6"/>
      <sheetName val="B1_(Grid_F-5`,_4`)6"/>
      <sheetName val="B2_(Grid_F,E-4`)6"/>
      <sheetName val="B2_(Grid_F,E-5`)6"/>
      <sheetName val="B3_(Grid_C,B-4`)6"/>
      <sheetName val="B4_(Grid_B,A-4`)6"/>
      <sheetName val="B5_(Grid_E-5`)_&amp;_(Grid_D-5`)6"/>
      <sheetName val="B6_(Grid_E,D-5')6"/>
      <sheetName val="B7_(Grid_E,D-5')6"/>
      <sheetName val="95D040,_A5066"/>
      <sheetName val="95P040AB,_A5076"/>
      <sheetName val="95X020-U08,_A6026"/>
      <sheetName val="95X020-U07,_A6066"/>
      <sheetName val="95E040,_A5096"/>
      <sheetName val="95D024;025,_A6156"/>
      <sheetName val="95X020-U05,_A6016"/>
      <sheetName val="95X020-U02,_A2046"/>
      <sheetName val="Extruder_FDN6"/>
      <sheetName val="BOG_COMP__FDN6"/>
      <sheetName val="SOG_COMP__FDN6"/>
      <sheetName val="1G1_(Ground_Beam)6"/>
      <sheetName val="1G2-1(Ground_Beam)6"/>
      <sheetName val="1G2-2(Ground_Beam)6"/>
      <sheetName val="P15,_166"/>
      <sheetName val="LO_CONSOLE_FDN6"/>
      <sheetName val="OIL_COOLER_FDN6"/>
      <sheetName val="CW_CONSOLE_FDN_(SOG)6"/>
      <sheetName val="PD3_(SOG)6"/>
      <sheetName val="SF1_(SOG)6"/>
      <sheetName val="SF2_(SOG)6"/>
      <sheetName val="SLAB_(1S1-1)6"/>
      <sheetName val="SLAB_(1S1-2)6"/>
      <sheetName val="SLAB_(1S1-3)6"/>
      <sheetName val="COLUMN_(+5500)6"/>
      <sheetName val="COLUMN_(+12500)6"/>
      <sheetName val="COLUMN_(+15500)6"/>
      <sheetName val="ETC_6"/>
      <sheetName val="Cash_Flow_bulanan6"/>
      <sheetName val="H_Satuan6"/>
      <sheetName val="In-House_Summary6"/>
      <sheetName val="Tools_&amp;_Settings6"/>
      <sheetName val="Data_Summary6"/>
      <sheetName val="Crew_Costs6"/>
      <sheetName val="Spread_Costs6"/>
      <sheetName val="Unique_List_Misc6"/>
      <sheetName val="Codes_Pers6"/>
      <sheetName val="Direct_PMS6"/>
      <sheetName val="UP_MINOR6"/>
      <sheetName val="Item_code6"/>
      <sheetName val="Aux_6"/>
      <sheetName val="Pengesahan_6"/>
      <sheetName val="__6"/>
      <sheetName val="_6"/>
      <sheetName val="breakdown_of_wage_ra`f5"/>
      <sheetName val="breakdown_of_wage_ra5"/>
      <sheetName val="breakdown_of_wage_rað-5"/>
      <sheetName val="2_Overall_Summary_5"/>
      <sheetName val="Rates_&amp;_Legend6"/>
      <sheetName val="OCT_FDN6"/>
      <sheetName val="BO䁑-B_䁄OWN6"/>
      <sheetName val="Bill_rekap6"/>
      <sheetName val="Harga_Satuan6"/>
      <sheetName val="F_ALARM6"/>
      <sheetName val="0__Resource　Code5"/>
      <sheetName val="breakdown_of_wage_rap5"/>
      <sheetName val="00-Summary_Information-ABB5"/>
      <sheetName val="breakdown_of_wage_ra5"/>
      <sheetName val="Exchange_Rate6"/>
      <sheetName val="General_Notes6"/>
      <sheetName val="내역서_耰&quot;_x005f_x0000_6"/>
      <sheetName val="내역서_耰&quot;_x005f_x005f_6"/>
      <sheetName val="Process_Data_(2)6"/>
      <sheetName val="PABS,Site_info5"/>
      <sheetName val="내역서_耰&quot;_5"/>
      <sheetName val="2__현장_자금투입_집계표6"/>
      <sheetName val="_도면_및_도서_제출목록_및_일정_170202_xlsx6"/>
      <sheetName val="Distribution_Table5"/>
      <sheetName val="Raw_data5"/>
      <sheetName val="차트_(2)6"/>
      <sheetName val="Material_code5"/>
      <sheetName val="DROP_DOWN5"/>
      <sheetName val="개시대사_(2)5"/>
      <sheetName val="DATA_MENTAH5"/>
      <sheetName val="내역서_(N____x000a_6"/>
      <sheetName val="HO_Site_Rates-20115"/>
      <sheetName val="Linelist_LNGC_Process5"/>
      <sheetName val="Equipment_Spec_List5"/>
      <sheetName val="SPEC_LIST(EQUP,_SYS)5"/>
      <sheetName val="Action_Item5"/>
      <sheetName val="ID_CD5"/>
      <sheetName val="Air_Cooler-E5"/>
      <sheetName val="SUM_4"/>
      <sheetName val="Al_Taweelah5"/>
      <sheetName val="Particular_Sch5"/>
      <sheetName val="Scheme_Area_Details_Block___C23"/>
      <sheetName val="Tender_data3"/>
      <sheetName val="GM_0003"/>
      <sheetName val="일위대가_3"/>
      <sheetName val="SECL_리스크_분류체계_(2)3"/>
      <sheetName val="1_설계기준3"/>
      <sheetName val="Cash_Flow3"/>
      <sheetName val="REF_for_VV3"/>
      <sheetName val="P-Ins_&amp;_Bonds3"/>
      <sheetName val="INSTLIST_13"/>
      <sheetName val="Fig_4-143"/>
      <sheetName val="광통신_견적내역서13"/>
      <sheetName val="5__월별투입내역서3"/>
      <sheetName val="Att-1_CTCI_MH_rate3"/>
      <sheetName val="설산1_나3"/>
      <sheetName val="Analisa_Fave3"/>
      <sheetName val="Harsat_Bahan3"/>
      <sheetName val="Harsat_Subkon3"/>
      <sheetName val="Harsat_Upah3"/>
      <sheetName val="Master_1_03"/>
      <sheetName val="Agregat_Halus_&amp;_Kasar3"/>
      <sheetName val="HARGA_MATERIAL3"/>
      <sheetName val="Harga_Sat_APP3"/>
      <sheetName val="Tgh_JGC-Inv_I_clp3"/>
      <sheetName val="PCS_3"/>
      <sheetName val="Progress_Statement-SI3"/>
      <sheetName val="Progress_Payment-31103"/>
      <sheetName val="Perm__Test3"/>
      <sheetName val="Galian_13"/>
      <sheetName val="Analisa_Lump_sum3"/>
      <sheetName val="Sec_I_ML3"/>
      <sheetName val="dongia_(2)3"/>
      <sheetName val="BM_#13"/>
      <sheetName val="Weekl_4"/>
      <sheetName val="내역서_(N____8"/>
      <sheetName val="__x03"/>
      <sheetName val="OPT_4"/>
      <sheetName val="List_register3"/>
      <sheetName val="Direct_Histogram_Rev__A_(f)3"/>
      <sheetName val="Tables_3_1_to_3_5_EXH_G3"/>
      <sheetName val="64_43"/>
      <sheetName val="64_53"/>
      <sheetName val="36_23"/>
      <sheetName val="36_13"/>
      <sheetName val="Precios_Unitariԯ2"/>
      <sheetName val="EQUIPOS_DE_SEGURIDAD3"/>
      <sheetName val="MATERIALES_CONSUMIBLES3"/>
      <sheetName val="PERSONAL_INDIRECTO_3"/>
      <sheetName val="Cost_Code3"/>
      <sheetName val="Data_Ref3"/>
      <sheetName val="Interdept_Rate3"/>
      <sheetName val="4300_UTILITY_BLDG_(2)3"/>
      <sheetName val="5__Work_load(현재원기준)3"/>
      <sheetName val="InD_Mpower1"/>
      <sheetName val="Manpower_Categories1"/>
      <sheetName val="Garph_Work-Cost1"/>
      <sheetName val="Insulation_1501081"/>
      <sheetName val="MASTER_RATE_ANALYSIS1"/>
      <sheetName val="MN_T_B_1"/>
      <sheetName val="INDIGINEOUS_ITEMS_1"/>
      <sheetName val="Core_Data1"/>
      <sheetName val="final_abstract1"/>
      <sheetName val="Ramp_data"/>
      <sheetName val="Lower_Ground"/>
      <sheetName val="Cap_Cost"/>
      <sheetName val="RLV_Calc"/>
      <sheetName val="Costs_(dev)"/>
      <sheetName val="Bluewater_NPV_-_sell_January"/>
      <sheetName val="Upper_Ground"/>
      <sheetName val="PARK_NE"/>
      <sheetName val="Financial_Summary"/>
      <sheetName val="D&amp;C_Calcs"/>
      <sheetName val="CA_Upside_Downside_Old"/>
      <sheetName val="EASEL_CA_Example"/>
      <sheetName val="Urai__Resap_pengikat"/>
      <sheetName val="DAF_HRG"/>
      <sheetName val="7_공정표"/>
      <sheetName val="Kolom_UT"/>
      <sheetName val="HB_"/>
      <sheetName val="Memb_Schd"/>
      <sheetName val="Coef_et_données"/>
      <sheetName val="MFG_&amp;_DEL"/>
      <sheetName val="InsertListDrawing_1_"/>
      <sheetName val="P2-Project_Data"/>
      <sheetName val="a_h_ars_sum"/>
      <sheetName val="a_h_ars"/>
      <sheetName val="KUWATI(Total)_16"/>
      <sheetName val="OPTION_216"/>
      <sheetName val="OPTION_316"/>
      <sheetName val="집계표_(TOTAL)16"/>
      <sheetName val="집계표_(CIVIL-23)16"/>
      <sheetName val="집계표_(FGRU)16"/>
      <sheetName val="집계표_(25,26)16"/>
      <sheetName val="집계표_(MEROX)16"/>
      <sheetName val="집계표_(NITROGEN)16"/>
      <sheetName val="집계표_(M4)16"/>
      <sheetName val="집계표_(CIVIL4)16"/>
      <sheetName val="집계표_(CIVIL6)16"/>
      <sheetName val="집계표_(CIVIL7)16"/>
      <sheetName val="내역서(DEMO_TOTAL)16"/>
      <sheetName val="내역서_(CIVIL-23)16"/>
      <sheetName val="내역서_(fgru)16"/>
      <sheetName val="내역서_(25&amp;26)16"/>
      <sheetName val="내역서_(MEROX)16"/>
      <sheetName val="내역서_(NITROGEN)16"/>
      <sheetName val="내역서_(M4)16"/>
      <sheetName val="내역서_(CIVIL-4)16"/>
      <sheetName val="내역서_(CIVIL-6)16"/>
      <sheetName val="내역서_(CIVIL-7)16"/>
      <sheetName val="2002년_현장공사비_국내_실적16"/>
      <sheetName val="2003년국내현장공사비_실적16"/>
      <sheetName val="VC2_10_9916"/>
      <sheetName val="INPUT_DATA15"/>
      <sheetName val="집계표_(25,26ဩ15"/>
      <sheetName val="General_Data15"/>
      <sheetName val="Form_015"/>
      <sheetName val="LABOR_&amp;_자재14"/>
      <sheetName val="입출재고현황_(2)14"/>
      <sheetName val="Form_D-114"/>
      <sheetName val="Form_B-114"/>
      <sheetName val="Form_F-114"/>
      <sheetName val="Form_A14"/>
      <sheetName val="3_공통공사대비14"/>
      <sheetName val="간접비_총괄14"/>
      <sheetName val="Rate_Analysis14"/>
      <sheetName val="Price_Schedule14"/>
      <sheetName val="CAL_14"/>
      <sheetName val="EQUIPMENT_-214"/>
      <sheetName val="Z-_GENERAL_PRICE_SUMMARY12"/>
      <sheetName val="_Estimate__12"/>
      <sheetName val="WEIGHT_LIST13"/>
      <sheetName val="산#2-1_(2)13"/>
      <sheetName val="BEND_LOSS13"/>
      <sheetName val="공사비_내역_(가)13"/>
      <sheetName val="내역서_耰&quot;??14"/>
      <sheetName val="단면_(2)13"/>
      <sheetName val="6PILE__(돌출)13"/>
      <sheetName val="Static_Equip13"/>
      <sheetName val="Form_A_13"/>
      <sheetName val="내역서_耰&quot;_x005f_x0000__x005f_x0000_13"/>
      <sheetName val="3_Breakdown_Direct_Paint13"/>
      <sheetName val="Áý°èÇ¥_(TOTAL)12"/>
      <sheetName val="Áý°èÇ¥_(CIVIL-23)12"/>
      <sheetName val="Áý°èÇ¥_(FGRU)12"/>
      <sheetName val="Áý°èÇ¥_(25,26)12"/>
      <sheetName val="Áý°èÇ¥_(MEROX)12"/>
      <sheetName val="Áý°èÇ¥_(NITROGEN)12"/>
      <sheetName val="Áý°èÇ¥_(M4)12"/>
      <sheetName val="Áý°èÇ¥_(CIVIL4)12"/>
      <sheetName val="Áý°èÇ¥_(CIVIL6)12"/>
      <sheetName val="Áý°èÇ¥_(CIVIL7)12"/>
      <sheetName val="³»¿ª¼­(DEMO_TOTAL)12"/>
      <sheetName val="³»¿ª¼­_(CIVIL-23)12"/>
      <sheetName val="³»¿ª¼­_(fgru)12"/>
      <sheetName val="³»¿ª¼­_(25&amp;26)12"/>
      <sheetName val="³»¿ª¼­_(MEROX)12"/>
      <sheetName val="³»¿ª¼­_(NITROGEN)12"/>
      <sheetName val="³»¿ª¼­_(M4)12"/>
      <sheetName val="³»¿ª¼­_(CIVIL-4)12"/>
      <sheetName val="³»¿ª¼­_(CIVIL-6)12"/>
      <sheetName val="³»¿ª¼­_(CIVIL-7)12"/>
      <sheetName val="2002³â_ÇöÀå°ø»çºñ_±¹³»_½ÇÀû12"/>
      <sheetName val="2003³â±¹³»ÇöÀå°ø»çºñ_½ÇÀû12"/>
      <sheetName val="내역서_耰&quot;__14"/>
      <sheetName val="Summary_Sheets13"/>
      <sheetName val="Man_Hole12"/>
      <sheetName val="Sheet1_(2)13"/>
      <sheetName val="Civil_113"/>
      <sheetName val="Civil_213"/>
      <sheetName val="Civil_313"/>
      <sheetName val="Site_113"/>
      <sheetName val="Site_213"/>
      <sheetName val="Site_313"/>
      <sheetName val="Site_Faci13"/>
      <sheetName val="내역서_耰&quot;_x005f_x005f_x005f_x0000__x005f_x005f_x0012"/>
      <sheetName val="7__월별투입내역서12"/>
      <sheetName val="계측_내역서12"/>
      <sheetName val="2_2_STAFF_Scedule12"/>
      <sheetName val="내역서_耰&quot;_x005f_x005f_x005f_x005f_x005f_x005f_x00012"/>
      <sheetName val="T_312"/>
      <sheetName val="HORI__VESSEL12"/>
      <sheetName val="EQUIP_LIST12"/>
      <sheetName val="MP_MOB12"/>
      <sheetName val="Form_B12"/>
      <sheetName val="Precios_Unitarios12"/>
      <sheetName val="Administrative_Prices12"/>
      <sheetName val="WBS_4412"/>
      <sheetName val="WBS_4112"/>
      <sheetName val="Precios_por_Administración12"/>
      <sheetName val="Subcon_A12"/>
      <sheetName val="Monthly_Load12"/>
      <sheetName val="Weekly_Load12"/>
      <sheetName val="BM_DATA_SHEET13"/>
      <sheetName val="Vind_-_BtB12"/>
      <sheetName val="LV_induction_motors12"/>
      <sheetName val="BSD_(2)12"/>
      <sheetName val="내역서_耰&quot;_x005f_x005f_x005f_x005f_x005f_x005f_x00512"/>
      <sheetName val="Material_Selections12"/>
      <sheetName val="breakdown_of_wage_rate12"/>
      <sheetName val="Indirect_Cost12"/>
      <sheetName val="97_사업추정(WEKI)12"/>
      <sheetName val="[SANDAN_XLS??12"/>
      <sheetName val="Piping_BQ_for_one_turbine12"/>
      <sheetName val="Utility_and_Fire_flange12"/>
      <sheetName val="_SANDAN_XLS__12"/>
      <sheetName val="Eq__Mobilization12"/>
      <sheetName val="Fire_Protection12"/>
      <sheetName val="입찰내역_발주처_양식12"/>
      <sheetName val="Heavy_Equipments12"/>
      <sheetName val="AG_Pipe_Qty_Analysis12"/>
      <sheetName val="FWBS_153011"/>
      <sheetName val="Resource_table12"/>
      <sheetName val="Equipment_List12"/>
      <sheetName val="Form1_SQP12"/>
      <sheetName val="공정계획(내부계획25%,내부w_f)12"/>
      <sheetName val="SFN_ORIG12"/>
      <sheetName val="Currency_Rate7"/>
      <sheetName val="w't_table12"/>
      <sheetName val="SCHEDD_TAMBAHAN12"/>
      <sheetName val="실행예산_MM11"/>
      <sheetName val="MODULE_CONFIRM11"/>
      <sheetName val="ITB_COST12"/>
      <sheetName val="내역서_(∮ἀ嘆ɶ11"/>
      <sheetName val="Dir_Manpower_Other_Exp_12"/>
      <sheetName val="4-3LEVEL-5_epic_411"/>
      <sheetName val="단가_(2)11"/>
      <sheetName val="BOQ-B_DOWN11"/>
      <sheetName val="Cash_In-Cash_Out_Actual11"/>
      <sheetName val="PROTECTION_11"/>
      <sheetName val="내역서1999_8최종7"/>
      <sheetName val="Unit_Price_7"/>
      <sheetName val="plan&amp;section_of_foundation8"/>
      <sheetName val="working_load_at_the_btm_ft_8"/>
      <sheetName val="stability_check8"/>
      <sheetName val="design_load8"/>
      <sheetName val="TDC_COA_Sumry7"/>
      <sheetName val="TDC_Item_Dets7"/>
      <sheetName val="TDC_Item_Sumry7"/>
      <sheetName val="TDC_Key_Qty_Sumry7"/>
      <sheetName val="List_-_Components7"/>
      <sheetName val="List_-_Equipment7"/>
      <sheetName val="COA_Sumry_-_Std_Imp7"/>
      <sheetName val="Contr_TDC_-_Std_Imp7"/>
      <sheetName val="Item_Sumry_-_Std_Imp7"/>
      <sheetName val="Unit_Costs_-_Std_Imp7"/>
      <sheetName val="Unit_MH_-_Std_Imp7"/>
      <sheetName val="Proj_TIC_-_Std_Imp7"/>
      <sheetName val="Updating_Form-Oct_20117"/>
      <sheetName val="Weld_Consumable7"/>
      <sheetName val="NDE_Cost-Summary7"/>
      <sheetName val="9July_Above_Ground_Pipe7"/>
      <sheetName val="M_117"/>
      <sheetName val="Process_Data_17"/>
      <sheetName val="Sum_(Case-3)7"/>
      <sheetName val="Man_Power_&amp;_Comp7"/>
      <sheetName val="Data_List7"/>
      <sheetName val="4-Basic_Price7"/>
      <sheetName val="Evaluasi_Penw7"/>
      <sheetName val="Closeout_Control7"/>
      <sheetName val="PROJECT_BRIEF7"/>
      <sheetName val="CUADRO_DE_PRECIOS11"/>
      <sheetName val="Site_Findings_Status_Sheet7"/>
      <sheetName val="5_)_Time_Delays7"/>
      <sheetName val="Unt_rate7"/>
      <sheetName val="1100-1200-1300-1910-2140-LEV_27"/>
      <sheetName val="내역서_耰&quot;_x005f_x005f_x005f_x0000_7"/>
      <sheetName val="내역서_耰&quot;_x005f_x005f_x005f_x005f_7"/>
      <sheetName val="내역서_耰&quot;_x005f_x0000__x00008"/>
      <sheetName val="99__FWBS(Ref)7"/>
      <sheetName val="99__Change_Rate7"/>
      <sheetName val="할증_7"/>
      <sheetName val="RAB_AR&amp;STR7"/>
      <sheetName val="Equip_Rental_Summary_by_Contr7"/>
      <sheetName val="Project_Equip_Rental_Summary7"/>
      <sheetName val="Contractor_Indirect_Sumry7"/>
      <sheetName val="Project_Indirect_Sumry7"/>
      <sheetName val="COA_Sumry_by_Area7"/>
      <sheetName val="COA_Sumry_by_Contr7"/>
      <sheetName val="COA_Sumry_by_RG7"/>
      <sheetName val="TDC_COA_Grp_Sumry7"/>
      <sheetName val="TDC_COA_Grp_Sumry_by_Area7"/>
      <sheetName val="TDC_COA_Grp_Sumry_by_RG7"/>
      <sheetName val="Equipment_Sumry7"/>
      <sheetName val="TDC_Item_Dets-Full7"/>
      <sheetName val="TDC_Item_Dets-IPM-Full7"/>
      <sheetName val="TDC_Item_Sumry_by_Area7"/>
      <sheetName val="TDC_Item_Sumry_by_RG7"/>
      <sheetName val="TDC_Key_Qty_Sumry_by_RG7"/>
      <sheetName val="List_-_Equipment_by_Area7"/>
      <sheetName val="List_-_Equipment_by_Contr7"/>
      <sheetName val="Equipment_-_Unit_Costs_by_Mat7"/>
      <sheetName val="List_-_Equipment_by_Rep_Grp7"/>
      <sheetName val="Craft_Summary_by_Contr7"/>
      <sheetName val="Project_Craft_Summary7"/>
      <sheetName val="Project_Metrics7"/>
      <sheetName val="Discounted_Cash_Flow7"/>
      <sheetName val="Ocean_Transporation_Charge7"/>
      <sheetName val="SUMMARY_(0A)7"/>
      <sheetName val="SUMMARY_(1A)7"/>
      <sheetName val="SUMMARY_(1B)7"/>
      <sheetName val="SUMMARY_(03)7"/>
      <sheetName val="F1(Cable_Rack)7"/>
      <sheetName val="F2(Cable_Rack)7"/>
      <sheetName val="F3(Cable_Rack)7"/>
      <sheetName val="F1_(POLYMER)7"/>
      <sheetName val="F2_(POLYMER)7"/>
      <sheetName val="F3_(POLYMER)7"/>
      <sheetName val="F4_(POLYMER)7"/>
      <sheetName val="F5(_Polymerization_)7"/>
      <sheetName val="F6_(_Polymerization_)7"/>
      <sheetName val="B1_(Grid_A-7,_-6)7"/>
      <sheetName val="B1_(Grid_A,_B)7"/>
      <sheetName val="B1_(Grid_C-7,_-6)7"/>
      <sheetName val="B2_(Grid_-7_B,_C)_(1)7"/>
      <sheetName val="B2_(Grid_-7_B,_C)_(2)7"/>
      <sheetName val="B2_(Grid_-6_B,_C)_(1)7"/>
      <sheetName val="B2_(Grid_-6_B,_C)_(2)7"/>
      <sheetName val="F1_(MONOMER)7"/>
      <sheetName val="F2_(MONOMER)7"/>
      <sheetName val="F3_(MONOMER)7"/>
      <sheetName val="90K060C_(MONOMER)7"/>
      <sheetName val="F1_(EXTRUSION)7"/>
      <sheetName val="F2_(EXTRUSION)7"/>
      <sheetName val="F3_(EXTRUSION)7"/>
      <sheetName val="F4_(EXTRUSION)7"/>
      <sheetName val="F5_(EXTRUSION)7"/>
      <sheetName val="F6A_(EXTRUSION)7"/>
      <sheetName val="F6D_(EXTRUSION)7"/>
      <sheetName val="F7_(EXTRUSION)7"/>
      <sheetName val="F8_(EXTRUSION)7"/>
      <sheetName val="F9_(EXTRUSION)7"/>
      <sheetName val="F10_(EXTRUSION)7"/>
      <sheetName val="F11_(EXTRUSION)7"/>
      <sheetName val="B1_(Grid_F-5`,_4`)7"/>
      <sheetName val="B2_(Grid_F,E-4`)7"/>
      <sheetName val="B2_(Grid_F,E-5`)7"/>
      <sheetName val="B3_(Grid_C,B-4`)7"/>
      <sheetName val="B4_(Grid_B,A-4`)7"/>
      <sheetName val="B5_(Grid_E-5`)_&amp;_(Grid_D-5`)7"/>
      <sheetName val="B6_(Grid_E,D-5')7"/>
      <sheetName val="B7_(Grid_E,D-5')7"/>
      <sheetName val="95D040,_A5067"/>
      <sheetName val="95P040AB,_A5077"/>
      <sheetName val="95X020-U08,_A6027"/>
      <sheetName val="95X020-U07,_A6067"/>
      <sheetName val="95E040,_A5097"/>
      <sheetName val="95D024;025,_A6157"/>
      <sheetName val="95X020-U05,_A6017"/>
      <sheetName val="95X020-U02,_A2047"/>
      <sheetName val="Extruder_FDN7"/>
      <sheetName val="BOG_COMP__FDN7"/>
      <sheetName val="SOG_COMP__FDN7"/>
      <sheetName val="1G1_(Ground_Beam)7"/>
      <sheetName val="1G2-1(Ground_Beam)7"/>
      <sheetName val="1G2-2(Ground_Beam)7"/>
      <sheetName val="P15,_167"/>
      <sheetName val="LO_CONSOLE_FDN7"/>
      <sheetName val="OIL_COOLER_FDN7"/>
      <sheetName val="CW_CONSOLE_FDN_(SOG)7"/>
      <sheetName val="PD3_(SOG)7"/>
      <sheetName val="SF1_(SOG)7"/>
      <sheetName val="SF2_(SOG)7"/>
      <sheetName val="SLAB_(1S1-1)7"/>
      <sheetName val="SLAB_(1S1-2)7"/>
      <sheetName val="SLAB_(1S1-3)7"/>
      <sheetName val="COLUMN_(+5500)7"/>
      <sheetName val="COLUMN_(+12500)7"/>
      <sheetName val="COLUMN_(+15500)7"/>
      <sheetName val="ETC_7"/>
      <sheetName val="Cash_Flow_bulanan7"/>
      <sheetName val="H_Satuan7"/>
      <sheetName val="In-House_Summary7"/>
      <sheetName val="Tools_&amp;_Settings7"/>
      <sheetName val="Data_Summary7"/>
      <sheetName val="Crew_Costs7"/>
      <sheetName val="Spread_Costs7"/>
      <sheetName val="Unique_List_Misc7"/>
      <sheetName val="Codes_Pers7"/>
      <sheetName val="Direct_PMS7"/>
      <sheetName val="UP_MINOR7"/>
      <sheetName val="Item_code7"/>
      <sheetName val="Aux_7"/>
      <sheetName val="Pengesahan_7"/>
      <sheetName val="__7"/>
      <sheetName val="_7"/>
      <sheetName val="breakdown_of_wage_ra`f6"/>
      <sheetName val="breakdown_of_wage_ra6"/>
      <sheetName val="breakdown_of_wage_rað-6"/>
      <sheetName val="2_Overall_Summary_6"/>
      <sheetName val="Rates_&amp;_Legend7"/>
      <sheetName val="OCT_FDN7"/>
      <sheetName val="BO䁑-B_䁄OWN7"/>
      <sheetName val="Bill_rekap7"/>
      <sheetName val="Harga_Satuan7"/>
      <sheetName val="F_ALARM7"/>
      <sheetName val="0__Resource　Code6"/>
      <sheetName val="breakdown_of_wage_rap6"/>
      <sheetName val="00-Summary_Information-ABB6"/>
      <sheetName val="breakdown_of_wage_ra6"/>
      <sheetName val="Exchange_Rate7"/>
      <sheetName val="General_Notes7"/>
      <sheetName val="내역서_耰&quot;_x005f_x0000_7"/>
      <sheetName val="내역서_耰&quot;_x005f_x005f_7"/>
      <sheetName val="Process_Data_(2)7"/>
      <sheetName val="PABS,Site_info6"/>
      <sheetName val="내역서_耰&quot;_6"/>
      <sheetName val="2__현장_자금투입_집계표7"/>
      <sheetName val="_도면_및_도서_제출목록_및_일정_170202_xlsx7"/>
      <sheetName val="Distribution_Table6"/>
      <sheetName val="Raw_data6"/>
      <sheetName val="차트_(2)7"/>
      <sheetName val="Material_code6"/>
      <sheetName val="DROP_DOWN6"/>
      <sheetName val="개시대사_(2)6"/>
      <sheetName val="DATA_MENTAH6"/>
      <sheetName val="내역서_(N____x000a_7"/>
      <sheetName val="TQ_Format5"/>
      <sheetName val="HO_Site_Rates-20116"/>
      <sheetName val="Linelist_LNGC_Process6"/>
      <sheetName val="Equipment_Spec_List6"/>
      <sheetName val="SPEC_LIST(EQUP,_SYS)6"/>
      <sheetName val="Action_Item6"/>
      <sheetName val="ID_CD6"/>
      <sheetName val="Air_Cooler-E6"/>
      <sheetName val="SUM_5"/>
      <sheetName val="Al_Taweelah6"/>
      <sheetName val="Particular_Sch6"/>
      <sheetName val="breakdown_of_wage_raÐ¾5"/>
      <sheetName val="Additional_data5"/>
      <sheetName val="11_자재단가4"/>
      <sheetName val="LIFE_&amp;_REP_PROVN4"/>
      <sheetName val="O&amp;M_CREW4"/>
      <sheetName val="33628-Rev__A4"/>
      <sheetName val="Cashflow_Analysis4"/>
      <sheetName val="Schedule_4"/>
      <sheetName val="Loading_Struc4"/>
      <sheetName val="Loading_Pip4"/>
      <sheetName val="Loading_Overall_(BASE_Proposal4"/>
      <sheetName val="Steel_Structure4"/>
      <sheetName val="PIPING_AG-UG_NEW_UNITS4"/>
      <sheetName val="MEC_PIPING_PREFABR4"/>
      <sheetName val="Working_File-Pip4"/>
      <sheetName val="Equip_ISBL_&amp;_OSBL_4"/>
      <sheetName val="Attach_4-184"/>
      <sheetName val="INPUT_DATA_OF_SCHEDULE4"/>
      <sheetName val="OIL_SEPARATOR4"/>
      <sheetName val="CATCH_BASIN4"/>
      <sheetName val="FW_Post_Indicator_Valve_24&quot;4"/>
      <sheetName val="FW_Post_Indicator_Valve_20&quot;4"/>
      <sheetName val="FW_Post_Indicator_Valve_6&quot;4"/>
      <sheetName val="Fire_Monitor_or_Hydrant_6&quot;_FDN4"/>
      <sheetName val="SUMP_VB4"/>
      <sheetName val="CLEANOUT_4&quot;4"/>
      <sheetName val="Not_reqd4"/>
      <sheetName val="호환성_보고서4"/>
      <sheetName val="Finansal_tamamlanma_Eğrisi4"/>
      <sheetName val="Master_List4"/>
      <sheetName val="Scheme_Area_Details_Block___C24"/>
      <sheetName val="14-Eng_rate4"/>
      <sheetName val="리스크_분류체계4"/>
      <sheetName val="Tender_data4"/>
      <sheetName val="Activity_Form4"/>
      <sheetName val="GM_0004"/>
      <sheetName val="Admin_Manu_2-Equipment_Type_ID4"/>
      <sheetName val="일위대가_4"/>
      <sheetName val="SECL_리스크_분류체계_(2)4"/>
      <sheetName val="1_설계기준4"/>
      <sheetName val="Cash_Flow4"/>
      <sheetName val="REF_for_VV4"/>
      <sheetName val="P-Ins_&amp;_Bonds4"/>
      <sheetName val="INSTLIST_14"/>
      <sheetName val="내역서_(∮ἀ嘆ɶ?᠀㬁?4"/>
      <sheetName val="Fig_4-144"/>
      <sheetName val="Itembalance_Report_(18-sep-18)4"/>
      <sheetName val="BUDGET_SUMMARY_4"/>
      <sheetName val="광통신_견적내역서14"/>
      <sheetName val="5__월별투입내역서4"/>
      <sheetName val="Att-1_CTCI_MH_rate4"/>
      <sheetName val="Bill_4_7_Predestain_Bridge_2"/>
      <sheetName val="Bill_4_7_Predestain2"/>
      <sheetName val="1_1_FT_type_12"/>
      <sheetName val="1_2_FT_type_1A2"/>
      <sheetName val="1_3_FT_type_22"/>
      <sheetName val="1_4_FT_type_32"/>
      <sheetName val="1_5_FT_type_42"/>
      <sheetName val="2_1_CL_Outside2"/>
      <sheetName val="2_2_CL_Inside2"/>
      <sheetName val="2_3_CL_Ramp2"/>
      <sheetName val="3_1_CB_Outside2"/>
      <sheetName val="3_2_CB_Inside2"/>
      <sheetName val="4_Stair2"/>
      <sheetName val="5_Ramp2"/>
      <sheetName val="6_Handrail2"/>
      <sheetName val="Invoice_(Interim_No_28)2"/>
      <sheetName val="Cost_Summary2"/>
      <sheetName val="Direct_Cost2"/>
      <sheetName val="Direct_Cost_(2)2"/>
      <sheetName val="Summary_(3)2"/>
      <sheetName val="Indirect_Cost_Summary2"/>
      <sheetName val="설산1_나4"/>
      <sheetName val="Analisa_Fave4"/>
      <sheetName val="Harsat_Bahan4"/>
      <sheetName val="Harsat_Subkon4"/>
      <sheetName val="Harsat_Upah4"/>
      <sheetName val="Master_1_04"/>
      <sheetName val="Agregat_Halus_&amp;_Kasar4"/>
      <sheetName val="HARGA_MATERIAL4"/>
      <sheetName val="Harga_Sat_APP4"/>
      <sheetName val="Tgh_JGC-Inv_I_clp4"/>
      <sheetName val="PCS_4"/>
      <sheetName val="Progress_Statement-SI4"/>
      <sheetName val="Progress_Payment-31104"/>
      <sheetName val="Perm__Test4"/>
      <sheetName val="Galian_14"/>
      <sheetName val="Analisa_Lump_sum4"/>
      <sheetName val="Sec_I_ML4"/>
      <sheetName val="dongia_(2)4"/>
      <sheetName val="BM_#14"/>
      <sheetName val="Weekl_5"/>
      <sheetName val="내역서_(N____9"/>
      <sheetName val="내역서_(N____10"/>
      <sheetName val="__x04"/>
      <sheetName val="OPT_5"/>
      <sheetName val="내역서_(N__x004"/>
      <sheetName val="List_register4"/>
      <sheetName val="Direct_Histogram_Rev__A_(f)4"/>
      <sheetName val="Tables_3_1_to_3_5_EXH_G4"/>
      <sheetName val="64_44"/>
      <sheetName val="64_54"/>
      <sheetName val="36_24"/>
      <sheetName val="36_14"/>
      <sheetName val="Precios_Unitariԯ3"/>
      <sheetName val="EQUIPOS_DE_SEGURIDAD4"/>
      <sheetName val="MATERIALES_CONSUMIBLES4"/>
      <sheetName val="PERSONAL_INDIRECTO_4"/>
      <sheetName val="05__Curva_S3"/>
      <sheetName val="Cost_Code4"/>
      <sheetName val="Data_Ref4"/>
      <sheetName val="Interdept_Rate4"/>
      <sheetName val="4300_UTILITY_BLDG_(2)4"/>
      <sheetName val="สรุปยอดเหล็กตาม_Cost_Record_VY2"/>
      <sheetName val="แนบ_PR2"/>
      <sheetName val="OR21_Final_Forecast_Rev_22"/>
      <sheetName val="Summary_Forecast_Budget_1&amp;22"/>
      <sheetName val="Summary_Forecast_Budget_Rev_22"/>
      <sheetName val="Backup_OR21_2"/>
      <sheetName val="Budget_for_ENT2"/>
      <sheetName val="ADJ__D-Wall&amp;BR_Ent__Rev_2_12"/>
      <sheetName val="Rebar+Conพื้น_Waste10%2"/>
      <sheetName val="Backup_D-Wall_Ent__13_07_192"/>
      <sheetName val="Backup_BR_ENT__13_07_192"/>
      <sheetName val="Final_Forecast_721112"/>
      <sheetName val="IMP_OR21_2019_07_112"/>
      <sheetName val="Concrete_721122"/>
      <sheetName val="หินเกล็ด_2"/>
      <sheetName val="เปรียบเทียบBudget_BR_2"/>
      <sheetName val="ADJ__BR_Ent__Rev_2_1_(2)2"/>
      <sheetName val="แผนงานBarrette_Pile2"/>
      <sheetName val="BOQ__VI_03_09_19_2"/>
      <sheetName val="Backup_BR_BMA2"/>
      <sheetName val="Sum_Budget&amp;Rev_12"/>
      <sheetName val="Sum_Budget_Rev_12"/>
      <sheetName val="Sum_Budget&amp;Rev_1_Rebar2"/>
      <sheetName val="Sum_Budget_Rev_2_Rebar2"/>
      <sheetName val="Rebar+Conพื้น_Waste10%_Rev_002"/>
      <sheetName val="Rebar+Conพื้น_Waste10%_Rev_01_2"/>
      <sheetName val="Equip_Rev_00_Budget2"/>
      <sheetName val="Budget_Waterpoofing2"/>
      <sheetName val="IRR_sponsor2"/>
      <sheetName val="Sch_62"/>
      <sheetName val="2013电气概算_价目表_(营改增调整)2"/>
      <sheetName val="RESUMEN_CD2"/>
      <sheetName val="BOQ_REV62"/>
      <sheetName val="Maliyet_Ozet2"/>
      <sheetName val="1_1-1_22"/>
      <sheetName val="1_3-_1_42"/>
      <sheetName val="3_12"/>
      <sheetName val="3_22"/>
      <sheetName val="4_1(a)2"/>
      <sheetName val="4_1(b)2"/>
      <sheetName val="4_1_(c)2"/>
      <sheetName val="5_12"/>
      <sheetName val="내역서_(N____13"/>
      <sheetName val="List_Equip2"/>
      <sheetName val="Process_C_(1-166)2"/>
      <sheetName val="TRUCK_HAUL_CYCLE-waste2"/>
      <sheetName val="Existing_PC_Pavement2"/>
      <sheetName val="Master_Data2"/>
      <sheetName val="ind'l_cp2"/>
      <sheetName val="3_부제O호표2"/>
      <sheetName val="5_소모재료비2"/>
      <sheetName val="8_시멘트제원표2"/>
      <sheetName val="2_품제O호표2"/>
      <sheetName val="본부_SHOP2"/>
      <sheetName val="#6_MDU_일반2"/>
      <sheetName val="#6_MDU엄반장2"/>
      <sheetName val="#6MDU_기계2"/>
      <sheetName val="HOU_COMP`2"/>
      <sheetName val="FCC_OBL-SHOP2"/>
      <sheetName val="NEW_FCC_OBL2"/>
      <sheetName val="#4_MDU2"/>
      <sheetName val="#6_SHOP2"/>
      <sheetName val="NRC_OBL-조연식2"/>
      <sheetName val="광양-조연식_반장2"/>
      <sheetName val="#5MDU_REV2"/>
      <sheetName val="LBO_PROJECT2"/>
      <sheetName val="VENDOR_LIST2"/>
      <sheetName val="BOP_LINE_LIST2"/>
      <sheetName val="5__Work_load(현재원기준)4"/>
      <sheetName val="Equipt_Rental2"/>
      <sheetName val="EQ_USED_(CORRECTED)2"/>
      <sheetName val="Rebar_Constant2"/>
      <sheetName val="CONCRETE_TYPE2"/>
      <sheetName val="Other_data2"/>
      <sheetName val="내역서_(∮ἀ嘆ɶ_᠀㬁_3"/>
      <sheetName val="InD_Mpower2"/>
      <sheetName val="ABB_Summary2"/>
      <sheetName val="Man_power_rate2"/>
      <sheetName val="Const_equip_rate2"/>
      <sheetName val="01-Gang_Rate_&amp;_Info2"/>
      <sheetName val="05-Sum_Cost2"/>
      <sheetName val="06-Indirect_Loading2"/>
      <sheetName val="07-Heavy_Equipment2"/>
      <sheetName val="08-RR_Check_List2"/>
      <sheetName val="1)_Risk_and_Opportunities2"/>
      <sheetName val="2)_Full_Cost_Calculation2"/>
      <sheetName val="Vehicle_Log2"/>
      <sheetName val="M&amp;E_Summary2"/>
      <sheetName val="rev_summary2"/>
      <sheetName val="M&amp;E_Prelims2"/>
      <sheetName val="B-FP_(2)2"/>
      <sheetName val="Sch_12"/>
      <sheetName val="tblg_denda3"/>
      <sheetName val="F1_42"/>
      <sheetName val="Manpower_Categories2"/>
      <sheetName val="Statprod_gab3"/>
      <sheetName val="L_13"/>
      <sheetName val="Equip_Mstr_FOR_3A12"/>
      <sheetName val="5_Cennik3"/>
      <sheetName val="_토목_처리장도급내역서_2"/>
      <sheetName val="Garph_Work-Cost2"/>
      <sheetName val="LRK_2"/>
      <sheetName val="Insulation_1501082"/>
      <sheetName val="동상부_Tact_기준_반입일정_및_수량_02172"/>
      <sheetName val="MASTER_RATE_ANALYSIS2"/>
      <sheetName val="MN_T_B_2"/>
      <sheetName val="INDIGINEOUS_ITEMS_2"/>
      <sheetName val="Core_Data2"/>
      <sheetName val="final_abstract2"/>
      <sheetName val="Ramp_data1"/>
      <sheetName val="Lower_Ground1"/>
      <sheetName val="Cap_Cost1"/>
      <sheetName val="RLV_Calc1"/>
      <sheetName val="Costs_(dev)1"/>
      <sheetName val="Bluewater_NPV_-_sell_January1"/>
      <sheetName val="Upper_Ground1"/>
      <sheetName val="PARK_NE1"/>
      <sheetName val="Financial_Summary1"/>
      <sheetName val="D&amp;C_Calcs1"/>
      <sheetName val="CA_Upside_Downside_Old1"/>
      <sheetName val="EASEL_CA_Example1"/>
      <sheetName val="Urai__Resap_pengikat1"/>
      <sheetName val="DAF_HRG1"/>
      <sheetName val="7_공정표1"/>
      <sheetName val="Kolom_UT1"/>
      <sheetName val="HB_1"/>
      <sheetName val="Memb_Schd1"/>
      <sheetName val="Coef_et_données1"/>
      <sheetName val="MFG_&amp;_DEL1"/>
      <sheetName val="InsertListDrawing_1_1"/>
      <sheetName val="P_Staff_fac1"/>
      <sheetName val="beam-reinft-IIInd_floor1"/>
      <sheetName val="P-Site_fac1"/>
      <sheetName val="P-Clients_fac1"/>
      <sheetName val="P2-Project_Data1"/>
      <sheetName val="a_h_ars_sum1"/>
      <sheetName val="a_h_ars1"/>
      <sheetName val="KUWATI(Total)_17"/>
      <sheetName val="OPTION_217"/>
      <sheetName val="OPTION_317"/>
      <sheetName val="집계표_(TOTAL)17"/>
      <sheetName val="집계표_(CIVIL-23)17"/>
      <sheetName val="집계표_(FGRU)17"/>
      <sheetName val="집계표_(25,26)17"/>
      <sheetName val="집계표_(MEROX)17"/>
      <sheetName val="집계표_(NITROGEN)17"/>
      <sheetName val="집계표_(M4)17"/>
      <sheetName val="집계표_(CIVIL4)17"/>
      <sheetName val="집계표_(CIVIL6)17"/>
      <sheetName val="집계표_(CIVIL7)17"/>
      <sheetName val="내역서(DEMO_TOTAL)17"/>
      <sheetName val="내역서_(CIVIL-23)17"/>
      <sheetName val="내역서_(fgru)17"/>
      <sheetName val="내역서_(25&amp;26)17"/>
      <sheetName val="내역서_(MEROX)17"/>
      <sheetName val="내역서_(NITROGEN)17"/>
      <sheetName val="내역서_(M4)17"/>
      <sheetName val="내역서_(CIVIL-4)17"/>
      <sheetName val="내역서_(CIVIL-6)17"/>
      <sheetName val="내역서_(CIVIL-7)17"/>
      <sheetName val="2002년_현장공사비_국내_실적17"/>
      <sheetName val="2003년국내현장공사비_실적17"/>
      <sheetName val="VC2_10_9917"/>
      <sheetName val="INPUT_DATA16"/>
      <sheetName val="집계표_(25,26ဩ16"/>
      <sheetName val="General_Data16"/>
      <sheetName val="Form_016"/>
      <sheetName val="LABOR_&amp;_자재15"/>
      <sheetName val="입출재고현황_(2)15"/>
      <sheetName val="Form_D-115"/>
      <sheetName val="Form_B-115"/>
      <sheetName val="Form_F-115"/>
      <sheetName val="Form_A15"/>
      <sheetName val="3_공통공사대비15"/>
      <sheetName val="간접비_총괄15"/>
      <sheetName val="Rate_Analysis15"/>
      <sheetName val="Price_Schedule15"/>
      <sheetName val="CAL_15"/>
      <sheetName val="EQUIPMENT_-215"/>
      <sheetName val="Z-_GENERAL_PRICE_SUMMARY13"/>
      <sheetName val="_Estimate__13"/>
      <sheetName val="WEIGHT_LIST14"/>
      <sheetName val="산#2-1_(2)14"/>
      <sheetName val="BEND_LOSS14"/>
      <sheetName val="공사비_내역_(가)14"/>
      <sheetName val="내역서_耰&quot;??15"/>
      <sheetName val="단면_(2)14"/>
      <sheetName val="6PILE__(돌출)14"/>
      <sheetName val="Static_Equip14"/>
      <sheetName val="Form_A_14"/>
      <sheetName val="내역서_耰&quot;_x005f_x0000__x005f_x0000_14"/>
      <sheetName val="3_Breakdown_Direct_Paint14"/>
      <sheetName val="Áý°èÇ¥_(TOTAL)13"/>
      <sheetName val="Áý°èÇ¥_(CIVIL-23)13"/>
      <sheetName val="Áý°èÇ¥_(FGRU)13"/>
      <sheetName val="Áý°èÇ¥_(25,26)13"/>
      <sheetName val="Áý°èÇ¥_(MEROX)13"/>
      <sheetName val="Áý°èÇ¥_(NITROGEN)13"/>
      <sheetName val="Áý°èÇ¥_(M4)13"/>
      <sheetName val="Áý°èÇ¥_(CIVIL4)13"/>
      <sheetName val="Áý°èÇ¥_(CIVIL6)13"/>
      <sheetName val="Áý°èÇ¥_(CIVIL7)13"/>
      <sheetName val="³»¿ª¼­(DEMO_TOTAL)13"/>
      <sheetName val="³»¿ª¼­_(CIVIL-23)13"/>
      <sheetName val="³»¿ª¼­_(fgru)13"/>
      <sheetName val="³»¿ª¼­_(25&amp;26)13"/>
      <sheetName val="³»¿ª¼­_(MEROX)13"/>
      <sheetName val="³»¿ª¼­_(NITROGEN)13"/>
      <sheetName val="³»¿ª¼­_(M4)13"/>
      <sheetName val="³»¿ª¼­_(CIVIL-4)13"/>
      <sheetName val="³»¿ª¼­_(CIVIL-6)13"/>
      <sheetName val="³»¿ª¼­_(CIVIL-7)13"/>
      <sheetName val="2002³â_ÇöÀå°ø»çºñ_±¹³»_½ÇÀû13"/>
      <sheetName val="2003³â±¹³»ÇöÀå°ø»çºñ_½ÇÀû13"/>
      <sheetName val="내역서_耰&quot;__15"/>
      <sheetName val="Summary_Sheets14"/>
      <sheetName val="Man_Hole13"/>
      <sheetName val="Sheet1_(2)14"/>
      <sheetName val="Civil_114"/>
      <sheetName val="Civil_214"/>
      <sheetName val="Civil_314"/>
      <sheetName val="Site_114"/>
      <sheetName val="Site_214"/>
      <sheetName val="Site_314"/>
      <sheetName val="Site_Faci14"/>
      <sheetName val="내역서_耰&quot;_x005f_x005f_x005f_x0000__x005f_x005f_x0013"/>
      <sheetName val="7__월별투입내역서13"/>
      <sheetName val="계측_내역서13"/>
      <sheetName val="2_2_STAFF_Scedule13"/>
      <sheetName val="내역서_耰&quot;_x005f_x005f_x005f_x005f_x005f_x005f_x00013"/>
      <sheetName val="T_313"/>
      <sheetName val="HORI__VESSEL13"/>
      <sheetName val="EQUIP_LIST13"/>
      <sheetName val="MP_MOB13"/>
      <sheetName val="Form_B13"/>
      <sheetName val="Precios_Unitarios13"/>
      <sheetName val="Administrative_Prices13"/>
      <sheetName val="WBS_4413"/>
      <sheetName val="WBS_4113"/>
      <sheetName val="Precios_por_Administración13"/>
      <sheetName val="Subcon_A13"/>
      <sheetName val="Monthly_Load13"/>
      <sheetName val="Weekly_Load13"/>
      <sheetName val="BM_DATA_SHEET14"/>
      <sheetName val="Vind_-_BtB13"/>
      <sheetName val="LV_induction_motors13"/>
      <sheetName val="BSD_(2)13"/>
      <sheetName val="내역서_耰&quot;_x005f_x005f_x005f_x005f_x005f_x005f_x00513"/>
      <sheetName val="Material_Selections13"/>
      <sheetName val="내역서_耰&quot;12"/>
      <sheetName val="breakdown_of_wage_rate13"/>
      <sheetName val="Indirect_Cost13"/>
      <sheetName val="97_사업추정(WEKI)13"/>
      <sheetName val="[SANDAN_XLS??13"/>
      <sheetName val="Piping_BQ_for_one_turbine13"/>
      <sheetName val="Utility_and_Fire_flange13"/>
      <sheetName val="_SANDAN_XLS__13"/>
      <sheetName val="Eq__Mobilization13"/>
      <sheetName val="Fire_Protection13"/>
      <sheetName val="입찰내역_발주처_양식13"/>
      <sheetName val="Heavy_Equipments13"/>
      <sheetName val="AG_Pipe_Qty_Analysis13"/>
      <sheetName val="FWBS_153012"/>
      <sheetName val="Resource_table13"/>
      <sheetName val="Equipment_List13"/>
      <sheetName val="Form1_SQP13"/>
      <sheetName val="공정계획(내부계획25%,내부w_f)13"/>
      <sheetName val="SFN_ORIG13"/>
      <sheetName val="Currency_Rate8"/>
      <sheetName val="w't_table13"/>
      <sheetName val="SCHEDD_TAMBAHAN13"/>
      <sheetName val="실행예산_MM12"/>
      <sheetName val="MODULE_CONFIRM12"/>
      <sheetName val="ITB_COST13"/>
      <sheetName val="내역서_(∮ἀ嘆ɶ12"/>
      <sheetName val="Dir_Manpower_Other_Exp_13"/>
      <sheetName val="4-3LEVEL-5_epic_412"/>
      <sheetName val="단가_(2)12"/>
      <sheetName val="BOQ-B_DOWN12"/>
      <sheetName val="Cash_In-Cash_Out_Actual12"/>
      <sheetName val="PROTECTION_12"/>
      <sheetName val="내역서1999_8최종8"/>
      <sheetName val="Unit_Price_8"/>
      <sheetName val="plan&amp;section_of_foundation9"/>
      <sheetName val="working_load_at_the_btm_ft_9"/>
      <sheetName val="stability_check9"/>
      <sheetName val="design_load9"/>
      <sheetName val="TDC_COA_Sumry8"/>
      <sheetName val="TDC_Item_Dets8"/>
      <sheetName val="TDC_Item_Sumry8"/>
      <sheetName val="TDC_Key_Qty_Sumry8"/>
      <sheetName val="List_-_Components8"/>
      <sheetName val="List_-_Equipment8"/>
      <sheetName val="COA_Sumry_-_Std_Imp8"/>
      <sheetName val="Contr_TDC_-_Std_Imp8"/>
      <sheetName val="Item_Sumry_-_Std_Imp8"/>
      <sheetName val="Unit_Costs_-_Std_Imp8"/>
      <sheetName val="Unit_MH_-_Std_Imp8"/>
      <sheetName val="Proj_TIC_-_Std_Imp8"/>
      <sheetName val="Updating_Form-Oct_20118"/>
      <sheetName val="Weld_Consumable8"/>
      <sheetName val="NDE_Cost-Summary8"/>
      <sheetName val="9July_Above_Ground_Pipe8"/>
      <sheetName val="M_118"/>
      <sheetName val="Process_Data_18"/>
      <sheetName val="Sum_(Case-3)8"/>
      <sheetName val="Man_Power_&amp;_Comp8"/>
      <sheetName val="Data_List8"/>
      <sheetName val="4-Basic_Price8"/>
      <sheetName val="Evaluasi_Penw8"/>
      <sheetName val="Closeout_Control8"/>
      <sheetName val="PROJECT_BRIEF8"/>
      <sheetName val="CUADRO_DE_PRECIOS12"/>
      <sheetName val="Site_Findings_Status_Sheet8"/>
      <sheetName val="5_)_Time_Delays8"/>
      <sheetName val="Unt_rate8"/>
      <sheetName val="1100-1200-1300-1910-2140-LEV_28"/>
      <sheetName val="내역서_耰&quot;_x005f_x005f_x005f_x0000_8"/>
      <sheetName val="내역서_耰&quot;_x005f_x005f_x005f_x005f_8"/>
      <sheetName val="내역서_耰&quot;_x005f_x0000__x00009"/>
      <sheetName val="99__FWBS(Ref)8"/>
      <sheetName val="99__Change_Rate8"/>
      <sheetName val="할증_8"/>
      <sheetName val="RAB_AR&amp;STR8"/>
      <sheetName val="Equip_Rental_Summary_by_Contr8"/>
      <sheetName val="Project_Equip_Rental_Summary8"/>
      <sheetName val="Contractor_Indirect_Sumry8"/>
      <sheetName val="Project_Indirect_Sumry8"/>
      <sheetName val="COA_Sumry_by_Area8"/>
      <sheetName val="COA_Sumry_by_Contr8"/>
      <sheetName val="COA_Sumry_by_RG8"/>
      <sheetName val="TDC_COA_Grp_Sumry8"/>
      <sheetName val="TDC_COA_Grp_Sumry_by_Area8"/>
      <sheetName val="TDC_COA_Grp_Sumry_by_RG8"/>
      <sheetName val="Equipment_Sumry8"/>
      <sheetName val="TDC_Item_Dets-Full8"/>
      <sheetName val="TDC_Item_Dets-IPM-Full8"/>
      <sheetName val="TDC_Item_Sumry_by_Area8"/>
      <sheetName val="TDC_Item_Sumry_by_RG8"/>
      <sheetName val="TDC_Key_Qty_Sumry_by_RG8"/>
      <sheetName val="List_-_Equipment_by_Area8"/>
      <sheetName val="List_-_Equipment_by_Contr8"/>
      <sheetName val="Equipment_-_Unit_Costs_by_Mat8"/>
      <sheetName val="List_-_Equipment_by_Rep_Grp8"/>
      <sheetName val="Craft_Summary_by_Contr8"/>
      <sheetName val="Project_Craft_Summary8"/>
      <sheetName val="Project_Metrics8"/>
      <sheetName val="Discounted_Cash_Flow8"/>
      <sheetName val="Ocean_Transporation_Charge8"/>
      <sheetName val="SUMMARY_(0A)8"/>
      <sheetName val="SUMMARY_(1A)8"/>
      <sheetName val="SUMMARY_(1B)8"/>
      <sheetName val="SUMMARY_(03)8"/>
      <sheetName val="F1(Cable_Rack)8"/>
      <sheetName val="F2(Cable_Rack)8"/>
      <sheetName val="F3(Cable_Rack)8"/>
      <sheetName val="F1_(POLYMER)8"/>
      <sheetName val="F2_(POLYMER)8"/>
      <sheetName val="F3_(POLYMER)8"/>
      <sheetName val="F4_(POLYMER)8"/>
      <sheetName val="F5(_Polymerization_)8"/>
      <sheetName val="F6_(_Polymerization_)8"/>
      <sheetName val="B1_(Grid_A-7,_-6)8"/>
      <sheetName val="B1_(Grid_A,_B)8"/>
      <sheetName val="B1_(Grid_C-7,_-6)8"/>
      <sheetName val="B2_(Grid_-7_B,_C)_(1)8"/>
      <sheetName val="B2_(Grid_-7_B,_C)_(2)8"/>
      <sheetName val="B2_(Grid_-6_B,_C)_(1)8"/>
      <sheetName val="B2_(Grid_-6_B,_C)_(2)8"/>
      <sheetName val="F1_(MONOMER)8"/>
      <sheetName val="F2_(MONOMER)8"/>
      <sheetName val="F3_(MONOMER)8"/>
      <sheetName val="90K060C_(MONOMER)8"/>
      <sheetName val="F1_(EXTRUSION)8"/>
      <sheetName val="F2_(EXTRUSION)8"/>
      <sheetName val="F3_(EXTRUSION)8"/>
      <sheetName val="F4_(EXTRUSION)8"/>
      <sheetName val="F5_(EXTRUSION)8"/>
      <sheetName val="F6A_(EXTRUSION)8"/>
      <sheetName val="F6D_(EXTRUSION)8"/>
      <sheetName val="F7_(EXTRUSION)8"/>
      <sheetName val="F8_(EXTRUSION)8"/>
      <sheetName val="F9_(EXTRUSION)8"/>
      <sheetName val="F10_(EXTRUSION)8"/>
      <sheetName val="F11_(EXTRUSION)8"/>
      <sheetName val="B1_(Grid_F-5`,_4`)8"/>
      <sheetName val="B2_(Grid_F,E-4`)8"/>
      <sheetName val="B2_(Grid_F,E-5`)8"/>
      <sheetName val="B3_(Grid_C,B-4`)8"/>
      <sheetName val="B4_(Grid_B,A-4`)8"/>
      <sheetName val="B5_(Grid_E-5`)_&amp;_(Grid_D-5`)8"/>
      <sheetName val="B6_(Grid_E,D-5')8"/>
      <sheetName val="B7_(Grid_E,D-5')8"/>
      <sheetName val="95D040,_A5068"/>
      <sheetName val="95P040AB,_A5078"/>
      <sheetName val="95X020-U08,_A6028"/>
      <sheetName val="95X020-U07,_A6068"/>
      <sheetName val="95E040,_A5098"/>
      <sheetName val="95D024;025,_A6158"/>
      <sheetName val="95X020-U05,_A6018"/>
      <sheetName val="95X020-U02,_A2048"/>
      <sheetName val="Extruder_FDN8"/>
      <sheetName val="BOG_COMP__FDN8"/>
      <sheetName val="SOG_COMP__FDN8"/>
      <sheetName val="1G1_(Ground_Beam)8"/>
      <sheetName val="1G2-1(Ground_Beam)8"/>
      <sheetName val="1G2-2(Ground_Beam)8"/>
      <sheetName val="P15,_168"/>
      <sheetName val="LO_CONSOLE_FDN8"/>
      <sheetName val="OIL_COOLER_FDN8"/>
      <sheetName val="CW_CONSOLE_FDN_(SOG)8"/>
      <sheetName val="PD3_(SOG)8"/>
      <sheetName val="SF1_(SOG)8"/>
      <sheetName val="SF2_(SOG)8"/>
      <sheetName val="SLAB_(1S1-1)8"/>
      <sheetName val="SLAB_(1S1-2)8"/>
      <sheetName val="SLAB_(1S1-3)8"/>
      <sheetName val="COLUMN_(+5500)8"/>
      <sheetName val="COLUMN_(+12500)8"/>
      <sheetName val="COLUMN_(+15500)8"/>
      <sheetName val="ETC_8"/>
      <sheetName val="Cash_Flow_bulanan8"/>
      <sheetName val="H_Satuan8"/>
      <sheetName val="In-House_Summary8"/>
      <sheetName val="Tools_&amp;_Settings8"/>
      <sheetName val="Data_Summary8"/>
      <sheetName val="Crew_Costs8"/>
      <sheetName val="Spread_Costs8"/>
      <sheetName val="Unique_List_Misc8"/>
      <sheetName val="Codes_Pers8"/>
      <sheetName val="Direct_PMS8"/>
      <sheetName val="UP_MINOR8"/>
      <sheetName val="Item_code8"/>
      <sheetName val="Aux_8"/>
      <sheetName val="Pengesahan_8"/>
      <sheetName val="__8"/>
      <sheetName val="_8"/>
      <sheetName val="breakdown_of_wage_ra`f7"/>
      <sheetName val="breakdown_of_wage_ra7"/>
      <sheetName val="breakdown_of_wage_rað-7"/>
      <sheetName val="2_Overall_Summary_7"/>
      <sheetName val="Rates_&amp;_Legend8"/>
      <sheetName val="OCT_FDN8"/>
      <sheetName val="BO䁑-B_䁄OWN8"/>
      <sheetName val="Bill_rekap8"/>
      <sheetName val="Harga_Satuan8"/>
      <sheetName val="F_ALARM8"/>
      <sheetName val="0__Resource　Code7"/>
      <sheetName val="breakdown_of_wage_rap7"/>
      <sheetName val="00-Summary_Information-ABB7"/>
      <sheetName val="breakdown_of_wage_ra7"/>
      <sheetName val="Exchange_Rate8"/>
      <sheetName val="General_Notes8"/>
      <sheetName val="내역서_耰&quot;_x005f_x0000_8"/>
      <sheetName val="내역서_耰&quot;_x005f_x005f_8"/>
      <sheetName val="Process_Data_(2)8"/>
      <sheetName val="PABS,Site_info7"/>
      <sheetName val="내역서_耰&quot;_7"/>
      <sheetName val="2__현장_자금투입_집계표8"/>
      <sheetName val="_도면_및_도서_제출목록_및_일정_170202_xlsx8"/>
      <sheetName val="Distribution_Table7"/>
      <sheetName val="Raw_data7"/>
      <sheetName val="차트_(2)8"/>
      <sheetName val="Material_code7"/>
      <sheetName val="DROP_DOWN7"/>
      <sheetName val="개시대사_(2)7"/>
      <sheetName val="DATA_MENTAH7"/>
      <sheetName val="내역서_(N____x000a_8"/>
      <sheetName val="TQ_Format6"/>
      <sheetName val="HO_Site_Rates-20117"/>
      <sheetName val="Linelist_LNGC_Process7"/>
      <sheetName val="Equipment_Spec_List7"/>
      <sheetName val="SPEC_LIST(EQUP,_SYS)7"/>
      <sheetName val="Action_Item7"/>
      <sheetName val="ID_CD7"/>
      <sheetName val="Air_Cooler-E7"/>
      <sheetName val="SUM_6"/>
      <sheetName val="Al_Taweelah7"/>
      <sheetName val="Particular_Sch7"/>
      <sheetName val="breakdown_of_wage_raÐ¾6"/>
      <sheetName val="Additional_data6"/>
      <sheetName val="11_자재단가5"/>
      <sheetName val="LIFE_&amp;_REP_PROVN5"/>
      <sheetName val="O&amp;M_CREW5"/>
      <sheetName val="33628-Rev__A5"/>
      <sheetName val="Cashflow_Analysis5"/>
      <sheetName val="Schedule_5"/>
      <sheetName val="Loading_Struc5"/>
      <sheetName val="Loading_Pip5"/>
      <sheetName val="Loading_Overall_(BASE_Proposal5"/>
      <sheetName val="Steel_Structure5"/>
      <sheetName val="PIPING_AG-UG_NEW_UNITS5"/>
      <sheetName val="MEC_PIPING_PREFABR5"/>
      <sheetName val="Working_File-Pip5"/>
      <sheetName val="Equip_ISBL_&amp;_OSBL_5"/>
      <sheetName val="Attach_4-185"/>
      <sheetName val="INPUT_DATA_OF_SCHEDULE5"/>
      <sheetName val="OIL_SEPARATOR5"/>
      <sheetName val="CATCH_BASIN5"/>
      <sheetName val="FW_Post_Indicator_Valve_24&quot;5"/>
      <sheetName val="FW_Post_Indicator_Valve_20&quot;5"/>
      <sheetName val="FW_Post_Indicator_Valve_6&quot;5"/>
      <sheetName val="Fire_Monitor_or_Hydrant_6&quot;_FDN5"/>
      <sheetName val="SUMP_VB5"/>
      <sheetName val="CLEANOUT_4&quot;5"/>
      <sheetName val="Not_reqd5"/>
      <sheetName val="호환성_보고서5"/>
      <sheetName val="Finansal_tamamlanma_Eğrisi5"/>
      <sheetName val="Master_List5"/>
      <sheetName val="Scheme_Area_Details_Block___C25"/>
      <sheetName val="14-Eng_rate5"/>
      <sheetName val="리스크_분류체계5"/>
      <sheetName val="Tender_data5"/>
      <sheetName val="Activity_Form5"/>
      <sheetName val="GM_0005"/>
      <sheetName val="Admin_Manu_2-Equipment_Type_ID5"/>
      <sheetName val="일위대가_5"/>
      <sheetName val="SECL_리스크_분류체계_(2)5"/>
      <sheetName val="1_설계기준5"/>
      <sheetName val="Cash_Flow5"/>
      <sheetName val="REF_for_VV5"/>
      <sheetName val="P-Ins_&amp;_Bonds5"/>
      <sheetName val="INSTLIST_15"/>
      <sheetName val="내역서_(∮ἀ嘆ɶ?᠀㬁?5"/>
      <sheetName val="Fig_4-145"/>
      <sheetName val="Itembalance_Report_(18-sep-18)5"/>
      <sheetName val="BUDGET_SUMMARY_5"/>
      <sheetName val="광통신_견적내역서15"/>
      <sheetName val="5__월별투입내역서5"/>
      <sheetName val="Att-1_CTCI_MH_rate5"/>
      <sheetName val="SUMMARY_MTO_02_2_353"/>
      <sheetName val="N_G_METERING_CALC_3"/>
      <sheetName val="N_G_METERING3"/>
      <sheetName val="N_G_METERING_(2)3"/>
      <sheetName val="CUMENE_METERING3"/>
      <sheetName val="N2_METERING_3"/>
      <sheetName val="H2_METERING__3"/>
      <sheetName val="CO_METERING3"/>
      <sheetName val="Bill_4_7_Predestain_Bridge_3"/>
      <sheetName val="Bill_4_7_Predestain3"/>
      <sheetName val="1_1_FT_type_13"/>
      <sheetName val="1_2_FT_type_1A3"/>
      <sheetName val="1_3_FT_type_23"/>
      <sheetName val="1_4_FT_type_33"/>
      <sheetName val="1_5_FT_type_43"/>
      <sheetName val="2_1_CL_Outside3"/>
      <sheetName val="2_2_CL_Inside3"/>
      <sheetName val="2_3_CL_Ramp3"/>
      <sheetName val="3_1_CB_Outside3"/>
      <sheetName val="3_2_CB_Inside3"/>
      <sheetName val="4_Stair3"/>
      <sheetName val="5_Ramp3"/>
      <sheetName val="6_Handrail3"/>
      <sheetName val="Invoice_(Interim_No_28)3"/>
      <sheetName val="Cost_Summary3"/>
      <sheetName val="Direct_Cost3"/>
      <sheetName val="Direct_Cost_(2)3"/>
      <sheetName val="Summary_(3)3"/>
      <sheetName val="Indirect_Cost_Summary3"/>
      <sheetName val="TR_Rev_vs_Commit3"/>
      <sheetName val="TR_+MMHE_PL_report3"/>
      <sheetName val="P23P2724___Commitment_3"/>
      <sheetName val="설산1_나5"/>
      <sheetName val="Analisa_Fave5"/>
      <sheetName val="Harsat_Bahan5"/>
      <sheetName val="Harsat_Subkon5"/>
      <sheetName val="Harsat_Upah5"/>
      <sheetName val="Master_1_05"/>
      <sheetName val="Agregat_Halus_&amp;_Kasar5"/>
      <sheetName val="HARGA_MATERIAL5"/>
      <sheetName val="Harga_Sat_APP5"/>
      <sheetName val="Tgh_JGC-Inv_I_clp5"/>
      <sheetName val="PCS_5"/>
      <sheetName val="Progress_Statement-SI5"/>
      <sheetName val="Progress_Payment-31105"/>
      <sheetName val="Perm__Test5"/>
      <sheetName val="Galian_15"/>
      <sheetName val="Analisa_Lump_sum5"/>
      <sheetName val="Sec_I_ML5"/>
      <sheetName val="dongia_(2)5"/>
      <sheetName val="BM_#15"/>
      <sheetName val="Weekl_6"/>
      <sheetName val="내역서_(N____14"/>
      <sheetName val="내역서_(N____15"/>
      <sheetName val="__x05"/>
      <sheetName val="OPT_6"/>
      <sheetName val="내역서_(N__x005"/>
      <sheetName val="List_register5"/>
      <sheetName val="Direct_Histogram_Rev__A_(f)5"/>
      <sheetName val="Tables_3_1_to_3_5_EXH_G5"/>
      <sheetName val="64_45"/>
      <sheetName val="64_55"/>
      <sheetName val="36_25"/>
      <sheetName val="36_15"/>
      <sheetName val="Precios_Unitariԯ4"/>
      <sheetName val="EQUIPOS_DE_SEGURIDAD5"/>
      <sheetName val="MATERIALES_CONSUMIBLES5"/>
      <sheetName val="PERSONAL_INDIRECTO_5"/>
      <sheetName val="1_자금요약3"/>
      <sheetName val="2_실행비투입3"/>
      <sheetName val="3_본사집계3"/>
      <sheetName val="3-1_본사투입3"/>
      <sheetName val="4_지사집계3"/>
      <sheetName val="4-1_지사투입3"/>
      <sheetName val="5_현장총집계3"/>
      <sheetName val="5-1_현금집계3"/>
      <sheetName val="5-2_현금출납3"/>
      <sheetName val="5-3_외상집계3"/>
      <sheetName val="5-4_외상투입3"/>
      <sheetName val="6_미지급금3"/>
      <sheetName val="5-5_기타공제집계3"/>
      <sheetName val="5-6_기타공제3"/>
      <sheetName val="7_기성현황(실)3"/>
      <sheetName val="8_한국인수당3"/>
      <sheetName val="8_한국인수당_(Master_file)3"/>
      <sheetName val="9_기타수입3"/>
      <sheetName val="10_투입집계3"/>
      <sheetName val="5-4_외상투입_(2)3"/>
      <sheetName val="16_기성현황(예)3"/>
      <sheetName val="17_자금요약23"/>
      <sheetName val="18_실행대비투입23"/>
      <sheetName val="SPT_vs_PHI3"/>
      <sheetName val="05__Curva_S4"/>
      <sheetName val="Cost_Code5"/>
      <sheetName val="Data_Ref5"/>
      <sheetName val="Interdept_Rate5"/>
      <sheetName val="4300_UTILITY_BLDG_(2)5"/>
      <sheetName val="Payment_Certificate-13"/>
      <sheetName val="Floor_wet3"/>
      <sheetName val="Floor_Balcony3"/>
      <sheetName val="Hard_scape_Floor3"/>
      <sheetName val="P03_Skirting3"/>
      <sheetName val="GF_wall3"/>
      <sheetName val="Kitchen_Wall_wet_LIN-7013"/>
      <sheetName val="Wall_wet_LIN-601_3"/>
      <sheetName val="BOQ_(2)3"/>
      <sheetName val="VO_Schedule-13"/>
      <sheetName val="HOLD_AMOUNT3"/>
      <sheetName val="Back_Charge_(2)3"/>
      <sheetName val="Temporary_Deductions-1_3"/>
      <sheetName val="Contracharges_Check_list-1_3"/>
      <sheetName val="PC_033"/>
      <sheetName val="Measurement_sheet3"/>
      <sheetName val="Material_Only3"/>
      <sheetName val="Man_power_supply3"/>
      <sheetName val="Camp_Deduction3"/>
      <sheetName val="สรุปยอดเหล็กตาม_Cost_Record_VY3"/>
      <sheetName val="แนบ_PR3"/>
      <sheetName val="OR21_Final_Forecast_Rev_23"/>
      <sheetName val="Summary_Forecast_Budget_1&amp;23"/>
      <sheetName val="Summary_Forecast_Budget_Rev_23"/>
      <sheetName val="Backup_OR21_3"/>
      <sheetName val="Budget_for_ENT3"/>
      <sheetName val="ADJ__D-Wall&amp;BR_Ent__Rev_2_13"/>
      <sheetName val="Rebar+Conพื้น_Waste10%3"/>
      <sheetName val="Backup_D-Wall_Ent__13_07_193"/>
      <sheetName val="Backup_BR_ENT__13_07_193"/>
      <sheetName val="Final_Forecast_721113"/>
      <sheetName val="IMP_OR21_2019_07_113"/>
      <sheetName val="Concrete_721123"/>
      <sheetName val="หินเกล็ด_3"/>
      <sheetName val="เปรียบเทียบBudget_BR_3"/>
      <sheetName val="ADJ__BR_Ent__Rev_2_1_(2)3"/>
      <sheetName val="แผนงานBarrette_Pile3"/>
      <sheetName val="BOQ__VI_03_09_19_3"/>
      <sheetName val="Backup_BR_BMA3"/>
      <sheetName val="Sum_Budget&amp;Rev_13"/>
      <sheetName val="Sum_Budget_Rev_13"/>
      <sheetName val="Sum_Budget&amp;Rev_1_Rebar3"/>
      <sheetName val="Sum_Budget_Rev_2_Rebar3"/>
      <sheetName val="Rebar+Conพื้น_Waste10%_Rev_003"/>
      <sheetName val="Rebar+Conพื้น_Waste10%_Rev_01_3"/>
      <sheetName val="Equip_Rev_00_Budget3"/>
      <sheetName val="Budget_Waterpoofing3"/>
      <sheetName val="Enron_Form3"/>
      <sheetName val="IRR_sponsor3"/>
      <sheetName val="Consortium_VP3"/>
      <sheetName val="Summary_MONTH3"/>
      <sheetName val="DESICON_SUM3"/>
      <sheetName val="DES_TCF_Rental3"/>
      <sheetName val="DES_TCF_Maints_pers3"/>
      <sheetName val="DES_TCF_Heavy_Equipment3"/>
      <sheetName val="BANK_BOND3"/>
      <sheetName val="PHC_WAREHOUSE_-_INFOONLY3"/>
      <sheetName val="CATERING_CONTROL3"/>
      <sheetName val="SUB_CONTRACT3"/>
      <sheetName val="SPDC_-_INFONLY3"/>
      <sheetName val="VENDOR_SCHEDUL3"/>
      <sheetName val="VENDOR_PRESENCE_-_COMM3"/>
      <sheetName val="VENDOR_PRESENCE_-_RECH3"/>
      <sheetName val="VENDOR_PRESENCE_-_COMM_3"/>
      <sheetName val="CONTRACT_RATES3"/>
      <sheetName val="Sch_63"/>
      <sheetName val="2013电气概算_价目表_(营改增调整)3"/>
      <sheetName val="1_11_b3"/>
      <sheetName val="SPEC(CABLE_&amp;_WIRE)3"/>
      <sheetName val="RESUMEN_CD3"/>
      <sheetName val="BOQ_REV63"/>
      <sheetName val="Maliyet_Ozet3"/>
      <sheetName val="1_1-1_23"/>
      <sheetName val="1_3-_1_43"/>
      <sheetName val="3_13"/>
      <sheetName val="3_23"/>
      <sheetName val="4_1(a)3"/>
      <sheetName val="4_1(b)3"/>
      <sheetName val="4_1_(c)3"/>
      <sheetName val="5_13"/>
      <sheetName val="내역서_(N____16"/>
      <sheetName val="6_공정표3"/>
      <sheetName val="List_Equip3"/>
      <sheetName val="Process_C_(1-166)3"/>
      <sheetName val="TRUCK_HAUL_CYCLE-waste3"/>
      <sheetName val="Existing_PC_Pavement3"/>
      <sheetName val="Master_Data3"/>
      <sheetName val="ind'l_cp3"/>
      <sheetName val="LAST_UPDATE3"/>
      <sheetName val="0_품의서(전체)3"/>
      <sheetName val="3_부제O호표3"/>
      <sheetName val="5_소모재료비3"/>
      <sheetName val="8_시멘트제원표3"/>
      <sheetName val="2_품제O호표3"/>
      <sheetName val="본부_SHOP3"/>
      <sheetName val="#6_MDU_일반3"/>
      <sheetName val="#6_MDU엄반장3"/>
      <sheetName val="#6MDU_기계3"/>
      <sheetName val="HOU_COMP`3"/>
      <sheetName val="FCC_OBL-SHOP3"/>
      <sheetName val="NEW_FCC_OBL3"/>
      <sheetName val="#4_MDU3"/>
      <sheetName val="#6_SHOP3"/>
      <sheetName val="NRC_OBL-조연식3"/>
      <sheetName val="광양-조연식_반장3"/>
      <sheetName val="#5MDU_REV3"/>
      <sheetName val="LBO_PROJECT3"/>
      <sheetName val="VENDOR_LIST3"/>
      <sheetName val="BOP_LINE_LIST3"/>
      <sheetName val="5__Work_load(현재원기준)5"/>
      <sheetName val="A__ENGINEERING3"/>
      <sheetName val="B-1__배관자재3"/>
      <sheetName val="B-2__전기자재3"/>
      <sheetName val="B-3__계장자재3"/>
      <sheetName val="B-4__기계자재3"/>
      <sheetName val="C-1__공통가설3"/>
      <sheetName val="C-2__토목3"/>
      <sheetName val="C-4__철골3"/>
      <sheetName val="C-5__기계3"/>
      <sheetName val="C-6__배관3"/>
      <sheetName val="C-7__전기3"/>
      <sheetName val="C-8__계장3"/>
      <sheetName val="C-9__중장비3"/>
      <sheetName val="C-10__소방설비3"/>
      <sheetName val="C-11__보온3"/>
      <sheetName val="C-12__CMS3"/>
      <sheetName val="Equipt_Rental3"/>
      <sheetName val="EQ_USED_(CORRECTED)3"/>
      <sheetName val="Rebar_Constant3"/>
      <sheetName val="CONCRETE_TYPE3"/>
      <sheetName val="Other_data3"/>
      <sheetName val="내역서_(∮ἀ嘆ɶ_᠀㬁_4"/>
      <sheetName val="InD_Mpower3"/>
      <sheetName val="ABB_Summary3"/>
      <sheetName val="Man_power_rate3"/>
      <sheetName val="Const_equip_rate3"/>
      <sheetName val="01-Gang_Rate_&amp;_Info3"/>
      <sheetName val="05-Sum_Cost3"/>
      <sheetName val="06-Indirect_Loading3"/>
      <sheetName val="07-Heavy_Equipment3"/>
      <sheetName val="08-RR_Check_List3"/>
      <sheetName val="1)_Risk_and_Opportunities3"/>
      <sheetName val="2)_Full_Cost_Calculation3"/>
      <sheetName val="Vehicle_Log3"/>
      <sheetName val="M&amp;E_Summary3"/>
      <sheetName val="rev_summary3"/>
      <sheetName val="M&amp;E_Prelims3"/>
      <sheetName val="B-FP_(2)3"/>
      <sheetName val="Sch_13"/>
      <sheetName val="tblg_denda4"/>
      <sheetName val="F1_43"/>
      <sheetName val="Manpower_Categories3"/>
      <sheetName val="External_Issues3"/>
      <sheetName val="Statprod_gab4"/>
      <sheetName val="L_14"/>
      <sheetName val="Equip_Mstr_FOR_3A13"/>
      <sheetName val="G_R300경비3"/>
      <sheetName val="AS포장복구_3"/>
      <sheetName val="중기조종사_단위단가3"/>
      <sheetName val="설_계3"/>
      <sheetName val="5_Cennik4"/>
      <sheetName val="_토목_처리장도급내역서_3"/>
      <sheetName val="Garph_Work-Cost3"/>
      <sheetName val="LRK_3"/>
      <sheetName val="Insulation_1501083"/>
      <sheetName val="동상부_Tact_기준_반입일정_및_수량_02173"/>
      <sheetName val="MASTER_RATE_ANALYSIS3"/>
      <sheetName val="MN_T_B_3"/>
      <sheetName val="INDIGINEOUS_ITEMS_3"/>
      <sheetName val="Core_Data3"/>
      <sheetName val="final_abstract3"/>
      <sheetName val="GRAND_REKAP2"/>
      <sheetName val="analisa_(2)2"/>
      <sheetName val="Analisa_22"/>
      <sheetName val="Up_&amp;_bhn2"/>
      <sheetName val="HRG_BHN2"/>
      <sheetName val="Analisa_(ok_punya)2"/>
      <sheetName val="Alat_(2)2"/>
      <sheetName val="Rekap_Biaya2"/>
      <sheetName val="Kuantitas_&amp;_Harga2"/>
      <sheetName val="Nopember_(2)2"/>
      <sheetName val="Ramp_data2"/>
      <sheetName val="Lower_Ground2"/>
      <sheetName val="Cap_Cost2"/>
      <sheetName val="RLV_Calc2"/>
      <sheetName val="Costs_(dev)2"/>
      <sheetName val="Bluewater_NPV_-_sell_January2"/>
      <sheetName val="Upper_Ground2"/>
      <sheetName val="PARK_NE2"/>
      <sheetName val="Financial_Summary2"/>
      <sheetName val="D&amp;C_Calcs2"/>
      <sheetName val="CA_Upside_Downside_Old2"/>
      <sheetName val="EASEL_CA_Example2"/>
      <sheetName val="Urai__Resap_pengikat2"/>
      <sheetName val="DAF_HRG2"/>
      <sheetName val="7_공정표2"/>
      <sheetName val="Kolom_UT2"/>
      <sheetName val="HB_2"/>
      <sheetName val="Memb_Schd2"/>
      <sheetName val="Coef_et_données2"/>
      <sheetName val="Eng_Hrs_(HO)2"/>
      <sheetName val="MFG_&amp;_DEL2"/>
      <sheetName val="원가조정_내역2"/>
      <sheetName val="InsertListDrawing_1_2"/>
      <sheetName val="P_Staff_fac2"/>
      <sheetName val="beam-reinft-IIInd_floor2"/>
      <sheetName val="P-Site_fac2"/>
      <sheetName val="P-Clients_fac2"/>
      <sheetName val="P2-Project_Data2"/>
      <sheetName val="a_h_ars_sum2"/>
      <sheetName val="a_h_ars2"/>
      <sheetName val="Chap_2-_Page_4_"/>
      <sheetName val="VAT_TU_DIEN"/>
      <sheetName val="bldg_list"/>
      <sheetName val="Scaffolding_Volume"/>
      <sheetName val="Materials "/>
      <sheetName val="MAchinery(R1)"/>
      <sheetName val="ENGG_CVL"/>
      <sheetName val="LM001"/>
      <sheetName val="LM002"/>
      <sheetName val="LM003"/>
      <sheetName val="LM005"/>
      <sheetName val="LM006"/>
      <sheetName val="LM008"/>
      <sheetName val="LM004"/>
      <sheetName val="원가&amp;하도급원가"/>
      <sheetName val="건축(을)"/>
      <sheetName val="报价说明 (3)"/>
      <sheetName val="报价说明 (4)"/>
      <sheetName val="2.履约阶段供应链管理计划"/>
      <sheetName val="XREF"/>
      <sheetName val="sis.xlm"/>
      <sheetName val="spot prices"/>
      <sheetName val="Forma E-17"/>
      <sheetName val="1999 BUDGET"/>
      <sheetName val="Daily Photo"/>
      <sheetName val="Manpower Status"/>
      <sheetName val="리비아견적작업"/>
      <sheetName val="SUMMARY_철거"/>
      <sheetName val="Sheet_x0000__x0000__x0005__x0000_ư"/>
      <sheetName val="Sheet_x0000__x0000__x0005__x0000_፠"/>
      <sheetName val="Sheet_x0000__x0000__x0005__x0000__xded0_"/>
      <sheetName val="Sheet_x0000__x0000__x0005__x0000_팠"/>
      <sheetName val="Sheet_x0000__x0000__x0005__x0000_⡰"/>
      <sheetName val="Sheet_x0000__x0000__x0005__x0000_㜰"/>
      <sheetName val="Sheet_x0000__x0000__x0005__x0000_븰"/>
      <sheetName val="Plan1"/>
      <sheetName val="Pnl-10"/>
      <sheetName val="70"/>
      <sheetName val="AA"/>
      <sheetName val="AP110"/>
      <sheetName val="B-10"/>
      <sheetName val="BB-1"/>
      <sheetName val="C-5"/>
      <sheetName val="C-6"/>
      <sheetName val="C-6a"/>
      <sheetName val="F-1l2"/>
      <sheetName val="F-21"/>
      <sheetName val="F-4"/>
      <sheetName val="FF"/>
      <sheetName val="FF-2"/>
      <sheetName val="L"/>
      <sheetName val="M MM"/>
      <sheetName val="30a"/>
      <sheetName val="30-Note"/>
      <sheetName val="U-2"/>
      <sheetName val="breakdown_of_FA113"/>
      <sheetName val="Sheet_14"/>
      <sheetName val="MSP-Operator_Building-Area_C"/>
      <sheetName val="JGSummit_Package_2_(CTCI)"/>
      <sheetName val="-0_5_TABLA_PRESUPUESTOS1"/>
      <sheetName val="ﾄﾞﾊﾞｲFUEL_GAS追見1"/>
      <sheetName val="Chap_2-_Page_4_1"/>
      <sheetName val="breakdown_of_FA1131"/>
      <sheetName val="Sheet_141"/>
      <sheetName val="Scaffolding_Volume1"/>
      <sheetName val="MSP-Operator_Building-Area_C1"/>
      <sheetName val="JGSummit_Package_2_(CTCI)1"/>
      <sheetName val="VAT_TU_DIEN1"/>
      <sheetName val="bldg_list1"/>
      <sheetName val="-0_5_TABLA_PRESUPUESTOS2"/>
      <sheetName val="ﾄﾞﾊﾞｲFUEL_GAS追見2"/>
      <sheetName val="DAILY"/>
      <sheetName val="Page 2"/>
      <sheetName val="opstat"/>
      <sheetName val="costs"/>
      <sheetName val="Dsr_Hitung"/>
      <sheetName val="Mat_Tower"/>
      <sheetName val="RT13526_CPI"/>
      <sheetName val="Inputs_-_Results"/>
      <sheetName val="GENERAL_"/>
      <sheetName val="Tank_Loading"/>
      <sheetName val="Fdn_Calc"/>
      <sheetName val="LATERAL_OCDI_BH-02"/>
      <sheetName val="Lateral_Broms"/>
      <sheetName val="N-SPT_corr"/>
      <sheetName val="Curve_N-SPT"/>
      <sheetName val="COST_BD"/>
      <sheetName val="Monthly_S_Curve_SPK"/>
      <sheetName val="İnsan Gücü"/>
      <sheetName val="배포용표지"/>
      <sheetName val="ANL_TEK.6"/>
      <sheetName val="HM.MEK."/>
      <sheetName val="내역서_耰&quot;_x005f_x0000__x005f_x005f_x0000"/>
      <sheetName val="내역서_耰&quot;_x005f_x0000__x005f_x005f_x0001"/>
      <sheetName val="내역서_耰&quot;_x005f_x0000__x005f_x005f_x0002"/>
      <sheetName val="내역서_耰&quot;_x005f_x0000__x005f_x005f_x0004"/>
      <sheetName val="내역서_耰&quot;_x005f_x0000__x005f_x005f_x0003"/>
      <sheetName val="내역서_耰&quot;_x005f_x0000__x005f_x005f_x0005"/>
      <sheetName val="내역서_耰&quot;_x005f_x0000__x005f_x005f_x0006"/>
      <sheetName val="내역서_耰&quot;_x005f_x0000__x005f_x005f_x0007"/>
      <sheetName val="_______x005f_x0000__x005f_x005f_x00_2"/>
      <sheetName val="_____x005f_x005f_x005f_x0000__2"/>
      <sheetName val="당초?ȭ"/>
      <sheetName val="내역서_耰&quot;_x005f_x0000__x005f_x005f_x0008"/>
      <sheetName val="PAD TR보호대기초"/>
      <sheetName val="가로등기초"/>
      <sheetName val="HANDHOLE(2)"/>
      <sheetName val="Tra_bang"/>
      <sheetName val="HX"/>
      <sheetName val="ELECTRIC"/>
      <sheetName val="Ana__PU"/>
      <sheetName val="UPAH_&amp;_BHN_ARS"/>
      <sheetName val="AHS_ARS"/>
      <sheetName val="Analisa_HSP"/>
      <sheetName val="Analisa_Neraca"/>
      <sheetName val="입찰내역_발주처_양卤"/>
      <sheetName val="Detail_Eng"/>
      <sheetName val="INPUT DATAS"/>
      <sheetName val="Notes"/>
      <sheetName val="4B-H150"/>
      <sheetName val="8B1s-H440"/>
      <sheetName val="8B0s"/>
      <sheetName val="H244"/>
      <sheetName val="ABK.04.AWALR+CO+TAB.RUPS"/>
      <sheetName val="9 58&quot;_single"/>
      <sheetName val="COSTPERBBL"/>
      <sheetName val="당초_ἀ"/>
      <sheetName val="_x0004___x000d___x0003___x0004___x0016___x000d___x0004_"/>
      <sheetName val="___x001b___x0006___x0006___x0008_____"/>
      <sheetName val=" __x001b___x0006___x0006___x0008__ __"/>
      <sheetName val="Weekl_x0004___x0016___x000d__"/>
      <sheetName val="__x000e___x0005_"/>
      <sheetName val="_x0002__뻘N___"/>
      <sheetName val="_x0004___x000d___x0"/>
      <sheetName val="___x001b___x0"/>
      <sheetName val="7422CW_x0013__"/>
      <sheetName val="OPT_x0012___x0010____"/>
      <sheetName val="__x0013___x0014_"/>
      <sheetName val="Bill of Qty"/>
      <sheetName val="Pesanan"/>
      <sheetName val="Penjualan"/>
      <sheetName val="TOWN"/>
      <sheetName val="ALAT1"/>
      <sheetName val="ALAT2 (TDK DIPAKAI)"/>
      <sheetName val="DIV10"/>
      <sheetName val="Fill this out first___"/>
      <sheetName val="4334-Summary"/>
      <sheetName val="Eng_Hrs"/>
      <sheetName val="A-11 Steel Str"/>
      <sheetName val="A-03 Pile"/>
      <sheetName val="CONS."/>
      <sheetName val="내역서_耰&quot;_x0000__x0008"/>
      <sheetName val="내역서_耰&quot;_x00008"/>
      <sheetName val="내역서_耰&quot;_x005f8"/>
      <sheetName val="내역서_耰&quot;_x005f_x0000__x0009"/>
      <sheetName val="내역서_耰&quot;_x005f_x005f_x00009"/>
      <sheetName val="내역서_耰&quot;_x005f_x005f_x005f9"/>
      <sheetName val="내역서_耰&quot;_x005f_x0000__x0010"/>
      <sheetName val="내역서_耰&quot;_x005f_x005f_x00010"/>
      <sheetName val="내역서_耰&quot;_x005f_x005f_x00510"/>
      <sheetName val="KUWATI(Total)_18"/>
      <sheetName val="집계표_(TOTAL)18"/>
      <sheetName val="집계표_(CIVIL-23)18"/>
      <sheetName val="집계표_(FGRU)18"/>
      <sheetName val="집계표_(25,26)18"/>
      <sheetName val="집계표_(MEROX)18"/>
      <sheetName val="집계표_(NITROGEN)18"/>
      <sheetName val="집계표_(M4)18"/>
      <sheetName val="집계표_(CIVIL4)18"/>
      <sheetName val="집계표_(CIVIL6)18"/>
      <sheetName val="집계표_(CIVIL7)18"/>
      <sheetName val="내역서(DEMO_TOTAL)18"/>
      <sheetName val="내역서_(CIVIL-23)18"/>
      <sheetName val="내역서_(fgru)18"/>
      <sheetName val="내역서_(25&amp;26)18"/>
      <sheetName val="내역서_(MEROX)18"/>
      <sheetName val="내역서_(NITROGEN)18"/>
      <sheetName val="내역서_(M4)18"/>
      <sheetName val="내역서_(CIVIL-4)18"/>
      <sheetName val="내역서_(CIVIL-6)18"/>
      <sheetName val="내역서_(CIVIL-7)18"/>
      <sheetName val="OPTION_218"/>
      <sheetName val="OPTION_318"/>
      <sheetName val="2002년_현장공사비_국내_실적18"/>
      <sheetName val="2003년국내현장공사비_실적18"/>
      <sheetName val="VC2_10_9918"/>
      <sheetName val="INPUT_DATA17"/>
      <sheetName val="General_Data17"/>
      <sheetName val="집계표_(25,26ဩ17"/>
      <sheetName val="Form_017"/>
      <sheetName val="Form_D-116"/>
      <sheetName val="Form_B-116"/>
      <sheetName val="Form_F-116"/>
      <sheetName val="Form_A16"/>
      <sheetName val="LABOR_&amp;_자재16"/>
      <sheetName val="입출재고현황_(2)16"/>
      <sheetName val="3_공통공사대비16"/>
      <sheetName val="간접비_총괄16"/>
      <sheetName val="Price_Schedule16"/>
      <sheetName val="CAL_16"/>
      <sheetName val="Rate_Analysis16"/>
      <sheetName val="내역서_耰&quot;??16"/>
      <sheetName val="EQUIPMENT_-216"/>
      <sheetName val="WEIGHT_LIST15"/>
      <sheetName val="산#2-1_(2)15"/>
      <sheetName val="BEND_LOSS15"/>
      <sheetName val="공사비_내역_(가)15"/>
      <sheetName val="6PILE__(돌출)15"/>
      <sheetName val="Static_Equip15"/>
      <sheetName val="단면_(2)15"/>
      <sheetName val="Form_A_15"/>
      <sheetName val="내역서_耰&quot;_x005f_x0000__x005f_x0000_15"/>
      <sheetName val="3_Breakdown_Direct_Paint15"/>
      <sheetName val="내역서_耰&quot;__16"/>
      <sheetName val="Summary_Sheets15"/>
      <sheetName val="Civil_115"/>
      <sheetName val="Civil_215"/>
      <sheetName val="Civil_315"/>
      <sheetName val="Site_115"/>
      <sheetName val="Site_215"/>
      <sheetName val="Site_315"/>
      <sheetName val="Site_Faci15"/>
      <sheetName val="Sheet1_(2)15"/>
      <sheetName val="Man_Hole14"/>
      <sheetName val="Áý°èÇ¥_(TOTAL)14"/>
      <sheetName val="Áý°èÇ¥_(CIVIL-23)14"/>
      <sheetName val="Áý°èÇ¥_(FGRU)14"/>
      <sheetName val="Áý°èÇ¥_(25,26)14"/>
      <sheetName val="Áý°èÇ¥_(MEROX)14"/>
      <sheetName val="Áý°èÇ¥_(NITROGEN)14"/>
      <sheetName val="Áý°èÇ¥_(M4)14"/>
      <sheetName val="Áý°èÇ¥_(CIVIL4)14"/>
      <sheetName val="Áý°èÇ¥_(CIVIL6)14"/>
      <sheetName val="Áý°èÇ¥_(CIVIL7)14"/>
      <sheetName val="³»¿ª¼­(DEMO_TOTAL)14"/>
      <sheetName val="³»¿ª¼­_(CIVIL-23)14"/>
      <sheetName val="³»¿ª¼­_(fgru)14"/>
      <sheetName val="³»¿ª¼­_(25&amp;26)14"/>
      <sheetName val="³»¿ª¼­_(MEROX)14"/>
      <sheetName val="³»¿ª¼­_(NITROGEN)14"/>
      <sheetName val="³»¿ª¼­_(M4)14"/>
      <sheetName val="³»¿ª¼­_(CIVIL-4)14"/>
      <sheetName val="³»¿ª¼­_(CIVIL-6)14"/>
      <sheetName val="³»¿ª¼­_(CIVIL-7)14"/>
      <sheetName val="2002³â_ÇöÀå°ø»çºñ_±¹³»_½ÇÀû14"/>
      <sheetName val="2003³â±¹³»ÇöÀå°ø»çºñ_½ÇÀû14"/>
      <sheetName val="내역서_耰&quot;_x005f_x005f_x005f_x0000__x005f_x005f_x0014"/>
      <sheetName val="계측_내역서14"/>
      <sheetName val="2_2_STAFF_Scedule14"/>
      <sheetName val="내역서_耰&quot;_x005f_x005f_x005f_x005f_x005f_x005f_x00014"/>
      <sheetName val="7__월별투입내역서14"/>
      <sheetName val="Z-_GENERAL_PRICE_SUMMARY14"/>
      <sheetName val="_Estimate__14"/>
      <sheetName val="T_314"/>
      <sheetName val="HORI__VESSEL14"/>
      <sheetName val="EQUIP_LIST14"/>
      <sheetName val="Form_B14"/>
      <sheetName val="Precios_Unitarios14"/>
      <sheetName val="MP_MOB14"/>
      <sheetName val="Vind_-_BtB14"/>
      <sheetName val="LV_induction_motors14"/>
      <sheetName val="BSD_(2)14"/>
      <sheetName val="Administrative_Prices14"/>
      <sheetName val="WBS_4414"/>
      <sheetName val="WBS_4114"/>
      <sheetName val="Precios_por_Administración14"/>
      <sheetName val="Subcon_A14"/>
      <sheetName val="BM_DATA_SHEET15"/>
      <sheetName val="내역서_耰&quot;_x005f_x005f_x005f_x005f_x005f_x005f_x00514"/>
      <sheetName val="breakdown_of_wage_rate14"/>
      <sheetName val="Indirect_Cost14"/>
      <sheetName val="Monthly_Load14"/>
      <sheetName val="Weekly_Load14"/>
      <sheetName val="97_사업추정(WEKI)14"/>
      <sheetName val="[SANDAN_XLS??14"/>
      <sheetName val="Eq__Mobilization14"/>
      <sheetName val="Material_Selections14"/>
      <sheetName val="Piping_BQ_for_one_turbine14"/>
      <sheetName val="Resource_table14"/>
      <sheetName val="Utility_and_Fire_flange14"/>
      <sheetName val="_SANDAN_XLS__14"/>
      <sheetName val="Equipment_List14"/>
      <sheetName val="Form1_SQP14"/>
      <sheetName val="공정계획(내부계획25%,내부w_f)14"/>
      <sheetName val="SFN_ORIG14"/>
      <sheetName val="Heavy_Equipments14"/>
      <sheetName val="AG_Pipe_Qty_Analysis14"/>
      <sheetName val="Cash_In-Cash_Out_Actual13"/>
      <sheetName val="Dir_Manpower_Other_Exp_14"/>
      <sheetName val="SCHEDD_TAMBAHAN14"/>
      <sheetName val="w't_table14"/>
      <sheetName val="Fire_Protection14"/>
      <sheetName val="입찰내역_발주처_양식14"/>
      <sheetName val="MODULE_CONFIRM13"/>
      <sheetName val="ITB_COST14"/>
      <sheetName val="내역서_(∮ἀ嘆ɶ13"/>
      <sheetName val="4-3LEVEL-5_epic_413"/>
      <sheetName val="단가_(2)13"/>
      <sheetName val="BOQ-B_DOWN13"/>
      <sheetName val="FWBS_153013"/>
      <sheetName val="실행예산_MM13"/>
      <sheetName val="PROTECTION_13"/>
      <sheetName val="내역서1999_8최종9"/>
      <sheetName val="plan&amp;section_of_foundation10"/>
      <sheetName val="working_load_at_the_btm_ft_10"/>
      <sheetName val="stability_check10"/>
      <sheetName val="design_load10"/>
      <sheetName val="Closeout_Control9"/>
      <sheetName val="TDC_COA_Sumry9"/>
      <sheetName val="TDC_Item_Dets9"/>
      <sheetName val="TDC_Item_Sumry9"/>
      <sheetName val="TDC_Key_Qty_Sumry9"/>
      <sheetName val="List_-_Components9"/>
      <sheetName val="List_-_Equipment9"/>
      <sheetName val="COA_Sumry_-_Std_Imp9"/>
      <sheetName val="Contr_TDC_-_Std_Imp9"/>
      <sheetName val="Item_Sumry_-_Std_Imp9"/>
      <sheetName val="Unit_Costs_-_Std_Imp9"/>
      <sheetName val="Unit_MH_-_Std_Imp9"/>
      <sheetName val="Proj_TIC_-_Std_Imp9"/>
      <sheetName val="Updating_Form-Oct_20119"/>
      <sheetName val="Weld_Consumable9"/>
      <sheetName val="NDE_Cost-Summary9"/>
      <sheetName val="9July_Above_Ground_Pipe9"/>
      <sheetName val="M_119"/>
      <sheetName val="Process_Data_19"/>
      <sheetName val="Unit_Price_9"/>
      <sheetName val="4-Basic_Price9"/>
      <sheetName val="Evaluasi_Penw9"/>
      <sheetName val="Sum_(Case-3)9"/>
      <sheetName val="Man_Power_&amp;_Comp9"/>
      <sheetName val="Data_List9"/>
      <sheetName val="Currency_Rate9"/>
      <sheetName val="CUADRO_DE_PRECIOS13"/>
      <sheetName val="Site_Findings_Status_Sheet9"/>
      <sheetName val="Item_code9"/>
      <sheetName val="Rates_&amp;_Legend9"/>
      <sheetName val="PROJECT_BRIEF9"/>
      <sheetName val="5_)_Time_Delays9"/>
      <sheetName val="RAB_AR&amp;STR9"/>
      <sheetName val="할증_9"/>
      <sheetName val="1100-1200-1300-1910-2140-LEV_29"/>
      <sheetName val="Material_Price15"/>
      <sheetName val="내역서_耰&quot;_x005f_x005f_x005f_x0000_9"/>
      <sheetName val="내역서_耰&quot;_x005f_x005f_x005f_x005f_9"/>
      <sheetName val="내역서_耰&quot;_x005f_x0000__x000010"/>
      <sheetName val="99__FWBS(Ref)9"/>
      <sheetName val="99__Change_Rate9"/>
      <sheetName val="Equip_Rental_Summary_by_Contr9"/>
      <sheetName val="Project_Equip_Rental_Summary9"/>
      <sheetName val="Contractor_Indirect_Sumry9"/>
      <sheetName val="Project_Indirect_Sumry9"/>
      <sheetName val="COA_Sumry_by_Area9"/>
      <sheetName val="COA_Sumry_by_Contr9"/>
      <sheetName val="COA_Sumry_by_RG9"/>
      <sheetName val="TDC_COA_Grp_Sumry9"/>
      <sheetName val="TDC_COA_Grp_Sumry_by_Area9"/>
      <sheetName val="TDC_COA_Grp_Sumry_by_RG9"/>
      <sheetName val="Equipment_Sumry9"/>
      <sheetName val="TDC_Item_Dets-Full9"/>
      <sheetName val="TDC_Item_Dets-IPM-Full9"/>
      <sheetName val="TDC_Item_Sumry_by_Area9"/>
      <sheetName val="TDC_Item_Sumry_by_RG9"/>
      <sheetName val="TDC_Key_Qty_Sumry_by_RG9"/>
      <sheetName val="List_-_Equipment_by_Area9"/>
      <sheetName val="List_-_Equipment_by_Contr9"/>
      <sheetName val="Equipment_-_Unit_Costs_by_Mat9"/>
      <sheetName val="List_-_Equipment_by_Rep_Grp9"/>
      <sheetName val="Craft_Summary_by_Contr9"/>
      <sheetName val="Project_Craft_Summary9"/>
      <sheetName val="Project_Metrics9"/>
      <sheetName val="Unt_rate9"/>
      <sheetName val="SUMMARY_(0A)9"/>
      <sheetName val="SUMMARY_(1A)9"/>
      <sheetName val="SUMMARY_(1B)9"/>
      <sheetName val="SUMMARY_(03)9"/>
      <sheetName val="F1(Cable_Rack)9"/>
      <sheetName val="F2(Cable_Rack)9"/>
      <sheetName val="F3(Cable_Rack)9"/>
      <sheetName val="F1_(POLYMER)9"/>
      <sheetName val="F2_(POLYMER)9"/>
      <sheetName val="F3_(POLYMER)9"/>
      <sheetName val="F4_(POLYMER)9"/>
      <sheetName val="F5(_Polymerization_)9"/>
      <sheetName val="F6_(_Polymerization_)9"/>
      <sheetName val="B1_(Grid_A-7,_-6)9"/>
      <sheetName val="B1_(Grid_A,_B)9"/>
      <sheetName val="B1_(Grid_C-7,_-6)9"/>
      <sheetName val="B2_(Grid_-7_B,_C)_(1)9"/>
      <sheetName val="B2_(Grid_-7_B,_C)_(2)9"/>
      <sheetName val="B2_(Grid_-6_B,_C)_(1)9"/>
      <sheetName val="B2_(Grid_-6_B,_C)_(2)9"/>
      <sheetName val="F1_(MONOMER)9"/>
      <sheetName val="F2_(MONOMER)9"/>
      <sheetName val="F3_(MONOMER)9"/>
      <sheetName val="90K060C_(MONOMER)9"/>
      <sheetName val="F1_(EXTRUSION)9"/>
      <sheetName val="F2_(EXTRUSION)9"/>
      <sheetName val="F3_(EXTRUSION)9"/>
      <sheetName val="F4_(EXTRUSION)9"/>
      <sheetName val="F5_(EXTRUSION)9"/>
      <sheetName val="F6A_(EXTRUSION)9"/>
      <sheetName val="F6D_(EXTRUSION)9"/>
      <sheetName val="F7_(EXTRUSION)9"/>
      <sheetName val="F8_(EXTRUSION)9"/>
      <sheetName val="F9_(EXTRUSION)9"/>
      <sheetName val="F10_(EXTRUSION)9"/>
      <sheetName val="F11_(EXTRUSION)9"/>
      <sheetName val="B1_(Grid_F-5`,_4`)9"/>
      <sheetName val="B2_(Grid_F,E-4`)9"/>
      <sheetName val="B2_(Grid_F,E-5`)9"/>
      <sheetName val="B3_(Grid_C,B-4`)9"/>
      <sheetName val="B4_(Grid_B,A-4`)9"/>
      <sheetName val="B5_(Grid_E-5`)_&amp;_(Grid_D-5`)9"/>
      <sheetName val="B6_(Grid_E,D-5')9"/>
      <sheetName val="B7_(Grid_E,D-5')9"/>
      <sheetName val="95D040,_A5069"/>
      <sheetName val="95P040AB,_A5079"/>
      <sheetName val="95X020-U08,_A6029"/>
      <sheetName val="95X020-U07,_A6069"/>
      <sheetName val="95E040,_A5099"/>
      <sheetName val="95D024;025,_A6159"/>
      <sheetName val="95X020-U05,_A6019"/>
      <sheetName val="95X020-U02,_A2049"/>
      <sheetName val="Extruder_FDN9"/>
      <sheetName val="BOG_COMP__FDN9"/>
      <sheetName val="SOG_COMP__FDN9"/>
      <sheetName val="1G1_(Ground_Beam)9"/>
      <sheetName val="1G2-1(Ground_Beam)9"/>
      <sheetName val="1G2-2(Ground_Beam)9"/>
      <sheetName val="P15,_169"/>
      <sheetName val="LO_CONSOLE_FDN9"/>
      <sheetName val="OIL_COOLER_FDN9"/>
      <sheetName val="CW_CONSOLE_FDN_(SOG)9"/>
      <sheetName val="PD3_(SOG)9"/>
      <sheetName val="SF1_(SOG)9"/>
      <sheetName val="SF2_(SOG)9"/>
      <sheetName val="SLAB_(1S1-1)9"/>
      <sheetName val="SLAB_(1S1-2)9"/>
      <sheetName val="SLAB_(1S1-3)9"/>
      <sheetName val="COLUMN_(+5500)9"/>
      <sheetName val="COLUMN_(+12500)9"/>
      <sheetName val="COLUMN_(+15500)9"/>
      <sheetName val="ETC_9"/>
      <sheetName val="Tools_&amp;_Settings9"/>
      <sheetName val="Data_Summary9"/>
      <sheetName val="Crew_Costs9"/>
      <sheetName val="Spread_Costs9"/>
      <sheetName val="Unique_List_Misc9"/>
      <sheetName val="UP_MINOR9"/>
      <sheetName val="In-House_Summary9"/>
      <sheetName val="2__현장_자금투입_집계표9"/>
      <sheetName val="Discounted_Cash_Flow9"/>
      <sheetName val="Ocean_Transporation_Charge9"/>
      <sheetName val="Cash_Flow_bulanan9"/>
      <sheetName val="H_Satuan9"/>
      <sheetName val="Aux_9"/>
      <sheetName val="OCT_FDN9"/>
      <sheetName val="General_Notes9"/>
      <sheetName val="Codes_Pers9"/>
      <sheetName val="Raw_data8"/>
      <sheetName val="Exchange_Rate9"/>
      <sheetName val="Direct_PMS9"/>
      <sheetName val="_도면_및_도서_제출목록_및_일정_170202_xlsx9"/>
      <sheetName val="BO䁑-B_䁄OWN9"/>
      <sheetName val="Pengesahan_9"/>
      <sheetName val="0__Resource　Code8"/>
      <sheetName val="breakdown_of_wage_ra8"/>
      <sheetName val="breakdown_of_wage_ra`f8"/>
      <sheetName val="__9"/>
      <sheetName val="_9"/>
      <sheetName val="breakdown_of_wage_rað-8"/>
      <sheetName val="breakdown_of_wage_rap8"/>
      <sheetName val="breakdown_of_wage_ra8"/>
      <sheetName val="00-Summary_Information-ABB8"/>
      <sheetName val="PABS,Site_info8"/>
      <sheetName val="Bill_rekap9"/>
      <sheetName val="2_Overall_Summary_8"/>
      <sheetName val="Harga_Satuan9"/>
      <sheetName val="F_ALARM9"/>
      <sheetName val="DATA_MENTAH8"/>
      <sheetName val="차트_(2)9"/>
      <sheetName val="Material_code8"/>
      <sheetName val="HO_Site_Rates-20118"/>
      <sheetName val="Process_Data_(2)9"/>
      <sheetName val="내역서_耰&quot;_x005f_x0000_9"/>
      <sheetName val="내역서_耰&quot;_x005f_x005f_9"/>
      <sheetName val="Distribution_Table8"/>
      <sheetName val="DROP_DOWN8"/>
      <sheetName val="개시대사_(2)8"/>
      <sheetName val="Action_Item8"/>
      <sheetName val="ID_CD8"/>
      <sheetName val="Equipment_Spec_List8"/>
      <sheetName val="내역서_(N____x000a_9"/>
      <sheetName val="TQ_Format7"/>
      <sheetName val="breakdown_of_wage_raÐ¾7"/>
      <sheetName val="Additional_data7"/>
      <sheetName val="내역서_耰&quot;_8"/>
      <sheetName val="Linelist_LNGC_Process8"/>
      <sheetName val="SPEC_LIST(EQUP,_SYS)8"/>
      <sheetName val="SUM_7"/>
      <sheetName val="Air_Cooler-E8"/>
      <sheetName val="Al_Taweelah8"/>
      <sheetName val="Particular_Sch8"/>
      <sheetName val="11_자재단가6"/>
      <sheetName val="Attach_4-186"/>
      <sheetName val="일위대가_6"/>
      <sheetName val="OIL_SEPARATOR6"/>
      <sheetName val="CATCH_BASIN6"/>
      <sheetName val="FW_Post_Indicator_Valve_24&quot;6"/>
      <sheetName val="FW_Post_Indicator_Valve_20&quot;6"/>
      <sheetName val="FW_Post_Indicator_Valve_6&quot;6"/>
      <sheetName val="Fire_Monitor_or_Hydrant_6&quot;_FDN6"/>
      <sheetName val="SUMP_VB6"/>
      <sheetName val="CLEANOUT_4&quot;6"/>
      <sheetName val="Not_reqd6"/>
      <sheetName val="호환성_보고서6"/>
      <sheetName val="GM_0006"/>
      <sheetName val="INPUT_DATA_OF_SCHEDULE6"/>
      <sheetName val="Cashflow_Analysis6"/>
      <sheetName val="Finansal_tamamlanma_Eğrisi6"/>
      <sheetName val="33628-Rev__A6"/>
      <sheetName val="Admin_Manu_2-Equipment_Type_ID6"/>
      <sheetName val="LIFE_&amp;_REP_PROVN6"/>
      <sheetName val="O&amp;M_CREW6"/>
      <sheetName val="Tender_data6"/>
      <sheetName val="Activity_Form6"/>
      <sheetName val="Master_List6"/>
      <sheetName val="리스크_분류체계6"/>
      <sheetName val="SECL_리스크_분류체계_(2)6"/>
      <sheetName val="P-Ins_&amp;_Bonds6"/>
      <sheetName val="1_설계기준6"/>
      <sheetName val="Cash_Flow6"/>
      <sheetName val="REF_for_VV6"/>
      <sheetName val="INSTLIST_16"/>
      <sheetName val="내역서_(∮ἀ嘆ɶ?᠀㬁?6"/>
      <sheetName val="Weekl_7"/>
      <sheetName val="내역서_(N____17"/>
      <sheetName val="내역서_(N____18"/>
      <sheetName val="__x06"/>
      <sheetName val="OPT_7"/>
      <sheetName val="Scheme_Area_Details_Block___C26"/>
      <sheetName val="14-Eng_rate6"/>
      <sheetName val="광통신_견적내역서16"/>
      <sheetName val="5__월별투입내역서6"/>
      <sheetName val="BM_#16"/>
      <sheetName val="Itembalance_Report_(18-sep-18)6"/>
      <sheetName val="BUDGET_SUMMARY_6"/>
      <sheetName val="설산1_나6"/>
      <sheetName val="Cost_Code6"/>
      <sheetName val="Data_Ref6"/>
      <sheetName val="Interdept_Rate6"/>
      <sheetName val="Fig_4-146"/>
      <sheetName val="Schedule_6"/>
      <sheetName val="Loading_Struc6"/>
      <sheetName val="Loading_Pip6"/>
      <sheetName val="Loading_Overall_(BASE_Proposal6"/>
      <sheetName val="Steel_Structure6"/>
      <sheetName val="PIPING_AG-UG_NEW_UNITS6"/>
      <sheetName val="MEC_PIPING_PREFABR6"/>
      <sheetName val="Working_File-Pip6"/>
      <sheetName val="Equip_ISBL_&amp;_OSBL_6"/>
      <sheetName val="Perm__Test6"/>
      <sheetName val="Galian_16"/>
      <sheetName val="Analisa_Lump_sum6"/>
      <sheetName val="Sec_I_ML6"/>
      <sheetName val="Analisa_Fave6"/>
      <sheetName val="Harsat_Bahan6"/>
      <sheetName val="Harsat_Subkon6"/>
      <sheetName val="Harsat_Upah6"/>
      <sheetName val="Master_1_06"/>
      <sheetName val="Agregat_Halus_&amp;_Kasar6"/>
      <sheetName val="HARGA_MATERIAL6"/>
      <sheetName val="Harga_Sat_APP6"/>
      <sheetName val="Tgh_JGC-Inv_I_clp6"/>
      <sheetName val="PCS_6"/>
      <sheetName val="Progress_Statement-SI6"/>
      <sheetName val="Progress_Payment-31106"/>
      <sheetName val="Direct_Histogram_Rev__A_(f)6"/>
      <sheetName val="EQUIPOS_DE_SEGURIDAD6"/>
      <sheetName val="MATERIALES_CONSUMIBLES6"/>
      <sheetName val="PERSONAL_INDIRECTO_6"/>
      <sheetName val="Land_Dev't__Ph-118"/>
      <sheetName val="4300_UTILITY_BLDG_(2)6"/>
      <sheetName val="64_46"/>
      <sheetName val="64_56"/>
      <sheetName val="36_26"/>
      <sheetName val="36_16"/>
      <sheetName val="SPT_vs_PHI4"/>
      <sheetName val="Tables_3_1_to_3_5_EXH_G6"/>
      <sheetName val="1_11_b4"/>
      <sheetName val="내역서_(N__x006"/>
      <sheetName val="List_register6"/>
      <sheetName val="1_자금요약4"/>
      <sheetName val="2_실행비투입4"/>
      <sheetName val="3_본사집계4"/>
      <sheetName val="3-1_본사투입4"/>
      <sheetName val="4_지사집계4"/>
      <sheetName val="4-1_지사투입4"/>
      <sheetName val="5_현장총집계4"/>
      <sheetName val="5-1_현금집계4"/>
      <sheetName val="5-2_현금출납4"/>
      <sheetName val="5-3_외상집계4"/>
      <sheetName val="5-4_외상투입4"/>
      <sheetName val="6_미지급금4"/>
      <sheetName val="5-5_기타공제집계4"/>
      <sheetName val="5-6_기타공제4"/>
      <sheetName val="7_기성현황(실)4"/>
      <sheetName val="8_한국인수당4"/>
      <sheetName val="8_한국인수당_(Master_file)4"/>
      <sheetName val="9_기타수입4"/>
      <sheetName val="10_투입집계4"/>
      <sheetName val="5-4_외상투입_(2)4"/>
      <sheetName val="16_기성현황(예)4"/>
      <sheetName val="17_자금요약24"/>
      <sheetName val="18_실행대비투입24"/>
      <sheetName val="Att-1_CTCI_MH_rate6"/>
      <sheetName val="05__Curva_S5"/>
      <sheetName val="SUMMARY_MTO_02_2_354"/>
      <sheetName val="N_G_METERING_CALC_4"/>
      <sheetName val="N_G_METERING4"/>
      <sheetName val="N_G_METERING_(2)4"/>
      <sheetName val="CUMENE_METERING4"/>
      <sheetName val="N2_METERING_4"/>
      <sheetName val="H2_METERING__4"/>
      <sheetName val="CO_METERING4"/>
      <sheetName val="dongia_(2)6"/>
      <sheetName val="5__Work_load(현재원기준)6"/>
      <sheetName val="G_R300경비4"/>
      <sheetName val="AS포장복구_4"/>
      <sheetName val="중기조종사_단위단가4"/>
      <sheetName val="설_계4"/>
      <sheetName val="SPEC(CABLE_&amp;_WIRE)4"/>
      <sheetName val="Enron_Form4"/>
      <sheetName val="6_공정표4"/>
      <sheetName val="Consortium_VP4"/>
      <sheetName val="Summary_MONTH4"/>
      <sheetName val="DESICON_SUM4"/>
      <sheetName val="DES_TCF_Rental4"/>
      <sheetName val="DES_TCF_Maints_pers4"/>
      <sheetName val="DES_TCF_Heavy_Equipment4"/>
      <sheetName val="BANK_BOND4"/>
      <sheetName val="PHC_WAREHOUSE_-_INFOONLY4"/>
      <sheetName val="CATERING_CONTROL4"/>
      <sheetName val="SUB_CONTRACT4"/>
      <sheetName val="SPDC_-_INFONLY4"/>
      <sheetName val="VENDOR_SCHEDUL4"/>
      <sheetName val="VENDOR_PRESENCE_-_COMM4"/>
      <sheetName val="VENDOR_PRESENCE_-_RECH4"/>
      <sheetName val="VENDOR_PRESENCE_-_COMM_4"/>
      <sheetName val="CONTRACT_RATES4"/>
      <sheetName val="0_품의서(전체)4"/>
      <sheetName val="LAST_UPDATE4"/>
      <sheetName val="External_Issues4"/>
      <sheetName val="Payment_Certificate-14"/>
      <sheetName val="Floor_wet4"/>
      <sheetName val="Floor_Balcony4"/>
      <sheetName val="Hard_scape_Floor4"/>
      <sheetName val="P03_Skirting4"/>
      <sheetName val="GF_wall4"/>
      <sheetName val="Kitchen_Wall_wet_LIN-7014"/>
      <sheetName val="Wall_wet_LIN-601_4"/>
      <sheetName val="BOQ_(2)4"/>
      <sheetName val="VO_Schedule-14"/>
      <sheetName val="HOLD_AMOUNT4"/>
      <sheetName val="Back_Charge_(2)4"/>
      <sheetName val="Temporary_Deductions-1_4"/>
      <sheetName val="Contracharges_Check_list-1_4"/>
      <sheetName val="PC_034"/>
      <sheetName val="Measurement_sheet4"/>
      <sheetName val="Material_Only4"/>
      <sheetName val="Man_power_supply4"/>
      <sheetName val="Camp_Deduction4"/>
      <sheetName val="TR_Rev_vs_Commit4"/>
      <sheetName val="TR_+MMHE_PL_report4"/>
      <sheetName val="P23P2724___Commitment_4"/>
      <sheetName val="내역서_(N____19"/>
      <sheetName val="RESUMEN_CD4"/>
      <sheetName val="BOQ_REV64"/>
      <sheetName val="Maliyet_Ozet4"/>
      <sheetName val="1_1-1_24"/>
      <sheetName val="1_3-_1_44"/>
      <sheetName val="3_14"/>
      <sheetName val="3_24"/>
      <sheetName val="4_1(a)4"/>
      <sheetName val="4_1(b)4"/>
      <sheetName val="4_1_(c)4"/>
      <sheetName val="5_14"/>
      <sheetName val="Bill_4_7_Predestain_Bridge_4"/>
      <sheetName val="Bill_4_7_Predestain4"/>
      <sheetName val="1_1_FT_type_14"/>
      <sheetName val="1_2_FT_type_1A4"/>
      <sheetName val="1_3_FT_type_24"/>
      <sheetName val="1_4_FT_type_34"/>
      <sheetName val="1_5_FT_type_44"/>
      <sheetName val="2_1_CL_Outside4"/>
      <sheetName val="2_2_CL_Inside4"/>
      <sheetName val="2_3_CL_Ramp4"/>
      <sheetName val="3_1_CB_Outside4"/>
      <sheetName val="3_2_CB_Inside4"/>
      <sheetName val="4_Stair4"/>
      <sheetName val="5_Ramp4"/>
      <sheetName val="6_Handrail4"/>
      <sheetName val="Invoice_(Interim_No_28)4"/>
      <sheetName val="Cost_Summary4"/>
      <sheetName val="Direct_Cost4"/>
      <sheetName val="Direct_Cost_(2)4"/>
      <sheetName val="Summary_(3)4"/>
      <sheetName val="Indirect_Cost_Summary4"/>
      <sheetName val="CONCRETE_TYPE4"/>
      <sheetName val="동상부_Tact_기준_반입일정_및_수량_02174"/>
      <sheetName val="A__ENGINEERING4"/>
      <sheetName val="B-1__배관자재4"/>
      <sheetName val="B-2__전기자재4"/>
      <sheetName val="B-3__계장자재4"/>
      <sheetName val="B-4__기계자재4"/>
      <sheetName val="C-1__공통가설4"/>
      <sheetName val="C-2__토목4"/>
      <sheetName val="C-4__철골4"/>
      <sheetName val="C-5__기계4"/>
      <sheetName val="C-6__배관4"/>
      <sheetName val="C-7__전기4"/>
      <sheetName val="C-8__계장4"/>
      <sheetName val="C-9__중장비4"/>
      <sheetName val="C-10__소방설비4"/>
      <sheetName val="C-11__보온4"/>
      <sheetName val="C-12__CMS4"/>
      <sheetName val="tblg_denda5"/>
      <sheetName val="IRR_sponsor4"/>
      <sheetName val="4-Lane_bridge18"/>
      <sheetName val="List_Equip4"/>
      <sheetName val="Process_C_(1-166)4"/>
      <sheetName val="TRUCK_HAUL_CYCLE-waste4"/>
      <sheetName val="Existing_PC_Pavement4"/>
      <sheetName val="Sch_64"/>
      <sheetName val="Master_Data4"/>
      <sheetName val="ind'l_cp4"/>
      <sheetName val="본부_SHOP4"/>
      <sheetName val="#6_MDU_일반4"/>
      <sheetName val="#6_MDU엄반장4"/>
      <sheetName val="#6MDU_기계4"/>
      <sheetName val="HOU_COMP`4"/>
      <sheetName val="FCC_OBL-SHOP4"/>
      <sheetName val="NEW_FCC_OBL4"/>
      <sheetName val="#4_MDU4"/>
      <sheetName val="#6_SHOP4"/>
      <sheetName val="NRC_OBL-조연식4"/>
      <sheetName val="광양-조연식_반장4"/>
      <sheetName val="#5MDU_REV4"/>
      <sheetName val="LBO_PROJECT4"/>
      <sheetName val="VENDOR_LIST4"/>
      <sheetName val="BOP_LINE_LIST4"/>
      <sheetName val="3_부제O호표4"/>
      <sheetName val="5_소모재료비4"/>
      <sheetName val="8_시멘트제원표4"/>
      <sheetName val="2_품제O호표4"/>
      <sheetName val="5_Cennik5"/>
      <sheetName val="Equip_Mstr_FOR_3A14"/>
      <sheetName val="สรุปยอดเหล็กตาม_Cost_Record_VY4"/>
      <sheetName val="แนบ_PR4"/>
      <sheetName val="OR21_Final_Forecast_Rev_24"/>
      <sheetName val="Summary_Forecast_Budget_1&amp;24"/>
      <sheetName val="Summary_Forecast_Budget_Rev_24"/>
      <sheetName val="Backup_OR21_4"/>
      <sheetName val="Budget_for_ENT4"/>
      <sheetName val="ADJ__D-Wall&amp;BR_Ent__Rev_2_14"/>
      <sheetName val="Rebar+Conพื้น_Waste10%4"/>
      <sheetName val="Backup_D-Wall_Ent__13_07_194"/>
      <sheetName val="Backup_BR_ENT__13_07_194"/>
      <sheetName val="Final_Forecast_721114"/>
      <sheetName val="IMP_OR21_2019_07_114"/>
      <sheetName val="Concrete_721124"/>
      <sheetName val="หินเกล็ด_4"/>
      <sheetName val="เปรียบเทียบBudget_BR_4"/>
      <sheetName val="ADJ__BR_Ent__Rev_2_1_(2)4"/>
      <sheetName val="แผนงานBarrette_Pile4"/>
      <sheetName val="BOQ__VI_03_09_19_4"/>
      <sheetName val="Backup_BR_BMA4"/>
      <sheetName val="Sum_Budget&amp;Rev_14"/>
      <sheetName val="Sum_Budget_Rev_14"/>
      <sheetName val="Sum_Budget&amp;Rev_1_Rebar4"/>
      <sheetName val="Sum_Budget_Rev_2_Rebar4"/>
      <sheetName val="Rebar+Conพื้น_Waste10%_Rev_004"/>
      <sheetName val="Rebar+Conพื้น_Waste10%_Rev_01_4"/>
      <sheetName val="Equip_Rev_00_Budget4"/>
      <sheetName val="Budget_Waterpoofing4"/>
      <sheetName val="2013电气概算_价目表_(营改增调整)4"/>
      <sheetName val="ABB_Summary4"/>
      <sheetName val="Man_power_rate4"/>
      <sheetName val="Const_equip_rate4"/>
      <sheetName val="01-Gang_Rate_&amp;_Info4"/>
      <sheetName val="05-Sum_Cost4"/>
      <sheetName val="06-Indirect_Loading4"/>
      <sheetName val="07-Heavy_Equipment4"/>
      <sheetName val="08-RR_Check_List4"/>
      <sheetName val="1)_Risk_and_Opportunities4"/>
      <sheetName val="2)_Full_Cost_Calculation4"/>
      <sheetName val="_토목_처리장도급내역서_4"/>
      <sheetName val="내역서_(∮ἀ嘆ɶ_᠀㬁_5"/>
      <sheetName val="M&amp;E_Summary4"/>
      <sheetName val="rev_summary4"/>
      <sheetName val="M&amp;E_Prelims4"/>
      <sheetName val="B-FP_(2)4"/>
      <sheetName val="Sch_14"/>
      <sheetName val="Rekap_Biaya3"/>
      <sheetName val="Kuantitas_&amp;_Harga3"/>
      <sheetName val="Nopember_(2)3"/>
      <sheetName val="GRAND_REKAP3"/>
      <sheetName val="analisa_(2)3"/>
      <sheetName val="Analisa_23"/>
      <sheetName val="F1_44"/>
      <sheetName val="LRK_4"/>
      <sheetName val="Statprod_gab5"/>
      <sheetName val="L_15"/>
      <sheetName val="ENE-CAL_12"/>
      <sheetName val="원가조정_내역3"/>
      <sheetName val="Other_data4"/>
      <sheetName val="Equipt_Rental4"/>
      <sheetName val="EQ_USED_(CORRECTED)4"/>
      <sheetName val="Rebar_Constant4"/>
      <sheetName val="Eng_Hrs_(HO)3"/>
      <sheetName val="Vehicle_Log4"/>
      <sheetName val="Up_&amp;_bhn3"/>
      <sheetName val="HRG_BHN3"/>
      <sheetName val="Analisa_(ok_punya)3"/>
      <sheetName val="Alat_(2)3"/>
      <sheetName val="Ramp_data3"/>
      <sheetName val="Lower_Ground3"/>
      <sheetName val="Cap_Cost3"/>
      <sheetName val="RLV_Calc3"/>
      <sheetName val="Costs_(dev)3"/>
      <sheetName val="Bluewater_NPV_-_sell_January3"/>
      <sheetName val="Upper_Ground3"/>
      <sheetName val="PARK_NE3"/>
      <sheetName val="Financial_Summary3"/>
      <sheetName val="D&amp;C_Calcs3"/>
      <sheetName val="CA_Upside_Downside_Old3"/>
      <sheetName val="EASEL_CA_Example3"/>
      <sheetName val="Manpower_Categories4"/>
      <sheetName val="Garph_Work-Cost4"/>
      <sheetName val="Urai__Resap_pengikat3"/>
      <sheetName val="DAF_HRG3"/>
      <sheetName val="7_공정표3"/>
      <sheetName val="Kolom_UT3"/>
      <sheetName val="HB_3"/>
      <sheetName val="Memb_Schd3"/>
      <sheetName val="Coef_et_données3"/>
      <sheetName val="InsertListDrawing_1_3"/>
      <sheetName val="InD_Mpower4"/>
      <sheetName val="a_h_ars_sum3"/>
      <sheetName val="a_h_ars3"/>
      <sheetName val="P_Staff_fac3"/>
      <sheetName val="beam-reinft-IIInd_floor3"/>
      <sheetName val="P-Site_fac3"/>
      <sheetName val="P-Clients_fac3"/>
      <sheetName val="MFG_&amp;_DEL3"/>
      <sheetName val="SWALE_(구산)"/>
      <sheetName val="내역서_(N____21"/>
      <sheetName val="P2-Project_Data3"/>
      <sheetName val="MASTER_RATE_ANALYSIS4"/>
      <sheetName val="MN_T_B_4"/>
      <sheetName val="INDIGINEOUS_ITEMS_4"/>
      <sheetName val="Core_Data4"/>
      <sheetName val="final_abstract4"/>
      <sheetName val="Raw_Ref"/>
      <sheetName val="Cost_Codes"/>
      <sheetName val="Addendum_No_1_BILL_21"/>
      <sheetName val="내역서_(N____20"/>
      <sheetName val="Dsr_Hitung1"/>
      <sheetName val="Mat_Tower1"/>
      <sheetName val="RT13526_CPI1"/>
      <sheetName val="Inputs_-_Results1"/>
      <sheetName val="GENERAL_1"/>
      <sheetName val="Tank_Loading1"/>
      <sheetName val="Fdn_Calc1"/>
      <sheetName val="LATERAL_OCDI_BH-021"/>
      <sheetName val="Lateral_Broms1"/>
      <sheetName val="N-SPT_corr1"/>
      <sheetName val="Curve_N-SPT1"/>
      <sheetName val="COST_BD1"/>
      <sheetName val="Monthly_S_Curve_SPK1"/>
      <sheetName val="график_финансирования"/>
      <sheetName val="ANAL_BOW"/>
      <sheetName val="Isolasi_Luar_Dalam"/>
      <sheetName val="Isolasi_Luar"/>
      <sheetName val="7_6_3_J_Inline_Instrument"/>
      <sheetName val="Data_Ref_"/>
      <sheetName val="KKS_System_Codes"/>
      <sheetName val="Price_Schedule_Code"/>
      <sheetName val="REF_ONLY"/>
      <sheetName val="Appendix_A"/>
      <sheetName val="OE_(KSB)"/>
      <sheetName val="galian_saluran"/>
      <sheetName val="Perhit_Alat"/>
      <sheetName val="05_Analisa_Teknik"/>
      <sheetName val="?_x000a_????_x000a_?"/>
      <sheetName val="_x000a_?????_x000a_??"/>
      <sheetName val="_?????_??"/>
      <sheetName val="Weekl??_x000a_?"/>
      <sheetName val="?뻘N??_"/>
      <sheetName val="?_x000a_?_x0"/>
      <sheetName val="_x000a_??_x0"/>
      <sheetName val="7422CW?"/>
      <sheetName val="OPT??_x000a_?"/>
      <sheetName val="Analisa_SNI_STANDART_"/>
      <sheetName val="1_B"/>
      <sheetName val="Bang_KL"/>
      <sheetName val="Insulation_1501084"/>
      <sheetName val="PLSt_03__"/>
      <sheetName val="П_7_курс_аванса"/>
      <sheetName val="IncStat_03-04"/>
      <sheetName val="IncStat_03__"/>
      <sheetName val="Авансы_по_СНГ"/>
      <sheetName val="combined_9-3026"/>
      <sheetName val="worksheet_inchican26"/>
      <sheetName val="combined_9_3026"/>
      <sheetName val="bar_chart-rev26"/>
      <sheetName val="MATERIAL'S_PRICE24"/>
      <sheetName val="Schedule_S-Curve_Revision#322"/>
      <sheetName val="PC_&amp;_PVS20"/>
      <sheetName val="2_223M_due_to_adj_profit15"/>
      <sheetName val="Inchican_Road_Accomplishment18"/>
      <sheetName val="Shut_down15"/>
      <sheetName val="bill_215"/>
      <sheetName val="sorksheet_inchican15"/>
      <sheetName val="sombined_9-3015"/>
      <sheetName val="PH_515"/>
      <sheetName val="remaining_billing15"/>
      <sheetName val="Hac_Lots15"/>
      <sheetName val="Res_Lots15"/>
      <sheetName val="Spine_Road15"/>
      <sheetName val="INPUT_DATA_HERE14"/>
      <sheetName val="option_Y114"/>
      <sheetName val="Summary_(overall)1"/>
      <sheetName val="Adimi_bldg1"/>
      <sheetName val="Pump_House1"/>
      <sheetName val="Fuel_Regu_Station1"/>
      <sheetName val="Footing_Tie_Beam1"/>
      <sheetName val="FINAL_NEGO1"/>
      <sheetName val="RFP_Codes1"/>
      <sheetName val="Bill_summary_of_cost1"/>
      <sheetName val="unit_price1"/>
      <sheetName val="Schedule_S-Curve_(new_scheme)1"/>
      <sheetName val="Fire_Suppression1"/>
      <sheetName val="tabulation_(comparison)1"/>
      <sheetName val="area_comp_2011_01_181"/>
      <sheetName val="Tabulation_"/>
      <sheetName val="Code_07"/>
      <sheetName val="Week_ending"/>
      <sheetName val="Planners_Workload"/>
      <sheetName val="MAY_00-Bobbins"/>
      <sheetName val="2_2_띠장의_설계"/>
      <sheetName val="(10)_Other_Costs5"/>
      <sheetName val="3_-RESOURCE_LIST"/>
      <sheetName val="0_-SUMMARY"/>
      <sheetName val="3_2_AUX"/>
      <sheetName val="3_3_AUX-2"/>
      <sheetName val="GRAND_SUM"/>
      <sheetName val="VCC_11110-461"/>
      <sheetName val="6_2_Floor_Finishes1"/>
      <sheetName val="C1_(calcolo)"/>
      <sheetName val="5_5FWBS_CODE"/>
      <sheetName val="Harga_Mat_"/>
      <sheetName val="_hrg_bhn"/>
      <sheetName val="Project_D"/>
      <sheetName val="Tender_Summary"/>
      <sheetName val="Main_Control"/>
      <sheetName val="1195_B1"/>
      <sheetName val="page_6"/>
      <sheetName val="Capel_KI"/>
      <sheetName val="Capel_PK"/>
      <sheetName val="Summary_HS_Pipa_CS"/>
      <sheetName val="Raw_Data-Combined"/>
      <sheetName val="Instrument_Proc"/>
      <sheetName val="MTO_Civil_Work"/>
      <sheetName val="Sched_3_(Construction)"/>
      <sheetName val="Sched_1_(Engineering)"/>
      <sheetName val="Sched_2_(Procurement_"/>
      <sheetName val="JOB_Code"/>
      <sheetName val="COVER_RECAP_INSTALL_(2)"/>
      <sheetName val="Rekap_Summary"/>
      <sheetName val="Rekap_Breakdown"/>
      <sheetName val="Equiv_Length"/>
      <sheetName val="lkalibrasi_BENENAIN"/>
      <sheetName val="Integrated-S_Curve"/>
      <sheetName val="Daily_Photo"/>
      <sheetName val="Manpower_Status"/>
      <sheetName val="Rekap_Addendum"/>
      <sheetName val="AT_2"/>
      <sheetName val="Section_1"/>
      <sheetName val="Ra__stair"/>
      <sheetName val="LV_induction_묠"/>
      <sheetName val="Man_Power"/>
      <sheetName val="pro_ra_op"/>
      <sheetName val="analis_standar(8m)"/>
      <sheetName val="ShareCapital_"/>
      <sheetName val="내역서_(∮ἀ嘆ɶ_x005f_x0000_᠀㬁_x005f_x0000_"/>
      <sheetName val="__x005f_x0000__x005f_x001b__x005f_x0000__x005f_x0006__1"/>
      <sheetName val="내역서_耰&quot;_x005f_x005f_x005f_x0000__x00004"/>
      <sheetName val="내역서_(N__x005f_x000e__x005f_x000e__x005f_x000e____"/>
      <sheetName val="내역서_(N____x005f_x000a_3"/>
      <sheetName val="Bangunan_Utama"/>
      <sheetName val="Hrg_Sat"/>
      <sheetName val="Dinh_muc_CP_KTCB_khac"/>
      <sheetName val="TH_May_TC"/>
      <sheetName val="KLDT_DIEN"/>
      <sheetName val="PTVT_DIEN"/>
      <sheetName val="TH_kinh_phi"/>
      <sheetName val="Thong_ke_thiet_bi"/>
      <sheetName val="TH_vat_tu"/>
      <sheetName val="A_SIS"/>
      <sheetName val="gia_vt"/>
      <sheetName val="1_BILL_MOI_THAU_CAN_THUONG"/>
      <sheetName val="PHAN_NGAM"/>
      <sheetName val="집계표(2_안)"/>
      <sheetName val="uraian_analisa"/>
      <sheetName val="8LT_12"/>
      <sheetName val="Basic_Price"/>
      <sheetName val="Rekap_Analisa"/>
      <sheetName val="ANALISA_PEK_UMUM"/>
      <sheetName val="IN_OUT"/>
      <sheetName val="내역서_ᢐ_x005f_x001f_"/>
      <sheetName val="내역서_ᢐ_x005f_x001f__x005f_x0000__x005f_x0000_"/>
      <sheetName val="Sat_Bah___Up"/>
      <sheetName val="DATA_PROYEK"/>
      <sheetName val="rab_me_(by_owner)_"/>
      <sheetName val="BQ_(by_owner)"/>
      <sheetName val="rab_me_(fisik)"/>
      <sheetName val="LIST_ANHARSAT"/>
      <sheetName val="Home_Office"/>
      <sheetName val="P__control"/>
      <sheetName val="Costing_Detailed"/>
      <sheetName val="Basic_Data_Inputs"/>
      <sheetName val="BILL_1"/>
      <sheetName val="Step2_-&gt;_Mat__Cost"/>
      <sheetName val="TEMP_PROFILE"/>
      <sheetName val="_선택_속성(잠금)"/>
      <sheetName val="Drop-down_lists"/>
      <sheetName val="renc_mgn"/>
      <sheetName val="建筑定额_(2002)"/>
      <sheetName val="ADI_Edison_Termoelettrica"/>
      <sheetName val="Daily_Forwards"/>
      <sheetName val="VS_P-Q"/>
      <sheetName val="BQ_Summary"/>
      <sheetName val="Process_Piping"/>
      <sheetName val="Sheetư"/>
      <sheetName val="Sheet፠"/>
      <sheetName val="Sheet팠"/>
      <sheetName val="Sheet⡰"/>
      <sheetName val="Sheet㜰"/>
      <sheetName val="Sheet븰"/>
      <sheetName val="LV_induction_"/>
      <sheetName val="LV_induction_mot"/>
      <sheetName val="Harga_material_1"/>
      <sheetName val="Peralatan_(2)"/>
      <sheetName val="Team_3_S-Curve"/>
      <sheetName val="MH_and_Unit_Cost"/>
      <sheetName val="Material_Cost(as_per_Nation)"/>
      <sheetName val="Vind -鴃宼蠀"/>
      <sheetName val="Country (kVA-Hz.)"/>
      <sheetName val="입력시|"/>
      <sheetName val="7IFS-5A"/>
      <sheetName val="단면가정"/>
      <sheetName val="설계조건"/>
      <sheetName val="HaulingLine hardware"/>
      <sheetName val="S Curve"/>
      <sheetName val="Branch Power"/>
      <sheetName val="Distrib"/>
      <sheetName val="Emergency"/>
      <sheetName val="Lighting"/>
      <sheetName val="C. letter 3rd QT"/>
      <sheetName val="P_ROBERTS"/>
      <sheetName val="DESBAST"/>
      <sheetName val="Auftragskalkulation"/>
      <sheetName val="Projektinformation"/>
      <sheetName val="SEK Vertrieb"/>
      <sheetName val="Verkaufspreis"/>
      <sheetName val="Unterlieferantenspiegel"/>
      <sheetName val="Engineeringstunden"/>
      <sheetName val="Auftragsrisiko"/>
      <sheetName val="SEK Montage"/>
      <sheetName val="SEK IBN"/>
      <sheetName val="Konsortialanteile"/>
      <sheetName val="Fremdengineering"/>
      <sheetName val="Volume"/>
      <sheetName val="jadw"/>
      <sheetName val="DIV.3"/>
      <sheetName val="DIV.9"/>
      <sheetName val="00-MEMO"/>
      <sheetName val="07"/>
      <sheetName val="08"/>
      <sheetName val="06"/>
      <sheetName val="LOKASI RIG Litbang"/>
      <sheetName val="PACK"/>
      <sheetName val="2930"/>
      <sheetName val="2933"/>
      <sheetName val="2934"/>
      <sheetName val="Identitas"/>
      <sheetName val="struktur tdk dipakai"/>
      <sheetName val="sch 1.2"/>
      <sheetName val="B_6"/>
      <sheetName val="B_7"/>
      <sheetName val="B_8"/>
      <sheetName val="B_9"/>
      <sheetName val="B_10 (4)"/>
      <sheetName val="AGG"/>
      <sheetName val="MT"/>
      <sheetName val="Cover-L"/>
      <sheetName val="Rev "/>
      <sheetName val="LIST"/>
      <sheetName val="支架原始数据"/>
      <sheetName val="材料规格"/>
      <sheetName val="cespiti cet2 piombino (2)"/>
      <sheetName val="建筑工程统计表06月份 "/>
      <sheetName val="FlujoTJ"/>
      <sheetName val="정산내역서"/>
      <sheetName val="견적단가"/>
      <sheetName val="계약단가"/>
      <sheetName val="주요자재집계"/>
      <sheetName val="ISBL-J10"/>
      <sheetName val="BQ Working"/>
      <sheetName val="PipWT"/>
      <sheetName val="BG Working Sheet"/>
      <sheetName val="당초?➴ȭ"/>
      <sheetName val="p.mgmt"/>
      <sheetName val="PIP3C"/>
      <sheetName val="Dati base"/>
      <sheetName val="orig-sap"/>
      <sheetName val="Asset Mansys Sum"/>
      <sheetName val="Job List (2)"/>
      <sheetName val="Constn &amp; Install - LEV.4"/>
      <sheetName val="LEV.4 Project Managem"/>
      <sheetName val="Site Management"/>
      <sheetName val="Manhrs Sum"/>
      <sheetName val="rencst0599"/>
      <sheetName val="내역(정지)"/>
      <sheetName val="차이내역"/>
      <sheetName val="keyword"/>
      <sheetName val="FAI-1"/>
      <sheetName val="Ch"/>
      <sheetName val="Perhitungan RAB"/>
      <sheetName val="DPro"/>
      <sheetName val="PercenDiv"/>
      <sheetName val="1.집계표(일반전기)"/>
      <sheetName val="2.집계표(선행공사)"/>
      <sheetName val="3.집계표(소방공사)"/>
      <sheetName val="전력간선"/>
      <sheetName val="동력"/>
      <sheetName val="CABLE TRAY"/>
      <sheetName val="전등,전열"/>
      <sheetName val="접지피뢰설비"/>
      <sheetName val="수변전"/>
      <sheetName val="전력제어_DUCT(완)"/>
      <sheetName val="아파트 기성내역서"/>
      <sheetName val="소비자가"/>
      <sheetName val="TBM-T6+5S(Alt1)"/>
      <sheetName val="idx-03"/>
      <sheetName val="PERBULAN"/>
      <sheetName val="SUJAKA"/>
      <sheetName val="KALTIM"/>
      <sheetName val="KALSEL"/>
      <sheetName val="IDX06"/>
      <sheetName val="BLOK-BJR"/>
      <sheetName val="5-Peralatan"/>
      <sheetName val="trans"/>
      <sheetName val="PaintBreak"/>
      <sheetName val="INSSUBCON"/>
      <sheetName val="BP"/>
      <sheetName val="Star Rate"/>
      <sheetName val="SWALE_(구산)1"/>
      <sheetName val="REF_ONLY1"/>
      <sheetName val="Data_Ref_1"/>
      <sheetName val="KKS_System_Codes1"/>
      <sheetName val="Price_Schedule_Code1"/>
      <sheetName val="IRR_sponsor5"/>
      <sheetName val="SPT_vs_PHI5"/>
      <sheetName val="1_자금요약5"/>
      <sheetName val="2_실행비투입5"/>
      <sheetName val="3_본사집계5"/>
      <sheetName val="3-1_본사투입5"/>
      <sheetName val="4_지사집계5"/>
      <sheetName val="4-1_지사투입5"/>
      <sheetName val="5_현장총집계5"/>
      <sheetName val="5-1_현금집계5"/>
      <sheetName val="5-2_현금출납5"/>
      <sheetName val="5-3_외상집계5"/>
      <sheetName val="5-4_외상투입5"/>
      <sheetName val="6_미지급금5"/>
      <sheetName val="5-5_기타공제집계5"/>
      <sheetName val="5-6_기타공제5"/>
      <sheetName val="7_기성현황(실)5"/>
      <sheetName val="8_한국인수당5"/>
      <sheetName val="8_한국인수당_(Master_file)5"/>
      <sheetName val="9_기타수입5"/>
      <sheetName val="10_투입집계5"/>
      <sheetName val="5-4_외상투입_(2)5"/>
      <sheetName val="16_기성현황(예)5"/>
      <sheetName val="17_자금요약25"/>
      <sheetName val="18_실행대비투입25"/>
      <sheetName val="Consortium_VP5"/>
      <sheetName val="Summary_MONTH5"/>
      <sheetName val="DESICON_SUM5"/>
      <sheetName val="DES_TCF_Rental5"/>
      <sheetName val="DES_TCF_Maints_pers5"/>
      <sheetName val="DES_TCF_Heavy_Equipment5"/>
      <sheetName val="BANK_BOND5"/>
      <sheetName val="PHC_WAREHOUSE_-_INFOONLY5"/>
      <sheetName val="CATERING_CONTROL5"/>
      <sheetName val="SUB_CONTRACT5"/>
      <sheetName val="SPDC_-_INFONLY5"/>
      <sheetName val="VENDOR_SCHEDUL5"/>
      <sheetName val="VENDOR_PRESENCE_-_COMM5"/>
      <sheetName val="VENDOR_PRESENCE_-_RECH5"/>
      <sheetName val="VENDOR_PRESENCE_-_COMM_5"/>
      <sheetName val="CONTRACT_RATES5"/>
      <sheetName val="2013电气概算_价目表_(营改增调整)5"/>
      <sheetName val="Payment_Certificate-15"/>
      <sheetName val="Floor_wet5"/>
      <sheetName val="Floor_Balcony5"/>
      <sheetName val="Hard_scape_Floor5"/>
      <sheetName val="P03_Skirting5"/>
      <sheetName val="GF_wall5"/>
      <sheetName val="Kitchen_Wall_wet_LIN-7015"/>
      <sheetName val="Wall_wet_LIN-601_5"/>
      <sheetName val="BOQ_(2)5"/>
      <sheetName val="VO_Schedule-15"/>
      <sheetName val="HOLD_AMOUNT5"/>
      <sheetName val="Back_Charge_(2)5"/>
      <sheetName val="Temporary_Deductions-1_5"/>
      <sheetName val="Contracharges_Check_list-1_5"/>
      <sheetName val="PC_035"/>
      <sheetName val="Measurement_sheet5"/>
      <sheetName val="Material_Only5"/>
      <sheetName val="Man_power_supply5"/>
      <sheetName val="Camp_Deduction5"/>
      <sheetName val="Other_data5"/>
      <sheetName val="Enron_Form5"/>
      <sheetName val="List_Equip5"/>
      <sheetName val="Process_C_(1-166)5"/>
      <sheetName val="TRUCK_HAUL_CYCLE-waste5"/>
      <sheetName val="Existing_PC_Pavement5"/>
      <sheetName val="Sch_65"/>
      <sheetName val="Master_Data5"/>
      <sheetName val="ind'l_cp5"/>
      <sheetName val="LAST_UPDATE5"/>
      <sheetName val="0_품의서(전체)5"/>
      <sheetName val="SUMMARY_MTO_02_2_355"/>
      <sheetName val="N_G_METERING_CALC_5"/>
      <sheetName val="N_G_METERING5"/>
      <sheetName val="N_G_METERING_(2)5"/>
      <sheetName val="CUMENE_METERING5"/>
      <sheetName val="N2_METERING_5"/>
      <sheetName val="H2_METERING__5"/>
      <sheetName val="CO_METERING5"/>
      <sheetName val="DO NOT DELETE"/>
      <sheetName val="MR EUR"/>
      <sheetName val="changes"/>
      <sheetName val="Ind. Budget"/>
      <sheetName val="내역서_(N___ 3"/>
      <sheetName val="내역서_(N___ 4"/>
      <sheetName val="내역서_(N___ 5"/>
      <sheetName val="_x0004_? ?_x0003_?_x0004_?_x0016_? ?_x0004_"/>
      <sheetName val="Weekl_x0004_?_x0016_? ?"/>
      <sheetName val="_x0004_? ?_x0"/>
      <sheetName val=" ?_x001b_?_x0"/>
      <sheetName val="OPT_x0012_?_x0010_? ?"/>
      <sheetName val="내역서_(N___ 6"/>
      <sheetName val="내역서_(N___ 7"/>
      <sheetName val="내역서_(N___ 8"/>
      <sheetName val="MenuSheet"/>
      <sheetName val="Forecast"/>
      <sheetName val="Batam Forecast"/>
      <sheetName val="Batam Forecast_jun"/>
      <sheetName val="Fabrication Summary"/>
      <sheetName val="D6978 Mar 21 - FProj07"/>
      <sheetName val="Ecosys-Mar'21"/>
      <sheetName val="GEAC - Dec19"/>
      <sheetName val="Basisdaten"/>
      <sheetName val="Dia Inch"/>
      <sheetName val="N-detail"/>
      <sheetName val="FACSUM"/>
      <sheetName val="Sheet1 (4)"/>
      <sheetName val="분석"/>
      <sheetName val="가격조사서"/>
      <sheetName val="3.6M RETAINING WALL"/>
      <sheetName val="PROG."/>
      <sheetName val="1) COMMON FACILITIES"/>
      <sheetName val="ENQ222394AL NASR_Steel Report"/>
      <sheetName val="SA516-60,70 (정리)"/>
      <sheetName val="Appendix_A1"/>
      <sheetName val="Material Groups"/>
      <sheetName val="Material Kind"/>
      <sheetName val="Considerations"/>
      <sheetName val="Committed Cost"/>
      <sheetName val="첨부 #8 기자재 Cost Summary"/>
      <sheetName val="Selling_Sheet_cons"/>
      <sheetName val="Gas Specific Gravities and GHV"/>
      <sheetName val="ELXX"/>
      <sheetName val="내역서_耰&quot;13"/>
      <sheetName val="Precios_Unitariԯ5"/>
      <sheetName val="COS_REP.XLS"/>
      <sheetName val="H-Sat"/>
      <sheetName val="upah bahan"/>
      <sheetName val="AnalisaSIPIL RIIL"/>
      <sheetName val="Har Sat"/>
      <sheetName val="Basicprice"/>
      <sheetName val="Rek.Analisa"/>
      <sheetName val="HRG BAHAN &amp; UPAH okk"/>
      <sheetName val="sleksi"/>
      <sheetName val="TS"/>
      <sheetName val="TS MINGGUAN rev (2)"/>
      <sheetName val="DAF.ALAT"/>
      <sheetName val="ceklis"/>
      <sheetName val="Div26 - Elect"/>
      <sheetName val="DP"/>
      <sheetName val="КС2_24.1-8 (4.1.8.11.200)corr"/>
      <sheetName val="SANDAN_XLS10"/>
      <sheetName val="내역서_(∮ἀ嘆ɶ᠀㬁3"/>
      <sheetName val="Dynamic Query"/>
      <sheetName val="PROC%"/>
      <sheetName val="1)_COMMON_FACILITIES"/>
      <sheetName val="cost_curve_calc"/>
      <sheetName val="SUP-DET"/>
      <sheetName val="GRSummary"/>
      <sheetName val="WITHOUT C&amp;I PROFIT (3)"/>
      <sheetName val="JP-I.500155"/>
      <sheetName val="指數Case"/>
      <sheetName val="2. Steel Structural"/>
      <sheetName val="Unit of Measurement "/>
      <sheetName val="Risk Variables"/>
      <sheetName val="간접비 총괄표"/>
      <sheetName val="BOQ LIST"/>
      <sheetName val="MOBSCH"/>
      <sheetName val="石炭性状"/>
      <sheetName val="SUM-AIR-Submit"/>
      <sheetName val="Projekt4"/>
      <sheetName val="Base_Data"/>
      <sheetName val="Mob2"/>
      <sheetName val="월간보고자료FORM2"/>
      <sheetName val="CCD-SF-405"/>
      <sheetName val="PipTable"/>
      <sheetName val="Batam_Forecast2"/>
      <sheetName val="Batam_Forecast_jun2"/>
      <sheetName val="Fabrication_Summary2"/>
      <sheetName val="D6978_Mar_21_-_FProj072"/>
      <sheetName val="GEAC_-_Dec192"/>
      <sheetName val="Batam_Forecast"/>
      <sheetName val="Batam_Forecast_jun"/>
      <sheetName val="Fabrication_Summary"/>
      <sheetName val="D6978_Mar_21_-_FProj07"/>
      <sheetName val="GEAC_-_Dec19"/>
      <sheetName val="Batam_Forecast1"/>
      <sheetName val="Batam_Forecast_jun1"/>
      <sheetName val="Fabrication_Summary1"/>
      <sheetName val="D6978_Mar_21_-_FProj071"/>
      <sheetName val="GEAC_-_Dec191"/>
      <sheetName val="Unit-1"/>
      <sheetName val="Bored Pile"/>
      <sheetName val="mat'ls"/>
      <sheetName val="03-13 Anticipated"/>
      <sheetName val="03-13 Approved"/>
      <sheetName val="hauling"/>
      <sheetName val="IS"/>
      <sheetName val="PR-BF"/>
      <sheetName val="CP_TU_AD"/>
      <sheetName val="SHL"/>
      <sheetName val="S"/>
      <sheetName val="샘플표지"/>
      <sheetName val="일위대가(가설)"/>
      <sheetName val="04.09.19 Mufqi(2)"/>
      <sheetName val="04.09.19 Winda(2)"/>
      <sheetName val="Mufqi 29.08.19"/>
      <sheetName val="Ade 30.08.19"/>
      <sheetName val="Pramudibyo 30.08.19"/>
      <sheetName val="Aji 02.09.19"/>
      <sheetName val="Diah 02.09.19"/>
      <sheetName val=".09.19"/>
      <sheetName val="Kode"/>
      <sheetName val="Unit-P"/>
      <sheetName val="61004"/>
      <sheetName val="61005"/>
      <sheetName val="61006"/>
      <sheetName val="61007"/>
      <sheetName val="61008"/>
      <sheetName val="Own"/>
      <sheetName val="Dash"/>
      <sheetName val="skejul"/>
      <sheetName val="Issue Log "/>
      <sheetName val="Basic Rate"/>
      <sheetName val="앉음벽 (2)"/>
      <sheetName val="WORKER"/>
      <sheetName val="5.새들부해석 및 철근배근"/>
      <sheetName val="reinforce"/>
      <sheetName val="Executive Summary (Aug 25)"/>
      <sheetName val="NC"/>
      <sheetName val="Named Range"/>
      <sheetName val="Floor Level"/>
      <sheetName val="DataSheet"/>
      <sheetName val="Chemreq"/>
      <sheetName val="19. drill CD6"/>
      <sheetName val="MASTER AR"/>
      <sheetName val="SWALE_(구산)2"/>
      <sheetName val="Chap_2-_Page_4_2"/>
      <sheetName val="VAT_TU_DIEN2"/>
      <sheetName val="bldg_list2"/>
      <sheetName val="UPAH_&amp;_BHN_ARS1"/>
      <sheetName val="AHS_ARS1"/>
      <sheetName val="Analisa_HSP1"/>
      <sheetName val="입찰내역_발주처_양卤1"/>
      <sheetName val="Analisa_Neraca1"/>
      <sheetName val="내역서_(N____22"/>
      <sheetName val="Data_Ref_2"/>
      <sheetName val="KKS_System_Codes2"/>
      <sheetName val="Price_Schedule_Code2"/>
      <sheetName val="REF_ONLY2"/>
      <sheetName val="ANAL_BOW1"/>
      <sheetName val="Isolasi_Luar_Dalam1"/>
      <sheetName val="Isolasi_Luar1"/>
      <sheetName val="график_финансирования1"/>
      <sheetName val="Project_D1"/>
      <sheetName val="Tender_Summary1"/>
      <sheetName val="Ana__PU1"/>
      <sheetName val="Ra__stair1"/>
      <sheetName val="1195_B11"/>
      <sheetName val="Capel_KI1"/>
      <sheetName val="Capel_PK1"/>
      <sheetName val="page_61"/>
      <sheetName val="Raw_Data-Combined1"/>
      <sheetName val="Summary_HS_Pipa_CS1"/>
      <sheetName val="galian_saluran1"/>
      <sheetName val="Perhit_Alat1"/>
      <sheetName val="05_Analisa_Teknik1"/>
      <sheetName val="Analisa_SNI_STANDART_1"/>
      <sheetName val="1_B1"/>
      <sheetName val="lkalibrasi_BENENAIN1"/>
      <sheetName val="Rekap_Addendum1"/>
      <sheetName val="AT_21"/>
      <sheetName val="_hrg_bhn1"/>
      <sheetName val="Harga_Mat_1"/>
      <sheetName val="Section_11"/>
      <sheetName val="OE_(KSB)1"/>
      <sheetName val="6_2_Floor_Finishes2"/>
      <sheetName val="КС2_24_1-8_(4_1_8_11_200)corr"/>
      <sheetName val="2_x000a__x000a_"/>
      <sheetName val="9011_EXPAT_MANP"/>
      <sheetName val="App_A_Basis_of_Design"/>
      <sheetName val="SEK_Vertrieb"/>
      <sheetName val="SEK_Montage"/>
      <sheetName val="SEK_IBN"/>
      <sheetName val="Z-_GENERAL_PRIC橿⿂⒘ࡈ"/>
      <sheetName val="Z-_GENERAL_PRIC鋘@俀~橿⿂⍈"/>
      <sheetName val="Z-_GENERAL_PRICẹ"/>
      <sheetName val="tabel_berat"/>
      <sheetName val="BQ_Working"/>
      <sheetName val="MR_EUR"/>
      <sheetName val="Ind__Budget"/>
      <sheetName val="Star_Rate"/>
      <sheetName val="범례"/>
      <sheetName val="LstsÙÁ"/>
      <sheetName val="design_criteria6"/>
      <sheetName val="3. PE Unit "/>
      <sheetName val="Man. Sum."/>
      <sheetName val="unit mh study"/>
      <sheetName val="penalties"/>
      <sheetName val="Offer Sum."/>
      <sheetName val="Indirect Pers."/>
      <sheetName val="endirek ad-sa"/>
      <sheetName val="Support Pers."/>
      <sheetName val="Indirect Pers. Assumptions"/>
      <sheetName val="Feuil1"/>
      <sheetName val="Machinery"/>
      <sheetName val="Scaffolding"/>
      <sheetName val="Mob-demob"/>
      <sheetName val="ind. cost of direct"/>
      <sheetName val="Net Salary of a Direct"/>
      <sheetName val="Direct Cost Sum."/>
      <sheetName val="Furniture"/>
      <sheetName val="Water Cons."/>
      <sheetName val="Ind Sale"/>
      <sheetName val="GWP3 Outfitting Works Indirect "/>
      <sheetName val="Parameter"/>
      <sheetName val="SubContractingDetail"/>
      <sheetName val="Ключ"/>
      <sheetName val="archi(본사)"/>
      <sheetName val="간접비NE"/>
      <sheetName val="0226"/>
      <sheetName val="본사공가현황"/>
      <sheetName val="P-J"/>
      <sheetName val="P.M 별"/>
      <sheetName val="Sheet_x0000__x0000__x0005__x0000_"/>
      <sheetName val="チューブ仕様"/>
      <sheetName val="Breakdown Instrument"/>
      <sheetName val="XLR_NoRangeSheet"/>
      <sheetName val="Hujan BUlanan"/>
      <sheetName val="82巴基斯坦tapal"/>
      <sheetName val="Change Order Log"/>
      <sheetName val="spread-sheet"/>
      <sheetName val="RekapDataProyek-hide4print"/>
      <sheetName val="install_valve"/>
      <sheetName val="Deliverable list"/>
      <sheetName val="setting"/>
      <sheetName val="Gol"/>
      <sheetName val="Asm"/>
      <sheetName val="PrBS"/>
      <sheetName val="PrDepr"/>
      <sheetName val="PrIS"/>
      <sheetName val="Indirect_Const"/>
      <sheetName val="COMBINE"/>
      <sheetName val="HB"/>
      <sheetName val="member design"/>
      <sheetName val="Data basic price jgan diprint"/>
      <sheetName val="Unit Rate"/>
      <sheetName val="plant"/>
      <sheetName val="data_val"/>
      <sheetName val="D-3 (M)"/>
      <sheetName val="D-7 (M)"/>
      <sheetName val="Anls-Um"/>
      <sheetName val="01A- RAB"/>
      <sheetName val="SDHU&amp;B"/>
      <sheetName val="Embank"/>
      <sheetName val="anal rab"/>
      <sheetName val="H_ Dasar"/>
      <sheetName val="HRG BH"/>
      <sheetName val="Prosentase"/>
      <sheetName val="ALT"/>
      <sheetName val="U,B"/>
      <sheetName val="giathanh1"/>
      <sheetName val="CHITIET VL-NC-TT -1p"/>
      <sheetName val="gtrinh"/>
      <sheetName val="TONG HOP VL-NC"/>
      <sheetName val="chitiet"/>
      <sheetName val="TONGKE3p "/>
      <sheetName val="DONGIA"/>
      <sheetName val="lam-moi"/>
      <sheetName val="thao-go"/>
      <sheetName val="DON GIA"/>
      <sheetName val="DG"/>
      <sheetName val="TONGKE-HT"/>
      <sheetName val="t-h HA THE"/>
      <sheetName val="THPDMoi  (2)"/>
      <sheetName val="TONG HOP VL-NC TT"/>
      <sheetName val="TNHCHINH"/>
      <sheetName val="TH XL"/>
      <sheetName val="CHITIET VL-NC"/>
      <sheetName val="Tiepdia"/>
      <sheetName val="TDTKP1"/>
      <sheetName val="VCV-BE-TONG"/>
      <sheetName val="01A_ RAB"/>
      <sheetName val="27"/>
      <sheetName val="46"/>
      <sheetName val="33"/>
      <sheetName val="26"/>
      <sheetName val="42"/>
      <sheetName val="32"/>
      <sheetName val="41"/>
      <sheetName val="31"/>
      <sheetName val="64_6"/>
      <sheetName val="62"/>
      <sheetName val="24"/>
      <sheetName val="43"/>
      <sheetName val="53 "/>
      <sheetName val="54"/>
      <sheetName val="MH CIVIL"/>
      <sheetName val="30"/>
      <sheetName val="64_14"/>
      <sheetName val="64_1"/>
      <sheetName val="64_2"/>
      <sheetName val="64_3"/>
      <sheetName val="51"/>
      <sheetName val="38"/>
      <sheetName val="52"/>
      <sheetName val="23"/>
      <sheetName val="49"/>
      <sheetName val="29"/>
      <sheetName val="36_3"/>
      <sheetName val="36_4"/>
      <sheetName val="44"/>
      <sheetName val="45"/>
      <sheetName val="63"/>
      <sheetName val="HARGA SAT"/>
      <sheetName val="F3a"/>
      <sheetName val="G1"/>
      <sheetName val="G3"/>
      <sheetName val="G4a"/>
      <sheetName val="F4b"/>
      <sheetName val="F5a"/>
      <sheetName val="COMPLEXALL"/>
      <sheetName val="State List"/>
      <sheetName val="Subcon Rate"/>
      <sheetName val="TEKNIS"/>
      <sheetName val="Pivot Table"/>
      <sheetName val="PBAC budget"/>
      <sheetName val="5.세운W-A"/>
      <sheetName val="div-4"/>
      <sheetName val="DIV 2"/>
      <sheetName val="DIV 7"/>
      <sheetName val="DIV 8"/>
      <sheetName val="UBA"/>
      <sheetName val="DIV 3"/>
      <sheetName val="Rek.An"/>
      <sheetName val="Rencana Anggaran Biaya"/>
      <sheetName val="8&gt;한국인수당 (Master file)"/>
      <sheetName val="Calc Sheet"/>
      <sheetName val="ECA"/>
      <sheetName val="________"/>
      <sheetName val="_________"/>
      <sheetName val="Weekl____"/>
      <sheetName val="_뻘N___"/>
      <sheetName val="____x0"/>
      <sheetName val="7422CW_"/>
      <sheetName val="OPT____"/>
      <sheetName val="Sewa Alat"/>
      <sheetName val="BQ ARS"/>
      <sheetName val="DAFTAR ISI"/>
      <sheetName val="DAFTAR TBL _ FORM"/>
      <sheetName val="Tanggapan"/>
      <sheetName val="ELKP"/>
      <sheetName val="Harga ME "/>
      <sheetName val="Form 4 _ 4_A"/>
      <sheetName val="T-3.2 UP Material"/>
      <sheetName val="Analisa STR"/>
      <sheetName val="formminat"/>
      <sheetName val="anal alat"/>
      <sheetName val="Curup"/>
      <sheetName val="Prabu"/>
      <sheetName val="SLNK"/>
      <sheetName val="bahan-mos"/>
      <sheetName val="Cycle Time"/>
      <sheetName val="UtilitasTM"/>
      <sheetName val="Process"/>
      <sheetName val="Refinery"/>
      <sheetName val="Fructose"/>
      <sheetName val="Daf 1"/>
      <sheetName val="RAB J18 "/>
      <sheetName val="HARGA J18"/>
      <sheetName val="analisa J18"/>
      <sheetName val="Cash Out Table"/>
      <sheetName val="Net Cash Table"/>
      <sheetName val="Data SRL"/>
      <sheetName val="Data Prod_Graf"/>
      <sheetName val="AP 'S ANALYSIS"/>
      <sheetName val="data-hujan"/>
      <sheetName val="FS-LT"/>
      <sheetName val="5-ALAT"/>
      <sheetName val="4-BASIC"/>
      <sheetName val="23.FILTH "/>
      <sheetName val="29Formalin"/>
      <sheetName val="24TVBN"/>
      <sheetName val="02.01E.coli"/>
      <sheetName val="실행예산갑지"/>
      <sheetName val="현장관리비"/>
      <sheetName val="Issue Detail (2nd Stage)"/>
      <sheetName val="機器リスト"/>
      <sheetName val="__x000a______x000a__"/>
      <sheetName val="_________1"/>
      <sheetName val="Weekl___x000a__"/>
      <sheetName val="__x000a___x0"/>
      <sheetName val="Bill_of_Qty"/>
      <sheetName val="내역서_耰&quot;_x005f_x0000__x005f_x005f_x00001"/>
      <sheetName val="HM_MEK_"/>
      <sheetName val="RINC_hotel"/>
      <sheetName val="RINC_FIN_T4_"/>
      <sheetName val="RINC_FIN_T4___3_"/>
      <sheetName val="RINC_FIN_T4___2_"/>
      <sheetName val="ANL_TEK_6"/>
      <sheetName val="ALAT2_(TDK_DIPAKAI)"/>
      <sheetName val="Fill_this_out_first___"/>
      <sheetName val="rekap harga satuan pek"/>
      <sheetName val="PERSIAPAN"/>
      <sheetName val="tanah"/>
      <sheetName val="pembesian"/>
      <sheetName val="A-ALAT"/>
      <sheetName val="rab j17"/>
      <sheetName val=" anal hrg sat"/>
      <sheetName val="HS_TRG"/>
      <sheetName val="RAB KapukII"/>
      <sheetName val="BAU"/>
      <sheetName val="환경기계공정표 (3)"/>
      <sheetName val="Detail_Eng1"/>
      <sheetName val="Project_Grading"/>
      <sheetName val="Page_21"/>
      <sheetName val="Chart Data"/>
      <sheetName val="ExchRate"/>
      <sheetName val="지계"/>
      <sheetName val="Fee Rate Summary"/>
      <sheetName val="설비원가"/>
      <sheetName val="Z-_GENERAL_PRIC橿⿂"/>
      <sheetName val="Z-_GENERAL_PRIC鋘@俀~橿⿂"/>
      <sheetName val="Z-_GENERAL_PRIC"/>
      <sheetName val="报价说明_(3)"/>
      <sheetName val="报价说明_(4)"/>
      <sheetName val="2_履约阶段供应链管理计划"/>
      <sheetName val="sis_xlm"/>
      <sheetName val="spot_prices"/>
      <sheetName val="Forma_E-17"/>
      <sheetName val="1999_BUDGET"/>
      <sheetName val="1_0_Criteria_New"/>
      <sheetName val="WITHOUT_C&amp;I_PROFIT_(3)"/>
      <sheetName val="ENQ222394AL_NASR_Steel_Report"/>
      <sheetName val="İnsan_Gücü"/>
      <sheetName val="Dynamic_Query"/>
      <sheetName val="Project Information In-Out"/>
      <sheetName val="KUWATI(Total)_19"/>
      <sheetName val="OPTION_219"/>
      <sheetName val="OPTION_319"/>
      <sheetName val="집계표_(TOTAL)19"/>
      <sheetName val="집계표_(CIVIL-23)19"/>
      <sheetName val="집계표_(FGRU)19"/>
      <sheetName val="집계표_(25,26)19"/>
      <sheetName val="집계표_(MEROX)19"/>
      <sheetName val="집계표_(NITROGEN)19"/>
      <sheetName val="집계표_(M4)19"/>
      <sheetName val="집계표_(CIVIL4)19"/>
      <sheetName val="집계표_(CIVIL6)19"/>
      <sheetName val="집계표_(CIVIL7)19"/>
      <sheetName val="내역서(DEMO_TOTAL)19"/>
      <sheetName val="내역서_(CIVIL-23)19"/>
      <sheetName val="내역서_(fgru)19"/>
      <sheetName val="내역서_(25&amp;26)19"/>
      <sheetName val="내역서_(MEROX)19"/>
      <sheetName val="내역서_(NITROGEN)19"/>
      <sheetName val="내역서_(M4)19"/>
      <sheetName val="내역서_(CIVIL-4)19"/>
      <sheetName val="내역서_(CIVIL-6)19"/>
      <sheetName val="내역서_(CIVIL-7)19"/>
      <sheetName val="2002년_현장공사비_국내_실적19"/>
      <sheetName val="2003년국내현장공사비_실적19"/>
      <sheetName val="VC2_10_9919"/>
      <sheetName val="INPUT_DATA18"/>
      <sheetName val="집계표_(25,26ဩ18"/>
      <sheetName val="General_Data18"/>
      <sheetName val="Form_018"/>
      <sheetName val="Form_D-117"/>
      <sheetName val="Form_B-117"/>
      <sheetName val="Form_F-117"/>
      <sheetName val="Form_A17"/>
      <sheetName val="LABOR_&amp;_자재17"/>
      <sheetName val="입출재고현황_(2)17"/>
      <sheetName val="3_공통공사대비17"/>
      <sheetName val="간접비_총괄17"/>
      <sheetName val="Price_Schedule17"/>
      <sheetName val="CAL_17"/>
      <sheetName val="Rate_Analysis17"/>
      <sheetName val="WEIGHT_LIST16"/>
      <sheetName val="산#2-1_(2)16"/>
      <sheetName val="BEND_LOSS16"/>
      <sheetName val="EQUIPMENT_-217"/>
      <sheetName val="공사비_내역_(가)16"/>
      <sheetName val="내역서_耰&quot;??17"/>
      <sheetName val="단면_(2)16"/>
      <sheetName val="6PILE__(돌출)16"/>
      <sheetName val="Static_Equip16"/>
      <sheetName val="Form_A_16"/>
      <sheetName val="내역서_耰&quot;_x005f_x0000__x005f_x0000_16"/>
      <sheetName val="Sheet1_(2)16"/>
      <sheetName val="3_Breakdown_Direct_Paint16"/>
      <sheetName val="내역서_耰&quot;__17"/>
      <sheetName val="Summary_Sheets16"/>
      <sheetName val="Civil_116"/>
      <sheetName val="Civil_216"/>
      <sheetName val="Civil_316"/>
      <sheetName val="Site_116"/>
      <sheetName val="Site_216"/>
      <sheetName val="Site_316"/>
      <sheetName val="Site_Faci16"/>
      <sheetName val="Man_Hole15"/>
      <sheetName val="Áý°èÇ¥_(TOTAL)15"/>
      <sheetName val="Áý°èÇ¥_(CIVIL-23)15"/>
      <sheetName val="Áý°èÇ¥_(FGRU)15"/>
      <sheetName val="Áý°èÇ¥_(25,26)15"/>
      <sheetName val="Áý°èÇ¥_(MEROX)15"/>
      <sheetName val="Áý°èÇ¥_(NITROGEN)15"/>
      <sheetName val="Áý°èÇ¥_(M4)15"/>
      <sheetName val="Áý°èÇ¥_(CIVIL4)15"/>
      <sheetName val="Áý°èÇ¥_(CIVIL6)15"/>
      <sheetName val="Áý°èÇ¥_(CIVIL7)15"/>
      <sheetName val="³»¿ª¼­(DEMO_TOTAL)15"/>
      <sheetName val="³»¿ª¼­_(CIVIL-23)15"/>
      <sheetName val="³»¿ª¼­_(fgru)15"/>
      <sheetName val="³»¿ª¼­_(25&amp;26)15"/>
      <sheetName val="³»¿ª¼­_(MEROX)15"/>
      <sheetName val="³»¿ª¼­_(NITROGEN)15"/>
      <sheetName val="³»¿ª¼­_(M4)15"/>
      <sheetName val="³»¿ª¼­_(CIVIL-4)15"/>
      <sheetName val="³»¿ª¼­_(CIVIL-6)15"/>
      <sheetName val="³»¿ª¼­_(CIVIL-7)15"/>
      <sheetName val="2002³â_ÇöÀå°ø»çºñ_±¹³»_½ÇÀû15"/>
      <sheetName val="2003³â±¹³»ÇöÀå°ø»çºñ_½ÇÀû15"/>
      <sheetName val="내역서_耰&quot;_x005f_x005f_x005f_x0000__x005f_x005f_x0015"/>
      <sheetName val="계측_내역서15"/>
      <sheetName val="7__월별투입내역서15"/>
      <sheetName val="2_2_STAFF_Scedule15"/>
      <sheetName val="내역서_耰&quot;_x005f_x005f_x005f_x005f_x005f_x005f_x00015"/>
      <sheetName val="Z-_GENERAL_PRICE_SUMMARY15"/>
      <sheetName val="_Estimate__15"/>
      <sheetName val="MP_MOB15"/>
      <sheetName val="Form_B15"/>
      <sheetName val="T_315"/>
      <sheetName val="HORI__VESSEL15"/>
      <sheetName val="EQUIP_LIST15"/>
      <sheetName val="Precios_Unitarios15"/>
      <sheetName val="Vind_-_BtB15"/>
      <sheetName val="LV_induction_motors15"/>
      <sheetName val="BSD_(2)15"/>
      <sheetName val="Administrative_Prices15"/>
      <sheetName val="WBS_4415"/>
      <sheetName val="WBS_4115"/>
      <sheetName val="Precios_por_Administración15"/>
      <sheetName val="Subcon_A15"/>
      <sheetName val="BM_DATA_SHEET16"/>
      <sheetName val="Material_Selections15"/>
      <sheetName val="Monthly_Load15"/>
      <sheetName val="Weekly_Load15"/>
      <sheetName val="내역서_耰&quot;_x005f_x005f_x005f_x005f_x005f_x005f_x00515"/>
      <sheetName val="[SANDAN_XLS??15"/>
      <sheetName val="Piping_BQ_for_one_turbine15"/>
      <sheetName val="97_사업추정(WEKI)15"/>
      <sheetName val="Eq__Mobilization15"/>
      <sheetName val="breakdown_of_wage_rate15"/>
      <sheetName val="Indirect_Cost15"/>
      <sheetName val="단가_(2)14"/>
      <sheetName val="4-3LEVEL-5_epic_414"/>
      <sheetName val="Equipment_List15"/>
      <sheetName val="Form1_SQP15"/>
      <sheetName val="Resource_table15"/>
      <sheetName val="SCHEDD_TAMBAHAN15"/>
      <sheetName val="공정계획(내부계획25%,내부w_f)15"/>
      <sheetName val="Fire_Protection15"/>
      <sheetName val="입찰내역_발주처_양식15"/>
      <sheetName val="AG_Pipe_Qty_Analysis15"/>
      <sheetName val="Heavy_Equipments15"/>
      <sheetName val="SFN_ORIG15"/>
      <sheetName val="Dir_Manpower_Other_Exp_15"/>
      <sheetName val="Utility_and_Fire_flange15"/>
      <sheetName val="w't_table15"/>
      <sheetName val="_SANDAN_XLS__15"/>
      <sheetName val="BOQ-B_DOWN14"/>
      <sheetName val="MODULE_CONFIRM14"/>
      <sheetName val="ITB_COST15"/>
      <sheetName val="내역서_(∮ἀ嘆ɶ14"/>
      <sheetName val="실행예산_MM14"/>
      <sheetName val="FWBS_153014"/>
      <sheetName val="plan&amp;section_of_foundation11"/>
      <sheetName val="working_load_at_the_btm_ft_11"/>
      <sheetName val="stability_check11"/>
      <sheetName val="design_load11"/>
      <sheetName val="PROTECTION_14"/>
      <sheetName val="PROJECT_BRIEF10"/>
      <sheetName val="내역서1999_8최종10"/>
      <sheetName val="Cash_In-Cash_Out_Actual14"/>
      <sheetName val="Updating_Form-Oct_201110"/>
      <sheetName val="Weld_Consumable10"/>
      <sheetName val="NDE_Cost-Summary10"/>
      <sheetName val="9July_Above_Ground_Pipe10"/>
      <sheetName val="M_1110"/>
      <sheetName val="Process_Data_110"/>
      <sheetName val="TDC_COA_Sumry10"/>
      <sheetName val="TDC_Item_Dets10"/>
      <sheetName val="TDC_Item_Sumry10"/>
      <sheetName val="TDC_Key_Qty_Sumry10"/>
      <sheetName val="List_-_Components10"/>
      <sheetName val="List_-_Equipment10"/>
      <sheetName val="COA_Sumry_-_Std_Imp10"/>
      <sheetName val="Contr_TDC_-_Std_Imp10"/>
      <sheetName val="Item_Sumry_-_Std_Imp10"/>
      <sheetName val="Unit_Costs_-_Std_Imp10"/>
      <sheetName val="Unit_MH_-_Std_Imp10"/>
      <sheetName val="Proj_TIC_-_Std_Imp10"/>
      <sheetName val="Closeout_Control10"/>
      <sheetName val="Unit_Price_10"/>
      <sheetName val="4-Basic_Price10"/>
      <sheetName val="Evaluasi_Penw10"/>
      <sheetName val="Sum_(Case-3)10"/>
      <sheetName val="Man_Power_&amp;_Comp10"/>
      <sheetName val="Data_List10"/>
      <sheetName val="Currency_Rate10"/>
      <sheetName val="CUADRO_DE_PRECIOS14"/>
      <sheetName val="Site_Findings_Status_Sheet10"/>
      <sheetName val="5_)_Time_Delays10"/>
      <sheetName val="1100-1200-1300-1910-2140-LEV_10"/>
      <sheetName val="Material_Price16"/>
      <sheetName val="내역서_耰&quot;_x005f_x005f_x005f_x0000_10"/>
      <sheetName val="내역서_耰&quot;_x005f_x005f_x005f_x005f_10"/>
      <sheetName val="내역서_耰&quot;_x005f_x0000__x000011"/>
      <sheetName val="할증_10"/>
      <sheetName val="2__현장_자금투입_집계표10"/>
      <sheetName val="Item_code10"/>
      <sheetName val="RAB_AR&amp;STR10"/>
      <sheetName val="UP_MINOR10"/>
      <sheetName val="Ocean_Transporation_Charge10"/>
      <sheetName val="Codes_Pers10"/>
      <sheetName val="BO䁑-B_䁄OWN10"/>
      <sheetName val="Exchange_Rate10"/>
      <sheetName val="In-House_Summary10"/>
      <sheetName val="SUMMARY_(0A)10"/>
      <sheetName val="SUMMARY_(1A)10"/>
      <sheetName val="SUMMARY_(1B)10"/>
      <sheetName val="SUMMARY_(03)10"/>
      <sheetName val="F1(Cable_Rack)10"/>
      <sheetName val="F2(Cable_Rack)10"/>
      <sheetName val="F3(Cable_Rack)10"/>
      <sheetName val="F1_(POLYMER)10"/>
      <sheetName val="F2_(POLYMER)10"/>
      <sheetName val="F3_(POLYMER)10"/>
      <sheetName val="F4_(POLYMER)10"/>
      <sheetName val="F5(_Polymerization_)10"/>
      <sheetName val="F6_(_Polymerization_)10"/>
      <sheetName val="B1_(Grid_A-7,_-6)10"/>
      <sheetName val="B1_(Grid_A,_B)10"/>
      <sheetName val="B1_(Grid_C-7,_-6)10"/>
      <sheetName val="B2_(Grid_-7_B,_C)_(1)10"/>
      <sheetName val="B2_(Grid_-7_B,_C)_(2)10"/>
      <sheetName val="B2_(Grid_-6_B,_C)_(1)10"/>
      <sheetName val="B2_(Grid_-6_B,_C)_(2)10"/>
      <sheetName val="F1_(MONOMER)10"/>
      <sheetName val="F2_(MONOMER)10"/>
      <sheetName val="F3_(MONOMER)10"/>
      <sheetName val="90K060C_(MONOMER)10"/>
      <sheetName val="F1_(EXTRUSION)10"/>
      <sheetName val="F2_(EXTRUSION)10"/>
      <sheetName val="F3_(EXTRUSION)10"/>
      <sheetName val="F4_(EXTRUSION)10"/>
      <sheetName val="F5_(EXTRUSION)10"/>
      <sheetName val="F6A_(EXTRUSION)10"/>
      <sheetName val="F6D_(EXTRUSION)10"/>
      <sheetName val="F7_(EXTRUSION)10"/>
      <sheetName val="F8_(EXTRUSION)10"/>
      <sheetName val="F9_(EXTRUSION)10"/>
      <sheetName val="F10_(EXTRUSION)10"/>
      <sheetName val="F11_(EXTRUSION)10"/>
      <sheetName val="B1_(Grid_F-5`,_4`)10"/>
      <sheetName val="B2_(Grid_F,E-4`)10"/>
      <sheetName val="B2_(Grid_F,E-5`)10"/>
      <sheetName val="B3_(Grid_C,B-4`)10"/>
      <sheetName val="B4_(Grid_B,A-4`)10"/>
      <sheetName val="B5_(Grid_E-5`)_&amp;_(Grid_D-5`)10"/>
      <sheetName val="B6_(Grid_E,D-5')10"/>
      <sheetName val="B7_(Grid_E,D-5')10"/>
      <sheetName val="95D040,_A50610"/>
      <sheetName val="95P040AB,_A50710"/>
      <sheetName val="95X020-U08,_A60210"/>
      <sheetName val="95X020-U07,_A60610"/>
      <sheetName val="95E040,_A50910"/>
      <sheetName val="95D024;025,_A61510"/>
      <sheetName val="95X020-U05,_A60110"/>
      <sheetName val="95X020-U02,_A20410"/>
      <sheetName val="Extruder_FDN10"/>
      <sheetName val="BOG_COMP__FDN10"/>
      <sheetName val="SOG_COMP__FDN10"/>
      <sheetName val="1G1_(Ground_Beam)10"/>
      <sheetName val="1G2-1(Ground_Beam)10"/>
      <sheetName val="1G2-2(Ground_Beam)10"/>
      <sheetName val="P15,_1610"/>
      <sheetName val="LO_CONSOLE_FDN10"/>
      <sheetName val="OIL_COOLER_FDN10"/>
      <sheetName val="CW_CONSOLE_FDN_(SOG)10"/>
      <sheetName val="PD3_(SOG)10"/>
      <sheetName val="SF1_(SOG)10"/>
      <sheetName val="SF2_(SOG)10"/>
      <sheetName val="SLAB_(1S1-1)10"/>
      <sheetName val="SLAB_(1S1-2)10"/>
      <sheetName val="SLAB_(1S1-3)10"/>
      <sheetName val="COLUMN_(+5500)10"/>
      <sheetName val="COLUMN_(+12500)10"/>
      <sheetName val="COLUMN_(+15500)10"/>
      <sheetName val="ETC_10"/>
      <sheetName val="Tools_&amp;_Settings10"/>
      <sheetName val="Data_Summary10"/>
      <sheetName val="Crew_Costs10"/>
      <sheetName val="Spread_Costs10"/>
      <sheetName val="Unique_List_Misc10"/>
      <sheetName val="Equip_Rental_Summary_by_Contr10"/>
      <sheetName val="Project_Equip_Rental_Summary10"/>
      <sheetName val="Contractor_Indirect_Sumry10"/>
      <sheetName val="Project_Indirect_Sumry10"/>
      <sheetName val="COA_Sumry_by_Area10"/>
      <sheetName val="COA_Sumry_by_Contr10"/>
      <sheetName val="COA_Sumry_by_RG10"/>
      <sheetName val="TDC_COA_Grp_Sumry10"/>
      <sheetName val="TDC_COA_Grp_Sumry_by_Area10"/>
      <sheetName val="TDC_COA_Grp_Sumry_by_RG10"/>
      <sheetName val="Equipment_Sumry10"/>
      <sheetName val="TDC_Item_Dets-Full10"/>
      <sheetName val="TDC_Item_Dets-IPM-Full10"/>
      <sheetName val="TDC_Item_Sumry_by_Area10"/>
      <sheetName val="TDC_Item_Sumry_by_RG10"/>
      <sheetName val="TDC_Key_Qty_Sumry_by_RG10"/>
      <sheetName val="List_-_Equipment_by_Area10"/>
      <sheetName val="List_-_Equipment_by_Contr10"/>
      <sheetName val="Equipment_-_Unit_Costs_by_Mat10"/>
      <sheetName val="List_-_Equipment_by_Rep_Grp10"/>
      <sheetName val="Craft_Summary_by_Contr10"/>
      <sheetName val="Project_Craft_Summary10"/>
      <sheetName val="Project_Metrics10"/>
      <sheetName val="99__FWBS(Ref)10"/>
      <sheetName val="99__Change_Rate10"/>
      <sheetName val="Unt_rate10"/>
      <sheetName val="Direct_PMS10"/>
      <sheetName val="Pengesahan_10"/>
      <sheetName val="Aux_10"/>
      <sheetName val="Discounted_Cash_Flow10"/>
      <sheetName val="Cash_Flow_bulanan10"/>
      <sheetName val="H_Satuan10"/>
      <sheetName val="OCT_FDN10"/>
      <sheetName val="General_Notes10"/>
      <sheetName val="_도면_및_도서_제출목록_및_일정_170202_xls10"/>
      <sheetName val="Rates_&amp;_Legend10"/>
      <sheetName val="Raw_data9"/>
      <sheetName val="2_Overall_Summary_9"/>
      <sheetName val="00-Summary_Information-ABB9"/>
      <sheetName val="breakdown_of_wage_ra9"/>
      <sheetName val="breakdown_of_wage_ra`f9"/>
      <sheetName val="__10"/>
      <sheetName val="_10"/>
      <sheetName val="breakdown_of_wage_rað-9"/>
      <sheetName val="breakdown_of_wage_rap9"/>
      <sheetName val="DROP_DOWN9"/>
      <sheetName val="Bill_rekap10"/>
      <sheetName val="Action_Item9"/>
      <sheetName val="Equipment_Spec_List9"/>
      <sheetName val="차트_(2)10"/>
      <sheetName val="breakdown_of_wage_ra9"/>
      <sheetName val="DATA_MENTAH9"/>
      <sheetName val="Material_code9"/>
      <sheetName val="ID_CD9"/>
      <sheetName val="Harga_Satuan10"/>
      <sheetName val="F_ALARM10"/>
      <sheetName val="PABS,Site_info9"/>
      <sheetName val="0__Resource　Code9"/>
      <sheetName val="개시대사_(2)9"/>
      <sheetName val="SPEC_LIST(EQUP,_SYS)9"/>
      <sheetName val="Distribution_Table9"/>
      <sheetName val="내역서_耰&quot;_x005f_x0000_10"/>
      <sheetName val="내역서_耰&quot;_x005f_x005f_10"/>
      <sheetName val="Process_Data_(2)10"/>
      <sheetName val="11_자재단가7"/>
      <sheetName val="SUM_8"/>
      <sheetName val="Air_Cooler-E9"/>
      <sheetName val="HO_Site_Rates-20119"/>
      <sheetName val="Al_Taweelah9"/>
      <sheetName val="Particular_Sch9"/>
      <sheetName val="내역서_耰&quot;_9"/>
      <sheetName val="내역서_(N____x000a_10"/>
      <sheetName val="TQ_Format8"/>
      <sheetName val="breakdown_of_wage_raÐ¾8"/>
      <sheetName val="Additional_data8"/>
      <sheetName val="Linelist_LNGC_Process9"/>
      <sheetName val="리스크_분류체계7"/>
      <sheetName val="SECL_리스크_분류체계_(2)7"/>
      <sheetName val="Cashflow_Analysis7"/>
      <sheetName val="Finansal_tamamlanma_Eğrisi7"/>
      <sheetName val="Attach_4-187"/>
      <sheetName val="33628-Rev__A7"/>
      <sheetName val="내역서_(∮ἀ嘆ɶ?᠀㬁?7"/>
      <sheetName val="INPUT_DATA_OF_SCHEDULE7"/>
      <sheetName val="LIFE_&amp;_REP_PROVN7"/>
      <sheetName val="O&amp;M_CREW7"/>
      <sheetName val="Tender_data7"/>
      <sheetName val="Scheme_Area_Details_Block___C27"/>
      <sheetName val="14-Eng_rate7"/>
      <sheetName val="광통신_견적내역서17"/>
      <sheetName val="Cash_Flow7"/>
      <sheetName val="1_설계기준7"/>
      <sheetName val="REF_for_VV7"/>
      <sheetName val="OIL_SEPARATOR7"/>
      <sheetName val="CATCH_BASIN7"/>
      <sheetName val="FW_Post_Indicator_Valve_24&quot;7"/>
      <sheetName val="FW_Post_Indicator_Valve_20&quot;7"/>
      <sheetName val="FW_Post_Indicator_Valve_6&quot;7"/>
      <sheetName val="Fire_Monitor_or_Hydrant_6&quot;_FDN7"/>
      <sheetName val="SUMP_VB7"/>
      <sheetName val="CLEANOUT_4&quot;7"/>
      <sheetName val="Not_reqd7"/>
      <sheetName val="호환성_보고서7"/>
      <sheetName val="GM_0007"/>
      <sheetName val="Admin_Manu_2-Equipment_Type_ID7"/>
      <sheetName val="일위대가_7"/>
      <sheetName val="5__월별투입내역서7"/>
      <sheetName val="Master_List7"/>
      <sheetName val="Fig_4-147"/>
      <sheetName val="설산1_나7"/>
      <sheetName val="OPT_8"/>
      <sheetName val="Weekl_8"/>
      <sheetName val="내역서_(N____23"/>
      <sheetName val="__x07"/>
      <sheetName val="BM_#17"/>
      <sheetName val="Activity_Form7"/>
      <sheetName val="Itembalance_Report_(18-sep-18)7"/>
      <sheetName val="BUDGET_SUMMARY_7"/>
      <sheetName val="Analisa_Fave7"/>
      <sheetName val="Harsat_Bahan7"/>
      <sheetName val="Harsat_Subkon7"/>
      <sheetName val="Harsat_Upah7"/>
      <sheetName val="Master_1_07"/>
      <sheetName val="Agregat_Halus_&amp;_Kasar7"/>
      <sheetName val="HARGA_MATERIAL7"/>
      <sheetName val="Harga_Sat_APP7"/>
      <sheetName val="Tgh_JGC-Inv_I_clp7"/>
      <sheetName val="PCS_7"/>
      <sheetName val="Progress_Statement-SI7"/>
      <sheetName val="Progress_Payment-31107"/>
      <sheetName val="Direct_Histogram_Rev__A_(f)7"/>
      <sheetName val="Cost_Code7"/>
      <sheetName val="Data_Ref7"/>
      <sheetName val="Interdept_Rate7"/>
      <sheetName val="Perm__Test7"/>
      <sheetName val="Galian_17"/>
      <sheetName val="Analisa_Lump_sum7"/>
      <sheetName val="Sec_I_ML7"/>
      <sheetName val="64_47"/>
      <sheetName val="64_57"/>
      <sheetName val="36_27"/>
      <sheetName val="36_17"/>
      <sheetName val="EQUIPOS_DE_SEGURIDAD7"/>
      <sheetName val="MATERIALES_CONSUMIBLES7"/>
      <sheetName val="PERSONAL_INDIRECTO_7"/>
      <sheetName val="Land_Dev't__Ph-119"/>
      <sheetName val="4300_UTILITY_BLDG_(2)7"/>
      <sheetName val="P-Ins_&amp;_Bonds7"/>
      <sheetName val="INSTLIST_17"/>
      <sheetName val="6_공정표5"/>
      <sheetName val="Tables_3_1_to_3_5_EXH_G7"/>
      <sheetName val="Schedule_7"/>
      <sheetName val="Loading_Struc7"/>
      <sheetName val="Loading_Pip7"/>
      <sheetName val="Loading_Overall_(BASE_Proposal7"/>
      <sheetName val="Steel_Structure7"/>
      <sheetName val="PIPING_AG-UG_NEW_UNITS7"/>
      <sheetName val="MEC_PIPING_PREFABR7"/>
      <sheetName val="Working_File-Pip7"/>
      <sheetName val="Equip_ISBL_&amp;_OSBL_7"/>
      <sheetName val="List_register7"/>
      <sheetName val="Att-1_CTCI_MH_rate7"/>
      <sheetName val="dongia_(2)7"/>
      <sheetName val="A__ENGINEERING5"/>
      <sheetName val="B-1__배관자재5"/>
      <sheetName val="B-2__전기자재5"/>
      <sheetName val="B-3__계장자재5"/>
      <sheetName val="B-4__기계자재5"/>
      <sheetName val="C-1__공통가설5"/>
      <sheetName val="C-2__토목5"/>
      <sheetName val="C-4__철골5"/>
      <sheetName val="C-5__기계5"/>
      <sheetName val="C-6__배관5"/>
      <sheetName val="C-7__전기5"/>
      <sheetName val="C-8__계장5"/>
      <sheetName val="C-9__중장비5"/>
      <sheetName val="C-10__소방설비5"/>
      <sheetName val="C-11__보온5"/>
      <sheetName val="C-12__CMS5"/>
      <sheetName val="SPEC(CABLE_&amp;_WIRE)5"/>
      <sheetName val="5__Work_load(현재원기준)7"/>
      <sheetName val="내역서_(N__x007"/>
      <sheetName val="1_11_b5"/>
      <sheetName val="05__Curva_S6"/>
      <sheetName val="TR_Rev_vs_Commit5"/>
      <sheetName val="TR_+MMHE_PL_report5"/>
      <sheetName val="P23P2724___Commitment_5"/>
      <sheetName val="G_R300경비5"/>
      <sheetName val="AS포장복구_5"/>
      <sheetName val="중기조종사_단위단가5"/>
      <sheetName val="설_계5"/>
      <sheetName val="External_Issues5"/>
      <sheetName val="내역서_(N____110"/>
      <sheetName val="RESUMEN_CD5"/>
      <sheetName val="BOQ_REV65"/>
      <sheetName val="Maliyet_Ozet5"/>
      <sheetName val="1_1-1_25"/>
      <sheetName val="1_3-_1_45"/>
      <sheetName val="3_15"/>
      <sheetName val="3_25"/>
      <sheetName val="4_1(a)5"/>
      <sheetName val="4_1(b)5"/>
      <sheetName val="4_1_(c)5"/>
      <sheetName val="5_15"/>
      <sheetName val="4-Lane_bridge19"/>
      <sheetName val="동상부_Tact_기준_반입일정_및_수량_02175"/>
      <sheetName val="Bill_4_7_Predestain_Bridge_5"/>
      <sheetName val="Bill_4_7_Predestain5"/>
      <sheetName val="1_1_FT_type_15"/>
      <sheetName val="1_2_FT_type_1A5"/>
      <sheetName val="1_3_FT_type_25"/>
      <sheetName val="1_4_FT_type_35"/>
      <sheetName val="1_5_FT_type_45"/>
      <sheetName val="2_1_CL_Outside5"/>
      <sheetName val="2_2_CL_Inside5"/>
      <sheetName val="2_3_CL_Ramp5"/>
      <sheetName val="3_1_CB_Outside5"/>
      <sheetName val="3_2_CB_Inside5"/>
      <sheetName val="4_Stair5"/>
      <sheetName val="5_Ramp5"/>
      <sheetName val="6_Handrail5"/>
      <sheetName val="Invoice_(Interim_No_28)5"/>
      <sheetName val="Cost_Summary5"/>
      <sheetName val="Direct_Cost5"/>
      <sheetName val="Direct_Cost_(2)5"/>
      <sheetName val="Summary_(3)5"/>
      <sheetName val="Indirect_Cost_Summary5"/>
      <sheetName val="CONCRETE_TYPE5"/>
      <sheetName val="본부_SHOP5"/>
      <sheetName val="#6_MDU_일반5"/>
      <sheetName val="#6_MDU엄반장5"/>
      <sheetName val="#6MDU_기계5"/>
      <sheetName val="HOU_COMP`5"/>
      <sheetName val="FCC_OBL-SHOP5"/>
      <sheetName val="NEW_FCC_OBL5"/>
      <sheetName val="#4_MDU5"/>
      <sheetName val="#6_SHOP5"/>
      <sheetName val="NRC_OBL-조연식5"/>
      <sheetName val="광양-조연식_반장5"/>
      <sheetName val="#5MDU_REV5"/>
      <sheetName val="LBO_PROJECT5"/>
      <sheetName val="VENDOR_LIST5"/>
      <sheetName val="BOP_LINE_LIST5"/>
      <sheetName val="3_부제O호표5"/>
      <sheetName val="5_소모재료비5"/>
      <sheetName val="8_시멘트제원표5"/>
      <sheetName val="2_품제O호표5"/>
      <sheetName val="5_Cennik6"/>
      <sheetName val="내역서_(∮ἀ嘆ɶ_᠀㬁_6"/>
      <sheetName val="Vehicle_Log5"/>
      <sheetName val="M&amp;E_Summary5"/>
      <sheetName val="rev_summary5"/>
      <sheetName val="M&amp;E_Prelims5"/>
      <sheetName val="B-FP_(2)5"/>
      <sheetName val="Sch_15"/>
      <sheetName val="tblg_denda6"/>
      <sheetName val="_토목_처리장도급내역서_5"/>
      <sheetName val="Rekap_Biaya4"/>
      <sheetName val="Kuantitas_&amp;_Harga4"/>
      <sheetName val="Nopember_(2)4"/>
      <sheetName val="GRAND_REKAP4"/>
      <sheetName val="analisa_(2)4"/>
      <sheetName val="Analisa_24"/>
      <sheetName val="F1_45"/>
      <sheetName val="LRK_5"/>
      <sheetName val="Statprod_gab6"/>
      <sheetName val="L_16"/>
      <sheetName val="Equip_Mstr_FOR_3A15"/>
      <sheetName val="สรุปยอดเหล็กตาม_Cost_Record_VY5"/>
      <sheetName val="แนบ_PR5"/>
      <sheetName val="OR21_Final_Forecast_Rev_25"/>
      <sheetName val="Summary_Forecast_Budget_1&amp;25"/>
      <sheetName val="Summary_Forecast_Budget_Rev_25"/>
      <sheetName val="Backup_OR21_5"/>
      <sheetName val="Budget_for_ENT5"/>
      <sheetName val="ADJ__D-Wall&amp;BR_Ent__Rev_2_15"/>
      <sheetName val="Rebar+Conพื้น_Waste10%5"/>
      <sheetName val="Backup_D-Wall_Ent__13_07_195"/>
      <sheetName val="Backup_BR_ENT__13_07_195"/>
      <sheetName val="Final_Forecast_721115"/>
      <sheetName val="IMP_OR21_2019_07_115"/>
      <sheetName val="Concrete_721125"/>
      <sheetName val="หินเกล็ด_5"/>
      <sheetName val="เปรียบเทียบBudget_BR_5"/>
      <sheetName val="ADJ__BR_Ent__Rev_2_1_(2)5"/>
      <sheetName val="แผนงานBarrette_Pile5"/>
      <sheetName val="BOQ__VI_03_09_19_5"/>
      <sheetName val="Backup_BR_BMA5"/>
      <sheetName val="Sum_Budget&amp;Rev_15"/>
      <sheetName val="Sum_Budget_Rev_15"/>
      <sheetName val="Sum_Budget&amp;Rev_1_Rebar5"/>
      <sheetName val="Sum_Budget_Rev_2_Rebar5"/>
      <sheetName val="Rebar+Conพื้น_Waste10%_Rev_005"/>
      <sheetName val="Rebar+Conพื้น_Waste10%_Rev_01_5"/>
      <sheetName val="Equip_Rev_00_Budget5"/>
      <sheetName val="Budget_Waterpoofing5"/>
      <sheetName val="ABB_Summary5"/>
      <sheetName val="Man_power_rate5"/>
      <sheetName val="Const_equip_rate5"/>
      <sheetName val="01-Gang_Rate_&amp;_Info5"/>
      <sheetName val="05-Sum_Cost5"/>
      <sheetName val="06-Indirect_Loading5"/>
      <sheetName val="07-Heavy_Equipment5"/>
      <sheetName val="08-RR_Check_List5"/>
      <sheetName val="1)_Risk_and_Opportunities5"/>
      <sheetName val="2)_Full_Cost_Calculation5"/>
      <sheetName val="Equipt_Rental5"/>
      <sheetName val="EQ_USED_(CORRECTED)5"/>
      <sheetName val="Rebar_Constant5"/>
      <sheetName val="ENE-CAL_13"/>
      <sheetName val="Memb_Schd4"/>
      <sheetName val="Coef_et_données4"/>
      <sheetName val="Manpower_Categories5"/>
      <sheetName val="Up_&amp;_bhn4"/>
      <sheetName val="HRG_BHN4"/>
      <sheetName val="Analisa_(ok_punya)4"/>
      <sheetName val="Alat_(2)4"/>
      <sheetName val="Garph_Work-Cost5"/>
      <sheetName val="Urai__Resap_pengikat4"/>
      <sheetName val="DAF_HRG4"/>
      <sheetName val="7_공정표4"/>
      <sheetName val="Kolom_UT4"/>
      <sheetName val="HB_4"/>
      <sheetName val="Eng_Hrs_(HO)4"/>
      <sheetName val="MFG_&amp;_DEL4"/>
      <sheetName val="InsertListDrawing_1_4"/>
      <sheetName val="InD_Mpower5"/>
      <sheetName val="원가조정_내역4"/>
      <sheetName val="P_Staff_fac4"/>
      <sheetName val="beam-reinft-IIInd_floor4"/>
      <sheetName val="P-Site_fac4"/>
      <sheetName val="P-Clients_fac4"/>
      <sheetName val="Ramp_data4"/>
      <sheetName val="Lower_Ground4"/>
      <sheetName val="Cap_Cost4"/>
      <sheetName val="RLV_Calc4"/>
      <sheetName val="Costs_(dev)4"/>
      <sheetName val="Bluewater_NPV_-_sell_January4"/>
      <sheetName val="Upper_Ground4"/>
      <sheetName val="PARK_NE4"/>
      <sheetName val="Financial_Summary4"/>
      <sheetName val="D&amp;C_Calcs4"/>
      <sheetName val="CA_Upside_Downside_Old4"/>
      <sheetName val="EASEL_CA_Example4"/>
      <sheetName val="Scaffolding_Volume2"/>
      <sheetName val="내역서_(N____24"/>
      <sheetName val="Dsr_Hitung2"/>
      <sheetName val="Mat_Tower2"/>
      <sheetName val="RT13526_CPI2"/>
      <sheetName val="Inputs_-_Results2"/>
      <sheetName val="GENERAL_2"/>
      <sheetName val="Tank_Loading2"/>
      <sheetName val="Fdn_Calc2"/>
      <sheetName val="LATERAL_OCDI_BH-022"/>
      <sheetName val="Lateral_Broms2"/>
      <sheetName val="N-SPT_corr2"/>
      <sheetName val="Curve_N-SPT2"/>
      <sheetName val="COST_BD2"/>
      <sheetName val="MSP-Operator_Building-Area_C2"/>
      <sheetName val="Monthly_S_Curve_SPK2"/>
      <sheetName val="a_h_ars_sum4"/>
      <sheetName val="a_h_ars4"/>
      <sheetName val="내역서_(N____25"/>
      <sheetName val="내역서_耰&quot;_x005f9"/>
      <sheetName val="P2-Project_Data4"/>
      <sheetName val="Insulation_1501085"/>
      <sheetName val="MASTER_RATE_ANALYSIS5"/>
      <sheetName val="MN_T_B_5"/>
      <sheetName val="INDIGINEOUS_ITEMS_5"/>
      <sheetName val="Core_Data5"/>
      <sheetName val="final_abstract5"/>
      <sheetName val="Bang_KL1"/>
      <sheetName val="Raw_Ref1"/>
      <sheetName val="Cost_Codes1"/>
      <sheetName val="Addendum_No_1_BILL_22"/>
      <sheetName val="PLSt_03__1"/>
      <sheetName val="П_7_курс_аванса1"/>
      <sheetName val="IncStat_03-041"/>
      <sheetName val="IncStat_03__1"/>
      <sheetName val="Авансы_по_СНГ1"/>
      <sheetName val="Week_ending1"/>
      <sheetName val="Planners_Workload1"/>
      <sheetName val="MAY_00-Bobbins1"/>
      <sheetName val="2_2_띠장의_설계1"/>
      <sheetName val="(10)_Other_Costs51"/>
      <sheetName val="7_6_3_J_Inline_Instrument1"/>
      <sheetName val="Code_071"/>
      <sheetName val="combined_9-3027"/>
      <sheetName val="worksheet_inchican27"/>
      <sheetName val="combined_9_3027"/>
      <sheetName val="bar_chart-rev27"/>
      <sheetName val="MATERIAL'S_PRICE25"/>
      <sheetName val="Schedule_S-Curve_Revision#323"/>
      <sheetName val="PC_&amp;_PVS21"/>
      <sheetName val="2_223M_due_to_adj_profit16"/>
      <sheetName val="Inchican_Road_Accomplishment19"/>
      <sheetName val="Shut_down16"/>
      <sheetName val="bill_216"/>
      <sheetName val="sorksheet_inchican16"/>
      <sheetName val="sombined_9-3016"/>
      <sheetName val="PH_516"/>
      <sheetName val="remaining_billing16"/>
      <sheetName val="Hac_Lots16"/>
      <sheetName val="Res_Lots16"/>
      <sheetName val="Spine_Road16"/>
      <sheetName val="INPUT_DATA_HERE15"/>
      <sheetName val="option_Y115"/>
      <sheetName val="Summary_(overall)2"/>
      <sheetName val="Adimi_bldg2"/>
      <sheetName val="Pump_House2"/>
      <sheetName val="Fuel_Regu_Station2"/>
      <sheetName val="Footing_Tie_Beam2"/>
      <sheetName val="FINAL_NEGO2"/>
      <sheetName val="RFP_Codes2"/>
      <sheetName val="Bill_summary_of_cost2"/>
      <sheetName val="unit_price2"/>
      <sheetName val="Schedule_S-Curve_(new_scheme)2"/>
      <sheetName val="Fire_Suppression2"/>
      <sheetName val="tabulation_(comparison)2"/>
      <sheetName val="area_comp_2011_01_182"/>
      <sheetName val="Tabulation_1"/>
      <sheetName val="3_-RESOURCE_LIST1"/>
      <sheetName val="0_-SUMMARY1"/>
      <sheetName val="3_2_AUX1"/>
      <sheetName val="3_3_AUX-21"/>
      <sheetName val="GRAND_SUM1"/>
      <sheetName val="VCC_11110-4611"/>
      <sheetName val="C1_(calcolo)1"/>
      <sheetName val="5_5FWBS_CODE1"/>
      <sheetName val="Integrated-S_Curve1"/>
      <sheetName val="Main_Control1"/>
      <sheetName val="Instrument_Proc1"/>
      <sheetName val="MTO_Civil_Work1"/>
      <sheetName val="Sched_3_(Construction)1"/>
      <sheetName val="Sched_1_(Engineering)1"/>
      <sheetName val="Sched_2_(Procurement_1"/>
      <sheetName val="JOB_Code1"/>
      <sheetName val="COVER_RECAP_INSTALL_(2)1"/>
      <sheetName val="Rekap_Summary1"/>
      <sheetName val="Rekap_Breakdown1"/>
      <sheetName val="Equiv_Length1"/>
      <sheetName val="Man_Power1"/>
      <sheetName val="pro_ra_op1"/>
      <sheetName val="analis_standar(8m)1"/>
      <sheetName val="ShareCapital_1"/>
      <sheetName val="내역서_(∮ἀ嘆ɶ_x005f_x0000_᠀㬁_x005f_x0000_1"/>
      <sheetName val="__x005f_x0000__x005f_x001b__x005f_x0000__x005f_x0006__2"/>
      <sheetName val="내역서_耰&quot;_x005f_x005f_x005f_x0000__x00005"/>
      <sheetName val="내역서_(N__x005f_x000e__x005f_x000e__x005f_x000e___1"/>
      <sheetName val="내역서_(N____x005f_x000a_4"/>
      <sheetName val="Bangunan_Utama1"/>
      <sheetName val="Hrg_Sat1"/>
      <sheetName val="Dinh_muc_CP_KTCB_khac1"/>
      <sheetName val="TH_May_TC1"/>
      <sheetName val="KLDT_DIEN1"/>
      <sheetName val="PTVT_DIEN1"/>
      <sheetName val="TH_kinh_phi1"/>
      <sheetName val="Thong_ke_thiet_bi1"/>
      <sheetName val="TH_vat_tu1"/>
      <sheetName val="A_SIS1"/>
      <sheetName val="gia_vt1"/>
      <sheetName val="1_BILL_MOI_THAU_CAN_THUONG1"/>
      <sheetName val="PHAN_NGAM1"/>
      <sheetName val="집계표(2_안)1"/>
      <sheetName val="uraian_analisa1"/>
      <sheetName val="8LT_121"/>
      <sheetName val="Basic_Price1"/>
      <sheetName val="Rekap_Analisa1"/>
      <sheetName val="ANALISA_PEK_UMUM1"/>
      <sheetName val="IN_OUT1"/>
      <sheetName val="내역서_ᢐ_x005f_x001f_1"/>
      <sheetName val="내역서_ᢐ_x005f_x001f__x005f_x0000__x005f_x0000_1"/>
      <sheetName val="Sat_Bah___Up1"/>
      <sheetName val="DATA_PROYEK1"/>
      <sheetName val="rab_me_(by_owner)_1"/>
      <sheetName val="BQ_(by_owner)1"/>
      <sheetName val="rab_me_(fisik)1"/>
      <sheetName val="LIST_ANHARSAT1"/>
      <sheetName val="BQ_Summary1"/>
      <sheetName val="Process_Piping1"/>
      <sheetName val="Home_Office1"/>
      <sheetName val="renc_mgn1"/>
      <sheetName val="P__control1"/>
      <sheetName val="Costing_Detailed1"/>
      <sheetName val="Basic_Data_Inputs1"/>
      <sheetName val="BILL_11"/>
      <sheetName val="Step2_-&gt;_Mat__Cost1"/>
      <sheetName val="TEMP_PROFILE1"/>
      <sheetName val="_선택_속성(잠금)1"/>
      <sheetName val="Drop-down_lists1"/>
      <sheetName val="VS_P-Q1"/>
      <sheetName val="Daily_Photo1"/>
      <sheetName val="Manpower_Status1"/>
      <sheetName val="LV_induction_1"/>
      <sheetName val="Harga_material_11"/>
      <sheetName val="Peralatan_(2)1"/>
      <sheetName val="建筑定额_(2002)1"/>
      <sheetName val="ADI_Edison_Termoelettrica1"/>
      <sheetName val="Daily_Forwards1"/>
      <sheetName val="Team_3_S-Curve1"/>
      <sheetName val="MH_and_Unit_Cost1"/>
      <sheetName val="Material_Cost(as_per_Nation)1"/>
      <sheetName val="Bilanz_Bus_plan_2002"/>
      <sheetName val="Mei_LD"/>
      <sheetName val="Data_Input"/>
      <sheetName val="Project_budget_BTS"/>
      <sheetName val="Well_Plan_1"/>
      <sheetName val="PAD_TR보호대기초"/>
      <sheetName val="cespiti_cet2_piombino_(2)"/>
      <sheetName val="建筑工程统计表06月份_"/>
      <sheetName val="LV_induction_mot1"/>
      <sheetName val="Fire_Fighting"/>
      <sheetName val="HARGA_DASAR"/>
      <sheetName val="KR2&amp;KVCM(MAR_1-6'99)"/>
      <sheetName val="TH_VL,_NC,_DDHT_Thanhphuoc"/>
      <sheetName val="J直材4"/>
      <sheetName val="GENDATA Sht 1"/>
      <sheetName val="Tmp1"/>
      <sheetName val="FPF-Unit Rates"/>
      <sheetName val="PNT-Unit Rates"/>
      <sheetName val="N賃率-職"/>
      <sheetName val="날개벽수량표"/>
      <sheetName val="TOSHIBA-Structure"/>
      <sheetName val="PEF24_0I_mnpwr"/>
      <sheetName val="PEF25_0I_mnhr"/>
      <sheetName val="Penjumlahan"/>
      <sheetName val="AGREGAT"/>
      <sheetName val="Rekap Bill"/>
      <sheetName val="Menu"/>
      <sheetName val="Daf Alat"/>
      <sheetName val="Jdw Alat"/>
      <sheetName val="S Penawar"/>
      <sheetName val="O"/>
      <sheetName val="UPH,BHN,ALT"/>
      <sheetName val="Analis harga"/>
      <sheetName val="Content-i"/>
      <sheetName val="Sat Bah &amp; Up"/>
      <sheetName val=" PE-F-42 MR 9 Manpower"/>
      <sheetName val="TABEL BAJA"/>
      <sheetName val="BAG-III"/>
      <sheetName val="Analis Kusen okk"/>
      <sheetName val="Subkon"/>
      <sheetName val="Electrikal"/>
      <sheetName val="Elektronik"/>
      <sheetName val="Item Kompensasi"/>
      <sheetName val="rekap str+ars"/>
      <sheetName val="struktur"/>
      <sheetName val="첨부2. 물량소화계획 상세"/>
      <sheetName val="S&amp;M Opex"/>
      <sheetName val="Perhitungan"/>
      <sheetName val="REN2000"/>
      <sheetName val="STEP1.a-JUL03"/>
      <sheetName val="Equip COA Sumry"/>
      <sheetName val="Admin"/>
      <sheetName val="Har_Sat"/>
      <sheetName val="DIV_3"/>
      <sheetName val="DIV_9"/>
      <sheetName val="LOKASI_RIG_Litbang"/>
      <sheetName val="ocean voyage"/>
      <sheetName val="내역서_耰&quot;_x0009"/>
      <sheetName val="내역서_耰&quot;_x0010"/>
      <sheetName val="내역서_耰&quot;_x00009"/>
      <sheetName val="내역서_耰&quot;_x00010"/>
      <sheetName val="내역서_耰&quot;_x00510"/>
      <sheetName val="_______x005f_x0000__x00_2"/>
      <sheetName val="_______x005f_x005f_x000_2"/>
      <sheetName val="SOHAR(2nd)"/>
      <sheetName val="내역ࠜĀ_x005f_x005f_x005f_x005F_x005f_x0000_M4"/>
      <sheetName val="내역서 耰&quot;_x005f_x005f_x005f_x005F_x005f_x0000_"/>
      <sheetName val="_x005f_x005f_x005f_x005F_x005f_x0008_"/>
      <sheetName val="내역ࠜĀ_x005f_x005f_x005f_x005F_x005f_x005f_x0"/>
      <sheetName val="내역서 耰&quot;_x005f_x005f_x005f_x005F_x005f_x005f_"/>
      <sheetName val="내역서_耰&quot;_x005f_x005f_x005f_x005F_x005f_x0000_"/>
      <sheetName val="내역서_耰&quot;_x005f_x005f_x005f_x005F_x005f_x005f_"/>
      <sheetName val="내역서 耰&quot;?_x0000"/>
      <sheetName val="내역서_耰&quot;?_x0000"/>
      <sheetName val="내역ࠜĀ?M4"/>
      <sheetName val="내역서_耰&quot;?_x0001"/>
      <sheetName val="내역서_耰&quot;?_x0002"/>
      <sheetName val="_?_x001b_?_x0006__x"/>
      <sheetName val="바닥판?⽷?"/>
      <sheetName val="EQUIPMENT_-?"/>
      <sheetName val="내역서 ᢐ_x001f_??"/>
      <sheetName val=" ?_x001b_?_x0006__x"/>
      <sheetName val="Weekl_x0004_?_x0016__x000"/>
      <sheetName val="내역서_耰&quot;_x005f_x005f_x005f_x005F_x00006"/>
      <sheetName val="내역서_耰&quot;_x005f_x005f_x005f_x005F_x005f6"/>
      <sheetName val="Precios Unitariԯ?"/>
      <sheetName val="내역서_耰&quot;?_x0004"/>
      <sheetName val="내역서_耰&quot;?_x0003"/>
      <sheetName val="내역서_耰&quot;?_x0005"/>
      <sheetName val="OPT_x0012_?_x0010_?"/>
      <sheetName val="내역서 耰&quot;?"/>
      <sheetName val="내역서_耰&quot;?"/>
      <sheetName val="내역서_耰&quot;?_x00001"/>
      <sheetName val="내역서_耰&quot;_x005f_x005f_x005f_x005F_x00007"/>
      <sheetName val="내역서_耰&quot;_x005f_x005f_x005f_x005F_x005f7"/>
      <sheetName val="_x005f_x005f_x005f_x005F_x00ည톐ឮ"/>
      <sheetName val="내역서_耰&quot;?_x0006"/>
      <sheetName val="?_x0004_"/>
      <sheetName val="내역서_耰&quot;_x005f_x005f_x005f_x005F_x00008"/>
      <sheetName val="내역서_耰&quot;_x005f_x005f_x005f_x005F_x005f8"/>
      <sheetName val="Site??"/>
      <sheetName val="내역서_耰&quot;?_x00002"/>
      <sheetName val="내역서_耰&quot;?1"/>
      <sheetName val="내역서_耰&quot;?_x00003"/>
      <sheetName val="내역서_耰&quot;?2"/>
      <sheetName val="내역서_耰&quot;_x005f_x0000__x005f_x005f_x0009"/>
      <sheetName val="내역서_耰&quot;_x005f_x005f_x005f_x005F_x00009"/>
      <sheetName val="내역서_耰&quot;_x005f_x005f_x005f_x005F_x005f9"/>
      <sheetName val="내역서_耰&quot;_x005f_x0000__x005f_x005f_x0010"/>
      <sheetName val="내역서_耰&quot;_x005f_x005f_x005f_x005F_x00010"/>
      <sheetName val="내역서_耰&quot;_x005f_x005f_x005f_x005F_x00510"/>
      <sheetName val="-0_5_TABLA_PRESUPUESTOS3"/>
      <sheetName val="ﾄﾞﾊﾞｲFUEL_GAS追見3"/>
      <sheetName val="breakdown_of_FA1132"/>
      <sheetName val="Sheet_142"/>
      <sheetName val="JGSummit_Package_2_(CTCI)2"/>
      <sheetName val="ANALISA_KONST_BTN"/>
      <sheetName val="Materials_"/>
      <sheetName val="M_MM"/>
      <sheetName val="Sheet1_(4)"/>
      <sheetName val="Rev_"/>
      <sheetName val="struktur_tdk_dipakai"/>
      <sheetName val="sch_1_2"/>
      <sheetName val="B_10_(4)"/>
      <sheetName val="Country_(kVA-Hz_)"/>
      <sheetName val="Vind_-鴃宼蠀"/>
      <sheetName val="HaulingLine_hardware"/>
      <sheetName val="S_Curve"/>
      <sheetName val="Branch_Power"/>
      <sheetName val="C__letter_3rd_QT"/>
      <sheetName val="INPUT_DATAS"/>
      <sheetName val="Perhitungan_RAB"/>
      <sheetName val="ABK_04_AWALR+CO+TAB_RUPS"/>
      <sheetName val="9_58&quot;_single"/>
      <sheetName val="A-11_Steel_Str"/>
      <sheetName val="A-03_Pile"/>
      <sheetName val="CONS_"/>
      <sheetName val="잡철물"/>
      <sheetName val="원하도급내역서(당초)"/>
      <sheetName val="Ca máy"/>
      <sheetName val="Cước VC + ĐM CP Tư vấn"/>
      <sheetName val="Dự toán"/>
      <sheetName val="Đơn Giá TH"/>
      <sheetName val="Nhân công"/>
      <sheetName val="Phân tích"/>
      <sheetName val="Hệ số"/>
      <sheetName val="C.P Thiết bị"/>
      <sheetName val="T.H Kinh phí"/>
      <sheetName val="Vật tư"/>
      <sheetName val="Trang bìa"/>
      <sheetName val="당초_ȭ"/>
      <sheetName val="당초_➴ȭ"/>
      <sheetName val="TWO PASS"/>
      <sheetName val="THREE PASS"/>
      <sheetName val="Fuel"/>
      <sheetName val="D.Base"/>
      <sheetName val="BBM"/>
      <sheetName val="Neraca"/>
      <sheetName val="R-L"/>
      <sheetName val="DETANAL-AUG"/>
      <sheetName val="YRACCT"/>
      <sheetName val="B表"/>
      <sheetName val="TOWER 12TON"/>
      <sheetName val="TOWER 10TON"/>
      <sheetName val="CW"/>
      <sheetName val="RELACION COSTE"/>
      <sheetName val="New Rates"/>
      <sheetName val="OOC Form"/>
      <sheetName val="Cut to spoil (sound rock)"/>
      <sheetName val="Cut to spoil (soft rock)"/>
      <sheetName val="Divertions"/>
      <sheetName val="Extra over haulages.."/>
      <sheetName val="Fill from borrow"/>
      <sheetName val="Milling 10.6 TO 58"/>
      <sheetName val="Obliteration"/>
      <sheetName val="Removal Top Soil"/>
      <sheetName val="Removal unsuitable"/>
      <sheetName val="Subbase"/>
      <sheetName val="Site clearance"/>
      <sheetName val="Eqpt"/>
      <sheetName val="Drn"/>
      <sheetName val="11FEB"/>
      <sheetName val="E1"/>
      <sheetName val="개산공사비"/>
      <sheetName val="proj"/>
      <sheetName val="Riesgos y Oportunidades"/>
      <sheetName val="배관쳻᫥"/>
      <sheetName val="배관䳝ᇪ"/>
      <sheetName val="배관᳝᧪"/>
      <sheetName val="U4350"/>
      <sheetName val="Introduction"/>
      <sheetName val="Cover (sh 1)"/>
      <sheetName val="Instructions"/>
      <sheetName val="2_x0010__x000a__x0003__x000d__x0008__x0010__x0004__x0004__x0004_"/>
      <sheetName val="Sheet_x0005_ư"/>
      <sheetName val="Sheet_x0005_፠"/>
      <sheetName val="Sheet_x0005__xded0_"/>
      <sheetName val="Sheet_x0005_팠"/>
      <sheetName val="Sheet_x0005_⡰"/>
      <sheetName val="Sheet_x0005_㜰"/>
      <sheetName val="Sheet_x0005_븰"/>
      <sheetName val="내역서_耰&quot;_x0008"/>
      <sheetName val="Sheet_x0005_"/>
      <sheetName val="내역서_耰&quot;_x0000__x0009"/>
      <sheetName val="내역서_耰&quot;_x0000__x0010"/>
      <sheetName val="부하계산서"/>
      <sheetName val="D -12"/>
      <sheetName val="2004"/>
      <sheetName val="SPK"/>
      <sheetName val="BA"/>
      <sheetName val="A H S P"/>
      <sheetName val="Harga Bahan"/>
      <sheetName val="HSA &amp; PAB"/>
      <sheetName val="Format Report-for analysis only"/>
      <sheetName val="Rekap BQ-Pompong"/>
      <sheetName val="DATA(입력)"/>
      <sheetName val="골조"/>
      <sheetName val="Data Sheet"/>
      <sheetName val="@risk rents and incentives"/>
      <sheetName val="Car park lease"/>
      <sheetName val="Net rent analysis"/>
      <sheetName val="cost project"/>
      <sheetName val="Results"/>
      <sheetName val="co-no.2"/>
      <sheetName val="Labor abs-NMR"/>
      <sheetName val="Malaysia incl. RET"/>
      <sheetName val="GM &amp; TA"/>
      <sheetName val="Scaff-Rose"/>
      <sheetName val="Zone 1"/>
      <sheetName val="Zone 2"/>
      <sheetName val="Zone 3"/>
      <sheetName val="Zone 4"/>
      <sheetName val="Zone 5"/>
      <sheetName val="0. Index"/>
      <sheetName val="Cause Categories"/>
      <sheetName val="1 间接人工费"/>
      <sheetName val="Page 2api"/>
      <sheetName val="1.Unit Price"/>
      <sheetName val="_x0004__ __x0003___x0004___x0016__ __x0004_"/>
      <sheetName val="Weekl_x0004___x0016__ _"/>
      <sheetName val="_x0004__ __x0"/>
      <sheetName val="Absen 4"/>
      <sheetName val="Evaluasi Teknis _B_"/>
      <sheetName val="Jadwal"/>
      <sheetName val="Koreksi Aritmatika"/>
      <sheetName val="Kreteria"/>
      <sheetName val="Range HPS"/>
      <sheetName val="Cover1"/>
      <sheetName val="Pt"/>
      <sheetName val="Rkap1998"/>
      <sheetName val="lm7-11"/>
      <sheetName val="laru-kbn"/>
      <sheetName val="REALABO"/>
      <sheetName val="内訳書"/>
      <sheetName val="TRENCH"/>
      <sheetName val="Cost Control"/>
      <sheetName val="Factor Sheet"/>
      <sheetName val="Price Sheet"/>
      <sheetName val="Room Type"/>
      <sheetName val="Basement2 DB"/>
      <sheetName val="FAC"/>
      <sheetName val="COST"/>
      <sheetName val="BOQ SUM"/>
      <sheetName val="Cost Factor Sheet"/>
      <sheetName val="Ragama"/>
      <sheetName val="MALZEME"/>
      <sheetName val="IRR_sponsor6"/>
      <sheetName val="Enron_Form6"/>
      <sheetName val="List_Equip6"/>
      <sheetName val="Process_C_(1-166)6"/>
      <sheetName val="TRUCK_HAUL_CYCLE-waste6"/>
      <sheetName val="Existing_PC_Pavement6"/>
      <sheetName val="Sch_66"/>
      <sheetName val="Master_Data6"/>
      <sheetName val="ind'l_cp6"/>
      <sheetName val="LAST_UPDATE6"/>
      <sheetName val="0_품의서(전체)6"/>
      <sheetName val="SUMMARY_MTO_02_2_356"/>
      <sheetName val="N_G_METERING_CALC_6"/>
      <sheetName val="N_G_METERING6"/>
      <sheetName val="N_G_METERING_(2)6"/>
      <sheetName val="CUMENE_METERING6"/>
      <sheetName val="N2_METERING_6"/>
      <sheetName val="H2_METERING__6"/>
      <sheetName val="CO_METERING6"/>
      <sheetName val="SPT_vs_PHI6"/>
      <sheetName val="1_자금요약6"/>
      <sheetName val="2_실행비투입6"/>
      <sheetName val="3_본사집계6"/>
      <sheetName val="3-1_본사투입6"/>
      <sheetName val="4_지사집계6"/>
      <sheetName val="4-1_지사투입6"/>
      <sheetName val="5_현장총집계6"/>
      <sheetName val="5-1_현금집계6"/>
      <sheetName val="5-2_현금출납6"/>
      <sheetName val="5-3_외상집계6"/>
      <sheetName val="5-4_외상투입6"/>
      <sheetName val="6_미지급금6"/>
      <sheetName val="5-5_기타공제집계6"/>
      <sheetName val="5-6_기타공제6"/>
      <sheetName val="7_기성현황(실)6"/>
      <sheetName val="8_한국인수당6"/>
      <sheetName val="8_한국인수당_(Master_file)6"/>
      <sheetName val="9_기타수입6"/>
      <sheetName val="10_투입집계6"/>
      <sheetName val="5-4_외상투입_(2)6"/>
      <sheetName val="16_기성현황(예)6"/>
      <sheetName val="17_자금요약26"/>
      <sheetName val="18_실행대비투입26"/>
      <sheetName val="Consortium_VP6"/>
      <sheetName val="Summary_MONTH6"/>
      <sheetName val="DESICON_SUM6"/>
      <sheetName val="DES_TCF_Rental6"/>
      <sheetName val="DES_TCF_Maints_pers6"/>
      <sheetName val="DES_TCF_Heavy_Equipment6"/>
      <sheetName val="BANK_BOND6"/>
      <sheetName val="PHC_WAREHOUSE_-_INFOONLY6"/>
      <sheetName val="CATERING_CONTROL6"/>
      <sheetName val="SUB_CONTRACT6"/>
      <sheetName val="SPDC_-_INFONLY6"/>
      <sheetName val="VENDOR_SCHEDUL6"/>
      <sheetName val="VENDOR_PRESENCE_-_COMM6"/>
      <sheetName val="VENDOR_PRESENCE_-_RECH6"/>
      <sheetName val="VENDOR_PRESENCE_-_COMM_6"/>
      <sheetName val="CONTRACT_RATES6"/>
      <sheetName val="Payment_Certificate-16"/>
      <sheetName val="Floor_wet6"/>
      <sheetName val="Floor_Balcony6"/>
      <sheetName val="Hard_scape_Floor6"/>
      <sheetName val="P03_Skirting6"/>
      <sheetName val="GF_wall6"/>
      <sheetName val="Kitchen_Wall_wet_LIN-7016"/>
      <sheetName val="Wall_wet_LIN-601_6"/>
      <sheetName val="BOQ_(2)6"/>
      <sheetName val="VO_Schedule-16"/>
      <sheetName val="HOLD_AMOUNT6"/>
      <sheetName val="Back_Charge_(2)6"/>
      <sheetName val="Temporary_Deductions-1_6"/>
      <sheetName val="Contracharges_Check_list-1_6"/>
      <sheetName val="PC_036"/>
      <sheetName val="Measurement_sheet6"/>
      <sheetName val="Material_Only6"/>
      <sheetName val="Man_power_supply6"/>
      <sheetName val="Camp_Deduction6"/>
      <sheetName val="2013电气概算_价目表_(营改增调整)6"/>
      <sheetName val="Other_data6"/>
      <sheetName val="단중"/>
      <sheetName val="품셈표"/>
      <sheetName val="BOKOR TOPSIDE LS_3.17M480R"/>
      <sheetName val="ZKPAOINCURREDTS"/>
      <sheetName val="ZKPAOBALANCETSJKT"/>
      <sheetName val="ZKPAOBALANCETS"/>
      <sheetName val="ZKPAOINCURREDJKT"/>
      <sheetName val="ZKPAOPRJKT"/>
      <sheetName val="ZKPAOPRTS"/>
      <sheetName val="Control Panel"/>
      <sheetName val="基础资料"/>
      <sheetName val="using rjs409 progress data"/>
      <sheetName val="公司"/>
      <sheetName val="公司部门"/>
      <sheetName val="Summary F-217 R6"/>
      <sheetName val="BEU btm nozz @ tsht"/>
      <sheetName val="401_1"/>
      <sheetName val="401_2"/>
      <sheetName val="401_3"/>
      <sheetName val="401_4"/>
      <sheetName val="401_5"/>
      <sheetName val="401_7"/>
      <sheetName val="Cover Sheet"/>
      <sheetName val="SI No.25"/>
      <sheetName val="Additional Work"/>
      <sheetName val="DPA"/>
      <sheetName val="Boq(1)"/>
      <sheetName val="p17 POP 2"/>
      <sheetName val="p16 POP 1"/>
      <sheetName val="p14 cooling mp 2"/>
      <sheetName val="p15 cooling mp 3"/>
      <sheetName val="基本"/>
      <sheetName val="att4建造-电气"/>
      <sheetName val="att4建造-仪表"/>
      <sheetName val="RENUN"/>
      <sheetName val="VA_code"/>
      <sheetName val="bs分析"/>
      <sheetName val="PROJECT MPP"/>
      <sheetName val="UOP"/>
      <sheetName val="coverpage"/>
      <sheetName val="FA"/>
      <sheetName val="8000"/>
      <sheetName val="Billing"/>
      <sheetName val="HO mhrs-sum"/>
      <sheetName val="FB"/>
      <sheetName val="CS mhrs-sum"/>
      <sheetName val="FC"/>
      <sheetName val="SP"/>
      <sheetName val="分包资金计划台账"/>
      <sheetName val="1 Cover"/>
      <sheetName val="교각계산"/>
      <sheetName val="Sheet15"/>
      <sheetName val="Sheet13"/>
      <sheetName val="APT"/>
      <sheetName val="사통"/>
      <sheetName val="_x005f_x005f_x005f_x005f_x005f_x005f_x00Ȋ_x0000_䀀"/>
      <sheetName val="_x005f_x005f_x005f_x005f_x005f_x005f_x00《䕩堤"/>
      <sheetName val="PAY"/>
      <sheetName val="공사사진"/>
      <sheetName val="MOTOR OPERATED VALVE LIST_1"/>
      <sheetName val="배製㤁"/>
      <sheetName val="__x001b__x0006__x0006__x0008__"/>
      <sheetName val="__x001b__x0"/>
      <sheetName val="OPT_x0012__x0010__"/>
      <sheetName val="15.2 - HVAC Works"/>
      <sheetName val="내역서_(CIVI_x0000__x0000_鷘ș痰"/>
      <sheetName val="내역서_(CIVI痰ā㨬Õ"/>
      <sheetName val="내역서_(CIVI"/>
      <sheetName val="SANDAN_XLS11"/>
      <sheetName val="내역서_耰&quot;14"/>
      <sheetName val="SANDAN_XLS12"/>
      <sheetName val="내역서_(∮ἀ嘆ɶ᠀㬁4"/>
      <sheetName val="Bored_Pile"/>
      <sheetName val="03-13_Anticipated"/>
      <sheetName val="03-13_Approved"/>
      <sheetName val="간접비_총괄표"/>
      <sheetName val="Gas_Specific_Gravities_and_GHV"/>
      <sheetName val="04_09_19_Mufqi(2)"/>
      <sheetName val="04_09_19_Winda(2)"/>
      <sheetName val="Mufqi_29_08_19"/>
      <sheetName val="Ade_30_08_19"/>
      <sheetName val="Pramudibyo_30_08_19"/>
      <sheetName val="Aji_02_09_19"/>
      <sheetName val="Diah_02_09_19"/>
      <sheetName val="_09_19"/>
      <sheetName val="Issue_Log_"/>
      <sheetName val="Material_Groups"/>
      <sheetName val="Material_Kind"/>
      <sheetName val="SA516-60,70_(정리)"/>
      <sheetName val="1_집계표(일반전기)"/>
      <sheetName val="2_집계표(선행공사)"/>
      <sheetName val="3_집계표(소방공사)"/>
      <sheetName val="CABLE_TRAY"/>
      <sheetName val="P_M_별"/>
      <sheetName val="p_mgmt"/>
      <sheetName val="Dati_base"/>
      <sheetName val="Asset_Mansys_Sum"/>
      <sheetName val="Job_List_(2)"/>
      <sheetName val="Constn_&amp;_Install_-_LEV_4"/>
      <sheetName val="LEV_4_Project_Managem"/>
      <sheetName val="Site_Management"/>
      <sheetName val="Manhrs_Sum"/>
      <sheetName val="BG_Working_Sheet"/>
      <sheetName val="아파트_기성내역서"/>
      <sheetName val="Mix Design"/>
      <sheetName val="REC. SALV."/>
      <sheetName val="WORK INDEX"/>
      <sheetName val="쬏+쫶&amp;쫹AN.XLS]______x005f_x001f__x000_4"/>
      <sheetName val="쬏+쫶&amp;쫹AN.XLS]______x005f_x001f__x000_2"/>
      <sheetName val="쬏+쫶&amp;쫹AN.XLS]______x005f_x001f__x000_3"/>
      <sheetName val="old BREADKOWN"/>
      <sheetName val="Blk A"/>
      <sheetName val="경비"/>
      <sheetName val="지질조사분석"/>
      <sheetName val="Bill 2K"/>
      <sheetName val="ESTRECAP"/>
      <sheetName val="PDA2"/>
      <sheetName val="ExSum"/>
      <sheetName val="방배2E"/>
      <sheetName val="CONSTANT"/>
      <sheetName val="form"/>
      <sheetName val="CHECKLIST"/>
      <sheetName val="Angkatan Mewah"/>
      <sheetName val="March"/>
      <sheetName val="FOL - Bar"/>
      <sheetName val="7.조직표 (수정)"/>
      <sheetName val="TCS"/>
      <sheetName val="#REF!"/>
      <sheetName val="Ana__PU2"/>
      <sheetName val="UPAH_&amp;_BHN_ARS2"/>
      <sheetName val="AHS_ARS2"/>
      <sheetName val="Analisa_HSP2"/>
      <sheetName val="Analisa_Neraca2"/>
      <sheetName val="입찰내역_발주처_양卤2"/>
      <sheetName val="Detail_Eng2"/>
      <sheetName val="cost_curve_calc1"/>
      <sheetName val="Project_Grading1"/>
      <sheetName val="Page_22"/>
      <sheetName val="1)_COMMON_FACILITIES1"/>
      <sheetName val="기성"/>
      <sheetName val="기타 (3)"/>
      <sheetName val="2_x0010__x0000_ _x0000__x0003__x0000__x000d__x0000__x0008__x0000__x0010__x0000__x0004__x0000__x0004__x0000__x0004_"/>
      <sheetName val="내역서_(N___ 9"/>
      <sheetName val="? ???? ?"/>
      <sheetName val=" ????? ??"/>
      <sheetName val="Weekl?? ?"/>
      <sheetName val="? ?_x0"/>
      <sheetName val=" ??_x0"/>
      <sheetName val="OPT?? ?"/>
      <sheetName val="인원칠ᦑ"/>
      <sheetName val="샘플수"/>
      <sheetName val="Precios_Unitariԯ6"/>
      <sheetName val="COS_REP_XLS"/>
      <sheetName val="upah_bahan"/>
      <sheetName val="AnalisaSIPIL_RIIL"/>
      <sheetName val="Rek_Analisa"/>
      <sheetName val="HRG_BAHAN_&amp;_UPAH_okk"/>
      <sheetName val="TS_MINGGUAN_rev_(2)"/>
      <sheetName val="DAF_ALAT"/>
      <sheetName val="State_List"/>
      <sheetName val="배명(단가)"/>
      <sheetName val="drop down list"/>
      <sheetName val="탈황2팀(밸브)"/>
      <sheetName val="입상내역"/>
      <sheetName val="Chap_2-_Page_4_3"/>
      <sheetName val="VAT_TU_DIEN3"/>
      <sheetName val="bldg_list3"/>
      <sheetName val="SWALE_(구산)3"/>
      <sheetName val="REF_ONLY3"/>
      <sheetName val="Data_Ref_3"/>
      <sheetName val="KKS_System_Codes3"/>
      <sheetName val="Price_Schedule_Code3"/>
      <sheetName val="ANAL_BOW2"/>
      <sheetName val="Isolasi_Luar_Dalam2"/>
      <sheetName val="Isolasi_Luar2"/>
      <sheetName val="내역서_(N____26"/>
      <sheetName val="график_финансирования2"/>
      <sheetName val="OE_(KSB)2"/>
      <sheetName val="galian_saluran2"/>
      <sheetName val="Perhit_Alat2"/>
      <sheetName val="05_Analisa_Teknik2"/>
      <sheetName val="Analisa_SNI_STANDART_2"/>
      <sheetName val="1_B2"/>
      <sheetName val="Project_D2"/>
      <sheetName val="Tender_Summary2"/>
      <sheetName val="6_2_Floor_Finishes3"/>
      <sheetName val="Ra__stair2"/>
      <sheetName val="Harga_Mat_2"/>
      <sheetName val="1195_B12"/>
      <sheetName val="page_62"/>
      <sheetName val="Capel_KI2"/>
      <sheetName val="Capel_PK2"/>
      <sheetName val="Summary_HS_Pipa_CS2"/>
      <sheetName val="Raw_Data-Combined2"/>
      <sheetName val="lkalibrasi_BENENAIN2"/>
      <sheetName val="_hrg_bhn2"/>
      <sheetName val="Rekap_Addendum2"/>
      <sheetName val="AT_22"/>
      <sheetName val="Section_12"/>
      <sheetName val="BQ_Working1"/>
      <sheetName val="Star_Rate1"/>
      <sheetName val="9011_EXPAT_MANP1"/>
      <sheetName val="App_A_Basis_of_Design1"/>
      <sheetName val="tabel_berat1"/>
      <sheetName val="MR_EUR1"/>
      <sheetName val="Ind__Budget1"/>
      <sheetName val="SEK_Vertrieb1"/>
      <sheetName val="SEK_Montage1"/>
      <sheetName val="SEK_IBN1"/>
      <sheetName val="КС2_24_1-8_(4_1_8_11_200)corr1"/>
      <sheetName val="KUWATI(Total)_20"/>
      <sheetName val="집계표_(TOTAL)20"/>
      <sheetName val="집계표_(CIVIL-23)20"/>
      <sheetName val="집계표_(FGRU)20"/>
      <sheetName val="집계표_(25,26)20"/>
      <sheetName val="집계표_(MEROX)20"/>
      <sheetName val="집계표_(NITROGEN)20"/>
      <sheetName val="집계표_(M4)20"/>
      <sheetName val="집계표_(CIVIL4)20"/>
      <sheetName val="집계표_(CIVIL6)20"/>
      <sheetName val="집계표_(CIVIL7)20"/>
      <sheetName val="내역서(DEMO_TOTAL)20"/>
      <sheetName val="내역서_(CIVIL-23)20"/>
      <sheetName val="내역서_(fgru)20"/>
      <sheetName val="내역서_(25&amp;26)20"/>
      <sheetName val="내역서_(MEROX)20"/>
      <sheetName val="내역서_(NITROGEN)20"/>
      <sheetName val="내역서_(M4)20"/>
      <sheetName val="내역서_(CIVIL-4)20"/>
      <sheetName val="내역서_(CIVIL-6)20"/>
      <sheetName val="내역서_(CIVIL-7)20"/>
      <sheetName val="OPTION_220"/>
      <sheetName val="OPTION_320"/>
      <sheetName val="2002년_현장공사비_국내_실적20"/>
      <sheetName val="2003년국내현장공사비_실적20"/>
      <sheetName val="VC2_10_9920"/>
      <sheetName val="INPUT_DATA19"/>
      <sheetName val="집계표_(25,26ဩ19"/>
      <sheetName val="입출재고현황_(2)18"/>
      <sheetName val="Form_019"/>
      <sheetName val="Form_D-118"/>
      <sheetName val="Form_B-118"/>
      <sheetName val="Form_F-118"/>
      <sheetName val="Form_A18"/>
      <sheetName val="General_Data19"/>
      <sheetName val="LABOR_&amp;_자재18"/>
      <sheetName val="간접비_총괄18"/>
      <sheetName val="3_공통공사대비18"/>
      <sheetName val="Price_Schedule18"/>
      <sheetName val="Rate_Analysis18"/>
      <sheetName val="EQUIPMENT_-218"/>
      <sheetName val="CAL_18"/>
      <sheetName val="내역서_耰&quot;??18"/>
      <sheetName val="WEIGHT_LIST17"/>
      <sheetName val="산#2-1_(2)17"/>
      <sheetName val="BEND_LOSS17"/>
      <sheetName val="공사비_내역_(가)17"/>
      <sheetName val="Form_A_17"/>
      <sheetName val="단면_(2)17"/>
      <sheetName val="Static_Equip17"/>
      <sheetName val="3_Breakdown_Direct_Paint17"/>
      <sheetName val="6PILE__(돌출)17"/>
      <sheetName val="Man_Hole16"/>
      <sheetName val="내역서_耰&quot;_x005f_x0000__x005f_x0000_17"/>
      <sheetName val="Áý°èÇ¥_(TOTAL)16"/>
      <sheetName val="Áý°èÇ¥_(CIVIL-23)16"/>
      <sheetName val="Áý°èÇ¥_(FGRU)16"/>
      <sheetName val="Áý°èÇ¥_(25,26)16"/>
      <sheetName val="Áý°èÇ¥_(MEROX)16"/>
      <sheetName val="Áý°èÇ¥_(NITROGEN)16"/>
      <sheetName val="Áý°èÇ¥_(M4)16"/>
      <sheetName val="Áý°èÇ¥_(CIVIL4)16"/>
      <sheetName val="Áý°èÇ¥_(CIVIL6)16"/>
      <sheetName val="Áý°èÇ¥_(CIVIL7)16"/>
      <sheetName val="³»¿ª¼­(DEMO_TOTAL)16"/>
      <sheetName val="³»¿ª¼­_(CIVIL-23)16"/>
      <sheetName val="³»¿ª¼­_(fgru)16"/>
      <sheetName val="³»¿ª¼­_(25&amp;26)16"/>
      <sheetName val="³»¿ª¼­_(MEROX)16"/>
      <sheetName val="³»¿ª¼­_(NITROGEN)16"/>
      <sheetName val="³»¿ª¼­_(M4)16"/>
      <sheetName val="³»¿ª¼­_(CIVIL-4)16"/>
      <sheetName val="³»¿ª¼­_(CIVIL-6)16"/>
      <sheetName val="³»¿ª¼­_(CIVIL-7)16"/>
      <sheetName val="2002³â_ÇöÀå°ø»çºñ_±¹³»_½ÇÀû16"/>
      <sheetName val="2003³â±¹³»ÇöÀå°ø»çºñ_½ÇÀû16"/>
      <sheetName val="Civil_117"/>
      <sheetName val="Civil_217"/>
      <sheetName val="Civil_317"/>
      <sheetName val="Site_117"/>
      <sheetName val="Site_217"/>
      <sheetName val="Site_317"/>
      <sheetName val="Site_Faci17"/>
      <sheetName val="내역서_耰&quot;__18"/>
      <sheetName val="Summary_Sheets17"/>
      <sheetName val="Administrative_Prices16"/>
      <sheetName val="WBS_4416"/>
      <sheetName val="WBS_4116"/>
      <sheetName val="Precios_por_Administración16"/>
      <sheetName val="Precios_Unitarios16"/>
      <sheetName val="Subcon_A16"/>
      <sheetName val="Sheet1_(2)17"/>
      <sheetName val="내역서_耰&quot;_x005f_x005f_x005f_x0000__x005f_x005f_x0016"/>
      <sheetName val="계측_내역서16"/>
      <sheetName val="2_2_STAFF_Scedule16"/>
      <sheetName val="7__월별투입내역서16"/>
      <sheetName val="내역서_耰&quot;_x005f_x005f_x005f_x005f_x005f_x005f_x00016"/>
      <sheetName val="Z-_GENERAL_PRICE_SUMMARY16"/>
      <sheetName val="_Estimate__16"/>
      <sheetName val="T_316"/>
      <sheetName val="HORI__VESSEL16"/>
      <sheetName val="BM_DATA_SHEET17"/>
      <sheetName val="내역서_耰&quot;_x005f_x005f_x005f_x005f_x005f_x005f_x00516"/>
      <sheetName val="Vind_-_BtB16"/>
      <sheetName val="LV_induction_motors16"/>
      <sheetName val="BSD_(2)16"/>
      <sheetName val="EQUIP_LIST16"/>
      <sheetName val="MP_MOB16"/>
      <sheetName val="Form_B16"/>
      <sheetName val="97_사업추정(WEKI)16"/>
      <sheetName val="Monthly_Load16"/>
      <sheetName val="Weekly_Load16"/>
      <sheetName val="breakdown_of_wage_rate16"/>
      <sheetName val="Indirect_Cost16"/>
      <sheetName val="Material_Selections16"/>
      <sheetName val="[SANDAN_XLS??16"/>
      <sheetName val="Piping_BQ_for_one_turbine16"/>
      <sheetName val="Eq__Mobilization16"/>
      <sheetName val="Utility_and_Fire_flange16"/>
      <sheetName val="Heavy_Equipments16"/>
      <sheetName val="AG_Pipe_Qty_Analysis16"/>
      <sheetName val="_SANDAN_XLS__16"/>
      <sheetName val="입찰내역_발주처_양식16"/>
      <sheetName val="Resource_table16"/>
      <sheetName val="Equipment_List16"/>
      <sheetName val="Form1_SQP16"/>
      <sheetName val="공정계획(내부계획25%,내부w_f)16"/>
      <sheetName val="SCHEDD_TAMBAHAN16"/>
      <sheetName val="w't_table16"/>
      <sheetName val="SFN_ORIG16"/>
      <sheetName val="Fire_Protection16"/>
      <sheetName val="FWBS_153015"/>
      <sheetName val="내역서_(∮ἀ嘆ɶ15"/>
      <sheetName val="Dir_Manpower_Other_Exp_16"/>
      <sheetName val="실행예산_MM15"/>
      <sheetName val="BOQ-B_DOWN15"/>
      <sheetName val="단가_(2)15"/>
      <sheetName val="4-3LEVEL-5_epic_415"/>
      <sheetName val="ITB_COST16"/>
      <sheetName val="MODULE_CONFIRM15"/>
      <sheetName val="PROTECTION_15"/>
      <sheetName val="1100-1200-1300-1910-2140-LEV_11"/>
      <sheetName val="Cash_In-Cash_Out_Actual15"/>
      <sheetName val="Material_Price17"/>
      <sheetName val="TDC_COA_Sumry11"/>
      <sheetName val="TDC_Item_Dets11"/>
      <sheetName val="TDC_Item_Sumry11"/>
      <sheetName val="TDC_Key_Qty_Sumry11"/>
      <sheetName val="List_-_Components11"/>
      <sheetName val="List_-_Equipment11"/>
      <sheetName val="COA_Sumry_-_Std_Imp11"/>
      <sheetName val="Contr_TDC_-_Std_Imp11"/>
      <sheetName val="Item_Sumry_-_Std_Imp11"/>
      <sheetName val="Unit_Costs_-_Std_Imp11"/>
      <sheetName val="Unit_MH_-_Std_Imp11"/>
      <sheetName val="Proj_TIC_-_Std_Imp11"/>
      <sheetName val="plan&amp;section_of_foundation12"/>
      <sheetName val="Unit_Price_11"/>
      <sheetName val="내역서1999_8최종11"/>
      <sheetName val="CUADRO_DE_PRECIOS15"/>
      <sheetName val="In-House_Summary11"/>
      <sheetName val="Updating_Form-Oct_201111"/>
      <sheetName val="Weld_Consumable11"/>
      <sheetName val="NDE_Cost-Summary11"/>
      <sheetName val="9July_Above_Ground_Pipe11"/>
      <sheetName val="M_1111"/>
      <sheetName val="Process_Data_111"/>
      <sheetName val="working_load_at_the_btm_ft_12"/>
      <sheetName val="stability_check12"/>
      <sheetName val="design_load12"/>
      <sheetName val="Currency_Rate11"/>
      <sheetName val="4-Basic_Price11"/>
      <sheetName val="Evaluasi_Penw11"/>
      <sheetName val="Man_Power_&amp;_Comp11"/>
      <sheetName val="Data_List11"/>
      <sheetName val="Closeout_Control11"/>
      <sheetName val="Site_Findings_Status_Sheet11"/>
      <sheetName val="내역서_耰&quot;_x005f_x005f_x005f_x0000_11"/>
      <sheetName val="내역서_耰&quot;_x005f_x005f_x005f_x005f_11"/>
      <sheetName val="내역서_耰&quot;_x005f_x0000__x000012"/>
      <sheetName val="Direct_PMS11"/>
      <sheetName val="Sum_(Case-3)11"/>
      <sheetName val="PROJECT_BRIEF11"/>
      <sheetName val="Tools_&amp;_Settings11"/>
      <sheetName val="Data_Summary11"/>
      <sheetName val="Crew_Costs11"/>
      <sheetName val="Spread_Costs11"/>
      <sheetName val="Unique_List_Misc11"/>
      <sheetName val="Codes_Pers11"/>
      <sheetName val="할증_11"/>
      <sheetName val="5_)_Time_Delays11"/>
      <sheetName val="Pengesahan_11"/>
      <sheetName val="RAB_AR&amp;STR11"/>
      <sheetName val="99__FWBS(Ref)11"/>
      <sheetName val="99__Change_Rate11"/>
      <sheetName val="Equip_Rental_Summary_by_Contr11"/>
      <sheetName val="Project_Equip_Rental_Summary11"/>
      <sheetName val="Contractor_Indirect_Sumry11"/>
      <sheetName val="Project_Indirect_Sumry11"/>
      <sheetName val="COA_Sumry_by_Area11"/>
      <sheetName val="COA_Sumry_by_Contr11"/>
      <sheetName val="COA_Sumry_by_RG11"/>
      <sheetName val="TDC_COA_Grp_Sumry11"/>
      <sheetName val="TDC_COA_Grp_Sumry_by_Area11"/>
      <sheetName val="TDC_COA_Grp_Sumry_by_RG11"/>
      <sheetName val="Equipment_Sumry11"/>
      <sheetName val="TDC_Item_Dets-Full11"/>
      <sheetName val="TDC_Item_Dets-IPM-Full11"/>
      <sheetName val="TDC_Item_Sumry_by_Area11"/>
      <sheetName val="TDC_Item_Sumry_by_RG11"/>
      <sheetName val="TDC_Key_Qty_Sumry_by_RG11"/>
      <sheetName val="List_-_Equipment_by_Area11"/>
      <sheetName val="List_-_Equipment_by_Contr11"/>
      <sheetName val="Equipment_-_Unit_Costs_by_Mat11"/>
      <sheetName val="List_-_Equipment_by_Rep_Grp11"/>
      <sheetName val="Craft_Summary_by_Contr11"/>
      <sheetName val="Project_Craft_Summary11"/>
      <sheetName val="Project_Metrics11"/>
      <sheetName val="00-Summary_Information-ABB10"/>
      <sheetName val="Unt_rate11"/>
      <sheetName val="__11"/>
      <sheetName val="_11"/>
      <sheetName val="SUMMARY_(0A)11"/>
      <sheetName val="SUMMARY_(1A)11"/>
      <sheetName val="SUMMARY_(1B)11"/>
      <sheetName val="SUMMARY_(03)11"/>
      <sheetName val="F1(Cable_Rack)11"/>
      <sheetName val="F2(Cable_Rack)11"/>
      <sheetName val="F3(Cable_Rack)11"/>
      <sheetName val="F1_(POLYMER)11"/>
      <sheetName val="F2_(POLYMER)11"/>
      <sheetName val="F3_(POLYMER)11"/>
      <sheetName val="F4_(POLYMER)11"/>
      <sheetName val="F5(_Polymerization_)11"/>
      <sheetName val="F6_(_Polymerization_)11"/>
      <sheetName val="B1_(Grid_A-7,_-6)11"/>
      <sheetName val="B1_(Grid_A,_B)11"/>
      <sheetName val="B1_(Grid_C-7,_-6)11"/>
      <sheetName val="B2_(Grid_-7_B,_C)_(1)11"/>
      <sheetName val="B2_(Grid_-7_B,_C)_(2)11"/>
      <sheetName val="B2_(Grid_-6_B,_C)_(1)11"/>
      <sheetName val="B2_(Grid_-6_B,_C)_(2)11"/>
      <sheetName val="F1_(MONOMER)11"/>
      <sheetName val="F2_(MONOMER)11"/>
      <sheetName val="F3_(MONOMER)11"/>
      <sheetName val="90K060C_(MONOMER)11"/>
      <sheetName val="F1_(EXTRUSION)11"/>
      <sheetName val="F2_(EXTRUSION)11"/>
      <sheetName val="F3_(EXTRUSION)11"/>
      <sheetName val="F4_(EXTRUSION)11"/>
      <sheetName val="F5_(EXTRUSION)11"/>
      <sheetName val="F6A_(EXTRUSION)11"/>
      <sheetName val="F6D_(EXTRUSION)11"/>
      <sheetName val="F7_(EXTRUSION)11"/>
      <sheetName val="F8_(EXTRUSION)11"/>
      <sheetName val="F9_(EXTRUSION)11"/>
      <sheetName val="F10_(EXTRUSION)11"/>
      <sheetName val="F11_(EXTRUSION)11"/>
      <sheetName val="B1_(Grid_F-5`,_4`)11"/>
      <sheetName val="B2_(Grid_F,E-4`)11"/>
      <sheetName val="B2_(Grid_F,E-5`)11"/>
      <sheetName val="B3_(Grid_C,B-4`)11"/>
      <sheetName val="B4_(Grid_B,A-4`)11"/>
      <sheetName val="B5_(Grid_E-5`)_&amp;_(Grid_D-5`)11"/>
      <sheetName val="B6_(Grid_E,D-5')11"/>
      <sheetName val="B7_(Grid_E,D-5')11"/>
      <sheetName val="95D040,_A50611"/>
      <sheetName val="95P040AB,_A50711"/>
      <sheetName val="95X020-U08,_A60211"/>
      <sheetName val="95X020-U07,_A60611"/>
      <sheetName val="95E040,_A50911"/>
      <sheetName val="95D024;025,_A61511"/>
      <sheetName val="95X020-U05,_A60111"/>
      <sheetName val="95X020-U02,_A20411"/>
      <sheetName val="Extruder_FDN11"/>
      <sheetName val="BOG_COMP__FDN11"/>
      <sheetName val="SOG_COMP__FDN11"/>
      <sheetName val="1G1_(Ground_Beam)11"/>
      <sheetName val="1G2-1(Ground_Beam)11"/>
      <sheetName val="1G2-2(Ground_Beam)11"/>
      <sheetName val="P15,_1611"/>
      <sheetName val="LO_CONSOLE_FDN11"/>
      <sheetName val="OIL_COOLER_FDN11"/>
      <sheetName val="CW_CONSOLE_FDN_(SOG)11"/>
      <sheetName val="PD3_(SOG)11"/>
      <sheetName val="SF1_(SOG)11"/>
      <sheetName val="SF2_(SOG)11"/>
      <sheetName val="SLAB_(1S1-1)11"/>
      <sheetName val="SLAB_(1S1-2)11"/>
      <sheetName val="SLAB_(1S1-3)11"/>
      <sheetName val="COLUMN_(+5500)11"/>
      <sheetName val="COLUMN_(+12500)11"/>
      <sheetName val="COLUMN_(+15500)11"/>
      <sheetName val="ETC_11"/>
      <sheetName val="breakdown_of_wage_ra`f10"/>
      <sheetName val="breakdown_of_wage_ra10"/>
      <sheetName val="breakdown_of_wage_rað-10"/>
      <sheetName val="UP_MINOR11"/>
      <sheetName val="Discounted_Cash_Flow11"/>
      <sheetName val="Ocean_Transporation_Charge11"/>
      <sheetName val="Cash_Flow_bulanan11"/>
      <sheetName val="H_Satuan11"/>
      <sheetName val="Item_code11"/>
      <sheetName val="BO䁑-B_䁄OWN11"/>
      <sheetName val="Aux_11"/>
      <sheetName val="OCT_FDN11"/>
      <sheetName val="Bill_rekap11"/>
      <sheetName val="Harga_Satuan11"/>
      <sheetName val="F_ALARM11"/>
      <sheetName val="2_Overall_Summary_10"/>
      <sheetName val="Exchange_Rate11"/>
      <sheetName val="General_Notes11"/>
      <sheetName val="PABS,Site_info10"/>
      <sheetName val="0__Resource　Code10"/>
      <sheetName val="내역서_耰&quot;_x005f_x0000_11"/>
      <sheetName val="내역서_耰&quot;_x005f_x005f_11"/>
      <sheetName val="breakdown_of_wage_rap10"/>
      <sheetName val="breakdown_of_wage_ra10"/>
      <sheetName val="Process_Data_(2)11"/>
      <sheetName val="차트_(2)11"/>
      <sheetName val="2__현장_자금투입_집계표11"/>
      <sheetName val="Rates_&amp;_Legend11"/>
      <sheetName val="DATA_MENTAH10"/>
      <sheetName val="내역서_耰&quot;_10"/>
      <sheetName val="Material_code10"/>
      <sheetName val="_도면_및_도서_제출목록_및_일정_170202_xls11"/>
      <sheetName val="Raw_data10"/>
      <sheetName val="Distribution_Table10"/>
      <sheetName val="DROP_DOWN10"/>
      <sheetName val="개시대사_(2)10"/>
      <sheetName val="Action_Item10"/>
      <sheetName val="ID_CD10"/>
      <sheetName val="Equipment_Spec_List10"/>
      <sheetName val="SPEC_LIST(EQUP,_SYS)10"/>
      <sheetName val="Cashflow_Analysis8"/>
      <sheetName val="Finansal_tamamlanma_Eğrisi8"/>
      <sheetName val="내역서_(N____x000a_11"/>
      <sheetName val="HO_Site_Rates-201110"/>
      <sheetName val="Linelist_LNGC_Process10"/>
      <sheetName val="TQ_Format9"/>
      <sheetName val="breakdown_of_wage_raÐ¾9"/>
      <sheetName val="Additional_data9"/>
      <sheetName val="Particular_Sch10"/>
      <sheetName val="11_자재단가8"/>
      <sheetName val="Al_Taweelah10"/>
      <sheetName val="Air_Cooler-E10"/>
      <sheetName val="LIFE_&amp;_REP_PROVN8"/>
      <sheetName val="O&amp;M_CREW8"/>
      <sheetName val="SUM_9"/>
      <sheetName val="내역서_(∮ἀ嘆ɶ?᠀㬁?8"/>
      <sheetName val="INPUT_DATA_OF_SCHEDULE8"/>
      <sheetName val="Master_List8"/>
      <sheetName val="Attach_4-188"/>
      <sheetName val="33628-Rev__A8"/>
      <sheetName val="Admin_Manu_2-Equipment_Type_ID8"/>
      <sheetName val="OIL_SEPARATOR8"/>
      <sheetName val="CATCH_BASIN8"/>
      <sheetName val="FW_Post_Indicator_Valve_24&quot;8"/>
      <sheetName val="FW_Post_Indicator_Valve_20&quot;8"/>
      <sheetName val="FW_Post_Indicator_Valve_6&quot;8"/>
      <sheetName val="Fire_Monitor_or_Hydrant_6&quot;_FDN8"/>
      <sheetName val="SUMP_VB8"/>
      <sheetName val="CLEANOUT_4&quot;8"/>
      <sheetName val="Not_reqd8"/>
      <sheetName val="호환성_보고서8"/>
      <sheetName val="Fig_4-148"/>
      <sheetName val="GM_0008"/>
      <sheetName val="Tender_data8"/>
      <sheetName val="Itembalance_Report_(18-sep-18)8"/>
      <sheetName val="BUDGET_SUMMARY_8"/>
      <sheetName val="EQUIPOS_DE_SEGURIDAD8"/>
      <sheetName val="MATERIALES_CONSUMIBLES8"/>
      <sheetName val="PERSONAL_INDIRECTO_8"/>
      <sheetName val="Scheme_Area_Details_Block___C28"/>
      <sheetName val="14-Eng_rate8"/>
      <sheetName val="리스크_분류체계8"/>
      <sheetName val="Activity_Form8"/>
      <sheetName val="Schedule_8"/>
      <sheetName val="Loading_Struc8"/>
      <sheetName val="Loading_Pip8"/>
      <sheetName val="Loading_Overall_(BASE_Proposal8"/>
      <sheetName val="Steel_Structure8"/>
      <sheetName val="PIPING_AG-UG_NEW_UNITS8"/>
      <sheetName val="MEC_PIPING_PREFABR8"/>
      <sheetName val="Working_File-Pip8"/>
      <sheetName val="Equip_ISBL_&amp;_OSBL_8"/>
      <sheetName val="1_설계기준8"/>
      <sheetName val="광통신_견적내역서18"/>
      <sheetName val="Cash_Flow8"/>
      <sheetName val="5__월별투입내역서8"/>
      <sheetName val="Tables_3_1_to_3_5_EXH_G8"/>
      <sheetName val="List_register8"/>
      <sheetName val="Direct_Histogram_Rev__A_(f)8"/>
      <sheetName val="SECL_리스크_분류체계_(2)8"/>
      <sheetName val="REF_for_VV8"/>
      <sheetName val="설산1_나8"/>
      <sheetName val="일위대가_8"/>
      <sheetName val="05__Curva_S7"/>
      <sheetName val="P-Ins_&amp;_Bonds8"/>
      <sheetName val="INSTLIST_18"/>
      <sheetName val="Weekl_9"/>
      <sheetName val="내역서_(N____27"/>
      <sheetName val="내역서_(N____28"/>
      <sheetName val="__x08"/>
      <sheetName val="OPT_9"/>
      <sheetName val="Att-1_CTCI_MH_rate8"/>
      <sheetName val="Cost_Code8"/>
      <sheetName val="Data_Ref8"/>
      <sheetName val="Interdept_Rate8"/>
      <sheetName val="BM_#18"/>
      <sheetName val="Analisa_Fave8"/>
      <sheetName val="Harsat_Bahan8"/>
      <sheetName val="Harsat_Subkon8"/>
      <sheetName val="Harsat_Upah8"/>
      <sheetName val="Master_1_08"/>
      <sheetName val="Agregat_Halus_&amp;_Kasar8"/>
      <sheetName val="HARGA_MATERIAL8"/>
      <sheetName val="Harga_Sat_APP8"/>
      <sheetName val="Tgh_JGC-Inv_I_clp8"/>
      <sheetName val="PCS_8"/>
      <sheetName val="Progress_Statement-SI8"/>
      <sheetName val="Progress_Payment-31108"/>
      <sheetName val="Perm__Test8"/>
      <sheetName val="Galian_18"/>
      <sheetName val="Analisa_Lump_sum8"/>
      <sheetName val="Sec_I_ML8"/>
      <sheetName val="dongia_(2)8"/>
      <sheetName val="내역서_(N__x008"/>
      <sheetName val="64_48"/>
      <sheetName val="64_58"/>
      <sheetName val="36_28"/>
      <sheetName val="36_18"/>
      <sheetName val="Land_Dev't__Ph-120"/>
      <sheetName val="4300_UTILITY_BLDG_(2)8"/>
      <sheetName val="RESUMEN_CD6"/>
      <sheetName val="BOQ_REV66"/>
      <sheetName val="Maliyet_Ozet6"/>
      <sheetName val="1_1-1_26"/>
      <sheetName val="1_3-_1_46"/>
      <sheetName val="3_16"/>
      <sheetName val="3_26"/>
      <sheetName val="4_1(a)6"/>
      <sheetName val="4_1(b)6"/>
      <sheetName val="4_1_(c)6"/>
      <sheetName val="5_16"/>
      <sheetName val="1_11_b6"/>
      <sheetName val="SPEC(CABLE_&amp;_WIRE)6"/>
      <sheetName val="6_공정표6"/>
      <sheetName val="Bill_4_7_Predestain_Bridge_6"/>
      <sheetName val="Bill_4_7_Predestain6"/>
      <sheetName val="1_1_FT_type_16"/>
      <sheetName val="1_2_FT_type_1A6"/>
      <sheetName val="1_3_FT_type_26"/>
      <sheetName val="1_4_FT_type_36"/>
      <sheetName val="1_5_FT_type_46"/>
      <sheetName val="2_1_CL_Outside6"/>
      <sheetName val="2_2_CL_Inside6"/>
      <sheetName val="2_3_CL_Ramp6"/>
      <sheetName val="3_1_CB_Outside6"/>
      <sheetName val="3_2_CB_Inside6"/>
      <sheetName val="4_Stair6"/>
      <sheetName val="5_Ramp6"/>
      <sheetName val="6_Handrail6"/>
      <sheetName val="Invoice_(Interim_No_28)6"/>
      <sheetName val="Cost_Summary6"/>
      <sheetName val="Direct_Cost6"/>
      <sheetName val="Direct_Cost_(2)6"/>
      <sheetName val="Summary_(3)6"/>
      <sheetName val="Indirect_Cost_Summary6"/>
      <sheetName val="TR_Rev_vs_Commit6"/>
      <sheetName val="TR_+MMHE_PL_report6"/>
      <sheetName val="P23P2724___Commitment_6"/>
      <sheetName val="Ramp_data5"/>
      <sheetName val="Lower_Ground5"/>
      <sheetName val="Cap_Cost5"/>
      <sheetName val="RLV_Calc5"/>
      <sheetName val="Costs_(dev)5"/>
      <sheetName val="Bluewater_NPV_-_sell_January5"/>
      <sheetName val="Upper_Ground5"/>
      <sheetName val="PARK_NE5"/>
      <sheetName val="Financial_Summary5"/>
      <sheetName val="D&amp;C_Calcs5"/>
      <sheetName val="CA_Upside_Downside_Old5"/>
      <sheetName val="EASEL_CA_Example5"/>
      <sheetName val="내역서_(∮ἀ嘆ɶ_᠀㬁_7"/>
      <sheetName val="Vehicle_Log6"/>
      <sheetName val="M&amp;E_Summary6"/>
      <sheetName val="rev_summary6"/>
      <sheetName val="M&amp;E_Prelims6"/>
      <sheetName val="B-FP_(2)6"/>
      <sheetName val="Sch_16"/>
      <sheetName val="5_Cennik7"/>
      <sheetName val="내역서_(N____111"/>
      <sheetName val="External_Issues6"/>
      <sheetName val="Manpower_Categories6"/>
      <sheetName val="tblg_denda7"/>
      <sheetName val="F1_46"/>
      <sheetName val="5__Work_load(현재원기준)8"/>
      <sheetName val="4-Lane_bridge20"/>
      <sheetName val="P_Staff_fac5"/>
      <sheetName val="beam-reinft-IIInd_floor5"/>
      <sheetName val="P-Site_fac5"/>
      <sheetName val="P-Clients_fac5"/>
      <sheetName val="CONCRETE_TYPE6"/>
      <sheetName val="MFG_&amp;_DEL5"/>
      <sheetName val="A__ENGINEERING6"/>
      <sheetName val="B-1__배관자재6"/>
      <sheetName val="B-2__전기자재6"/>
      <sheetName val="B-3__계장자재6"/>
      <sheetName val="B-4__기계자재6"/>
      <sheetName val="C-1__공통가설6"/>
      <sheetName val="C-2__토목6"/>
      <sheetName val="C-4__철골6"/>
      <sheetName val="C-5__기계6"/>
      <sheetName val="C-6__배관6"/>
      <sheetName val="C-7__전기6"/>
      <sheetName val="C-8__계장6"/>
      <sheetName val="C-9__중장비6"/>
      <sheetName val="C-10__소방설비6"/>
      <sheetName val="C-11__보온6"/>
      <sheetName val="C-12__CMS6"/>
      <sheetName val="G_R300경비6"/>
      <sheetName val="AS포장복구_6"/>
      <sheetName val="중기조종사_단위단가6"/>
      <sheetName val="설_계6"/>
      <sheetName val="_토목_처리장도급내역서_6"/>
      <sheetName val="3_부제O호표6"/>
      <sheetName val="5_소모재료비6"/>
      <sheetName val="8_시멘트제원표6"/>
      <sheetName val="2_품제O호표6"/>
      <sheetName val="본부_SHOP6"/>
      <sheetName val="#6_MDU_일반6"/>
      <sheetName val="#6_MDU엄반장6"/>
      <sheetName val="#6MDU_기계6"/>
      <sheetName val="HOU_COMP`6"/>
      <sheetName val="FCC_OBL-SHOP6"/>
      <sheetName val="NEW_FCC_OBL6"/>
      <sheetName val="#4_MDU6"/>
      <sheetName val="#6_SHOP6"/>
      <sheetName val="NRC_OBL-조연식6"/>
      <sheetName val="광양-조연식_반장6"/>
      <sheetName val="#5MDU_REV6"/>
      <sheetName val="LBO_PROJECT6"/>
      <sheetName val="VENDOR_LIST6"/>
      <sheetName val="BOP_LINE_LIST6"/>
      <sheetName val="Equip_Mstr_FOR_3A16"/>
      <sheetName val="สรุปยอดเหล็กตาม_Cost_Record_VY6"/>
      <sheetName val="แนบ_PR6"/>
      <sheetName val="OR21_Final_Forecast_Rev_26"/>
      <sheetName val="Summary_Forecast_Budget_1&amp;26"/>
      <sheetName val="Summary_Forecast_Budget_Rev_26"/>
      <sheetName val="Backup_OR21_6"/>
      <sheetName val="Budget_for_ENT6"/>
      <sheetName val="ADJ__D-Wall&amp;BR_Ent__Rev_2_16"/>
      <sheetName val="Rebar+Conพื้น_Waste10%6"/>
      <sheetName val="Backup_D-Wall_Ent__13_07_196"/>
      <sheetName val="Backup_BR_ENT__13_07_196"/>
      <sheetName val="Final_Forecast_721116"/>
      <sheetName val="IMP_OR21_2019_07_116"/>
      <sheetName val="Concrete_721126"/>
      <sheetName val="หินเกล็ด_6"/>
      <sheetName val="เปรียบเทียบBudget_BR_6"/>
      <sheetName val="ADJ__BR_Ent__Rev_2_1_(2)6"/>
      <sheetName val="แผนงานBarrette_Pile6"/>
      <sheetName val="BOQ__VI_03_09_19_6"/>
      <sheetName val="Backup_BR_BMA6"/>
      <sheetName val="Sum_Budget&amp;Rev_16"/>
      <sheetName val="Sum_Budget_Rev_16"/>
      <sheetName val="Sum_Budget&amp;Rev_1_Rebar6"/>
      <sheetName val="Sum_Budget_Rev_2_Rebar6"/>
      <sheetName val="Rebar+Conพื้น_Waste10%_Rev_006"/>
      <sheetName val="Rebar+Conพื้น_Waste10%_Rev_01_6"/>
      <sheetName val="Equip_Rev_00_Budget6"/>
      <sheetName val="Budget_Waterpoofing6"/>
      <sheetName val="ABB_Summary6"/>
      <sheetName val="Man_power_rate6"/>
      <sheetName val="Const_equip_rate6"/>
      <sheetName val="01-Gang_Rate_&amp;_Info6"/>
      <sheetName val="05-Sum_Cost6"/>
      <sheetName val="06-Indirect_Loading6"/>
      <sheetName val="07-Heavy_Equipment6"/>
      <sheetName val="08-RR_Check_List6"/>
      <sheetName val="1)_Risk_and_Opportunities6"/>
      <sheetName val="2)_Full_Cost_Calculation6"/>
      <sheetName val="동상부_Tact_기준_반입일정_및_수량_02176"/>
      <sheetName val="Equipt_Rental6"/>
      <sheetName val="EQ_USED_(CORRECTED)6"/>
      <sheetName val="Rebar_Constant6"/>
      <sheetName val="Statprod_gab7"/>
      <sheetName val="L_17"/>
      <sheetName val="Eng_Hrs_(HO)5"/>
      <sheetName val="Garph_Work-Cost6"/>
      <sheetName val="LRK_6"/>
      <sheetName val="GRAND_REKAP5"/>
      <sheetName val="analisa_(2)5"/>
      <sheetName val="Analisa_25"/>
      <sheetName val="Up_&amp;_bhn5"/>
      <sheetName val="HRG_BHN5"/>
      <sheetName val="Analisa_(ok_punya)5"/>
      <sheetName val="Alat_(2)5"/>
      <sheetName val="InsertListDrawing_1_5"/>
      <sheetName val="InD_Mpower6"/>
      <sheetName val="Rekap_Biaya5"/>
      <sheetName val="Kuantitas_&amp;_Harga5"/>
      <sheetName val="Nopember_(2)5"/>
      <sheetName val="Chap_2-_Page_4_4"/>
      <sheetName val="VAT_TU_DIEN4"/>
      <sheetName val="bldg_list4"/>
      <sheetName val="P2-Project_Data5"/>
      <sheetName val="a_h_ars_sum5"/>
      <sheetName val="a_h_ars5"/>
      <sheetName val="DAF_HRG5"/>
      <sheetName val="Urai__Resap_pengikat5"/>
      <sheetName val="Kolom_UT5"/>
      <sheetName val="HB_5"/>
      <sheetName val="7_공정표5"/>
      <sheetName val="SWALE_(구산)4"/>
      <sheetName val="REF_ONLY4"/>
      <sheetName val="Memb_Schd5"/>
      <sheetName val="Coef_et_données5"/>
      <sheetName val="원가조정_내역5"/>
      <sheetName val="Data_Ref_4"/>
      <sheetName val="KKS_System_Codes4"/>
      <sheetName val="Price_Schedule_Code4"/>
      <sheetName val="내역서_(N____29"/>
      <sheetName val="Dsr_Hitung3"/>
      <sheetName val="Mat_Tower3"/>
      <sheetName val="RT13526_CPI3"/>
      <sheetName val="Inputs_-_Results3"/>
      <sheetName val="GENERAL_3"/>
      <sheetName val="Tank_Loading3"/>
      <sheetName val="Fdn_Calc3"/>
      <sheetName val="LATERAL_OCDI_BH-023"/>
      <sheetName val="Lateral_Broms3"/>
      <sheetName val="N-SPT_corr3"/>
      <sheetName val="Curve_N-SPT3"/>
      <sheetName val="COST_BD3"/>
      <sheetName val="MSP-Operator_Building-Area_C3"/>
      <sheetName val="Monthly_S_Curve_SPK3"/>
      <sheetName val="UPAH_&amp;_BHN_ARS3"/>
      <sheetName val="AHS_ARS3"/>
      <sheetName val="Analisa_HSP3"/>
      <sheetName val="입찰내역_발주처_양卤3"/>
      <sheetName val="Analisa_Neraca3"/>
      <sheetName val="ENE-CAL_14"/>
      <sheetName val="Scaffolding_Volume3"/>
      <sheetName val="ANAL_BOW3"/>
      <sheetName val="Isolasi_Luar_Dalam3"/>
      <sheetName val="Isolasi_Luar3"/>
      <sheetName val="내역서_(N____210"/>
      <sheetName val="график_финансирования3"/>
      <sheetName val="OE_(KSB)3"/>
      <sheetName val="Ana__PU3"/>
      <sheetName val="galian_saluran3"/>
      <sheetName val="Perhit_Alat3"/>
      <sheetName val="05_Analisa_Teknik3"/>
      <sheetName val="내역서_耰&quot;_x005f10"/>
      <sheetName val="Analisa_SNI_STANDART_3"/>
      <sheetName val="1_B3"/>
      <sheetName val="MASTER_RATE_ANALYSIS6"/>
      <sheetName val="MN_T_B_6"/>
      <sheetName val="INDIGINEOUS_ITEMS_6"/>
      <sheetName val="Core_Data6"/>
      <sheetName val="final_abstract6"/>
      <sheetName val="Appendix_A2"/>
      <sheetName val="-0_5_TABLA_PRESUPUESTOS4"/>
      <sheetName val="ﾄﾞﾊﾞｲFUEL_GAS追見4"/>
      <sheetName val="breakdown_of_FA1133"/>
      <sheetName val="Insulation_1501086"/>
      <sheetName val="Sheet_143"/>
      <sheetName val="Project_D3"/>
      <sheetName val="Tender_Summary3"/>
      <sheetName val="PLSt_03__2"/>
      <sheetName val="П_7_курс_аванса2"/>
      <sheetName val="IncStat_03-042"/>
      <sheetName val="IncStat_03__2"/>
      <sheetName val="Авансы_по_СНГ2"/>
      <sheetName val="Home_Office2"/>
      <sheetName val="6_2_Floor_Finishes4"/>
      <sheetName val="C1_(calcolo)2"/>
      <sheetName val="Week_ending2"/>
      <sheetName val="Planners_Workload2"/>
      <sheetName val="MAY_00-Bobbins2"/>
      <sheetName val="2_2_띠장의_설계2"/>
      <sheetName val="Raw_Ref2"/>
      <sheetName val="Cost_Codes2"/>
      <sheetName val="(10)_Other_Costs52"/>
      <sheetName val="Ra__stair3"/>
      <sheetName val="Addendum_No_1_BILL_23"/>
      <sheetName val="7_6_3_J_Inline_Instrument2"/>
      <sheetName val="Bang_KL2"/>
      <sheetName val="Harga_Mat_3"/>
      <sheetName val="Code_072"/>
      <sheetName val="combined_9-3028"/>
      <sheetName val="worksheet_inchican28"/>
      <sheetName val="combined_9_3028"/>
      <sheetName val="bar_chart-rev28"/>
      <sheetName val="MATERIAL'S_PRICE26"/>
      <sheetName val="Schedule_S-Curve_Revision#324"/>
      <sheetName val="PC_&amp;_PVS22"/>
      <sheetName val="2_223M_due_to_adj_profit17"/>
      <sheetName val="Inchican_Road_Accomplishment20"/>
      <sheetName val="Shut_down17"/>
      <sheetName val="bill_217"/>
      <sheetName val="sorksheet_inchican17"/>
      <sheetName val="sombined_9-3017"/>
      <sheetName val="PH_517"/>
      <sheetName val="remaining_billing17"/>
      <sheetName val="Hac_Lots17"/>
      <sheetName val="Res_Lots17"/>
      <sheetName val="Spine_Road17"/>
      <sheetName val="INPUT_DATA_HERE16"/>
      <sheetName val="option_Y116"/>
      <sheetName val="Summary_(overall)3"/>
      <sheetName val="Adimi_bldg3"/>
      <sheetName val="Pump_House3"/>
      <sheetName val="Fuel_Regu_Station3"/>
      <sheetName val="Footing_Tie_Beam3"/>
      <sheetName val="FINAL_NEGO3"/>
      <sheetName val="RFP_Codes3"/>
      <sheetName val="Bill_summary_of_cost3"/>
      <sheetName val="unit_price3"/>
      <sheetName val="Schedule_S-Curve_(new_scheme)3"/>
      <sheetName val="Fire_Suppression3"/>
      <sheetName val="tabulation_(comparison)3"/>
      <sheetName val="area_comp_2011_01_183"/>
      <sheetName val="Tabulation_2"/>
      <sheetName val="3_-RESOURCE_LIST2"/>
      <sheetName val="0_-SUMMARY2"/>
      <sheetName val="3_2_AUX2"/>
      <sheetName val="3_3_AUX-22"/>
      <sheetName val="GRAND_SUM2"/>
      <sheetName val="VCC_11110-4612"/>
      <sheetName val="JGSummit_Package_2_(CTCI)3"/>
      <sheetName val="5_5FWBS_CODE2"/>
      <sheetName val="1195_B13"/>
      <sheetName val="page_63"/>
      <sheetName val="Capel_KI3"/>
      <sheetName val="Capel_PK3"/>
      <sheetName val="Summary_HS_Pipa_CS3"/>
      <sheetName val="Raw_Data-Combined3"/>
      <sheetName val="Instrument_Proc2"/>
      <sheetName val="MTO_Civil_Work2"/>
      <sheetName val="Sched_3_(Construction)2"/>
      <sheetName val="Sched_1_(Engineering)2"/>
      <sheetName val="Sched_2_(Procurement_2"/>
      <sheetName val="JOB_Code2"/>
      <sheetName val="COVER_RECAP_INSTALL_(2)2"/>
      <sheetName val="Rekap_Summary2"/>
      <sheetName val="Rekap_Breakdown2"/>
      <sheetName val="Equiv_Length2"/>
      <sheetName val="lkalibrasi_BENENAIN3"/>
      <sheetName val="Integrated-S_Curve2"/>
      <sheetName val="_hrg_bhn3"/>
      <sheetName val="Main_Control2"/>
      <sheetName val="Man_Power2"/>
      <sheetName val="pro_ra_op2"/>
      <sheetName val="analis_standar(8m)2"/>
      <sheetName val="ShareCapital_2"/>
      <sheetName val="내역서_(∮ἀ嘆ɶ_x005f_x0000_᠀㬁_x005f_x0000_2"/>
      <sheetName val="__x005f_x0000__x005f_x001b__x005f_x0000__x005f_x0006__3"/>
      <sheetName val="내역서_耰&quot;_x005f_x005f_x005f_x0000__x00006"/>
      <sheetName val="내역서_(N__x005f_x000e__x005f_x000e__x005f_x000e___2"/>
      <sheetName val="내역서_(N____x005f_x000a_5"/>
      <sheetName val="Bangunan_Utama2"/>
      <sheetName val="Hrg_Sat2"/>
      <sheetName val="BILL_12"/>
      <sheetName val="Step2_-&gt;_Mat__Cost2"/>
      <sheetName val="Team_3_S-Curve2"/>
      <sheetName val="Rekap_Addendum3"/>
      <sheetName val="AT_23"/>
      <sheetName val="Section_13"/>
      <sheetName val="MH_and_Unit_Cost2"/>
      <sheetName val="Material_Cost(as_per_Nation)2"/>
      <sheetName val="Materials_1"/>
      <sheetName val="Rekap_Analisa2"/>
      <sheetName val="ANALISA_PEK_UMUM2"/>
      <sheetName val="IN_OUT2"/>
      <sheetName val="내역서_ᢐ_x005f_x001f_2"/>
      <sheetName val="내역서_ᢐ_x005f_x001f__x005f_x0000__x005f_x0000_2"/>
      <sheetName val="Sat_Bah___Up2"/>
      <sheetName val="DATA_PROYEK2"/>
      <sheetName val="rab_me_(by_owner)_2"/>
      <sheetName val="BQ_(by_owner)2"/>
      <sheetName val="rab_me_(fisik)2"/>
      <sheetName val="LIST_ANHARSAT2"/>
      <sheetName val="BQ_Working2"/>
      <sheetName val="P__control2"/>
      <sheetName val="Costing_Detailed2"/>
      <sheetName val="Basic_Data_Inputs2"/>
      <sheetName val="Star_Rate2"/>
      <sheetName val="LV_induction_2"/>
      <sheetName val="TEMP_PROFILE2"/>
      <sheetName val="_선택_속성(잠금)2"/>
      <sheetName val="Drop-down_lists2"/>
      <sheetName val="9011_EXPAT_MANP2"/>
      <sheetName val="App_A_Basis_of_Design2"/>
      <sheetName val="renc_mgn2"/>
      <sheetName val="BQ_Summary2"/>
      <sheetName val="Dinh_muc_CP_KTCB_khac2"/>
      <sheetName val="TH_May_TC2"/>
      <sheetName val="KLDT_DIEN2"/>
      <sheetName val="PTVT_DIEN2"/>
      <sheetName val="TH_kinh_phi2"/>
      <sheetName val="Thong_ke_thiet_bi2"/>
      <sheetName val="TH_vat_tu2"/>
      <sheetName val="A_SIS2"/>
      <sheetName val="gia_vt2"/>
      <sheetName val="1_BILL_MOI_THAU_CAN_THUONG2"/>
      <sheetName val="PHAN_NGAM2"/>
      <sheetName val="tabel_berat2"/>
      <sheetName val="Process_Piping2"/>
      <sheetName val="MR_EUR2"/>
      <sheetName val="Ind__Budget2"/>
      <sheetName val="내역서_耰&quot;_x005f_x0000__x005f_x005f_x00002"/>
      <sheetName val="Daily_Photo2"/>
      <sheetName val="Manpower_Status2"/>
      <sheetName val="ENQ222394AL_NASR_Steel_Report1"/>
      <sheetName val="uraian_analisa2"/>
      <sheetName val="8LT_122"/>
      <sheetName val="Basic_Price2"/>
      <sheetName val="집계표(2_안)2"/>
      <sheetName val="Dynamic_Query1"/>
      <sheetName val="cost_curve_calc2"/>
      <sheetName val="1_0_Criteria_New1"/>
      <sheetName val="SEK_Vertrieb2"/>
      <sheetName val="SEK_Montage2"/>
      <sheetName val="SEK_IBN2"/>
      <sheetName val="VS_P-Q2"/>
      <sheetName val="建筑定额_(2002)2"/>
      <sheetName val="ADI_Edison_Termoelettrica2"/>
      <sheetName val="Daily_Forwards2"/>
      <sheetName val="Harga_material_12"/>
      <sheetName val="Peralatan_(2)2"/>
      <sheetName val="İnsan_Gücü1"/>
      <sheetName val="LV_induction_mot2"/>
      <sheetName val="RINC_hotel1"/>
      <sheetName val="RINC_FIN_T4_1"/>
      <sheetName val="RINC_FIN_T4___3_1"/>
      <sheetName val="RINC_FIN_T4___2_1"/>
      <sheetName val="КС2_24_1-8_(4_1_8_11_200)corr2"/>
      <sheetName val="Fire_Fighting1"/>
      <sheetName val="HARGA_DASAR1"/>
      <sheetName val="KR2&amp;KVCM(MAR_1-6'99)1"/>
      <sheetName val="ANALISA_KONST_BTN1"/>
      <sheetName val="Bilanz_Bus_plan_20021"/>
      <sheetName val="Mei_LD1"/>
      <sheetName val="Data_Input1"/>
      <sheetName val="Project_budget_BTS1"/>
      <sheetName val="Well_Plan_11"/>
      <sheetName val="ANL_TEK_61"/>
      <sheetName val="HM_MEK_1"/>
      <sheetName val="PAD_TR보호대기초1"/>
      <sheetName val="Bill_of_Qty1"/>
      <sheetName val="ALAT2_(TDK_DIPAKAI)1"/>
      <sheetName val="Fill_this_out_first___1"/>
      <sheetName val="Z-_GENERAL_PRIC橿⿂1"/>
      <sheetName val="Z-_GENERAL_PRIC鋘@俀~橿⿂1"/>
      <sheetName val="Z-_GENERAL_PRIC1"/>
      <sheetName val="TH_VL,_NC,_DDHT_Thanhphuoc1"/>
      <sheetName val="报价说明_(3)1"/>
      <sheetName val="报价说明_(4)1"/>
      <sheetName val="2_履约阶段供应链管理计划1"/>
      <sheetName val="sis_xlm1"/>
      <sheetName val="spot_prices1"/>
      <sheetName val="Forma_E-171"/>
      <sheetName val="1999_BUDGET1"/>
      <sheetName val="M_MM1"/>
      <sheetName val="PROG_"/>
      <sheetName val="Calc_Sheet"/>
      <sheetName val="Batam_Forecast3"/>
      <sheetName val="Batam_Forecast_jun3"/>
      <sheetName val="Fabrication_Summary3"/>
      <sheetName val="D6978_Mar_21_-_FProj073"/>
      <sheetName val="GEAC_-_Dec193"/>
      <sheetName val="2__Steel_Structural"/>
      <sheetName val="DO_NOT_DELETE"/>
      <sheetName val="Risk_Variables"/>
      <sheetName val="BOQ_LIST"/>
      <sheetName val="Unit_of_Measurement_"/>
      <sheetName val="첨부_#8_기자재_Cost_Summary"/>
      <sheetName val="3_6M_RETAINING_WALL"/>
      <sheetName val="내역서_(N____31"/>
      <sheetName val="내역서_(N____41"/>
      <sheetName val="내역서_(N____51"/>
      <sheetName val="?_????_?"/>
      <sheetName val="Weekl??_?"/>
      <sheetName val="?_?_x0"/>
      <sheetName val="_??_x0"/>
      <sheetName val="OPT??_?"/>
      <sheetName val="내역서_(N____61"/>
      <sheetName val="내역서_(N____71"/>
      <sheetName val="내역서_(N____81"/>
      <sheetName val="Dia_Inch"/>
      <sheetName val="FPF-Unit_Rates"/>
      <sheetName val="PNT-Unit_Rates"/>
      <sheetName val="sc"/>
      <sheetName val="Sheet_x0000__x0000__x0005__x0000_�"/>
      <sheetName val="011C101"/>
      <sheetName val="JIB CRANE,HOIST"/>
      <sheetName val="gd_02"/>
      <sheetName val="jj"/>
      <sheetName val="表四"/>
      <sheetName val="表一丙"/>
      <sheetName val="土建b2"/>
      <sheetName val="建筑b2"/>
      <sheetName val="补给水"/>
      <sheetName val="厂外单项土方"/>
      <sheetName val="厂外单项临时"/>
      <sheetName val="地基处理"/>
      <sheetName val="表4"/>
      <sheetName val="燃料"/>
      <sheetName val="水质净化"/>
      <sheetName val="热力系统"/>
      <sheetName val="Tbl 1y 4"/>
      <sheetName val="表二"/>
      <sheetName val="cash budget"/>
      <sheetName val="PLAGCoct03"/>
      <sheetName val="单价"/>
      <sheetName val="综合预算价格"/>
      <sheetName val="2001概算定额"/>
      <sheetName val="예산작성기준(전기)"/>
      <sheetName val="LIMA-CANTA"/>
      <sheetName val="2002년_현장공사비_국내_ꠀꌕ⠃"/>
      <sheetName val="BCC CABLE DATA"/>
      <sheetName val="FJR CABLE DATA"/>
      <sheetName val="JRT CABLE DATA"/>
      <sheetName val="PD CABLE DATA "/>
      <sheetName val="TBA CABLE DATA"/>
      <sheetName val="TY CABLE DATA"/>
      <sheetName val="5a. Code_E"/>
      <sheetName val="WBS"/>
      <sheetName val="Inputdata"/>
      <sheetName val="Progress Tables"/>
      <sheetName val="Twr (15)"/>
      <sheetName val="Shedule"/>
      <sheetName val="ocean_voyage"/>
      <sheetName val="anal_rab"/>
      <sheetName val="Pivot_Table"/>
      <sheetName val="DE-110"/>
      <sheetName val="PUNCH DESCRIPTION"/>
      <sheetName val="Part 3-Cladding"/>
      <sheetName val="SS MH"/>
      <sheetName val="2_x0010___x0003__x000d__x0008__x0010__x0004__x0004__x0004_"/>
      <sheetName val="Customize Your Invoice"/>
      <sheetName val="Parking B"/>
      <sheetName val="수량집계표"/>
      <sheetName val="L01 Actual Cashflow  Rev 3"/>
      <sheetName val="Material List "/>
      <sheetName val="REQ_REMARKS"/>
      <sheetName val="Project data"/>
      <sheetName val="실행예산_MM_x0019_2"/>
      <sheetName val="ITB_COST13_x0000_볷檼謀谁臛픉_x0016_"/>
      <sheetName val="输煤冲洗水泵房"/>
      <sheetName val="Analisa HS"/>
      <sheetName val="HPS PC"/>
      <sheetName val="Pile Cap"/>
      <sheetName val="SUR-HARGA"/>
      <sheetName val="COMM"/>
      <sheetName val="Progress %"/>
      <sheetName val="VST재료산출"/>
      <sheetName val="Change_Order_Log"/>
      <sheetName val="UC"/>
      <sheetName val="pricing"/>
      <sheetName val="Dir-Conc "/>
      <sheetName val="OPTION_221"/>
      <sheetName val="OPTION_321"/>
      <sheetName val="KUWATI(Total)_21"/>
      <sheetName val="집계표_(TOTAL)21"/>
      <sheetName val="집계표_(CIVIL-23)21"/>
      <sheetName val="집계표_(FGRU)21"/>
      <sheetName val="집계표_(25,26)21"/>
      <sheetName val="집계표_(MEROX)21"/>
      <sheetName val="집계표_(NITROGEN)21"/>
      <sheetName val="집계표_(M4)21"/>
      <sheetName val="집계표_(CIVIL4)21"/>
      <sheetName val="집계표_(CIVIL6)21"/>
      <sheetName val="집계표_(CIVIL7)21"/>
      <sheetName val="내역서(DEMO_TOTAL)21"/>
      <sheetName val="내역서_(CIVIL-23)21"/>
      <sheetName val="내역서_(fgru)21"/>
      <sheetName val="내역서_(25&amp;26)21"/>
      <sheetName val="내역서_(MEROX)21"/>
      <sheetName val="내역서_(NITROGEN)21"/>
      <sheetName val="내역서_(M4)21"/>
      <sheetName val="내역서_(CIVIL-4)21"/>
      <sheetName val="내역서_(CIVIL-6)21"/>
      <sheetName val="내역서_(CIVIL-7)21"/>
      <sheetName val="2002년_현장공사비_국내_실적21"/>
      <sheetName val="2003년국내현장공사비_실적21"/>
      <sheetName val="VC2_10_9921"/>
      <sheetName val="집계표_(25,26ဩ20"/>
      <sheetName val="INPUT_DATA20"/>
      <sheetName val="Form_020"/>
      <sheetName val="General_Data20"/>
      <sheetName val="Form_D-119"/>
      <sheetName val="Form_B-119"/>
      <sheetName val="Form_F-119"/>
      <sheetName val="Form_A19"/>
      <sheetName val="LABOR_&amp;_자재19"/>
      <sheetName val="입출재고현황_(2)19"/>
      <sheetName val="WEIGHT_LIST18"/>
      <sheetName val="산#2-1_(2)18"/>
      <sheetName val="BEND_LOSS18"/>
      <sheetName val="단면_(2)18"/>
      <sheetName val="3_공통공사대비19"/>
      <sheetName val="간접비_총괄19"/>
      <sheetName val="Price_Schedule19"/>
      <sheetName val="CAL_19"/>
      <sheetName val="Rate_Analysis19"/>
      <sheetName val="EQUIPMENT_-219"/>
      <sheetName val="내역서_耰&quot;??19"/>
      <sheetName val="공사비_내역_(가)18"/>
      <sheetName val="6PILE__(돌출)18"/>
      <sheetName val="Static_Equip18"/>
      <sheetName val="Form_A_18"/>
      <sheetName val="내역서_耰&quot;_x005f_x0000__x005f_x0000_18"/>
      <sheetName val="3_Breakdown_Direct_Paint18"/>
      <sheetName val="내역서_耰&quot;__19"/>
      <sheetName val="Summary_Sheets18"/>
      <sheetName val="Civil_118"/>
      <sheetName val="Civil_218"/>
      <sheetName val="Civil_318"/>
      <sheetName val="Site_118"/>
      <sheetName val="Site_218"/>
      <sheetName val="Site_318"/>
      <sheetName val="Site_Faci18"/>
      <sheetName val="7__월별투입내역서17"/>
      <sheetName val="Man_Hole17"/>
      <sheetName val="Sheet1_(2)18"/>
      <sheetName val="Áý°èÇ¥_(TOTAL)17"/>
      <sheetName val="Áý°èÇ¥_(CIVIL-23)17"/>
      <sheetName val="Áý°èÇ¥_(FGRU)17"/>
      <sheetName val="Áý°èÇ¥_(25,26)17"/>
      <sheetName val="Áý°èÇ¥_(MEROX)17"/>
      <sheetName val="Áý°èÇ¥_(NITROGEN)17"/>
      <sheetName val="Áý°èÇ¥_(M4)17"/>
      <sheetName val="Áý°èÇ¥_(CIVIL4)17"/>
      <sheetName val="Áý°èÇ¥_(CIVIL6)17"/>
      <sheetName val="Áý°èÇ¥_(CIVIL7)17"/>
      <sheetName val="³»¿ª¼­(DEMO_TOTAL)17"/>
      <sheetName val="³»¿ª¼­_(CIVIL-23)17"/>
      <sheetName val="³»¿ª¼­_(fgru)17"/>
      <sheetName val="³»¿ª¼­_(25&amp;26)17"/>
      <sheetName val="³»¿ª¼­_(MEROX)17"/>
      <sheetName val="³»¿ª¼­_(NITROGEN)17"/>
      <sheetName val="³»¿ª¼­_(M4)17"/>
      <sheetName val="³»¿ª¼­_(CIVIL-4)17"/>
      <sheetName val="³»¿ª¼­_(CIVIL-6)17"/>
      <sheetName val="³»¿ª¼­_(CIVIL-7)17"/>
      <sheetName val="2002³â_ÇöÀå°ø»çºñ_±¹³»_½ÇÀû17"/>
      <sheetName val="2003³â±¹³»ÇöÀå°ø»çºñ_½ÇÀû17"/>
      <sheetName val="계측_내역서17"/>
      <sheetName val="Form_B17"/>
      <sheetName val="내역서_耰&quot;_x005f_x005f_x005f_x0000__x005f_x005f_x0017"/>
      <sheetName val="2_2_STAFF_Scedule17"/>
      <sheetName val="내역서_耰&quot;_x005f_x005f_x005f_x005f_x005f_x005f_x00017"/>
      <sheetName val="Z-_GENERAL_PRICE_SUMMARY17"/>
      <sheetName val="_Estimate__17"/>
      <sheetName val="T_317"/>
      <sheetName val="HORI__VESSEL17"/>
      <sheetName val="EQUIP_LIST17"/>
      <sheetName val="Precios_Unitarios17"/>
      <sheetName val="MP_MOB17"/>
      <sheetName val="Vind_-_BtB17"/>
      <sheetName val="LV_induction_motors17"/>
      <sheetName val="BSD_(2)17"/>
      <sheetName val="Administrative_Prices17"/>
      <sheetName val="WBS_4417"/>
      <sheetName val="WBS_4117"/>
      <sheetName val="Precios_por_Administración17"/>
      <sheetName val="Subcon_A17"/>
      <sheetName val="BM_DATA_SHEET18"/>
      <sheetName val="Material_Selections17"/>
      <sheetName val="Monthly_Load17"/>
      <sheetName val="Weekly_Load17"/>
      <sheetName val="내역서_耰&quot;_x005f_x005f_x005f_x005f_x005f_x005f_x00517"/>
      <sheetName val="97_사업추정(WEKI)17"/>
      <sheetName val="Eq__Mobilization17"/>
      <sheetName val="[SANDAN_XLS??17"/>
      <sheetName val="breakdown_of_wage_rate17"/>
      <sheetName val="Indirect_Cost17"/>
      <sheetName val="Piping_BQ_for_one_turbine17"/>
      <sheetName val="Resource_table17"/>
      <sheetName val="Utility_and_Fire_flange17"/>
      <sheetName val="Equipment_List17"/>
      <sheetName val="Form1_SQP17"/>
      <sheetName val="공정계획(내부계획25%,내부w_f)17"/>
      <sheetName val="Heavy_Equipments17"/>
      <sheetName val="AG_Pipe_Qty_Analysis17"/>
      <sheetName val="4-3LEVEL-5_epic_416"/>
      <sheetName val="단가_(2)16"/>
      <sheetName val="w't_table17"/>
      <sheetName val="SCHEDD_TAMBAHAN17"/>
      <sheetName val="_SANDAN_XLS__17"/>
      <sheetName val="SFN_ORIG17"/>
      <sheetName val="Fire_Protection17"/>
      <sheetName val="입찰내역_발주처_양식17"/>
      <sheetName val="BOQ-B_DOWN16"/>
      <sheetName val="Dir_Manpower_Other_Exp_17"/>
      <sheetName val="내역서_(∮ἀ嘆ɶ16"/>
      <sheetName val="ITB_COST17"/>
      <sheetName val="MODULE_CONFIRM16"/>
      <sheetName val="Cash_In-Cash_Out_Actual16"/>
      <sheetName val="실행예산_MM16"/>
      <sheetName val="FWBS_153016"/>
      <sheetName val="plan&amp;section_of_foundation13"/>
      <sheetName val="working_load_at_the_btm_ft_13"/>
      <sheetName val="stability_check13"/>
      <sheetName val="design_criteria8"/>
      <sheetName val="design_load13"/>
      <sheetName val="PROTECTION_16"/>
      <sheetName val="TDC_COA_Sumry12"/>
      <sheetName val="TDC_Item_Dets12"/>
      <sheetName val="TDC_Item_Sumry12"/>
      <sheetName val="TDC_Key_Qty_Sumry12"/>
      <sheetName val="List_-_Components12"/>
      <sheetName val="List_-_Equipment12"/>
      <sheetName val="COA_Sumry_-_Std_Imp12"/>
      <sheetName val="Contr_TDC_-_Std_Imp12"/>
      <sheetName val="Item_Sumry_-_Std_Imp12"/>
      <sheetName val="Unit_Costs_-_Std_Imp12"/>
      <sheetName val="Unit_MH_-_Std_Imp12"/>
      <sheetName val="Proj_TIC_-_Std_Imp12"/>
      <sheetName val="Currency_Rate12"/>
      <sheetName val="Unit_Price_12"/>
      <sheetName val="4-Basic_Price12"/>
      <sheetName val="Evaluasi_Penw12"/>
      <sheetName val="Man_Power_&amp;_Comp12"/>
      <sheetName val="Data_List12"/>
      <sheetName val="PROJECT_BRIEF12"/>
      <sheetName val="내역서1999_8최종12"/>
      <sheetName val="Sum_(Case-3)12"/>
      <sheetName val="할증_12"/>
      <sheetName val="RAB_AR&amp;STR12"/>
      <sheetName val="UP_MINOR12"/>
      <sheetName val="Updating_Form-Oct_201112"/>
      <sheetName val="Weld_Consumable12"/>
      <sheetName val="NDE_Cost-Summary12"/>
      <sheetName val="9July_Above_Ground_Pipe12"/>
      <sheetName val="M_1112"/>
      <sheetName val="Process_Data_112"/>
      <sheetName val="1100-1200-1300-1910-2140-LEV_12"/>
      <sheetName val="Material_Price18"/>
      <sheetName val="CUADRO_DE_PRECIOS16"/>
      <sheetName val="Tools_&amp;_Settings12"/>
      <sheetName val="Data_Summary12"/>
      <sheetName val="Crew_Costs12"/>
      <sheetName val="Spread_Costs12"/>
      <sheetName val="Unique_List_Misc12"/>
      <sheetName val="Closeout_Control12"/>
      <sheetName val="내역서_耰&quot;_x005f_x005f_x005f_x0000_12"/>
      <sheetName val="내역서_耰&quot;_x005f_x005f_x005f_x005f_12"/>
      <sheetName val="내역서_耰&quot;_x005f_x0000__x000013"/>
      <sheetName val="Site_Findings_Status_Sheet12"/>
      <sheetName val="Equip_Rental_Summary_by_Contr12"/>
      <sheetName val="Project_Equip_Rental_Summary12"/>
      <sheetName val="Contractor_Indirect_Sumry12"/>
      <sheetName val="Project_Indirect_Sumry12"/>
      <sheetName val="COA_Sumry_by_Area12"/>
      <sheetName val="COA_Sumry_by_Contr12"/>
      <sheetName val="COA_Sumry_by_RG12"/>
      <sheetName val="TDC_COA_Grp_Sumry12"/>
      <sheetName val="TDC_COA_Grp_Sumry_by_Area12"/>
      <sheetName val="TDC_COA_Grp_Sumry_by_RG12"/>
      <sheetName val="Equipment_Sumry12"/>
      <sheetName val="TDC_Item_Dets-Full12"/>
      <sheetName val="TDC_Item_Dets-IPM-Full12"/>
      <sheetName val="TDC_Item_Sumry_by_Area12"/>
      <sheetName val="TDC_Item_Sumry_by_RG12"/>
      <sheetName val="TDC_Key_Qty_Sumry_by_RG12"/>
      <sheetName val="List_-_Equipment_by_Area12"/>
      <sheetName val="List_-_Equipment_by_Contr12"/>
      <sheetName val="Equipment_-_Unit_Costs_by_Mat12"/>
      <sheetName val="List_-_Equipment_by_Rep_Grp12"/>
      <sheetName val="Craft_Summary_by_Contr12"/>
      <sheetName val="Project_Craft_Summary12"/>
      <sheetName val="Project_Metrics12"/>
      <sheetName val="99__FWBS(Ref)12"/>
      <sheetName val="99__Change_Rate12"/>
      <sheetName val="5_)_Time_Delays12"/>
      <sheetName val="Item_code12"/>
      <sheetName val="In-House_Summary12"/>
      <sheetName val="Unt_rate12"/>
      <sheetName val="SUMMARY_(0A)12"/>
      <sheetName val="SUMMARY_(1A)12"/>
      <sheetName val="SUMMARY_(1B)12"/>
      <sheetName val="SUMMARY_(03)12"/>
      <sheetName val="F1(Cable_Rack)12"/>
      <sheetName val="F2(Cable_Rack)12"/>
      <sheetName val="F3(Cable_Rack)12"/>
      <sheetName val="F1_(POLYMER)12"/>
      <sheetName val="F2_(POLYMER)12"/>
      <sheetName val="F3_(POLYMER)12"/>
      <sheetName val="F4_(POLYMER)12"/>
      <sheetName val="F5(_Polymerization_)12"/>
      <sheetName val="F6_(_Polymerization_)12"/>
      <sheetName val="B1_(Grid_A-7,_-6)12"/>
      <sheetName val="B1_(Grid_A,_B)12"/>
      <sheetName val="B1_(Grid_C-7,_-6)12"/>
      <sheetName val="B2_(Grid_-7_B,_C)_(1)12"/>
      <sheetName val="B2_(Grid_-7_B,_C)_(2)12"/>
      <sheetName val="B2_(Grid_-6_B,_C)_(1)12"/>
      <sheetName val="B2_(Grid_-6_B,_C)_(2)12"/>
      <sheetName val="F1_(MONOMER)12"/>
      <sheetName val="F2_(MONOMER)12"/>
      <sheetName val="F3_(MONOMER)12"/>
      <sheetName val="90K060C_(MONOMER)12"/>
      <sheetName val="F1_(EXTRUSION)12"/>
      <sheetName val="F2_(EXTRUSION)12"/>
      <sheetName val="F3_(EXTRUSION)12"/>
      <sheetName val="F4_(EXTRUSION)12"/>
      <sheetName val="F5_(EXTRUSION)12"/>
      <sheetName val="F6A_(EXTRUSION)12"/>
      <sheetName val="F6D_(EXTRUSION)12"/>
      <sheetName val="F7_(EXTRUSION)12"/>
      <sheetName val="F8_(EXTRUSION)12"/>
      <sheetName val="F9_(EXTRUSION)12"/>
      <sheetName val="F10_(EXTRUSION)12"/>
      <sheetName val="F11_(EXTRUSION)12"/>
      <sheetName val="B1_(Grid_F-5`,_4`)12"/>
      <sheetName val="B2_(Grid_F,E-4`)12"/>
      <sheetName val="B2_(Grid_F,E-5`)12"/>
      <sheetName val="B3_(Grid_C,B-4`)12"/>
      <sheetName val="B4_(Grid_B,A-4`)12"/>
      <sheetName val="B5_(Grid_E-5`)_&amp;_(Grid_D-5`)12"/>
      <sheetName val="B6_(Grid_E,D-5')12"/>
      <sheetName val="B7_(Grid_E,D-5')12"/>
      <sheetName val="95D040,_A50612"/>
      <sheetName val="95P040AB,_A50712"/>
      <sheetName val="95X020-U08,_A60212"/>
      <sheetName val="95X020-U07,_A60612"/>
      <sheetName val="95E040,_A50912"/>
      <sheetName val="95D024;025,_A61512"/>
      <sheetName val="95X020-U05,_A60112"/>
      <sheetName val="95X020-U02,_A20412"/>
      <sheetName val="Extruder_FDN12"/>
      <sheetName val="BOG_COMP__FDN12"/>
      <sheetName val="SOG_COMP__FDN12"/>
      <sheetName val="1G1_(Ground_Beam)12"/>
      <sheetName val="1G2-1(Ground_Beam)12"/>
      <sheetName val="1G2-2(Ground_Beam)12"/>
      <sheetName val="P15,_1612"/>
      <sheetName val="LO_CONSOLE_FDN12"/>
      <sheetName val="OIL_COOLER_FDN12"/>
      <sheetName val="CW_CONSOLE_FDN_(SOG)12"/>
      <sheetName val="PD3_(SOG)12"/>
      <sheetName val="SF1_(SOG)12"/>
      <sheetName val="SF2_(SOG)12"/>
      <sheetName val="SLAB_(1S1-1)12"/>
      <sheetName val="SLAB_(1S1-2)12"/>
      <sheetName val="SLAB_(1S1-3)12"/>
      <sheetName val="COLUMN_(+5500)12"/>
      <sheetName val="COLUMN_(+12500)12"/>
      <sheetName val="COLUMN_(+15500)12"/>
      <sheetName val="ETC_12"/>
      <sheetName val="Direct_PMS12"/>
      <sheetName val="Codes_Pers12"/>
      <sheetName val="Ocean_Transporation_Charge12"/>
      <sheetName val="Raw_data11"/>
      <sheetName val="2__현장_자금투입_집계표12"/>
      <sheetName val="_도면_및_도서_제출목록_및_일정_170202_xls12"/>
      <sheetName val="Aux_12"/>
      <sheetName val="Rates_&amp;_Legend12"/>
      <sheetName val="General_Notes12"/>
      <sheetName val="BO䁑-B_䁄OWN12"/>
      <sheetName val="Discounted_Cash_Flow12"/>
      <sheetName val="Cash_Flow_bulanan12"/>
      <sheetName val="H_Satuan12"/>
      <sheetName val="Pengesahan_12"/>
      <sheetName val="OCT_FDN12"/>
      <sheetName val="Bill_rekap12"/>
      <sheetName val="Exchange_Rate12"/>
      <sheetName val="Process_Data_(2)12"/>
      <sheetName val="__12"/>
      <sheetName val="_12"/>
      <sheetName val="breakdown_of_wage_ra`f11"/>
      <sheetName val="breakdown_of_wage_ra11"/>
      <sheetName val="breakdown_of_wage_rað-11"/>
      <sheetName val="00-Summary_Information-ABB11"/>
      <sheetName val="내역서_耰&quot;_x005f_x0000_12"/>
      <sheetName val="내역서_耰&quot;_x005f_x005f_12"/>
      <sheetName val="2_Overall_Summary_11"/>
      <sheetName val="breakdown_of_wage_rap11"/>
      <sheetName val="breakdown_of_wage_ra11"/>
      <sheetName val="0__Resource　Code11"/>
      <sheetName val="DROP_DOWN11"/>
      <sheetName val="Action_Item11"/>
      <sheetName val="ID_CD11"/>
      <sheetName val="개시대사_(2)11"/>
      <sheetName val="Material_code11"/>
      <sheetName val="PABS,Site_info11"/>
      <sheetName val="Harga_Satuan12"/>
      <sheetName val="F_ALARM12"/>
      <sheetName val="Equipment_Spec_List11"/>
      <sheetName val="차트_(2)12"/>
      <sheetName val="SPEC_LIST(EQUP,_SYS)11"/>
      <sheetName val="Distribution_Table11"/>
      <sheetName val="Air_Cooler-E11"/>
      <sheetName val="DATA_MENTAH11"/>
      <sheetName val="HO_Site_Rates-201111"/>
      <sheetName val="Al_Taweelah11"/>
      <sheetName val="Particular_Sch11"/>
      <sheetName val="SUM_10"/>
      <sheetName val="내역서_(N____x000a_12"/>
      <sheetName val="내역서_耰&quot;_11"/>
      <sheetName val="Linelist_LNGC_Process11"/>
      <sheetName val="TQ_Format10"/>
      <sheetName val="breakdown_of_wage_raÐ¾10"/>
      <sheetName val="Additional_data10"/>
      <sheetName val="33628-Rev__A9"/>
      <sheetName val="11_자재단가9"/>
      <sheetName val="Cashflow_Analysis9"/>
      <sheetName val="Finansal_tamamlanma_Eğrisi9"/>
      <sheetName val="INPUT_DATA_OF_SCHEDULE9"/>
      <sheetName val="LIFE_&amp;_REP_PROVN9"/>
      <sheetName val="O&amp;M_CREW9"/>
      <sheetName val="Tender_data9"/>
      <sheetName val="Attach_4-189"/>
      <sheetName val="내역서_(∮ἀ嘆ɶ?᠀㬁?9"/>
      <sheetName val="Scheme_Area_Details_Block___C29"/>
      <sheetName val="14-Eng_rate9"/>
      <sheetName val="리스크_분류체계9"/>
      <sheetName val="광통신_견적내역서19"/>
      <sheetName val="Cash_Flow9"/>
      <sheetName val="5__월별투입내역서9"/>
      <sheetName val="Cost_Code9"/>
      <sheetName val="Data_Ref9"/>
      <sheetName val="Interdept_Rate9"/>
      <sheetName val="Itembalance_Report_(18-sep-18)9"/>
      <sheetName val="BUDGET_SUMMARY_9"/>
      <sheetName val="OIL_SEPARATOR9"/>
      <sheetName val="CATCH_BASIN9"/>
      <sheetName val="FW_Post_Indicator_Valve_24&quot;9"/>
      <sheetName val="FW_Post_Indicator_Valve_20&quot;9"/>
      <sheetName val="FW_Post_Indicator_Valve_6&quot;9"/>
      <sheetName val="Fire_Monitor_or_Hydrant_6&quot;_FDN9"/>
      <sheetName val="SUMP_VB9"/>
      <sheetName val="CLEANOUT_4&quot;9"/>
      <sheetName val="Not_reqd9"/>
      <sheetName val="호환성_보고서9"/>
      <sheetName val="GM_0009"/>
      <sheetName val="Admin_Manu_2-Equipment_Type_ID9"/>
      <sheetName val="1_설계기준9"/>
      <sheetName val="일위대가_9"/>
      <sheetName val="Master_List9"/>
      <sheetName val="설산1_나9"/>
      <sheetName val="REF_for_VV9"/>
      <sheetName val="BM_#19"/>
      <sheetName val="Activity_Form9"/>
      <sheetName val="EQUIPOS_DE_SEGURIDAD9"/>
      <sheetName val="MATERIALES_CONSUMIBLES9"/>
      <sheetName val="PERSONAL_INDIRECTO_9"/>
      <sheetName val="Weekl_10"/>
      <sheetName val="내역서_(N____30"/>
      <sheetName val="__x09"/>
      <sheetName val="OPT_10"/>
      <sheetName val="SECL_리스크_분류체계_(2)9"/>
      <sheetName val="Land_Dev't__Ph-121"/>
      <sheetName val="4300_UTILITY_BLDG_(2)9"/>
      <sheetName val="P-Ins_&amp;_Bonds9"/>
      <sheetName val="INSTLIST_19"/>
      <sheetName val="Fig_4-149"/>
      <sheetName val="Analisa_Fave9"/>
      <sheetName val="Harsat_Bahan9"/>
      <sheetName val="Harsat_Subkon9"/>
      <sheetName val="Harsat_Upah9"/>
      <sheetName val="Master_1_09"/>
      <sheetName val="Agregat_Halus_&amp;_Kasar9"/>
      <sheetName val="HARGA_MATERIAL9"/>
      <sheetName val="Harga_Sat_APP9"/>
      <sheetName val="Tgh_JGC-Inv_I_clp9"/>
      <sheetName val="PCS_9"/>
      <sheetName val="Progress_Statement-SI9"/>
      <sheetName val="Progress_Payment-31109"/>
      <sheetName val="Direct_Histogram_Rev__A_(f)9"/>
      <sheetName val="Tables_3_1_to_3_5_EXH_G9"/>
      <sheetName val="Schedule_9"/>
      <sheetName val="Loading_Struc9"/>
      <sheetName val="Loading_Pip9"/>
      <sheetName val="Loading_Overall_(BASE_Proposal9"/>
      <sheetName val="Steel_Structure9"/>
      <sheetName val="PIPING_AG-UG_NEW_UNITS9"/>
      <sheetName val="MEC_PIPING_PREFABR9"/>
      <sheetName val="Working_File-Pip9"/>
      <sheetName val="Equip_ISBL_&amp;_OSBL_9"/>
      <sheetName val="List_register9"/>
      <sheetName val="5__Work_load(현재원기준)9"/>
      <sheetName val="Perm__Test9"/>
      <sheetName val="Galian_19"/>
      <sheetName val="Analisa_Lump_sum9"/>
      <sheetName val="Sec_I_ML9"/>
      <sheetName val="Att-1_CTCI_MH_rate9"/>
      <sheetName val="64_49"/>
      <sheetName val="64_59"/>
      <sheetName val="36_29"/>
      <sheetName val="36_19"/>
      <sheetName val="dongia_(2)9"/>
      <sheetName val="SPEC(CABLE_&amp;_WIRE)7"/>
      <sheetName val="_토목_처리장도급내역서_7"/>
      <sheetName val="SPT_vs_PHI7"/>
      <sheetName val="내역서_(N__x009"/>
      <sheetName val="SUMMARY_MTO_02_2_357"/>
      <sheetName val="N_G_METERING_CALC_7"/>
      <sheetName val="N_G_METERING7"/>
      <sheetName val="N_G_METERING_(2)7"/>
      <sheetName val="CUMENE_METERING7"/>
      <sheetName val="N2_METERING_7"/>
      <sheetName val="H2_METERING__7"/>
      <sheetName val="CO_METERING7"/>
      <sheetName val="05__Curva_S8"/>
      <sheetName val="1_자금요약7"/>
      <sheetName val="2_실행비투입7"/>
      <sheetName val="3_본사집계7"/>
      <sheetName val="3-1_본사투입7"/>
      <sheetName val="4_지사집계7"/>
      <sheetName val="4-1_지사투입7"/>
      <sheetName val="5_현장총집계7"/>
      <sheetName val="5-1_현금집계7"/>
      <sheetName val="5-2_현금출납7"/>
      <sheetName val="5-3_외상집계7"/>
      <sheetName val="5-4_외상투입7"/>
      <sheetName val="6_미지급금7"/>
      <sheetName val="5-5_기타공제집계7"/>
      <sheetName val="5-6_기타공제7"/>
      <sheetName val="7_기성현황(실)7"/>
      <sheetName val="8_한국인수당7"/>
      <sheetName val="8_한국인수당_(Master_file)7"/>
      <sheetName val="9_기타수입7"/>
      <sheetName val="10_투입집계7"/>
      <sheetName val="5-4_외상투입_(2)7"/>
      <sheetName val="16_기성현황(예)7"/>
      <sheetName val="17_자금요약27"/>
      <sheetName val="18_실행대비투입27"/>
      <sheetName val="TR_Rev_vs_Commit7"/>
      <sheetName val="TR_+MMHE_PL_report7"/>
      <sheetName val="P23P2724___Commitment_7"/>
      <sheetName val="Payment_Certificate-17"/>
      <sheetName val="Floor_wet7"/>
      <sheetName val="Floor_Balcony7"/>
      <sheetName val="Hard_scape_Floor7"/>
      <sheetName val="P03_Skirting7"/>
      <sheetName val="GF_wall7"/>
      <sheetName val="Kitchen_Wall_wet_LIN-7017"/>
      <sheetName val="Wall_wet_LIN-601_7"/>
      <sheetName val="BOQ_(2)7"/>
      <sheetName val="VO_Schedule-17"/>
      <sheetName val="HOLD_AMOUNT7"/>
      <sheetName val="Back_Charge_(2)7"/>
      <sheetName val="Temporary_Deductions-1_7"/>
      <sheetName val="Contracharges_Check_list-1_7"/>
      <sheetName val="PC_037"/>
      <sheetName val="Measurement_sheet7"/>
      <sheetName val="Material_Only7"/>
      <sheetName val="Man_power_supply7"/>
      <sheetName val="Camp_Deduction7"/>
      <sheetName val="สรุปยอดเหล็กตาม_Cost_Record_VY7"/>
      <sheetName val="แนบ_PR7"/>
      <sheetName val="OR21_Final_Forecast_Rev_27"/>
      <sheetName val="Summary_Forecast_Budget_1&amp;27"/>
      <sheetName val="Summary_Forecast_Budget_Rev_27"/>
      <sheetName val="Backup_OR21_7"/>
      <sheetName val="Budget_for_ENT7"/>
      <sheetName val="ADJ__D-Wall&amp;BR_Ent__Rev_2_17"/>
      <sheetName val="Rebar+Conพื้น_Waste10%7"/>
      <sheetName val="Backup_D-Wall_Ent__13_07_197"/>
      <sheetName val="Backup_BR_ENT__13_07_197"/>
      <sheetName val="Final_Forecast_721117"/>
      <sheetName val="IMP_OR21_2019_07_117"/>
      <sheetName val="Concrete_721127"/>
      <sheetName val="หินเกล็ด_7"/>
      <sheetName val="เปรียบเทียบBudget_BR_7"/>
      <sheetName val="ADJ__BR_Ent__Rev_2_1_(2)7"/>
      <sheetName val="แผนงานBarrette_Pile7"/>
      <sheetName val="BOQ__VI_03_09_19_7"/>
      <sheetName val="Backup_BR_BMA7"/>
      <sheetName val="Sum_Budget&amp;Rev_17"/>
      <sheetName val="Sum_Budget_Rev_17"/>
      <sheetName val="Sum_Budget&amp;Rev_1_Rebar7"/>
      <sheetName val="Sum_Budget_Rev_2_Rebar7"/>
      <sheetName val="Rebar+Conพื้น_Waste10%_Rev_007"/>
      <sheetName val="Rebar+Conพื้น_Waste10%_Rev_01_7"/>
      <sheetName val="Equip_Rev_00_Budget7"/>
      <sheetName val="Budget_Waterpoofing7"/>
      <sheetName val="Bill_4_7_Predestain_Bridge_7"/>
      <sheetName val="Bill_4_7_Predestain7"/>
      <sheetName val="1_1_FT_type_17"/>
      <sheetName val="1_2_FT_type_1A7"/>
      <sheetName val="1_3_FT_type_27"/>
      <sheetName val="1_4_FT_type_37"/>
      <sheetName val="1_5_FT_type_47"/>
      <sheetName val="2_1_CL_Outside7"/>
      <sheetName val="2_2_CL_Inside7"/>
      <sheetName val="2_3_CL_Ramp7"/>
      <sheetName val="3_1_CB_Outside7"/>
      <sheetName val="3_2_CB_Inside7"/>
      <sheetName val="4_Stair7"/>
      <sheetName val="5_Ramp7"/>
      <sheetName val="6_Handrail7"/>
      <sheetName val="Invoice_(Interim_No_28)7"/>
      <sheetName val="Cost_Summary7"/>
      <sheetName val="Direct_Cost7"/>
      <sheetName val="Direct_Cost_(2)7"/>
      <sheetName val="Summary_(3)7"/>
      <sheetName val="Indirect_Cost_Summary7"/>
      <sheetName val="Consortium_VP7"/>
      <sheetName val="Summary_MONTH7"/>
      <sheetName val="DESICON_SUM7"/>
      <sheetName val="DES_TCF_Rental7"/>
      <sheetName val="DES_TCF_Maints_pers7"/>
      <sheetName val="DES_TCF_Heavy_Equipment7"/>
      <sheetName val="BANK_BOND7"/>
      <sheetName val="PHC_WAREHOUSE_-_INFOONLY7"/>
      <sheetName val="CATERING_CONTROL7"/>
      <sheetName val="SUB_CONTRACT7"/>
      <sheetName val="SPDC_-_INFONLY7"/>
      <sheetName val="VENDOR_SCHEDUL7"/>
      <sheetName val="VENDOR_PRESENCE_-_COMM7"/>
      <sheetName val="VENDOR_PRESENCE_-_RECH7"/>
      <sheetName val="VENDOR_PRESENCE_-_COMM_7"/>
      <sheetName val="CONTRACT_RATES7"/>
      <sheetName val="RESUMEN_CD7"/>
      <sheetName val="BOQ_REV67"/>
      <sheetName val="Maliyet_Ozet7"/>
      <sheetName val="1_1-1_27"/>
      <sheetName val="1_3-_1_47"/>
      <sheetName val="3_17"/>
      <sheetName val="3_27"/>
      <sheetName val="4_1(a)7"/>
      <sheetName val="4_1(b)7"/>
      <sheetName val="4_1_(c)7"/>
      <sheetName val="5_17"/>
      <sheetName val="내역서_(N____112"/>
      <sheetName val="6_공정표7"/>
      <sheetName val="Enron_Form7"/>
      <sheetName val="IRR_sponsor7"/>
      <sheetName val="4-Lane_bridge21"/>
      <sheetName val="Sch_67"/>
      <sheetName val="2013电气概算_价目表_(营改增调整)7"/>
      <sheetName val="1_11_b7"/>
      <sheetName val="List_Equip7"/>
      <sheetName val="Process_C_(1-166)7"/>
      <sheetName val="TRUCK_HAUL_CYCLE-waste7"/>
      <sheetName val="Existing_PC_Pavement7"/>
      <sheetName val="Master_Data7"/>
      <sheetName val="ind'l_cp7"/>
      <sheetName val="LAST_UPDATE7"/>
      <sheetName val="0_품의서(전체)7"/>
      <sheetName val="3_부제O호표7"/>
      <sheetName val="5_소모재료비7"/>
      <sheetName val="8_시멘트제원표7"/>
      <sheetName val="2_품제O호표7"/>
      <sheetName val="본부_SHOP7"/>
      <sheetName val="#6_MDU_일반7"/>
      <sheetName val="#6_MDU엄반장7"/>
      <sheetName val="#6MDU_기계7"/>
      <sheetName val="HOU_COMP`7"/>
      <sheetName val="FCC_OBL-SHOP7"/>
      <sheetName val="NEW_FCC_OBL7"/>
      <sheetName val="#4_MDU7"/>
      <sheetName val="#6_SHOP7"/>
      <sheetName val="NRC_OBL-조연식7"/>
      <sheetName val="광양-조연식_반장7"/>
      <sheetName val="#5MDU_REV7"/>
      <sheetName val="LBO_PROJECT7"/>
      <sheetName val="VENDOR_LIST7"/>
      <sheetName val="BOP_LINE_LIST7"/>
      <sheetName val="A__ENGINEERING7"/>
      <sheetName val="B-1__배관자재7"/>
      <sheetName val="B-2__전기자재7"/>
      <sheetName val="B-3__계장자재7"/>
      <sheetName val="B-4__기계자재7"/>
      <sheetName val="C-1__공통가설7"/>
      <sheetName val="C-2__토목7"/>
      <sheetName val="C-4__철골7"/>
      <sheetName val="C-5__기계7"/>
      <sheetName val="C-6__배관7"/>
      <sheetName val="C-7__전기7"/>
      <sheetName val="C-8__계장7"/>
      <sheetName val="C-9__중장비7"/>
      <sheetName val="C-10__소방설비7"/>
      <sheetName val="C-11__보온7"/>
      <sheetName val="C-12__CMS7"/>
      <sheetName val="Equipt_Rental7"/>
      <sheetName val="EQ_USED_(CORRECTED)7"/>
      <sheetName val="Rebar_Constant7"/>
      <sheetName val="CONCRETE_TYPE7"/>
      <sheetName val="ABB_Summary7"/>
      <sheetName val="Man_power_rate7"/>
      <sheetName val="Const_equip_rate7"/>
      <sheetName val="01-Gang_Rate_&amp;_Info7"/>
      <sheetName val="05-Sum_Cost7"/>
      <sheetName val="06-Indirect_Loading7"/>
      <sheetName val="07-Heavy_Equipment7"/>
      <sheetName val="08-RR_Check_List7"/>
      <sheetName val="1)_Risk_and_Opportunities7"/>
      <sheetName val="2)_Full_Cost_Calculation7"/>
      <sheetName val="Statprod_gab8"/>
      <sheetName val="L_18"/>
      <sheetName val="External_Issues7"/>
      <sheetName val="Equip_Mstr_FOR_3A17"/>
      <sheetName val="G_R300경비7"/>
      <sheetName val="AS포장복구_7"/>
      <sheetName val="중기조종사_단위단가7"/>
      <sheetName val="설_계7"/>
      <sheetName val="5_Cennik8"/>
      <sheetName val="tblg_denda8"/>
      <sheetName val="Vehicle_Log7"/>
      <sheetName val="P2-Project_Data6"/>
      <sheetName val="MFG_&amp;_DEL6"/>
      <sheetName val="Other_data7"/>
      <sheetName val="P_Staff_fac6"/>
      <sheetName val="beam-reinft-IIInd_floor6"/>
      <sheetName val="P-Site_fac6"/>
      <sheetName val="P-Clients_fac6"/>
      <sheetName val="F1_47"/>
      <sheetName val="GRAND_REKAP6"/>
      <sheetName val="analisa_(2)6"/>
      <sheetName val="Analisa_26"/>
      <sheetName val="Up_&amp;_bhn6"/>
      <sheetName val="HRG_BHN6"/>
      <sheetName val="a_h_ars_sum6"/>
      <sheetName val="a_h_ars6"/>
      <sheetName val="DAF_HRG6"/>
      <sheetName val="Urai__Resap_pengikat6"/>
      <sheetName val="Analisa_(ok_punya)6"/>
      <sheetName val="LRK_7"/>
      <sheetName val="Kolom_UT6"/>
      <sheetName val="HB_6"/>
      <sheetName val="7_공정표6"/>
      <sheetName val="Manpower_Categories7"/>
      <sheetName val="동상부_Tact_기준_반입일정_및_수량_02177"/>
      <sheetName val="Garph_Work-Cost7"/>
      <sheetName val="Alat_(2)6"/>
      <sheetName val="InsertListDrawing_1_6"/>
      <sheetName val="InD_Mpower7"/>
      <sheetName val="내역서_(∮ἀ嘆ɶ_᠀㬁_8"/>
      <sheetName val="M&amp;E_Summary7"/>
      <sheetName val="rev_summary7"/>
      <sheetName val="M&amp;E_Prelims7"/>
      <sheetName val="B-FP_(2)7"/>
      <sheetName val="Sch_17"/>
      <sheetName val="Rekap_Biaya6"/>
      <sheetName val="Kuantitas_&amp;_Harga6"/>
      <sheetName val="Nopember_(2)6"/>
      <sheetName val="Chap_2-_Page_4_5"/>
      <sheetName val="Eng_Hrs_(HO)6"/>
      <sheetName val="VAT_TU_DIEN5"/>
      <sheetName val="bldg_list5"/>
      <sheetName val="Week_ending3"/>
      <sheetName val="Planners_Workload3"/>
      <sheetName val="Scaffolding_Volume4"/>
      <sheetName val="Ramp_data6"/>
      <sheetName val="Lower_Ground6"/>
      <sheetName val="Cap_Cost6"/>
      <sheetName val="RLV_Calc6"/>
      <sheetName val="Costs_(dev)6"/>
      <sheetName val="Bluewater_NPV_-_sell_January6"/>
      <sheetName val="Upper_Ground6"/>
      <sheetName val="PARK_NE6"/>
      <sheetName val="Financial_Summary6"/>
      <sheetName val="D&amp;C_Calcs6"/>
      <sheetName val="CA_Upside_Downside_Old6"/>
      <sheetName val="EASEL_CA_Example6"/>
      <sheetName val="Memb_Schd6"/>
      <sheetName val="Coef_et_données6"/>
      <sheetName val="원가조정_내역6"/>
      <sheetName val="Insulation_1501087"/>
      <sheetName val="MASTER_RATE_ANALYSIS7"/>
      <sheetName val="MN_T_B_7"/>
      <sheetName val="INDIGINEOUS_ITEMS_7"/>
      <sheetName val="Core_Data7"/>
      <sheetName val="final_abstract7"/>
      <sheetName val="MSP-Operator_Building-Area_C4"/>
      <sheetName val="Ana__PU4"/>
      <sheetName val="Perhit_Alat4"/>
      <sheetName val="SWALE_(구산)5"/>
      <sheetName val="내역서_(N____32"/>
      <sheetName val="Dsr_Hitung4"/>
      <sheetName val="Mat_Tower4"/>
      <sheetName val="RT13526_CPI4"/>
      <sheetName val="Inputs_-_Results4"/>
      <sheetName val="GENERAL_4"/>
      <sheetName val="Tank_Loading4"/>
      <sheetName val="Fdn_Calc4"/>
      <sheetName val="LATERAL_OCDI_BH-024"/>
      <sheetName val="Lateral_Broms4"/>
      <sheetName val="N-SPT_corr4"/>
      <sheetName val="Curve_N-SPT4"/>
      <sheetName val="COST_BD4"/>
      <sheetName val="Monthly_S_Curve_SPK4"/>
      <sheetName val="ENE-CAL_15"/>
      <sheetName val="ANAL_BOW4"/>
      <sheetName val="Isolasi_Luar_Dalam4"/>
      <sheetName val="Isolasi_Luar4"/>
      <sheetName val="график_финансирования4"/>
      <sheetName val="내역서_(N____211"/>
      <sheetName val="UPAH_&amp;_BHN_ARS4"/>
      <sheetName val="AHS_ARS4"/>
      <sheetName val="Analisa_HSP4"/>
      <sheetName val="입찰내역_발주처_양卤4"/>
      <sheetName val="Analisa_Neraca4"/>
      <sheetName val="Raw_Ref3"/>
      <sheetName val="Cost_Codes3"/>
      <sheetName val="Addendum_No_1_BILL_24"/>
      <sheetName val="-0_5_TABLA_PRESUPUESTOS5"/>
      <sheetName val="ﾄﾞﾊﾞｲFUEL_GAS追見5"/>
      <sheetName val="Data_Ref_5"/>
      <sheetName val="KKS_System_Codes5"/>
      <sheetName val="Price_Schedule_Code5"/>
      <sheetName val="REF_ONLY5"/>
      <sheetName val="7_6_3_J_Inline_Instrument3"/>
      <sheetName val="Appendix_A3"/>
      <sheetName val="OE_(KSB)4"/>
      <sheetName val="galian_saluran4"/>
      <sheetName val="05_Analisa_Teknik4"/>
      <sheetName val="내역서_耰&quot;_x005f11"/>
      <sheetName val="Analisa_SNI_STANDART_4"/>
      <sheetName val="1_B4"/>
      <sheetName val="PLSt_03__3"/>
      <sheetName val="П_7_курс_аванса3"/>
      <sheetName val="IncStat_03-043"/>
      <sheetName val="IncStat_03__3"/>
      <sheetName val="Авансы_по_СНГ3"/>
      <sheetName val="Bang_KL3"/>
      <sheetName val="combined_9-3029"/>
      <sheetName val="worksheet_inchican29"/>
      <sheetName val="combined_9_3029"/>
      <sheetName val="bar_chart-rev29"/>
      <sheetName val="MATERIAL'S_PRICE27"/>
      <sheetName val="Schedule_S-Curve_Revision#325"/>
      <sheetName val="PC_&amp;_PVS23"/>
      <sheetName val="2_223M_due_to_adj_profit18"/>
      <sheetName val="Inchican_Road_Accomplishment21"/>
      <sheetName val="Shut_down18"/>
      <sheetName val="bill_218"/>
      <sheetName val="sorksheet_inchican18"/>
      <sheetName val="sombined_9-3018"/>
      <sheetName val="PH_518"/>
      <sheetName val="remaining_billing18"/>
      <sheetName val="Hac_Lots18"/>
      <sheetName val="Res_Lots18"/>
      <sheetName val="Spine_Road18"/>
      <sheetName val="INPUT_DATA_HERE17"/>
      <sheetName val="option_Y117"/>
      <sheetName val="Summary_(overall)4"/>
      <sheetName val="Adimi_bldg4"/>
      <sheetName val="Pump_House4"/>
      <sheetName val="Fuel_Regu_Station4"/>
      <sheetName val="Footing_Tie_Beam4"/>
      <sheetName val="FINAL_NEGO4"/>
      <sheetName val="RFP_Codes4"/>
      <sheetName val="Bill_summary_of_cost4"/>
      <sheetName val="unit_price4"/>
      <sheetName val="Schedule_S-Curve_(new_scheme)4"/>
      <sheetName val="Fire_Suppression4"/>
      <sheetName val="tabulation_(comparison)4"/>
      <sheetName val="area_comp_2011_01_184"/>
      <sheetName val="Tabulation_3"/>
      <sheetName val="Code_073"/>
      <sheetName val="MAY_00-Bobbins3"/>
      <sheetName val="2_2_띠장의_설계3"/>
      <sheetName val="(10)_Other_Costs53"/>
      <sheetName val="breakdown_of_FA1134"/>
      <sheetName val="Sheet_144"/>
      <sheetName val="3_-RESOURCE_LIST3"/>
      <sheetName val="0_-SUMMARY3"/>
      <sheetName val="3_2_AUX3"/>
      <sheetName val="3_3_AUX-23"/>
      <sheetName val="GRAND_SUM3"/>
      <sheetName val="VCC_11110-4613"/>
      <sheetName val="6_2_Floor_Finishes5"/>
      <sheetName val="C1_(calcolo)3"/>
      <sheetName val="5_5FWBS_CODE3"/>
      <sheetName val="JGSummit_Package_2_(CTCI)4"/>
      <sheetName val="Project_D4"/>
      <sheetName val="Tender_Summary4"/>
      <sheetName val="Harga_Mat_4"/>
      <sheetName val="SANDAN_XLS13"/>
      <sheetName val="Main_Control3"/>
      <sheetName val="_hrg_bhn4"/>
      <sheetName val="1195_B14"/>
      <sheetName val="Capel_KI4"/>
      <sheetName val="Capel_PK4"/>
      <sheetName val="page_64"/>
      <sheetName val="Raw_Data-Combined4"/>
      <sheetName val="Summary_HS_Pipa_CS4"/>
      <sheetName val="lkalibrasi_BENENAIN4"/>
      <sheetName val="Rekap_Addendum4"/>
      <sheetName val="AT_24"/>
      <sheetName val="Section_14"/>
      <sheetName val="Dinh_muc_CP_KTCB_khac3"/>
      <sheetName val="TH_May_TC3"/>
      <sheetName val="KLDT_DIEN3"/>
      <sheetName val="PTVT_DIEN3"/>
      <sheetName val="TH_kinh_phi3"/>
      <sheetName val="Thong_ke_thiet_bi3"/>
      <sheetName val="TH_vat_tu3"/>
      <sheetName val="A_SIS3"/>
      <sheetName val="gia_vt3"/>
      <sheetName val="1_BILL_MOI_THAU_CAN_THUONG3"/>
      <sheetName val="PHAN_NGAM3"/>
      <sheetName val="Integrated-S_Curve3"/>
      <sheetName val="Instrument_Proc3"/>
      <sheetName val="MTO_Civil_Work3"/>
      <sheetName val="Sched_3_(Construction)3"/>
      <sheetName val="Sched_1_(Engineering)3"/>
      <sheetName val="Sched_2_(Procurement_3"/>
      <sheetName val="JOB_Code3"/>
      <sheetName val="COVER_RECAP_INSTALL_(2)3"/>
      <sheetName val="Rekap_Summary3"/>
      <sheetName val="Rekap_Breakdown3"/>
      <sheetName val="Detail_Eng3"/>
      <sheetName val="Equiv_Length3"/>
      <sheetName val="Ra__stair4"/>
      <sheetName val="Man_Power3"/>
      <sheetName val="pro_ra_op3"/>
      <sheetName val="analis_standar(8m)3"/>
      <sheetName val="ShareCapital_3"/>
      <sheetName val="내역서_(∮ἀ嘆ɶ_x005f_x0000_᠀㬁_x005f_x0000_3"/>
      <sheetName val="__x005f_x0000__x005f_x001b__x005f_x0000__x005f_x0006__4"/>
      <sheetName val="내역서_耰&quot;_x005f_x005f_x005f_x0000__x00007"/>
      <sheetName val="내역서_(N__x005f_x000e__x005f_x000e__x005f_x000e___3"/>
      <sheetName val="내역서_(N____x005f_x000a_6"/>
      <sheetName val="Bangunan_Utama3"/>
      <sheetName val="Hrg_Sat3"/>
      <sheetName val="uraian_analisa3"/>
      <sheetName val="8LT_123"/>
      <sheetName val="Basic_Price3"/>
      <sheetName val="Rekap_Analisa3"/>
      <sheetName val="ANALISA_PEK_UMUM3"/>
      <sheetName val="IN_OUT3"/>
      <sheetName val="내역서_ᢐ_x005f_x001f_3"/>
      <sheetName val="내역서_ᢐ_x005f_x001f__x005f_x0000__x005f_x0000_3"/>
      <sheetName val="Sat_Bah___Up3"/>
      <sheetName val="DATA_PROYEK3"/>
      <sheetName val="rab_me_(by_owner)_3"/>
      <sheetName val="BQ_(by_owner)3"/>
      <sheetName val="rab_me_(fisik)3"/>
      <sheetName val="LIST_ANHARSAT3"/>
      <sheetName val="Project_Grading2"/>
      <sheetName val="내역서_耰&quot;_x005f_x0000__x005f_x005f_x00003"/>
      <sheetName val="renc_mgn3"/>
      <sheetName val="Bilanz_Bus_plan_20022"/>
      <sheetName val="Mei_LD2"/>
      <sheetName val="Data_Input2"/>
      <sheetName val="Project_budget_BTS2"/>
      <sheetName val="Well_Plan_12"/>
      <sheetName val="P__control3"/>
      <sheetName val="Costing_Detailed3"/>
      <sheetName val="Basic_Data_Inputs3"/>
      <sheetName val="Daily_Forwards3"/>
      <sheetName val="Home_Office3"/>
      <sheetName val="VS_P-Q3"/>
      <sheetName val="TH_VL,_NC,_DDHT_Thanhphuoc2"/>
      <sheetName val="LV_induction_3"/>
      <sheetName val="Z-_GENERAL_PRIC橿⿂2"/>
      <sheetName val="Z-_GENERAL_PRIC鋘@俀~橿⿂2"/>
      <sheetName val="Z-_GENERAL_PRIC2"/>
      <sheetName val="建筑定额_(2002)3"/>
      <sheetName val="ADI_Edison_Termoelettrica3"/>
      <sheetName val="Harga_material_13"/>
      <sheetName val="Peralatan_(2)3"/>
      <sheetName val="집계표(2_안)3"/>
      <sheetName val="BILL_13"/>
      <sheetName val="Step2_-&gt;_Mat__Cost3"/>
      <sheetName val="Team_3_S-Curve3"/>
      <sheetName val="MH_and_Unit_Cost3"/>
      <sheetName val="Material_Cost(as_per_Nation)3"/>
      <sheetName val="PAD_TR보호대기초2"/>
      <sheetName val="TEMP_PROFILE3"/>
      <sheetName val="_선택_속성(잠금)3"/>
      <sheetName val="Drop-down_lists3"/>
      <sheetName val="RINC_hotel2"/>
      <sheetName val="RINC_FIN_T4_2"/>
      <sheetName val="RINC_FIN_T4___3_2"/>
      <sheetName val="RINC_FIN_T4___2_2"/>
      <sheetName val="BQ_Summary3"/>
      <sheetName val="cespiti_cet2_piombino_(2)2"/>
      <sheetName val="建筑工程统计表06月份_2"/>
      <sheetName val="Daily_Photo3"/>
      <sheetName val="Manpower_Status3"/>
      <sheetName val="Process_Piping3"/>
      <sheetName val="Fire_Fighting2"/>
      <sheetName val="HARGA_DASAR2"/>
      <sheetName val="HM_MEK_2"/>
      <sheetName val="BQ_Working3"/>
      <sheetName val="9011_EXPAT_MANP3"/>
      <sheetName val="App_A_Basis_of_Design3"/>
      <sheetName val="1_0_Criteria_New2"/>
      <sheetName val="İnsan_Gücü2"/>
      <sheetName val="LV_induction_mot3"/>
      <sheetName val="KR2&amp;KVCM(MAR_1-6'99)2"/>
      <sheetName val="Rev_2"/>
      <sheetName val="tabel_berat3"/>
      <sheetName val="报价说明_(3)2"/>
      <sheetName val="报价说明_(4)2"/>
      <sheetName val="2_履约阶段供应链管理计划2"/>
      <sheetName val="sis_xlm2"/>
      <sheetName val="spot_prices2"/>
      <sheetName val="Forma_E-172"/>
      <sheetName val="1999_BUDGET2"/>
      <sheetName val="Materials_2"/>
      <sheetName val="M_MM2"/>
      <sheetName val="ANALISA_KONST_BTN2"/>
      <sheetName val="cost_curve_calc3"/>
      <sheetName val="Page_23"/>
      <sheetName val="ANL_TEK_62"/>
      <sheetName val="Vind_-鴃宼蠀2"/>
      <sheetName val="Bill_of_Qty2"/>
      <sheetName val="DIV_32"/>
      <sheetName val="DIV_92"/>
      <sheetName val="LOKASI_RIG_Litbang2"/>
      <sheetName val="struktur_tdk_dipakai2"/>
      <sheetName val="sch_1_22"/>
      <sheetName val="B_10_(4)2"/>
      <sheetName val="Country_(kVA-Hz_)2"/>
      <sheetName val="INPUT_DATAS2"/>
      <sheetName val="ALAT2_(TDK_DIPAKAI)2"/>
      <sheetName val="Fill_this_out_first___2"/>
      <sheetName val="5_세운W-A2"/>
      <sheetName val="ABK_04_AWALR+CO+TAB_RUPS2"/>
      <sheetName val="9_58&quot;_single2"/>
      <sheetName val="A-11_Steel_Str2"/>
      <sheetName val="A-03_Pile2"/>
      <sheetName val="CONS_2"/>
      <sheetName val="SA516-60,70_(정리)2"/>
      <sheetName val="MR_EUR3"/>
      <sheetName val="Ind__Budget3"/>
      <sheetName val="Star_Rate3"/>
      <sheetName val="HaulingLine_hardware2"/>
      <sheetName val="S_Curve2"/>
      <sheetName val="Branch_Power2"/>
      <sheetName val="C__letter_3rd_QT2"/>
      <sheetName val="Sheet1_(4)2"/>
      <sheetName val="SEK_Vertrieb3"/>
      <sheetName val="SEK_Montage3"/>
      <sheetName val="SEK_IBN3"/>
      <sheetName val="КС2_24_1-8_(4_1_8_11_200)corr3"/>
      <sheetName val="Perhitungan_RAB2"/>
      <sheetName val="Gas_Specific_Gravities_and_GHV2"/>
      <sheetName val="1_집계표(일반전기)2"/>
      <sheetName val="2_집계표(선행공사)2"/>
      <sheetName val="3_집계표(소방공사)2"/>
      <sheetName val="CABLE_TRAY2"/>
      <sheetName val="5_세운W-A"/>
      <sheetName val="design_criteria7"/>
      <sheetName val="cespiti_cet2_piombino_(2)1"/>
      <sheetName val="建筑工程统计表06月份_1"/>
      <sheetName val="Rev_1"/>
      <sheetName val="Vind_-鴃宼蠀1"/>
      <sheetName val="DIV_31"/>
      <sheetName val="DIV_91"/>
      <sheetName val="LOKASI_RIG_Litbang1"/>
      <sheetName val="struktur_tdk_dipakai1"/>
      <sheetName val="sch_1_21"/>
      <sheetName val="B_10_(4)1"/>
      <sheetName val="Country_(kVA-Hz_)1"/>
      <sheetName val="INPUT_DATAS1"/>
      <sheetName val="5_세운W-A1"/>
      <sheetName val="ABK_04_AWALR+CO+TAB_RUPS1"/>
      <sheetName val="9_58&quot;_single1"/>
      <sheetName val="A-11_Steel_Str1"/>
      <sheetName val="A-03_Pile1"/>
      <sheetName val="CONS_1"/>
      <sheetName val="SA516-60,70_(정리)1"/>
      <sheetName val="HaulingLine_hardware1"/>
      <sheetName val="S_Curve1"/>
      <sheetName val="Branch_Power1"/>
      <sheetName val="C__letter_3rd_QT1"/>
      <sheetName val="Sheet1_(4)1"/>
      <sheetName val="Perhitungan_RAB1"/>
      <sheetName val="Gas_Specific_Gravities_and_GHV1"/>
      <sheetName val="1_집계표(일반전기)1"/>
      <sheetName val="2_집계표(선행공사)1"/>
      <sheetName val="3_집계표(소방공사)1"/>
      <sheetName val="CABLE_TRAY1"/>
      <sheetName val="Unit Price Analysis"/>
      <sheetName val="D8(1)"/>
      <sheetName val="Rot-Pack"/>
      <sheetName val="STEP"/>
      <sheetName val="Analisa ME"/>
      <sheetName val="MTL(AG)"/>
      <sheetName val="eqp-rek"/>
      <sheetName val="L V Separator"/>
      <sheetName val="구의33고"/>
      <sheetName val="내역서_耰&quot;15"/>
      <sheetName val="Precios_Unitariԯ7"/>
      <sheetName val="BG_Working_Sheet1"/>
      <sheetName val="p_mgmt1"/>
      <sheetName val="Dati_base1"/>
      <sheetName val="Asset_Mansys_Sum1"/>
      <sheetName val="Job_List_(2)1"/>
      <sheetName val="Constn_&amp;_Install_-_LEV_41"/>
      <sheetName val="LEV_4_Project_Managem1"/>
      <sheetName val="Site_Management1"/>
      <sheetName val="Manhrs_Sum1"/>
      <sheetName val="내역서_耰&quot;_x000010"/>
      <sheetName val="Z-_GENERAL_PRIC橿⿂⒘ࡈ1"/>
      <sheetName val="Z-_GENERAL_PRIC鋘@俀~橿⿂⍈1"/>
      <sheetName val="S&amp;M_Opex"/>
      <sheetName val="아파트_기성내역서1"/>
      <sheetName val="H__Dasar"/>
      <sheetName val="HRG_BH"/>
      <sheetName val="CHITIET_VL-NC-TT_-1p"/>
      <sheetName val="TONG_HOP_VL-NC"/>
      <sheetName val="TONGKE3p_"/>
      <sheetName val="DON_GIA"/>
      <sheetName val="t-h_HA_THE"/>
      <sheetName val="THPDMoi__(2)"/>
      <sheetName val="TONG_HOP_VL-NC_TT"/>
      <sheetName val="TH_XL"/>
      <sheetName val="CHITIET_VL-NC"/>
      <sheetName val="01A__RAB"/>
      <sheetName val="53_"/>
      <sheetName val="MH_CIVIL"/>
      <sheetName val="HARGA_SAT"/>
      <sheetName val="DIV_21"/>
      <sheetName val="DIV_7"/>
      <sheetName val="DIV_81"/>
      <sheetName val="Unit_Rate"/>
      <sheetName val="D-3_(M)"/>
      <sheetName val="D-7_(M)"/>
      <sheetName val="01A-_RAB"/>
      <sheetName val="Cycle_Time"/>
      <sheetName val="rekap_harga_satuan_pek"/>
      <sheetName val="rab_j17"/>
      <sheetName val="첨부2__물량소화계획_상세"/>
      <sheetName val="upah_bahan1"/>
      <sheetName val="AnalisaSIPIL_RIIL1"/>
      <sheetName val="Har_Sat1"/>
      <sheetName val="Rek_Analisa1"/>
      <sheetName val="HRG_BAHAN_&amp;_UPAH_okk1"/>
      <sheetName val="TS_MINGGUAN_rev_(2)1"/>
      <sheetName val="DAF_ALAT1"/>
      <sheetName val="Breakdown_Instrument"/>
      <sheetName val="Hujan_BUlanan"/>
      <sheetName val="Deliverable_list"/>
      <sheetName val="member_design"/>
      <sheetName val="Data_basic_price_jgan_diprint"/>
      <sheetName val="Sewa_Alat"/>
      <sheetName val="BQ_ARS"/>
      <sheetName val="DAFTAR_ISI"/>
      <sheetName val="DAFTAR_TBL___FORM"/>
      <sheetName val="Harga_ME_"/>
      <sheetName val="Form_4___4_A"/>
      <sheetName val="T-3_2_UP_Material"/>
      <sheetName val="Analisa_STR"/>
      <sheetName val="anal_alat"/>
      <sheetName val="Daf_1"/>
      <sheetName val="Data_SRL"/>
      <sheetName val="Data_Prod_Graf"/>
      <sheetName val="RAB_J18_"/>
      <sheetName val="HARGA_J18"/>
      <sheetName val="analisa_J18"/>
      <sheetName val="Cash_Out_Table"/>
      <sheetName val="Net_Cash_Table"/>
      <sheetName val="COS_REP_XLS1"/>
      <sheetName val="JP-I_500155"/>
      <sheetName val="Rek_An"/>
      <sheetName val="Rencana_Anggaran_Biaya"/>
      <sheetName val="State_List1"/>
      <sheetName val="Subcon_Rate"/>
      <sheetName val="Basic_Rate1"/>
      <sheetName val="앉음벽_(2)"/>
      <sheetName val="5_새들부해석_및_철근배근"/>
      <sheetName val="Executive_Summary_(Aug_25)"/>
      <sheetName val="내역서_耰&quot;_x005f_x005f_x005f_x005F_x005f_x0000_1"/>
      <sheetName val="내역서_耰&quot;_x005f_x005f_x005f_x005F_x005f_x005f_1"/>
      <sheetName val="내역서_耰&quot;?_x00004"/>
      <sheetName val="_??_x"/>
      <sheetName val="내역서_ᢐ??"/>
      <sheetName val="_??_x1"/>
      <sheetName val="Weekl?_x000"/>
      <sheetName val="Precios_Unitariԯ?"/>
      <sheetName val="OPT??"/>
      <sheetName val="내역서_耰&quot;?3"/>
      <sheetName val="?"/>
      <sheetName val="D_Base"/>
      <sheetName val="TWO_PASS"/>
      <sheetName val="THREE_PASS"/>
      <sheetName val="19__drill_CD6"/>
      <sheetName val="MASTER_AR"/>
      <sheetName val="3__PE_Unit_"/>
      <sheetName val="Man__Sum_"/>
      <sheetName val="unit_mh_study"/>
      <sheetName val="Offer_Sum_"/>
      <sheetName val="Indirect_Pers_"/>
      <sheetName val="endirek_ad-sa"/>
      <sheetName val="Support_Pers_"/>
      <sheetName val="Indirect_Pers__Assumptions"/>
      <sheetName val="ind__cost_of_direct"/>
      <sheetName val="Net_Salary_of_a_Direct"/>
      <sheetName val="Direct_Cost_Sum_"/>
      <sheetName val="Water_Cons_"/>
      <sheetName val="Ind_Sale"/>
      <sheetName val="GWP3_Outfitting_Works_Indirect_"/>
      <sheetName val="_anal_hrg_sat"/>
      <sheetName val="RAB_KapukII"/>
      <sheetName val="Committed_Cost"/>
      <sheetName val="Div26_-_Elect"/>
      <sheetName val="23_FILTH_"/>
      <sheetName val="02_01E_coli"/>
      <sheetName val="ctTBA"/>
      <sheetName val="해평견적"/>
      <sheetName val="Sheet233"/>
      <sheetName val="Sheet229"/>
      <sheetName val="[SANDAN.XLS€??"/>
      <sheetName val="PT_DPT_Manifold (TR)"/>
      <sheetName val="PT_DPT_Seal (TR)"/>
      <sheetName val="Item Details"/>
      <sheetName val="Price Summary (1)"/>
      <sheetName val="Price Summary (2)"/>
      <sheetName val="Base BM-rebar"/>
      <sheetName val="Bang chi tiet-Direct work"/>
      <sheetName val="rap rinci"/>
      <sheetName val="DД"/>
      <sheetName val="Номенклатура BOE"/>
      <sheetName val="Типы оборудования"/>
      <sheetName val="Basic-Engineering"/>
      <sheetName val="Startphase"/>
      <sheetName val="Katsayilar"/>
      <sheetName val="Номенклатура BOM"/>
      <sheetName val="系数516"/>
      <sheetName val="내역서_(∮ἀ嘆ɶ᠀㬁5"/>
      <sheetName val="_x0004_ _x0003__x0004__x0016_ _x0004_"/>
      <sheetName val="Weekl_x0004__x0016_ "/>
      <sheetName val="_x0004_ _x0"/>
      <sheetName val="내역서_耰&quot;16"/>
      <sheetName val="SANDAN_XLS14"/>
      <sheetName val="내역서_(∮ἀ嘆ɶ᠀㬁6"/>
      <sheetName val="4.6二构装修工程"/>
      <sheetName val="4.5钢结构工程"/>
      <sheetName val="1成本汇总表 "/>
      <sheetName val="取费表"/>
      <sheetName val="武汉丁二烯静止设备"/>
      <sheetName val="中石油安装石油化工装置"/>
      <sheetName val="土建全民一级不含构件取费"/>
      <sheetName val="单位"/>
      <sheetName val="SpecITEM"/>
      <sheetName val="LINE_Sc"/>
      <sheetName val="MOTOR"/>
      <sheetName val="价差测算"/>
      <sheetName val="参数表"/>
      <sheetName val="gVL"/>
      <sheetName val="임대"/>
      <sheetName val="9911실적(공장)"/>
      <sheetName val="정산표"/>
      <sheetName val="회사정보"/>
      <sheetName val="선수금(29)"/>
      <sheetName val="호남2"/>
      <sheetName val="계정code"/>
      <sheetName val="BOJUNGGM"/>
      <sheetName val="(참조)RCM_Final_수정_감사실"/>
      <sheetName val="공사기성"/>
      <sheetName val="1100A"/>
      <sheetName val="대차대조표"/>
      <sheetName val="손익계산서"/>
      <sheetName val="이익잉여금"/>
      <sheetName val="통장출금액"/>
      <sheetName val="은행"/>
      <sheetName val="COBS"/>
      <sheetName val="지점장"/>
      <sheetName val="산출"/>
      <sheetName val="리스"/>
      <sheetName val="(참고) 리스크 맵"/>
      <sheetName val="CM_history"/>
      <sheetName val="보험"/>
      <sheetName val="질의(금액)참조"/>
      <sheetName val="합손"/>
      <sheetName val="상각률표"/>
      <sheetName val="fmv"/>
      <sheetName val="99.7월 당월회수 실적"/>
      <sheetName val="선급금"/>
      <sheetName val="당월"/>
      <sheetName val="4b Consolidated PL"/>
      <sheetName val="현장"/>
      <sheetName val="하수급견적대비"/>
      <sheetName val="손익항목표"/>
      <sheetName val="외환익"/>
      <sheetName val="신공항A-9(원가수정)"/>
      <sheetName val="시산"/>
      <sheetName val="Scoping"/>
      <sheetName val="ROMM"/>
      <sheetName val="Materiality - Fin.(계획)"/>
      <sheetName val="Lead"/>
      <sheetName val="LU"/>
      <sheetName val="Dropdowns"/>
      <sheetName val="Workings"/>
      <sheetName val="Controls"/>
      <sheetName val="CMA Reconciliation"/>
      <sheetName val="Financial Statements"/>
      <sheetName val="select ---&gt; hide"/>
      <sheetName val="Balance Sheet"/>
      <sheetName val="Income Statement"/>
      <sheetName val="32.1"/>
      <sheetName val="이자비용 (2)"/>
      <sheetName val="감가상각"/>
      <sheetName val="DB명세"/>
      <sheetName val="Currency"/>
      <sheetName val="SAPHDB.05"/>
      <sheetName val="SAPHDB.06"/>
      <sheetName val="SAPHDB.10"/>
      <sheetName val="SAPHDB.14"/>
      <sheetName val="SAPHDB.15"/>
      <sheetName val="SAPHDB.16"/>
      <sheetName val="SUPER_T3"/>
      <sheetName val="Set Parameters"/>
      <sheetName val="Non-Statistical Sampling"/>
      <sheetName val="portfolio"/>
      <sheetName val="ins"/>
      <sheetName val="Non-Statistical Sampling Master"/>
      <sheetName val="Materiality - Components(계획)"/>
      <sheetName val="IT Function"/>
      <sheetName val="정리기입"/>
      <sheetName val="SAP.23a"/>
      <sheetName val="SAP.24a"/>
      <sheetName val="SAP.25a"/>
      <sheetName val="SAP.26a"/>
      <sheetName val="SAP.13a"/>
      <sheetName val="SAP.21a"/>
      <sheetName val="SAP.15a"/>
      <sheetName val="SAP.18a"/>
      <sheetName val="SAP.05a"/>
      <sheetName val="SAP.11a"/>
      <sheetName val="SAP.27a"/>
      <sheetName val="Rules"/>
      <sheetName val="AR Drop Downs"/>
      <sheetName val="Control Activities"/>
      <sheetName val="Two Step Revenue Testing Master"/>
      <sheetName val="OS명세"/>
      <sheetName val="ELBLOCK(981021)"/>
      <sheetName val="ARP Q3 Security Access Review"/>
      <sheetName val="AB1 Q3 Security Access Review"/>
      <sheetName val="6월추가불출"/>
      <sheetName val="12-31-2000"/>
      <sheetName val="AB1 FY12"/>
      <sheetName val="SAP011"/>
      <sheetName val="f5"/>
      <sheetName val="f4"/>
      <sheetName val="유형자산"/>
      <sheetName val="F456"/>
      <sheetName val="Global Data"/>
      <sheetName val="vapoc-00p12"/>
      <sheetName val="wi"/>
      <sheetName val="Section"/>
      <sheetName val="감가상각LS"/>
      <sheetName val="LS (2)"/>
      <sheetName val="건물 (2)"/>
      <sheetName val="유선방송설비 (2)"/>
      <sheetName val="차량운반구 (2)"/>
      <sheetName val="전송선로설비 (2)"/>
      <sheetName val="집기비품 (2)"/>
      <sheetName val="공구기구 (2)"/>
      <sheetName val="구축물 (2)"/>
      <sheetName val="컨버터 (2)"/>
      <sheetName val="LS "/>
      <sheetName val="PAJE,PRJE"/>
      <sheetName val="업무처리전"/>
      <sheetName val="用水量"/>
      <sheetName val="집계표(실적)"/>
      <sheetName val="⑤-1. 기계"/>
      <sheetName val="SITE DEV,T"/>
      <sheetName val="Change_Order_Log1"/>
      <sheetName val="MIJIBI"/>
      <sheetName val="unit_weight"/>
      <sheetName val="ES-aLL"/>
      <sheetName val="HASAT"/>
      <sheetName val="Piping_BQ_fMrZone_turbine7"/>
      <sheetName val="3_Breakdown_Direct_Saent9"/>
      <sheetName val="일위대가-1"/>
      <sheetName val="원가계산서구조조정"/>
      <sheetName val="토적표"/>
      <sheetName val="coastal"/>
      <sheetName val="GL"/>
      <sheetName val="HSDM"/>
      <sheetName val="MAPDC"/>
      <sheetName val="RPP-6"/>
      <sheetName val="Hsatuan-OK"/>
      <sheetName val="NAMES"/>
      <sheetName val="DaftarHarga"/>
      <sheetName val="Monitor"/>
      <sheetName val="BHN-ALAT"/>
      <sheetName val="bhn-upah"/>
      <sheetName val="MAP2"/>
      <sheetName val="anal-mpu"/>
      <sheetName val="ADD"/>
      <sheetName val="ANALISA "/>
      <sheetName val="Metode"/>
      <sheetName val="rumus"/>
      <sheetName val="Time Schedule"/>
      <sheetName val="ANALISA railing"/>
      <sheetName val="BELAGIO"/>
      <sheetName val="ARTAGDING"/>
      <sheetName val="POMALA"/>
      <sheetName val="SEMANAN"/>
      <sheetName val="BKPM"/>
      <sheetName val="차액보증"/>
      <sheetName val="장비명"/>
      <sheetName val="Solieu"/>
      <sheetName val="Xuly Data"/>
      <sheetName val="?????????"/>
      <sheetName val="ค่าขนส่ง"/>
      <sheetName val="nHDD"/>
      <sheetName val="ค่าขนส่ง(6ล้อ)"/>
      <sheetName val="ค่าขนส่ง(พ่วง)"/>
      <sheetName val="Mat_Source"/>
      <sheetName val="Form1"/>
      <sheetName val="ได้ราคาคอนกรีต-เหล็กเสริม"/>
      <sheetName val="Form3"/>
      <sheetName val="ได้งานตีเส้น"/>
      <sheetName val="ข้อมูลวัสดุและค่าดำเนินการ"/>
      <sheetName val="concrete&amp;งานไม้แบบ"/>
      <sheetName val="ราคาวัสดุ"/>
      <sheetName val="Grand summary Lot#1"/>
      <sheetName val="Part1 Preliminaries &amp; General"/>
      <sheetName val="Part2 Wastewater System"/>
      <sheetName val="Part3 Stormwater Drainage Syste"/>
      <sheetName val="Part4 Dayworks"/>
      <sheetName val="Part5 O&amp;M Equipment"/>
      <sheetName val="Part6 Training"/>
      <sheetName val="Saisie"/>
      <sheetName val="MTO 18 Jul07&amp;19Nov08"/>
      <sheetName val="MPP"/>
      <sheetName val="Cancelled"/>
      <sheetName val="Data1"/>
      <sheetName val="DataMO"/>
      <sheetName val="RFI_Bolt"/>
      <sheetName val="Varible"/>
      <sheetName val="U-TYPE(1)"/>
      <sheetName val="Bunga"/>
      <sheetName val="RAB_DURI"/>
      <sheetName val="Mark-up"/>
      <sheetName val="Alat &amp; Bahan"/>
      <sheetName val="CONSUMABLE"/>
      <sheetName val="영흥TL(UP,DOWN) "/>
      <sheetName val="기초단가"/>
      <sheetName val="Bond &amp; Stamp"/>
      <sheetName val="작성기준"/>
      <sheetName val="CutOffDates"/>
      <sheetName val="Prec.OTS"/>
      <sheetName val="Buildg-200"/>
      <sheetName val="B2-UNIT 207"/>
      <sheetName val="BS-Notes"/>
      <sheetName val="BQ INSUL"/>
      <sheetName val="BQ PIPE"/>
      <sheetName val="SHOP FIELD INSTALL %"/>
      <sheetName val="LINE TESTS"/>
      <sheetName val="H"/>
      <sheetName val="D"/>
      <sheetName val="J"/>
      <sheetName val="Working"/>
      <sheetName val="11.별도장부가"/>
      <sheetName val="PBC)주식기준보상부여"/>
      <sheetName val="day"/>
      <sheetName val="AGG A"/>
      <sheetName val="AGG B"/>
      <sheetName val="DAFTAR BAHAN"/>
      <sheetName val="DAFTAR ALAT"/>
      <sheetName val="DAFTAR UPAH"/>
      <sheetName val="PAS. BATU"/>
      <sheetName val="URUKAN"/>
      <sheetName val="MARKA"/>
      <sheetName val="PRIME COAT"/>
      <sheetName val="TACK COAT"/>
      <sheetName val="급여관련자료"/>
      <sheetName val="CIMB IDR"/>
      <sheetName val="JUL"/>
      <sheetName val="DAF.INVEN U.O"/>
      <sheetName val="CGS"/>
      <sheetName val="Biaya2"/>
      <sheetName val="COGM"/>
      <sheetName val="Bahan "/>
      <sheetName val="Harga "/>
      <sheetName val="2__"/>
      <sheetName val="내역서 耰&quot;__x0000"/>
      <sheetName val="내역서_耰&quot;__x0000"/>
      <sheetName val="내역ࠜĀ_M4"/>
      <sheetName val="내역서_耰&quot;__x0001"/>
      <sheetName val="내역서_耰&quot;__x0002"/>
      <sheetName val="___x001b___x0006__x"/>
      <sheetName val="바닥판_⽷_"/>
      <sheetName val="EQUIPMENT_-_"/>
      <sheetName val="내역서 ᢐ_x001f___"/>
      <sheetName val=" __x001b___x0006__x"/>
      <sheetName val="Weekl_x0004___x0016__x000"/>
      <sheetName val="Precios Unitariԯ_"/>
      <sheetName val="내역서_耰&quot;__x0004"/>
      <sheetName val="내역서_耰&quot;__x0003"/>
      <sheetName val="내역서_耰&quot;__x0005"/>
      <sheetName val=" __x001b___x0"/>
      <sheetName val="OPT_x0012___x0010__ _"/>
      <sheetName val="OPT_x0012___x0010__"/>
      <sheetName val="내역서_耰&quot;__x00001"/>
      <sheetName val="내역서_耰&quot;__x0006"/>
      <sheetName val="__x0004_"/>
      <sheetName val="Site__"/>
      <sheetName val="내역서_耰&quot;__x00002"/>
      <sheetName val="내역서_耰&quot;__x00003"/>
      <sheetName val="UNIT 3"/>
      <sheetName val="BOM_TOTAL"/>
      <sheetName val="Pen Macadam"/>
      <sheetName val="BEFORE ALLOCATION"/>
      <sheetName val="砂石料"/>
      <sheetName val="3__PE_Unit_1"/>
      <sheetName val="Man__Sum_1"/>
      <sheetName val="unit_mh_study1"/>
      <sheetName val="Offer_Sum_1"/>
      <sheetName val="Indirect_Pers_1"/>
      <sheetName val="endirek_ad-sa1"/>
      <sheetName val="Support_Pers_1"/>
      <sheetName val="Indirect_Pers__Assumptions1"/>
      <sheetName val="ind__cost_of_direct1"/>
      <sheetName val="Net_Salary_of_a_Direct1"/>
      <sheetName val="Direct_Cost_Sum_1"/>
      <sheetName val="Water_Cons_1"/>
      <sheetName val="Ind_Sale1"/>
      <sheetName val="GWP3_Outfitting_Works_Indirect1"/>
      <sheetName val="Batam_Forecast4"/>
      <sheetName val="Batam_Forecast_jun4"/>
      <sheetName val="Fabrication_Summary4"/>
      <sheetName val="D6978_Mar_21_-_FProj074"/>
      <sheetName val="GEAC_-_Dec194"/>
      <sheetName val="내역서_(N____42"/>
      <sheetName val="내역서_(N____52"/>
      <sheetName val="내역서_(N____62"/>
      <sheetName val="내역서_(N____72"/>
      <sheetName val="내역서_(N____82"/>
      <sheetName val="Control_Panel1"/>
      <sheetName val="using_rjs409_progress_data1"/>
      <sheetName val="Summary_F-217_R61"/>
      <sheetName val="BEU_btm_nozz_@_tsht1"/>
      <sheetName val="Cover_Sheet1"/>
      <sheetName val="DO_NOT_DELETE1"/>
      <sheetName val="Control_Panel"/>
      <sheetName val="using_rjs409_progress_data"/>
      <sheetName val="Summary_F-217_R6"/>
      <sheetName val="BEU_btm_nozz_@_tsht"/>
      <sheetName val="Cover_Sheet"/>
      <sheetName val="取费"/>
      <sheetName val="WITHOUT_C&amp;I_PROFIT_(3)1"/>
      <sheetName val="환경기계공정표_(3)"/>
      <sheetName val="Project_Information_In-Out"/>
      <sheetName val="Sheet"/>
      <sheetName val="Issue_Detail_(2nd_Stage)"/>
      <sheetName val="Prog Pay Events_Prog Pay Events"/>
      <sheetName val="Critical - Key Drawings"/>
      <sheetName val="Mat Deliv Vs ZMM071"/>
      <sheetName val="girder"/>
      <sheetName val="GWC"/>
      <sheetName val="NWC"/>
      <sheetName val="단면치수"/>
      <sheetName val="sum1 (2)"/>
      <sheetName val="화전내"/>
      <sheetName val="CFS3"/>
      <sheetName val="2002상반기노임기준"/>
      <sheetName val="_x0004_?_x000d_?_x0003_?_x0004_"/>
      <sheetName val="_x000a_?_x001b_?_x0006_?_x0006_"/>
      <sheetName val=" ?_x001b_?_x0006_?_x0006_?_x000"/>
      <sheetName val="_______x005f_x005f_x005f_x0000_"/>
      <sheetName val="_____x005f_x005f_x005f_x005f_x0"/>
      <sheetName val="_______x005f_x005f_x005f_x005f_"/>
      <sheetName val="LV induction _x0000__x0000__x00"/>
      <sheetName val="_x005f_x0002__x005f_x0000_뻘N_x0"/>
      <sheetName val="내역서 (∮ἀ嘆ɶ_x005f_x0000_᠀㬁_x005f"/>
      <sheetName val="_x005f_x0002__뻘N___x005f_x0001_"/>
      <sheetName val="_x005f_x0004__x005f_x0000__x005"/>
      <sheetName val="_x005f_x000a__x005f_x0000__x005"/>
      <sheetName val=" _x005f_x0000__x005f_x001b__x00"/>
      <sheetName val="Weekl_x005f_x0004__x005f_x0000_"/>
      <sheetName val="_x005f_x0000__x005f_x000e__x005"/>
      <sheetName val="내역서_(N_x005f_x0009__x000e"/>
      <sheetName val="내역서_(N _x005f_x000e__x000"/>
      <sheetName val="7422CW_x005f_x0013__x0000"/>
      <sheetName val="OPT_x005f_x0012__x005f_x0000__x"/>
      <sheetName val="_x005f_x0000__x005f_x0013__x005"/>
      <sheetName val="내역서 ᢐ_x005f_x001f__x005f_x0000_"/>
      <sheetName val="__x005f_x0000__x005f_x001b__x00"/>
      <sheetName val="Daf-Harga"/>
      <sheetName val="Divisi Operasi"/>
      <sheetName val="Divisi Produksi &amp; Distribusi"/>
      <sheetName val="HARGA ALAT"/>
      <sheetName val="BOQ INTERN"/>
      <sheetName val="BL"/>
      <sheetName val="hsat-SD"/>
      <sheetName val="an-satuan"/>
      <sheetName val="Rekap-SD"/>
      <sheetName val="BOQ EXTERN"/>
      <sheetName val="skets"/>
      <sheetName val="Sumber Daya"/>
      <sheetName val="AVP"/>
      <sheetName val="DCF"/>
      <sheetName val="Estimates"/>
      <sheetName val="Valuation Summary"/>
      <sheetName val="Ownership"/>
      <sheetName val="Shares Traded"/>
      <sheetName val="Public &amp; Private Valuation"/>
      <sheetName val="Momentum"/>
      <sheetName val="11421"/>
      <sheetName val="ArusKas"/>
      <sheetName val="COA-17"/>
      <sheetName val="C-18"/>
      <sheetName val="2_x0010_ _x0003__x000d__x0008__x0010__x0004__x0004__x0004_"/>
      <sheetName val="Sheet_x0005_�"/>
      <sheetName val="LV induction _x00"/>
      <sheetName val="_x005f_x005f_x005f_x005f_x005f_x005f_x00Ȋ"/>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ow r="4">
          <cell r="I4">
            <v>0</v>
          </cell>
        </row>
      </sheetData>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ow r="4">
          <cell r="I4">
            <v>0</v>
          </cell>
        </row>
      </sheetData>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ow r="4">
          <cell r="I4">
            <v>0</v>
          </cell>
        </row>
      </sheetData>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ow r="4">
          <cell r="I4">
            <v>0</v>
          </cell>
        </row>
      </sheetData>
      <sheetData sheetId="5259">
        <row r="4">
          <cell r="I4">
            <v>0</v>
          </cell>
        </row>
      </sheetData>
      <sheetData sheetId="5260">
        <row r="4">
          <cell r="I4">
            <v>0</v>
          </cell>
        </row>
      </sheetData>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ow r="4">
          <cell r="I4">
            <v>0</v>
          </cell>
        </row>
      </sheetData>
      <sheetData sheetId="6642" refreshError="1"/>
      <sheetData sheetId="6643" refreshError="1"/>
      <sheetData sheetId="6644" refreshError="1"/>
      <sheetData sheetId="6645" refreshError="1"/>
      <sheetData sheetId="6646" refreshError="1"/>
      <sheetData sheetId="6647">
        <row r="4">
          <cell r="I4">
            <v>0</v>
          </cell>
        </row>
      </sheetData>
      <sheetData sheetId="6648" refreshError="1"/>
      <sheetData sheetId="6649" refreshError="1"/>
      <sheetData sheetId="6650" refreshError="1"/>
      <sheetData sheetId="6651" refreshError="1"/>
      <sheetData sheetId="6652" refreshError="1"/>
      <sheetData sheetId="6653" refreshError="1"/>
      <sheetData sheetId="6654">
        <row r="4">
          <cell r="I4">
            <v>0</v>
          </cell>
        </row>
      </sheetData>
      <sheetData sheetId="6655">
        <row r="4">
          <cell r="I4">
            <v>0</v>
          </cell>
        </row>
      </sheetData>
      <sheetData sheetId="6656">
        <row r="4">
          <cell r="I4">
            <v>0</v>
          </cell>
        </row>
      </sheetData>
      <sheetData sheetId="6657" refreshError="1"/>
      <sheetData sheetId="6658" refreshError="1"/>
      <sheetData sheetId="6659" refreshError="1"/>
      <sheetData sheetId="6660" refreshError="1"/>
      <sheetData sheetId="6661">
        <row r="4">
          <cell r="I4">
            <v>0</v>
          </cell>
        </row>
      </sheetData>
      <sheetData sheetId="6662" refreshError="1"/>
      <sheetData sheetId="6663" refreshError="1"/>
      <sheetData sheetId="6664" refreshError="1"/>
      <sheetData sheetId="6665" refreshError="1"/>
      <sheetData sheetId="6666" refreshError="1"/>
      <sheetData sheetId="6667">
        <row r="4">
          <cell r="I4">
            <v>0</v>
          </cell>
        </row>
      </sheetData>
      <sheetData sheetId="6668" refreshError="1"/>
      <sheetData sheetId="6669" refreshError="1"/>
      <sheetData sheetId="6670" refreshError="1"/>
      <sheetData sheetId="6671" refreshError="1"/>
      <sheetData sheetId="6672" refreshError="1"/>
      <sheetData sheetId="6673" refreshError="1"/>
      <sheetData sheetId="6674">
        <row r="4">
          <cell r="I4">
            <v>0</v>
          </cell>
        </row>
      </sheetData>
      <sheetData sheetId="6675">
        <row r="4">
          <cell r="I4">
            <v>0</v>
          </cell>
        </row>
      </sheetData>
      <sheetData sheetId="6676">
        <row r="4">
          <cell r="I4">
            <v>0</v>
          </cell>
        </row>
      </sheetData>
      <sheetData sheetId="6677">
        <row r="4">
          <cell r="I4">
            <v>0</v>
          </cell>
        </row>
      </sheetData>
      <sheetData sheetId="6678" refreshError="1"/>
      <sheetData sheetId="6679" refreshError="1"/>
      <sheetData sheetId="6680" refreshError="1"/>
      <sheetData sheetId="6681" refreshError="1"/>
      <sheetData sheetId="6682">
        <row r="4">
          <cell r="I4">
            <v>0</v>
          </cell>
        </row>
      </sheetData>
      <sheetData sheetId="6683">
        <row r="4">
          <cell r="I4">
            <v>0</v>
          </cell>
        </row>
      </sheetData>
      <sheetData sheetId="6684">
        <row r="4">
          <cell r="I4">
            <v>0</v>
          </cell>
        </row>
      </sheetData>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ow r="4">
          <cell r="I4">
            <v>0</v>
          </cell>
        </row>
      </sheetData>
      <sheetData sheetId="6720">
        <row r="4">
          <cell r="I4">
            <v>0</v>
          </cell>
        </row>
      </sheetData>
      <sheetData sheetId="6721">
        <row r="4">
          <cell r="I4">
            <v>0</v>
          </cell>
        </row>
      </sheetData>
      <sheetData sheetId="6722">
        <row r="4">
          <cell r="I4">
            <v>0</v>
          </cell>
        </row>
      </sheetData>
      <sheetData sheetId="6723">
        <row r="4">
          <cell r="I4">
            <v>0</v>
          </cell>
        </row>
      </sheetData>
      <sheetData sheetId="6724">
        <row r="4">
          <cell r="I4">
            <v>0</v>
          </cell>
        </row>
      </sheetData>
      <sheetData sheetId="6725">
        <row r="4">
          <cell r="I4">
            <v>0</v>
          </cell>
        </row>
      </sheetData>
      <sheetData sheetId="6726">
        <row r="4">
          <cell r="I4">
            <v>0</v>
          </cell>
        </row>
      </sheetData>
      <sheetData sheetId="6727">
        <row r="4">
          <cell r="I4">
            <v>0</v>
          </cell>
        </row>
      </sheetData>
      <sheetData sheetId="6728">
        <row r="4">
          <cell r="I4">
            <v>0</v>
          </cell>
        </row>
      </sheetData>
      <sheetData sheetId="6729">
        <row r="4">
          <cell r="I4">
            <v>0</v>
          </cell>
        </row>
      </sheetData>
      <sheetData sheetId="6730">
        <row r="4">
          <cell r="I4">
            <v>0</v>
          </cell>
        </row>
      </sheetData>
      <sheetData sheetId="6731">
        <row r="4">
          <cell r="I4">
            <v>0</v>
          </cell>
        </row>
      </sheetData>
      <sheetData sheetId="6732">
        <row r="4">
          <cell r="I4">
            <v>0</v>
          </cell>
        </row>
      </sheetData>
      <sheetData sheetId="6733">
        <row r="4">
          <cell r="I4">
            <v>0</v>
          </cell>
        </row>
      </sheetData>
      <sheetData sheetId="6734">
        <row r="4">
          <cell r="I4">
            <v>0</v>
          </cell>
        </row>
      </sheetData>
      <sheetData sheetId="6735">
        <row r="4">
          <cell r="I4">
            <v>0</v>
          </cell>
        </row>
      </sheetData>
      <sheetData sheetId="6736">
        <row r="4">
          <cell r="I4">
            <v>0</v>
          </cell>
        </row>
      </sheetData>
      <sheetData sheetId="6737">
        <row r="4">
          <cell r="I4">
            <v>0</v>
          </cell>
        </row>
      </sheetData>
      <sheetData sheetId="6738">
        <row r="4">
          <cell r="I4">
            <v>0</v>
          </cell>
        </row>
      </sheetData>
      <sheetData sheetId="6739">
        <row r="4">
          <cell r="I4">
            <v>0</v>
          </cell>
        </row>
      </sheetData>
      <sheetData sheetId="6740">
        <row r="4">
          <cell r="I4">
            <v>0</v>
          </cell>
        </row>
      </sheetData>
      <sheetData sheetId="6741">
        <row r="4">
          <cell r="I4">
            <v>0</v>
          </cell>
        </row>
      </sheetData>
      <sheetData sheetId="6742">
        <row r="4">
          <cell r="I4">
            <v>0</v>
          </cell>
        </row>
      </sheetData>
      <sheetData sheetId="6743">
        <row r="4">
          <cell r="I4">
            <v>0</v>
          </cell>
        </row>
      </sheetData>
      <sheetData sheetId="6744">
        <row r="4">
          <cell r="I4">
            <v>0</v>
          </cell>
        </row>
      </sheetData>
      <sheetData sheetId="6745">
        <row r="4">
          <cell r="I4">
            <v>0</v>
          </cell>
        </row>
      </sheetData>
      <sheetData sheetId="6746">
        <row r="4">
          <cell r="I4">
            <v>0</v>
          </cell>
        </row>
      </sheetData>
      <sheetData sheetId="6747">
        <row r="4">
          <cell r="I4">
            <v>0</v>
          </cell>
        </row>
      </sheetData>
      <sheetData sheetId="6748">
        <row r="4">
          <cell r="I4">
            <v>0</v>
          </cell>
        </row>
      </sheetData>
      <sheetData sheetId="6749">
        <row r="4">
          <cell r="I4">
            <v>0</v>
          </cell>
        </row>
      </sheetData>
      <sheetData sheetId="6750">
        <row r="4">
          <cell r="I4">
            <v>0</v>
          </cell>
        </row>
      </sheetData>
      <sheetData sheetId="6751">
        <row r="4">
          <cell r="I4">
            <v>0</v>
          </cell>
        </row>
      </sheetData>
      <sheetData sheetId="6752">
        <row r="4">
          <cell r="I4">
            <v>0</v>
          </cell>
        </row>
      </sheetData>
      <sheetData sheetId="6753">
        <row r="4">
          <cell r="I4">
            <v>0</v>
          </cell>
        </row>
      </sheetData>
      <sheetData sheetId="6754">
        <row r="4">
          <cell r="I4">
            <v>0</v>
          </cell>
        </row>
      </sheetData>
      <sheetData sheetId="6755">
        <row r="4">
          <cell r="I4">
            <v>0</v>
          </cell>
        </row>
      </sheetData>
      <sheetData sheetId="6756">
        <row r="4">
          <cell r="I4">
            <v>0</v>
          </cell>
        </row>
      </sheetData>
      <sheetData sheetId="6757">
        <row r="4">
          <cell r="I4">
            <v>0</v>
          </cell>
        </row>
      </sheetData>
      <sheetData sheetId="6758">
        <row r="4">
          <cell r="I4">
            <v>0</v>
          </cell>
        </row>
      </sheetData>
      <sheetData sheetId="6759">
        <row r="4">
          <cell r="I4">
            <v>0</v>
          </cell>
        </row>
      </sheetData>
      <sheetData sheetId="6760">
        <row r="4">
          <cell r="I4">
            <v>0</v>
          </cell>
        </row>
      </sheetData>
      <sheetData sheetId="6761">
        <row r="4">
          <cell r="I4">
            <v>0</v>
          </cell>
        </row>
      </sheetData>
      <sheetData sheetId="6762">
        <row r="4">
          <cell r="I4">
            <v>0</v>
          </cell>
        </row>
      </sheetData>
      <sheetData sheetId="6763">
        <row r="4">
          <cell r="I4">
            <v>0</v>
          </cell>
        </row>
      </sheetData>
      <sheetData sheetId="6764">
        <row r="4">
          <cell r="I4">
            <v>0</v>
          </cell>
        </row>
      </sheetData>
      <sheetData sheetId="6765">
        <row r="4">
          <cell r="I4">
            <v>0</v>
          </cell>
        </row>
      </sheetData>
      <sheetData sheetId="6766">
        <row r="4">
          <cell r="I4">
            <v>0</v>
          </cell>
        </row>
      </sheetData>
      <sheetData sheetId="6767">
        <row r="4">
          <cell r="I4">
            <v>0</v>
          </cell>
        </row>
      </sheetData>
      <sheetData sheetId="6768">
        <row r="4">
          <cell r="I4">
            <v>0</v>
          </cell>
        </row>
      </sheetData>
      <sheetData sheetId="6769">
        <row r="4">
          <cell r="I4">
            <v>0</v>
          </cell>
        </row>
      </sheetData>
      <sheetData sheetId="6770">
        <row r="4">
          <cell r="I4">
            <v>0</v>
          </cell>
        </row>
      </sheetData>
      <sheetData sheetId="6771">
        <row r="4">
          <cell r="I4">
            <v>0</v>
          </cell>
        </row>
      </sheetData>
      <sheetData sheetId="6772">
        <row r="4">
          <cell r="I4">
            <v>0</v>
          </cell>
        </row>
      </sheetData>
      <sheetData sheetId="6773">
        <row r="4">
          <cell r="I4">
            <v>0</v>
          </cell>
        </row>
      </sheetData>
      <sheetData sheetId="6774">
        <row r="4">
          <cell r="I4">
            <v>0</v>
          </cell>
        </row>
      </sheetData>
      <sheetData sheetId="6775">
        <row r="4">
          <cell r="I4">
            <v>0</v>
          </cell>
        </row>
      </sheetData>
      <sheetData sheetId="6776">
        <row r="4">
          <cell r="I4">
            <v>0</v>
          </cell>
        </row>
      </sheetData>
      <sheetData sheetId="6777">
        <row r="4">
          <cell r="I4">
            <v>0</v>
          </cell>
        </row>
      </sheetData>
      <sheetData sheetId="6778">
        <row r="4">
          <cell r="I4">
            <v>0</v>
          </cell>
        </row>
      </sheetData>
      <sheetData sheetId="6779">
        <row r="4">
          <cell r="I4">
            <v>0</v>
          </cell>
        </row>
      </sheetData>
      <sheetData sheetId="6780">
        <row r="4">
          <cell r="I4">
            <v>0</v>
          </cell>
        </row>
      </sheetData>
      <sheetData sheetId="6781">
        <row r="4">
          <cell r="I4">
            <v>0</v>
          </cell>
        </row>
      </sheetData>
      <sheetData sheetId="6782">
        <row r="4">
          <cell r="I4">
            <v>0</v>
          </cell>
        </row>
      </sheetData>
      <sheetData sheetId="6783">
        <row r="4">
          <cell r="I4">
            <v>0</v>
          </cell>
        </row>
      </sheetData>
      <sheetData sheetId="6784">
        <row r="4">
          <cell r="I4">
            <v>0</v>
          </cell>
        </row>
      </sheetData>
      <sheetData sheetId="6785">
        <row r="4">
          <cell r="I4">
            <v>0</v>
          </cell>
        </row>
      </sheetData>
      <sheetData sheetId="6786">
        <row r="4">
          <cell r="I4">
            <v>0</v>
          </cell>
        </row>
      </sheetData>
      <sheetData sheetId="6787">
        <row r="4">
          <cell r="I4">
            <v>0</v>
          </cell>
        </row>
      </sheetData>
      <sheetData sheetId="6788">
        <row r="4">
          <cell r="I4">
            <v>0</v>
          </cell>
        </row>
      </sheetData>
      <sheetData sheetId="6789">
        <row r="4">
          <cell r="I4">
            <v>0</v>
          </cell>
        </row>
      </sheetData>
      <sheetData sheetId="6790">
        <row r="4">
          <cell r="I4">
            <v>0</v>
          </cell>
        </row>
      </sheetData>
      <sheetData sheetId="6791">
        <row r="4">
          <cell r="I4">
            <v>0</v>
          </cell>
        </row>
      </sheetData>
      <sheetData sheetId="6792">
        <row r="4">
          <cell r="I4">
            <v>0</v>
          </cell>
        </row>
      </sheetData>
      <sheetData sheetId="6793">
        <row r="4">
          <cell r="I4">
            <v>0</v>
          </cell>
        </row>
      </sheetData>
      <sheetData sheetId="6794">
        <row r="4">
          <cell r="I4">
            <v>0</v>
          </cell>
        </row>
      </sheetData>
      <sheetData sheetId="6795">
        <row r="4">
          <cell r="I4">
            <v>0</v>
          </cell>
        </row>
      </sheetData>
      <sheetData sheetId="6796">
        <row r="4">
          <cell r="I4">
            <v>0</v>
          </cell>
        </row>
      </sheetData>
      <sheetData sheetId="6797">
        <row r="4">
          <cell r="I4">
            <v>0</v>
          </cell>
        </row>
      </sheetData>
      <sheetData sheetId="6798">
        <row r="4">
          <cell r="I4">
            <v>0</v>
          </cell>
        </row>
      </sheetData>
      <sheetData sheetId="6799">
        <row r="4">
          <cell r="I4">
            <v>0</v>
          </cell>
        </row>
      </sheetData>
      <sheetData sheetId="6800">
        <row r="4">
          <cell r="I4">
            <v>0</v>
          </cell>
        </row>
      </sheetData>
      <sheetData sheetId="6801">
        <row r="4">
          <cell r="I4">
            <v>0</v>
          </cell>
        </row>
      </sheetData>
      <sheetData sheetId="6802">
        <row r="4">
          <cell r="I4">
            <v>0</v>
          </cell>
        </row>
      </sheetData>
      <sheetData sheetId="6803">
        <row r="4">
          <cell r="I4">
            <v>0</v>
          </cell>
        </row>
      </sheetData>
      <sheetData sheetId="6804">
        <row r="4">
          <cell r="I4">
            <v>0</v>
          </cell>
        </row>
      </sheetData>
      <sheetData sheetId="6805">
        <row r="4">
          <cell r="I4">
            <v>0</v>
          </cell>
        </row>
      </sheetData>
      <sheetData sheetId="6806">
        <row r="4">
          <cell r="I4">
            <v>0</v>
          </cell>
        </row>
      </sheetData>
      <sheetData sheetId="6807">
        <row r="4">
          <cell r="I4">
            <v>0</v>
          </cell>
        </row>
      </sheetData>
      <sheetData sheetId="6808">
        <row r="4">
          <cell r="I4">
            <v>0</v>
          </cell>
        </row>
      </sheetData>
      <sheetData sheetId="6809">
        <row r="4">
          <cell r="I4">
            <v>0</v>
          </cell>
        </row>
      </sheetData>
      <sheetData sheetId="6810">
        <row r="4">
          <cell r="I4">
            <v>0</v>
          </cell>
        </row>
      </sheetData>
      <sheetData sheetId="6811">
        <row r="4">
          <cell r="I4">
            <v>0</v>
          </cell>
        </row>
      </sheetData>
      <sheetData sheetId="6812">
        <row r="4">
          <cell r="I4">
            <v>0</v>
          </cell>
        </row>
      </sheetData>
      <sheetData sheetId="6813">
        <row r="4">
          <cell r="I4">
            <v>0</v>
          </cell>
        </row>
      </sheetData>
      <sheetData sheetId="6814">
        <row r="4">
          <cell r="I4">
            <v>0</v>
          </cell>
        </row>
      </sheetData>
      <sheetData sheetId="6815">
        <row r="4">
          <cell r="I4">
            <v>0</v>
          </cell>
        </row>
      </sheetData>
      <sheetData sheetId="6816">
        <row r="4">
          <cell r="I4">
            <v>0</v>
          </cell>
        </row>
      </sheetData>
      <sheetData sheetId="6817">
        <row r="4">
          <cell r="I4">
            <v>0</v>
          </cell>
        </row>
      </sheetData>
      <sheetData sheetId="6818">
        <row r="4">
          <cell r="I4">
            <v>0</v>
          </cell>
        </row>
      </sheetData>
      <sheetData sheetId="6819">
        <row r="4">
          <cell r="I4">
            <v>0</v>
          </cell>
        </row>
      </sheetData>
      <sheetData sheetId="6820">
        <row r="4">
          <cell r="I4">
            <v>0</v>
          </cell>
        </row>
      </sheetData>
      <sheetData sheetId="6821">
        <row r="4">
          <cell r="I4">
            <v>0</v>
          </cell>
        </row>
      </sheetData>
      <sheetData sheetId="6822">
        <row r="4">
          <cell r="I4">
            <v>0</v>
          </cell>
        </row>
      </sheetData>
      <sheetData sheetId="6823">
        <row r="4">
          <cell r="I4">
            <v>0</v>
          </cell>
        </row>
      </sheetData>
      <sheetData sheetId="6824">
        <row r="4">
          <cell r="I4">
            <v>0</v>
          </cell>
        </row>
      </sheetData>
      <sheetData sheetId="6825">
        <row r="4">
          <cell r="I4">
            <v>0</v>
          </cell>
        </row>
      </sheetData>
      <sheetData sheetId="6826">
        <row r="4">
          <cell r="I4">
            <v>0</v>
          </cell>
        </row>
      </sheetData>
      <sheetData sheetId="6827">
        <row r="4">
          <cell r="I4">
            <v>0</v>
          </cell>
        </row>
      </sheetData>
      <sheetData sheetId="6828">
        <row r="4">
          <cell r="I4">
            <v>0</v>
          </cell>
        </row>
      </sheetData>
      <sheetData sheetId="6829">
        <row r="4">
          <cell r="I4">
            <v>0</v>
          </cell>
        </row>
      </sheetData>
      <sheetData sheetId="6830">
        <row r="4">
          <cell r="I4">
            <v>0</v>
          </cell>
        </row>
      </sheetData>
      <sheetData sheetId="6831">
        <row r="4">
          <cell r="I4">
            <v>0</v>
          </cell>
        </row>
      </sheetData>
      <sheetData sheetId="6832">
        <row r="4">
          <cell r="I4">
            <v>0</v>
          </cell>
        </row>
      </sheetData>
      <sheetData sheetId="6833">
        <row r="4">
          <cell r="I4">
            <v>0</v>
          </cell>
        </row>
      </sheetData>
      <sheetData sheetId="6834">
        <row r="4">
          <cell r="I4">
            <v>0</v>
          </cell>
        </row>
      </sheetData>
      <sheetData sheetId="6835">
        <row r="4">
          <cell r="I4">
            <v>0</v>
          </cell>
        </row>
      </sheetData>
      <sheetData sheetId="6836">
        <row r="4">
          <cell r="I4">
            <v>0</v>
          </cell>
        </row>
      </sheetData>
      <sheetData sheetId="6837">
        <row r="4">
          <cell r="I4">
            <v>0</v>
          </cell>
        </row>
      </sheetData>
      <sheetData sheetId="6838">
        <row r="4">
          <cell r="I4">
            <v>0</v>
          </cell>
        </row>
      </sheetData>
      <sheetData sheetId="6839">
        <row r="4">
          <cell r="I4">
            <v>0</v>
          </cell>
        </row>
      </sheetData>
      <sheetData sheetId="6840">
        <row r="4">
          <cell r="I4">
            <v>0</v>
          </cell>
        </row>
      </sheetData>
      <sheetData sheetId="6841">
        <row r="4">
          <cell r="I4">
            <v>0</v>
          </cell>
        </row>
      </sheetData>
      <sheetData sheetId="6842">
        <row r="4">
          <cell r="I4">
            <v>0</v>
          </cell>
        </row>
      </sheetData>
      <sheetData sheetId="6843">
        <row r="4">
          <cell r="I4">
            <v>0</v>
          </cell>
        </row>
      </sheetData>
      <sheetData sheetId="6844">
        <row r="4">
          <cell r="I4">
            <v>0</v>
          </cell>
        </row>
      </sheetData>
      <sheetData sheetId="6845">
        <row r="4">
          <cell r="I4">
            <v>0</v>
          </cell>
        </row>
      </sheetData>
      <sheetData sheetId="6846">
        <row r="4">
          <cell r="I4">
            <v>0</v>
          </cell>
        </row>
      </sheetData>
      <sheetData sheetId="6847">
        <row r="4">
          <cell r="I4">
            <v>0</v>
          </cell>
        </row>
      </sheetData>
      <sheetData sheetId="6848">
        <row r="4">
          <cell r="I4">
            <v>0</v>
          </cell>
        </row>
      </sheetData>
      <sheetData sheetId="6849">
        <row r="4">
          <cell r="I4">
            <v>0</v>
          </cell>
        </row>
      </sheetData>
      <sheetData sheetId="6850">
        <row r="4">
          <cell r="I4">
            <v>0</v>
          </cell>
        </row>
      </sheetData>
      <sheetData sheetId="6851">
        <row r="4">
          <cell r="I4">
            <v>0</v>
          </cell>
        </row>
      </sheetData>
      <sheetData sheetId="6852">
        <row r="4">
          <cell r="I4">
            <v>0</v>
          </cell>
        </row>
      </sheetData>
      <sheetData sheetId="6853">
        <row r="4">
          <cell r="I4">
            <v>0</v>
          </cell>
        </row>
      </sheetData>
      <sheetData sheetId="6854">
        <row r="4">
          <cell r="I4">
            <v>0</v>
          </cell>
        </row>
      </sheetData>
      <sheetData sheetId="6855">
        <row r="4">
          <cell r="I4">
            <v>0</v>
          </cell>
        </row>
      </sheetData>
      <sheetData sheetId="6856">
        <row r="4">
          <cell r="I4">
            <v>0</v>
          </cell>
        </row>
      </sheetData>
      <sheetData sheetId="6857">
        <row r="4">
          <cell r="I4">
            <v>0</v>
          </cell>
        </row>
      </sheetData>
      <sheetData sheetId="6858">
        <row r="4">
          <cell r="I4">
            <v>0</v>
          </cell>
        </row>
      </sheetData>
      <sheetData sheetId="6859">
        <row r="4">
          <cell r="I4">
            <v>0</v>
          </cell>
        </row>
      </sheetData>
      <sheetData sheetId="6860">
        <row r="4">
          <cell r="I4">
            <v>0</v>
          </cell>
        </row>
      </sheetData>
      <sheetData sheetId="6861">
        <row r="4">
          <cell r="I4">
            <v>0</v>
          </cell>
        </row>
      </sheetData>
      <sheetData sheetId="6862">
        <row r="4">
          <cell r="I4">
            <v>0</v>
          </cell>
        </row>
      </sheetData>
      <sheetData sheetId="6863">
        <row r="4">
          <cell r="I4">
            <v>0</v>
          </cell>
        </row>
      </sheetData>
      <sheetData sheetId="6864">
        <row r="4">
          <cell r="I4">
            <v>0</v>
          </cell>
        </row>
      </sheetData>
      <sheetData sheetId="6865">
        <row r="4">
          <cell r="I4">
            <v>0</v>
          </cell>
        </row>
      </sheetData>
      <sheetData sheetId="6866">
        <row r="4">
          <cell r="I4">
            <v>0</v>
          </cell>
        </row>
      </sheetData>
      <sheetData sheetId="6867">
        <row r="4">
          <cell r="I4">
            <v>0</v>
          </cell>
        </row>
      </sheetData>
      <sheetData sheetId="6868">
        <row r="4">
          <cell r="I4">
            <v>0</v>
          </cell>
        </row>
      </sheetData>
      <sheetData sheetId="6869">
        <row r="4">
          <cell r="I4">
            <v>0</v>
          </cell>
        </row>
      </sheetData>
      <sheetData sheetId="6870">
        <row r="4">
          <cell r="I4">
            <v>0</v>
          </cell>
        </row>
      </sheetData>
      <sheetData sheetId="6871">
        <row r="4">
          <cell r="I4">
            <v>0</v>
          </cell>
        </row>
      </sheetData>
      <sheetData sheetId="6872">
        <row r="4">
          <cell r="I4">
            <v>0</v>
          </cell>
        </row>
      </sheetData>
      <sheetData sheetId="6873">
        <row r="4">
          <cell r="I4">
            <v>0</v>
          </cell>
        </row>
      </sheetData>
      <sheetData sheetId="6874">
        <row r="4">
          <cell r="I4">
            <v>0</v>
          </cell>
        </row>
      </sheetData>
      <sheetData sheetId="6875">
        <row r="4">
          <cell r="I4">
            <v>0</v>
          </cell>
        </row>
      </sheetData>
      <sheetData sheetId="6876">
        <row r="4">
          <cell r="I4">
            <v>0</v>
          </cell>
        </row>
      </sheetData>
      <sheetData sheetId="6877">
        <row r="4">
          <cell r="I4">
            <v>0</v>
          </cell>
        </row>
      </sheetData>
      <sheetData sheetId="6878">
        <row r="4">
          <cell r="I4">
            <v>0</v>
          </cell>
        </row>
      </sheetData>
      <sheetData sheetId="6879">
        <row r="4">
          <cell r="I4">
            <v>0</v>
          </cell>
        </row>
      </sheetData>
      <sheetData sheetId="6880">
        <row r="4">
          <cell r="I4">
            <v>0</v>
          </cell>
        </row>
      </sheetData>
      <sheetData sheetId="6881">
        <row r="4">
          <cell r="I4">
            <v>0</v>
          </cell>
        </row>
      </sheetData>
      <sheetData sheetId="6882">
        <row r="4">
          <cell r="I4">
            <v>0</v>
          </cell>
        </row>
      </sheetData>
      <sheetData sheetId="6883">
        <row r="4">
          <cell r="I4">
            <v>0</v>
          </cell>
        </row>
      </sheetData>
      <sheetData sheetId="6884">
        <row r="4">
          <cell r="I4">
            <v>0</v>
          </cell>
        </row>
      </sheetData>
      <sheetData sheetId="6885">
        <row r="4">
          <cell r="I4">
            <v>0</v>
          </cell>
        </row>
      </sheetData>
      <sheetData sheetId="6886">
        <row r="4">
          <cell r="I4">
            <v>0</v>
          </cell>
        </row>
      </sheetData>
      <sheetData sheetId="6887">
        <row r="4">
          <cell r="I4">
            <v>0</v>
          </cell>
        </row>
      </sheetData>
      <sheetData sheetId="6888">
        <row r="4">
          <cell r="I4">
            <v>0</v>
          </cell>
        </row>
      </sheetData>
      <sheetData sheetId="6889">
        <row r="4">
          <cell r="I4">
            <v>0</v>
          </cell>
        </row>
      </sheetData>
      <sheetData sheetId="6890">
        <row r="4">
          <cell r="I4">
            <v>0</v>
          </cell>
        </row>
      </sheetData>
      <sheetData sheetId="6891">
        <row r="4">
          <cell r="I4">
            <v>0</v>
          </cell>
        </row>
      </sheetData>
      <sheetData sheetId="6892">
        <row r="4">
          <cell r="I4">
            <v>0</v>
          </cell>
        </row>
      </sheetData>
      <sheetData sheetId="6893">
        <row r="4">
          <cell r="I4">
            <v>0</v>
          </cell>
        </row>
      </sheetData>
      <sheetData sheetId="6894">
        <row r="4">
          <cell r="I4">
            <v>0</v>
          </cell>
        </row>
      </sheetData>
      <sheetData sheetId="6895">
        <row r="4">
          <cell r="I4">
            <v>0</v>
          </cell>
        </row>
      </sheetData>
      <sheetData sheetId="6896">
        <row r="4">
          <cell r="I4">
            <v>0</v>
          </cell>
        </row>
      </sheetData>
      <sheetData sheetId="6897">
        <row r="4">
          <cell r="I4">
            <v>0</v>
          </cell>
        </row>
      </sheetData>
      <sheetData sheetId="6898">
        <row r="4">
          <cell r="I4">
            <v>0</v>
          </cell>
        </row>
      </sheetData>
      <sheetData sheetId="6899">
        <row r="4">
          <cell r="I4">
            <v>0</v>
          </cell>
        </row>
      </sheetData>
      <sheetData sheetId="6900">
        <row r="4">
          <cell r="I4">
            <v>0</v>
          </cell>
        </row>
      </sheetData>
      <sheetData sheetId="6901">
        <row r="4">
          <cell r="I4">
            <v>0</v>
          </cell>
        </row>
      </sheetData>
      <sheetData sheetId="6902">
        <row r="4">
          <cell r="I4">
            <v>0</v>
          </cell>
        </row>
      </sheetData>
      <sheetData sheetId="6903">
        <row r="4">
          <cell r="I4">
            <v>0</v>
          </cell>
        </row>
      </sheetData>
      <sheetData sheetId="6904">
        <row r="4">
          <cell r="I4">
            <v>0</v>
          </cell>
        </row>
      </sheetData>
      <sheetData sheetId="6905">
        <row r="4">
          <cell r="I4">
            <v>0</v>
          </cell>
        </row>
      </sheetData>
      <sheetData sheetId="6906">
        <row r="4">
          <cell r="I4">
            <v>0</v>
          </cell>
        </row>
      </sheetData>
      <sheetData sheetId="6907">
        <row r="4">
          <cell r="I4">
            <v>0</v>
          </cell>
        </row>
      </sheetData>
      <sheetData sheetId="6908">
        <row r="4">
          <cell r="I4">
            <v>0</v>
          </cell>
        </row>
      </sheetData>
      <sheetData sheetId="6909">
        <row r="4">
          <cell r="I4">
            <v>0</v>
          </cell>
        </row>
      </sheetData>
      <sheetData sheetId="6910">
        <row r="4">
          <cell r="I4">
            <v>0</v>
          </cell>
        </row>
      </sheetData>
      <sheetData sheetId="6911">
        <row r="4">
          <cell r="I4">
            <v>0</v>
          </cell>
        </row>
      </sheetData>
      <sheetData sheetId="6912">
        <row r="4">
          <cell r="I4">
            <v>0</v>
          </cell>
        </row>
      </sheetData>
      <sheetData sheetId="6913">
        <row r="4">
          <cell r="I4">
            <v>0</v>
          </cell>
        </row>
      </sheetData>
      <sheetData sheetId="6914">
        <row r="4">
          <cell r="I4">
            <v>0</v>
          </cell>
        </row>
      </sheetData>
      <sheetData sheetId="6915">
        <row r="4">
          <cell r="I4">
            <v>0</v>
          </cell>
        </row>
      </sheetData>
      <sheetData sheetId="6916">
        <row r="4">
          <cell r="I4">
            <v>0</v>
          </cell>
        </row>
      </sheetData>
      <sheetData sheetId="6917">
        <row r="4">
          <cell r="I4">
            <v>0</v>
          </cell>
        </row>
      </sheetData>
      <sheetData sheetId="6918">
        <row r="4">
          <cell r="I4">
            <v>0</v>
          </cell>
        </row>
      </sheetData>
      <sheetData sheetId="6919">
        <row r="4">
          <cell r="I4">
            <v>0</v>
          </cell>
        </row>
      </sheetData>
      <sheetData sheetId="6920">
        <row r="4">
          <cell r="I4">
            <v>0</v>
          </cell>
        </row>
      </sheetData>
      <sheetData sheetId="6921">
        <row r="4">
          <cell r="I4">
            <v>0</v>
          </cell>
        </row>
      </sheetData>
      <sheetData sheetId="6922">
        <row r="4">
          <cell r="I4">
            <v>0</v>
          </cell>
        </row>
      </sheetData>
      <sheetData sheetId="6923">
        <row r="4">
          <cell r="I4">
            <v>0</v>
          </cell>
        </row>
      </sheetData>
      <sheetData sheetId="6924">
        <row r="4">
          <cell r="I4">
            <v>0</v>
          </cell>
        </row>
      </sheetData>
      <sheetData sheetId="6925">
        <row r="4">
          <cell r="I4">
            <v>0</v>
          </cell>
        </row>
      </sheetData>
      <sheetData sheetId="6926">
        <row r="4">
          <cell r="I4">
            <v>0</v>
          </cell>
        </row>
      </sheetData>
      <sheetData sheetId="6927">
        <row r="4">
          <cell r="I4">
            <v>0</v>
          </cell>
        </row>
      </sheetData>
      <sheetData sheetId="6928">
        <row r="4">
          <cell r="I4">
            <v>0</v>
          </cell>
        </row>
      </sheetData>
      <sheetData sheetId="6929">
        <row r="4">
          <cell r="I4">
            <v>0</v>
          </cell>
        </row>
      </sheetData>
      <sheetData sheetId="6930">
        <row r="4">
          <cell r="I4">
            <v>0</v>
          </cell>
        </row>
      </sheetData>
      <sheetData sheetId="6931">
        <row r="4">
          <cell r="I4">
            <v>0</v>
          </cell>
        </row>
      </sheetData>
      <sheetData sheetId="6932">
        <row r="4">
          <cell r="I4">
            <v>0</v>
          </cell>
        </row>
      </sheetData>
      <sheetData sheetId="6933">
        <row r="4">
          <cell r="I4">
            <v>0</v>
          </cell>
        </row>
      </sheetData>
      <sheetData sheetId="6934">
        <row r="4">
          <cell r="I4">
            <v>0</v>
          </cell>
        </row>
      </sheetData>
      <sheetData sheetId="6935">
        <row r="4">
          <cell r="I4">
            <v>0</v>
          </cell>
        </row>
      </sheetData>
      <sheetData sheetId="6936">
        <row r="4">
          <cell r="I4">
            <v>0</v>
          </cell>
        </row>
      </sheetData>
      <sheetData sheetId="6937">
        <row r="4">
          <cell r="I4">
            <v>0</v>
          </cell>
        </row>
      </sheetData>
      <sheetData sheetId="6938">
        <row r="4">
          <cell r="I4">
            <v>0</v>
          </cell>
        </row>
      </sheetData>
      <sheetData sheetId="6939">
        <row r="4">
          <cell r="I4">
            <v>0</v>
          </cell>
        </row>
      </sheetData>
      <sheetData sheetId="6940">
        <row r="4">
          <cell r="I4">
            <v>0</v>
          </cell>
        </row>
      </sheetData>
      <sheetData sheetId="6941">
        <row r="4">
          <cell r="I4">
            <v>0</v>
          </cell>
        </row>
      </sheetData>
      <sheetData sheetId="6942">
        <row r="4">
          <cell r="I4">
            <v>0</v>
          </cell>
        </row>
      </sheetData>
      <sheetData sheetId="6943">
        <row r="4">
          <cell r="I4">
            <v>0</v>
          </cell>
        </row>
      </sheetData>
      <sheetData sheetId="6944">
        <row r="4">
          <cell r="I4">
            <v>0</v>
          </cell>
        </row>
      </sheetData>
      <sheetData sheetId="6945">
        <row r="4">
          <cell r="I4">
            <v>0</v>
          </cell>
        </row>
      </sheetData>
      <sheetData sheetId="6946">
        <row r="4">
          <cell r="I4">
            <v>0</v>
          </cell>
        </row>
      </sheetData>
      <sheetData sheetId="6947">
        <row r="4">
          <cell r="I4">
            <v>0</v>
          </cell>
        </row>
      </sheetData>
      <sheetData sheetId="6948">
        <row r="4">
          <cell r="I4">
            <v>0</v>
          </cell>
        </row>
      </sheetData>
      <sheetData sheetId="6949">
        <row r="4">
          <cell r="I4">
            <v>0</v>
          </cell>
        </row>
      </sheetData>
      <sheetData sheetId="6950">
        <row r="4">
          <cell r="I4">
            <v>0</v>
          </cell>
        </row>
      </sheetData>
      <sheetData sheetId="6951">
        <row r="4">
          <cell r="I4">
            <v>0</v>
          </cell>
        </row>
      </sheetData>
      <sheetData sheetId="6952">
        <row r="4">
          <cell r="I4">
            <v>0</v>
          </cell>
        </row>
      </sheetData>
      <sheetData sheetId="6953">
        <row r="4">
          <cell r="I4">
            <v>0</v>
          </cell>
        </row>
      </sheetData>
      <sheetData sheetId="6954">
        <row r="4">
          <cell r="I4">
            <v>0</v>
          </cell>
        </row>
      </sheetData>
      <sheetData sheetId="6955">
        <row r="4">
          <cell r="I4">
            <v>0</v>
          </cell>
        </row>
      </sheetData>
      <sheetData sheetId="6956">
        <row r="4">
          <cell r="I4">
            <v>0</v>
          </cell>
        </row>
      </sheetData>
      <sheetData sheetId="6957">
        <row r="4">
          <cell r="I4">
            <v>0</v>
          </cell>
        </row>
      </sheetData>
      <sheetData sheetId="6958">
        <row r="4">
          <cell r="I4">
            <v>0</v>
          </cell>
        </row>
      </sheetData>
      <sheetData sheetId="6959">
        <row r="4">
          <cell r="I4">
            <v>0</v>
          </cell>
        </row>
      </sheetData>
      <sheetData sheetId="6960">
        <row r="4">
          <cell r="I4">
            <v>0</v>
          </cell>
        </row>
      </sheetData>
      <sheetData sheetId="6961">
        <row r="4">
          <cell r="I4">
            <v>0</v>
          </cell>
        </row>
      </sheetData>
      <sheetData sheetId="6962">
        <row r="4">
          <cell r="I4">
            <v>0</v>
          </cell>
        </row>
      </sheetData>
      <sheetData sheetId="6963">
        <row r="4">
          <cell r="I4">
            <v>0</v>
          </cell>
        </row>
      </sheetData>
      <sheetData sheetId="6964">
        <row r="4">
          <cell r="I4">
            <v>0</v>
          </cell>
        </row>
      </sheetData>
      <sheetData sheetId="6965">
        <row r="4">
          <cell r="I4">
            <v>0</v>
          </cell>
        </row>
      </sheetData>
      <sheetData sheetId="6966">
        <row r="4">
          <cell r="I4">
            <v>0</v>
          </cell>
        </row>
      </sheetData>
      <sheetData sheetId="6967">
        <row r="4">
          <cell r="I4">
            <v>0</v>
          </cell>
        </row>
      </sheetData>
      <sheetData sheetId="6968">
        <row r="4">
          <cell r="I4">
            <v>0</v>
          </cell>
        </row>
      </sheetData>
      <sheetData sheetId="6969">
        <row r="4">
          <cell r="I4">
            <v>0</v>
          </cell>
        </row>
      </sheetData>
      <sheetData sheetId="6970">
        <row r="4">
          <cell r="I4">
            <v>0</v>
          </cell>
        </row>
      </sheetData>
      <sheetData sheetId="6971">
        <row r="4">
          <cell r="I4">
            <v>0</v>
          </cell>
        </row>
      </sheetData>
      <sheetData sheetId="6972">
        <row r="4">
          <cell r="I4">
            <v>0</v>
          </cell>
        </row>
      </sheetData>
      <sheetData sheetId="6973">
        <row r="4">
          <cell r="I4">
            <v>0</v>
          </cell>
        </row>
      </sheetData>
      <sheetData sheetId="6974">
        <row r="4">
          <cell r="I4">
            <v>0</v>
          </cell>
        </row>
      </sheetData>
      <sheetData sheetId="6975">
        <row r="4">
          <cell r="I4">
            <v>0</v>
          </cell>
        </row>
      </sheetData>
      <sheetData sheetId="6976">
        <row r="4">
          <cell r="I4">
            <v>0</v>
          </cell>
        </row>
      </sheetData>
      <sheetData sheetId="6977">
        <row r="4">
          <cell r="I4">
            <v>0</v>
          </cell>
        </row>
      </sheetData>
      <sheetData sheetId="6978">
        <row r="4">
          <cell r="I4">
            <v>0</v>
          </cell>
        </row>
      </sheetData>
      <sheetData sheetId="6979">
        <row r="4">
          <cell r="I4">
            <v>0</v>
          </cell>
        </row>
      </sheetData>
      <sheetData sheetId="6980">
        <row r="4">
          <cell r="I4">
            <v>0</v>
          </cell>
        </row>
      </sheetData>
      <sheetData sheetId="6981">
        <row r="4">
          <cell r="I4">
            <v>0</v>
          </cell>
        </row>
      </sheetData>
      <sheetData sheetId="6982">
        <row r="4">
          <cell r="I4">
            <v>0</v>
          </cell>
        </row>
      </sheetData>
      <sheetData sheetId="6983">
        <row r="4">
          <cell r="I4">
            <v>0</v>
          </cell>
        </row>
      </sheetData>
      <sheetData sheetId="6984">
        <row r="4">
          <cell r="I4">
            <v>0</v>
          </cell>
        </row>
      </sheetData>
      <sheetData sheetId="6985">
        <row r="4">
          <cell r="I4">
            <v>0</v>
          </cell>
        </row>
      </sheetData>
      <sheetData sheetId="6986">
        <row r="4">
          <cell r="I4">
            <v>0</v>
          </cell>
        </row>
      </sheetData>
      <sheetData sheetId="6987">
        <row r="4">
          <cell r="I4">
            <v>0</v>
          </cell>
        </row>
      </sheetData>
      <sheetData sheetId="6988">
        <row r="4">
          <cell r="I4">
            <v>0</v>
          </cell>
        </row>
      </sheetData>
      <sheetData sheetId="6989">
        <row r="4">
          <cell r="I4">
            <v>0</v>
          </cell>
        </row>
      </sheetData>
      <sheetData sheetId="6990">
        <row r="4">
          <cell r="I4">
            <v>0</v>
          </cell>
        </row>
      </sheetData>
      <sheetData sheetId="6991">
        <row r="4">
          <cell r="I4">
            <v>0</v>
          </cell>
        </row>
      </sheetData>
      <sheetData sheetId="6992">
        <row r="4">
          <cell r="I4">
            <v>0</v>
          </cell>
        </row>
      </sheetData>
      <sheetData sheetId="6993">
        <row r="4">
          <cell r="I4">
            <v>0</v>
          </cell>
        </row>
      </sheetData>
      <sheetData sheetId="6994">
        <row r="4">
          <cell r="I4">
            <v>0</v>
          </cell>
        </row>
      </sheetData>
      <sheetData sheetId="6995">
        <row r="4">
          <cell r="I4">
            <v>0</v>
          </cell>
        </row>
      </sheetData>
      <sheetData sheetId="6996">
        <row r="4">
          <cell r="I4">
            <v>0</v>
          </cell>
        </row>
      </sheetData>
      <sheetData sheetId="6997">
        <row r="4">
          <cell r="I4">
            <v>0</v>
          </cell>
        </row>
      </sheetData>
      <sheetData sheetId="6998">
        <row r="4">
          <cell r="I4">
            <v>0</v>
          </cell>
        </row>
      </sheetData>
      <sheetData sheetId="6999">
        <row r="4">
          <cell r="I4">
            <v>0</v>
          </cell>
        </row>
      </sheetData>
      <sheetData sheetId="7000">
        <row r="4">
          <cell r="I4">
            <v>0</v>
          </cell>
        </row>
      </sheetData>
      <sheetData sheetId="7001">
        <row r="4">
          <cell r="I4">
            <v>0</v>
          </cell>
        </row>
      </sheetData>
      <sheetData sheetId="7002">
        <row r="4">
          <cell r="I4">
            <v>0</v>
          </cell>
        </row>
      </sheetData>
      <sheetData sheetId="7003">
        <row r="4">
          <cell r="I4">
            <v>0</v>
          </cell>
        </row>
      </sheetData>
      <sheetData sheetId="7004">
        <row r="4">
          <cell r="I4">
            <v>0</v>
          </cell>
        </row>
      </sheetData>
      <sheetData sheetId="7005">
        <row r="4">
          <cell r="I4">
            <v>0</v>
          </cell>
        </row>
      </sheetData>
      <sheetData sheetId="7006">
        <row r="4">
          <cell r="I4">
            <v>0</v>
          </cell>
        </row>
      </sheetData>
      <sheetData sheetId="7007">
        <row r="4">
          <cell r="I4">
            <v>0</v>
          </cell>
        </row>
      </sheetData>
      <sheetData sheetId="7008">
        <row r="4">
          <cell r="I4">
            <v>0</v>
          </cell>
        </row>
      </sheetData>
      <sheetData sheetId="7009">
        <row r="4">
          <cell r="I4">
            <v>0</v>
          </cell>
        </row>
      </sheetData>
      <sheetData sheetId="7010">
        <row r="4">
          <cell r="I4">
            <v>0</v>
          </cell>
        </row>
      </sheetData>
      <sheetData sheetId="7011">
        <row r="4">
          <cell r="I4">
            <v>0</v>
          </cell>
        </row>
      </sheetData>
      <sheetData sheetId="7012">
        <row r="4">
          <cell r="I4">
            <v>0</v>
          </cell>
        </row>
      </sheetData>
      <sheetData sheetId="7013">
        <row r="4">
          <cell r="I4">
            <v>0</v>
          </cell>
        </row>
      </sheetData>
      <sheetData sheetId="7014">
        <row r="4">
          <cell r="I4">
            <v>0</v>
          </cell>
        </row>
      </sheetData>
      <sheetData sheetId="7015">
        <row r="4">
          <cell r="I4">
            <v>0</v>
          </cell>
        </row>
      </sheetData>
      <sheetData sheetId="7016">
        <row r="4">
          <cell r="I4">
            <v>0</v>
          </cell>
        </row>
      </sheetData>
      <sheetData sheetId="7017">
        <row r="4">
          <cell r="I4">
            <v>0</v>
          </cell>
        </row>
      </sheetData>
      <sheetData sheetId="7018">
        <row r="4">
          <cell r="I4">
            <v>0</v>
          </cell>
        </row>
      </sheetData>
      <sheetData sheetId="7019">
        <row r="4">
          <cell r="I4">
            <v>0</v>
          </cell>
        </row>
      </sheetData>
      <sheetData sheetId="7020">
        <row r="4">
          <cell r="I4">
            <v>0</v>
          </cell>
        </row>
      </sheetData>
      <sheetData sheetId="7021">
        <row r="4">
          <cell r="I4">
            <v>0</v>
          </cell>
        </row>
      </sheetData>
      <sheetData sheetId="7022">
        <row r="4">
          <cell r="I4">
            <v>0</v>
          </cell>
        </row>
      </sheetData>
      <sheetData sheetId="7023">
        <row r="4">
          <cell r="I4">
            <v>0</v>
          </cell>
        </row>
      </sheetData>
      <sheetData sheetId="7024">
        <row r="4">
          <cell r="I4">
            <v>0</v>
          </cell>
        </row>
      </sheetData>
      <sheetData sheetId="7025">
        <row r="4">
          <cell r="I4">
            <v>0</v>
          </cell>
        </row>
      </sheetData>
      <sheetData sheetId="7026">
        <row r="4">
          <cell r="I4">
            <v>0</v>
          </cell>
        </row>
      </sheetData>
      <sheetData sheetId="7027">
        <row r="4">
          <cell r="I4">
            <v>0</v>
          </cell>
        </row>
      </sheetData>
      <sheetData sheetId="7028">
        <row r="4">
          <cell r="I4">
            <v>0</v>
          </cell>
        </row>
      </sheetData>
      <sheetData sheetId="7029">
        <row r="4">
          <cell r="I4">
            <v>0</v>
          </cell>
        </row>
      </sheetData>
      <sheetData sheetId="7030">
        <row r="4">
          <cell r="I4">
            <v>0</v>
          </cell>
        </row>
      </sheetData>
      <sheetData sheetId="7031">
        <row r="4">
          <cell r="I4">
            <v>0</v>
          </cell>
        </row>
      </sheetData>
      <sheetData sheetId="7032">
        <row r="4">
          <cell r="I4">
            <v>0</v>
          </cell>
        </row>
      </sheetData>
      <sheetData sheetId="7033">
        <row r="4">
          <cell r="I4">
            <v>0</v>
          </cell>
        </row>
      </sheetData>
      <sheetData sheetId="7034">
        <row r="4">
          <cell r="I4">
            <v>0</v>
          </cell>
        </row>
      </sheetData>
      <sheetData sheetId="7035">
        <row r="4">
          <cell r="I4">
            <v>0</v>
          </cell>
        </row>
      </sheetData>
      <sheetData sheetId="7036">
        <row r="4">
          <cell r="I4">
            <v>0</v>
          </cell>
        </row>
      </sheetData>
      <sheetData sheetId="7037">
        <row r="4">
          <cell r="I4">
            <v>0</v>
          </cell>
        </row>
      </sheetData>
      <sheetData sheetId="7038">
        <row r="4">
          <cell r="I4">
            <v>0</v>
          </cell>
        </row>
      </sheetData>
      <sheetData sheetId="7039">
        <row r="4">
          <cell r="I4">
            <v>0</v>
          </cell>
        </row>
      </sheetData>
      <sheetData sheetId="7040">
        <row r="4">
          <cell r="I4">
            <v>0</v>
          </cell>
        </row>
      </sheetData>
      <sheetData sheetId="7041">
        <row r="4">
          <cell r="I4">
            <v>0</v>
          </cell>
        </row>
      </sheetData>
      <sheetData sheetId="7042">
        <row r="4">
          <cell r="I4">
            <v>0</v>
          </cell>
        </row>
      </sheetData>
      <sheetData sheetId="7043">
        <row r="4">
          <cell r="I4">
            <v>0</v>
          </cell>
        </row>
      </sheetData>
      <sheetData sheetId="7044">
        <row r="4">
          <cell r="I4">
            <v>0</v>
          </cell>
        </row>
      </sheetData>
      <sheetData sheetId="7045">
        <row r="4">
          <cell r="I4">
            <v>0</v>
          </cell>
        </row>
      </sheetData>
      <sheetData sheetId="7046">
        <row r="4">
          <cell r="I4">
            <v>0</v>
          </cell>
        </row>
      </sheetData>
      <sheetData sheetId="7047">
        <row r="4">
          <cell r="I4">
            <v>0</v>
          </cell>
        </row>
      </sheetData>
      <sheetData sheetId="7048">
        <row r="4">
          <cell r="I4">
            <v>0</v>
          </cell>
        </row>
      </sheetData>
      <sheetData sheetId="7049">
        <row r="4">
          <cell r="I4">
            <v>0</v>
          </cell>
        </row>
      </sheetData>
      <sheetData sheetId="7050">
        <row r="4">
          <cell r="I4">
            <v>0</v>
          </cell>
        </row>
      </sheetData>
      <sheetData sheetId="7051">
        <row r="4">
          <cell r="I4">
            <v>0</v>
          </cell>
        </row>
      </sheetData>
      <sheetData sheetId="7052">
        <row r="4">
          <cell r="I4">
            <v>0</v>
          </cell>
        </row>
      </sheetData>
      <sheetData sheetId="7053">
        <row r="4">
          <cell r="I4">
            <v>0</v>
          </cell>
        </row>
      </sheetData>
      <sheetData sheetId="7054">
        <row r="4">
          <cell r="I4">
            <v>0</v>
          </cell>
        </row>
      </sheetData>
      <sheetData sheetId="7055">
        <row r="4">
          <cell r="I4">
            <v>0</v>
          </cell>
        </row>
      </sheetData>
      <sheetData sheetId="7056">
        <row r="4">
          <cell r="I4">
            <v>0</v>
          </cell>
        </row>
      </sheetData>
      <sheetData sheetId="7057">
        <row r="4">
          <cell r="I4">
            <v>0</v>
          </cell>
        </row>
      </sheetData>
      <sheetData sheetId="7058">
        <row r="4">
          <cell r="I4">
            <v>0</v>
          </cell>
        </row>
      </sheetData>
      <sheetData sheetId="7059">
        <row r="4">
          <cell r="I4">
            <v>0</v>
          </cell>
        </row>
      </sheetData>
      <sheetData sheetId="7060">
        <row r="4">
          <cell r="I4">
            <v>0</v>
          </cell>
        </row>
      </sheetData>
      <sheetData sheetId="7061">
        <row r="4">
          <cell r="I4">
            <v>0</v>
          </cell>
        </row>
      </sheetData>
      <sheetData sheetId="7062">
        <row r="4">
          <cell r="I4">
            <v>0</v>
          </cell>
        </row>
      </sheetData>
      <sheetData sheetId="7063">
        <row r="4">
          <cell r="I4">
            <v>0</v>
          </cell>
        </row>
      </sheetData>
      <sheetData sheetId="7064">
        <row r="4">
          <cell r="I4">
            <v>0</v>
          </cell>
        </row>
      </sheetData>
      <sheetData sheetId="7065">
        <row r="4">
          <cell r="I4">
            <v>0</v>
          </cell>
        </row>
      </sheetData>
      <sheetData sheetId="7066">
        <row r="4">
          <cell r="I4">
            <v>0</v>
          </cell>
        </row>
      </sheetData>
      <sheetData sheetId="7067">
        <row r="4">
          <cell r="I4">
            <v>0</v>
          </cell>
        </row>
      </sheetData>
      <sheetData sheetId="7068">
        <row r="4">
          <cell r="I4">
            <v>0</v>
          </cell>
        </row>
      </sheetData>
      <sheetData sheetId="7069">
        <row r="4">
          <cell r="I4">
            <v>0</v>
          </cell>
        </row>
      </sheetData>
      <sheetData sheetId="7070">
        <row r="4">
          <cell r="I4">
            <v>0</v>
          </cell>
        </row>
      </sheetData>
      <sheetData sheetId="7071">
        <row r="4">
          <cell r="I4">
            <v>0</v>
          </cell>
        </row>
      </sheetData>
      <sheetData sheetId="7072">
        <row r="4">
          <cell r="I4">
            <v>0</v>
          </cell>
        </row>
      </sheetData>
      <sheetData sheetId="7073">
        <row r="4">
          <cell r="I4">
            <v>0</v>
          </cell>
        </row>
      </sheetData>
      <sheetData sheetId="7074">
        <row r="4">
          <cell r="I4">
            <v>0</v>
          </cell>
        </row>
      </sheetData>
      <sheetData sheetId="7075">
        <row r="4">
          <cell r="I4">
            <v>0</v>
          </cell>
        </row>
      </sheetData>
      <sheetData sheetId="7076">
        <row r="4">
          <cell r="I4">
            <v>0</v>
          </cell>
        </row>
      </sheetData>
      <sheetData sheetId="7077">
        <row r="4">
          <cell r="I4">
            <v>0</v>
          </cell>
        </row>
      </sheetData>
      <sheetData sheetId="7078">
        <row r="4">
          <cell r="I4">
            <v>0</v>
          </cell>
        </row>
      </sheetData>
      <sheetData sheetId="7079">
        <row r="4">
          <cell r="I4">
            <v>0</v>
          </cell>
        </row>
      </sheetData>
      <sheetData sheetId="7080">
        <row r="4">
          <cell r="I4">
            <v>0</v>
          </cell>
        </row>
      </sheetData>
      <sheetData sheetId="7081">
        <row r="4">
          <cell r="I4">
            <v>0</v>
          </cell>
        </row>
      </sheetData>
      <sheetData sheetId="7082">
        <row r="4">
          <cell r="I4">
            <v>0</v>
          </cell>
        </row>
      </sheetData>
      <sheetData sheetId="7083">
        <row r="4">
          <cell r="I4">
            <v>0</v>
          </cell>
        </row>
      </sheetData>
      <sheetData sheetId="7084">
        <row r="4">
          <cell r="I4">
            <v>0</v>
          </cell>
        </row>
      </sheetData>
      <sheetData sheetId="7085">
        <row r="4">
          <cell r="I4">
            <v>0</v>
          </cell>
        </row>
      </sheetData>
      <sheetData sheetId="7086">
        <row r="4">
          <cell r="I4">
            <v>0</v>
          </cell>
        </row>
      </sheetData>
      <sheetData sheetId="7087">
        <row r="4">
          <cell r="I4">
            <v>0</v>
          </cell>
        </row>
      </sheetData>
      <sheetData sheetId="7088">
        <row r="4">
          <cell r="I4">
            <v>0</v>
          </cell>
        </row>
      </sheetData>
      <sheetData sheetId="7089">
        <row r="4">
          <cell r="I4">
            <v>0</v>
          </cell>
        </row>
      </sheetData>
      <sheetData sheetId="7090">
        <row r="4">
          <cell r="I4">
            <v>0</v>
          </cell>
        </row>
      </sheetData>
      <sheetData sheetId="7091">
        <row r="4">
          <cell r="I4">
            <v>0</v>
          </cell>
        </row>
      </sheetData>
      <sheetData sheetId="7092">
        <row r="4">
          <cell r="I4">
            <v>0</v>
          </cell>
        </row>
      </sheetData>
      <sheetData sheetId="7093">
        <row r="4">
          <cell r="I4">
            <v>0</v>
          </cell>
        </row>
      </sheetData>
      <sheetData sheetId="7094">
        <row r="4">
          <cell r="I4">
            <v>0</v>
          </cell>
        </row>
      </sheetData>
      <sheetData sheetId="7095">
        <row r="4">
          <cell r="I4">
            <v>0</v>
          </cell>
        </row>
      </sheetData>
      <sheetData sheetId="7096">
        <row r="4">
          <cell r="I4">
            <v>0</v>
          </cell>
        </row>
      </sheetData>
      <sheetData sheetId="7097">
        <row r="4">
          <cell r="I4">
            <v>0</v>
          </cell>
        </row>
      </sheetData>
      <sheetData sheetId="7098">
        <row r="4">
          <cell r="I4">
            <v>0</v>
          </cell>
        </row>
      </sheetData>
      <sheetData sheetId="7099">
        <row r="4">
          <cell r="I4">
            <v>0</v>
          </cell>
        </row>
      </sheetData>
      <sheetData sheetId="7100">
        <row r="4">
          <cell r="I4">
            <v>0</v>
          </cell>
        </row>
      </sheetData>
      <sheetData sheetId="7101">
        <row r="4">
          <cell r="I4">
            <v>0</v>
          </cell>
        </row>
      </sheetData>
      <sheetData sheetId="7102">
        <row r="4">
          <cell r="I4">
            <v>0</v>
          </cell>
        </row>
      </sheetData>
      <sheetData sheetId="7103">
        <row r="4">
          <cell r="I4">
            <v>0</v>
          </cell>
        </row>
      </sheetData>
      <sheetData sheetId="7104">
        <row r="4">
          <cell r="I4">
            <v>0</v>
          </cell>
        </row>
      </sheetData>
      <sheetData sheetId="7105">
        <row r="4">
          <cell r="I4">
            <v>0</v>
          </cell>
        </row>
      </sheetData>
      <sheetData sheetId="7106">
        <row r="4">
          <cell r="I4">
            <v>0</v>
          </cell>
        </row>
      </sheetData>
      <sheetData sheetId="7107">
        <row r="4">
          <cell r="I4">
            <v>0</v>
          </cell>
        </row>
      </sheetData>
      <sheetData sheetId="7108">
        <row r="4">
          <cell r="I4">
            <v>0</v>
          </cell>
        </row>
      </sheetData>
      <sheetData sheetId="7109">
        <row r="4">
          <cell r="I4">
            <v>0</v>
          </cell>
        </row>
      </sheetData>
      <sheetData sheetId="7110">
        <row r="4">
          <cell r="I4">
            <v>0</v>
          </cell>
        </row>
      </sheetData>
      <sheetData sheetId="7111">
        <row r="4">
          <cell r="I4">
            <v>0</v>
          </cell>
        </row>
      </sheetData>
      <sheetData sheetId="7112">
        <row r="4">
          <cell r="I4">
            <v>0</v>
          </cell>
        </row>
      </sheetData>
      <sheetData sheetId="7113">
        <row r="4">
          <cell r="I4">
            <v>0</v>
          </cell>
        </row>
      </sheetData>
      <sheetData sheetId="7114">
        <row r="4">
          <cell r="I4">
            <v>0</v>
          </cell>
        </row>
      </sheetData>
      <sheetData sheetId="7115">
        <row r="4">
          <cell r="I4">
            <v>0</v>
          </cell>
        </row>
      </sheetData>
      <sheetData sheetId="7116">
        <row r="4">
          <cell r="I4">
            <v>0</v>
          </cell>
        </row>
      </sheetData>
      <sheetData sheetId="7117">
        <row r="4">
          <cell r="I4">
            <v>0</v>
          </cell>
        </row>
      </sheetData>
      <sheetData sheetId="7118">
        <row r="4">
          <cell r="I4">
            <v>0</v>
          </cell>
        </row>
      </sheetData>
      <sheetData sheetId="7119">
        <row r="4">
          <cell r="I4">
            <v>0</v>
          </cell>
        </row>
      </sheetData>
      <sheetData sheetId="7120">
        <row r="4">
          <cell r="I4">
            <v>0</v>
          </cell>
        </row>
      </sheetData>
      <sheetData sheetId="7121">
        <row r="4">
          <cell r="I4">
            <v>0</v>
          </cell>
        </row>
      </sheetData>
      <sheetData sheetId="7122">
        <row r="4">
          <cell r="I4">
            <v>0</v>
          </cell>
        </row>
      </sheetData>
      <sheetData sheetId="7123">
        <row r="4">
          <cell r="I4">
            <v>0</v>
          </cell>
        </row>
      </sheetData>
      <sheetData sheetId="7124">
        <row r="4">
          <cell r="I4">
            <v>0</v>
          </cell>
        </row>
      </sheetData>
      <sheetData sheetId="7125">
        <row r="4">
          <cell r="I4">
            <v>0</v>
          </cell>
        </row>
      </sheetData>
      <sheetData sheetId="7126">
        <row r="4">
          <cell r="I4">
            <v>0</v>
          </cell>
        </row>
      </sheetData>
      <sheetData sheetId="7127">
        <row r="4">
          <cell r="I4">
            <v>0</v>
          </cell>
        </row>
      </sheetData>
      <sheetData sheetId="7128">
        <row r="4">
          <cell r="I4">
            <v>0</v>
          </cell>
        </row>
      </sheetData>
      <sheetData sheetId="7129">
        <row r="4">
          <cell r="I4">
            <v>0</v>
          </cell>
        </row>
      </sheetData>
      <sheetData sheetId="7130">
        <row r="4">
          <cell r="I4">
            <v>0</v>
          </cell>
        </row>
      </sheetData>
      <sheetData sheetId="7131">
        <row r="4">
          <cell r="I4">
            <v>0</v>
          </cell>
        </row>
      </sheetData>
      <sheetData sheetId="7132">
        <row r="4">
          <cell r="I4">
            <v>0</v>
          </cell>
        </row>
      </sheetData>
      <sheetData sheetId="7133">
        <row r="4">
          <cell r="I4">
            <v>0</v>
          </cell>
        </row>
      </sheetData>
      <sheetData sheetId="7134">
        <row r="4">
          <cell r="I4">
            <v>0</v>
          </cell>
        </row>
      </sheetData>
      <sheetData sheetId="7135">
        <row r="4">
          <cell r="I4">
            <v>0</v>
          </cell>
        </row>
      </sheetData>
      <sheetData sheetId="7136">
        <row r="4">
          <cell r="I4">
            <v>0</v>
          </cell>
        </row>
      </sheetData>
      <sheetData sheetId="7137">
        <row r="4">
          <cell r="I4">
            <v>0</v>
          </cell>
        </row>
      </sheetData>
      <sheetData sheetId="7138">
        <row r="4">
          <cell r="I4">
            <v>0</v>
          </cell>
        </row>
      </sheetData>
      <sheetData sheetId="7139">
        <row r="4">
          <cell r="I4">
            <v>0</v>
          </cell>
        </row>
      </sheetData>
      <sheetData sheetId="7140">
        <row r="4">
          <cell r="I4">
            <v>0</v>
          </cell>
        </row>
      </sheetData>
      <sheetData sheetId="7141">
        <row r="4">
          <cell r="I4">
            <v>0</v>
          </cell>
        </row>
      </sheetData>
      <sheetData sheetId="7142">
        <row r="4">
          <cell r="I4">
            <v>0</v>
          </cell>
        </row>
      </sheetData>
      <sheetData sheetId="7143">
        <row r="4">
          <cell r="I4">
            <v>0</v>
          </cell>
        </row>
      </sheetData>
      <sheetData sheetId="7144">
        <row r="4">
          <cell r="I4">
            <v>0</v>
          </cell>
        </row>
      </sheetData>
      <sheetData sheetId="7145">
        <row r="4">
          <cell r="I4">
            <v>0</v>
          </cell>
        </row>
      </sheetData>
      <sheetData sheetId="7146">
        <row r="4">
          <cell r="I4">
            <v>0</v>
          </cell>
        </row>
      </sheetData>
      <sheetData sheetId="7147">
        <row r="4">
          <cell r="I4">
            <v>0</v>
          </cell>
        </row>
      </sheetData>
      <sheetData sheetId="7148">
        <row r="4">
          <cell r="I4">
            <v>0</v>
          </cell>
        </row>
      </sheetData>
      <sheetData sheetId="7149">
        <row r="4">
          <cell r="I4">
            <v>0</v>
          </cell>
        </row>
      </sheetData>
      <sheetData sheetId="7150">
        <row r="4">
          <cell r="I4">
            <v>0</v>
          </cell>
        </row>
      </sheetData>
      <sheetData sheetId="7151">
        <row r="4">
          <cell r="I4">
            <v>0</v>
          </cell>
        </row>
      </sheetData>
      <sheetData sheetId="7152">
        <row r="4">
          <cell r="I4">
            <v>0</v>
          </cell>
        </row>
      </sheetData>
      <sheetData sheetId="7153">
        <row r="4">
          <cell r="I4">
            <v>0</v>
          </cell>
        </row>
      </sheetData>
      <sheetData sheetId="7154">
        <row r="4">
          <cell r="I4">
            <v>0</v>
          </cell>
        </row>
      </sheetData>
      <sheetData sheetId="7155">
        <row r="4">
          <cell r="I4">
            <v>0</v>
          </cell>
        </row>
      </sheetData>
      <sheetData sheetId="7156">
        <row r="4">
          <cell r="I4">
            <v>0</v>
          </cell>
        </row>
      </sheetData>
      <sheetData sheetId="7157">
        <row r="4">
          <cell r="I4">
            <v>0</v>
          </cell>
        </row>
      </sheetData>
      <sheetData sheetId="7158">
        <row r="4">
          <cell r="I4">
            <v>0</v>
          </cell>
        </row>
      </sheetData>
      <sheetData sheetId="7159">
        <row r="4">
          <cell r="I4">
            <v>0</v>
          </cell>
        </row>
      </sheetData>
      <sheetData sheetId="7160">
        <row r="4">
          <cell r="I4">
            <v>0</v>
          </cell>
        </row>
      </sheetData>
      <sheetData sheetId="7161">
        <row r="4">
          <cell r="I4">
            <v>0</v>
          </cell>
        </row>
      </sheetData>
      <sheetData sheetId="7162">
        <row r="4">
          <cell r="I4">
            <v>0</v>
          </cell>
        </row>
      </sheetData>
      <sheetData sheetId="7163">
        <row r="4">
          <cell r="I4">
            <v>0</v>
          </cell>
        </row>
      </sheetData>
      <sheetData sheetId="7164">
        <row r="4">
          <cell r="I4">
            <v>0</v>
          </cell>
        </row>
      </sheetData>
      <sheetData sheetId="7165">
        <row r="4">
          <cell r="I4">
            <v>0</v>
          </cell>
        </row>
      </sheetData>
      <sheetData sheetId="7166">
        <row r="4">
          <cell r="I4">
            <v>0</v>
          </cell>
        </row>
      </sheetData>
      <sheetData sheetId="7167">
        <row r="4">
          <cell r="I4">
            <v>0</v>
          </cell>
        </row>
      </sheetData>
      <sheetData sheetId="7168">
        <row r="4">
          <cell r="I4">
            <v>0</v>
          </cell>
        </row>
      </sheetData>
      <sheetData sheetId="7169">
        <row r="4">
          <cell r="I4">
            <v>0</v>
          </cell>
        </row>
      </sheetData>
      <sheetData sheetId="7170">
        <row r="4">
          <cell r="I4">
            <v>0</v>
          </cell>
        </row>
      </sheetData>
      <sheetData sheetId="7171">
        <row r="4">
          <cell r="I4">
            <v>0</v>
          </cell>
        </row>
      </sheetData>
      <sheetData sheetId="7172">
        <row r="4">
          <cell r="I4">
            <v>0</v>
          </cell>
        </row>
      </sheetData>
      <sheetData sheetId="7173">
        <row r="4">
          <cell r="I4">
            <v>0</v>
          </cell>
        </row>
      </sheetData>
      <sheetData sheetId="7174">
        <row r="4">
          <cell r="I4">
            <v>0</v>
          </cell>
        </row>
      </sheetData>
      <sheetData sheetId="7175">
        <row r="4">
          <cell r="I4">
            <v>0</v>
          </cell>
        </row>
      </sheetData>
      <sheetData sheetId="7176">
        <row r="4">
          <cell r="I4">
            <v>0</v>
          </cell>
        </row>
      </sheetData>
      <sheetData sheetId="7177">
        <row r="4">
          <cell r="I4">
            <v>0</v>
          </cell>
        </row>
      </sheetData>
      <sheetData sheetId="7178">
        <row r="4">
          <cell r="I4">
            <v>0</v>
          </cell>
        </row>
      </sheetData>
      <sheetData sheetId="7179">
        <row r="4">
          <cell r="I4">
            <v>0</v>
          </cell>
        </row>
      </sheetData>
      <sheetData sheetId="7180">
        <row r="4">
          <cell r="I4">
            <v>0</v>
          </cell>
        </row>
      </sheetData>
      <sheetData sheetId="7181">
        <row r="4">
          <cell r="I4">
            <v>0</v>
          </cell>
        </row>
      </sheetData>
      <sheetData sheetId="7182">
        <row r="4">
          <cell r="I4">
            <v>0</v>
          </cell>
        </row>
      </sheetData>
      <sheetData sheetId="7183">
        <row r="4">
          <cell r="I4">
            <v>0</v>
          </cell>
        </row>
      </sheetData>
      <sheetData sheetId="7184">
        <row r="4">
          <cell r="I4">
            <v>0</v>
          </cell>
        </row>
      </sheetData>
      <sheetData sheetId="7185">
        <row r="4">
          <cell r="I4">
            <v>0</v>
          </cell>
        </row>
      </sheetData>
      <sheetData sheetId="7186">
        <row r="4">
          <cell r="I4">
            <v>0</v>
          </cell>
        </row>
      </sheetData>
      <sheetData sheetId="7187">
        <row r="4">
          <cell r="I4">
            <v>0</v>
          </cell>
        </row>
      </sheetData>
      <sheetData sheetId="7188">
        <row r="4">
          <cell r="I4">
            <v>0</v>
          </cell>
        </row>
      </sheetData>
      <sheetData sheetId="7189">
        <row r="4">
          <cell r="I4">
            <v>0</v>
          </cell>
        </row>
      </sheetData>
      <sheetData sheetId="7190">
        <row r="4">
          <cell r="I4">
            <v>0</v>
          </cell>
        </row>
      </sheetData>
      <sheetData sheetId="7191">
        <row r="4">
          <cell r="I4">
            <v>0</v>
          </cell>
        </row>
      </sheetData>
      <sheetData sheetId="7192">
        <row r="4">
          <cell r="I4">
            <v>0</v>
          </cell>
        </row>
      </sheetData>
      <sheetData sheetId="7193">
        <row r="4">
          <cell r="I4">
            <v>0</v>
          </cell>
        </row>
      </sheetData>
      <sheetData sheetId="7194">
        <row r="4">
          <cell r="I4">
            <v>0</v>
          </cell>
        </row>
      </sheetData>
      <sheetData sheetId="7195">
        <row r="4">
          <cell r="I4">
            <v>0</v>
          </cell>
        </row>
      </sheetData>
      <sheetData sheetId="7196">
        <row r="4">
          <cell r="I4">
            <v>0</v>
          </cell>
        </row>
      </sheetData>
      <sheetData sheetId="7197">
        <row r="4">
          <cell r="I4">
            <v>0</v>
          </cell>
        </row>
      </sheetData>
      <sheetData sheetId="7198">
        <row r="4">
          <cell r="I4">
            <v>0</v>
          </cell>
        </row>
      </sheetData>
      <sheetData sheetId="7199">
        <row r="4">
          <cell r="I4">
            <v>0</v>
          </cell>
        </row>
      </sheetData>
      <sheetData sheetId="7200">
        <row r="4">
          <cell r="I4">
            <v>0</v>
          </cell>
        </row>
      </sheetData>
      <sheetData sheetId="7201">
        <row r="4">
          <cell r="I4">
            <v>0</v>
          </cell>
        </row>
      </sheetData>
      <sheetData sheetId="7202">
        <row r="4">
          <cell r="I4">
            <v>0</v>
          </cell>
        </row>
      </sheetData>
      <sheetData sheetId="7203">
        <row r="4">
          <cell r="I4">
            <v>0</v>
          </cell>
        </row>
      </sheetData>
      <sheetData sheetId="7204">
        <row r="4">
          <cell r="I4">
            <v>0</v>
          </cell>
        </row>
      </sheetData>
      <sheetData sheetId="7205">
        <row r="4">
          <cell r="I4">
            <v>0</v>
          </cell>
        </row>
      </sheetData>
      <sheetData sheetId="7206">
        <row r="4">
          <cell r="I4">
            <v>0</v>
          </cell>
        </row>
      </sheetData>
      <sheetData sheetId="7207">
        <row r="4">
          <cell r="I4">
            <v>0</v>
          </cell>
        </row>
      </sheetData>
      <sheetData sheetId="7208">
        <row r="4">
          <cell r="I4">
            <v>0</v>
          </cell>
        </row>
      </sheetData>
      <sheetData sheetId="7209">
        <row r="4">
          <cell r="I4">
            <v>0</v>
          </cell>
        </row>
      </sheetData>
      <sheetData sheetId="7210">
        <row r="4">
          <cell r="I4">
            <v>0</v>
          </cell>
        </row>
      </sheetData>
      <sheetData sheetId="7211">
        <row r="4">
          <cell r="I4">
            <v>0</v>
          </cell>
        </row>
      </sheetData>
      <sheetData sheetId="7212">
        <row r="4">
          <cell r="I4">
            <v>0</v>
          </cell>
        </row>
      </sheetData>
      <sheetData sheetId="7213">
        <row r="4">
          <cell r="I4">
            <v>0</v>
          </cell>
        </row>
      </sheetData>
      <sheetData sheetId="7214">
        <row r="4">
          <cell r="I4">
            <v>0</v>
          </cell>
        </row>
      </sheetData>
      <sheetData sheetId="7215">
        <row r="4">
          <cell r="I4">
            <v>0</v>
          </cell>
        </row>
      </sheetData>
      <sheetData sheetId="7216">
        <row r="4">
          <cell r="I4">
            <v>0</v>
          </cell>
        </row>
      </sheetData>
      <sheetData sheetId="7217">
        <row r="4">
          <cell r="I4">
            <v>0</v>
          </cell>
        </row>
      </sheetData>
      <sheetData sheetId="7218">
        <row r="4">
          <cell r="I4">
            <v>0</v>
          </cell>
        </row>
      </sheetData>
      <sheetData sheetId="7219">
        <row r="4">
          <cell r="I4">
            <v>0</v>
          </cell>
        </row>
      </sheetData>
      <sheetData sheetId="7220">
        <row r="4">
          <cell r="I4">
            <v>0</v>
          </cell>
        </row>
      </sheetData>
      <sheetData sheetId="7221">
        <row r="4">
          <cell r="I4">
            <v>0</v>
          </cell>
        </row>
      </sheetData>
      <sheetData sheetId="7222">
        <row r="4">
          <cell r="I4">
            <v>0</v>
          </cell>
        </row>
      </sheetData>
      <sheetData sheetId="7223">
        <row r="4">
          <cell r="I4">
            <v>0</v>
          </cell>
        </row>
      </sheetData>
      <sheetData sheetId="7224">
        <row r="4">
          <cell r="I4">
            <v>0</v>
          </cell>
        </row>
      </sheetData>
      <sheetData sheetId="7225">
        <row r="4">
          <cell r="I4">
            <v>0</v>
          </cell>
        </row>
      </sheetData>
      <sheetData sheetId="7226">
        <row r="4">
          <cell r="I4">
            <v>0</v>
          </cell>
        </row>
      </sheetData>
      <sheetData sheetId="7227">
        <row r="4">
          <cell r="I4">
            <v>0</v>
          </cell>
        </row>
      </sheetData>
      <sheetData sheetId="7228">
        <row r="4">
          <cell r="I4">
            <v>0</v>
          </cell>
        </row>
      </sheetData>
      <sheetData sheetId="7229">
        <row r="4">
          <cell r="I4">
            <v>0</v>
          </cell>
        </row>
      </sheetData>
      <sheetData sheetId="7230">
        <row r="4">
          <cell r="I4">
            <v>0</v>
          </cell>
        </row>
      </sheetData>
      <sheetData sheetId="7231">
        <row r="4">
          <cell r="I4">
            <v>0</v>
          </cell>
        </row>
      </sheetData>
      <sheetData sheetId="7232">
        <row r="4">
          <cell r="I4">
            <v>0</v>
          </cell>
        </row>
      </sheetData>
      <sheetData sheetId="7233">
        <row r="4">
          <cell r="I4">
            <v>0</v>
          </cell>
        </row>
      </sheetData>
      <sheetData sheetId="7234">
        <row r="4">
          <cell r="I4">
            <v>0</v>
          </cell>
        </row>
      </sheetData>
      <sheetData sheetId="7235">
        <row r="4">
          <cell r="I4">
            <v>0</v>
          </cell>
        </row>
      </sheetData>
      <sheetData sheetId="7236">
        <row r="4">
          <cell r="I4">
            <v>0</v>
          </cell>
        </row>
      </sheetData>
      <sheetData sheetId="7237">
        <row r="4">
          <cell r="I4">
            <v>0</v>
          </cell>
        </row>
      </sheetData>
      <sheetData sheetId="7238">
        <row r="4">
          <cell r="I4">
            <v>0</v>
          </cell>
        </row>
      </sheetData>
      <sheetData sheetId="7239">
        <row r="4">
          <cell r="I4">
            <v>0</v>
          </cell>
        </row>
      </sheetData>
      <sheetData sheetId="7240">
        <row r="4">
          <cell r="I4">
            <v>0</v>
          </cell>
        </row>
      </sheetData>
      <sheetData sheetId="7241">
        <row r="4">
          <cell r="I4">
            <v>0</v>
          </cell>
        </row>
      </sheetData>
      <sheetData sheetId="7242">
        <row r="4">
          <cell r="I4">
            <v>0</v>
          </cell>
        </row>
      </sheetData>
      <sheetData sheetId="7243">
        <row r="4">
          <cell r="I4">
            <v>0</v>
          </cell>
        </row>
      </sheetData>
      <sheetData sheetId="7244">
        <row r="4">
          <cell r="I4">
            <v>0</v>
          </cell>
        </row>
      </sheetData>
      <sheetData sheetId="7245">
        <row r="4">
          <cell r="I4">
            <v>0</v>
          </cell>
        </row>
      </sheetData>
      <sheetData sheetId="7246">
        <row r="4">
          <cell r="I4">
            <v>0</v>
          </cell>
        </row>
      </sheetData>
      <sheetData sheetId="7247">
        <row r="4">
          <cell r="I4">
            <v>0</v>
          </cell>
        </row>
      </sheetData>
      <sheetData sheetId="7248">
        <row r="4">
          <cell r="I4">
            <v>0</v>
          </cell>
        </row>
      </sheetData>
      <sheetData sheetId="7249">
        <row r="4">
          <cell r="I4">
            <v>0</v>
          </cell>
        </row>
      </sheetData>
      <sheetData sheetId="7250">
        <row r="4">
          <cell r="I4">
            <v>0</v>
          </cell>
        </row>
      </sheetData>
      <sheetData sheetId="7251">
        <row r="4">
          <cell r="I4">
            <v>0</v>
          </cell>
        </row>
      </sheetData>
      <sheetData sheetId="7252">
        <row r="4">
          <cell r="I4">
            <v>0</v>
          </cell>
        </row>
      </sheetData>
      <sheetData sheetId="7253">
        <row r="4">
          <cell r="I4">
            <v>0</v>
          </cell>
        </row>
      </sheetData>
      <sheetData sheetId="7254">
        <row r="4">
          <cell r="I4">
            <v>0</v>
          </cell>
        </row>
      </sheetData>
      <sheetData sheetId="7255">
        <row r="4">
          <cell r="I4">
            <v>0</v>
          </cell>
        </row>
      </sheetData>
      <sheetData sheetId="7256">
        <row r="4">
          <cell r="I4">
            <v>0</v>
          </cell>
        </row>
      </sheetData>
      <sheetData sheetId="7257">
        <row r="4">
          <cell r="I4">
            <v>0</v>
          </cell>
        </row>
      </sheetData>
      <sheetData sheetId="7258">
        <row r="4">
          <cell r="I4">
            <v>0</v>
          </cell>
        </row>
      </sheetData>
      <sheetData sheetId="7259">
        <row r="4">
          <cell r="I4">
            <v>0</v>
          </cell>
        </row>
      </sheetData>
      <sheetData sheetId="7260">
        <row r="4">
          <cell r="I4">
            <v>0</v>
          </cell>
        </row>
      </sheetData>
      <sheetData sheetId="7261">
        <row r="4">
          <cell r="I4">
            <v>0</v>
          </cell>
        </row>
      </sheetData>
      <sheetData sheetId="7262">
        <row r="4">
          <cell r="I4">
            <v>0</v>
          </cell>
        </row>
      </sheetData>
      <sheetData sheetId="7263">
        <row r="4">
          <cell r="I4">
            <v>0</v>
          </cell>
        </row>
      </sheetData>
      <sheetData sheetId="7264">
        <row r="4">
          <cell r="I4">
            <v>0</v>
          </cell>
        </row>
      </sheetData>
      <sheetData sheetId="7265">
        <row r="4">
          <cell r="I4">
            <v>0</v>
          </cell>
        </row>
      </sheetData>
      <sheetData sheetId="7266">
        <row r="4">
          <cell r="I4">
            <v>0</v>
          </cell>
        </row>
      </sheetData>
      <sheetData sheetId="7267">
        <row r="4">
          <cell r="I4">
            <v>0</v>
          </cell>
        </row>
      </sheetData>
      <sheetData sheetId="7268">
        <row r="4">
          <cell r="I4">
            <v>0</v>
          </cell>
        </row>
      </sheetData>
      <sheetData sheetId="7269">
        <row r="4">
          <cell r="I4">
            <v>0</v>
          </cell>
        </row>
      </sheetData>
      <sheetData sheetId="7270">
        <row r="4">
          <cell r="I4">
            <v>0</v>
          </cell>
        </row>
      </sheetData>
      <sheetData sheetId="7271">
        <row r="4">
          <cell r="I4">
            <v>0</v>
          </cell>
        </row>
      </sheetData>
      <sheetData sheetId="7272">
        <row r="4">
          <cell r="I4">
            <v>0</v>
          </cell>
        </row>
      </sheetData>
      <sheetData sheetId="7273">
        <row r="4">
          <cell r="I4">
            <v>0</v>
          </cell>
        </row>
      </sheetData>
      <sheetData sheetId="7274">
        <row r="4">
          <cell r="I4">
            <v>0</v>
          </cell>
        </row>
      </sheetData>
      <sheetData sheetId="7275">
        <row r="4">
          <cell r="I4">
            <v>0</v>
          </cell>
        </row>
      </sheetData>
      <sheetData sheetId="7276">
        <row r="4">
          <cell r="I4">
            <v>0</v>
          </cell>
        </row>
      </sheetData>
      <sheetData sheetId="7277">
        <row r="4">
          <cell r="I4">
            <v>0</v>
          </cell>
        </row>
      </sheetData>
      <sheetData sheetId="7278">
        <row r="4">
          <cell r="I4">
            <v>0</v>
          </cell>
        </row>
      </sheetData>
      <sheetData sheetId="7279">
        <row r="4">
          <cell r="I4">
            <v>0</v>
          </cell>
        </row>
      </sheetData>
      <sheetData sheetId="7280">
        <row r="4">
          <cell r="I4">
            <v>0</v>
          </cell>
        </row>
      </sheetData>
      <sheetData sheetId="7281">
        <row r="4">
          <cell r="I4">
            <v>0</v>
          </cell>
        </row>
      </sheetData>
      <sheetData sheetId="7282">
        <row r="4">
          <cell r="I4">
            <v>0</v>
          </cell>
        </row>
      </sheetData>
      <sheetData sheetId="7283">
        <row r="4">
          <cell r="I4">
            <v>0</v>
          </cell>
        </row>
      </sheetData>
      <sheetData sheetId="7284">
        <row r="4">
          <cell r="I4">
            <v>0</v>
          </cell>
        </row>
      </sheetData>
      <sheetData sheetId="7285">
        <row r="4">
          <cell r="I4">
            <v>0</v>
          </cell>
        </row>
      </sheetData>
      <sheetData sheetId="7286">
        <row r="4">
          <cell r="I4">
            <v>0</v>
          </cell>
        </row>
      </sheetData>
      <sheetData sheetId="7287">
        <row r="4">
          <cell r="I4">
            <v>0</v>
          </cell>
        </row>
      </sheetData>
      <sheetData sheetId="7288">
        <row r="4">
          <cell r="I4">
            <v>0</v>
          </cell>
        </row>
      </sheetData>
      <sheetData sheetId="7289">
        <row r="4">
          <cell r="I4">
            <v>0</v>
          </cell>
        </row>
      </sheetData>
      <sheetData sheetId="7290">
        <row r="4">
          <cell r="I4">
            <v>0</v>
          </cell>
        </row>
      </sheetData>
      <sheetData sheetId="7291">
        <row r="4">
          <cell r="I4">
            <v>0</v>
          </cell>
        </row>
      </sheetData>
      <sheetData sheetId="7292">
        <row r="4">
          <cell r="I4">
            <v>0</v>
          </cell>
        </row>
      </sheetData>
      <sheetData sheetId="7293">
        <row r="4">
          <cell r="I4">
            <v>0</v>
          </cell>
        </row>
      </sheetData>
      <sheetData sheetId="7294">
        <row r="4">
          <cell r="I4">
            <v>0</v>
          </cell>
        </row>
      </sheetData>
      <sheetData sheetId="7295">
        <row r="4">
          <cell r="I4">
            <v>0</v>
          </cell>
        </row>
      </sheetData>
      <sheetData sheetId="7296">
        <row r="4">
          <cell r="I4">
            <v>0</v>
          </cell>
        </row>
      </sheetData>
      <sheetData sheetId="7297">
        <row r="4">
          <cell r="I4">
            <v>0</v>
          </cell>
        </row>
      </sheetData>
      <sheetData sheetId="7298">
        <row r="4">
          <cell r="I4">
            <v>0</v>
          </cell>
        </row>
      </sheetData>
      <sheetData sheetId="7299">
        <row r="4">
          <cell r="I4">
            <v>0</v>
          </cell>
        </row>
      </sheetData>
      <sheetData sheetId="7300">
        <row r="4">
          <cell r="I4">
            <v>0</v>
          </cell>
        </row>
      </sheetData>
      <sheetData sheetId="7301">
        <row r="4">
          <cell r="I4">
            <v>0</v>
          </cell>
        </row>
      </sheetData>
      <sheetData sheetId="7302">
        <row r="4">
          <cell r="I4">
            <v>0</v>
          </cell>
        </row>
      </sheetData>
      <sheetData sheetId="7303">
        <row r="4">
          <cell r="I4">
            <v>0</v>
          </cell>
        </row>
      </sheetData>
      <sheetData sheetId="7304">
        <row r="4">
          <cell r="I4">
            <v>0</v>
          </cell>
        </row>
      </sheetData>
      <sheetData sheetId="7305">
        <row r="4">
          <cell r="I4">
            <v>0</v>
          </cell>
        </row>
      </sheetData>
      <sheetData sheetId="7306">
        <row r="4">
          <cell r="I4">
            <v>0</v>
          </cell>
        </row>
      </sheetData>
      <sheetData sheetId="7307">
        <row r="4">
          <cell r="I4">
            <v>0</v>
          </cell>
        </row>
      </sheetData>
      <sheetData sheetId="7308">
        <row r="4">
          <cell r="I4">
            <v>0</v>
          </cell>
        </row>
      </sheetData>
      <sheetData sheetId="7309">
        <row r="4">
          <cell r="I4">
            <v>0</v>
          </cell>
        </row>
      </sheetData>
      <sheetData sheetId="7310">
        <row r="4">
          <cell r="I4">
            <v>0</v>
          </cell>
        </row>
      </sheetData>
      <sheetData sheetId="7311">
        <row r="4">
          <cell r="I4">
            <v>0</v>
          </cell>
        </row>
      </sheetData>
      <sheetData sheetId="7312">
        <row r="4">
          <cell r="I4">
            <v>0</v>
          </cell>
        </row>
      </sheetData>
      <sheetData sheetId="7313">
        <row r="4">
          <cell r="I4">
            <v>0</v>
          </cell>
        </row>
      </sheetData>
      <sheetData sheetId="7314">
        <row r="4">
          <cell r="I4">
            <v>0</v>
          </cell>
        </row>
      </sheetData>
      <sheetData sheetId="7315">
        <row r="4">
          <cell r="I4">
            <v>0</v>
          </cell>
        </row>
      </sheetData>
      <sheetData sheetId="7316">
        <row r="4">
          <cell r="I4">
            <v>0</v>
          </cell>
        </row>
      </sheetData>
      <sheetData sheetId="7317">
        <row r="4">
          <cell r="I4">
            <v>0</v>
          </cell>
        </row>
      </sheetData>
      <sheetData sheetId="7318">
        <row r="4">
          <cell r="I4">
            <v>0</v>
          </cell>
        </row>
      </sheetData>
      <sheetData sheetId="7319">
        <row r="4">
          <cell r="I4">
            <v>0</v>
          </cell>
        </row>
      </sheetData>
      <sheetData sheetId="7320">
        <row r="4">
          <cell r="I4">
            <v>0</v>
          </cell>
        </row>
      </sheetData>
      <sheetData sheetId="7321">
        <row r="4">
          <cell r="I4">
            <v>0</v>
          </cell>
        </row>
      </sheetData>
      <sheetData sheetId="7322">
        <row r="4">
          <cell r="I4">
            <v>0</v>
          </cell>
        </row>
      </sheetData>
      <sheetData sheetId="7323">
        <row r="4">
          <cell r="I4">
            <v>0</v>
          </cell>
        </row>
      </sheetData>
      <sheetData sheetId="7324">
        <row r="4">
          <cell r="I4">
            <v>0</v>
          </cell>
        </row>
      </sheetData>
      <sheetData sheetId="7325">
        <row r="4">
          <cell r="I4">
            <v>0</v>
          </cell>
        </row>
      </sheetData>
      <sheetData sheetId="7326">
        <row r="4">
          <cell r="I4">
            <v>0</v>
          </cell>
        </row>
      </sheetData>
      <sheetData sheetId="7327">
        <row r="4">
          <cell r="I4">
            <v>0</v>
          </cell>
        </row>
      </sheetData>
      <sheetData sheetId="7328">
        <row r="4">
          <cell r="I4">
            <v>0</v>
          </cell>
        </row>
      </sheetData>
      <sheetData sheetId="7329">
        <row r="4">
          <cell r="I4">
            <v>0</v>
          </cell>
        </row>
      </sheetData>
      <sheetData sheetId="7330">
        <row r="4">
          <cell r="I4">
            <v>0</v>
          </cell>
        </row>
      </sheetData>
      <sheetData sheetId="7331">
        <row r="4">
          <cell r="I4">
            <v>0</v>
          </cell>
        </row>
      </sheetData>
      <sheetData sheetId="7332">
        <row r="4">
          <cell r="I4">
            <v>0</v>
          </cell>
        </row>
      </sheetData>
      <sheetData sheetId="7333">
        <row r="4">
          <cell r="I4">
            <v>0</v>
          </cell>
        </row>
      </sheetData>
      <sheetData sheetId="7334">
        <row r="4">
          <cell r="I4">
            <v>0</v>
          </cell>
        </row>
      </sheetData>
      <sheetData sheetId="7335">
        <row r="4">
          <cell r="I4">
            <v>0</v>
          </cell>
        </row>
      </sheetData>
      <sheetData sheetId="7336">
        <row r="4">
          <cell r="I4">
            <v>0</v>
          </cell>
        </row>
      </sheetData>
      <sheetData sheetId="7337">
        <row r="4">
          <cell r="I4">
            <v>0</v>
          </cell>
        </row>
      </sheetData>
      <sheetData sheetId="7338">
        <row r="4">
          <cell r="I4">
            <v>0</v>
          </cell>
        </row>
      </sheetData>
      <sheetData sheetId="7339">
        <row r="4">
          <cell r="I4">
            <v>0</v>
          </cell>
        </row>
      </sheetData>
      <sheetData sheetId="7340">
        <row r="4">
          <cell r="I4">
            <v>0</v>
          </cell>
        </row>
      </sheetData>
      <sheetData sheetId="7341">
        <row r="4">
          <cell r="I4">
            <v>0</v>
          </cell>
        </row>
      </sheetData>
      <sheetData sheetId="7342">
        <row r="4">
          <cell r="I4">
            <v>0</v>
          </cell>
        </row>
      </sheetData>
      <sheetData sheetId="7343">
        <row r="4">
          <cell r="I4">
            <v>0</v>
          </cell>
        </row>
      </sheetData>
      <sheetData sheetId="7344">
        <row r="4">
          <cell r="I4">
            <v>0</v>
          </cell>
        </row>
      </sheetData>
      <sheetData sheetId="7345">
        <row r="4">
          <cell r="I4">
            <v>0</v>
          </cell>
        </row>
      </sheetData>
      <sheetData sheetId="7346">
        <row r="4">
          <cell r="I4">
            <v>0</v>
          </cell>
        </row>
      </sheetData>
      <sheetData sheetId="7347">
        <row r="4">
          <cell r="I4">
            <v>0</v>
          </cell>
        </row>
      </sheetData>
      <sheetData sheetId="7348">
        <row r="4">
          <cell r="I4">
            <v>0</v>
          </cell>
        </row>
      </sheetData>
      <sheetData sheetId="7349">
        <row r="4">
          <cell r="I4">
            <v>0</v>
          </cell>
        </row>
      </sheetData>
      <sheetData sheetId="7350">
        <row r="4">
          <cell r="I4">
            <v>0</v>
          </cell>
        </row>
      </sheetData>
      <sheetData sheetId="7351">
        <row r="4">
          <cell r="I4">
            <v>0</v>
          </cell>
        </row>
      </sheetData>
      <sheetData sheetId="7352">
        <row r="4">
          <cell r="I4">
            <v>0</v>
          </cell>
        </row>
      </sheetData>
      <sheetData sheetId="7353">
        <row r="4">
          <cell r="I4">
            <v>0</v>
          </cell>
        </row>
      </sheetData>
      <sheetData sheetId="7354">
        <row r="4">
          <cell r="I4">
            <v>0</v>
          </cell>
        </row>
      </sheetData>
      <sheetData sheetId="7355">
        <row r="4">
          <cell r="I4">
            <v>0</v>
          </cell>
        </row>
      </sheetData>
      <sheetData sheetId="7356">
        <row r="4">
          <cell r="I4">
            <v>0</v>
          </cell>
        </row>
      </sheetData>
      <sheetData sheetId="7357">
        <row r="4">
          <cell r="I4">
            <v>0</v>
          </cell>
        </row>
      </sheetData>
      <sheetData sheetId="7358">
        <row r="4">
          <cell r="I4">
            <v>0</v>
          </cell>
        </row>
      </sheetData>
      <sheetData sheetId="7359">
        <row r="4">
          <cell r="I4">
            <v>0</v>
          </cell>
        </row>
      </sheetData>
      <sheetData sheetId="7360">
        <row r="4">
          <cell r="I4">
            <v>0</v>
          </cell>
        </row>
      </sheetData>
      <sheetData sheetId="7361">
        <row r="4">
          <cell r="I4">
            <v>0</v>
          </cell>
        </row>
      </sheetData>
      <sheetData sheetId="7362">
        <row r="4">
          <cell r="I4">
            <v>0</v>
          </cell>
        </row>
      </sheetData>
      <sheetData sheetId="7363">
        <row r="4">
          <cell r="I4">
            <v>0</v>
          </cell>
        </row>
      </sheetData>
      <sheetData sheetId="7364">
        <row r="4">
          <cell r="I4">
            <v>0</v>
          </cell>
        </row>
      </sheetData>
      <sheetData sheetId="7365">
        <row r="4">
          <cell r="I4">
            <v>0</v>
          </cell>
        </row>
      </sheetData>
      <sheetData sheetId="7366">
        <row r="4">
          <cell r="I4">
            <v>0</v>
          </cell>
        </row>
      </sheetData>
      <sheetData sheetId="7367">
        <row r="4">
          <cell r="I4">
            <v>0</v>
          </cell>
        </row>
      </sheetData>
      <sheetData sheetId="7368">
        <row r="4">
          <cell r="I4">
            <v>0</v>
          </cell>
        </row>
      </sheetData>
      <sheetData sheetId="7369">
        <row r="4">
          <cell r="I4">
            <v>0</v>
          </cell>
        </row>
      </sheetData>
      <sheetData sheetId="7370">
        <row r="4">
          <cell r="I4">
            <v>0</v>
          </cell>
        </row>
      </sheetData>
      <sheetData sheetId="7371">
        <row r="4">
          <cell r="I4">
            <v>0</v>
          </cell>
        </row>
      </sheetData>
      <sheetData sheetId="7372">
        <row r="4">
          <cell r="I4">
            <v>0</v>
          </cell>
        </row>
      </sheetData>
      <sheetData sheetId="7373">
        <row r="4">
          <cell r="I4">
            <v>0</v>
          </cell>
        </row>
      </sheetData>
      <sheetData sheetId="7374">
        <row r="4">
          <cell r="I4">
            <v>0</v>
          </cell>
        </row>
      </sheetData>
      <sheetData sheetId="7375">
        <row r="4">
          <cell r="I4">
            <v>0</v>
          </cell>
        </row>
      </sheetData>
      <sheetData sheetId="7376">
        <row r="4">
          <cell r="I4">
            <v>0</v>
          </cell>
        </row>
      </sheetData>
      <sheetData sheetId="7377">
        <row r="4">
          <cell r="I4">
            <v>0</v>
          </cell>
        </row>
      </sheetData>
      <sheetData sheetId="7378">
        <row r="4">
          <cell r="I4">
            <v>0</v>
          </cell>
        </row>
      </sheetData>
      <sheetData sheetId="7379">
        <row r="4">
          <cell r="I4">
            <v>0</v>
          </cell>
        </row>
      </sheetData>
      <sheetData sheetId="7380">
        <row r="4">
          <cell r="I4">
            <v>0</v>
          </cell>
        </row>
      </sheetData>
      <sheetData sheetId="7381">
        <row r="4">
          <cell r="I4">
            <v>0</v>
          </cell>
        </row>
      </sheetData>
      <sheetData sheetId="7382">
        <row r="4">
          <cell r="I4">
            <v>0</v>
          </cell>
        </row>
      </sheetData>
      <sheetData sheetId="7383">
        <row r="4">
          <cell r="I4">
            <v>0</v>
          </cell>
        </row>
      </sheetData>
      <sheetData sheetId="7384">
        <row r="4">
          <cell r="I4">
            <v>0</v>
          </cell>
        </row>
      </sheetData>
      <sheetData sheetId="7385">
        <row r="4">
          <cell r="I4">
            <v>0</v>
          </cell>
        </row>
      </sheetData>
      <sheetData sheetId="7386">
        <row r="4">
          <cell r="I4">
            <v>0</v>
          </cell>
        </row>
      </sheetData>
      <sheetData sheetId="7387">
        <row r="4">
          <cell r="I4">
            <v>0</v>
          </cell>
        </row>
      </sheetData>
      <sheetData sheetId="7388">
        <row r="4">
          <cell r="I4">
            <v>0</v>
          </cell>
        </row>
      </sheetData>
      <sheetData sheetId="7389">
        <row r="4">
          <cell r="I4">
            <v>0</v>
          </cell>
        </row>
      </sheetData>
      <sheetData sheetId="7390">
        <row r="4">
          <cell r="I4">
            <v>0</v>
          </cell>
        </row>
      </sheetData>
      <sheetData sheetId="7391">
        <row r="4">
          <cell r="I4">
            <v>0</v>
          </cell>
        </row>
      </sheetData>
      <sheetData sheetId="7392">
        <row r="4">
          <cell r="I4">
            <v>0</v>
          </cell>
        </row>
      </sheetData>
      <sheetData sheetId="7393">
        <row r="4">
          <cell r="I4">
            <v>0</v>
          </cell>
        </row>
      </sheetData>
      <sheetData sheetId="7394">
        <row r="4">
          <cell r="I4">
            <v>0</v>
          </cell>
        </row>
      </sheetData>
      <sheetData sheetId="7395">
        <row r="4">
          <cell r="I4">
            <v>0</v>
          </cell>
        </row>
      </sheetData>
      <sheetData sheetId="7396">
        <row r="4">
          <cell r="I4">
            <v>0</v>
          </cell>
        </row>
      </sheetData>
      <sheetData sheetId="7397">
        <row r="4">
          <cell r="I4">
            <v>0</v>
          </cell>
        </row>
      </sheetData>
      <sheetData sheetId="7398">
        <row r="4">
          <cell r="I4">
            <v>0</v>
          </cell>
        </row>
      </sheetData>
      <sheetData sheetId="7399">
        <row r="4">
          <cell r="I4">
            <v>0</v>
          </cell>
        </row>
      </sheetData>
      <sheetData sheetId="7400">
        <row r="4">
          <cell r="I4">
            <v>0</v>
          </cell>
        </row>
      </sheetData>
      <sheetData sheetId="7401">
        <row r="4">
          <cell r="I4">
            <v>0</v>
          </cell>
        </row>
      </sheetData>
      <sheetData sheetId="7402">
        <row r="4">
          <cell r="I4">
            <v>0</v>
          </cell>
        </row>
      </sheetData>
      <sheetData sheetId="7403">
        <row r="4">
          <cell r="I4">
            <v>0</v>
          </cell>
        </row>
      </sheetData>
      <sheetData sheetId="7404">
        <row r="4">
          <cell r="I4">
            <v>0</v>
          </cell>
        </row>
      </sheetData>
      <sheetData sheetId="7405">
        <row r="4">
          <cell r="I4">
            <v>0</v>
          </cell>
        </row>
      </sheetData>
      <sheetData sheetId="7406">
        <row r="4">
          <cell r="I4">
            <v>0</v>
          </cell>
        </row>
      </sheetData>
      <sheetData sheetId="7407">
        <row r="4">
          <cell r="I4">
            <v>0</v>
          </cell>
        </row>
      </sheetData>
      <sheetData sheetId="7408">
        <row r="4">
          <cell r="I4">
            <v>0</v>
          </cell>
        </row>
      </sheetData>
      <sheetData sheetId="7409">
        <row r="4">
          <cell r="I4">
            <v>0</v>
          </cell>
        </row>
      </sheetData>
      <sheetData sheetId="7410">
        <row r="4">
          <cell r="I4">
            <v>0</v>
          </cell>
        </row>
      </sheetData>
      <sheetData sheetId="7411">
        <row r="4">
          <cell r="I4">
            <v>0</v>
          </cell>
        </row>
      </sheetData>
      <sheetData sheetId="7412">
        <row r="4">
          <cell r="I4">
            <v>0</v>
          </cell>
        </row>
      </sheetData>
      <sheetData sheetId="7413">
        <row r="4">
          <cell r="I4">
            <v>0</v>
          </cell>
        </row>
      </sheetData>
      <sheetData sheetId="7414">
        <row r="4">
          <cell r="I4">
            <v>0</v>
          </cell>
        </row>
      </sheetData>
      <sheetData sheetId="7415">
        <row r="4">
          <cell r="I4">
            <v>0</v>
          </cell>
        </row>
      </sheetData>
      <sheetData sheetId="7416">
        <row r="4">
          <cell r="I4">
            <v>0</v>
          </cell>
        </row>
      </sheetData>
      <sheetData sheetId="7417">
        <row r="4">
          <cell r="I4">
            <v>0</v>
          </cell>
        </row>
      </sheetData>
      <sheetData sheetId="7418">
        <row r="4">
          <cell r="I4">
            <v>0</v>
          </cell>
        </row>
      </sheetData>
      <sheetData sheetId="7419">
        <row r="4">
          <cell r="I4">
            <v>0</v>
          </cell>
        </row>
      </sheetData>
      <sheetData sheetId="7420">
        <row r="4">
          <cell r="I4">
            <v>0</v>
          </cell>
        </row>
      </sheetData>
      <sheetData sheetId="7421">
        <row r="4">
          <cell r="I4">
            <v>0</v>
          </cell>
        </row>
      </sheetData>
      <sheetData sheetId="7422">
        <row r="4">
          <cell r="I4">
            <v>0</v>
          </cell>
        </row>
      </sheetData>
      <sheetData sheetId="7423">
        <row r="4">
          <cell r="I4">
            <v>0</v>
          </cell>
        </row>
      </sheetData>
      <sheetData sheetId="7424">
        <row r="4">
          <cell r="I4">
            <v>0</v>
          </cell>
        </row>
      </sheetData>
      <sheetData sheetId="7425">
        <row r="4">
          <cell r="I4">
            <v>0</v>
          </cell>
        </row>
      </sheetData>
      <sheetData sheetId="7426">
        <row r="4">
          <cell r="I4">
            <v>0</v>
          </cell>
        </row>
      </sheetData>
      <sheetData sheetId="7427">
        <row r="4">
          <cell r="I4">
            <v>0</v>
          </cell>
        </row>
      </sheetData>
      <sheetData sheetId="7428">
        <row r="4">
          <cell r="I4">
            <v>0</v>
          </cell>
        </row>
      </sheetData>
      <sheetData sheetId="7429">
        <row r="4">
          <cell r="I4">
            <v>0</v>
          </cell>
        </row>
      </sheetData>
      <sheetData sheetId="7430">
        <row r="4">
          <cell r="I4">
            <v>0</v>
          </cell>
        </row>
      </sheetData>
      <sheetData sheetId="7431">
        <row r="4">
          <cell r="I4">
            <v>0</v>
          </cell>
        </row>
      </sheetData>
      <sheetData sheetId="7432">
        <row r="4">
          <cell r="I4">
            <v>0</v>
          </cell>
        </row>
      </sheetData>
      <sheetData sheetId="7433">
        <row r="4">
          <cell r="I4">
            <v>0</v>
          </cell>
        </row>
      </sheetData>
      <sheetData sheetId="7434">
        <row r="4">
          <cell r="I4">
            <v>0</v>
          </cell>
        </row>
      </sheetData>
      <sheetData sheetId="7435">
        <row r="4">
          <cell r="I4">
            <v>0</v>
          </cell>
        </row>
      </sheetData>
      <sheetData sheetId="7436">
        <row r="4">
          <cell r="I4">
            <v>0</v>
          </cell>
        </row>
      </sheetData>
      <sheetData sheetId="7437">
        <row r="4">
          <cell r="I4">
            <v>0</v>
          </cell>
        </row>
      </sheetData>
      <sheetData sheetId="7438">
        <row r="4">
          <cell r="I4">
            <v>0</v>
          </cell>
        </row>
      </sheetData>
      <sheetData sheetId="7439">
        <row r="4">
          <cell r="I4">
            <v>0</v>
          </cell>
        </row>
      </sheetData>
      <sheetData sheetId="7440">
        <row r="4">
          <cell r="I4">
            <v>0</v>
          </cell>
        </row>
      </sheetData>
      <sheetData sheetId="7441">
        <row r="4">
          <cell r="I4">
            <v>0</v>
          </cell>
        </row>
      </sheetData>
      <sheetData sheetId="7442">
        <row r="4">
          <cell r="I4">
            <v>0</v>
          </cell>
        </row>
      </sheetData>
      <sheetData sheetId="7443">
        <row r="4">
          <cell r="I4">
            <v>0</v>
          </cell>
        </row>
      </sheetData>
      <sheetData sheetId="7444">
        <row r="4">
          <cell r="I4">
            <v>0</v>
          </cell>
        </row>
      </sheetData>
      <sheetData sheetId="7445">
        <row r="4">
          <cell r="I4">
            <v>0</v>
          </cell>
        </row>
      </sheetData>
      <sheetData sheetId="7446">
        <row r="4">
          <cell r="I4">
            <v>0</v>
          </cell>
        </row>
      </sheetData>
      <sheetData sheetId="7447">
        <row r="4">
          <cell r="I4">
            <v>0</v>
          </cell>
        </row>
      </sheetData>
      <sheetData sheetId="7448">
        <row r="4">
          <cell r="I4">
            <v>0</v>
          </cell>
        </row>
      </sheetData>
      <sheetData sheetId="7449">
        <row r="4">
          <cell r="I4">
            <v>0</v>
          </cell>
        </row>
      </sheetData>
      <sheetData sheetId="7450">
        <row r="4">
          <cell r="I4">
            <v>0</v>
          </cell>
        </row>
      </sheetData>
      <sheetData sheetId="7451">
        <row r="4">
          <cell r="I4">
            <v>0</v>
          </cell>
        </row>
      </sheetData>
      <sheetData sheetId="7452">
        <row r="4">
          <cell r="I4">
            <v>0</v>
          </cell>
        </row>
      </sheetData>
      <sheetData sheetId="7453">
        <row r="4">
          <cell r="I4">
            <v>0</v>
          </cell>
        </row>
      </sheetData>
      <sheetData sheetId="7454">
        <row r="4">
          <cell r="I4">
            <v>0</v>
          </cell>
        </row>
      </sheetData>
      <sheetData sheetId="7455">
        <row r="4">
          <cell r="I4">
            <v>0</v>
          </cell>
        </row>
      </sheetData>
      <sheetData sheetId="7456">
        <row r="4">
          <cell r="I4">
            <v>0</v>
          </cell>
        </row>
      </sheetData>
      <sheetData sheetId="7457">
        <row r="4">
          <cell r="I4">
            <v>0</v>
          </cell>
        </row>
      </sheetData>
      <sheetData sheetId="7458">
        <row r="4">
          <cell r="I4">
            <v>0</v>
          </cell>
        </row>
      </sheetData>
      <sheetData sheetId="7459">
        <row r="4">
          <cell r="I4">
            <v>0</v>
          </cell>
        </row>
      </sheetData>
      <sheetData sheetId="7460">
        <row r="4">
          <cell r="I4">
            <v>0</v>
          </cell>
        </row>
      </sheetData>
      <sheetData sheetId="7461">
        <row r="4">
          <cell r="I4">
            <v>0</v>
          </cell>
        </row>
      </sheetData>
      <sheetData sheetId="7462">
        <row r="4">
          <cell r="I4">
            <v>0</v>
          </cell>
        </row>
      </sheetData>
      <sheetData sheetId="7463">
        <row r="4">
          <cell r="I4">
            <v>0</v>
          </cell>
        </row>
      </sheetData>
      <sheetData sheetId="7464">
        <row r="4">
          <cell r="I4">
            <v>0</v>
          </cell>
        </row>
      </sheetData>
      <sheetData sheetId="7465">
        <row r="4">
          <cell r="I4">
            <v>0</v>
          </cell>
        </row>
      </sheetData>
      <sheetData sheetId="7466">
        <row r="4">
          <cell r="I4">
            <v>0</v>
          </cell>
        </row>
      </sheetData>
      <sheetData sheetId="7467">
        <row r="4">
          <cell r="I4">
            <v>0</v>
          </cell>
        </row>
      </sheetData>
      <sheetData sheetId="7468">
        <row r="4">
          <cell r="I4">
            <v>0</v>
          </cell>
        </row>
      </sheetData>
      <sheetData sheetId="7469">
        <row r="4">
          <cell r="I4">
            <v>0</v>
          </cell>
        </row>
      </sheetData>
      <sheetData sheetId="7470">
        <row r="4">
          <cell r="I4">
            <v>0</v>
          </cell>
        </row>
      </sheetData>
      <sheetData sheetId="7471">
        <row r="4">
          <cell r="I4">
            <v>0</v>
          </cell>
        </row>
      </sheetData>
      <sheetData sheetId="7472">
        <row r="4">
          <cell r="I4">
            <v>0</v>
          </cell>
        </row>
      </sheetData>
      <sheetData sheetId="7473">
        <row r="4">
          <cell r="I4">
            <v>0</v>
          </cell>
        </row>
      </sheetData>
      <sheetData sheetId="7474">
        <row r="4">
          <cell r="I4">
            <v>0</v>
          </cell>
        </row>
      </sheetData>
      <sheetData sheetId="7475">
        <row r="4">
          <cell r="I4">
            <v>0</v>
          </cell>
        </row>
      </sheetData>
      <sheetData sheetId="7476">
        <row r="4">
          <cell r="I4">
            <v>0</v>
          </cell>
        </row>
      </sheetData>
      <sheetData sheetId="7477">
        <row r="4">
          <cell r="I4">
            <v>0</v>
          </cell>
        </row>
      </sheetData>
      <sheetData sheetId="7478">
        <row r="4">
          <cell r="I4">
            <v>0</v>
          </cell>
        </row>
      </sheetData>
      <sheetData sheetId="7479">
        <row r="4">
          <cell r="I4">
            <v>0</v>
          </cell>
        </row>
      </sheetData>
      <sheetData sheetId="7480">
        <row r="4">
          <cell r="I4">
            <v>0</v>
          </cell>
        </row>
      </sheetData>
      <sheetData sheetId="7481">
        <row r="4">
          <cell r="I4">
            <v>0</v>
          </cell>
        </row>
      </sheetData>
      <sheetData sheetId="7482">
        <row r="4">
          <cell r="I4">
            <v>0</v>
          </cell>
        </row>
      </sheetData>
      <sheetData sheetId="7483">
        <row r="4">
          <cell r="I4">
            <v>0</v>
          </cell>
        </row>
      </sheetData>
      <sheetData sheetId="7484">
        <row r="4">
          <cell r="I4">
            <v>0</v>
          </cell>
        </row>
      </sheetData>
      <sheetData sheetId="7485">
        <row r="4">
          <cell r="I4">
            <v>0</v>
          </cell>
        </row>
      </sheetData>
      <sheetData sheetId="7486">
        <row r="4">
          <cell r="I4">
            <v>0</v>
          </cell>
        </row>
      </sheetData>
      <sheetData sheetId="7487">
        <row r="4">
          <cell r="I4">
            <v>0</v>
          </cell>
        </row>
      </sheetData>
      <sheetData sheetId="7488">
        <row r="4">
          <cell r="I4">
            <v>0</v>
          </cell>
        </row>
      </sheetData>
      <sheetData sheetId="7489">
        <row r="4">
          <cell r="I4">
            <v>0</v>
          </cell>
        </row>
      </sheetData>
      <sheetData sheetId="7490">
        <row r="4">
          <cell r="I4">
            <v>0</v>
          </cell>
        </row>
      </sheetData>
      <sheetData sheetId="7491">
        <row r="4">
          <cell r="I4">
            <v>0</v>
          </cell>
        </row>
      </sheetData>
      <sheetData sheetId="7492">
        <row r="4">
          <cell r="I4">
            <v>0</v>
          </cell>
        </row>
      </sheetData>
      <sheetData sheetId="7493">
        <row r="4">
          <cell r="I4">
            <v>0</v>
          </cell>
        </row>
      </sheetData>
      <sheetData sheetId="7494">
        <row r="4">
          <cell r="I4">
            <v>0</v>
          </cell>
        </row>
      </sheetData>
      <sheetData sheetId="7495">
        <row r="4">
          <cell r="I4">
            <v>0</v>
          </cell>
        </row>
      </sheetData>
      <sheetData sheetId="7496">
        <row r="4">
          <cell r="I4">
            <v>0</v>
          </cell>
        </row>
      </sheetData>
      <sheetData sheetId="7497">
        <row r="4">
          <cell r="I4">
            <v>0</v>
          </cell>
        </row>
      </sheetData>
      <sheetData sheetId="7498">
        <row r="4">
          <cell r="I4">
            <v>0</v>
          </cell>
        </row>
      </sheetData>
      <sheetData sheetId="7499">
        <row r="4">
          <cell r="I4">
            <v>0</v>
          </cell>
        </row>
      </sheetData>
      <sheetData sheetId="7500">
        <row r="4">
          <cell r="I4">
            <v>0</v>
          </cell>
        </row>
      </sheetData>
      <sheetData sheetId="7501">
        <row r="4">
          <cell r="I4">
            <v>0</v>
          </cell>
        </row>
      </sheetData>
      <sheetData sheetId="7502">
        <row r="4">
          <cell r="I4">
            <v>0</v>
          </cell>
        </row>
      </sheetData>
      <sheetData sheetId="7503">
        <row r="4">
          <cell r="I4">
            <v>0</v>
          </cell>
        </row>
      </sheetData>
      <sheetData sheetId="7504">
        <row r="4">
          <cell r="I4">
            <v>0</v>
          </cell>
        </row>
      </sheetData>
      <sheetData sheetId="7505">
        <row r="4">
          <cell r="I4">
            <v>0</v>
          </cell>
        </row>
      </sheetData>
      <sheetData sheetId="7506">
        <row r="4">
          <cell r="I4">
            <v>0</v>
          </cell>
        </row>
      </sheetData>
      <sheetData sheetId="7507">
        <row r="4">
          <cell r="I4">
            <v>0</v>
          </cell>
        </row>
      </sheetData>
      <sheetData sheetId="7508">
        <row r="4">
          <cell r="I4">
            <v>0</v>
          </cell>
        </row>
      </sheetData>
      <sheetData sheetId="7509">
        <row r="4">
          <cell r="I4">
            <v>0</v>
          </cell>
        </row>
      </sheetData>
      <sheetData sheetId="7510">
        <row r="4">
          <cell r="I4">
            <v>0</v>
          </cell>
        </row>
      </sheetData>
      <sheetData sheetId="7511">
        <row r="4">
          <cell r="I4">
            <v>0</v>
          </cell>
        </row>
      </sheetData>
      <sheetData sheetId="7512">
        <row r="4">
          <cell r="I4">
            <v>0</v>
          </cell>
        </row>
      </sheetData>
      <sheetData sheetId="7513">
        <row r="4">
          <cell r="I4">
            <v>0</v>
          </cell>
        </row>
      </sheetData>
      <sheetData sheetId="7514">
        <row r="4">
          <cell r="I4">
            <v>0</v>
          </cell>
        </row>
      </sheetData>
      <sheetData sheetId="7515">
        <row r="4">
          <cell r="I4">
            <v>0</v>
          </cell>
        </row>
      </sheetData>
      <sheetData sheetId="7516">
        <row r="4">
          <cell r="I4">
            <v>0</v>
          </cell>
        </row>
      </sheetData>
      <sheetData sheetId="7517">
        <row r="4">
          <cell r="I4">
            <v>0</v>
          </cell>
        </row>
      </sheetData>
      <sheetData sheetId="7518">
        <row r="4">
          <cell r="I4">
            <v>0</v>
          </cell>
        </row>
      </sheetData>
      <sheetData sheetId="7519">
        <row r="4">
          <cell r="I4">
            <v>0</v>
          </cell>
        </row>
      </sheetData>
      <sheetData sheetId="7520">
        <row r="4">
          <cell r="I4">
            <v>0</v>
          </cell>
        </row>
      </sheetData>
      <sheetData sheetId="7521">
        <row r="4">
          <cell r="I4">
            <v>0</v>
          </cell>
        </row>
      </sheetData>
      <sheetData sheetId="7522">
        <row r="4">
          <cell r="I4">
            <v>0</v>
          </cell>
        </row>
      </sheetData>
      <sheetData sheetId="7523">
        <row r="4">
          <cell r="I4">
            <v>0</v>
          </cell>
        </row>
      </sheetData>
      <sheetData sheetId="7524">
        <row r="4">
          <cell r="I4">
            <v>0</v>
          </cell>
        </row>
      </sheetData>
      <sheetData sheetId="7525">
        <row r="4">
          <cell r="I4">
            <v>0</v>
          </cell>
        </row>
      </sheetData>
      <sheetData sheetId="7526">
        <row r="4">
          <cell r="I4">
            <v>0</v>
          </cell>
        </row>
      </sheetData>
      <sheetData sheetId="7527">
        <row r="4">
          <cell r="I4">
            <v>0</v>
          </cell>
        </row>
      </sheetData>
      <sheetData sheetId="7528">
        <row r="4">
          <cell r="I4">
            <v>0</v>
          </cell>
        </row>
      </sheetData>
      <sheetData sheetId="7529">
        <row r="4">
          <cell r="I4">
            <v>0</v>
          </cell>
        </row>
      </sheetData>
      <sheetData sheetId="7530">
        <row r="4">
          <cell r="I4">
            <v>0</v>
          </cell>
        </row>
      </sheetData>
      <sheetData sheetId="7531">
        <row r="4">
          <cell r="I4">
            <v>0</v>
          </cell>
        </row>
      </sheetData>
      <sheetData sheetId="7532">
        <row r="4">
          <cell r="I4">
            <v>0</v>
          </cell>
        </row>
      </sheetData>
      <sheetData sheetId="7533">
        <row r="4">
          <cell r="I4">
            <v>0</v>
          </cell>
        </row>
      </sheetData>
      <sheetData sheetId="7534">
        <row r="4">
          <cell r="I4">
            <v>0</v>
          </cell>
        </row>
      </sheetData>
      <sheetData sheetId="7535">
        <row r="4">
          <cell r="I4">
            <v>0</v>
          </cell>
        </row>
      </sheetData>
      <sheetData sheetId="7536">
        <row r="4">
          <cell r="I4">
            <v>0</v>
          </cell>
        </row>
      </sheetData>
      <sheetData sheetId="7537">
        <row r="4">
          <cell r="I4">
            <v>0</v>
          </cell>
        </row>
      </sheetData>
      <sheetData sheetId="7538">
        <row r="4">
          <cell r="I4">
            <v>0</v>
          </cell>
        </row>
      </sheetData>
      <sheetData sheetId="7539">
        <row r="4">
          <cell r="I4">
            <v>0</v>
          </cell>
        </row>
      </sheetData>
      <sheetData sheetId="7540">
        <row r="4">
          <cell r="I4">
            <v>0</v>
          </cell>
        </row>
      </sheetData>
      <sheetData sheetId="7541">
        <row r="4">
          <cell r="I4">
            <v>0</v>
          </cell>
        </row>
      </sheetData>
      <sheetData sheetId="7542">
        <row r="4">
          <cell r="I4">
            <v>0</v>
          </cell>
        </row>
      </sheetData>
      <sheetData sheetId="7543">
        <row r="4">
          <cell r="I4">
            <v>0</v>
          </cell>
        </row>
      </sheetData>
      <sheetData sheetId="7544">
        <row r="4">
          <cell r="I4">
            <v>0</v>
          </cell>
        </row>
      </sheetData>
      <sheetData sheetId="7545">
        <row r="4">
          <cell r="I4">
            <v>0</v>
          </cell>
        </row>
      </sheetData>
      <sheetData sheetId="7546">
        <row r="4">
          <cell r="I4">
            <v>0</v>
          </cell>
        </row>
      </sheetData>
      <sheetData sheetId="7547">
        <row r="4">
          <cell r="I4">
            <v>0</v>
          </cell>
        </row>
      </sheetData>
      <sheetData sheetId="7548">
        <row r="4">
          <cell r="I4">
            <v>0</v>
          </cell>
        </row>
      </sheetData>
      <sheetData sheetId="7549">
        <row r="4">
          <cell r="I4">
            <v>0</v>
          </cell>
        </row>
      </sheetData>
      <sheetData sheetId="7550">
        <row r="4">
          <cell r="I4">
            <v>0</v>
          </cell>
        </row>
      </sheetData>
      <sheetData sheetId="7551">
        <row r="4">
          <cell r="I4">
            <v>0</v>
          </cell>
        </row>
      </sheetData>
      <sheetData sheetId="7552">
        <row r="4">
          <cell r="I4">
            <v>0</v>
          </cell>
        </row>
      </sheetData>
      <sheetData sheetId="7553">
        <row r="4">
          <cell r="I4">
            <v>0</v>
          </cell>
        </row>
      </sheetData>
      <sheetData sheetId="7554">
        <row r="4">
          <cell r="I4">
            <v>0</v>
          </cell>
        </row>
      </sheetData>
      <sheetData sheetId="7555">
        <row r="4">
          <cell r="I4">
            <v>0</v>
          </cell>
        </row>
      </sheetData>
      <sheetData sheetId="7556">
        <row r="4">
          <cell r="I4">
            <v>0</v>
          </cell>
        </row>
      </sheetData>
      <sheetData sheetId="7557">
        <row r="4">
          <cell r="I4">
            <v>0</v>
          </cell>
        </row>
      </sheetData>
      <sheetData sheetId="7558">
        <row r="4">
          <cell r="I4">
            <v>0</v>
          </cell>
        </row>
      </sheetData>
      <sheetData sheetId="7559">
        <row r="4">
          <cell r="I4">
            <v>0</v>
          </cell>
        </row>
      </sheetData>
      <sheetData sheetId="7560">
        <row r="4">
          <cell r="I4">
            <v>0</v>
          </cell>
        </row>
      </sheetData>
      <sheetData sheetId="7561">
        <row r="4">
          <cell r="I4">
            <v>0</v>
          </cell>
        </row>
      </sheetData>
      <sheetData sheetId="7562">
        <row r="4">
          <cell r="I4">
            <v>0</v>
          </cell>
        </row>
      </sheetData>
      <sheetData sheetId="7563">
        <row r="4">
          <cell r="I4">
            <v>0</v>
          </cell>
        </row>
      </sheetData>
      <sheetData sheetId="7564">
        <row r="4">
          <cell r="I4">
            <v>0</v>
          </cell>
        </row>
      </sheetData>
      <sheetData sheetId="7565">
        <row r="4">
          <cell r="I4">
            <v>0</v>
          </cell>
        </row>
      </sheetData>
      <sheetData sheetId="7566">
        <row r="4">
          <cell r="I4">
            <v>0</v>
          </cell>
        </row>
      </sheetData>
      <sheetData sheetId="7567">
        <row r="4">
          <cell r="I4">
            <v>0</v>
          </cell>
        </row>
      </sheetData>
      <sheetData sheetId="7568">
        <row r="4">
          <cell r="I4">
            <v>0</v>
          </cell>
        </row>
      </sheetData>
      <sheetData sheetId="7569">
        <row r="4">
          <cell r="I4">
            <v>0</v>
          </cell>
        </row>
      </sheetData>
      <sheetData sheetId="7570">
        <row r="4">
          <cell r="I4">
            <v>0</v>
          </cell>
        </row>
      </sheetData>
      <sheetData sheetId="7571">
        <row r="4">
          <cell r="I4">
            <v>0</v>
          </cell>
        </row>
      </sheetData>
      <sheetData sheetId="7572">
        <row r="4">
          <cell r="I4">
            <v>0</v>
          </cell>
        </row>
      </sheetData>
      <sheetData sheetId="7573">
        <row r="4">
          <cell r="I4">
            <v>0</v>
          </cell>
        </row>
      </sheetData>
      <sheetData sheetId="7574">
        <row r="4">
          <cell r="I4">
            <v>0</v>
          </cell>
        </row>
      </sheetData>
      <sheetData sheetId="7575">
        <row r="4">
          <cell r="I4">
            <v>0</v>
          </cell>
        </row>
      </sheetData>
      <sheetData sheetId="7576">
        <row r="4">
          <cell r="I4">
            <v>0</v>
          </cell>
        </row>
      </sheetData>
      <sheetData sheetId="7577">
        <row r="4">
          <cell r="I4">
            <v>0</v>
          </cell>
        </row>
      </sheetData>
      <sheetData sheetId="7578">
        <row r="4">
          <cell r="I4">
            <v>0</v>
          </cell>
        </row>
      </sheetData>
      <sheetData sheetId="7579">
        <row r="4">
          <cell r="I4">
            <v>0</v>
          </cell>
        </row>
      </sheetData>
      <sheetData sheetId="7580">
        <row r="4">
          <cell r="I4">
            <v>0</v>
          </cell>
        </row>
      </sheetData>
      <sheetData sheetId="7581">
        <row r="4">
          <cell r="I4">
            <v>0</v>
          </cell>
        </row>
      </sheetData>
      <sheetData sheetId="7582">
        <row r="4">
          <cell r="I4">
            <v>0</v>
          </cell>
        </row>
      </sheetData>
      <sheetData sheetId="7583">
        <row r="4">
          <cell r="I4">
            <v>0</v>
          </cell>
        </row>
      </sheetData>
      <sheetData sheetId="7584">
        <row r="4">
          <cell r="I4">
            <v>0</v>
          </cell>
        </row>
      </sheetData>
      <sheetData sheetId="7585">
        <row r="4">
          <cell r="I4">
            <v>0</v>
          </cell>
        </row>
      </sheetData>
      <sheetData sheetId="7586">
        <row r="4">
          <cell r="I4">
            <v>0</v>
          </cell>
        </row>
      </sheetData>
      <sheetData sheetId="7587">
        <row r="4">
          <cell r="I4">
            <v>0</v>
          </cell>
        </row>
      </sheetData>
      <sheetData sheetId="7588">
        <row r="4">
          <cell r="I4">
            <v>0</v>
          </cell>
        </row>
      </sheetData>
      <sheetData sheetId="7589">
        <row r="4">
          <cell r="I4">
            <v>0</v>
          </cell>
        </row>
      </sheetData>
      <sheetData sheetId="7590">
        <row r="4">
          <cell r="I4">
            <v>0</v>
          </cell>
        </row>
      </sheetData>
      <sheetData sheetId="7591">
        <row r="4">
          <cell r="I4">
            <v>0</v>
          </cell>
        </row>
      </sheetData>
      <sheetData sheetId="7592">
        <row r="4">
          <cell r="I4">
            <v>0</v>
          </cell>
        </row>
      </sheetData>
      <sheetData sheetId="7593">
        <row r="4">
          <cell r="I4">
            <v>0</v>
          </cell>
        </row>
      </sheetData>
      <sheetData sheetId="7594">
        <row r="4">
          <cell r="I4">
            <v>0</v>
          </cell>
        </row>
      </sheetData>
      <sheetData sheetId="7595">
        <row r="4">
          <cell r="I4">
            <v>0</v>
          </cell>
        </row>
      </sheetData>
      <sheetData sheetId="7596">
        <row r="4">
          <cell r="I4">
            <v>0</v>
          </cell>
        </row>
      </sheetData>
      <sheetData sheetId="7597">
        <row r="4">
          <cell r="I4">
            <v>0</v>
          </cell>
        </row>
      </sheetData>
      <sheetData sheetId="7598">
        <row r="4">
          <cell r="I4">
            <v>0</v>
          </cell>
        </row>
      </sheetData>
      <sheetData sheetId="7599">
        <row r="4">
          <cell r="I4">
            <v>0</v>
          </cell>
        </row>
      </sheetData>
      <sheetData sheetId="7600">
        <row r="4">
          <cell r="I4">
            <v>0</v>
          </cell>
        </row>
      </sheetData>
      <sheetData sheetId="7601">
        <row r="4">
          <cell r="I4">
            <v>0</v>
          </cell>
        </row>
      </sheetData>
      <sheetData sheetId="7602">
        <row r="4">
          <cell r="I4">
            <v>0</v>
          </cell>
        </row>
      </sheetData>
      <sheetData sheetId="7603">
        <row r="4">
          <cell r="I4">
            <v>0</v>
          </cell>
        </row>
      </sheetData>
      <sheetData sheetId="7604">
        <row r="4">
          <cell r="I4">
            <v>0</v>
          </cell>
        </row>
      </sheetData>
      <sheetData sheetId="7605">
        <row r="4">
          <cell r="I4">
            <v>0</v>
          </cell>
        </row>
      </sheetData>
      <sheetData sheetId="7606">
        <row r="4">
          <cell r="I4">
            <v>0</v>
          </cell>
        </row>
      </sheetData>
      <sheetData sheetId="7607">
        <row r="4">
          <cell r="I4">
            <v>0</v>
          </cell>
        </row>
      </sheetData>
      <sheetData sheetId="7608">
        <row r="4">
          <cell r="I4">
            <v>0</v>
          </cell>
        </row>
      </sheetData>
      <sheetData sheetId="7609">
        <row r="4">
          <cell r="I4">
            <v>0</v>
          </cell>
        </row>
      </sheetData>
      <sheetData sheetId="7610">
        <row r="4">
          <cell r="I4">
            <v>0</v>
          </cell>
        </row>
      </sheetData>
      <sheetData sheetId="7611">
        <row r="4">
          <cell r="I4">
            <v>0</v>
          </cell>
        </row>
      </sheetData>
      <sheetData sheetId="7612">
        <row r="4">
          <cell r="I4">
            <v>0</v>
          </cell>
        </row>
      </sheetData>
      <sheetData sheetId="7613">
        <row r="4">
          <cell r="I4">
            <v>0</v>
          </cell>
        </row>
      </sheetData>
      <sheetData sheetId="7614">
        <row r="4">
          <cell r="I4">
            <v>0</v>
          </cell>
        </row>
      </sheetData>
      <sheetData sheetId="7615">
        <row r="4">
          <cell r="I4">
            <v>0</v>
          </cell>
        </row>
      </sheetData>
      <sheetData sheetId="7616">
        <row r="4">
          <cell r="I4">
            <v>0</v>
          </cell>
        </row>
      </sheetData>
      <sheetData sheetId="7617">
        <row r="4">
          <cell r="I4">
            <v>0</v>
          </cell>
        </row>
      </sheetData>
      <sheetData sheetId="7618">
        <row r="4">
          <cell r="I4">
            <v>0</v>
          </cell>
        </row>
      </sheetData>
      <sheetData sheetId="7619">
        <row r="4">
          <cell r="I4">
            <v>0</v>
          </cell>
        </row>
      </sheetData>
      <sheetData sheetId="7620">
        <row r="4">
          <cell r="I4">
            <v>0</v>
          </cell>
        </row>
      </sheetData>
      <sheetData sheetId="7621">
        <row r="4">
          <cell r="I4">
            <v>0</v>
          </cell>
        </row>
      </sheetData>
      <sheetData sheetId="7622">
        <row r="4">
          <cell r="I4">
            <v>0</v>
          </cell>
        </row>
      </sheetData>
      <sheetData sheetId="7623">
        <row r="4">
          <cell r="I4">
            <v>0</v>
          </cell>
        </row>
      </sheetData>
      <sheetData sheetId="7624">
        <row r="4">
          <cell r="I4">
            <v>0</v>
          </cell>
        </row>
      </sheetData>
      <sheetData sheetId="7625">
        <row r="4">
          <cell r="I4">
            <v>0</v>
          </cell>
        </row>
      </sheetData>
      <sheetData sheetId="7626">
        <row r="4">
          <cell r="I4">
            <v>0</v>
          </cell>
        </row>
      </sheetData>
      <sheetData sheetId="7627">
        <row r="4">
          <cell r="I4">
            <v>0</v>
          </cell>
        </row>
      </sheetData>
      <sheetData sheetId="7628">
        <row r="4">
          <cell r="I4">
            <v>0</v>
          </cell>
        </row>
      </sheetData>
      <sheetData sheetId="7629">
        <row r="4">
          <cell r="I4">
            <v>0</v>
          </cell>
        </row>
      </sheetData>
      <sheetData sheetId="7630">
        <row r="4">
          <cell r="I4">
            <v>0</v>
          </cell>
        </row>
      </sheetData>
      <sheetData sheetId="7631">
        <row r="4">
          <cell r="I4">
            <v>0</v>
          </cell>
        </row>
      </sheetData>
      <sheetData sheetId="7632">
        <row r="4">
          <cell r="I4">
            <v>0</v>
          </cell>
        </row>
      </sheetData>
      <sheetData sheetId="7633">
        <row r="4">
          <cell r="I4">
            <v>0</v>
          </cell>
        </row>
      </sheetData>
      <sheetData sheetId="7634">
        <row r="4">
          <cell r="I4">
            <v>0</v>
          </cell>
        </row>
      </sheetData>
      <sheetData sheetId="7635">
        <row r="4">
          <cell r="I4">
            <v>0</v>
          </cell>
        </row>
      </sheetData>
      <sheetData sheetId="7636">
        <row r="4">
          <cell r="I4">
            <v>0</v>
          </cell>
        </row>
      </sheetData>
      <sheetData sheetId="7637">
        <row r="4">
          <cell r="I4">
            <v>0</v>
          </cell>
        </row>
      </sheetData>
      <sheetData sheetId="7638">
        <row r="4">
          <cell r="I4">
            <v>0</v>
          </cell>
        </row>
      </sheetData>
      <sheetData sheetId="7639">
        <row r="4">
          <cell r="I4">
            <v>0</v>
          </cell>
        </row>
      </sheetData>
      <sheetData sheetId="7640">
        <row r="4">
          <cell r="I4">
            <v>0</v>
          </cell>
        </row>
      </sheetData>
      <sheetData sheetId="7641">
        <row r="4">
          <cell r="I4">
            <v>0</v>
          </cell>
        </row>
      </sheetData>
      <sheetData sheetId="7642">
        <row r="4">
          <cell r="I4">
            <v>0</v>
          </cell>
        </row>
      </sheetData>
      <sheetData sheetId="7643">
        <row r="4">
          <cell r="I4">
            <v>0</v>
          </cell>
        </row>
      </sheetData>
      <sheetData sheetId="7644">
        <row r="4">
          <cell r="I4">
            <v>0</v>
          </cell>
        </row>
      </sheetData>
      <sheetData sheetId="7645">
        <row r="4">
          <cell r="I4">
            <v>0</v>
          </cell>
        </row>
      </sheetData>
      <sheetData sheetId="7646">
        <row r="4">
          <cell r="I4">
            <v>0</v>
          </cell>
        </row>
      </sheetData>
      <sheetData sheetId="7647">
        <row r="4">
          <cell r="I4">
            <v>0</v>
          </cell>
        </row>
      </sheetData>
      <sheetData sheetId="7648">
        <row r="4">
          <cell r="I4">
            <v>0</v>
          </cell>
        </row>
      </sheetData>
      <sheetData sheetId="7649">
        <row r="4">
          <cell r="I4">
            <v>0</v>
          </cell>
        </row>
      </sheetData>
      <sheetData sheetId="7650">
        <row r="4">
          <cell r="I4">
            <v>0</v>
          </cell>
        </row>
      </sheetData>
      <sheetData sheetId="7651">
        <row r="4">
          <cell r="I4">
            <v>0</v>
          </cell>
        </row>
      </sheetData>
      <sheetData sheetId="7652">
        <row r="4">
          <cell r="I4">
            <v>0</v>
          </cell>
        </row>
      </sheetData>
      <sheetData sheetId="7653">
        <row r="4">
          <cell r="I4">
            <v>0</v>
          </cell>
        </row>
      </sheetData>
      <sheetData sheetId="7654">
        <row r="4">
          <cell r="I4">
            <v>0</v>
          </cell>
        </row>
      </sheetData>
      <sheetData sheetId="7655">
        <row r="4">
          <cell r="I4">
            <v>0</v>
          </cell>
        </row>
      </sheetData>
      <sheetData sheetId="7656">
        <row r="4">
          <cell r="I4">
            <v>0</v>
          </cell>
        </row>
      </sheetData>
      <sheetData sheetId="7657">
        <row r="4">
          <cell r="I4">
            <v>0</v>
          </cell>
        </row>
      </sheetData>
      <sheetData sheetId="7658">
        <row r="4">
          <cell r="I4">
            <v>0</v>
          </cell>
        </row>
      </sheetData>
      <sheetData sheetId="7659">
        <row r="4">
          <cell r="I4">
            <v>0</v>
          </cell>
        </row>
      </sheetData>
      <sheetData sheetId="7660">
        <row r="4">
          <cell r="I4">
            <v>0</v>
          </cell>
        </row>
      </sheetData>
      <sheetData sheetId="7661">
        <row r="4">
          <cell r="I4">
            <v>0</v>
          </cell>
        </row>
      </sheetData>
      <sheetData sheetId="7662">
        <row r="4">
          <cell r="I4">
            <v>0</v>
          </cell>
        </row>
      </sheetData>
      <sheetData sheetId="7663">
        <row r="4">
          <cell r="I4">
            <v>0</v>
          </cell>
        </row>
      </sheetData>
      <sheetData sheetId="7664">
        <row r="4">
          <cell r="I4">
            <v>0</v>
          </cell>
        </row>
      </sheetData>
      <sheetData sheetId="7665">
        <row r="4">
          <cell r="I4">
            <v>0</v>
          </cell>
        </row>
      </sheetData>
      <sheetData sheetId="7666">
        <row r="4">
          <cell r="I4">
            <v>0</v>
          </cell>
        </row>
      </sheetData>
      <sheetData sheetId="7667">
        <row r="4">
          <cell r="I4">
            <v>0</v>
          </cell>
        </row>
      </sheetData>
      <sheetData sheetId="7668">
        <row r="4">
          <cell r="I4">
            <v>0</v>
          </cell>
        </row>
      </sheetData>
      <sheetData sheetId="7669">
        <row r="4">
          <cell r="I4">
            <v>0</v>
          </cell>
        </row>
      </sheetData>
      <sheetData sheetId="7670">
        <row r="4">
          <cell r="I4">
            <v>0</v>
          </cell>
        </row>
      </sheetData>
      <sheetData sheetId="7671">
        <row r="4">
          <cell r="I4">
            <v>0</v>
          </cell>
        </row>
      </sheetData>
      <sheetData sheetId="7672">
        <row r="4">
          <cell r="I4">
            <v>0</v>
          </cell>
        </row>
      </sheetData>
      <sheetData sheetId="7673">
        <row r="4">
          <cell r="I4">
            <v>0</v>
          </cell>
        </row>
      </sheetData>
      <sheetData sheetId="7674">
        <row r="4">
          <cell r="I4">
            <v>0</v>
          </cell>
        </row>
      </sheetData>
      <sheetData sheetId="7675">
        <row r="4">
          <cell r="I4">
            <v>0</v>
          </cell>
        </row>
      </sheetData>
      <sheetData sheetId="7676">
        <row r="4">
          <cell r="I4">
            <v>0</v>
          </cell>
        </row>
      </sheetData>
      <sheetData sheetId="7677">
        <row r="4">
          <cell r="I4">
            <v>0</v>
          </cell>
        </row>
      </sheetData>
      <sheetData sheetId="7678">
        <row r="4">
          <cell r="I4">
            <v>0</v>
          </cell>
        </row>
      </sheetData>
      <sheetData sheetId="7679">
        <row r="4">
          <cell r="I4">
            <v>0</v>
          </cell>
        </row>
      </sheetData>
      <sheetData sheetId="7680">
        <row r="4">
          <cell r="I4">
            <v>0</v>
          </cell>
        </row>
      </sheetData>
      <sheetData sheetId="7681">
        <row r="4">
          <cell r="I4">
            <v>0</v>
          </cell>
        </row>
      </sheetData>
      <sheetData sheetId="7682">
        <row r="4">
          <cell r="I4">
            <v>0</v>
          </cell>
        </row>
      </sheetData>
      <sheetData sheetId="7683">
        <row r="4">
          <cell r="I4">
            <v>0</v>
          </cell>
        </row>
      </sheetData>
      <sheetData sheetId="7684">
        <row r="4">
          <cell r="I4">
            <v>0</v>
          </cell>
        </row>
      </sheetData>
      <sheetData sheetId="7685">
        <row r="4">
          <cell r="I4">
            <v>0</v>
          </cell>
        </row>
      </sheetData>
      <sheetData sheetId="7686">
        <row r="4">
          <cell r="I4">
            <v>0</v>
          </cell>
        </row>
      </sheetData>
      <sheetData sheetId="7687">
        <row r="4">
          <cell r="I4">
            <v>0</v>
          </cell>
        </row>
      </sheetData>
      <sheetData sheetId="7688">
        <row r="4">
          <cell r="I4">
            <v>0</v>
          </cell>
        </row>
      </sheetData>
      <sheetData sheetId="7689">
        <row r="4">
          <cell r="I4">
            <v>0</v>
          </cell>
        </row>
      </sheetData>
      <sheetData sheetId="7690">
        <row r="4">
          <cell r="I4">
            <v>0</v>
          </cell>
        </row>
      </sheetData>
      <sheetData sheetId="7691">
        <row r="4">
          <cell r="I4">
            <v>0</v>
          </cell>
        </row>
      </sheetData>
      <sheetData sheetId="7692">
        <row r="4">
          <cell r="I4">
            <v>0</v>
          </cell>
        </row>
      </sheetData>
      <sheetData sheetId="7693">
        <row r="4">
          <cell r="I4">
            <v>0</v>
          </cell>
        </row>
      </sheetData>
      <sheetData sheetId="7694">
        <row r="4">
          <cell r="I4">
            <v>0</v>
          </cell>
        </row>
      </sheetData>
      <sheetData sheetId="7695">
        <row r="4">
          <cell r="I4">
            <v>0</v>
          </cell>
        </row>
      </sheetData>
      <sheetData sheetId="7696">
        <row r="4">
          <cell r="I4">
            <v>0</v>
          </cell>
        </row>
      </sheetData>
      <sheetData sheetId="7697">
        <row r="4">
          <cell r="I4">
            <v>0</v>
          </cell>
        </row>
      </sheetData>
      <sheetData sheetId="7698">
        <row r="4">
          <cell r="I4">
            <v>0</v>
          </cell>
        </row>
      </sheetData>
      <sheetData sheetId="7699">
        <row r="4">
          <cell r="I4">
            <v>0</v>
          </cell>
        </row>
      </sheetData>
      <sheetData sheetId="7700">
        <row r="4">
          <cell r="I4">
            <v>0</v>
          </cell>
        </row>
      </sheetData>
      <sheetData sheetId="7701">
        <row r="4">
          <cell r="I4">
            <v>0</v>
          </cell>
        </row>
      </sheetData>
      <sheetData sheetId="7702">
        <row r="4">
          <cell r="I4">
            <v>0</v>
          </cell>
        </row>
      </sheetData>
      <sheetData sheetId="7703">
        <row r="4">
          <cell r="I4">
            <v>0</v>
          </cell>
        </row>
      </sheetData>
      <sheetData sheetId="7704">
        <row r="4">
          <cell r="I4">
            <v>0</v>
          </cell>
        </row>
      </sheetData>
      <sheetData sheetId="7705">
        <row r="4">
          <cell r="I4">
            <v>0</v>
          </cell>
        </row>
      </sheetData>
      <sheetData sheetId="7706">
        <row r="4">
          <cell r="I4">
            <v>0</v>
          </cell>
        </row>
      </sheetData>
      <sheetData sheetId="7707">
        <row r="4">
          <cell r="I4">
            <v>0</v>
          </cell>
        </row>
      </sheetData>
      <sheetData sheetId="7708">
        <row r="4">
          <cell r="I4">
            <v>0</v>
          </cell>
        </row>
      </sheetData>
      <sheetData sheetId="7709">
        <row r="4">
          <cell r="I4">
            <v>0</v>
          </cell>
        </row>
      </sheetData>
      <sheetData sheetId="7710">
        <row r="4">
          <cell r="I4">
            <v>0</v>
          </cell>
        </row>
      </sheetData>
      <sheetData sheetId="7711">
        <row r="4">
          <cell r="I4">
            <v>0</v>
          </cell>
        </row>
      </sheetData>
      <sheetData sheetId="7712">
        <row r="4">
          <cell r="I4">
            <v>0</v>
          </cell>
        </row>
      </sheetData>
      <sheetData sheetId="7713">
        <row r="4">
          <cell r="I4">
            <v>0</v>
          </cell>
        </row>
      </sheetData>
      <sheetData sheetId="7714">
        <row r="4">
          <cell r="I4">
            <v>0</v>
          </cell>
        </row>
      </sheetData>
      <sheetData sheetId="7715">
        <row r="4">
          <cell r="I4">
            <v>0</v>
          </cell>
        </row>
      </sheetData>
      <sheetData sheetId="7716">
        <row r="4">
          <cell r="I4">
            <v>0</v>
          </cell>
        </row>
      </sheetData>
      <sheetData sheetId="7717">
        <row r="4">
          <cell r="I4">
            <v>0</v>
          </cell>
        </row>
      </sheetData>
      <sheetData sheetId="7718">
        <row r="4">
          <cell r="I4">
            <v>0</v>
          </cell>
        </row>
      </sheetData>
      <sheetData sheetId="7719">
        <row r="4">
          <cell r="I4">
            <v>0</v>
          </cell>
        </row>
      </sheetData>
      <sheetData sheetId="7720">
        <row r="4">
          <cell r="I4">
            <v>0</v>
          </cell>
        </row>
      </sheetData>
      <sheetData sheetId="7721">
        <row r="4">
          <cell r="I4">
            <v>0</v>
          </cell>
        </row>
      </sheetData>
      <sheetData sheetId="7722">
        <row r="4">
          <cell r="I4">
            <v>0</v>
          </cell>
        </row>
      </sheetData>
      <sheetData sheetId="7723">
        <row r="4">
          <cell r="I4">
            <v>0</v>
          </cell>
        </row>
      </sheetData>
      <sheetData sheetId="7724">
        <row r="4">
          <cell r="I4">
            <v>0</v>
          </cell>
        </row>
      </sheetData>
      <sheetData sheetId="7725">
        <row r="4">
          <cell r="I4">
            <v>0</v>
          </cell>
        </row>
      </sheetData>
      <sheetData sheetId="7726">
        <row r="4">
          <cell r="I4">
            <v>0</v>
          </cell>
        </row>
      </sheetData>
      <sheetData sheetId="7727">
        <row r="4">
          <cell r="I4">
            <v>0</v>
          </cell>
        </row>
      </sheetData>
      <sheetData sheetId="7728">
        <row r="4">
          <cell r="I4">
            <v>0</v>
          </cell>
        </row>
      </sheetData>
      <sheetData sheetId="7729">
        <row r="4">
          <cell r="I4">
            <v>0</v>
          </cell>
        </row>
      </sheetData>
      <sheetData sheetId="7730">
        <row r="4">
          <cell r="I4">
            <v>0</v>
          </cell>
        </row>
      </sheetData>
      <sheetData sheetId="7731">
        <row r="4">
          <cell r="I4">
            <v>0</v>
          </cell>
        </row>
      </sheetData>
      <sheetData sheetId="7732">
        <row r="4">
          <cell r="I4">
            <v>0</v>
          </cell>
        </row>
      </sheetData>
      <sheetData sheetId="7733">
        <row r="4">
          <cell r="I4">
            <v>0</v>
          </cell>
        </row>
      </sheetData>
      <sheetData sheetId="7734">
        <row r="4">
          <cell r="I4">
            <v>0</v>
          </cell>
        </row>
      </sheetData>
      <sheetData sheetId="7735">
        <row r="4">
          <cell r="I4">
            <v>0</v>
          </cell>
        </row>
      </sheetData>
      <sheetData sheetId="7736">
        <row r="4">
          <cell r="I4">
            <v>0</v>
          </cell>
        </row>
      </sheetData>
      <sheetData sheetId="7737">
        <row r="4">
          <cell r="I4">
            <v>0</v>
          </cell>
        </row>
      </sheetData>
      <sheetData sheetId="7738">
        <row r="4">
          <cell r="I4">
            <v>0</v>
          </cell>
        </row>
      </sheetData>
      <sheetData sheetId="7739">
        <row r="4">
          <cell r="I4">
            <v>0</v>
          </cell>
        </row>
      </sheetData>
      <sheetData sheetId="7740">
        <row r="4">
          <cell r="I4">
            <v>0</v>
          </cell>
        </row>
      </sheetData>
      <sheetData sheetId="7741">
        <row r="4">
          <cell r="I4">
            <v>0</v>
          </cell>
        </row>
      </sheetData>
      <sheetData sheetId="7742">
        <row r="4">
          <cell r="I4">
            <v>0</v>
          </cell>
        </row>
      </sheetData>
      <sheetData sheetId="7743">
        <row r="4">
          <cell r="I4">
            <v>0</v>
          </cell>
        </row>
      </sheetData>
      <sheetData sheetId="7744">
        <row r="4">
          <cell r="I4">
            <v>0</v>
          </cell>
        </row>
      </sheetData>
      <sheetData sheetId="7745">
        <row r="4">
          <cell r="I4">
            <v>0</v>
          </cell>
        </row>
      </sheetData>
      <sheetData sheetId="7746">
        <row r="4">
          <cell r="I4">
            <v>0</v>
          </cell>
        </row>
      </sheetData>
      <sheetData sheetId="7747">
        <row r="4">
          <cell r="I4">
            <v>0</v>
          </cell>
        </row>
      </sheetData>
      <sheetData sheetId="7748">
        <row r="4">
          <cell r="I4">
            <v>0</v>
          </cell>
        </row>
      </sheetData>
      <sheetData sheetId="7749">
        <row r="4">
          <cell r="I4">
            <v>0</v>
          </cell>
        </row>
      </sheetData>
      <sheetData sheetId="7750">
        <row r="4">
          <cell r="I4">
            <v>0</v>
          </cell>
        </row>
      </sheetData>
      <sheetData sheetId="7751">
        <row r="4">
          <cell r="I4">
            <v>0</v>
          </cell>
        </row>
      </sheetData>
      <sheetData sheetId="7752">
        <row r="4">
          <cell r="I4">
            <v>0</v>
          </cell>
        </row>
      </sheetData>
      <sheetData sheetId="7753">
        <row r="4">
          <cell r="I4">
            <v>0</v>
          </cell>
        </row>
      </sheetData>
      <sheetData sheetId="7754">
        <row r="4">
          <cell r="I4">
            <v>0</v>
          </cell>
        </row>
      </sheetData>
      <sheetData sheetId="7755">
        <row r="4">
          <cell r="I4">
            <v>0</v>
          </cell>
        </row>
      </sheetData>
      <sheetData sheetId="7756">
        <row r="4">
          <cell r="I4">
            <v>0</v>
          </cell>
        </row>
      </sheetData>
      <sheetData sheetId="7757">
        <row r="4">
          <cell r="I4">
            <v>0</v>
          </cell>
        </row>
      </sheetData>
      <sheetData sheetId="7758">
        <row r="4">
          <cell r="I4">
            <v>0</v>
          </cell>
        </row>
      </sheetData>
      <sheetData sheetId="7759">
        <row r="4">
          <cell r="I4">
            <v>0</v>
          </cell>
        </row>
      </sheetData>
      <sheetData sheetId="7760">
        <row r="4">
          <cell r="I4">
            <v>0</v>
          </cell>
        </row>
      </sheetData>
      <sheetData sheetId="7761">
        <row r="4">
          <cell r="I4">
            <v>0</v>
          </cell>
        </row>
      </sheetData>
      <sheetData sheetId="7762">
        <row r="4">
          <cell r="I4">
            <v>0</v>
          </cell>
        </row>
      </sheetData>
      <sheetData sheetId="7763">
        <row r="4">
          <cell r="I4">
            <v>0</v>
          </cell>
        </row>
      </sheetData>
      <sheetData sheetId="7764">
        <row r="4">
          <cell r="I4">
            <v>0</v>
          </cell>
        </row>
      </sheetData>
      <sheetData sheetId="7765">
        <row r="4">
          <cell r="I4">
            <v>0</v>
          </cell>
        </row>
      </sheetData>
      <sheetData sheetId="7766">
        <row r="4">
          <cell r="I4">
            <v>0</v>
          </cell>
        </row>
      </sheetData>
      <sheetData sheetId="7767">
        <row r="4">
          <cell r="I4">
            <v>0</v>
          </cell>
        </row>
      </sheetData>
      <sheetData sheetId="7768">
        <row r="4">
          <cell r="I4">
            <v>0</v>
          </cell>
        </row>
      </sheetData>
      <sheetData sheetId="7769">
        <row r="4">
          <cell r="I4">
            <v>0</v>
          </cell>
        </row>
      </sheetData>
      <sheetData sheetId="7770">
        <row r="4">
          <cell r="I4">
            <v>0</v>
          </cell>
        </row>
      </sheetData>
      <sheetData sheetId="7771">
        <row r="4">
          <cell r="I4">
            <v>0</v>
          </cell>
        </row>
      </sheetData>
      <sheetData sheetId="7772">
        <row r="4">
          <cell r="I4">
            <v>0</v>
          </cell>
        </row>
      </sheetData>
      <sheetData sheetId="7773">
        <row r="4">
          <cell r="I4">
            <v>0</v>
          </cell>
        </row>
      </sheetData>
      <sheetData sheetId="7774">
        <row r="4">
          <cell r="I4">
            <v>0</v>
          </cell>
        </row>
      </sheetData>
      <sheetData sheetId="7775">
        <row r="4">
          <cell r="I4">
            <v>0</v>
          </cell>
        </row>
      </sheetData>
      <sheetData sheetId="7776">
        <row r="4">
          <cell r="I4">
            <v>0</v>
          </cell>
        </row>
      </sheetData>
      <sheetData sheetId="7777">
        <row r="4">
          <cell r="I4">
            <v>0</v>
          </cell>
        </row>
      </sheetData>
      <sheetData sheetId="7778">
        <row r="4">
          <cell r="I4">
            <v>0</v>
          </cell>
        </row>
      </sheetData>
      <sheetData sheetId="7779">
        <row r="4">
          <cell r="I4">
            <v>0</v>
          </cell>
        </row>
      </sheetData>
      <sheetData sheetId="7780">
        <row r="4">
          <cell r="I4">
            <v>0</v>
          </cell>
        </row>
      </sheetData>
      <sheetData sheetId="7781">
        <row r="4">
          <cell r="I4">
            <v>0</v>
          </cell>
        </row>
      </sheetData>
      <sheetData sheetId="7782">
        <row r="4">
          <cell r="I4">
            <v>0</v>
          </cell>
        </row>
      </sheetData>
      <sheetData sheetId="7783">
        <row r="4">
          <cell r="I4">
            <v>0</v>
          </cell>
        </row>
      </sheetData>
      <sheetData sheetId="7784">
        <row r="4">
          <cell r="I4">
            <v>0</v>
          </cell>
        </row>
      </sheetData>
      <sheetData sheetId="7785">
        <row r="4">
          <cell r="I4">
            <v>0</v>
          </cell>
        </row>
      </sheetData>
      <sheetData sheetId="7786">
        <row r="4">
          <cell r="I4">
            <v>0</v>
          </cell>
        </row>
      </sheetData>
      <sheetData sheetId="7787">
        <row r="4">
          <cell r="I4">
            <v>0</v>
          </cell>
        </row>
      </sheetData>
      <sheetData sheetId="7788">
        <row r="4">
          <cell r="I4">
            <v>0</v>
          </cell>
        </row>
      </sheetData>
      <sheetData sheetId="7789">
        <row r="4">
          <cell r="I4">
            <v>0</v>
          </cell>
        </row>
      </sheetData>
      <sheetData sheetId="7790">
        <row r="4">
          <cell r="I4">
            <v>0</v>
          </cell>
        </row>
      </sheetData>
      <sheetData sheetId="7791">
        <row r="4">
          <cell r="I4">
            <v>0</v>
          </cell>
        </row>
      </sheetData>
      <sheetData sheetId="7792">
        <row r="4">
          <cell r="I4">
            <v>0</v>
          </cell>
        </row>
      </sheetData>
      <sheetData sheetId="7793">
        <row r="4">
          <cell r="I4">
            <v>0</v>
          </cell>
        </row>
      </sheetData>
      <sheetData sheetId="7794">
        <row r="4">
          <cell r="I4">
            <v>0</v>
          </cell>
        </row>
      </sheetData>
      <sheetData sheetId="7795">
        <row r="4">
          <cell r="I4">
            <v>0</v>
          </cell>
        </row>
      </sheetData>
      <sheetData sheetId="7796">
        <row r="4">
          <cell r="I4">
            <v>0</v>
          </cell>
        </row>
      </sheetData>
      <sheetData sheetId="7797">
        <row r="4">
          <cell r="I4">
            <v>0</v>
          </cell>
        </row>
      </sheetData>
      <sheetData sheetId="7798">
        <row r="4">
          <cell r="I4">
            <v>0</v>
          </cell>
        </row>
      </sheetData>
      <sheetData sheetId="7799">
        <row r="4">
          <cell r="I4">
            <v>0</v>
          </cell>
        </row>
      </sheetData>
      <sheetData sheetId="7800">
        <row r="4">
          <cell r="I4">
            <v>0</v>
          </cell>
        </row>
      </sheetData>
      <sheetData sheetId="7801">
        <row r="4">
          <cell r="I4">
            <v>0</v>
          </cell>
        </row>
      </sheetData>
      <sheetData sheetId="7802">
        <row r="4">
          <cell r="I4">
            <v>0</v>
          </cell>
        </row>
      </sheetData>
      <sheetData sheetId="7803">
        <row r="4">
          <cell r="I4">
            <v>0</v>
          </cell>
        </row>
      </sheetData>
      <sheetData sheetId="7804">
        <row r="4">
          <cell r="I4">
            <v>0</v>
          </cell>
        </row>
      </sheetData>
      <sheetData sheetId="7805">
        <row r="4">
          <cell r="I4">
            <v>0</v>
          </cell>
        </row>
      </sheetData>
      <sheetData sheetId="7806">
        <row r="4">
          <cell r="I4">
            <v>0</v>
          </cell>
        </row>
      </sheetData>
      <sheetData sheetId="7807">
        <row r="4">
          <cell r="I4">
            <v>0</v>
          </cell>
        </row>
      </sheetData>
      <sheetData sheetId="7808">
        <row r="4">
          <cell r="I4">
            <v>0</v>
          </cell>
        </row>
      </sheetData>
      <sheetData sheetId="7809">
        <row r="4">
          <cell r="I4">
            <v>0</v>
          </cell>
        </row>
      </sheetData>
      <sheetData sheetId="7810">
        <row r="4">
          <cell r="I4">
            <v>0</v>
          </cell>
        </row>
      </sheetData>
      <sheetData sheetId="7811">
        <row r="4">
          <cell r="I4">
            <v>0</v>
          </cell>
        </row>
      </sheetData>
      <sheetData sheetId="7812">
        <row r="4">
          <cell r="I4">
            <v>0</v>
          </cell>
        </row>
      </sheetData>
      <sheetData sheetId="7813">
        <row r="4">
          <cell r="I4">
            <v>0</v>
          </cell>
        </row>
      </sheetData>
      <sheetData sheetId="7814">
        <row r="4">
          <cell r="I4">
            <v>0</v>
          </cell>
        </row>
      </sheetData>
      <sheetData sheetId="7815">
        <row r="4">
          <cell r="I4">
            <v>0</v>
          </cell>
        </row>
      </sheetData>
      <sheetData sheetId="7816">
        <row r="4">
          <cell r="I4">
            <v>0</v>
          </cell>
        </row>
      </sheetData>
      <sheetData sheetId="7817">
        <row r="4">
          <cell r="I4">
            <v>0</v>
          </cell>
        </row>
      </sheetData>
      <sheetData sheetId="7818">
        <row r="4">
          <cell r="I4">
            <v>0</v>
          </cell>
        </row>
      </sheetData>
      <sheetData sheetId="7819">
        <row r="4">
          <cell r="I4">
            <v>0</v>
          </cell>
        </row>
      </sheetData>
      <sheetData sheetId="7820">
        <row r="4">
          <cell r="I4">
            <v>0</v>
          </cell>
        </row>
      </sheetData>
      <sheetData sheetId="7821">
        <row r="4">
          <cell r="I4">
            <v>0</v>
          </cell>
        </row>
      </sheetData>
      <sheetData sheetId="7822">
        <row r="4">
          <cell r="I4">
            <v>0</v>
          </cell>
        </row>
      </sheetData>
      <sheetData sheetId="7823">
        <row r="4">
          <cell r="I4">
            <v>0</v>
          </cell>
        </row>
      </sheetData>
      <sheetData sheetId="7824">
        <row r="4">
          <cell r="I4">
            <v>0</v>
          </cell>
        </row>
      </sheetData>
      <sheetData sheetId="7825">
        <row r="4">
          <cell r="I4">
            <v>0</v>
          </cell>
        </row>
      </sheetData>
      <sheetData sheetId="7826">
        <row r="4">
          <cell r="I4">
            <v>0</v>
          </cell>
        </row>
      </sheetData>
      <sheetData sheetId="7827">
        <row r="4">
          <cell r="I4">
            <v>0</v>
          </cell>
        </row>
      </sheetData>
      <sheetData sheetId="7828">
        <row r="4">
          <cell r="I4">
            <v>0</v>
          </cell>
        </row>
      </sheetData>
      <sheetData sheetId="7829">
        <row r="4">
          <cell r="I4">
            <v>0</v>
          </cell>
        </row>
      </sheetData>
      <sheetData sheetId="7830">
        <row r="4">
          <cell r="I4">
            <v>0</v>
          </cell>
        </row>
      </sheetData>
      <sheetData sheetId="7831">
        <row r="4">
          <cell r="I4">
            <v>0</v>
          </cell>
        </row>
      </sheetData>
      <sheetData sheetId="7832">
        <row r="4">
          <cell r="I4">
            <v>0</v>
          </cell>
        </row>
      </sheetData>
      <sheetData sheetId="7833">
        <row r="4">
          <cell r="I4">
            <v>0</v>
          </cell>
        </row>
      </sheetData>
      <sheetData sheetId="7834">
        <row r="4">
          <cell r="I4">
            <v>0</v>
          </cell>
        </row>
      </sheetData>
      <sheetData sheetId="7835">
        <row r="4">
          <cell r="I4">
            <v>0</v>
          </cell>
        </row>
      </sheetData>
      <sheetData sheetId="7836">
        <row r="4">
          <cell r="I4">
            <v>0</v>
          </cell>
        </row>
      </sheetData>
      <sheetData sheetId="7837">
        <row r="4">
          <cell r="I4">
            <v>0</v>
          </cell>
        </row>
      </sheetData>
      <sheetData sheetId="7838">
        <row r="4">
          <cell r="I4">
            <v>0</v>
          </cell>
        </row>
      </sheetData>
      <sheetData sheetId="7839">
        <row r="4">
          <cell r="I4">
            <v>0</v>
          </cell>
        </row>
      </sheetData>
      <sheetData sheetId="7840">
        <row r="4">
          <cell r="I4">
            <v>0</v>
          </cell>
        </row>
      </sheetData>
      <sheetData sheetId="7841">
        <row r="4">
          <cell r="I4">
            <v>0</v>
          </cell>
        </row>
      </sheetData>
      <sheetData sheetId="7842">
        <row r="4">
          <cell r="I4">
            <v>0</v>
          </cell>
        </row>
      </sheetData>
      <sheetData sheetId="7843">
        <row r="4">
          <cell r="I4">
            <v>0</v>
          </cell>
        </row>
      </sheetData>
      <sheetData sheetId="7844">
        <row r="4">
          <cell r="I4">
            <v>0</v>
          </cell>
        </row>
      </sheetData>
      <sheetData sheetId="7845">
        <row r="4">
          <cell r="I4">
            <v>0</v>
          </cell>
        </row>
      </sheetData>
      <sheetData sheetId="7846">
        <row r="4">
          <cell r="I4">
            <v>0</v>
          </cell>
        </row>
      </sheetData>
      <sheetData sheetId="7847">
        <row r="4">
          <cell r="I4">
            <v>0</v>
          </cell>
        </row>
      </sheetData>
      <sheetData sheetId="7848">
        <row r="4">
          <cell r="I4">
            <v>0</v>
          </cell>
        </row>
      </sheetData>
      <sheetData sheetId="7849">
        <row r="4">
          <cell r="I4">
            <v>0</v>
          </cell>
        </row>
      </sheetData>
      <sheetData sheetId="7850">
        <row r="4">
          <cell r="I4">
            <v>0</v>
          </cell>
        </row>
      </sheetData>
      <sheetData sheetId="7851">
        <row r="4">
          <cell r="I4">
            <v>0</v>
          </cell>
        </row>
      </sheetData>
      <sheetData sheetId="7852">
        <row r="4">
          <cell r="I4">
            <v>0</v>
          </cell>
        </row>
      </sheetData>
      <sheetData sheetId="7853">
        <row r="4">
          <cell r="I4">
            <v>0</v>
          </cell>
        </row>
      </sheetData>
      <sheetData sheetId="7854">
        <row r="4">
          <cell r="I4">
            <v>0</v>
          </cell>
        </row>
      </sheetData>
      <sheetData sheetId="7855">
        <row r="4">
          <cell r="I4">
            <v>0</v>
          </cell>
        </row>
      </sheetData>
      <sheetData sheetId="7856">
        <row r="4">
          <cell r="I4">
            <v>0</v>
          </cell>
        </row>
      </sheetData>
      <sheetData sheetId="7857">
        <row r="4">
          <cell r="I4">
            <v>0</v>
          </cell>
        </row>
      </sheetData>
      <sheetData sheetId="7858">
        <row r="4">
          <cell r="I4">
            <v>0</v>
          </cell>
        </row>
      </sheetData>
      <sheetData sheetId="7859">
        <row r="4">
          <cell r="I4">
            <v>0</v>
          </cell>
        </row>
      </sheetData>
      <sheetData sheetId="7860">
        <row r="4">
          <cell r="I4">
            <v>0</v>
          </cell>
        </row>
      </sheetData>
      <sheetData sheetId="7861">
        <row r="4">
          <cell r="I4">
            <v>0</v>
          </cell>
        </row>
      </sheetData>
      <sheetData sheetId="7862">
        <row r="4">
          <cell r="I4">
            <v>0</v>
          </cell>
        </row>
      </sheetData>
      <sheetData sheetId="7863">
        <row r="4">
          <cell r="I4">
            <v>0</v>
          </cell>
        </row>
      </sheetData>
      <sheetData sheetId="7864">
        <row r="4">
          <cell r="I4">
            <v>0</v>
          </cell>
        </row>
      </sheetData>
      <sheetData sheetId="7865">
        <row r="4">
          <cell r="I4">
            <v>0</v>
          </cell>
        </row>
      </sheetData>
      <sheetData sheetId="7866">
        <row r="4">
          <cell r="I4">
            <v>0</v>
          </cell>
        </row>
      </sheetData>
      <sheetData sheetId="7867">
        <row r="4">
          <cell r="I4">
            <v>0</v>
          </cell>
        </row>
      </sheetData>
      <sheetData sheetId="7868">
        <row r="4">
          <cell r="I4">
            <v>0</v>
          </cell>
        </row>
      </sheetData>
      <sheetData sheetId="7869">
        <row r="4">
          <cell r="I4">
            <v>0</v>
          </cell>
        </row>
      </sheetData>
      <sheetData sheetId="7870">
        <row r="4">
          <cell r="I4">
            <v>0</v>
          </cell>
        </row>
      </sheetData>
      <sheetData sheetId="7871">
        <row r="4">
          <cell r="I4">
            <v>0</v>
          </cell>
        </row>
      </sheetData>
      <sheetData sheetId="7872">
        <row r="4">
          <cell r="I4">
            <v>0</v>
          </cell>
        </row>
      </sheetData>
      <sheetData sheetId="7873">
        <row r="4">
          <cell r="I4">
            <v>0</v>
          </cell>
        </row>
      </sheetData>
      <sheetData sheetId="7874">
        <row r="4">
          <cell r="I4">
            <v>0</v>
          </cell>
        </row>
      </sheetData>
      <sheetData sheetId="7875">
        <row r="4">
          <cell r="I4">
            <v>0</v>
          </cell>
        </row>
      </sheetData>
      <sheetData sheetId="7876">
        <row r="4">
          <cell r="I4">
            <v>0</v>
          </cell>
        </row>
      </sheetData>
      <sheetData sheetId="7877">
        <row r="4">
          <cell r="I4">
            <v>0</v>
          </cell>
        </row>
      </sheetData>
      <sheetData sheetId="7878">
        <row r="4">
          <cell r="I4">
            <v>0</v>
          </cell>
        </row>
      </sheetData>
      <sheetData sheetId="7879">
        <row r="4">
          <cell r="I4">
            <v>0</v>
          </cell>
        </row>
      </sheetData>
      <sheetData sheetId="7880">
        <row r="4">
          <cell r="I4">
            <v>0</v>
          </cell>
        </row>
      </sheetData>
      <sheetData sheetId="7881">
        <row r="4">
          <cell r="I4">
            <v>0</v>
          </cell>
        </row>
      </sheetData>
      <sheetData sheetId="7882">
        <row r="4">
          <cell r="I4">
            <v>0</v>
          </cell>
        </row>
      </sheetData>
      <sheetData sheetId="7883">
        <row r="4">
          <cell r="I4">
            <v>0</v>
          </cell>
        </row>
      </sheetData>
      <sheetData sheetId="7884">
        <row r="4">
          <cell r="I4">
            <v>0</v>
          </cell>
        </row>
      </sheetData>
      <sheetData sheetId="7885">
        <row r="4">
          <cell r="I4">
            <v>0</v>
          </cell>
        </row>
      </sheetData>
      <sheetData sheetId="7886">
        <row r="4">
          <cell r="I4">
            <v>0</v>
          </cell>
        </row>
      </sheetData>
      <sheetData sheetId="7887">
        <row r="4">
          <cell r="I4">
            <v>0</v>
          </cell>
        </row>
      </sheetData>
      <sheetData sheetId="7888">
        <row r="4">
          <cell r="I4">
            <v>0</v>
          </cell>
        </row>
      </sheetData>
      <sheetData sheetId="7889">
        <row r="4">
          <cell r="I4">
            <v>0</v>
          </cell>
        </row>
      </sheetData>
      <sheetData sheetId="7890">
        <row r="4">
          <cell r="I4">
            <v>0</v>
          </cell>
        </row>
      </sheetData>
      <sheetData sheetId="7891">
        <row r="4">
          <cell r="I4">
            <v>0</v>
          </cell>
        </row>
      </sheetData>
      <sheetData sheetId="7892">
        <row r="4">
          <cell r="I4">
            <v>0</v>
          </cell>
        </row>
      </sheetData>
      <sheetData sheetId="7893">
        <row r="4">
          <cell r="I4">
            <v>0</v>
          </cell>
        </row>
      </sheetData>
      <sheetData sheetId="7894">
        <row r="4">
          <cell r="I4">
            <v>0</v>
          </cell>
        </row>
      </sheetData>
      <sheetData sheetId="7895">
        <row r="4">
          <cell r="I4">
            <v>0</v>
          </cell>
        </row>
      </sheetData>
      <sheetData sheetId="7896">
        <row r="4">
          <cell r="I4">
            <v>0</v>
          </cell>
        </row>
      </sheetData>
      <sheetData sheetId="7897">
        <row r="4">
          <cell r="I4">
            <v>0</v>
          </cell>
        </row>
      </sheetData>
      <sheetData sheetId="7898">
        <row r="4">
          <cell r="I4">
            <v>0</v>
          </cell>
        </row>
      </sheetData>
      <sheetData sheetId="7899">
        <row r="4">
          <cell r="I4">
            <v>0</v>
          </cell>
        </row>
      </sheetData>
      <sheetData sheetId="7900">
        <row r="4">
          <cell r="I4">
            <v>0</v>
          </cell>
        </row>
      </sheetData>
      <sheetData sheetId="7901">
        <row r="4">
          <cell r="I4">
            <v>0</v>
          </cell>
        </row>
      </sheetData>
      <sheetData sheetId="7902">
        <row r="4">
          <cell r="I4">
            <v>0</v>
          </cell>
        </row>
      </sheetData>
      <sheetData sheetId="7903">
        <row r="4">
          <cell r="I4">
            <v>0</v>
          </cell>
        </row>
      </sheetData>
      <sheetData sheetId="7904">
        <row r="4">
          <cell r="I4">
            <v>0</v>
          </cell>
        </row>
      </sheetData>
      <sheetData sheetId="7905">
        <row r="4">
          <cell r="I4">
            <v>0</v>
          </cell>
        </row>
      </sheetData>
      <sheetData sheetId="7906">
        <row r="4">
          <cell r="I4">
            <v>0</v>
          </cell>
        </row>
      </sheetData>
      <sheetData sheetId="7907">
        <row r="4">
          <cell r="I4">
            <v>0</v>
          </cell>
        </row>
      </sheetData>
      <sheetData sheetId="7908">
        <row r="4">
          <cell r="I4">
            <v>0</v>
          </cell>
        </row>
      </sheetData>
      <sheetData sheetId="7909">
        <row r="4">
          <cell r="I4">
            <v>0</v>
          </cell>
        </row>
      </sheetData>
      <sheetData sheetId="7910">
        <row r="4">
          <cell r="I4">
            <v>0</v>
          </cell>
        </row>
      </sheetData>
      <sheetData sheetId="7911">
        <row r="4">
          <cell r="I4">
            <v>0</v>
          </cell>
        </row>
      </sheetData>
      <sheetData sheetId="7912">
        <row r="4">
          <cell r="I4">
            <v>0</v>
          </cell>
        </row>
      </sheetData>
      <sheetData sheetId="7913">
        <row r="4">
          <cell r="I4">
            <v>0</v>
          </cell>
        </row>
      </sheetData>
      <sheetData sheetId="7914">
        <row r="4">
          <cell r="I4">
            <v>0</v>
          </cell>
        </row>
      </sheetData>
      <sheetData sheetId="7915">
        <row r="4">
          <cell r="I4">
            <v>0</v>
          </cell>
        </row>
      </sheetData>
      <sheetData sheetId="7916">
        <row r="4">
          <cell r="I4">
            <v>0</v>
          </cell>
        </row>
      </sheetData>
      <sheetData sheetId="7917">
        <row r="4">
          <cell r="I4">
            <v>0</v>
          </cell>
        </row>
      </sheetData>
      <sheetData sheetId="7918">
        <row r="4">
          <cell r="I4">
            <v>0</v>
          </cell>
        </row>
      </sheetData>
      <sheetData sheetId="7919">
        <row r="4">
          <cell r="I4">
            <v>0</v>
          </cell>
        </row>
      </sheetData>
      <sheetData sheetId="7920">
        <row r="4">
          <cell r="I4">
            <v>0</v>
          </cell>
        </row>
      </sheetData>
      <sheetData sheetId="7921">
        <row r="4">
          <cell r="I4">
            <v>0</v>
          </cell>
        </row>
      </sheetData>
      <sheetData sheetId="7922">
        <row r="4">
          <cell r="I4">
            <v>0</v>
          </cell>
        </row>
      </sheetData>
      <sheetData sheetId="7923">
        <row r="4">
          <cell r="I4">
            <v>0</v>
          </cell>
        </row>
      </sheetData>
      <sheetData sheetId="7924">
        <row r="4">
          <cell r="I4">
            <v>0</v>
          </cell>
        </row>
      </sheetData>
      <sheetData sheetId="7925">
        <row r="4">
          <cell r="I4">
            <v>0</v>
          </cell>
        </row>
      </sheetData>
      <sheetData sheetId="7926">
        <row r="4">
          <cell r="I4">
            <v>0</v>
          </cell>
        </row>
      </sheetData>
      <sheetData sheetId="7927">
        <row r="4">
          <cell r="I4">
            <v>0</v>
          </cell>
        </row>
      </sheetData>
      <sheetData sheetId="7928">
        <row r="4">
          <cell r="I4">
            <v>0</v>
          </cell>
        </row>
      </sheetData>
      <sheetData sheetId="7929">
        <row r="4">
          <cell r="I4">
            <v>0</v>
          </cell>
        </row>
      </sheetData>
      <sheetData sheetId="7930">
        <row r="4">
          <cell r="I4">
            <v>0</v>
          </cell>
        </row>
      </sheetData>
      <sheetData sheetId="7931">
        <row r="4">
          <cell r="I4">
            <v>0</v>
          </cell>
        </row>
      </sheetData>
      <sheetData sheetId="7932">
        <row r="4">
          <cell r="I4">
            <v>0</v>
          </cell>
        </row>
      </sheetData>
      <sheetData sheetId="7933">
        <row r="4">
          <cell r="I4">
            <v>0</v>
          </cell>
        </row>
      </sheetData>
      <sheetData sheetId="7934">
        <row r="4">
          <cell r="I4">
            <v>0</v>
          </cell>
        </row>
      </sheetData>
      <sheetData sheetId="7935">
        <row r="4">
          <cell r="I4">
            <v>0</v>
          </cell>
        </row>
      </sheetData>
      <sheetData sheetId="7936">
        <row r="4">
          <cell r="I4">
            <v>0</v>
          </cell>
        </row>
      </sheetData>
      <sheetData sheetId="7937">
        <row r="4">
          <cell r="I4">
            <v>0</v>
          </cell>
        </row>
      </sheetData>
      <sheetData sheetId="7938">
        <row r="4">
          <cell r="I4">
            <v>0</v>
          </cell>
        </row>
      </sheetData>
      <sheetData sheetId="7939">
        <row r="4">
          <cell r="I4">
            <v>0</v>
          </cell>
        </row>
      </sheetData>
      <sheetData sheetId="7940">
        <row r="4">
          <cell r="I4">
            <v>0</v>
          </cell>
        </row>
      </sheetData>
      <sheetData sheetId="7941">
        <row r="4">
          <cell r="I4">
            <v>0</v>
          </cell>
        </row>
      </sheetData>
      <sheetData sheetId="7942">
        <row r="4">
          <cell r="I4">
            <v>0</v>
          </cell>
        </row>
      </sheetData>
      <sheetData sheetId="7943">
        <row r="4">
          <cell r="I4">
            <v>0</v>
          </cell>
        </row>
      </sheetData>
      <sheetData sheetId="7944">
        <row r="4">
          <cell r="I4">
            <v>0</v>
          </cell>
        </row>
      </sheetData>
      <sheetData sheetId="7945">
        <row r="4">
          <cell r="I4">
            <v>0</v>
          </cell>
        </row>
      </sheetData>
      <sheetData sheetId="7946">
        <row r="4">
          <cell r="I4">
            <v>0</v>
          </cell>
        </row>
      </sheetData>
      <sheetData sheetId="7947">
        <row r="4">
          <cell r="I4">
            <v>0</v>
          </cell>
        </row>
      </sheetData>
      <sheetData sheetId="7948">
        <row r="4">
          <cell r="I4">
            <v>0</v>
          </cell>
        </row>
      </sheetData>
      <sheetData sheetId="7949">
        <row r="4">
          <cell r="I4">
            <v>0</v>
          </cell>
        </row>
      </sheetData>
      <sheetData sheetId="7950">
        <row r="4">
          <cell r="I4">
            <v>0</v>
          </cell>
        </row>
      </sheetData>
      <sheetData sheetId="7951">
        <row r="4">
          <cell r="I4">
            <v>0</v>
          </cell>
        </row>
      </sheetData>
      <sheetData sheetId="7952">
        <row r="4">
          <cell r="I4">
            <v>0</v>
          </cell>
        </row>
      </sheetData>
      <sheetData sheetId="7953">
        <row r="4">
          <cell r="I4">
            <v>0</v>
          </cell>
        </row>
      </sheetData>
      <sheetData sheetId="7954">
        <row r="4">
          <cell r="I4">
            <v>0</v>
          </cell>
        </row>
      </sheetData>
      <sheetData sheetId="7955">
        <row r="4">
          <cell r="I4">
            <v>0</v>
          </cell>
        </row>
      </sheetData>
      <sheetData sheetId="7956">
        <row r="4">
          <cell r="I4">
            <v>0</v>
          </cell>
        </row>
      </sheetData>
      <sheetData sheetId="7957">
        <row r="4">
          <cell r="I4">
            <v>0</v>
          </cell>
        </row>
      </sheetData>
      <sheetData sheetId="7958">
        <row r="4">
          <cell r="I4">
            <v>0</v>
          </cell>
        </row>
      </sheetData>
      <sheetData sheetId="7959">
        <row r="4">
          <cell r="I4">
            <v>0</v>
          </cell>
        </row>
      </sheetData>
      <sheetData sheetId="7960">
        <row r="4">
          <cell r="I4">
            <v>0</v>
          </cell>
        </row>
      </sheetData>
      <sheetData sheetId="7961">
        <row r="4">
          <cell r="I4">
            <v>0</v>
          </cell>
        </row>
      </sheetData>
      <sheetData sheetId="7962">
        <row r="4">
          <cell r="I4">
            <v>0</v>
          </cell>
        </row>
      </sheetData>
      <sheetData sheetId="7963">
        <row r="4">
          <cell r="I4">
            <v>0</v>
          </cell>
        </row>
      </sheetData>
      <sheetData sheetId="7964">
        <row r="4">
          <cell r="I4">
            <v>0</v>
          </cell>
        </row>
      </sheetData>
      <sheetData sheetId="7965">
        <row r="4">
          <cell r="I4">
            <v>0</v>
          </cell>
        </row>
      </sheetData>
      <sheetData sheetId="7966">
        <row r="4">
          <cell r="I4">
            <v>0</v>
          </cell>
        </row>
      </sheetData>
      <sheetData sheetId="7967">
        <row r="4">
          <cell r="I4">
            <v>0</v>
          </cell>
        </row>
      </sheetData>
      <sheetData sheetId="7968">
        <row r="4">
          <cell r="I4">
            <v>0</v>
          </cell>
        </row>
      </sheetData>
      <sheetData sheetId="7969">
        <row r="4">
          <cell r="I4">
            <v>0</v>
          </cell>
        </row>
      </sheetData>
      <sheetData sheetId="7970">
        <row r="4">
          <cell r="I4">
            <v>0</v>
          </cell>
        </row>
      </sheetData>
      <sheetData sheetId="7971">
        <row r="4">
          <cell r="I4">
            <v>0</v>
          </cell>
        </row>
      </sheetData>
      <sheetData sheetId="7972">
        <row r="4">
          <cell r="I4">
            <v>0</v>
          </cell>
        </row>
      </sheetData>
      <sheetData sheetId="7973">
        <row r="4">
          <cell r="I4">
            <v>0</v>
          </cell>
        </row>
      </sheetData>
      <sheetData sheetId="7974">
        <row r="4">
          <cell r="I4">
            <v>0</v>
          </cell>
        </row>
      </sheetData>
      <sheetData sheetId="7975">
        <row r="4">
          <cell r="I4">
            <v>0</v>
          </cell>
        </row>
      </sheetData>
      <sheetData sheetId="7976">
        <row r="4">
          <cell r="I4">
            <v>0</v>
          </cell>
        </row>
      </sheetData>
      <sheetData sheetId="7977">
        <row r="4">
          <cell r="I4">
            <v>0</v>
          </cell>
        </row>
      </sheetData>
      <sheetData sheetId="7978">
        <row r="4">
          <cell r="I4">
            <v>0</v>
          </cell>
        </row>
      </sheetData>
      <sheetData sheetId="7979">
        <row r="4">
          <cell r="I4">
            <v>0</v>
          </cell>
        </row>
      </sheetData>
      <sheetData sheetId="7980">
        <row r="4">
          <cell r="I4">
            <v>0</v>
          </cell>
        </row>
      </sheetData>
      <sheetData sheetId="7981">
        <row r="4">
          <cell r="I4">
            <v>0</v>
          </cell>
        </row>
      </sheetData>
      <sheetData sheetId="7982">
        <row r="4">
          <cell r="I4">
            <v>0</v>
          </cell>
        </row>
      </sheetData>
      <sheetData sheetId="7983">
        <row r="4">
          <cell r="I4">
            <v>0</v>
          </cell>
        </row>
      </sheetData>
      <sheetData sheetId="7984">
        <row r="4">
          <cell r="I4">
            <v>0</v>
          </cell>
        </row>
      </sheetData>
      <sheetData sheetId="7985">
        <row r="4">
          <cell r="I4">
            <v>0</v>
          </cell>
        </row>
      </sheetData>
      <sheetData sheetId="7986">
        <row r="4">
          <cell r="I4">
            <v>0</v>
          </cell>
        </row>
      </sheetData>
      <sheetData sheetId="7987">
        <row r="4">
          <cell r="I4">
            <v>0</v>
          </cell>
        </row>
      </sheetData>
      <sheetData sheetId="7988">
        <row r="4">
          <cell r="I4">
            <v>0</v>
          </cell>
        </row>
      </sheetData>
      <sheetData sheetId="7989">
        <row r="4">
          <cell r="I4">
            <v>0</v>
          </cell>
        </row>
      </sheetData>
      <sheetData sheetId="7990">
        <row r="4">
          <cell r="I4">
            <v>0</v>
          </cell>
        </row>
      </sheetData>
      <sheetData sheetId="7991">
        <row r="4">
          <cell r="I4">
            <v>0</v>
          </cell>
        </row>
      </sheetData>
      <sheetData sheetId="7992">
        <row r="4">
          <cell r="I4">
            <v>0</v>
          </cell>
        </row>
      </sheetData>
      <sheetData sheetId="7993">
        <row r="4">
          <cell r="I4">
            <v>0</v>
          </cell>
        </row>
      </sheetData>
      <sheetData sheetId="7994">
        <row r="4">
          <cell r="I4">
            <v>0</v>
          </cell>
        </row>
      </sheetData>
      <sheetData sheetId="7995">
        <row r="4">
          <cell r="I4">
            <v>0</v>
          </cell>
        </row>
      </sheetData>
      <sheetData sheetId="7996">
        <row r="4">
          <cell r="I4">
            <v>0</v>
          </cell>
        </row>
      </sheetData>
      <sheetData sheetId="7997">
        <row r="4">
          <cell r="I4">
            <v>0</v>
          </cell>
        </row>
      </sheetData>
      <sheetData sheetId="7998">
        <row r="4">
          <cell r="I4">
            <v>0</v>
          </cell>
        </row>
      </sheetData>
      <sheetData sheetId="7999">
        <row r="4">
          <cell r="I4">
            <v>0</v>
          </cell>
        </row>
      </sheetData>
      <sheetData sheetId="8000">
        <row r="4">
          <cell r="I4">
            <v>0</v>
          </cell>
        </row>
      </sheetData>
      <sheetData sheetId="8001">
        <row r="4">
          <cell r="I4">
            <v>0</v>
          </cell>
        </row>
      </sheetData>
      <sheetData sheetId="8002">
        <row r="4">
          <cell r="I4">
            <v>0</v>
          </cell>
        </row>
      </sheetData>
      <sheetData sheetId="8003">
        <row r="4">
          <cell r="I4">
            <v>0</v>
          </cell>
        </row>
      </sheetData>
      <sheetData sheetId="8004">
        <row r="4">
          <cell r="I4">
            <v>0</v>
          </cell>
        </row>
      </sheetData>
      <sheetData sheetId="8005">
        <row r="4">
          <cell r="I4">
            <v>0</v>
          </cell>
        </row>
      </sheetData>
      <sheetData sheetId="8006">
        <row r="4">
          <cell r="I4">
            <v>0</v>
          </cell>
        </row>
      </sheetData>
      <sheetData sheetId="8007">
        <row r="4">
          <cell r="I4">
            <v>0</v>
          </cell>
        </row>
      </sheetData>
      <sheetData sheetId="8008">
        <row r="4">
          <cell r="I4">
            <v>0</v>
          </cell>
        </row>
      </sheetData>
      <sheetData sheetId="8009">
        <row r="4">
          <cell r="I4">
            <v>0</v>
          </cell>
        </row>
      </sheetData>
      <sheetData sheetId="8010">
        <row r="4">
          <cell r="I4">
            <v>0</v>
          </cell>
        </row>
      </sheetData>
      <sheetData sheetId="8011">
        <row r="4">
          <cell r="I4">
            <v>0</v>
          </cell>
        </row>
      </sheetData>
      <sheetData sheetId="8012">
        <row r="4">
          <cell r="I4">
            <v>0</v>
          </cell>
        </row>
      </sheetData>
      <sheetData sheetId="8013">
        <row r="4">
          <cell r="I4">
            <v>0</v>
          </cell>
        </row>
      </sheetData>
      <sheetData sheetId="8014">
        <row r="4">
          <cell r="I4">
            <v>0</v>
          </cell>
        </row>
      </sheetData>
      <sheetData sheetId="8015">
        <row r="4">
          <cell r="I4">
            <v>0</v>
          </cell>
        </row>
      </sheetData>
      <sheetData sheetId="8016">
        <row r="4">
          <cell r="I4">
            <v>0</v>
          </cell>
        </row>
      </sheetData>
      <sheetData sheetId="8017">
        <row r="4">
          <cell r="I4">
            <v>0</v>
          </cell>
        </row>
      </sheetData>
      <sheetData sheetId="8018">
        <row r="4">
          <cell r="I4">
            <v>0</v>
          </cell>
        </row>
      </sheetData>
      <sheetData sheetId="8019">
        <row r="4">
          <cell r="I4">
            <v>0</v>
          </cell>
        </row>
      </sheetData>
      <sheetData sheetId="8020">
        <row r="4">
          <cell r="I4">
            <v>0</v>
          </cell>
        </row>
      </sheetData>
      <sheetData sheetId="8021">
        <row r="4">
          <cell r="I4">
            <v>0</v>
          </cell>
        </row>
      </sheetData>
      <sheetData sheetId="8022">
        <row r="4">
          <cell r="I4">
            <v>0</v>
          </cell>
        </row>
      </sheetData>
      <sheetData sheetId="8023">
        <row r="4">
          <cell r="I4">
            <v>0</v>
          </cell>
        </row>
      </sheetData>
      <sheetData sheetId="8024">
        <row r="4">
          <cell r="I4">
            <v>0</v>
          </cell>
        </row>
      </sheetData>
      <sheetData sheetId="8025">
        <row r="4">
          <cell r="I4">
            <v>0</v>
          </cell>
        </row>
      </sheetData>
      <sheetData sheetId="8026">
        <row r="4">
          <cell r="I4">
            <v>0</v>
          </cell>
        </row>
      </sheetData>
      <sheetData sheetId="8027">
        <row r="4">
          <cell r="I4">
            <v>0</v>
          </cell>
        </row>
      </sheetData>
      <sheetData sheetId="8028">
        <row r="4">
          <cell r="I4">
            <v>0</v>
          </cell>
        </row>
      </sheetData>
      <sheetData sheetId="8029">
        <row r="4">
          <cell r="I4">
            <v>0</v>
          </cell>
        </row>
      </sheetData>
      <sheetData sheetId="8030">
        <row r="4">
          <cell r="I4">
            <v>0</v>
          </cell>
        </row>
      </sheetData>
      <sheetData sheetId="8031">
        <row r="4">
          <cell r="I4">
            <v>0</v>
          </cell>
        </row>
      </sheetData>
      <sheetData sheetId="8032">
        <row r="4">
          <cell r="I4">
            <v>0</v>
          </cell>
        </row>
      </sheetData>
      <sheetData sheetId="8033">
        <row r="4">
          <cell r="I4">
            <v>0</v>
          </cell>
        </row>
      </sheetData>
      <sheetData sheetId="8034">
        <row r="4">
          <cell r="I4">
            <v>0</v>
          </cell>
        </row>
      </sheetData>
      <sheetData sheetId="8035">
        <row r="4">
          <cell r="I4">
            <v>0</v>
          </cell>
        </row>
      </sheetData>
      <sheetData sheetId="8036">
        <row r="4">
          <cell r="I4">
            <v>0</v>
          </cell>
        </row>
      </sheetData>
      <sheetData sheetId="8037">
        <row r="4">
          <cell r="I4">
            <v>0</v>
          </cell>
        </row>
      </sheetData>
      <sheetData sheetId="8038">
        <row r="4">
          <cell r="I4">
            <v>0</v>
          </cell>
        </row>
      </sheetData>
      <sheetData sheetId="8039">
        <row r="4">
          <cell r="I4">
            <v>0</v>
          </cell>
        </row>
      </sheetData>
      <sheetData sheetId="8040">
        <row r="4">
          <cell r="I4">
            <v>0</v>
          </cell>
        </row>
      </sheetData>
      <sheetData sheetId="8041">
        <row r="4">
          <cell r="I4">
            <v>0</v>
          </cell>
        </row>
      </sheetData>
      <sheetData sheetId="8042">
        <row r="4">
          <cell r="I4">
            <v>0</v>
          </cell>
        </row>
      </sheetData>
      <sheetData sheetId="8043">
        <row r="4">
          <cell r="I4">
            <v>0</v>
          </cell>
        </row>
      </sheetData>
      <sheetData sheetId="8044">
        <row r="4">
          <cell r="I4">
            <v>0</v>
          </cell>
        </row>
      </sheetData>
      <sheetData sheetId="8045">
        <row r="4">
          <cell r="I4">
            <v>0</v>
          </cell>
        </row>
      </sheetData>
      <sheetData sheetId="8046">
        <row r="4">
          <cell r="I4">
            <v>0</v>
          </cell>
        </row>
      </sheetData>
      <sheetData sheetId="8047">
        <row r="4">
          <cell r="I4">
            <v>0</v>
          </cell>
        </row>
      </sheetData>
      <sheetData sheetId="8048">
        <row r="4">
          <cell r="I4">
            <v>0</v>
          </cell>
        </row>
      </sheetData>
      <sheetData sheetId="8049">
        <row r="4">
          <cell r="I4">
            <v>0</v>
          </cell>
        </row>
      </sheetData>
      <sheetData sheetId="8050">
        <row r="4">
          <cell r="I4">
            <v>0</v>
          </cell>
        </row>
      </sheetData>
      <sheetData sheetId="8051">
        <row r="4">
          <cell r="I4">
            <v>0</v>
          </cell>
        </row>
      </sheetData>
      <sheetData sheetId="8052">
        <row r="4">
          <cell r="I4">
            <v>0</v>
          </cell>
        </row>
      </sheetData>
      <sheetData sheetId="8053">
        <row r="4">
          <cell r="I4">
            <v>0</v>
          </cell>
        </row>
      </sheetData>
      <sheetData sheetId="8054">
        <row r="4">
          <cell r="I4">
            <v>0</v>
          </cell>
        </row>
      </sheetData>
      <sheetData sheetId="8055">
        <row r="4">
          <cell r="I4">
            <v>0</v>
          </cell>
        </row>
      </sheetData>
      <sheetData sheetId="8056">
        <row r="4">
          <cell r="I4">
            <v>0</v>
          </cell>
        </row>
      </sheetData>
      <sheetData sheetId="8057">
        <row r="4">
          <cell r="I4">
            <v>0</v>
          </cell>
        </row>
      </sheetData>
      <sheetData sheetId="8058">
        <row r="4">
          <cell r="I4">
            <v>0</v>
          </cell>
        </row>
      </sheetData>
      <sheetData sheetId="8059">
        <row r="4">
          <cell r="I4">
            <v>0</v>
          </cell>
        </row>
      </sheetData>
      <sheetData sheetId="8060">
        <row r="4">
          <cell r="I4">
            <v>0</v>
          </cell>
        </row>
      </sheetData>
      <sheetData sheetId="8061">
        <row r="4">
          <cell r="I4">
            <v>0</v>
          </cell>
        </row>
      </sheetData>
      <sheetData sheetId="8062">
        <row r="4">
          <cell r="I4">
            <v>0</v>
          </cell>
        </row>
      </sheetData>
      <sheetData sheetId="8063">
        <row r="4">
          <cell r="I4">
            <v>0</v>
          </cell>
        </row>
      </sheetData>
      <sheetData sheetId="8064">
        <row r="4">
          <cell r="I4">
            <v>0</v>
          </cell>
        </row>
      </sheetData>
      <sheetData sheetId="8065">
        <row r="4">
          <cell r="I4">
            <v>0</v>
          </cell>
        </row>
      </sheetData>
      <sheetData sheetId="8066">
        <row r="4">
          <cell r="I4">
            <v>0</v>
          </cell>
        </row>
      </sheetData>
      <sheetData sheetId="8067">
        <row r="4">
          <cell r="I4">
            <v>0</v>
          </cell>
        </row>
      </sheetData>
      <sheetData sheetId="8068">
        <row r="4">
          <cell r="I4">
            <v>0</v>
          </cell>
        </row>
      </sheetData>
      <sheetData sheetId="8069">
        <row r="4">
          <cell r="I4">
            <v>0</v>
          </cell>
        </row>
      </sheetData>
      <sheetData sheetId="8070">
        <row r="4">
          <cell r="I4">
            <v>0</v>
          </cell>
        </row>
      </sheetData>
      <sheetData sheetId="8071">
        <row r="4">
          <cell r="I4">
            <v>0</v>
          </cell>
        </row>
      </sheetData>
      <sheetData sheetId="8072">
        <row r="4">
          <cell r="I4">
            <v>0</v>
          </cell>
        </row>
      </sheetData>
      <sheetData sheetId="8073">
        <row r="4">
          <cell r="I4">
            <v>0</v>
          </cell>
        </row>
      </sheetData>
      <sheetData sheetId="8074">
        <row r="4">
          <cell r="I4">
            <v>0</v>
          </cell>
        </row>
      </sheetData>
      <sheetData sheetId="8075">
        <row r="4">
          <cell r="I4">
            <v>0</v>
          </cell>
        </row>
      </sheetData>
      <sheetData sheetId="8076">
        <row r="4">
          <cell r="I4">
            <v>0</v>
          </cell>
        </row>
      </sheetData>
      <sheetData sheetId="8077">
        <row r="4">
          <cell r="I4">
            <v>0</v>
          </cell>
        </row>
      </sheetData>
      <sheetData sheetId="8078">
        <row r="4">
          <cell r="I4">
            <v>0</v>
          </cell>
        </row>
      </sheetData>
      <sheetData sheetId="8079">
        <row r="4">
          <cell r="I4">
            <v>0</v>
          </cell>
        </row>
      </sheetData>
      <sheetData sheetId="8080">
        <row r="4">
          <cell r="I4">
            <v>0</v>
          </cell>
        </row>
      </sheetData>
      <sheetData sheetId="8081">
        <row r="4">
          <cell r="I4">
            <v>0</v>
          </cell>
        </row>
      </sheetData>
      <sheetData sheetId="8082">
        <row r="4">
          <cell r="I4">
            <v>0</v>
          </cell>
        </row>
      </sheetData>
      <sheetData sheetId="8083">
        <row r="4">
          <cell r="I4">
            <v>0</v>
          </cell>
        </row>
      </sheetData>
      <sheetData sheetId="8084">
        <row r="4">
          <cell r="I4">
            <v>0</v>
          </cell>
        </row>
      </sheetData>
      <sheetData sheetId="8085">
        <row r="4">
          <cell r="I4">
            <v>0</v>
          </cell>
        </row>
      </sheetData>
      <sheetData sheetId="8086">
        <row r="4">
          <cell r="I4">
            <v>0</v>
          </cell>
        </row>
      </sheetData>
      <sheetData sheetId="8087">
        <row r="4">
          <cell r="I4">
            <v>0</v>
          </cell>
        </row>
      </sheetData>
      <sheetData sheetId="8088">
        <row r="4">
          <cell r="I4">
            <v>0</v>
          </cell>
        </row>
      </sheetData>
      <sheetData sheetId="8089">
        <row r="4">
          <cell r="I4">
            <v>0</v>
          </cell>
        </row>
      </sheetData>
      <sheetData sheetId="8090">
        <row r="4">
          <cell r="I4">
            <v>0</v>
          </cell>
        </row>
      </sheetData>
      <sheetData sheetId="8091">
        <row r="4">
          <cell r="I4">
            <v>0</v>
          </cell>
        </row>
      </sheetData>
      <sheetData sheetId="8092">
        <row r="4">
          <cell r="I4">
            <v>0</v>
          </cell>
        </row>
      </sheetData>
      <sheetData sheetId="8093">
        <row r="4">
          <cell r="I4">
            <v>0</v>
          </cell>
        </row>
      </sheetData>
      <sheetData sheetId="8094">
        <row r="4">
          <cell r="I4">
            <v>0</v>
          </cell>
        </row>
      </sheetData>
      <sheetData sheetId="8095">
        <row r="4">
          <cell r="I4">
            <v>0</v>
          </cell>
        </row>
      </sheetData>
      <sheetData sheetId="8096">
        <row r="4">
          <cell r="I4">
            <v>0</v>
          </cell>
        </row>
      </sheetData>
      <sheetData sheetId="8097">
        <row r="4">
          <cell r="I4">
            <v>0</v>
          </cell>
        </row>
      </sheetData>
      <sheetData sheetId="8098">
        <row r="4">
          <cell r="I4">
            <v>0</v>
          </cell>
        </row>
      </sheetData>
      <sheetData sheetId="8099">
        <row r="4">
          <cell r="I4">
            <v>0</v>
          </cell>
        </row>
      </sheetData>
      <sheetData sheetId="8100">
        <row r="4">
          <cell r="I4">
            <v>0</v>
          </cell>
        </row>
      </sheetData>
      <sheetData sheetId="8101">
        <row r="4">
          <cell r="I4">
            <v>0</v>
          </cell>
        </row>
      </sheetData>
      <sheetData sheetId="8102">
        <row r="4">
          <cell r="I4">
            <v>0</v>
          </cell>
        </row>
      </sheetData>
      <sheetData sheetId="8103">
        <row r="4">
          <cell r="I4">
            <v>0</v>
          </cell>
        </row>
      </sheetData>
      <sheetData sheetId="8104">
        <row r="4">
          <cell r="I4">
            <v>0</v>
          </cell>
        </row>
      </sheetData>
      <sheetData sheetId="8105">
        <row r="4">
          <cell r="I4">
            <v>0</v>
          </cell>
        </row>
      </sheetData>
      <sheetData sheetId="8106">
        <row r="4">
          <cell r="I4">
            <v>0</v>
          </cell>
        </row>
      </sheetData>
      <sheetData sheetId="8107">
        <row r="4">
          <cell r="I4">
            <v>0</v>
          </cell>
        </row>
      </sheetData>
      <sheetData sheetId="8108">
        <row r="4">
          <cell r="I4">
            <v>0</v>
          </cell>
        </row>
      </sheetData>
      <sheetData sheetId="8109">
        <row r="4">
          <cell r="I4">
            <v>0</v>
          </cell>
        </row>
      </sheetData>
      <sheetData sheetId="8110">
        <row r="4">
          <cell r="I4">
            <v>0</v>
          </cell>
        </row>
      </sheetData>
      <sheetData sheetId="8111">
        <row r="4">
          <cell r="I4">
            <v>0</v>
          </cell>
        </row>
      </sheetData>
      <sheetData sheetId="8112">
        <row r="4">
          <cell r="I4">
            <v>0</v>
          </cell>
        </row>
      </sheetData>
      <sheetData sheetId="8113">
        <row r="4">
          <cell r="I4">
            <v>0</v>
          </cell>
        </row>
      </sheetData>
      <sheetData sheetId="8114">
        <row r="4">
          <cell r="I4">
            <v>0</v>
          </cell>
        </row>
      </sheetData>
      <sheetData sheetId="8115">
        <row r="4">
          <cell r="I4">
            <v>0</v>
          </cell>
        </row>
      </sheetData>
      <sheetData sheetId="8116">
        <row r="4">
          <cell r="I4">
            <v>0</v>
          </cell>
        </row>
      </sheetData>
      <sheetData sheetId="8117">
        <row r="4">
          <cell r="I4">
            <v>0</v>
          </cell>
        </row>
      </sheetData>
      <sheetData sheetId="8118">
        <row r="4">
          <cell r="I4">
            <v>0</v>
          </cell>
        </row>
      </sheetData>
      <sheetData sheetId="8119">
        <row r="4">
          <cell r="I4">
            <v>0</v>
          </cell>
        </row>
      </sheetData>
      <sheetData sheetId="8120">
        <row r="4">
          <cell r="I4">
            <v>0</v>
          </cell>
        </row>
      </sheetData>
      <sheetData sheetId="8121">
        <row r="4">
          <cell r="I4">
            <v>0</v>
          </cell>
        </row>
      </sheetData>
      <sheetData sheetId="8122">
        <row r="4">
          <cell r="I4">
            <v>0</v>
          </cell>
        </row>
      </sheetData>
      <sheetData sheetId="8123">
        <row r="4">
          <cell r="I4">
            <v>0</v>
          </cell>
        </row>
      </sheetData>
      <sheetData sheetId="8124">
        <row r="4">
          <cell r="I4">
            <v>0</v>
          </cell>
        </row>
      </sheetData>
      <sheetData sheetId="8125">
        <row r="4">
          <cell r="I4">
            <v>0</v>
          </cell>
        </row>
      </sheetData>
      <sheetData sheetId="8126">
        <row r="4">
          <cell r="I4">
            <v>0</v>
          </cell>
        </row>
      </sheetData>
      <sheetData sheetId="8127">
        <row r="4">
          <cell r="I4">
            <v>0</v>
          </cell>
        </row>
      </sheetData>
      <sheetData sheetId="8128">
        <row r="4">
          <cell r="I4">
            <v>0</v>
          </cell>
        </row>
      </sheetData>
      <sheetData sheetId="8129">
        <row r="4">
          <cell r="I4">
            <v>0</v>
          </cell>
        </row>
      </sheetData>
      <sheetData sheetId="8130">
        <row r="4">
          <cell r="I4">
            <v>0</v>
          </cell>
        </row>
      </sheetData>
      <sheetData sheetId="8131">
        <row r="4">
          <cell r="I4">
            <v>0</v>
          </cell>
        </row>
      </sheetData>
      <sheetData sheetId="8132">
        <row r="4">
          <cell r="I4">
            <v>0</v>
          </cell>
        </row>
      </sheetData>
      <sheetData sheetId="8133">
        <row r="4">
          <cell r="I4">
            <v>0</v>
          </cell>
        </row>
      </sheetData>
      <sheetData sheetId="8134">
        <row r="4">
          <cell r="I4">
            <v>0</v>
          </cell>
        </row>
      </sheetData>
      <sheetData sheetId="8135">
        <row r="4">
          <cell r="I4">
            <v>0</v>
          </cell>
        </row>
      </sheetData>
      <sheetData sheetId="8136">
        <row r="4">
          <cell r="I4">
            <v>0</v>
          </cell>
        </row>
      </sheetData>
      <sheetData sheetId="8137">
        <row r="4">
          <cell r="I4">
            <v>0</v>
          </cell>
        </row>
      </sheetData>
      <sheetData sheetId="8138">
        <row r="4">
          <cell r="I4">
            <v>0</v>
          </cell>
        </row>
      </sheetData>
      <sheetData sheetId="8139">
        <row r="4">
          <cell r="I4">
            <v>0</v>
          </cell>
        </row>
      </sheetData>
      <sheetData sheetId="8140">
        <row r="4">
          <cell r="I4">
            <v>0</v>
          </cell>
        </row>
      </sheetData>
      <sheetData sheetId="8141">
        <row r="4">
          <cell r="I4">
            <v>0</v>
          </cell>
        </row>
      </sheetData>
      <sheetData sheetId="8142">
        <row r="4">
          <cell r="I4">
            <v>0</v>
          </cell>
        </row>
      </sheetData>
      <sheetData sheetId="8143">
        <row r="4">
          <cell r="I4">
            <v>0</v>
          </cell>
        </row>
      </sheetData>
      <sheetData sheetId="8144">
        <row r="4">
          <cell r="I4">
            <v>0</v>
          </cell>
        </row>
      </sheetData>
      <sheetData sheetId="8145">
        <row r="4">
          <cell r="I4">
            <v>0</v>
          </cell>
        </row>
      </sheetData>
      <sheetData sheetId="8146">
        <row r="4">
          <cell r="I4">
            <v>0</v>
          </cell>
        </row>
      </sheetData>
      <sheetData sheetId="8147">
        <row r="4">
          <cell r="I4">
            <v>0</v>
          </cell>
        </row>
      </sheetData>
      <sheetData sheetId="8148">
        <row r="4">
          <cell r="I4">
            <v>0</v>
          </cell>
        </row>
      </sheetData>
      <sheetData sheetId="8149">
        <row r="4">
          <cell r="I4">
            <v>0</v>
          </cell>
        </row>
      </sheetData>
      <sheetData sheetId="8150">
        <row r="4">
          <cell r="I4">
            <v>0</v>
          </cell>
        </row>
      </sheetData>
      <sheetData sheetId="8151">
        <row r="4">
          <cell r="I4">
            <v>0</v>
          </cell>
        </row>
      </sheetData>
      <sheetData sheetId="8152">
        <row r="4">
          <cell r="I4">
            <v>0</v>
          </cell>
        </row>
      </sheetData>
      <sheetData sheetId="8153">
        <row r="4">
          <cell r="I4">
            <v>0</v>
          </cell>
        </row>
      </sheetData>
      <sheetData sheetId="8154">
        <row r="4">
          <cell r="I4">
            <v>0</v>
          </cell>
        </row>
      </sheetData>
      <sheetData sheetId="8155">
        <row r="4">
          <cell r="I4">
            <v>0</v>
          </cell>
        </row>
      </sheetData>
      <sheetData sheetId="8156">
        <row r="4">
          <cell r="I4">
            <v>0</v>
          </cell>
        </row>
      </sheetData>
      <sheetData sheetId="8157">
        <row r="4">
          <cell r="I4">
            <v>0</v>
          </cell>
        </row>
      </sheetData>
      <sheetData sheetId="8158">
        <row r="4">
          <cell r="I4">
            <v>0</v>
          </cell>
        </row>
      </sheetData>
      <sheetData sheetId="8159">
        <row r="4">
          <cell r="I4">
            <v>0</v>
          </cell>
        </row>
      </sheetData>
      <sheetData sheetId="8160">
        <row r="4">
          <cell r="I4">
            <v>0</v>
          </cell>
        </row>
      </sheetData>
      <sheetData sheetId="8161">
        <row r="4">
          <cell r="I4">
            <v>0</v>
          </cell>
        </row>
      </sheetData>
      <sheetData sheetId="8162">
        <row r="4">
          <cell r="I4">
            <v>0</v>
          </cell>
        </row>
      </sheetData>
      <sheetData sheetId="8163">
        <row r="4">
          <cell r="I4">
            <v>0</v>
          </cell>
        </row>
      </sheetData>
      <sheetData sheetId="8164">
        <row r="4">
          <cell r="I4">
            <v>0</v>
          </cell>
        </row>
      </sheetData>
      <sheetData sheetId="8165">
        <row r="4">
          <cell r="I4">
            <v>0</v>
          </cell>
        </row>
      </sheetData>
      <sheetData sheetId="8166">
        <row r="4">
          <cell r="I4">
            <v>0</v>
          </cell>
        </row>
      </sheetData>
      <sheetData sheetId="8167">
        <row r="4">
          <cell r="I4">
            <v>0</v>
          </cell>
        </row>
      </sheetData>
      <sheetData sheetId="8168">
        <row r="4">
          <cell r="I4">
            <v>0</v>
          </cell>
        </row>
      </sheetData>
      <sheetData sheetId="8169">
        <row r="4">
          <cell r="I4">
            <v>0</v>
          </cell>
        </row>
      </sheetData>
      <sheetData sheetId="8170">
        <row r="4">
          <cell r="I4">
            <v>0</v>
          </cell>
        </row>
      </sheetData>
      <sheetData sheetId="8171">
        <row r="4">
          <cell r="I4">
            <v>0</v>
          </cell>
        </row>
      </sheetData>
      <sheetData sheetId="8172">
        <row r="4">
          <cell r="I4">
            <v>0</v>
          </cell>
        </row>
      </sheetData>
      <sheetData sheetId="8173">
        <row r="4">
          <cell r="I4">
            <v>0</v>
          </cell>
        </row>
      </sheetData>
      <sheetData sheetId="8174">
        <row r="4">
          <cell r="I4">
            <v>0</v>
          </cell>
        </row>
      </sheetData>
      <sheetData sheetId="8175">
        <row r="4">
          <cell r="I4">
            <v>0</v>
          </cell>
        </row>
      </sheetData>
      <sheetData sheetId="8176">
        <row r="4">
          <cell r="I4">
            <v>0</v>
          </cell>
        </row>
      </sheetData>
      <sheetData sheetId="8177">
        <row r="4">
          <cell r="I4">
            <v>0</v>
          </cell>
        </row>
      </sheetData>
      <sheetData sheetId="8178">
        <row r="4">
          <cell r="I4">
            <v>0</v>
          </cell>
        </row>
      </sheetData>
      <sheetData sheetId="8179">
        <row r="4">
          <cell r="I4">
            <v>0</v>
          </cell>
        </row>
      </sheetData>
      <sheetData sheetId="8180">
        <row r="4">
          <cell r="I4">
            <v>0</v>
          </cell>
        </row>
      </sheetData>
      <sheetData sheetId="8181">
        <row r="4">
          <cell r="I4">
            <v>0</v>
          </cell>
        </row>
      </sheetData>
      <sheetData sheetId="8182">
        <row r="4">
          <cell r="I4">
            <v>0</v>
          </cell>
        </row>
      </sheetData>
      <sheetData sheetId="8183">
        <row r="4">
          <cell r="I4">
            <v>0</v>
          </cell>
        </row>
      </sheetData>
      <sheetData sheetId="8184">
        <row r="4">
          <cell r="I4">
            <v>0</v>
          </cell>
        </row>
      </sheetData>
      <sheetData sheetId="8185">
        <row r="4">
          <cell r="I4">
            <v>0</v>
          </cell>
        </row>
      </sheetData>
      <sheetData sheetId="8186">
        <row r="4">
          <cell r="I4">
            <v>0</v>
          </cell>
        </row>
      </sheetData>
      <sheetData sheetId="8187">
        <row r="4">
          <cell r="I4">
            <v>0</v>
          </cell>
        </row>
      </sheetData>
      <sheetData sheetId="8188">
        <row r="4">
          <cell r="I4">
            <v>0</v>
          </cell>
        </row>
      </sheetData>
      <sheetData sheetId="8189">
        <row r="4">
          <cell r="I4">
            <v>0</v>
          </cell>
        </row>
      </sheetData>
      <sheetData sheetId="8190">
        <row r="4">
          <cell r="I4">
            <v>0</v>
          </cell>
        </row>
      </sheetData>
      <sheetData sheetId="8191">
        <row r="4">
          <cell r="I4">
            <v>0</v>
          </cell>
        </row>
      </sheetData>
      <sheetData sheetId="8192">
        <row r="4">
          <cell r="I4">
            <v>0</v>
          </cell>
        </row>
      </sheetData>
      <sheetData sheetId="8193">
        <row r="4">
          <cell r="I4">
            <v>0</v>
          </cell>
        </row>
      </sheetData>
      <sheetData sheetId="8194">
        <row r="4">
          <cell r="I4">
            <v>0</v>
          </cell>
        </row>
      </sheetData>
      <sheetData sheetId="8195">
        <row r="4">
          <cell r="I4">
            <v>0</v>
          </cell>
        </row>
      </sheetData>
      <sheetData sheetId="8196">
        <row r="4">
          <cell r="I4">
            <v>0</v>
          </cell>
        </row>
      </sheetData>
      <sheetData sheetId="8197">
        <row r="4">
          <cell r="I4">
            <v>0</v>
          </cell>
        </row>
      </sheetData>
      <sheetData sheetId="8198">
        <row r="4">
          <cell r="I4">
            <v>0</v>
          </cell>
        </row>
      </sheetData>
      <sheetData sheetId="8199">
        <row r="4">
          <cell r="I4">
            <v>0</v>
          </cell>
        </row>
      </sheetData>
      <sheetData sheetId="8200">
        <row r="4">
          <cell r="I4">
            <v>0</v>
          </cell>
        </row>
      </sheetData>
      <sheetData sheetId="8201">
        <row r="4">
          <cell r="I4">
            <v>0</v>
          </cell>
        </row>
      </sheetData>
      <sheetData sheetId="8202">
        <row r="4">
          <cell r="I4">
            <v>0</v>
          </cell>
        </row>
      </sheetData>
      <sheetData sheetId="8203">
        <row r="4">
          <cell r="I4">
            <v>0</v>
          </cell>
        </row>
      </sheetData>
      <sheetData sheetId="8204">
        <row r="4">
          <cell r="I4">
            <v>0</v>
          </cell>
        </row>
      </sheetData>
      <sheetData sheetId="8205">
        <row r="4">
          <cell r="I4">
            <v>0</v>
          </cell>
        </row>
      </sheetData>
      <sheetData sheetId="8206">
        <row r="4">
          <cell r="I4">
            <v>0</v>
          </cell>
        </row>
      </sheetData>
      <sheetData sheetId="8207">
        <row r="4">
          <cell r="I4">
            <v>0</v>
          </cell>
        </row>
      </sheetData>
      <sheetData sheetId="8208">
        <row r="4">
          <cell r="I4">
            <v>0</v>
          </cell>
        </row>
      </sheetData>
      <sheetData sheetId="8209">
        <row r="4">
          <cell r="I4">
            <v>0</v>
          </cell>
        </row>
      </sheetData>
      <sheetData sheetId="8210">
        <row r="4">
          <cell r="I4">
            <v>0</v>
          </cell>
        </row>
      </sheetData>
      <sheetData sheetId="8211">
        <row r="4">
          <cell r="I4">
            <v>0</v>
          </cell>
        </row>
      </sheetData>
      <sheetData sheetId="8212">
        <row r="4">
          <cell r="I4">
            <v>0</v>
          </cell>
        </row>
      </sheetData>
      <sheetData sheetId="8213">
        <row r="4">
          <cell r="I4">
            <v>0</v>
          </cell>
        </row>
      </sheetData>
      <sheetData sheetId="8214">
        <row r="4">
          <cell r="I4">
            <v>0</v>
          </cell>
        </row>
      </sheetData>
      <sheetData sheetId="8215">
        <row r="4">
          <cell r="I4">
            <v>0</v>
          </cell>
        </row>
      </sheetData>
      <sheetData sheetId="8216">
        <row r="4">
          <cell r="I4">
            <v>0</v>
          </cell>
        </row>
      </sheetData>
      <sheetData sheetId="8217">
        <row r="4">
          <cell r="I4">
            <v>0</v>
          </cell>
        </row>
      </sheetData>
      <sheetData sheetId="8218">
        <row r="4">
          <cell r="I4">
            <v>0</v>
          </cell>
        </row>
      </sheetData>
      <sheetData sheetId="8219">
        <row r="4">
          <cell r="I4">
            <v>0</v>
          </cell>
        </row>
      </sheetData>
      <sheetData sheetId="8220">
        <row r="4">
          <cell r="I4">
            <v>0</v>
          </cell>
        </row>
      </sheetData>
      <sheetData sheetId="8221">
        <row r="4">
          <cell r="I4">
            <v>0</v>
          </cell>
        </row>
      </sheetData>
      <sheetData sheetId="8222">
        <row r="4">
          <cell r="I4">
            <v>0</v>
          </cell>
        </row>
      </sheetData>
      <sheetData sheetId="8223">
        <row r="4">
          <cell r="I4">
            <v>0</v>
          </cell>
        </row>
      </sheetData>
      <sheetData sheetId="8224">
        <row r="4">
          <cell r="I4">
            <v>0</v>
          </cell>
        </row>
      </sheetData>
      <sheetData sheetId="8225">
        <row r="4">
          <cell r="I4">
            <v>0</v>
          </cell>
        </row>
      </sheetData>
      <sheetData sheetId="8226">
        <row r="4">
          <cell r="I4">
            <v>0</v>
          </cell>
        </row>
      </sheetData>
      <sheetData sheetId="8227">
        <row r="4">
          <cell r="I4">
            <v>0</v>
          </cell>
        </row>
      </sheetData>
      <sheetData sheetId="8228">
        <row r="4">
          <cell r="I4">
            <v>0</v>
          </cell>
        </row>
      </sheetData>
      <sheetData sheetId="8229">
        <row r="4">
          <cell r="I4">
            <v>0</v>
          </cell>
        </row>
      </sheetData>
      <sheetData sheetId="8230">
        <row r="4">
          <cell r="I4">
            <v>0</v>
          </cell>
        </row>
      </sheetData>
      <sheetData sheetId="8231">
        <row r="4">
          <cell r="I4">
            <v>0</v>
          </cell>
        </row>
      </sheetData>
      <sheetData sheetId="8232">
        <row r="4">
          <cell r="I4">
            <v>0</v>
          </cell>
        </row>
      </sheetData>
      <sheetData sheetId="8233">
        <row r="4">
          <cell r="I4">
            <v>0</v>
          </cell>
        </row>
      </sheetData>
      <sheetData sheetId="8234">
        <row r="4">
          <cell r="I4">
            <v>0</v>
          </cell>
        </row>
      </sheetData>
      <sheetData sheetId="8235">
        <row r="4">
          <cell r="I4">
            <v>0</v>
          </cell>
        </row>
      </sheetData>
      <sheetData sheetId="8236">
        <row r="4">
          <cell r="I4">
            <v>0</v>
          </cell>
        </row>
      </sheetData>
      <sheetData sheetId="8237">
        <row r="4">
          <cell r="I4">
            <v>0</v>
          </cell>
        </row>
      </sheetData>
      <sheetData sheetId="8238">
        <row r="4">
          <cell r="I4">
            <v>0</v>
          </cell>
        </row>
      </sheetData>
      <sheetData sheetId="8239">
        <row r="4">
          <cell r="I4">
            <v>0</v>
          </cell>
        </row>
      </sheetData>
      <sheetData sheetId="8240">
        <row r="4">
          <cell r="I4">
            <v>0</v>
          </cell>
        </row>
      </sheetData>
      <sheetData sheetId="8241">
        <row r="4">
          <cell r="I4">
            <v>0</v>
          </cell>
        </row>
      </sheetData>
      <sheetData sheetId="8242">
        <row r="4">
          <cell r="I4">
            <v>0</v>
          </cell>
        </row>
      </sheetData>
      <sheetData sheetId="8243">
        <row r="4">
          <cell r="I4">
            <v>0</v>
          </cell>
        </row>
      </sheetData>
      <sheetData sheetId="8244">
        <row r="4">
          <cell r="I4">
            <v>0</v>
          </cell>
        </row>
      </sheetData>
      <sheetData sheetId="8245">
        <row r="4">
          <cell r="I4">
            <v>0</v>
          </cell>
        </row>
      </sheetData>
      <sheetData sheetId="8246">
        <row r="4">
          <cell r="I4">
            <v>0</v>
          </cell>
        </row>
      </sheetData>
      <sheetData sheetId="8247">
        <row r="4">
          <cell r="I4">
            <v>0</v>
          </cell>
        </row>
      </sheetData>
      <sheetData sheetId="8248">
        <row r="4">
          <cell r="I4">
            <v>0</v>
          </cell>
        </row>
      </sheetData>
      <sheetData sheetId="8249">
        <row r="4">
          <cell r="I4">
            <v>0</v>
          </cell>
        </row>
      </sheetData>
      <sheetData sheetId="8250">
        <row r="4">
          <cell r="I4">
            <v>0</v>
          </cell>
        </row>
      </sheetData>
      <sheetData sheetId="8251">
        <row r="4">
          <cell r="I4">
            <v>0</v>
          </cell>
        </row>
      </sheetData>
      <sheetData sheetId="8252">
        <row r="4">
          <cell r="I4">
            <v>0</v>
          </cell>
        </row>
      </sheetData>
      <sheetData sheetId="8253">
        <row r="4">
          <cell r="I4">
            <v>0</v>
          </cell>
        </row>
      </sheetData>
      <sheetData sheetId="8254">
        <row r="4">
          <cell r="I4">
            <v>0</v>
          </cell>
        </row>
      </sheetData>
      <sheetData sheetId="8255">
        <row r="4">
          <cell r="I4">
            <v>0</v>
          </cell>
        </row>
      </sheetData>
      <sheetData sheetId="8256">
        <row r="4">
          <cell r="I4">
            <v>0</v>
          </cell>
        </row>
      </sheetData>
      <sheetData sheetId="8257">
        <row r="4">
          <cell r="I4">
            <v>0</v>
          </cell>
        </row>
      </sheetData>
      <sheetData sheetId="8258">
        <row r="4">
          <cell r="I4">
            <v>0</v>
          </cell>
        </row>
      </sheetData>
      <sheetData sheetId="8259">
        <row r="4">
          <cell r="I4">
            <v>0</v>
          </cell>
        </row>
      </sheetData>
      <sheetData sheetId="8260">
        <row r="4">
          <cell r="I4">
            <v>0</v>
          </cell>
        </row>
      </sheetData>
      <sheetData sheetId="8261">
        <row r="4">
          <cell r="I4">
            <v>0</v>
          </cell>
        </row>
      </sheetData>
      <sheetData sheetId="8262">
        <row r="4">
          <cell r="I4">
            <v>0</v>
          </cell>
        </row>
      </sheetData>
      <sheetData sheetId="8263">
        <row r="4">
          <cell r="I4">
            <v>0</v>
          </cell>
        </row>
      </sheetData>
      <sheetData sheetId="8264">
        <row r="4">
          <cell r="I4">
            <v>0</v>
          </cell>
        </row>
      </sheetData>
      <sheetData sheetId="8265">
        <row r="4">
          <cell r="I4">
            <v>0</v>
          </cell>
        </row>
      </sheetData>
      <sheetData sheetId="8266">
        <row r="4">
          <cell r="I4">
            <v>0</v>
          </cell>
        </row>
      </sheetData>
      <sheetData sheetId="8267">
        <row r="4">
          <cell r="I4">
            <v>0</v>
          </cell>
        </row>
      </sheetData>
      <sheetData sheetId="8268">
        <row r="4">
          <cell r="I4">
            <v>0</v>
          </cell>
        </row>
      </sheetData>
      <sheetData sheetId="8269">
        <row r="4">
          <cell r="I4">
            <v>0</v>
          </cell>
        </row>
      </sheetData>
      <sheetData sheetId="8270">
        <row r="4">
          <cell r="I4">
            <v>0</v>
          </cell>
        </row>
      </sheetData>
      <sheetData sheetId="8271">
        <row r="4">
          <cell r="I4">
            <v>0</v>
          </cell>
        </row>
      </sheetData>
      <sheetData sheetId="8272">
        <row r="4">
          <cell r="I4">
            <v>0</v>
          </cell>
        </row>
      </sheetData>
      <sheetData sheetId="8273">
        <row r="4">
          <cell r="I4">
            <v>0</v>
          </cell>
        </row>
      </sheetData>
      <sheetData sheetId="8274">
        <row r="4">
          <cell r="I4">
            <v>0</v>
          </cell>
        </row>
      </sheetData>
      <sheetData sheetId="8275">
        <row r="4">
          <cell r="I4">
            <v>0</v>
          </cell>
        </row>
      </sheetData>
      <sheetData sheetId="8276">
        <row r="4">
          <cell r="I4">
            <v>0</v>
          </cell>
        </row>
      </sheetData>
      <sheetData sheetId="8277">
        <row r="4">
          <cell r="I4">
            <v>0</v>
          </cell>
        </row>
      </sheetData>
      <sheetData sheetId="8278">
        <row r="4">
          <cell r="I4">
            <v>0</v>
          </cell>
        </row>
      </sheetData>
      <sheetData sheetId="8279">
        <row r="4">
          <cell r="I4">
            <v>0</v>
          </cell>
        </row>
      </sheetData>
      <sheetData sheetId="8280">
        <row r="4">
          <cell r="I4">
            <v>0</v>
          </cell>
        </row>
      </sheetData>
      <sheetData sheetId="8281">
        <row r="4">
          <cell r="I4">
            <v>0</v>
          </cell>
        </row>
      </sheetData>
      <sheetData sheetId="8282">
        <row r="4">
          <cell r="I4">
            <v>0</v>
          </cell>
        </row>
      </sheetData>
      <sheetData sheetId="8283">
        <row r="4">
          <cell r="I4">
            <v>0</v>
          </cell>
        </row>
      </sheetData>
      <sheetData sheetId="8284">
        <row r="4">
          <cell r="I4">
            <v>0</v>
          </cell>
        </row>
      </sheetData>
      <sheetData sheetId="8285">
        <row r="4">
          <cell r="I4">
            <v>0</v>
          </cell>
        </row>
      </sheetData>
      <sheetData sheetId="8286">
        <row r="4">
          <cell r="I4">
            <v>0</v>
          </cell>
        </row>
      </sheetData>
      <sheetData sheetId="8287">
        <row r="4">
          <cell r="I4">
            <v>0</v>
          </cell>
        </row>
      </sheetData>
      <sheetData sheetId="8288">
        <row r="4">
          <cell r="I4">
            <v>0</v>
          </cell>
        </row>
      </sheetData>
      <sheetData sheetId="8289">
        <row r="4">
          <cell r="I4">
            <v>0</v>
          </cell>
        </row>
      </sheetData>
      <sheetData sheetId="8290">
        <row r="4">
          <cell r="I4">
            <v>0</v>
          </cell>
        </row>
      </sheetData>
      <sheetData sheetId="8291">
        <row r="4">
          <cell r="I4">
            <v>0</v>
          </cell>
        </row>
      </sheetData>
      <sheetData sheetId="8292">
        <row r="4">
          <cell r="I4">
            <v>0</v>
          </cell>
        </row>
      </sheetData>
      <sheetData sheetId="8293">
        <row r="4">
          <cell r="I4">
            <v>0</v>
          </cell>
        </row>
      </sheetData>
      <sheetData sheetId="8294">
        <row r="4">
          <cell r="I4">
            <v>0</v>
          </cell>
        </row>
      </sheetData>
      <sheetData sheetId="8295">
        <row r="4">
          <cell r="I4">
            <v>0</v>
          </cell>
        </row>
      </sheetData>
      <sheetData sheetId="8296">
        <row r="4">
          <cell r="I4">
            <v>0</v>
          </cell>
        </row>
      </sheetData>
      <sheetData sheetId="8297">
        <row r="4">
          <cell r="I4">
            <v>0</v>
          </cell>
        </row>
      </sheetData>
      <sheetData sheetId="8298">
        <row r="4">
          <cell r="I4">
            <v>0</v>
          </cell>
        </row>
      </sheetData>
      <sheetData sheetId="8299">
        <row r="4">
          <cell r="I4">
            <v>0</v>
          </cell>
        </row>
      </sheetData>
      <sheetData sheetId="8300">
        <row r="4">
          <cell r="I4">
            <v>0</v>
          </cell>
        </row>
      </sheetData>
      <sheetData sheetId="8301">
        <row r="4">
          <cell r="I4">
            <v>0</v>
          </cell>
        </row>
      </sheetData>
      <sheetData sheetId="8302">
        <row r="4">
          <cell r="I4">
            <v>0</v>
          </cell>
        </row>
      </sheetData>
      <sheetData sheetId="8303">
        <row r="4">
          <cell r="I4">
            <v>0</v>
          </cell>
        </row>
      </sheetData>
      <sheetData sheetId="8304">
        <row r="4">
          <cell r="I4">
            <v>0</v>
          </cell>
        </row>
      </sheetData>
      <sheetData sheetId="8305">
        <row r="4">
          <cell r="I4">
            <v>0</v>
          </cell>
        </row>
      </sheetData>
      <sheetData sheetId="8306">
        <row r="4">
          <cell r="I4">
            <v>0</v>
          </cell>
        </row>
      </sheetData>
      <sheetData sheetId="8307">
        <row r="4">
          <cell r="I4">
            <v>0</v>
          </cell>
        </row>
      </sheetData>
      <sheetData sheetId="8308">
        <row r="4">
          <cell r="I4">
            <v>0</v>
          </cell>
        </row>
      </sheetData>
      <sheetData sheetId="8309">
        <row r="4">
          <cell r="I4">
            <v>0</v>
          </cell>
        </row>
      </sheetData>
      <sheetData sheetId="8310">
        <row r="4">
          <cell r="I4">
            <v>0</v>
          </cell>
        </row>
      </sheetData>
      <sheetData sheetId="8311">
        <row r="4">
          <cell r="I4">
            <v>0</v>
          </cell>
        </row>
      </sheetData>
      <sheetData sheetId="8312">
        <row r="4">
          <cell r="I4">
            <v>0</v>
          </cell>
        </row>
      </sheetData>
      <sheetData sheetId="8313">
        <row r="4">
          <cell r="I4">
            <v>0</v>
          </cell>
        </row>
      </sheetData>
      <sheetData sheetId="8314">
        <row r="4">
          <cell r="I4">
            <v>0</v>
          </cell>
        </row>
      </sheetData>
      <sheetData sheetId="8315">
        <row r="4">
          <cell r="I4">
            <v>0</v>
          </cell>
        </row>
      </sheetData>
      <sheetData sheetId="8316">
        <row r="4">
          <cell r="I4">
            <v>0</v>
          </cell>
        </row>
      </sheetData>
      <sheetData sheetId="8317">
        <row r="4">
          <cell r="I4">
            <v>0</v>
          </cell>
        </row>
      </sheetData>
      <sheetData sheetId="8318">
        <row r="4">
          <cell r="I4">
            <v>0</v>
          </cell>
        </row>
      </sheetData>
      <sheetData sheetId="8319">
        <row r="4">
          <cell r="I4">
            <v>0</v>
          </cell>
        </row>
      </sheetData>
      <sheetData sheetId="8320">
        <row r="4">
          <cell r="I4">
            <v>0</v>
          </cell>
        </row>
      </sheetData>
      <sheetData sheetId="8321">
        <row r="4">
          <cell r="I4">
            <v>0</v>
          </cell>
        </row>
      </sheetData>
      <sheetData sheetId="8322">
        <row r="4">
          <cell r="I4">
            <v>0</v>
          </cell>
        </row>
      </sheetData>
      <sheetData sheetId="8323">
        <row r="4">
          <cell r="I4">
            <v>0</v>
          </cell>
        </row>
      </sheetData>
      <sheetData sheetId="8324">
        <row r="4">
          <cell r="I4">
            <v>0</v>
          </cell>
        </row>
      </sheetData>
      <sheetData sheetId="8325">
        <row r="4">
          <cell r="I4">
            <v>0</v>
          </cell>
        </row>
      </sheetData>
      <sheetData sheetId="8326">
        <row r="4">
          <cell r="I4">
            <v>0</v>
          </cell>
        </row>
      </sheetData>
      <sheetData sheetId="8327">
        <row r="4">
          <cell r="I4">
            <v>0</v>
          </cell>
        </row>
      </sheetData>
      <sheetData sheetId="8328">
        <row r="4">
          <cell r="I4">
            <v>0</v>
          </cell>
        </row>
      </sheetData>
      <sheetData sheetId="8329">
        <row r="4">
          <cell r="I4">
            <v>0</v>
          </cell>
        </row>
      </sheetData>
      <sheetData sheetId="8330">
        <row r="4">
          <cell r="I4">
            <v>0</v>
          </cell>
        </row>
      </sheetData>
      <sheetData sheetId="8331">
        <row r="4">
          <cell r="I4">
            <v>0</v>
          </cell>
        </row>
      </sheetData>
      <sheetData sheetId="8332">
        <row r="4">
          <cell r="I4">
            <v>0</v>
          </cell>
        </row>
      </sheetData>
      <sheetData sheetId="8333">
        <row r="4">
          <cell r="I4">
            <v>0</v>
          </cell>
        </row>
      </sheetData>
      <sheetData sheetId="8334">
        <row r="4">
          <cell r="I4">
            <v>0</v>
          </cell>
        </row>
      </sheetData>
      <sheetData sheetId="8335">
        <row r="4">
          <cell r="I4">
            <v>0</v>
          </cell>
        </row>
      </sheetData>
      <sheetData sheetId="8336">
        <row r="4">
          <cell r="I4">
            <v>0</v>
          </cell>
        </row>
      </sheetData>
      <sheetData sheetId="8337">
        <row r="4">
          <cell r="I4">
            <v>0</v>
          </cell>
        </row>
      </sheetData>
      <sheetData sheetId="8338">
        <row r="4">
          <cell r="I4">
            <v>0</v>
          </cell>
        </row>
      </sheetData>
      <sheetData sheetId="8339">
        <row r="4">
          <cell r="I4">
            <v>0</v>
          </cell>
        </row>
      </sheetData>
      <sheetData sheetId="8340">
        <row r="4">
          <cell r="I4">
            <v>0</v>
          </cell>
        </row>
      </sheetData>
      <sheetData sheetId="8341">
        <row r="4">
          <cell r="I4">
            <v>0</v>
          </cell>
        </row>
      </sheetData>
      <sheetData sheetId="8342">
        <row r="4">
          <cell r="I4">
            <v>0</v>
          </cell>
        </row>
      </sheetData>
      <sheetData sheetId="8343">
        <row r="4">
          <cell r="I4">
            <v>0</v>
          </cell>
        </row>
      </sheetData>
      <sheetData sheetId="8344">
        <row r="4">
          <cell r="I4">
            <v>0</v>
          </cell>
        </row>
      </sheetData>
      <sheetData sheetId="8345">
        <row r="4">
          <cell r="I4">
            <v>0</v>
          </cell>
        </row>
      </sheetData>
      <sheetData sheetId="8346">
        <row r="4">
          <cell r="I4">
            <v>0</v>
          </cell>
        </row>
      </sheetData>
      <sheetData sheetId="8347">
        <row r="4">
          <cell r="I4">
            <v>0</v>
          </cell>
        </row>
      </sheetData>
      <sheetData sheetId="8348">
        <row r="4">
          <cell r="I4">
            <v>0</v>
          </cell>
        </row>
      </sheetData>
      <sheetData sheetId="8349">
        <row r="4">
          <cell r="I4">
            <v>0</v>
          </cell>
        </row>
      </sheetData>
      <sheetData sheetId="8350">
        <row r="4">
          <cell r="I4">
            <v>0</v>
          </cell>
        </row>
      </sheetData>
      <sheetData sheetId="8351">
        <row r="4">
          <cell r="I4">
            <v>0</v>
          </cell>
        </row>
      </sheetData>
      <sheetData sheetId="8352">
        <row r="4">
          <cell r="I4">
            <v>0</v>
          </cell>
        </row>
      </sheetData>
      <sheetData sheetId="8353">
        <row r="4">
          <cell r="I4">
            <v>0</v>
          </cell>
        </row>
      </sheetData>
      <sheetData sheetId="8354">
        <row r="4">
          <cell r="I4">
            <v>0</v>
          </cell>
        </row>
      </sheetData>
      <sheetData sheetId="8355">
        <row r="4">
          <cell r="I4">
            <v>0</v>
          </cell>
        </row>
      </sheetData>
      <sheetData sheetId="8356">
        <row r="4">
          <cell r="I4">
            <v>0</v>
          </cell>
        </row>
      </sheetData>
      <sheetData sheetId="8357">
        <row r="4">
          <cell r="I4">
            <v>0</v>
          </cell>
        </row>
      </sheetData>
      <sheetData sheetId="8358">
        <row r="4">
          <cell r="I4">
            <v>0</v>
          </cell>
        </row>
      </sheetData>
      <sheetData sheetId="8359">
        <row r="4">
          <cell r="I4">
            <v>0</v>
          </cell>
        </row>
      </sheetData>
      <sheetData sheetId="8360">
        <row r="4">
          <cell r="I4">
            <v>0</v>
          </cell>
        </row>
      </sheetData>
      <sheetData sheetId="8361">
        <row r="4">
          <cell r="I4">
            <v>0</v>
          </cell>
        </row>
      </sheetData>
      <sheetData sheetId="8362">
        <row r="4">
          <cell r="I4">
            <v>0</v>
          </cell>
        </row>
      </sheetData>
      <sheetData sheetId="8363">
        <row r="4">
          <cell r="I4">
            <v>0</v>
          </cell>
        </row>
      </sheetData>
      <sheetData sheetId="8364">
        <row r="4">
          <cell r="I4">
            <v>0</v>
          </cell>
        </row>
      </sheetData>
      <sheetData sheetId="8365">
        <row r="4">
          <cell r="I4">
            <v>0</v>
          </cell>
        </row>
      </sheetData>
      <sheetData sheetId="8366">
        <row r="4">
          <cell r="I4">
            <v>0</v>
          </cell>
        </row>
      </sheetData>
      <sheetData sheetId="8367">
        <row r="4">
          <cell r="I4">
            <v>0</v>
          </cell>
        </row>
      </sheetData>
      <sheetData sheetId="8368">
        <row r="4">
          <cell r="I4">
            <v>0</v>
          </cell>
        </row>
      </sheetData>
      <sheetData sheetId="8369">
        <row r="4">
          <cell r="I4">
            <v>0</v>
          </cell>
        </row>
      </sheetData>
      <sheetData sheetId="8370">
        <row r="4">
          <cell r="I4">
            <v>0</v>
          </cell>
        </row>
      </sheetData>
      <sheetData sheetId="8371">
        <row r="4">
          <cell r="I4">
            <v>0</v>
          </cell>
        </row>
      </sheetData>
      <sheetData sheetId="8372">
        <row r="4">
          <cell r="I4">
            <v>0</v>
          </cell>
        </row>
      </sheetData>
      <sheetData sheetId="8373">
        <row r="4">
          <cell r="I4">
            <v>0</v>
          </cell>
        </row>
      </sheetData>
      <sheetData sheetId="8374">
        <row r="4">
          <cell r="I4">
            <v>0</v>
          </cell>
        </row>
      </sheetData>
      <sheetData sheetId="8375">
        <row r="4">
          <cell r="I4">
            <v>0</v>
          </cell>
        </row>
      </sheetData>
      <sheetData sheetId="8376">
        <row r="4">
          <cell r="I4">
            <v>0</v>
          </cell>
        </row>
      </sheetData>
      <sheetData sheetId="8377">
        <row r="4">
          <cell r="I4">
            <v>0</v>
          </cell>
        </row>
      </sheetData>
      <sheetData sheetId="8378">
        <row r="4">
          <cell r="I4">
            <v>0</v>
          </cell>
        </row>
      </sheetData>
      <sheetData sheetId="8379">
        <row r="4">
          <cell r="I4">
            <v>0</v>
          </cell>
        </row>
      </sheetData>
      <sheetData sheetId="8380">
        <row r="4">
          <cell r="I4">
            <v>0</v>
          </cell>
        </row>
      </sheetData>
      <sheetData sheetId="8381">
        <row r="4">
          <cell r="I4">
            <v>0</v>
          </cell>
        </row>
      </sheetData>
      <sheetData sheetId="8382">
        <row r="4">
          <cell r="I4">
            <v>0</v>
          </cell>
        </row>
      </sheetData>
      <sheetData sheetId="8383">
        <row r="4">
          <cell r="I4">
            <v>0</v>
          </cell>
        </row>
      </sheetData>
      <sheetData sheetId="8384">
        <row r="4">
          <cell r="I4">
            <v>0</v>
          </cell>
        </row>
      </sheetData>
      <sheetData sheetId="8385">
        <row r="4">
          <cell r="I4">
            <v>0</v>
          </cell>
        </row>
      </sheetData>
      <sheetData sheetId="8386">
        <row r="4">
          <cell r="I4">
            <v>0</v>
          </cell>
        </row>
      </sheetData>
      <sheetData sheetId="8387">
        <row r="4">
          <cell r="I4">
            <v>0</v>
          </cell>
        </row>
      </sheetData>
      <sheetData sheetId="8388">
        <row r="4">
          <cell r="I4">
            <v>0</v>
          </cell>
        </row>
      </sheetData>
      <sheetData sheetId="8389">
        <row r="4">
          <cell r="I4">
            <v>0</v>
          </cell>
        </row>
      </sheetData>
      <sheetData sheetId="8390">
        <row r="4">
          <cell r="I4">
            <v>0</v>
          </cell>
        </row>
      </sheetData>
      <sheetData sheetId="8391">
        <row r="4">
          <cell r="I4">
            <v>0</v>
          </cell>
        </row>
      </sheetData>
      <sheetData sheetId="8392">
        <row r="4">
          <cell r="I4">
            <v>0</v>
          </cell>
        </row>
      </sheetData>
      <sheetData sheetId="8393">
        <row r="4">
          <cell r="I4">
            <v>0</v>
          </cell>
        </row>
      </sheetData>
      <sheetData sheetId="8394">
        <row r="4">
          <cell r="I4">
            <v>0</v>
          </cell>
        </row>
      </sheetData>
      <sheetData sheetId="8395">
        <row r="4">
          <cell r="I4">
            <v>0</v>
          </cell>
        </row>
      </sheetData>
      <sheetData sheetId="8396">
        <row r="4">
          <cell r="I4">
            <v>0</v>
          </cell>
        </row>
      </sheetData>
      <sheetData sheetId="8397">
        <row r="4">
          <cell r="I4">
            <v>0</v>
          </cell>
        </row>
      </sheetData>
      <sheetData sheetId="8398">
        <row r="4">
          <cell r="I4">
            <v>0</v>
          </cell>
        </row>
      </sheetData>
      <sheetData sheetId="8399">
        <row r="4">
          <cell r="I4">
            <v>0</v>
          </cell>
        </row>
      </sheetData>
      <sheetData sheetId="8400">
        <row r="4">
          <cell r="I4">
            <v>0</v>
          </cell>
        </row>
      </sheetData>
      <sheetData sheetId="8401">
        <row r="4">
          <cell r="I4">
            <v>0</v>
          </cell>
        </row>
      </sheetData>
      <sheetData sheetId="8402">
        <row r="4">
          <cell r="I4">
            <v>0</v>
          </cell>
        </row>
      </sheetData>
      <sheetData sheetId="8403">
        <row r="4">
          <cell r="I4">
            <v>0</v>
          </cell>
        </row>
      </sheetData>
      <sheetData sheetId="8404">
        <row r="4">
          <cell r="I4">
            <v>0</v>
          </cell>
        </row>
      </sheetData>
      <sheetData sheetId="8405">
        <row r="4">
          <cell r="I4">
            <v>0</v>
          </cell>
        </row>
      </sheetData>
      <sheetData sheetId="8406">
        <row r="4">
          <cell r="I4">
            <v>0</v>
          </cell>
        </row>
      </sheetData>
      <sheetData sheetId="8407">
        <row r="4">
          <cell r="I4">
            <v>0</v>
          </cell>
        </row>
      </sheetData>
      <sheetData sheetId="8408">
        <row r="4">
          <cell r="I4">
            <v>0</v>
          </cell>
        </row>
      </sheetData>
      <sheetData sheetId="8409">
        <row r="4">
          <cell r="I4">
            <v>0</v>
          </cell>
        </row>
      </sheetData>
      <sheetData sheetId="8410">
        <row r="4">
          <cell r="I4">
            <v>0</v>
          </cell>
        </row>
      </sheetData>
      <sheetData sheetId="8411">
        <row r="4">
          <cell r="I4">
            <v>0</v>
          </cell>
        </row>
      </sheetData>
      <sheetData sheetId="8412">
        <row r="4">
          <cell r="I4">
            <v>0</v>
          </cell>
        </row>
      </sheetData>
      <sheetData sheetId="8413">
        <row r="4">
          <cell r="I4">
            <v>0</v>
          </cell>
        </row>
      </sheetData>
      <sheetData sheetId="8414">
        <row r="4">
          <cell r="I4">
            <v>0</v>
          </cell>
        </row>
      </sheetData>
      <sheetData sheetId="8415">
        <row r="4">
          <cell r="I4">
            <v>0</v>
          </cell>
        </row>
      </sheetData>
      <sheetData sheetId="8416">
        <row r="4">
          <cell r="I4">
            <v>0</v>
          </cell>
        </row>
      </sheetData>
      <sheetData sheetId="8417">
        <row r="4">
          <cell r="I4">
            <v>0</v>
          </cell>
        </row>
      </sheetData>
      <sheetData sheetId="8418">
        <row r="4">
          <cell r="I4">
            <v>0</v>
          </cell>
        </row>
      </sheetData>
      <sheetData sheetId="8419">
        <row r="4">
          <cell r="I4">
            <v>0</v>
          </cell>
        </row>
      </sheetData>
      <sheetData sheetId="8420">
        <row r="4">
          <cell r="I4">
            <v>0</v>
          </cell>
        </row>
      </sheetData>
      <sheetData sheetId="8421">
        <row r="4">
          <cell r="I4">
            <v>0</v>
          </cell>
        </row>
      </sheetData>
      <sheetData sheetId="8422">
        <row r="4">
          <cell r="I4">
            <v>0</v>
          </cell>
        </row>
      </sheetData>
      <sheetData sheetId="8423">
        <row r="4">
          <cell r="I4">
            <v>0</v>
          </cell>
        </row>
      </sheetData>
      <sheetData sheetId="8424">
        <row r="4">
          <cell r="I4">
            <v>0</v>
          </cell>
        </row>
      </sheetData>
      <sheetData sheetId="8425">
        <row r="4">
          <cell r="I4">
            <v>0</v>
          </cell>
        </row>
      </sheetData>
      <sheetData sheetId="8426">
        <row r="4">
          <cell r="I4">
            <v>0</v>
          </cell>
        </row>
      </sheetData>
      <sheetData sheetId="8427">
        <row r="4">
          <cell r="I4">
            <v>0</v>
          </cell>
        </row>
      </sheetData>
      <sheetData sheetId="8428">
        <row r="4">
          <cell r="I4">
            <v>0</v>
          </cell>
        </row>
      </sheetData>
      <sheetData sheetId="8429">
        <row r="4">
          <cell r="I4">
            <v>0</v>
          </cell>
        </row>
      </sheetData>
      <sheetData sheetId="8430">
        <row r="4">
          <cell r="I4">
            <v>0</v>
          </cell>
        </row>
      </sheetData>
      <sheetData sheetId="8431">
        <row r="4">
          <cell r="I4">
            <v>0</v>
          </cell>
        </row>
      </sheetData>
      <sheetData sheetId="8432">
        <row r="4">
          <cell r="I4">
            <v>0</v>
          </cell>
        </row>
      </sheetData>
      <sheetData sheetId="8433">
        <row r="4">
          <cell r="I4">
            <v>0</v>
          </cell>
        </row>
      </sheetData>
      <sheetData sheetId="8434">
        <row r="4">
          <cell r="I4">
            <v>0</v>
          </cell>
        </row>
      </sheetData>
      <sheetData sheetId="8435">
        <row r="4">
          <cell r="I4">
            <v>0</v>
          </cell>
        </row>
      </sheetData>
      <sheetData sheetId="8436">
        <row r="4">
          <cell r="I4">
            <v>0</v>
          </cell>
        </row>
      </sheetData>
      <sheetData sheetId="8437">
        <row r="4">
          <cell r="I4">
            <v>0</v>
          </cell>
        </row>
      </sheetData>
      <sheetData sheetId="8438">
        <row r="4">
          <cell r="I4">
            <v>0</v>
          </cell>
        </row>
      </sheetData>
      <sheetData sheetId="8439">
        <row r="4">
          <cell r="I4">
            <v>0</v>
          </cell>
        </row>
      </sheetData>
      <sheetData sheetId="8440">
        <row r="4">
          <cell r="I4">
            <v>0</v>
          </cell>
        </row>
      </sheetData>
      <sheetData sheetId="8441">
        <row r="4">
          <cell r="I4">
            <v>0</v>
          </cell>
        </row>
      </sheetData>
      <sheetData sheetId="8442">
        <row r="4">
          <cell r="I4">
            <v>0</v>
          </cell>
        </row>
      </sheetData>
      <sheetData sheetId="8443">
        <row r="4">
          <cell r="I4">
            <v>0</v>
          </cell>
        </row>
      </sheetData>
      <sheetData sheetId="8444">
        <row r="4">
          <cell r="I4">
            <v>0</v>
          </cell>
        </row>
      </sheetData>
      <sheetData sheetId="8445">
        <row r="4">
          <cell r="I4">
            <v>0</v>
          </cell>
        </row>
      </sheetData>
      <sheetData sheetId="8446">
        <row r="4">
          <cell r="I4">
            <v>0</v>
          </cell>
        </row>
      </sheetData>
      <sheetData sheetId="8447">
        <row r="4">
          <cell r="I4">
            <v>0</v>
          </cell>
        </row>
      </sheetData>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ow r="4">
          <cell r="I4">
            <v>0</v>
          </cell>
        </row>
      </sheetData>
      <sheetData sheetId="8500">
        <row r="4">
          <cell r="I4">
            <v>0</v>
          </cell>
        </row>
      </sheetData>
      <sheetData sheetId="8501">
        <row r="4">
          <cell r="I4">
            <v>0</v>
          </cell>
        </row>
      </sheetData>
      <sheetData sheetId="8502">
        <row r="4">
          <cell r="I4">
            <v>0</v>
          </cell>
        </row>
      </sheetData>
      <sheetData sheetId="8503">
        <row r="4">
          <cell r="I4">
            <v>0</v>
          </cell>
        </row>
      </sheetData>
      <sheetData sheetId="8504">
        <row r="4">
          <cell r="I4">
            <v>0</v>
          </cell>
        </row>
      </sheetData>
      <sheetData sheetId="8505">
        <row r="4">
          <cell r="I4">
            <v>0</v>
          </cell>
        </row>
      </sheetData>
      <sheetData sheetId="8506">
        <row r="4">
          <cell r="I4">
            <v>0</v>
          </cell>
        </row>
      </sheetData>
      <sheetData sheetId="8507">
        <row r="4">
          <cell r="I4">
            <v>0</v>
          </cell>
        </row>
      </sheetData>
      <sheetData sheetId="8508">
        <row r="4">
          <cell r="I4">
            <v>0</v>
          </cell>
        </row>
      </sheetData>
      <sheetData sheetId="8509">
        <row r="4">
          <cell r="I4">
            <v>0</v>
          </cell>
        </row>
      </sheetData>
      <sheetData sheetId="8510">
        <row r="4">
          <cell r="I4">
            <v>0</v>
          </cell>
        </row>
      </sheetData>
      <sheetData sheetId="8511">
        <row r="4">
          <cell r="I4">
            <v>0</v>
          </cell>
        </row>
      </sheetData>
      <sheetData sheetId="8512">
        <row r="4">
          <cell r="I4">
            <v>0</v>
          </cell>
        </row>
      </sheetData>
      <sheetData sheetId="8513">
        <row r="4">
          <cell r="I4">
            <v>0</v>
          </cell>
        </row>
      </sheetData>
      <sheetData sheetId="8514">
        <row r="4">
          <cell r="I4">
            <v>0</v>
          </cell>
        </row>
      </sheetData>
      <sheetData sheetId="8515" refreshError="1"/>
      <sheetData sheetId="8516" refreshError="1"/>
      <sheetData sheetId="8517" refreshError="1"/>
      <sheetData sheetId="8518" refreshError="1"/>
      <sheetData sheetId="8519">
        <row r="4">
          <cell r="I4">
            <v>0</v>
          </cell>
        </row>
      </sheetData>
      <sheetData sheetId="8520">
        <row r="4">
          <cell r="I4">
            <v>0</v>
          </cell>
        </row>
      </sheetData>
      <sheetData sheetId="8521">
        <row r="4">
          <cell r="I4">
            <v>0</v>
          </cell>
        </row>
      </sheetData>
      <sheetData sheetId="8522">
        <row r="4">
          <cell r="I4">
            <v>0</v>
          </cell>
        </row>
      </sheetData>
      <sheetData sheetId="8523">
        <row r="4">
          <cell r="I4">
            <v>0</v>
          </cell>
        </row>
      </sheetData>
      <sheetData sheetId="8524">
        <row r="4">
          <cell r="I4">
            <v>0</v>
          </cell>
        </row>
      </sheetData>
      <sheetData sheetId="8525">
        <row r="4">
          <cell r="I4">
            <v>0</v>
          </cell>
        </row>
      </sheetData>
      <sheetData sheetId="8526">
        <row r="4">
          <cell r="I4">
            <v>0</v>
          </cell>
        </row>
      </sheetData>
      <sheetData sheetId="8527">
        <row r="4">
          <cell r="I4">
            <v>0</v>
          </cell>
        </row>
      </sheetData>
      <sheetData sheetId="8528">
        <row r="4">
          <cell r="I4">
            <v>0</v>
          </cell>
        </row>
      </sheetData>
      <sheetData sheetId="8529">
        <row r="4">
          <cell r="I4">
            <v>0</v>
          </cell>
        </row>
      </sheetData>
      <sheetData sheetId="8530">
        <row r="4">
          <cell r="I4">
            <v>0</v>
          </cell>
        </row>
      </sheetData>
      <sheetData sheetId="8531">
        <row r="4">
          <cell r="I4">
            <v>0</v>
          </cell>
        </row>
      </sheetData>
      <sheetData sheetId="8532" refreshError="1"/>
      <sheetData sheetId="8533" refreshError="1"/>
      <sheetData sheetId="8534" refreshError="1"/>
      <sheetData sheetId="8535" refreshError="1"/>
      <sheetData sheetId="8536">
        <row r="4">
          <cell r="I4">
            <v>0</v>
          </cell>
        </row>
      </sheetData>
      <sheetData sheetId="8537">
        <row r="4">
          <cell r="I4">
            <v>0</v>
          </cell>
        </row>
      </sheetData>
      <sheetData sheetId="8538">
        <row r="4">
          <cell r="I4">
            <v>0</v>
          </cell>
        </row>
      </sheetData>
      <sheetData sheetId="8539">
        <row r="4">
          <cell r="I4">
            <v>0</v>
          </cell>
        </row>
      </sheetData>
      <sheetData sheetId="8540">
        <row r="4">
          <cell r="I4">
            <v>0</v>
          </cell>
        </row>
      </sheetData>
      <sheetData sheetId="8541">
        <row r="4">
          <cell r="I4">
            <v>0</v>
          </cell>
        </row>
      </sheetData>
      <sheetData sheetId="8542">
        <row r="4">
          <cell r="I4">
            <v>0</v>
          </cell>
        </row>
      </sheetData>
      <sheetData sheetId="8543">
        <row r="4">
          <cell r="I4">
            <v>0</v>
          </cell>
        </row>
      </sheetData>
      <sheetData sheetId="8544">
        <row r="4">
          <cell r="I4">
            <v>0</v>
          </cell>
        </row>
      </sheetData>
      <sheetData sheetId="8545">
        <row r="4">
          <cell r="I4">
            <v>0</v>
          </cell>
        </row>
      </sheetData>
      <sheetData sheetId="8546">
        <row r="4">
          <cell r="I4">
            <v>0</v>
          </cell>
        </row>
      </sheetData>
      <sheetData sheetId="8547">
        <row r="4">
          <cell r="I4">
            <v>0</v>
          </cell>
        </row>
      </sheetData>
      <sheetData sheetId="8548" refreshError="1"/>
      <sheetData sheetId="8549" refreshError="1"/>
      <sheetData sheetId="8550" refreshError="1"/>
      <sheetData sheetId="8551" refreshError="1"/>
      <sheetData sheetId="8552" refreshError="1"/>
      <sheetData sheetId="8553" refreshError="1"/>
      <sheetData sheetId="8554">
        <row r="4">
          <cell r="I4">
            <v>0</v>
          </cell>
        </row>
      </sheetData>
      <sheetData sheetId="8555">
        <row r="4">
          <cell r="I4">
            <v>0</v>
          </cell>
        </row>
      </sheetData>
      <sheetData sheetId="8556">
        <row r="4">
          <cell r="I4">
            <v>0</v>
          </cell>
        </row>
      </sheetData>
      <sheetData sheetId="8557">
        <row r="4">
          <cell r="I4">
            <v>0</v>
          </cell>
        </row>
      </sheetData>
      <sheetData sheetId="8558">
        <row r="4">
          <cell r="I4">
            <v>0</v>
          </cell>
        </row>
      </sheetData>
      <sheetData sheetId="8559">
        <row r="4">
          <cell r="I4">
            <v>0</v>
          </cell>
        </row>
      </sheetData>
      <sheetData sheetId="8560">
        <row r="4">
          <cell r="I4">
            <v>0</v>
          </cell>
        </row>
      </sheetData>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ow r="4">
          <cell r="I4">
            <v>0</v>
          </cell>
        </row>
      </sheetData>
      <sheetData sheetId="8596">
        <row r="4">
          <cell r="I4">
            <v>0</v>
          </cell>
        </row>
      </sheetData>
      <sheetData sheetId="8597" refreshError="1"/>
      <sheetData sheetId="8598" refreshError="1"/>
      <sheetData sheetId="8599" refreshError="1"/>
      <sheetData sheetId="8600" refreshError="1"/>
      <sheetData sheetId="8601" refreshError="1"/>
      <sheetData sheetId="8602" refreshError="1"/>
      <sheetData sheetId="8603" refreshError="1"/>
      <sheetData sheetId="8604">
        <row r="4">
          <cell r="I4">
            <v>0</v>
          </cell>
        </row>
      </sheetData>
      <sheetData sheetId="8605">
        <row r="4">
          <cell r="I4">
            <v>0</v>
          </cell>
        </row>
      </sheetData>
      <sheetData sheetId="8606">
        <row r="4">
          <cell r="I4">
            <v>0</v>
          </cell>
        </row>
      </sheetData>
      <sheetData sheetId="8607">
        <row r="4">
          <cell r="I4">
            <v>0</v>
          </cell>
        </row>
      </sheetData>
      <sheetData sheetId="8608">
        <row r="4">
          <cell r="I4">
            <v>0</v>
          </cell>
        </row>
      </sheetData>
      <sheetData sheetId="8609">
        <row r="4">
          <cell r="I4">
            <v>0</v>
          </cell>
        </row>
      </sheetData>
      <sheetData sheetId="8610">
        <row r="4">
          <cell r="I4">
            <v>0</v>
          </cell>
        </row>
      </sheetData>
      <sheetData sheetId="8611">
        <row r="4">
          <cell r="I4">
            <v>0</v>
          </cell>
        </row>
      </sheetData>
      <sheetData sheetId="8612">
        <row r="4">
          <cell r="I4">
            <v>0</v>
          </cell>
        </row>
      </sheetData>
      <sheetData sheetId="8613">
        <row r="4">
          <cell r="I4">
            <v>0</v>
          </cell>
        </row>
      </sheetData>
      <sheetData sheetId="8614">
        <row r="4">
          <cell r="I4">
            <v>0</v>
          </cell>
        </row>
      </sheetData>
      <sheetData sheetId="8615">
        <row r="4">
          <cell r="I4">
            <v>0</v>
          </cell>
        </row>
      </sheetData>
      <sheetData sheetId="8616">
        <row r="4">
          <cell r="I4">
            <v>0</v>
          </cell>
        </row>
      </sheetData>
      <sheetData sheetId="8617">
        <row r="4">
          <cell r="I4">
            <v>0</v>
          </cell>
        </row>
      </sheetData>
      <sheetData sheetId="8618">
        <row r="4">
          <cell r="I4">
            <v>0</v>
          </cell>
        </row>
      </sheetData>
      <sheetData sheetId="8619">
        <row r="4">
          <cell r="I4">
            <v>0</v>
          </cell>
        </row>
      </sheetData>
      <sheetData sheetId="8620">
        <row r="4">
          <cell r="I4">
            <v>0</v>
          </cell>
        </row>
      </sheetData>
      <sheetData sheetId="8621">
        <row r="4">
          <cell r="I4">
            <v>0</v>
          </cell>
        </row>
      </sheetData>
      <sheetData sheetId="8622">
        <row r="4">
          <cell r="I4">
            <v>0</v>
          </cell>
        </row>
      </sheetData>
      <sheetData sheetId="8623">
        <row r="4">
          <cell r="I4">
            <v>0</v>
          </cell>
        </row>
      </sheetData>
      <sheetData sheetId="8624">
        <row r="4">
          <cell r="I4">
            <v>0</v>
          </cell>
        </row>
      </sheetData>
      <sheetData sheetId="8625">
        <row r="4">
          <cell r="I4">
            <v>0</v>
          </cell>
        </row>
      </sheetData>
      <sheetData sheetId="8626">
        <row r="4">
          <cell r="I4">
            <v>0</v>
          </cell>
        </row>
      </sheetData>
      <sheetData sheetId="8627">
        <row r="4">
          <cell r="I4">
            <v>0</v>
          </cell>
        </row>
      </sheetData>
      <sheetData sheetId="8628">
        <row r="4">
          <cell r="I4">
            <v>0</v>
          </cell>
        </row>
      </sheetData>
      <sheetData sheetId="8629">
        <row r="4">
          <cell r="I4">
            <v>0</v>
          </cell>
        </row>
      </sheetData>
      <sheetData sheetId="8630">
        <row r="4">
          <cell r="I4">
            <v>0</v>
          </cell>
        </row>
      </sheetData>
      <sheetData sheetId="8631">
        <row r="4">
          <cell r="I4">
            <v>0</v>
          </cell>
        </row>
      </sheetData>
      <sheetData sheetId="8632">
        <row r="4">
          <cell r="I4">
            <v>0</v>
          </cell>
        </row>
      </sheetData>
      <sheetData sheetId="8633">
        <row r="4">
          <cell r="I4">
            <v>0</v>
          </cell>
        </row>
      </sheetData>
      <sheetData sheetId="8634">
        <row r="4">
          <cell r="I4">
            <v>0</v>
          </cell>
        </row>
      </sheetData>
      <sheetData sheetId="8635">
        <row r="4">
          <cell r="I4">
            <v>0</v>
          </cell>
        </row>
      </sheetData>
      <sheetData sheetId="8636">
        <row r="4">
          <cell r="I4">
            <v>0</v>
          </cell>
        </row>
      </sheetData>
      <sheetData sheetId="8637">
        <row r="4">
          <cell r="I4">
            <v>0</v>
          </cell>
        </row>
      </sheetData>
      <sheetData sheetId="8638">
        <row r="4">
          <cell r="I4">
            <v>0</v>
          </cell>
        </row>
      </sheetData>
      <sheetData sheetId="8639">
        <row r="4">
          <cell r="I4">
            <v>0</v>
          </cell>
        </row>
      </sheetData>
      <sheetData sheetId="8640">
        <row r="4">
          <cell r="I4">
            <v>0</v>
          </cell>
        </row>
      </sheetData>
      <sheetData sheetId="8641">
        <row r="4">
          <cell r="I4">
            <v>0</v>
          </cell>
        </row>
      </sheetData>
      <sheetData sheetId="8642">
        <row r="4">
          <cell r="I4">
            <v>0</v>
          </cell>
        </row>
      </sheetData>
      <sheetData sheetId="8643">
        <row r="4">
          <cell r="I4">
            <v>0</v>
          </cell>
        </row>
      </sheetData>
      <sheetData sheetId="8644">
        <row r="4">
          <cell r="I4">
            <v>0</v>
          </cell>
        </row>
      </sheetData>
      <sheetData sheetId="8645">
        <row r="4">
          <cell r="I4">
            <v>0</v>
          </cell>
        </row>
      </sheetData>
      <sheetData sheetId="8646">
        <row r="4">
          <cell r="I4">
            <v>0</v>
          </cell>
        </row>
      </sheetData>
      <sheetData sheetId="8647">
        <row r="4">
          <cell r="I4">
            <v>0</v>
          </cell>
        </row>
      </sheetData>
      <sheetData sheetId="8648">
        <row r="4">
          <cell r="I4">
            <v>0</v>
          </cell>
        </row>
      </sheetData>
      <sheetData sheetId="8649">
        <row r="4">
          <cell r="I4">
            <v>0</v>
          </cell>
        </row>
      </sheetData>
      <sheetData sheetId="8650">
        <row r="4">
          <cell r="I4">
            <v>0</v>
          </cell>
        </row>
      </sheetData>
      <sheetData sheetId="8651">
        <row r="4">
          <cell r="I4">
            <v>0</v>
          </cell>
        </row>
      </sheetData>
      <sheetData sheetId="8652">
        <row r="4">
          <cell r="I4">
            <v>0</v>
          </cell>
        </row>
      </sheetData>
      <sheetData sheetId="8653">
        <row r="4">
          <cell r="I4">
            <v>0</v>
          </cell>
        </row>
      </sheetData>
      <sheetData sheetId="8654">
        <row r="4">
          <cell r="I4">
            <v>0</v>
          </cell>
        </row>
      </sheetData>
      <sheetData sheetId="8655">
        <row r="4">
          <cell r="I4">
            <v>0</v>
          </cell>
        </row>
      </sheetData>
      <sheetData sheetId="8656">
        <row r="4">
          <cell r="I4">
            <v>0</v>
          </cell>
        </row>
      </sheetData>
      <sheetData sheetId="8657">
        <row r="4">
          <cell r="I4">
            <v>0</v>
          </cell>
        </row>
      </sheetData>
      <sheetData sheetId="8658">
        <row r="4">
          <cell r="I4">
            <v>0</v>
          </cell>
        </row>
      </sheetData>
      <sheetData sheetId="8659">
        <row r="4">
          <cell r="I4">
            <v>0</v>
          </cell>
        </row>
      </sheetData>
      <sheetData sheetId="8660">
        <row r="4">
          <cell r="I4">
            <v>0</v>
          </cell>
        </row>
      </sheetData>
      <sheetData sheetId="8661">
        <row r="4">
          <cell r="I4">
            <v>0</v>
          </cell>
        </row>
      </sheetData>
      <sheetData sheetId="8662">
        <row r="4">
          <cell r="I4">
            <v>0</v>
          </cell>
        </row>
      </sheetData>
      <sheetData sheetId="8663">
        <row r="4">
          <cell r="I4">
            <v>0</v>
          </cell>
        </row>
      </sheetData>
      <sheetData sheetId="8664">
        <row r="4">
          <cell r="I4">
            <v>0</v>
          </cell>
        </row>
      </sheetData>
      <sheetData sheetId="8665">
        <row r="4">
          <cell r="I4">
            <v>0</v>
          </cell>
        </row>
      </sheetData>
      <sheetData sheetId="8666"/>
      <sheetData sheetId="8667"/>
      <sheetData sheetId="8668"/>
      <sheetData sheetId="8669"/>
      <sheetData sheetId="8670"/>
      <sheetData sheetId="8671"/>
      <sheetData sheetId="8672"/>
      <sheetData sheetId="8673"/>
      <sheetData sheetId="8674"/>
      <sheetData sheetId="8675"/>
      <sheetData sheetId="8676"/>
      <sheetData sheetId="8677"/>
      <sheetData sheetId="8678"/>
      <sheetData sheetId="8679"/>
      <sheetData sheetId="8680"/>
      <sheetData sheetId="8681"/>
      <sheetData sheetId="8682"/>
      <sheetData sheetId="8683"/>
      <sheetData sheetId="8684"/>
      <sheetData sheetId="8685"/>
      <sheetData sheetId="8686"/>
      <sheetData sheetId="8687"/>
      <sheetData sheetId="8688"/>
      <sheetData sheetId="8689"/>
      <sheetData sheetId="8690"/>
      <sheetData sheetId="8691"/>
      <sheetData sheetId="8692"/>
      <sheetData sheetId="8693"/>
      <sheetData sheetId="8694"/>
      <sheetData sheetId="8695"/>
      <sheetData sheetId="8696"/>
      <sheetData sheetId="8697"/>
      <sheetData sheetId="8698"/>
      <sheetData sheetId="8699"/>
      <sheetData sheetId="8700"/>
      <sheetData sheetId="8701"/>
      <sheetData sheetId="8702"/>
      <sheetData sheetId="8703"/>
      <sheetData sheetId="8704"/>
      <sheetData sheetId="8705"/>
      <sheetData sheetId="8706"/>
      <sheetData sheetId="8707"/>
      <sheetData sheetId="8708"/>
      <sheetData sheetId="8709"/>
      <sheetData sheetId="8710"/>
      <sheetData sheetId="8711"/>
      <sheetData sheetId="8712"/>
      <sheetData sheetId="8713"/>
      <sheetData sheetId="8714"/>
      <sheetData sheetId="8715"/>
      <sheetData sheetId="8716"/>
      <sheetData sheetId="8717"/>
      <sheetData sheetId="8718"/>
      <sheetData sheetId="8719"/>
      <sheetData sheetId="8720"/>
      <sheetData sheetId="8721"/>
      <sheetData sheetId="8722"/>
      <sheetData sheetId="8723"/>
      <sheetData sheetId="8724"/>
      <sheetData sheetId="8725"/>
      <sheetData sheetId="8726"/>
      <sheetData sheetId="8727"/>
      <sheetData sheetId="8728"/>
      <sheetData sheetId="8729"/>
      <sheetData sheetId="8730"/>
      <sheetData sheetId="8731"/>
      <sheetData sheetId="8732"/>
      <sheetData sheetId="8733"/>
      <sheetData sheetId="8734"/>
      <sheetData sheetId="8735"/>
      <sheetData sheetId="8736"/>
      <sheetData sheetId="8737"/>
      <sheetData sheetId="8738"/>
      <sheetData sheetId="8739"/>
      <sheetData sheetId="8740"/>
      <sheetData sheetId="8741"/>
      <sheetData sheetId="8742"/>
      <sheetData sheetId="8743"/>
      <sheetData sheetId="8744"/>
      <sheetData sheetId="8745"/>
      <sheetData sheetId="8746"/>
      <sheetData sheetId="8747"/>
      <sheetData sheetId="8748"/>
      <sheetData sheetId="8749"/>
      <sheetData sheetId="8750"/>
      <sheetData sheetId="8751"/>
      <sheetData sheetId="8752"/>
      <sheetData sheetId="8753"/>
      <sheetData sheetId="8754"/>
      <sheetData sheetId="8755"/>
      <sheetData sheetId="8756"/>
      <sheetData sheetId="8757"/>
      <sheetData sheetId="8758"/>
      <sheetData sheetId="8759"/>
      <sheetData sheetId="8760"/>
      <sheetData sheetId="8761"/>
      <sheetData sheetId="8762"/>
      <sheetData sheetId="8763"/>
      <sheetData sheetId="8764"/>
      <sheetData sheetId="8765"/>
      <sheetData sheetId="8766"/>
      <sheetData sheetId="8767"/>
      <sheetData sheetId="8768"/>
      <sheetData sheetId="8769"/>
      <sheetData sheetId="8770"/>
      <sheetData sheetId="8771"/>
      <sheetData sheetId="8772"/>
      <sheetData sheetId="8773"/>
      <sheetData sheetId="8774"/>
      <sheetData sheetId="8775"/>
      <sheetData sheetId="8776"/>
      <sheetData sheetId="8777"/>
      <sheetData sheetId="8778"/>
      <sheetData sheetId="8779"/>
      <sheetData sheetId="8780"/>
      <sheetData sheetId="8781"/>
      <sheetData sheetId="8782"/>
      <sheetData sheetId="8783"/>
      <sheetData sheetId="8784"/>
      <sheetData sheetId="8785"/>
      <sheetData sheetId="8786" refreshError="1"/>
      <sheetData sheetId="8787"/>
      <sheetData sheetId="8788"/>
      <sheetData sheetId="8789"/>
      <sheetData sheetId="8790"/>
      <sheetData sheetId="8791"/>
      <sheetData sheetId="8792"/>
      <sheetData sheetId="8793"/>
      <sheetData sheetId="8794"/>
      <sheetData sheetId="8795"/>
      <sheetData sheetId="8796"/>
      <sheetData sheetId="8797"/>
      <sheetData sheetId="8798"/>
      <sheetData sheetId="8799"/>
      <sheetData sheetId="8800"/>
      <sheetData sheetId="8801"/>
      <sheetData sheetId="8802"/>
      <sheetData sheetId="8803"/>
      <sheetData sheetId="8804"/>
      <sheetData sheetId="8805"/>
      <sheetData sheetId="8806"/>
      <sheetData sheetId="8807"/>
      <sheetData sheetId="8808"/>
      <sheetData sheetId="8809"/>
      <sheetData sheetId="8810"/>
      <sheetData sheetId="8811"/>
      <sheetData sheetId="8812"/>
      <sheetData sheetId="8813"/>
      <sheetData sheetId="8814"/>
      <sheetData sheetId="8815"/>
      <sheetData sheetId="8816"/>
      <sheetData sheetId="8817"/>
      <sheetData sheetId="8818"/>
      <sheetData sheetId="8819"/>
      <sheetData sheetId="8820"/>
      <sheetData sheetId="8821"/>
      <sheetData sheetId="8822"/>
      <sheetData sheetId="8823"/>
      <sheetData sheetId="8824"/>
      <sheetData sheetId="8825"/>
      <sheetData sheetId="8826"/>
      <sheetData sheetId="8827"/>
      <sheetData sheetId="8828"/>
      <sheetData sheetId="8829"/>
      <sheetData sheetId="8830"/>
      <sheetData sheetId="8831"/>
      <sheetData sheetId="8832"/>
      <sheetData sheetId="8833"/>
      <sheetData sheetId="8834"/>
      <sheetData sheetId="8835"/>
      <sheetData sheetId="8836"/>
      <sheetData sheetId="8837"/>
      <sheetData sheetId="8838"/>
      <sheetData sheetId="8839"/>
      <sheetData sheetId="8840"/>
      <sheetData sheetId="8841"/>
      <sheetData sheetId="8842"/>
      <sheetData sheetId="8843"/>
      <sheetData sheetId="8844"/>
      <sheetData sheetId="8845"/>
      <sheetData sheetId="8846"/>
      <sheetData sheetId="8847"/>
      <sheetData sheetId="8848"/>
      <sheetData sheetId="8849"/>
      <sheetData sheetId="8850"/>
      <sheetData sheetId="8851"/>
      <sheetData sheetId="8852"/>
      <sheetData sheetId="8853"/>
      <sheetData sheetId="8854"/>
      <sheetData sheetId="8855"/>
      <sheetData sheetId="8856"/>
      <sheetData sheetId="8857"/>
      <sheetData sheetId="8858"/>
      <sheetData sheetId="8859"/>
      <sheetData sheetId="8860"/>
      <sheetData sheetId="8861"/>
      <sheetData sheetId="8862"/>
      <sheetData sheetId="8863"/>
      <sheetData sheetId="8864"/>
      <sheetData sheetId="8865"/>
      <sheetData sheetId="8866"/>
      <sheetData sheetId="8867"/>
      <sheetData sheetId="8868"/>
      <sheetData sheetId="8869"/>
      <sheetData sheetId="8870"/>
      <sheetData sheetId="8871"/>
      <sheetData sheetId="8872"/>
      <sheetData sheetId="8873"/>
      <sheetData sheetId="8874"/>
      <sheetData sheetId="8875"/>
      <sheetData sheetId="8876"/>
      <sheetData sheetId="8877"/>
      <sheetData sheetId="8878"/>
      <sheetData sheetId="8879"/>
      <sheetData sheetId="8880"/>
      <sheetData sheetId="8881"/>
      <sheetData sheetId="8882"/>
      <sheetData sheetId="8883"/>
      <sheetData sheetId="8884"/>
      <sheetData sheetId="8885"/>
      <sheetData sheetId="8886"/>
      <sheetData sheetId="8887"/>
      <sheetData sheetId="8888"/>
      <sheetData sheetId="8889"/>
      <sheetData sheetId="8890"/>
      <sheetData sheetId="8891"/>
      <sheetData sheetId="8892"/>
      <sheetData sheetId="8893"/>
      <sheetData sheetId="8894"/>
      <sheetData sheetId="8895"/>
      <sheetData sheetId="8896"/>
      <sheetData sheetId="8897"/>
      <sheetData sheetId="8898"/>
      <sheetData sheetId="8899"/>
      <sheetData sheetId="8900"/>
      <sheetData sheetId="8901"/>
      <sheetData sheetId="8902"/>
      <sheetData sheetId="8903"/>
      <sheetData sheetId="8904"/>
      <sheetData sheetId="8905"/>
      <sheetData sheetId="8906"/>
      <sheetData sheetId="8907"/>
      <sheetData sheetId="8908"/>
      <sheetData sheetId="8909"/>
      <sheetData sheetId="8910"/>
      <sheetData sheetId="8911"/>
      <sheetData sheetId="8912"/>
      <sheetData sheetId="8913"/>
      <sheetData sheetId="8914"/>
      <sheetData sheetId="8915"/>
      <sheetData sheetId="8916"/>
      <sheetData sheetId="8917"/>
      <sheetData sheetId="8918"/>
      <sheetData sheetId="8919"/>
      <sheetData sheetId="8920"/>
      <sheetData sheetId="8921"/>
      <sheetData sheetId="8922"/>
      <sheetData sheetId="8923"/>
      <sheetData sheetId="8924"/>
      <sheetData sheetId="8925"/>
      <sheetData sheetId="8926"/>
      <sheetData sheetId="8927"/>
      <sheetData sheetId="8928"/>
      <sheetData sheetId="8929"/>
      <sheetData sheetId="8930"/>
      <sheetData sheetId="8931"/>
      <sheetData sheetId="8932"/>
      <sheetData sheetId="8933"/>
      <sheetData sheetId="8934"/>
      <sheetData sheetId="8935"/>
      <sheetData sheetId="8936"/>
      <sheetData sheetId="8937"/>
      <sheetData sheetId="8938"/>
      <sheetData sheetId="8939"/>
      <sheetData sheetId="8940"/>
      <sheetData sheetId="8941"/>
      <sheetData sheetId="8942"/>
      <sheetData sheetId="8943"/>
      <sheetData sheetId="8944"/>
      <sheetData sheetId="8945"/>
      <sheetData sheetId="8946"/>
      <sheetData sheetId="8947"/>
      <sheetData sheetId="8948"/>
      <sheetData sheetId="8949"/>
      <sheetData sheetId="8950"/>
      <sheetData sheetId="8951"/>
      <sheetData sheetId="8952"/>
      <sheetData sheetId="8953"/>
      <sheetData sheetId="8954"/>
      <sheetData sheetId="8955"/>
      <sheetData sheetId="8956"/>
      <sheetData sheetId="8957"/>
      <sheetData sheetId="8958"/>
      <sheetData sheetId="8959"/>
      <sheetData sheetId="8960"/>
      <sheetData sheetId="8961"/>
      <sheetData sheetId="8962"/>
      <sheetData sheetId="8963"/>
      <sheetData sheetId="8964"/>
      <sheetData sheetId="8965"/>
      <sheetData sheetId="8966"/>
      <sheetData sheetId="8967"/>
      <sheetData sheetId="8968"/>
      <sheetData sheetId="8969"/>
      <sheetData sheetId="8970"/>
      <sheetData sheetId="8971"/>
      <sheetData sheetId="8972"/>
      <sheetData sheetId="8973"/>
      <sheetData sheetId="8974"/>
      <sheetData sheetId="8975"/>
      <sheetData sheetId="8976"/>
      <sheetData sheetId="8977"/>
      <sheetData sheetId="8978"/>
      <sheetData sheetId="8979"/>
      <sheetData sheetId="8980"/>
      <sheetData sheetId="8981"/>
      <sheetData sheetId="8982"/>
      <sheetData sheetId="8983"/>
      <sheetData sheetId="8984"/>
      <sheetData sheetId="8985"/>
      <sheetData sheetId="8986"/>
      <sheetData sheetId="8987"/>
      <sheetData sheetId="8988"/>
      <sheetData sheetId="8989"/>
      <sheetData sheetId="8990"/>
      <sheetData sheetId="8991"/>
      <sheetData sheetId="8992"/>
      <sheetData sheetId="8993"/>
      <sheetData sheetId="8994"/>
      <sheetData sheetId="8995"/>
      <sheetData sheetId="8996"/>
      <sheetData sheetId="8997"/>
      <sheetData sheetId="8998"/>
      <sheetData sheetId="8999"/>
      <sheetData sheetId="9000"/>
      <sheetData sheetId="9001"/>
      <sheetData sheetId="9002"/>
      <sheetData sheetId="9003"/>
      <sheetData sheetId="9004"/>
      <sheetData sheetId="9005"/>
      <sheetData sheetId="9006"/>
      <sheetData sheetId="9007"/>
      <sheetData sheetId="9008"/>
      <sheetData sheetId="9009"/>
      <sheetData sheetId="9010"/>
      <sheetData sheetId="9011"/>
      <sheetData sheetId="9012"/>
      <sheetData sheetId="9013"/>
      <sheetData sheetId="9014"/>
      <sheetData sheetId="9015"/>
      <sheetData sheetId="9016"/>
      <sheetData sheetId="9017"/>
      <sheetData sheetId="9018"/>
      <sheetData sheetId="9019"/>
      <sheetData sheetId="9020"/>
      <sheetData sheetId="9021"/>
      <sheetData sheetId="9022"/>
      <sheetData sheetId="9023"/>
      <sheetData sheetId="9024"/>
      <sheetData sheetId="9025"/>
      <sheetData sheetId="9026" refreshError="1"/>
      <sheetData sheetId="9027"/>
      <sheetData sheetId="9028"/>
      <sheetData sheetId="9029"/>
      <sheetData sheetId="9030"/>
      <sheetData sheetId="9031"/>
      <sheetData sheetId="9032"/>
      <sheetData sheetId="9033"/>
      <sheetData sheetId="9034"/>
      <sheetData sheetId="9035"/>
      <sheetData sheetId="9036"/>
      <sheetData sheetId="9037"/>
      <sheetData sheetId="9038"/>
      <sheetData sheetId="9039"/>
      <sheetData sheetId="9040"/>
      <sheetData sheetId="9041"/>
      <sheetData sheetId="9042"/>
      <sheetData sheetId="9043"/>
      <sheetData sheetId="9044"/>
      <sheetData sheetId="9045"/>
      <sheetData sheetId="9046"/>
      <sheetData sheetId="9047"/>
      <sheetData sheetId="9048"/>
      <sheetData sheetId="9049"/>
      <sheetData sheetId="9050"/>
      <sheetData sheetId="9051"/>
      <sheetData sheetId="9052"/>
      <sheetData sheetId="9053"/>
      <sheetData sheetId="9054"/>
      <sheetData sheetId="9055"/>
      <sheetData sheetId="9056"/>
      <sheetData sheetId="9057"/>
      <sheetData sheetId="9058"/>
      <sheetData sheetId="9059"/>
      <sheetData sheetId="9060"/>
      <sheetData sheetId="9061"/>
      <sheetData sheetId="9062"/>
      <sheetData sheetId="9063"/>
      <sheetData sheetId="9064"/>
      <sheetData sheetId="9065"/>
      <sheetData sheetId="9066"/>
      <sheetData sheetId="9067"/>
      <sheetData sheetId="9068"/>
      <sheetData sheetId="9069"/>
      <sheetData sheetId="9070"/>
      <sheetData sheetId="9071"/>
      <sheetData sheetId="9072"/>
      <sheetData sheetId="9073"/>
      <sheetData sheetId="9074"/>
      <sheetData sheetId="9075"/>
      <sheetData sheetId="9076"/>
      <sheetData sheetId="9077"/>
      <sheetData sheetId="9078"/>
      <sheetData sheetId="9079"/>
      <sheetData sheetId="9080"/>
      <sheetData sheetId="9081"/>
      <sheetData sheetId="9082"/>
      <sheetData sheetId="9083"/>
      <sheetData sheetId="9084"/>
      <sheetData sheetId="9085"/>
      <sheetData sheetId="9086"/>
      <sheetData sheetId="9087"/>
      <sheetData sheetId="9088"/>
      <sheetData sheetId="9089"/>
      <sheetData sheetId="9090"/>
      <sheetData sheetId="9091"/>
      <sheetData sheetId="9092"/>
      <sheetData sheetId="9093"/>
      <sheetData sheetId="9094"/>
      <sheetData sheetId="9095"/>
      <sheetData sheetId="9096"/>
      <sheetData sheetId="9097"/>
      <sheetData sheetId="9098"/>
      <sheetData sheetId="9099"/>
      <sheetData sheetId="9100"/>
      <sheetData sheetId="9101"/>
      <sheetData sheetId="9102"/>
      <sheetData sheetId="9103"/>
      <sheetData sheetId="9104"/>
      <sheetData sheetId="9105"/>
      <sheetData sheetId="9106"/>
      <sheetData sheetId="9107"/>
      <sheetData sheetId="9108"/>
      <sheetData sheetId="9109"/>
      <sheetData sheetId="9110"/>
      <sheetData sheetId="9111"/>
      <sheetData sheetId="9112"/>
      <sheetData sheetId="9113"/>
      <sheetData sheetId="9114"/>
      <sheetData sheetId="9115"/>
      <sheetData sheetId="9116"/>
      <sheetData sheetId="9117"/>
      <sheetData sheetId="9118"/>
      <sheetData sheetId="9119"/>
      <sheetData sheetId="9120"/>
      <sheetData sheetId="9121"/>
      <sheetData sheetId="9122"/>
      <sheetData sheetId="9123"/>
      <sheetData sheetId="9124"/>
      <sheetData sheetId="9125"/>
      <sheetData sheetId="9126"/>
      <sheetData sheetId="9127"/>
      <sheetData sheetId="9128"/>
      <sheetData sheetId="9129"/>
      <sheetData sheetId="9130"/>
      <sheetData sheetId="9131"/>
      <sheetData sheetId="9132"/>
      <sheetData sheetId="9133"/>
      <sheetData sheetId="9134"/>
      <sheetData sheetId="9135"/>
      <sheetData sheetId="9136"/>
      <sheetData sheetId="9137"/>
      <sheetData sheetId="9138"/>
      <sheetData sheetId="9139"/>
      <sheetData sheetId="9140"/>
      <sheetData sheetId="9141"/>
      <sheetData sheetId="9142"/>
      <sheetData sheetId="9143"/>
      <sheetData sheetId="9144"/>
      <sheetData sheetId="9145"/>
      <sheetData sheetId="9146"/>
      <sheetData sheetId="9147"/>
      <sheetData sheetId="9148"/>
      <sheetData sheetId="9149"/>
      <sheetData sheetId="9150"/>
      <sheetData sheetId="9151"/>
      <sheetData sheetId="9152"/>
      <sheetData sheetId="9153"/>
      <sheetData sheetId="9154"/>
      <sheetData sheetId="9155"/>
      <sheetData sheetId="9156"/>
      <sheetData sheetId="9157"/>
      <sheetData sheetId="9158"/>
      <sheetData sheetId="9159"/>
      <sheetData sheetId="9160"/>
      <sheetData sheetId="9161"/>
      <sheetData sheetId="9162"/>
      <sheetData sheetId="9163"/>
      <sheetData sheetId="9164"/>
      <sheetData sheetId="9165"/>
      <sheetData sheetId="9166"/>
      <sheetData sheetId="9167"/>
      <sheetData sheetId="9168"/>
      <sheetData sheetId="9169"/>
      <sheetData sheetId="9170"/>
      <sheetData sheetId="9171"/>
      <sheetData sheetId="9172"/>
      <sheetData sheetId="9173" refreshError="1"/>
      <sheetData sheetId="9174"/>
      <sheetData sheetId="9175"/>
      <sheetData sheetId="9176"/>
      <sheetData sheetId="9177"/>
      <sheetData sheetId="9178"/>
      <sheetData sheetId="9179"/>
      <sheetData sheetId="9180"/>
      <sheetData sheetId="9181"/>
      <sheetData sheetId="9182"/>
      <sheetData sheetId="9183"/>
      <sheetData sheetId="9184"/>
      <sheetData sheetId="9185"/>
      <sheetData sheetId="9186"/>
      <sheetData sheetId="9187"/>
      <sheetData sheetId="9188"/>
      <sheetData sheetId="9189"/>
      <sheetData sheetId="9190"/>
      <sheetData sheetId="9191"/>
      <sheetData sheetId="9192"/>
      <sheetData sheetId="9193"/>
      <sheetData sheetId="9194"/>
      <sheetData sheetId="9195"/>
      <sheetData sheetId="9196"/>
      <sheetData sheetId="9197"/>
      <sheetData sheetId="9198"/>
      <sheetData sheetId="9199"/>
      <sheetData sheetId="9200"/>
      <sheetData sheetId="9201"/>
      <sheetData sheetId="9202"/>
      <sheetData sheetId="9203"/>
      <sheetData sheetId="9204"/>
      <sheetData sheetId="9205"/>
      <sheetData sheetId="9206"/>
      <sheetData sheetId="9207"/>
      <sheetData sheetId="9208"/>
      <sheetData sheetId="9209"/>
      <sheetData sheetId="9210"/>
      <sheetData sheetId="9211"/>
      <sheetData sheetId="9212"/>
      <sheetData sheetId="9213"/>
      <sheetData sheetId="9214"/>
      <sheetData sheetId="9215"/>
      <sheetData sheetId="9216"/>
      <sheetData sheetId="9217"/>
      <sheetData sheetId="9218"/>
      <sheetData sheetId="9219"/>
      <sheetData sheetId="9220"/>
      <sheetData sheetId="9221"/>
      <sheetData sheetId="9222"/>
      <sheetData sheetId="9223"/>
      <sheetData sheetId="9224"/>
      <sheetData sheetId="9225"/>
      <sheetData sheetId="9226"/>
      <sheetData sheetId="9227"/>
      <sheetData sheetId="9228"/>
      <sheetData sheetId="9229"/>
      <sheetData sheetId="9230"/>
      <sheetData sheetId="9231"/>
      <sheetData sheetId="9232"/>
      <sheetData sheetId="9233"/>
      <sheetData sheetId="9234"/>
      <sheetData sheetId="9235"/>
      <sheetData sheetId="9236"/>
      <sheetData sheetId="9237"/>
      <sheetData sheetId="9238"/>
      <sheetData sheetId="9239"/>
      <sheetData sheetId="9240"/>
      <sheetData sheetId="9241"/>
      <sheetData sheetId="9242"/>
      <sheetData sheetId="9243"/>
      <sheetData sheetId="9244"/>
      <sheetData sheetId="9245"/>
      <sheetData sheetId="9246"/>
      <sheetData sheetId="9247"/>
      <sheetData sheetId="9248"/>
      <sheetData sheetId="9249"/>
      <sheetData sheetId="9250"/>
      <sheetData sheetId="9251"/>
      <sheetData sheetId="9252"/>
      <sheetData sheetId="9253"/>
      <sheetData sheetId="9254"/>
      <sheetData sheetId="9255"/>
      <sheetData sheetId="9256"/>
      <sheetData sheetId="9257"/>
      <sheetData sheetId="9258" refreshError="1"/>
      <sheetData sheetId="9259"/>
      <sheetData sheetId="9260"/>
      <sheetData sheetId="9261"/>
      <sheetData sheetId="9262"/>
      <sheetData sheetId="9263"/>
      <sheetData sheetId="9264"/>
      <sheetData sheetId="9265"/>
      <sheetData sheetId="9266"/>
      <sheetData sheetId="9267"/>
      <sheetData sheetId="9268"/>
      <sheetData sheetId="9269"/>
      <sheetData sheetId="9270"/>
      <sheetData sheetId="9271"/>
      <sheetData sheetId="9272"/>
      <sheetData sheetId="9273"/>
      <sheetData sheetId="9274"/>
      <sheetData sheetId="9275"/>
      <sheetData sheetId="9276"/>
      <sheetData sheetId="9277"/>
      <sheetData sheetId="9278"/>
      <sheetData sheetId="9279"/>
      <sheetData sheetId="9280"/>
      <sheetData sheetId="9281"/>
      <sheetData sheetId="9282"/>
      <sheetData sheetId="9283"/>
      <sheetData sheetId="9284"/>
      <sheetData sheetId="9285"/>
      <sheetData sheetId="9286"/>
      <sheetData sheetId="9287"/>
      <sheetData sheetId="9288"/>
      <sheetData sheetId="9289"/>
      <sheetData sheetId="9290"/>
      <sheetData sheetId="9291"/>
      <sheetData sheetId="9292"/>
      <sheetData sheetId="9293"/>
      <sheetData sheetId="9294"/>
      <sheetData sheetId="9295"/>
      <sheetData sheetId="9296"/>
      <sheetData sheetId="9297"/>
      <sheetData sheetId="9298"/>
      <sheetData sheetId="9299"/>
      <sheetData sheetId="9300">
        <row r="4">
          <cell r="I4">
            <v>0</v>
          </cell>
        </row>
      </sheetData>
      <sheetData sheetId="9301">
        <row r="4">
          <cell r="I4">
            <v>0</v>
          </cell>
        </row>
      </sheetData>
      <sheetData sheetId="9302"/>
      <sheetData sheetId="9303"/>
      <sheetData sheetId="9304"/>
      <sheetData sheetId="9305"/>
      <sheetData sheetId="9306"/>
      <sheetData sheetId="9307"/>
      <sheetData sheetId="9308"/>
      <sheetData sheetId="9309"/>
      <sheetData sheetId="9310" refreshError="1"/>
      <sheetData sheetId="931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ow r="4">
          <cell r="I4">
            <v>0</v>
          </cell>
        </row>
      </sheetData>
      <sheetData sheetId="9326">
        <row r="4">
          <cell r="I4">
            <v>0</v>
          </cell>
        </row>
      </sheetData>
      <sheetData sheetId="9327">
        <row r="4">
          <cell r="I4">
            <v>0</v>
          </cell>
        </row>
      </sheetData>
      <sheetData sheetId="9328">
        <row r="4">
          <cell r="I4">
            <v>0</v>
          </cell>
        </row>
      </sheetData>
      <sheetData sheetId="9329" refreshError="1"/>
      <sheetData sheetId="9330">
        <row r="4">
          <cell r="I4">
            <v>0</v>
          </cell>
        </row>
      </sheetData>
      <sheetData sheetId="9331">
        <row r="4">
          <cell r="I4">
            <v>0</v>
          </cell>
        </row>
      </sheetData>
      <sheetData sheetId="9332">
        <row r="4">
          <cell r="I4">
            <v>0</v>
          </cell>
        </row>
      </sheetData>
      <sheetData sheetId="9333">
        <row r="4">
          <cell r="I4">
            <v>0</v>
          </cell>
        </row>
      </sheetData>
      <sheetData sheetId="9334" refreshError="1"/>
      <sheetData sheetId="9335">
        <row r="4">
          <cell r="I4">
            <v>0</v>
          </cell>
        </row>
      </sheetData>
      <sheetData sheetId="9336">
        <row r="4">
          <cell r="I4">
            <v>0</v>
          </cell>
        </row>
      </sheetData>
      <sheetData sheetId="9337">
        <row r="4">
          <cell r="I4">
            <v>0</v>
          </cell>
        </row>
      </sheetData>
      <sheetData sheetId="9338"/>
      <sheetData sheetId="9339"/>
      <sheetData sheetId="9340">
        <row r="4">
          <cell r="I4">
            <v>0</v>
          </cell>
        </row>
      </sheetData>
      <sheetData sheetId="9341">
        <row r="4">
          <cell r="I4">
            <v>0</v>
          </cell>
        </row>
      </sheetData>
      <sheetData sheetId="9342">
        <row r="4">
          <cell r="I4">
            <v>0</v>
          </cell>
        </row>
      </sheetData>
      <sheetData sheetId="9343">
        <row r="4">
          <cell r="I4">
            <v>0</v>
          </cell>
        </row>
      </sheetData>
      <sheetData sheetId="9344">
        <row r="4">
          <cell r="I4">
            <v>0</v>
          </cell>
        </row>
      </sheetData>
      <sheetData sheetId="9345">
        <row r="4">
          <cell r="M4">
            <v>100</v>
          </cell>
        </row>
      </sheetData>
      <sheetData sheetId="9346">
        <row r="4">
          <cell r="I4">
            <v>0</v>
          </cell>
        </row>
      </sheetData>
      <sheetData sheetId="9347">
        <row r="4">
          <cell r="I4">
            <v>0</v>
          </cell>
        </row>
      </sheetData>
      <sheetData sheetId="9348">
        <row r="4">
          <cell r="I4">
            <v>0</v>
          </cell>
        </row>
      </sheetData>
      <sheetData sheetId="9349"/>
      <sheetData sheetId="9350" refreshError="1"/>
      <sheetData sheetId="9351"/>
      <sheetData sheetId="9352"/>
      <sheetData sheetId="9353"/>
      <sheetData sheetId="9354"/>
      <sheetData sheetId="9355"/>
      <sheetData sheetId="9356"/>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sheetData sheetId="9392"/>
      <sheetData sheetId="9393"/>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ow r="4">
          <cell r="I4">
            <v>0</v>
          </cell>
        </row>
      </sheetData>
      <sheetData sheetId="9614">
        <row r="4">
          <cell r="I4">
            <v>0</v>
          </cell>
        </row>
      </sheetData>
      <sheetData sheetId="9615">
        <row r="4">
          <cell r="I4">
            <v>0</v>
          </cell>
        </row>
      </sheetData>
      <sheetData sheetId="9616">
        <row r="4">
          <cell r="I4">
            <v>0</v>
          </cell>
        </row>
      </sheetData>
      <sheetData sheetId="9617">
        <row r="4">
          <cell r="I4">
            <v>0</v>
          </cell>
        </row>
      </sheetData>
      <sheetData sheetId="9618">
        <row r="4">
          <cell r="I4">
            <v>0</v>
          </cell>
        </row>
      </sheetData>
      <sheetData sheetId="9619">
        <row r="4">
          <cell r="I4">
            <v>0</v>
          </cell>
        </row>
      </sheetData>
      <sheetData sheetId="9620">
        <row r="4">
          <cell r="I4">
            <v>0</v>
          </cell>
        </row>
      </sheetData>
      <sheetData sheetId="9621">
        <row r="4">
          <cell r="I4">
            <v>0</v>
          </cell>
        </row>
      </sheetData>
      <sheetData sheetId="9622">
        <row r="4">
          <cell r="I4">
            <v>0</v>
          </cell>
        </row>
      </sheetData>
      <sheetData sheetId="9623">
        <row r="4">
          <cell r="I4">
            <v>0</v>
          </cell>
        </row>
      </sheetData>
      <sheetData sheetId="9624">
        <row r="4">
          <cell r="I4">
            <v>0</v>
          </cell>
        </row>
      </sheetData>
      <sheetData sheetId="9625">
        <row r="4">
          <cell r="I4">
            <v>0</v>
          </cell>
        </row>
      </sheetData>
      <sheetData sheetId="9626">
        <row r="4">
          <cell r="I4">
            <v>0</v>
          </cell>
        </row>
      </sheetData>
      <sheetData sheetId="9627">
        <row r="4">
          <cell r="I4">
            <v>0</v>
          </cell>
        </row>
      </sheetData>
      <sheetData sheetId="9628">
        <row r="4">
          <cell r="I4">
            <v>0</v>
          </cell>
        </row>
      </sheetData>
      <sheetData sheetId="9629">
        <row r="4">
          <cell r="I4">
            <v>0</v>
          </cell>
        </row>
      </sheetData>
      <sheetData sheetId="9630">
        <row r="4">
          <cell r="I4">
            <v>0</v>
          </cell>
        </row>
      </sheetData>
      <sheetData sheetId="9631">
        <row r="4">
          <cell r="I4">
            <v>0</v>
          </cell>
        </row>
      </sheetData>
      <sheetData sheetId="9632">
        <row r="4">
          <cell r="I4">
            <v>0</v>
          </cell>
        </row>
      </sheetData>
      <sheetData sheetId="9633">
        <row r="4">
          <cell r="I4">
            <v>0</v>
          </cell>
        </row>
      </sheetData>
      <sheetData sheetId="9634">
        <row r="4">
          <cell r="I4">
            <v>0</v>
          </cell>
        </row>
      </sheetData>
      <sheetData sheetId="9635">
        <row r="4">
          <cell r="I4">
            <v>0</v>
          </cell>
        </row>
      </sheetData>
      <sheetData sheetId="9636">
        <row r="4">
          <cell r="I4">
            <v>0</v>
          </cell>
        </row>
      </sheetData>
      <sheetData sheetId="9637">
        <row r="4">
          <cell r="I4">
            <v>0</v>
          </cell>
        </row>
      </sheetData>
      <sheetData sheetId="9638">
        <row r="4">
          <cell r="I4">
            <v>0</v>
          </cell>
        </row>
      </sheetData>
      <sheetData sheetId="9639">
        <row r="4">
          <cell r="I4">
            <v>0</v>
          </cell>
        </row>
      </sheetData>
      <sheetData sheetId="9640">
        <row r="4">
          <cell r="I4">
            <v>0</v>
          </cell>
        </row>
      </sheetData>
      <sheetData sheetId="9641">
        <row r="4">
          <cell r="I4">
            <v>0</v>
          </cell>
        </row>
      </sheetData>
      <sheetData sheetId="9642">
        <row r="4">
          <cell r="I4">
            <v>0</v>
          </cell>
        </row>
      </sheetData>
      <sheetData sheetId="9643">
        <row r="4">
          <cell r="I4">
            <v>0</v>
          </cell>
        </row>
      </sheetData>
      <sheetData sheetId="9644">
        <row r="4">
          <cell r="I4">
            <v>0</v>
          </cell>
        </row>
      </sheetData>
      <sheetData sheetId="9645">
        <row r="4">
          <cell r="I4">
            <v>0</v>
          </cell>
        </row>
      </sheetData>
      <sheetData sheetId="9646">
        <row r="4">
          <cell r="I4">
            <v>0</v>
          </cell>
        </row>
      </sheetData>
      <sheetData sheetId="9647">
        <row r="4">
          <cell r="I4">
            <v>0</v>
          </cell>
        </row>
      </sheetData>
      <sheetData sheetId="9648">
        <row r="4">
          <cell r="I4">
            <v>0</v>
          </cell>
        </row>
      </sheetData>
      <sheetData sheetId="9649">
        <row r="4">
          <cell r="I4">
            <v>0</v>
          </cell>
        </row>
      </sheetData>
      <sheetData sheetId="9650">
        <row r="4">
          <cell r="I4">
            <v>0</v>
          </cell>
        </row>
      </sheetData>
      <sheetData sheetId="9651">
        <row r="4">
          <cell r="I4">
            <v>0</v>
          </cell>
        </row>
      </sheetData>
      <sheetData sheetId="9652">
        <row r="4">
          <cell r="I4">
            <v>0</v>
          </cell>
        </row>
      </sheetData>
      <sheetData sheetId="9653">
        <row r="4">
          <cell r="I4">
            <v>0</v>
          </cell>
        </row>
      </sheetData>
      <sheetData sheetId="9654">
        <row r="4">
          <cell r="I4">
            <v>0</v>
          </cell>
        </row>
      </sheetData>
      <sheetData sheetId="9655">
        <row r="4">
          <cell r="I4">
            <v>0</v>
          </cell>
        </row>
      </sheetData>
      <sheetData sheetId="9656">
        <row r="4">
          <cell r="I4">
            <v>0</v>
          </cell>
        </row>
      </sheetData>
      <sheetData sheetId="9657">
        <row r="4">
          <cell r="I4">
            <v>0</v>
          </cell>
        </row>
      </sheetData>
      <sheetData sheetId="9658">
        <row r="4">
          <cell r="I4">
            <v>0</v>
          </cell>
        </row>
      </sheetData>
      <sheetData sheetId="9659">
        <row r="4">
          <cell r="I4">
            <v>0</v>
          </cell>
        </row>
      </sheetData>
      <sheetData sheetId="9660">
        <row r="4">
          <cell r="I4">
            <v>0</v>
          </cell>
        </row>
      </sheetData>
      <sheetData sheetId="9661">
        <row r="4">
          <cell r="I4">
            <v>0</v>
          </cell>
        </row>
      </sheetData>
      <sheetData sheetId="9662">
        <row r="4">
          <cell r="I4">
            <v>0</v>
          </cell>
        </row>
      </sheetData>
      <sheetData sheetId="9663">
        <row r="4">
          <cell r="I4">
            <v>0</v>
          </cell>
        </row>
      </sheetData>
      <sheetData sheetId="9664">
        <row r="4">
          <cell r="I4">
            <v>0</v>
          </cell>
        </row>
      </sheetData>
      <sheetData sheetId="9665">
        <row r="4">
          <cell r="I4">
            <v>0</v>
          </cell>
        </row>
      </sheetData>
      <sheetData sheetId="9666">
        <row r="4">
          <cell r="I4">
            <v>0</v>
          </cell>
        </row>
      </sheetData>
      <sheetData sheetId="9667">
        <row r="4">
          <cell r="I4">
            <v>0</v>
          </cell>
        </row>
      </sheetData>
      <sheetData sheetId="9668">
        <row r="4">
          <cell r="I4">
            <v>0</v>
          </cell>
        </row>
      </sheetData>
      <sheetData sheetId="9669">
        <row r="4">
          <cell r="I4">
            <v>0</v>
          </cell>
        </row>
      </sheetData>
      <sheetData sheetId="9670">
        <row r="4">
          <cell r="I4">
            <v>0</v>
          </cell>
        </row>
      </sheetData>
      <sheetData sheetId="9671">
        <row r="4">
          <cell r="I4">
            <v>0</v>
          </cell>
        </row>
      </sheetData>
      <sheetData sheetId="9672">
        <row r="4">
          <cell r="I4">
            <v>0</v>
          </cell>
        </row>
      </sheetData>
      <sheetData sheetId="9673">
        <row r="4">
          <cell r="I4">
            <v>0</v>
          </cell>
        </row>
      </sheetData>
      <sheetData sheetId="9674">
        <row r="4">
          <cell r="I4">
            <v>0</v>
          </cell>
        </row>
      </sheetData>
      <sheetData sheetId="9675">
        <row r="4">
          <cell r="I4">
            <v>0</v>
          </cell>
        </row>
      </sheetData>
      <sheetData sheetId="9676">
        <row r="4">
          <cell r="I4">
            <v>0</v>
          </cell>
        </row>
      </sheetData>
      <sheetData sheetId="9677">
        <row r="4">
          <cell r="I4">
            <v>0</v>
          </cell>
        </row>
      </sheetData>
      <sheetData sheetId="9678">
        <row r="4">
          <cell r="I4">
            <v>0</v>
          </cell>
        </row>
      </sheetData>
      <sheetData sheetId="9679">
        <row r="4">
          <cell r="I4">
            <v>0</v>
          </cell>
        </row>
      </sheetData>
      <sheetData sheetId="9680">
        <row r="4">
          <cell r="I4">
            <v>0</v>
          </cell>
        </row>
      </sheetData>
      <sheetData sheetId="9681">
        <row r="4">
          <cell r="I4">
            <v>0</v>
          </cell>
        </row>
      </sheetData>
      <sheetData sheetId="9682">
        <row r="4">
          <cell r="I4">
            <v>0</v>
          </cell>
        </row>
      </sheetData>
      <sheetData sheetId="9683">
        <row r="4">
          <cell r="I4">
            <v>0</v>
          </cell>
        </row>
      </sheetData>
      <sheetData sheetId="9684">
        <row r="4">
          <cell r="I4">
            <v>0</v>
          </cell>
        </row>
      </sheetData>
      <sheetData sheetId="9685">
        <row r="4">
          <cell r="I4">
            <v>0</v>
          </cell>
        </row>
      </sheetData>
      <sheetData sheetId="9686">
        <row r="4">
          <cell r="I4">
            <v>0</v>
          </cell>
        </row>
      </sheetData>
      <sheetData sheetId="9687">
        <row r="4">
          <cell r="I4">
            <v>0</v>
          </cell>
        </row>
      </sheetData>
      <sheetData sheetId="9688">
        <row r="4">
          <cell r="I4">
            <v>0</v>
          </cell>
        </row>
      </sheetData>
      <sheetData sheetId="9689">
        <row r="4">
          <cell r="I4">
            <v>0</v>
          </cell>
        </row>
      </sheetData>
      <sheetData sheetId="9690">
        <row r="4">
          <cell r="I4">
            <v>0</v>
          </cell>
        </row>
      </sheetData>
      <sheetData sheetId="9691">
        <row r="4">
          <cell r="I4">
            <v>0</v>
          </cell>
        </row>
      </sheetData>
      <sheetData sheetId="9692">
        <row r="4">
          <cell r="I4">
            <v>0</v>
          </cell>
        </row>
      </sheetData>
      <sheetData sheetId="9693">
        <row r="4">
          <cell r="I4">
            <v>0</v>
          </cell>
        </row>
      </sheetData>
      <sheetData sheetId="9694">
        <row r="4">
          <cell r="I4">
            <v>0</v>
          </cell>
        </row>
      </sheetData>
      <sheetData sheetId="9695">
        <row r="4">
          <cell r="I4">
            <v>0</v>
          </cell>
        </row>
      </sheetData>
      <sheetData sheetId="9696">
        <row r="4">
          <cell r="I4">
            <v>0</v>
          </cell>
        </row>
      </sheetData>
      <sheetData sheetId="9697">
        <row r="4">
          <cell r="I4">
            <v>0</v>
          </cell>
        </row>
      </sheetData>
      <sheetData sheetId="9698" refreshError="1"/>
      <sheetData sheetId="9699">
        <row r="4">
          <cell r="I4">
            <v>0</v>
          </cell>
        </row>
      </sheetData>
      <sheetData sheetId="9700" refreshError="1"/>
      <sheetData sheetId="9701" refreshError="1"/>
      <sheetData sheetId="9702">
        <row r="4">
          <cell r="I4">
            <v>0</v>
          </cell>
        </row>
      </sheetData>
      <sheetData sheetId="9703">
        <row r="4">
          <cell r="I4">
            <v>0</v>
          </cell>
        </row>
      </sheetData>
      <sheetData sheetId="9704">
        <row r="4">
          <cell r="I4">
            <v>0</v>
          </cell>
        </row>
      </sheetData>
      <sheetData sheetId="9705" refreshError="1"/>
      <sheetData sheetId="9706" refreshError="1"/>
      <sheetData sheetId="9707" refreshError="1"/>
      <sheetData sheetId="9708" refreshError="1"/>
      <sheetData sheetId="9709" refreshError="1"/>
      <sheetData sheetId="9710">
        <row r="4">
          <cell r="I4">
            <v>0</v>
          </cell>
        </row>
      </sheetData>
      <sheetData sheetId="9711">
        <row r="4">
          <cell r="I4">
            <v>0</v>
          </cell>
        </row>
      </sheetData>
      <sheetData sheetId="9712">
        <row r="4">
          <cell r="I4">
            <v>0</v>
          </cell>
        </row>
      </sheetData>
      <sheetData sheetId="9713">
        <row r="4">
          <cell r="I4">
            <v>0</v>
          </cell>
        </row>
      </sheetData>
      <sheetData sheetId="9714">
        <row r="4">
          <cell r="I4">
            <v>0</v>
          </cell>
        </row>
      </sheetData>
      <sheetData sheetId="9715">
        <row r="4">
          <cell r="I4">
            <v>0</v>
          </cell>
        </row>
      </sheetData>
      <sheetData sheetId="9716">
        <row r="4">
          <cell r="I4">
            <v>0</v>
          </cell>
        </row>
      </sheetData>
      <sheetData sheetId="9717">
        <row r="4">
          <cell r="I4">
            <v>0</v>
          </cell>
        </row>
      </sheetData>
      <sheetData sheetId="9718">
        <row r="4">
          <cell r="I4">
            <v>0</v>
          </cell>
        </row>
      </sheetData>
      <sheetData sheetId="9719">
        <row r="4">
          <cell r="I4">
            <v>0</v>
          </cell>
        </row>
      </sheetData>
      <sheetData sheetId="9720">
        <row r="4">
          <cell r="I4">
            <v>0</v>
          </cell>
        </row>
      </sheetData>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sheetData sheetId="9732" refreshError="1"/>
      <sheetData sheetId="9733">
        <row r="4">
          <cell r="I4">
            <v>0</v>
          </cell>
        </row>
      </sheetData>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ow r="4">
          <cell r="I4">
            <v>0</v>
          </cell>
        </row>
      </sheetData>
      <sheetData sheetId="9743">
        <row r="4">
          <cell r="I4">
            <v>0</v>
          </cell>
        </row>
      </sheetData>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ow r="4">
          <cell r="I4">
            <v>0</v>
          </cell>
        </row>
      </sheetData>
      <sheetData sheetId="9761">
        <row r="4">
          <cell r="I4">
            <v>0</v>
          </cell>
        </row>
      </sheetData>
      <sheetData sheetId="9762">
        <row r="4">
          <cell r="I4">
            <v>0</v>
          </cell>
        </row>
      </sheetData>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ow r="4">
          <cell r="I4">
            <v>0</v>
          </cell>
        </row>
      </sheetData>
      <sheetData sheetId="9786">
        <row r="4">
          <cell r="I4">
            <v>0</v>
          </cell>
        </row>
      </sheetData>
      <sheetData sheetId="9787">
        <row r="4">
          <cell r="I4">
            <v>0</v>
          </cell>
        </row>
      </sheetData>
      <sheetData sheetId="9788">
        <row r="4">
          <cell r="I4">
            <v>0</v>
          </cell>
        </row>
      </sheetData>
      <sheetData sheetId="9789">
        <row r="4">
          <cell r="I4">
            <v>0</v>
          </cell>
        </row>
      </sheetData>
      <sheetData sheetId="9790">
        <row r="4">
          <cell r="I4">
            <v>0</v>
          </cell>
        </row>
      </sheetData>
      <sheetData sheetId="9791">
        <row r="4">
          <cell r="I4">
            <v>0</v>
          </cell>
        </row>
      </sheetData>
      <sheetData sheetId="9792">
        <row r="4">
          <cell r="I4">
            <v>0</v>
          </cell>
        </row>
      </sheetData>
      <sheetData sheetId="9793">
        <row r="4">
          <cell r="I4">
            <v>0</v>
          </cell>
        </row>
      </sheetData>
      <sheetData sheetId="9794">
        <row r="4">
          <cell r="I4">
            <v>0</v>
          </cell>
        </row>
      </sheetData>
      <sheetData sheetId="9795">
        <row r="4">
          <cell r="I4">
            <v>0</v>
          </cell>
        </row>
      </sheetData>
      <sheetData sheetId="9796">
        <row r="4">
          <cell r="I4">
            <v>0</v>
          </cell>
        </row>
      </sheetData>
      <sheetData sheetId="9797">
        <row r="4">
          <cell r="I4">
            <v>0</v>
          </cell>
        </row>
      </sheetData>
      <sheetData sheetId="9798">
        <row r="4">
          <cell r="I4">
            <v>0</v>
          </cell>
        </row>
      </sheetData>
      <sheetData sheetId="9799">
        <row r="4">
          <cell r="I4">
            <v>0</v>
          </cell>
        </row>
      </sheetData>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ow r="4">
          <cell r="I4">
            <v>0</v>
          </cell>
        </row>
      </sheetData>
      <sheetData sheetId="9846">
        <row r="4">
          <cell r="I4">
            <v>0</v>
          </cell>
        </row>
      </sheetData>
      <sheetData sheetId="9847">
        <row r="4">
          <cell r="I4">
            <v>0</v>
          </cell>
        </row>
      </sheetData>
      <sheetData sheetId="9848">
        <row r="4">
          <cell r="I4">
            <v>0</v>
          </cell>
        </row>
      </sheetData>
      <sheetData sheetId="9849">
        <row r="4">
          <cell r="I4">
            <v>0</v>
          </cell>
        </row>
      </sheetData>
      <sheetData sheetId="9850">
        <row r="4">
          <cell r="I4">
            <v>0</v>
          </cell>
        </row>
      </sheetData>
      <sheetData sheetId="9851">
        <row r="4">
          <cell r="I4">
            <v>0</v>
          </cell>
        </row>
      </sheetData>
      <sheetData sheetId="9852">
        <row r="4">
          <cell r="I4">
            <v>0</v>
          </cell>
        </row>
      </sheetData>
      <sheetData sheetId="9853">
        <row r="4">
          <cell r="I4">
            <v>0</v>
          </cell>
        </row>
      </sheetData>
      <sheetData sheetId="9854">
        <row r="4">
          <cell r="I4">
            <v>0</v>
          </cell>
        </row>
      </sheetData>
      <sheetData sheetId="9855">
        <row r="4">
          <cell r="I4">
            <v>0</v>
          </cell>
        </row>
      </sheetData>
      <sheetData sheetId="9856">
        <row r="4">
          <cell r="I4">
            <v>0</v>
          </cell>
        </row>
      </sheetData>
      <sheetData sheetId="9857">
        <row r="4">
          <cell r="I4">
            <v>0</v>
          </cell>
        </row>
      </sheetData>
      <sheetData sheetId="9858">
        <row r="4">
          <cell r="I4">
            <v>0</v>
          </cell>
        </row>
      </sheetData>
      <sheetData sheetId="9859">
        <row r="4">
          <cell r="I4">
            <v>0</v>
          </cell>
        </row>
      </sheetData>
      <sheetData sheetId="9860">
        <row r="4">
          <cell r="I4">
            <v>0</v>
          </cell>
        </row>
      </sheetData>
      <sheetData sheetId="9861">
        <row r="4">
          <cell r="I4">
            <v>0</v>
          </cell>
        </row>
      </sheetData>
      <sheetData sheetId="9862">
        <row r="4">
          <cell r="I4">
            <v>0</v>
          </cell>
        </row>
      </sheetData>
      <sheetData sheetId="9863">
        <row r="4">
          <cell r="I4">
            <v>0</v>
          </cell>
        </row>
      </sheetData>
      <sheetData sheetId="9864">
        <row r="4">
          <cell r="I4">
            <v>0</v>
          </cell>
        </row>
      </sheetData>
      <sheetData sheetId="9865">
        <row r="4">
          <cell r="I4">
            <v>0</v>
          </cell>
        </row>
      </sheetData>
      <sheetData sheetId="9866">
        <row r="4">
          <cell r="I4">
            <v>0</v>
          </cell>
        </row>
      </sheetData>
      <sheetData sheetId="9867">
        <row r="4">
          <cell r="I4">
            <v>0</v>
          </cell>
        </row>
      </sheetData>
      <sheetData sheetId="9868">
        <row r="4">
          <cell r="I4">
            <v>0</v>
          </cell>
        </row>
      </sheetData>
      <sheetData sheetId="9869">
        <row r="4">
          <cell r="I4">
            <v>0</v>
          </cell>
        </row>
      </sheetData>
      <sheetData sheetId="9870">
        <row r="4">
          <cell r="I4">
            <v>0</v>
          </cell>
        </row>
      </sheetData>
      <sheetData sheetId="9871">
        <row r="4">
          <cell r="I4">
            <v>0</v>
          </cell>
        </row>
      </sheetData>
      <sheetData sheetId="9872">
        <row r="4">
          <cell r="I4">
            <v>0</v>
          </cell>
        </row>
      </sheetData>
      <sheetData sheetId="9873">
        <row r="4">
          <cell r="I4">
            <v>0</v>
          </cell>
        </row>
      </sheetData>
      <sheetData sheetId="9874">
        <row r="4">
          <cell r="I4">
            <v>0</v>
          </cell>
        </row>
      </sheetData>
      <sheetData sheetId="9875">
        <row r="4">
          <cell r="I4">
            <v>0</v>
          </cell>
        </row>
      </sheetData>
      <sheetData sheetId="9876">
        <row r="4">
          <cell r="I4">
            <v>0</v>
          </cell>
        </row>
      </sheetData>
      <sheetData sheetId="9877">
        <row r="4">
          <cell r="I4">
            <v>0</v>
          </cell>
        </row>
      </sheetData>
      <sheetData sheetId="9878">
        <row r="4">
          <cell r="I4">
            <v>0</v>
          </cell>
        </row>
      </sheetData>
      <sheetData sheetId="9879">
        <row r="4">
          <cell r="I4">
            <v>0</v>
          </cell>
        </row>
      </sheetData>
      <sheetData sheetId="9880">
        <row r="4">
          <cell r="I4">
            <v>0</v>
          </cell>
        </row>
      </sheetData>
      <sheetData sheetId="9881">
        <row r="4">
          <cell r="I4">
            <v>0</v>
          </cell>
        </row>
      </sheetData>
      <sheetData sheetId="9882">
        <row r="4">
          <cell r="I4">
            <v>0</v>
          </cell>
        </row>
      </sheetData>
      <sheetData sheetId="9883">
        <row r="4">
          <cell r="I4">
            <v>0</v>
          </cell>
        </row>
      </sheetData>
      <sheetData sheetId="9884">
        <row r="4">
          <cell r="I4">
            <v>0</v>
          </cell>
        </row>
      </sheetData>
      <sheetData sheetId="9885">
        <row r="4">
          <cell r="I4">
            <v>0</v>
          </cell>
        </row>
      </sheetData>
      <sheetData sheetId="9886">
        <row r="4">
          <cell r="I4">
            <v>0</v>
          </cell>
        </row>
      </sheetData>
      <sheetData sheetId="9887">
        <row r="4">
          <cell r="I4">
            <v>0</v>
          </cell>
        </row>
      </sheetData>
      <sheetData sheetId="9888">
        <row r="4">
          <cell r="I4">
            <v>0</v>
          </cell>
        </row>
      </sheetData>
      <sheetData sheetId="9889">
        <row r="4">
          <cell r="I4">
            <v>0</v>
          </cell>
        </row>
      </sheetData>
      <sheetData sheetId="9890">
        <row r="4">
          <cell r="I4">
            <v>0</v>
          </cell>
        </row>
      </sheetData>
      <sheetData sheetId="9891">
        <row r="4">
          <cell r="I4">
            <v>0</v>
          </cell>
        </row>
      </sheetData>
      <sheetData sheetId="9892">
        <row r="4">
          <cell r="I4">
            <v>0</v>
          </cell>
        </row>
      </sheetData>
      <sheetData sheetId="9893">
        <row r="4">
          <cell r="I4">
            <v>0</v>
          </cell>
        </row>
      </sheetData>
      <sheetData sheetId="9894">
        <row r="4">
          <cell r="I4">
            <v>0</v>
          </cell>
        </row>
      </sheetData>
      <sheetData sheetId="9895">
        <row r="4">
          <cell r="I4">
            <v>0</v>
          </cell>
        </row>
      </sheetData>
      <sheetData sheetId="9896">
        <row r="4">
          <cell r="I4">
            <v>0</v>
          </cell>
        </row>
      </sheetData>
      <sheetData sheetId="9897">
        <row r="4">
          <cell r="I4">
            <v>0</v>
          </cell>
        </row>
      </sheetData>
      <sheetData sheetId="9898">
        <row r="4">
          <cell r="I4">
            <v>0</v>
          </cell>
        </row>
      </sheetData>
      <sheetData sheetId="9899">
        <row r="4">
          <cell r="I4">
            <v>0</v>
          </cell>
        </row>
      </sheetData>
      <sheetData sheetId="9900">
        <row r="4">
          <cell r="I4">
            <v>0</v>
          </cell>
        </row>
      </sheetData>
      <sheetData sheetId="9901" refreshError="1"/>
      <sheetData sheetId="9902" refreshError="1"/>
      <sheetData sheetId="9903">
        <row r="4">
          <cell r="I4">
            <v>0</v>
          </cell>
        </row>
      </sheetData>
      <sheetData sheetId="9904" refreshError="1"/>
      <sheetData sheetId="9905">
        <row r="4">
          <cell r="I4">
            <v>0</v>
          </cell>
        </row>
      </sheetData>
      <sheetData sheetId="9906">
        <row r="4">
          <cell r="I4">
            <v>0</v>
          </cell>
        </row>
      </sheetData>
      <sheetData sheetId="9907">
        <row r="4">
          <cell r="I4">
            <v>0</v>
          </cell>
        </row>
      </sheetData>
      <sheetData sheetId="9908">
        <row r="4">
          <cell r="I4">
            <v>0</v>
          </cell>
        </row>
      </sheetData>
      <sheetData sheetId="9909">
        <row r="4">
          <cell r="I4">
            <v>0</v>
          </cell>
        </row>
      </sheetData>
      <sheetData sheetId="9910">
        <row r="4">
          <cell r="I4">
            <v>0</v>
          </cell>
        </row>
      </sheetData>
      <sheetData sheetId="9911">
        <row r="4">
          <cell r="I4">
            <v>0</v>
          </cell>
        </row>
      </sheetData>
      <sheetData sheetId="9912">
        <row r="4">
          <cell r="I4">
            <v>0</v>
          </cell>
        </row>
      </sheetData>
      <sheetData sheetId="9913">
        <row r="4">
          <cell r="I4">
            <v>0</v>
          </cell>
        </row>
      </sheetData>
      <sheetData sheetId="9914">
        <row r="4">
          <cell r="I4">
            <v>0</v>
          </cell>
        </row>
      </sheetData>
      <sheetData sheetId="9915">
        <row r="4">
          <cell r="I4">
            <v>0</v>
          </cell>
        </row>
      </sheetData>
      <sheetData sheetId="9916">
        <row r="4">
          <cell r="I4">
            <v>0</v>
          </cell>
        </row>
      </sheetData>
      <sheetData sheetId="9917">
        <row r="4">
          <cell r="I4">
            <v>0</v>
          </cell>
        </row>
      </sheetData>
      <sheetData sheetId="9918">
        <row r="4">
          <cell r="I4">
            <v>0</v>
          </cell>
        </row>
      </sheetData>
      <sheetData sheetId="9919">
        <row r="4">
          <cell r="I4">
            <v>0</v>
          </cell>
        </row>
      </sheetData>
      <sheetData sheetId="9920">
        <row r="4">
          <cell r="I4">
            <v>0</v>
          </cell>
        </row>
      </sheetData>
      <sheetData sheetId="9921">
        <row r="4">
          <cell r="I4">
            <v>0</v>
          </cell>
        </row>
      </sheetData>
      <sheetData sheetId="9922">
        <row r="4">
          <cell r="I4">
            <v>0</v>
          </cell>
        </row>
      </sheetData>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ow r="4">
          <cell r="I4">
            <v>0</v>
          </cell>
        </row>
      </sheetData>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ow r="4">
          <cell r="I4">
            <v>0</v>
          </cell>
        </row>
      </sheetData>
      <sheetData sheetId="10097">
        <row r="4">
          <cell r="I4">
            <v>0</v>
          </cell>
        </row>
      </sheetData>
      <sheetData sheetId="10098">
        <row r="4">
          <cell r="I4">
            <v>0</v>
          </cell>
        </row>
      </sheetData>
      <sheetData sheetId="10099">
        <row r="4">
          <cell r="I4">
            <v>0</v>
          </cell>
        </row>
      </sheetData>
      <sheetData sheetId="10100">
        <row r="4">
          <cell r="I4">
            <v>0</v>
          </cell>
        </row>
      </sheetData>
      <sheetData sheetId="10101">
        <row r="4">
          <cell r="I4">
            <v>0</v>
          </cell>
        </row>
      </sheetData>
      <sheetData sheetId="10102">
        <row r="4">
          <cell r="I4">
            <v>0</v>
          </cell>
        </row>
      </sheetData>
      <sheetData sheetId="10103">
        <row r="4">
          <cell r="I4">
            <v>0</v>
          </cell>
        </row>
      </sheetData>
      <sheetData sheetId="10104">
        <row r="4">
          <cell r="I4">
            <v>0</v>
          </cell>
        </row>
      </sheetData>
      <sheetData sheetId="10105">
        <row r="4">
          <cell r="I4">
            <v>0</v>
          </cell>
        </row>
      </sheetData>
      <sheetData sheetId="10106">
        <row r="4">
          <cell r="I4">
            <v>0</v>
          </cell>
        </row>
      </sheetData>
      <sheetData sheetId="10107">
        <row r="4">
          <cell r="I4">
            <v>0</v>
          </cell>
        </row>
      </sheetData>
      <sheetData sheetId="10108">
        <row r="4">
          <cell r="I4">
            <v>0</v>
          </cell>
        </row>
      </sheetData>
      <sheetData sheetId="10109">
        <row r="4">
          <cell r="I4">
            <v>0</v>
          </cell>
        </row>
      </sheetData>
      <sheetData sheetId="10110">
        <row r="4">
          <cell r="I4">
            <v>0</v>
          </cell>
        </row>
      </sheetData>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ow r="4">
          <cell r="I4">
            <v>0</v>
          </cell>
        </row>
      </sheetData>
      <sheetData sheetId="10123">
        <row r="4">
          <cell r="I4">
            <v>0</v>
          </cell>
        </row>
      </sheetData>
      <sheetData sheetId="10124">
        <row r="4">
          <cell r="I4">
            <v>0</v>
          </cell>
        </row>
      </sheetData>
      <sheetData sheetId="10125" refreshError="1"/>
      <sheetData sheetId="10126" refreshError="1"/>
      <sheetData sheetId="10127" refreshError="1"/>
      <sheetData sheetId="10128" refreshError="1"/>
      <sheetData sheetId="10129" refreshError="1"/>
      <sheetData sheetId="10130">
        <row r="4">
          <cell r="I4">
            <v>0</v>
          </cell>
        </row>
      </sheetData>
      <sheetData sheetId="10131">
        <row r="4">
          <cell r="I4">
            <v>0</v>
          </cell>
        </row>
      </sheetData>
      <sheetData sheetId="10132">
        <row r="4">
          <cell r="I4">
            <v>0</v>
          </cell>
        </row>
      </sheetData>
      <sheetData sheetId="10133">
        <row r="4">
          <cell r="I4">
            <v>0</v>
          </cell>
        </row>
      </sheetData>
      <sheetData sheetId="10134">
        <row r="4">
          <cell r="I4">
            <v>0</v>
          </cell>
        </row>
      </sheetData>
      <sheetData sheetId="10135">
        <row r="4">
          <cell r="I4">
            <v>0</v>
          </cell>
        </row>
      </sheetData>
      <sheetData sheetId="10136">
        <row r="4">
          <cell r="I4">
            <v>0</v>
          </cell>
        </row>
      </sheetData>
      <sheetData sheetId="10137">
        <row r="4">
          <cell r="I4">
            <v>0</v>
          </cell>
        </row>
      </sheetData>
      <sheetData sheetId="10138">
        <row r="4">
          <cell r="I4">
            <v>0</v>
          </cell>
        </row>
      </sheetData>
      <sheetData sheetId="10139">
        <row r="4">
          <cell r="I4">
            <v>0</v>
          </cell>
        </row>
      </sheetData>
      <sheetData sheetId="10140">
        <row r="4">
          <cell r="I4">
            <v>0</v>
          </cell>
        </row>
      </sheetData>
      <sheetData sheetId="10141">
        <row r="4">
          <cell r="I4">
            <v>0</v>
          </cell>
        </row>
      </sheetData>
      <sheetData sheetId="10142">
        <row r="4">
          <cell r="I4">
            <v>0</v>
          </cell>
        </row>
      </sheetData>
      <sheetData sheetId="10143">
        <row r="4">
          <cell r="I4">
            <v>0</v>
          </cell>
        </row>
      </sheetData>
      <sheetData sheetId="10144">
        <row r="4">
          <cell r="I4">
            <v>0</v>
          </cell>
        </row>
      </sheetData>
      <sheetData sheetId="10145" refreshError="1"/>
      <sheetData sheetId="10146">
        <row r="4">
          <cell r="I4">
            <v>0</v>
          </cell>
        </row>
      </sheetData>
      <sheetData sheetId="10147">
        <row r="4">
          <cell r="I4">
            <v>0</v>
          </cell>
        </row>
      </sheetData>
      <sheetData sheetId="10148">
        <row r="4">
          <cell r="I4">
            <v>0</v>
          </cell>
        </row>
      </sheetData>
      <sheetData sheetId="10149">
        <row r="4">
          <cell r="I4">
            <v>0</v>
          </cell>
        </row>
      </sheetData>
      <sheetData sheetId="10150">
        <row r="4">
          <cell r="I4">
            <v>0</v>
          </cell>
        </row>
      </sheetData>
      <sheetData sheetId="10151">
        <row r="4">
          <cell r="I4">
            <v>0</v>
          </cell>
        </row>
      </sheetData>
      <sheetData sheetId="10152">
        <row r="4">
          <cell r="I4">
            <v>0</v>
          </cell>
        </row>
      </sheetData>
      <sheetData sheetId="10153">
        <row r="4">
          <cell r="I4">
            <v>0</v>
          </cell>
        </row>
      </sheetData>
      <sheetData sheetId="10154">
        <row r="4">
          <cell r="I4">
            <v>0</v>
          </cell>
        </row>
      </sheetData>
      <sheetData sheetId="10155">
        <row r="4">
          <cell r="I4">
            <v>0</v>
          </cell>
        </row>
      </sheetData>
      <sheetData sheetId="10156">
        <row r="4">
          <cell r="I4">
            <v>0</v>
          </cell>
        </row>
      </sheetData>
      <sheetData sheetId="10157">
        <row r="4">
          <cell r="I4">
            <v>0</v>
          </cell>
        </row>
      </sheetData>
      <sheetData sheetId="10158">
        <row r="4">
          <cell r="I4">
            <v>0</v>
          </cell>
        </row>
      </sheetData>
      <sheetData sheetId="10159">
        <row r="4">
          <cell r="I4">
            <v>0</v>
          </cell>
        </row>
      </sheetData>
      <sheetData sheetId="10160">
        <row r="4">
          <cell r="I4">
            <v>0</v>
          </cell>
        </row>
      </sheetData>
      <sheetData sheetId="10161">
        <row r="4">
          <cell r="I4">
            <v>0</v>
          </cell>
        </row>
      </sheetData>
      <sheetData sheetId="10162">
        <row r="4">
          <cell r="I4">
            <v>0</v>
          </cell>
        </row>
      </sheetData>
      <sheetData sheetId="10163">
        <row r="4">
          <cell r="I4">
            <v>0</v>
          </cell>
        </row>
      </sheetData>
      <sheetData sheetId="10164">
        <row r="4">
          <cell r="I4">
            <v>0</v>
          </cell>
        </row>
      </sheetData>
      <sheetData sheetId="10165">
        <row r="4">
          <cell r="I4">
            <v>0</v>
          </cell>
        </row>
      </sheetData>
      <sheetData sheetId="10166">
        <row r="4">
          <cell r="I4">
            <v>0</v>
          </cell>
        </row>
      </sheetData>
      <sheetData sheetId="10167">
        <row r="4">
          <cell r="I4">
            <v>0</v>
          </cell>
        </row>
      </sheetData>
      <sheetData sheetId="10168">
        <row r="4">
          <cell r="I4">
            <v>0</v>
          </cell>
        </row>
      </sheetData>
      <sheetData sheetId="10169">
        <row r="4">
          <cell r="I4">
            <v>0</v>
          </cell>
        </row>
      </sheetData>
      <sheetData sheetId="10170">
        <row r="4">
          <cell r="I4">
            <v>0</v>
          </cell>
        </row>
      </sheetData>
      <sheetData sheetId="10171">
        <row r="4">
          <cell r="I4">
            <v>0</v>
          </cell>
        </row>
      </sheetData>
      <sheetData sheetId="10172">
        <row r="4">
          <cell r="I4">
            <v>0</v>
          </cell>
        </row>
      </sheetData>
      <sheetData sheetId="10173">
        <row r="4">
          <cell r="I4">
            <v>0</v>
          </cell>
        </row>
      </sheetData>
      <sheetData sheetId="10174">
        <row r="4">
          <cell r="I4">
            <v>0</v>
          </cell>
        </row>
      </sheetData>
      <sheetData sheetId="10175">
        <row r="4">
          <cell r="I4">
            <v>0</v>
          </cell>
        </row>
      </sheetData>
      <sheetData sheetId="10176">
        <row r="4">
          <cell r="I4">
            <v>0</v>
          </cell>
        </row>
      </sheetData>
      <sheetData sheetId="10177">
        <row r="4">
          <cell r="I4">
            <v>0</v>
          </cell>
        </row>
      </sheetData>
      <sheetData sheetId="10178">
        <row r="4">
          <cell r="I4">
            <v>0</v>
          </cell>
        </row>
      </sheetData>
      <sheetData sheetId="10179">
        <row r="4">
          <cell r="I4">
            <v>0</v>
          </cell>
        </row>
      </sheetData>
      <sheetData sheetId="10180">
        <row r="4">
          <cell r="I4">
            <v>0</v>
          </cell>
        </row>
      </sheetData>
      <sheetData sheetId="10181">
        <row r="4">
          <cell r="I4">
            <v>0</v>
          </cell>
        </row>
      </sheetData>
      <sheetData sheetId="10182">
        <row r="4">
          <cell r="I4">
            <v>0</v>
          </cell>
        </row>
      </sheetData>
      <sheetData sheetId="10183">
        <row r="4">
          <cell r="I4">
            <v>0</v>
          </cell>
        </row>
      </sheetData>
      <sheetData sheetId="10184">
        <row r="4">
          <cell r="I4">
            <v>0</v>
          </cell>
        </row>
      </sheetData>
      <sheetData sheetId="10185">
        <row r="4">
          <cell r="I4">
            <v>0</v>
          </cell>
        </row>
      </sheetData>
      <sheetData sheetId="10186">
        <row r="4">
          <cell r="I4">
            <v>0</v>
          </cell>
        </row>
      </sheetData>
      <sheetData sheetId="10187">
        <row r="4">
          <cell r="I4">
            <v>0</v>
          </cell>
        </row>
      </sheetData>
      <sheetData sheetId="10188">
        <row r="4">
          <cell r="I4">
            <v>0</v>
          </cell>
        </row>
      </sheetData>
      <sheetData sheetId="10189">
        <row r="4">
          <cell r="I4">
            <v>0</v>
          </cell>
        </row>
      </sheetData>
      <sheetData sheetId="10190">
        <row r="4">
          <cell r="I4">
            <v>0</v>
          </cell>
        </row>
      </sheetData>
      <sheetData sheetId="10191">
        <row r="4">
          <cell r="I4">
            <v>0</v>
          </cell>
        </row>
      </sheetData>
      <sheetData sheetId="10192">
        <row r="4">
          <cell r="I4">
            <v>0</v>
          </cell>
        </row>
      </sheetData>
      <sheetData sheetId="10193">
        <row r="4">
          <cell r="I4">
            <v>0</v>
          </cell>
        </row>
      </sheetData>
      <sheetData sheetId="10194">
        <row r="4">
          <cell r="I4">
            <v>0</v>
          </cell>
        </row>
      </sheetData>
      <sheetData sheetId="10195">
        <row r="4">
          <cell r="I4">
            <v>0</v>
          </cell>
        </row>
      </sheetData>
      <sheetData sheetId="10196">
        <row r="4">
          <cell r="I4">
            <v>0</v>
          </cell>
        </row>
      </sheetData>
      <sheetData sheetId="10197">
        <row r="4">
          <cell r="I4">
            <v>0</v>
          </cell>
        </row>
      </sheetData>
      <sheetData sheetId="10198">
        <row r="4">
          <cell r="I4">
            <v>0</v>
          </cell>
        </row>
      </sheetData>
      <sheetData sheetId="10199">
        <row r="4">
          <cell r="I4">
            <v>0</v>
          </cell>
        </row>
      </sheetData>
      <sheetData sheetId="10200">
        <row r="4">
          <cell r="I4">
            <v>0</v>
          </cell>
        </row>
      </sheetData>
      <sheetData sheetId="10201">
        <row r="4">
          <cell r="I4">
            <v>0</v>
          </cell>
        </row>
      </sheetData>
      <sheetData sheetId="10202">
        <row r="4">
          <cell r="I4">
            <v>0</v>
          </cell>
        </row>
      </sheetData>
      <sheetData sheetId="10203">
        <row r="4">
          <cell r="I4">
            <v>0</v>
          </cell>
        </row>
      </sheetData>
      <sheetData sheetId="10204">
        <row r="4">
          <cell r="I4">
            <v>0</v>
          </cell>
        </row>
      </sheetData>
      <sheetData sheetId="10205">
        <row r="4">
          <cell r="I4">
            <v>0</v>
          </cell>
        </row>
      </sheetData>
      <sheetData sheetId="10206">
        <row r="4">
          <cell r="I4">
            <v>0</v>
          </cell>
        </row>
      </sheetData>
      <sheetData sheetId="10207">
        <row r="4">
          <cell r="I4">
            <v>0</v>
          </cell>
        </row>
      </sheetData>
      <sheetData sheetId="10208">
        <row r="4">
          <cell r="I4">
            <v>0</v>
          </cell>
        </row>
      </sheetData>
      <sheetData sheetId="10209">
        <row r="4">
          <cell r="I4">
            <v>0</v>
          </cell>
        </row>
      </sheetData>
      <sheetData sheetId="10210">
        <row r="4">
          <cell r="I4">
            <v>0</v>
          </cell>
        </row>
      </sheetData>
      <sheetData sheetId="10211">
        <row r="4">
          <cell r="I4">
            <v>0</v>
          </cell>
        </row>
      </sheetData>
      <sheetData sheetId="10212">
        <row r="4">
          <cell r="I4">
            <v>0</v>
          </cell>
        </row>
      </sheetData>
      <sheetData sheetId="10213">
        <row r="4">
          <cell r="I4">
            <v>0</v>
          </cell>
        </row>
      </sheetData>
      <sheetData sheetId="10214">
        <row r="4">
          <cell r="I4">
            <v>0</v>
          </cell>
        </row>
      </sheetData>
      <sheetData sheetId="10215">
        <row r="4">
          <cell r="I4">
            <v>0</v>
          </cell>
        </row>
      </sheetData>
      <sheetData sheetId="10216">
        <row r="4">
          <cell r="I4">
            <v>0</v>
          </cell>
        </row>
      </sheetData>
      <sheetData sheetId="10217">
        <row r="4">
          <cell r="I4">
            <v>0</v>
          </cell>
        </row>
      </sheetData>
      <sheetData sheetId="10218">
        <row r="4">
          <cell r="I4">
            <v>0</v>
          </cell>
        </row>
      </sheetData>
      <sheetData sheetId="10219">
        <row r="4">
          <cell r="I4">
            <v>0</v>
          </cell>
        </row>
      </sheetData>
      <sheetData sheetId="10220">
        <row r="4">
          <cell r="I4">
            <v>0</v>
          </cell>
        </row>
      </sheetData>
      <sheetData sheetId="10221">
        <row r="4">
          <cell r="I4">
            <v>0</v>
          </cell>
        </row>
      </sheetData>
      <sheetData sheetId="10222">
        <row r="4">
          <cell r="I4">
            <v>0</v>
          </cell>
        </row>
      </sheetData>
      <sheetData sheetId="10223">
        <row r="4">
          <cell r="I4">
            <v>0</v>
          </cell>
        </row>
      </sheetData>
      <sheetData sheetId="10224">
        <row r="4">
          <cell r="I4">
            <v>0</v>
          </cell>
        </row>
      </sheetData>
      <sheetData sheetId="10225">
        <row r="4">
          <cell r="I4">
            <v>0</v>
          </cell>
        </row>
      </sheetData>
      <sheetData sheetId="10226">
        <row r="4">
          <cell r="I4">
            <v>0</v>
          </cell>
        </row>
      </sheetData>
      <sheetData sheetId="10227">
        <row r="4">
          <cell r="I4">
            <v>0</v>
          </cell>
        </row>
      </sheetData>
      <sheetData sheetId="10228">
        <row r="4">
          <cell r="I4">
            <v>0</v>
          </cell>
        </row>
      </sheetData>
      <sheetData sheetId="10229">
        <row r="4">
          <cell r="I4">
            <v>0</v>
          </cell>
        </row>
      </sheetData>
      <sheetData sheetId="10230">
        <row r="4">
          <cell r="I4">
            <v>0</v>
          </cell>
        </row>
      </sheetData>
      <sheetData sheetId="10231">
        <row r="4">
          <cell r="I4">
            <v>0</v>
          </cell>
        </row>
      </sheetData>
      <sheetData sheetId="10232">
        <row r="4">
          <cell r="I4">
            <v>0</v>
          </cell>
        </row>
      </sheetData>
      <sheetData sheetId="10233">
        <row r="4">
          <cell r="I4">
            <v>0</v>
          </cell>
        </row>
      </sheetData>
      <sheetData sheetId="10234">
        <row r="4">
          <cell r="I4">
            <v>0</v>
          </cell>
        </row>
      </sheetData>
      <sheetData sheetId="10235">
        <row r="4">
          <cell r="I4">
            <v>0</v>
          </cell>
        </row>
      </sheetData>
      <sheetData sheetId="10236">
        <row r="4">
          <cell r="I4">
            <v>0</v>
          </cell>
        </row>
      </sheetData>
      <sheetData sheetId="10237">
        <row r="4">
          <cell r="I4">
            <v>0</v>
          </cell>
        </row>
      </sheetData>
      <sheetData sheetId="10238">
        <row r="4">
          <cell r="I4">
            <v>0</v>
          </cell>
        </row>
      </sheetData>
      <sheetData sheetId="10239">
        <row r="4">
          <cell r="I4">
            <v>0</v>
          </cell>
        </row>
      </sheetData>
      <sheetData sheetId="10240">
        <row r="4">
          <cell r="I4">
            <v>0</v>
          </cell>
        </row>
      </sheetData>
      <sheetData sheetId="10241">
        <row r="4">
          <cell r="I4">
            <v>0</v>
          </cell>
        </row>
      </sheetData>
      <sheetData sheetId="10242">
        <row r="4">
          <cell r="I4">
            <v>0</v>
          </cell>
        </row>
      </sheetData>
      <sheetData sheetId="10243">
        <row r="4">
          <cell r="I4">
            <v>0</v>
          </cell>
        </row>
      </sheetData>
      <sheetData sheetId="10244">
        <row r="4">
          <cell r="I4">
            <v>0</v>
          </cell>
        </row>
      </sheetData>
      <sheetData sheetId="10245">
        <row r="4">
          <cell r="I4">
            <v>0</v>
          </cell>
        </row>
      </sheetData>
      <sheetData sheetId="10246">
        <row r="4">
          <cell r="I4">
            <v>0</v>
          </cell>
        </row>
      </sheetData>
      <sheetData sheetId="10247">
        <row r="4">
          <cell r="I4">
            <v>0</v>
          </cell>
        </row>
      </sheetData>
      <sheetData sheetId="10248">
        <row r="4">
          <cell r="I4">
            <v>0</v>
          </cell>
        </row>
      </sheetData>
      <sheetData sheetId="10249">
        <row r="4">
          <cell r="I4">
            <v>0</v>
          </cell>
        </row>
      </sheetData>
      <sheetData sheetId="10250">
        <row r="4">
          <cell r="I4">
            <v>0</v>
          </cell>
        </row>
      </sheetData>
      <sheetData sheetId="10251">
        <row r="4">
          <cell r="I4">
            <v>0</v>
          </cell>
        </row>
      </sheetData>
      <sheetData sheetId="10252">
        <row r="4">
          <cell r="I4">
            <v>0</v>
          </cell>
        </row>
      </sheetData>
      <sheetData sheetId="10253">
        <row r="4">
          <cell r="I4">
            <v>0</v>
          </cell>
        </row>
      </sheetData>
      <sheetData sheetId="10254">
        <row r="4">
          <cell r="I4">
            <v>0</v>
          </cell>
        </row>
      </sheetData>
      <sheetData sheetId="10255">
        <row r="4">
          <cell r="I4">
            <v>0</v>
          </cell>
        </row>
      </sheetData>
      <sheetData sheetId="10256">
        <row r="4">
          <cell r="I4">
            <v>0</v>
          </cell>
        </row>
      </sheetData>
      <sheetData sheetId="10257">
        <row r="4">
          <cell r="I4">
            <v>0</v>
          </cell>
        </row>
      </sheetData>
      <sheetData sheetId="10258">
        <row r="4">
          <cell r="I4">
            <v>0</v>
          </cell>
        </row>
      </sheetData>
      <sheetData sheetId="10259">
        <row r="4">
          <cell r="I4">
            <v>0</v>
          </cell>
        </row>
      </sheetData>
      <sheetData sheetId="10260">
        <row r="4">
          <cell r="I4">
            <v>0</v>
          </cell>
        </row>
      </sheetData>
      <sheetData sheetId="10261">
        <row r="4">
          <cell r="I4">
            <v>0</v>
          </cell>
        </row>
      </sheetData>
      <sheetData sheetId="10262">
        <row r="4">
          <cell r="I4">
            <v>0</v>
          </cell>
        </row>
      </sheetData>
      <sheetData sheetId="10263">
        <row r="4">
          <cell r="I4">
            <v>0</v>
          </cell>
        </row>
      </sheetData>
      <sheetData sheetId="10264">
        <row r="4">
          <cell r="I4">
            <v>0</v>
          </cell>
        </row>
      </sheetData>
      <sheetData sheetId="10265">
        <row r="4">
          <cell r="I4">
            <v>0</v>
          </cell>
        </row>
      </sheetData>
      <sheetData sheetId="10266">
        <row r="4">
          <cell r="I4">
            <v>0</v>
          </cell>
        </row>
      </sheetData>
      <sheetData sheetId="10267">
        <row r="4">
          <cell r="I4">
            <v>0</v>
          </cell>
        </row>
      </sheetData>
      <sheetData sheetId="10268">
        <row r="4">
          <cell r="I4">
            <v>0</v>
          </cell>
        </row>
      </sheetData>
      <sheetData sheetId="10269">
        <row r="4">
          <cell r="I4">
            <v>0</v>
          </cell>
        </row>
      </sheetData>
      <sheetData sheetId="10270">
        <row r="4">
          <cell r="I4">
            <v>0</v>
          </cell>
        </row>
      </sheetData>
      <sheetData sheetId="10271">
        <row r="4">
          <cell r="I4">
            <v>0</v>
          </cell>
        </row>
      </sheetData>
      <sheetData sheetId="10272">
        <row r="4">
          <cell r="I4">
            <v>0</v>
          </cell>
        </row>
      </sheetData>
      <sheetData sheetId="10273">
        <row r="4">
          <cell r="I4">
            <v>0</v>
          </cell>
        </row>
      </sheetData>
      <sheetData sheetId="10274">
        <row r="4">
          <cell r="I4">
            <v>0</v>
          </cell>
        </row>
      </sheetData>
      <sheetData sheetId="10275">
        <row r="4">
          <cell r="I4">
            <v>0</v>
          </cell>
        </row>
      </sheetData>
      <sheetData sheetId="10276">
        <row r="4">
          <cell r="I4">
            <v>0</v>
          </cell>
        </row>
      </sheetData>
      <sheetData sheetId="10277">
        <row r="4">
          <cell r="I4">
            <v>0</v>
          </cell>
        </row>
      </sheetData>
      <sheetData sheetId="10278">
        <row r="4">
          <cell r="I4">
            <v>0</v>
          </cell>
        </row>
      </sheetData>
      <sheetData sheetId="10279">
        <row r="4">
          <cell r="I4">
            <v>0</v>
          </cell>
        </row>
      </sheetData>
      <sheetData sheetId="10280">
        <row r="4">
          <cell r="I4">
            <v>0</v>
          </cell>
        </row>
      </sheetData>
      <sheetData sheetId="10281">
        <row r="4">
          <cell r="I4">
            <v>0</v>
          </cell>
        </row>
      </sheetData>
      <sheetData sheetId="10282">
        <row r="4">
          <cell r="I4">
            <v>0</v>
          </cell>
        </row>
      </sheetData>
      <sheetData sheetId="10283">
        <row r="4">
          <cell r="I4">
            <v>0</v>
          </cell>
        </row>
      </sheetData>
      <sheetData sheetId="10284">
        <row r="4">
          <cell r="I4">
            <v>0</v>
          </cell>
        </row>
      </sheetData>
      <sheetData sheetId="10285">
        <row r="4">
          <cell r="I4">
            <v>0</v>
          </cell>
        </row>
      </sheetData>
      <sheetData sheetId="10286">
        <row r="4">
          <cell r="I4">
            <v>0</v>
          </cell>
        </row>
      </sheetData>
      <sheetData sheetId="10287">
        <row r="4">
          <cell r="I4">
            <v>0</v>
          </cell>
        </row>
      </sheetData>
      <sheetData sheetId="10288">
        <row r="4">
          <cell r="I4">
            <v>0</v>
          </cell>
        </row>
      </sheetData>
      <sheetData sheetId="10289">
        <row r="4">
          <cell r="I4">
            <v>0</v>
          </cell>
        </row>
      </sheetData>
      <sheetData sheetId="10290">
        <row r="4">
          <cell r="I4">
            <v>0</v>
          </cell>
        </row>
      </sheetData>
      <sheetData sheetId="10291">
        <row r="4">
          <cell r="I4">
            <v>0</v>
          </cell>
        </row>
      </sheetData>
      <sheetData sheetId="10292">
        <row r="4">
          <cell r="I4">
            <v>0</v>
          </cell>
        </row>
      </sheetData>
      <sheetData sheetId="10293">
        <row r="4">
          <cell r="I4">
            <v>0</v>
          </cell>
        </row>
      </sheetData>
      <sheetData sheetId="10294">
        <row r="4">
          <cell r="I4">
            <v>0</v>
          </cell>
        </row>
      </sheetData>
      <sheetData sheetId="10295">
        <row r="4">
          <cell r="I4">
            <v>0</v>
          </cell>
        </row>
      </sheetData>
      <sheetData sheetId="10296">
        <row r="4">
          <cell r="I4">
            <v>0</v>
          </cell>
        </row>
      </sheetData>
      <sheetData sheetId="10297">
        <row r="4">
          <cell r="I4">
            <v>0</v>
          </cell>
        </row>
      </sheetData>
      <sheetData sheetId="10298">
        <row r="4">
          <cell r="I4">
            <v>0</v>
          </cell>
        </row>
      </sheetData>
      <sheetData sheetId="10299">
        <row r="4">
          <cell r="I4">
            <v>0</v>
          </cell>
        </row>
      </sheetData>
      <sheetData sheetId="10300">
        <row r="4">
          <cell r="I4">
            <v>0</v>
          </cell>
        </row>
      </sheetData>
      <sheetData sheetId="10301">
        <row r="4">
          <cell r="I4">
            <v>0</v>
          </cell>
        </row>
      </sheetData>
      <sheetData sheetId="10302">
        <row r="4">
          <cell r="I4">
            <v>0</v>
          </cell>
        </row>
      </sheetData>
      <sheetData sheetId="10303">
        <row r="4">
          <cell r="I4">
            <v>0</v>
          </cell>
        </row>
      </sheetData>
      <sheetData sheetId="10304">
        <row r="4">
          <cell r="I4">
            <v>0</v>
          </cell>
        </row>
      </sheetData>
      <sheetData sheetId="10305">
        <row r="4">
          <cell r="I4">
            <v>0</v>
          </cell>
        </row>
      </sheetData>
      <sheetData sheetId="10306">
        <row r="4">
          <cell r="I4">
            <v>0</v>
          </cell>
        </row>
      </sheetData>
      <sheetData sheetId="10307">
        <row r="4">
          <cell r="I4">
            <v>0</v>
          </cell>
        </row>
      </sheetData>
      <sheetData sheetId="10308">
        <row r="4">
          <cell r="I4">
            <v>0</v>
          </cell>
        </row>
      </sheetData>
      <sheetData sheetId="10309">
        <row r="4">
          <cell r="I4">
            <v>0</v>
          </cell>
        </row>
      </sheetData>
      <sheetData sheetId="10310">
        <row r="4">
          <cell r="I4">
            <v>0</v>
          </cell>
        </row>
      </sheetData>
      <sheetData sheetId="10311">
        <row r="4">
          <cell r="I4">
            <v>0</v>
          </cell>
        </row>
      </sheetData>
      <sheetData sheetId="10312">
        <row r="4">
          <cell r="I4">
            <v>0</v>
          </cell>
        </row>
      </sheetData>
      <sheetData sheetId="10313">
        <row r="4">
          <cell r="I4">
            <v>0</v>
          </cell>
        </row>
      </sheetData>
      <sheetData sheetId="10314">
        <row r="4">
          <cell r="I4">
            <v>0</v>
          </cell>
        </row>
      </sheetData>
      <sheetData sheetId="10315">
        <row r="4">
          <cell r="I4">
            <v>0</v>
          </cell>
        </row>
      </sheetData>
      <sheetData sheetId="10316">
        <row r="4">
          <cell r="I4">
            <v>0</v>
          </cell>
        </row>
      </sheetData>
      <sheetData sheetId="10317">
        <row r="4">
          <cell r="I4">
            <v>0</v>
          </cell>
        </row>
      </sheetData>
      <sheetData sheetId="10318">
        <row r="4">
          <cell r="I4">
            <v>0</v>
          </cell>
        </row>
      </sheetData>
      <sheetData sheetId="10319">
        <row r="4">
          <cell r="I4">
            <v>0</v>
          </cell>
        </row>
      </sheetData>
      <sheetData sheetId="10320">
        <row r="4">
          <cell r="I4">
            <v>0</v>
          </cell>
        </row>
      </sheetData>
      <sheetData sheetId="10321">
        <row r="4">
          <cell r="I4">
            <v>0</v>
          </cell>
        </row>
      </sheetData>
      <sheetData sheetId="10322">
        <row r="4">
          <cell r="I4">
            <v>0</v>
          </cell>
        </row>
      </sheetData>
      <sheetData sheetId="10323">
        <row r="4">
          <cell r="I4">
            <v>0</v>
          </cell>
        </row>
      </sheetData>
      <sheetData sheetId="10324">
        <row r="4">
          <cell r="I4">
            <v>0</v>
          </cell>
        </row>
      </sheetData>
      <sheetData sheetId="10325">
        <row r="4">
          <cell r="I4">
            <v>0</v>
          </cell>
        </row>
      </sheetData>
      <sheetData sheetId="10326">
        <row r="4">
          <cell r="I4">
            <v>0</v>
          </cell>
        </row>
      </sheetData>
      <sheetData sheetId="10327">
        <row r="4">
          <cell r="I4">
            <v>0</v>
          </cell>
        </row>
      </sheetData>
      <sheetData sheetId="10328">
        <row r="4">
          <cell r="I4">
            <v>0</v>
          </cell>
        </row>
      </sheetData>
      <sheetData sheetId="10329">
        <row r="4">
          <cell r="I4">
            <v>0</v>
          </cell>
        </row>
      </sheetData>
      <sheetData sheetId="10330">
        <row r="4">
          <cell r="I4">
            <v>0</v>
          </cell>
        </row>
      </sheetData>
      <sheetData sheetId="10331">
        <row r="4">
          <cell r="I4">
            <v>0</v>
          </cell>
        </row>
      </sheetData>
      <sheetData sheetId="10332">
        <row r="4">
          <cell r="I4">
            <v>0</v>
          </cell>
        </row>
      </sheetData>
      <sheetData sheetId="10333">
        <row r="4">
          <cell r="I4">
            <v>0</v>
          </cell>
        </row>
      </sheetData>
      <sheetData sheetId="10334">
        <row r="4">
          <cell r="I4">
            <v>0</v>
          </cell>
        </row>
      </sheetData>
      <sheetData sheetId="10335">
        <row r="4">
          <cell r="I4">
            <v>0</v>
          </cell>
        </row>
      </sheetData>
      <sheetData sheetId="10336">
        <row r="4">
          <cell r="I4">
            <v>0</v>
          </cell>
        </row>
      </sheetData>
      <sheetData sheetId="10337">
        <row r="4">
          <cell r="I4">
            <v>0</v>
          </cell>
        </row>
      </sheetData>
      <sheetData sheetId="10338">
        <row r="4">
          <cell r="I4">
            <v>0</v>
          </cell>
        </row>
      </sheetData>
      <sheetData sheetId="10339">
        <row r="4">
          <cell r="I4">
            <v>0</v>
          </cell>
        </row>
      </sheetData>
      <sheetData sheetId="10340">
        <row r="4">
          <cell r="I4">
            <v>0</v>
          </cell>
        </row>
      </sheetData>
      <sheetData sheetId="10341">
        <row r="4">
          <cell r="I4">
            <v>0</v>
          </cell>
        </row>
      </sheetData>
      <sheetData sheetId="10342">
        <row r="4">
          <cell r="I4">
            <v>0</v>
          </cell>
        </row>
      </sheetData>
      <sheetData sheetId="10343">
        <row r="4">
          <cell r="I4">
            <v>0</v>
          </cell>
        </row>
      </sheetData>
      <sheetData sheetId="10344">
        <row r="4">
          <cell r="I4">
            <v>0</v>
          </cell>
        </row>
      </sheetData>
      <sheetData sheetId="10345">
        <row r="4">
          <cell r="I4">
            <v>0</v>
          </cell>
        </row>
      </sheetData>
      <sheetData sheetId="10346">
        <row r="4">
          <cell r="I4">
            <v>0</v>
          </cell>
        </row>
      </sheetData>
      <sheetData sheetId="10347">
        <row r="4">
          <cell r="I4">
            <v>0</v>
          </cell>
        </row>
      </sheetData>
      <sheetData sheetId="10348">
        <row r="4">
          <cell r="I4">
            <v>0</v>
          </cell>
        </row>
      </sheetData>
      <sheetData sheetId="10349">
        <row r="4">
          <cell r="I4">
            <v>0</v>
          </cell>
        </row>
      </sheetData>
      <sheetData sheetId="10350">
        <row r="4">
          <cell r="I4">
            <v>0</v>
          </cell>
        </row>
      </sheetData>
      <sheetData sheetId="10351">
        <row r="4">
          <cell r="I4">
            <v>0</v>
          </cell>
        </row>
      </sheetData>
      <sheetData sheetId="10352">
        <row r="4">
          <cell r="I4">
            <v>0</v>
          </cell>
        </row>
      </sheetData>
      <sheetData sheetId="10353">
        <row r="4">
          <cell r="I4">
            <v>0</v>
          </cell>
        </row>
      </sheetData>
      <sheetData sheetId="10354">
        <row r="4">
          <cell r="I4">
            <v>0</v>
          </cell>
        </row>
      </sheetData>
      <sheetData sheetId="10355">
        <row r="4">
          <cell r="I4">
            <v>0</v>
          </cell>
        </row>
      </sheetData>
      <sheetData sheetId="10356">
        <row r="4">
          <cell r="I4">
            <v>0</v>
          </cell>
        </row>
      </sheetData>
      <sheetData sheetId="10357">
        <row r="4">
          <cell r="I4">
            <v>0</v>
          </cell>
        </row>
      </sheetData>
      <sheetData sheetId="10358">
        <row r="4">
          <cell r="I4">
            <v>0</v>
          </cell>
        </row>
      </sheetData>
      <sheetData sheetId="10359">
        <row r="4">
          <cell r="I4">
            <v>0</v>
          </cell>
        </row>
      </sheetData>
      <sheetData sheetId="10360">
        <row r="4">
          <cell r="I4">
            <v>0</v>
          </cell>
        </row>
      </sheetData>
      <sheetData sheetId="10361">
        <row r="4">
          <cell r="I4">
            <v>0</v>
          </cell>
        </row>
      </sheetData>
      <sheetData sheetId="10362">
        <row r="4">
          <cell r="I4">
            <v>0</v>
          </cell>
        </row>
      </sheetData>
      <sheetData sheetId="10363">
        <row r="4">
          <cell r="I4">
            <v>0</v>
          </cell>
        </row>
      </sheetData>
      <sheetData sheetId="10364">
        <row r="4">
          <cell r="I4">
            <v>0</v>
          </cell>
        </row>
      </sheetData>
      <sheetData sheetId="10365">
        <row r="4">
          <cell r="I4">
            <v>0</v>
          </cell>
        </row>
      </sheetData>
      <sheetData sheetId="10366">
        <row r="4">
          <cell r="I4">
            <v>0</v>
          </cell>
        </row>
      </sheetData>
      <sheetData sheetId="10367">
        <row r="4">
          <cell r="I4">
            <v>0</v>
          </cell>
        </row>
      </sheetData>
      <sheetData sheetId="10368">
        <row r="4">
          <cell r="I4">
            <v>0</v>
          </cell>
        </row>
      </sheetData>
      <sheetData sheetId="10369">
        <row r="4">
          <cell r="I4">
            <v>0</v>
          </cell>
        </row>
      </sheetData>
      <sheetData sheetId="10370">
        <row r="4">
          <cell r="I4">
            <v>0</v>
          </cell>
        </row>
      </sheetData>
      <sheetData sheetId="10371">
        <row r="4">
          <cell r="I4">
            <v>0</v>
          </cell>
        </row>
      </sheetData>
      <sheetData sheetId="10372">
        <row r="4">
          <cell r="I4">
            <v>0</v>
          </cell>
        </row>
      </sheetData>
      <sheetData sheetId="10373">
        <row r="4">
          <cell r="I4">
            <v>0</v>
          </cell>
        </row>
      </sheetData>
      <sheetData sheetId="10374">
        <row r="4">
          <cell r="I4">
            <v>0</v>
          </cell>
        </row>
      </sheetData>
      <sheetData sheetId="10375">
        <row r="4">
          <cell r="I4">
            <v>0</v>
          </cell>
        </row>
      </sheetData>
      <sheetData sheetId="10376">
        <row r="4">
          <cell r="I4">
            <v>0</v>
          </cell>
        </row>
      </sheetData>
      <sheetData sheetId="10377">
        <row r="4">
          <cell r="I4">
            <v>0</v>
          </cell>
        </row>
      </sheetData>
      <sheetData sheetId="10378">
        <row r="4">
          <cell r="I4">
            <v>0</v>
          </cell>
        </row>
      </sheetData>
      <sheetData sheetId="10379">
        <row r="4">
          <cell r="I4">
            <v>0</v>
          </cell>
        </row>
      </sheetData>
      <sheetData sheetId="10380">
        <row r="4">
          <cell r="I4">
            <v>0</v>
          </cell>
        </row>
      </sheetData>
      <sheetData sheetId="10381">
        <row r="4">
          <cell r="I4">
            <v>0</v>
          </cell>
        </row>
      </sheetData>
      <sheetData sheetId="10382">
        <row r="4">
          <cell r="I4">
            <v>0</v>
          </cell>
        </row>
      </sheetData>
      <sheetData sheetId="10383">
        <row r="4">
          <cell r="I4">
            <v>0</v>
          </cell>
        </row>
      </sheetData>
      <sheetData sheetId="10384">
        <row r="4">
          <cell r="I4">
            <v>0</v>
          </cell>
        </row>
      </sheetData>
      <sheetData sheetId="10385">
        <row r="4">
          <cell r="I4">
            <v>0</v>
          </cell>
        </row>
      </sheetData>
      <sheetData sheetId="10386">
        <row r="4">
          <cell r="I4">
            <v>0</v>
          </cell>
        </row>
      </sheetData>
      <sheetData sheetId="10387">
        <row r="4">
          <cell r="I4">
            <v>0</v>
          </cell>
        </row>
      </sheetData>
      <sheetData sheetId="10388">
        <row r="4">
          <cell r="I4">
            <v>0</v>
          </cell>
        </row>
      </sheetData>
      <sheetData sheetId="10389">
        <row r="4">
          <cell r="I4">
            <v>0</v>
          </cell>
        </row>
      </sheetData>
      <sheetData sheetId="10390">
        <row r="4">
          <cell r="I4">
            <v>0</v>
          </cell>
        </row>
      </sheetData>
      <sheetData sheetId="10391">
        <row r="4">
          <cell r="I4">
            <v>0</v>
          </cell>
        </row>
      </sheetData>
      <sheetData sheetId="10392">
        <row r="4">
          <cell r="I4">
            <v>0</v>
          </cell>
        </row>
      </sheetData>
      <sheetData sheetId="10393">
        <row r="4">
          <cell r="I4">
            <v>0</v>
          </cell>
        </row>
      </sheetData>
      <sheetData sheetId="10394">
        <row r="4">
          <cell r="I4">
            <v>0</v>
          </cell>
        </row>
      </sheetData>
      <sheetData sheetId="10395">
        <row r="4">
          <cell r="I4">
            <v>0</v>
          </cell>
        </row>
      </sheetData>
      <sheetData sheetId="10396">
        <row r="4">
          <cell r="I4">
            <v>0</v>
          </cell>
        </row>
      </sheetData>
      <sheetData sheetId="10397">
        <row r="4">
          <cell r="I4">
            <v>0</v>
          </cell>
        </row>
      </sheetData>
      <sheetData sheetId="10398">
        <row r="4">
          <cell r="I4">
            <v>0</v>
          </cell>
        </row>
      </sheetData>
      <sheetData sheetId="10399">
        <row r="4">
          <cell r="I4">
            <v>0</v>
          </cell>
        </row>
      </sheetData>
      <sheetData sheetId="10400">
        <row r="4">
          <cell r="I4">
            <v>0</v>
          </cell>
        </row>
      </sheetData>
      <sheetData sheetId="10401">
        <row r="4">
          <cell r="I4">
            <v>0</v>
          </cell>
        </row>
      </sheetData>
      <sheetData sheetId="10402">
        <row r="4">
          <cell r="I4">
            <v>0</v>
          </cell>
        </row>
      </sheetData>
      <sheetData sheetId="10403">
        <row r="4">
          <cell r="I4">
            <v>0</v>
          </cell>
        </row>
      </sheetData>
      <sheetData sheetId="10404">
        <row r="4">
          <cell r="I4">
            <v>0</v>
          </cell>
        </row>
      </sheetData>
      <sheetData sheetId="10405">
        <row r="4">
          <cell r="I4">
            <v>0</v>
          </cell>
        </row>
      </sheetData>
      <sheetData sheetId="10406">
        <row r="4">
          <cell r="I4">
            <v>0</v>
          </cell>
        </row>
      </sheetData>
      <sheetData sheetId="10407">
        <row r="4">
          <cell r="I4">
            <v>0</v>
          </cell>
        </row>
      </sheetData>
      <sheetData sheetId="10408">
        <row r="4">
          <cell r="I4">
            <v>0</v>
          </cell>
        </row>
      </sheetData>
      <sheetData sheetId="10409">
        <row r="4">
          <cell r="I4">
            <v>0</v>
          </cell>
        </row>
      </sheetData>
      <sheetData sheetId="10410">
        <row r="4">
          <cell r="I4">
            <v>0</v>
          </cell>
        </row>
      </sheetData>
      <sheetData sheetId="10411">
        <row r="4">
          <cell r="I4">
            <v>0</v>
          </cell>
        </row>
      </sheetData>
      <sheetData sheetId="10412">
        <row r="4">
          <cell r="I4">
            <v>0</v>
          </cell>
        </row>
      </sheetData>
      <sheetData sheetId="10413">
        <row r="4">
          <cell r="I4">
            <v>0</v>
          </cell>
        </row>
      </sheetData>
      <sheetData sheetId="10414">
        <row r="4">
          <cell r="I4">
            <v>0</v>
          </cell>
        </row>
      </sheetData>
      <sheetData sheetId="10415">
        <row r="4">
          <cell r="I4">
            <v>0</v>
          </cell>
        </row>
      </sheetData>
      <sheetData sheetId="10416">
        <row r="4">
          <cell r="I4">
            <v>0</v>
          </cell>
        </row>
      </sheetData>
      <sheetData sheetId="10417">
        <row r="4">
          <cell r="I4">
            <v>0</v>
          </cell>
        </row>
      </sheetData>
      <sheetData sheetId="10418">
        <row r="4">
          <cell r="I4">
            <v>0</v>
          </cell>
        </row>
      </sheetData>
      <sheetData sheetId="10419">
        <row r="4">
          <cell r="I4">
            <v>0</v>
          </cell>
        </row>
      </sheetData>
      <sheetData sheetId="10420">
        <row r="4">
          <cell r="I4">
            <v>0</v>
          </cell>
        </row>
      </sheetData>
      <sheetData sheetId="10421">
        <row r="4">
          <cell r="I4">
            <v>0</v>
          </cell>
        </row>
      </sheetData>
      <sheetData sheetId="10422">
        <row r="4">
          <cell r="I4">
            <v>0</v>
          </cell>
        </row>
      </sheetData>
      <sheetData sheetId="10423">
        <row r="4">
          <cell r="I4">
            <v>0</v>
          </cell>
        </row>
      </sheetData>
      <sheetData sheetId="10424">
        <row r="4">
          <cell r="I4">
            <v>0</v>
          </cell>
        </row>
      </sheetData>
      <sheetData sheetId="10425">
        <row r="4">
          <cell r="I4">
            <v>0</v>
          </cell>
        </row>
      </sheetData>
      <sheetData sheetId="10426">
        <row r="4">
          <cell r="I4">
            <v>0</v>
          </cell>
        </row>
      </sheetData>
      <sheetData sheetId="10427">
        <row r="4">
          <cell r="I4">
            <v>0</v>
          </cell>
        </row>
      </sheetData>
      <sheetData sheetId="10428">
        <row r="4">
          <cell r="I4">
            <v>0</v>
          </cell>
        </row>
      </sheetData>
      <sheetData sheetId="10429">
        <row r="4">
          <cell r="I4">
            <v>0</v>
          </cell>
        </row>
      </sheetData>
      <sheetData sheetId="10430">
        <row r="4">
          <cell r="I4">
            <v>0</v>
          </cell>
        </row>
      </sheetData>
      <sheetData sheetId="10431">
        <row r="4">
          <cell r="I4">
            <v>0</v>
          </cell>
        </row>
      </sheetData>
      <sheetData sheetId="10432">
        <row r="4">
          <cell r="I4">
            <v>0</v>
          </cell>
        </row>
      </sheetData>
      <sheetData sheetId="10433">
        <row r="4">
          <cell r="I4">
            <v>0</v>
          </cell>
        </row>
      </sheetData>
      <sheetData sheetId="10434">
        <row r="4">
          <cell r="I4">
            <v>0</v>
          </cell>
        </row>
      </sheetData>
      <sheetData sheetId="10435">
        <row r="4">
          <cell r="I4">
            <v>0</v>
          </cell>
        </row>
      </sheetData>
      <sheetData sheetId="10436">
        <row r="4">
          <cell r="I4">
            <v>0</v>
          </cell>
        </row>
      </sheetData>
      <sheetData sheetId="10437">
        <row r="4">
          <cell r="I4">
            <v>0</v>
          </cell>
        </row>
      </sheetData>
      <sheetData sheetId="10438">
        <row r="4">
          <cell r="I4">
            <v>0</v>
          </cell>
        </row>
      </sheetData>
      <sheetData sheetId="10439">
        <row r="4">
          <cell r="I4">
            <v>0</v>
          </cell>
        </row>
      </sheetData>
      <sheetData sheetId="10440">
        <row r="4">
          <cell r="I4">
            <v>0</v>
          </cell>
        </row>
      </sheetData>
      <sheetData sheetId="10441">
        <row r="4">
          <cell r="I4">
            <v>0</v>
          </cell>
        </row>
      </sheetData>
      <sheetData sheetId="10442">
        <row r="4">
          <cell r="I4">
            <v>0</v>
          </cell>
        </row>
      </sheetData>
      <sheetData sheetId="10443">
        <row r="4">
          <cell r="I4">
            <v>0</v>
          </cell>
        </row>
      </sheetData>
      <sheetData sheetId="10444">
        <row r="4">
          <cell r="I4">
            <v>0</v>
          </cell>
        </row>
      </sheetData>
      <sheetData sheetId="10445">
        <row r="4">
          <cell r="I4">
            <v>0</v>
          </cell>
        </row>
      </sheetData>
      <sheetData sheetId="10446">
        <row r="4">
          <cell r="I4">
            <v>0</v>
          </cell>
        </row>
      </sheetData>
      <sheetData sheetId="10447">
        <row r="4">
          <cell r="I4">
            <v>0</v>
          </cell>
        </row>
      </sheetData>
      <sheetData sheetId="10448">
        <row r="4">
          <cell r="I4">
            <v>0</v>
          </cell>
        </row>
      </sheetData>
      <sheetData sheetId="10449">
        <row r="4">
          <cell r="I4">
            <v>0</v>
          </cell>
        </row>
      </sheetData>
      <sheetData sheetId="10450">
        <row r="4">
          <cell r="I4">
            <v>0</v>
          </cell>
        </row>
      </sheetData>
      <sheetData sheetId="10451">
        <row r="4">
          <cell r="I4">
            <v>0</v>
          </cell>
        </row>
      </sheetData>
      <sheetData sheetId="10452">
        <row r="4">
          <cell r="I4">
            <v>0</v>
          </cell>
        </row>
      </sheetData>
      <sheetData sheetId="10453">
        <row r="4">
          <cell r="I4">
            <v>0</v>
          </cell>
        </row>
      </sheetData>
      <sheetData sheetId="10454">
        <row r="4">
          <cell r="I4">
            <v>0</v>
          </cell>
        </row>
      </sheetData>
      <sheetData sheetId="10455">
        <row r="4">
          <cell r="I4">
            <v>0</v>
          </cell>
        </row>
      </sheetData>
      <sheetData sheetId="10456">
        <row r="4">
          <cell r="I4">
            <v>0</v>
          </cell>
        </row>
      </sheetData>
      <sheetData sheetId="10457">
        <row r="4">
          <cell r="I4">
            <v>0</v>
          </cell>
        </row>
      </sheetData>
      <sheetData sheetId="10458">
        <row r="4">
          <cell r="I4">
            <v>0</v>
          </cell>
        </row>
      </sheetData>
      <sheetData sheetId="10459">
        <row r="4">
          <cell r="I4">
            <v>0</v>
          </cell>
        </row>
      </sheetData>
      <sheetData sheetId="10460">
        <row r="4">
          <cell r="I4">
            <v>0</v>
          </cell>
        </row>
      </sheetData>
      <sheetData sheetId="10461">
        <row r="4">
          <cell r="I4">
            <v>0</v>
          </cell>
        </row>
      </sheetData>
      <sheetData sheetId="10462">
        <row r="4">
          <cell r="I4">
            <v>0</v>
          </cell>
        </row>
      </sheetData>
      <sheetData sheetId="10463">
        <row r="4">
          <cell r="I4">
            <v>0</v>
          </cell>
        </row>
      </sheetData>
      <sheetData sheetId="10464">
        <row r="4">
          <cell r="I4">
            <v>0</v>
          </cell>
        </row>
      </sheetData>
      <sheetData sheetId="10465">
        <row r="4">
          <cell r="I4">
            <v>0</v>
          </cell>
        </row>
      </sheetData>
      <sheetData sheetId="10466">
        <row r="4">
          <cell r="I4">
            <v>0</v>
          </cell>
        </row>
      </sheetData>
      <sheetData sheetId="10467">
        <row r="4">
          <cell r="I4">
            <v>0</v>
          </cell>
        </row>
      </sheetData>
      <sheetData sheetId="10468">
        <row r="4">
          <cell r="I4">
            <v>0</v>
          </cell>
        </row>
      </sheetData>
      <sheetData sheetId="10469">
        <row r="4">
          <cell r="I4">
            <v>0</v>
          </cell>
        </row>
      </sheetData>
      <sheetData sheetId="10470">
        <row r="4">
          <cell r="I4">
            <v>0</v>
          </cell>
        </row>
      </sheetData>
      <sheetData sheetId="10471">
        <row r="4">
          <cell r="I4">
            <v>0</v>
          </cell>
        </row>
      </sheetData>
      <sheetData sheetId="10472">
        <row r="4">
          <cell r="I4">
            <v>0</v>
          </cell>
        </row>
      </sheetData>
      <sheetData sheetId="10473">
        <row r="4">
          <cell r="I4">
            <v>0</v>
          </cell>
        </row>
      </sheetData>
      <sheetData sheetId="10474">
        <row r="4">
          <cell r="I4">
            <v>0</v>
          </cell>
        </row>
      </sheetData>
      <sheetData sheetId="10475">
        <row r="4">
          <cell r="I4">
            <v>0</v>
          </cell>
        </row>
      </sheetData>
      <sheetData sheetId="10476">
        <row r="4">
          <cell r="I4">
            <v>0</v>
          </cell>
        </row>
      </sheetData>
      <sheetData sheetId="10477">
        <row r="4">
          <cell r="I4">
            <v>0</v>
          </cell>
        </row>
      </sheetData>
      <sheetData sheetId="10478">
        <row r="4">
          <cell r="I4">
            <v>0</v>
          </cell>
        </row>
      </sheetData>
      <sheetData sheetId="10479">
        <row r="4">
          <cell r="I4">
            <v>0</v>
          </cell>
        </row>
      </sheetData>
      <sheetData sheetId="10480">
        <row r="4">
          <cell r="I4">
            <v>0</v>
          </cell>
        </row>
      </sheetData>
      <sheetData sheetId="10481">
        <row r="4">
          <cell r="I4">
            <v>0</v>
          </cell>
        </row>
      </sheetData>
      <sheetData sheetId="10482">
        <row r="4">
          <cell r="I4">
            <v>0</v>
          </cell>
        </row>
      </sheetData>
      <sheetData sheetId="10483">
        <row r="4">
          <cell r="I4">
            <v>0</v>
          </cell>
        </row>
      </sheetData>
      <sheetData sheetId="10484">
        <row r="4">
          <cell r="I4">
            <v>0</v>
          </cell>
        </row>
      </sheetData>
      <sheetData sheetId="10485">
        <row r="4">
          <cell r="I4">
            <v>0</v>
          </cell>
        </row>
      </sheetData>
      <sheetData sheetId="10486">
        <row r="4">
          <cell r="I4">
            <v>0</v>
          </cell>
        </row>
      </sheetData>
      <sheetData sheetId="10487">
        <row r="4">
          <cell r="I4">
            <v>0</v>
          </cell>
        </row>
      </sheetData>
      <sheetData sheetId="10488">
        <row r="4">
          <cell r="I4">
            <v>0</v>
          </cell>
        </row>
      </sheetData>
      <sheetData sheetId="10489">
        <row r="4">
          <cell r="I4">
            <v>0</v>
          </cell>
        </row>
      </sheetData>
      <sheetData sheetId="10490">
        <row r="4">
          <cell r="I4">
            <v>0</v>
          </cell>
        </row>
      </sheetData>
      <sheetData sheetId="10491">
        <row r="4">
          <cell r="I4">
            <v>0</v>
          </cell>
        </row>
      </sheetData>
      <sheetData sheetId="10492">
        <row r="4">
          <cell r="I4">
            <v>0</v>
          </cell>
        </row>
      </sheetData>
      <sheetData sheetId="10493">
        <row r="4">
          <cell r="I4">
            <v>0</v>
          </cell>
        </row>
      </sheetData>
      <sheetData sheetId="10494">
        <row r="4">
          <cell r="I4">
            <v>0</v>
          </cell>
        </row>
      </sheetData>
      <sheetData sheetId="10495">
        <row r="4">
          <cell r="I4">
            <v>0</v>
          </cell>
        </row>
      </sheetData>
      <sheetData sheetId="10496">
        <row r="4">
          <cell r="I4">
            <v>0</v>
          </cell>
        </row>
      </sheetData>
      <sheetData sheetId="10497">
        <row r="4">
          <cell r="I4">
            <v>0</v>
          </cell>
        </row>
      </sheetData>
      <sheetData sheetId="10498">
        <row r="4">
          <cell r="I4">
            <v>0</v>
          </cell>
        </row>
      </sheetData>
      <sheetData sheetId="10499">
        <row r="4">
          <cell r="I4">
            <v>0</v>
          </cell>
        </row>
      </sheetData>
      <sheetData sheetId="10500">
        <row r="4">
          <cell r="I4">
            <v>0</v>
          </cell>
        </row>
      </sheetData>
      <sheetData sheetId="10501">
        <row r="4">
          <cell r="I4">
            <v>0</v>
          </cell>
        </row>
      </sheetData>
      <sheetData sheetId="10502">
        <row r="4">
          <cell r="I4">
            <v>0</v>
          </cell>
        </row>
      </sheetData>
      <sheetData sheetId="10503">
        <row r="4">
          <cell r="I4">
            <v>0</v>
          </cell>
        </row>
      </sheetData>
      <sheetData sheetId="10504">
        <row r="4">
          <cell r="I4">
            <v>0</v>
          </cell>
        </row>
      </sheetData>
      <sheetData sheetId="10505">
        <row r="4">
          <cell r="I4">
            <v>0</v>
          </cell>
        </row>
      </sheetData>
      <sheetData sheetId="10506">
        <row r="4">
          <cell r="I4">
            <v>0</v>
          </cell>
        </row>
      </sheetData>
      <sheetData sheetId="10507">
        <row r="4">
          <cell r="I4">
            <v>0</v>
          </cell>
        </row>
      </sheetData>
      <sheetData sheetId="10508">
        <row r="4">
          <cell r="I4">
            <v>0</v>
          </cell>
        </row>
      </sheetData>
      <sheetData sheetId="10509">
        <row r="4">
          <cell r="I4">
            <v>0</v>
          </cell>
        </row>
      </sheetData>
      <sheetData sheetId="10510">
        <row r="4">
          <cell r="I4">
            <v>0</v>
          </cell>
        </row>
      </sheetData>
      <sheetData sheetId="10511">
        <row r="4">
          <cell r="I4">
            <v>0</v>
          </cell>
        </row>
      </sheetData>
      <sheetData sheetId="10512">
        <row r="4">
          <cell r="I4">
            <v>0</v>
          </cell>
        </row>
      </sheetData>
      <sheetData sheetId="10513">
        <row r="4">
          <cell r="I4">
            <v>0</v>
          </cell>
        </row>
      </sheetData>
      <sheetData sheetId="10514">
        <row r="4">
          <cell r="I4">
            <v>0</v>
          </cell>
        </row>
      </sheetData>
      <sheetData sheetId="10515">
        <row r="4">
          <cell r="I4">
            <v>0</v>
          </cell>
        </row>
      </sheetData>
      <sheetData sheetId="10516">
        <row r="4">
          <cell r="I4">
            <v>0</v>
          </cell>
        </row>
      </sheetData>
      <sheetData sheetId="10517">
        <row r="4">
          <cell r="I4">
            <v>0</v>
          </cell>
        </row>
      </sheetData>
      <sheetData sheetId="10518">
        <row r="4">
          <cell r="I4">
            <v>0</v>
          </cell>
        </row>
      </sheetData>
      <sheetData sheetId="10519">
        <row r="4">
          <cell r="I4">
            <v>0</v>
          </cell>
        </row>
      </sheetData>
      <sheetData sheetId="10520">
        <row r="4">
          <cell r="I4">
            <v>0</v>
          </cell>
        </row>
      </sheetData>
      <sheetData sheetId="10521">
        <row r="4">
          <cell r="I4">
            <v>0</v>
          </cell>
        </row>
      </sheetData>
      <sheetData sheetId="10522">
        <row r="4">
          <cell r="I4">
            <v>0</v>
          </cell>
        </row>
      </sheetData>
      <sheetData sheetId="10523">
        <row r="4">
          <cell r="I4">
            <v>0</v>
          </cell>
        </row>
      </sheetData>
      <sheetData sheetId="10524">
        <row r="4">
          <cell r="I4">
            <v>0</v>
          </cell>
        </row>
      </sheetData>
      <sheetData sheetId="10525">
        <row r="4">
          <cell r="I4">
            <v>0</v>
          </cell>
        </row>
      </sheetData>
      <sheetData sheetId="10526">
        <row r="4">
          <cell r="I4">
            <v>0</v>
          </cell>
        </row>
      </sheetData>
      <sheetData sheetId="10527">
        <row r="4">
          <cell r="I4">
            <v>0</v>
          </cell>
        </row>
      </sheetData>
      <sheetData sheetId="10528">
        <row r="4">
          <cell r="I4">
            <v>0</v>
          </cell>
        </row>
      </sheetData>
      <sheetData sheetId="10529">
        <row r="4">
          <cell r="I4">
            <v>0</v>
          </cell>
        </row>
      </sheetData>
      <sheetData sheetId="10530">
        <row r="4">
          <cell r="I4">
            <v>0</v>
          </cell>
        </row>
      </sheetData>
      <sheetData sheetId="10531">
        <row r="4">
          <cell r="I4">
            <v>0</v>
          </cell>
        </row>
      </sheetData>
      <sheetData sheetId="10532">
        <row r="4">
          <cell r="I4">
            <v>0</v>
          </cell>
        </row>
      </sheetData>
      <sheetData sheetId="10533">
        <row r="4">
          <cell r="I4">
            <v>0</v>
          </cell>
        </row>
      </sheetData>
      <sheetData sheetId="10534">
        <row r="4">
          <cell r="I4">
            <v>0</v>
          </cell>
        </row>
      </sheetData>
      <sheetData sheetId="10535">
        <row r="4">
          <cell r="I4">
            <v>0</v>
          </cell>
        </row>
      </sheetData>
      <sheetData sheetId="10536">
        <row r="4">
          <cell r="I4">
            <v>0</v>
          </cell>
        </row>
      </sheetData>
      <sheetData sheetId="10537">
        <row r="4">
          <cell r="I4">
            <v>0</v>
          </cell>
        </row>
      </sheetData>
      <sheetData sheetId="10538">
        <row r="4">
          <cell r="I4">
            <v>0</v>
          </cell>
        </row>
      </sheetData>
      <sheetData sheetId="10539">
        <row r="4">
          <cell r="I4">
            <v>0</v>
          </cell>
        </row>
      </sheetData>
      <sheetData sheetId="10540">
        <row r="4">
          <cell r="I4">
            <v>0</v>
          </cell>
        </row>
      </sheetData>
      <sheetData sheetId="10541">
        <row r="4">
          <cell r="I4">
            <v>0</v>
          </cell>
        </row>
      </sheetData>
      <sheetData sheetId="10542">
        <row r="4">
          <cell r="I4">
            <v>0</v>
          </cell>
        </row>
      </sheetData>
      <sheetData sheetId="10543">
        <row r="4">
          <cell r="I4">
            <v>0</v>
          </cell>
        </row>
      </sheetData>
      <sheetData sheetId="10544">
        <row r="4">
          <cell r="I4">
            <v>0</v>
          </cell>
        </row>
      </sheetData>
      <sheetData sheetId="10545">
        <row r="4">
          <cell r="I4">
            <v>0</v>
          </cell>
        </row>
      </sheetData>
      <sheetData sheetId="10546">
        <row r="4">
          <cell r="I4">
            <v>0</v>
          </cell>
        </row>
      </sheetData>
      <sheetData sheetId="10547">
        <row r="4">
          <cell r="I4">
            <v>0</v>
          </cell>
        </row>
      </sheetData>
      <sheetData sheetId="10548">
        <row r="4">
          <cell r="I4">
            <v>0</v>
          </cell>
        </row>
      </sheetData>
      <sheetData sheetId="10549">
        <row r="4">
          <cell r="I4">
            <v>0</v>
          </cell>
        </row>
      </sheetData>
      <sheetData sheetId="10550">
        <row r="4">
          <cell r="I4">
            <v>0</v>
          </cell>
        </row>
      </sheetData>
      <sheetData sheetId="10551">
        <row r="4">
          <cell r="I4">
            <v>0</v>
          </cell>
        </row>
      </sheetData>
      <sheetData sheetId="10552">
        <row r="4">
          <cell r="I4">
            <v>0</v>
          </cell>
        </row>
      </sheetData>
      <sheetData sheetId="10553">
        <row r="4">
          <cell r="I4">
            <v>0</v>
          </cell>
        </row>
      </sheetData>
      <sheetData sheetId="10554">
        <row r="4">
          <cell r="I4">
            <v>0</v>
          </cell>
        </row>
      </sheetData>
      <sheetData sheetId="10555">
        <row r="4">
          <cell r="I4">
            <v>0</v>
          </cell>
        </row>
      </sheetData>
      <sheetData sheetId="10556">
        <row r="4">
          <cell r="I4">
            <v>0</v>
          </cell>
        </row>
      </sheetData>
      <sheetData sheetId="10557">
        <row r="4">
          <cell r="I4">
            <v>0</v>
          </cell>
        </row>
      </sheetData>
      <sheetData sheetId="10558">
        <row r="4">
          <cell r="I4">
            <v>0</v>
          </cell>
        </row>
      </sheetData>
      <sheetData sheetId="10559">
        <row r="4">
          <cell r="I4">
            <v>0</v>
          </cell>
        </row>
      </sheetData>
      <sheetData sheetId="10560">
        <row r="4">
          <cell r="I4">
            <v>0</v>
          </cell>
        </row>
      </sheetData>
      <sheetData sheetId="10561">
        <row r="4">
          <cell r="I4">
            <v>0</v>
          </cell>
        </row>
      </sheetData>
      <sheetData sheetId="10562">
        <row r="4">
          <cell r="I4">
            <v>0</v>
          </cell>
        </row>
      </sheetData>
      <sheetData sheetId="10563">
        <row r="4">
          <cell r="I4">
            <v>0</v>
          </cell>
        </row>
      </sheetData>
      <sheetData sheetId="10564">
        <row r="4">
          <cell r="I4">
            <v>0</v>
          </cell>
        </row>
      </sheetData>
      <sheetData sheetId="10565">
        <row r="4">
          <cell r="I4">
            <v>0</v>
          </cell>
        </row>
      </sheetData>
      <sheetData sheetId="10566">
        <row r="4">
          <cell r="I4">
            <v>0</v>
          </cell>
        </row>
      </sheetData>
      <sheetData sheetId="10567">
        <row r="4">
          <cell r="I4">
            <v>0</v>
          </cell>
        </row>
      </sheetData>
      <sheetData sheetId="10568">
        <row r="4">
          <cell r="I4">
            <v>0</v>
          </cell>
        </row>
      </sheetData>
      <sheetData sheetId="10569">
        <row r="4">
          <cell r="I4">
            <v>0</v>
          </cell>
        </row>
      </sheetData>
      <sheetData sheetId="10570">
        <row r="4">
          <cell r="I4">
            <v>0</v>
          </cell>
        </row>
      </sheetData>
      <sheetData sheetId="10571">
        <row r="4">
          <cell r="I4">
            <v>0</v>
          </cell>
        </row>
      </sheetData>
      <sheetData sheetId="10572">
        <row r="4">
          <cell r="I4">
            <v>0</v>
          </cell>
        </row>
      </sheetData>
      <sheetData sheetId="10573">
        <row r="4">
          <cell r="I4">
            <v>0</v>
          </cell>
        </row>
      </sheetData>
      <sheetData sheetId="10574">
        <row r="4">
          <cell r="I4">
            <v>0</v>
          </cell>
        </row>
      </sheetData>
      <sheetData sheetId="10575">
        <row r="4">
          <cell r="I4">
            <v>0</v>
          </cell>
        </row>
      </sheetData>
      <sheetData sheetId="10576">
        <row r="4">
          <cell r="I4">
            <v>0</v>
          </cell>
        </row>
      </sheetData>
      <sheetData sheetId="10577">
        <row r="4">
          <cell r="I4">
            <v>0</v>
          </cell>
        </row>
      </sheetData>
      <sheetData sheetId="10578">
        <row r="4">
          <cell r="I4">
            <v>0</v>
          </cell>
        </row>
      </sheetData>
      <sheetData sheetId="10579">
        <row r="4">
          <cell r="I4">
            <v>0</v>
          </cell>
        </row>
      </sheetData>
      <sheetData sheetId="10580">
        <row r="4">
          <cell r="I4">
            <v>0</v>
          </cell>
        </row>
      </sheetData>
      <sheetData sheetId="10581">
        <row r="4">
          <cell r="I4">
            <v>0</v>
          </cell>
        </row>
      </sheetData>
      <sheetData sheetId="10582">
        <row r="4">
          <cell r="I4">
            <v>0</v>
          </cell>
        </row>
      </sheetData>
      <sheetData sheetId="10583">
        <row r="4">
          <cell r="I4">
            <v>0</v>
          </cell>
        </row>
      </sheetData>
      <sheetData sheetId="10584">
        <row r="4">
          <cell r="I4">
            <v>0</v>
          </cell>
        </row>
      </sheetData>
      <sheetData sheetId="10585">
        <row r="4">
          <cell r="I4">
            <v>0</v>
          </cell>
        </row>
      </sheetData>
      <sheetData sheetId="10586">
        <row r="4">
          <cell r="I4">
            <v>0</v>
          </cell>
        </row>
      </sheetData>
      <sheetData sheetId="10587">
        <row r="4">
          <cell r="I4">
            <v>0</v>
          </cell>
        </row>
      </sheetData>
      <sheetData sheetId="10588">
        <row r="4">
          <cell r="I4">
            <v>0</v>
          </cell>
        </row>
      </sheetData>
      <sheetData sheetId="10589">
        <row r="4">
          <cell r="I4">
            <v>0</v>
          </cell>
        </row>
      </sheetData>
      <sheetData sheetId="10590">
        <row r="4">
          <cell r="I4">
            <v>0</v>
          </cell>
        </row>
      </sheetData>
      <sheetData sheetId="10591">
        <row r="4">
          <cell r="I4">
            <v>0</v>
          </cell>
        </row>
      </sheetData>
      <sheetData sheetId="10592">
        <row r="4">
          <cell r="I4">
            <v>0</v>
          </cell>
        </row>
      </sheetData>
      <sheetData sheetId="10593">
        <row r="4">
          <cell r="I4">
            <v>0</v>
          </cell>
        </row>
      </sheetData>
      <sheetData sheetId="10594">
        <row r="4">
          <cell r="I4">
            <v>0</v>
          </cell>
        </row>
      </sheetData>
      <sheetData sheetId="10595">
        <row r="4">
          <cell r="I4">
            <v>0</v>
          </cell>
        </row>
      </sheetData>
      <sheetData sheetId="10596">
        <row r="4">
          <cell r="I4">
            <v>0</v>
          </cell>
        </row>
      </sheetData>
      <sheetData sheetId="10597">
        <row r="4">
          <cell r="I4">
            <v>0</v>
          </cell>
        </row>
      </sheetData>
      <sheetData sheetId="10598">
        <row r="4">
          <cell r="I4">
            <v>0</v>
          </cell>
        </row>
      </sheetData>
      <sheetData sheetId="10599">
        <row r="4">
          <cell r="I4">
            <v>0</v>
          </cell>
        </row>
      </sheetData>
      <sheetData sheetId="10600">
        <row r="4">
          <cell r="I4">
            <v>0</v>
          </cell>
        </row>
      </sheetData>
      <sheetData sheetId="10601">
        <row r="4">
          <cell r="I4">
            <v>0</v>
          </cell>
        </row>
      </sheetData>
      <sheetData sheetId="10602">
        <row r="4">
          <cell r="I4">
            <v>0</v>
          </cell>
        </row>
      </sheetData>
      <sheetData sheetId="10603">
        <row r="4">
          <cell r="I4">
            <v>0</v>
          </cell>
        </row>
      </sheetData>
      <sheetData sheetId="10604">
        <row r="4">
          <cell r="I4">
            <v>0</v>
          </cell>
        </row>
      </sheetData>
      <sheetData sheetId="10605">
        <row r="4">
          <cell r="I4">
            <v>0</v>
          </cell>
        </row>
      </sheetData>
      <sheetData sheetId="10606">
        <row r="4">
          <cell r="I4">
            <v>0</v>
          </cell>
        </row>
      </sheetData>
      <sheetData sheetId="10607">
        <row r="4">
          <cell r="I4">
            <v>0</v>
          </cell>
        </row>
      </sheetData>
      <sheetData sheetId="10608">
        <row r="4">
          <cell r="I4">
            <v>0</v>
          </cell>
        </row>
      </sheetData>
      <sheetData sheetId="10609">
        <row r="4">
          <cell r="I4">
            <v>0</v>
          </cell>
        </row>
      </sheetData>
      <sheetData sheetId="10610">
        <row r="4">
          <cell r="I4">
            <v>0</v>
          </cell>
        </row>
      </sheetData>
      <sheetData sheetId="10611">
        <row r="4">
          <cell r="I4">
            <v>0</v>
          </cell>
        </row>
      </sheetData>
      <sheetData sheetId="10612">
        <row r="4">
          <cell r="I4">
            <v>0</v>
          </cell>
        </row>
      </sheetData>
      <sheetData sheetId="10613">
        <row r="4">
          <cell r="I4">
            <v>0</v>
          </cell>
        </row>
      </sheetData>
      <sheetData sheetId="10614">
        <row r="4">
          <cell r="I4">
            <v>0</v>
          </cell>
        </row>
      </sheetData>
      <sheetData sheetId="10615">
        <row r="4">
          <cell r="I4">
            <v>0</v>
          </cell>
        </row>
      </sheetData>
      <sheetData sheetId="10616">
        <row r="4">
          <cell r="I4">
            <v>0</v>
          </cell>
        </row>
      </sheetData>
      <sheetData sheetId="10617">
        <row r="4">
          <cell r="I4">
            <v>0</v>
          </cell>
        </row>
      </sheetData>
      <sheetData sheetId="10618">
        <row r="4">
          <cell r="I4">
            <v>0</v>
          </cell>
        </row>
      </sheetData>
      <sheetData sheetId="10619">
        <row r="4">
          <cell r="I4">
            <v>0</v>
          </cell>
        </row>
      </sheetData>
      <sheetData sheetId="10620">
        <row r="4">
          <cell r="I4">
            <v>0</v>
          </cell>
        </row>
      </sheetData>
      <sheetData sheetId="10621">
        <row r="4">
          <cell r="I4">
            <v>0</v>
          </cell>
        </row>
      </sheetData>
      <sheetData sheetId="10622">
        <row r="4">
          <cell r="I4">
            <v>0</v>
          </cell>
        </row>
      </sheetData>
      <sheetData sheetId="10623">
        <row r="4">
          <cell r="I4">
            <v>0</v>
          </cell>
        </row>
      </sheetData>
      <sheetData sheetId="10624">
        <row r="4">
          <cell r="I4">
            <v>0</v>
          </cell>
        </row>
      </sheetData>
      <sheetData sheetId="10625">
        <row r="4">
          <cell r="I4">
            <v>0</v>
          </cell>
        </row>
      </sheetData>
      <sheetData sheetId="10626">
        <row r="4">
          <cell r="I4">
            <v>0</v>
          </cell>
        </row>
      </sheetData>
      <sheetData sheetId="10627">
        <row r="4">
          <cell r="I4">
            <v>0</v>
          </cell>
        </row>
      </sheetData>
      <sheetData sheetId="10628">
        <row r="4">
          <cell r="I4">
            <v>0</v>
          </cell>
        </row>
      </sheetData>
      <sheetData sheetId="10629">
        <row r="4">
          <cell r="I4">
            <v>0</v>
          </cell>
        </row>
      </sheetData>
      <sheetData sheetId="10630">
        <row r="4">
          <cell r="I4">
            <v>0</v>
          </cell>
        </row>
      </sheetData>
      <sheetData sheetId="10631">
        <row r="4">
          <cell r="I4">
            <v>0</v>
          </cell>
        </row>
      </sheetData>
      <sheetData sheetId="10632">
        <row r="4">
          <cell r="I4">
            <v>0</v>
          </cell>
        </row>
      </sheetData>
      <sheetData sheetId="10633">
        <row r="4">
          <cell r="I4">
            <v>0</v>
          </cell>
        </row>
      </sheetData>
      <sheetData sheetId="10634">
        <row r="4">
          <cell r="I4">
            <v>0</v>
          </cell>
        </row>
      </sheetData>
      <sheetData sheetId="10635">
        <row r="4">
          <cell r="I4">
            <v>0</v>
          </cell>
        </row>
      </sheetData>
      <sheetData sheetId="10636">
        <row r="4">
          <cell r="I4">
            <v>0</v>
          </cell>
        </row>
      </sheetData>
      <sheetData sheetId="10637">
        <row r="4">
          <cell r="I4">
            <v>0</v>
          </cell>
        </row>
      </sheetData>
      <sheetData sheetId="10638">
        <row r="4">
          <cell r="I4">
            <v>0</v>
          </cell>
        </row>
      </sheetData>
      <sheetData sheetId="10639">
        <row r="4">
          <cell r="I4">
            <v>0</v>
          </cell>
        </row>
      </sheetData>
      <sheetData sheetId="10640">
        <row r="4">
          <cell r="I4">
            <v>0</v>
          </cell>
        </row>
      </sheetData>
      <sheetData sheetId="10641">
        <row r="4">
          <cell r="I4">
            <v>0</v>
          </cell>
        </row>
      </sheetData>
      <sheetData sheetId="10642">
        <row r="4">
          <cell r="I4">
            <v>0</v>
          </cell>
        </row>
      </sheetData>
      <sheetData sheetId="10643">
        <row r="4">
          <cell r="I4">
            <v>0</v>
          </cell>
        </row>
      </sheetData>
      <sheetData sheetId="10644">
        <row r="4">
          <cell r="I4">
            <v>0</v>
          </cell>
        </row>
      </sheetData>
      <sheetData sheetId="10645">
        <row r="4">
          <cell r="I4">
            <v>0</v>
          </cell>
        </row>
      </sheetData>
      <sheetData sheetId="10646">
        <row r="4">
          <cell r="I4">
            <v>0</v>
          </cell>
        </row>
      </sheetData>
      <sheetData sheetId="10647">
        <row r="4">
          <cell r="I4">
            <v>0</v>
          </cell>
        </row>
      </sheetData>
      <sheetData sheetId="10648">
        <row r="4">
          <cell r="I4">
            <v>0</v>
          </cell>
        </row>
      </sheetData>
      <sheetData sheetId="10649">
        <row r="4">
          <cell r="I4">
            <v>0</v>
          </cell>
        </row>
      </sheetData>
      <sheetData sheetId="10650">
        <row r="4">
          <cell r="I4">
            <v>0</v>
          </cell>
        </row>
      </sheetData>
      <sheetData sheetId="10651">
        <row r="4">
          <cell r="I4">
            <v>0</v>
          </cell>
        </row>
      </sheetData>
      <sheetData sheetId="10652">
        <row r="4">
          <cell r="I4">
            <v>0</v>
          </cell>
        </row>
      </sheetData>
      <sheetData sheetId="10653">
        <row r="4">
          <cell r="I4">
            <v>0</v>
          </cell>
        </row>
      </sheetData>
      <sheetData sheetId="10654">
        <row r="4">
          <cell r="I4">
            <v>0</v>
          </cell>
        </row>
      </sheetData>
      <sheetData sheetId="10655">
        <row r="4">
          <cell r="I4">
            <v>0</v>
          </cell>
        </row>
      </sheetData>
      <sheetData sheetId="10656">
        <row r="4">
          <cell r="I4">
            <v>0</v>
          </cell>
        </row>
      </sheetData>
      <sheetData sheetId="10657">
        <row r="4">
          <cell r="I4">
            <v>0</v>
          </cell>
        </row>
      </sheetData>
      <sheetData sheetId="10658">
        <row r="4">
          <cell r="I4">
            <v>0</v>
          </cell>
        </row>
      </sheetData>
      <sheetData sheetId="10659">
        <row r="4">
          <cell r="I4">
            <v>0</v>
          </cell>
        </row>
      </sheetData>
      <sheetData sheetId="10660">
        <row r="4">
          <cell r="I4">
            <v>0</v>
          </cell>
        </row>
      </sheetData>
      <sheetData sheetId="10661">
        <row r="4">
          <cell r="I4">
            <v>0</v>
          </cell>
        </row>
      </sheetData>
      <sheetData sheetId="10662">
        <row r="4">
          <cell r="I4">
            <v>0</v>
          </cell>
        </row>
      </sheetData>
      <sheetData sheetId="10663">
        <row r="4">
          <cell r="I4">
            <v>0</v>
          </cell>
        </row>
      </sheetData>
      <sheetData sheetId="10664">
        <row r="4">
          <cell r="I4">
            <v>0</v>
          </cell>
        </row>
      </sheetData>
      <sheetData sheetId="10665">
        <row r="4">
          <cell r="I4">
            <v>0</v>
          </cell>
        </row>
      </sheetData>
      <sheetData sheetId="10666">
        <row r="4">
          <cell r="I4">
            <v>0</v>
          </cell>
        </row>
      </sheetData>
      <sheetData sheetId="10667">
        <row r="4">
          <cell r="I4">
            <v>0</v>
          </cell>
        </row>
      </sheetData>
      <sheetData sheetId="10668">
        <row r="4">
          <cell r="I4">
            <v>0</v>
          </cell>
        </row>
      </sheetData>
      <sheetData sheetId="10669">
        <row r="4">
          <cell r="I4">
            <v>0</v>
          </cell>
        </row>
      </sheetData>
      <sheetData sheetId="10670">
        <row r="4">
          <cell r="I4">
            <v>0</v>
          </cell>
        </row>
      </sheetData>
      <sheetData sheetId="10671">
        <row r="4">
          <cell r="I4">
            <v>0</v>
          </cell>
        </row>
      </sheetData>
      <sheetData sheetId="10672">
        <row r="4">
          <cell r="I4">
            <v>0</v>
          </cell>
        </row>
      </sheetData>
      <sheetData sheetId="10673">
        <row r="4">
          <cell r="I4">
            <v>0</v>
          </cell>
        </row>
      </sheetData>
      <sheetData sheetId="10674">
        <row r="4">
          <cell r="I4">
            <v>0</v>
          </cell>
        </row>
      </sheetData>
      <sheetData sheetId="10675">
        <row r="4">
          <cell r="I4">
            <v>0</v>
          </cell>
        </row>
      </sheetData>
      <sheetData sheetId="10676">
        <row r="4">
          <cell r="I4">
            <v>0</v>
          </cell>
        </row>
      </sheetData>
      <sheetData sheetId="10677">
        <row r="4">
          <cell r="I4">
            <v>0</v>
          </cell>
        </row>
      </sheetData>
      <sheetData sheetId="10678">
        <row r="4">
          <cell r="I4">
            <v>0</v>
          </cell>
        </row>
      </sheetData>
      <sheetData sheetId="10679">
        <row r="4">
          <cell r="I4">
            <v>0</v>
          </cell>
        </row>
      </sheetData>
      <sheetData sheetId="10680">
        <row r="4">
          <cell r="I4">
            <v>0</v>
          </cell>
        </row>
      </sheetData>
      <sheetData sheetId="10681">
        <row r="4">
          <cell r="I4">
            <v>0</v>
          </cell>
        </row>
      </sheetData>
      <sheetData sheetId="10682">
        <row r="4">
          <cell r="I4">
            <v>0</v>
          </cell>
        </row>
      </sheetData>
      <sheetData sheetId="10683">
        <row r="4">
          <cell r="I4">
            <v>0</v>
          </cell>
        </row>
      </sheetData>
      <sheetData sheetId="10684">
        <row r="4">
          <cell r="I4">
            <v>0</v>
          </cell>
        </row>
      </sheetData>
      <sheetData sheetId="10685">
        <row r="4">
          <cell r="I4">
            <v>0</v>
          </cell>
        </row>
      </sheetData>
      <sheetData sheetId="10686">
        <row r="4">
          <cell r="I4">
            <v>0</v>
          </cell>
        </row>
      </sheetData>
      <sheetData sheetId="10687">
        <row r="4">
          <cell r="I4">
            <v>0</v>
          </cell>
        </row>
      </sheetData>
      <sheetData sheetId="10688">
        <row r="4">
          <cell r="I4">
            <v>0</v>
          </cell>
        </row>
      </sheetData>
      <sheetData sheetId="10689">
        <row r="4">
          <cell r="I4">
            <v>0</v>
          </cell>
        </row>
      </sheetData>
      <sheetData sheetId="10690">
        <row r="4">
          <cell r="I4">
            <v>0</v>
          </cell>
        </row>
      </sheetData>
      <sheetData sheetId="10691">
        <row r="4">
          <cell r="I4">
            <v>0</v>
          </cell>
        </row>
      </sheetData>
      <sheetData sheetId="10692">
        <row r="4">
          <cell r="I4">
            <v>0</v>
          </cell>
        </row>
      </sheetData>
      <sheetData sheetId="10693">
        <row r="4">
          <cell r="I4">
            <v>0</v>
          </cell>
        </row>
      </sheetData>
      <sheetData sheetId="10694">
        <row r="4">
          <cell r="I4">
            <v>0</v>
          </cell>
        </row>
      </sheetData>
      <sheetData sheetId="10695">
        <row r="4">
          <cell r="I4">
            <v>0</v>
          </cell>
        </row>
      </sheetData>
      <sheetData sheetId="10696">
        <row r="4">
          <cell r="I4">
            <v>0</v>
          </cell>
        </row>
      </sheetData>
      <sheetData sheetId="10697">
        <row r="4">
          <cell r="I4">
            <v>0</v>
          </cell>
        </row>
      </sheetData>
      <sheetData sheetId="10698">
        <row r="4">
          <cell r="I4">
            <v>0</v>
          </cell>
        </row>
      </sheetData>
      <sheetData sheetId="10699">
        <row r="4">
          <cell r="I4">
            <v>0</v>
          </cell>
        </row>
      </sheetData>
      <sheetData sheetId="10700">
        <row r="4">
          <cell r="I4">
            <v>0</v>
          </cell>
        </row>
      </sheetData>
      <sheetData sheetId="10701">
        <row r="4">
          <cell r="I4">
            <v>0</v>
          </cell>
        </row>
      </sheetData>
      <sheetData sheetId="10702">
        <row r="4">
          <cell r="I4">
            <v>0</v>
          </cell>
        </row>
      </sheetData>
      <sheetData sheetId="10703">
        <row r="4">
          <cell r="I4">
            <v>0</v>
          </cell>
        </row>
      </sheetData>
      <sheetData sheetId="10704">
        <row r="4">
          <cell r="I4">
            <v>0</v>
          </cell>
        </row>
      </sheetData>
      <sheetData sheetId="10705">
        <row r="4">
          <cell r="I4">
            <v>0</v>
          </cell>
        </row>
      </sheetData>
      <sheetData sheetId="10706">
        <row r="4">
          <cell r="I4">
            <v>0</v>
          </cell>
        </row>
      </sheetData>
      <sheetData sheetId="10707">
        <row r="4">
          <cell r="I4">
            <v>0</v>
          </cell>
        </row>
      </sheetData>
      <sheetData sheetId="10708">
        <row r="4">
          <cell r="I4">
            <v>0</v>
          </cell>
        </row>
      </sheetData>
      <sheetData sheetId="10709">
        <row r="4">
          <cell r="I4">
            <v>0</v>
          </cell>
        </row>
      </sheetData>
      <sheetData sheetId="10710">
        <row r="4">
          <cell r="I4">
            <v>0</v>
          </cell>
        </row>
      </sheetData>
      <sheetData sheetId="10711">
        <row r="4">
          <cell r="I4">
            <v>0</v>
          </cell>
        </row>
      </sheetData>
      <sheetData sheetId="10712">
        <row r="4">
          <cell r="I4">
            <v>0</v>
          </cell>
        </row>
      </sheetData>
      <sheetData sheetId="10713">
        <row r="4">
          <cell r="I4">
            <v>0</v>
          </cell>
        </row>
      </sheetData>
      <sheetData sheetId="10714">
        <row r="4">
          <cell r="I4">
            <v>0</v>
          </cell>
        </row>
      </sheetData>
      <sheetData sheetId="10715">
        <row r="4">
          <cell r="I4">
            <v>0</v>
          </cell>
        </row>
      </sheetData>
      <sheetData sheetId="10716">
        <row r="4">
          <cell r="I4">
            <v>0</v>
          </cell>
        </row>
      </sheetData>
      <sheetData sheetId="10717">
        <row r="4">
          <cell r="I4">
            <v>0</v>
          </cell>
        </row>
      </sheetData>
      <sheetData sheetId="10718">
        <row r="4">
          <cell r="I4">
            <v>0</v>
          </cell>
        </row>
      </sheetData>
      <sheetData sheetId="10719">
        <row r="4">
          <cell r="I4">
            <v>0</v>
          </cell>
        </row>
      </sheetData>
      <sheetData sheetId="10720">
        <row r="4">
          <cell r="I4">
            <v>0</v>
          </cell>
        </row>
      </sheetData>
      <sheetData sheetId="10721">
        <row r="4">
          <cell r="I4">
            <v>0</v>
          </cell>
        </row>
      </sheetData>
      <sheetData sheetId="10722">
        <row r="4">
          <cell r="I4">
            <v>0</v>
          </cell>
        </row>
      </sheetData>
      <sheetData sheetId="10723">
        <row r="4">
          <cell r="I4">
            <v>0</v>
          </cell>
        </row>
      </sheetData>
      <sheetData sheetId="10724">
        <row r="4">
          <cell r="I4">
            <v>0</v>
          </cell>
        </row>
      </sheetData>
      <sheetData sheetId="10725">
        <row r="4">
          <cell r="I4">
            <v>0</v>
          </cell>
        </row>
      </sheetData>
      <sheetData sheetId="10726">
        <row r="4">
          <cell r="I4">
            <v>0</v>
          </cell>
        </row>
      </sheetData>
      <sheetData sheetId="10727">
        <row r="4">
          <cell r="I4">
            <v>0</v>
          </cell>
        </row>
      </sheetData>
      <sheetData sheetId="10728">
        <row r="4">
          <cell r="I4">
            <v>0</v>
          </cell>
        </row>
      </sheetData>
      <sheetData sheetId="10729">
        <row r="4">
          <cell r="I4">
            <v>0</v>
          </cell>
        </row>
      </sheetData>
      <sheetData sheetId="10730">
        <row r="4">
          <cell r="I4">
            <v>0</v>
          </cell>
        </row>
      </sheetData>
      <sheetData sheetId="10731">
        <row r="4">
          <cell r="I4">
            <v>0</v>
          </cell>
        </row>
      </sheetData>
      <sheetData sheetId="10732">
        <row r="4">
          <cell r="I4">
            <v>0</v>
          </cell>
        </row>
      </sheetData>
      <sheetData sheetId="10733">
        <row r="4">
          <cell r="I4">
            <v>0</v>
          </cell>
        </row>
      </sheetData>
      <sheetData sheetId="10734">
        <row r="4">
          <cell r="I4">
            <v>0</v>
          </cell>
        </row>
      </sheetData>
      <sheetData sheetId="10735">
        <row r="4">
          <cell r="I4">
            <v>0</v>
          </cell>
        </row>
      </sheetData>
      <sheetData sheetId="10736">
        <row r="4">
          <cell r="I4">
            <v>0</v>
          </cell>
        </row>
      </sheetData>
      <sheetData sheetId="10737">
        <row r="4">
          <cell r="I4">
            <v>0</v>
          </cell>
        </row>
      </sheetData>
      <sheetData sheetId="10738">
        <row r="4">
          <cell r="I4">
            <v>0</v>
          </cell>
        </row>
      </sheetData>
      <sheetData sheetId="10739">
        <row r="4">
          <cell r="I4">
            <v>0</v>
          </cell>
        </row>
      </sheetData>
      <sheetData sheetId="10740">
        <row r="4">
          <cell r="I4">
            <v>0</v>
          </cell>
        </row>
      </sheetData>
      <sheetData sheetId="10741">
        <row r="4">
          <cell r="I4">
            <v>0</v>
          </cell>
        </row>
      </sheetData>
      <sheetData sheetId="10742">
        <row r="4">
          <cell r="I4">
            <v>0</v>
          </cell>
        </row>
      </sheetData>
      <sheetData sheetId="10743">
        <row r="4">
          <cell r="I4">
            <v>0</v>
          </cell>
        </row>
      </sheetData>
      <sheetData sheetId="10744">
        <row r="4">
          <cell r="I4">
            <v>0</v>
          </cell>
        </row>
      </sheetData>
      <sheetData sheetId="10745">
        <row r="4">
          <cell r="I4">
            <v>0</v>
          </cell>
        </row>
      </sheetData>
      <sheetData sheetId="10746">
        <row r="4">
          <cell r="I4">
            <v>0</v>
          </cell>
        </row>
      </sheetData>
      <sheetData sheetId="10747">
        <row r="4">
          <cell r="I4">
            <v>0</v>
          </cell>
        </row>
      </sheetData>
      <sheetData sheetId="10748">
        <row r="4">
          <cell r="I4">
            <v>0</v>
          </cell>
        </row>
      </sheetData>
      <sheetData sheetId="10749">
        <row r="4">
          <cell r="I4">
            <v>0</v>
          </cell>
        </row>
      </sheetData>
      <sheetData sheetId="10750">
        <row r="4">
          <cell r="I4">
            <v>0</v>
          </cell>
        </row>
      </sheetData>
      <sheetData sheetId="10751">
        <row r="4">
          <cell r="I4">
            <v>0</v>
          </cell>
        </row>
      </sheetData>
      <sheetData sheetId="10752">
        <row r="4">
          <cell r="I4">
            <v>0</v>
          </cell>
        </row>
      </sheetData>
      <sheetData sheetId="10753">
        <row r="4">
          <cell r="I4">
            <v>0</v>
          </cell>
        </row>
      </sheetData>
      <sheetData sheetId="10754">
        <row r="4">
          <cell r="I4">
            <v>0</v>
          </cell>
        </row>
      </sheetData>
      <sheetData sheetId="10755">
        <row r="4">
          <cell r="I4">
            <v>0</v>
          </cell>
        </row>
      </sheetData>
      <sheetData sheetId="10756">
        <row r="4">
          <cell r="I4">
            <v>0</v>
          </cell>
        </row>
      </sheetData>
      <sheetData sheetId="10757">
        <row r="4">
          <cell r="I4">
            <v>0</v>
          </cell>
        </row>
      </sheetData>
      <sheetData sheetId="10758">
        <row r="4">
          <cell r="I4">
            <v>0</v>
          </cell>
        </row>
      </sheetData>
      <sheetData sheetId="10759">
        <row r="4">
          <cell r="I4">
            <v>0</v>
          </cell>
        </row>
      </sheetData>
      <sheetData sheetId="10760">
        <row r="4">
          <cell r="I4">
            <v>0</v>
          </cell>
        </row>
      </sheetData>
      <sheetData sheetId="10761">
        <row r="4">
          <cell r="I4">
            <v>0</v>
          </cell>
        </row>
      </sheetData>
      <sheetData sheetId="10762">
        <row r="4">
          <cell r="I4">
            <v>0</v>
          </cell>
        </row>
      </sheetData>
      <sheetData sheetId="10763">
        <row r="4">
          <cell r="I4">
            <v>0</v>
          </cell>
        </row>
      </sheetData>
      <sheetData sheetId="10764">
        <row r="4">
          <cell r="I4">
            <v>0</v>
          </cell>
        </row>
      </sheetData>
      <sheetData sheetId="10765">
        <row r="4">
          <cell r="I4">
            <v>0</v>
          </cell>
        </row>
      </sheetData>
      <sheetData sheetId="10766">
        <row r="4">
          <cell r="I4">
            <v>0</v>
          </cell>
        </row>
      </sheetData>
      <sheetData sheetId="10767">
        <row r="4">
          <cell r="I4">
            <v>0</v>
          </cell>
        </row>
      </sheetData>
      <sheetData sheetId="10768">
        <row r="4">
          <cell r="I4">
            <v>0</v>
          </cell>
        </row>
      </sheetData>
      <sheetData sheetId="10769">
        <row r="4">
          <cell r="I4">
            <v>0</v>
          </cell>
        </row>
      </sheetData>
      <sheetData sheetId="10770">
        <row r="4">
          <cell r="I4">
            <v>0</v>
          </cell>
        </row>
      </sheetData>
      <sheetData sheetId="10771">
        <row r="4">
          <cell r="I4">
            <v>0</v>
          </cell>
        </row>
      </sheetData>
      <sheetData sheetId="10772">
        <row r="4">
          <cell r="I4">
            <v>0</v>
          </cell>
        </row>
      </sheetData>
      <sheetData sheetId="10773">
        <row r="4">
          <cell r="I4">
            <v>0</v>
          </cell>
        </row>
      </sheetData>
      <sheetData sheetId="10774">
        <row r="4">
          <cell r="I4">
            <v>0</v>
          </cell>
        </row>
      </sheetData>
      <sheetData sheetId="10775">
        <row r="4">
          <cell r="I4">
            <v>0</v>
          </cell>
        </row>
      </sheetData>
      <sheetData sheetId="10776">
        <row r="4">
          <cell r="I4">
            <v>0</v>
          </cell>
        </row>
      </sheetData>
      <sheetData sheetId="10777">
        <row r="4">
          <cell r="I4">
            <v>0</v>
          </cell>
        </row>
      </sheetData>
      <sheetData sheetId="10778">
        <row r="4">
          <cell r="I4">
            <v>0</v>
          </cell>
        </row>
      </sheetData>
      <sheetData sheetId="10779">
        <row r="4">
          <cell r="I4">
            <v>0</v>
          </cell>
        </row>
      </sheetData>
      <sheetData sheetId="10780">
        <row r="4">
          <cell r="I4">
            <v>0</v>
          </cell>
        </row>
      </sheetData>
      <sheetData sheetId="10781">
        <row r="4">
          <cell r="I4">
            <v>0</v>
          </cell>
        </row>
      </sheetData>
      <sheetData sheetId="10782">
        <row r="4">
          <cell r="I4">
            <v>0</v>
          </cell>
        </row>
      </sheetData>
      <sheetData sheetId="10783">
        <row r="4">
          <cell r="I4">
            <v>0</v>
          </cell>
        </row>
      </sheetData>
      <sheetData sheetId="10784">
        <row r="4">
          <cell r="I4">
            <v>0</v>
          </cell>
        </row>
      </sheetData>
      <sheetData sheetId="10785">
        <row r="4">
          <cell r="I4">
            <v>0</v>
          </cell>
        </row>
      </sheetData>
      <sheetData sheetId="10786">
        <row r="4">
          <cell r="I4">
            <v>0</v>
          </cell>
        </row>
      </sheetData>
      <sheetData sheetId="10787">
        <row r="4">
          <cell r="I4">
            <v>0</v>
          </cell>
        </row>
      </sheetData>
      <sheetData sheetId="10788">
        <row r="4">
          <cell r="I4">
            <v>0</v>
          </cell>
        </row>
      </sheetData>
      <sheetData sheetId="10789">
        <row r="4">
          <cell r="I4">
            <v>0</v>
          </cell>
        </row>
      </sheetData>
      <sheetData sheetId="10790">
        <row r="4">
          <cell r="I4">
            <v>0</v>
          </cell>
        </row>
      </sheetData>
      <sheetData sheetId="10791">
        <row r="4">
          <cell r="I4">
            <v>0</v>
          </cell>
        </row>
      </sheetData>
      <sheetData sheetId="10792">
        <row r="4">
          <cell r="I4">
            <v>0</v>
          </cell>
        </row>
      </sheetData>
      <sheetData sheetId="10793">
        <row r="4">
          <cell r="I4">
            <v>0</v>
          </cell>
        </row>
      </sheetData>
      <sheetData sheetId="10794">
        <row r="4">
          <cell r="I4">
            <v>0</v>
          </cell>
        </row>
      </sheetData>
      <sheetData sheetId="10795">
        <row r="4">
          <cell r="I4">
            <v>0</v>
          </cell>
        </row>
      </sheetData>
      <sheetData sheetId="10796">
        <row r="4">
          <cell r="I4">
            <v>0</v>
          </cell>
        </row>
      </sheetData>
      <sheetData sheetId="10797">
        <row r="4">
          <cell r="I4">
            <v>0</v>
          </cell>
        </row>
      </sheetData>
      <sheetData sheetId="10798">
        <row r="4">
          <cell r="I4">
            <v>0</v>
          </cell>
        </row>
      </sheetData>
      <sheetData sheetId="10799">
        <row r="4">
          <cell r="I4">
            <v>0</v>
          </cell>
        </row>
      </sheetData>
      <sheetData sheetId="10800">
        <row r="4">
          <cell r="I4">
            <v>0</v>
          </cell>
        </row>
      </sheetData>
      <sheetData sheetId="10801">
        <row r="4">
          <cell r="I4">
            <v>0</v>
          </cell>
        </row>
      </sheetData>
      <sheetData sheetId="10802">
        <row r="4">
          <cell r="I4">
            <v>0</v>
          </cell>
        </row>
      </sheetData>
      <sheetData sheetId="10803">
        <row r="4">
          <cell r="I4">
            <v>0</v>
          </cell>
        </row>
      </sheetData>
      <sheetData sheetId="10804">
        <row r="4">
          <cell r="I4">
            <v>0</v>
          </cell>
        </row>
      </sheetData>
      <sheetData sheetId="10805">
        <row r="4">
          <cell r="I4">
            <v>0</v>
          </cell>
        </row>
      </sheetData>
      <sheetData sheetId="10806">
        <row r="4">
          <cell r="I4">
            <v>0</v>
          </cell>
        </row>
      </sheetData>
      <sheetData sheetId="10807">
        <row r="4">
          <cell r="I4">
            <v>0</v>
          </cell>
        </row>
      </sheetData>
      <sheetData sheetId="10808">
        <row r="4">
          <cell r="I4">
            <v>0</v>
          </cell>
        </row>
      </sheetData>
      <sheetData sheetId="10809">
        <row r="4">
          <cell r="I4">
            <v>0</v>
          </cell>
        </row>
      </sheetData>
      <sheetData sheetId="10810">
        <row r="4">
          <cell r="I4">
            <v>0</v>
          </cell>
        </row>
      </sheetData>
      <sheetData sheetId="10811">
        <row r="4">
          <cell r="I4">
            <v>0</v>
          </cell>
        </row>
      </sheetData>
      <sheetData sheetId="10812">
        <row r="4">
          <cell r="I4">
            <v>0</v>
          </cell>
        </row>
      </sheetData>
      <sheetData sheetId="10813">
        <row r="4">
          <cell r="I4">
            <v>0</v>
          </cell>
        </row>
      </sheetData>
      <sheetData sheetId="10814">
        <row r="4">
          <cell r="I4">
            <v>0</v>
          </cell>
        </row>
      </sheetData>
      <sheetData sheetId="10815">
        <row r="4">
          <cell r="I4">
            <v>0</v>
          </cell>
        </row>
      </sheetData>
      <sheetData sheetId="10816">
        <row r="4">
          <cell r="I4">
            <v>0</v>
          </cell>
        </row>
      </sheetData>
      <sheetData sheetId="10817">
        <row r="4">
          <cell r="I4">
            <v>0</v>
          </cell>
        </row>
      </sheetData>
      <sheetData sheetId="10818">
        <row r="4">
          <cell r="I4">
            <v>0</v>
          </cell>
        </row>
      </sheetData>
      <sheetData sheetId="10819">
        <row r="4">
          <cell r="I4">
            <v>0</v>
          </cell>
        </row>
      </sheetData>
      <sheetData sheetId="10820">
        <row r="4">
          <cell r="I4">
            <v>0</v>
          </cell>
        </row>
      </sheetData>
      <sheetData sheetId="10821">
        <row r="4">
          <cell r="I4">
            <v>0</v>
          </cell>
        </row>
      </sheetData>
      <sheetData sheetId="10822">
        <row r="4">
          <cell r="I4">
            <v>0</v>
          </cell>
        </row>
      </sheetData>
      <sheetData sheetId="10823">
        <row r="4">
          <cell r="I4">
            <v>0</v>
          </cell>
        </row>
      </sheetData>
      <sheetData sheetId="10824">
        <row r="4">
          <cell r="I4">
            <v>0</v>
          </cell>
        </row>
      </sheetData>
      <sheetData sheetId="10825">
        <row r="4">
          <cell r="I4">
            <v>0</v>
          </cell>
        </row>
      </sheetData>
      <sheetData sheetId="10826">
        <row r="4">
          <cell r="I4">
            <v>0</v>
          </cell>
        </row>
      </sheetData>
      <sheetData sheetId="10827">
        <row r="4">
          <cell r="I4">
            <v>0</v>
          </cell>
        </row>
      </sheetData>
      <sheetData sheetId="10828">
        <row r="4">
          <cell r="I4">
            <v>0</v>
          </cell>
        </row>
      </sheetData>
      <sheetData sheetId="10829">
        <row r="4">
          <cell r="I4">
            <v>0</v>
          </cell>
        </row>
      </sheetData>
      <sheetData sheetId="10830">
        <row r="4">
          <cell r="I4">
            <v>0</v>
          </cell>
        </row>
      </sheetData>
      <sheetData sheetId="10831">
        <row r="4">
          <cell r="I4">
            <v>0</v>
          </cell>
        </row>
      </sheetData>
      <sheetData sheetId="10832">
        <row r="4">
          <cell r="I4">
            <v>0</v>
          </cell>
        </row>
      </sheetData>
      <sheetData sheetId="10833">
        <row r="4">
          <cell r="I4">
            <v>0</v>
          </cell>
        </row>
      </sheetData>
      <sheetData sheetId="10834">
        <row r="4">
          <cell r="I4">
            <v>0</v>
          </cell>
        </row>
      </sheetData>
      <sheetData sheetId="10835">
        <row r="4">
          <cell r="I4">
            <v>0</v>
          </cell>
        </row>
      </sheetData>
      <sheetData sheetId="10836">
        <row r="4">
          <cell r="I4">
            <v>0</v>
          </cell>
        </row>
      </sheetData>
      <sheetData sheetId="10837">
        <row r="4">
          <cell r="I4">
            <v>0</v>
          </cell>
        </row>
      </sheetData>
      <sheetData sheetId="10838">
        <row r="4">
          <cell r="I4">
            <v>0</v>
          </cell>
        </row>
      </sheetData>
      <sheetData sheetId="10839">
        <row r="4">
          <cell r="I4">
            <v>0</v>
          </cell>
        </row>
      </sheetData>
      <sheetData sheetId="10840">
        <row r="4">
          <cell r="I4">
            <v>0</v>
          </cell>
        </row>
      </sheetData>
      <sheetData sheetId="10841">
        <row r="4">
          <cell r="I4">
            <v>0</v>
          </cell>
        </row>
      </sheetData>
      <sheetData sheetId="10842">
        <row r="4">
          <cell r="I4">
            <v>0</v>
          </cell>
        </row>
      </sheetData>
      <sheetData sheetId="10843">
        <row r="4">
          <cell r="I4">
            <v>0</v>
          </cell>
        </row>
      </sheetData>
      <sheetData sheetId="10844">
        <row r="4">
          <cell r="I4">
            <v>0</v>
          </cell>
        </row>
      </sheetData>
      <sheetData sheetId="10845">
        <row r="4">
          <cell r="I4">
            <v>0</v>
          </cell>
        </row>
      </sheetData>
      <sheetData sheetId="10846">
        <row r="4">
          <cell r="I4">
            <v>0</v>
          </cell>
        </row>
      </sheetData>
      <sheetData sheetId="10847">
        <row r="4">
          <cell r="I4">
            <v>0</v>
          </cell>
        </row>
      </sheetData>
      <sheetData sheetId="10848">
        <row r="4">
          <cell r="I4">
            <v>0</v>
          </cell>
        </row>
      </sheetData>
      <sheetData sheetId="10849">
        <row r="4">
          <cell r="I4">
            <v>0</v>
          </cell>
        </row>
      </sheetData>
      <sheetData sheetId="10850">
        <row r="4">
          <cell r="I4">
            <v>0</v>
          </cell>
        </row>
      </sheetData>
      <sheetData sheetId="10851">
        <row r="4">
          <cell r="I4">
            <v>0</v>
          </cell>
        </row>
      </sheetData>
      <sheetData sheetId="10852">
        <row r="4">
          <cell r="I4">
            <v>0</v>
          </cell>
        </row>
      </sheetData>
      <sheetData sheetId="10853">
        <row r="4">
          <cell r="I4">
            <v>0</v>
          </cell>
        </row>
      </sheetData>
      <sheetData sheetId="10854">
        <row r="4">
          <cell r="I4">
            <v>0</v>
          </cell>
        </row>
      </sheetData>
      <sheetData sheetId="10855">
        <row r="4">
          <cell r="I4">
            <v>0</v>
          </cell>
        </row>
      </sheetData>
      <sheetData sheetId="10856">
        <row r="4">
          <cell r="I4">
            <v>0</v>
          </cell>
        </row>
      </sheetData>
      <sheetData sheetId="10857">
        <row r="4">
          <cell r="I4">
            <v>0</v>
          </cell>
        </row>
      </sheetData>
      <sheetData sheetId="10858">
        <row r="4">
          <cell r="I4">
            <v>0</v>
          </cell>
        </row>
      </sheetData>
      <sheetData sheetId="10859">
        <row r="4">
          <cell r="I4">
            <v>0</v>
          </cell>
        </row>
      </sheetData>
      <sheetData sheetId="10860">
        <row r="4">
          <cell r="I4">
            <v>0</v>
          </cell>
        </row>
      </sheetData>
      <sheetData sheetId="10861">
        <row r="4">
          <cell r="I4">
            <v>0</v>
          </cell>
        </row>
      </sheetData>
      <sheetData sheetId="10862">
        <row r="4">
          <cell r="I4">
            <v>0</v>
          </cell>
        </row>
      </sheetData>
      <sheetData sheetId="10863">
        <row r="4">
          <cell r="I4">
            <v>0</v>
          </cell>
        </row>
      </sheetData>
      <sheetData sheetId="10864">
        <row r="4">
          <cell r="I4">
            <v>0</v>
          </cell>
        </row>
      </sheetData>
      <sheetData sheetId="10865">
        <row r="4">
          <cell r="I4">
            <v>0</v>
          </cell>
        </row>
      </sheetData>
      <sheetData sheetId="10866">
        <row r="4">
          <cell r="I4">
            <v>0</v>
          </cell>
        </row>
      </sheetData>
      <sheetData sheetId="10867">
        <row r="4">
          <cell r="I4">
            <v>0</v>
          </cell>
        </row>
      </sheetData>
      <sheetData sheetId="10868">
        <row r="4">
          <cell r="I4">
            <v>0</v>
          </cell>
        </row>
      </sheetData>
      <sheetData sheetId="10869">
        <row r="4">
          <cell r="I4">
            <v>0</v>
          </cell>
        </row>
      </sheetData>
      <sheetData sheetId="10870">
        <row r="4">
          <cell r="I4">
            <v>0</v>
          </cell>
        </row>
      </sheetData>
      <sheetData sheetId="10871">
        <row r="4">
          <cell r="I4">
            <v>0</v>
          </cell>
        </row>
      </sheetData>
      <sheetData sheetId="10872">
        <row r="4">
          <cell r="I4">
            <v>0</v>
          </cell>
        </row>
      </sheetData>
      <sheetData sheetId="10873">
        <row r="4">
          <cell r="I4">
            <v>0</v>
          </cell>
        </row>
      </sheetData>
      <sheetData sheetId="10874">
        <row r="4">
          <cell r="I4">
            <v>0</v>
          </cell>
        </row>
      </sheetData>
      <sheetData sheetId="10875">
        <row r="4">
          <cell r="I4">
            <v>0</v>
          </cell>
        </row>
      </sheetData>
      <sheetData sheetId="10876">
        <row r="4">
          <cell r="I4">
            <v>0</v>
          </cell>
        </row>
      </sheetData>
      <sheetData sheetId="10877">
        <row r="4">
          <cell r="I4">
            <v>0</v>
          </cell>
        </row>
      </sheetData>
      <sheetData sheetId="10878">
        <row r="4">
          <cell r="I4">
            <v>0</v>
          </cell>
        </row>
      </sheetData>
      <sheetData sheetId="10879">
        <row r="4">
          <cell r="I4">
            <v>0</v>
          </cell>
        </row>
      </sheetData>
      <sheetData sheetId="10880">
        <row r="4">
          <cell r="I4">
            <v>0</v>
          </cell>
        </row>
      </sheetData>
      <sheetData sheetId="10881">
        <row r="4">
          <cell r="I4">
            <v>0</v>
          </cell>
        </row>
      </sheetData>
      <sheetData sheetId="10882">
        <row r="4">
          <cell r="I4">
            <v>0</v>
          </cell>
        </row>
      </sheetData>
      <sheetData sheetId="10883">
        <row r="4">
          <cell r="I4">
            <v>0</v>
          </cell>
        </row>
      </sheetData>
      <sheetData sheetId="10884">
        <row r="4">
          <cell r="I4">
            <v>0</v>
          </cell>
        </row>
      </sheetData>
      <sheetData sheetId="10885">
        <row r="4">
          <cell r="I4">
            <v>0</v>
          </cell>
        </row>
      </sheetData>
      <sheetData sheetId="10886">
        <row r="4">
          <cell r="I4">
            <v>0</v>
          </cell>
        </row>
      </sheetData>
      <sheetData sheetId="10887">
        <row r="4">
          <cell r="I4">
            <v>0</v>
          </cell>
        </row>
      </sheetData>
      <sheetData sheetId="10888">
        <row r="4">
          <cell r="I4">
            <v>0</v>
          </cell>
        </row>
      </sheetData>
      <sheetData sheetId="10889">
        <row r="4">
          <cell r="I4">
            <v>0</v>
          </cell>
        </row>
      </sheetData>
      <sheetData sheetId="10890">
        <row r="4">
          <cell r="I4">
            <v>0</v>
          </cell>
        </row>
      </sheetData>
      <sheetData sheetId="10891">
        <row r="4">
          <cell r="I4">
            <v>0</v>
          </cell>
        </row>
      </sheetData>
      <sheetData sheetId="10892">
        <row r="4">
          <cell r="I4">
            <v>0</v>
          </cell>
        </row>
      </sheetData>
      <sheetData sheetId="10893">
        <row r="4">
          <cell r="I4">
            <v>0</v>
          </cell>
        </row>
      </sheetData>
      <sheetData sheetId="10894">
        <row r="4">
          <cell r="I4">
            <v>0</v>
          </cell>
        </row>
      </sheetData>
      <sheetData sheetId="10895">
        <row r="4">
          <cell r="I4">
            <v>0</v>
          </cell>
        </row>
      </sheetData>
      <sheetData sheetId="10896">
        <row r="4">
          <cell r="I4">
            <v>0</v>
          </cell>
        </row>
      </sheetData>
      <sheetData sheetId="10897">
        <row r="4">
          <cell r="I4">
            <v>0</v>
          </cell>
        </row>
      </sheetData>
      <sheetData sheetId="10898">
        <row r="4">
          <cell r="I4">
            <v>0</v>
          </cell>
        </row>
      </sheetData>
      <sheetData sheetId="10899">
        <row r="4">
          <cell r="I4">
            <v>0</v>
          </cell>
        </row>
      </sheetData>
      <sheetData sheetId="10900">
        <row r="4">
          <cell r="I4">
            <v>0</v>
          </cell>
        </row>
      </sheetData>
      <sheetData sheetId="10901">
        <row r="4">
          <cell r="I4">
            <v>0</v>
          </cell>
        </row>
      </sheetData>
      <sheetData sheetId="10902">
        <row r="4">
          <cell r="I4">
            <v>0</v>
          </cell>
        </row>
      </sheetData>
      <sheetData sheetId="10903">
        <row r="4">
          <cell r="I4">
            <v>0</v>
          </cell>
        </row>
      </sheetData>
      <sheetData sheetId="10904">
        <row r="4">
          <cell r="I4">
            <v>0</v>
          </cell>
        </row>
      </sheetData>
      <sheetData sheetId="10905">
        <row r="4">
          <cell r="I4">
            <v>0</v>
          </cell>
        </row>
      </sheetData>
      <sheetData sheetId="10906">
        <row r="4">
          <cell r="I4">
            <v>0</v>
          </cell>
        </row>
      </sheetData>
      <sheetData sheetId="10907">
        <row r="4">
          <cell r="I4">
            <v>0</v>
          </cell>
        </row>
      </sheetData>
      <sheetData sheetId="10908">
        <row r="4">
          <cell r="I4">
            <v>0</v>
          </cell>
        </row>
      </sheetData>
      <sheetData sheetId="10909">
        <row r="4">
          <cell r="I4">
            <v>0</v>
          </cell>
        </row>
      </sheetData>
      <sheetData sheetId="10910">
        <row r="4">
          <cell r="I4">
            <v>0</v>
          </cell>
        </row>
      </sheetData>
      <sheetData sheetId="10911">
        <row r="4">
          <cell r="I4">
            <v>0</v>
          </cell>
        </row>
      </sheetData>
      <sheetData sheetId="10912">
        <row r="4">
          <cell r="I4">
            <v>0</v>
          </cell>
        </row>
      </sheetData>
      <sheetData sheetId="10913">
        <row r="4">
          <cell r="I4">
            <v>0</v>
          </cell>
        </row>
      </sheetData>
      <sheetData sheetId="10914">
        <row r="4">
          <cell r="I4">
            <v>0</v>
          </cell>
        </row>
      </sheetData>
      <sheetData sheetId="10915">
        <row r="4">
          <cell r="I4">
            <v>0</v>
          </cell>
        </row>
      </sheetData>
      <sheetData sheetId="10916">
        <row r="4">
          <cell r="I4">
            <v>0</v>
          </cell>
        </row>
      </sheetData>
      <sheetData sheetId="10917">
        <row r="4">
          <cell r="I4">
            <v>0</v>
          </cell>
        </row>
      </sheetData>
      <sheetData sheetId="10918">
        <row r="4">
          <cell r="I4">
            <v>0</v>
          </cell>
        </row>
      </sheetData>
      <sheetData sheetId="10919">
        <row r="4">
          <cell r="I4">
            <v>0</v>
          </cell>
        </row>
      </sheetData>
      <sheetData sheetId="10920">
        <row r="4">
          <cell r="I4">
            <v>0</v>
          </cell>
        </row>
      </sheetData>
      <sheetData sheetId="10921">
        <row r="4">
          <cell r="I4">
            <v>0</v>
          </cell>
        </row>
      </sheetData>
      <sheetData sheetId="10922">
        <row r="4">
          <cell r="I4">
            <v>0</v>
          </cell>
        </row>
      </sheetData>
      <sheetData sheetId="10923">
        <row r="4">
          <cell r="I4">
            <v>0</v>
          </cell>
        </row>
      </sheetData>
      <sheetData sheetId="10924">
        <row r="4">
          <cell r="I4">
            <v>0</v>
          </cell>
        </row>
      </sheetData>
      <sheetData sheetId="10925">
        <row r="4">
          <cell r="I4">
            <v>0</v>
          </cell>
        </row>
      </sheetData>
      <sheetData sheetId="10926">
        <row r="4">
          <cell r="I4">
            <v>0</v>
          </cell>
        </row>
      </sheetData>
      <sheetData sheetId="10927">
        <row r="4">
          <cell r="I4">
            <v>0</v>
          </cell>
        </row>
      </sheetData>
      <sheetData sheetId="10928">
        <row r="4">
          <cell r="I4">
            <v>0</v>
          </cell>
        </row>
      </sheetData>
      <sheetData sheetId="10929">
        <row r="4">
          <cell r="I4">
            <v>0</v>
          </cell>
        </row>
      </sheetData>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sheetData sheetId="10953"/>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ow r="4">
          <cell r="I4">
            <v>0</v>
          </cell>
        </row>
      </sheetData>
      <sheetData sheetId="10970">
        <row r="4">
          <cell r="I4">
            <v>0</v>
          </cell>
        </row>
      </sheetData>
      <sheetData sheetId="10971">
        <row r="4">
          <cell r="I4">
            <v>0</v>
          </cell>
        </row>
      </sheetData>
      <sheetData sheetId="10972">
        <row r="4">
          <cell r="I4">
            <v>0</v>
          </cell>
        </row>
      </sheetData>
      <sheetData sheetId="10973">
        <row r="4">
          <cell r="I4">
            <v>0</v>
          </cell>
        </row>
      </sheetData>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ow r="4">
          <cell r="I4">
            <v>0</v>
          </cell>
        </row>
      </sheetData>
      <sheetData sheetId="10983">
        <row r="4">
          <cell r="I4">
            <v>0</v>
          </cell>
        </row>
      </sheetData>
      <sheetData sheetId="10984">
        <row r="4">
          <cell r="I4">
            <v>0</v>
          </cell>
        </row>
      </sheetData>
      <sheetData sheetId="10985">
        <row r="4">
          <cell r="I4">
            <v>0</v>
          </cell>
        </row>
      </sheetData>
      <sheetData sheetId="10986">
        <row r="4">
          <cell r="I4">
            <v>0</v>
          </cell>
        </row>
      </sheetData>
      <sheetData sheetId="10987">
        <row r="4">
          <cell r="I4">
            <v>0</v>
          </cell>
        </row>
      </sheetData>
      <sheetData sheetId="10988">
        <row r="4">
          <cell r="I4">
            <v>0</v>
          </cell>
        </row>
      </sheetData>
      <sheetData sheetId="10989">
        <row r="4">
          <cell r="I4">
            <v>0</v>
          </cell>
        </row>
      </sheetData>
      <sheetData sheetId="10990">
        <row r="4">
          <cell r="I4">
            <v>0</v>
          </cell>
        </row>
      </sheetData>
      <sheetData sheetId="10991">
        <row r="4">
          <cell r="I4">
            <v>0</v>
          </cell>
        </row>
      </sheetData>
      <sheetData sheetId="10992">
        <row r="4">
          <cell r="I4">
            <v>0</v>
          </cell>
        </row>
      </sheetData>
      <sheetData sheetId="10993">
        <row r="4">
          <cell r="I4">
            <v>0</v>
          </cell>
        </row>
      </sheetData>
      <sheetData sheetId="10994">
        <row r="4">
          <cell r="I4">
            <v>0</v>
          </cell>
        </row>
      </sheetData>
      <sheetData sheetId="10995">
        <row r="4">
          <cell r="I4">
            <v>0</v>
          </cell>
        </row>
      </sheetData>
      <sheetData sheetId="10996">
        <row r="4">
          <cell r="I4">
            <v>0</v>
          </cell>
        </row>
      </sheetData>
      <sheetData sheetId="10997">
        <row r="4">
          <cell r="I4">
            <v>0</v>
          </cell>
        </row>
      </sheetData>
      <sheetData sheetId="10998">
        <row r="4">
          <cell r="I4">
            <v>0</v>
          </cell>
        </row>
      </sheetData>
      <sheetData sheetId="10999">
        <row r="4">
          <cell r="I4">
            <v>0</v>
          </cell>
        </row>
      </sheetData>
      <sheetData sheetId="11000">
        <row r="4">
          <cell r="I4">
            <v>0</v>
          </cell>
        </row>
      </sheetData>
      <sheetData sheetId="11001">
        <row r="4">
          <cell r="I4">
            <v>0</v>
          </cell>
        </row>
      </sheetData>
      <sheetData sheetId="11002">
        <row r="4">
          <cell r="I4">
            <v>0</v>
          </cell>
        </row>
      </sheetData>
      <sheetData sheetId="11003">
        <row r="4">
          <cell r="I4">
            <v>0</v>
          </cell>
        </row>
      </sheetData>
      <sheetData sheetId="11004">
        <row r="4">
          <cell r="I4">
            <v>0</v>
          </cell>
        </row>
      </sheetData>
      <sheetData sheetId="11005">
        <row r="4">
          <cell r="I4">
            <v>0</v>
          </cell>
        </row>
      </sheetData>
      <sheetData sheetId="11006">
        <row r="4">
          <cell r="I4">
            <v>0</v>
          </cell>
        </row>
      </sheetData>
      <sheetData sheetId="11007">
        <row r="4">
          <cell r="I4">
            <v>0</v>
          </cell>
        </row>
      </sheetData>
      <sheetData sheetId="11008">
        <row r="4">
          <cell r="I4">
            <v>0</v>
          </cell>
        </row>
      </sheetData>
      <sheetData sheetId="11009">
        <row r="4">
          <cell r="I4">
            <v>0</v>
          </cell>
        </row>
      </sheetData>
      <sheetData sheetId="11010">
        <row r="4">
          <cell r="I4">
            <v>0</v>
          </cell>
        </row>
      </sheetData>
      <sheetData sheetId="11011">
        <row r="4">
          <cell r="I4">
            <v>0</v>
          </cell>
        </row>
      </sheetData>
      <sheetData sheetId="11012">
        <row r="4">
          <cell r="I4">
            <v>0</v>
          </cell>
        </row>
      </sheetData>
      <sheetData sheetId="11013">
        <row r="4">
          <cell r="I4">
            <v>0</v>
          </cell>
        </row>
      </sheetData>
      <sheetData sheetId="11014">
        <row r="4">
          <cell r="I4">
            <v>0</v>
          </cell>
        </row>
      </sheetData>
      <sheetData sheetId="11015">
        <row r="4">
          <cell r="I4">
            <v>0</v>
          </cell>
        </row>
      </sheetData>
      <sheetData sheetId="11016">
        <row r="4">
          <cell r="I4">
            <v>0</v>
          </cell>
        </row>
      </sheetData>
      <sheetData sheetId="11017">
        <row r="4">
          <cell r="I4">
            <v>0</v>
          </cell>
        </row>
      </sheetData>
      <sheetData sheetId="11018">
        <row r="4">
          <cell r="I4">
            <v>0</v>
          </cell>
        </row>
      </sheetData>
      <sheetData sheetId="11019">
        <row r="4">
          <cell r="I4">
            <v>0</v>
          </cell>
        </row>
      </sheetData>
      <sheetData sheetId="11020">
        <row r="4">
          <cell r="I4">
            <v>0</v>
          </cell>
        </row>
      </sheetData>
      <sheetData sheetId="11021">
        <row r="4">
          <cell r="I4">
            <v>0</v>
          </cell>
        </row>
      </sheetData>
      <sheetData sheetId="11022">
        <row r="4">
          <cell r="I4">
            <v>0</v>
          </cell>
        </row>
      </sheetData>
      <sheetData sheetId="11023">
        <row r="4">
          <cell r="I4">
            <v>0</v>
          </cell>
        </row>
      </sheetData>
      <sheetData sheetId="11024">
        <row r="4">
          <cell r="I4">
            <v>0</v>
          </cell>
        </row>
      </sheetData>
      <sheetData sheetId="11025">
        <row r="4">
          <cell r="I4">
            <v>0</v>
          </cell>
        </row>
      </sheetData>
      <sheetData sheetId="11026">
        <row r="4">
          <cell r="I4">
            <v>0</v>
          </cell>
        </row>
      </sheetData>
      <sheetData sheetId="11027">
        <row r="4">
          <cell r="I4">
            <v>0</v>
          </cell>
        </row>
      </sheetData>
      <sheetData sheetId="11028">
        <row r="4">
          <cell r="I4">
            <v>0</v>
          </cell>
        </row>
      </sheetData>
      <sheetData sheetId="11029">
        <row r="4">
          <cell r="I4">
            <v>0</v>
          </cell>
        </row>
      </sheetData>
      <sheetData sheetId="11030">
        <row r="4">
          <cell r="I4">
            <v>0</v>
          </cell>
        </row>
      </sheetData>
      <sheetData sheetId="11031">
        <row r="4">
          <cell r="I4">
            <v>0</v>
          </cell>
        </row>
      </sheetData>
      <sheetData sheetId="11032">
        <row r="4">
          <cell r="I4">
            <v>0</v>
          </cell>
        </row>
      </sheetData>
      <sheetData sheetId="11033">
        <row r="4">
          <cell r="I4">
            <v>0</v>
          </cell>
        </row>
      </sheetData>
      <sheetData sheetId="11034">
        <row r="4">
          <cell r="I4">
            <v>0</v>
          </cell>
        </row>
      </sheetData>
      <sheetData sheetId="11035">
        <row r="4">
          <cell r="I4">
            <v>0</v>
          </cell>
        </row>
      </sheetData>
      <sheetData sheetId="11036">
        <row r="4">
          <cell r="I4">
            <v>0</v>
          </cell>
        </row>
      </sheetData>
      <sheetData sheetId="11037">
        <row r="4">
          <cell r="I4">
            <v>0</v>
          </cell>
        </row>
      </sheetData>
      <sheetData sheetId="11038">
        <row r="4">
          <cell r="I4">
            <v>0</v>
          </cell>
        </row>
      </sheetData>
      <sheetData sheetId="11039">
        <row r="4">
          <cell r="I4">
            <v>0</v>
          </cell>
        </row>
      </sheetData>
      <sheetData sheetId="11040">
        <row r="4">
          <cell r="I4">
            <v>0</v>
          </cell>
        </row>
      </sheetData>
      <sheetData sheetId="11041">
        <row r="4">
          <cell r="I4">
            <v>0</v>
          </cell>
        </row>
      </sheetData>
      <sheetData sheetId="11042">
        <row r="4">
          <cell r="I4">
            <v>0</v>
          </cell>
        </row>
      </sheetData>
      <sheetData sheetId="11043">
        <row r="4">
          <cell r="I4">
            <v>0</v>
          </cell>
        </row>
      </sheetData>
      <sheetData sheetId="11044">
        <row r="4">
          <cell r="I4">
            <v>0</v>
          </cell>
        </row>
      </sheetData>
      <sheetData sheetId="11045">
        <row r="4">
          <cell r="I4">
            <v>0</v>
          </cell>
        </row>
      </sheetData>
      <sheetData sheetId="11046">
        <row r="4">
          <cell r="I4">
            <v>0</v>
          </cell>
        </row>
      </sheetData>
      <sheetData sheetId="11047">
        <row r="4">
          <cell r="I4">
            <v>0</v>
          </cell>
        </row>
      </sheetData>
      <sheetData sheetId="11048">
        <row r="4">
          <cell r="I4">
            <v>0</v>
          </cell>
        </row>
      </sheetData>
      <sheetData sheetId="11049">
        <row r="4">
          <cell r="I4">
            <v>0</v>
          </cell>
        </row>
      </sheetData>
      <sheetData sheetId="11050">
        <row r="4">
          <cell r="I4">
            <v>0</v>
          </cell>
        </row>
      </sheetData>
      <sheetData sheetId="11051">
        <row r="4">
          <cell r="I4">
            <v>0</v>
          </cell>
        </row>
      </sheetData>
      <sheetData sheetId="11052">
        <row r="4">
          <cell r="I4">
            <v>0</v>
          </cell>
        </row>
      </sheetData>
      <sheetData sheetId="11053">
        <row r="4">
          <cell r="I4">
            <v>0</v>
          </cell>
        </row>
      </sheetData>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ow r="4">
          <cell r="I4">
            <v>0</v>
          </cell>
        </row>
      </sheetData>
      <sheetData sheetId="11062">
        <row r="4">
          <cell r="I4">
            <v>0</v>
          </cell>
        </row>
      </sheetData>
      <sheetData sheetId="11063">
        <row r="4">
          <cell r="I4">
            <v>0</v>
          </cell>
        </row>
      </sheetData>
      <sheetData sheetId="11064">
        <row r="4">
          <cell r="I4">
            <v>0</v>
          </cell>
        </row>
      </sheetData>
      <sheetData sheetId="11065">
        <row r="4">
          <cell r="I4">
            <v>0</v>
          </cell>
        </row>
      </sheetData>
      <sheetData sheetId="11066">
        <row r="4">
          <cell r="I4">
            <v>0</v>
          </cell>
        </row>
      </sheetData>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ow r="4">
          <cell r="I4">
            <v>0</v>
          </cell>
        </row>
      </sheetData>
      <sheetData sheetId="11082">
        <row r="4">
          <cell r="I4">
            <v>0</v>
          </cell>
        </row>
      </sheetData>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efreshError="1"/>
      <sheetData sheetId="11255" refreshError="1"/>
      <sheetData sheetId="11256" refreshError="1"/>
      <sheetData sheetId="11257" refreshError="1"/>
      <sheetData sheetId="11258" refreshError="1"/>
      <sheetData sheetId="11259" refreshError="1"/>
      <sheetData sheetId="11260" refreshError="1"/>
      <sheetData sheetId="11261" refreshError="1"/>
      <sheetData sheetId="11262" refreshError="1"/>
      <sheetData sheetId="11263" refreshError="1"/>
      <sheetData sheetId="11264" refreshError="1"/>
      <sheetData sheetId="11265" refreshError="1"/>
      <sheetData sheetId="11266" refreshError="1"/>
      <sheetData sheetId="11267" refreshError="1"/>
      <sheetData sheetId="11268" refreshError="1"/>
      <sheetData sheetId="11269" refreshError="1"/>
      <sheetData sheetId="11270" refreshError="1"/>
      <sheetData sheetId="11271" refreshError="1"/>
      <sheetData sheetId="11272" refreshError="1"/>
      <sheetData sheetId="11273" refreshError="1"/>
      <sheetData sheetId="11274" refreshError="1"/>
      <sheetData sheetId="11275" refreshError="1"/>
      <sheetData sheetId="11276" refreshError="1"/>
      <sheetData sheetId="11277" refreshError="1"/>
      <sheetData sheetId="11278" refreshError="1"/>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ow r="4">
          <cell r="I4">
            <v>0</v>
          </cell>
        </row>
      </sheetData>
      <sheetData sheetId="11287">
        <row r="4">
          <cell r="I4">
            <v>0</v>
          </cell>
        </row>
      </sheetData>
      <sheetData sheetId="11288"/>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refreshError="1"/>
      <sheetData sheetId="11325" refreshError="1"/>
      <sheetData sheetId="11326" refreshError="1"/>
      <sheetData sheetId="11327" refreshError="1"/>
      <sheetData sheetId="11328" refreshError="1"/>
      <sheetData sheetId="11329" refreshError="1"/>
      <sheetData sheetId="11330" refreshError="1"/>
      <sheetData sheetId="11331">
        <row r="4">
          <cell r="I4">
            <v>0</v>
          </cell>
        </row>
      </sheetData>
      <sheetData sheetId="11332">
        <row r="4">
          <cell r="I4">
            <v>0</v>
          </cell>
        </row>
      </sheetData>
      <sheetData sheetId="11333">
        <row r="4">
          <cell r="I4">
            <v>0</v>
          </cell>
        </row>
      </sheetData>
      <sheetData sheetId="11334"/>
      <sheetData sheetId="11335"/>
      <sheetData sheetId="11336"/>
      <sheetData sheetId="11337"/>
      <sheetData sheetId="11338"/>
      <sheetData sheetId="11339"/>
      <sheetData sheetId="11340"/>
      <sheetData sheetId="11341"/>
      <sheetData sheetId="11342"/>
      <sheetData sheetId="11343"/>
      <sheetData sheetId="11344"/>
      <sheetData sheetId="11345"/>
      <sheetData sheetId="11346"/>
      <sheetData sheetId="11347"/>
      <sheetData sheetId="11348"/>
      <sheetData sheetId="11349"/>
      <sheetData sheetId="11350"/>
      <sheetData sheetId="11351">
        <row r="4">
          <cell r="I4">
            <v>0</v>
          </cell>
        </row>
      </sheetData>
      <sheetData sheetId="11352">
        <row r="4">
          <cell r="I4">
            <v>0</v>
          </cell>
        </row>
      </sheetData>
      <sheetData sheetId="11353">
        <row r="4">
          <cell r="I4">
            <v>0</v>
          </cell>
        </row>
      </sheetData>
      <sheetData sheetId="11354">
        <row r="4">
          <cell r="I4">
            <v>0</v>
          </cell>
        </row>
      </sheetData>
      <sheetData sheetId="11355">
        <row r="4">
          <cell r="I4">
            <v>0</v>
          </cell>
        </row>
      </sheetData>
      <sheetData sheetId="11356"/>
      <sheetData sheetId="11357">
        <row r="4">
          <cell r="I4">
            <v>0</v>
          </cell>
        </row>
      </sheetData>
      <sheetData sheetId="11358">
        <row r="4">
          <cell r="I4">
            <v>0</v>
          </cell>
        </row>
      </sheetData>
      <sheetData sheetId="11359">
        <row r="4">
          <cell r="I4">
            <v>0</v>
          </cell>
        </row>
      </sheetData>
      <sheetData sheetId="11360">
        <row r="4">
          <cell r="I4">
            <v>0</v>
          </cell>
        </row>
      </sheetData>
      <sheetData sheetId="11361">
        <row r="4">
          <cell r="I4">
            <v>0</v>
          </cell>
        </row>
      </sheetData>
      <sheetData sheetId="11362">
        <row r="4">
          <cell r="I4">
            <v>0</v>
          </cell>
        </row>
      </sheetData>
      <sheetData sheetId="11363">
        <row r="4">
          <cell r="I4">
            <v>0</v>
          </cell>
        </row>
      </sheetData>
      <sheetData sheetId="11364">
        <row r="4">
          <cell r="I4">
            <v>0</v>
          </cell>
        </row>
      </sheetData>
      <sheetData sheetId="11365">
        <row r="4">
          <cell r="I4">
            <v>0</v>
          </cell>
        </row>
      </sheetData>
      <sheetData sheetId="11366">
        <row r="4">
          <cell r="I4">
            <v>0</v>
          </cell>
        </row>
      </sheetData>
      <sheetData sheetId="11367" refreshError="1"/>
      <sheetData sheetId="11368" refreshError="1"/>
      <sheetData sheetId="11369" refreshError="1"/>
      <sheetData sheetId="11370" refreshError="1"/>
      <sheetData sheetId="11371" refreshError="1"/>
      <sheetData sheetId="11372" refreshError="1"/>
      <sheetData sheetId="11373" refreshError="1"/>
      <sheetData sheetId="11374" refreshError="1"/>
      <sheetData sheetId="11375" refreshError="1"/>
      <sheetData sheetId="11376" refreshError="1"/>
      <sheetData sheetId="11377" refreshError="1"/>
      <sheetData sheetId="11378" refreshError="1"/>
      <sheetData sheetId="11379" refreshError="1"/>
      <sheetData sheetId="11380" refreshError="1"/>
      <sheetData sheetId="11381" refreshError="1"/>
      <sheetData sheetId="11382" refreshError="1"/>
      <sheetData sheetId="11383" refreshError="1"/>
      <sheetData sheetId="11384" refreshError="1"/>
      <sheetData sheetId="11385" refreshError="1"/>
      <sheetData sheetId="11386" refreshError="1"/>
      <sheetData sheetId="11387" refreshError="1"/>
      <sheetData sheetId="11388" refreshError="1"/>
      <sheetData sheetId="11389" refreshError="1"/>
      <sheetData sheetId="11390" refreshError="1"/>
      <sheetData sheetId="11391">
        <row r="4">
          <cell r="I4">
            <v>0</v>
          </cell>
        </row>
      </sheetData>
      <sheetData sheetId="11392">
        <row r="4">
          <cell r="I4">
            <v>0</v>
          </cell>
        </row>
      </sheetData>
      <sheetData sheetId="11393">
        <row r="4">
          <cell r="I4">
            <v>0</v>
          </cell>
        </row>
      </sheetData>
      <sheetData sheetId="11394">
        <row r="4">
          <cell r="I4">
            <v>0</v>
          </cell>
        </row>
      </sheetData>
      <sheetData sheetId="11395"/>
      <sheetData sheetId="11396"/>
      <sheetData sheetId="11397"/>
      <sheetData sheetId="11398"/>
      <sheetData sheetId="11399"/>
      <sheetData sheetId="11400"/>
      <sheetData sheetId="11401">
        <row r="4">
          <cell r="I4">
            <v>0</v>
          </cell>
        </row>
      </sheetData>
      <sheetData sheetId="11402" refreshError="1"/>
      <sheetData sheetId="11403" refreshError="1"/>
      <sheetData sheetId="11404" refreshError="1"/>
      <sheetData sheetId="11405" refreshError="1"/>
      <sheetData sheetId="11406" refreshError="1"/>
      <sheetData sheetId="11407" refreshError="1"/>
      <sheetData sheetId="11408" refreshError="1"/>
      <sheetData sheetId="11409" refreshError="1"/>
      <sheetData sheetId="11410" refreshError="1"/>
      <sheetData sheetId="11411" refreshError="1"/>
      <sheetData sheetId="11412" refreshError="1"/>
      <sheetData sheetId="11413" refreshError="1"/>
      <sheetData sheetId="11414">
        <row r="4">
          <cell r="I4">
            <v>0</v>
          </cell>
        </row>
      </sheetData>
      <sheetData sheetId="11415">
        <row r="4">
          <cell r="I4">
            <v>0</v>
          </cell>
        </row>
      </sheetData>
      <sheetData sheetId="11416">
        <row r="4">
          <cell r="I4">
            <v>0</v>
          </cell>
        </row>
      </sheetData>
      <sheetData sheetId="11417">
        <row r="4">
          <cell r="I4">
            <v>0</v>
          </cell>
        </row>
      </sheetData>
      <sheetData sheetId="11418">
        <row r="4">
          <cell r="I4">
            <v>0</v>
          </cell>
        </row>
      </sheetData>
      <sheetData sheetId="11419">
        <row r="4">
          <cell r="I4">
            <v>0</v>
          </cell>
        </row>
      </sheetData>
      <sheetData sheetId="11420">
        <row r="4">
          <cell r="I4">
            <v>0</v>
          </cell>
        </row>
      </sheetData>
      <sheetData sheetId="11421">
        <row r="4">
          <cell r="I4">
            <v>0</v>
          </cell>
        </row>
      </sheetData>
      <sheetData sheetId="11422">
        <row r="4">
          <cell r="I4">
            <v>0</v>
          </cell>
        </row>
      </sheetData>
      <sheetData sheetId="11423" refreshError="1"/>
      <sheetData sheetId="11424" refreshError="1"/>
      <sheetData sheetId="11425" refreshError="1"/>
      <sheetData sheetId="11426" refreshError="1"/>
      <sheetData sheetId="11427"/>
      <sheetData sheetId="11428"/>
      <sheetData sheetId="11429"/>
      <sheetData sheetId="11430"/>
      <sheetData sheetId="11431"/>
      <sheetData sheetId="11432"/>
      <sheetData sheetId="11433"/>
      <sheetData sheetId="11434"/>
      <sheetData sheetId="11435"/>
      <sheetData sheetId="11436"/>
      <sheetData sheetId="11437"/>
      <sheetData sheetId="11438">
        <row r="4">
          <cell r="I4">
            <v>0</v>
          </cell>
        </row>
      </sheetData>
      <sheetData sheetId="11439"/>
      <sheetData sheetId="11440"/>
      <sheetData sheetId="11441"/>
      <sheetData sheetId="11442"/>
      <sheetData sheetId="11443"/>
      <sheetData sheetId="11444">
        <row r="4">
          <cell r="I4">
            <v>0</v>
          </cell>
        </row>
      </sheetData>
      <sheetData sheetId="11445"/>
      <sheetData sheetId="11446"/>
      <sheetData sheetId="11447"/>
      <sheetData sheetId="11448">
        <row r="4">
          <cell r="I4">
            <v>0</v>
          </cell>
        </row>
      </sheetData>
      <sheetData sheetId="11449"/>
      <sheetData sheetId="11450"/>
      <sheetData sheetId="11451">
        <row r="4">
          <cell r="I4">
            <v>0</v>
          </cell>
        </row>
      </sheetData>
      <sheetData sheetId="11452">
        <row r="4">
          <cell r="I4">
            <v>0</v>
          </cell>
        </row>
      </sheetData>
      <sheetData sheetId="11453">
        <row r="4">
          <cell r="I4">
            <v>0</v>
          </cell>
        </row>
      </sheetData>
      <sheetData sheetId="11454">
        <row r="4">
          <cell r="M4">
            <v>100</v>
          </cell>
        </row>
      </sheetData>
      <sheetData sheetId="11455">
        <row r="4">
          <cell r="I4">
            <v>0</v>
          </cell>
        </row>
      </sheetData>
      <sheetData sheetId="11456">
        <row r="4">
          <cell r="I4">
            <v>0</v>
          </cell>
        </row>
      </sheetData>
      <sheetData sheetId="11457">
        <row r="4">
          <cell r="I4">
            <v>0</v>
          </cell>
        </row>
      </sheetData>
      <sheetData sheetId="11458"/>
      <sheetData sheetId="11459"/>
      <sheetData sheetId="11460"/>
      <sheetData sheetId="11461"/>
      <sheetData sheetId="11462"/>
      <sheetData sheetId="11463"/>
      <sheetData sheetId="11464"/>
      <sheetData sheetId="11465"/>
      <sheetData sheetId="11466"/>
      <sheetData sheetId="11467">
        <row r="4">
          <cell r="I4">
            <v>0</v>
          </cell>
        </row>
      </sheetData>
      <sheetData sheetId="11468"/>
      <sheetData sheetId="11469"/>
      <sheetData sheetId="11470"/>
      <sheetData sheetId="11471"/>
      <sheetData sheetId="11472"/>
      <sheetData sheetId="11473"/>
      <sheetData sheetId="11474"/>
      <sheetData sheetId="11475"/>
      <sheetData sheetId="11476"/>
      <sheetData sheetId="11477"/>
      <sheetData sheetId="11478"/>
      <sheetData sheetId="11479"/>
      <sheetData sheetId="11480"/>
      <sheetData sheetId="11481"/>
      <sheetData sheetId="11482"/>
      <sheetData sheetId="11483"/>
      <sheetData sheetId="11484"/>
      <sheetData sheetId="11485"/>
      <sheetData sheetId="11486"/>
      <sheetData sheetId="11487"/>
      <sheetData sheetId="11488"/>
      <sheetData sheetId="11489"/>
      <sheetData sheetId="11490"/>
      <sheetData sheetId="11491"/>
      <sheetData sheetId="11492"/>
      <sheetData sheetId="11493"/>
      <sheetData sheetId="11494"/>
      <sheetData sheetId="11495"/>
      <sheetData sheetId="11496"/>
      <sheetData sheetId="11497"/>
      <sheetData sheetId="11498"/>
      <sheetData sheetId="11499"/>
      <sheetData sheetId="11500"/>
      <sheetData sheetId="11501"/>
      <sheetData sheetId="11502"/>
      <sheetData sheetId="11503"/>
      <sheetData sheetId="11504"/>
      <sheetData sheetId="11505"/>
      <sheetData sheetId="11506"/>
      <sheetData sheetId="11507"/>
      <sheetData sheetId="11508"/>
      <sheetData sheetId="11509"/>
      <sheetData sheetId="11510"/>
      <sheetData sheetId="11511"/>
      <sheetData sheetId="11512"/>
      <sheetData sheetId="11513"/>
      <sheetData sheetId="11514"/>
      <sheetData sheetId="11515"/>
      <sheetData sheetId="11516"/>
      <sheetData sheetId="11517"/>
      <sheetData sheetId="11518"/>
      <sheetData sheetId="11519"/>
      <sheetData sheetId="11520"/>
      <sheetData sheetId="11521"/>
      <sheetData sheetId="11522"/>
      <sheetData sheetId="11523"/>
      <sheetData sheetId="11524"/>
      <sheetData sheetId="11525"/>
      <sheetData sheetId="11526"/>
      <sheetData sheetId="11527"/>
      <sheetData sheetId="11528"/>
      <sheetData sheetId="11529"/>
      <sheetData sheetId="11530"/>
      <sheetData sheetId="11531"/>
      <sheetData sheetId="11532"/>
      <sheetData sheetId="11533"/>
      <sheetData sheetId="11534"/>
      <sheetData sheetId="11535"/>
      <sheetData sheetId="11536"/>
      <sheetData sheetId="11537"/>
      <sheetData sheetId="11538"/>
      <sheetData sheetId="11539"/>
      <sheetData sheetId="11540"/>
      <sheetData sheetId="11541"/>
      <sheetData sheetId="11542"/>
      <sheetData sheetId="11543"/>
      <sheetData sheetId="11544"/>
      <sheetData sheetId="11545"/>
      <sheetData sheetId="11546"/>
      <sheetData sheetId="11547"/>
      <sheetData sheetId="11548"/>
      <sheetData sheetId="11549"/>
      <sheetData sheetId="11550"/>
      <sheetData sheetId="11551"/>
      <sheetData sheetId="11552"/>
      <sheetData sheetId="11553"/>
      <sheetData sheetId="11554"/>
      <sheetData sheetId="11555"/>
      <sheetData sheetId="11556"/>
      <sheetData sheetId="11557"/>
      <sheetData sheetId="11558"/>
      <sheetData sheetId="11559"/>
      <sheetData sheetId="11560"/>
      <sheetData sheetId="11561"/>
      <sheetData sheetId="11562"/>
      <sheetData sheetId="11563"/>
      <sheetData sheetId="11564"/>
      <sheetData sheetId="11565"/>
      <sheetData sheetId="11566"/>
      <sheetData sheetId="11567"/>
      <sheetData sheetId="11568"/>
      <sheetData sheetId="11569"/>
      <sheetData sheetId="11570"/>
      <sheetData sheetId="11571"/>
      <sheetData sheetId="11572"/>
      <sheetData sheetId="11573"/>
      <sheetData sheetId="11574"/>
      <sheetData sheetId="11575"/>
      <sheetData sheetId="11576"/>
      <sheetData sheetId="11577"/>
      <sheetData sheetId="11578"/>
      <sheetData sheetId="11579"/>
      <sheetData sheetId="11580"/>
      <sheetData sheetId="11581"/>
      <sheetData sheetId="11582"/>
      <sheetData sheetId="11583"/>
      <sheetData sheetId="11584"/>
      <sheetData sheetId="11585"/>
      <sheetData sheetId="11586"/>
      <sheetData sheetId="11587"/>
      <sheetData sheetId="11588"/>
      <sheetData sheetId="11589"/>
      <sheetData sheetId="11590"/>
      <sheetData sheetId="11591"/>
      <sheetData sheetId="11592"/>
      <sheetData sheetId="11593"/>
      <sheetData sheetId="11594"/>
      <sheetData sheetId="11595"/>
      <sheetData sheetId="11596"/>
      <sheetData sheetId="11597"/>
      <sheetData sheetId="11598"/>
      <sheetData sheetId="11599"/>
      <sheetData sheetId="11600"/>
      <sheetData sheetId="11601"/>
      <sheetData sheetId="11602"/>
      <sheetData sheetId="11603"/>
      <sheetData sheetId="11604"/>
      <sheetData sheetId="11605"/>
      <sheetData sheetId="11606"/>
      <sheetData sheetId="11607"/>
      <sheetData sheetId="11608"/>
      <sheetData sheetId="11609"/>
      <sheetData sheetId="11610"/>
      <sheetData sheetId="11611"/>
      <sheetData sheetId="11612"/>
      <sheetData sheetId="11613"/>
      <sheetData sheetId="11614"/>
      <sheetData sheetId="11615"/>
      <sheetData sheetId="11616"/>
      <sheetData sheetId="11617"/>
      <sheetData sheetId="11618"/>
      <sheetData sheetId="11619"/>
      <sheetData sheetId="11620"/>
      <sheetData sheetId="11621"/>
      <sheetData sheetId="11622"/>
      <sheetData sheetId="11623"/>
      <sheetData sheetId="11624"/>
      <sheetData sheetId="11625"/>
      <sheetData sheetId="11626"/>
      <sheetData sheetId="11627"/>
      <sheetData sheetId="11628"/>
      <sheetData sheetId="11629"/>
      <sheetData sheetId="11630"/>
      <sheetData sheetId="11631"/>
      <sheetData sheetId="11632"/>
      <sheetData sheetId="11633"/>
      <sheetData sheetId="11634"/>
      <sheetData sheetId="11635"/>
      <sheetData sheetId="11636"/>
      <sheetData sheetId="11637"/>
      <sheetData sheetId="11638"/>
      <sheetData sheetId="11639"/>
      <sheetData sheetId="11640"/>
      <sheetData sheetId="11641"/>
      <sheetData sheetId="11642"/>
      <sheetData sheetId="11643"/>
      <sheetData sheetId="11644"/>
      <sheetData sheetId="11645"/>
      <sheetData sheetId="11646"/>
      <sheetData sheetId="11647"/>
      <sheetData sheetId="11648"/>
      <sheetData sheetId="11649"/>
      <sheetData sheetId="11650"/>
      <sheetData sheetId="11651"/>
      <sheetData sheetId="11652"/>
      <sheetData sheetId="11653"/>
      <sheetData sheetId="11654"/>
      <sheetData sheetId="11655"/>
      <sheetData sheetId="11656"/>
      <sheetData sheetId="11657"/>
      <sheetData sheetId="11658"/>
      <sheetData sheetId="11659"/>
      <sheetData sheetId="11660"/>
      <sheetData sheetId="11661"/>
      <sheetData sheetId="11662"/>
      <sheetData sheetId="11663"/>
      <sheetData sheetId="11664"/>
      <sheetData sheetId="11665"/>
      <sheetData sheetId="11666"/>
      <sheetData sheetId="11667"/>
      <sheetData sheetId="11668"/>
      <sheetData sheetId="11669"/>
      <sheetData sheetId="11670"/>
      <sheetData sheetId="11671"/>
      <sheetData sheetId="11672"/>
      <sheetData sheetId="11673"/>
      <sheetData sheetId="11674"/>
      <sheetData sheetId="11675"/>
      <sheetData sheetId="11676"/>
      <sheetData sheetId="11677"/>
      <sheetData sheetId="11678"/>
      <sheetData sheetId="11679"/>
      <sheetData sheetId="11680"/>
      <sheetData sheetId="11681"/>
      <sheetData sheetId="11682"/>
      <sheetData sheetId="11683"/>
      <sheetData sheetId="11684"/>
      <sheetData sheetId="11685"/>
      <sheetData sheetId="11686"/>
      <sheetData sheetId="11687"/>
      <sheetData sheetId="11688"/>
      <sheetData sheetId="11689"/>
      <sheetData sheetId="11690"/>
      <sheetData sheetId="11691"/>
      <sheetData sheetId="11692"/>
      <sheetData sheetId="11693"/>
      <sheetData sheetId="11694"/>
      <sheetData sheetId="11695"/>
      <sheetData sheetId="11696"/>
      <sheetData sheetId="11697"/>
      <sheetData sheetId="11698"/>
      <sheetData sheetId="11699"/>
      <sheetData sheetId="11700"/>
      <sheetData sheetId="11701"/>
      <sheetData sheetId="11702"/>
      <sheetData sheetId="11703"/>
      <sheetData sheetId="11704"/>
      <sheetData sheetId="11705"/>
      <sheetData sheetId="11706"/>
      <sheetData sheetId="11707"/>
      <sheetData sheetId="11708"/>
      <sheetData sheetId="11709"/>
      <sheetData sheetId="11710"/>
      <sheetData sheetId="11711"/>
      <sheetData sheetId="11712"/>
      <sheetData sheetId="11713"/>
      <sheetData sheetId="11714"/>
      <sheetData sheetId="11715"/>
      <sheetData sheetId="11716"/>
      <sheetData sheetId="11717"/>
      <sheetData sheetId="11718"/>
      <sheetData sheetId="11719"/>
      <sheetData sheetId="11720"/>
      <sheetData sheetId="11721"/>
      <sheetData sheetId="11722"/>
      <sheetData sheetId="11723"/>
      <sheetData sheetId="11724"/>
      <sheetData sheetId="11725"/>
      <sheetData sheetId="11726"/>
      <sheetData sheetId="11727"/>
      <sheetData sheetId="11728"/>
      <sheetData sheetId="11729"/>
      <sheetData sheetId="11730"/>
      <sheetData sheetId="11731"/>
      <sheetData sheetId="11732"/>
      <sheetData sheetId="11733"/>
      <sheetData sheetId="11734"/>
      <sheetData sheetId="11735"/>
      <sheetData sheetId="11736"/>
      <sheetData sheetId="11737"/>
      <sheetData sheetId="11738"/>
      <sheetData sheetId="11739"/>
      <sheetData sheetId="11740"/>
      <sheetData sheetId="11741"/>
      <sheetData sheetId="11742"/>
      <sheetData sheetId="11743"/>
      <sheetData sheetId="11744"/>
      <sheetData sheetId="11745"/>
      <sheetData sheetId="11746"/>
      <sheetData sheetId="11747"/>
      <sheetData sheetId="11748"/>
      <sheetData sheetId="11749"/>
      <sheetData sheetId="11750"/>
      <sheetData sheetId="11751"/>
      <sheetData sheetId="11752"/>
      <sheetData sheetId="11753"/>
      <sheetData sheetId="11754"/>
      <sheetData sheetId="11755"/>
      <sheetData sheetId="11756"/>
      <sheetData sheetId="11757"/>
      <sheetData sheetId="11758"/>
      <sheetData sheetId="11759"/>
      <sheetData sheetId="11760"/>
      <sheetData sheetId="11761"/>
      <sheetData sheetId="11762"/>
      <sheetData sheetId="11763"/>
      <sheetData sheetId="11764"/>
      <sheetData sheetId="11765"/>
      <sheetData sheetId="11766"/>
      <sheetData sheetId="11767">
        <row r="4">
          <cell r="I4">
            <v>0</v>
          </cell>
        </row>
      </sheetData>
      <sheetData sheetId="11768">
        <row r="4">
          <cell r="I4">
            <v>0</v>
          </cell>
        </row>
      </sheetData>
      <sheetData sheetId="11769">
        <row r="4">
          <cell r="I4">
            <v>0</v>
          </cell>
        </row>
      </sheetData>
      <sheetData sheetId="11770"/>
      <sheetData sheetId="11771"/>
      <sheetData sheetId="11772"/>
      <sheetData sheetId="11773"/>
      <sheetData sheetId="11774"/>
      <sheetData sheetId="11775">
        <row r="4">
          <cell r="I4">
            <v>0</v>
          </cell>
        </row>
      </sheetData>
      <sheetData sheetId="11776">
        <row r="4">
          <cell r="I4">
            <v>0</v>
          </cell>
        </row>
      </sheetData>
      <sheetData sheetId="11777">
        <row r="4">
          <cell r="I4">
            <v>0</v>
          </cell>
        </row>
      </sheetData>
      <sheetData sheetId="11778"/>
      <sheetData sheetId="11779"/>
      <sheetData sheetId="11780"/>
      <sheetData sheetId="11781"/>
      <sheetData sheetId="11782"/>
      <sheetData sheetId="11783"/>
      <sheetData sheetId="11784"/>
      <sheetData sheetId="11785"/>
      <sheetData sheetId="11786"/>
      <sheetData sheetId="11787"/>
      <sheetData sheetId="11788"/>
      <sheetData sheetId="11789"/>
      <sheetData sheetId="11790"/>
      <sheetData sheetId="11791"/>
      <sheetData sheetId="11792"/>
      <sheetData sheetId="11793"/>
      <sheetData sheetId="11794"/>
      <sheetData sheetId="11795"/>
      <sheetData sheetId="11796"/>
      <sheetData sheetId="11797">
        <row r="4">
          <cell r="I4">
            <v>0</v>
          </cell>
        </row>
      </sheetData>
      <sheetData sheetId="11798">
        <row r="4">
          <cell r="I4">
            <v>0</v>
          </cell>
        </row>
      </sheetData>
      <sheetData sheetId="11799">
        <row r="4">
          <cell r="I4">
            <v>0</v>
          </cell>
        </row>
      </sheetData>
      <sheetData sheetId="11800">
        <row r="4">
          <cell r="I4">
            <v>0</v>
          </cell>
        </row>
      </sheetData>
      <sheetData sheetId="11801">
        <row r="4">
          <cell r="I4">
            <v>0</v>
          </cell>
        </row>
      </sheetData>
      <sheetData sheetId="11802"/>
      <sheetData sheetId="11803"/>
      <sheetData sheetId="11804"/>
      <sheetData sheetId="11805"/>
      <sheetData sheetId="11806"/>
      <sheetData sheetId="11807"/>
      <sheetData sheetId="11808">
        <row r="4">
          <cell r="I4">
            <v>0</v>
          </cell>
        </row>
      </sheetData>
      <sheetData sheetId="11809">
        <row r="4">
          <cell r="I4">
            <v>0</v>
          </cell>
        </row>
      </sheetData>
      <sheetData sheetId="11810">
        <row r="4">
          <cell r="I4">
            <v>0</v>
          </cell>
        </row>
      </sheetData>
      <sheetData sheetId="11811"/>
      <sheetData sheetId="11812"/>
      <sheetData sheetId="11813"/>
      <sheetData sheetId="11814"/>
      <sheetData sheetId="11815"/>
      <sheetData sheetId="11816"/>
      <sheetData sheetId="11817"/>
      <sheetData sheetId="11818"/>
      <sheetData sheetId="11819"/>
      <sheetData sheetId="11820"/>
      <sheetData sheetId="11821"/>
      <sheetData sheetId="11822"/>
      <sheetData sheetId="11823"/>
      <sheetData sheetId="11824">
        <row r="4">
          <cell r="I4">
            <v>0</v>
          </cell>
        </row>
      </sheetData>
      <sheetData sheetId="11825"/>
      <sheetData sheetId="11826"/>
      <sheetData sheetId="11827"/>
      <sheetData sheetId="11828"/>
      <sheetData sheetId="11829"/>
      <sheetData sheetId="11830"/>
      <sheetData sheetId="11831"/>
      <sheetData sheetId="11832"/>
      <sheetData sheetId="11833"/>
      <sheetData sheetId="11834"/>
      <sheetData sheetId="11835"/>
      <sheetData sheetId="11836">
        <row r="4">
          <cell r="M4">
            <v>100</v>
          </cell>
        </row>
      </sheetData>
      <sheetData sheetId="11837"/>
      <sheetData sheetId="11838"/>
      <sheetData sheetId="11839"/>
      <sheetData sheetId="11840"/>
      <sheetData sheetId="11841">
        <row r="4">
          <cell r="I4">
            <v>0</v>
          </cell>
        </row>
      </sheetData>
      <sheetData sheetId="11842">
        <row r="4">
          <cell r="I4">
            <v>0</v>
          </cell>
        </row>
      </sheetData>
      <sheetData sheetId="11843">
        <row r="4">
          <cell r="I4">
            <v>0</v>
          </cell>
        </row>
      </sheetData>
      <sheetData sheetId="11844">
        <row r="4">
          <cell r="I4">
            <v>0</v>
          </cell>
        </row>
      </sheetData>
      <sheetData sheetId="11845">
        <row r="4">
          <cell r="I4">
            <v>0</v>
          </cell>
        </row>
      </sheetData>
      <sheetData sheetId="11846">
        <row r="4">
          <cell r="I4">
            <v>0</v>
          </cell>
        </row>
      </sheetData>
      <sheetData sheetId="11847">
        <row r="4">
          <cell r="I4">
            <v>0</v>
          </cell>
        </row>
      </sheetData>
      <sheetData sheetId="11848">
        <row r="4">
          <cell r="I4">
            <v>0</v>
          </cell>
        </row>
      </sheetData>
      <sheetData sheetId="11849">
        <row r="4">
          <cell r="I4">
            <v>0</v>
          </cell>
        </row>
      </sheetData>
      <sheetData sheetId="11850">
        <row r="4">
          <cell r="I4">
            <v>0</v>
          </cell>
        </row>
      </sheetData>
      <sheetData sheetId="11851">
        <row r="4">
          <cell r="I4">
            <v>0</v>
          </cell>
        </row>
      </sheetData>
      <sheetData sheetId="11852">
        <row r="4">
          <cell r="I4">
            <v>0</v>
          </cell>
        </row>
      </sheetData>
      <sheetData sheetId="11853">
        <row r="4">
          <cell r="I4">
            <v>0</v>
          </cell>
        </row>
      </sheetData>
      <sheetData sheetId="11854">
        <row r="4">
          <cell r="I4">
            <v>0</v>
          </cell>
        </row>
      </sheetData>
      <sheetData sheetId="11855">
        <row r="4">
          <cell r="I4">
            <v>0</v>
          </cell>
        </row>
      </sheetData>
      <sheetData sheetId="11856">
        <row r="4">
          <cell r="I4">
            <v>0</v>
          </cell>
        </row>
      </sheetData>
      <sheetData sheetId="11857">
        <row r="4">
          <cell r="I4">
            <v>0</v>
          </cell>
        </row>
      </sheetData>
      <sheetData sheetId="11858">
        <row r="4">
          <cell r="I4">
            <v>0</v>
          </cell>
        </row>
      </sheetData>
      <sheetData sheetId="11859">
        <row r="4">
          <cell r="I4">
            <v>0</v>
          </cell>
        </row>
      </sheetData>
      <sheetData sheetId="11860">
        <row r="4">
          <cell r="I4">
            <v>0</v>
          </cell>
        </row>
      </sheetData>
      <sheetData sheetId="11861">
        <row r="4">
          <cell r="I4">
            <v>0</v>
          </cell>
        </row>
      </sheetData>
      <sheetData sheetId="11862">
        <row r="4">
          <cell r="I4">
            <v>0</v>
          </cell>
        </row>
      </sheetData>
      <sheetData sheetId="11863">
        <row r="4">
          <cell r="I4">
            <v>0</v>
          </cell>
        </row>
      </sheetData>
      <sheetData sheetId="11864">
        <row r="4">
          <cell r="I4">
            <v>0</v>
          </cell>
        </row>
      </sheetData>
      <sheetData sheetId="11865">
        <row r="4">
          <cell r="I4">
            <v>0</v>
          </cell>
        </row>
      </sheetData>
      <sheetData sheetId="11866"/>
      <sheetData sheetId="11867"/>
      <sheetData sheetId="11868"/>
      <sheetData sheetId="11869"/>
      <sheetData sheetId="11870"/>
      <sheetData sheetId="11871">
        <row r="4">
          <cell r="I4">
            <v>0</v>
          </cell>
        </row>
      </sheetData>
      <sheetData sheetId="11872">
        <row r="4">
          <cell r="I4">
            <v>0</v>
          </cell>
        </row>
      </sheetData>
      <sheetData sheetId="11873">
        <row r="4">
          <cell r="I4">
            <v>0</v>
          </cell>
        </row>
      </sheetData>
      <sheetData sheetId="11874">
        <row r="4">
          <cell r="I4">
            <v>0</v>
          </cell>
        </row>
      </sheetData>
      <sheetData sheetId="11875">
        <row r="4">
          <cell r="I4">
            <v>0</v>
          </cell>
        </row>
      </sheetData>
      <sheetData sheetId="11876">
        <row r="4">
          <cell r="I4">
            <v>0</v>
          </cell>
        </row>
      </sheetData>
      <sheetData sheetId="11877">
        <row r="4">
          <cell r="I4">
            <v>0</v>
          </cell>
        </row>
      </sheetData>
      <sheetData sheetId="11878">
        <row r="4">
          <cell r="I4">
            <v>0</v>
          </cell>
        </row>
      </sheetData>
      <sheetData sheetId="11879">
        <row r="4">
          <cell r="I4">
            <v>0</v>
          </cell>
        </row>
      </sheetData>
      <sheetData sheetId="11880">
        <row r="4">
          <cell r="I4">
            <v>0</v>
          </cell>
        </row>
      </sheetData>
      <sheetData sheetId="11881"/>
      <sheetData sheetId="11882">
        <row r="4">
          <cell r="I4">
            <v>0</v>
          </cell>
        </row>
      </sheetData>
      <sheetData sheetId="11883">
        <row r="4">
          <cell r="I4">
            <v>0</v>
          </cell>
        </row>
      </sheetData>
      <sheetData sheetId="11884">
        <row r="4">
          <cell r="I4">
            <v>0</v>
          </cell>
        </row>
      </sheetData>
      <sheetData sheetId="11885">
        <row r="4">
          <cell r="I4">
            <v>0</v>
          </cell>
        </row>
      </sheetData>
      <sheetData sheetId="11886">
        <row r="4">
          <cell r="I4">
            <v>0</v>
          </cell>
        </row>
      </sheetData>
      <sheetData sheetId="11887">
        <row r="4">
          <cell r="I4">
            <v>0</v>
          </cell>
        </row>
      </sheetData>
      <sheetData sheetId="11888">
        <row r="4">
          <cell r="I4">
            <v>0</v>
          </cell>
        </row>
      </sheetData>
      <sheetData sheetId="11889">
        <row r="4">
          <cell r="I4">
            <v>0</v>
          </cell>
        </row>
      </sheetData>
      <sheetData sheetId="11890"/>
      <sheetData sheetId="11891">
        <row r="4">
          <cell r="I4">
            <v>0</v>
          </cell>
        </row>
      </sheetData>
      <sheetData sheetId="11892">
        <row r="4">
          <cell r="I4">
            <v>0</v>
          </cell>
        </row>
      </sheetData>
      <sheetData sheetId="11893">
        <row r="4">
          <cell r="I4">
            <v>0</v>
          </cell>
        </row>
      </sheetData>
      <sheetData sheetId="11894">
        <row r="4">
          <cell r="I4">
            <v>0</v>
          </cell>
        </row>
      </sheetData>
      <sheetData sheetId="11895"/>
      <sheetData sheetId="11896"/>
      <sheetData sheetId="11897"/>
      <sheetData sheetId="11898">
        <row r="4">
          <cell r="I4">
            <v>0</v>
          </cell>
        </row>
      </sheetData>
      <sheetData sheetId="11899"/>
      <sheetData sheetId="11900">
        <row r="4">
          <cell r="I4">
            <v>0</v>
          </cell>
        </row>
      </sheetData>
      <sheetData sheetId="11901">
        <row r="4">
          <cell r="I4">
            <v>0</v>
          </cell>
        </row>
      </sheetData>
      <sheetData sheetId="11902">
        <row r="4">
          <cell r="I4">
            <v>0</v>
          </cell>
        </row>
      </sheetData>
      <sheetData sheetId="11903">
        <row r="4">
          <cell r="I4">
            <v>0</v>
          </cell>
        </row>
      </sheetData>
      <sheetData sheetId="11904"/>
      <sheetData sheetId="11905"/>
      <sheetData sheetId="11906"/>
      <sheetData sheetId="11907">
        <row r="4">
          <cell r="I4">
            <v>0</v>
          </cell>
        </row>
      </sheetData>
      <sheetData sheetId="11908">
        <row r="4">
          <cell r="I4">
            <v>0</v>
          </cell>
        </row>
      </sheetData>
      <sheetData sheetId="11909">
        <row r="4">
          <cell r="I4">
            <v>0</v>
          </cell>
        </row>
      </sheetData>
      <sheetData sheetId="11910">
        <row r="4">
          <cell r="I4">
            <v>0</v>
          </cell>
        </row>
      </sheetData>
      <sheetData sheetId="11911">
        <row r="4">
          <cell r="I4">
            <v>0</v>
          </cell>
        </row>
      </sheetData>
      <sheetData sheetId="11912">
        <row r="4">
          <cell r="I4">
            <v>0</v>
          </cell>
        </row>
      </sheetData>
      <sheetData sheetId="11913">
        <row r="4">
          <cell r="I4">
            <v>0</v>
          </cell>
        </row>
      </sheetData>
      <sheetData sheetId="11914">
        <row r="4">
          <cell r="I4">
            <v>0</v>
          </cell>
        </row>
      </sheetData>
      <sheetData sheetId="11915">
        <row r="4">
          <cell r="I4">
            <v>0</v>
          </cell>
        </row>
      </sheetData>
      <sheetData sheetId="11916">
        <row r="4">
          <cell r="I4">
            <v>0</v>
          </cell>
        </row>
      </sheetData>
      <sheetData sheetId="11917">
        <row r="4">
          <cell r="I4">
            <v>0</v>
          </cell>
        </row>
      </sheetData>
      <sheetData sheetId="11918"/>
      <sheetData sheetId="11919">
        <row r="4">
          <cell r="I4">
            <v>0</v>
          </cell>
        </row>
      </sheetData>
      <sheetData sheetId="11920">
        <row r="4">
          <cell r="I4">
            <v>0</v>
          </cell>
        </row>
      </sheetData>
      <sheetData sheetId="11921">
        <row r="4">
          <cell r="I4">
            <v>0</v>
          </cell>
        </row>
      </sheetData>
      <sheetData sheetId="11922">
        <row r="4">
          <cell r="I4">
            <v>0</v>
          </cell>
        </row>
      </sheetData>
      <sheetData sheetId="11923">
        <row r="4">
          <cell r="I4">
            <v>0</v>
          </cell>
        </row>
      </sheetData>
      <sheetData sheetId="11924">
        <row r="4">
          <cell r="I4">
            <v>0</v>
          </cell>
        </row>
      </sheetData>
      <sheetData sheetId="11925">
        <row r="4">
          <cell r="I4">
            <v>0</v>
          </cell>
        </row>
      </sheetData>
      <sheetData sheetId="11926">
        <row r="4">
          <cell r="I4">
            <v>0</v>
          </cell>
        </row>
      </sheetData>
      <sheetData sheetId="11927">
        <row r="4">
          <cell r="I4">
            <v>0</v>
          </cell>
        </row>
      </sheetData>
      <sheetData sheetId="11928">
        <row r="4">
          <cell r="I4">
            <v>0</v>
          </cell>
        </row>
      </sheetData>
      <sheetData sheetId="11929">
        <row r="4">
          <cell r="I4">
            <v>0</v>
          </cell>
        </row>
      </sheetData>
      <sheetData sheetId="11930">
        <row r="4">
          <cell r="I4">
            <v>0</v>
          </cell>
        </row>
      </sheetData>
      <sheetData sheetId="11931">
        <row r="4">
          <cell r="I4">
            <v>0</v>
          </cell>
        </row>
      </sheetData>
      <sheetData sheetId="11932">
        <row r="4">
          <cell r="I4">
            <v>0</v>
          </cell>
        </row>
      </sheetData>
      <sheetData sheetId="11933">
        <row r="4">
          <cell r="I4">
            <v>0</v>
          </cell>
        </row>
      </sheetData>
      <sheetData sheetId="11934">
        <row r="4">
          <cell r="I4">
            <v>0</v>
          </cell>
        </row>
      </sheetData>
      <sheetData sheetId="11935">
        <row r="4">
          <cell r="I4">
            <v>0</v>
          </cell>
        </row>
      </sheetData>
      <sheetData sheetId="11936">
        <row r="4">
          <cell r="I4">
            <v>0</v>
          </cell>
        </row>
      </sheetData>
      <sheetData sheetId="11937">
        <row r="4">
          <cell r="I4">
            <v>0</v>
          </cell>
        </row>
      </sheetData>
      <sheetData sheetId="11938">
        <row r="4">
          <cell r="I4">
            <v>0</v>
          </cell>
        </row>
      </sheetData>
      <sheetData sheetId="11939">
        <row r="4">
          <cell r="I4">
            <v>0</v>
          </cell>
        </row>
      </sheetData>
      <sheetData sheetId="11940">
        <row r="4">
          <cell r="I4">
            <v>0</v>
          </cell>
        </row>
      </sheetData>
      <sheetData sheetId="11941">
        <row r="4">
          <cell r="I4">
            <v>0</v>
          </cell>
        </row>
      </sheetData>
      <sheetData sheetId="11942">
        <row r="4">
          <cell r="I4">
            <v>0</v>
          </cell>
        </row>
      </sheetData>
      <sheetData sheetId="11943">
        <row r="4">
          <cell r="I4">
            <v>0</v>
          </cell>
        </row>
      </sheetData>
      <sheetData sheetId="11944">
        <row r="4">
          <cell r="I4">
            <v>0</v>
          </cell>
        </row>
      </sheetData>
      <sheetData sheetId="11945">
        <row r="4">
          <cell r="I4">
            <v>0</v>
          </cell>
        </row>
      </sheetData>
      <sheetData sheetId="11946">
        <row r="4">
          <cell r="I4">
            <v>0</v>
          </cell>
        </row>
      </sheetData>
      <sheetData sheetId="11947">
        <row r="4">
          <cell r="I4">
            <v>0</v>
          </cell>
        </row>
      </sheetData>
      <sheetData sheetId="11948">
        <row r="4">
          <cell r="I4">
            <v>0</v>
          </cell>
        </row>
      </sheetData>
      <sheetData sheetId="11949">
        <row r="4">
          <cell r="I4">
            <v>0</v>
          </cell>
        </row>
      </sheetData>
      <sheetData sheetId="11950">
        <row r="4">
          <cell r="I4">
            <v>0</v>
          </cell>
        </row>
      </sheetData>
      <sheetData sheetId="11951">
        <row r="4">
          <cell r="I4">
            <v>0</v>
          </cell>
        </row>
      </sheetData>
      <sheetData sheetId="11952">
        <row r="4">
          <cell r="I4">
            <v>0</v>
          </cell>
        </row>
      </sheetData>
      <sheetData sheetId="11953">
        <row r="4">
          <cell r="I4">
            <v>0</v>
          </cell>
        </row>
      </sheetData>
      <sheetData sheetId="11954"/>
      <sheetData sheetId="11955">
        <row r="4">
          <cell r="I4">
            <v>0</v>
          </cell>
        </row>
      </sheetData>
      <sheetData sheetId="11956"/>
      <sheetData sheetId="11957">
        <row r="4">
          <cell r="I4">
            <v>0</v>
          </cell>
        </row>
      </sheetData>
      <sheetData sheetId="11958">
        <row r="4">
          <cell r="I4">
            <v>0</v>
          </cell>
        </row>
      </sheetData>
      <sheetData sheetId="11959">
        <row r="4">
          <cell r="I4">
            <v>0</v>
          </cell>
        </row>
      </sheetData>
      <sheetData sheetId="11960">
        <row r="4">
          <cell r="I4">
            <v>0</v>
          </cell>
        </row>
      </sheetData>
      <sheetData sheetId="11961">
        <row r="4">
          <cell r="I4">
            <v>0</v>
          </cell>
        </row>
      </sheetData>
      <sheetData sheetId="11962">
        <row r="4">
          <cell r="I4">
            <v>0</v>
          </cell>
        </row>
      </sheetData>
      <sheetData sheetId="11963">
        <row r="4">
          <cell r="I4">
            <v>0</v>
          </cell>
        </row>
      </sheetData>
      <sheetData sheetId="11964">
        <row r="4">
          <cell r="I4">
            <v>0</v>
          </cell>
        </row>
      </sheetData>
      <sheetData sheetId="11965">
        <row r="4">
          <cell r="I4">
            <v>0</v>
          </cell>
        </row>
      </sheetData>
      <sheetData sheetId="11966">
        <row r="4">
          <cell r="I4">
            <v>0</v>
          </cell>
        </row>
      </sheetData>
      <sheetData sheetId="11967">
        <row r="4">
          <cell r="I4">
            <v>0</v>
          </cell>
        </row>
      </sheetData>
      <sheetData sheetId="11968">
        <row r="4">
          <cell r="I4">
            <v>0</v>
          </cell>
        </row>
      </sheetData>
      <sheetData sheetId="11969">
        <row r="4">
          <cell r="I4">
            <v>0</v>
          </cell>
        </row>
      </sheetData>
      <sheetData sheetId="11970">
        <row r="4">
          <cell r="I4">
            <v>0</v>
          </cell>
        </row>
      </sheetData>
      <sheetData sheetId="11971">
        <row r="4">
          <cell r="I4">
            <v>0</v>
          </cell>
        </row>
      </sheetData>
      <sheetData sheetId="11972">
        <row r="4">
          <cell r="I4">
            <v>0</v>
          </cell>
        </row>
      </sheetData>
      <sheetData sheetId="11973">
        <row r="4">
          <cell r="I4">
            <v>0</v>
          </cell>
        </row>
      </sheetData>
      <sheetData sheetId="11974">
        <row r="4">
          <cell r="I4">
            <v>0</v>
          </cell>
        </row>
      </sheetData>
      <sheetData sheetId="11975">
        <row r="4">
          <cell r="I4">
            <v>0</v>
          </cell>
        </row>
      </sheetData>
      <sheetData sheetId="11976">
        <row r="4">
          <cell r="I4">
            <v>0</v>
          </cell>
        </row>
      </sheetData>
      <sheetData sheetId="11977">
        <row r="4">
          <cell r="I4">
            <v>0</v>
          </cell>
        </row>
      </sheetData>
      <sheetData sheetId="11978">
        <row r="4">
          <cell r="I4">
            <v>0</v>
          </cell>
        </row>
      </sheetData>
      <sheetData sheetId="11979">
        <row r="4">
          <cell r="I4">
            <v>0</v>
          </cell>
        </row>
      </sheetData>
      <sheetData sheetId="11980">
        <row r="4">
          <cell r="I4">
            <v>0</v>
          </cell>
        </row>
      </sheetData>
      <sheetData sheetId="11981"/>
      <sheetData sheetId="11982"/>
      <sheetData sheetId="11983"/>
      <sheetData sheetId="11984"/>
      <sheetData sheetId="11985"/>
      <sheetData sheetId="11986"/>
      <sheetData sheetId="11987"/>
      <sheetData sheetId="11988"/>
      <sheetData sheetId="11989"/>
      <sheetData sheetId="11990"/>
      <sheetData sheetId="11991"/>
      <sheetData sheetId="11992"/>
      <sheetData sheetId="11993"/>
      <sheetData sheetId="11994"/>
      <sheetData sheetId="11995"/>
      <sheetData sheetId="11996"/>
      <sheetData sheetId="11997"/>
      <sheetData sheetId="11998"/>
      <sheetData sheetId="11999"/>
      <sheetData sheetId="12000"/>
      <sheetData sheetId="12001"/>
      <sheetData sheetId="12002"/>
      <sheetData sheetId="12003"/>
      <sheetData sheetId="12004"/>
      <sheetData sheetId="12005"/>
      <sheetData sheetId="12006"/>
      <sheetData sheetId="12007"/>
      <sheetData sheetId="12008"/>
      <sheetData sheetId="12009"/>
      <sheetData sheetId="12010"/>
      <sheetData sheetId="12011"/>
      <sheetData sheetId="12012"/>
      <sheetData sheetId="12013"/>
      <sheetData sheetId="12014"/>
      <sheetData sheetId="12015"/>
      <sheetData sheetId="12016"/>
      <sheetData sheetId="12017"/>
      <sheetData sheetId="12018"/>
      <sheetData sheetId="12019">
        <row r="4">
          <cell r="I4">
            <v>0</v>
          </cell>
        </row>
      </sheetData>
      <sheetData sheetId="12020">
        <row r="4">
          <cell r="I4">
            <v>0</v>
          </cell>
        </row>
      </sheetData>
      <sheetData sheetId="12021">
        <row r="4">
          <cell r="I4">
            <v>0</v>
          </cell>
        </row>
      </sheetData>
      <sheetData sheetId="12022">
        <row r="4">
          <cell r="I4">
            <v>0</v>
          </cell>
        </row>
      </sheetData>
      <sheetData sheetId="12023">
        <row r="4">
          <cell r="I4">
            <v>0</v>
          </cell>
        </row>
      </sheetData>
      <sheetData sheetId="12024">
        <row r="4">
          <cell r="I4">
            <v>0</v>
          </cell>
        </row>
      </sheetData>
      <sheetData sheetId="12025">
        <row r="4">
          <cell r="I4">
            <v>0</v>
          </cell>
        </row>
      </sheetData>
      <sheetData sheetId="12026">
        <row r="4">
          <cell r="I4">
            <v>0</v>
          </cell>
        </row>
      </sheetData>
      <sheetData sheetId="12027">
        <row r="4">
          <cell r="I4">
            <v>0</v>
          </cell>
        </row>
      </sheetData>
      <sheetData sheetId="12028">
        <row r="4">
          <cell r="I4">
            <v>0</v>
          </cell>
        </row>
      </sheetData>
      <sheetData sheetId="12029">
        <row r="4">
          <cell r="I4">
            <v>0</v>
          </cell>
        </row>
      </sheetData>
      <sheetData sheetId="12030">
        <row r="4">
          <cell r="I4">
            <v>0</v>
          </cell>
        </row>
      </sheetData>
      <sheetData sheetId="12031">
        <row r="4">
          <cell r="I4">
            <v>0</v>
          </cell>
        </row>
      </sheetData>
      <sheetData sheetId="12032">
        <row r="4">
          <cell r="I4">
            <v>0</v>
          </cell>
        </row>
      </sheetData>
      <sheetData sheetId="12033"/>
      <sheetData sheetId="12034">
        <row r="4">
          <cell r="I4">
            <v>0</v>
          </cell>
        </row>
      </sheetData>
      <sheetData sheetId="12035">
        <row r="4">
          <cell r="I4">
            <v>0</v>
          </cell>
        </row>
      </sheetData>
      <sheetData sheetId="12036">
        <row r="4">
          <cell r="I4">
            <v>0</v>
          </cell>
        </row>
      </sheetData>
      <sheetData sheetId="12037">
        <row r="4">
          <cell r="I4">
            <v>0</v>
          </cell>
        </row>
      </sheetData>
      <sheetData sheetId="12038">
        <row r="4">
          <cell r="I4">
            <v>0</v>
          </cell>
        </row>
      </sheetData>
      <sheetData sheetId="12039">
        <row r="4">
          <cell r="I4">
            <v>0</v>
          </cell>
        </row>
      </sheetData>
      <sheetData sheetId="12040">
        <row r="4">
          <cell r="I4">
            <v>0</v>
          </cell>
        </row>
      </sheetData>
      <sheetData sheetId="12041">
        <row r="4">
          <cell r="I4">
            <v>0</v>
          </cell>
        </row>
      </sheetData>
      <sheetData sheetId="12042">
        <row r="4">
          <cell r="I4">
            <v>0</v>
          </cell>
        </row>
      </sheetData>
      <sheetData sheetId="12043">
        <row r="4">
          <cell r="I4">
            <v>0</v>
          </cell>
        </row>
      </sheetData>
      <sheetData sheetId="12044">
        <row r="4">
          <cell r="I4">
            <v>0</v>
          </cell>
        </row>
      </sheetData>
      <sheetData sheetId="12045">
        <row r="4">
          <cell r="I4">
            <v>0</v>
          </cell>
        </row>
      </sheetData>
      <sheetData sheetId="12046">
        <row r="4">
          <cell r="I4">
            <v>0</v>
          </cell>
        </row>
      </sheetData>
      <sheetData sheetId="12047">
        <row r="4">
          <cell r="I4">
            <v>0</v>
          </cell>
        </row>
      </sheetData>
      <sheetData sheetId="12048">
        <row r="4">
          <cell r="I4">
            <v>0</v>
          </cell>
        </row>
      </sheetData>
      <sheetData sheetId="12049">
        <row r="4">
          <cell r="I4">
            <v>0</v>
          </cell>
        </row>
      </sheetData>
      <sheetData sheetId="12050">
        <row r="4">
          <cell r="I4">
            <v>0</v>
          </cell>
        </row>
      </sheetData>
      <sheetData sheetId="12051">
        <row r="4">
          <cell r="I4">
            <v>0</v>
          </cell>
        </row>
      </sheetData>
      <sheetData sheetId="12052">
        <row r="4">
          <cell r="I4">
            <v>0</v>
          </cell>
        </row>
      </sheetData>
      <sheetData sheetId="12053">
        <row r="4">
          <cell r="I4">
            <v>0</v>
          </cell>
        </row>
      </sheetData>
      <sheetData sheetId="12054">
        <row r="4">
          <cell r="I4">
            <v>0</v>
          </cell>
        </row>
      </sheetData>
      <sheetData sheetId="12055">
        <row r="4">
          <cell r="I4">
            <v>0</v>
          </cell>
        </row>
      </sheetData>
      <sheetData sheetId="12056">
        <row r="4">
          <cell r="I4">
            <v>0</v>
          </cell>
        </row>
      </sheetData>
      <sheetData sheetId="12057">
        <row r="4">
          <cell r="I4">
            <v>0</v>
          </cell>
        </row>
      </sheetData>
      <sheetData sheetId="12058">
        <row r="4">
          <cell r="I4">
            <v>0</v>
          </cell>
        </row>
      </sheetData>
      <sheetData sheetId="12059">
        <row r="4">
          <cell r="I4">
            <v>0</v>
          </cell>
        </row>
      </sheetData>
      <sheetData sheetId="12060"/>
      <sheetData sheetId="12061"/>
      <sheetData sheetId="12062"/>
      <sheetData sheetId="12063"/>
      <sheetData sheetId="12064"/>
      <sheetData sheetId="12065"/>
      <sheetData sheetId="12066"/>
      <sheetData sheetId="12067">
        <row r="4">
          <cell r="I4">
            <v>0</v>
          </cell>
        </row>
      </sheetData>
      <sheetData sheetId="12068"/>
      <sheetData sheetId="12069"/>
      <sheetData sheetId="12070"/>
      <sheetData sheetId="12071">
        <row r="4">
          <cell r="I4">
            <v>0</v>
          </cell>
        </row>
      </sheetData>
      <sheetData sheetId="12072"/>
      <sheetData sheetId="12073"/>
      <sheetData sheetId="12074"/>
      <sheetData sheetId="12075"/>
      <sheetData sheetId="12076"/>
      <sheetData sheetId="12077"/>
      <sheetData sheetId="12078"/>
      <sheetData sheetId="12079"/>
      <sheetData sheetId="12080"/>
      <sheetData sheetId="12081"/>
      <sheetData sheetId="12082"/>
      <sheetData sheetId="12083"/>
      <sheetData sheetId="12084"/>
      <sheetData sheetId="12085"/>
      <sheetData sheetId="12086"/>
      <sheetData sheetId="12087"/>
      <sheetData sheetId="12088"/>
      <sheetData sheetId="12089"/>
      <sheetData sheetId="12090"/>
      <sheetData sheetId="12091"/>
      <sheetData sheetId="12092"/>
      <sheetData sheetId="12093"/>
      <sheetData sheetId="12094"/>
      <sheetData sheetId="12095"/>
      <sheetData sheetId="12096"/>
      <sheetData sheetId="12097">
        <row r="4">
          <cell r="I4">
            <v>0</v>
          </cell>
        </row>
      </sheetData>
      <sheetData sheetId="12098"/>
      <sheetData sheetId="12099"/>
      <sheetData sheetId="12100"/>
      <sheetData sheetId="12101"/>
      <sheetData sheetId="12102"/>
      <sheetData sheetId="12103"/>
      <sheetData sheetId="12104"/>
      <sheetData sheetId="12105"/>
      <sheetData sheetId="12106"/>
      <sheetData sheetId="12107"/>
      <sheetData sheetId="12108"/>
      <sheetData sheetId="12109"/>
      <sheetData sheetId="12110"/>
      <sheetData sheetId="12111">
        <row r="4">
          <cell r="I4">
            <v>0</v>
          </cell>
        </row>
      </sheetData>
      <sheetData sheetId="12112"/>
      <sheetData sheetId="12113"/>
      <sheetData sheetId="12114"/>
      <sheetData sheetId="12115"/>
      <sheetData sheetId="12116">
        <row r="4">
          <cell r="I4">
            <v>0</v>
          </cell>
        </row>
      </sheetData>
      <sheetData sheetId="12117">
        <row r="4">
          <cell r="I4">
            <v>0</v>
          </cell>
        </row>
      </sheetData>
      <sheetData sheetId="12118">
        <row r="4">
          <cell r="I4">
            <v>0</v>
          </cell>
        </row>
      </sheetData>
      <sheetData sheetId="12119">
        <row r="4">
          <cell r="I4">
            <v>0</v>
          </cell>
        </row>
      </sheetData>
      <sheetData sheetId="12120">
        <row r="4">
          <cell r="I4">
            <v>0</v>
          </cell>
        </row>
      </sheetData>
      <sheetData sheetId="12121">
        <row r="4">
          <cell r="I4">
            <v>0</v>
          </cell>
        </row>
      </sheetData>
      <sheetData sheetId="12122">
        <row r="4">
          <cell r="I4">
            <v>0</v>
          </cell>
        </row>
      </sheetData>
      <sheetData sheetId="12123"/>
      <sheetData sheetId="12124"/>
      <sheetData sheetId="12125"/>
      <sheetData sheetId="12126"/>
      <sheetData sheetId="12127"/>
      <sheetData sheetId="12128"/>
      <sheetData sheetId="12129"/>
      <sheetData sheetId="12130"/>
      <sheetData sheetId="12131"/>
      <sheetData sheetId="12132"/>
      <sheetData sheetId="12133"/>
      <sheetData sheetId="12134"/>
      <sheetData sheetId="12135"/>
      <sheetData sheetId="12136"/>
      <sheetData sheetId="12137"/>
      <sheetData sheetId="12138"/>
      <sheetData sheetId="12139"/>
      <sheetData sheetId="12140"/>
      <sheetData sheetId="12141">
        <row r="4">
          <cell r="I4">
            <v>0</v>
          </cell>
        </row>
      </sheetData>
      <sheetData sheetId="12142"/>
      <sheetData sheetId="12143"/>
      <sheetData sheetId="12144"/>
      <sheetData sheetId="12145">
        <row r="4">
          <cell r="I4">
            <v>0</v>
          </cell>
        </row>
      </sheetData>
      <sheetData sheetId="12146"/>
      <sheetData sheetId="12147"/>
      <sheetData sheetId="12148"/>
      <sheetData sheetId="12149">
        <row r="4">
          <cell r="I4">
            <v>0</v>
          </cell>
        </row>
      </sheetData>
      <sheetData sheetId="12150"/>
      <sheetData sheetId="12151"/>
      <sheetData sheetId="12152"/>
      <sheetData sheetId="12153"/>
      <sheetData sheetId="12154"/>
      <sheetData sheetId="12155"/>
      <sheetData sheetId="12156"/>
      <sheetData sheetId="12157"/>
      <sheetData sheetId="12158"/>
      <sheetData sheetId="12159"/>
      <sheetData sheetId="12160"/>
      <sheetData sheetId="12161"/>
      <sheetData sheetId="12162"/>
      <sheetData sheetId="12163"/>
      <sheetData sheetId="12164"/>
      <sheetData sheetId="12165"/>
      <sheetData sheetId="12166">
        <row r="4">
          <cell r="M4">
            <v>100</v>
          </cell>
        </row>
      </sheetData>
      <sheetData sheetId="12167">
        <row r="4">
          <cell r="M4">
            <v>100</v>
          </cell>
        </row>
      </sheetData>
      <sheetData sheetId="12168">
        <row r="4">
          <cell r="M4">
            <v>100</v>
          </cell>
        </row>
      </sheetData>
      <sheetData sheetId="12169">
        <row r="4">
          <cell r="M4">
            <v>100</v>
          </cell>
        </row>
      </sheetData>
      <sheetData sheetId="12170">
        <row r="4">
          <cell r="I4">
            <v>0</v>
          </cell>
        </row>
      </sheetData>
      <sheetData sheetId="12171">
        <row r="4">
          <cell r="M4">
            <v>100</v>
          </cell>
        </row>
      </sheetData>
      <sheetData sheetId="12172">
        <row r="4">
          <cell r="I4">
            <v>0</v>
          </cell>
        </row>
      </sheetData>
      <sheetData sheetId="12173">
        <row r="4">
          <cell r="I4">
            <v>0</v>
          </cell>
        </row>
      </sheetData>
      <sheetData sheetId="12174">
        <row r="4">
          <cell r="M4">
            <v>100</v>
          </cell>
        </row>
      </sheetData>
      <sheetData sheetId="12175">
        <row r="4">
          <cell r="M4">
            <v>100</v>
          </cell>
        </row>
      </sheetData>
      <sheetData sheetId="12176">
        <row r="4">
          <cell r="M4">
            <v>100</v>
          </cell>
        </row>
      </sheetData>
      <sheetData sheetId="12177">
        <row r="4">
          <cell r="M4">
            <v>100</v>
          </cell>
        </row>
      </sheetData>
      <sheetData sheetId="12178">
        <row r="4">
          <cell r="M4">
            <v>100</v>
          </cell>
        </row>
      </sheetData>
      <sheetData sheetId="12179">
        <row r="4">
          <cell r="M4">
            <v>100</v>
          </cell>
        </row>
      </sheetData>
      <sheetData sheetId="12180">
        <row r="4">
          <cell r="M4">
            <v>100</v>
          </cell>
        </row>
      </sheetData>
      <sheetData sheetId="12181">
        <row r="4">
          <cell r="M4">
            <v>100</v>
          </cell>
        </row>
      </sheetData>
      <sheetData sheetId="12182">
        <row r="4">
          <cell r="M4">
            <v>100</v>
          </cell>
        </row>
      </sheetData>
      <sheetData sheetId="12183">
        <row r="4">
          <cell r="M4">
            <v>100</v>
          </cell>
        </row>
      </sheetData>
      <sheetData sheetId="12184">
        <row r="4">
          <cell r="I4">
            <v>0</v>
          </cell>
        </row>
      </sheetData>
      <sheetData sheetId="12185">
        <row r="4">
          <cell r="I4">
            <v>0</v>
          </cell>
        </row>
      </sheetData>
      <sheetData sheetId="12186">
        <row r="4">
          <cell r="I4">
            <v>0</v>
          </cell>
        </row>
      </sheetData>
      <sheetData sheetId="12187">
        <row r="4">
          <cell r="I4">
            <v>0</v>
          </cell>
        </row>
      </sheetData>
      <sheetData sheetId="12188">
        <row r="4">
          <cell r="I4">
            <v>0</v>
          </cell>
        </row>
      </sheetData>
      <sheetData sheetId="12189">
        <row r="4">
          <cell r="I4">
            <v>0</v>
          </cell>
        </row>
      </sheetData>
      <sheetData sheetId="12190">
        <row r="4">
          <cell r="I4">
            <v>0</v>
          </cell>
        </row>
      </sheetData>
      <sheetData sheetId="12191">
        <row r="4">
          <cell r="I4">
            <v>0</v>
          </cell>
        </row>
      </sheetData>
      <sheetData sheetId="12192">
        <row r="4">
          <cell r="I4">
            <v>0</v>
          </cell>
        </row>
      </sheetData>
      <sheetData sheetId="12193">
        <row r="4">
          <cell r="I4">
            <v>0</v>
          </cell>
        </row>
      </sheetData>
      <sheetData sheetId="12194">
        <row r="4">
          <cell r="I4">
            <v>0</v>
          </cell>
        </row>
      </sheetData>
      <sheetData sheetId="12195">
        <row r="4">
          <cell r="I4">
            <v>0</v>
          </cell>
        </row>
      </sheetData>
      <sheetData sheetId="12196">
        <row r="4">
          <cell r="I4">
            <v>0</v>
          </cell>
        </row>
      </sheetData>
      <sheetData sheetId="12197">
        <row r="4">
          <cell r="I4">
            <v>0</v>
          </cell>
        </row>
      </sheetData>
      <sheetData sheetId="12198">
        <row r="4">
          <cell r="I4">
            <v>0</v>
          </cell>
        </row>
      </sheetData>
      <sheetData sheetId="12199">
        <row r="4">
          <cell r="I4">
            <v>0</v>
          </cell>
        </row>
      </sheetData>
      <sheetData sheetId="12200">
        <row r="4">
          <cell r="I4">
            <v>0</v>
          </cell>
        </row>
      </sheetData>
      <sheetData sheetId="12201"/>
      <sheetData sheetId="12202"/>
      <sheetData sheetId="12203"/>
      <sheetData sheetId="12204"/>
      <sheetData sheetId="12205"/>
      <sheetData sheetId="12206"/>
      <sheetData sheetId="12207"/>
      <sheetData sheetId="12208"/>
      <sheetData sheetId="12209"/>
      <sheetData sheetId="12210"/>
      <sheetData sheetId="12211"/>
      <sheetData sheetId="12212"/>
      <sheetData sheetId="12213"/>
      <sheetData sheetId="12214"/>
      <sheetData sheetId="12215"/>
      <sheetData sheetId="12216"/>
      <sheetData sheetId="12217"/>
      <sheetData sheetId="12218"/>
      <sheetData sheetId="12219"/>
      <sheetData sheetId="12220"/>
      <sheetData sheetId="12221"/>
      <sheetData sheetId="12222">
        <row r="4">
          <cell r="I4">
            <v>0</v>
          </cell>
        </row>
      </sheetData>
      <sheetData sheetId="12223">
        <row r="4">
          <cell r="I4">
            <v>0</v>
          </cell>
        </row>
      </sheetData>
      <sheetData sheetId="12224"/>
      <sheetData sheetId="12225"/>
      <sheetData sheetId="12226">
        <row r="4">
          <cell r="I4">
            <v>0</v>
          </cell>
        </row>
      </sheetData>
      <sheetData sheetId="12227"/>
      <sheetData sheetId="12228"/>
      <sheetData sheetId="12229"/>
      <sheetData sheetId="12230"/>
      <sheetData sheetId="12231"/>
      <sheetData sheetId="12232"/>
      <sheetData sheetId="12233"/>
      <sheetData sheetId="12234"/>
      <sheetData sheetId="12235"/>
      <sheetData sheetId="12236"/>
      <sheetData sheetId="12237"/>
      <sheetData sheetId="12238"/>
      <sheetData sheetId="12239"/>
      <sheetData sheetId="12240"/>
      <sheetData sheetId="12241"/>
      <sheetData sheetId="12242"/>
      <sheetData sheetId="12243"/>
      <sheetData sheetId="12244"/>
      <sheetData sheetId="12245"/>
      <sheetData sheetId="12246"/>
      <sheetData sheetId="12247"/>
      <sheetData sheetId="12248"/>
      <sheetData sheetId="12249"/>
      <sheetData sheetId="12250"/>
      <sheetData sheetId="12251"/>
      <sheetData sheetId="12252"/>
      <sheetData sheetId="12253"/>
      <sheetData sheetId="12254"/>
      <sheetData sheetId="12255"/>
      <sheetData sheetId="12256"/>
      <sheetData sheetId="12257"/>
      <sheetData sheetId="12258"/>
      <sheetData sheetId="12259"/>
      <sheetData sheetId="12260"/>
      <sheetData sheetId="12261"/>
      <sheetData sheetId="12262"/>
      <sheetData sheetId="12263"/>
      <sheetData sheetId="12264"/>
      <sheetData sheetId="12265"/>
      <sheetData sheetId="12266"/>
      <sheetData sheetId="12267"/>
      <sheetData sheetId="12268"/>
      <sheetData sheetId="12269"/>
      <sheetData sheetId="12270"/>
      <sheetData sheetId="12271">
        <row r="4">
          <cell r="I4">
            <v>0</v>
          </cell>
        </row>
      </sheetData>
      <sheetData sheetId="12272"/>
      <sheetData sheetId="12273"/>
      <sheetData sheetId="12274"/>
      <sheetData sheetId="12275"/>
      <sheetData sheetId="12276"/>
      <sheetData sheetId="12277"/>
      <sheetData sheetId="12278"/>
      <sheetData sheetId="12279"/>
      <sheetData sheetId="12280"/>
      <sheetData sheetId="12281"/>
      <sheetData sheetId="12282"/>
      <sheetData sheetId="12283"/>
      <sheetData sheetId="12284"/>
      <sheetData sheetId="12285"/>
      <sheetData sheetId="12286"/>
      <sheetData sheetId="12287">
        <row r="4">
          <cell r="I4">
            <v>0</v>
          </cell>
        </row>
      </sheetData>
      <sheetData sheetId="12288"/>
      <sheetData sheetId="12289"/>
      <sheetData sheetId="12290"/>
      <sheetData sheetId="12291"/>
      <sheetData sheetId="12292"/>
      <sheetData sheetId="12293"/>
      <sheetData sheetId="12294"/>
      <sheetData sheetId="12295"/>
      <sheetData sheetId="12296"/>
      <sheetData sheetId="12297"/>
      <sheetData sheetId="12298"/>
      <sheetData sheetId="12299"/>
      <sheetData sheetId="12300"/>
      <sheetData sheetId="12301"/>
      <sheetData sheetId="12302"/>
      <sheetData sheetId="12303"/>
      <sheetData sheetId="12304"/>
      <sheetData sheetId="12305"/>
      <sheetData sheetId="12306"/>
      <sheetData sheetId="12307"/>
      <sheetData sheetId="12308"/>
      <sheetData sheetId="12309"/>
      <sheetData sheetId="12310"/>
      <sheetData sheetId="12311"/>
      <sheetData sheetId="12312"/>
      <sheetData sheetId="12313"/>
      <sheetData sheetId="12314">
        <row r="4">
          <cell r="I4">
            <v>0</v>
          </cell>
        </row>
      </sheetData>
      <sheetData sheetId="12315">
        <row r="4">
          <cell r="I4">
            <v>0</v>
          </cell>
        </row>
      </sheetData>
      <sheetData sheetId="12316"/>
      <sheetData sheetId="12317"/>
      <sheetData sheetId="12318"/>
      <sheetData sheetId="12319"/>
      <sheetData sheetId="12320"/>
      <sheetData sheetId="12321"/>
      <sheetData sheetId="12322"/>
      <sheetData sheetId="12323"/>
      <sheetData sheetId="12324">
        <row r="4">
          <cell r="I4">
            <v>0</v>
          </cell>
        </row>
      </sheetData>
      <sheetData sheetId="12325"/>
      <sheetData sheetId="12326"/>
      <sheetData sheetId="12327"/>
      <sheetData sheetId="12328"/>
      <sheetData sheetId="12329">
        <row r="4">
          <cell r="M4">
            <v>100</v>
          </cell>
        </row>
      </sheetData>
      <sheetData sheetId="12330"/>
      <sheetData sheetId="12331"/>
      <sheetData sheetId="12332"/>
      <sheetData sheetId="12333"/>
      <sheetData sheetId="12334"/>
      <sheetData sheetId="12335"/>
      <sheetData sheetId="12336"/>
      <sheetData sheetId="12337"/>
      <sheetData sheetId="12338"/>
      <sheetData sheetId="12339"/>
      <sheetData sheetId="12340"/>
      <sheetData sheetId="12341"/>
      <sheetData sheetId="12342"/>
      <sheetData sheetId="12343"/>
      <sheetData sheetId="12344"/>
      <sheetData sheetId="12345"/>
      <sheetData sheetId="12346"/>
      <sheetData sheetId="12347"/>
      <sheetData sheetId="12348"/>
      <sheetData sheetId="12349"/>
      <sheetData sheetId="12350"/>
      <sheetData sheetId="12351"/>
      <sheetData sheetId="12352"/>
      <sheetData sheetId="12353"/>
      <sheetData sheetId="12354"/>
      <sheetData sheetId="12355"/>
      <sheetData sheetId="12356"/>
      <sheetData sheetId="12357"/>
      <sheetData sheetId="12358"/>
      <sheetData sheetId="12359"/>
      <sheetData sheetId="12360"/>
      <sheetData sheetId="12361"/>
      <sheetData sheetId="12362"/>
      <sheetData sheetId="12363"/>
      <sheetData sheetId="12364"/>
      <sheetData sheetId="12365"/>
      <sheetData sheetId="12366"/>
      <sheetData sheetId="12367"/>
      <sheetData sheetId="12368"/>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sheetData sheetId="12425"/>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sheetData sheetId="12435" refreshError="1"/>
      <sheetData sheetId="12436" refreshError="1"/>
      <sheetData sheetId="12437" refreshError="1"/>
      <sheetData sheetId="12438"/>
      <sheetData sheetId="12439"/>
      <sheetData sheetId="12440"/>
      <sheetData sheetId="12441"/>
      <sheetData sheetId="12442"/>
      <sheetData sheetId="12443"/>
      <sheetData sheetId="12444"/>
      <sheetData sheetId="12445"/>
      <sheetData sheetId="12446"/>
      <sheetData sheetId="12447"/>
      <sheetData sheetId="12448"/>
      <sheetData sheetId="12449"/>
      <sheetData sheetId="12450"/>
      <sheetData sheetId="12451"/>
      <sheetData sheetId="12452"/>
      <sheetData sheetId="12453"/>
      <sheetData sheetId="12454"/>
      <sheetData sheetId="12455"/>
      <sheetData sheetId="12456"/>
      <sheetData sheetId="12457"/>
      <sheetData sheetId="12458"/>
      <sheetData sheetId="12459"/>
      <sheetData sheetId="12460"/>
      <sheetData sheetId="12461"/>
      <sheetData sheetId="12462"/>
      <sheetData sheetId="12463"/>
      <sheetData sheetId="12464"/>
      <sheetData sheetId="12465"/>
      <sheetData sheetId="12466"/>
      <sheetData sheetId="12467"/>
      <sheetData sheetId="12468"/>
      <sheetData sheetId="12469"/>
      <sheetData sheetId="12470"/>
      <sheetData sheetId="12471"/>
      <sheetData sheetId="12472"/>
      <sheetData sheetId="12473"/>
      <sheetData sheetId="12474"/>
      <sheetData sheetId="12475"/>
      <sheetData sheetId="12476"/>
      <sheetData sheetId="12477"/>
      <sheetData sheetId="12478"/>
      <sheetData sheetId="12479"/>
      <sheetData sheetId="12480"/>
      <sheetData sheetId="12481"/>
      <sheetData sheetId="12482"/>
      <sheetData sheetId="12483"/>
      <sheetData sheetId="12484"/>
      <sheetData sheetId="12485"/>
      <sheetData sheetId="12486"/>
      <sheetData sheetId="12487"/>
      <sheetData sheetId="12488"/>
      <sheetData sheetId="12489"/>
      <sheetData sheetId="12490"/>
      <sheetData sheetId="12491"/>
      <sheetData sheetId="12492"/>
      <sheetData sheetId="12493"/>
      <sheetData sheetId="12494"/>
      <sheetData sheetId="12495"/>
      <sheetData sheetId="12496"/>
      <sheetData sheetId="12497"/>
      <sheetData sheetId="12498"/>
      <sheetData sheetId="12499"/>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refreshError="1"/>
      <sheetData sheetId="12730" refreshError="1"/>
      <sheetData sheetId="12731" refreshError="1"/>
      <sheetData sheetId="12732" refreshError="1"/>
      <sheetData sheetId="12733" refreshError="1"/>
      <sheetData sheetId="12734" refreshError="1"/>
      <sheetData sheetId="12735" refreshError="1"/>
      <sheetData sheetId="12736" refreshError="1"/>
      <sheetData sheetId="12737" refreshError="1"/>
      <sheetData sheetId="12738" refreshError="1"/>
      <sheetData sheetId="12739" refreshError="1"/>
      <sheetData sheetId="12740" refreshError="1"/>
      <sheetData sheetId="12741" refreshError="1"/>
      <sheetData sheetId="12742" refreshError="1"/>
      <sheetData sheetId="12743" refreshError="1"/>
      <sheetData sheetId="12744" refreshError="1"/>
      <sheetData sheetId="12745" refreshError="1"/>
      <sheetData sheetId="12746" refreshError="1"/>
      <sheetData sheetId="12747" refreshError="1"/>
      <sheetData sheetId="12748" refreshError="1"/>
      <sheetData sheetId="12749" refreshError="1"/>
      <sheetData sheetId="12750" refreshError="1"/>
      <sheetData sheetId="12751" refreshError="1"/>
      <sheetData sheetId="12752" refreshError="1"/>
      <sheetData sheetId="12753" refreshError="1"/>
      <sheetData sheetId="12754" refreshError="1"/>
      <sheetData sheetId="12755" refreshError="1"/>
      <sheetData sheetId="12756" refreshError="1"/>
      <sheetData sheetId="12757" refreshError="1"/>
      <sheetData sheetId="12758" refreshError="1"/>
      <sheetData sheetId="12759" refreshError="1"/>
      <sheetData sheetId="12760" refreshError="1"/>
      <sheetData sheetId="12761" refreshError="1"/>
      <sheetData sheetId="12762" refreshError="1"/>
      <sheetData sheetId="12763" refreshError="1"/>
      <sheetData sheetId="12764" refreshError="1"/>
      <sheetData sheetId="12765" refreshError="1"/>
      <sheetData sheetId="12766" refreshError="1"/>
      <sheetData sheetId="12767" refreshError="1"/>
      <sheetData sheetId="12768" refreshError="1"/>
      <sheetData sheetId="12769" refreshError="1"/>
      <sheetData sheetId="12770" refreshError="1"/>
      <sheetData sheetId="12771" refreshError="1"/>
      <sheetData sheetId="12772" refreshError="1"/>
      <sheetData sheetId="12773" refreshError="1"/>
      <sheetData sheetId="12774" refreshError="1"/>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refreshError="1"/>
      <sheetData sheetId="12784" refreshError="1"/>
      <sheetData sheetId="12785" refreshError="1"/>
      <sheetData sheetId="12786" refreshError="1"/>
      <sheetData sheetId="12787" refreshError="1"/>
      <sheetData sheetId="12788" refreshError="1"/>
      <sheetData sheetId="12789" refreshError="1"/>
      <sheetData sheetId="12790" refreshError="1"/>
      <sheetData sheetId="12791" refreshError="1"/>
      <sheetData sheetId="12792" refreshError="1"/>
      <sheetData sheetId="12793" refreshError="1"/>
      <sheetData sheetId="12794" refreshError="1"/>
      <sheetData sheetId="12795" refreshError="1"/>
      <sheetData sheetId="12796" refreshError="1"/>
      <sheetData sheetId="12797" refreshError="1"/>
      <sheetData sheetId="12798" refreshError="1"/>
      <sheetData sheetId="12799" refreshError="1"/>
      <sheetData sheetId="12800" refreshError="1"/>
      <sheetData sheetId="12801" refreshError="1"/>
      <sheetData sheetId="12802" refreshError="1"/>
      <sheetData sheetId="12803" refreshError="1"/>
      <sheetData sheetId="12804" refreshError="1"/>
      <sheetData sheetId="12805" refreshError="1"/>
      <sheetData sheetId="12806" refreshError="1"/>
      <sheetData sheetId="12807" refreshError="1"/>
      <sheetData sheetId="12808" refreshError="1"/>
      <sheetData sheetId="12809" refreshError="1"/>
      <sheetData sheetId="12810" refreshError="1"/>
      <sheetData sheetId="12811" refreshError="1"/>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refreshError="1"/>
      <sheetData sheetId="12932" refreshError="1"/>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refreshError="1"/>
      <sheetData sheetId="13231" refreshError="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refreshError="1"/>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refreshError="1"/>
      <sheetData sheetId="13258" refreshError="1"/>
      <sheetData sheetId="13259" refreshError="1"/>
      <sheetData sheetId="13260" refreshError="1"/>
      <sheetData sheetId="13261" refreshError="1"/>
      <sheetData sheetId="13262" refreshError="1"/>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refreshError="1"/>
      <sheetData sheetId="13282" refreshError="1"/>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refreshError="1"/>
      <sheetData sheetId="13295" refreshError="1"/>
      <sheetData sheetId="13296" refreshError="1"/>
      <sheetData sheetId="13297" refreshError="1"/>
      <sheetData sheetId="13298" refreshError="1"/>
      <sheetData sheetId="13299" refreshError="1"/>
      <sheetData sheetId="13300" refreshError="1"/>
      <sheetData sheetId="13301" refreshError="1"/>
      <sheetData sheetId="13302" refreshError="1"/>
      <sheetData sheetId="13303" refreshError="1"/>
      <sheetData sheetId="13304" refreshError="1"/>
      <sheetData sheetId="13305" refreshError="1"/>
      <sheetData sheetId="13306" refreshError="1"/>
      <sheetData sheetId="13307" refreshError="1"/>
      <sheetData sheetId="13308" refreshError="1"/>
      <sheetData sheetId="13309" refreshError="1"/>
      <sheetData sheetId="13310" refreshError="1"/>
      <sheetData sheetId="13311" refreshError="1"/>
      <sheetData sheetId="13312" refreshError="1"/>
      <sheetData sheetId="13313" refreshError="1"/>
      <sheetData sheetId="13314" refreshError="1"/>
      <sheetData sheetId="13315" refreshError="1"/>
      <sheetData sheetId="13316" refreshError="1"/>
      <sheetData sheetId="13317" refreshError="1"/>
      <sheetData sheetId="13318" refreshError="1"/>
      <sheetData sheetId="13319" refreshError="1"/>
      <sheetData sheetId="13320" refreshError="1"/>
      <sheetData sheetId="13321" refreshError="1"/>
      <sheetData sheetId="13322" refreshError="1"/>
      <sheetData sheetId="13323" refreshError="1"/>
      <sheetData sheetId="13324" refreshError="1"/>
      <sheetData sheetId="13325" refreshError="1"/>
      <sheetData sheetId="13326" refreshError="1"/>
      <sheetData sheetId="13327" refreshError="1"/>
      <sheetData sheetId="13328" refreshError="1"/>
      <sheetData sheetId="13329" refreshError="1"/>
      <sheetData sheetId="13330" refreshError="1"/>
      <sheetData sheetId="13331" refreshError="1"/>
      <sheetData sheetId="13332" refreshError="1"/>
      <sheetData sheetId="13333" refreshError="1"/>
      <sheetData sheetId="13334" refreshError="1"/>
      <sheetData sheetId="13335" refreshError="1"/>
      <sheetData sheetId="13336" refreshError="1"/>
      <sheetData sheetId="13337" refreshError="1"/>
      <sheetData sheetId="13338" refreshError="1"/>
      <sheetData sheetId="13339" refreshError="1"/>
      <sheetData sheetId="13340" refreshError="1"/>
      <sheetData sheetId="13341" refreshError="1"/>
      <sheetData sheetId="13342" refreshError="1"/>
      <sheetData sheetId="13343" refreshError="1"/>
      <sheetData sheetId="13344" refreshError="1"/>
      <sheetData sheetId="13345" refreshError="1"/>
      <sheetData sheetId="13346" refreshError="1"/>
      <sheetData sheetId="13347" refreshError="1"/>
      <sheetData sheetId="13348" refreshError="1"/>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efreshError="1"/>
      <sheetData sheetId="13411" refreshError="1"/>
      <sheetData sheetId="13412" refreshError="1"/>
      <sheetData sheetId="13413" refreshError="1"/>
      <sheetData sheetId="13414" refreshError="1"/>
      <sheetData sheetId="13415" refreshError="1"/>
      <sheetData sheetId="13416" refreshError="1"/>
      <sheetData sheetId="13417" refreshError="1"/>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row r="4">
          <cell r="I4">
            <v>0</v>
          </cell>
        </row>
      </sheetData>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refreshError="1"/>
      <sheetData sheetId="13577" refreshError="1"/>
      <sheetData sheetId="13578"/>
      <sheetData sheetId="13579">
        <row r="4">
          <cell r="I4">
            <v>0</v>
          </cell>
        </row>
      </sheetData>
      <sheetData sheetId="13580">
        <row r="4">
          <cell r="I4">
            <v>0</v>
          </cell>
        </row>
      </sheetData>
      <sheetData sheetId="13581"/>
      <sheetData sheetId="13582"/>
      <sheetData sheetId="13583"/>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sheetData sheetId="13598"/>
      <sheetData sheetId="13599"/>
      <sheetData sheetId="13600"/>
      <sheetData sheetId="13601"/>
      <sheetData sheetId="13602"/>
      <sheetData sheetId="13603"/>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sheetData sheetId="13737" refreshError="1"/>
      <sheetData sheetId="13738"/>
      <sheetData sheetId="13739" refreshError="1"/>
      <sheetData sheetId="13740" refreshError="1"/>
      <sheetData sheetId="13741"/>
      <sheetData sheetId="13742"/>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refreshError="1"/>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efreshError="1"/>
      <sheetData sheetId="13785" refreshError="1"/>
      <sheetData sheetId="13786" refreshError="1"/>
      <sheetData sheetId="13787"/>
      <sheetData sheetId="13788"/>
      <sheetData sheetId="13789">
        <row r="4">
          <cell r="I4">
            <v>0</v>
          </cell>
        </row>
      </sheetData>
      <sheetData sheetId="13790">
        <row r="4">
          <cell r="M4">
            <v>100</v>
          </cell>
        </row>
      </sheetData>
      <sheetData sheetId="13791">
        <row r="4">
          <cell r="I4">
            <v>0</v>
          </cell>
        </row>
      </sheetData>
      <sheetData sheetId="13792">
        <row r="4">
          <cell r="M4">
            <v>100</v>
          </cell>
        </row>
      </sheetData>
      <sheetData sheetId="13793">
        <row r="4">
          <cell r="I4">
            <v>0</v>
          </cell>
        </row>
      </sheetData>
      <sheetData sheetId="13794" refreshError="1"/>
      <sheetData sheetId="13795" refreshError="1"/>
      <sheetData sheetId="13796" refreshError="1"/>
      <sheetData sheetId="13797" refreshError="1"/>
      <sheetData sheetId="13798" refreshError="1"/>
      <sheetData sheetId="13799" refreshError="1"/>
      <sheetData sheetId="13800" refreshError="1"/>
      <sheetData sheetId="1380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efreshError="1"/>
      <sheetData sheetId="13816" refreshError="1"/>
      <sheetData sheetId="13817" refreshError="1"/>
      <sheetData sheetId="13818" refreshError="1"/>
      <sheetData sheetId="13819" refreshError="1"/>
      <sheetData sheetId="13820" refreshError="1"/>
      <sheetData sheetId="13821" refreshError="1"/>
      <sheetData sheetId="13822" refreshError="1"/>
      <sheetData sheetId="13823" refreshError="1"/>
      <sheetData sheetId="13824" refreshError="1"/>
      <sheetData sheetId="13825" refreshError="1"/>
      <sheetData sheetId="13826" refreshError="1"/>
      <sheetData sheetId="13827" refreshError="1"/>
      <sheetData sheetId="13828" refreshError="1"/>
      <sheetData sheetId="13829" refreshError="1"/>
      <sheetData sheetId="13830" refreshError="1"/>
      <sheetData sheetId="13831" refreshError="1"/>
      <sheetData sheetId="13832" refreshError="1"/>
      <sheetData sheetId="13833" refreshError="1"/>
      <sheetData sheetId="13834" refreshError="1"/>
      <sheetData sheetId="13835" refreshError="1"/>
      <sheetData sheetId="13836" refreshError="1"/>
      <sheetData sheetId="13837" refreshError="1"/>
      <sheetData sheetId="13838" refreshError="1"/>
      <sheetData sheetId="13839" refreshError="1"/>
      <sheetData sheetId="13840" refreshError="1"/>
      <sheetData sheetId="13841" refreshError="1"/>
      <sheetData sheetId="13842" refreshError="1"/>
      <sheetData sheetId="13843" refreshError="1"/>
      <sheetData sheetId="13844" refreshError="1"/>
      <sheetData sheetId="13845" refreshError="1"/>
      <sheetData sheetId="13846" refreshError="1"/>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refreshError="1"/>
      <sheetData sheetId="13864" refreshError="1"/>
      <sheetData sheetId="13865"/>
      <sheetData sheetId="13866"/>
      <sheetData sheetId="13867"/>
      <sheetData sheetId="13868"/>
      <sheetData sheetId="13869"/>
      <sheetData sheetId="13870"/>
      <sheetData sheetId="13871"/>
      <sheetData sheetId="13872" refreshError="1"/>
      <sheetData sheetId="13873" refreshError="1"/>
      <sheetData sheetId="13874" refreshError="1"/>
      <sheetData sheetId="13875" refreshError="1"/>
      <sheetData sheetId="13876" refreshError="1"/>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refreshError="1"/>
      <sheetData sheetId="13913"/>
      <sheetData sheetId="13914"/>
      <sheetData sheetId="13915"/>
      <sheetData sheetId="13916"/>
      <sheetData sheetId="13917"/>
      <sheetData sheetId="13918"/>
      <sheetData sheetId="13919"/>
      <sheetData sheetId="13920"/>
      <sheetData sheetId="13921" refreshError="1"/>
      <sheetData sheetId="13922" refreshError="1"/>
      <sheetData sheetId="13923" refreshError="1"/>
      <sheetData sheetId="13924" refreshError="1"/>
      <sheetData sheetId="13925" refreshError="1"/>
      <sheetData sheetId="13926" refreshError="1"/>
      <sheetData sheetId="13927" refreshError="1"/>
      <sheetData sheetId="13928" refreshError="1"/>
      <sheetData sheetId="13929" refreshError="1"/>
      <sheetData sheetId="13930" refreshError="1"/>
      <sheetData sheetId="13931" refreshError="1"/>
      <sheetData sheetId="13932"/>
      <sheetData sheetId="13933"/>
      <sheetData sheetId="13934"/>
      <sheetData sheetId="13935" refreshError="1"/>
      <sheetData sheetId="13936" refreshError="1"/>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refreshError="1"/>
      <sheetData sheetId="13947" refreshError="1"/>
      <sheetData sheetId="13948" refreshError="1"/>
      <sheetData sheetId="13949" refreshError="1"/>
      <sheetData sheetId="13950" refreshError="1"/>
      <sheetData sheetId="13951" refreshError="1"/>
      <sheetData sheetId="13952" refreshError="1"/>
      <sheetData sheetId="13953" refreshError="1"/>
      <sheetData sheetId="13954" refreshError="1"/>
      <sheetData sheetId="13955" refreshError="1"/>
      <sheetData sheetId="13956" refreshError="1"/>
      <sheetData sheetId="13957" refreshError="1"/>
      <sheetData sheetId="13958" refreshError="1"/>
      <sheetData sheetId="13959" refreshError="1"/>
      <sheetData sheetId="13960" refreshError="1"/>
      <sheetData sheetId="13961" refreshError="1"/>
      <sheetData sheetId="13962" refreshError="1"/>
      <sheetData sheetId="13963" refreshError="1"/>
      <sheetData sheetId="13964" refreshError="1"/>
      <sheetData sheetId="13965" refreshError="1"/>
      <sheetData sheetId="13966" refreshError="1"/>
      <sheetData sheetId="13967" refreshError="1"/>
      <sheetData sheetId="13968" refreshError="1"/>
      <sheetData sheetId="13969" refreshError="1"/>
      <sheetData sheetId="13970" refreshError="1"/>
      <sheetData sheetId="13971" refreshError="1"/>
      <sheetData sheetId="13972" refreshError="1"/>
      <sheetData sheetId="13973"/>
      <sheetData sheetId="13974"/>
      <sheetData sheetId="13975" refreshError="1"/>
      <sheetData sheetId="13976" refreshError="1"/>
      <sheetData sheetId="13977" refreshError="1"/>
      <sheetData sheetId="1397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 Mobilization"/>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phil-week page"/>
      <sheetName val="Phil-month page"/>
      <sheetName val="Weekly %'s"/>
      <sheetName val="Onsite Progress"/>
      <sheetName val="Weekly CMS Progress"/>
      <sheetName val="Productivity"/>
      <sheetName val="Monthly CMS Progress"/>
      <sheetName val="Chart1"/>
      <sheetName val="Design Data"/>
      <sheetName val="RAB AR&amp;STR"/>
      <sheetName val="B"/>
      <sheetName val="Rate Analysis"/>
      <sheetName val="백분율"/>
      <sheetName val="DHEQSUPT"/>
      <sheetName val="대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HEQSUPT"/>
      <sheetName val="laroux"/>
      <sheetName val="도급공사비"/>
      <sheetName val="백분율"/>
      <sheetName val="산출근거#2-4(MONORAIL)"/>
      <sheetName val="B"/>
      <sheetName val="BM"/>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SV2701F"/>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액내역서"/>
      <sheetName val="PIPING"/>
      <sheetName val="TTL"/>
      <sheetName val="Rate Analysis"/>
    </sheetNames>
    <sheetDataSet>
      <sheetData sheetId="0">
        <row r="4">
          <cell r="D4" t="str">
            <v>대</v>
          </cell>
        </row>
        <row r="5">
          <cell r="D5" t="str">
            <v>대</v>
          </cell>
        </row>
        <row r="7">
          <cell r="D7" t="str">
            <v>대</v>
          </cell>
        </row>
        <row r="8">
          <cell r="D8" t="str">
            <v>대</v>
          </cell>
        </row>
      </sheetData>
      <sheetData sheetId="1" refreshError="1"/>
      <sheetData sheetId="2" refreshError="1"/>
      <sheetData sheetId="3"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내역 발주처 양식"/>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sheetName val="C"/>
      <sheetName val="D"/>
      <sheetName val="E"/>
      <sheetName val="G"/>
      <sheetName val="H"/>
      <sheetName val="I"/>
      <sheetName val="J"/>
      <sheetName val="K"/>
      <sheetName val="L"/>
      <sheetName val="M"/>
      <sheetName val="N"/>
      <sheetName val="O"/>
      <sheetName val="P"/>
      <sheetName val="Q"/>
      <sheetName val="R"/>
      <sheetName val="S"/>
      <sheetName val="T"/>
      <sheetName val="U"/>
      <sheetName val="V"/>
      <sheetName val="W"/>
      <sheetName val="X"/>
      <sheetName val="Y"/>
      <sheetName val="Z"/>
      <sheetName val="AA"/>
      <sheetName val="Cash1"/>
      <sheetName val="Cash2"/>
      <sheetName val="Cash_Sum"/>
      <sheetName val="Scope"/>
      <sheetName val="공사내역"/>
      <sheetName val="환산표"/>
      <sheetName val="당초"/>
      <sheetName val="Qo-1585"/>
      <sheetName val="BLR 1"/>
      <sheetName val="GEN"/>
      <sheetName val="GAS"/>
      <sheetName val="DEAE"/>
      <sheetName val="BLR2"/>
      <sheetName val="BLR3"/>
      <sheetName val="BLR4"/>
      <sheetName val="BLR5"/>
      <sheetName val="DEM"/>
      <sheetName val="SAM"/>
      <sheetName val="CHEM"/>
      <sheetName val="COP"/>
      <sheetName val="eq_data"/>
      <sheetName val="八幡"/>
      <sheetName val="TTL"/>
      <sheetName val="Sheet4"/>
      <sheetName val="10현장조직"/>
      <sheetName val="as boq list up"/>
      <sheetName val="MixBed"/>
      <sheetName val="CondPol"/>
      <sheetName val="노임단가"/>
      <sheetName val="sheet1"/>
      <sheetName val="자재단가"/>
      <sheetName val="36신설수량"/>
      <sheetName val="물가대비표"/>
      <sheetName val="Sheet6"/>
      <sheetName val="갑지1"/>
      <sheetName val="Utility and Fire flange"/>
      <sheetName val="jobhist"/>
      <sheetName val="현장관리비"/>
      <sheetName val="실행내역"/>
      <sheetName val="Activity(new)"/>
      <sheetName val="EQUIP"/>
      <sheetName val="CAT_5"/>
      <sheetName val="갑지"/>
      <sheetName val="운반"/>
      <sheetName val="해외 연수비용 계산-삭제"/>
      <sheetName val="해외 기술훈련비 (합계)"/>
      <sheetName val="95삼성급(본사)"/>
      <sheetName val="h-013211-2"/>
      <sheetName val="대비표"/>
      <sheetName val="공문"/>
      <sheetName val="DESBASTE"/>
      <sheetName val="집계표"/>
      <sheetName val="개시대사 (2)"/>
      <sheetName val="금액내역서"/>
      <sheetName val="연돌일위집계"/>
      <sheetName val="설산1.나"/>
      <sheetName val="본사S"/>
      <sheetName val="예가표"/>
      <sheetName val="BLR_1"/>
      <sheetName val="Utility_and_Fire_flange"/>
      <sheetName val="해외_연수비용_계산-삭제"/>
      <sheetName val="해외_기술훈련비_(합계)"/>
      <sheetName val="BLR_11"/>
      <sheetName val="Utility_and_Fire_flange1"/>
      <sheetName val="해외_연수비용_계산-삭제1"/>
      <sheetName val="해외_기술훈련비_(합계)1"/>
      <sheetName val="BM"/>
      <sheetName val="M Budget"/>
      <sheetName val="Material of Quantities"/>
      <sheetName val="unit price list"/>
      <sheetName val="Project Data"/>
      <sheetName val="Cover"/>
      <sheetName val="아파트 "/>
      <sheetName val="6MONTHS"/>
      <sheetName val="inter"/>
      <sheetName val="PRECAST lightconc-II"/>
      <sheetName val="Pile-Br-Capacity"/>
      <sheetName val=" RFQ for BOP Bldgs(No.51,53,58)"/>
      <sheetName val="BQMPALOC"/>
      <sheetName val="Eq. Mobilization"/>
      <sheetName val="Air Cooler-E"/>
      <sheetName val="간접인원 급료산출"/>
      <sheetName val="Noname 1"/>
      <sheetName val="Noname 2"/>
      <sheetName val="Noname 3"/>
      <sheetName val="Noname 4"/>
      <sheetName val="Noname 5"/>
      <sheetName val="Noname 6"/>
      <sheetName val="Noname 7"/>
      <sheetName val="Noname 8"/>
      <sheetName val="Noname 9"/>
      <sheetName val="Noname 10"/>
      <sheetName val="Noname 11"/>
      <sheetName val="Noname 12"/>
      <sheetName val="Noname 13"/>
      <sheetName val="Noname 14"/>
      <sheetName val="Noname 15"/>
      <sheetName val="Noname 16"/>
      <sheetName val="Noname 17"/>
      <sheetName val="Noname 18"/>
      <sheetName val="Noname 19"/>
      <sheetName val="Noname 20"/>
      <sheetName val="PI"/>
      <sheetName val="Ｎｏ.13"/>
      <sheetName val="Raw Data"/>
      <sheetName val="mvac_Offer"/>
      <sheetName val="mvac_BOQ"/>
      <sheetName val="Summary"/>
      <sheetName val="Factors"/>
      <sheetName val="업무처리전"/>
      <sheetName val="C1ㅇ"/>
      <sheetName val="Base BM-rebar"/>
      <sheetName val="List"/>
      <sheetName val="BOQ"/>
      <sheetName val="FOL - Bar"/>
      <sheetName val="katsayı"/>
      <sheetName val="Testing"/>
      <sheetName val="ANALIZ"/>
      <sheetName val="③赤紙(日文)"/>
      <sheetName val="KADIKES2"/>
      <sheetName val="Co_Ef"/>
      <sheetName val="Co Eff"/>
      <sheetName val="TESİSAT"/>
      <sheetName val="Fit Out B2a"/>
      <sheetName val="Option"/>
      <sheetName val="기계내역서"/>
      <sheetName val="Calendar"/>
      <sheetName val="C3"/>
      <sheetName val="Payments and Cash Calls"/>
      <sheetName val="Day work"/>
      <sheetName val="1"/>
      <sheetName val="M_Budget"/>
      <sheetName val="Material_of_Quantities"/>
      <sheetName val="unit_price_list"/>
      <sheetName val="Project_Data"/>
      <sheetName val="아파트_"/>
      <sheetName val="Ｎｏ_13"/>
      <sheetName val="Raw_Data"/>
      <sheetName val="설비"/>
      <sheetName val="일위대가"/>
      <sheetName val="간접비내역-1"/>
      <sheetName val="2.2 띠장의 설계"/>
      <sheetName val="BLR_12"/>
      <sheetName val="Utility_and_Fire_flange2"/>
      <sheetName val="해외_연수비용_계산-삭제2"/>
      <sheetName val="해외_기술훈련비_(합계)2"/>
      <sheetName val="설산1_나"/>
      <sheetName val="PRECAST_lightconc-II"/>
      <sheetName val="as_boq_list_up"/>
      <sheetName val="Noname_1"/>
      <sheetName val="Noname_2"/>
      <sheetName val="Noname_3"/>
      <sheetName val="Noname_4"/>
      <sheetName val="Noname_5"/>
      <sheetName val="Noname_6"/>
      <sheetName val="Noname_7"/>
      <sheetName val="Noname_8"/>
      <sheetName val="Noname_9"/>
      <sheetName val="Noname_10"/>
      <sheetName val="Noname_11"/>
      <sheetName val="Noname_12"/>
      <sheetName val="Noname_13"/>
      <sheetName val="Noname_14"/>
      <sheetName val="Noname_15"/>
      <sheetName val="Noname_16"/>
      <sheetName val="Noname_17"/>
      <sheetName val="Noname_18"/>
      <sheetName val="Noname_19"/>
      <sheetName val="Noname_20"/>
      <sheetName val="PWA"/>
      <sheetName val="BXLDL"/>
      <sheetName val="실행"/>
      <sheetName val="#REF"/>
      <sheetName val="PSV2701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row r="179">
          <cell r="T179">
            <v>205</v>
          </cell>
        </row>
        <row r="180">
          <cell r="T180">
            <v>205</v>
          </cell>
          <cell r="U180">
            <v>423</v>
          </cell>
          <cell r="V180">
            <v>725</v>
          </cell>
          <cell r="W180">
            <v>1144</v>
          </cell>
          <cell r="X180">
            <v>1577</v>
          </cell>
          <cell r="Y180">
            <v>2007</v>
          </cell>
          <cell r="Z180">
            <v>2501</v>
          </cell>
          <cell r="AA180">
            <v>3021</v>
          </cell>
          <cell r="AB180">
            <v>3543</v>
          </cell>
          <cell r="AC180">
            <v>4051</v>
          </cell>
          <cell r="AD180">
            <v>4632</v>
          </cell>
          <cell r="AE180">
            <v>5156</v>
          </cell>
          <cell r="AF180">
            <v>5682</v>
          </cell>
          <cell r="AG180">
            <v>6184</v>
          </cell>
          <cell r="AH180">
            <v>6432</v>
          </cell>
        </row>
      </sheetData>
      <sheetData sheetId="25" refreshError="1"/>
      <sheetData sheetId="26" refreshError="1"/>
      <sheetData sheetId="27" refreshError="1">
        <row r="16">
          <cell r="G16">
            <v>3100889.7360623879</v>
          </cell>
          <cell r="J16">
            <v>-3100889.7360623879</v>
          </cell>
          <cell r="K16">
            <v>-3100889.7360623879</v>
          </cell>
        </row>
        <row r="17">
          <cell r="J17">
            <v>3270260.8906708667</v>
          </cell>
          <cell r="K17">
            <v>169371.15460847877</v>
          </cell>
        </row>
        <row r="18">
          <cell r="J18">
            <v>-441747.35457777925</v>
          </cell>
          <cell r="K18">
            <v>-272376.19996930048</v>
          </cell>
        </row>
        <row r="19">
          <cell r="J19">
            <v>-565829.35575965873</v>
          </cell>
          <cell r="K19">
            <v>-838205.55572895915</v>
          </cell>
        </row>
        <row r="20">
          <cell r="J20">
            <v>-339427.47117581428</v>
          </cell>
          <cell r="K20">
            <v>-1177633.0269047734</v>
          </cell>
        </row>
        <row r="21">
          <cell r="J21">
            <v>-96645.766817710944</v>
          </cell>
          <cell r="K21">
            <v>-1274278.7937224843</v>
          </cell>
        </row>
        <row r="22">
          <cell r="J22">
            <v>-43686.328851310071</v>
          </cell>
          <cell r="K22">
            <v>-1317965.1225737943</v>
          </cell>
        </row>
        <row r="23">
          <cell r="J23">
            <v>-157770.37578145368</v>
          </cell>
          <cell r="K23">
            <v>-1475735.498355248</v>
          </cell>
        </row>
        <row r="24">
          <cell r="J24">
            <v>-31904.301259564934</v>
          </cell>
          <cell r="K24">
            <v>-1507639.7996148129</v>
          </cell>
        </row>
        <row r="25">
          <cell r="J25">
            <v>32340.963578523137</v>
          </cell>
          <cell r="K25">
            <v>-1475298.8360362898</v>
          </cell>
        </row>
        <row r="26">
          <cell r="J26">
            <v>106535.03291010531</v>
          </cell>
          <cell r="K26">
            <v>-1368763.8031261845</v>
          </cell>
        </row>
        <row r="27">
          <cell r="J27">
            <v>-1645.5875842371024</v>
          </cell>
          <cell r="K27">
            <v>-1370409.3907104216</v>
          </cell>
        </row>
        <row r="28">
          <cell r="J28">
            <v>294415.34818107402</v>
          </cell>
          <cell r="K28">
            <v>-1075994.0425293476</v>
          </cell>
        </row>
        <row r="29">
          <cell r="J29">
            <v>-78134.719742490212</v>
          </cell>
          <cell r="K29">
            <v>-1154128.7622718378</v>
          </cell>
        </row>
        <row r="30">
          <cell r="J30">
            <v>32326.792100662133</v>
          </cell>
          <cell r="K30">
            <v>-1121801.9701711757</v>
          </cell>
        </row>
        <row r="31">
          <cell r="J31">
            <v>463798.22697295237</v>
          </cell>
          <cell r="K31">
            <v>-658003.7431982233</v>
          </cell>
        </row>
        <row r="32">
          <cell r="J32">
            <v>607947.97597508598</v>
          </cell>
          <cell r="K32">
            <v>-50055.767223137314</v>
          </cell>
        </row>
        <row r="33">
          <cell r="J33">
            <v>0</v>
          </cell>
          <cell r="K33">
            <v>-50055.767223137314</v>
          </cell>
        </row>
        <row r="34">
          <cell r="J34">
            <v>0</v>
          </cell>
          <cell r="K34">
            <v>-50055.767223137314</v>
          </cell>
        </row>
        <row r="35">
          <cell r="J35">
            <v>1051161.6616859552</v>
          </cell>
          <cell r="K35">
            <v>1001105.8944628179</v>
          </cell>
        </row>
        <row r="36">
          <cell r="J36">
            <v>0</v>
          </cell>
          <cell r="K36">
            <v>1001105.8944628179</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당초"/>
      <sheetName val="집계표"/>
      <sheetName val="내역서"/>
      <sheetName val="총괄표"/>
      <sheetName val="CB"/>
      <sheetName val="경비"/>
      <sheetName val="Sheet3"/>
      <sheetName val="변경"/>
      <sheetName val="cvr"/>
      <sheetName val="sum"/>
      <sheetName val="indirect"/>
      <sheetName val="bm"/>
      <sheetName val="bm (2)"/>
      <sheetName val="Sheet2"/>
      <sheetName val="Instrument"/>
      <sheetName val="Junction Box"/>
      <sheetName val="JB_Final checked"/>
      <sheetName val="Equipment"/>
      <sheetName val="F&amp;G System"/>
      <sheetName val="F&amp;G System (Detail)"/>
      <sheetName val="MOTOR"/>
      <sheetName val="동결보온"/>
      <sheetName val="금액내역서"/>
      <sheetName val="BID"/>
      <sheetName val=" 배관자재비-SKEC구매분"/>
      <sheetName val="108"/>
      <sheetName val="제경비"/>
      <sheetName val="EQT-ESTN"/>
      <sheetName val="abc"/>
      <sheetName val="fitting"/>
      <sheetName val="JCS"/>
      <sheetName val="Working"/>
      <sheetName val="Manpower"/>
      <sheetName val="Datas"/>
      <sheetName val="Int. Pr.-Shell"/>
      <sheetName val="Ext. Pr.-Shell"/>
      <sheetName val="Int. Pr.-D'End"/>
      <sheetName val="Ext. Pr.-D'End"/>
      <sheetName val="Reinforcement Pad"/>
      <sheetName val="Nozzles"/>
      <sheetName val="Painting"/>
      <sheetName val="수입"/>
      <sheetName val="TTL"/>
      <sheetName val="Sheet1"/>
      <sheetName val="명세서"/>
      <sheetName val="정부노임단가"/>
      <sheetName val="HVAC"/>
      <sheetName val="할증 "/>
      <sheetName val="DATA"/>
      <sheetName val="품셈"/>
      <sheetName val="Proposal"/>
      <sheetName val="WORK-VOL"/>
      <sheetName val="12CGOU"/>
      <sheetName val="입찰안"/>
      <sheetName val="직원동원SCH"/>
      <sheetName val="DB@Acess"/>
      <sheetName val="Civil"/>
      <sheetName val="연돌일위집계"/>
      <sheetName val="작성방법"/>
      <sheetName val="자격 땡겨오기"/>
      <sheetName val="bm_(2)"/>
      <sheetName val="Junction_Box"/>
      <sheetName val="JB_Final_checked"/>
      <sheetName val="F&amp;G_System"/>
      <sheetName val="F&amp;G_System_(Detail)"/>
      <sheetName val="_배관자재비-SKEC구매분"/>
      <sheetName val="General Data"/>
      <sheetName val="FAB_I"/>
      <sheetName val="조도계산서 (도서)"/>
      <sheetName val="현장지지물물량"/>
      <sheetName val="ITEM"/>
      <sheetName val="wall"/>
      <sheetName val="주요기준"/>
      <sheetName val="COVER"/>
      <sheetName val="결재판(삭제하지말아주세요)"/>
      <sheetName val="4300 UTILITY BLDG (2)"/>
      <sheetName val="EQUIP"/>
      <sheetName val="Erection"/>
      <sheetName val="공사비 내역 (가)"/>
      <sheetName val="PUMP"/>
      <sheetName val="Main"/>
      <sheetName val="적용환율"/>
      <sheetName val="기성내역"/>
      <sheetName val="공정율 기초 Data"/>
      <sheetName val="가격분석@1100(990104)"/>
      <sheetName val="Escalation"/>
      <sheetName val="예가표"/>
      <sheetName val="PIPING"/>
      <sheetName val="분뇨"/>
      <sheetName val="001"/>
      <sheetName val="BQ"/>
      <sheetName val="산근"/>
      <sheetName val="공문"/>
      <sheetName val="B"/>
      <sheetName val="Sheet6"/>
      <sheetName val="PBS"/>
      <sheetName val="D-3109"/>
      <sheetName val="TOEC"/>
      <sheetName val="TDC COA Sumry"/>
      <sheetName val="COA Sumry by Area"/>
      <sheetName val="COA Sumry by Contr"/>
      <sheetName val="COA Sumry by RG"/>
      <sheetName val="TDC COA Grp Sumry"/>
      <sheetName val="TDC Item Dets-Full"/>
      <sheetName val="TDC Item Dets-IPM-Full"/>
      <sheetName val="TDC Item Dets"/>
      <sheetName val="TDC Item Sumry"/>
      <sheetName val="TDC Key Qty Sumry"/>
      <sheetName val="List - Components"/>
      <sheetName val="List - Equipment"/>
      <sheetName val="Project Metrics"/>
      <sheetName val="COA Sumry - Std Imp"/>
      <sheetName val="Contr TDC - Std Imp"/>
      <sheetName val="Item Sumry - Std Imp"/>
      <sheetName val="Proj TIC - Std Imp"/>
      <sheetName val="Unit Costs - Std Imp"/>
      <sheetName val="Unit MH - Std Imp"/>
      <sheetName val="일위대가목차"/>
      <sheetName val="#REF"/>
      <sheetName val="도급양식"/>
      <sheetName val="INVOICE_CERT EIV'S"/>
      <sheetName val="Factor"/>
      <sheetName val="SPT vs PHI"/>
      <sheetName val="광통신 견적내역서1"/>
      <sheetName val="DRUM"/>
      <sheetName val="Requirement(Work Crew)"/>
      <sheetName val="MODELING"/>
      <sheetName val="INPUT"/>
      <sheetName val="포장공"/>
      <sheetName val="LinerWt"/>
      <sheetName val="Sch.1"/>
      <sheetName val="운반"/>
      <sheetName val="단중"/>
      <sheetName val="품셈표"/>
      <sheetName val="Onerous Terms"/>
      <sheetName val="공통비"/>
      <sheetName val="SM1-09"/>
      <sheetName val="SM2-09"/>
      <sheetName val="BD-09"/>
      <sheetName val="MT-09"/>
      <sheetName val="1_RA_Master_절감후"/>
      <sheetName val="공사내역"/>
      <sheetName val="extensions lookup"/>
      <sheetName val="3. Piping"/>
      <sheetName val="1. Stationary"/>
      <sheetName val="COST SUMMARY"/>
      <sheetName val="Total"/>
      <sheetName val="산#2-1 (2)"/>
      <sheetName val="API Units"/>
      <sheetName val="15100"/>
      <sheetName val="#2_일위대가목록"/>
      <sheetName val="공통부대비"/>
      <sheetName val="BQMPALOC"/>
      <sheetName val="Coversheet "/>
      <sheetName val="6BPRO"/>
      <sheetName val="COS_REP.XLS"/>
      <sheetName val="POWER"/>
      <sheetName val="내역"/>
      <sheetName val="01"/>
      <sheetName val="계측 내역서"/>
      <sheetName val="결과조달"/>
      <sheetName val="견적정보"/>
      <sheetName val="FLANGE"/>
      <sheetName val="VALVE"/>
      <sheetName val="hitlin"/>
      <sheetName val="PER"/>
      <sheetName val="PIR(석유화학)"/>
      <sheetName val="silica"/>
      <sheetName val="rw"/>
      <sheetName val="gw"/>
      <sheetName val="우레탄"/>
      <sheetName val="fg"/>
      <sheetName val="iig silica(캐나다)"/>
      <sheetName val="간접비내역-1"/>
      <sheetName val="국내"/>
      <sheetName val="SOHAR(2nd)"/>
      <sheetName val="견적대비표"/>
      <sheetName val="변수 정의"/>
      <sheetName val="BSD (2)"/>
      <sheetName val="건축내역"/>
      <sheetName val="작성기준"/>
      <sheetName val="LEGEND"/>
      <sheetName val="AILC004"/>
      <sheetName val="jobhist"/>
      <sheetName val="SG"/>
      <sheetName val="RING WALL"/>
      <sheetName val="TYPE-B 평균H"/>
      <sheetName val="PRO_DCI"/>
      <sheetName val="INST_DCI"/>
      <sheetName val="HVAC_DCI"/>
      <sheetName val="PIPE_DCI"/>
      <sheetName val="AC포장수량"/>
      <sheetName val="일위대가"/>
      <sheetName val="DB_ET200(R. A)"/>
      <sheetName val="PIPE"/>
      <sheetName val="Final Summary"/>
      <sheetName val="inter"/>
      <sheetName val="조명율표"/>
      <sheetName val="갑지"/>
      <sheetName val="bm_(2)1"/>
      <sheetName val="Junction_Box1"/>
      <sheetName val="JB_Final_checked1"/>
      <sheetName val="F&amp;G_System1"/>
      <sheetName val="F&amp;G_System_(Detail)1"/>
      <sheetName val="_배관자재비-SKEC구매분1"/>
      <sheetName val="Int__Pr_-Shell"/>
      <sheetName val="Ext__Pr_-Shell"/>
      <sheetName val="Int__Pr_-D'End"/>
      <sheetName val="Ext__Pr_-D'End"/>
      <sheetName val="Reinforcement_Pad"/>
      <sheetName val="할증_"/>
      <sheetName val="공사비_내역_(가)"/>
      <sheetName val="General_Data"/>
      <sheetName val="XZLC003_PART1"/>
      <sheetName val="XZLC004_PART2"/>
      <sheetName val="현장관리비"/>
      <sheetName val="Inst_"/>
      <sheetName val="Piping_Design_Data"/>
      <sheetName val="실행내역"/>
      <sheetName val="CAL"/>
      <sheetName val="Piping Design Data"/>
      <sheetName val="견적을지"/>
      <sheetName val="FAB별"/>
      <sheetName val="설산1.나"/>
      <sheetName val="본사S"/>
      <sheetName val="WORK"/>
      <sheetName val="Sheet4"/>
      <sheetName val="CPM챠트"/>
      <sheetName val="Eq. Mobilization"/>
      <sheetName val="대비표"/>
      <sheetName val="잡비"/>
      <sheetName val="Units Def'n"/>
      <sheetName val="SHL"/>
      <sheetName val="영업2"/>
      <sheetName val="Precios"/>
      <sheetName val="WEIGHT LIST"/>
      <sheetName val="POL6차-PIPING"/>
      <sheetName val="산#3-1"/>
      <sheetName val="간접인원 급료산출"/>
      <sheetName val="95삼성급(본사)"/>
      <sheetName val="입찰내역 발주처 양식"/>
      <sheetName val="견적의뢰"/>
      <sheetName val="15 문제점"/>
      <sheetName val="costing_CV"/>
      <sheetName val="Spec1"/>
      <sheetName val="설계명세서"/>
      <sheetName val="Rate Analysis"/>
      <sheetName val="INSTR"/>
      <sheetName val="---FAB#1업무일지---"/>
      <sheetName val="BEND LOSS"/>
      <sheetName val="방배동내역(리라)"/>
      <sheetName val="현장경비"/>
      <sheetName val="건축공사집계표"/>
      <sheetName val="방배동내역 (총괄)"/>
      <sheetName val="부대공사총괄"/>
      <sheetName val="Steam-Sys"/>
      <sheetName val="PRICES"/>
      <sheetName val="노임9월"/>
      <sheetName val=" 갑지"/>
      <sheetName val="Cash2"/>
      <sheetName val="Z"/>
      <sheetName val="A"/>
      <sheetName val="CONTROL LIST"/>
      <sheetName val="costing_ESDV"/>
      <sheetName val="costing_Misc"/>
      <sheetName val="costing_MOV"/>
      <sheetName val="가로등내역서"/>
      <sheetName val="항목별진도율"/>
      <sheetName val="C3"/>
      <sheetName val="mech"/>
      <sheetName val="w't table"/>
      <sheetName val="IT-BAT"/>
      <sheetName val="임율 Data"/>
      <sheetName val="HANJUNG EQUIPMENT"/>
      <sheetName val="SPARE PART"/>
      <sheetName val="97 사업추정(WEKI)"/>
      <sheetName val="2. 집계표"/>
      <sheetName val="LP산출"/>
      <sheetName val="45,46"/>
      <sheetName val="CF Rev.0"/>
      <sheetName val="견적"/>
      <sheetName val="실행예산SHEET도장재검토"/>
      <sheetName val="TNK12"/>
      <sheetName val="사업추진 조직도"/>
      <sheetName val="계정과목 (2)"/>
      <sheetName val="계정과목"/>
      <sheetName val="EQ_E1"/>
      <sheetName val="환율"/>
      <sheetName val="산출근거#2-3"/>
      <sheetName val="#3E1_GCR"/>
      <sheetName val="cp-e1"/>
      <sheetName val="일보"/>
      <sheetName val="rate"/>
      <sheetName val="slipsumpR"/>
      <sheetName val="배수내역"/>
      <sheetName val="자재단가"/>
      <sheetName val="NYS"/>
      <sheetName val="10현장조직"/>
      <sheetName val="기계공사비집계(원안)"/>
      <sheetName val="기계내역서"/>
      <sheetName val="공사설계서"/>
      <sheetName val="소일위대가코드표"/>
      <sheetName val="실행(1)"/>
      <sheetName val="out_prog"/>
      <sheetName val="선적schedule (2)"/>
      <sheetName val="9509"/>
      <sheetName val="SORCE1"/>
      <sheetName val="내역(전)"/>
      <sheetName val="VUOTO"/>
      <sheetName val="Labor"/>
      <sheetName val="kode rekening"/>
      <sheetName val="name"/>
      <sheetName val="NAMES"/>
      <sheetName val="SUM_Steel-Strc"/>
      <sheetName val="COST-SUM"/>
      <sheetName val="산3_4"/>
      <sheetName val="환율change"/>
      <sheetName val="assy"/>
      <sheetName val="일반공사"/>
      <sheetName val="조도계산서_(도서)"/>
      <sheetName val="표지"/>
      <sheetName val="DTmpData"/>
      <sheetName val="건장설비"/>
      <sheetName val="ORIGINAL"/>
      <sheetName val="직재"/>
      <sheetName val="IBASE"/>
      <sheetName val="laroux"/>
      <sheetName val="자재집계"/>
      <sheetName val="N賃率-職"/>
      <sheetName val="집계표(OPTION)"/>
      <sheetName val="선택항목"/>
      <sheetName val="Sheet"/>
      <sheetName val="Onerous_Terms"/>
      <sheetName val="INVOICE_CERT_EIV'S"/>
      <sheetName val="COST_SUMMARY"/>
      <sheetName val="extensions_lookup"/>
      <sheetName val="3__Piping"/>
      <sheetName val="자격_땡겨오기"/>
      <sheetName val="4300_UTILITY_BLDG_(2)"/>
      <sheetName val="공정율_기초_Data"/>
      <sheetName val="Rate_Analysis"/>
      <sheetName val="광통신_견적내역서1"/>
      <sheetName val="산#2-1_(2)"/>
      <sheetName val="API_Units"/>
      <sheetName val="TDC_COA_Sumry"/>
      <sheetName val="COA_Sumry_by_Area"/>
      <sheetName val="COA_Sumry_by_Contr"/>
      <sheetName val="COA_Sumry_by_RG"/>
      <sheetName val="TDC_COA_Grp_Sumry"/>
      <sheetName val="TDC_Item_Dets-Full"/>
      <sheetName val="TDC_Item_Dets-IPM-Full"/>
      <sheetName val="TDC_Item_Dets"/>
      <sheetName val="TDC_Item_Sumry"/>
      <sheetName val="TDC_Key_Qty_Sumry"/>
      <sheetName val="List_-_Components"/>
      <sheetName val="List_-_Equipment"/>
      <sheetName val="Project_Metrics"/>
      <sheetName val="COA_Sumry_-_Std_Imp"/>
      <sheetName val="Contr_TDC_-_Std_Imp"/>
      <sheetName val="Item_Sumry_-_Std_Imp"/>
      <sheetName val="Proj_TIC_-_Std_Imp"/>
      <sheetName val="Unit_Costs_-_Std_Imp"/>
      <sheetName val="Unit_MH_-_Std_Imp"/>
      <sheetName val="Sch_1"/>
      <sheetName val="Coversheet_"/>
      <sheetName val="1__Stationary"/>
      <sheetName val="Requirement(Work_Crew)"/>
      <sheetName val="계측_내역서"/>
      <sheetName val="iig_silica(캐나다)"/>
      <sheetName val="변수_정의"/>
      <sheetName val="BSD_(2)"/>
      <sheetName val="SPT_vs_PHI"/>
      <sheetName val="COS_REP_XLS"/>
      <sheetName val="_갑지"/>
      <sheetName val="환산표"/>
      <sheetName val="LAB"/>
      <sheetName val="Setup"/>
      <sheetName val="판가반영"/>
      <sheetName val="Proj Cost Sumry"/>
      <sheetName val="Form 0"/>
      <sheetName val="Detail Breakdown Work"/>
      <sheetName val="품의서"/>
      <sheetName val="항목"/>
      <sheetName val="FR"/>
      <sheetName val="??"/>
      <sheetName val="기준정보"/>
      <sheetName val="L형옹벽(key)"/>
      <sheetName val="밸브설치"/>
      <sheetName val="계열사현황종합"/>
      <sheetName val="TAREC"/>
      <sheetName val="MEXICO-C"/>
      <sheetName val="HP"/>
      <sheetName val="배수공"/>
      <sheetName val="Units_Def'n"/>
      <sheetName val="TYPE-B_평균H"/>
      <sheetName val="Eq__Mobilization"/>
      <sheetName val="RING_WALL"/>
      <sheetName val="bm_(2)2"/>
      <sheetName val="Junction_Box2"/>
      <sheetName val="JB_Final_checked2"/>
      <sheetName val="F&amp;G_System2"/>
      <sheetName val="F&amp;G_System_(Detail)2"/>
      <sheetName val="_배관자재비-SKEC구매분2"/>
      <sheetName val="자격_땡겨오기1"/>
      <sheetName val="Int__Pr_-Shell1"/>
      <sheetName val="Ext__Pr_-Shell1"/>
      <sheetName val="Int__Pr_-D'End1"/>
      <sheetName val="Ext__Pr_-D'End1"/>
      <sheetName val="Reinforcement_Pad1"/>
      <sheetName val="4300_UTILITY_BLDG_(2)1"/>
      <sheetName val="할증_1"/>
      <sheetName val="공사비_내역_(가)1"/>
      <sheetName val="General_Data1"/>
      <sheetName val="공정율_기초_Data1"/>
      <sheetName val="조도계산서_(도서)1"/>
      <sheetName val="TDC_COA_Sumry1"/>
      <sheetName val="COA_Sumry_by_Area1"/>
      <sheetName val="COA_Sumry_by_Contr1"/>
      <sheetName val="COA_Sumry_by_RG1"/>
      <sheetName val="TDC_COA_Grp_Sumry1"/>
      <sheetName val="TDC_Item_Dets-Full1"/>
      <sheetName val="TDC_Item_Dets-IPM-Full1"/>
      <sheetName val="TDC_Item_Dets1"/>
      <sheetName val="TDC_Item_Sumry1"/>
      <sheetName val="TDC_Key_Qty_Sumry1"/>
      <sheetName val="List_-_Components1"/>
      <sheetName val="List_-_Equipment1"/>
      <sheetName val="Project_Metrics1"/>
      <sheetName val="COA_Sumry_-_Std_Imp1"/>
      <sheetName val="Contr_TDC_-_Std_Imp1"/>
      <sheetName val="Item_Sumry_-_Std_Imp1"/>
      <sheetName val="Proj_TIC_-_Std_Imp1"/>
      <sheetName val="Unit_Costs_-_Std_Imp1"/>
      <sheetName val="Unit_MH_-_Std_Imp1"/>
      <sheetName val="광통신_견적내역서11"/>
      <sheetName val="Requirement(Work_Crew)1"/>
      <sheetName val="SPT_vs_PHI1"/>
      <sheetName val="INVOICE_CERT_EIV'S1"/>
      <sheetName val="Onerous_Terms1"/>
      <sheetName val="extensions_lookup1"/>
      <sheetName val="3__Piping1"/>
      <sheetName val="1__Stationary1"/>
      <sheetName val="COST_SUMMARY1"/>
      <sheetName val="산#2-1_(2)1"/>
      <sheetName val="API_Units1"/>
      <sheetName val="Sch_11"/>
      <sheetName val="Coversheet_1"/>
      <sheetName val="COS_REP_XLS1"/>
      <sheetName val="계측_내역서1"/>
      <sheetName val="iig_silica(캐나다)1"/>
      <sheetName val="변수_정의1"/>
      <sheetName val="BSD_(2)1"/>
      <sheetName val="TYPE-B_평균H1"/>
      <sheetName val="Eq__Mobilization1"/>
      <sheetName val="RING_WALL1"/>
      <sheetName val="설산1_나"/>
      <sheetName val="Units_Def'n1"/>
      <sheetName val="WEIGHT_LIST"/>
      <sheetName val="DB_ET200(R__A)"/>
      <sheetName val="Final_Summary"/>
      <sheetName val="간접인원_급료산출"/>
      <sheetName val="입찰내역_발주처_양식"/>
      <sheetName val="15_문제점"/>
      <sheetName val="Rate_Analysis1"/>
      <sheetName val="BEND_LOSS"/>
      <sheetName val="방배동내역_(총괄)"/>
      <sheetName val="_갑지1"/>
      <sheetName val="Piping_Design_Data1"/>
      <sheetName val="CONTROL_LIST"/>
      <sheetName val="w't_table"/>
      <sheetName val="임율_Data"/>
      <sheetName val="HANJUNG_EQUIPMENT"/>
      <sheetName val="SPARE_PART"/>
      <sheetName val="97_사업추정(WEKI)"/>
      <sheetName val="2__집계표"/>
      <sheetName val="CF_Rev_0"/>
      <sheetName val="사업추진_조직도"/>
      <sheetName val="계정과목_(2)"/>
      <sheetName val="선적schedule_(2)"/>
      <sheetName val="kode_rekening"/>
      <sheetName val="Proj_Cost_Sumry"/>
      <sheetName val="Form_0"/>
      <sheetName val="Detail_Breakdown_Work"/>
      <sheetName val="bm_(2)3"/>
      <sheetName val="Junction_Box3"/>
      <sheetName val="JB_Final_checked3"/>
      <sheetName val="F&amp;G_System3"/>
      <sheetName val="F&amp;G_System_(Detail)3"/>
      <sheetName val="_배관자재비-SKEC구매분3"/>
      <sheetName val="자격_땡겨오기2"/>
      <sheetName val="Int__Pr_-Shell2"/>
      <sheetName val="Ext__Pr_-Shell2"/>
      <sheetName val="Int__Pr_-D'End2"/>
      <sheetName val="Ext__Pr_-D'End2"/>
      <sheetName val="Reinforcement_Pad2"/>
      <sheetName val="4300_UTILITY_BLDG_(2)2"/>
      <sheetName val="할증_2"/>
      <sheetName val="공사비_내역_(가)2"/>
      <sheetName val="General_Data2"/>
      <sheetName val="공정율_기초_Data2"/>
      <sheetName val="조도계산서_(도서)2"/>
      <sheetName val="TDC_COA_Sumry2"/>
      <sheetName val="COA_Sumry_by_Area2"/>
      <sheetName val="COA_Sumry_by_Contr2"/>
      <sheetName val="COA_Sumry_by_RG2"/>
      <sheetName val="TDC_COA_Grp_Sumry2"/>
      <sheetName val="TDC_Item_Dets-Full2"/>
      <sheetName val="TDC_Item_Dets-IPM-Full2"/>
      <sheetName val="TDC_Item_Dets2"/>
      <sheetName val="TDC_Item_Sumry2"/>
      <sheetName val="TDC_Key_Qty_Sumry2"/>
      <sheetName val="List_-_Components2"/>
      <sheetName val="List_-_Equipment2"/>
      <sheetName val="Project_Metrics2"/>
      <sheetName val="COA_Sumry_-_Std_Imp2"/>
      <sheetName val="Contr_TDC_-_Std_Imp2"/>
      <sheetName val="Item_Sumry_-_Std_Imp2"/>
      <sheetName val="Proj_TIC_-_Std_Imp2"/>
      <sheetName val="Unit_Costs_-_Std_Imp2"/>
      <sheetName val="Unit_MH_-_Std_Imp2"/>
      <sheetName val="광통신_견적내역서12"/>
      <sheetName val="Requirement(Work_Crew)2"/>
      <sheetName val="SPT_vs_PHI2"/>
      <sheetName val="INVOICE_CERT_EIV'S2"/>
      <sheetName val="Onerous_Terms2"/>
      <sheetName val="extensions_lookup2"/>
      <sheetName val="3__Piping2"/>
      <sheetName val="1__Stationary2"/>
      <sheetName val="COST_SUMMARY2"/>
      <sheetName val="산#2-1_(2)2"/>
      <sheetName val="API_Units2"/>
      <sheetName val="Sch_12"/>
      <sheetName val="Coversheet_2"/>
      <sheetName val="COS_REP_XLS2"/>
      <sheetName val="계측_내역서2"/>
      <sheetName val="iig_silica(캐나다)2"/>
      <sheetName val="변수_정의2"/>
      <sheetName val="BSD_(2)2"/>
      <sheetName val="TYPE-B_평균H2"/>
      <sheetName val="Eq__Mobilization2"/>
      <sheetName val="RING_WALL2"/>
      <sheetName val="설산1_나1"/>
      <sheetName val="Units_Def'n2"/>
      <sheetName val="WEIGHT_LIST1"/>
      <sheetName val="DB_ET200(R__A)1"/>
      <sheetName val="Final_Summary1"/>
      <sheetName val="간접인원_급료산출1"/>
      <sheetName val="입찰내역_발주처_양식1"/>
      <sheetName val="15_문제점1"/>
      <sheetName val="Rate_Analysis2"/>
      <sheetName val="BEND_LOSS1"/>
      <sheetName val="방배동내역_(총괄)1"/>
      <sheetName val="_갑지2"/>
      <sheetName val="Piping_Design_Data2"/>
      <sheetName val="CONTROL_LIST1"/>
      <sheetName val="w't_table1"/>
      <sheetName val="임율_Data1"/>
      <sheetName val="HANJUNG_EQUIPMENT1"/>
      <sheetName val="SPARE_PART1"/>
      <sheetName val="97_사업추정(WEKI)1"/>
      <sheetName val="2__집계표1"/>
      <sheetName val="CF_Rev_01"/>
      <sheetName val="사업추진_조직도1"/>
      <sheetName val="계정과목_(2)1"/>
      <sheetName val="선적schedule_(2)1"/>
      <sheetName val="kode_rekening1"/>
      <sheetName val="Proj_Cost_Sumry1"/>
      <sheetName val="Form_01"/>
      <sheetName val="Detail_Breakdown_Work1"/>
      <sheetName val="bm_(2)4"/>
      <sheetName val="Junction_Box4"/>
      <sheetName val="JB_Final_checked4"/>
      <sheetName val="F&amp;G_System4"/>
      <sheetName val="F&amp;G_System_(Detail)4"/>
      <sheetName val="_배관자재비-SKEC구매분4"/>
      <sheetName val="자격_땡겨오기3"/>
      <sheetName val="Int__Pr_-Shell3"/>
      <sheetName val="Ext__Pr_-Shell3"/>
      <sheetName val="Int__Pr_-D'End3"/>
      <sheetName val="Ext__Pr_-D'End3"/>
      <sheetName val="Reinforcement_Pad3"/>
      <sheetName val="4300_UTILITY_BLDG_(2)3"/>
      <sheetName val="할증_3"/>
      <sheetName val="공사비_내역_(가)3"/>
      <sheetName val="General_Data3"/>
      <sheetName val="공정율_기초_Data3"/>
      <sheetName val="조도계산서_(도서)3"/>
      <sheetName val="TDC_COA_Sumry3"/>
      <sheetName val="COA_Sumry_by_Area3"/>
      <sheetName val="COA_Sumry_by_Contr3"/>
      <sheetName val="COA_Sumry_by_RG3"/>
      <sheetName val="TDC_COA_Grp_Sumry3"/>
      <sheetName val="TDC_Item_Dets-Full3"/>
      <sheetName val="TDC_Item_Dets-IPM-Full3"/>
      <sheetName val="TDC_Item_Dets3"/>
      <sheetName val="TDC_Item_Sumry3"/>
      <sheetName val="TDC_Key_Qty_Sumry3"/>
      <sheetName val="List_-_Components3"/>
      <sheetName val="List_-_Equipment3"/>
      <sheetName val="Project_Metrics3"/>
      <sheetName val="COA_Sumry_-_Std_Imp3"/>
      <sheetName val="Contr_TDC_-_Std_Imp3"/>
      <sheetName val="Item_Sumry_-_Std_Imp3"/>
      <sheetName val="Proj_TIC_-_Std_Imp3"/>
      <sheetName val="Unit_Costs_-_Std_Imp3"/>
      <sheetName val="Unit_MH_-_Std_Imp3"/>
      <sheetName val="광통신_견적내역서13"/>
      <sheetName val="Requirement(Work_Crew)3"/>
      <sheetName val="SPT_vs_PHI3"/>
      <sheetName val="INVOICE_CERT_EIV'S3"/>
      <sheetName val="Onerous_Terms3"/>
      <sheetName val="extensions_lookup3"/>
      <sheetName val="3__Piping3"/>
      <sheetName val="1__Stationary3"/>
      <sheetName val="COST_SUMMARY3"/>
      <sheetName val="산#2-1_(2)3"/>
      <sheetName val="API_Units3"/>
      <sheetName val="Sch_13"/>
      <sheetName val="Coversheet_3"/>
      <sheetName val="COS_REP_XLS3"/>
      <sheetName val="계측_내역서3"/>
      <sheetName val="iig_silica(캐나다)3"/>
      <sheetName val="변수_정의3"/>
      <sheetName val="BSD_(2)3"/>
      <sheetName val="TYPE-B_평균H3"/>
      <sheetName val="Eq__Mobilization3"/>
      <sheetName val="RING_WALL3"/>
      <sheetName val="설산1_나2"/>
      <sheetName val="Units_Def'n3"/>
      <sheetName val="WEIGHT_LIST2"/>
      <sheetName val="DB_ET200(R__A)2"/>
      <sheetName val="Final_Summary2"/>
      <sheetName val="간접인원_급료산출2"/>
      <sheetName val="입찰내역_발주처_양식2"/>
      <sheetName val="15_문제점2"/>
      <sheetName val="Rate_Analysis3"/>
      <sheetName val="BEND_LOSS2"/>
      <sheetName val="방배동내역_(총괄)2"/>
      <sheetName val="_갑지3"/>
      <sheetName val="Piping_Design_Data3"/>
      <sheetName val="CONTROL_LIST2"/>
      <sheetName val="w't_table2"/>
      <sheetName val="임율_Data2"/>
      <sheetName val="HANJUNG_EQUIPMENT2"/>
      <sheetName val="SPARE_PART2"/>
      <sheetName val="97_사업추정(WEKI)2"/>
      <sheetName val="2__집계표2"/>
      <sheetName val="CF_Rev_02"/>
      <sheetName val="사업추진_조직도2"/>
      <sheetName val="계정과목_(2)2"/>
      <sheetName val="선적schedule_(2)2"/>
      <sheetName val="kode_rekening2"/>
      <sheetName val="Proj_Cost_Sumry2"/>
      <sheetName val="Form_02"/>
      <sheetName val="Detail_Breakdown_Work2"/>
      <sheetName val="bm_(2)5"/>
      <sheetName val="Junction_Box5"/>
      <sheetName val="JB_Final_checked5"/>
      <sheetName val="F&amp;G_System5"/>
      <sheetName val="F&amp;G_System_(Detail)5"/>
      <sheetName val="_배관자재비-SKEC구매분5"/>
      <sheetName val="자격_땡겨오기4"/>
      <sheetName val="Int__Pr_-Shell4"/>
      <sheetName val="Ext__Pr_-Shell4"/>
      <sheetName val="Int__Pr_-D'End4"/>
      <sheetName val="Ext__Pr_-D'End4"/>
      <sheetName val="Reinforcement_Pad4"/>
      <sheetName val="4300_UTILITY_BLDG_(2)4"/>
      <sheetName val="할증_4"/>
      <sheetName val="공사비_내역_(가)4"/>
      <sheetName val="General_Data4"/>
      <sheetName val="공정율_기초_Data4"/>
      <sheetName val="조도계산서_(도서)4"/>
      <sheetName val="TDC_COA_Sumry4"/>
      <sheetName val="COA_Sumry_by_Area4"/>
      <sheetName val="COA_Sumry_by_Contr4"/>
      <sheetName val="COA_Sumry_by_RG4"/>
      <sheetName val="TDC_COA_Grp_Sumry4"/>
      <sheetName val="TDC_Item_Dets-Full4"/>
      <sheetName val="TDC_Item_Dets-IPM-Full4"/>
      <sheetName val="TDC_Item_Dets4"/>
      <sheetName val="TDC_Item_Sumry4"/>
      <sheetName val="TDC_Key_Qty_Sumry4"/>
      <sheetName val="List_-_Components4"/>
      <sheetName val="List_-_Equipment4"/>
      <sheetName val="Project_Metrics4"/>
      <sheetName val="COA_Sumry_-_Std_Imp4"/>
      <sheetName val="Contr_TDC_-_Std_Imp4"/>
      <sheetName val="Item_Sumry_-_Std_Imp4"/>
      <sheetName val="Proj_TIC_-_Std_Imp4"/>
      <sheetName val="Unit_Costs_-_Std_Imp4"/>
      <sheetName val="Unit_MH_-_Std_Imp4"/>
      <sheetName val="광통신_견적내역서14"/>
      <sheetName val="Requirement(Work_Crew)4"/>
      <sheetName val="SPT_vs_PHI4"/>
      <sheetName val="INVOICE_CERT_EIV'S4"/>
      <sheetName val="Onerous_Terms4"/>
      <sheetName val="extensions_lookup4"/>
      <sheetName val="3__Piping4"/>
      <sheetName val="1__Stationary4"/>
      <sheetName val="COST_SUMMARY4"/>
      <sheetName val="산#2-1_(2)4"/>
      <sheetName val="API_Units4"/>
      <sheetName val="Sch_14"/>
      <sheetName val="Coversheet_4"/>
      <sheetName val="COS_REP_XLS4"/>
      <sheetName val="계측_내역서4"/>
      <sheetName val="iig_silica(캐나다)4"/>
      <sheetName val="변수_정의4"/>
      <sheetName val="BSD_(2)4"/>
      <sheetName val="TYPE-B_평균H4"/>
      <sheetName val="Eq__Mobilization4"/>
      <sheetName val="RING_WALL4"/>
      <sheetName val="CONTROL_LIST3"/>
      <sheetName val="설산1_나3"/>
      <sheetName val="WEIGHT_LIST3"/>
      <sheetName val="DB_ET200(R__A)3"/>
      <sheetName val="Final_Summary3"/>
      <sheetName val="간접인원_급료산출3"/>
      <sheetName val="입찰내역_발주처_양식3"/>
      <sheetName val="15_문제점3"/>
      <sheetName val="방배동내역_(총괄)3"/>
      <sheetName val="Units_Def'n4"/>
      <sheetName val="Rate_Analysis4"/>
      <sheetName val="BEND_LOSS3"/>
      <sheetName val="_갑지4"/>
      <sheetName val="Piping_Design_Data4"/>
      <sheetName val="w't_table3"/>
      <sheetName val="임율_Data3"/>
      <sheetName val="HANJUNG_EQUIPMENT3"/>
      <sheetName val="SPARE_PART3"/>
      <sheetName val="97_사업추정(WEKI)3"/>
      <sheetName val="2__집계표3"/>
      <sheetName val="CF_Rev_03"/>
      <sheetName val="사업추진_조직도3"/>
      <sheetName val="계정과목_(2)3"/>
      <sheetName val="선적schedule_(2)3"/>
      <sheetName val="kode_rekening3"/>
      <sheetName val="Proj_Cost_Sumry3"/>
      <sheetName val="Form_03"/>
      <sheetName val="Detail_Breakdown_Work3"/>
      <sheetName val="Sheet5"/>
      <sheetName val="PipWT"/>
      <sheetName val="일위대가표"/>
      <sheetName val="Backup"/>
      <sheetName val="ITB COST"/>
      <sheetName val="Summary Sheets"/>
      <sheetName val="Calculation"/>
      <sheetName val="OD5000"/>
      <sheetName val="SUPTMTO"/>
      <sheetName val="손익분석"/>
      <sheetName val="투찰(하수)"/>
      <sheetName val="장비당단가 (1)"/>
      <sheetName val="현장투입(원장)"/>
      <sheetName val="품산출서"/>
      <sheetName val="Weather"/>
      <sheetName val="실행내역서 "/>
      <sheetName val="__"/>
      <sheetName val="원료구매"/>
      <sheetName val="DATA LISTS"/>
      <sheetName val="P3"/>
      <sheetName val="WIP"/>
      <sheetName val="ITB_COST"/>
      <sheetName val="Summary_Sheets"/>
      <sheetName val="FIRE"/>
      <sheetName val="견적집계표"/>
      <sheetName val="2공구산출내역"/>
      <sheetName val="노임단가"/>
      <sheetName val="토공정보"/>
      <sheetName val="두앙"/>
      <sheetName val="의왕F사"/>
      <sheetName val="가공사"/>
      <sheetName val="기안지"/>
      <sheetName val="cable-data"/>
      <sheetName val="골조시행"/>
      <sheetName val="매출"/>
      <sheetName val="10.25"/>
      <sheetName val="VL"/>
      <sheetName val="연환"/>
      <sheetName val="수주이월"/>
      <sheetName val="sheeet2"/>
      <sheetName val="石炭性状"/>
      <sheetName val="교각계산"/>
      <sheetName val="sum1 (2)"/>
      <sheetName val="Confidencial "/>
      <sheetName val="COEFF"/>
      <sheetName val="Calculos Emerson"/>
      <sheetName val="1515"/>
      <sheetName val="INVOICE"/>
      <sheetName val="Others"/>
      <sheetName val="Process Piping"/>
      <sheetName val="PRICE-COMP"/>
      <sheetName val="Cover sheet"/>
      <sheetName val="6PILE  (돌출)"/>
      <sheetName val="금융비용"/>
      <sheetName val="평균환율-USD"/>
      <sheetName val="Equip Rental Summary by Contr"/>
      <sheetName val="Project Equip Rental Summary"/>
      <sheetName val="Contractor Indirect Sumry"/>
      <sheetName val="Project Indirect Sumry"/>
      <sheetName val="TDC COA Grp Sumry by Area"/>
      <sheetName val="TDC COA Grp Sumry by RG"/>
      <sheetName val="Equipment Sumry"/>
      <sheetName val="TDC Item Sumry by Area"/>
      <sheetName val="TDC Item Sumry by RG"/>
      <sheetName val="TDC Key Qty Sumry by RG"/>
      <sheetName val="List - Equipment by Area"/>
      <sheetName val="List - Equipment by Contr"/>
      <sheetName val="Equipment - Unit Costs by Mat"/>
      <sheetName val="List - Equipment by Rep Grp"/>
      <sheetName val="Craft Summary by Contr"/>
      <sheetName val="Project Craft Summary"/>
      <sheetName val="ALL AREA-12LE0U"/>
      <sheetName val="Cashflow Analysis"/>
      <sheetName val="E1"/>
      <sheetName val="ALL UNITS"/>
      <sheetName val="EQUIPMENT ERECTION BREAKDOWN"/>
      <sheetName val="Breakdown-1"/>
      <sheetName val="Add"/>
      <sheetName val="Table"/>
      <sheetName val="RPP 12 SEPT"/>
      <sheetName val="L.INDIRECT (rev.1)"/>
      <sheetName val="7.3 Table"/>
      <sheetName val="7.2 Material"/>
      <sheetName val="기술부 VENDOR LIST"/>
      <sheetName val="Testing"/>
      <sheetName val="산출"/>
      <sheetName val="낙찰표"/>
      <sheetName val="I一般比"/>
      <sheetName val="Foglio dati"/>
      <sheetName val="Settings"/>
      <sheetName val="ITB_COST1"/>
      <sheetName val="Summary_Sheets1"/>
      <sheetName val="실행내역서_"/>
      <sheetName val="7_3_Table"/>
      <sheetName val="7_2_Material"/>
      <sheetName val="Cover_sheet"/>
      <sheetName val="Cashflow_Analysis"/>
      <sheetName val="ALL_UNITS"/>
      <sheetName val="Equip_Rental_Summary_by_Contr"/>
      <sheetName val="Project_Equip_Rental_Summary"/>
      <sheetName val="Contractor_Indirect_Sumry"/>
      <sheetName val="Project_Indirect_Sumry"/>
      <sheetName val="TDC_COA_Grp_Sumry_by_Area"/>
      <sheetName val="TDC_COA_Grp_Sumry_by_RG"/>
      <sheetName val="Equipment_Sumry"/>
      <sheetName val="TDC_Item_Sumry_by_Area"/>
      <sheetName val="TDC_Item_Sumry_by_RG"/>
      <sheetName val="TDC_Key_Qty_Sumry_by_RG"/>
      <sheetName val="List_-_Equipment_by_Area"/>
      <sheetName val="List_-_Equipment_by_Contr"/>
      <sheetName val="Equipment_-_Unit_Costs_by_Mat"/>
      <sheetName val="List_-_Equipment_by_Rep_Grp"/>
      <sheetName val="Craft_Summary_by_Contr"/>
      <sheetName val="Project_Craft_Summary"/>
      <sheetName val="ALL_AREA-12LE0U"/>
      <sheetName val="RPP_12_SEPT"/>
      <sheetName val="L_INDIRECT_(rev_1)"/>
      <sheetName val="Confidencial_"/>
      <sheetName val="Calculos_Emerson"/>
      <sheetName val="Process_Piping"/>
      <sheetName val="7.5 A.C.H"/>
      <sheetName val="SUMMARY (0)"/>
      <sheetName val="8"/>
      <sheetName val="10"/>
      <sheetName val="12"/>
      <sheetName val="9"/>
      <sheetName val="11"/>
      <sheetName val="KNA1"/>
      <sheetName val="steam table"/>
      <sheetName val="단가조사"/>
      <sheetName val="수정단중"/>
      <sheetName val="노임이"/>
      <sheetName val="BOJUNGGM"/>
      <sheetName val="코드관리"/>
      <sheetName val="CABLE BULK"/>
      <sheetName val="2호맨홀공제수량"/>
      <sheetName val="공사비_NDE"/>
      <sheetName val="CTEMCOST"/>
      <sheetName val="터파기및재료"/>
      <sheetName val="모래기초"/>
      <sheetName val="자료입력"/>
      <sheetName val="2000년1차"/>
      <sheetName val="정산서"/>
      <sheetName val="보호"/>
      <sheetName val="현황CODE"/>
      <sheetName val="손익현황"/>
      <sheetName val="간접비 총괄표"/>
      <sheetName val="산출내역서"/>
      <sheetName val="현장인원"/>
      <sheetName val="단가집"/>
      <sheetName val="HRSG PRINT"/>
      <sheetName val="SAN"/>
      <sheetName val="B31.1"/>
      <sheetName val="견적서을"/>
      <sheetName val="FWBS7000,8000"/>
      <sheetName val="ANALYSER"/>
      <sheetName val="역T형교대(PILE기초)"/>
      <sheetName val="앉음벽 (2)"/>
      <sheetName val="인원계획"/>
      <sheetName val="토목주소"/>
      <sheetName val="프랜트면허"/>
      <sheetName val="ELECTRIC"/>
      <sheetName val="SCHEDULE"/>
      <sheetName val="상품원가피벗"/>
      <sheetName val="안정계산"/>
      <sheetName val="단면검토"/>
      <sheetName val="DATA for Bill"/>
      <sheetName val="BQLIST"/>
      <sheetName val="시행예산"/>
      <sheetName val="Accounting book"/>
      <sheetName val="Code"/>
      <sheetName val="가동비율"/>
      <sheetName val="Sheet13"/>
      <sheetName val=" ｹ-ﾌﾞﾙ"/>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refreshError="1"/>
      <sheetData sheetId="459"/>
      <sheetData sheetId="460" refreshError="1"/>
      <sheetData sheetId="461" refreshError="1"/>
      <sheetData sheetId="462" refreshError="1"/>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sheetData sheetId="911"/>
      <sheetData sheetId="912" refreshError="1"/>
      <sheetData sheetId="913" refreshError="1"/>
      <sheetData sheetId="914"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TO REV.1(ARMOR)"/>
      <sheetName val="SUM-BQ-REV.1"/>
      <sheetName val="VENDOR-QUOTES"/>
      <sheetName val="HV SWGR &amp; MCC"/>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 val="PBD"/>
      <sheetName val="MTO REV.0(NON-ARMOR)"/>
      <sheetName val="MTO REV.0(ARMOR ON SHORE)"/>
      <sheetName val="CABLE"/>
      <sheetName val="MTO REV.2(ARMOR)"/>
      <sheetName val="SUM-BQ-REV.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찍기"/>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X"/>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PP"/>
      <sheetName val="예산총괄표"/>
      <sheetName val="재료비"/>
      <sheetName val="경비총괄표"/>
      <sheetName val="1. 검사비외"/>
      <sheetName val="2.외주공사비"/>
      <sheetName val="공사운영비"/>
      <sheetName val="비교검토서"/>
      <sheetName val="HX"/>
      <sheetName val="UNIT PRICES"/>
      <sheetName val="설계내역서"/>
      <sheetName val="PROCURE"/>
      <sheetName val="산근"/>
      <sheetName val="Items"/>
      <sheetName val="Detail"/>
      <sheetName val="¥ "/>
      <sheetName val="KLall"/>
      <sheetName val="F4-F7"/>
      <sheetName val="Cashflow Analysis"/>
      <sheetName val="Schedule(overall)"/>
      <sheetName val="Quantit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D"/>
      <sheetName val="TN"/>
      <sheetName val="THN"/>
      <sheetName val="CAMAY"/>
      <sheetName val="VL"/>
      <sheetName val="NHANCONGduong"/>
      <sheetName val="Nhan cong cong"/>
      <sheetName val="VUA"/>
      <sheetName val="HSO"/>
      <sheetName val="Phatsinh"/>
      <sheetName val="KHTT"/>
      <sheetName val="00000000"/>
      <sheetName val="10000000"/>
      <sheetName val="20000000"/>
      <sheetName val="30000000"/>
      <sheetName val="XL4Poppy"/>
      <sheetName val="XL4Poppy (2)"/>
      <sheetName val="NHALCONGduong"/>
      <sheetName val="Congty"/>
      <sheetName val="VPPN"/>
      <sheetName val="XN74"/>
      <sheetName val="XN54"/>
      <sheetName val="XN33"/>
      <sheetName val="NK96"/>
      <sheetName val="XL4Test5"/>
      <sheetName val="Sheet1"/>
      <sheetName val="Sheet2"/>
      <sheetName val="Sheet3"/>
      <sheetName val="Nhan cong`#/.g"/>
      <sheetName val="NLANCONGduong"/>
      <sheetName val="N6"/>
      <sheetName val="PHU XUAN"/>
      <sheetName val="PHU XUAN (2)"/>
      <sheetName val="TRAN-TRUONGXUAN"/>
      <sheetName val="TRAN-TRUONGXUAN (2)"/>
      <sheetName val="QLO28"/>
      <sheetName val="tinhlo10"/>
      <sheetName val="HOA AN (2)"/>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CTN"/>
      <sheetName val="XXXXXXXX"/>
      <sheetName val="CHTT"/>
      <sheetName val="ဳ0000000"/>
      <sheetName val="VaoMavaKL"/>
      <sheetName val="VaoSL"/>
      <sheetName val="KQPTVL"/>
      <sheetName val="KQPTVLNgang"/>
      <sheetName val="DMCTDoiDonVi"/>
      <sheetName val="CMa"/>
      <sheetName val="NC"/>
      <sheetName val="MTC"/>
      <sheetName val="XL_x0014_Poppy"/>
      <sheetName val="Tra_bang"/>
      <sheetName val="DONGIA"/>
      <sheetName val="CHITIET"/>
      <sheetName val="GIAVL"/>
      <sheetName val="XL4Poppy (2䀁"/>
      <sheetName val="NHALCONGdu_x000f_ng"/>
      <sheetName val="Nha_x000e_ cong`#/.g"/>
      <sheetName val="DTCT"/>
      <sheetName val="DGduong"/>
      <sheetName val="PhatsiûÎ"/>
      <sheetName val="?0000000"/>
      <sheetName val="TT35"/>
      <sheetName val="TT"/>
      <sheetName val="THM"/>
      <sheetName val="THAT"/>
      <sheetName val="THTN"/>
      <sheetName val="THGC"/>
      <sheetName val="GCTL"/>
      <sheetName val="dongia (2)"/>
      <sheetName val="LKVL-CK-HT-GD1"/>
      <sheetName val="giathanh1"/>
      <sheetName val="THPDMoi  (2)"/>
      <sheetName val="gtrinh"/>
      <sheetName val="phuluc1"/>
      <sheetName val="TONG HOP VL-NC"/>
      <sheetName val="lam-moi"/>
      <sheetName val="TONGKE3p "/>
      <sheetName val="TH VL, NC, DDHT Thanhphuoc"/>
      <sheetName val="#REF"/>
      <sheetName val="thao-go"/>
      <sheetName val="DON GIA"/>
      <sheetName val="TONGKE-HT"/>
      <sheetName val="DG"/>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FHANCONGduong"/>
      <sheetName val="N`an cong cong"/>
      <sheetName val="Tai khoan"/>
      <sheetName val="CTGS"/>
      <sheetName val="XL4Poppy (2?"/>
      <sheetName val="Dieuchinh"/>
      <sheetName val="²_x0000__x0000_t4"/>
      <sheetName val="Chiet tinh dz35"/>
      <sheetName val="Bang_tra"/>
      <sheetName val="gvl"/>
      <sheetName val="Nhan ckng cong"/>
      <sheetName val="10_x0010_00000"/>
      <sheetName val="XL4Pop0y (2)"/>
      <sheetName val="Nhan cong`_x0003_/.g"/>
      <sheetName val="TSCD"/>
      <sheetName val="Sh_x0003__x0000_t3"/>
      <sheetName val="NHANCONGduo.g"/>
      <sheetName val="Cp&gt;10-Ln&lt;10"/>
      <sheetName val="Ln&lt;20"/>
      <sheetName val="EIRR&gt;1&lt;1"/>
      <sheetName val="EIRR&gt; 2"/>
      <sheetName val="EIRR&lt;2"/>
      <sheetName val="tra_vat_lieu"/>
      <sheetName val="Nhan cong`#_.g"/>
      <sheetName val="Nha_x000e_ cong`#_.g"/>
      <sheetName val="_0000000"/>
      <sheetName val="²"/>
      <sheetName val="XL4Poppy (2_"/>
      <sheetName val="2000_x0010_000"/>
      <sheetName val="NHALCOJGduong"/>
      <sheetName val="TPAN-TRUONGXUAN"/>
      <sheetName val="S(eet12"/>
      <sheetName val="²??t4"/>
      <sheetName val="HE SO"/>
      <sheetName val="MTO REV.2(ARMOR)"/>
      <sheetName val="Nhan_cong_cong"/>
      <sheetName val="XL4Poppy_(2)"/>
      <sheetName val="Nhan_cong`#/_g"/>
      <sheetName val="PHU_XUAN"/>
      <sheetName val="PHU_XUAN_(2)"/>
      <sheetName val="TRAN-TRUONGXUAN_(2)"/>
      <sheetName val="HOA_AN_(2)"/>
      <sheetName val="XL4Poppy_(2䀁"/>
      <sheetName val="XLPoppy"/>
      <sheetName val="N`an_cong_cong"/>
      <sheetName val="NHALCONGdung"/>
      <sheetName val="Nha_cong`#/_g"/>
      <sheetName val="vlieu"/>
      <sheetName val="Tra KS"/>
      <sheetName val="Coc 32 m(Cho mo)"/>
      <sheetName val="Sh_x0003_?t3"/>
      <sheetName val="NHALÃONGduong"/>
      <sheetName val="Óheet1"/>
      <sheetName val="CÈTT"/>
      <sheetName val="TRAN-TÒUONGXUAN"/>
      <sheetName val="XXHXXXXX"/>
      <sheetName val="V!oSL"/>
      <sheetName val="ÄMCTDoiDonVi"/>
      <sheetName val="Sh_x0003_"/>
      <sheetName val="Nhan_cong`#__g"/>
      <sheetName val="Nha_cong`#__g"/>
      <sheetName val="XL4Test5S"/>
      <sheetName val="CLa"/>
      <sheetName val="²__t4"/>
      <sheetName val="Shegt6"/>
      <sheetName val="Shget7"/>
      <sheetName val="Sjeet8"/>
      <sheetName val="Sheeu15"/>
      <sheetName val="XXXYXXXX"/>
      <sheetName val="TRAN-TRUONG塅䕃⹌塅E(2)"/>
      <sheetName val="²_x0000__x0000_€t4"/>
      <sheetName val="M_x0014_C"/>
      <sheetName val="Overview"/>
      <sheetName val="TRAN-TRUONG????E(2)"/>
      <sheetName val="KQPTRLNgang"/>
      <sheetName val="DTCP"/>
      <sheetName val="MTL$-INTER"/>
      <sheetName val="SUMMARY"/>
      <sheetName val="Nhan cong`_x0003__.g"/>
      <sheetName val="tra-vat-lieu"/>
      <sheetName val="Sh_x0003__t3"/>
      <sheetName val="Quan Ly Ban Ve TKTC"/>
      <sheetName val="CODE"/>
      <sheetName val="Chi phi khac 4.3KH-CP"/>
      <sheetName val="²??€t4"/>
      <sheetName val="²__€t4"/>
      <sheetName val="uniBase"/>
      <sheetName val="vniBase"/>
      <sheetName val="abcBase"/>
      <sheetName val="DT32"/>
      <sheetName val="Sheet!3"/>
      <sheetName val="XL4Poppy_(2?"/>
      <sheetName val="NEW-PANEL"/>
      <sheetName val="XL4Po`py (2?"/>
      <sheetName val="KKKKKKKK"/>
      <sheetName val="Truot_nen"/>
      <sheetName val="Input"/>
      <sheetName val="HL4Poppy"/>
      <sheetName val="N`an cgng cong"/>
      <sheetName val="_x0000__x0010_*_x0000__x0000__x0000_'"/>
      <sheetName val="Nhatkychung"/>
      <sheetName val="Nhatkychung - cu"/>
      <sheetName val="cvc"/>
      <sheetName val="_x0000__x0000__x0000__x0000__x0000__x0000__x0000__x0000_"/>
      <sheetName val="_x0000__x0000__x0000__x0000__x0000__x0000__x0000__x0000_ (2)"/>
      <sheetName val="_x0000__x0000__x0000__x0000__x0000__x0000__x0000__x0000_ (2?"/>
      <sheetName val="chitimc"/>
      <sheetName val="Chiet_tinh_dz35"/>
      <sheetName val="Phatsi��"/>
      <sheetName val="�_x0000__x0000_�t4"/>
      <sheetName val="�??�t4"/>
      <sheetName val="chu chuong"/>
      <sheetName val="Chart1"/>
      <sheetName val="�__�t4"/>
      <sheetName val="THPD ±µ_x0008_&quot;_x0000__x0000__x0000_"/>
      <sheetName val="Luong+may"/>
      <sheetName val="2      0"/>
      <sheetName val="DAMNEN KHONG HC"/>
      <sheetName val="DAM NEN HC"/>
      <sheetName val="XL4Po`py (2䀁"/>
      <sheetName val="BXLDL"/>
      <sheetName val="?_x0010_*???'"/>
      <sheetName val="????????"/>
      <sheetName val="???????? (2)"/>
      <sheetName val="???????? (2?"/>
      <sheetName val="THPD ±µ_x0008_&quot;???"/>
      <sheetName val="@SO"/>
      <sheetName val="XN'4"/>
      <sheetName val="TTDN"/>
      <sheetName val="TRAN-TRUONG____E(2)"/>
      <sheetName val="CPTNo"/>
      <sheetName val="QMCT"/>
      <sheetName val="chiet tinh"/>
      <sheetName val="[DT32.xls][DT32.xls]Nhan cong`#"/>
      <sheetName val="[DT32.xls][DT32.xls]Nha_x000e_ cong`#"/>
      <sheetName val="[DT32.xls][DT32.xls]Nhan cong`_x0003_"/>
      <sheetName val="[DT32.xls][DT32.xls]Nhan_cong`#"/>
      <sheetName val="[DT32.xls][DT32.xls][DT32.xls]N"/>
      <sheetName val="T_NG HOP VL-NC TT"/>
      <sheetName val="JD"/>
      <sheetName val="________BLDG"/>
      <sheetName val="tuong"/>
      <sheetName val="_x0000__x0000__x0000__x0000__x0000__x0000__x0000__x0000_ (2_"/>
      <sheetName val="_x0000__x0000__x0000__x0000__x0000__x0000__x0000__x0000__(2)"/>
      <sheetName val="KKKKKKKK (2)"/>
      <sheetName val="KKKKKKKK (2?"/>
      <sheetName val="KKKKKKKK (2_"/>
      <sheetName val="[DT32.xls]Nhan cong`#/.g"/>
      <sheetName val="[DT32.xls]Nha_x000e_ cong`#/.g"/>
      <sheetName val="[DT32.xls]Nhan cong`_x0003_/.g"/>
      <sheetName val="[DT32.xls]Nhan_cong`#/_g"/>
      <sheetName val="[DT32.xls]Nha_cong`#/_g"/>
      <sheetName val="[DT32.xls][DT32.xls]Nha_cong`#/"/>
      <sheetName val="XL4Poppy_(2_"/>
      <sheetName val="_x0004__x0000_"/>
      <sheetName val="XL4Po`py (2_"/>
      <sheetName val="FA-LISTING"/>
      <sheetName val="nhan cong"/>
      <sheetName val="XL_x005f_x0014_Poppy"/>
      <sheetName val="NHALCONGdu_x005f_x000f_ng"/>
      <sheetName val="Nha_x005f_x000e_ cong`#_.g"/>
      <sheetName val="Parem"/>
      <sheetName val="???????? (2_"/>
      <sheetName val="????????_(2)"/>
      <sheetName val="NHALCO_x000e_Gduong"/>
      <sheetName val="________"/>
      <sheetName val="________ (2)"/>
      <sheetName val="________ (2_"/>
      <sheetName val="THPD ±µ_x0008_&quot;"/>
      <sheetName val="XXX೼_x0000_XXX"/>
      <sheetName val="__x0010______"/>
      <sheetName val="S`eet13"/>
      <sheetName val="Lç khoan LK1"/>
      <sheetName val="LME"/>
      <sheetName val="Aux"/>
      <sheetName val="Detailed"/>
      <sheetName val="MTO REV.0"/>
      <sheetName val="Sh_x005f_x0003__x005f_x0000_t3"/>
      <sheetName val="Sh_x005f_x0003_"/>
      <sheetName val="Sh_x005f_x0003__t3"/>
      <sheetName val="PCDH-KMV"/>
      <sheetName val="T.Tinh"/>
      <sheetName val="GTTBA"/>
      <sheetName val="XXX೼"/>
      <sheetName val="CHT_x0014_"/>
      <sheetName val="10_x005f_x0010_00000"/>
      <sheetName val="Nhan cong`_x005f_x0003__.g"/>
      <sheetName val="2000_x005f_x0010_000"/>
      <sheetName val="luong thang 13"/>
      <sheetName val="Songay LV VP"/>
      <sheetName val="²_x005f_x0000__x005f_x0000_t4"/>
      <sheetName val="bang tien luong"/>
      <sheetName val="GIAVLIEU"/>
      <sheetName val="Phatsi??"/>
      <sheetName val="????t4"/>
      <sheetName val="?"/>
      <sheetName val="X2.xls_x0002__x0000__x0000_ND_x0002_"/>
      <sheetName val="_x0000__x0000__x0000__x0000__x0000__x0000__x0000__x0000__(2?"/>
      <sheetName val="?__?t4"/>
      <sheetName val="_x0004_"/>
      <sheetName val="Phatsi__"/>
      <sheetName val="____t4"/>
      <sheetName val="_"/>
      <sheetName val="THPD ±µ_x0008_&quot;___"/>
      <sheetName val="X2.xls_x0002_"/>
      <sheetName val="XXX೼?XXX"/>
      <sheetName val="_x0000__x0000__x0000__x0000__x0000__x0000__x0000__x0000__(2_"/>
      <sheetName val="KKKKKKKK_(2)"/>
      <sheetName val="_________(2)"/>
      <sheetName val="XXX೼_XXX"/>
      <sheetName val="KLHT"/>
      <sheetName val="²_x005f_x0000__x005f_x0000_€t4"/>
      <sheetName val="M_x005f_x0014_C"/>
      <sheetName val="�_x005f_x0000__x005f_x0000_�t4"/>
      <sheetName val="[DT32.xls][DT32.xls]Nha_x005f_x000e_ "/>
      <sheetName val="[DT32.xls][DT32.xls]Nhan cong`_"/>
      <sheetName val="Sh_x005f_x0003_?t3"/>
      <sheetName val="XL_x005f_x005f_x005f_x0014_Poppy"/>
      <sheetName val="NHALCONGdu_x005f_x005f_x005f_x000f_ng"/>
      <sheetName val="Nha_x005f_x005f_x005f_x000e_ cong`#_.g"/>
      <sheetName val="10_x005f_x005f_x005f_x0010_00000"/>
      <sheetName val="Nhan cong`_x005f_x005f_x005f_x0003__.g"/>
      <sheetName val="²_x005f_x005f_x005f_x0000__x005f_x005f_x005f_x0000_t4"/>
      <sheetName val="Sh_x005f_x005f_x005f_x0003__x005f_x005f_x005f_x0000_t3"/>
      <sheetName val="Sh_x005f_x005f_x005f_x0003__t3"/>
      <sheetName val="Sh_x005f_x005f_x005f_x0003_"/>
      <sheetName val="2000_x005f_x005f_x005f_x0010_000"/>
      <sheetName val="²_x005f_x005f_x005f_x0000__x005f_x005f_x005f_x0000_€t4"/>
      <sheetName val="M_x005f_x005f_x005f_x0014_C"/>
      <sheetName val="�_x005f_x005f_x005f_x0000__x005f_x005f_x005f_x0000_�t4"/>
      <sheetName val="XL_x005f_x005f_x005f_x005f_x005f_x005f_x005f_x0014_Popp"/>
      <sheetName val="NHALCONGdu_x005f_x005f_x005f_x005f_x005f_x005f_x0"/>
      <sheetName val="Nha_x005f_x005f_x005f_x005f_x005f_x005f_x005f_x000e_ co"/>
      <sheetName val="10_x005f_x005f_x005f_x005f_x005f_x005f_x005f_x0010_0000"/>
      <sheetName val="Nhan cong`_x005f_x005f_x005f_x005f_x005f_x005f_x0"/>
      <sheetName val="²_x005f_x005f_x005f_x005f_x005f_x005f_x005f_x0000__x005"/>
      <sheetName val="Sh_x005f_x005f_x005f_x005f_x005f_x005f_x005f_x0003__x00"/>
      <sheetName val="Sh_x005f_x005f_x005f_x005f_x005f_x005f_x005f_x0003__t3"/>
      <sheetName val="Sh_x005f_x005f_x005f_x005f_x005f_x005f_x005f_x0003_"/>
      <sheetName val="2000_x005f_x005f_x005f_x005f_x005f_x005f_x005f_x0010_00"/>
      <sheetName val="M_x005f_x005f_x005f_x005f_x005f_x005f_x005f_x0014_C"/>
      <sheetName val="�_x005f_x005f_x005f_x005f_x005f_x005f_x005f_x0000__x005"/>
      <sheetName val="DOJGIA"/>
      <sheetName val="Nhan_cong_cong1"/>
      <sheetName val="XL4Poppy_(2)1"/>
      <sheetName val="Nhan_cong`#/_g1"/>
      <sheetName val="PHU_XUAN1"/>
      <sheetName val="PHU_XUAN_(2)1"/>
      <sheetName val="TRAN-TRUONGXUAN_(2)1"/>
      <sheetName val="HOA_AN_(2)1"/>
      <sheetName val="XL4Poppy_(2䀁1"/>
      <sheetName val="dongia_(2)"/>
      <sheetName val="THPDMoi_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N`an_cong_cong1"/>
      <sheetName val="Tai_khoan"/>
      <sheetName val="MTO_REV_2(ARMOR)"/>
      <sheetName val="HE_SO"/>
      <sheetName val="Sht3"/>
      <sheetName val="Nhan_ckng_cong"/>
      <sheetName val="1000000"/>
      <sheetName val="XL4Pop0y_(2)"/>
      <sheetName val="Nhan_cong`/_g"/>
      <sheetName val="Nhan_cong`#__g1"/>
      <sheetName val="EIRR&gt;_2"/>
      <sheetName val="NHANCONGduo_g"/>
      <sheetName val="2000000"/>
      <sheetName val="Sh?t3"/>
      <sheetName val="Sh"/>
      <sheetName val="Coc_32_m(Cho_mo)"/>
      <sheetName val="Nhan_cong`__g"/>
      <sheetName val="Tra_KS"/>
      <sheetName val="Sh_t3"/>
      <sheetName val="N`an_cgng_cong"/>
      <sheetName val="MTL(AG)"/>
      <sheetName val="Cp_10_Ln_10"/>
      <sheetName val="Ln_20"/>
      <sheetName val="EIRR_1_1"/>
      <sheetName val="EIRR_ 2"/>
      <sheetName val="EIRR_2"/>
      <sheetName val="Nha_x005f_x000e_ cong`#/.g"/>
      <sheetName val="Nhan cong`_x005f_x0003_/.g"/>
      <sheetName val="GTXL1"/>
      <sheetName val="DT"/>
      <sheetName val="VTTN"/>
      <sheetName val="_x0004_?"/>
      <sheetName val="tsc"/>
      <sheetName val="luong06"/>
      <sheetName val="Pricing Notes"/>
      <sheetName val="O-B"/>
      <sheetName val="S-B"/>
      <sheetName val="V-B"/>
      <sheetName val="Shemt10"/>
      <sheetName val="Tri_bang"/>
      <sheetName val="CT_x0002__x0000_"/>
      <sheetName val="TD"/>
      <sheetName val="_DT32.xls__DT32.xls_Nhan cong`#"/>
      <sheetName val="_DT32.xls__DT32.xls_Nha_x000e_ cong`#"/>
      <sheetName val="_DT32.xls__DT32.xls_Nhan cong`_x0003_"/>
      <sheetName val="_DT32.xls__DT32.xls_Nhan_cong`#"/>
      <sheetName val="_DT32.xls__DT32.xls__DT32.xls_N"/>
      <sheetName val="_DT32.xls_Nhan cong`#_.g"/>
      <sheetName val="_DT32.xls_Nha_x000e_ cong`#_.g"/>
      <sheetName val="_DT32.xls_Nhan cong`_x0003__.g"/>
      <sheetName val="_DT32.xls_Nhan_cong`#__g"/>
      <sheetName val="_DT32.xls_Nha_cong`#__g"/>
      <sheetName val="_DT32.xls__DT32.xls_Nha_cong`#_"/>
      <sheetName val=""/>
      <sheetName val="_DT32.xls__DT32.xls_Nha_x005f_x000e_ "/>
      <sheetName val="_DT32.xls__DT32.xls_Nhan cong`_"/>
      <sheetName val="_x005f_x0000__x005f_x0000__x005f_x0000__x005f_x0000__x0"/>
      <sheetName val="_x005f_x0000__x005f_x0010___x005f_x0000__x005f_x0000__x"/>
      <sheetName val="THPD ±µ_x005f_x0008_&quot;_x005f_x0000__x005f_x0000__x"/>
      <sheetName val="_x005f_x0004__x005f_x0000_"/>
      <sheetName val="__x005f_x0010______"/>
      <sheetName val="THPD ±µ_x005f_x0008_&quot;"/>
      <sheetName val="_x005f_x0000__x005f_x0010_*_x005f_x0000__x005f_x0000__x"/>
      <sheetName val="?_x005f_x0010_*???'"/>
      <sheetName val="TT DZ35"/>
      <sheetName val="_x0004__"/>
      <sheetName val="Loading"/>
      <sheetName val="Analisa"/>
      <sheetName val="RAB AR&amp;STR"/>
      <sheetName val="집계표"/>
      <sheetName val="CTEMCOST"/>
      <sheetName val="nhap so lieu"/>
      <sheetName val="tonghopcacnha"/>
      <sheetName val="thag-go"/>
      <sheetName val="KHOANDC"/>
      <sheetName val="P¤To"/>
      <sheetName val="KS1"/>
      <sheetName val="KS3"/>
      <sheetName val="6PILE  (돌출)"/>
      <sheetName val="????????_(2?"/>
      <sheetName val="X2.xls_x0002_??ND_x0002_"/>
      <sheetName val="MTO REV_2_ARMOR_"/>
      <sheetName val="tifico"/>
      <sheetName val="Sum"/>
      <sheetName val="전기"/>
      <sheetName val="Co so"/>
      <sheetName val="TTDZ22"/>
      <sheetName val="係数"/>
      <sheetName val="NHALCO_x005f_x000e_Gduong"/>
      <sheetName val="THPD ±µ_x005f_x0008_&quot;___"/>
      <sheetName val="CHT_x005f_x0014_"/>
      <sheetName val="XXX೼_x005f_x0000_XXX"/>
      <sheetName val="_x005f_x0004_"/>
      <sheetName val="入力作成表"/>
      <sheetName val="노임단가"/>
      <sheetName val="Giathanh1m3BT"/>
      <sheetName val="負荷集計（断熱不燃）"/>
      <sheetName val="THPD ±µ_x005f_x0008_&quot;???"/>
      <sheetName val="_________(2_"/>
      <sheetName val="X2.xls_x0002___ND_x0002_"/>
      <sheetName val="조명시설"/>
      <sheetName val="THKP"/>
      <sheetName val="Cash Voucher"/>
      <sheetName val="OFFICE"/>
      <sheetName val="Jul"/>
      <sheetName val="Aug"/>
      <sheetName val="Sep"/>
      <sheetName val="Oct"/>
      <sheetName val="Nov"/>
      <sheetName val="Dec"/>
      <sheetName val="Jan"/>
      <sheetName val="Feb"/>
      <sheetName val="Mar"/>
      <sheetName val="Jun"/>
      <sheetName val="ĐM-KHAC"/>
      <sheetName val="12-XLT11"/>
      <sheetName val="12.2-TBT11"/>
      <sheetName val="8.2-TBT10"/>
      <sheetName val="14.1-TBD12"/>
      <sheetName val="6.1-TBD10"/>
      <sheetName val="10.1-TBD11"/>
      <sheetName val="th"/>
      <sheetName val="[DT32.xls]Nha_x005f_x000e_ cong`#/.g"/>
      <sheetName val="[DT32.xls]Nhan cong`_x005f_x0003_/.g"/>
      <sheetName val="Gia vat tu"/>
      <sheetName val="Thuc thanh"/>
      <sheetName val="????????_(2_"/>
      <sheetName val="CT_x0002_?"/>
      <sheetName val="CT -THVLNC"/>
      <sheetName val="XL4Poppy_(2?1"/>
      <sheetName val="Chiet_tinh_dz351"/>
      <sheetName val="XL4Poppy_(2_1"/>
      <sheetName val="Chi_phi_khac_4_3KH-CP"/>
      <sheetName val="DAMNEN_KHONG_HC"/>
      <sheetName val="DAM_NEN_HC"/>
      <sheetName val="Nhatkychung_-_cu"/>
      <sheetName val="chu_chuong"/>
      <sheetName val="XL4Po`py_(2?"/>
      <sheetName val="CHT"/>
      <sheetName val="_(2)1"/>
      <sheetName val="Quan_Ly_Ban_Ve_TKTC"/>
      <sheetName val="KKKKKKKK_(2?"/>
      <sheetName val="KKKKKKKK_(2_"/>
      <sheetName val="THPD_±µ&quot;"/>
      <sheetName val="T_NG_HOP_VL-NC_TT"/>
      <sheetName val="2______0"/>
      <sheetName val="XL4Po`py_(2䀁"/>
      <sheetName val="nhan_cong"/>
      <sheetName val="MC"/>
      <sheetName val="*'"/>
      <sheetName val="5%"/>
      <sheetName val="_x0010_*?'"/>
      <sheetName val="_x0010__"/>
      <sheetName val="_(2?1"/>
      <sheetName val="_(2_1"/>
      <sheetName val="KKKKKKKK_(2)1"/>
      <sheetName val="Nha_x005f_x000e__cong`#__g"/>
      <sheetName val="????????_(2)1"/>
      <sheetName val="XL4Po`py_(2_"/>
      <sheetName val="?*???'"/>
      <sheetName val="THPD_±µ&quot;???"/>
      <sheetName val="chiet_tinh"/>
      <sheetName val="NHALCOGduong"/>
      <sheetName val="bang_tien_luong"/>
      <sheetName val="______"/>
      <sheetName val="X"/>
      <sheetName val="25D(1-10)"/>
      <sheetName val="BL.A1.8-1350"/>
      <sheetName val="_x0000__x0000__x0000__x0000__x0"/>
      <sheetName val="TinhGiaNC"/>
      <sheetName val="Thiet Bi"/>
      <sheetName val="VCBo"/>
      <sheetName val="DMCP"/>
      <sheetName val="Phan tich"/>
      <sheetName val="TH MTC"/>
      <sheetName val="TH Vat tu"/>
      <sheetName val="TH Kinh phi"/>
      <sheetName val="_x0000__x0010___x0000__x0000__x"/>
      <sheetName val="THPD ±µ_x0008_&quot;_x0000__x0000__x"/>
      <sheetName val="_x0000__x0010_*_x0000__x0000__x"/>
      <sheetName val="_DT32.xls__DT32.xls_Nha_x000e_ "/>
      <sheetName val="[DT32.xls][DT32.xls]Nha_x000e_ "/>
      <sheetName val="XL_x005f_x005f_x005f_x0014_Popp"/>
      <sheetName val="Nha_x005f_x005f_x005f_x000e_ co"/>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sheetData sheetId="69"/>
      <sheetData sheetId="70" refreshError="1"/>
      <sheetData sheetId="71" refreshError="1"/>
      <sheetData sheetId="72" refreshError="1"/>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sheetData sheetId="112" refreshError="1"/>
      <sheetData sheetId="113" refreshError="1"/>
      <sheetData sheetId="114" refreshError="1"/>
      <sheetData sheetId="115" refreshError="1"/>
      <sheetData sheetId="116"/>
      <sheetData sheetId="117" refreshError="1"/>
      <sheetData sheetId="118" refreshError="1"/>
      <sheetData sheetId="119" refreshError="1"/>
      <sheetData sheetId="120"/>
      <sheetData sheetId="121"/>
      <sheetData sheetId="122"/>
      <sheetData sheetId="123"/>
      <sheetData sheetId="124" refreshError="1"/>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refreshError="1"/>
      <sheetData sheetId="169" refreshError="1"/>
      <sheetData sheetId="170" refreshError="1"/>
      <sheetData sheetId="171"/>
      <sheetData sheetId="172"/>
      <sheetData sheetId="173" refreshError="1"/>
      <sheetData sheetId="174"/>
      <sheetData sheetId="175"/>
      <sheetData sheetId="176"/>
      <sheetData sheetId="177"/>
      <sheetData sheetId="178"/>
      <sheetData sheetId="179" refreshError="1"/>
      <sheetData sheetId="180"/>
      <sheetData sheetId="181"/>
      <sheetData sheetId="182" refreshError="1"/>
      <sheetData sheetId="183" refreshError="1"/>
      <sheetData sheetId="184"/>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sheetData sheetId="195" refreshError="1"/>
      <sheetData sheetId="196"/>
      <sheetData sheetId="197"/>
      <sheetData sheetId="198"/>
      <sheetData sheetId="199" refreshError="1"/>
      <sheetData sheetId="200"/>
      <sheetData sheetId="201" refreshError="1"/>
      <sheetData sheetId="202" refreshError="1"/>
      <sheetData sheetId="203" refreshError="1"/>
      <sheetData sheetId="204" refreshError="1"/>
      <sheetData sheetId="205"/>
      <sheetData sheetId="206" refreshError="1"/>
      <sheetData sheetId="207" refreshError="1"/>
      <sheetData sheetId="208"/>
      <sheetData sheetId="209" refreshError="1"/>
      <sheetData sheetId="210" refreshError="1"/>
      <sheetData sheetId="211"/>
      <sheetData sheetId="212" refreshError="1"/>
      <sheetData sheetId="213" refreshError="1"/>
      <sheetData sheetId="214"/>
      <sheetData sheetId="215" refreshError="1"/>
      <sheetData sheetId="216" refreshError="1"/>
      <sheetData sheetId="217" refreshError="1"/>
      <sheetData sheetId="218" refreshError="1"/>
      <sheetData sheetId="219" refreshError="1"/>
      <sheetData sheetId="220"/>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sheetData sheetId="249" refreshError="1"/>
      <sheetData sheetId="250" refreshError="1"/>
      <sheetData sheetId="251" refreshError="1"/>
      <sheetData sheetId="252" refreshError="1"/>
      <sheetData sheetId="253"/>
      <sheetData sheetId="254" refreshError="1"/>
      <sheetData sheetId="255" refreshError="1"/>
      <sheetData sheetId="256"/>
      <sheetData sheetId="257" refreshError="1"/>
      <sheetData sheetId="258"/>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refreshError="1"/>
      <sheetData sheetId="275" refreshError="1"/>
      <sheetData sheetId="276" refreshError="1"/>
      <sheetData sheetId="277" refreshError="1"/>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sheetData sheetId="504"/>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Sheet2"/>
      <sheetName val="Quantity"/>
      <sheetName val="6823 PS 1700"/>
      <sheetName val="PU_ITALY "/>
      <sheetName val="Module1"/>
      <sheetName val="Module2"/>
      <sheetName val="KP_LIST"/>
      <sheetName val="kecot"/>
      <sheetName val="XL4Poppy"/>
      <sheetName val="XD4Poppy"/>
      <sheetName val="SILICATE"/>
      <sheetName val="cot_xa"/>
      <sheetName val="Gioi thieu"/>
      <sheetName val="VL"/>
      <sheetName val="Du Toan"/>
      <sheetName val="6823_PS_1700"/>
      <sheetName val="PU_ITALY_"/>
      <sheetName val="6823_PS_17001"/>
      <sheetName val="PU_ITALY_1"/>
      <sheetName val="LKVL-CK-HT-GD1"/>
      <sheetName val="TONGKE-HT"/>
      <sheetName val="V-M(Bdinh)"/>
      <sheetName val="heso"/>
      <sheetName val="갑지"/>
      <sheetName val="6823_PS_17002"/>
      <sheetName val="PU_ITALY_2"/>
      <sheetName val="TT35"/>
      <sheetName val="he so"/>
      <sheetName val="chitimc"/>
      <sheetName val="dongia (2)"/>
      <sheetName val="giathanh1"/>
      <sheetName val="THPDMoi  (2)"/>
      <sheetName val="gtrinh"/>
      <sheetName val="phuluc1"/>
      <sheetName val="TONG HOP VL-NC"/>
      <sheetName val="lam-moi"/>
      <sheetName val="chitiet"/>
      <sheetName val="TONGKE3p "/>
      <sheetName val="Du_lieu"/>
      <sheetName val="TH VL, NC, DDHT Thanhphuoc"/>
      <sheetName val="#REF"/>
      <sheetName val="DONGIA"/>
      <sheetName val="thao-go"/>
      <sheetName val="DON GIA"/>
      <sheetName val="DG"/>
      <sheetName val="dtxl"/>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Chi tiết Goc -AB"/>
      <sheetName val="PT ksat"/>
      <sheetName val="LUONG KS"/>
      <sheetName val="May"/>
      <sheetName val="PTDG"/>
      <sheetName val="THDT"/>
      <sheetName val="VAT LIEU"/>
      <sheetName val="DTCT"/>
      <sheetName val="MTO REV.2(ARMOR)"/>
      <sheetName val="ranh hong"/>
      <sheetName val="gVL"/>
      <sheetName val="DATA"/>
      <sheetName val="luong"/>
      <sheetName val="Equipment"/>
      <sheetName val="DT_THAU"/>
      <sheetName val="DGVL"/>
      <sheetName val="??-BLDG"/>
      <sheetName val="Sheet3"/>
      <sheetName val="NhanCong"/>
      <sheetName val="Ts"/>
      <sheetName val="NC"/>
      <sheetName val="Bia"/>
      <sheetName val="6823_PS_17003"/>
      <sheetName val="PU_ITALY_3"/>
      <sheetName val="he_so"/>
      <sheetName val="Du_Toan"/>
      <sheetName val="dongia_(2)"/>
      <sheetName val="THPDMoi_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Chi_tiết_Goc_-AB"/>
      <sheetName val="Gioi_thieu"/>
      <sheetName val="MTO_REV_2(ARMOR)"/>
      <sheetName val="Sheet1"/>
      <sheetName val="A1.8 NhIII (1050k)"/>
      <sheetName val="Nhan cong nhom I"/>
      <sheetName val="Luong TT05"/>
      <sheetName val="10_VC đ. ngắn"/>
      <sheetName val="__-BLDG"/>
      <sheetName val="ND"/>
      <sheetName val="Luong TT01"/>
      <sheetName val="GiaVT"/>
      <sheetName val="Chiet tinh"/>
      <sheetName val="KH tai chinh khoa san"/>
      <sheetName val="BG"/>
      <sheetName val="B-B"/>
      <sheetName val="Chenh lech vat tu"/>
      <sheetName val="Chiet tinh dz35"/>
      <sheetName val="Chi ti?t Goc -AB"/>
      <sheetName val="Chi ti_t Goc -AB"/>
      <sheetName val="san dao"/>
      <sheetName val="Ty le"/>
      <sheetName val="MAIN GATE HOUSE"/>
      <sheetName val="CT -THVLNC"/>
      <sheetName val="NOTE"/>
      <sheetName val="TN"/>
      <sheetName val="Canopy,SS5"/>
      <sheetName val="Vat tu"/>
      <sheetName val="Canopy,SS5 (2)"/>
      <sheetName val="Rate"/>
      <sheetName val="RAB AR&amp;STR"/>
      <sheetName val="QD957"/>
      <sheetName val="THCP Lap dat"/>
      <sheetName val="THCP xay dung"/>
      <sheetName val="escon"/>
      <sheetName val="D+W"/>
      <sheetName val="D&amp;W def."/>
      <sheetName val="실행"/>
      <sheetName val="MTP"/>
      <sheetName val="MTP1"/>
      <sheetName val="SL"/>
      <sheetName val="노임단가"/>
      <sheetName val="DG-TNHC-85"/>
      <sheetName val="STRUCTURE.Q'TY"/>
      <sheetName val="REMAIN Q'TY - SUB"/>
      <sheetName val="P"/>
      <sheetName val="T K"/>
      <sheetName val="조명시설"/>
      <sheetName val="Nhan cong"/>
      <sheetName val="Thiet bi"/>
      <sheetName val="DM.ChiPhi"/>
      <sheetName val="May TC"/>
      <sheetName val="Phan tich"/>
      <sheetName val="Bang KL"/>
      <sheetName val="TH Kinh phi"/>
      <sheetName val="Electrical Breakdown"/>
      <sheetName val="SEX"/>
      <sheetName val="Tien do TV"/>
      <sheetName val="Config"/>
      <sheetName val="CP Du phong"/>
      <sheetName val="Tong hop kinh phi"/>
      <sheetName val="FitOutConfCentre"/>
      <sheetName val="B3A - TOWER A"/>
      <sheetName val="125x125"/>
      <sheetName val="F4-F7"/>
      <sheetName val="Main"/>
      <sheetName val="tifico"/>
      <sheetName val="UNIT PRICE"/>
      <sheetName val="Ratios"/>
      <sheetName val="마감사양"/>
      <sheetName val="6MONTHS"/>
      <sheetName val="NVL"/>
      <sheetName val="Office Tower"/>
      <sheetName val="GIAVLIEU"/>
      <sheetName val="THDT goi thau TB"/>
      <sheetName val="QD79"/>
      <sheetName val="Vat_tu"/>
      <sheetName val="Canopy,SS5_(2)"/>
      <sheetName val="RAB_AR&amp;STR"/>
      <sheetName val="THCP_Lap_dat"/>
      <sheetName val="THCP_xay_dung"/>
      <sheetName val="Giá Bê tông 2 bên"/>
      <sheetName val="Takeoff"/>
      <sheetName val="SAP"/>
      <sheetName val="DG duoi"/>
      <sheetName val="6PILE  (돌출)"/>
      <sheetName val="Analisa"/>
      <sheetName val="Gld"/>
      <sheetName val="Gxd"/>
      <sheetName val="TT"/>
      <sheetName val="주식"/>
      <sheetName val="LEGEND"/>
      <sheetName val="Đơn Giá "/>
      <sheetName val="1.R18 BF"/>
      <sheetName val="A"/>
      <sheetName val="G"/>
      <sheetName val="F-B"/>
      <sheetName val="H-J"/>
      <sheetName val="6.External works-R18"/>
      <sheetName val="PRI-LS"/>
      <sheetName val="NKC6"/>
      <sheetName val="Key"/>
      <sheetName val="KQKD-01"/>
      <sheetName val="KQKD-03"/>
      <sheetName val="PNT-QUOT-#3"/>
      <sheetName val="COAT&amp;WRAP-QIOT-#3"/>
      <sheetName val="Phan tich tong hop"/>
      <sheetName val="Sàn T1"/>
      <sheetName val="Lỗ thông gió"/>
      <sheetName val="Master"/>
      <sheetName val="SUM-AIR-Submit"/>
      <sheetName val="Earthwork"/>
      <sheetName val="Sheet4"/>
      <sheetName val="proj"/>
      <sheetName val="BTT (CAT COC)"/>
      <sheetName val="KESSAN"/>
      <sheetName val="Cash Flow"/>
      <sheetName val="Yield"/>
      <sheetName val="실행철강하도"/>
      <sheetName val="DM"/>
      <sheetName val="Div26 - Elect"/>
      <sheetName val="Tho lai may"/>
      <sheetName val="Don gia LD"/>
      <sheetName val="Du toan XD"/>
      <sheetName val="Don gia XD"/>
      <sheetName val="Vat_tu1"/>
      <sheetName val="Canopy,SS5_(2)1"/>
      <sheetName val="RAB_AR&amp;STR1"/>
      <sheetName val="THCP_Lap_dat1"/>
      <sheetName val="THCP_xay_dung1"/>
      <sheetName val="D&amp;W_def_"/>
      <sheetName val="STRUCTURE_Q'TY"/>
      <sheetName val="REMAIN_Q'TY_-_SUB"/>
      <sheetName val="KH_tai_chinh_khoa_san"/>
      <sheetName val="Nhan_cong"/>
      <sheetName val="Thiet_bi"/>
      <sheetName val="DM_ChiPhi"/>
      <sheetName val="May_TC"/>
      <sheetName val="Phan_tich"/>
      <sheetName val="Bang_KL"/>
      <sheetName val="TH_Kinh_phi"/>
      <sheetName val="T_K"/>
      <sheetName val="B3A_-_TOWER_A"/>
      <sheetName val="MAIN_GATE_HOUSE"/>
      <sheetName val="6PILE__(돌출)"/>
      <sheetName val="Giá_Bê_tông_2_bên"/>
      <sheetName val="Phan_tich_tong_hop"/>
      <sheetName val="Chiet_tinh_dz35"/>
      <sheetName val="Office_Tower"/>
      <sheetName val="DG_duoi"/>
      <sheetName val="Chenh_lech_vat_tu"/>
      <sheetName val="UNIT_PRICE"/>
      <sheetName val="ThongTinBanDau"/>
      <sheetName val="Gia. vat tu"/>
      <sheetName val="見積書"/>
      <sheetName val="Gia"/>
      <sheetName val="TinhGiaNC"/>
      <sheetName val="VCBo"/>
      <sheetName val="DMCP"/>
      <sheetName val="TH Vat tu"/>
      <sheetName val="BocXep"/>
      <sheetName val="TinhGiaMTC"/>
      <sheetName val="TH MTC"/>
      <sheetName val="TH N.Cong"/>
      <sheetName val="VCThuy"/>
      <sheetName val="Tra_bang"/>
      <sheetName val="BID"/>
      <sheetName val="TOSHIBA-Structure"/>
      <sheetName val="Tong hop"/>
      <sheetName val="Tennancy"/>
      <sheetName val="유림골조"/>
      <sheetName val="총괄"/>
      <sheetName val="갑,을"/>
      <sheetName val="표지"/>
      <sheetName val="개요"/>
      <sheetName val="사통"/>
      <sheetName val="단가검토"/>
      <sheetName val="설치중량 "/>
      <sheetName val="철거중량"/>
      <sheetName val="수문일위 "/>
      <sheetName val="자재단가"/>
      <sheetName val="Summary"/>
      <sheetName val="DG3285"/>
      <sheetName val="PTVT (MAU)"/>
      <sheetName val="FAB별"/>
      <sheetName val="4-Lane bridge"/>
      <sheetName val="Tongke"/>
      <sheetName val="아파트 "/>
      <sheetName val="원가계산서"/>
      <sheetName val="취합분(터널)"/>
      <sheetName val="취합분(도로)"/>
      <sheetName val="k치단가"/>
      <sheetName val="일위집계"/>
      <sheetName val="노무집계(할증제외)"/>
      <sheetName val="노무집계(할증15%)"/>
      <sheetName val="노무집계(할증40%)"/>
      <sheetName val="노무단가(할증제외)"/>
      <sheetName val="노무단가(할증15%)"/>
      <sheetName val="노무단가(할증40%)"/>
      <sheetName val="일위대가"/>
      <sheetName val="일위산출(1)"/>
      <sheetName val="일위산출(2)"/>
      <sheetName val="일위산출(3)"/>
      <sheetName val="침하계"/>
      <sheetName val="공통부대비"/>
      <sheetName val="집계표"/>
      <sheetName val="토공"/>
      <sheetName val="Eng"/>
      <sheetName val="M 67"/>
      <sheetName val="264"/>
      <sheetName val="Column"/>
      <sheetName val="Schedule S-Curve Revision#3"/>
      <sheetName val="HD-XUAT"/>
      <sheetName val="내역"/>
      <sheetName val="KET CAU CT5"/>
      <sheetName val="ERECIN"/>
      <sheetName val="기안"/>
      <sheetName val="Doors(C)"/>
      <sheetName val="Notes"/>
      <sheetName val="사리부설"/>
      <sheetName val="참조"/>
      <sheetName val="단가"/>
      <sheetName val="도로구조공사비"/>
      <sheetName val="도로토공공사비"/>
      <sheetName val="여수토공사비"/>
      <sheetName val="설치중량_"/>
      <sheetName val="수문일위_"/>
      <sheetName val="PTVT_(MAU)"/>
      <sheetName val="BTT_(CAT_COC)"/>
      <sheetName val="아파트_"/>
      <sheetName val="4-Lane_bridge"/>
      <sheetName val="unitmass"/>
      <sheetName val="SITE-E"/>
      <sheetName val="Input"/>
      <sheetName val="BXLDL"/>
      <sheetName val="Tien_do_TV"/>
      <sheetName val="CP_Du_phong"/>
      <sheetName val="Tong_hop_kinh_phi"/>
      <sheetName val="THDT_goi_thau_TB"/>
      <sheetName val="Z"/>
      <sheetName val="入力作成表"/>
      <sheetName val="BQ"/>
      <sheetName val="BK04"/>
      <sheetName val="Hệ số"/>
      <sheetName val="Động cơ"/>
      <sheetName val="Currency Rate"/>
      <sheetName val="EXTERNAL"/>
      <sheetName val="DRUM"/>
      <sheetName val="PriceSummary"/>
      <sheetName val="CodePipe"/>
      <sheetName val="CodeTubeCalc."/>
      <sheetName val="DPres Calc"/>
      <sheetName val="대비표"/>
      <sheetName val="Productivity"/>
      <sheetName val="찍기"/>
      <sheetName val="WT-LIST"/>
      <sheetName val="MTL$-INTER"/>
      <sheetName val="TH"/>
      <sheetName val="산근"/>
      <sheetName val="石炭性状"/>
      <sheetName val="PipeSummary"/>
      <sheetName val="재료비"/>
      <sheetName val="THKL"/>
      <sheetName val="00000000"/>
      <sheetName val="10000000"/>
      <sheetName val="68-69"/>
      <sheetName val="Chi tiet ranh"/>
      <sheetName val="Duong Ngang"/>
      <sheetName val="San gia co"/>
      <sheetName val="Bien Bao"/>
      <sheetName val="Coc tieu - Coc H"/>
      <sheetName val="Luong BN"/>
      <sheetName val="Luong TB"/>
      <sheetName val="Ca may TB"/>
      <sheetName val="Máy BN"/>
      <sheetName val="NC+MTC"/>
      <sheetName val="NC "/>
      <sheetName val="Luong A3"/>
      <sheetName val="DG_TN TB LE (2)"/>
      <sheetName val="giavl"/>
      <sheetName val="KH-Q1,Q2,01"/>
      <sheetName val="C.BI DAO"/>
      <sheetName val="RFI-1"/>
      <sheetName val="PTDG "/>
      <sheetName val="AASHTO92"/>
      <sheetName val="Lương"/>
      <sheetName val="Ca máy"/>
      <sheetName val="TH khối lượng phải làm"/>
      <sheetName val="TTVanChuyen"/>
      <sheetName val="DGCT"/>
      <sheetName val="Bang cap"/>
      <sheetName val="vlieu"/>
      <sheetName val="Cp&gt;10-Ln&lt;10"/>
      <sheetName val="Ln&lt;20"/>
      <sheetName val="EIRR&gt;1&lt;1"/>
      <sheetName val="EIRR&gt; 2"/>
      <sheetName val="EIRR&lt;2"/>
      <sheetName val="macBT"/>
      <sheetName val="Giathanh1m3BT"/>
      <sheetName val="DSHD DH"/>
      <sheetName val="Control"/>
      <sheetName val="THVATTU"/>
      <sheetName val="So lieu"/>
      <sheetName val="LTT_ TT01_2015_BXD"/>
      <sheetName val="Đơn giá NC_TT01_2015"/>
      <sheetName val="Đơn giá ca máy theo TT06_2010"/>
      <sheetName val="ĐM6061_2008(XLĐZ)"/>
      <sheetName val="ĐM6060_2008(Lap dat TBA)"/>
      <sheetName val="Dongia7606_8001_4167"/>
      <sheetName val="ĐM228 _2015(suachua)"/>
      <sheetName val="ĐM39_2005(T.N đien ĐZ&amp;TBA)"/>
      <sheetName val="ĐM01_2000(thinghiem ĐZTTĐL)"/>
      <sheetName val="Đon gia thi nghiem ĐZ&amp;TBA"/>
      <sheetName val="Đon gia 228 sua chua"/>
      <sheetName val="các máy chưa có trong TT 06"/>
      <sheetName val="Cuoc van chuyen"/>
      <sheetName val="THEPMA"/>
      <sheetName val="GIA VT 03-2019"/>
      <sheetName val="Noise (3)"/>
      <sheetName val="Estimation of splitter length"/>
      <sheetName val="Tables"/>
      <sheetName val="Radiation (6)"/>
      <sheetName val="Material for Silencers (8)"/>
      <sheetName val="Rates"/>
      <sheetName val="Input (1)"/>
      <sheetName val="Cash2"/>
      <sheetName val="List"/>
      <sheetName val="Don gia (khong in)"/>
      <sheetName val="149-2"/>
      <sheetName val="khung ten TD"/>
      <sheetName val="THEP TAM"/>
      <sheetName val="THEP HÌNH"/>
      <sheetName val="THEP HINH"/>
      <sheetName val="XA GO"/>
      <sheetName val="BANG TRA"/>
      <sheetName val="TLg CN&amp;Laixe"/>
      <sheetName val="TLg CN&amp;Laixe (2)"/>
      <sheetName val="TLg Laitau"/>
      <sheetName val="TLg Laitau (2)"/>
      <sheetName val="TH1"/>
      <sheetName val="데이타"/>
      <sheetName val="식재인부"/>
      <sheetName val="Chiettinh dz0,4"/>
      <sheetName val="BOQ_CAU CAN"/>
      <sheetName val="DGPS"/>
      <sheetName val="CPC"/>
      <sheetName val="Tính toàn đào đất"/>
      <sheetName val="Khối lượng cốt thép"/>
      <sheetName val="Chi tiết chi phí chung"/>
      <sheetName val="CP. SD Điện"/>
      <sheetName val="1.Quotation(見積決裁書） "/>
      <sheetName val="2.Operation(実施計画書）"/>
      <sheetName val="3.Summary of Cost "/>
      <sheetName val="4.Ｓｐｅｃｉａｌ Material"/>
      <sheetName val="6.Ｃｏｍｍｏｎ Material"/>
      <sheetName val="M&amp;E"/>
      <sheetName val="9.Indirect_budget"/>
      <sheetName val="TOP "/>
      <sheetName val="Detail E"/>
      <sheetName val="XXXX"/>
      <sheetName val="Elec LG"/>
      <sheetName val="1.Requisition(E)"/>
      <sheetName val="電気設備表"/>
      <sheetName val="Đơn_Giá_"/>
      <sheetName val="1_R18_BF"/>
      <sheetName val="6_External_works-R18"/>
      <sheetName val="Div26_-_Elect"/>
      <sheetName val="Tho_lai_may"/>
      <sheetName val="Don_gia_LD"/>
      <sheetName val="Du_toan_XD"/>
      <sheetName val="Don_gia_XD"/>
      <sheetName val="Cash_Flow"/>
      <sheetName val="Gia__vat_tu"/>
      <sheetName val="Sàn_T1"/>
      <sheetName val="Lỗ_thông_gió"/>
      <sheetName val="GVT"/>
      <sheetName val="Bill 2.1_BOQ ĐIỆN"/>
      <sheetName val="BM"/>
      <sheetName val="TOEC"/>
      <sheetName val="目次"/>
      <sheetName val="REF"/>
      <sheetName val="BookJHFGJGXBGCCNCVCCVVCVCC2"/>
      <sheetName val="_REF"/>
      <sheetName val="dg-VTu"/>
      <sheetName val="MeKong - Penetration"/>
      <sheetName val="Dist. Perform - Ctns.sales in "/>
      <sheetName val="Dist. Perform - Value.sales in"/>
      <sheetName val="Dist. Perform - Value.sales Out"/>
      <sheetName val="Head Count"/>
      <sheetName val="Sales Result For Month"/>
      <sheetName val="DN"/>
      <sheetName val="VP"/>
      <sheetName val="KD"/>
      <sheetName val="DD"/>
      <sheetName val="CT"/>
      <sheetName val="PX"/>
      <sheetName val="GR"/>
      <sheetName val="DS CHU Phuc"/>
      <sheetName val="DS THI AT"/>
      <sheetName val="Bien Ban"/>
      <sheetName val="BC Ton Kho New"/>
      <sheetName val="BC Cua GSBH New"/>
      <sheetName val="PTTL"/>
      <sheetName val="Gia_GC_Satthep"/>
      <sheetName val="ESTI."/>
      <sheetName val="DI-ESTI"/>
      <sheetName val="DS CHU Ph_x0001__x0000_"/>
      <sheetName val=""/>
      <sheetName val="材労機単価"/>
      <sheetName val="LME"/>
      <sheetName val="CT Thang Mo"/>
      <sheetName val="CT  PL"/>
      <sheetName val="DTKLg"/>
      <sheetName val="PTVTu"/>
      <sheetName val="THKP-Full"/>
      <sheetName val="KLg"/>
      <sheetName val="khongin"/>
      <sheetName val="Dgia vat tu"/>
      <sheetName val="Don gia_III"/>
      <sheetName val="Chuso"/>
      <sheetName val="Bhyt t1"/>
      <sheetName val="MeKong_-_Penetration"/>
      <sheetName val="Dist__Perform_-_Ctns_sales_in_"/>
      <sheetName val="Dist__Perform_-_Value_sales_in"/>
      <sheetName val="Dist__Perform_-_Value_sales_Out"/>
      <sheetName val="Head_Count"/>
      <sheetName val="Sales_Result_For_Month"/>
      <sheetName val="DS_CHU_Phuc"/>
      <sheetName val="DS_THI_AT"/>
      <sheetName val="Bien_Ban"/>
      <sheetName val="DS CHU Ph_x0001_?"/>
      <sheetName val="vªÄ"/>
      <sheetName val="ZC³"/>
      <sheetName val="Øü"/>
      <sheetName val="PL_VÆQ"/>
      <sheetName val="PL_DUO_2Q"/>
      <sheetName val="Leave Statistic Report"/>
      <sheetName val="Database"/>
      <sheetName val="—˜‰vˆ•ªˆÄ"/>
      <sheetName val="ŒˆŽZC³"/>
      <sheetName val="ŽØ“ü"/>
      <sheetName val="PL_VŽ–‹ÆQŒˆ"/>
      <sheetName val="PL_DUO_2QŒˆ"/>
      <sheetName val="Leave_Statistic_Report"/>
      <sheetName val="bieu_solieu"/>
      <sheetName val="DS CHU Ph_x0001__"/>
      <sheetName val="Tke"/>
      <sheetName val="DS CHU Ph_x005f_x0001__x005f_x0000_"/>
      <sheetName val="DS CHU Ph_x005f_x0001_?"/>
      <sheetName val="DS CHU Ph_x005f_x0001_"/>
      <sheetName val="DS CHU Ph_x005f_x0001__"/>
      <sheetName val="Vat tu XD"/>
      <sheetName val="DS CHU Ph_x005f_x005f_x005f_x0001__x005f_x005f_x0"/>
      <sheetName val="DS CHU Ph_x005f_x005f_x005f_x0001__"/>
      <sheetName val="DS CHU Ph_x005f_x005f_x005f_x0001_"/>
      <sheetName val="kinh."/>
      <sheetName val="Profile"/>
      <sheetName val="03 Detailed"/>
      <sheetName val="01 Bid Price summary"/>
      <sheetName val="Breadown"/>
      <sheetName val="Ceiling Height- Schedule"/>
      <sheetName val="04-BETONG"/>
      <sheetName val="COC-LAP DAT"/>
      <sheetName val="05-COPPHA"/>
      <sheetName val="02-Lap dat"/>
      <sheetName val="Ngân sách"/>
      <sheetName val="09-Hoan thien nen"/>
      <sheetName val="GAEYO"/>
      <sheetName val="PCCC"/>
      <sheetName val="NVN Hotel"/>
      <sheetName val="수정시산표"/>
      <sheetName val="INFO"/>
      <sheetName val="list VL"/>
      <sheetName val="Trình mẫu VL"/>
      <sheetName val="Nhap VL"/>
      <sheetName val="LIST VLĐV"/>
      <sheetName val="BB.VLDV"/>
      <sheetName val="BB.VLDV (multi)"/>
      <sheetName val="nghiệm thu hoàn thành"/>
      <sheetName val="Báo cáo hiện trường"/>
      <sheetName val="Kế hoạch nghiệm thu"/>
      <sheetName val="Quy trình"/>
      <sheetName val="List vữa"/>
      <sheetName val="Report"/>
      <sheetName val="List NT"/>
      <sheetName val="BBNT"/>
      <sheetName val="BBNT thô"/>
      <sheetName val="names"/>
      <sheetName val="LaborPY"/>
      <sheetName val="LaborKH"/>
      <sheetName val="Equip "/>
      <sheetName val="Material"/>
      <sheetName val="A1.CN"/>
      <sheetName val="DLdauvao"/>
      <sheetName val="CaMay"/>
      <sheetName val="MTC"/>
      <sheetName val="금융"/>
      <sheetName val="Phân tích"/>
      <sheetName val="차액보증"/>
      <sheetName val="경비2내역"/>
      <sheetName val="CANDOI"/>
      <sheetName val="Nhap VT oto"/>
      <sheetName val="0. Bìa"/>
      <sheetName val="1. THONG TIN TT"/>
      <sheetName val="DNTT"/>
      <sheetName val="Tiên Lượng"/>
      <sheetName val="THGT TT PL01&amp;02"/>
      <sheetName val="1. THGT-TT"/>
      <sheetName val="1.1 THGT MEP"/>
      <sheetName val="1.2 THGT PCCC"/>
      <sheetName val="1.3 THGT PL"/>
      <sheetName val="2. BBNT KLHT"/>
      <sheetName val="4.2 THKL PL02"/>
      <sheetName val="5.2 DGCT PL02"/>
      <sheetName val="3. DGCT MEP + PCCC "/>
      <sheetName val="3.1 DGCT PL"/>
      <sheetName val="DBỐC ACMV"/>
      <sheetName val="DB CABLE"/>
      <sheetName val="DB ONG CC &amp; CS"/>
      <sheetName val="DB CABLE FA + SP"/>
      <sheetName val="DB ONG SP ELC"/>
      <sheetName val="DB CTN"/>
      <sheetName val="ma-pt"/>
      <sheetName val="BAG-2"/>
      <sheetName val="6823_PS_17004"/>
      <sheetName val="PU_ITALY_4"/>
      <sheetName val="Vat_tu2"/>
      <sheetName val="Canopy,SS5_(2)2"/>
      <sheetName val="RAB_AR&amp;STR2"/>
      <sheetName val="THCP_Lap_dat2"/>
      <sheetName val="THCP_xay_dung2"/>
      <sheetName val="D&amp;W_def_1"/>
      <sheetName val="Gioi_thieu1"/>
      <sheetName val="Du_Toan1"/>
      <sheetName val="he_so1"/>
      <sheetName val="Chiet_tinh_dz351"/>
      <sheetName val="KH_tai_chinh_khoa_san1"/>
      <sheetName val="Nhan_cong1"/>
      <sheetName val="Thiet_bi1"/>
      <sheetName val="DM_ChiPhi1"/>
      <sheetName val="May_TC1"/>
      <sheetName val="Phan_tich1"/>
      <sheetName val="Bang_KL1"/>
      <sheetName val="TH_Kinh_phi1"/>
      <sheetName val="STRUCTURE_Q'TY1"/>
      <sheetName val="REMAIN_Q'TY_-_SUB1"/>
      <sheetName val="T_K1"/>
      <sheetName val="B3A_-_TOWER_A1"/>
      <sheetName val="MAIN_GATE_HOUSE1"/>
      <sheetName val="Giá_Bê_tông_2_bên1"/>
      <sheetName val="Chenh_lech_vat_tu1"/>
      <sheetName val="dongia_(2)1"/>
      <sheetName val="THPDMoi__(2)1"/>
      <sheetName val="TONG_HOP_VL-NC1"/>
      <sheetName val="TONGKE3p_1"/>
      <sheetName val="TH_VL,_NC,_DDHT_Thanhphuoc1"/>
      <sheetName val="DON_GIA1"/>
      <sheetName val="t-h_HA_THE1"/>
      <sheetName val="CHITIET_VL-NC-TT_-1p1"/>
      <sheetName val="TONG_HOP_VL-NC_TT1"/>
      <sheetName val="TH_XL1"/>
      <sheetName val="CHITIET_VL-NC1"/>
      <sheetName val="CHITIET_VL-NC-TT-3p1"/>
      <sheetName val="KPVC-BD_1"/>
      <sheetName val="Chi_tiết_Goc_-AB1"/>
      <sheetName val="DG_duoi1"/>
      <sheetName val="6PILE__(돌출)1"/>
      <sheetName val="Office_Tower1"/>
      <sheetName val="UNIT_PRICE1"/>
      <sheetName val="Tien_do_TV1"/>
      <sheetName val="CP_Du_phong1"/>
      <sheetName val="Tong_hop_kinh_phi1"/>
      <sheetName val="THDT_goi_thau_TB1"/>
      <sheetName val="Đơn_Giá_1"/>
      <sheetName val="1_R18_BF1"/>
      <sheetName val="6_External_works-R181"/>
      <sheetName val="Phan_tich_tong_hop1"/>
      <sheetName val="Sàn_T11"/>
      <sheetName val="Lỗ_thông_gió1"/>
      <sheetName val="MTO_REV_2(ARMOR)1"/>
      <sheetName val="BTT_(CAT_COC)1"/>
      <sheetName val="Electrical_Breakdown"/>
      <sheetName val="Cash_Flow1"/>
      <sheetName val="TH_Vat_tu"/>
      <sheetName val="TH_MTC"/>
      <sheetName val="TH_N_Cong"/>
      <sheetName val="Don_gia_(khong_in)"/>
      <sheetName val="Div26_-_Elect1"/>
      <sheetName val="Tho_lai_may1"/>
      <sheetName val="Don_gia_LD1"/>
      <sheetName val="Du_toan_XD1"/>
      <sheetName val="Don_gia_XD1"/>
      <sheetName val="Gia__vat_tu1"/>
      <sheetName val="TLg_CN&amp;Laixe"/>
      <sheetName val="TLg_CN&amp;Laixe_(2)"/>
      <sheetName val="TLg_Laitau"/>
      <sheetName val="TLg_Laitau_(2)"/>
      <sheetName val="Tong_hop"/>
      <sheetName val="설치중량_1"/>
      <sheetName val="수문일위_1"/>
      <sheetName val="PTVT_(MAU)1"/>
      <sheetName val="4-Lane_bridge1"/>
      <sheetName val="아파트_1"/>
      <sheetName val="M_67"/>
      <sheetName val="Schedule_S-Curve_Revision#3"/>
      <sheetName val="KET_CAU_CT5"/>
      <sheetName val="Chi_ti?t_Goc_-AB"/>
      <sheetName val="khung_ten_TD"/>
      <sheetName val="Chiettinh_dz0,4"/>
      <sheetName val="Pasir Panjang 100J"/>
      <sheetName val="MB-D2"/>
      <sheetName val="MB-D3"/>
      <sheetName val="MB-D8"/>
      <sheetName val="MB-D9"/>
      <sheetName val="MB-D4"/>
      <sheetName val="MB-D12"/>
      <sheetName val="MB-D7"/>
      <sheetName val="MB-D6"/>
      <sheetName val="E"/>
      <sheetName val="TSCK"/>
      <sheetName val="DMCV"/>
      <sheetName val="Scorp of work (2)"/>
      <sheetName val="TH2"/>
      <sheetName val="SUM (2)"/>
      <sheetName val="CPC (2)"/>
      <sheetName val="A1.ELC ok "/>
      <sheetName val=" A2.ELV ok"/>
      <sheetName val="A3.VAC ok "/>
      <sheetName val="A4.PLB ok"/>
      <sheetName val="A5.FPS ok"/>
      <sheetName val=" B1.ELC  ok"/>
      <sheetName val="B2.ELV ok"/>
      <sheetName val="B3.VAC ok"/>
      <sheetName val="B4.PLB "/>
      <sheetName val="B5.FPS ok"/>
      <sheetName val="C. SOFTWARE"/>
      <sheetName val="D. OTHER"/>
      <sheetName val="A1. ELC PANEL"/>
      <sheetName val="Haophi"/>
      <sheetName val="TTDA"/>
      <sheetName val="General"/>
      <sheetName val="Sum material"/>
      <sheetName val="Detail"/>
      <sheetName val="Breadown-Nop"/>
      <sheetName val="MHMay-13"/>
      <sheetName val="装置"/>
      <sheetName val="hrs &amp; prg"/>
      <sheetName val="SORT"/>
      <sheetName val="TỔNG HỢP KHỐI LƯỢNG"/>
      <sheetName val="NƯƠC CẤP TRỤC + TAY NHÁNH"/>
      <sheetName val="CTEMCOST"/>
      <sheetName val="PT_ksat"/>
      <sheetName val="LUONG_KS"/>
      <sheetName val="VAT_LIEU"/>
      <sheetName val="ranh_hong"/>
      <sheetName val="Elec_LG"/>
      <sheetName val="THEP_TAM"/>
      <sheetName val="THEP_HÌNH"/>
      <sheetName val="THEP_HINH"/>
      <sheetName val="XA_GO"/>
      <sheetName val="BANG_TRA"/>
      <sheetName val="Phân_tích"/>
      <sheetName val="Bill_2_1_BOQ_ĐIỆN"/>
      <sheetName val="Chi_ti_t_Goc_-AB"/>
      <sheetName val="BOQ_CAU_CAN"/>
      <sheetName val="Tính_toàn_đào_đất"/>
      <sheetName val="Khối_lượng_cốt_thép"/>
      <sheetName val="Chi_tiết_chi_phí_chung"/>
      <sheetName val="CP__SD_Điện"/>
      <sheetName val="NVN_Hotel"/>
      <sheetName val="Ceiling_Height-_Schedule"/>
      <sheetName val="COC-LAP_DAT"/>
      <sheetName val="02-Lap_dat"/>
      <sheetName val="Ngân_sách"/>
      <sheetName val="09-Hoan_thien_nen"/>
      <sheetName val="list_VL"/>
      <sheetName val="Trình_mẫu_VL"/>
      <sheetName val="Nhap_VL"/>
      <sheetName val="LIST_VLĐV"/>
      <sheetName val="BB_VLDV"/>
      <sheetName val="BB_VLDV_(multi)"/>
      <sheetName val="nghiệm_thu_hoàn_thành"/>
      <sheetName val="Báo_cáo_hiện_trường"/>
      <sheetName val="Kế_hoạch_nghiệm_thu"/>
      <sheetName val="Quy_trình"/>
      <sheetName val="List_vữa"/>
      <sheetName val="List_NT"/>
      <sheetName val="BBNT_thô"/>
      <sheetName val="CFA (ME)"/>
      <sheetName val="BANRA"/>
      <sheetName val="KL san lap"/>
      <sheetName val="CTDZTA(5)"/>
      <sheetName val="THONG SO"/>
      <sheetName val="Đơn giá chi tiết TN 39"/>
      <sheetName val="KLHT"/>
      <sheetName val="GOC-KO IN"/>
      <sheetName val="TH thiet bi"/>
      <sheetName val="TH may TC"/>
      <sheetName val="Bang phan tich"/>
      <sheetName val="DM Chi phi"/>
      <sheetName val="luong "/>
      <sheetName val="BẢNG ÁP GIÁ (in)"/>
      <sheetName val="NT (KL) IN"/>
      <sheetName val="DOM D2"/>
      <sheetName val="nhà ăn"/>
      <sheetName val="Công nhật"/>
      <sheetName val="btkt cột"/>
      <sheetName val="THÉP"/>
      <sheetName val="Bill rekap"/>
      <sheetName val="Thong tin"/>
      <sheetName val="Danh muc NT cong viec"/>
      <sheetName val="Danh muc NT Giai doan"/>
      <sheetName val="Danh muc NT Vat lieu"/>
      <sheetName val="ND Nhat ky"/>
      <sheetName val="NT cong viec"/>
      <sheetName val="Cost Report Sum"/>
      <sheetName val="Solieutinh"/>
      <sheetName val="負荷集計（断熱不燃）"/>
      <sheetName val="VTLD"/>
      <sheetName val="QLDA"/>
      <sheetName val="XD nhanh 3"/>
      <sheetName val="Sheet1 (2)"/>
      <sheetName val="Moäul'1"/>
      <sheetName val="Assumptions"/>
      <sheetName val="0"/>
      <sheetName val="Dầm 1"/>
      <sheetName val="Cọc nhồi"/>
      <sheetName val="Temp&amp;Site"/>
      <sheetName val="Budget Code"/>
      <sheetName val="Code"/>
      <sheetName val="係数"/>
      <sheetName val="ELEC"/>
      <sheetName val="Maker List"/>
      <sheetName val="REQUEST BUILDER"/>
      <sheetName val="B"/>
      <sheetName val="DS CHU Ph_x0001_"/>
      <sheetName val="PP"/>
      <sheetName val="갑지(추정)"/>
      <sheetName val="1. BCC T03.2018"/>
      <sheetName val="2.  BCC T04.2018"/>
      <sheetName val="5.2.1 Đo bóc KL OLK-10"/>
      <sheetName val="4.2.1 Đo bóc KL OLK-06"/>
      <sheetName val="4.1.1 CHI TIET OLK-06"/>
      <sheetName val="Total"/>
      <sheetName val="TK SX"/>
      <sheetName val="Quotation"/>
      <sheetName val="TINH GIA - SAN XUAT Vertico"/>
      <sheetName val="6823_PS_17005"/>
      <sheetName val="PU_ITALY_5"/>
      <sheetName val="Vat_tu3"/>
      <sheetName val="Canopy,SS5_(2)3"/>
      <sheetName val="RAB_AR&amp;STR3"/>
      <sheetName val="THCP_Lap_dat3"/>
      <sheetName val="THCP_xay_dung3"/>
      <sheetName val="D&amp;W_def_2"/>
      <sheetName val="Gioi_thieu2"/>
      <sheetName val="Du_Toan2"/>
      <sheetName val="he_so2"/>
      <sheetName val="Chiet_tinh_dz352"/>
      <sheetName val="KH_tai_chinh_khoa_san2"/>
      <sheetName val="Nhan_cong2"/>
      <sheetName val="Thiet_bi2"/>
      <sheetName val="DM_ChiPhi2"/>
      <sheetName val="May_TC2"/>
      <sheetName val="Phan_tich2"/>
      <sheetName val="Bang_KL2"/>
      <sheetName val="TH_Kinh_phi2"/>
      <sheetName val="STRUCTURE_Q'TY2"/>
      <sheetName val="REMAIN_Q'TY_-_SUB2"/>
      <sheetName val="T_K2"/>
      <sheetName val="B3A_-_TOWER_A2"/>
      <sheetName val="MAIN_GATE_HOUSE2"/>
      <sheetName val="Giá_Bê_tông_2_bên2"/>
      <sheetName val="Chenh_lech_vat_tu2"/>
      <sheetName val="dongia_(2)2"/>
      <sheetName val="THPDMoi__(2)2"/>
      <sheetName val="TONG_HOP_VL-NC2"/>
      <sheetName val="TONGKE3p_2"/>
      <sheetName val="TH_VL,_NC,_DDHT_Thanhphuoc2"/>
      <sheetName val="DON_GIA2"/>
      <sheetName val="t-h_HA_THE2"/>
      <sheetName val="CHITIET_VL-NC-TT_-1p2"/>
      <sheetName val="TONG_HOP_VL-NC_TT2"/>
      <sheetName val="TH_XL2"/>
      <sheetName val="CHITIET_VL-NC2"/>
      <sheetName val="CHITIET_VL-NC-TT-3p2"/>
      <sheetName val="KPVC-BD_2"/>
      <sheetName val="Chi_tiết_Goc_-AB2"/>
      <sheetName val="DG_duoi2"/>
      <sheetName val="6PILE__(돌출)2"/>
      <sheetName val="Office_Tower2"/>
      <sheetName val="UNIT_PRICE2"/>
      <sheetName val="Tien_do_TV2"/>
      <sheetName val="CP_Du_phong2"/>
      <sheetName val="Tong_hop_kinh_phi2"/>
      <sheetName val="THDT_goi_thau_TB2"/>
      <sheetName val="Đơn_Giá_2"/>
      <sheetName val="1_R18_BF2"/>
      <sheetName val="6_External_works-R182"/>
      <sheetName val="BTT_(CAT_COC)2"/>
      <sheetName val="MTO_REV_2(ARMOR)2"/>
      <sheetName val="Cash_Flow2"/>
      <sheetName val="Phan_tich_tong_hop2"/>
      <sheetName val="Sàn_T12"/>
      <sheetName val="Lỗ_thông_gió2"/>
      <sheetName val="Tho_lai_may2"/>
      <sheetName val="Don_gia_LD2"/>
      <sheetName val="Du_toan_XD2"/>
      <sheetName val="Don_gia_XD2"/>
      <sheetName val="Electrical_Breakdown1"/>
      <sheetName val="Div26_-_Elect2"/>
      <sheetName val="TH_Vat_tu1"/>
      <sheetName val="TH_MTC1"/>
      <sheetName val="TH_N_Cong1"/>
      <sheetName val="Gia__vat_tu2"/>
      <sheetName val="Tong_hop1"/>
      <sheetName val="설치중량_2"/>
      <sheetName val="수문일위_2"/>
      <sheetName val="PTVT_(MAU)2"/>
      <sheetName val="4-Lane_bridge2"/>
      <sheetName val="아파트_2"/>
      <sheetName val="M_671"/>
      <sheetName val="Schedule_S-Curve_Revision#31"/>
      <sheetName val="KET_CAU_CT51"/>
      <sheetName val="TLg_CN&amp;Laixe1"/>
      <sheetName val="TLg_CN&amp;Laixe_(2)1"/>
      <sheetName val="TLg_Laitau1"/>
      <sheetName val="TLg_Laitau_(2)1"/>
      <sheetName val="Don_gia_(khong_in)1"/>
      <sheetName val="Chi_ti?t_Goc_-AB1"/>
      <sheetName val="khung_ten_TD1"/>
      <sheetName val="Chiettinh_dz0,41"/>
      <sheetName val="Equip_"/>
      <sheetName val="A1_CN"/>
      <sheetName val="Hệ_số"/>
      <sheetName val="Động_cơ"/>
      <sheetName val="Currency_Rate"/>
      <sheetName val="kinh_"/>
      <sheetName val="EIRR&gt;_2"/>
      <sheetName val="Pasir_Panjang_100J"/>
      <sheetName val="Nhap_VT_oto"/>
      <sheetName val="0__Bìa"/>
      <sheetName val="1__THONG_TIN_TT"/>
      <sheetName val="Tiên_Lượng"/>
      <sheetName val="THGT_TT_PL01&amp;02"/>
      <sheetName val="1__THGT-TT"/>
      <sheetName val="1_1_THGT_MEP"/>
      <sheetName val="1_2_THGT_PCCC"/>
      <sheetName val="1_3_THGT_PL"/>
      <sheetName val="2__BBNT_KLHT"/>
      <sheetName val="4_2_THKL_PL02"/>
      <sheetName val="5_2_DGCT_PL02"/>
      <sheetName val="3__DGCT_MEP_+_PCCC_"/>
      <sheetName val="3_1_DGCT_PL"/>
      <sheetName val="DBỐC_ACMV"/>
      <sheetName val="DB_CABLE"/>
      <sheetName val="DB_ONG_CC_&amp;_CS"/>
      <sheetName val="DB_CABLE_FA_+_SP"/>
      <sheetName val="DB_ONG_SP_ELC"/>
      <sheetName val="DB_CTN"/>
      <sheetName val="03_Detailed"/>
      <sheetName val="01_Bid_Price_summary"/>
      <sheetName val="1_Quotation(見積決裁書）_"/>
      <sheetName val="2_Operation(実施計画書）"/>
      <sheetName val="3_Summary_of_Cost_"/>
      <sheetName val="4_Ｓｐｅｃｉａｌ_Material"/>
      <sheetName val="6_Ｃｏｍｍｏｎ_Material"/>
      <sheetName val="9_Indirect_budget"/>
      <sheetName val="TOP_"/>
      <sheetName val="Detail_E"/>
      <sheetName val="1_Requisition(E)"/>
      <sheetName val="BC_Ton_Kho_New"/>
      <sheetName val="BC_Cua_GSBH_New"/>
      <sheetName val="ESTI_"/>
      <sheetName val="DS_CHU_Ph"/>
      <sheetName val="CT_Thang_Mo"/>
      <sheetName val="CT__PL"/>
      <sheetName val="??"/>
      <sheetName val="DS CHU Ph_x005f_x0001__x0"/>
      <sheetName val="DS CHU Ph_x005f_x005f_x00"/>
      <sheetName val="Du toan truc tiep - Bill 2"/>
      <sheetName val="PL02-NHOM"/>
      <sheetName val="PL02-NHUA"/>
      <sheetName val="DTXD-DD (2)"/>
      <sheetName val="PTVT"/>
      <sheetName val="HRG BHN"/>
      <sheetName val="TABLE-A"/>
      <sheetName val="영동(D)"/>
      <sheetName val="MTO REV_0"/>
      <sheetName val="THCP Tuyen"/>
      <sheetName val="Bang chiet tinh TBA"/>
      <sheetName val="CT DZ"/>
      <sheetName val="D&amp;W"/>
      <sheetName val="TT05"/>
      <sheetName val="PT_ksat1"/>
      <sheetName val="LUONG_KS1"/>
      <sheetName val="VAT_LIEU1"/>
      <sheetName val="ranh_hong1"/>
      <sheetName val="THEP_TAM1"/>
      <sheetName val="THEP_HÌNH1"/>
      <sheetName val="THEP_HINH1"/>
      <sheetName val="XA_GO1"/>
      <sheetName val="BANG_TRA1"/>
      <sheetName val="Elec_LG1"/>
      <sheetName val="Bill_2_1_BOQ_ĐIỆN1"/>
      <sheetName val="Chi_ti_t_Goc_-AB1"/>
      <sheetName val="BOQ_CAU_CAN1"/>
      <sheetName val="Tính_toàn_đào_đất1"/>
      <sheetName val="Khối_lượng_cốt_thép1"/>
      <sheetName val="Chi_tiết_chi_phí_chung1"/>
      <sheetName val="CP__SD_Điện1"/>
      <sheetName val="Ceiling_Height-_Schedule1"/>
      <sheetName val="COC-LAP_DAT1"/>
      <sheetName val="02-Lap_dat1"/>
      <sheetName val="Ngân_sách1"/>
      <sheetName val="09-Hoan_thien_nen1"/>
      <sheetName val="NVN_Hotel1"/>
      <sheetName val="list_VL1"/>
      <sheetName val="Trình_mẫu_VL1"/>
      <sheetName val="Nhap_VL1"/>
      <sheetName val="LIST_VLĐV1"/>
      <sheetName val="BB_VLDV1"/>
      <sheetName val="BB_VLDV_(multi)1"/>
      <sheetName val="nghiệm_thu_hoàn_thành1"/>
      <sheetName val="Báo_cáo_hiện_trường1"/>
      <sheetName val="Kế_hoạch_nghiệm_thu1"/>
      <sheetName val="Quy_trình1"/>
      <sheetName val="List_vữa1"/>
      <sheetName val="List_NT1"/>
      <sheetName val="BBNT_thô1"/>
      <sheetName val="Phân_tích1"/>
      <sheetName val="MeKong_-_Penetration1"/>
      <sheetName val="Dist__Perform_-_Ctns_sales_in_1"/>
      <sheetName val="Dist__Perform_-_Value_sales_in1"/>
      <sheetName val="Dist__Perform_-_Value_sales_Ou1"/>
      <sheetName val="Head_Count1"/>
      <sheetName val="Sales_Result_For_Month1"/>
      <sheetName val="DS_CHU_Phuc1"/>
      <sheetName val="DS_THI_AT1"/>
      <sheetName val="Bien_Ban1"/>
      <sheetName val="Dgia_vat_tu"/>
      <sheetName val="Don_gia_III"/>
      <sheetName val="Bhyt_t1"/>
      <sheetName val="DS_CHU_Ph?"/>
      <sheetName val="Leave_Statistic_Report1"/>
      <sheetName val="DS_CHU_Ph_"/>
      <sheetName val="DS_CHU_Ph_x005f_x0001__x005f_x0000_"/>
      <sheetName val="DS_CHU_Ph_x005f_x0001_?"/>
      <sheetName val="DS_CHU_Ph_x005f_x0001_"/>
      <sheetName val="DS_CHU_Ph_x005f_x0001__"/>
      <sheetName val="Vat_tu_XD"/>
      <sheetName val="DS_CHU_Ph_x005f_x005f_x005f_x0001__x005f_x005f_x0"/>
      <sheetName val="DS_CHU_Ph_x005f_x005f_x005f_x0001__"/>
      <sheetName val="DS_CHU_Ph_x005f_x005f_x005f_x0001_"/>
      <sheetName val="A1_8_NhIII_(1050k)"/>
      <sheetName val="Nhan_cong_nhom_I"/>
      <sheetName val="Luong_TT05"/>
      <sheetName val="10_VC_đ__ngắn"/>
      <sheetName val="KL_san_lap"/>
      <sheetName val="THONG_SO"/>
      <sheetName val="Đơn_giá_chi_tiết_TN_39"/>
      <sheetName val="TỔNG_HỢP_KHỐI_LƯỢNG"/>
      <sheetName val="NƯƠC_CẤP_TRỤC_+_TAY_NHÁNH"/>
      <sheetName val="TH_thiet_bi"/>
      <sheetName val="TH_may_TC"/>
      <sheetName val="Bang_phan_tich"/>
      <sheetName val="DM_Chi_phi"/>
      <sheetName val="luong_"/>
      <sheetName val="BẢNG_ÁP_GIÁ_(in)"/>
      <sheetName val="NT_(KL)_IN"/>
      <sheetName val="DOM_D2"/>
      <sheetName val="nhà_ăn"/>
      <sheetName val="Công_nhật"/>
      <sheetName val="btkt_cột"/>
      <sheetName val="Bill_rekap"/>
      <sheetName val="hrs_&amp;_prg"/>
      <sheetName val="CFA_(ME)"/>
      <sheetName val="Cost_Report_Sum"/>
      <sheetName val="GOC-KO_IN"/>
      <sheetName val="Thong_tin"/>
      <sheetName val="Danh_muc_NT_cong_viec"/>
      <sheetName val="Danh_muc_NT_Giai_doan"/>
      <sheetName val="Danh_muc_NT_Vat_lieu"/>
      <sheetName val="ND_Nhat_ky"/>
      <sheetName val="NT_cong_viec"/>
      <sheetName val="Sheet1_(2)"/>
      <sheetName val="Dầm_1"/>
      <sheetName val="Cọc_nhồi"/>
      <sheetName val="1__BCC_T03_2018"/>
      <sheetName val="2___BCC_T04_2018"/>
      <sheetName val="XD_nhanh_3"/>
      <sheetName val="Scorp_of_work_(2)"/>
      <sheetName val="SUM_(2)"/>
      <sheetName val="CPC_(2)"/>
      <sheetName val="A1_ELC_ok_"/>
      <sheetName val="_A2_ELV_ok"/>
      <sheetName val="A3_VAC_ok_"/>
      <sheetName val="A4_PLB_ok"/>
      <sheetName val="A5_FPS_ok"/>
      <sheetName val="_B1_ELC__ok"/>
      <sheetName val="B2_ELV_ok"/>
      <sheetName val="B3_VAC_ok"/>
      <sheetName val="B4_PLB_"/>
      <sheetName val="B5_FPS_ok"/>
      <sheetName val="C__SOFTWARE"/>
      <sheetName val="D__OTHER"/>
      <sheetName val="A1__ELC_PANEL"/>
      <sheetName val="Sum_material"/>
      <sheetName val="5_2_1_Đo_bóc_KL_OLK-10"/>
      <sheetName val="4_2_1_Đo_bóc_KL_OLK-06"/>
      <sheetName val="4_1_1_CHI_TIET_OLK-06"/>
      <sheetName val="Budget_Code"/>
      <sheetName val="Luong_A3"/>
      <sheetName val="Luong_TT01"/>
      <sheetName val="DG_TN_TB_LE_(2)"/>
      <sheetName val="Breakdown (B)"/>
      <sheetName val="Cong nợ"/>
      <sheetName val="DS CHU Ph_x0001__x0"/>
      <sheetName val="BASE"/>
      <sheetName val="Luong+may"/>
      <sheetName val="GA 15"/>
      <sheetName val="CHICLAND"/>
      <sheetName val="HILTON"/>
      <sheetName val="HÒA XUÂN II"/>
      <sheetName val="KEMBEACH-SUN"/>
      <sheetName val="LƯƠNG YÊN"/>
      <sheetName val="OCEAN GATE"/>
      <sheetName val="KEMBEACH-AA"/>
      <sheetName val="PREMIER-SUN"/>
      <sheetName val="THÀNH ĐÔ"/>
      <sheetName val="Thép phần thô"/>
      <sheetName val="개산공사비"/>
      <sheetName val="STR"/>
      <sheetName val="Tong du toan"/>
      <sheetName val="THVT"/>
      <sheetName val="Keothep"/>
      <sheetName val="BOQ DOME G"/>
      <sheetName val="Phòng 4 SV"/>
      <sheetName val="Phòng 2 SV"/>
      <sheetName val="Phòng bảo vệ"/>
      <sheetName val="Hành lang, cầu thang, phòng đện"/>
      <sheetName val="Thang máng và cáp điện tủ tầng"/>
      <sheetName val="Thiết bị"/>
      <sheetName val="Chống sét và tiếp địa"/>
      <sheetName val="Đặt chờ báo cháy"/>
      <sheetName val="Đặt chờ mạng"/>
      <sheetName val="BOQ DOME H"/>
      <sheetName val="GIÁ HĐ 30 CĂN"/>
      <sheetName val="Cover"/>
      <sheetName val="HVAC"/>
      <sheetName val="P&amp;S"/>
      <sheetName val="Changelog"/>
      <sheetName val="DGchitiet "/>
      <sheetName val="CP HMC"/>
      <sheetName val="TH_CPTB"/>
      <sheetName val="CP Khac cuoc VC"/>
      <sheetName val="banggia1"/>
      <sheetName val="설계내역서"/>
      <sheetName val="MTO REV.0"/>
      <sheetName val="TDTKP (2)"/>
      <sheetName val="TONGKE3p"/>
      <sheetName val="CHITIET VL-NC-DDTT3PHA "/>
      <sheetName val="CHITIET VL-NC-TT1p"/>
      <sheetName val="Du lieu"/>
      <sheetName val="THDG"/>
      <sheetName val="TNHC"/>
      <sheetName val="1_Data"/>
      <sheetName val="Tong hop cpc"/>
      <sheetName val="Du lieu CKN"/>
      <sheetName val="GiaVTu"/>
      <sheetName val="Tủ điện"/>
      <sheetName val="CT mong"/>
      <sheetName val="TH-20"/>
      <sheetName val="THop"/>
      <sheetName val="THop-20"/>
      <sheetName val="ĐHóa"/>
      <sheetName val="ĐHy"/>
      <sheetName val="ĐTư"/>
      <sheetName val="PBinh"/>
      <sheetName val="Phu Lg"/>
      <sheetName val="PYen"/>
      <sheetName val="SCong"/>
      <sheetName val="TP TNguyen"/>
      <sheetName val="TP Thái Nguyên"/>
      <sheetName val="Vnhai"/>
      <sheetName val="Đội 110"/>
      <sheetName val="4.3 Scope of work "/>
      <sheetName val="__"/>
      <sheetName val="_ QUOTATION.xlsx"/>
      <sheetName val="6. Scope of work "/>
      <sheetName val="4.6 Phân tích nhân sự "/>
      <sheetName val="4.5 Mức độ tham gia dự á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sheetData sheetId="430"/>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refreshError="1"/>
      <sheetData sheetId="460" refreshError="1"/>
      <sheetData sheetId="461" refreshError="1"/>
      <sheetData sheetId="462" refreshError="1"/>
      <sheetData sheetId="463" refreshError="1"/>
      <sheetData sheetId="464" refreshError="1"/>
      <sheetData sheetId="465" refreshError="1"/>
      <sheetData sheetId="466"/>
      <sheetData sheetId="467"/>
      <sheetData sheetId="468"/>
      <sheetData sheetId="469" refreshError="1"/>
      <sheetData sheetId="470" refreshError="1"/>
      <sheetData sheetId="471"/>
      <sheetData sheetId="472"/>
      <sheetData sheetId="473"/>
      <sheetData sheetId="474" refreshError="1"/>
      <sheetData sheetId="475" refreshError="1"/>
      <sheetData sheetId="476" refreshError="1"/>
      <sheetData sheetId="477" refreshError="1"/>
      <sheetData sheetId="478" refreshError="1"/>
      <sheetData sheetId="479" refreshError="1"/>
      <sheetData sheetId="480" refreshError="1"/>
      <sheetData sheetId="48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sheetData sheetId="512"/>
      <sheetData sheetId="513"/>
      <sheetData sheetId="514"/>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sheetData sheetId="569" refreshError="1"/>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sheetData sheetId="622" refreshError="1"/>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refreshError="1"/>
      <sheetData sheetId="743" refreshError="1"/>
      <sheetData sheetId="744" refreshError="1"/>
      <sheetData sheetId="745" refreshError="1"/>
      <sheetData sheetId="746" refreshError="1"/>
      <sheetData sheetId="747"/>
      <sheetData sheetId="748"/>
      <sheetData sheetId="749" refreshError="1"/>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refreshError="1"/>
      <sheetData sheetId="788"/>
      <sheetData sheetId="789"/>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sheetData sheetId="801"/>
      <sheetData sheetId="802"/>
      <sheetData sheetId="803"/>
      <sheetData sheetId="804"/>
      <sheetData sheetId="805"/>
      <sheetData sheetId="806"/>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refreshError="1"/>
      <sheetData sheetId="1115" refreshError="1"/>
      <sheetData sheetId="1116" refreshError="1"/>
      <sheetData sheetId="1117"/>
      <sheetData sheetId="1118" refreshError="1"/>
      <sheetData sheetId="1119" refreshError="1"/>
      <sheetData sheetId="1120"/>
      <sheetData sheetId="1121"/>
      <sheetData sheetId="1122" refreshError="1"/>
      <sheetData sheetId="1123" refreshError="1"/>
      <sheetData sheetId="1124"/>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sheetData sheetId="1136"/>
      <sheetData sheetId="1137"/>
      <sheetData sheetId="1138"/>
      <sheetData sheetId="1139"/>
      <sheetData sheetId="1140"/>
      <sheetData sheetId="1141"/>
      <sheetData sheetId="1142"/>
      <sheetData sheetId="1143"/>
      <sheetData sheetId="1144"/>
      <sheetData sheetId="1145"/>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sheetData sheetId="1172" refreshError="1"/>
      <sheetData sheetId="1173" refreshError="1"/>
      <sheetData sheetId="1174" refreshError="1"/>
      <sheetData sheetId="1175"/>
      <sheetData sheetId="1176"/>
      <sheetData sheetId="1177"/>
      <sheetData sheetId="1178"/>
      <sheetData sheetId="1179"/>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_TO_STACK"/>
      <sheetName val="User_Input"/>
      <sheetName val="STD_User_Input"/>
      <sheetName val="Breech_Duct"/>
      <sheetName val="Platforms"/>
      <sheetName val="Data Comparison"/>
      <sheetName val="Wind Load"/>
      <sheetName val="New Stack Weights"/>
      <sheetName val="Stack_RFQ"/>
      <sheetName val="Exist Stack Summary"/>
      <sheetName val="GO1985 Stack"/>
      <sheetName val="GO2000 Stack"/>
      <sheetName val="GO2001 Stack"/>
      <sheetName val="GO2010 Stack"/>
      <sheetName val="GO2020 Stack"/>
      <sheetName val="Out To BOQ_H"/>
      <sheetName val="Shipping"/>
      <sheetName val="Master_File"/>
      <sheetName val="Quantity"/>
      <sheetName val="Spread"/>
      <sheetName val="Lists"/>
      <sheetName val="HX"/>
      <sheetName val="List Equip"/>
      <sheetName val="LabCost"/>
      <sheetName val="MatCost"/>
      <sheetName val="Concrete"/>
      <sheetName val="Process C (1-166)"/>
      <sheetName val="Data_Comparison"/>
      <sheetName val="Wind_Load"/>
      <sheetName val="New_Stack_Weights"/>
      <sheetName val="Exist_Stack_Summary"/>
      <sheetName val="GO1985_Stack"/>
      <sheetName val="GO2000_Stack"/>
      <sheetName val="GO2001_Stack"/>
      <sheetName val="GO2010_Stack"/>
      <sheetName val="GO2020_Stack"/>
      <sheetName val="Out_To_BOQ_H"/>
      <sheetName val="inter"/>
      <sheetName val="ESTADIST(PTS.)"/>
      <sheetName val="Process Piping"/>
      <sheetName val="PriceSummary"/>
    </sheetNames>
    <sheetDataSet>
      <sheetData sheetId="0" refreshError="1"/>
      <sheetData sheetId="1" refreshError="1"/>
      <sheetData sheetId="2" refreshError="1"/>
      <sheetData sheetId="3" refreshError="1">
        <row r="64">
          <cell r="B64">
            <v>5.77</v>
          </cell>
        </row>
        <row r="65">
          <cell r="B65">
            <v>3.5052000000000003</v>
          </cell>
        </row>
        <row r="67">
          <cell r="E67">
            <v>14.440002</v>
          </cell>
        </row>
        <row r="70">
          <cell r="B70">
            <v>7.6383851068141357</v>
          </cell>
        </row>
        <row r="72">
          <cell r="B72">
            <v>0.8674523396880417</v>
          </cell>
          <cell r="E72">
            <v>1.1204150917958591</v>
          </cell>
        </row>
        <row r="74">
          <cell r="B74">
            <v>4.0599198111160035</v>
          </cell>
        </row>
        <row r="75">
          <cell r="B75">
            <v>7.0977800876085712E-2</v>
          </cell>
        </row>
        <row r="79">
          <cell r="B79">
            <v>8.3694051550683754E-2</v>
          </cell>
          <cell r="E79">
            <v>0.51295496050297829</v>
          </cell>
        </row>
        <row r="80">
          <cell r="B80">
            <v>4.7841661731986314</v>
          </cell>
        </row>
        <row r="83">
          <cell r="E83">
            <v>5.2601703866329013</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OFIT"/>
      <sheetName val="P-L"/>
      <sheetName val="BUDg"/>
      <sheetName val="예산"/>
      <sheetName val="FAS"/>
      <sheetName val="FCST"/>
      <sheetName val="M_H"/>
      <sheetName val="F_MONY"/>
      <sheetName val="환보고"/>
      <sheetName val="환자료"/>
      <sheetName val="inter"/>
      <sheetName val="노무비(MM)"/>
      <sheetName val="노무비(비용)"/>
      <sheetName val="공사비"/>
      <sheetName val="Sheet6"/>
      <sheetName val="Sheet7"/>
      <sheetName val="Sheet8"/>
      <sheetName val="Sheet9"/>
      <sheetName val="Sheet10"/>
      <sheetName val="Sheet11"/>
      <sheetName val="Sheet12"/>
      <sheetName val="Sheet13"/>
      <sheetName val="Sheet14"/>
      <sheetName val="Sheet15"/>
      <sheetName val="Sheet16"/>
      <sheetName val="Module1"/>
      <sheetName val="Module2"/>
      <sheetName val="Module3"/>
      <sheetName val="COA-17"/>
      <sheetName val="C-18"/>
      <sheetName val="별총"/>
      <sheetName val="갑지"/>
      <sheetName val="h-013211-2"/>
      <sheetName val="총괄표"/>
      <sheetName val="POWER"/>
      <sheetName val="SG"/>
      <sheetName val="TTL"/>
      <sheetName val="Plan"/>
      <sheetName val="CAT_5"/>
      <sheetName val="SHL"/>
      <sheetName val="도"/>
      <sheetName val="기계내역서"/>
      <sheetName val="INSTR"/>
      <sheetName val="LinerWt"/>
      <sheetName val="산근"/>
      <sheetName val="일위대가"/>
      <sheetName val="DESIGN"/>
      <sheetName val="OCT.FDN"/>
      <sheetName val="Summary Sheets"/>
      <sheetName val="12CGOU"/>
      <sheetName val="인원계획"/>
      <sheetName val="VXXXXX"/>
      <sheetName val="Input"/>
      <sheetName val="Activity"/>
      <sheetName val="Crew"/>
      <sheetName val="Piping"/>
      <sheetName val="Pipe Supports"/>
      <sheetName val="Cash2"/>
      <sheetName val="Z"/>
      <sheetName val="공조위생"/>
      <sheetName val="EQUIP LIST"/>
      <sheetName val="3. GROUNDING SYSTEM"/>
      <sheetName val="SKETCH"/>
      <sheetName val="FILTER"/>
      <sheetName val="기준"/>
      <sheetName val="CST_STAT"/>
      <sheetName val="9_Material Rates"/>
      <sheetName val="1_References"/>
      <sheetName val="Process Piping"/>
      <sheetName val="WORK-VOL"/>
      <sheetName val="노임9월"/>
      <sheetName val="B"/>
      <sheetName val="boq"/>
      <sheetName val="Code"/>
      <sheetName val="PROCURE"/>
      <sheetName val="blk"/>
      <sheetName val="Sheet3"/>
      <sheetName val="EQT-ESTN"/>
      <sheetName val="당진1,2호기전선관설치및접지4차공사내역서-을지"/>
      <sheetName val="rate"/>
      <sheetName val="P-HOT.XLS"/>
      <sheetName val="일위대가표"/>
      <sheetName val="집계표"/>
      <sheetName val="내역서"/>
      <sheetName val="실행내역"/>
      <sheetName val="단가"/>
      <sheetName val="환율"/>
      <sheetName val="갑지1"/>
      <sheetName val="조명시설"/>
      <sheetName val="CALCULATION"/>
      <sheetName val="PRO_DCI"/>
      <sheetName val="INST_DCI"/>
      <sheetName val="HVAC_DCI"/>
      <sheetName val="PIPE_DCI"/>
      <sheetName val="대비표"/>
      <sheetName val="Material and Manpower data"/>
      <sheetName val="Pricing Summary"/>
      <sheetName val="Project-A"/>
      <sheetName val="Chart"/>
      <sheetName val="EQUIP"/>
      <sheetName val="견"/>
      <sheetName val="보온자재단가표"/>
      <sheetName val="작성기준"/>
      <sheetName val="Alum."/>
      <sheetName val="Data"/>
      <sheetName val="Calc"/>
      <sheetName val="LEGEND"/>
      <sheetName val="look-up"/>
      <sheetName val="AILC004"/>
      <sheetName val="Fax"/>
      <sheetName val="현장지지물물량"/>
      <sheetName val="2.2 STAFF Scedule"/>
      <sheetName val="CONTENTS"/>
      <sheetName val="금액내역서"/>
      <sheetName val="WORK"/>
      <sheetName val="HORI. VESSEL"/>
      <sheetName val="BQ"/>
      <sheetName val="@PRICE1"/>
      <sheetName val="최종단가"/>
      <sheetName val="#REF"/>
      <sheetName val="steam table"/>
      <sheetName val="토목품셈"/>
      <sheetName val="장비"/>
      <sheetName val="노무"/>
      <sheetName val="자재"/>
      <sheetName val="산근1"/>
      <sheetName val="Quantity"/>
      <sheetName val="BQMPALOC"/>
      <sheetName val="입출재고현황 (2)"/>
      <sheetName val="AREA"/>
      <sheetName val="바닥판"/>
      <sheetName val="TYPE1"/>
      <sheetName val="철근량"/>
      <sheetName val="토목주소"/>
      <sheetName val="프랜트면허"/>
      <sheetName val="역T형"/>
      <sheetName val="PILE"/>
      <sheetName val="97 사업추정(WEKI)"/>
      <sheetName val="찍기"/>
      <sheetName val="95삼성급(본사)"/>
      <sheetName val="Sheet1"/>
      <sheetName val="Engg-Exec-2"/>
      <sheetName val="Site-Precom-2"/>
      <sheetName val="Collab"/>
      <sheetName val="Transport"/>
      <sheetName val="Civil 1"/>
      <sheetName val="Civil 2"/>
      <sheetName val="Civil 3"/>
      <sheetName val="Site 1"/>
      <sheetName val="Site 2"/>
      <sheetName val="Site 3"/>
      <sheetName val="Site Faci"/>
      <sheetName val="Cont"/>
      <sheetName val="Engg-Exec-1"/>
      <sheetName val="Site-Precom-1"/>
      <sheetName val="Site-Precom-Vendor"/>
      <sheetName val="Risk-Anal"/>
      <sheetName val="Ranges"/>
      <sheetName val="User"/>
      <sheetName val="Rate Analysis"/>
      <sheetName val="insulation"/>
      <sheetName val="Sheet5"/>
      <sheetName val="재료비"/>
      <sheetName val="Man Hole"/>
      <sheetName val="대로근거"/>
      <sheetName val="중로근거"/>
      <sheetName val="조건표"/>
      <sheetName val="내역표지"/>
      <sheetName val="산출2-기기동력"/>
      <sheetName val="40총괄"/>
      <sheetName val="40집계"/>
      <sheetName val="30신설일위대가"/>
      <sheetName val="30집계표"/>
      <sheetName val="NSCP견적물량"/>
      <sheetName val="Inst Matl Table"/>
      <sheetName val="Inst_Type"/>
      <sheetName val="Loop Type"/>
      <sheetName val="Tracing"/>
      <sheetName val="Hookup"/>
      <sheetName val="WBS"/>
      <sheetName val="내역"/>
      <sheetName val="초기화면"/>
      <sheetName val="TABLES"/>
      <sheetName val="Code_Magics"/>
      <sheetName val="MP MOB"/>
      <sheetName val="Civil"/>
      <sheetName val="DB@Acess"/>
      <sheetName val="공사내역"/>
      <sheetName val="D-3109"/>
      <sheetName val="당초"/>
      <sheetName val="경비"/>
      <sheetName val="GROUNDING SYSTEM"/>
      <sheetName val="El(Increased)"/>
      <sheetName val="1. 설계조건 2.단면가정 3. 하중계산"/>
      <sheetName val="DATA 입력란"/>
      <sheetName val="집계표(OPTION)"/>
      <sheetName val="견적"/>
      <sheetName val="C1"/>
      <sheetName val="GiaVL"/>
      <sheetName val="Car park lease"/>
      <sheetName val="SILICATE"/>
      <sheetName val="공사비예산서(토목분)"/>
      <sheetName val="가격조사서"/>
      <sheetName val="연돌일위집계"/>
      <sheetName val="HANDHOLE(2)"/>
      <sheetName val="PAD TR보호대기초"/>
      <sheetName val="가로등기초"/>
      <sheetName val="Master_Data"/>
      <sheetName val="철근단위중량"/>
      <sheetName val="TANK"/>
      <sheetName val="배명(단가)"/>
      <sheetName val="단면가정"/>
      <sheetName val="설계조건"/>
      <sheetName val="LTR-2"/>
      <sheetName val="sum1 (2)"/>
      <sheetName val="s"/>
      <sheetName val="대비"/>
      <sheetName val="Default"/>
      <sheetName val="소화실적"/>
      <sheetName val="General Data"/>
      <sheetName val="8.PILE  (돌출)"/>
      <sheetName val="CTEMCOST"/>
      <sheetName val="Utility and Fire flange"/>
      <sheetName val="L V Separator"/>
      <sheetName val="PI"/>
      <sheetName val="Eq. Mobilization"/>
      <sheetName val="DRUM"/>
      <sheetName val="부하(성남)"/>
      <sheetName val="전기"/>
      <sheetName val="SCHEDULE"/>
      <sheetName val="bldg list"/>
      <sheetName val="ABB"/>
      <sheetName val="MTO REV.2(ARMOR)"/>
      <sheetName val="Steel-Main Work"/>
      <sheetName val="parts-V2"/>
      <sheetName val="C-301E~305E"/>
      <sheetName val="IBASE"/>
      <sheetName val="노임단가"/>
      <sheetName val="계수시트"/>
      <sheetName val="영업소실적"/>
      <sheetName val="MK2-1"/>
      <sheetName val="실행철강하도"/>
      <sheetName val="DATE"/>
      <sheetName val="D2old"/>
      <sheetName val="D2"/>
      <sheetName val="D1.1"/>
      <sheetName val="Library"/>
      <sheetName val="D1X"/>
      <sheetName val="D2X"/>
      <sheetName val="D2.1"/>
      <sheetName val="Checklist"/>
      <sheetName val="D4"/>
      <sheetName val="eq_data"/>
      <sheetName val="시가지우회도로공내역서"/>
      <sheetName val="jobhist"/>
      <sheetName val="Administrative Prices"/>
      <sheetName val="Summary"/>
      <sheetName val="TOTAL"/>
      <sheetName val="초임연봉"/>
      <sheetName val="Proj Cost Sumry"/>
      <sheetName val="토공정보"/>
      <sheetName val="두앙"/>
      <sheetName val="2"/>
      <sheetName val="Bid Summary"/>
      <sheetName val="EAS"/>
      <sheetName val="Wt of Mod."/>
      <sheetName val="Sheet4"/>
      <sheetName val="BM"/>
      <sheetName val="기성내역"/>
      <sheetName val="M3산출"/>
      <sheetName val="SM1-09"/>
      <sheetName val="SM2-09"/>
      <sheetName val="BAND(200)"/>
      <sheetName val="BD-09"/>
      <sheetName val="EL 표면적"/>
      <sheetName val="MT-09"/>
      <sheetName val="980731"/>
      <sheetName val="날개벽(좌,우=60도-4개)"/>
      <sheetName val="15100"/>
      <sheetName val="장비검사 사진"/>
      <sheetName val="SPEC"/>
      <sheetName val="2000년1차"/>
      <sheetName val="Engineering"/>
      <sheetName val="Summary_Sheets"/>
      <sheetName val="OCT_FDN"/>
      <sheetName val="Pipe_Supports"/>
      <sheetName val="Process_Piping"/>
      <sheetName val="EQUIP_LIST"/>
      <sheetName val="9_Material_Rates"/>
      <sheetName val="3__GROUNDING_SYSTEM"/>
      <sheetName val="Material_and_Manpower_data"/>
      <sheetName val="Pricing_Summary"/>
      <sheetName val="Alum_"/>
      <sheetName val="P-HOT_XLS"/>
      <sheetName val="steam_table"/>
      <sheetName val="2_2_STAFF_Scedule"/>
      <sheetName val="Civil_1"/>
      <sheetName val="Civil_2"/>
      <sheetName val="Civil_3"/>
      <sheetName val="Site_1"/>
      <sheetName val="Site_2"/>
      <sheetName val="Site_3"/>
      <sheetName val="Site_Faci"/>
      <sheetName val="Rate_Analysis"/>
      <sheetName val="HORI__VESSEL"/>
      <sheetName val="입출재고현황_(2)"/>
      <sheetName val="Man_Hole"/>
      <sheetName val="MP_MOB"/>
      <sheetName val="GROUNDING_SYSTEM"/>
      <sheetName val="97_사업추정(WEKI)"/>
      <sheetName val="Inst_Matl_Table"/>
      <sheetName val="Loop_Type"/>
      <sheetName val="PAD_TR보호대기초"/>
      <sheetName val="1__설계조건_2_단면가정_3__하중계산"/>
      <sheetName val="DATA_입력란"/>
      <sheetName val="General_Data"/>
      <sheetName val="Car_park_lease"/>
      <sheetName val="Utility_and_Fire_flange"/>
      <sheetName val="sum1_(2)"/>
      <sheetName val="L_V_Separator"/>
      <sheetName val="Eq__Mobilization"/>
      <sheetName val="8_PILE__(돌출)"/>
      <sheetName val="bldg_list"/>
      <sheetName val="IN"/>
      <sheetName val="골조시행"/>
      <sheetName val="KUNGDEVI"/>
      <sheetName val="부대공Ⅱ"/>
      <sheetName val="12월 수선비 사용실적"/>
      <sheetName val="Based Data_WACC"/>
      <sheetName val="일위(PN)"/>
      <sheetName val="PIPE(UG)내역"/>
      <sheetName val="MEXICO-C"/>
      <sheetName val="PriceSummary"/>
      <sheetName val="dc1"/>
      <sheetName val="2-Conc"/>
      <sheetName val="Air Cooler-E"/>
      <sheetName val="CASH"/>
      <sheetName val="⑤항목별2"/>
      <sheetName val="SOS_PLC &amp; Panel"/>
      <sheetName val="95D"/>
      <sheetName val="94D"/>
      <sheetName val="p2-1"/>
      <sheetName val="#1유량조정조"/>
      <sheetName val="중간재 재공"/>
      <sheetName val="UTCA"/>
      <sheetName val="static.cal"/>
      <sheetName val="CAUDIT"/>
      <sheetName val="본문"/>
      <sheetName val="EXT.CHECK"/>
      <sheetName val="수입"/>
      <sheetName val="Ex-Rate"/>
      <sheetName val="HX"/>
      <sheetName val="백분율"/>
      <sheetName val="DHEQSUPT"/>
      <sheetName val="118.세금과공과"/>
      <sheetName val="108.수선비"/>
      <sheetName val="CRITERIA"/>
      <sheetName val="Process_Piping1"/>
      <sheetName val="OCT_FDN1"/>
      <sheetName val="Summary_Sheets1"/>
      <sheetName val="Pipe_Supports1"/>
      <sheetName val="EQUIP_LIST1"/>
      <sheetName val="9_Material_Rates1"/>
      <sheetName val="3__GROUNDING_SYSTEM1"/>
      <sheetName val="P-HOT_XLS1"/>
      <sheetName val="Material_and_Manpower_data1"/>
      <sheetName val="Pricing_Summary1"/>
      <sheetName val="Alum_1"/>
      <sheetName val="steam_table1"/>
      <sheetName val="2_2_STAFF_Scedule1"/>
      <sheetName val="HORI__VESSEL1"/>
      <sheetName val="입출재고현황_(2)1"/>
      <sheetName val="Man_Hole1"/>
      <sheetName val="MP_MOB1"/>
      <sheetName val="Civil_11"/>
      <sheetName val="Civil_21"/>
      <sheetName val="Civil_31"/>
      <sheetName val="Site_11"/>
      <sheetName val="Site_21"/>
      <sheetName val="Site_31"/>
      <sheetName val="Site_Faci1"/>
      <sheetName val="Rate_Analysis1"/>
      <sheetName val="97_사업추정(WEKI)1"/>
      <sheetName val="Inst_Matl_Table1"/>
      <sheetName val="Loop_Type1"/>
      <sheetName val="1__설계조건_2_단면가정_3__하중계산1"/>
      <sheetName val="DATA_입력란1"/>
      <sheetName val="GROUNDING_SYSTEM1"/>
      <sheetName val="General_Data1"/>
      <sheetName val="PAD_TR보호대기초1"/>
      <sheetName val="Car_park_lease1"/>
      <sheetName val="Utility_and_Fire_flange1"/>
      <sheetName val="sum1_(2)1"/>
      <sheetName val="L_V_Separator1"/>
      <sheetName val="Eq__Mobilization1"/>
      <sheetName val="8_PILE__(돌출)1"/>
      <sheetName val="bldg_list1"/>
      <sheetName val="MTO_REV_2(ARMOR)"/>
      <sheetName val="Steel-Main_Work"/>
      <sheetName val="Proj_Cost_Sumry"/>
      <sheetName val="Administrative_Prices"/>
      <sheetName val="Wt_of_Mod_"/>
      <sheetName val="D1_1"/>
      <sheetName val="D2_1"/>
      <sheetName val="Summary_Sheets2"/>
      <sheetName val="OCT_FDN2"/>
      <sheetName val="Pipe_Supports2"/>
      <sheetName val="Process_Piping2"/>
      <sheetName val="EQUIP_LIST2"/>
      <sheetName val="9_Material_Rates2"/>
      <sheetName val="3__GROUNDING_SYSTEM2"/>
      <sheetName val="Material_and_Manpower_data2"/>
      <sheetName val="Pricing_Summary2"/>
      <sheetName val="P-HOT_XLS2"/>
      <sheetName val="Alum_2"/>
      <sheetName val="steam_table2"/>
      <sheetName val="2_2_STAFF_Scedule2"/>
      <sheetName val="Civil_12"/>
      <sheetName val="Civil_22"/>
      <sheetName val="Civil_32"/>
      <sheetName val="Site_12"/>
      <sheetName val="Site_22"/>
      <sheetName val="Site_32"/>
      <sheetName val="Site_Faci2"/>
      <sheetName val="Rate_Analysis2"/>
      <sheetName val="HORI__VESSEL2"/>
      <sheetName val="입출재고현황_(2)2"/>
      <sheetName val="Man_Hole2"/>
      <sheetName val="Inst_Matl_Table2"/>
      <sheetName val="Loop_Type2"/>
      <sheetName val="MP_MOB2"/>
      <sheetName val="1__설계조건_2_단면가정_3__하중계산2"/>
      <sheetName val="DATA_입력란2"/>
      <sheetName val="GROUNDING_SYSTEM2"/>
      <sheetName val="General_Data2"/>
      <sheetName val="97_사업추정(WEKI)2"/>
      <sheetName val="Car_park_lease2"/>
      <sheetName val="sum1_(2)2"/>
      <sheetName val="PAD_TR보호대기초2"/>
      <sheetName val="Utility_and_Fire_flange2"/>
      <sheetName val="Summary_Sheets4"/>
      <sheetName val="OCT_FDN4"/>
      <sheetName val="Pipe_Supports4"/>
      <sheetName val="Process_Piping4"/>
      <sheetName val="EQUIP_LIST4"/>
      <sheetName val="9_Material_Rates4"/>
      <sheetName val="3__GROUNDING_SYSTEM4"/>
      <sheetName val="Material_and_Manpower_data4"/>
      <sheetName val="Pricing_Summary4"/>
      <sheetName val="P-HOT_XLS4"/>
      <sheetName val="Alum_4"/>
      <sheetName val="steam_table4"/>
      <sheetName val="2_2_STAFF_Scedule4"/>
      <sheetName val="Civil_14"/>
      <sheetName val="Civil_24"/>
      <sheetName val="Civil_34"/>
      <sheetName val="Site_14"/>
      <sheetName val="Site_24"/>
      <sheetName val="Site_34"/>
      <sheetName val="Site_Faci4"/>
      <sheetName val="Rate_Analysis4"/>
      <sheetName val="HORI__VESSEL4"/>
      <sheetName val="입출재고현황_(2)4"/>
      <sheetName val="Man_Hole4"/>
      <sheetName val="Inst_Matl_Table4"/>
      <sheetName val="Loop_Type4"/>
      <sheetName val="MP_MOB4"/>
      <sheetName val="1__설계조건_2_단면가정_3__하중계산4"/>
      <sheetName val="DATA_입력란4"/>
      <sheetName val="GROUNDING_SYSTEM4"/>
      <sheetName val="General_Data4"/>
      <sheetName val="97_사업추정(WEKI)4"/>
      <sheetName val="Car_park_lease4"/>
      <sheetName val="sum1_(2)4"/>
      <sheetName val="PAD_TR보호대기초4"/>
      <sheetName val="Utility_and_Fire_flange4"/>
      <sheetName val="8_PILE__(돌출)2"/>
      <sheetName val="Summary_Sheets3"/>
      <sheetName val="OCT_FDN3"/>
      <sheetName val="Pipe_Supports3"/>
      <sheetName val="Process_Piping3"/>
      <sheetName val="EQUIP_LIST3"/>
      <sheetName val="9_Material_Rates3"/>
      <sheetName val="3__GROUNDING_SYSTEM3"/>
      <sheetName val="Material_and_Manpower_data3"/>
      <sheetName val="Pricing_Summary3"/>
      <sheetName val="P-HOT_XLS3"/>
      <sheetName val="Alum_3"/>
      <sheetName val="steam_table3"/>
      <sheetName val="2_2_STAFF_Scedule3"/>
      <sheetName val="Civil_13"/>
      <sheetName val="Civil_23"/>
      <sheetName val="Civil_33"/>
      <sheetName val="Site_13"/>
      <sheetName val="Site_23"/>
      <sheetName val="Site_33"/>
      <sheetName val="Site_Faci3"/>
      <sheetName val="Rate_Analysis3"/>
      <sheetName val="HORI__VESSEL3"/>
      <sheetName val="입출재고현황_(2)3"/>
      <sheetName val="Man_Hole3"/>
      <sheetName val="Inst_Matl_Table3"/>
      <sheetName val="Loop_Type3"/>
      <sheetName val="MP_MOB3"/>
      <sheetName val="1__설계조건_2_단면가정_3__하중계산3"/>
      <sheetName val="DATA_입력란3"/>
      <sheetName val="GROUNDING_SYSTEM3"/>
      <sheetName val="General_Data3"/>
      <sheetName val="97_사업추정(WEKI)3"/>
      <sheetName val="Car_park_lease3"/>
      <sheetName val="sum1_(2)3"/>
      <sheetName val="PAD_TR보호대기초3"/>
      <sheetName val="Utility_and_Fire_flange3"/>
      <sheetName val="A"/>
      <sheetName val="업무분장"/>
      <sheetName val="1.설계조건"/>
      <sheetName val="terdistribusi"/>
      <sheetName val="Insts"/>
      <sheetName val="Benchmark"/>
      <sheetName val="영동(D)"/>
      <sheetName val="ANALISA"/>
      <sheetName val="M 11"/>
      <sheetName val="PKG &quot;A&quot; Detail - 정풍"/>
      <sheetName val="nde_request"/>
      <sheetName val="공문"/>
      <sheetName val="sum3"/>
      <sheetName val="근로자명부"/>
      <sheetName val="입찰안"/>
      <sheetName val="DB3"/>
      <sheetName val="CBF-Boş"/>
      <sheetName val="PRICES"/>
      <sheetName val="h_013211_2"/>
      <sheetName val="Readiness"/>
      <sheetName val="EL_표면적"/>
      <sheetName val="Bid_Summary"/>
      <sheetName val="장비검사_사진"/>
      <sheetName val="backup"/>
      <sheetName val="Part A"/>
      <sheetName val="Part B"/>
      <sheetName val="Part C"/>
      <sheetName val="교각계산"/>
      <sheetName val="COVERSHEET"/>
      <sheetName val="Attach 4-18"/>
      <sheetName val="주관사업"/>
      <sheetName val="요약배부"/>
      <sheetName val="Proposal"/>
      <sheetName val="견적총괄표"/>
      <sheetName val="Valve Cl"/>
      <sheetName val="CODE-STR"/>
      <sheetName val="FLUID_INFO"/>
      <sheetName val="Page 2"/>
      <sheetName val="Coeff"/>
      <sheetName val="Subcon TR"/>
      <sheetName val="Material_TR"/>
      <sheetName val="PRO_A"/>
      <sheetName val="DWG"/>
      <sheetName val="ELEC_MCI"/>
      <sheetName val="MAIN"/>
      <sheetName val="INST_MCI"/>
      <sheetName val="MECH_MCI"/>
      <sheetName val="PRO"/>
      <sheetName val="상반기손익차2총괄"/>
      <sheetName val="예산M11A"/>
      <sheetName val="부표총괄"/>
      <sheetName val="품셈1-26"/>
      <sheetName val="Param"/>
      <sheetName val="EQUIPMENT -2"/>
      <sheetName val="R01 p1"/>
      <sheetName val=" 표지"/>
      <sheetName val="날개벽"/>
      <sheetName val="OCT_FDN5"/>
      <sheetName val="Pipe_Supports5"/>
      <sheetName val="Summary_Sheets5"/>
      <sheetName val="Process_Piping5"/>
      <sheetName val="EQUIP_LIST5"/>
      <sheetName val="3__GROUNDING_SYSTEM5"/>
      <sheetName val="Material_and_Manpower_data5"/>
      <sheetName val="Pricing_Summary5"/>
      <sheetName val="P-HOT_XLS5"/>
      <sheetName val="Alum_5"/>
      <sheetName val="9_Material_Rates5"/>
      <sheetName val="2_2_STAFF_Scedule5"/>
      <sheetName val="steam_table5"/>
      <sheetName val="HORI__VESSEL5"/>
      <sheetName val="입출재고현황_(2)5"/>
      <sheetName val="Rate_Analysis5"/>
      <sheetName val="Inst_Matl_Table5"/>
      <sheetName val="Loop_Type5"/>
      <sheetName val="Civil_15"/>
      <sheetName val="Civil_25"/>
      <sheetName val="Civil_35"/>
      <sheetName val="Site_15"/>
      <sheetName val="Site_25"/>
      <sheetName val="Site_35"/>
      <sheetName val="Site_Faci5"/>
      <sheetName val="Man_Hole5"/>
      <sheetName val="97_사업추정(WEKI)5"/>
      <sheetName val="MP_MOB5"/>
      <sheetName val="1__설계조건_2_단면가정_3__하중계산5"/>
      <sheetName val="DATA_입력란5"/>
      <sheetName val="Car_park_lease5"/>
      <sheetName val="GROUNDING_SYSTEM5"/>
      <sheetName val="PAD_TR보호대기초5"/>
      <sheetName val="Utility_and_Fire_flange5"/>
      <sheetName val="sum1_(2)5"/>
      <sheetName val="General_Data5"/>
      <sheetName val="L_V_Separator2"/>
      <sheetName val="Eq__Mobilization2"/>
      <sheetName val="8_PILE__(돌출)3"/>
      <sheetName val="bldg_list2"/>
      <sheetName val="MTO_REV_2(ARMOR)1"/>
      <sheetName val="Steel-Main_Work1"/>
      <sheetName val="D1_11"/>
      <sheetName val="D2_11"/>
      <sheetName val="Administrative_Prices1"/>
      <sheetName val="Proj_Cost_Sumry1"/>
      <sheetName val="Wt_of_Mod_1"/>
      <sheetName val="Air_Cooler-E"/>
      <sheetName val="SOS_PLC_&amp;_Panel"/>
      <sheetName val="중간재_재공"/>
      <sheetName val="static_cal"/>
      <sheetName val="EXT_CHECK"/>
      <sheetName val="갑지(추정)"/>
      <sheetName val="G2설비도급"/>
      <sheetName val=""/>
      <sheetName val="Malaysia incl. RET"/>
      <sheetName val="pipeline-1"/>
      <sheetName val="Paint Mat Summ"/>
      <sheetName val="石炭性状"/>
      <sheetName val="HP"/>
      <sheetName val="FORM-0"/>
      <sheetName val="CSR"/>
      <sheetName val="의왕"/>
      <sheetName val="E"/>
      <sheetName val="BID"/>
      <sheetName val="118_세금과공과"/>
      <sheetName val="108_수선비"/>
      <sheetName val="12월_수선비_사용실적"/>
      <sheetName val="Based_Data_WACC"/>
      <sheetName val="1_설계조건"/>
      <sheetName val="M_11"/>
      <sheetName val="Cover"/>
      <sheetName val="Total Staff"/>
      <sheetName val="0. SUMMARY"/>
      <sheetName val="1. Engineering"/>
      <sheetName val="2. Check point"/>
      <sheetName val="II Changes 1"/>
      <sheetName val="III Changes 2"/>
      <sheetName val="Qty."/>
      <sheetName val="MP"/>
      <sheetName val="EQP"/>
      <sheetName val="OQC Summary"/>
      <sheetName val="6.Unit Rates"/>
      <sheetName val="SP10"/>
      <sheetName val="float&amp;bear"/>
      <sheetName val="Kfracture"/>
      <sheetName val="F4-F7"/>
      <sheetName val="7. Aeration Tanks (ATV)"/>
      <sheetName val="8. Aeration"/>
      <sheetName val="1. Project Base"/>
      <sheetName val="p9work"/>
      <sheetName val="Subcon A"/>
      <sheetName val="Subcon_A"/>
      <sheetName val="Land Dev't. Ph-1"/>
      <sheetName val="Hac.Lots"/>
      <sheetName val="4-Lane bridge"/>
      <sheetName val="Res.Lots"/>
      <sheetName val="Spine Road"/>
      <sheetName val="MANP"/>
      <sheetName val="M-EQPT-Z"/>
      <sheetName val="XZLC003_PART1"/>
      <sheetName val="tabulation of deductions"/>
      <sheetName val="Insulation_Utl_Off"/>
      <sheetName val="Note_Piping"/>
      <sheetName val="DESBAST"/>
      <sheetName val="GAE8'97"/>
      <sheetName val="2.223M_due to adj profit"/>
      <sheetName val="Table"/>
      <sheetName val="co-no.2"/>
      <sheetName val="PipWT"/>
      <sheetName val="LLEGADA"/>
      <sheetName val="경비2내역"/>
      <sheetName val="EXRATE"/>
      <sheetName val="BOQ(검토용)"/>
      <sheetName val="UPA"/>
      <sheetName val="EQUI"/>
      <sheetName val="LABOR"/>
      <sheetName val="MATRI"/>
      <sheetName val="EQUIPT"/>
      <sheetName val="SCIC-GenReq"/>
      <sheetName val="Materials"/>
      <sheetName val="CPA_EQP"/>
      <sheetName val="Code 07"/>
      <sheetName val="eqpmt"/>
      <sheetName val="mat'ls"/>
      <sheetName val="hauling"/>
      <sheetName val="공사비SUM"/>
      <sheetName val="Assump (Time) - Project Co."/>
      <sheetName val="LabCost"/>
      <sheetName val="Code03"/>
      <sheetName val="UPA(Part C,D,E,G,H)"/>
      <sheetName val="UPA(Part F)"/>
      <sheetName val="일위대가 (Part C,D,E,G,H)"/>
      <sheetName val="ironmongery"/>
      <sheetName val="salary"/>
      <sheetName val="Wind"/>
      <sheetName val="EL_표면적1"/>
      <sheetName val="Bid_Summary1"/>
      <sheetName val="장비검사_사진1"/>
      <sheetName val="12월_수선비_사용실적1"/>
      <sheetName val="Based_Data_WACC1"/>
      <sheetName val="BLR 1"/>
      <sheetName val="GEN"/>
      <sheetName val="GAS"/>
      <sheetName val="DEAE"/>
      <sheetName val="BLR2"/>
      <sheetName val="BLR3"/>
      <sheetName val="BLR4"/>
      <sheetName val="BLR5"/>
      <sheetName val="DEM"/>
      <sheetName val="SAM"/>
      <sheetName val="CHEM"/>
      <sheetName val="COP"/>
      <sheetName val="1"/>
      <sheetName val="노임이"/>
      <sheetName val="H.Satuan"/>
      <sheetName val="HOURS INDEX"/>
      <sheetName val="RATE INDEX"/>
      <sheetName val="Civ⁩l_24"/>
      <sheetName val="CRITERI⁁"/>
      <sheetName val="EST-1"/>
      <sheetName val="Factor"/>
      <sheetName val="Feuil3"/>
      <sheetName val="upah bahan"/>
      <sheetName val="ana"/>
      <sheetName val="SEX"/>
      <sheetName val="RefG"/>
      <sheetName val="IRR sponsor"/>
      <sheetName val="품셈TABLE"/>
      <sheetName val="LAST UPDATE"/>
      <sheetName val="Arch"/>
      <sheetName val="HRB"/>
      <sheetName val="sc"/>
      <sheetName val="worksheet"/>
      <sheetName val="Dir-Conc "/>
      <sheetName val="Derv"/>
      <sheetName val="BOQ-mdc"/>
      <sheetName val="EQ"/>
      <sheetName val="ﾄﾞﾊﾞｲFUEL GAS追見"/>
      <sheetName val="Forecast"/>
      <sheetName val="203 Eqpt r1"/>
      <sheetName val="project management"/>
      <sheetName val="1) COMMON FACILITIES"/>
      <sheetName val="Wind Calculation(cpi-0.4)"/>
      <sheetName val="M"/>
      <sheetName val="4121"/>
      <sheetName val="OS"/>
      <sheetName val="Applications"/>
      <sheetName val="1.PPC Summary EN"/>
      <sheetName val="2.Price List"/>
      <sheetName val="3.Fireproofing"/>
      <sheetName val="FP List"/>
      <sheetName val="4.Equip. Insulation"/>
      <sheetName val="Insulation list"/>
      <sheetName val="5.Piping Insulation"/>
      <sheetName val="6.Painting"/>
      <sheetName val="7.RWEs"/>
      <sheetName val="8.CD&amp;VAT rbst"/>
      <sheetName val="detail vat and CD"/>
      <sheetName val="SQM"/>
      <sheetName val="견적금액(2003.12.22)"/>
      <sheetName val="45,46"/>
      <sheetName val="ORIGN"/>
      <sheetName val="PIPE"/>
      <sheetName val="FLANGE"/>
      <sheetName val="VALVE"/>
      <sheetName val="CONCRETE"/>
      <sheetName val="data_dci"/>
      <sheetName val="data_mci"/>
      <sheetName val="behind"/>
      <sheetName val="직무명&amp;직무코드"/>
      <sheetName val="A &amp; B"/>
      <sheetName val="Manpower List-1"/>
      <sheetName val="DAILY"/>
      <sheetName val="Index Daily Alloaction"/>
      <sheetName val="SUMMARY FOR DPR"/>
      <sheetName val="Manpower List"/>
      <sheetName val="G.R300경비"/>
      <sheetName val="공사원가"/>
      <sheetName val="PW3"/>
      <sheetName val="PW4"/>
      <sheetName val="SC1"/>
      <sheetName val="General"/>
      <sheetName val="Tubi"/>
      <sheetName val="final abstract"/>
      <sheetName val="Material "/>
      <sheetName val="Labour &amp; Plant"/>
      <sheetName val="Curves"/>
      <sheetName val="Note"/>
      <sheetName val="Heads"/>
      <sheetName val="Dbase"/>
      <sheetName val="Project Brief"/>
      <sheetName val="Form 6"/>
      <sheetName val="Payment Certificate-1"/>
      <sheetName val="PCL-1"/>
      <sheetName val="Floor wet"/>
      <sheetName val="Floor Balcony"/>
      <sheetName val="Hard scape Floor"/>
      <sheetName val="P03 Skirting"/>
      <sheetName val="GF wall"/>
      <sheetName val="Kitchen Wall wet LIN-701"/>
      <sheetName val="Wall wet LIN-601 "/>
      <sheetName val="BOQ (2)"/>
      <sheetName val="Kitchen"/>
      <sheetName val="VO Schedule-1"/>
      <sheetName val="Fly-1"/>
      <sheetName val="HOLD AMOUNT"/>
      <sheetName val="Back Charge (2)"/>
      <sheetName val="Penalties-1"/>
      <sheetName val="Temporary Deductions-1 "/>
      <sheetName val="Contracharges Check list-1 "/>
      <sheetName val="PC 03"/>
      <sheetName val="Measurement sheet"/>
      <sheetName val="Sheet2"/>
      <sheetName val="Material Only"/>
      <sheetName val="Man power supply"/>
      <sheetName val="Camp Deduction"/>
      <sheetName val="cpvl"/>
      <sheetName val="CHITIET-DZ04"/>
      <sheetName val="General_Data6"/>
      <sheetName val="OCT_FDN6"/>
      <sheetName val="Summary_Sheets6"/>
      <sheetName val="Pipe_Supports6"/>
      <sheetName val="EQUIP_LIST6"/>
      <sheetName val="P-HOT_XLS6"/>
      <sheetName val="Process_Piping6"/>
      <sheetName val="3__GROUNDING_SYSTEM6"/>
      <sheetName val="9_Material_Rates6"/>
      <sheetName val="Material_and_Manpower_data6"/>
      <sheetName val="Pricing_Summary6"/>
      <sheetName val="Alum_6"/>
      <sheetName val="2_2_STAFF_Scedule6"/>
      <sheetName val="HORI__VESSEL6"/>
      <sheetName val="steam_table6"/>
      <sheetName val="입출재고현황_(2)6"/>
      <sheetName val="Rate_Analysis6"/>
      <sheetName val="Civil_16"/>
      <sheetName val="Civil_26"/>
      <sheetName val="Civil_36"/>
      <sheetName val="Site_16"/>
      <sheetName val="Site_26"/>
      <sheetName val="Site_36"/>
      <sheetName val="Site_Faci6"/>
      <sheetName val="97_사업추정(WEKI)6"/>
      <sheetName val="MP_MOB6"/>
      <sheetName val="Inst_Matl_Table6"/>
      <sheetName val="Loop_Type6"/>
      <sheetName val="Man_Hole6"/>
      <sheetName val="GROUNDING_SYSTEM6"/>
      <sheetName val="1__설계조건_2_단면가정_3__하중계산6"/>
      <sheetName val="DATA_입력란6"/>
      <sheetName val="PAD_TR보호대기초6"/>
      <sheetName val="Car_park_lease6"/>
      <sheetName val="sum1_(2)6"/>
      <sheetName val="8_PILE__(돌출)4"/>
      <sheetName val="Utility_and_Fire_flange6"/>
      <sheetName val="bldg_list3"/>
      <sheetName val="L_V_Separator3"/>
      <sheetName val="Eq__Mobilization3"/>
      <sheetName val="MTO_REV_2(ARMOR)2"/>
      <sheetName val="Steel-Main_Work2"/>
      <sheetName val="D1_12"/>
      <sheetName val="D2_12"/>
      <sheetName val="Administrative_Prices2"/>
      <sheetName val="Proj_Cost_Sumry2"/>
      <sheetName val="Wt_of_Mod_2"/>
      <sheetName val="Air_Cooler-E1"/>
      <sheetName val="static_cal1"/>
      <sheetName val="SOS_PLC_&amp;_Panel1"/>
      <sheetName val="중간재_재공1"/>
      <sheetName val="118_세금과공과1"/>
      <sheetName val="108_수선비1"/>
      <sheetName val="EXT_CHECK1"/>
      <sheetName val="1_설계조건1"/>
      <sheetName val="M_111"/>
      <sheetName val="PKG_&quot;A&quot;_Detail_-_정풍"/>
      <sheetName val="Part_A"/>
      <sheetName val="Part_B"/>
      <sheetName val="Part_C"/>
      <sheetName val="_표지"/>
      <sheetName val="Valve_Cl"/>
      <sheetName val="Attach_4-18"/>
      <sheetName val="Page_2"/>
      <sheetName val="Subcon_TR"/>
      <sheetName val="Malaysia_incl__RET"/>
      <sheetName val="Paint_Mat_Summ"/>
      <sheetName val="EQUIPMENT_-2"/>
      <sheetName val="R01_p1"/>
      <sheetName val="Subcon_A1"/>
      <sheetName val="Land_Dev't__Ph-1"/>
      <sheetName val="Hac_Lots"/>
      <sheetName val="4-Lane_bridge"/>
      <sheetName val="Res_Lots"/>
      <sheetName val="Spine_Road"/>
      <sheetName val="7__Aeration_Tanks_(ATV)"/>
      <sheetName val="8__Aeration"/>
      <sheetName val="1__Project_Base"/>
      <sheetName val="Total_Staff"/>
      <sheetName val="0__SUMMARY"/>
      <sheetName val="1__Engineering"/>
      <sheetName val="2__Check_point"/>
      <sheetName val="II_Changes_1"/>
      <sheetName val="III_Changes_2"/>
      <sheetName val="Qty_"/>
      <sheetName val="OQC_Summary"/>
      <sheetName val="6_Unit_Rates"/>
      <sheetName val="tabulation_of_deductions"/>
      <sheetName val="2_223M_due_to_adj_profit"/>
      <sheetName val="co-no_2"/>
      <sheetName val="Code_07"/>
      <sheetName val="Assump_(Time)_-_Project_Co_"/>
      <sheetName val="UPA(Part_C,D,E,G,H)"/>
      <sheetName val="UPA(Part_F)"/>
      <sheetName val="일위대가_(Part_C,D,E,G,H)"/>
      <sheetName val="H_Satuan"/>
      <sheetName val="HOURS_INDEX"/>
      <sheetName val="RATE_INDEX"/>
      <sheetName val="타견적(을)"/>
      <sheetName val="PRICE-COMP"/>
      <sheetName val="an. struktur"/>
      <sheetName val="harsat"/>
      <sheetName val="Dashboard"/>
      <sheetName val="BP"/>
      <sheetName val="BOQ for HRSG &amp; BOP-mech."/>
      <sheetName val="Customize Your Invoice"/>
      <sheetName val="CD-실적"/>
      <sheetName val="Defn"/>
      <sheetName val="Material Standards"/>
      <sheetName val="BW"/>
      <sheetName val="6호기"/>
      <sheetName val="MIJIBI"/>
      <sheetName val="HRSG SMALL07220"/>
      <sheetName val="구성비"/>
      <sheetName val="man 150221"/>
      <sheetName val="Ummantelung"/>
      <sheetName val=" Armaflex "/>
      <sheetName val="Drahtnetzmatte"/>
      <sheetName val="   Basis-Kalk.   "/>
      <sheetName val="MW-Schale, alukasch."/>
      <sheetName val="UK, Kleinmaterial"/>
      <sheetName val="PUR, FOAMGLAS"/>
      <sheetName val="Cashflow Analysis"/>
      <sheetName val="TOSHIBA-Structure"/>
      <sheetName val="DESBASTE"/>
      <sheetName val="derive"/>
      <sheetName val="List Equip"/>
      <sheetName val="MatCost"/>
      <sheetName val="Process C (1-166)"/>
      <sheetName val="チューブ仕様"/>
      <sheetName val="예총"/>
      <sheetName val="Schedule S-Curve Revision#3"/>
      <sheetName val="lookups"/>
      <sheetName val="ref"/>
      <sheetName val="Bach Dang"/>
      <sheetName val="Bill summary of cost"/>
      <sheetName val="THISWORKSHEET"/>
      <sheetName val="MATERIAL'S PRICE"/>
      <sheetName val="EqptRate (2)"/>
      <sheetName val="HSBC"/>
      <sheetName val="차액보증"/>
      <sheetName val="Activity(new)"/>
      <sheetName val="Total(new)"/>
      <sheetName val="BRICK"/>
      <sheetName val="ESCON"/>
      <sheetName val="Cash Flow bulanan"/>
      <sheetName val="6PILE  (돌출)"/>
      <sheetName val="RATES G-5"/>
      <sheetName val="RSB_RATIO"/>
      <sheetName val="Summary-In House"/>
      <sheetName val="factors"/>
      <sheetName val="UC"/>
      <sheetName val="BSD (2)"/>
      <sheetName val="VERTICAL CENTR. PUMP Sh. 2"/>
      <sheetName val="beam-reinft-IIInd floor"/>
      <sheetName val="COLUMN"/>
      <sheetName val="Pipe Sizes"/>
      <sheetName val="EQUIVALENT LENGTH"/>
      <sheetName val="Estimate-Cold"/>
      <sheetName val="ALLOWANCE"/>
      <sheetName val="MH RATE"/>
      <sheetName val="JGC Weekly MH "/>
      <sheetName val="rumus"/>
      <sheetName val="jpr"/>
      <sheetName val="REKAP.VOLUME"/>
      <sheetName val="PaintBreak"/>
      <sheetName val="INSSUBCON"/>
      <sheetName val="BoQ_Int"/>
      <sheetName val="RAB_ALT (2)"/>
      <sheetName val="PRESSURE GAUGE"/>
      <sheetName val="MdBase"/>
      <sheetName val="Breech_Duct"/>
      <sheetName val="TKOFF"/>
      <sheetName val="Exch Rates &amp; duties"/>
      <sheetName val="ANALYSIS"/>
      <sheetName val="Proj_Info"/>
      <sheetName val="BREAKDOWN(철거설치)"/>
      <sheetName val="SAT-BHN"/>
      <sheetName val="HMB Case 1"/>
      <sheetName val="Pengalaman Per"/>
      <sheetName val="临建"/>
      <sheetName val="PROG."/>
      <sheetName val="9-1차이내역"/>
      <sheetName val="COVER-P"/>
      <sheetName val="BHANDUP"/>
      <sheetName val="산출내역서"/>
      <sheetName val="동해title"/>
      <sheetName val="SCH5"/>
      <sheetName val="OCT_FDN7"/>
      <sheetName val="Summary_Sheets7"/>
      <sheetName val="Pipe_Supports7"/>
      <sheetName val="EQUIP_LIST7"/>
      <sheetName val="Process_Piping7"/>
      <sheetName val="P-HOT_XLS7"/>
      <sheetName val="3__GROUNDING_SYSTEM7"/>
      <sheetName val="Material_and_Manpower_data7"/>
      <sheetName val="Pricing_Summary7"/>
      <sheetName val="Alum_7"/>
      <sheetName val="9_Material_Rates7"/>
      <sheetName val="steam_table7"/>
      <sheetName val="2_2_STAFF_Scedule7"/>
      <sheetName val="HORI__VESSEL7"/>
      <sheetName val="97_사업추정(WEKI)7"/>
      <sheetName val="입출재고현황_(2)7"/>
      <sheetName val="Rate_Analysis7"/>
      <sheetName val="Civil_17"/>
      <sheetName val="Civil_27"/>
      <sheetName val="Civil_37"/>
      <sheetName val="Site_17"/>
      <sheetName val="Site_27"/>
      <sheetName val="Site_37"/>
      <sheetName val="Site_Faci7"/>
      <sheetName val="Man_Hole7"/>
      <sheetName val="Inst_Matl_Table7"/>
      <sheetName val="Loop_Type7"/>
      <sheetName val="GROUNDING_SYSTEM7"/>
      <sheetName val="1__설계조건_2_단면가정_3__하중계산7"/>
      <sheetName val="DATA_입력란7"/>
      <sheetName val="MP_MOB7"/>
      <sheetName val="General_Data7"/>
      <sheetName val="PAD_TR보호대기초7"/>
      <sheetName val="Car_park_lease7"/>
      <sheetName val="8_PILE__(돌출)5"/>
      <sheetName val="Utility_and_Fire_flange7"/>
      <sheetName val="sum1_(2)7"/>
      <sheetName val="L_V_Separator4"/>
      <sheetName val="Eq__Mobilization4"/>
      <sheetName val="bldg_list4"/>
      <sheetName val="MTO_REV_2(ARMOR)3"/>
      <sheetName val="Steel-Main_Work3"/>
      <sheetName val="EL_표면적2"/>
      <sheetName val="D1_13"/>
      <sheetName val="D2_13"/>
      <sheetName val="Administrative_Prices3"/>
      <sheetName val="Proj_Cost_Sumry3"/>
      <sheetName val="Wt_of_Mod_3"/>
      <sheetName val="Bid_Summary2"/>
      <sheetName val="장비검사_사진2"/>
      <sheetName val="Air_Cooler-E2"/>
      <sheetName val="static_cal2"/>
      <sheetName val="SOS_PLC_&amp;_Panel2"/>
      <sheetName val="중간재_재공2"/>
      <sheetName val="EXT_CHECK2"/>
      <sheetName val="PKG_&quot;A&quot;_Detail_-_정풍1"/>
      <sheetName val="Part_A1"/>
      <sheetName val="Part_B1"/>
      <sheetName val="Part_C1"/>
      <sheetName val="EQUIPMENT_-21"/>
      <sheetName val="R01_p11"/>
      <sheetName val="Valve_Cl1"/>
      <sheetName val="Attach_4-181"/>
      <sheetName val="Page_21"/>
      <sheetName val="Subcon_TR1"/>
      <sheetName val="Malaysia_incl__RET1"/>
      <sheetName val="Paint_Mat_Summ1"/>
      <sheetName val="_표지1"/>
      <sheetName val="OCT_FDN8"/>
      <sheetName val="Summary_Sheets8"/>
      <sheetName val="Pipe_Supports8"/>
      <sheetName val="EQUIP_LIST8"/>
      <sheetName val="Process_Piping8"/>
      <sheetName val="P-HOT_XLS8"/>
      <sheetName val="3__GROUNDING_SYSTEM8"/>
      <sheetName val="Material_and_Manpower_data8"/>
      <sheetName val="Pricing_Summary8"/>
      <sheetName val="Alum_8"/>
      <sheetName val="9_Material_Rates8"/>
      <sheetName val="steam_table8"/>
      <sheetName val="2_2_STAFF_Scedule8"/>
      <sheetName val="HORI__VESSEL8"/>
      <sheetName val="97_사업추정(WEKI)8"/>
      <sheetName val="입출재고현황_(2)8"/>
      <sheetName val="Rate_Analysis8"/>
      <sheetName val="Civil_18"/>
      <sheetName val="Civil_28"/>
      <sheetName val="Civil_38"/>
      <sheetName val="Site_18"/>
      <sheetName val="Site_28"/>
      <sheetName val="Site_38"/>
      <sheetName val="Site_Faci8"/>
      <sheetName val="Man_Hole8"/>
      <sheetName val="Inst_Matl_Table8"/>
      <sheetName val="Loop_Type8"/>
      <sheetName val="GROUNDING_SYSTEM8"/>
      <sheetName val="1__설계조건_2_단면가정_3__하중계산8"/>
      <sheetName val="DATA_입력란8"/>
      <sheetName val="MP_MOB8"/>
      <sheetName val="General_Data8"/>
      <sheetName val="PAD_TR보호대기초8"/>
      <sheetName val="Car_park_lease8"/>
      <sheetName val="8_PILE__(돌출)6"/>
      <sheetName val="Utility_and_Fire_flange8"/>
      <sheetName val="sum1_(2)8"/>
      <sheetName val="L_V_Separator5"/>
      <sheetName val="Eq__Mobilization5"/>
      <sheetName val="bldg_list5"/>
      <sheetName val="MTO_REV_2(ARMOR)4"/>
      <sheetName val="Steel-Main_Work4"/>
      <sheetName val="EL_표면적3"/>
      <sheetName val="D1_14"/>
      <sheetName val="D2_14"/>
      <sheetName val="Administrative_Prices4"/>
      <sheetName val="Proj_Cost_Sumry4"/>
      <sheetName val="Wt_of_Mod_4"/>
      <sheetName val="Bid_Summary3"/>
      <sheetName val="장비검사_사진3"/>
      <sheetName val="Air_Cooler-E3"/>
      <sheetName val="static_cal3"/>
      <sheetName val="SOS_PLC_&amp;_Panel3"/>
      <sheetName val="중간재_재공3"/>
      <sheetName val="118_세금과공과2"/>
      <sheetName val="108_수선비2"/>
      <sheetName val="EXT_CHECK3"/>
      <sheetName val="1_설계조건2"/>
      <sheetName val="12월_수선비_사용실적2"/>
      <sheetName val="Based_Data_WACC2"/>
      <sheetName val="PKG_&quot;A&quot;_Detail_-_정풍2"/>
      <sheetName val="M_112"/>
      <sheetName val="Part_A2"/>
      <sheetName val="Part_B2"/>
      <sheetName val="Part_C2"/>
      <sheetName val="EQUIPMENT_-22"/>
      <sheetName val="R01_p12"/>
      <sheetName val="Valve_Cl2"/>
      <sheetName val="Attach_4-182"/>
      <sheetName val="Page_22"/>
      <sheetName val="Subcon_TR2"/>
      <sheetName val="Malaysia_incl__RET2"/>
      <sheetName val="Paint_Mat_Summ2"/>
      <sheetName val="_표지2"/>
      <sheetName val="LANGUAGE"/>
      <sheetName val="PART_DISCOUNT"/>
      <sheetName val="Bag_1"/>
      <sheetName val="DAFTAR 7"/>
      <sheetName val="DAF_1"/>
      <sheetName val="DAFTAR_8"/>
      <sheetName val="Rekap Direct Cost"/>
      <sheetName val="Rekap Prelim"/>
      <sheetName val="DAFTAR_7"/>
      <sheetName val="Rekap_Direct_Cost"/>
      <sheetName val="Rekap_Prelim"/>
      <sheetName val="References"/>
      <sheetName val="DeltaAmount"/>
      <sheetName val="Material Database"/>
      <sheetName val="CBS Code"/>
      <sheetName val="Material Code"/>
      <sheetName val="0865"/>
      <sheetName val="8000"/>
      <sheetName val="8002"/>
      <sheetName val="8004"/>
      <sheetName val="8005"/>
      <sheetName val="8007"/>
      <sheetName val="8008"/>
      <sheetName val="8009"/>
      <sheetName val="8010"/>
      <sheetName val="8011"/>
      <sheetName val="8302"/>
      <sheetName val="8309"/>
      <sheetName val="8310"/>
      <sheetName val="8311"/>
      <sheetName val="8312"/>
      <sheetName val="8313"/>
      <sheetName val="8314"/>
      <sheetName val="8315"/>
      <sheetName val="8316"/>
      <sheetName val="8317"/>
      <sheetName val="8318"/>
      <sheetName val="8319"/>
      <sheetName val="8320"/>
      <sheetName val="8321"/>
      <sheetName val="8322"/>
      <sheetName val="8323"/>
      <sheetName val="8324"/>
      <sheetName val="8325"/>
      <sheetName val="8327"/>
      <sheetName val="9772"/>
      <sheetName val="9773"/>
      <sheetName val="9918"/>
      <sheetName val="9919"/>
      <sheetName val="Consolidated"/>
      <sheetName val="PSRLIC"/>
      <sheetName val="CONST OD"/>
      <sheetName val="DMPOWER"/>
      <sheetName val="D CONSUMABLE"/>
      <sheetName val="D MATERIAL"/>
      <sheetName val="EQPTMNT"/>
      <sheetName val="FINAL"/>
      <sheetName val="OTHER OD"/>
      <sheetName val="SITE FCT"/>
      <sheetName val="CCTR wise cost summ"/>
      <sheetName val="SUPERVISION"/>
      <sheetName val="Price Sheet TP AD"/>
      <sheetName val="Material"/>
      <sheetName val="Works"/>
      <sheetName val="Form MF - 2"/>
      <sheetName val="BQ INSUL"/>
      <sheetName val="BQ PIPE"/>
      <sheetName val="제출계산서"/>
      <sheetName val="TPAD"/>
      <sheetName val="data sheet"/>
      <sheetName val="OCT_FDN9"/>
      <sheetName val="Summary_Sheets9"/>
      <sheetName val="Pipe_Supports9"/>
      <sheetName val="EQUIP_LIST9"/>
      <sheetName val="Process_Piping9"/>
      <sheetName val="P-HOT_XLS9"/>
      <sheetName val="3__GROUNDING_SYSTEM9"/>
      <sheetName val="Material_and_Manpower_data9"/>
      <sheetName val="Pricing_Summary9"/>
      <sheetName val="Alum_9"/>
      <sheetName val="9_Material_Rates9"/>
      <sheetName val="steam_table9"/>
      <sheetName val="2_2_STAFF_Scedule9"/>
      <sheetName val="HORI__VESSEL9"/>
      <sheetName val="97_사업추정(WEKI)9"/>
      <sheetName val="입출재고현황_(2)9"/>
      <sheetName val="Rate_Analysis9"/>
      <sheetName val="Civil_19"/>
      <sheetName val="Civil_29"/>
      <sheetName val="Civil_39"/>
      <sheetName val="Site_19"/>
      <sheetName val="Site_29"/>
      <sheetName val="Site_39"/>
      <sheetName val="Site_Faci9"/>
      <sheetName val="Man_Hole9"/>
      <sheetName val="Inst_Matl_Table9"/>
      <sheetName val="Loop_Type9"/>
      <sheetName val="GROUNDING_SYSTEM9"/>
      <sheetName val="1__설계조건_2_단면가정_3__하중계산9"/>
      <sheetName val="DATA_입력란9"/>
      <sheetName val="MP_MOB9"/>
      <sheetName val="General_Data9"/>
      <sheetName val="PAD_TR보호대기초9"/>
      <sheetName val="Car_park_lease9"/>
      <sheetName val="8_PILE__(돌출)7"/>
      <sheetName val="Utility_and_Fire_flange9"/>
      <sheetName val="sum1_(2)9"/>
      <sheetName val="L_V_Separator6"/>
      <sheetName val="Eq__Mobilization6"/>
      <sheetName val="bldg_list6"/>
      <sheetName val="MTO_REV_2(ARMOR)5"/>
      <sheetName val="Steel-Main_Work5"/>
      <sheetName val="EL_표면적4"/>
      <sheetName val="D1_15"/>
      <sheetName val="D2_15"/>
      <sheetName val="Administrative_Prices5"/>
      <sheetName val="Proj_Cost_Sumry5"/>
      <sheetName val="Wt_of_Mod_5"/>
      <sheetName val="Bid_Summary4"/>
      <sheetName val="장비검사_사진4"/>
      <sheetName val="Air_Cooler-E4"/>
      <sheetName val="static_cal4"/>
      <sheetName val="SOS_PLC_&amp;_Panel4"/>
      <sheetName val="중간재_재공4"/>
      <sheetName val="118_세금과공과3"/>
      <sheetName val="108_수선비3"/>
      <sheetName val="EXT_CHECK4"/>
      <sheetName val="1_설계조건3"/>
      <sheetName val="12월_수선비_사용실적3"/>
      <sheetName val="Based_Data_WACC3"/>
      <sheetName val="PKG_&quot;A&quot;_Detail_-_정풍3"/>
      <sheetName val="M_113"/>
      <sheetName val="Part_A3"/>
      <sheetName val="Part_B3"/>
      <sheetName val="Part_C3"/>
      <sheetName val="EQUIPMENT_-23"/>
      <sheetName val="R01_p13"/>
      <sheetName val="Valve_Cl3"/>
      <sheetName val="Attach_4-183"/>
      <sheetName val="Page_23"/>
      <sheetName val="Subcon_TR3"/>
      <sheetName val="Malaysia_incl__RET3"/>
      <sheetName val="Paint_Mat_Summ3"/>
      <sheetName val="_표지3"/>
      <sheetName val="Subcon_A2"/>
      <sheetName val="Land_Dev't__Ph-11"/>
      <sheetName val="Hac_Lots1"/>
      <sheetName val="4-Lane_bridge1"/>
      <sheetName val="Res_Lots1"/>
      <sheetName val="Spine_Road1"/>
      <sheetName val="7__Aeration_Tanks_(ATV)1"/>
      <sheetName val="8__Aeration1"/>
      <sheetName val="1__Project_Base1"/>
      <sheetName val="Total_Staff1"/>
      <sheetName val="0__SUMMARY1"/>
      <sheetName val="1__Engineering1"/>
      <sheetName val="2__Check_point1"/>
      <sheetName val="II_Changes_11"/>
      <sheetName val="III_Changes_21"/>
      <sheetName val="Qty_1"/>
      <sheetName val="OQC_Summary1"/>
      <sheetName val="6_Unit_Rates1"/>
      <sheetName val="OCT_FDN10"/>
      <sheetName val="Summary_Sheets10"/>
      <sheetName val="Pipe_Supports10"/>
      <sheetName val="EQUIP_LIST10"/>
      <sheetName val="Process_Piping10"/>
      <sheetName val="P-HOT_XLS10"/>
      <sheetName val="3__GROUNDING_SYSTEM10"/>
      <sheetName val="Material_and_Manpower_data10"/>
      <sheetName val="Pricing_Summary10"/>
      <sheetName val="Alum_10"/>
      <sheetName val="9_Material_Rates10"/>
      <sheetName val="steam_table10"/>
      <sheetName val="2_2_STAFF_Scedule10"/>
      <sheetName val="HORI__VESSEL10"/>
      <sheetName val="97_사업추정(WEKI)10"/>
      <sheetName val="입출재고현황_(2)10"/>
      <sheetName val="Rate_Analysis10"/>
      <sheetName val="Civil_110"/>
      <sheetName val="Civil_210"/>
      <sheetName val="Civil_310"/>
      <sheetName val="Site_110"/>
      <sheetName val="Site_210"/>
      <sheetName val="Site_310"/>
      <sheetName val="Site_Faci10"/>
      <sheetName val="Man_Hole10"/>
      <sheetName val="Inst_Matl_Table10"/>
      <sheetName val="Loop_Type10"/>
      <sheetName val="GROUNDING_SYSTEM10"/>
      <sheetName val="1__설계조건_2_단면가정_3__하중계산10"/>
      <sheetName val="DATA_입력란10"/>
      <sheetName val="MP_MOB10"/>
      <sheetName val="General_Data10"/>
      <sheetName val="PAD_TR보호대기초10"/>
      <sheetName val="Car_park_lease10"/>
      <sheetName val="8_PILE__(돌출)8"/>
      <sheetName val="Utility_and_Fire_flange10"/>
      <sheetName val="sum1_(2)10"/>
      <sheetName val="L_V_Separator7"/>
      <sheetName val="Eq__Mobilization7"/>
      <sheetName val="bldg_list7"/>
      <sheetName val="MTO_REV_2(ARMOR)6"/>
      <sheetName val="Steel-Main_Work6"/>
      <sheetName val="EL_표면적5"/>
      <sheetName val="D1_16"/>
      <sheetName val="D2_16"/>
      <sheetName val="Administrative_Prices6"/>
      <sheetName val="Proj_Cost_Sumry6"/>
      <sheetName val="Wt_of_Mod_6"/>
      <sheetName val="Bid_Summary5"/>
      <sheetName val="장비검사_사진5"/>
      <sheetName val="Air_Cooler-E5"/>
      <sheetName val="static_cal5"/>
      <sheetName val="SOS_PLC_&amp;_Panel5"/>
      <sheetName val="중간재_재공5"/>
      <sheetName val="118_세금과공과4"/>
      <sheetName val="108_수선비4"/>
      <sheetName val="EXT_CHECK5"/>
      <sheetName val="1_설계조건4"/>
      <sheetName val="12월_수선비_사용실적4"/>
      <sheetName val="Based_Data_WACC4"/>
      <sheetName val="PKG_&quot;A&quot;_Detail_-_정풍4"/>
      <sheetName val="M_114"/>
      <sheetName val="Part_A4"/>
      <sheetName val="Part_B4"/>
      <sheetName val="Part_C4"/>
      <sheetName val="EQUIPMENT_-24"/>
      <sheetName val="R01_p14"/>
      <sheetName val="Valve_Cl4"/>
      <sheetName val="Attach_4-184"/>
      <sheetName val="Page_24"/>
      <sheetName val="Subcon_TR4"/>
      <sheetName val="Malaysia_incl__RET4"/>
      <sheetName val="Paint_Mat_Summ4"/>
      <sheetName val="_표지4"/>
      <sheetName val="Subcon_A3"/>
      <sheetName val="Land_Dev't__Ph-12"/>
      <sheetName val="Hac_Lots2"/>
      <sheetName val="4-Lane_bridge2"/>
      <sheetName val="Res_Lots2"/>
      <sheetName val="Spine_Road2"/>
      <sheetName val="7__Aeration_Tanks_(ATV)2"/>
      <sheetName val="8__Aeration2"/>
      <sheetName val="1__Project_Base2"/>
      <sheetName val="Total_Staff2"/>
      <sheetName val="0__SUMMARY2"/>
      <sheetName val="1__Engineering2"/>
      <sheetName val="2__Check_point2"/>
      <sheetName val="II_Changes_12"/>
      <sheetName val="III_Changes_22"/>
      <sheetName val="Qty_2"/>
      <sheetName val="OQC_Summary2"/>
      <sheetName val="6_Unit_Rates2"/>
      <sheetName val="Cost Components"/>
      <sheetName val="CPS"/>
      <sheetName val="BORDGC"/>
      <sheetName val="WPA_Mechanical Equipment AMP2"/>
      <sheetName val="office"/>
      <sheetName val="Lab"/>
      <sheetName val="Material&amp;equipment"/>
      <sheetName val="TBEAM"/>
      <sheetName val="Sales &amp; Prod"/>
      <sheetName val="Internet"/>
      <sheetName val="Project_Brief"/>
      <sheetName val="Payment_Certificate-1"/>
      <sheetName val="Floor_wet"/>
      <sheetName val="Floor_Balcony"/>
      <sheetName val="Hard_scape_Floor"/>
      <sheetName val="P03_Skirting"/>
      <sheetName val="GF_wall"/>
      <sheetName val="Kitchen_Wall_wet_LIN-701"/>
      <sheetName val="Wall_wet_LIN-601_"/>
      <sheetName val="BOQ_(2)"/>
      <sheetName val="VO_Schedule-1"/>
      <sheetName val="HOLD_AMOUNT"/>
      <sheetName val="Back_Charge_(2)"/>
      <sheetName val="Temporary_Deductions-1_"/>
      <sheetName val="Contracharges_Check_list-1_"/>
      <sheetName val="PC_03"/>
      <sheetName val="Measurement_sheet"/>
      <sheetName val="Material_Only"/>
      <sheetName val="Man_power_supply"/>
      <sheetName val="Camp_Deduction"/>
      <sheetName val="BLR_1"/>
      <sheetName val="IRR_sponsor"/>
      <sheetName val="LAST_UPDATE"/>
      <sheetName val="Dir-Conc_"/>
      <sheetName val="ﾄﾞﾊﾞｲFUEL_GAS追見"/>
      <sheetName val="203_Eqpt_r1"/>
      <sheetName val="project_management"/>
      <sheetName val="1)_COMMON_FACILITIES"/>
      <sheetName val="upah_bahan"/>
      <sheetName val="Wind_Calculation(cpi-0_4)"/>
      <sheetName val="1_PPC_Summary_EN"/>
      <sheetName val="2_Price_List"/>
      <sheetName val="3_Fireproofing"/>
      <sheetName val="FP_List"/>
      <sheetName val="4_Equip__Insulation"/>
      <sheetName val="Insulation_list"/>
      <sheetName val="5_Piping_Insulation"/>
      <sheetName val="6_Painting"/>
      <sheetName val="7_RWEs"/>
      <sheetName val="8_CD&amp;VAT_rbst"/>
      <sheetName val="detail_vat_and_CD"/>
      <sheetName val="A_&amp;_B"/>
      <sheetName val="Manpower_List-1"/>
      <sheetName val="Index_Daily_Alloaction"/>
      <sheetName val="SUMMARY_FOR_DPR"/>
      <sheetName val="Manpower_List"/>
      <sheetName val="Form_6"/>
      <sheetName val="final_abstract"/>
      <sheetName val="Material_"/>
      <sheetName val="Labour_&amp;_Plant"/>
      <sheetName val="Material_Standards"/>
      <sheetName val="G_R300경비"/>
      <sheetName val="견적금액(2003_12_22)"/>
      <sheetName val="FREE"/>
      <sheetName val="Sch.1"/>
      <sheetName val="List of prices"/>
      <sheetName val="List_of_prices"/>
      <sheetName val="33628-Rev. A"/>
      <sheetName val="을"/>
      <sheetName val="1.0표준품셈"/>
      <sheetName val="1.0계산품셈"/>
      <sheetName val="ISO_input"/>
      <sheetName val="lookup"/>
      <sheetName val="BQMP"/>
      <sheetName val="Micro"/>
      <sheetName val="Macro"/>
      <sheetName val="Titles"/>
      <sheetName val="Information"/>
      <sheetName val="공용정보"/>
      <sheetName val="음료실행"/>
      <sheetName val="schtng"/>
      <sheetName val="schbhn"/>
      <sheetName val="schalt"/>
      <sheetName val="Fixset"/>
      <sheetName val="CBE (Vendor)"/>
      <sheetName val="HRG BAHAN &amp; UPAH okk"/>
      <sheetName val="Analis Kusen okk"/>
      <sheetName val="Konfirm"/>
      <sheetName val="CRUDE PSV LIST"/>
      <sheetName val="安装取费"/>
      <sheetName val="土建取费"/>
      <sheetName val="引进表"/>
      <sheetName val="磨煤加压"/>
      <sheetName val="空分"/>
      <sheetName val="KP1590_E"/>
      <sheetName val="Project Details"/>
      <sheetName val="7-2"/>
      <sheetName val="TIE-INS"/>
      <sheetName val="MTO REV.0"/>
      <sheetName val="B101"/>
      <sheetName val="Main Bldg."/>
      <sheetName val="표지"/>
      <sheetName val="CERTIFICATE"/>
      <sheetName val="CapitalMetrics"/>
      <sheetName val="03"/>
      <sheetName val="INPUT DATA HERE"/>
      <sheetName val="Account Summary"/>
      <sheetName val="ITB COST"/>
      <sheetName val="Regenerator  Concrete Structure"/>
      <sheetName val="INTERIOR WALLS"/>
      <sheetName val="bridge # 1"/>
      <sheetName val="MANHOLE"/>
      <sheetName val="MATL"/>
      <sheetName val="CIM"/>
      <sheetName val="Electrical Pricelist"/>
      <sheetName val="Candy ee"/>
      <sheetName val="수안보-MBR1"/>
      <sheetName val="COPING"/>
      <sheetName val="0000"/>
      <sheetName val="Computed Floor Area"/>
      <sheetName val="10현장조직"/>
      <sheetName val="AROMIN"/>
      <sheetName val="FOOTING"/>
      <sheetName val="마감물량"/>
      <sheetName val="MU"/>
      <sheetName val="FINISHES"/>
      <sheetName val="예산M12A"/>
      <sheetName val="本体取纏"/>
      <sheetName val="S-curve"/>
      <sheetName val="subcon sched"/>
      <sheetName val="PL Plumbing"/>
      <sheetName val="Floor Level"/>
      <sheetName val="FINANCIAL (FLR)"/>
      <sheetName val="structural ratios"/>
      <sheetName val="ok slab on grade"/>
      <sheetName val="Bill 3 -BPO1"/>
      <sheetName val="Bill 3 -BPO2"/>
      <sheetName val="Bill 2 -RETAIL"/>
      <sheetName val="RFP Codes"/>
      <sheetName val="설계내역서"/>
      <sheetName val="예산대비"/>
      <sheetName val="실행"/>
      <sheetName val="주식"/>
      <sheetName val="SPARE PART"/>
      <sheetName val="MCC제원"/>
      <sheetName val="VXXXX"/>
      <sheetName val="COVER "/>
      <sheetName val="CAL-SHEET"/>
      <sheetName val="개별표지"/>
      <sheetName val="DESIGN CRITERIA"/>
      <sheetName val="1~5 (2)"/>
      <sheetName val="DeltaCom wan orders"/>
      <sheetName val="업무처리전"/>
      <sheetName val="TEST1"/>
      <sheetName val="ITEM"/>
      <sheetName val="확인서"/>
      <sheetName val="LOADDAT"/>
      <sheetName val="6MONTHS"/>
      <sheetName val="여흥"/>
      <sheetName val="TACE"/>
      <sheetName val="금융비용"/>
      <sheetName val="2.설계제원"/>
      <sheetName val="Rot-Pack"/>
      <sheetName val="STEP"/>
      <sheetName val="MASTER"/>
      <sheetName val="Dwg_List"/>
      <sheetName val="tabulation_of_deductions1"/>
      <sheetName val="2_223M_due_to_adj_profit1"/>
      <sheetName val="co-no_21"/>
      <sheetName val="Code_071"/>
      <sheetName val="Assump_(Time)_-_Project_Co_1"/>
      <sheetName val="UPA(Part_C,D,E,G,H)1"/>
      <sheetName val="UPA(Part_F)1"/>
      <sheetName val="일위대가_(Part_C,D,E,G,H)1"/>
      <sheetName val="H_Satuan1"/>
      <sheetName val="HOURS_INDEX1"/>
      <sheetName val="RATE_INDEX1"/>
      <sheetName val="beam-reinft-IIInd_floor"/>
      <sheetName val="an__struktur"/>
      <sheetName val="BOQ_for_HRSG_&amp;_BOP-mech_"/>
      <sheetName val="Customize_Your_Invoice"/>
      <sheetName val="HRSG_SMALL07220"/>
      <sheetName val="Pipe_Sizes"/>
      <sheetName val="EQUIVALENT_LENGTH"/>
      <sheetName val="VERTICAL_CENTR__PUMP_Sh__2"/>
      <sheetName val="List_Equip"/>
      <sheetName val="Process_C_(1-166)"/>
      <sheetName val="Schedule_S-Curve_Revision#3"/>
      <sheetName val="Bach_Dang"/>
      <sheetName val="Bill_summary_of_cost"/>
      <sheetName val="MATERIAL'S_PRICE"/>
      <sheetName val="EqptRate_(2)"/>
      <sheetName val="Cash_Flow_bulanan"/>
      <sheetName val="6PILE__(돌출)"/>
      <sheetName val="RATES_G-5"/>
      <sheetName val="Summary-In_House"/>
      <sheetName val="BSD_(2)"/>
      <sheetName val="man_150221"/>
      <sheetName val="MH_RATE"/>
      <sheetName val="RAB_ALT_(2)"/>
      <sheetName val="_Armaflex_"/>
      <sheetName val="___Basis-Kalk____"/>
      <sheetName val="MW-Schale,_alukasch_"/>
      <sheetName val="UK,_Kleinmaterial"/>
      <sheetName val="PUR,_FOAMGLAS"/>
      <sheetName val="Cashflow_Analysis"/>
      <sheetName val="Pengalaman_Per"/>
      <sheetName val="Exch_Rates_&amp;_duties"/>
      <sheetName val="JGC_Weekly_MH_"/>
      <sheetName val="REKAP_VOLUME"/>
      <sheetName val="HMB_Case_1"/>
      <sheetName val="PROG_"/>
      <sheetName val="Ts&amp;Cs"/>
      <sheetName val="sal"/>
      <sheetName val="유림골조"/>
      <sheetName val="공통비총괄표"/>
      <sheetName val="Repilogo"/>
      <sheetName val="Pipe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sheetData sheetId="1168"/>
      <sheetData sheetId="1169"/>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sheetData sheetId="1559"/>
      <sheetData sheetId="1560"/>
      <sheetData sheetId="1561"/>
      <sheetData sheetId="1562"/>
      <sheetData sheetId="1563"/>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sheetData sheetId="1582"/>
      <sheetData sheetId="1583"/>
      <sheetData sheetId="1584"/>
      <sheetData sheetId="1585"/>
      <sheetData sheetId="1586"/>
      <sheetData sheetId="1587"/>
      <sheetData sheetId="1588"/>
      <sheetData sheetId="1589"/>
      <sheetData sheetId="1590"/>
      <sheetData sheetId="1591"/>
      <sheetData sheetId="1592"/>
      <sheetData sheetId="1593"/>
      <sheetData sheetId="1594"/>
      <sheetData sheetId="1595"/>
      <sheetData sheetId="1596"/>
      <sheetData sheetId="1597"/>
      <sheetData sheetId="1598"/>
      <sheetData sheetId="1599"/>
      <sheetData sheetId="1600"/>
      <sheetData sheetId="1601"/>
      <sheetData sheetId="1602"/>
      <sheetData sheetId="1603"/>
      <sheetData sheetId="1604"/>
      <sheetData sheetId="1605"/>
      <sheetData sheetId="1606"/>
      <sheetData sheetId="1607"/>
      <sheetData sheetId="1608"/>
      <sheetData sheetId="1609"/>
      <sheetData sheetId="1610"/>
      <sheetData sheetId="1611"/>
      <sheetData sheetId="1612"/>
      <sheetData sheetId="1613"/>
      <sheetData sheetId="1614"/>
      <sheetData sheetId="1615"/>
      <sheetData sheetId="1616"/>
      <sheetData sheetId="1617"/>
      <sheetData sheetId="1618"/>
      <sheetData sheetId="1619"/>
      <sheetData sheetId="1620"/>
      <sheetData sheetId="1621"/>
      <sheetData sheetId="1622"/>
      <sheetData sheetId="1623"/>
      <sheetData sheetId="1624"/>
      <sheetData sheetId="1625" refreshError="1"/>
      <sheetData sheetId="1626" refreshError="1"/>
      <sheetData sheetId="1627" refreshError="1"/>
      <sheetData sheetId="1628" refreshError="1"/>
      <sheetData sheetId="1629" refreshError="1"/>
      <sheetData sheetId="163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기준"/>
      <sheetName val="건설공사비"/>
      <sheetName val="Factor"/>
      <sheetName val="SPT vs PHI"/>
      <sheetName val="COST-850"/>
      <sheetName val="공정계획(내부계획25%,내부w.f)"/>
      <sheetName val="단중표-ST"/>
      <sheetName val="HVAC"/>
      <sheetName val="적용환율"/>
      <sheetName val="PipWT"/>
      <sheetName val="CAL"/>
      <sheetName val="shphdlelb"/>
      <sheetName val="fldhdlelb"/>
      <sheetName val="WALLTHK"/>
      <sheetName val="cable-data"/>
      <sheetName val="CBL_OD"/>
      <sheetName val="일위대가목차"/>
      <sheetName val="C3"/>
      <sheetName val="#2손익"/>
      <sheetName val="BQ"/>
      <sheetName val="Joints"/>
      <sheetName val="COVERSHEET"/>
      <sheetName val="CODE"/>
      <sheetName val="Load"/>
      <sheetName val="기기리스트"/>
      <sheetName val="Reference DB"/>
      <sheetName val="R.Lab Cos"/>
      <sheetName val="eq_data"/>
      <sheetName val="당초"/>
      <sheetName val="eqt list-견적팀"/>
      <sheetName val="Lot1"/>
      <sheetName val="Steam-Sys"/>
      <sheetName val="Piping Design Data"/>
      <sheetName val="parts-V2"/>
      <sheetName val="수입"/>
      <sheetName val="Table 1"/>
      <sheetName val="계수시트"/>
      <sheetName val="원가계산서"/>
      <sheetName val="DI-ESTI"/>
      <sheetName val="Contents"/>
      <sheetName val="V-VESSEL (WITH DEMISTER)"/>
      <sheetName val="IBASE"/>
      <sheetName val="12CGOU"/>
      <sheetName val="DATE"/>
      <sheetName val="PAGE-1"/>
      <sheetName val="steam table"/>
      <sheetName val="예산"/>
      <sheetName val="D-3"/>
      <sheetName val="DESIGN CRETERIA"/>
      <sheetName val="Schedule"/>
      <sheetName val="Summary Sheets"/>
      <sheetName val="EQT-ESTN"/>
      <sheetName val="INPUT DATA"/>
      <sheetName val="Summary"/>
      <sheetName val="S0"/>
      <sheetName val="PIPE내역(FCN)"/>
      <sheetName val="노임단가"/>
      <sheetName val="현장관리비"/>
      <sheetName val="AILC004"/>
      <sheetName val="Walls"/>
      <sheetName val="Sheet1"/>
      <sheetName val="내역서"/>
      <sheetName val="견적기준"/>
      <sheetName val="activity"/>
      <sheetName val="기준"/>
      <sheetName val="CBE-VSL"/>
      <sheetName val="UnitList"/>
      <sheetName val="DG3285"/>
      <sheetName val="6,000"/>
      <sheetName val="ITB COST"/>
      <sheetName val="간접비내역-1"/>
      <sheetName val="산근"/>
      <sheetName val="Rate"/>
      <sheetName val="MCCSUM"/>
      <sheetName val="Cost_total_배관-한남현"/>
      <sheetName val="pvc vent"/>
      <sheetName val="#REF"/>
      <sheetName val="LEGEND"/>
      <sheetName val="보할공정"/>
      <sheetName val="1.설계조건"/>
      <sheetName val="일위대가"/>
      <sheetName val="General Data"/>
      <sheetName val="직원동원계획"/>
      <sheetName val="Equipment"/>
      <sheetName val="Piping"/>
      <sheetName val="BQMPALOC"/>
      <sheetName val="Administrative Prices"/>
      <sheetName val="RFP002"/>
      <sheetName val="Final(1)summary"/>
      <sheetName val="Calculation Basis"/>
      <sheetName val="MB(LAB_No.2)"/>
      <sheetName val="환율표"/>
      <sheetName val="TPS Performance Model"/>
      <sheetName val="1공구계약서"/>
      <sheetName val="airComp"/>
      <sheetName val="공정계획(내부계획25%,내부w_f)"/>
      <sheetName val="SPT_vs_PHI"/>
      <sheetName val="steam_table"/>
      <sheetName val="ITB_COST"/>
      <sheetName val="Reference_DB"/>
      <sheetName val="R_Lab_Cos"/>
      <sheetName val="eqt_list-견적팀"/>
      <sheetName val="Table_1"/>
      <sheetName val="V-VESSEL_(WITH_DEMISTER)"/>
      <sheetName val="Piping_Design_Data"/>
      <sheetName val="pvc_vent"/>
      <sheetName val="DESIGN_CRETERIA"/>
      <sheetName val="Summary_Sheets"/>
      <sheetName val="INPUT_DATA"/>
      <sheetName val="1_설계조건"/>
      <sheetName val="General_Data"/>
      <sheetName val="Administrative_Prices"/>
      <sheetName val="Calculation_Basis"/>
      <sheetName val="MB(LAB_No_2)"/>
      <sheetName val="TPS_Performance_Model"/>
      <sheetName val="3514-HV-0201"/>
      <sheetName val="A CONDITIONS"/>
      <sheetName val="3. Piping"/>
      <sheetName val="1. Stationary"/>
      <sheetName val="공사비 내역 (가)"/>
      <sheetName val="Pump"/>
      <sheetName val="table"/>
      <sheetName val="식재"/>
      <sheetName val="시설물"/>
      <sheetName val="식재출력용"/>
      <sheetName val="유지관리"/>
      <sheetName val="단가"/>
      <sheetName val="STEEL STR_Selling"/>
      <sheetName val="DNT OSBL"/>
      <sheetName val="Matrix"/>
      <sheetName val="TL rieng"/>
      <sheetName val="Precios"/>
      <sheetName val="Tabla"/>
      <sheetName val="주관사업"/>
      <sheetName val="Tie Beam"/>
      <sheetName val="cement"/>
      <sheetName val="CONS. EQUIP.  "/>
      <sheetName val="Materials"/>
      <sheetName val="Estimate"/>
      <sheetName val="Major"/>
      <sheetName val="Valori"/>
      <sheetName val="TO GO MEST"/>
      <sheetName val="Piping BQ_Estimat-Original"/>
      <sheetName val="공정계획_내부계획25__내부w_f_"/>
      <sheetName val="집수정(600-700)"/>
      <sheetName val="지수"/>
      <sheetName val="입찰내역서"/>
      <sheetName val="VENDOR LIST"/>
      <sheetName val="공통비"/>
      <sheetName val="Material_Data"/>
      <sheetName val="2P-DETAL"/>
      <sheetName val="경비집계"/>
      <sheetName val="h-013211-2"/>
      <sheetName val="Price List"/>
      <sheetName val="Tubing"/>
      <sheetName val="cable"/>
      <sheetName val="static.cal"/>
      <sheetName val="WIP"/>
      <sheetName val="PPSD SumOps 3 29 02"/>
      <sheetName val="6BPRO"/>
      <sheetName val="공문"/>
      <sheetName val="대치판정"/>
      <sheetName val="Ind"/>
      <sheetName val="mhrrate"/>
      <sheetName val="SALA-002"/>
      <sheetName val="Chi tiet"/>
      <sheetName val="Status"/>
      <sheetName val=" Sum"/>
      <sheetName val="w't table"/>
      <sheetName val="S N"/>
      <sheetName val="RIEPILOGO"/>
      <sheetName val="COVER"/>
      <sheetName val="Unit Price"/>
      <sheetName val="HORI. VESSEL"/>
      <sheetName val="공정계획(내부계획25%,내부w_f)1"/>
      <sheetName val="Table_11"/>
      <sheetName val="Piping_Design_Data1"/>
      <sheetName val="SPT_vs_PHI1"/>
      <sheetName val="eqt_list-견적팀1"/>
      <sheetName val="steam_table1"/>
      <sheetName val="INPUT_DATA1"/>
      <sheetName val="Reference_DB1"/>
      <sheetName val="R_Lab_Cos1"/>
      <sheetName val="V-VESSEL_(WITH_DEMISTER)1"/>
      <sheetName val="1_설계조건1"/>
      <sheetName val="Summary_Sheets1"/>
      <sheetName val="DESIGN_CRETERIA1"/>
      <sheetName val="General_Data1"/>
      <sheetName val="A_CONDITIONS"/>
      <sheetName val="3__Piping"/>
      <sheetName val="1__Stationary"/>
      <sheetName val="공사비_내역_(가)"/>
      <sheetName val="VENDOR_LIST"/>
      <sheetName val="ITB_COST1"/>
      <sheetName val="pvc_vent1"/>
      <sheetName val="Administrative_Prices1"/>
      <sheetName val="Calculation_Basis1"/>
      <sheetName val="MB(LAB_No_2)1"/>
      <sheetName val="TPS_Performance_Model1"/>
      <sheetName val="STEEL_STR_Selling"/>
      <sheetName val="DNT_OSBL"/>
      <sheetName val="TL_rieng"/>
      <sheetName val="Tie_Beam"/>
      <sheetName val="CONS__EQUIP___"/>
      <sheetName val="HORI__VESSEL"/>
      <sheetName val="Keys"/>
      <sheetName val="기계내역서"/>
      <sheetName val="LOOKUP"/>
      <sheetName val="공사비SUM"/>
      <sheetName val="breakdown"/>
      <sheetName val="INVOICE_CERT EIV'S"/>
      <sheetName val="Rate Analysis"/>
      <sheetName val="Segment"/>
      <sheetName val="견적가집계표(1)"/>
      <sheetName val="ORIGN"/>
      <sheetName val="Macro"/>
      <sheetName val="Taux"/>
      <sheetName val="Cover sheet"/>
      <sheetName val="Main"/>
      <sheetName val="Data"/>
      <sheetName val="사기도장"/>
      <sheetName val="DELIVERIES"/>
      <sheetName val="inter"/>
      <sheetName val="TTL"/>
      <sheetName val="PRECAST lightconc-II"/>
      <sheetName val="Calc"/>
      <sheetName val="견적"/>
      <sheetName val="사업성검토"/>
      <sheetName val="33628-Rev. A"/>
      <sheetName val="Quantity"/>
      <sheetName val="KP_List"/>
      <sheetName val="Tank_3_1"/>
      <sheetName val="공정계획(내부계획25%,내부w_f)2"/>
      <sheetName val="공정계획(내부계획25%,내부w_f)3"/>
      <sheetName val="공정계획(내부계획25%,내부w_f)4"/>
      <sheetName val="도급양식"/>
      <sheetName val="실행내역"/>
      <sheetName val="간접비 총괄표"/>
      <sheetName val="SPT_vs_PHI2"/>
      <sheetName val="steam_table2"/>
      <sheetName val="ITB_COST2"/>
      <sheetName val="Reference_DB2"/>
      <sheetName val="R_Lab_Cos2"/>
      <sheetName val="eqt_list-견적팀2"/>
      <sheetName val="Table_12"/>
      <sheetName val="V-VESSEL_(WITH_DEMISTER)2"/>
      <sheetName val="Piping_Design_Data2"/>
      <sheetName val="pvc_vent2"/>
      <sheetName val="DESIGN_CRETERIA2"/>
      <sheetName val="Summary_Sheets2"/>
      <sheetName val="INPUT_DATA2"/>
      <sheetName val="1_설계조건2"/>
      <sheetName val="General_Data2"/>
      <sheetName val="Administrative_Prices2"/>
      <sheetName val="Calculation_Basis2"/>
      <sheetName val="MB(LAB_No_2)2"/>
      <sheetName val="TPS_Performance_Model2"/>
      <sheetName val="A_CONDITIONS1"/>
      <sheetName val="3__Piping1"/>
      <sheetName val="1__Stationary1"/>
      <sheetName val="공사비_내역_(가)1"/>
      <sheetName val="STEEL_STR_Selling1"/>
      <sheetName val="DNT_OSBL1"/>
      <sheetName val="TL_rieng1"/>
      <sheetName val="VENDOR_LIST1"/>
      <sheetName val="Tie_Beam1"/>
      <sheetName val="CONS__EQUIP___1"/>
      <sheetName val="TO_GO_MEST"/>
      <sheetName val="Piping_BQ_Estimat-Original"/>
      <sheetName val="Chi_tiet"/>
      <sheetName val="Price_List"/>
      <sheetName val="static_cal"/>
      <sheetName val="PPSD_SumOps_3_29_02"/>
      <sheetName val="_Sum"/>
      <sheetName val="w't_table"/>
      <sheetName val="S_N"/>
      <sheetName val="Unit_Price"/>
      <sheetName val="HORI__VESSEL1"/>
      <sheetName val="INVOICE_CERT_EIV'S"/>
      <sheetName val="Rate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sheetData sheetId="234"/>
      <sheetData sheetId="235" refreshError="1"/>
      <sheetData sheetId="236" refreshError="1"/>
      <sheetData sheetId="237" refreshError="1"/>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coc (2)"/>
      <sheetName val="bia"/>
      <sheetName val="Input Data"/>
      <sheetName val="Xuly Data (2)"/>
      <sheetName val="Xuly Data"/>
      <sheetName val="TPLTD"/>
      <sheetName val="THDinhM"/>
      <sheetName val="TohopDM"/>
      <sheetName val="THNL"/>
      <sheetName val="DDinh"/>
      <sheetName val="Xamu"/>
      <sheetName val="Becoc"/>
      <sheetName val="KNCLC"/>
      <sheetName val="CVI"/>
      <sheetName val="XL4Poppy"/>
      <sheetName val="Tra KS"/>
      <sheetName val="chieu dai vai dia"/>
      <sheetName val="Khoi luong GDP+coc cat"/>
      <sheetName val="Binh"/>
      <sheetName val="thanh binh"/>
      <sheetName val="CT5 "/>
      <sheetName val="Cat + dat dap"/>
      <sheetName val="Sheet1"/>
      <sheetName val="Solieu"/>
      <sheetName val="XL4Poppq"/>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XL4Test5"/>
      <sheetName val="gVL"/>
      <sheetName val="Input Data_x0000__x0000__x0000__x0000__x0000__x0000__x0000__x0000__x0000__x0000__x0000_⠰֘_x0000__x0004__x0000__x0000__x0000__x0000__x0000__x0000_"/>
      <sheetName val="A6"/>
      <sheetName val="Bang luong A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sheetData sheetId="17"/>
      <sheetData sheetId="18"/>
      <sheetData sheetId="19"/>
      <sheetData sheetId="20"/>
      <sheetData sheetId="2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refreshError="1"/>
      <sheetData sheetId="42" refreshError="1"/>
      <sheetData sheetId="43" refreshError="1"/>
      <sheetData sheetId="4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a"/>
      <sheetName val="Solieu"/>
      <sheetName val="cal1"/>
      <sheetName val="cal2"/>
      <sheetName val="cal3"/>
      <sheetName val="cal4"/>
      <sheetName val="cal4 (2)"/>
      <sheetName val="CAL4(3)"/>
      <sheetName val="CVI"/>
      <sheetName val="cal5"/>
      <sheetName val="cal6"/>
      <sheetName val="Cal7"/>
      <sheetName val="BTRA"/>
      <sheetName val="cal8"/>
      <sheetName val="km6+800-km6+840"/>
      <sheetName val="3+960"/>
      <sheetName val="00000000"/>
      <sheetName val="Sheet2"/>
      <sheetName val="Sheet1"/>
      <sheetName val="SLTC"/>
      <sheetName val="336-400"/>
      <sheetName val="400-500"/>
      <sheetName val="720-800"/>
      <sheetName val="BT_x0012_A"/>
      <sheetName val="Girder"/>
      <sheetName val="Tendon"/>
      <sheetName val="cal;"/>
      <sheetName val="Sohoa1"/>
      <sheetName val="Sohoa2"/>
      <sheetName val="Sohoa3"/>
      <sheetName val="Sohoa4"/>
      <sheetName val="LopTop(Cat)"/>
      <sheetName val="Lop1Dat"/>
      <sheetName val="Lopdinhdat"/>
      <sheetName val="Lop01(SB)"/>
      <sheetName val="Lop02(SB) "/>
      <sheetName val="XL4Test5"/>
      <sheetName val="NKCTỪ"/>
      <sheetName val="SỔ CÁI"/>
      <sheetName val="BCÂNĐỐI"/>
      <sheetName val="CĐKTOÁN"/>
      <sheetName val="KQHĐKD"/>
      <sheetName val="TỒN QUỸ"/>
      <sheetName val="XL4Poppy"/>
      <sheetName val="Xuly Data"/>
      <sheetName val="Thanh Son 1"/>
      <sheetName val="Thanh Son 2"/>
      <sheetName val="Thanh Son 3"/>
      <sheetName val="Thanh Son 4"/>
      <sheetName val="5a"/>
      <sheetName val="Thanh Son 5a"/>
      <sheetName val="Thanh Son 8"/>
      <sheetName val="thanh Son 9a"/>
      <sheetName val="Thanh Son 9b"/>
      <sheetName val="Thanh Son 9c"/>
      <sheetName val="Thanh Son 10"/>
      <sheetName val="Thanh Son 11"/>
      <sheetName val="Thanh Son 12"/>
      <sheetName val="Thanh Son 13"/>
      <sheetName val="NKCT?"/>
      <sheetName val="S? CÁI"/>
      <sheetName val="BCÂNÐ?I"/>
      <sheetName val="CÐKTOÁN"/>
      <sheetName val="KQHÐKD"/>
      <sheetName val="T?N QU?"/>
      <sheetName val="A6"/>
      <sheetName val="cal_x0012_"/>
      <sheetName val="_x0013_DTC"/>
      <sheetName val="400-50_x0010_"/>
      <sheetName val="NC"/>
      <sheetName val="GVL"/>
      <sheetName val="NEW-PANEL"/>
      <sheetName val="bũa"/>
      <sheetName val="cal4 (­É"/>
      <sheetName val="cal4_(2)"/>
      <sheetName val="Lop02(SB)_"/>
      <sheetName val="BTA"/>
      <sheetName val="Tong hop thu chi T1 .06"/>
      <sheetName val="Tong hop thu chi T2.06 "/>
      <sheetName val="Tong hop thu chi T3.06"/>
      <sheetName val="tong hop thu chi T1 (2)"/>
      <sheetName val="tong hop thu chi T1"/>
      <sheetName val="Tong hop thu chi T2 (2)"/>
      <sheetName val="Tong hop thu chi T2"/>
      <sheetName val="Tong hop thu chi T3 (2)"/>
      <sheetName val="Tong hop thu chi T3"/>
      <sheetName val="Tong hop thu chi T4 (2)"/>
      <sheetName val="Tong hop thu chi T4"/>
      <sheetName val="Tong hop thu chi T5) (2)"/>
      <sheetName val="Tong hop thu chi T5)"/>
      <sheetName val="Tong hop thu chi T7.06"/>
      <sheetName val="Tong hop thu chi T6.06"/>
      <sheetName val="Tong hop thu chi T5.06  "/>
      <sheetName val="Tong hop thu chi T1.06"/>
      <sheetName val="Tong hop thu chi T2.06"/>
      <sheetName val="Tong hop thu chi T3.O6"/>
      <sheetName val="Tong hop thu chi T4.06 "/>
      <sheetName val="Tong hop thu chi T6 (2)"/>
      <sheetName val="Tong hop thu chi T6"/>
      <sheetName val="Tong hop thu chi T7"/>
      <sheetName val="Tong hop thu chi T8"/>
      <sheetName val="Tong hop thu chi T9"/>
      <sheetName val="Tong hop thu chi T10"/>
      <sheetName val="Tong hop thu chi T11"/>
      <sheetName val="Tong hop thu chi T12"/>
      <sheetName val="Sheet3"/>
      <sheetName val="TS"/>
      <sheetName val="NKCT_"/>
      <sheetName val="S_ CÁI"/>
      <sheetName val="BCÂNÐ_I"/>
      <sheetName val="T_N QU_"/>
      <sheetName val="S02-TTN"/>
      <sheetName val="T.pho"/>
      <sheetName val="S.Hinh"/>
      <sheetName val="T.Hoa"/>
      <sheetName val="D.Hoa"/>
      <sheetName val="S.hoa"/>
      <sheetName val="P.Hoa"/>
      <sheetName val="T.An"/>
      <sheetName val="D.Xuan"/>
      <sheetName val="S.Cau"/>
      <sheetName val="chitiet"/>
      <sheetName val="XL_x0014_Test5"/>
      <sheetName val="SLCB"/>
      <sheetName val="BTH phi"/>
      <sheetName val="BLT phi"/>
      <sheetName val="phi,le phi"/>
      <sheetName val="Bien Lai TON"/>
      <sheetName val="BCQT "/>
      <sheetName val="Giay di duong"/>
      <sheetName val="BC QT cua tung ap"/>
      <sheetName val="GIAO CHI TIEU THU QUY 07"/>
      <sheetName val="BANG TONG HOP GIAY NOP TIEN"/>
      <sheetName val="bua"/>
      <sheetName val="SỔ_CÁI"/>
      <sheetName val="TỒN_QUỸ"/>
      <sheetName val="Xuly_Data"/>
      <sheetName val="S__CÁI"/>
      <sheetName val="T_N_QU_"/>
      <sheetName val="Thanh_Son_1"/>
      <sheetName val="Thanh_Son_2"/>
      <sheetName val="Thanh_Son_3"/>
      <sheetName val="Thanh_Son_4"/>
      <sheetName val="Thanh_Son_5a"/>
      <sheetName val="Thanh_Son_8"/>
      <sheetName val="thanh_Son_9a"/>
      <sheetName val="Thanh_Son_9b"/>
      <sheetName val="Thanh_Son_9c"/>
      <sheetName val="Thanh_Son_10"/>
      <sheetName val="Thanh_Son_11"/>
      <sheetName val="Thanh_Son_12"/>
      <sheetName val="Thanh_Son_13"/>
      <sheetName val="cal"/>
      <sheetName val="DTC"/>
      <sheetName val="400-50"/>
      <sheetName val="cal4_(­É"/>
      <sheetName val="S?_CÁI"/>
      <sheetName val="T?N_QU?"/>
      <sheetName val="Tra KS"/>
      <sheetName val="_x0000_1_x0000_1_x0000_\_x0000_C_x0000_\_x0000_K_x0000_T_x0000_C_x0000_N_x0000_C_x0000_\_x0000_Q_x0000_H_x0000_A_x0000_N_x0000_"/>
      <sheetName val=""/>
      <sheetName val="So lieu"/>
    </sheetNames>
    <sheetDataSet>
      <sheetData sheetId="0"/>
      <sheetData sheetId="1" refreshError="1"/>
      <sheetData sheetId="2"/>
      <sheetData sheetId="3"/>
      <sheetData sheetId="4"/>
      <sheetData sheetId="5"/>
      <sheetData sheetId="6"/>
      <sheetData sheetId="7"/>
      <sheetData sheetId="8" refreshError="1"/>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sheetData sheetId="123" refreshError="1"/>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refreshError="1"/>
      <sheetData sheetId="159" refreshError="1"/>
      <sheetData sheetId="160" refreshError="1"/>
      <sheetData sheetId="161"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xpense claim"/>
      <sheetName val="Categories"/>
    </sheetNames>
    <sheetDataSet>
      <sheetData sheetId="0" refreshError="1"/>
      <sheetData sheetId="1"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e"/>
      <sheetName val="Dbase"/>
      <sheetName val="Page 2"/>
      <sheetName val="Transport"/>
      <sheetName val="Mtls"/>
      <sheetName val="Cost Source"/>
      <sheetName val="Curves"/>
      <sheetName val="Tables"/>
      <sheetName val="Heads"/>
      <sheetName val="Macros"/>
      <sheetName val="Macro 04"/>
      <sheetName val="Macro 07"/>
      <sheetName val="Macro 09"/>
      <sheetName val="Macro 11"/>
      <sheetName val="cover"/>
      <sheetName val="XZLC004_PART2"/>
      <sheetName val="CAT_5"/>
      <sheetName val="EQUIPMENT"/>
      <sheetName val="기본DATA"/>
      <sheetName val="Y-WORK"/>
      <sheetName val="AIR SHOWER(3인용)"/>
      <sheetName val="COA-17"/>
      <sheetName val="C-18"/>
      <sheetName val="Pbutil1"/>
      <sheetName val="Factor"/>
      <sheetName val="환율change"/>
      <sheetName val="당초"/>
      <sheetName val="01.가설-파일"/>
      <sheetName val="#REF"/>
      <sheetName val="7.6.3(B) UG Piping"/>
      <sheetName val="Sheet1"/>
      <sheetName val="XZLC003_PART1"/>
    </sheetNames>
    <sheetDataSet>
      <sheetData sheetId="0" refreshError="1"/>
      <sheetData sheetId="1" refreshError="1"/>
      <sheetData sheetId="2" refreshError="1"/>
      <sheetData sheetId="3" refreshError="1"/>
      <sheetData sheetId="4" refreshError="1"/>
      <sheetData sheetId="5" refreshError="1"/>
      <sheetData sheetId="6" refreshError="1">
        <row r="112">
          <cell r="E112" t="str">
            <v>M0101</v>
          </cell>
          <cell r="F112" t="str">
            <v>003/1828 HDS GREECE+1846 HDSU GREECE (HE CS/CS) 12-1994</v>
          </cell>
          <cell r="I112">
            <v>16.084947004724398</v>
          </cell>
          <cell r="J112">
            <v>-1.24656465790945</v>
          </cell>
          <cell r="K112">
            <v>4.9497055525748401E-2</v>
          </cell>
          <cell r="L112">
            <v>16.385051597174737</v>
          </cell>
        </row>
        <row r="113">
          <cell r="E113" t="str">
            <v>M3001</v>
          </cell>
          <cell r="F113" t="str">
            <v>004/1864 AMOCO GEEEL No. 3 PTA BELGIUM (30/30) 05-1996</v>
          </cell>
          <cell r="I113">
            <v>17.919841905717298</v>
          </cell>
          <cell r="J113">
            <v>-1.4749999467863599</v>
          </cell>
          <cell r="K113">
            <v>6.5954240247760296E-2</v>
          </cell>
          <cell r="L113">
            <v>17.868548611329746</v>
          </cell>
        </row>
        <row r="114">
          <cell r="E114" t="str">
            <v>M</v>
          </cell>
          <cell r="L114">
            <v>0</v>
          </cell>
        </row>
        <row r="115">
          <cell r="E115" t="str">
            <v>M</v>
          </cell>
          <cell r="L115">
            <v>0</v>
          </cell>
        </row>
        <row r="116">
          <cell r="E116" t="str">
            <v>M</v>
          </cell>
          <cell r="L116">
            <v>0</v>
          </cell>
        </row>
        <row r="117">
          <cell r="E117" t="str">
            <v>M</v>
          </cell>
          <cell r="L117">
            <v>0</v>
          </cell>
        </row>
        <row r="118">
          <cell r="E118" t="str">
            <v>M</v>
          </cell>
          <cell r="L118">
            <v>0</v>
          </cell>
        </row>
        <row r="119">
          <cell r="E119" t="str">
            <v>M</v>
          </cell>
          <cell r="L119">
            <v>0</v>
          </cell>
        </row>
        <row r="120">
          <cell r="E120" t="str">
            <v>M</v>
          </cell>
          <cell r="L120">
            <v>0</v>
          </cell>
        </row>
        <row r="121">
          <cell r="E121" t="str">
            <v>M</v>
          </cell>
          <cell r="L121">
            <v>0</v>
          </cell>
        </row>
        <row r="122">
          <cell r="E122" t="str">
            <v>M</v>
          </cell>
          <cell r="L122">
            <v>0</v>
          </cell>
        </row>
        <row r="123">
          <cell r="E123" t="str">
            <v>M</v>
          </cell>
          <cell r="L123">
            <v>0</v>
          </cell>
        </row>
      </sheetData>
      <sheetData sheetId="7" refreshError="1">
        <row r="2">
          <cell r="C2">
            <v>-999</v>
          </cell>
          <cell r="D2">
            <v>38</v>
          </cell>
          <cell r="E2">
            <v>93</v>
          </cell>
          <cell r="F2">
            <v>149</v>
          </cell>
          <cell r="G2">
            <v>204</v>
          </cell>
          <cell r="H2">
            <v>260</v>
          </cell>
          <cell r="I2">
            <v>316</v>
          </cell>
          <cell r="J2">
            <v>343</v>
          </cell>
          <cell r="K2">
            <v>371</v>
          </cell>
          <cell r="L2">
            <v>399</v>
          </cell>
          <cell r="M2">
            <v>427</v>
          </cell>
          <cell r="N2">
            <v>454</v>
          </cell>
          <cell r="O2">
            <v>482</v>
          </cell>
          <cell r="P2">
            <v>510</v>
          </cell>
          <cell r="Q2">
            <v>538</v>
          </cell>
          <cell r="R2">
            <v>566</v>
          </cell>
          <cell r="S2">
            <v>593</v>
          </cell>
          <cell r="T2">
            <v>621</v>
          </cell>
          <cell r="U2">
            <v>649</v>
          </cell>
          <cell r="V2">
            <v>677</v>
          </cell>
          <cell r="W2">
            <v>704</v>
          </cell>
          <cell r="X2">
            <v>732</v>
          </cell>
          <cell r="Y2">
            <v>760</v>
          </cell>
          <cell r="Z2">
            <v>788</v>
          </cell>
          <cell r="AA2">
            <v>816</v>
          </cell>
        </row>
        <row r="3">
          <cell r="C3">
            <v>12.3</v>
          </cell>
          <cell r="D3">
            <v>12.3</v>
          </cell>
          <cell r="E3">
            <v>12.3</v>
          </cell>
          <cell r="F3">
            <v>12.3</v>
          </cell>
          <cell r="G3">
            <v>12.3</v>
          </cell>
          <cell r="H3">
            <v>12.3</v>
          </cell>
          <cell r="I3">
            <v>12.3</v>
          </cell>
          <cell r="J3">
            <v>12.3</v>
          </cell>
          <cell r="K3">
            <v>11.7</v>
          </cell>
          <cell r="L3">
            <v>10.4</v>
          </cell>
          <cell r="M3">
            <v>8.4</v>
          </cell>
          <cell r="N3">
            <v>6.5</v>
          </cell>
          <cell r="O3">
            <v>4.5999999999999996</v>
          </cell>
          <cell r="P3">
            <v>3.2</v>
          </cell>
          <cell r="Q3">
            <v>1.8</v>
          </cell>
          <cell r="R3">
            <v>0</v>
          </cell>
          <cell r="S3">
            <v>0</v>
          </cell>
          <cell r="T3">
            <v>0</v>
          </cell>
          <cell r="U3">
            <v>0</v>
          </cell>
          <cell r="V3">
            <v>0</v>
          </cell>
          <cell r="W3">
            <v>0</v>
          </cell>
          <cell r="X3">
            <v>0</v>
          </cell>
          <cell r="Y3">
            <v>0</v>
          </cell>
          <cell r="Z3">
            <v>0</v>
          </cell>
          <cell r="AA3">
            <v>0</v>
          </cell>
        </row>
        <row r="4">
          <cell r="C4">
            <v>12.3</v>
          </cell>
          <cell r="D4">
            <v>12.3</v>
          </cell>
          <cell r="E4">
            <v>12.3</v>
          </cell>
          <cell r="F4">
            <v>12.3</v>
          </cell>
          <cell r="G4">
            <v>12.3</v>
          </cell>
          <cell r="H4">
            <v>12.3</v>
          </cell>
          <cell r="I4">
            <v>12.3</v>
          </cell>
          <cell r="J4">
            <v>12.3</v>
          </cell>
          <cell r="K4">
            <v>11.7</v>
          </cell>
          <cell r="L4">
            <v>10.4</v>
          </cell>
          <cell r="M4">
            <v>8.4</v>
          </cell>
          <cell r="N4">
            <v>6.5</v>
          </cell>
          <cell r="O4">
            <v>4.5999999999999996</v>
          </cell>
          <cell r="P4">
            <v>3.2</v>
          </cell>
          <cell r="Q4">
            <v>1.8</v>
          </cell>
          <cell r="R4">
            <v>0</v>
          </cell>
          <cell r="S4">
            <v>0</v>
          </cell>
          <cell r="T4">
            <v>0</v>
          </cell>
          <cell r="U4">
            <v>0</v>
          </cell>
          <cell r="V4">
            <v>0</v>
          </cell>
          <cell r="W4">
            <v>0</v>
          </cell>
          <cell r="X4">
            <v>0</v>
          </cell>
          <cell r="Y4">
            <v>0</v>
          </cell>
          <cell r="Z4">
            <v>0</v>
          </cell>
          <cell r="AA4">
            <v>0</v>
          </cell>
        </row>
        <row r="5">
          <cell r="C5">
            <v>12.3</v>
          </cell>
          <cell r="D5">
            <v>12.3</v>
          </cell>
          <cell r="E5">
            <v>12.3</v>
          </cell>
          <cell r="F5">
            <v>12.3</v>
          </cell>
          <cell r="G5">
            <v>12.3</v>
          </cell>
          <cell r="H5">
            <v>12.3</v>
          </cell>
          <cell r="I5">
            <v>12.3</v>
          </cell>
          <cell r="J5">
            <v>12.3</v>
          </cell>
          <cell r="K5">
            <v>11.7</v>
          </cell>
          <cell r="L5">
            <v>10.4</v>
          </cell>
          <cell r="M5">
            <v>8.4</v>
          </cell>
          <cell r="N5">
            <v>6.5</v>
          </cell>
          <cell r="O5">
            <v>4.5999999999999996</v>
          </cell>
          <cell r="P5">
            <v>3.2</v>
          </cell>
          <cell r="Q5">
            <v>1.8</v>
          </cell>
          <cell r="R5">
            <v>0</v>
          </cell>
          <cell r="S5">
            <v>0</v>
          </cell>
          <cell r="T5">
            <v>0</v>
          </cell>
          <cell r="U5">
            <v>0</v>
          </cell>
          <cell r="V5">
            <v>0</v>
          </cell>
          <cell r="W5">
            <v>0</v>
          </cell>
          <cell r="X5">
            <v>0</v>
          </cell>
          <cell r="Y5">
            <v>0</v>
          </cell>
          <cell r="Z5">
            <v>0</v>
          </cell>
          <cell r="AA5">
            <v>0</v>
          </cell>
        </row>
        <row r="6">
          <cell r="C6">
            <v>13.2</v>
          </cell>
          <cell r="D6">
            <v>13.2</v>
          </cell>
          <cell r="E6">
            <v>13.2</v>
          </cell>
          <cell r="F6">
            <v>13.2</v>
          </cell>
          <cell r="G6">
            <v>13.2</v>
          </cell>
          <cell r="H6">
            <v>13.2</v>
          </cell>
          <cell r="I6">
            <v>13.2</v>
          </cell>
          <cell r="J6">
            <v>13.2</v>
          </cell>
          <cell r="K6">
            <v>13.2</v>
          </cell>
          <cell r="L6">
            <v>13.2</v>
          </cell>
          <cell r="M6">
            <v>13.2</v>
          </cell>
          <cell r="N6">
            <v>12.9</v>
          </cell>
          <cell r="O6">
            <v>9.6</v>
          </cell>
          <cell r="P6">
            <v>5.8</v>
          </cell>
          <cell r="Q6">
            <v>3.4</v>
          </cell>
          <cell r="R6">
            <v>0</v>
          </cell>
          <cell r="S6">
            <v>0</v>
          </cell>
          <cell r="T6">
            <v>0</v>
          </cell>
          <cell r="U6">
            <v>0</v>
          </cell>
          <cell r="V6">
            <v>0</v>
          </cell>
          <cell r="W6">
            <v>0</v>
          </cell>
          <cell r="X6">
            <v>0</v>
          </cell>
          <cell r="Y6">
            <v>0</v>
          </cell>
          <cell r="Z6">
            <v>0</v>
          </cell>
          <cell r="AA6">
            <v>0</v>
          </cell>
        </row>
        <row r="7">
          <cell r="C7">
            <v>13.2</v>
          </cell>
          <cell r="D7">
            <v>13.2</v>
          </cell>
          <cell r="E7">
            <v>13.2</v>
          </cell>
          <cell r="F7">
            <v>13.2</v>
          </cell>
          <cell r="G7">
            <v>13.2</v>
          </cell>
          <cell r="H7">
            <v>13.2</v>
          </cell>
          <cell r="I7">
            <v>13.2</v>
          </cell>
          <cell r="J7">
            <v>13.2</v>
          </cell>
          <cell r="K7">
            <v>13.2</v>
          </cell>
          <cell r="L7">
            <v>13.2</v>
          </cell>
          <cell r="M7">
            <v>13.2</v>
          </cell>
          <cell r="N7">
            <v>12.9</v>
          </cell>
          <cell r="O7">
            <v>11.2</v>
          </cell>
          <cell r="P7">
            <v>7.7</v>
          </cell>
          <cell r="Q7">
            <v>4.9000000000000004</v>
          </cell>
          <cell r="R7">
            <v>3.2</v>
          </cell>
          <cell r="S7">
            <v>2</v>
          </cell>
          <cell r="T7">
            <v>1.5</v>
          </cell>
          <cell r="U7">
            <v>0.8</v>
          </cell>
          <cell r="V7">
            <v>0</v>
          </cell>
          <cell r="W7">
            <v>0</v>
          </cell>
          <cell r="X7">
            <v>0</v>
          </cell>
          <cell r="Y7">
            <v>0</v>
          </cell>
          <cell r="Z7">
            <v>0</v>
          </cell>
          <cell r="AA7">
            <v>0</v>
          </cell>
        </row>
        <row r="8">
          <cell r="C8">
            <v>13.2</v>
          </cell>
          <cell r="D8">
            <v>13.2</v>
          </cell>
          <cell r="E8">
            <v>13.2</v>
          </cell>
          <cell r="F8">
            <v>13.2</v>
          </cell>
          <cell r="G8">
            <v>13.2</v>
          </cell>
          <cell r="H8">
            <v>13.2</v>
          </cell>
          <cell r="I8">
            <v>13.2</v>
          </cell>
          <cell r="J8">
            <v>13.2</v>
          </cell>
          <cell r="K8">
            <v>13.2</v>
          </cell>
          <cell r="L8">
            <v>13.2</v>
          </cell>
          <cell r="M8">
            <v>13.2</v>
          </cell>
          <cell r="N8">
            <v>12.9</v>
          </cell>
          <cell r="O8">
            <v>11.2</v>
          </cell>
          <cell r="P8">
            <v>7.7</v>
          </cell>
          <cell r="Q8">
            <v>4.9000000000000004</v>
          </cell>
          <cell r="R8">
            <v>3.2</v>
          </cell>
          <cell r="S8">
            <v>2</v>
          </cell>
          <cell r="T8">
            <v>1.5</v>
          </cell>
          <cell r="U8">
            <v>0.8</v>
          </cell>
          <cell r="V8">
            <v>0</v>
          </cell>
          <cell r="W8">
            <v>0</v>
          </cell>
          <cell r="X8">
            <v>0</v>
          </cell>
          <cell r="Y8">
            <v>0</v>
          </cell>
          <cell r="Z8">
            <v>0</v>
          </cell>
          <cell r="AA8">
            <v>0</v>
          </cell>
        </row>
        <row r="9">
          <cell r="C9">
            <v>13.2</v>
          </cell>
          <cell r="D9">
            <v>13.2</v>
          </cell>
          <cell r="E9">
            <v>12.5</v>
          </cell>
          <cell r="F9">
            <v>11.7</v>
          </cell>
          <cell r="G9">
            <v>11.4</v>
          </cell>
          <cell r="H9">
            <v>11.2</v>
          </cell>
          <cell r="I9">
            <v>11.2</v>
          </cell>
          <cell r="J9">
            <v>11.2</v>
          </cell>
          <cell r="K9">
            <v>11.2</v>
          </cell>
          <cell r="L9">
            <v>10.9</v>
          </cell>
          <cell r="M9">
            <v>10.7</v>
          </cell>
          <cell r="N9">
            <v>10.5</v>
          </cell>
          <cell r="O9">
            <v>10.3</v>
          </cell>
          <cell r="P9">
            <v>10.1</v>
          </cell>
          <cell r="Q9">
            <v>9.6999999999999993</v>
          </cell>
          <cell r="R9">
            <v>8.6</v>
          </cell>
          <cell r="S9">
            <v>6.9</v>
          </cell>
          <cell r="T9">
            <v>5.4</v>
          </cell>
          <cell r="U9">
            <v>4.3</v>
          </cell>
          <cell r="V9">
            <v>3.3</v>
          </cell>
          <cell r="W9">
            <v>2.6</v>
          </cell>
          <cell r="X9">
            <v>2</v>
          </cell>
          <cell r="Y9">
            <v>1.6</v>
          </cell>
          <cell r="Z9">
            <v>1.3</v>
          </cell>
          <cell r="AA9">
            <v>1</v>
          </cell>
        </row>
        <row r="10">
          <cell r="C10">
            <v>11</v>
          </cell>
          <cell r="D10">
            <v>11</v>
          </cell>
          <cell r="E10">
            <v>11</v>
          </cell>
          <cell r="F10">
            <v>10.8</v>
          </cell>
          <cell r="G10">
            <v>10.3</v>
          </cell>
          <cell r="H10">
            <v>10.1</v>
          </cell>
          <cell r="I10">
            <v>9.8000000000000007</v>
          </cell>
          <cell r="J10">
            <v>9.6</v>
          </cell>
          <cell r="K10">
            <v>9.5</v>
          </cell>
          <cell r="L10">
            <v>9.4</v>
          </cell>
          <cell r="M10">
            <v>9.1</v>
          </cell>
          <cell r="N10">
            <v>0</v>
          </cell>
          <cell r="O10">
            <v>0</v>
          </cell>
          <cell r="P10">
            <v>0</v>
          </cell>
          <cell r="Q10">
            <v>0</v>
          </cell>
          <cell r="R10">
            <v>0</v>
          </cell>
          <cell r="S10">
            <v>0</v>
          </cell>
          <cell r="T10">
            <v>0</v>
          </cell>
          <cell r="U10">
            <v>0</v>
          </cell>
          <cell r="V10">
            <v>0</v>
          </cell>
          <cell r="W10">
            <v>0</v>
          </cell>
          <cell r="X10">
            <v>0</v>
          </cell>
          <cell r="Y10">
            <v>0</v>
          </cell>
          <cell r="Z10">
            <v>0</v>
          </cell>
          <cell r="AA10">
            <v>0</v>
          </cell>
        </row>
        <row r="11">
          <cell r="C11">
            <v>13.2</v>
          </cell>
          <cell r="D11">
            <v>13.2</v>
          </cell>
          <cell r="E11">
            <v>13.2</v>
          </cell>
          <cell r="F11">
            <v>12.9</v>
          </cell>
          <cell r="G11">
            <v>12.7</v>
          </cell>
          <cell r="H11">
            <v>12.7</v>
          </cell>
          <cell r="I11">
            <v>12</v>
          </cell>
          <cell r="J11">
            <v>11.7</v>
          </cell>
          <cell r="K11">
            <v>11.5</v>
          </cell>
          <cell r="L11">
            <v>11.3</v>
          </cell>
          <cell r="M11">
            <v>11.2</v>
          </cell>
          <cell r="N11">
            <v>11</v>
          </cell>
          <cell r="O11">
            <v>10.9</v>
          </cell>
          <cell r="P11">
            <v>10.8</v>
          </cell>
          <cell r="Q11">
            <v>10.8</v>
          </cell>
          <cell r="R11">
            <v>10.199999999999999</v>
          </cell>
          <cell r="S11">
            <v>8.6999999999999993</v>
          </cell>
          <cell r="T11">
            <v>6.9</v>
          </cell>
          <cell r="U11">
            <v>5.2</v>
          </cell>
          <cell r="V11">
            <v>3.9</v>
          </cell>
          <cell r="W11">
            <v>2.9</v>
          </cell>
          <cell r="X11">
            <v>2.2000000000000002</v>
          </cell>
          <cell r="Y11">
            <v>1.6</v>
          </cell>
          <cell r="Z11">
            <v>1.2</v>
          </cell>
          <cell r="AA11">
            <v>0.9</v>
          </cell>
        </row>
        <row r="12">
          <cell r="C12">
            <v>11</v>
          </cell>
          <cell r="D12">
            <v>11</v>
          </cell>
          <cell r="E12">
            <v>11</v>
          </cell>
          <cell r="F12">
            <v>11</v>
          </cell>
          <cell r="G12">
            <v>10.9</v>
          </cell>
          <cell r="H12">
            <v>10.1</v>
          </cell>
          <cell r="I12">
            <v>9.5</v>
          </cell>
          <cell r="J12">
            <v>9.3000000000000007</v>
          </cell>
          <cell r="K12">
            <v>9.1</v>
          </cell>
          <cell r="L12">
            <v>8.9</v>
          </cell>
          <cell r="M12">
            <v>8.6999999999999993</v>
          </cell>
          <cell r="N12">
            <v>8.5</v>
          </cell>
          <cell r="O12">
            <v>0</v>
          </cell>
          <cell r="P12">
            <v>0</v>
          </cell>
          <cell r="Q12">
            <v>0</v>
          </cell>
          <cell r="R12">
            <v>0</v>
          </cell>
          <cell r="S12">
            <v>0</v>
          </cell>
          <cell r="T12">
            <v>0</v>
          </cell>
          <cell r="U12">
            <v>0</v>
          </cell>
          <cell r="V12">
            <v>0</v>
          </cell>
          <cell r="W12">
            <v>0</v>
          </cell>
          <cell r="X12">
            <v>0</v>
          </cell>
          <cell r="Y12">
            <v>0</v>
          </cell>
          <cell r="Z12">
            <v>0</v>
          </cell>
          <cell r="AA12">
            <v>0</v>
          </cell>
        </row>
        <row r="13">
          <cell r="C13">
            <v>13.2</v>
          </cell>
          <cell r="D13">
            <v>13.2</v>
          </cell>
          <cell r="E13">
            <v>12.9</v>
          </cell>
          <cell r="F13">
            <v>12.2</v>
          </cell>
          <cell r="G13">
            <v>12</v>
          </cell>
          <cell r="H13">
            <v>12</v>
          </cell>
          <cell r="I13">
            <v>11.5</v>
          </cell>
          <cell r="J13">
            <v>11.3</v>
          </cell>
          <cell r="K13">
            <v>11.1</v>
          </cell>
          <cell r="L13">
            <v>11</v>
          </cell>
          <cell r="M13">
            <v>10.9</v>
          </cell>
          <cell r="N13">
            <v>10.8</v>
          </cell>
          <cell r="O13">
            <v>10.8</v>
          </cell>
          <cell r="P13">
            <v>10.7</v>
          </cell>
          <cell r="Q13">
            <v>9.6999999999999993</v>
          </cell>
          <cell r="R13">
            <v>6.7</v>
          </cell>
          <cell r="S13">
            <v>4.9000000000000004</v>
          </cell>
          <cell r="T13">
            <v>3.5</v>
          </cell>
          <cell r="U13">
            <v>2.5</v>
          </cell>
          <cell r="V13">
            <v>1.8</v>
          </cell>
          <cell r="W13">
            <v>1.2</v>
          </cell>
          <cell r="X13">
            <v>0.8</v>
          </cell>
          <cell r="Y13">
            <v>0.6</v>
          </cell>
          <cell r="Z13">
            <v>0.4</v>
          </cell>
          <cell r="AA13">
            <v>0.2</v>
          </cell>
        </row>
        <row r="14">
          <cell r="C14">
            <v>0</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0</v>
          </cell>
          <cell r="U14">
            <v>0</v>
          </cell>
          <cell r="V14">
            <v>0</v>
          </cell>
          <cell r="W14">
            <v>0</v>
          </cell>
          <cell r="X14">
            <v>0</v>
          </cell>
          <cell r="Y14">
            <v>0</v>
          </cell>
          <cell r="Z14">
            <v>0</v>
          </cell>
          <cell r="AA14">
            <v>0</v>
          </cell>
        </row>
        <row r="24">
          <cell r="B24" t="str">
            <v>AEM</v>
          </cell>
          <cell r="C24" t="str">
            <v>AES</v>
          </cell>
          <cell r="D24" t="str">
            <v>AET</v>
          </cell>
          <cell r="E24" t="str">
            <v>AEU</v>
          </cell>
          <cell r="F24" t="str">
            <v>AKM</v>
          </cell>
          <cell r="G24" t="str">
            <v>AKS</v>
          </cell>
          <cell r="H24" t="str">
            <v>AKT</v>
          </cell>
          <cell r="I24" t="str">
            <v>AKU</v>
          </cell>
          <cell r="J24" t="str">
            <v>BEM</v>
          </cell>
          <cell r="K24" t="str">
            <v>BES</v>
          </cell>
          <cell r="L24" t="str">
            <v>BET</v>
          </cell>
          <cell r="M24" t="str">
            <v>BEU</v>
          </cell>
          <cell r="N24" t="str">
            <v>BKM</v>
          </cell>
          <cell r="O24" t="str">
            <v>BKS</v>
          </cell>
          <cell r="P24" t="str">
            <v>BKT</v>
          </cell>
          <cell r="Q24" t="str">
            <v>BKU</v>
          </cell>
        </row>
        <row r="25">
          <cell r="B25">
            <v>0.92</v>
          </cell>
          <cell r="C25">
            <v>1</v>
          </cell>
          <cell r="D25">
            <v>1</v>
          </cell>
          <cell r="E25">
            <v>0.9</v>
          </cell>
          <cell r="F25">
            <v>1.1499999999999999</v>
          </cell>
          <cell r="G25">
            <v>1.25</v>
          </cell>
          <cell r="H25">
            <v>1.25</v>
          </cell>
          <cell r="I25">
            <v>0.95</v>
          </cell>
          <cell r="J25">
            <v>0.9</v>
          </cell>
          <cell r="K25">
            <v>0.95</v>
          </cell>
          <cell r="L25">
            <v>0.95</v>
          </cell>
          <cell r="M25">
            <v>0.85</v>
          </cell>
          <cell r="N25">
            <v>1.1000000000000001</v>
          </cell>
          <cell r="O25">
            <v>1.2</v>
          </cell>
          <cell r="P25">
            <v>1.2</v>
          </cell>
          <cell r="Q25">
            <v>0.9</v>
          </cell>
        </row>
        <row r="28">
          <cell r="B28" t="str">
            <v>A</v>
          </cell>
          <cell r="C28" t="str">
            <v>B</v>
          </cell>
          <cell r="D28" t="str">
            <v>C</v>
          </cell>
          <cell r="E28" t="str">
            <v>D</v>
          </cell>
          <cell r="F28" t="str">
            <v>E</v>
          </cell>
          <cell r="G28" t="str">
            <v>F</v>
          </cell>
          <cell r="H28" t="str">
            <v>G</v>
          </cell>
          <cell r="I28" t="str">
            <v>H</v>
          </cell>
          <cell r="J28" t="str">
            <v>I</v>
          </cell>
          <cell r="K28" t="str">
            <v>J</v>
          </cell>
          <cell r="L28" t="str">
            <v>K</v>
          </cell>
          <cell r="M28" t="str">
            <v>L</v>
          </cell>
          <cell r="N28" t="str">
            <v>M</v>
          </cell>
          <cell r="O28" t="str">
            <v>N</v>
          </cell>
          <cell r="P28" t="str">
            <v>O</v>
          </cell>
          <cell r="Q28" t="str">
            <v>P</v>
          </cell>
          <cell r="R28" t="str">
            <v>Q</v>
          </cell>
          <cell r="S28" t="str">
            <v>R</v>
          </cell>
          <cell r="T28" t="str">
            <v>S</v>
          </cell>
          <cell r="U28" t="str">
            <v>T</v>
          </cell>
          <cell r="V28" t="str">
            <v>U</v>
          </cell>
          <cell r="W28" t="str">
            <v>V</v>
          </cell>
          <cell r="X28" t="str">
            <v>W</v>
          </cell>
          <cell r="Y28" t="str">
            <v>X</v>
          </cell>
          <cell r="Z28" t="str">
            <v>Y</v>
          </cell>
          <cell r="AA28" t="str">
            <v>Z</v>
          </cell>
        </row>
        <row r="29">
          <cell r="B29" t="str">
            <v>A</v>
          </cell>
          <cell r="C29" t="str">
            <v>B</v>
          </cell>
          <cell r="D29" t="str">
            <v>A</v>
          </cell>
          <cell r="E29" t="str">
            <v>A</v>
          </cell>
          <cell r="F29" t="str">
            <v>.</v>
          </cell>
          <cell r="G29" t="str">
            <v>.</v>
          </cell>
          <cell r="H29" t="str">
            <v>.</v>
          </cell>
          <cell r="I29" t="str">
            <v>.</v>
          </cell>
          <cell r="J29" t="str">
            <v>.</v>
          </cell>
          <cell r="K29" t="str">
            <v>.</v>
          </cell>
          <cell r="L29" t="str">
            <v>.</v>
          </cell>
          <cell r="M29" t="str">
            <v>.</v>
          </cell>
          <cell r="N29" t="str">
            <v>.</v>
          </cell>
          <cell r="O29" t="str">
            <v>A</v>
          </cell>
          <cell r="P29" t="str">
            <v>.</v>
          </cell>
          <cell r="Q29" t="str">
            <v>.</v>
          </cell>
          <cell r="R29" t="str">
            <v>.</v>
          </cell>
          <cell r="S29" t="str">
            <v>.</v>
          </cell>
          <cell r="T29" t="str">
            <v>.</v>
          </cell>
          <cell r="U29" t="str">
            <v>.</v>
          </cell>
          <cell r="V29" t="str">
            <v>.</v>
          </cell>
          <cell r="W29" t="str">
            <v>.</v>
          </cell>
          <cell r="X29" t="str">
            <v>.</v>
          </cell>
          <cell r="Y29" t="str">
            <v>.</v>
          </cell>
          <cell r="Z29" t="str">
            <v>.</v>
          </cell>
          <cell r="AA29" t="str">
            <v>.</v>
          </cell>
        </row>
        <row r="30">
          <cell r="B30" t="str">
            <v>.</v>
          </cell>
          <cell r="C30" t="str">
            <v>.</v>
          </cell>
          <cell r="D30" t="str">
            <v>.</v>
          </cell>
          <cell r="E30" t="str">
            <v>.</v>
          </cell>
          <cell r="F30" t="str">
            <v>E</v>
          </cell>
          <cell r="G30" t="str">
            <v>E</v>
          </cell>
          <cell r="H30" t="str">
            <v>E</v>
          </cell>
          <cell r="I30" t="str">
            <v>E</v>
          </cell>
          <cell r="J30" t="str">
            <v>.</v>
          </cell>
          <cell r="K30" t="str">
            <v>E</v>
          </cell>
          <cell r="L30" t="str">
            <v>K</v>
          </cell>
          <cell r="M30" t="str">
            <v>.</v>
          </cell>
          <cell r="N30" t="str">
            <v>.</v>
          </cell>
          <cell r="O30" t="str">
            <v>.</v>
          </cell>
          <cell r="P30" t="str">
            <v>.</v>
          </cell>
          <cell r="Q30" t="str">
            <v>.</v>
          </cell>
          <cell r="R30" t="str">
            <v>.</v>
          </cell>
          <cell r="S30" t="str">
            <v>.</v>
          </cell>
          <cell r="T30" t="str">
            <v>.</v>
          </cell>
          <cell r="U30" t="str">
            <v>.</v>
          </cell>
          <cell r="V30" t="str">
            <v>.</v>
          </cell>
          <cell r="W30" t="str">
            <v>.</v>
          </cell>
          <cell r="X30" t="str">
            <v>.</v>
          </cell>
          <cell r="Y30" t="str">
            <v>E</v>
          </cell>
          <cell r="Z30" t="str">
            <v>.</v>
          </cell>
          <cell r="AA30" t="str">
            <v>.</v>
          </cell>
        </row>
        <row r="31">
          <cell r="B31" t="str">
            <v>.</v>
          </cell>
          <cell r="C31" t="str">
            <v>.</v>
          </cell>
          <cell r="D31" t="str">
            <v>.</v>
          </cell>
          <cell r="E31" t="str">
            <v>.</v>
          </cell>
          <cell r="F31" t="str">
            <v>.</v>
          </cell>
          <cell r="G31" t="str">
            <v>.</v>
          </cell>
          <cell r="H31" t="str">
            <v>.</v>
          </cell>
          <cell r="I31" t="str">
            <v>.</v>
          </cell>
          <cell r="J31" t="str">
            <v>.</v>
          </cell>
          <cell r="K31" t="str">
            <v>.</v>
          </cell>
          <cell r="L31" t="str">
            <v>.</v>
          </cell>
          <cell r="M31" t="str">
            <v>M</v>
          </cell>
          <cell r="N31" t="str">
            <v>M</v>
          </cell>
          <cell r="O31" t="str">
            <v>M</v>
          </cell>
          <cell r="P31" t="str">
            <v>.</v>
          </cell>
          <cell r="Q31" t="str">
            <v>S</v>
          </cell>
          <cell r="R31" t="str">
            <v>.</v>
          </cell>
          <cell r="S31" t="str">
            <v>.</v>
          </cell>
          <cell r="T31" t="str">
            <v>S</v>
          </cell>
          <cell r="U31" t="str">
            <v>T</v>
          </cell>
          <cell r="V31" t="str">
            <v>U</v>
          </cell>
          <cell r="W31" t="str">
            <v>.</v>
          </cell>
          <cell r="X31" t="str">
            <v>S</v>
          </cell>
          <cell r="Y31" t="str">
            <v>.</v>
          </cell>
          <cell r="Z31" t="str">
            <v>.</v>
          </cell>
          <cell r="AA31" t="str">
            <v>.</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 Sum"/>
      <sheetName val="Summary"/>
      <sheetName val="MD근거"/>
      <sheetName val="PROCESS"/>
      <sheetName val="UTILITIES"/>
      <sheetName val="OFF-SITES"/>
      <sheetName val="REVAMPING"/>
      <sheetName val="cover"/>
      <sheetName val="Curves"/>
      <sheetName val="Tables"/>
      <sheetName val="DOC"/>
      <sheetName val="Steel"/>
      <sheetName val="RFP002"/>
      <sheetName val="piping"/>
      <sheetName val="ABUT수량-A1"/>
      <sheetName val="터널조도"/>
      <sheetName val="Graph (LGEN)"/>
      <sheetName val="out_prog"/>
      <sheetName val="선적schedule (2)"/>
      <sheetName val="Y-WORK"/>
      <sheetName val="노임"/>
      <sheetName val="Load List"/>
      <sheetName val="CBL_OD"/>
      <sheetName val="IN"/>
      <sheetName val="BEAM"/>
      <sheetName val="CAT_5"/>
      <sheetName val="COA-17"/>
      <sheetName val="C-18"/>
      <sheetName val="EQUIPMENT"/>
      <sheetName val="Sitec120"/>
      <sheetName val="당초"/>
      <sheetName val="PIPE내역(FCN)"/>
      <sheetName val="정부노임단가"/>
      <sheetName val="SELTDATA"/>
      <sheetName val="SP&amp;ST 제출가"/>
      <sheetName val="DATE"/>
      <sheetName val="현금"/>
      <sheetName val="AILC004"/>
      <sheetName val="XZLC004_PART2"/>
      <sheetName val="말뚝물량"/>
      <sheetName val="Fax"/>
      <sheetName val="Main"/>
      <sheetName val="Data"/>
      <sheetName val="MC-1"/>
      <sheetName val="작성기준"/>
      <sheetName val="Tbl 1y 4"/>
      <sheetName val="´çÃÊ"/>
      <sheetName val="Sharq mto sum"/>
      <sheetName val="XZLC003_PART1"/>
      <sheetName val="VA_code"/>
      <sheetName val="ANX3A11"/>
      <sheetName val="BQ"/>
      <sheetName val="F-302"/>
      <sheetName val="F301.303"/>
      <sheetName val="Inputs"/>
      <sheetName val="Note"/>
      <sheetName val="Heads"/>
      <sheetName val="Dbase"/>
      <sheetName val="Page 2"/>
      <sheetName val="EQUIPMENT -2"/>
      <sheetName val="SILICATE"/>
      <sheetName val="BQMPALOC"/>
      <sheetName val="기계내역서"/>
      <sheetName val="CB"/>
      <sheetName val="3. GROUNDING SYSTEM"/>
      <sheetName val="적용환율"/>
      <sheetName val="현장관리비"/>
      <sheetName val="실행내역"/>
      <sheetName val="Take-Off"/>
      <sheetName val="Piping(Methanol)"/>
      <sheetName val="basic"/>
      <sheetName val="장비비검토"/>
      <sheetName val="Bdown"/>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LIST"/>
    </sheetNames>
    <sheetDataSet>
      <sheetData sheetId="0"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계내역서"/>
    </sheetNames>
    <sheetDataSet>
      <sheetData sheetId="0"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flow Analysis"/>
      <sheetName val="Breech_Duct"/>
      <sheetName val="Lists"/>
      <sheetName val="Schedule(overall)"/>
      <sheetName val="DATA_LIST"/>
      <sheetName val="Outlet"/>
      <sheetName val="Input"/>
      <sheetName val="Base"/>
      <sheetName val="Breaching"/>
      <sheetName val="Wind"/>
      <sheetName val="Ladders"/>
      <sheetName val="IBC"/>
      <sheetName val="Seismic"/>
      <sheetName val="Vibration"/>
      <sheetName val="Shell"/>
      <sheetName val="Properties"/>
      <sheetName val="Price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仮設"/>
      <sheetName val="共機J"/>
      <sheetName val="共機計算"/>
      <sheetName val="共機輸送"/>
    </sheetNames>
    <sheetDataSet>
      <sheetData sheetId="0"/>
      <sheetData sheetId="1"/>
      <sheetData sheetId="2" refreshError="1">
        <row r="2">
          <cell r="B2" t="str">
            <v>Project :Underground power lines</v>
          </cell>
        </row>
        <row r="3">
          <cell r="B3" t="str">
            <v>2.0</v>
          </cell>
          <cell r="C3" t="str">
            <v>共通機械車輌費計算書  C-1</v>
          </cell>
        </row>
        <row r="5">
          <cell r="K5" t="str">
            <v>Machinery</v>
          </cell>
          <cell r="P5" t="str">
            <v>Maintenance(parts)</v>
          </cell>
          <cell r="S5" t="str">
            <v>Oparation</v>
          </cell>
          <cell r="U5" t="str">
            <v>Fuel &amp; oil</v>
          </cell>
        </row>
        <row r="6">
          <cell r="B6" t="str">
            <v>Item</v>
          </cell>
          <cell r="C6" t="str">
            <v>Description</v>
          </cell>
          <cell r="F6" t="str">
            <v>Capa.&amp; Grade</v>
          </cell>
          <cell r="I6" t="str">
            <v>unit</v>
          </cell>
          <cell r="J6" t="str">
            <v>Q'ty</v>
          </cell>
          <cell r="K6" t="str">
            <v>pricr</v>
          </cell>
          <cell r="L6" t="str">
            <v>amount</v>
          </cell>
          <cell r="M6" t="str">
            <v>Amount of sale</v>
          </cell>
          <cell r="O6" t="str">
            <v>Book Value</v>
          </cell>
          <cell r="P6" t="str">
            <v>Rate</v>
          </cell>
          <cell r="Q6" t="str">
            <v>period</v>
          </cell>
          <cell r="R6" t="str">
            <v xml:space="preserve"> Amount</v>
          </cell>
          <cell r="S6" t="str">
            <v xml:space="preserve"> Rate</v>
          </cell>
          <cell r="T6" t="str">
            <v xml:space="preserve"> Amount</v>
          </cell>
          <cell r="U6" t="str">
            <v xml:space="preserve"> HP</v>
          </cell>
          <cell r="V6" t="str">
            <v>Ps-hr</v>
          </cell>
          <cell r="W6" t="str">
            <v>Active</v>
          </cell>
          <cell r="X6" t="str">
            <v>rate</v>
          </cell>
          <cell r="Y6" t="str">
            <v>Amount</v>
          </cell>
          <cell r="Z6" t="str">
            <v>Total Amount</v>
          </cell>
        </row>
        <row r="7">
          <cell r="F7" t="str">
            <v>Capa.</v>
          </cell>
          <cell r="H7" t="str">
            <v xml:space="preserve">New or </v>
          </cell>
          <cell r="I7" t="str">
            <v>a</v>
          </cell>
          <cell r="J7" t="str">
            <v>a</v>
          </cell>
          <cell r="K7" t="str">
            <v>b</v>
          </cell>
          <cell r="L7" t="str">
            <v>c=a*b</v>
          </cell>
          <cell r="M7" t="str">
            <v>d</v>
          </cell>
          <cell r="N7" t="str">
            <v>e=cXd</v>
          </cell>
          <cell r="O7" t="str">
            <v>f=c-e</v>
          </cell>
          <cell r="P7" t="str">
            <v>g</v>
          </cell>
          <cell r="Q7" t="str">
            <v>h</v>
          </cell>
          <cell r="R7" t="str">
            <v>i=c*g*h</v>
          </cell>
          <cell r="S7" t="str">
            <v>l</v>
          </cell>
          <cell r="T7" t="str">
            <v>M=j*k*l</v>
          </cell>
          <cell r="U7" t="str">
            <v>n</v>
          </cell>
          <cell r="V7" t="str">
            <v>o</v>
          </cell>
          <cell r="W7" t="str">
            <v>p</v>
          </cell>
          <cell r="X7" t="str">
            <v>q</v>
          </cell>
          <cell r="Y7" t="str">
            <v xml:space="preserve"> R=j*n*o*p*q</v>
          </cell>
          <cell r="Z7" t="str">
            <v>S=G+I+M+R</v>
          </cell>
        </row>
        <row r="8">
          <cell r="H8" t="str">
            <v xml:space="preserve"> Used</v>
          </cell>
          <cell r="K8" t="str">
            <v>(\)</v>
          </cell>
          <cell r="L8" t="str">
            <v>(\)</v>
          </cell>
          <cell r="M8" t="str">
            <v>%</v>
          </cell>
          <cell r="N8" t="str">
            <v>(\)</v>
          </cell>
          <cell r="O8" t="str">
            <v>(\)</v>
          </cell>
          <cell r="P8" t="str">
            <v>%</v>
          </cell>
          <cell r="Q8" t="str">
            <v>mth</v>
          </cell>
          <cell r="R8" t="str">
            <v>(\)</v>
          </cell>
          <cell r="S8" t="str">
            <v>(\)</v>
          </cell>
          <cell r="T8" t="str">
            <v>(   )</v>
          </cell>
          <cell r="W8" t="str">
            <v>Hr/mth</v>
          </cell>
          <cell r="X8" t="str">
            <v>( \ )</v>
          </cell>
          <cell r="Y8" t="str">
            <v>(   )</v>
          </cell>
          <cell r="Z8" t="str">
            <v>( \ )</v>
          </cell>
        </row>
        <row r="10">
          <cell r="B10" t="str">
            <v>2.1</v>
          </cell>
          <cell r="C10" t="str">
            <v>Supplied in Japan</v>
          </cell>
        </row>
        <row r="11">
          <cell r="B11" t="str">
            <v>(1)</v>
          </cell>
          <cell r="C11" t="str">
            <v>Loading &amp; transportation</v>
          </cell>
        </row>
        <row r="12">
          <cell r="C12" t="str">
            <v>a.</v>
          </cell>
          <cell r="D12" t="str">
            <v>Lorry Crane</v>
          </cell>
          <cell r="F12">
            <v>4.5</v>
          </cell>
          <cell r="G12" t="str">
            <v>t</v>
          </cell>
          <cell r="H12" t="str">
            <v>Used</v>
          </cell>
          <cell r="I12" t="str">
            <v>no</v>
          </cell>
          <cell r="J12">
            <v>1</v>
          </cell>
          <cell r="K12">
            <v>973000</v>
          </cell>
          <cell r="L12">
            <v>973000</v>
          </cell>
          <cell r="M12">
            <v>15</v>
          </cell>
          <cell r="N12">
            <v>145950</v>
          </cell>
          <cell r="O12">
            <v>827050</v>
          </cell>
          <cell r="P12">
            <v>5.3200000000000001E-3</v>
          </cell>
          <cell r="Q12">
            <v>30</v>
          </cell>
          <cell r="R12">
            <v>155290.79999999999</v>
          </cell>
          <cell r="S12">
            <v>25000</v>
          </cell>
          <cell r="T12">
            <v>750000</v>
          </cell>
          <cell r="U12">
            <v>180</v>
          </cell>
          <cell r="V12">
            <v>3.4000000000000002E-2</v>
          </cell>
          <cell r="W12">
            <v>182</v>
          </cell>
          <cell r="X12">
            <v>12</v>
          </cell>
          <cell r="Y12">
            <v>13366</v>
          </cell>
          <cell r="Z12">
            <v>1745706.8</v>
          </cell>
        </row>
        <row r="13">
          <cell r="C13" t="str">
            <v>b.</v>
          </cell>
          <cell r="D13" t="str">
            <v>Dump Truck</v>
          </cell>
          <cell r="F13">
            <v>4</v>
          </cell>
          <cell r="G13" t="str">
            <v>t</v>
          </cell>
          <cell r="H13" t="str">
            <v>Used</v>
          </cell>
          <cell r="I13" t="str">
            <v>no</v>
          </cell>
          <cell r="J13">
            <v>2</v>
          </cell>
          <cell r="K13">
            <v>541000</v>
          </cell>
          <cell r="L13">
            <v>1082000</v>
          </cell>
          <cell r="M13">
            <v>15</v>
          </cell>
          <cell r="N13">
            <v>162300</v>
          </cell>
          <cell r="O13">
            <v>919700</v>
          </cell>
          <cell r="P13">
            <v>1.2449999999999999E-2</v>
          </cell>
          <cell r="Q13">
            <v>30</v>
          </cell>
          <cell r="R13">
            <v>404127</v>
          </cell>
          <cell r="S13">
            <v>18000</v>
          </cell>
          <cell r="T13">
            <v>1080000</v>
          </cell>
          <cell r="U13">
            <v>186</v>
          </cell>
          <cell r="V13">
            <v>5.7000000000000002E-2</v>
          </cell>
          <cell r="W13">
            <v>182</v>
          </cell>
          <cell r="X13">
            <v>12</v>
          </cell>
          <cell r="Y13">
            <v>46310</v>
          </cell>
          <cell r="Z13">
            <v>2450137</v>
          </cell>
        </row>
        <row r="14">
          <cell r="C14" t="str">
            <v>c.</v>
          </cell>
          <cell r="D14" t="str">
            <v>Pick up</v>
          </cell>
          <cell r="F14">
            <v>1</v>
          </cell>
          <cell r="G14" t="str">
            <v>t</v>
          </cell>
          <cell r="H14" t="str">
            <v>New</v>
          </cell>
          <cell r="I14" t="str">
            <v>no</v>
          </cell>
          <cell r="J14">
            <v>2</v>
          </cell>
          <cell r="K14">
            <v>541000</v>
          </cell>
          <cell r="L14">
            <v>1082000</v>
          </cell>
          <cell r="M14">
            <v>25</v>
          </cell>
          <cell r="N14">
            <v>270500</v>
          </cell>
          <cell r="O14">
            <v>811500</v>
          </cell>
          <cell r="P14">
            <v>4.1999999999999997E-3</v>
          </cell>
          <cell r="Q14">
            <v>30</v>
          </cell>
          <cell r="R14">
            <v>136332</v>
          </cell>
          <cell r="S14">
            <v>18000</v>
          </cell>
          <cell r="T14">
            <v>1080000</v>
          </cell>
          <cell r="U14">
            <v>84</v>
          </cell>
          <cell r="V14">
            <v>3.5999999999999997E-2</v>
          </cell>
          <cell r="W14">
            <v>182</v>
          </cell>
          <cell r="X14">
            <v>12</v>
          </cell>
          <cell r="Y14">
            <v>13209</v>
          </cell>
          <cell r="Z14">
            <v>2041041</v>
          </cell>
        </row>
        <row r="15">
          <cell r="C15" t="str">
            <v>d.</v>
          </cell>
        </row>
        <row r="16">
          <cell r="C16" t="str">
            <v>e.</v>
          </cell>
        </row>
        <row r="17">
          <cell r="C17" t="str">
            <v>f.</v>
          </cell>
        </row>
        <row r="18">
          <cell r="C18" t="str">
            <v>g.</v>
          </cell>
        </row>
        <row r="19">
          <cell r="C19" t="str">
            <v>h.</v>
          </cell>
        </row>
        <row r="20">
          <cell r="C20" t="str">
            <v>i.</v>
          </cell>
        </row>
        <row r="23">
          <cell r="C23" t="str">
            <v>(2) 土工事</v>
          </cell>
        </row>
        <row r="24">
          <cell r="C24" t="str">
            <v>a.</v>
          </cell>
        </row>
        <row r="25">
          <cell r="C25" t="str">
            <v>b.</v>
          </cell>
        </row>
        <row r="26">
          <cell r="C26" t="str">
            <v>c.</v>
          </cell>
        </row>
        <row r="27">
          <cell r="C27" t="str">
            <v>d.</v>
          </cell>
        </row>
        <row r="28">
          <cell r="C28" t="str">
            <v>e.</v>
          </cell>
        </row>
        <row r="29">
          <cell r="C29" t="str">
            <v>f.</v>
          </cell>
        </row>
        <row r="30">
          <cell r="C30" t="str">
            <v>g.</v>
          </cell>
        </row>
        <row r="31">
          <cell r="C31" t="str">
            <v>h.</v>
          </cell>
        </row>
        <row r="32">
          <cell r="C32" t="str">
            <v>i.</v>
          </cell>
        </row>
        <row r="35">
          <cell r="C35" t="str">
            <v>(3) ｺﾝｸﾘｰﾄ,鉄筋工事</v>
          </cell>
        </row>
        <row r="36">
          <cell r="C36" t="str">
            <v>a.</v>
          </cell>
        </row>
        <row r="37">
          <cell r="C37" t="str">
            <v>b.</v>
          </cell>
        </row>
        <row r="38">
          <cell r="C38" t="str">
            <v>c.</v>
          </cell>
        </row>
        <row r="39">
          <cell r="C39" t="str">
            <v>d.</v>
          </cell>
        </row>
        <row r="40">
          <cell r="C40" t="str">
            <v>e.</v>
          </cell>
        </row>
        <row r="41">
          <cell r="C41" t="str">
            <v>f.</v>
          </cell>
        </row>
        <row r="44">
          <cell r="C44" t="str">
            <v>(4) 汎用機械器具</v>
          </cell>
        </row>
        <row r="45">
          <cell r="C45" t="str">
            <v>a.</v>
          </cell>
        </row>
        <row r="46">
          <cell r="C46" t="str">
            <v>b.</v>
          </cell>
        </row>
        <row r="47">
          <cell r="C47" t="str">
            <v>c.</v>
          </cell>
        </row>
        <row r="48">
          <cell r="C48" t="str">
            <v>d.</v>
          </cell>
        </row>
        <row r="49">
          <cell r="C49" t="str">
            <v>e.</v>
          </cell>
        </row>
        <row r="50">
          <cell r="C50" t="str">
            <v>f.</v>
          </cell>
        </row>
        <row r="54">
          <cell r="D54" t="str">
            <v xml:space="preserve">  TOTAL  (     )</v>
          </cell>
          <cell r="O54">
            <v>2558250</v>
          </cell>
          <cell r="R54">
            <v>695749.8</v>
          </cell>
          <cell r="T54">
            <v>2910000</v>
          </cell>
          <cell r="Y54">
            <v>72885</v>
          </cell>
          <cell r="Z54">
            <v>6236884.7999999998</v>
          </cell>
        </row>
        <row r="56">
          <cell r="D56" t="str">
            <v xml:space="preserve">  TOTAL  (     )</v>
          </cell>
        </row>
      </sheetData>
      <sheetData sheetId="3"/>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기준"/>
      <sheetName val="inspecton plan"/>
      <sheetName val="Sheet1"/>
      <sheetName val="valve설치"/>
      <sheetName val="valve수량"/>
      <sheetName val="건설공사비"/>
      <sheetName val="견적기준"/>
      <sheetName val="배관 공사 물량"/>
      <sheetName val="CAT_5"/>
      <sheetName val="Administrative Prices"/>
      <sheetName val="Summary"/>
      <sheetName val="XZLC003_PART1"/>
      <sheetName val="견"/>
      <sheetName val="Curves"/>
      <sheetName val="Tables"/>
      <sheetName val="산근"/>
      <sheetName val="단가비교"/>
      <sheetName val="F-302"/>
      <sheetName val="F301.303"/>
      <sheetName val="XZLC004_PART2"/>
      <sheetName val="data_dci"/>
      <sheetName val="data_mci"/>
      <sheetName val="behind"/>
      <sheetName val="Main"/>
      <sheetName val="지계"/>
      <sheetName val="Inputs"/>
      <sheetName val="BD"/>
      <sheetName val="REDUCER"/>
      <sheetName val="WE'T"/>
      <sheetName val="DATA"/>
      <sheetName val="Cash2"/>
      <sheetName val="Z"/>
      <sheetName val="EQUIPMENT -2"/>
      <sheetName val="INPUT"/>
      <sheetName val="STATIC"/>
      <sheetName val="Cost_total_배관-3차_한남현"/>
      <sheetName val="CCC"/>
      <sheetName val="MTL(AG)"/>
      <sheetName val="당초"/>
      <sheetName val="ABUT수량-A1"/>
      <sheetName val="Summary Sheets"/>
      <sheetName val="Factor"/>
      <sheetName val="갑지"/>
      <sheetName val="상수도토공집계표"/>
      <sheetName val="BOQ"/>
      <sheetName val="기계내역서"/>
      <sheetName val="Activity(new)"/>
      <sheetName val="Equipment"/>
      <sheetName val="Labor"/>
      <sheetName val="Note"/>
      <sheetName val="Heads"/>
      <sheetName val="Dbase"/>
      <sheetName val="Page 2"/>
      <sheetName val="노임"/>
      <sheetName val=" ｹ-ﾌﾞﾙ"/>
      <sheetName val="내역서"/>
      <sheetName val="투찰(하수)"/>
      <sheetName val="최종견"/>
      <sheetName val="견적"/>
      <sheetName val="계약신규"/>
      <sheetName val="C"/>
      <sheetName val="주관사업"/>
      <sheetName val="요약배부"/>
      <sheetName val="PIPE"/>
      <sheetName val="QMCT"/>
      <sheetName val="LinerWt"/>
      <sheetName val="기본DATA"/>
      <sheetName val="MTO"/>
      <sheetName val="Price Comparison"/>
      <sheetName val="Equip Sch."/>
      <sheetName val="Code03"/>
      <sheetName val="DCS"/>
      <sheetName val="ANALYSER"/>
      <sheetName val="품셈(기초)"/>
      <sheetName val="CAL(1)."/>
      <sheetName val="일위대가표"/>
      <sheetName val="6.Base"/>
      <sheetName val="Pipe Hot"/>
      <sheetName val="LV CDB"/>
      <sheetName val="SH &amp; Control"/>
      <sheetName val="Cable Schedule"/>
      <sheetName val="Motor DB"/>
      <sheetName val="Precios por Administración"/>
      <sheetName val="Resumen"/>
      <sheetName val="Precios Unitarios"/>
      <sheetName val="5-Digit"/>
      <sheetName val="RATES"/>
      <sheetName val="FPSO COST LEVEL 0"/>
      <sheetName val="11FEB"/>
      <sheetName val="ETC"/>
      <sheetName val="KAZAK"/>
      <sheetName val="Design"/>
      <sheetName val="수입"/>
      <sheetName val="BOQ_1"/>
      <sheetName val="inspecton_plan"/>
      <sheetName val="배관_공사_물량"/>
      <sheetName val="Administrative_Prices"/>
      <sheetName val="F301_303"/>
      <sheetName val="EQUIPMENT_-2"/>
      <sheetName val="Summary_Sheets"/>
      <sheetName val="Price_Comparison"/>
      <sheetName val="Equip_Sch_"/>
      <sheetName val="Page_2"/>
      <sheetName val="_ｹ-ﾌﾞﾙ"/>
      <sheetName val="CAL(1)_"/>
      <sheetName val="Precios_por_Administración"/>
      <sheetName val="Precios_Unitarios"/>
      <sheetName val="FPSO_COST_LEVEL_0"/>
      <sheetName val="入力"/>
      <sheetName val="적용환율"/>
      <sheetName val="Other ODC's"/>
      <sheetName val="Project Info"/>
      <sheetName val="Material Rates"/>
      <sheetName val="Subcontracts"/>
      <sheetName val="Salary &amp; Hr Sum"/>
      <sheetName val="Review Summary"/>
      <sheetName val="P3"/>
      <sheetName val="Total(new)"/>
      <sheetName val="BSD (2)"/>
      <sheetName val="Sheet5"/>
      <sheetName val="cal-BF"/>
      <sheetName val="FORMULA"/>
      <sheetName val="LV induction motors"/>
      <sheetName val="Airy"/>
      <sheetName val="Type"/>
      <sheetName val="Discipline"/>
      <sheetName val="Deliverable"/>
      <sheetName val="Area"/>
      <sheetName val="Phase"/>
      <sheetName val="YesNo"/>
      <sheetName val="Notes"/>
      <sheetName val="attach(2)"/>
      <sheetName val="CAMP - CONSTRUCTION"/>
      <sheetName val="Tipo Terzi"/>
      <sheetName val="lookup"/>
      <sheetName val="CBE-VSL"/>
      <sheetName val="LOCAL RATES"/>
      <sheetName val="DATA SHEET"/>
      <sheetName val="Information"/>
      <sheetName val="CalCu"/>
      <sheetName val="당진1,2호기전선관설치및접지4차공사내역서-을지"/>
      <sheetName val="inspecton_plan1"/>
      <sheetName val="배관_공사_물량1"/>
      <sheetName val="Administrative_Prices1"/>
      <sheetName val="F301_3031"/>
      <sheetName val="Summary_Sheets1"/>
      <sheetName val="EQUIPMENT_-21"/>
      <sheetName val="Page_21"/>
      <sheetName val="_ｹ-ﾌﾞﾙ1"/>
      <sheetName val="Price_Comparison1"/>
      <sheetName val="Equip_Sch_1"/>
      <sheetName val="CAL(1)_1"/>
      <sheetName val="6_Base"/>
      <sheetName val="Pipe_Hot"/>
      <sheetName val="LV_induction_motors"/>
      <sheetName val="Precios_por_Administración1"/>
      <sheetName val="Precios_Unitarios1"/>
      <sheetName val="CAMP_-_CONSTRUCTION"/>
      <sheetName val="Tipo_Terzi"/>
      <sheetName val="FPSO_COST_LEVEL_01"/>
      <sheetName val="Other_ODC's"/>
      <sheetName val="Project_Info"/>
      <sheetName val="Material_Rates"/>
      <sheetName val="Salary_&amp;_Hr_Sum"/>
      <sheetName val="Review_Summary"/>
      <sheetName val="Equipment List"/>
      <sheetName val="SILICATE"/>
      <sheetName val="Bases"/>
      <sheetName val="Input - Process"/>
      <sheetName val="Input - General"/>
      <sheetName val="Input - Exchangers"/>
      <sheetName val="B. Fiyatlar"/>
      <sheetName val="Guidance"/>
      <sheetName val="Option Lists"/>
      <sheetName val="ITB COST"/>
      <sheetName val="POWER"/>
      <sheetName val="cable data"/>
      <sheetName val="D+I (Expat)"/>
      <sheetName val="CWLIV"/>
      <sheetName val="3인도계획"/>
      <sheetName val="항목분류끌어오기"/>
      <sheetName val="집계표(OPTION)"/>
      <sheetName val="GAEYO"/>
      <sheetName val="음료실행"/>
      <sheetName val="Product-part-a"/>
      <sheetName val="inter"/>
      <sheetName val="CONCRETE"/>
      <sheetName val="찍기"/>
      <sheetName val="공사비 내역 (가)"/>
      <sheetName val="Take-Off"/>
      <sheetName val="PROCURE"/>
      <sheetName val="HVAC"/>
      <sheetName val="산출근거#2-3"/>
      <sheetName val="BFP"/>
      <sheetName val="inspecton_plan2"/>
      <sheetName val="배관_공사_물량2"/>
      <sheetName val="Administrative_Prices2"/>
      <sheetName val="F301_3032"/>
      <sheetName val="EQUIPMENT_-22"/>
      <sheetName val="Summary_Sheets2"/>
      <sheetName val="Price_Comparison2"/>
      <sheetName val="Equip_Sch_2"/>
      <sheetName val="Page_22"/>
      <sheetName val="_ｹ-ﾌﾞﾙ2"/>
      <sheetName val="CAL(1)_2"/>
      <sheetName val="Precios_por_Administración2"/>
      <sheetName val="Precios_Unitarios2"/>
      <sheetName val="FPSO_COST_LEVEL_02"/>
      <sheetName val="6_Base1"/>
      <sheetName val="Pipe_Hot1"/>
      <sheetName val="LV_induction_motors1"/>
      <sheetName val="Other_ODC's1"/>
      <sheetName val="Project_Info1"/>
      <sheetName val="Material_Rates1"/>
      <sheetName val="Salary_&amp;_Hr_Sum1"/>
      <sheetName val="Review_Summary1"/>
      <sheetName val="CAMP_-_CONSTRUCTION1"/>
      <sheetName val="Tipo_Terzi1"/>
      <sheetName val="BSD_(2)"/>
      <sheetName val="LOCAL_RATES"/>
      <sheetName val="DATA_SHEET"/>
      <sheetName val="Equipment_List"/>
      <sheetName val="Input_-_Process"/>
      <sheetName val="Input_-_General"/>
      <sheetName val="Input_-_Exchangers"/>
      <sheetName val="B__Fiyatlar"/>
      <sheetName val="Option_Lists"/>
      <sheetName val="ITB_COST"/>
      <sheetName val="Tut 1"/>
      <sheetName val="BM"/>
    </sheetNames>
    <sheetDataSet>
      <sheetData sheetId="0" refreshError="1">
        <row r="20">
          <cell r="C20">
            <v>18572.5</v>
          </cell>
        </row>
        <row r="21">
          <cell r="C21">
            <v>24034.999999999996</v>
          </cell>
        </row>
        <row r="23">
          <cell r="C23">
            <v>22643.5</v>
          </cell>
        </row>
        <row r="25">
          <cell r="C25">
            <v>25690.999999999996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refreshError="1"/>
      <sheetData sheetId="229"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ucap"/>
      <sheetName val="nen"/>
      <sheetName val="mat"/>
      <sheetName val="atgt"/>
      <sheetName val="cong"/>
      <sheetName val="vua"/>
      <sheetName val="gvl"/>
      <sheetName val="dtoan"/>
      <sheetName val="dtxl-duong"/>
      <sheetName val="gtxl-duong(11m)"/>
      <sheetName val="gtxl-cau"/>
      <sheetName val="cpkhac-Bm=11m"/>
      <sheetName val="thkphi-Bm=11m"/>
      <sheetName val="gpmb"/>
      <sheetName val="Sheet1"/>
      <sheetName val="dap"/>
      <sheetName val="XL4Poppy"/>
      <sheetName val="Congty"/>
      <sheetName val="VPPN"/>
      <sheetName val="XN74"/>
      <sheetName val="XN54"/>
      <sheetName val="XN33"/>
      <sheetName val="NK96"/>
      <sheetName val="XL4Test5"/>
      <sheetName val="tong hop"/>
      <sheetName val="phan tich DG"/>
      <sheetName val="gia vat lieu"/>
      <sheetName val="gia xe may"/>
      <sheetName val="gia nhan cong"/>
      <sheetName val="C.noTX01"/>
      <sheetName val="Sheet2"/>
      <sheetName val="Chart1"/>
      <sheetName val="T.HopCNo"/>
      <sheetName val="THCNoATrung"/>
      <sheetName val="Sheet6"/>
      <sheetName val="BaocaoC.No2"/>
      <sheetName val="BaocaoC.noHopC.ty"/>
      <sheetName val="THAtraQuy"/>
      <sheetName val="No Ca.N"/>
      <sheetName val="C.tiêt C.ty"/>
      <sheetName val="CN.TCT03"/>
      <sheetName val="CN kho đoi"/>
      <sheetName val="T.Hop CN"/>
      <sheetName val="CTHTchưa TTnộibộ"/>
      <sheetName val="CN2004 Nộp TCT"/>
      <sheetName val="CN TCT04"/>
      <sheetName val="XXXXXXXX"/>
      <sheetName val="solieu"/>
      <sheetName val="VL"/>
      <sheetName val="PLV"/>
      <sheetName val="Dongia"/>
      <sheetName val="DTCTtaluy"/>
      <sheetName val="KLDGTT&lt;120%"/>
      <sheetName val="PL2"/>
      <sheetName val="DTnen"/>
      <sheetName val="PL"/>
      <sheetName val="TH"/>
      <sheetName val="THKL nghiemthu"/>
      <sheetName val="DTCTtaluy (2)"/>
      <sheetName val="KLDGTT&lt;120% (2)"/>
      <sheetName val="TH (2)"/>
      <sheetName val="XXXXXXX0"/>
      <sheetName val="00000000"/>
      <sheetName val="10000000"/>
      <sheetName val="XXXXXXX1"/>
      <sheetName val="20000000"/>
      <sheetName val="30000000"/>
      <sheetName val="gtxl-duone(11m)"/>
      <sheetName val="'pmb"/>
      <sheetName val="DTCT"/>
      <sheetName val="B2.3"/>
      <sheetName val="CL XD"/>
      <sheetName val="THop"/>
      <sheetName val="CT"/>
      <sheetName val="TienLuong"/>
      <sheetName val="ChiTiet"/>
      <sheetName val="Don-Gia"/>
      <sheetName val="Nhan-cong"/>
      <sheetName val="May"/>
      <sheetName val="VatLieu"/>
      <sheetName val="Thanh-Toan"/>
      <sheetName val="KLCong"/>
      <sheetName val="Sheet12"/>
      <sheetName val="Sheet13"/>
      <sheetName val="Sheet14"/>
      <sheetName val="Sheet15"/>
      <sheetName val="Sheet16"/>
      <sheetName val="C47-456"/>
      <sheetName val="C46"/>
      <sheetName val="C47-PII"/>
      <sheetName val="Tminh-DT"/>
      <sheetName val="CONG-TDT"/>
      <sheetName val="Cphi-KHAC"/>
      <sheetName val="Du toan (2)"/>
      <sheetName val="Du toan"/>
      <sheetName val="Phan tich vat tu"/>
      <sheetName val="Tong hop vat tu"/>
      <sheetName val="Gia tri vat tu"/>
      <sheetName val="Chenh lech vat tu"/>
      <sheetName val="CLVT_TINH"/>
      <sheetName val="cuoc"/>
      <sheetName val="Du thau"/>
      <sheetName val="Don gia chi tiet"/>
      <sheetName val="THKP_CAU"/>
      <sheetName val="Tu van Thiet ke"/>
      <sheetName val="Tien do thi cong"/>
      <sheetName val="Bia du toan"/>
      <sheetName val="Tro giup"/>
      <sheetName val="CP-TV-CAU"/>
      <sheetName val="Config"/>
      <sheetName val=""/>
      <sheetName val="TH-DTXL-luu"/>
      <sheetName val="dieu-phoi-dat-G1"/>
      <sheetName val="TH-DTXL-G1"/>
      <sheetName val="CPXD-TT-04-G1"/>
      <sheetName val="DTCT-G1"/>
      <sheetName val="PTDG-mat"/>
      <sheetName val="PTDG-nen"/>
      <sheetName val="PTDG-ATGT"/>
      <sheetName val="PTDG-cong"/>
      <sheetName val="DGNCII"/>
      <sheetName val="DGNCIII"/>
      <sheetName val="gvt"/>
      <sheetName val="He-so"/>
      <sheetName val="gia-ca-may"/>
      <sheetName val="40000000"/>
      <sheetName val="50000000"/>
      <sheetName val="60000000"/>
      <sheetName val="70000000"/>
      <sheetName val="80000000"/>
      <sheetName val="90000000"/>
      <sheetName val="pt0-1"/>
      <sheetName val="kp0-1"/>
      <sheetName val="0-1"/>
      <sheetName val="pt2-3"/>
      <sheetName val="thkp2-3"/>
      <sheetName val="clvl"/>
      <sheetName val="2-3"/>
      <sheetName val="cl1-2"/>
      <sheetName val="thkp1-2"/>
      <sheetName val="clvl1-2"/>
      <sheetName val="1-2"/>
      <sheetName val="Thuc thanh"/>
      <sheetName val="Sheet3"/>
      <sheetName val="["/>
      <sheetName val="C.t)êt C.ty"/>
      <sheetName val="tra-vat-lieu"/>
      <sheetName val="MTO REV.0"/>
      <sheetName val="T.HDÔ CN"/>
      <sheetName val="TH_DTXL_luu"/>
      <sheetName val="CN kho doi"/>
      <sheetName val="CTHTchua TTn?ib?"/>
      <sheetName val="CN2004 N?p TCT"/>
      <sheetName val="_x0001_Y_x0000__x0004__x0000__x0000__x0000__x0001_Y_x0000__x0004__x0000__x0000__x0000__x0001_Y_x0000__x0004__x0000__x0000__x0000__x0001_Y_x0000__x0004__x0000__x0000__x0000_"/>
      <sheetName val="_x0001_Y_x0000__x0004__x0000__x0000__x0000__x0001_Y_x0000__x0004__x0000__x0000__x0000__x0001_Y_x0000__x0004__x0000__x0000__x0000_ _x0001_Y_x0000__x0004__x0000__x0000__x0000_"/>
      <sheetName val="_x0001_Y_x0000__x0004__x0000__x0000__x0000_ª_x0001_Y_x0000__x0004__x0000__x0000__x0000_«_x0001_Y_x0000__x0004__x0000__x0000__x0000_¬_x0001_Y_x0000__x0004__x0000__x0000__x0000_"/>
      <sheetName val="_x0001_Y_x0000__x0004__x0000__x0000__x0000_¶_x0001_Y_x0000__x0004__x0000__x0000__x0000_·_x0001_Y_x0000__x0004__x0000__x0000__x0000_¸_x0001_Y_x0000__x0004__x0000__x0000__x0000_"/>
      <sheetName val="_x0001_Y_x0000__x0004__x0000__x0000__x0000_Â_x0001_Y_x0000__x0004__x0000__x0000__x0000_Ã_x0001_Y_x0000__x0004__x0000__x0000__x0000_Ä_x0001_Y_x0000__x0004__x0000__x0000__x0000_"/>
      <sheetName val="DCNCII"/>
      <sheetName val="tkkt-ql38-1-g-2"/>
      <sheetName val="PEDESB"/>
      <sheetName val="TN"/>
      <sheetName val="ND"/>
      <sheetName val="dtxl-du_x0000_n_x0000_"/>
      <sheetName val="_x0000__x0004__x0000__x0000__x0000__x0001_Y_x0000__x0004__x0000__x0000__x0000__x0001_Y_x0000__x0004__x0000__x0000__x0000__x0001_Y_x0000__x0004__x0000__x0000__x0000__x0001_"/>
      <sheetName val="_x0000__x0004__x0000__x0000__x0000_¥_x0001_Y_x0000__x0004__x0000__x0000__x0000_¦_x0001_Y_x0000__x0004__x0000__x0000__x0000_§_x0001_Y_x0000__x0004__x0000__x0000__x0000_¨_x0001_"/>
      <sheetName val="_x0000__x0004__x0000__x0000__x0000_±_x0001_Y_x0000__x0004__x0000__x0000__x0000_²_x0001_Y_x0000__x0004__x0000__x0000__x0000_³_x0001_Y_x0000__x0004__x0000__x0000__x0000_´_x0001_"/>
      <sheetName val="_x0000__x0004__x0000__x0000__x0000_½_x0001_Y_x0000__x0004__x0000__x0000__x0000_¾_x0001_Y_x0000__x0004__x0000__x0000__x0000_¿_x0001_Y_x0000__x0004__x0000__x0000__x0000_À_x0001_"/>
      <sheetName val="_x0000__x0004__x0000__x0000__x0000_É_x0001_Y_x0000__x0004__x0000__x0000__x0000_Ê_x0001_Y_x0000__x0004__x0000__x0000__x0000_Ë_x0001_Y_x0000__x0004__x0000__x0000__x0000_Ì_x0001_"/>
      <sheetName val="CTHTc(u_x0000_ _x0000_T*?ib?"/>
      <sheetName val="chitimc"/>
      <sheetName val="btra"/>
      <sheetName val="_x0001_Y_x0000__x0004__x0000__x0000__x0000_’_x0001_Y_x0000__x0004__x0000__x0000__x0000_“_x0001_Y_x0000__x0004__x0000__x0000__x0000_”_x0001_Y_x0000__x0004__x0000__x0000__x0000_"/>
      <sheetName val="_x0001_Y_x0000__x0004__x0000__x0000__x0000_ž_x0001_Y_x0000__x0004__x0000__x0000__x0000_Ÿ_x0001_Y_x0000__x0004__x0000__x0000__x0000_ _x0001_Y_x0000__x0004__x0000__x0000__x0000_"/>
      <sheetName val="BaocaoC.noHopC."/>
      <sheetName val="gtxl-duoîe(11m)"/>
      <sheetName val="MTL$-INTER"/>
      <sheetName val="CN kho ðoi"/>
      <sheetName val="CTHTchýa TTn?ib?"/>
      <sheetName val="_x0001_Y_x0000__x0004__x0000__x0000__x0000_?_x0001_Y_x0000__x0004__x0000__x0000__x0000__x0001_Y_x0000__x0004__x0000__x0000__x0000_ _x0001_Y_x0000__x0004__x0000__x0000__x0000_"/>
      <sheetName val="ATM"/>
      <sheetName val="BCA"/>
      <sheetName val="Anca"/>
      <sheetName val="TT Luong"/>
      <sheetName val="TTATM"/>
      <sheetName val="Duyet"/>
      <sheetName val="giႀ￸nhan cong"/>
      <sheetName val="BANGTRA"/>
      <sheetName val="T1-05"/>
      <sheetName val="T2-05"/>
      <sheetName val="T3-05"/>
      <sheetName val="T4-05"/>
      <sheetName val="T5-05"/>
      <sheetName val="T6-05"/>
      <sheetName val="T7-05"/>
      <sheetName val="T8-05"/>
      <sheetName val="T9-05"/>
      <sheetName val="T10-05"/>
      <sheetName val="T11-05"/>
      <sheetName val="T12-05"/>
      <sheetName val="gtxl-euone(11m)"/>
      <sheetName val="t02"/>
      <sheetName val="BaoVe"/>
      <sheetName val="Tr Cay"/>
      <sheetName val="T071"/>
      <sheetName val="TRONG CAY T8 (2)"/>
      <sheetName val="Tra_bang"/>
      <sheetName val="KLDG_x0014_T&lt;120% (2)"/>
      <sheetName val="_x0018_XXXXXX0"/>
      <sheetName val="N/ Ca.N"/>
      <sheetName val="CTHTchưa TTn᳙ibộ"/>
      <sheetName val="VL_x0000__x0000__x0000__x0000__x0000__x0000__x0000__x0000_"/>
      <sheetName val="DG "/>
      <sheetName val="_x0001_Y?_x0004_???_x0001_Y?_x0004_???_x0001_Y?_x0004_???_x0001_Y?_x0004_???"/>
      <sheetName val="_x0001_Y?_x0004_???_x0001_Y?_x0004_???_x0001_Y?_x0004_??? _x0001_Y?_x0004_???"/>
      <sheetName val="_x0001_Y?_x0004_???ª_x0001_Y?_x0004_???«_x0001_Y?_x0004_???¬_x0001_Y?_x0004_???"/>
      <sheetName val="_x0001_Y?_x0004_???¶_x0001_Y?_x0004_???·_x0001_Y?_x0004_???¸_x0001_Y?_x0004_???"/>
      <sheetName val="_x0001_Y?_x0004_???Â_x0001_Y?_x0004_???Ã_x0001_Y?_x0004_???Ä_x0001_Y?_x0004_???"/>
      <sheetName val="_x0001_Y?_x0004_???’_x0001_Y?_x0004_???“_x0001_Y?_x0004_???”_x0001_Y?_x0004_???"/>
      <sheetName val="_x0001_Y?_x0004_???ž_x0001_Y?_x0004_???Ÿ_x0001_Y?_x0004_??? _x0001_Y?_x0004_???"/>
      <sheetName val="?_x0004_???_x0001_Y?_x0004_???_x0001_Y?_x0004_???_x0001_Y?_x0004_???_x0001_"/>
      <sheetName val="?_x0004_???¥_x0001_Y?_x0004_???¦_x0001_Y?_x0004_???§_x0001_Y?_x0004_???¨_x0001_"/>
      <sheetName val="?_x0004_???±_x0001_Y?_x0004_???²_x0001_Y?_x0004_???³_x0001_Y?_x0004_???´_x0001_"/>
      <sheetName val="?_x0004_???½_x0001_Y?_x0004_???¾_x0001_Y?_x0004_???¿_x0001_Y?_x0004_???À_x0001_"/>
      <sheetName val="?_x0004_???É_x0001_Y?_x0004_???Ê_x0001_Y?_x0004_???Ë_x0001_Y?_x0004_???Ì_x0001_"/>
      <sheetName val="VL????????"/>
      <sheetName val="1-2_x0000__x0000__x0000__x0000__x0000__x0000__x0000__x0000__x0000__x0000__x0000_냼η_x0000__x0004__x0000__x0000__x0000__x0000__x0000__x0000_钌έ_x0000__x0000__x0000__x0000__x0000_"/>
      <sheetName val="V@PN"/>
      <sheetName val="CN Tl￸04"/>
      <sheetName val="dtxl-du?n?"/>
      <sheetName val="_x0001_Y"/>
      <sheetName val="_x0001_Y_x0000__x0004__x0000__x0001_Y_x0000__x0004__x0000__x0001_Y_x0000__x0004__x0000__x0001_Y_x0000__x0004__x0000__x0001_Y_x0000__x0004__x0000__x0001_"/>
      <sheetName val="_x0001_Y_x0000__x0004__x0000__x0001_Y_x0000__x0004__x0000__x0001_Y_x0000__x0004__x0000_ _x0001_Y_x0000__x0004__x0000_¡_x0001_Y_x0000__x0004__x0000_¢_x0001_"/>
      <sheetName val="_x0001_Y_x0000__x0004__x0000_ª_x0001_Y_x0000__x0004__x0000_«_x0001_Y_x0000__x0004__x0000_¬_x0001_Y_x0000__x0004__x0000_­_x0001_Y_x0000__x0004__x0000_®_x0001_"/>
      <sheetName val="_x0001_Y_x0000__x0004__x0000_¶_x0001_Y_x0000__x0004__x0000_·_x0001_Y_x0000__x0004__x0000_¸_x0001_Y_x0000__x0004__x0000_¹_x0001_Y_x0000__x0004__x0000_º_x0001_"/>
      <sheetName val="_x0001_Y_x0000__x0004__x0000_Â_x0001_Y_x0000__x0004__x0000_Ã_x0001_Y_x0000__x0004__x0000_Ä_x0001_Y_x0000__x0004__x0000_Å_x0001_Y_x0000__x0004__x0000_Æ_x0001_"/>
      <sheetName val="_pmb"/>
      <sheetName val="_"/>
      <sheetName val="dtxl-du"/>
      <sheetName val="CTHTchua TTn_ib_"/>
      <sheetName val="CN2004 N_p TCT"/>
      <sheetName val="CTHTchýa TTn_ib_"/>
      <sheetName val="_x0001_Y?_x0004_????_x0001_Y?_x0004_???_x0001_Y?_x0004_??? _x0001_Y?_x0004_???"/>
      <sheetName val="THKL_nghiemthu"/>
      <sheetName val="DTCTtaluy_(2)"/>
      <sheetName val="KLDGTT&lt;120%_(2)"/>
      <sheetName val="TH_(2)"/>
      <sheetName val="tong_hop"/>
      <sheetName val="phan_tich_DG"/>
      <sheetName val="gia_vat_lieu"/>
      <sheetName val="gia_xe_may"/>
      <sheetName val="gia_nhan_cong"/>
      <sheetName val="C_noTX01"/>
      <sheetName val="T_HopCNo"/>
      <sheetName val="BaocaoC_No2"/>
      <sheetName val="BaocaoC_noHopC_ty"/>
      <sheetName val="No_Ca_N"/>
      <sheetName val="C_tiêt_C_ty"/>
      <sheetName val="CN_TCT03"/>
      <sheetName val="CN_kho_đoi"/>
      <sheetName val="T_Hop_CN"/>
      <sheetName val="CTHTchưa_TTnộibộ"/>
      <sheetName val="CN2004_Nộp_TCT"/>
      <sheetName val="CN_TCT04"/>
      <sheetName val="B2_3"/>
      <sheetName val="CL_XD"/>
      <sheetName val="Du_toan_(2)"/>
      <sheetName val="Du_toan"/>
      <sheetName val="Phan_tich_vat_tu"/>
      <sheetName val="Tong_hop_vat_tu"/>
      <sheetName val="Gia_tri_vat_tu"/>
      <sheetName val="Chenh_lech_vat_tu"/>
      <sheetName val="Du_thau"/>
      <sheetName val="Don_gia_chi_tiet"/>
      <sheetName val="Tu_van_Thiet_ke"/>
      <sheetName val="Tien_do_thi_cong"/>
      <sheetName val="Bia_du_toan"/>
      <sheetName val="Tro_giup"/>
      <sheetName val="C_t)êt_C_ty"/>
      <sheetName val="Thuc_thanh"/>
      <sheetName val="YYYYYYYYYYY"/>
      <sheetName val="YYY Y¡Y¢Y£Y¤Y¥Y¦Y§Y¨"/>
      <sheetName val="YªY«Y¬Y­Y®Y¯Y°Y±Y²Y³Y´"/>
      <sheetName val="Y¶Y·Y¸Y¹YºY»Y¼Y½Y¾Y¿YÀ"/>
      <sheetName val="YÂYÃYÄYÅYÆYÇYÈYÉYÊYËYÌ"/>
      <sheetName val="_x0001_Y_x0000__x0004__x0000_’_x0001_Y_x0000__x0004__x0000_“_x0001_Y_x0000__x0004__x0000_”_x0001_Y_x0000__x0004__x0000_•_x0001_Y_x0000__x0004__x0000_–_x0001_"/>
      <sheetName val="_x0001_Y_x0000__x0004__x0000_ž_x0001_Y_x0000__x0004__x0000_Ÿ_x0001_Y_x0000__x0004__x0000_ _x0001_Y_x0000__x0004__x0000_¡_x0001_Y_x0000__x0004__x0000_¢_x0001_"/>
      <sheetName val="_x0001_Y_x0000__x0004__x0000_¶_x0001_Y_x0004__x0000_·_x0001_Y_x0000__x0004__x0000_¸_x0001_Y_x0000__x0004__x0000_¹_x0001_Y_x0000__x0004__x0000_º_x0001_Y"/>
      <sheetName val="CTHTc(u? ?T*?ib?"/>
      <sheetName val="_x0001_Y_x0000__x0004__x0000_ª_x0001_Y_x0000__x0004__x0000_«_x0001_Y_x0000__x0004__x0000_¬_x0001_Y_x0000__x0004__x0000_­_x0001_Y_x0004__x0000_®_x0001_"/>
      <sheetName val="_x0000__x0004__x0000__x0000__x0000_™_x0001_Y_x0000__x0004__x0000__x0000__x0000_š_x0001_Y_x0000__x0004__x0000__x0000__x0000_›_x0001_Y_x0000__x0004__x0000__x0000__x0000_œ_x0001_"/>
      <sheetName val="_x0001_Y__x0004_____x0001_Y__x0004_____x0001_Y__x0004_____x0001_Y__x0004____"/>
      <sheetName val="_x0001_Y__x0004_____x0001_Y__x0004_____x0001_Y__x0004____ _x0001_Y__x0004____"/>
      <sheetName val="_x0001_Y__x0004____ª_x0001_Y__x0004____«_x0001_Y__x0004____¬_x0001_Y__x0004____"/>
      <sheetName val="_x0001_Y__x0004____¶_x0001_Y__x0004____·_x0001_Y__x0004____¸_x0001_Y__x0004____"/>
      <sheetName val="_x0001_Y__x0004____Â_x0001_Y__x0004____Ã_x0001_Y__x0004____Ä_x0001_Y__x0004____"/>
      <sheetName val="__x0004_____x0001_Y__x0004_____x0001_Y__x0004_____x0001_Y__x0004_____x0001_"/>
      <sheetName val="__x0004____¥_x0001_Y__x0004____¦_x0001_Y__x0004____§_x0001_Y__x0004____¨_x0001_"/>
      <sheetName val="__x0004____±_x0001_Y__x0004____²_x0001_Y__x0004____³_x0001_Y__x0004____´_x0001_"/>
      <sheetName val="__x0004____½_x0001_Y__x0004____¾_x0001_Y__x0004____¿_x0001_Y__x0004____À_x0001_"/>
      <sheetName val="__x0004____É_x0001_Y__x0004____Ê_x0001_Y__x0004____Ë_x0001_Y__x0004____Ì_x0001_"/>
      <sheetName val="뉃_x0000_Tchưa TTnộibộ"/>
      <sheetName val="dtxl-du_n_"/>
      <sheetName val="_x0001_Y__x0004____’_x0001_Y__x0004____“_x0001_Y__x0004____”_x0001_Y__x0004____"/>
      <sheetName val="_x0001_Y__x0004____ž_x0001_Y__x0004____Ÿ_x0001_Y__x0004____ _x0001_Y__x0004____"/>
      <sheetName val="_x0001_Y__x0004______x0001_Y__x0004_____x0001_Y__x0004____ _x0001_Y__x0004____"/>
      <sheetName val="ctTBA"/>
      <sheetName val="CTHTc(u"/>
      <sheetName val="N_ Ca.N"/>
      <sheetName val="_x0001_Y_x0000__x0004__x0000__x0000__x0000_?_x0001_Y_x0000__x0004__x0000__x0000__x0000_Ÿ_x0001_Y_x0000__x0004__x0000__x0000__x0000_ _x0001_Y_x0000__x0004__x0000__x0000__x0000_"/>
      <sheetName val="DTCTtÑuy"/>
      <sheetName val="BaocanC.No2"/>
      <sheetName val="_x0001_Y?_x0004_?_x0001_Y?_x0004_?_x0001_Y?_x0004_?_x0001_Y?_x0004_?_x0001_Y?_x0004_?_x0001_"/>
      <sheetName val="_x0001_Y?_x0004_?_x0001_Y?_x0004_?_x0001_Y?_x0004_? _x0001_Y?_x0004_?¡_x0001_Y?_x0004_?¢_x0001_"/>
      <sheetName val="_x0001_Y?_x0004_?ª_x0001_Y?_x0004_?«_x0001_Y?_x0004_?¬_x0001_Y?_x0004_?­_x0001_Y?_x0004_?®_x0001_"/>
      <sheetName val="_x0001_Y?_x0004_?¶_x0001_Y?_x0004_?·_x0001_Y?_x0004_?¸_x0001_Y?_x0004_?¹_x0001_Y?_x0004_?º_x0001_"/>
      <sheetName val="_x0001_Y?_x0004_?Â_x0001_Y?_x0004_?Ã_x0001_Y?_x0004_?Ä_x0001_Y?_x0004_?Å_x0001_Y?_x0004_?Æ_x0001_"/>
      <sheetName val="thdt"/>
      <sheetName val="ptvl0-1"/>
      <sheetName val="ptvl4-5"/>
      <sheetName val="4-5"/>
      <sheetName val="ptvl3-4"/>
      <sheetName val="3-4"/>
      <sheetName val="ptvl2-3"/>
      <sheetName val="vlcong"/>
      <sheetName val="ptvl1-2"/>
      <sheetName val="CN Tl?04"/>
      <sheetName val="TSO_CHUNG"/>
      <sheetName val="VapLieu"/>
      <sheetName val="7_x0010_000000"/>
      <sheetName val="_x0001_Y?_x0004_?Â_x0001_Y?_x0004_?Ã_x0001_Y?_x0004_?Ä_x0001_Y?_x0004_?Å_x0001_Y?_x0004_Æ_x0001_"/>
      <sheetName val="1-2???????????냼η?_x0004_??????钌έ?????"/>
      <sheetName val="?_x0004_???™_x0001_Y?_x0004_???š_x0001_Y?_x0004_???›_x0001_Y?_x0004_???œ_x0001_"/>
      <sheetName val="_x0004_?_x0001_Y?_x0004_?_x0001_Y?_x0004_?_x0001_Y?_x0004_?_x0001_"/>
      <sheetName val="_x0004_?¥_x0001_Y?_x0004_?¦_x0001_Y?_x0004_?§_x0001_Y?_x0004_?¨_x0001_"/>
      <sheetName val="_x0004_?±_x0001_Y?_x0004_?²_x0001_Y?_x0004_?³_x0001_Y?_x0004_?´_x0001_"/>
      <sheetName val="_x0004_?½_x0001_Y?_x0004_?¾_x0001_Y?_x0004_?¿_x0001_Y?_x0004_?À_x0001_"/>
      <sheetName val="_x0004_?É_x0001_Y?_x0004_?Ê_x0001_Y?_x0004_?Ë_x0001_Y?_x0004_?Ì_x0001_"/>
      <sheetName val="CN_kho_doi"/>
      <sheetName val="CTHTchua_TTn?ib?"/>
      <sheetName val="CN2004_N?p_TCT"/>
      <sheetName val="Y’Y“Y”Y"/>
      <sheetName val="YžYŸY Y"/>
      <sheetName val="YªY«Y¬Y"/>
      <sheetName val="Y¶Y·Y¸Y"/>
      <sheetName val="YÂYÃYÄY"/>
      <sheetName val="T_HDÔ_CN"/>
      <sheetName val="MTO_REV_0"/>
      <sheetName val="YYY"/>
      <sheetName val="¥Y¦Y§Y¨"/>
      <sheetName val="±Y²Y³Y´"/>
      <sheetName val="½Y¾Y¿YÀ"/>
      <sheetName val="ÉYÊYËYÌ"/>
      <sheetName val="BaocaoC_noHopC_"/>
      <sheetName val="CTHTc(u_T*?ib?"/>
      <sheetName val="????Y????Y????Y????"/>
      <sheetName val="????¥Y????¦Y????§Y????¨"/>
      <sheetName val="????±Y????²Y????³Y????´"/>
      <sheetName val="????½Y????¾Y????¿Y????À"/>
      <sheetName val="????ÉY????ÊY????ËY????Ì"/>
      <sheetName val="Y"/>
      <sheetName val="KLDGT&lt;120%_(2)"/>
      <sheetName val="XXXXXX0"/>
      <sheetName val="N/_Ca_N"/>
      <sheetName val="CTHTchưa_TTn᳙ibộ"/>
      <sheetName val="CN_kho_ðoi"/>
      <sheetName val="CTHTchýa_TTn?ib?"/>
      <sheetName val="YYYY"/>
      <sheetName val="Y?YY Y"/>
      <sheetName val="TH_x000d_DTXL-luu"/>
      <sheetName val="CPXD-TT-04-G_x0011_"/>
      <sheetName val="DTCT_x000d_G1"/>
      <sheetName val="t-ql38-1-g-2.xls][_x0000__x0000__x0000__x0000__x0000__x0000__x0000__x0000__x0000__x0000__x0000_??"/>
      <sheetName val="MTO REV.2(ARMOR)"/>
      <sheetName val="VL________"/>
      <sheetName val="_x0001_Y?_x0004_?¶_x0001_Y_x0004_?·_x0001_Y?_x0004_?¸_x0001_Y?_x0004_?¹_x0001_Y?_x0004_?º_x0001_Y"/>
      <sheetName val="_x0001_Y?_x0004_?ª_x0001_Y?_x0004_?«_x0001_Y?_x0004_?¬_x0001_Y?_x0004_?­_x0001_Y_x0004_?®_x0001_"/>
      <sheetName val="_x0001_Y?_x0004_?’_x0001_Y?_x0004_?“_x0001_Y?_x0004_?”_x0001_Y?_x0004_?•_x0001_Y?_x0004_?–_x0001_"/>
      <sheetName val="_x0001_Y?_x0004_?ž_x0001_Y?_x0004_?Ÿ_x0001_Y?_x0004_? _x0001_Y?_x0004_?¡_x0001_Y?_x0004_?¢_x0001_"/>
      <sheetName val="_x0001_Y__x0004___x0001_Y__x0004___x0001_Y__x0004___x0001_Y__x0004___x0001_Y__x0004___x0001_"/>
      <sheetName val="_x0001_Y__x0004___x0001_Y__x0004___x0001_Y__x0004__ _x0001_Y__x0004__¡_x0001_Y__x0004__¢_x0001_"/>
      <sheetName val="_x0001_Y__x0004__ª_x0001_Y__x0004__«_x0001_Y__x0004__¬_x0001_Y__x0004__­_x0001_Y__x0004__®_x0001_"/>
      <sheetName val="_x0001_Y__x0004__¶_x0001_Y__x0004__·_x0001_Y__x0004__¸_x0001_Y__x0004__¹_x0001_Y__x0004__º_x0001_"/>
      <sheetName val="_x0001_Y__x0004__Â_x0001_Y__x0004__Ã_x0001_Y__x0004__Ä_x0001_Y__x0004__Å_x0001_Y__x0004__Æ_x0001_"/>
      <sheetName val="Tien do thi²_x0000__x0000_g"/>
      <sheetName val="Box-Girder"/>
      <sheetName val="CTHTc(u_ _T__ib_"/>
      <sheetName val="90100000"/>
      <sheetName val="Dữ liệu"/>
      <sheetName val="Khối lượng"/>
      <sheetName val="Dự toán"/>
      <sheetName val="Vật tư"/>
      <sheetName val="Phân tích"/>
      <sheetName val="&lt;Phân tích&gt;"/>
      <sheetName val="Kinh phí"/>
      <sheetName val="Thuyết minh"/>
      <sheetName val="Bìa HS"/>
      <sheetName val="Tiến độ"/>
      <sheetName val="gi??nhan cong"/>
      <sheetName val="Truot_nen"/>
      <sheetName val="Tong KLBS"/>
      <sheetName val="gi__nhan cong"/>
      <sheetName val="CN Tl_04"/>
      <sheetName val="뉃"/>
      <sheetName val="_x0001_Y__x0004__Â_x0001_Y__x0004__Ã_x0001_Y__x0004__Ä_x0001_Y__x0004__Å_x0001_Y__x0004_Æ_x0001_"/>
      <sheetName val="1-2___________냼η__x0004_______钌έ_____"/>
      <sheetName val="__x0004____™_x0001_Y__x0004____š_x0001_Y__x0004____›_x0001_Y__x0004____œ_x0001_"/>
      <sheetName val="_x0004___x0001_Y__x0004___x0001_Y__x0004___x0001_Y__x0004___x0001_"/>
      <sheetName val="_x0004__¥_x0001_Y__x0004__¦_x0001_Y__x0004__§_x0001_Y__x0004__¨_x0001_"/>
      <sheetName val="_x0004__±_x0001_Y__x0004__²_x0001_Y__x0004__³_x0001_Y__x0004__´_x0001_"/>
      <sheetName val="_x0004__½_x0001_Y__x0004__¾_x0001_Y__x0004__¿_x0001_Y__x0004__À_x0001_"/>
      <sheetName val="_x0004__É_x0001_Y__x0004__Ê_x0001_Y__x0004__Ë_x0001_Y__x0004__Ì_x0001_"/>
      <sheetName val="CTHTchua_TTn_ib_"/>
      <sheetName val="_x0000__x0004__x0000__x0000__x0000_½_x0001_Y_x0000__x0004__x0000__x0000__x0000_¾_x0001_Y_x0000__x0004__x0000__x0000_¿_x0001_Y_x0000__x0004__x0000__x0000__x0000_À_x0001_"/>
      <sheetName val="_x0004_"/>
      <sheetName val="Thanh,Toan"/>
      <sheetName val="Sheet03"/>
      <sheetName val="gia x_x0000__x0000__x0000__x0000__x0000_"/>
      <sheetName val="?_x0004_???½_x0001_Y?_x0004_???¾_x0001_Y?_x0004_??¿_x0001_Y?_x0004_???À_x0001_"/>
      <sheetName val="tkku-ql38-1-g-2"/>
      <sheetName val="t-ql38-1-g-2.xls][?????????????"/>
      <sheetName val="뉃?Tchưa TTnộibộ"/>
      <sheetName val="TH_x000a_DTXL-luu"/>
      <sheetName val="DTCT_x000a_G1"/>
      <sheetName val="Soil"/>
      <sheetName val="nhan cong"/>
      <sheetName val="Tien do thi²??g"/>
      <sheetName val="_x0001_Y_x0000__x0004_ª_x0001_Y_x0000__x0004__x0000_«_x0001_Y_x0000__x0004__x0000_¬_x0001_Y_x0000__x0004__x0000_­_x0001_Y_x0000__x0004__x0000_®_x0001_Y"/>
      <sheetName val="Y’Y“Y”Y•Y–Y—Y˜Y™YšY›Yœ"/>
      <sheetName val="YžYŸY Y¡Y¢Y£Y¤Y¥Y¦Y§Y¨"/>
      <sheetName val="_x0000__x0004__x0000__x0000__x0000__x0001_Y_x0000__x0004__x0000__x0000__x0000_?_x0001_Y_x0000__x0004__x0000__x0000__x0000__x0001_Y_x0000__x0004__x0000__x0000__x0000__x0001_"/>
      <sheetName val="ptvt"/>
      <sheetName val="tra-vau-lieu"/>
      <sheetName val="_x0001_Y_x0000_D_x0000__x0000__x0000_ª_x0001_Y_x0000__x0004__x0000__x0000__x0000_«_x0001_Y_x0000__x0004__x0000__x0000__x0000_¬_x0001_Y_x0000__x0004__x0000__x0000__x0000_"/>
      <sheetName val="1-2_x0000_냼η_x0000__x0004__x0000_钌έ_x0000_넬η_x0000__x0000__x0016_[tkkt-ql38-1-"/>
      <sheetName val="_x0001_Y_x0000__x0004__x0000__x0000__x0000_Â_x0001_X_x0000__x0004__x0000__x0000__x0000_Ã_x0001_Y_x0000__x0004__x0000__x0000__x0000_Ä_x0001_Y_x0000__x0004__x0000__x0000__x0000_"/>
      <sheetName val="BTHTchua TTn?ib?"/>
      <sheetName val="Confi_x0000_"/>
      <sheetName val="gia x?????"/>
      <sheetName val="heso"/>
      <sheetName val="[tkkt-ql38-1-g-2.xls][tkkt-ql38"/>
      <sheetName val="[tkkt-ql38-1-g-2.xls]N/ Ca.N"/>
      <sheetName val="_x0001_Y__x0004__’_x0001_Y__x0004__“_x0001_Y__x0004__”_x0001_Y__x0004__•_x0001_Y__x0004__–_x0001_"/>
    </sheetNames>
    <sheetDataSet>
      <sheetData sheetId="0"/>
      <sheetData sheetId="1"/>
      <sheetData sheetId="2"/>
      <sheetData sheetId="3"/>
      <sheetData sheetId="4"/>
      <sheetData sheetId="5"/>
      <sheetData sheetId="6" refreshError="1">
        <row r="59">
          <cell r="Q59">
            <v>2000</v>
          </cell>
        </row>
        <row r="63">
          <cell r="Q63">
            <v>3500</v>
          </cell>
        </row>
        <row r="69">
          <cell r="Q69">
            <v>60000</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sheetData sheetId="140"/>
      <sheetData sheetId="141"/>
      <sheetData sheetId="142" refreshError="1"/>
      <sheetData sheetId="143"/>
      <sheetData sheetId="144"/>
      <sheetData sheetId="145"/>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refreshError="1"/>
      <sheetData sheetId="313" refreshError="1"/>
      <sheetData sheetId="314" refreshError="1"/>
      <sheetData sheetId="315" refreshError="1"/>
      <sheetData sheetId="316" refreshError="1"/>
      <sheetData sheetId="317"/>
      <sheetData sheetId="318"/>
      <sheetData sheetId="319"/>
      <sheetData sheetId="320"/>
      <sheetData sheetId="321"/>
      <sheetData sheetId="322"/>
      <sheetData sheetId="323"/>
      <sheetData sheetId="324"/>
      <sheetData sheetId="325"/>
      <sheetData sheetId="326" refreshError="1"/>
      <sheetData sheetId="327" refreshError="1"/>
      <sheetData sheetId="328"/>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sheetData sheetId="378"/>
      <sheetData sheetId="379"/>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sheetData sheetId="397"/>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sheetData sheetId="435" refreshError="1"/>
      <sheetData sheetId="436" refreshError="1"/>
      <sheetData sheetId="437" refreshError="1"/>
      <sheetData sheetId="438" refreshError="1"/>
      <sheetData sheetId="439" refreshError="1"/>
      <sheetData sheetId="440" refreshError="1"/>
      <sheetData sheetId="441"/>
      <sheetData sheetId="44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flow Analysis"/>
    </sheetNames>
    <sheetDataSet>
      <sheetData sheetId="0"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2"/>
      <sheetName val="Z"/>
    </sheetNames>
    <sheetDataSet>
      <sheetData sheetId="0" refreshError="1"/>
      <sheetData sheetId="1"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vision History"/>
      <sheetName val="Input (1)"/>
      <sheetName val="Process calculation (2)"/>
      <sheetName val="Noise (3)"/>
      <sheetName val="Stack (4)"/>
      <sheetName val="Total attenuation"/>
      <sheetName val="Material for Silencers (8)"/>
      <sheetName val="Weigth Calculation (5)"/>
      <sheetName val="Prices"/>
      <sheetName val="Sheet1"/>
      <sheetName val="Helical Strakes"/>
      <sheetName val="Radiation (6)"/>
      <sheetName val="Shroud"/>
      <sheetName val="Cost Calculation (9)"/>
      <sheetName val="Tables"/>
      <sheetName val="Pressure Drop (7)"/>
      <sheetName val="24Jan"/>
      <sheetName val="Datasheet Acoustics"/>
      <sheetName val="Estimation of splitter length"/>
      <sheetName val="Insulation (10)"/>
      <sheetName val="Bought out items"/>
      <sheetName val="Prelimenary Packing List"/>
      <sheetName val="Quote Data"/>
      <sheetName val="Pressure Drop"/>
      <sheetName val="Rates"/>
      <sheetName val="Price overview"/>
      <sheetName val="R2564AHDTS"/>
      <sheetName val="Cashflow Analysis"/>
      <sheetName val="Cash2"/>
      <sheetName val="Z"/>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Oct Trans Duct"/>
      <sheetName val="Vert Duct 1"/>
      <sheetName val="Stack"/>
      <sheetName val="Support Steel"/>
      <sheetName val="Lists"/>
      <sheetName val="Sheet8"/>
      <sheetName val="Sheet4"/>
      <sheetName val="Elbow"/>
      <sheetName val="Sq Baffles"/>
      <sheetName val="Rnd Baffles"/>
      <sheetName val="Vert Duct 1 (2)"/>
      <sheetName val="Component List"/>
      <sheetName val="BOM Summary"/>
      <sheetName val="Horiz Transition"/>
      <sheetName val="Horiz Duct"/>
      <sheetName val="Sheet3"/>
      <sheetName val="Sheet5"/>
      <sheetName val="Sheet1"/>
      <sheetName val="Horiz Duct 1"/>
      <sheetName val="Cashflow Analysis"/>
      <sheetName val="Quantity"/>
      <sheetName val="CCS"/>
      <sheetName val="HD-XUAT"/>
      <sheetName val="GM 000"/>
      <sheetName val="Rate Analysis"/>
      <sheetName val="Labor Sum"/>
      <sheetName val="Cover"/>
      <sheetName val="Noise (3)"/>
      <sheetName val="Estimation of splitter length"/>
      <sheetName val="Tables"/>
      <sheetName val="Radiation (6)"/>
      <sheetName val="Material for Silencers (8)"/>
      <sheetName val="Rates"/>
      <sheetName val="Input (1)"/>
      <sheetName val="Cash2"/>
      <sheetName val="R2564AHDTS"/>
      <sheetName val="Z"/>
      <sheetName val="Oct_Trans_Duct"/>
      <sheetName val="Vert_Duct_1"/>
      <sheetName val="Support_Steel"/>
      <sheetName val="Sq_Baffles"/>
      <sheetName val="Rnd_Baffles"/>
      <sheetName val="Vert_Duct_1_(2)"/>
      <sheetName val="Component_List"/>
      <sheetName val="BOM_Summary"/>
      <sheetName val="Horiz_Transition"/>
      <sheetName val="Horiz_Duct"/>
      <sheetName val="Horiz_Duct_1"/>
      <sheetName val="Cashflow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
      <sheetName val="Input"/>
      <sheetName val="Earth Pres."/>
      <sheetName val="Load Com."/>
      <sheetName val="Noi Luc"/>
      <sheetName val="Pile Cap.-Po"/>
      <sheetName val="Pile Cap. - Pv"/>
      <sheetName val="XL4Poppy"/>
      <sheetName val="bang tien luong"/>
      <sheetName val="Loading"/>
      <sheetName val="Check C"/>
      <sheetName val="Xuly Data"/>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alysis"/>
      <sheetName val="B-B"/>
      <sheetName val="C-C"/>
      <sheetName val="D-D"/>
      <sheetName val="E-E"/>
      <sheetName val="F-F(2)"/>
      <sheetName val="F-F(3)"/>
      <sheetName val="G-G(3)"/>
      <sheetName val="B_B"/>
      <sheetName val="C_C"/>
      <sheetName val="D_D"/>
      <sheetName val="[Abutment.XLS_x001d_G-G(3)"/>
      <sheetName val="Xuly Data"/>
      <sheetName val="Sheet1"/>
      <sheetName val="THDT"/>
      <sheetName val="DTHMCT"/>
      <sheetName val="dpd"/>
      <sheetName val="DGXD_dg"/>
      <sheetName val="Cau CAMAU"/>
      <sheetName val="Cau DINHHOA"/>
      <sheetName val="Cau KIMMY"/>
      <sheetName val="DGvua"/>
      <sheetName val="DGdg"/>
      <sheetName val="DGcau.cong"/>
      <sheetName val="VL"/>
      <sheetName val="NC"/>
      <sheetName val="May"/>
      <sheetName val="Data"/>
      <sheetName val="KLcau"/>
      <sheetName val="00000000"/>
      <sheetName val="13.BANG CT"/>
      <sheetName val="14.MMUS GIUA NHIP"/>
      <sheetName val="4.HSPBngang"/>
      <sheetName val="6.Tinh tai"/>
      <sheetName val="2 NSl"/>
      <sheetName val="17.US CHU tho a_b"/>
      <sheetName val="15.MMUS GOI"/>
      <sheetName val="5.BANG I"/>
      <sheetName val="Ge"/>
      <sheetName val="ComA-A"/>
      <sheetName val="A-A"/>
      <sheetName val="So lieu chung"/>
      <sheetName val="FD"/>
      <sheetName val="GI"/>
      <sheetName val="EE (3)"/>
      <sheetName val="PAVEMENT"/>
      <sheetName val="TRAFFIC"/>
      <sheetName val="_Abutment.XLS_x001d_G-G(3)"/>
      <sheetName val="Load1"/>
      <sheetName val="[Abutment_XLSG-G(3)"/>
      <sheetName val="DO AM DT"/>
      <sheetName val="THPDMoi  (2)"/>
      <sheetName val="gtrinh"/>
      <sheetName val="TONG HOP VL-NC"/>
      <sheetName val="lam-moi"/>
      <sheetName val="dongia (2)"/>
      <sheetName val="chitiet"/>
      <sheetName val="TONGKE3p "/>
      <sheetName val="TH VL, NC, DDHT Thanhphuoc"/>
      <sheetName val="#REF"/>
      <sheetName val="DONGIA"/>
      <sheetName val="Don gia"/>
      <sheetName val="DG"/>
      <sheetName val="giathanh1"/>
      <sheetName val="t-h HA THE"/>
      <sheetName val="TNHCHINH"/>
      <sheetName val="CHITIET VL-NC"/>
      <sheetName val="thao-go"/>
      <sheetName val="TH XL"/>
      <sheetName val="CHITIET VL-NC-TT -1p"/>
      <sheetName val="Tiepdia"/>
      <sheetName val="TONGKE-HT"/>
      <sheetName val="TDTKP"/>
      <sheetName val="VCV-BE-TONG"/>
      <sheetName val="Loading"/>
      <sheetName val="gvl"/>
      <sheetName val="Lç khoan LK1"/>
      <sheetName val="Cau_CAMAU"/>
      <sheetName val="Cau_DINHHOA"/>
      <sheetName val="Cau_KIMMY"/>
      <sheetName val="DGcau_cong"/>
      <sheetName val="Solieu"/>
      <sheetName val="IBASE"/>
      <sheetName val="Sum of Cost"/>
      <sheetName val="#REF!#REF!-B"/>
      <sheetName val="BDON"/>
      <sheetName val="_Abutment_XLSG-G(3)"/>
      <sheetName val="Check C"/>
      <sheetName val="Reference"/>
      <sheetName val="Input"/>
      <sheetName val="BAOGIATHANG"/>
      <sheetName val="DAODAT"/>
      <sheetName val="vanchuyen TC"/>
      <sheetName val="Abutment"/>
      <sheetName val="UP"/>
      <sheetName val="jobhist"/>
      <sheetName val="BOQ건축"/>
      <sheetName val="공사진행"/>
      <sheetName val="CVT"/>
      <sheetName val="VCV-BE-TONE"/>
      <sheetName val="So_lieu_chung"/>
      <sheetName val="13_BANG_CT"/>
      <sheetName val="14_MMUS_GIUA_NHIP"/>
      <sheetName val="4_HSPBngang"/>
      <sheetName val="6_Tinh_tai"/>
      <sheetName val="2_NSl"/>
      <sheetName val="17_US_CHU_tho_a_b"/>
      <sheetName val="15_MMUS_GOI"/>
      <sheetName val="5_BANG_I"/>
      <sheetName val="Xuly_Data"/>
      <sheetName val="EE_(3)"/>
      <sheetName val="DO_AM_DT"/>
      <sheetName val="2 NSl_x0000_ĥ_x0000__x0000__x0000__x0000__x0000__x0000__x0000__x0000__x0009__x0000__x0000__x0000_⛬Ė_x0000__x0000__x0009__x0000_瀐_x0004__x001f_["/>
      <sheetName val="F-F(Ȳ)"/>
      <sheetName val=""/>
      <sheetName val="L� khoan LK1"/>
      <sheetName val="congtronD75 (tc-tc)"/>
      <sheetName val="M 67"/>
      <sheetName val="VL,NC"/>
      <sheetName val="Staff Chart"/>
      <sheetName val="Furnitures"/>
      <sheetName val="Project Management"/>
      <sheetName val="XL4Poppy"/>
      <sheetName val="Temp"/>
      <sheetName val="MTL$-INTER"/>
      <sheetName val="control"/>
      <sheetName val="_Abutment.XLS_x005f_x001d_G-G(3)"/>
      <sheetName val="Names"/>
      <sheetName val="GiaVL"/>
      <sheetName val="F-F(_)"/>
      <sheetName val="_Abutment.XLS_x005f_x005f_x005f_x001d_G-G(3"/>
      <sheetName val="SPL4-TOTAL"/>
      <sheetName val="NEW-PANEL"/>
      <sheetName val="General2"/>
      <sheetName val="2 NSl_ĥ_________x0009____⛬Ė___x0009__瀐_x0004__x001f__"/>
      <sheetName val="BOQ__"/>
      <sheetName val="____"/>
      <sheetName val="LoaiDay"/>
      <sheetName val="2 NSl_ĥ________ ___⛬Ė__ _瀐_x0004__x001f__"/>
      <sheetName val="VLXDHA"/>
      <sheetName val="VLXDT"/>
      <sheetName val="VLXDTA"/>
      <sheetName val="Analy3is"/>
      <sheetName val="NGUON"/>
      <sheetName val="Tinh Kđt-2015"/>
      <sheetName val="32.9-(419)"/>
      <sheetName val="CT35"/>
      <sheetName val="L_ khoan LK1"/>
      <sheetName val="_Abutment.XLS_x005f_x001d_G-G(3"/>
      <sheetName val="2 NSl_x0000_ĥ_x0000__x0000__x0000__x0000__x0000__x0000__x0000__x0000_ _x0000__x0000__x0000_⛬Ė_x0000__x0000_ _x0000_瀐_x0004__x001f_["/>
    </sheetNames>
    <sheetDataSet>
      <sheetData sheetId="0"/>
      <sheetData sheetId="1" refreshError="1">
        <row r="65">
          <cell r="B65">
            <v>10</v>
          </cell>
          <cell r="C65">
            <v>13</v>
          </cell>
          <cell r="D65">
            <v>16</v>
          </cell>
          <cell r="E65">
            <v>19</v>
          </cell>
          <cell r="F65">
            <v>22</v>
          </cell>
          <cell r="G65">
            <v>25</v>
          </cell>
          <cell r="H65">
            <v>29</v>
          </cell>
          <cell r="I65">
            <v>32</v>
          </cell>
          <cell r="J65">
            <v>35</v>
          </cell>
        </row>
        <row r="66">
          <cell r="B66">
            <v>71</v>
          </cell>
          <cell r="C66">
            <v>127</v>
          </cell>
          <cell r="D66">
            <v>198</v>
          </cell>
          <cell r="E66">
            <v>285</v>
          </cell>
          <cell r="F66">
            <v>388</v>
          </cell>
          <cell r="G66">
            <v>507</v>
          </cell>
          <cell r="H66">
            <v>641</v>
          </cell>
          <cell r="I66">
            <v>792</v>
          </cell>
          <cell r="J66">
            <v>985</v>
          </cell>
        </row>
      </sheetData>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G. CONDITION"/>
      <sheetName val="견적 조건"/>
      <sheetName val="Table"/>
      <sheetName val="TEMP POWER(X)"/>
      <sheetName val="BQ"/>
      <sheetName val="Pivot"/>
      <sheetName val="SUMMARY"/>
      <sheetName val="작성기준"/>
      <sheetName val="costing_CV"/>
    </sheetNames>
    <sheetDataSet>
      <sheetData sheetId="0" refreshError="1"/>
      <sheetData sheetId="1" refreshError="1"/>
      <sheetData sheetId="2" refreshError="1"/>
      <sheetData sheetId="3"/>
      <sheetData sheetId="4"/>
      <sheetData sheetId="5" refreshError="1"/>
      <sheetData sheetId="6" refreshError="1"/>
      <sheetData sheetId="7" refreshError="1"/>
      <sheetData sheetId="8"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XL4Poppy"/>
      <sheetName val="Noiluc"/>
      <sheetName val="Xuly Data"/>
      <sheetName val="Detailed for Breakdown"/>
      <sheetName val="X_x0000_4_x0000_oppy"/>
      <sheetName val="Solieu"/>
      <sheetName val="X"/>
    </sheetNames>
    <sheetDataSet>
      <sheetData sheetId="0"/>
      <sheetData sheetId="1"/>
      <sheetData sheetId="2"/>
      <sheetData sheetId="3"/>
      <sheetData sheetId="4" refreshError="1"/>
      <sheetData sheetId="5" refreshError="1"/>
      <sheetData sheetId="6" refreshError="1"/>
      <sheetData sheetId="7"/>
      <sheetData sheetId="8" refreshError="1"/>
      <sheetData sheetId="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기준"/>
      <sheetName val="Sheet2"/>
      <sheetName val="Sheet1"/>
      <sheetName val="건설공사비"/>
      <sheetName val="견적기준"/>
      <sheetName val="BSD (2)"/>
      <sheetName val="Alum."/>
      <sheetName val="Factor"/>
      <sheetName val="Summary Sheets"/>
      <sheetName val="LEGEND"/>
      <sheetName val="AILC004"/>
      <sheetName val="BLDG_DCI"/>
      <sheetName val="BLDG_MCI"/>
      <sheetName val="GC_1_4,000"/>
      <sheetName val="ASME B 36.10 M"/>
      <sheetName val="Joints"/>
      <sheetName val="Cash2"/>
      <sheetName val="Z"/>
      <sheetName val="Electrical (2)"/>
      <sheetName val="Data"/>
      <sheetName val="Calc"/>
      <sheetName val="Main"/>
      <sheetName val="Cost_total_배관-이창수2차"/>
      <sheetName val="look-up"/>
      <sheetName val="Fax"/>
      <sheetName val="´çÃÊ"/>
      <sheetName val="CAT_5"/>
      <sheetName val="ANX3A11"/>
      <sheetName val="BQ"/>
      <sheetName val="F-302"/>
      <sheetName val="F301.303"/>
      <sheetName val="Inputs"/>
      <sheetName val="손익분석"/>
      <sheetName val="LIST"/>
      <sheetName val="Engrg Est"/>
      <sheetName val="S0"/>
      <sheetName val="송라터널총괄"/>
      <sheetName val="SILICATE"/>
      <sheetName val="203 Eqpt r1"/>
      <sheetName val="XZLC004_PART2"/>
      <sheetName val="XZLC003_PART1"/>
      <sheetName val="당초"/>
      <sheetName val="도급"/>
      <sheetName val="공정계획(내부계획25%,내부w.f)"/>
      <sheetName val="95삼성급(본사)"/>
      <sheetName val="B31.1"/>
      <sheetName val="PSIZE"/>
      <sheetName val="guard(mac)"/>
      <sheetName val="DNT OSBL"/>
      <sheetName val="PIPE"/>
      <sheetName val="parts-V2"/>
      <sheetName val="적용환율"/>
      <sheetName val="계화배수(3대)"/>
      <sheetName val="DESIGN"/>
      <sheetName val="대치판정"/>
      <sheetName val="표지"/>
      <sheetName val="CBS"/>
      <sheetName val="FLANGE"/>
      <sheetName val="VALVE"/>
      <sheetName val="csdim"/>
      <sheetName val="cdsload"/>
      <sheetName val="chsload"/>
      <sheetName val="대비표"/>
      <sheetName val="내역서"/>
      <sheetName val="POWER"/>
      <sheetName val="laroux"/>
      <sheetName val="ITB COST"/>
      <sheetName val="Price Sheet"/>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38"/>
      <sheetName val="39"/>
      <sheetName val="40"/>
      <sheetName val="41"/>
      <sheetName val="42"/>
      <sheetName val="43"/>
      <sheetName val="44"/>
      <sheetName val="45"/>
      <sheetName val="46"/>
      <sheetName val="47"/>
      <sheetName val="48"/>
      <sheetName val="49"/>
      <sheetName val="50"/>
      <sheetName val="Allowances"/>
      <sheetName val="5-Digit"/>
      <sheetName val="간접비내역-1"/>
      <sheetName val="교각1"/>
      <sheetName val="간선계산"/>
      <sheetName val="Notes"/>
      <sheetName val="003"/>
      <sheetName val="COST-SUM"/>
      <sheetName val="Kode"/>
      <sheetName val="사기도장"/>
      <sheetName val="General Data"/>
      <sheetName val="Bill of QuantityCIVL"/>
      <sheetName val="Prec.OTS"/>
      <sheetName val="Summary_Sheets"/>
      <sheetName val="Alum_"/>
      <sheetName val="BSD_(2)"/>
      <sheetName val="Electrical_(2)"/>
      <sheetName val="Engrg_Est"/>
      <sheetName val="ITB_COST"/>
      <sheetName val="Price_Sheet"/>
      <sheetName val="F301_303"/>
      <sheetName val="203_Eqpt_r1"/>
      <sheetName val="공정계획(내부계획25%,내부w_f)"/>
      <sheetName val="B31_1"/>
      <sheetName val="Prec_OTS"/>
      <sheetName val="Walls"/>
      <sheetName val="Estimate"/>
      <sheetName val="CAL(1)."/>
      <sheetName val="DATE"/>
      <sheetName val="TYPE-B 평균H"/>
      <sheetName val="95신규호표"/>
      <sheetName val="cable"/>
      <sheetName val="기기리스트"/>
      <sheetName val="Rates"/>
      <sheetName val="MCCSUM"/>
      <sheetName val="HVAC"/>
      <sheetName val="EPC"/>
      <sheetName val="GTG"/>
      <sheetName val="camp"/>
      <sheetName val="CAL"/>
      <sheetName val="CABLE DATA"/>
      <sheetName val="7422CW00"/>
      <sheetName val="#3E1_GCR"/>
      <sheetName val="jobhist"/>
      <sheetName val="BB ATV A 131 "/>
      <sheetName val="PAGE 2"/>
      <sheetName val="Dropdown list"/>
      <sheetName val="Breaker size"/>
      <sheetName val="CCC-1C-PVC-XLPE"/>
      <sheetName val="CCC-4C-PVC-XLPE"/>
      <sheetName val="CCC-BTS"/>
      <sheetName val="VD-BTS"/>
      <sheetName val="Resistance_Reactance_Cables"/>
      <sheetName val="CTS_1C_PVC_Armoured"/>
      <sheetName val="CTS_1C_PVC_Unarmoured"/>
      <sheetName val="CTS_1C_XLPE_Armoured"/>
      <sheetName val="CTS_1C_XLPE_Unarmoured"/>
      <sheetName val="CTS_3C_PVC_Armoured"/>
      <sheetName val="CTS_3C_PVC_Unarmoured"/>
      <sheetName val="CTS_3C_XLPE_Armoured"/>
      <sheetName val="CTS_3C_XLPE_Unarmoured"/>
      <sheetName val="CTS_4C_PVC_Armoured"/>
      <sheetName val="CTS_4C_PVC_Unarmoured"/>
      <sheetName val="CTS_4C_XLPE_Armoured"/>
      <sheetName val="List-CTS"/>
      <sheetName val="Final(1)summary"/>
      <sheetName val="Alum_1"/>
      <sheetName val="Summary_Sheets1"/>
      <sheetName val="BSD_(2)1"/>
      <sheetName val="Engrg_Est1"/>
      <sheetName val="Electrical_(2)1"/>
      <sheetName val="F301_3031"/>
      <sheetName val="203_Eqpt_r11"/>
      <sheetName val="B31_11"/>
      <sheetName val="공정계획(내부계획25%,내부w_f)1"/>
      <sheetName val="ASME_B_36_10_M"/>
      <sheetName val="ITB_COST1"/>
      <sheetName val="Price_Sheet1"/>
      <sheetName val="DNT_OSBL"/>
      <sheetName val="Prec_OTS1"/>
      <sheetName val="General_Data"/>
      <sheetName val="Bill_of_QuantityCIVL"/>
      <sheetName val="CAL(1)_"/>
      <sheetName val="간접비내역_1"/>
      <sheetName val="Y-WORK"/>
      <sheetName val="Units"/>
      <sheetName val="Pump Matls."/>
      <sheetName val="15100"/>
      <sheetName val="일위대가 "/>
      <sheetName val="spec"/>
      <sheetName val="studbolt no."/>
      <sheetName val="studbolt size"/>
      <sheetName val="item sort no"/>
      <sheetName val="program"/>
      <sheetName val="MixBed"/>
      <sheetName val="Reference"/>
      <sheetName val="Chart"/>
      <sheetName val="PUMP"/>
      <sheetName val="Summary_Sheets2"/>
      <sheetName val="Summary_Sheets3"/>
      <sheetName val="Summary_Sheets4"/>
      <sheetName val=" ｹ-ﾌﾞﾙ"/>
      <sheetName val="INS-Piping"/>
      <sheetName val="도급양식"/>
    </sheetNames>
    <sheetDataSet>
      <sheetData sheetId="0" refreshError="1">
        <row r="19">
          <cell r="C19">
            <v>15524.999999999998</v>
          </cell>
        </row>
        <row r="22">
          <cell r="C22">
            <v>7762.4999999999991</v>
          </cell>
        </row>
      </sheetData>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sheetData sheetId="217"/>
      <sheetData sheetId="218"/>
      <sheetData sheetId="219" refreshError="1"/>
      <sheetData sheetId="220" refreshError="1"/>
      <sheetData sheetId="221"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보일러"/>
      <sheetName val="수처리"/>
      <sheetName val="GGH"/>
      <sheetName val="집진기"/>
      <sheetName val="북제주내부매출"/>
      <sheetName val="취수설비"/>
      <sheetName val="탈황"/>
      <sheetName val="ash"/>
      <sheetName val="소각로"/>
      <sheetName val="매출TOTAL"/>
      <sheetName val="표지 및 목차"/>
      <sheetName val="정량목표계획"/>
      <sheetName val="PJT매출계획"/>
      <sheetName val="PJT기성계획"/>
      <sheetName val="목표분석"/>
      <sheetName val="목표할당"/>
      <sheetName val="과제분석서_매출"/>
      <sheetName val="과제분석서_매출원가율"/>
      <sheetName val="과제분석서_품질손실비용"/>
      <sheetName val="과제분석서_원가절감"/>
      <sheetName val="과제분석서_기성"/>
      <sheetName val="시책도출매트릭스"/>
      <sheetName val="담당 MAP카드"/>
      <sheetName val="상하MAP조정표"/>
      <sheetName val="관리항목 일람표"/>
      <sheetName val="시책전개표"/>
      <sheetName val="과제분석표 챠트 DATA"/>
      <sheetName val="pjt별계획실적"/>
      <sheetName val="매출계획map전후"/>
      <sheetName val="매출계획 map후"/>
      <sheetName val="부서별 원가절감 계획"/>
      <sheetName val="매출2안"/>
      <sheetName val="기성2안"/>
      <sheetName val="map전매출"/>
      <sheetName val="Sheet1"/>
      <sheetName val="당진포함(사내)"/>
      <sheetName val="SANAE-3"/>
      <sheetName val="부하전망"/>
      <sheetName val="부하"/>
      <sheetName val="기성"/>
      <sheetName val="Sheet4"/>
      <sheetName val="기성 (2)"/>
      <sheetName val="문제점,대책 (2)"/>
      <sheetName val="Invoice(016)"/>
      <sheetName val="Pkg(A)"/>
      <sheetName val="Pkg(B)"/>
      <sheetName val="Sheet5"/>
      <sheetName val="Cash2"/>
      <sheetName val="Z"/>
    </sheetNames>
    <definedNames>
      <definedName name="BULYANGPNT"/>
      <definedName name="GUESTPNT"/>
      <definedName name="MONITORPNT"/>
      <definedName name="RTPNT"/>
      <definedName name="UTPNT" sheetId="0"/>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LE"/>
      <sheetName val="MTO REV.0"/>
      <sheetName val="VENDOR-QUOTES"/>
      <sheetName val="SUM REV.0"/>
      <sheetName val="SUM-BQ"/>
      <sheetName val="BUILDING ELE."/>
      <sheetName val="PAINTING"/>
      <sheetName val="CATHODIC PROTECTION"/>
      <sheetName val="PAGE-PARTY"/>
      <sheetName val="CCTV"/>
      <sheetName val="WEATHER PROOF LTG. &amp; ROD LTG."/>
      <sheetName val="PVC CONDUIT"/>
      <sheetName val="BOX"/>
      <sheetName val="CABLE TRAY"/>
      <sheetName val="TERMINAL KIT"/>
      <sheetName val="EXP-PROOF EQUIPMENT"/>
      <sheetName val="COVE-PAGE"/>
    </sheetNames>
    <sheetDataSet>
      <sheetData sheetId="0" refreshError="1"/>
      <sheetData sheetId="1" refreshError="1">
        <row r="1">
          <cell r="A1" t="str">
            <v>PRICE BREAKDOWN FOR ELECTRICAL INSTALLATION WORK</v>
          </cell>
          <cell r="G1" t="str">
            <v xml:space="preserve"> </v>
          </cell>
          <cell r="K1" t="str">
            <v xml:space="preserve"> </v>
          </cell>
        </row>
        <row r="2">
          <cell r="B2" t="str">
            <v>東鼎  LNG TERMINAL</v>
          </cell>
          <cell r="G2" t="str">
            <v xml:space="preserve"> </v>
          </cell>
          <cell r="I2" t="str">
            <v>CTCI Q. NO. : 99Q3299</v>
          </cell>
          <cell r="P2" t="str">
            <v>CTCI Q. NO. : 99Q3299</v>
          </cell>
        </row>
        <row r="3">
          <cell r="B3" t="str">
            <v>LOCATION: 桃園 觀塘工業區</v>
          </cell>
        </row>
        <row r="5">
          <cell r="E5" t="str">
            <v xml:space="preserve">                  TO SITE</v>
          </cell>
          <cell r="G5" t="str">
            <v xml:space="preserve">                  TO SITE</v>
          </cell>
          <cell r="K5" t="str">
            <v xml:space="preserve">                  TO SITE</v>
          </cell>
          <cell r="M5" t="str">
            <v xml:space="preserve">                  TO SITE</v>
          </cell>
        </row>
        <row r="6">
          <cell r="E6" t="str">
            <v xml:space="preserve"> ON SHORE MAT'L (NET) NT$</v>
          </cell>
          <cell r="G6" t="str">
            <v xml:space="preserve"> OFF SHORE MAT'L (NET) US$</v>
          </cell>
          <cell r="I6" t="str">
            <v xml:space="preserve">          LABOR MH (NET) </v>
          </cell>
          <cell r="K6" t="str">
            <v xml:space="preserve">     ON SHORE MAT'L NT$</v>
          </cell>
          <cell r="M6" t="str">
            <v xml:space="preserve">   OFF SHORE MAT'L US$</v>
          </cell>
          <cell r="O6" t="str">
            <v xml:space="preserve">        LABOR PRICE NT$</v>
          </cell>
          <cell r="Q6" t="str">
            <v>REMARK</v>
          </cell>
        </row>
        <row r="7">
          <cell r="A7" t="str">
            <v>NO.</v>
          </cell>
          <cell r="B7" t="str">
            <v>DESCRIPTION</v>
          </cell>
          <cell r="C7" t="str">
            <v>Q'TY</v>
          </cell>
          <cell r="D7" t="str">
            <v>UNIT</v>
          </cell>
          <cell r="E7" t="str">
            <v>U/P</v>
          </cell>
          <cell r="F7" t="str">
            <v>TOTAL</v>
          </cell>
          <cell r="G7" t="str">
            <v>U/P</v>
          </cell>
          <cell r="H7" t="str">
            <v>TOTAL</v>
          </cell>
          <cell r="I7" t="str">
            <v>U/P</v>
          </cell>
          <cell r="J7" t="str">
            <v>TOTAL</v>
          </cell>
          <cell r="K7" t="str">
            <v>U/P</v>
          </cell>
          <cell r="L7" t="str">
            <v>TOTAL</v>
          </cell>
          <cell r="M7" t="str">
            <v>U/P</v>
          </cell>
          <cell r="N7" t="str">
            <v>TOTAL</v>
          </cell>
          <cell r="O7" t="str">
            <v>U/P</v>
          </cell>
          <cell r="P7" t="str">
            <v>TOTAL</v>
          </cell>
        </row>
        <row r="9">
          <cell r="A9" t="str">
            <v>ALT-1</v>
          </cell>
          <cell r="B9" t="str">
            <v xml:space="preserve">         PRICE SUMMARY</v>
          </cell>
        </row>
        <row r="11">
          <cell r="A11" t="str">
            <v xml:space="preserve">  A.</v>
          </cell>
          <cell r="B11" t="str">
            <v xml:space="preserve"> POWER EQUIPMENT </v>
          </cell>
          <cell r="C11">
            <v>1</v>
          </cell>
          <cell r="D11" t="str">
            <v>LOT</v>
          </cell>
          <cell r="E11">
            <v>138612100</v>
          </cell>
          <cell r="F11">
            <v>138612100</v>
          </cell>
          <cell r="H11">
            <v>0</v>
          </cell>
          <cell r="I11">
            <v>13764</v>
          </cell>
          <cell r="J11">
            <v>13764</v>
          </cell>
          <cell r="K11">
            <v>138612100</v>
          </cell>
          <cell r="L11">
            <v>138612100</v>
          </cell>
          <cell r="M11">
            <v>0</v>
          </cell>
          <cell r="N11">
            <v>0</v>
          </cell>
          <cell r="O11">
            <v>6155030</v>
          </cell>
          <cell r="P11">
            <v>6155030</v>
          </cell>
        </row>
        <row r="12">
          <cell r="F12">
            <v>0</v>
          </cell>
          <cell r="J12">
            <v>0</v>
          </cell>
          <cell r="L12">
            <v>0</v>
          </cell>
          <cell r="P12">
            <v>0</v>
          </cell>
        </row>
        <row r="13">
          <cell r="A13" t="str">
            <v xml:space="preserve">  B.</v>
          </cell>
          <cell r="B13" t="str">
            <v xml:space="preserve"> POWER DISTRIBUTION SYSTEM</v>
          </cell>
          <cell r="C13">
            <v>130730</v>
          </cell>
          <cell r="D13" t="str">
            <v>M</v>
          </cell>
          <cell r="E13">
            <v>178.00177465004208</v>
          </cell>
          <cell r="F13">
            <v>23270172</v>
          </cell>
          <cell r="H13">
            <v>0</v>
          </cell>
          <cell r="I13">
            <v>0.25310181289681022</v>
          </cell>
          <cell r="J13">
            <v>33088</v>
          </cell>
          <cell r="K13">
            <v>178.00177465004208</v>
          </cell>
          <cell r="L13">
            <v>23270172</v>
          </cell>
          <cell r="M13">
            <v>0</v>
          </cell>
          <cell r="N13">
            <v>0</v>
          </cell>
          <cell r="O13">
            <v>70.851243019964812</v>
          </cell>
          <cell r="P13">
            <v>9262383</v>
          </cell>
        </row>
        <row r="14">
          <cell r="F14">
            <v>0</v>
          </cell>
          <cell r="H14">
            <v>0</v>
          </cell>
          <cell r="J14">
            <v>0</v>
          </cell>
          <cell r="K14">
            <v>0</v>
          </cell>
          <cell r="L14">
            <v>0</v>
          </cell>
          <cell r="M14">
            <v>0</v>
          </cell>
          <cell r="N14">
            <v>0</v>
          </cell>
          <cell r="O14">
            <v>0</v>
          </cell>
          <cell r="P14">
            <v>0</v>
          </cell>
        </row>
        <row r="15">
          <cell r="A15" t="str">
            <v xml:space="preserve">  C.</v>
          </cell>
          <cell r="B15" t="str">
            <v xml:space="preserve"> LIGHTING SYSTEM</v>
          </cell>
          <cell r="C15">
            <v>508</v>
          </cell>
          <cell r="D15" t="str">
            <v>SET</v>
          </cell>
          <cell r="E15">
            <v>18871.641732283464</v>
          </cell>
          <cell r="F15">
            <v>9586794</v>
          </cell>
          <cell r="H15">
            <v>0</v>
          </cell>
          <cell r="I15">
            <v>28.084645669291337</v>
          </cell>
          <cell r="J15">
            <v>14267</v>
          </cell>
          <cell r="K15">
            <v>18871.641732283464</v>
          </cell>
          <cell r="L15">
            <v>9586794</v>
          </cell>
          <cell r="M15">
            <v>0</v>
          </cell>
          <cell r="N15">
            <v>0</v>
          </cell>
          <cell r="O15">
            <v>8470.6830708661419</v>
          </cell>
          <cell r="P15">
            <v>4303107</v>
          </cell>
        </row>
        <row r="16">
          <cell r="F16">
            <v>0</v>
          </cell>
          <cell r="H16">
            <v>0</v>
          </cell>
          <cell r="J16">
            <v>0</v>
          </cell>
          <cell r="K16">
            <v>0</v>
          </cell>
          <cell r="L16">
            <v>0</v>
          </cell>
          <cell r="M16">
            <v>0</v>
          </cell>
          <cell r="N16">
            <v>0</v>
          </cell>
          <cell r="O16">
            <v>0</v>
          </cell>
          <cell r="P16">
            <v>0</v>
          </cell>
        </row>
        <row r="17">
          <cell r="A17" t="str">
            <v xml:space="preserve">  D.</v>
          </cell>
          <cell r="B17" t="str">
            <v xml:space="preserve"> GROUNDING &amp; LIGHTNING PROTECTION SYSTEM</v>
          </cell>
          <cell r="C17">
            <v>8620</v>
          </cell>
          <cell r="D17" t="str">
            <v>M</v>
          </cell>
          <cell r="E17">
            <v>104.6885150812065</v>
          </cell>
          <cell r="F17">
            <v>902415</v>
          </cell>
          <cell r="H17">
            <v>0</v>
          </cell>
          <cell r="I17">
            <v>0.40336426914153134</v>
          </cell>
          <cell r="J17">
            <v>3477</v>
          </cell>
          <cell r="K17">
            <v>104.6885150812065</v>
          </cell>
          <cell r="L17">
            <v>902415</v>
          </cell>
          <cell r="M17">
            <v>0</v>
          </cell>
          <cell r="N17">
            <v>0</v>
          </cell>
          <cell r="O17">
            <v>146.95568445475638</v>
          </cell>
          <cell r="P17">
            <v>1266758</v>
          </cell>
        </row>
        <row r="18">
          <cell r="F18">
            <v>0</v>
          </cell>
          <cell r="H18">
            <v>0</v>
          </cell>
          <cell r="J18">
            <v>0</v>
          </cell>
          <cell r="K18">
            <v>0</v>
          </cell>
          <cell r="L18">
            <v>0</v>
          </cell>
          <cell r="M18">
            <v>0</v>
          </cell>
          <cell r="N18">
            <v>0</v>
          </cell>
          <cell r="O18">
            <v>0</v>
          </cell>
          <cell r="P18">
            <v>0</v>
          </cell>
        </row>
        <row r="19">
          <cell r="A19" t="str">
            <v xml:space="preserve">  E.</v>
          </cell>
          <cell r="B19" t="str">
            <v xml:space="preserve"> TELEPHONE SYSTEM</v>
          </cell>
          <cell r="C19">
            <v>2250</v>
          </cell>
          <cell r="D19" t="str">
            <v>M</v>
          </cell>
          <cell r="E19">
            <v>219.19555555555556</v>
          </cell>
          <cell r="F19">
            <v>493190</v>
          </cell>
          <cell r="H19">
            <v>0</v>
          </cell>
          <cell r="I19">
            <v>0.20088888888888889</v>
          </cell>
          <cell r="J19">
            <v>452</v>
          </cell>
          <cell r="K19">
            <v>219.19555555555556</v>
          </cell>
          <cell r="L19">
            <v>493190</v>
          </cell>
          <cell r="M19">
            <v>0</v>
          </cell>
          <cell r="N19">
            <v>0</v>
          </cell>
          <cell r="O19">
            <v>56.222222222222221</v>
          </cell>
          <cell r="P19">
            <v>126500</v>
          </cell>
        </row>
        <row r="20">
          <cell r="F20">
            <v>0</v>
          </cell>
          <cell r="H20">
            <v>0</v>
          </cell>
          <cell r="J20">
            <v>0</v>
          </cell>
          <cell r="K20">
            <v>0</v>
          </cell>
          <cell r="L20">
            <v>0</v>
          </cell>
          <cell r="M20">
            <v>0</v>
          </cell>
          <cell r="N20">
            <v>0</v>
          </cell>
          <cell r="O20">
            <v>0</v>
          </cell>
          <cell r="P20">
            <v>0</v>
          </cell>
        </row>
        <row r="21">
          <cell r="A21" t="str">
            <v xml:space="preserve">  F.</v>
          </cell>
          <cell r="B21" t="str">
            <v xml:space="preserve"> PAGE/INTERCOMMUNICATION SYSTEM</v>
          </cell>
          <cell r="C21">
            <v>15</v>
          </cell>
          <cell r="D21" t="str">
            <v>SET</v>
          </cell>
          <cell r="E21">
            <v>67271.8</v>
          </cell>
          <cell r="F21">
            <v>1009077</v>
          </cell>
          <cell r="H21">
            <v>0</v>
          </cell>
          <cell r="I21">
            <v>87.266666666666666</v>
          </cell>
          <cell r="J21">
            <v>1309</v>
          </cell>
          <cell r="K21">
            <v>67271.8</v>
          </cell>
          <cell r="L21">
            <v>1009077</v>
          </cell>
          <cell r="M21">
            <v>0</v>
          </cell>
          <cell r="N21">
            <v>0</v>
          </cell>
          <cell r="O21">
            <v>24435.333333333332</v>
          </cell>
          <cell r="P21">
            <v>366530</v>
          </cell>
        </row>
        <row r="22">
          <cell r="F22">
            <v>0</v>
          </cell>
          <cell r="H22">
            <v>0</v>
          </cell>
          <cell r="J22">
            <v>0</v>
          </cell>
          <cell r="K22">
            <v>0</v>
          </cell>
          <cell r="L22">
            <v>0</v>
          </cell>
          <cell r="M22">
            <v>0</v>
          </cell>
          <cell r="N22">
            <v>0</v>
          </cell>
          <cell r="O22">
            <v>0</v>
          </cell>
          <cell r="P22">
            <v>0</v>
          </cell>
        </row>
        <row r="23">
          <cell r="A23" t="str">
            <v xml:space="preserve">  G.</v>
          </cell>
          <cell r="B23" t="str">
            <v xml:space="preserve"> CCTV SYSTEM</v>
          </cell>
          <cell r="C23">
            <v>6</v>
          </cell>
          <cell r="D23" t="str">
            <v>SET</v>
          </cell>
          <cell r="E23">
            <v>291143.16666666669</v>
          </cell>
          <cell r="F23">
            <v>1746859</v>
          </cell>
          <cell r="H23">
            <v>0</v>
          </cell>
          <cell r="I23">
            <v>221</v>
          </cell>
          <cell r="J23">
            <v>1326</v>
          </cell>
          <cell r="K23">
            <v>291143.16666666669</v>
          </cell>
          <cell r="L23">
            <v>1746859</v>
          </cell>
          <cell r="M23">
            <v>0</v>
          </cell>
          <cell r="N23">
            <v>0</v>
          </cell>
          <cell r="O23">
            <v>61933.5</v>
          </cell>
          <cell r="P23">
            <v>371601</v>
          </cell>
        </row>
        <row r="24">
          <cell r="F24">
            <v>0</v>
          </cell>
          <cell r="H24">
            <v>0</v>
          </cell>
          <cell r="J24">
            <v>0</v>
          </cell>
          <cell r="K24">
            <v>0</v>
          </cell>
          <cell r="L24">
            <v>0</v>
          </cell>
          <cell r="M24">
            <v>0</v>
          </cell>
          <cell r="N24">
            <v>0</v>
          </cell>
          <cell r="O24">
            <v>0</v>
          </cell>
          <cell r="P24">
            <v>0</v>
          </cell>
        </row>
        <row r="25">
          <cell r="A25" t="str">
            <v xml:space="preserve">  H.</v>
          </cell>
          <cell r="B25" t="str">
            <v xml:space="preserve"> CATHODIC PROTECTION SYSTEM</v>
          </cell>
          <cell r="C25">
            <v>60</v>
          </cell>
          <cell r="D25" t="str">
            <v>PC</v>
          </cell>
          <cell r="E25">
            <v>12445.316666666668</v>
          </cell>
          <cell r="F25">
            <v>746719</v>
          </cell>
          <cell r="H25">
            <v>0</v>
          </cell>
          <cell r="I25">
            <v>17.083333333333332</v>
          </cell>
          <cell r="J25">
            <v>1025</v>
          </cell>
          <cell r="K25">
            <v>12445.316666666668</v>
          </cell>
          <cell r="L25">
            <v>746719</v>
          </cell>
          <cell r="M25">
            <v>0</v>
          </cell>
          <cell r="N25">
            <v>0</v>
          </cell>
          <cell r="O25">
            <v>6387.1</v>
          </cell>
          <cell r="P25">
            <v>383226</v>
          </cell>
        </row>
        <row r="27">
          <cell r="A27" t="str">
            <v xml:space="preserve">  I.</v>
          </cell>
          <cell r="B27" t="str">
            <v>APS SYSTEM</v>
          </cell>
          <cell r="C27">
            <v>60</v>
          </cell>
          <cell r="D27" t="str">
            <v>SET</v>
          </cell>
          <cell r="E27">
            <v>260365.88333333333</v>
          </cell>
          <cell r="F27">
            <v>15621953</v>
          </cell>
          <cell r="H27">
            <v>0</v>
          </cell>
          <cell r="I27">
            <v>227.13333333333333</v>
          </cell>
          <cell r="J27">
            <v>13628</v>
          </cell>
          <cell r="K27">
            <v>260365.88333333333</v>
          </cell>
          <cell r="L27">
            <v>15621953</v>
          </cell>
          <cell r="M27">
            <v>0</v>
          </cell>
          <cell r="N27">
            <v>0</v>
          </cell>
          <cell r="O27">
            <v>63605.433333333334</v>
          </cell>
          <cell r="P27">
            <v>3816326</v>
          </cell>
        </row>
        <row r="29">
          <cell r="A29" t="str">
            <v xml:space="preserve">  J.</v>
          </cell>
          <cell r="B29" t="str">
            <v>U/G CONDUIT BANK</v>
          </cell>
          <cell r="C29">
            <v>2850</v>
          </cell>
          <cell r="D29" t="str">
            <v>M3</v>
          </cell>
          <cell r="E29">
            <v>2070.4561403508774</v>
          </cell>
          <cell r="F29">
            <v>5900800</v>
          </cell>
          <cell r="H29">
            <v>0</v>
          </cell>
          <cell r="I29">
            <v>9.5898245614035087</v>
          </cell>
          <cell r="J29">
            <v>27331</v>
          </cell>
          <cell r="K29">
            <v>2070.4561403508774</v>
          </cell>
          <cell r="L29">
            <v>5900800</v>
          </cell>
          <cell r="M29">
            <v>0</v>
          </cell>
          <cell r="N29">
            <v>0</v>
          </cell>
          <cell r="O29">
            <v>7703.0175438596489</v>
          </cell>
          <cell r="P29">
            <v>21953600</v>
          </cell>
        </row>
        <row r="32">
          <cell r="B32" t="str">
            <v>TOTAL (ALT-1)</v>
          </cell>
          <cell r="F32">
            <v>197890079</v>
          </cell>
          <cell r="H32">
            <v>0</v>
          </cell>
          <cell r="J32">
            <v>109667</v>
          </cell>
          <cell r="L32">
            <v>197890079</v>
          </cell>
          <cell r="N32">
            <v>0</v>
          </cell>
          <cell r="P32">
            <v>48005061</v>
          </cell>
          <cell r="Q32">
            <v>109667</v>
          </cell>
        </row>
        <row r="33">
          <cell r="Q33">
            <v>0</v>
          </cell>
        </row>
        <row r="34">
          <cell r="A34" t="str">
            <v>OTHER</v>
          </cell>
          <cell r="B34" t="str">
            <v xml:space="preserve"> CATHODIC PROTECTION SYSTEM  FOR TRUNK LINE</v>
          </cell>
          <cell r="C34">
            <v>1</v>
          </cell>
          <cell r="D34" t="str">
            <v>LOT</v>
          </cell>
          <cell r="F34">
            <v>4357694</v>
          </cell>
          <cell r="J34">
            <v>6089</v>
          </cell>
          <cell r="L34">
            <v>4357694</v>
          </cell>
          <cell r="P34">
            <v>2372268</v>
          </cell>
          <cell r="Q34">
            <v>6089</v>
          </cell>
        </row>
        <row r="36">
          <cell r="B36" t="str">
            <v xml:space="preserve">MATERIAL PRICE 造價分析 </v>
          </cell>
        </row>
        <row r="37">
          <cell r="B37" t="str">
            <v xml:space="preserve">CAPACITOR </v>
          </cell>
          <cell r="D37" t="str">
            <v>KVA</v>
          </cell>
        </row>
        <row r="38">
          <cell r="B38" t="str">
            <v>CABLE &amp; WIRE FOR POWER SYSTEM</v>
          </cell>
          <cell r="C38">
            <v>130730</v>
          </cell>
          <cell r="D38" t="str">
            <v>M</v>
          </cell>
        </row>
        <row r="39">
          <cell r="B39" t="str">
            <v>LIGHTING FIXTURE</v>
          </cell>
          <cell r="C39">
            <v>508</v>
          </cell>
          <cell r="D39" t="str">
            <v>SET</v>
          </cell>
        </row>
        <row r="41">
          <cell r="B41" t="str">
            <v>LABOR PRICE 造價分析</v>
          </cell>
        </row>
        <row r="42">
          <cell r="B42" t="str">
            <v xml:space="preserve">CAPACITOR </v>
          </cell>
          <cell r="C42">
            <v>0</v>
          </cell>
          <cell r="D42" t="str">
            <v>KVA</v>
          </cell>
        </row>
        <row r="43">
          <cell r="B43" t="str">
            <v>CABLE &amp; WIRE FOR POWER SYSTEM</v>
          </cell>
          <cell r="C43">
            <v>130730</v>
          </cell>
          <cell r="D43" t="str">
            <v>M</v>
          </cell>
          <cell r="I43">
            <v>0.73359596114128356</v>
          </cell>
          <cell r="J43">
            <v>95903</v>
          </cell>
        </row>
        <row r="44">
          <cell r="B44" t="str">
            <v>LIGHTING FIXTURE</v>
          </cell>
          <cell r="C44">
            <v>508</v>
          </cell>
          <cell r="D44" t="str">
            <v>SET</v>
          </cell>
        </row>
        <row r="46">
          <cell r="A46" t="str">
            <v>ALT-2</v>
          </cell>
          <cell r="C46" t="str">
            <v xml:space="preserve"> </v>
          </cell>
          <cell r="D46" t="str">
            <v xml:space="preserve"> </v>
          </cell>
          <cell r="F46">
            <v>0</v>
          </cell>
          <cell r="H46">
            <v>0</v>
          </cell>
          <cell r="J46">
            <v>0</v>
          </cell>
          <cell r="K46">
            <v>0</v>
          </cell>
          <cell r="L46">
            <v>0</v>
          </cell>
          <cell r="M46">
            <v>0</v>
          </cell>
          <cell r="N46">
            <v>0</v>
          </cell>
          <cell r="O46">
            <v>0</v>
          </cell>
          <cell r="P46">
            <v>0</v>
          </cell>
        </row>
        <row r="47">
          <cell r="A47">
            <v>1</v>
          </cell>
          <cell r="B47" t="str">
            <v xml:space="preserve">  6.9KV GCS ,  NEMA CLASS E2 , MCC PANEL</v>
          </cell>
          <cell r="C47">
            <v>-1</v>
          </cell>
          <cell r="D47" t="str">
            <v>PNL</v>
          </cell>
          <cell r="E47">
            <v>500000</v>
          </cell>
          <cell r="F47">
            <v>-500000</v>
          </cell>
          <cell r="H47">
            <v>0</v>
          </cell>
          <cell r="I47">
            <v>20</v>
          </cell>
          <cell r="J47">
            <v>-20</v>
          </cell>
          <cell r="K47">
            <v>500000</v>
          </cell>
          <cell r="L47">
            <v>-500000</v>
          </cell>
          <cell r="M47">
            <v>0</v>
          </cell>
          <cell r="N47">
            <v>0</v>
          </cell>
          <cell r="O47">
            <v>5600</v>
          </cell>
          <cell r="P47">
            <v>-5600</v>
          </cell>
          <cell r="Q47">
            <v>0</v>
          </cell>
        </row>
        <row r="48">
          <cell r="A48">
            <v>2</v>
          </cell>
          <cell r="B48" t="str">
            <v xml:space="preserve">  600V POWER CABLE 3/C 5.5 sq.mm  XLPE/PVC</v>
          </cell>
          <cell r="C48">
            <v>-195</v>
          </cell>
          <cell r="D48" t="str">
            <v>M</v>
          </cell>
          <cell r="E48">
            <v>20</v>
          </cell>
          <cell r="F48">
            <v>-3900</v>
          </cell>
          <cell r="H48">
            <v>0</v>
          </cell>
          <cell r="I48">
            <v>0.1</v>
          </cell>
          <cell r="J48">
            <v>-20</v>
          </cell>
          <cell r="K48">
            <v>20</v>
          </cell>
          <cell r="L48">
            <v>-3900</v>
          </cell>
          <cell r="M48">
            <v>0</v>
          </cell>
          <cell r="N48">
            <v>0</v>
          </cell>
          <cell r="O48">
            <v>28</v>
          </cell>
          <cell r="P48">
            <v>-5460</v>
          </cell>
          <cell r="Q48">
            <v>0</v>
          </cell>
        </row>
        <row r="49">
          <cell r="A49">
            <v>3</v>
          </cell>
          <cell r="B49" t="str">
            <v xml:space="preserve">  600V CONTROL CABLE 12/C 2.0 sq.mm  PVC/PVC</v>
          </cell>
          <cell r="C49">
            <v>-195</v>
          </cell>
          <cell r="D49" t="str">
            <v>M</v>
          </cell>
          <cell r="E49">
            <v>38</v>
          </cell>
          <cell r="F49">
            <v>-7410</v>
          </cell>
          <cell r="H49">
            <v>0</v>
          </cell>
          <cell r="I49">
            <v>0.13800000000000001</v>
          </cell>
          <cell r="J49">
            <v>-27</v>
          </cell>
          <cell r="K49">
            <v>38</v>
          </cell>
          <cell r="L49">
            <v>-7410</v>
          </cell>
          <cell r="M49">
            <v>0</v>
          </cell>
          <cell r="N49">
            <v>0</v>
          </cell>
          <cell r="O49">
            <v>39</v>
          </cell>
          <cell r="P49">
            <v>-7605</v>
          </cell>
          <cell r="Q49">
            <v>0</v>
          </cell>
        </row>
        <row r="50">
          <cell r="A50">
            <v>4</v>
          </cell>
          <cell r="B50" t="str">
            <v xml:space="preserve">  8KV POWER CABLE 3/C  38 sq.mm  XLPE/PVC</v>
          </cell>
          <cell r="C50">
            <v>-580</v>
          </cell>
          <cell r="D50" t="str">
            <v>M</v>
          </cell>
          <cell r="E50">
            <v>268</v>
          </cell>
          <cell r="F50">
            <v>-155440</v>
          </cell>
          <cell r="H50">
            <v>0</v>
          </cell>
          <cell r="I50">
            <v>0.32100000000000001</v>
          </cell>
          <cell r="J50">
            <v>-186</v>
          </cell>
          <cell r="K50">
            <v>268</v>
          </cell>
          <cell r="L50">
            <v>-155440</v>
          </cell>
          <cell r="M50">
            <v>0</v>
          </cell>
          <cell r="N50">
            <v>0</v>
          </cell>
          <cell r="O50">
            <v>90</v>
          </cell>
          <cell r="P50">
            <v>-52200</v>
          </cell>
          <cell r="Q50">
            <v>0</v>
          </cell>
        </row>
        <row r="51">
          <cell r="A51">
            <v>5</v>
          </cell>
          <cell r="B51" t="str">
            <v xml:space="preserve">  8KV POWER CABLE 3/C  60 sq.mm  XLPE/PVC</v>
          </cell>
          <cell r="C51">
            <v>390</v>
          </cell>
          <cell r="D51" t="str">
            <v>M</v>
          </cell>
          <cell r="E51">
            <v>367</v>
          </cell>
          <cell r="F51">
            <v>143130</v>
          </cell>
          <cell r="H51">
            <v>0</v>
          </cell>
          <cell r="I51">
            <v>0.38800000000000001</v>
          </cell>
          <cell r="J51">
            <v>151</v>
          </cell>
          <cell r="K51">
            <v>367</v>
          </cell>
          <cell r="L51">
            <v>143130</v>
          </cell>
          <cell r="M51">
            <v>0</v>
          </cell>
          <cell r="N51">
            <v>0</v>
          </cell>
          <cell r="O51">
            <v>109</v>
          </cell>
          <cell r="P51">
            <v>42510</v>
          </cell>
          <cell r="Q51">
            <v>0</v>
          </cell>
        </row>
        <row r="52">
          <cell r="A52">
            <v>6</v>
          </cell>
          <cell r="B52" t="str">
            <v xml:space="preserve"> PVC CONDUIT, THICK WALL, CNS1302 SCH. B , 2"</v>
          </cell>
          <cell r="C52">
            <v>-390</v>
          </cell>
          <cell r="D52" t="str">
            <v>M</v>
          </cell>
          <cell r="E52">
            <v>38</v>
          </cell>
          <cell r="F52">
            <v>-14820</v>
          </cell>
          <cell r="H52">
            <v>0</v>
          </cell>
          <cell r="I52">
            <v>0.3</v>
          </cell>
          <cell r="J52">
            <v>-117</v>
          </cell>
          <cell r="K52">
            <v>38</v>
          </cell>
          <cell r="L52">
            <v>-14820</v>
          </cell>
          <cell r="M52">
            <v>0</v>
          </cell>
          <cell r="N52">
            <v>0</v>
          </cell>
          <cell r="O52">
            <v>84</v>
          </cell>
          <cell r="P52">
            <v>-32760</v>
          </cell>
          <cell r="Q52">
            <v>0</v>
          </cell>
        </row>
        <row r="53">
          <cell r="A53">
            <v>7</v>
          </cell>
          <cell r="B53" t="str">
            <v xml:space="preserve"> MISCELLANEOUS </v>
          </cell>
          <cell r="C53">
            <v>1</v>
          </cell>
          <cell r="D53" t="str">
            <v>LOT</v>
          </cell>
          <cell r="E53">
            <v>-708.6</v>
          </cell>
          <cell r="F53">
            <v>-709</v>
          </cell>
          <cell r="I53">
            <v>-2.46</v>
          </cell>
          <cell r="J53">
            <v>-2</v>
          </cell>
          <cell r="K53">
            <v>-709</v>
          </cell>
          <cell r="L53">
            <v>-709</v>
          </cell>
          <cell r="M53">
            <v>0</v>
          </cell>
          <cell r="N53">
            <v>0</v>
          </cell>
          <cell r="O53">
            <v>-689</v>
          </cell>
          <cell r="P53">
            <v>-689</v>
          </cell>
        </row>
        <row r="54">
          <cell r="B54" t="str">
            <v>SUB-TOTAL : (ALT-1)</v>
          </cell>
          <cell r="F54">
            <v>-539149</v>
          </cell>
          <cell r="H54">
            <v>0</v>
          </cell>
          <cell r="J54">
            <v>-221</v>
          </cell>
          <cell r="K54">
            <v>0</v>
          </cell>
          <cell r="L54">
            <v>-539149</v>
          </cell>
          <cell r="M54">
            <v>0</v>
          </cell>
          <cell r="N54">
            <v>0</v>
          </cell>
          <cell r="O54">
            <v>0</v>
          </cell>
          <cell r="P54">
            <v>-61804</v>
          </cell>
          <cell r="Q54">
            <v>-221</v>
          </cell>
        </row>
        <row r="56">
          <cell r="A56" t="str">
            <v>ALT-3</v>
          </cell>
        </row>
        <row r="57">
          <cell r="A57">
            <v>1</v>
          </cell>
          <cell r="B57" t="str">
            <v xml:space="preserve"> AUTO-TRANSFORMER FOR 6.9KV 8500KW MOTOR STARTER , </v>
          </cell>
          <cell r="C57">
            <v>1</v>
          </cell>
          <cell r="D57" t="str">
            <v>SET</v>
          </cell>
          <cell r="E57">
            <v>484000</v>
          </cell>
          <cell r="F57">
            <v>484000</v>
          </cell>
          <cell r="H57">
            <v>0</v>
          </cell>
          <cell r="I57">
            <v>20</v>
          </cell>
          <cell r="J57">
            <v>20</v>
          </cell>
          <cell r="K57">
            <v>484000</v>
          </cell>
          <cell r="L57">
            <v>484000</v>
          </cell>
          <cell r="M57">
            <v>0</v>
          </cell>
          <cell r="N57">
            <v>0</v>
          </cell>
          <cell r="O57">
            <v>5600</v>
          </cell>
          <cell r="P57">
            <v>5600</v>
          </cell>
        </row>
        <row r="58">
          <cell r="B58" t="str">
            <v xml:space="preserve"> TAP 80% , STARTING TIME 60 Sec. (MOTOR PF=0.7 , EFF=0.9)</v>
          </cell>
          <cell r="F58">
            <v>0</v>
          </cell>
          <cell r="H58">
            <v>0</v>
          </cell>
          <cell r="J58">
            <v>0</v>
          </cell>
          <cell r="K58">
            <v>0</v>
          </cell>
          <cell r="L58">
            <v>0</v>
          </cell>
          <cell r="M58">
            <v>0</v>
          </cell>
          <cell r="N58">
            <v>0</v>
          </cell>
          <cell r="O58">
            <v>0</v>
          </cell>
          <cell r="P58">
            <v>0</v>
          </cell>
        </row>
        <row r="59">
          <cell r="A59">
            <v>2</v>
          </cell>
          <cell r="B59" t="str">
            <v xml:space="preserve">  6.9KV VCB 1250A 40KA</v>
          </cell>
          <cell r="C59">
            <v>3</v>
          </cell>
          <cell r="D59" t="str">
            <v>PNL</v>
          </cell>
          <cell r="E59">
            <v>800000</v>
          </cell>
          <cell r="F59">
            <v>2400000</v>
          </cell>
          <cell r="H59">
            <v>0</v>
          </cell>
          <cell r="I59">
            <v>20</v>
          </cell>
          <cell r="J59">
            <v>60</v>
          </cell>
          <cell r="K59">
            <v>800000</v>
          </cell>
          <cell r="L59">
            <v>2400000</v>
          </cell>
          <cell r="M59">
            <v>0</v>
          </cell>
          <cell r="N59">
            <v>0</v>
          </cell>
          <cell r="O59">
            <v>5600</v>
          </cell>
          <cell r="P59">
            <v>16800</v>
          </cell>
          <cell r="Q59">
            <v>0</v>
          </cell>
        </row>
        <row r="60">
          <cell r="A60">
            <v>3</v>
          </cell>
          <cell r="B60" t="str">
            <v xml:space="preserve">  6.9KV 2000KVA , W/GCS , CAPACIATOR PANEL</v>
          </cell>
          <cell r="C60">
            <v>2</v>
          </cell>
          <cell r="D60" t="str">
            <v>PNL</v>
          </cell>
          <cell r="E60">
            <v>1500000</v>
          </cell>
          <cell r="F60">
            <v>3000000</v>
          </cell>
          <cell r="H60">
            <v>0</v>
          </cell>
          <cell r="I60">
            <v>30</v>
          </cell>
          <cell r="J60">
            <v>60</v>
          </cell>
          <cell r="K60">
            <v>1500000</v>
          </cell>
          <cell r="L60">
            <v>3000000</v>
          </cell>
          <cell r="M60">
            <v>0</v>
          </cell>
          <cell r="N60">
            <v>0</v>
          </cell>
          <cell r="O60">
            <v>8400</v>
          </cell>
          <cell r="P60">
            <v>16800</v>
          </cell>
        </row>
        <row r="61">
          <cell r="A61">
            <v>4</v>
          </cell>
          <cell r="B61" t="str">
            <v xml:space="preserve">  600V POWER CABLE 3/C 5.5 sq.mm  XLPE/PVC</v>
          </cell>
          <cell r="C61">
            <v>200</v>
          </cell>
          <cell r="D61" t="str">
            <v>M</v>
          </cell>
          <cell r="E61">
            <v>20</v>
          </cell>
          <cell r="F61">
            <v>4000</v>
          </cell>
          <cell r="H61">
            <v>0</v>
          </cell>
          <cell r="I61">
            <v>0.1</v>
          </cell>
          <cell r="J61">
            <v>20</v>
          </cell>
          <cell r="K61">
            <v>20</v>
          </cell>
          <cell r="L61">
            <v>4000</v>
          </cell>
          <cell r="M61">
            <v>0</v>
          </cell>
          <cell r="N61">
            <v>0</v>
          </cell>
          <cell r="O61">
            <v>28</v>
          </cell>
          <cell r="P61">
            <v>5600</v>
          </cell>
          <cell r="Q61">
            <v>0</v>
          </cell>
        </row>
        <row r="62">
          <cell r="A62">
            <v>5</v>
          </cell>
          <cell r="B62" t="str">
            <v xml:space="preserve">  600V POWER CABLE 3/C 22sq.mm  XLPE/PVC</v>
          </cell>
          <cell r="C62">
            <v>600</v>
          </cell>
          <cell r="D62" t="str">
            <v>M</v>
          </cell>
          <cell r="E62">
            <v>70</v>
          </cell>
          <cell r="F62">
            <v>42000</v>
          </cell>
          <cell r="H62">
            <v>0</v>
          </cell>
          <cell r="I62">
            <v>0.18099999999999999</v>
          </cell>
          <cell r="J62">
            <v>109</v>
          </cell>
          <cell r="K62">
            <v>70</v>
          </cell>
          <cell r="L62">
            <v>42000</v>
          </cell>
          <cell r="M62">
            <v>0</v>
          </cell>
          <cell r="N62">
            <v>0</v>
          </cell>
          <cell r="O62">
            <v>51</v>
          </cell>
          <cell r="P62">
            <v>30600</v>
          </cell>
          <cell r="Q62">
            <v>0</v>
          </cell>
        </row>
        <row r="63">
          <cell r="A63">
            <v>6</v>
          </cell>
          <cell r="B63" t="str">
            <v xml:space="preserve">  600V CONTROL CABLE 7/C 2.1 sq.mm  PVC/PVC</v>
          </cell>
          <cell r="C63">
            <v>600</v>
          </cell>
          <cell r="D63" t="str">
            <v>M</v>
          </cell>
          <cell r="E63">
            <v>24</v>
          </cell>
          <cell r="F63">
            <v>14400</v>
          </cell>
          <cell r="H63">
            <v>0</v>
          </cell>
          <cell r="I63">
            <v>0.105</v>
          </cell>
          <cell r="J63">
            <v>63</v>
          </cell>
          <cell r="K63">
            <v>24</v>
          </cell>
          <cell r="L63">
            <v>14400</v>
          </cell>
          <cell r="M63">
            <v>0</v>
          </cell>
          <cell r="N63">
            <v>0</v>
          </cell>
          <cell r="O63">
            <v>29</v>
          </cell>
          <cell r="P63">
            <v>17400</v>
          </cell>
          <cell r="Q63">
            <v>0</v>
          </cell>
        </row>
        <row r="64">
          <cell r="A64">
            <v>7</v>
          </cell>
          <cell r="B64" t="str">
            <v xml:space="preserve">  600V CONTROL CABLE 12/C 2.0 sq.mm  PVC/PVC</v>
          </cell>
          <cell r="C64">
            <v>200</v>
          </cell>
          <cell r="D64" t="str">
            <v>M</v>
          </cell>
          <cell r="E64">
            <v>38</v>
          </cell>
          <cell r="F64">
            <v>7600</v>
          </cell>
          <cell r="H64">
            <v>0</v>
          </cell>
          <cell r="I64">
            <v>0.13800000000000001</v>
          </cell>
          <cell r="J64">
            <v>28</v>
          </cell>
          <cell r="K64">
            <v>38</v>
          </cell>
          <cell r="L64">
            <v>7600</v>
          </cell>
          <cell r="M64">
            <v>0</v>
          </cell>
          <cell r="N64">
            <v>0</v>
          </cell>
          <cell r="O64">
            <v>39</v>
          </cell>
          <cell r="P64">
            <v>7800</v>
          </cell>
          <cell r="Q64">
            <v>0</v>
          </cell>
        </row>
        <row r="65">
          <cell r="A65">
            <v>8</v>
          </cell>
          <cell r="B65" t="str">
            <v xml:space="preserve">  8KV POWER CABLE 1/C 325 sq.mm XLPE/PVC</v>
          </cell>
          <cell r="C65">
            <v>2500</v>
          </cell>
          <cell r="D65" t="str">
            <v>M</v>
          </cell>
          <cell r="E65">
            <v>375</v>
          </cell>
          <cell r="F65">
            <v>937500</v>
          </cell>
          <cell r="H65">
            <v>0</v>
          </cell>
          <cell r="I65">
            <v>0.30199999999999999</v>
          </cell>
          <cell r="J65">
            <v>755</v>
          </cell>
          <cell r="K65">
            <v>375</v>
          </cell>
          <cell r="L65">
            <v>937500</v>
          </cell>
          <cell r="M65">
            <v>0</v>
          </cell>
          <cell r="N65">
            <v>0</v>
          </cell>
          <cell r="O65">
            <v>85</v>
          </cell>
          <cell r="P65">
            <v>212500</v>
          </cell>
        </row>
        <row r="66">
          <cell r="A66">
            <v>9</v>
          </cell>
          <cell r="B66" t="str">
            <v xml:space="preserve">  8KV TERMINATION KIT , 1/C 325 sq.mm </v>
          </cell>
          <cell r="C66">
            <v>24</v>
          </cell>
          <cell r="D66" t="str">
            <v>SET</v>
          </cell>
          <cell r="E66">
            <v>2542</v>
          </cell>
          <cell r="F66">
            <v>61008</v>
          </cell>
          <cell r="H66">
            <v>0</v>
          </cell>
          <cell r="I66">
            <v>5</v>
          </cell>
          <cell r="J66">
            <v>120</v>
          </cell>
          <cell r="K66">
            <v>2542</v>
          </cell>
          <cell r="L66">
            <v>61008</v>
          </cell>
          <cell r="M66">
            <v>0</v>
          </cell>
          <cell r="N66">
            <v>0</v>
          </cell>
          <cell r="O66">
            <v>1400</v>
          </cell>
          <cell r="P66">
            <v>33600</v>
          </cell>
        </row>
        <row r="67">
          <cell r="A67">
            <v>10</v>
          </cell>
          <cell r="B67" t="str">
            <v xml:space="preserve"> PVC CONDUIT, THICK WALL, CNS1302 SCH. B , 2"</v>
          </cell>
          <cell r="C67">
            <v>800</v>
          </cell>
          <cell r="D67" t="str">
            <v>M</v>
          </cell>
          <cell r="E67">
            <v>38</v>
          </cell>
          <cell r="F67">
            <v>30400</v>
          </cell>
          <cell r="H67">
            <v>0</v>
          </cell>
          <cell r="I67">
            <v>0.3</v>
          </cell>
          <cell r="J67">
            <v>240</v>
          </cell>
          <cell r="K67">
            <v>38</v>
          </cell>
          <cell r="L67">
            <v>30400</v>
          </cell>
          <cell r="M67">
            <v>0</v>
          </cell>
          <cell r="N67">
            <v>0</v>
          </cell>
          <cell r="O67">
            <v>84</v>
          </cell>
          <cell r="P67">
            <v>67200</v>
          </cell>
          <cell r="Q67">
            <v>0</v>
          </cell>
        </row>
        <row r="68">
          <cell r="A68">
            <v>11</v>
          </cell>
          <cell r="B68" t="str">
            <v xml:space="preserve"> PVC CONDUIT, THICK WALL, CNS1302 SCH. B , 6"</v>
          </cell>
          <cell r="C68">
            <v>800</v>
          </cell>
          <cell r="D68" t="str">
            <v>M</v>
          </cell>
          <cell r="E68">
            <v>242</v>
          </cell>
          <cell r="F68">
            <v>193600</v>
          </cell>
          <cell r="H68">
            <v>0</v>
          </cell>
          <cell r="I68">
            <v>0.68</v>
          </cell>
          <cell r="J68">
            <v>544</v>
          </cell>
          <cell r="K68">
            <v>242</v>
          </cell>
          <cell r="L68">
            <v>193600</v>
          </cell>
          <cell r="M68">
            <v>0</v>
          </cell>
          <cell r="N68">
            <v>0</v>
          </cell>
          <cell r="O68">
            <v>190</v>
          </cell>
          <cell r="P68">
            <v>152000</v>
          </cell>
          <cell r="Q68">
            <v>0</v>
          </cell>
        </row>
        <row r="69">
          <cell r="A69">
            <v>12</v>
          </cell>
          <cell r="B69" t="str">
            <v xml:space="preserve"> EXCAVATION</v>
          </cell>
          <cell r="C69">
            <v>350</v>
          </cell>
          <cell r="D69" t="str">
            <v>M3</v>
          </cell>
          <cell r="E69" t="str">
            <v>M+L</v>
          </cell>
          <cell r="F69" t="str">
            <v>M+L</v>
          </cell>
          <cell r="G69">
            <v>0</v>
          </cell>
          <cell r="H69">
            <v>0</v>
          </cell>
          <cell r="I69">
            <v>0</v>
          </cell>
          <cell r="J69">
            <v>0</v>
          </cell>
          <cell r="K69" t="str">
            <v>M+L</v>
          </cell>
          <cell r="L69" t="str">
            <v>M+L</v>
          </cell>
          <cell r="M69">
            <v>0</v>
          </cell>
          <cell r="N69">
            <v>0</v>
          </cell>
          <cell r="O69">
            <v>60</v>
          </cell>
          <cell r="P69">
            <v>21000</v>
          </cell>
          <cell r="Q69">
            <v>0</v>
          </cell>
        </row>
        <row r="70">
          <cell r="A70">
            <v>13</v>
          </cell>
          <cell r="B70" t="str">
            <v xml:space="preserve"> BACKFILL</v>
          </cell>
          <cell r="C70">
            <v>250</v>
          </cell>
          <cell r="D70" t="str">
            <v>M3</v>
          </cell>
          <cell r="E70" t="str">
            <v>M+L</v>
          </cell>
          <cell r="F70" t="str">
            <v>M+L</v>
          </cell>
          <cell r="G70">
            <v>0</v>
          </cell>
          <cell r="H70">
            <v>0</v>
          </cell>
          <cell r="I70">
            <v>0</v>
          </cell>
          <cell r="J70">
            <v>0</v>
          </cell>
          <cell r="K70" t="str">
            <v>M+L</v>
          </cell>
          <cell r="L70" t="str">
            <v>M+L</v>
          </cell>
          <cell r="M70">
            <v>0</v>
          </cell>
          <cell r="N70">
            <v>0</v>
          </cell>
          <cell r="O70">
            <v>100</v>
          </cell>
          <cell r="P70">
            <v>25000</v>
          </cell>
          <cell r="Q70">
            <v>0</v>
          </cell>
        </row>
        <row r="71">
          <cell r="A71">
            <v>14</v>
          </cell>
          <cell r="B71" t="str">
            <v xml:space="preserve"> CONCRETE FOR DUCT BANK 2000 PSI</v>
          </cell>
          <cell r="C71">
            <v>100</v>
          </cell>
          <cell r="D71" t="str">
            <v>M3</v>
          </cell>
          <cell r="E71" t="str">
            <v>M+L</v>
          </cell>
          <cell r="F71" t="str">
            <v>M+L</v>
          </cell>
          <cell r="G71">
            <v>0</v>
          </cell>
          <cell r="H71">
            <v>0</v>
          </cell>
          <cell r="I71">
            <v>0</v>
          </cell>
          <cell r="J71">
            <v>0</v>
          </cell>
          <cell r="K71" t="str">
            <v>M+L</v>
          </cell>
          <cell r="L71" t="str">
            <v>M+L</v>
          </cell>
          <cell r="M71">
            <v>0</v>
          </cell>
          <cell r="N71">
            <v>0</v>
          </cell>
          <cell r="O71">
            <v>1700</v>
          </cell>
          <cell r="P71">
            <v>170000</v>
          </cell>
          <cell r="Q71">
            <v>0</v>
          </cell>
        </row>
        <row r="72">
          <cell r="A72">
            <v>15</v>
          </cell>
          <cell r="B72" t="str">
            <v xml:space="preserve"> RED COLORED OXIDE</v>
          </cell>
          <cell r="C72">
            <v>900</v>
          </cell>
          <cell r="D72" t="str">
            <v>KG</v>
          </cell>
          <cell r="E72" t="str">
            <v>M+L</v>
          </cell>
          <cell r="F72" t="str">
            <v>M+L</v>
          </cell>
          <cell r="G72">
            <v>0</v>
          </cell>
          <cell r="H72">
            <v>0</v>
          </cell>
          <cell r="I72">
            <v>0</v>
          </cell>
          <cell r="J72">
            <v>0</v>
          </cell>
          <cell r="K72" t="str">
            <v>M+L</v>
          </cell>
          <cell r="L72" t="str">
            <v>M+L</v>
          </cell>
          <cell r="M72">
            <v>0</v>
          </cell>
          <cell r="N72">
            <v>0</v>
          </cell>
          <cell r="O72">
            <v>60</v>
          </cell>
          <cell r="P72">
            <v>54000</v>
          </cell>
          <cell r="Q72">
            <v>0</v>
          </cell>
        </row>
        <row r="73">
          <cell r="A73">
            <v>16</v>
          </cell>
          <cell r="B73" t="str">
            <v xml:space="preserve"> DISPOSAL</v>
          </cell>
          <cell r="C73">
            <v>100</v>
          </cell>
          <cell r="D73" t="str">
            <v>M3</v>
          </cell>
          <cell r="E73" t="str">
            <v>M+L</v>
          </cell>
          <cell r="F73" t="str">
            <v>M+L</v>
          </cell>
          <cell r="G73">
            <v>0</v>
          </cell>
          <cell r="H73">
            <v>0</v>
          </cell>
          <cell r="I73">
            <v>0</v>
          </cell>
          <cell r="J73">
            <v>0</v>
          </cell>
          <cell r="K73" t="str">
            <v>M+L</v>
          </cell>
          <cell r="L73" t="str">
            <v>M+L</v>
          </cell>
          <cell r="M73">
            <v>0</v>
          </cell>
          <cell r="N73">
            <v>0</v>
          </cell>
          <cell r="O73">
            <v>220</v>
          </cell>
          <cell r="P73">
            <v>22000</v>
          </cell>
          <cell r="Q73">
            <v>0</v>
          </cell>
        </row>
        <row r="74">
          <cell r="A74">
            <v>17</v>
          </cell>
          <cell r="B74" t="str">
            <v xml:space="preserve"> FORMWORK</v>
          </cell>
          <cell r="C74">
            <v>300</v>
          </cell>
          <cell r="D74" t="str">
            <v>M2</v>
          </cell>
          <cell r="E74" t="str">
            <v>M+L</v>
          </cell>
          <cell r="F74" t="str">
            <v>M+L</v>
          </cell>
          <cell r="G74">
            <v>0</v>
          </cell>
          <cell r="H74">
            <v>0</v>
          </cell>
          <cell r="I74">
            <v>0</v>
          </cell>
          <cell r="J74">
            <v>0</v>
          </cell>
          <cell r="K74" t="str">
            <v>M+L</v>
          </cell>
          <cell r="L74" t="str">
            <v>M+L</v>
          </cell>
          <cell r="M74">
            <v>0</v>
          </cell>
          <cell r="N74">
            <v>0</v>
          </cell>
          <cell r="O74">
            <v>360</v>
          </cell>
          <cell r="P74">
            <v>108000</v>
          </cell>
          <cell r="Q74">
            <v>0</v>
          </cell>
        </row>
        <row r="75">
          <cell r="A75">
            <v>18</v>
          </cell>
          <cell r="B75" t="str">
            <v xml:space="preserve"> RE-BAR</v>
          </cell>
          <cell r="C75">
            <v>1900</v>
          </cell>
          <cell r="D75" t="str">
            <v>KG</v>
          </cell>
          <cell r="E75" t="str">
            <v>M+L</v>
          </cell>
          <cell r="F75" t="str">
            <v>M+L</v>
          </cell>
          <cell r="G75">
            <v>0</v>
          </cell>
          <cell r="H75">
            <v>0</v>
          </cell>
          <cell r="I75">
            <v>0</v>
          </cell>
          <cell r="J75">
            <v>0</v>
          </cell>
          <cell r="K75" t="str">
            <v>M+L</v>
          </cell>
          <cell r="L75" t="str">
            <v>M+L</v>
          </cell>
          <cell r="M75">
            <v>0</v>
          </cell>
          <cell r="N75">
            <v>0</v>
          </cell>
          <cell r="O75">
            <v>16</v>
          </cell>
          <cell r="P75">
            <v>30400</v>
          </cell>
          <cell r="Q75">
            <v>0</v>
          </cell>
        </row>
        <row r="76">
          <cell r="A76">
            <v>19</v>
          </cell>
          <cell r="B76" t="str">
            <v xml:space="preserve"> COMPOND FOR WATER SEALING(IN MH.)</v>
          </cell>
          <cell r="C76">
            <v>125</v>
          </cell>
          <cell r="D76" t="str">
            <v>KG</v>
          </cell>
          <cell r="E76" t="str">
            <v>M+L</v>
          </cell>
          <cell r="F76" t="str">
            <v>M+L</v>
          </cell>
          <cell r="G76">
            <v>0</v>
          </cell>
          <cell r="H76">
            <v>0</v>
          </cell>
          <cell r="I76">
            <v>0</v>
          </cell>
          <cell r="J76">
            <v>0</v>
          </cell>
          <cell r="K76" t="str">
            <v>M+L</v>
          </cell>
          <cell r="L76" t="str">
            <v>M+L</v>
          </cell>
          <cell r="M76">
            <v>0</v>
          </cell>
          <cell r="N76">
            <v>0</v>
          </cell>
          <cell r="O76">
            <v>200</v>
          </cell>
          <cell r="P76">
            <v>25000</v>
          </cell>
          <cell r="Q76">
            <v>0</v>
          </cell>
        </row>
        <row r="77">
          <cell r="A77">
            <v>20</v>
          </cell>
          <cell r="B77" t="str">
            <v xml:space="preserve"> MISCELLANEOUS </v>
          </cell>
          <cell r="C77">
            <v>1</v>
          </cell>
          <cell r="D77" t="str">
            <v>LOT</v>
          </cell>
          <cell r="E77">
            <v>31995.239999999998</v>
          </cell>
          <cell r="F77">
            <v>31995</v>
          </cell>
          <cell r="I77">
            <v>32.85</v>
          </cell>
          <cell r="J77">
            <v>33</v>
          </cell>
          <cell r="K77">
            <v>31995</v>
          </cell>
          <cell r="L77">
            <v>31995</v>
          </cell>
          <cell r="M77">
            <v>0</v>
          </cell>
          <cell r="N77">
            <v>0</v>
          </cell>
          <cell r="O77">
            <v>9198</v>
          </cell>
          <cell r="P77">
            <v>9198</v>
          </cell>
        </row>
        <row r="78">
          <cell r="B78" t="str">
            <v>SUB-TOTAL : (ALT-2)</v>
          </cell>
          <cell r="F78">
            <v>7206503</v>
          </cell>
          <cell r="H78">
            <v>0</v>
          </cell>
          <cell r="J78">
            <v>2052</v>
          </cell>
          <cell r="K78">
            <v>0</v>
          </cell>
          <cell r="L78">
            <v>7206503</v>
          </cell>
          <cell r="M78">
            <v>0</v>
          </cell>
          <cell r="N78">
            <v>0</v>
          </cell>
          <cell r="O78">
            <v>0</v>
          </cell>
          <cell r="P78">
            <v>1030498</v>
          </cell>
          <cell r="Q78">
            <v>2052</v>
          </cell>
        </row>
        <row r="82">
          <cell r="A82" t="str">
            <v xml:space="preserve">  A.</v>
          </cell>
          <cell r="B82" t="str">
            <v xml:space="preserve"> POWER EQUIPMENT </v>
          </cell>
          <cell r="C82" t="str">
            <v xml:space="preserve"> </v>
          </cell>
          <cell r="D82" t="str">
            <v xml:space="preserve"> </v>
          </cell>
          <cell r="F82">
            <v>0</v>
          </cell>
          <cell r="H82">
            <v>0</v>
          </cell>
          <cell r="J82">
            <v>0</v>
          </cell>
          <cell r="K82">
            <v>0</v>
          </cell>
          <cell r="L82">
            <v>0</v>
          </cell>
          <cell r="M82">
            <v>0</v>
          </cell>
          <cell r="N82">
            <v>0</v>
          </cell>
          <cell r="O82">
            <v>0</v>
          </cell>
          <cell r="P82">
            <v>0</v>
          </cell>
        </row>
        <row r="83">
          <cell r="F83">
            <v>0</v>
          </cell>
          <cell r="H83">
            <v>0</v>
          </cell>
          <cell r="J83">
            <v>0</v>
          </cell>
          <cell r="K83">
            <v>0</v>
          </cell>
          <cell r="L83">
            <v>0</v>
          </cell>
          <cell r="M83">
            <v>0</v>
          </cell>
          <cell r="N83">
            <v>0</v>
          </cell>
          <cell r="O83">
            <v>0</v>
          </cell>
          <cell r="P83">
            <v>0</v>
          </cell>
        </row>
        <row r="84">
          <cell r="A84" t="str">
            <v>*</v>
          </cell>
          <cell r="B84" t="str">
            <v>DWG. NO. XK11A-0000-01</v>
          </cell>
          <cell r="F84">
            <v>0</v>
          </cell>
          <cell r="H84">
            <v>0</v>
          </cell>
          <cell r="J84">
            <v>0</v>
          </cell>
          <cell r="K84">
            <v>0</v>
          </cell>
          <cell r="L84">
            <v>0</v>
          </cell>
          <cell r="M84">
            <v>0</v>
          </cell>
          <cell r="N84">
            <v>0</v>
          </cell>
          <cell r="O84">
            <v>0</v>
          </cell>
          <cell r="P84">
            <v>0</v>
          </cell>
        </row>
        <row r="85">
          <cell r="A85" t="str">
            <v>A.1</v>
          </cell>
          <cell r="B85" t="str">
            <v>161KV SWITCHGEAR AREA</v>
          </cell>
          <cell r="F85">
            <v>0</v>
          </cell>
          <cell r="H85">
            <v>0</v>
          </cell>
          <cell r="J85">
            <v>0</v>
          </cell>
          <cell r="K85">
            <v>0</v>
          </cell>
          <cell r="L85">
            <v>0</v>
          </cell>
          <cell r="M85">
            <v>0</v>
          </cell>
          <cell r="N85">
            <v>0</v>
          </cell>
          <cell r="O85">
            <v>0</v>
          </cell>
          <cell r="P85">
            <v>0</v>
          </cell>
        </row>
        <row r="86">
          <cell r="A86" t="str">
            <v>A.1.1</v>
          </cell>
          <cell r="B86" t="str">
            <v xml:space="preserve">  161KV SF6 GIS ,1250A 50KA , 2 BAYS ,W/ GCB, DS, ES, MOF, LA, CT…..</v>
          </cell>
          <cell r="C86">
            <v>1</v>
          </cell>
          <cell r="D86" t="str">
            <v>SET</v>
          </cell>
          <cell r="E86">
            <v>50540000</v>
          </cell>
          <cell r="F86">
            <v>50540000</v>
          </cell>
          <cell r="H86">
            <v>0</v>
          </cell>
          <cell r="I86">
            <v>4038</v>
          </cell>
          <cell r="J86">
            <v>4038</v>
          </cell>
          <cell r="K86">
            <v>50540000</v>
          </cell>
          <cell r="L86">
            <v>50540000</v>
          </cell>
          <cell r="M86">
            <v>0</v>
          </cell>
          <cell r="N86">
            <v>0</v>
          </cell>
          <cell r="O86">
            <v>1620000</v>
          </cell>
          <cell r="P86">
            <v>1620000</v>
          </cell>
        </row>
        <row r="87">
          <cell r="A87" t="str">
            <v>A.1.2</v>
          </cell>
          <cell r="B87" t="str">
            <v xml:space="preserve">  RELAY &amp; CONTROL PANEL, FOR GIS PANEL ,W/CONTROL CABLE &amp; PILOTWIRE RL</v>
          </cell>
          <cell r="C87">
            <v>1</v>
          </cell>
          <cell r="D87" t="str">
            <v>LOT</v>
          </cell>
          <cell r="E87">
            <v>3412700</v>
          </cell>
          <cell r="F87">
            <v>3412700</v>
          </cell>
          <cell r="H87">
            <v>0</v>
          </cell>
          <cell r="I87">
            <v>500</v>
          </cell>
          <cell r="J87">
            <v>500</v>
          </cell>
          <cell r="K87">
            <v>3412700</v>
          </cell>
          <cell r="L87">
            <v>3412700</v>
          </cell>
          <cell r="M87">
            <v>0</v>
          </cell>
          <cell r="N87">
            <v>0</v>
          </cell>
          <cell r="O87">
            <v>200000</v>
          </cell>
          <cell r="P87">
            <v>200000</v>
          </cell>
        </row>
        <row r="88">
          <cell r="A88" t="str">
            <v>A.1.3</v>
          </cell>
          <cell r="B88" t="str">
            <v xml:space="preserve">  161KV POWER CABLE  , 1/C 250 SQ.MM</v>
          </cell>
          <cell r="C88">
            <v>330</v>
          </cell>
          <cell r="D88" t="str">
            <v>M</v>
          </cell>
          <cell r="E88">
            <v>1680</v>
          </cell>
          <cell r="F88">
            <v>554400</v>
          </cell>
          <cell r="H88">
            <v>0</v>
          </cell>
          <cell r="I88">
            <v>1.1519999999999999</v>
          </cell>
          <cell r="J88">
            <v>380</v>
          </cell>
          <cell r="K88">
            <v>1680</v>
          </cell>
          <cell r="L88">
            <v>554400</v>
          </cell>
          <cell r="M88">
            <v>0</v>
          </cell>
          <cell r="N88">
            <v>0</v>
          </cell>
          <cell r="O88">
            <v>323</v>
          </cell>
          <cell r="P88">
            <v>106590</v>
          </cell>
        </row>
        <row r="89">
          <cell r="A89" t="str">
            <v>A.1.4</v>
          </cell>
          <cell r="B89" t="str">
            <v xml:space="preserve">  161KV TERMINATION KIT, HEAT SHRINKABLE TYPE , 1/C 250 SQ.MM</v>
          </cell>
          <cell r="C89">
            <v>12</v>
          </cell>
          <cell r="D89" t="str">
            <v>SET</v>
          </cell>
          <cell r="E89">
            <v>210000</v>
          </cell>
          <cell r="F89">
            <v>2520000</v>
          </cell>
          <cell r="H89">
            <v>0</v>
          </cell>
          <cell r="I89">
            <v>133</v>
          </cell>
          <cell r="J89">
            <v>1596</v>
          </cell>
          <cell r="K89">
            <v>210000</v>
          </cell>
          <cell r="L89">
            <v>2520000</v>
          </cell>
          <cell r="M89">
            <v>0</v>
          </cell>
          <cell r="N89">
            <v>0</v>
          </cell>
          <cell r="O89">
            <v>53200</v>
          </cell>
          <cell r="P89">
            <v>638400</v>
          </cell>
        </row>
        <row r="90">
          <cell r="A90" t="str">
            <v>A.1.5</v>
          </cell>
          <cell r="B90" t="str">
            <v xml:space="preserve">  MAIN POWER TRANSFORMER W/NGR &amp; LA*3, OIL-IMMERSED , 161KV/6.9KV 30/40MVA</v>
          </cell>
          <cell r="C90">
            <v>2</v>
          </cell>
          <cell r="D90" t="str">
            <v>SET</v>
          </cell>
          <cell r="E90">
            <v>10460000</v>
          </cell>
          <cell r="F90">
            <v>20920000</v>
          </cell>
          <cell r="H90">
            <v>0</v>
          </cell>
          <cell r="I90">
            <v>595</v>
          </cell>
          <cell r="J90">
            <v>1190</v>
          </cell>
          <cell r="K90">
            <v>10460000</v>
          </cell>
          <cell r="L90">
            <v>20920000</v>
          </cell>
          <cell r="M90">
            <v>0</v>
          </cell>
          <cell r="N90">
            <v>0</v>
          </cell>
          <cell r="O90">
            <v>238000</v>
          </cell>
          <cell r="P90">
            <v>476000</v>
          </cell>
        </row>
        <row r="91">
          <cell r="A91" t="str">
            <v>A.1.6</v>
          </cell>
          <cell r="B91" t="str">
            <v xml:space="preserve">  6.9KV BUS DUCT , 4000A INDOOR/OUTDOOR , 8M LG , 40KA</v>
          </cell>
          <cell r="C91">
            <v>2</v>
          </cell>
          <cell r="D91" t="str">
            <v>SET</v>
          </cell>
          <cell r="E91">
            <v>840000</v>
          </cell>
          <cell r="F91">
            <v>1680000</v>
          </cell>
          <cell r="H91">
            <v>0</v>
          </cell>
          <cell r="I91">
            <v>80</v>
          </cell>
          <cell r="J91">
            <v>160</v>
          </cell>
          <cell r="K91">
            <v>840000</v>
          </cell>
          <cell r="L91">
            <v>1680000</v>
          </cell>
          <cell r="M91">
            <v>0</v>
          </cell>
          <cell r="N91">
            <v>0</v>
          </cell>
          <cell r="O91">
            <v>22400</v>
          </cell>
          <cell r="P91">
            <v>44800</v>
          </cell>
        </row>
        <row r="92">
          <cell r="B92" t="str">
            <v>SUB-TOTAL (A.1)</v>
          </cell>
          <cell r="F92">
            <v>79627100</v>
          </cell>
          <cell r="J92">
            <v>7864</v>
          </cell>
          <cell r="L92">
            <v>79627100</v>
          </cell>
          <cell r="P92">
            <v>3085790</v>
          </cell>
        </row>
        <row r="93">
          <cell r="F93">
            <v>0</v>
          </cell>
          <cell r="H93">
            <v>0</v>
          </cell>
          <cell r="J93">
            <v>0</v>
          </cell>
          <cell r="K93">
            <v>0</v>
          </cell>
          <cell r="L93">
            <v>0</v>
          </cell>
          <cell r="M93">
            <v>0</v>
          </cell>
          <cell r="N93">
            <v>0</v>
          </cell>
          <cell r="O93">
            <v>0</v>
          </cell>
          <cell r="P93">
            <v>0</v>
          </cell>
        </row>
        <row r="94">
          <cell r="A94" t="str">
            <v>*</v>
          </cell>
          <cell r="B94" t="str">
            <v>DWG. NO. XK11A-0000-02, 03 , 04</v>
          </cell>
          <cell r="F94">
            <v>0</v>
          </cell>
          <cell r="H94">
            <v>0</v>
          </cell>
          <cell r="J94">
            <v>0</v>
          </cell>
          <cell r="K94">
            <v>0</v>
          </cell>
          <cell r="L94">
            <v>0</v>
          </cell>
          <cell r="M94">
            <v>0</v>
          </cell>
          <cell r="N94">
            <v>0</v>
          </cell>
          <cell r="O94">
            <v>0</v>
          </cell>
          <cell r="P94">
            <v>0</v>
          </cell>
        </row>
        <row r="95">
          <cell r="A95" t="str">
            <v xml:space="preserve">   A.2</v>
          </cell>
          <cell r="B95" t="str">
            <v>MAIN SUBSTATION (公共設施)</v>
          </cell>
          <cell r="H95">
            <v>0</v>
          </cell>
          <cell r="J95">
            <v>0</v>
          </cell>
          <cell r="K95">
            <v>0</v>
          </cell>
          <cell r="L95">
            <v>0</v>
          </cell>
          <cell r="M95">
            <v>0</v>
          </cell>
          <cell r="N95">
            <v>0</v>
          </cell>
          <cell r="O95">
            <v>0</v>
          </cell>
          <cell r="P95">
            <v>0</v>
          </cell>
        </row>
        <row r="96">
          <cell r="A96" t="str">
            <v>A.2.1</v>
          </cell>
          <cell r="B96" t="str">
            <v xml:space="preserve">  6.9KV VCB 4000A 40KA , SWITCHGEAR INCOMING &amp; TIE PANEL </v>
          </cell>
          <cell r="C96">
            <v>3</v>
          </cell>
          <cell r="D96" t="str">
            <v>PNL</v>
          </cell>
          <cell r="E96">
            <v>1300000</v>
          </cell>
          <cell r="F96">
            <v>3900000</v>
          </cell>
          <cell r="H96">
            <v>0</v>
          </cell>
          <cell r="I96">
            <v>30</v>
          </cell>
          <cell r="J96">
            <v>90</v>
          </cell>
          <cell r="K96">
            <v>1300000</v>
          </cell>
          <cell r="L96">
            <v>3900000</v>
          </cell>
          <cell r="M96">
            <v>0</v>
          </cell>
          <cell r="N96">
            <v>0</v>
          </cell>
          <cell r="O96">
            <v>8400</v>
          </cell>
          <cell r="P96">
            <v>25200</v>
          </cell>
        </row>
        <row r="97">
          <cell r="A97" t="str">
            <v>A.2.2</v>
          </cell>
          <cell r="B97" t="str">
            <v xml:space="preserve">  6.9KV VCB 1250A 40KA , SWITCHGEAR FEEDER PANEL </v>
          </cell>
          <cell r="C97">
            <v>6</v>
          </cell>
          <cell r="D97" t="str">
            <v>PNL</v>
          </cell>
          <cell r="E97">
            <v>750000</v>
          </cell>
          <cell r="F97">
            <v>4500000</v>
          </cell>
          <cell r="H97">
            <v>0</v>
          </cell>
          <cell r="I97">
            <v>20</v>
          </cell>
          <cell r="J97">
            <v>120</v>
          </cell>
          <cell r="K97">
            <v>750000</v>
          </cell>
          <cell r="L97">
            <v>4500000</v>
          </cell>
          <cell r="M97">
            <v>0</v>
          </cell>
          <cell r="N97">
            <v>0</v>
          </cell>
          <cell r="O97">
            <v>5600</v>
          </cell>
          <cell r="P97">
            <v>33600</v>
          </cell>
        </row>
        <row r="98">
          <cell r="A98" t="str">
            <v>A.2.3</v>
          </cell>
          <cell r="B98" t="str">
            <v xml:space="preserve">  6.9KV 500KVA , W/GCS , CAPACIATOR PANEL</v>
          </cell>
          <cell r="C98">
            <v>2</v>
          </cell>
          <cell r="D98" t="str">
            <v>PNL</v>
          </cell>
          <cell r="E98">
            <v>600000</v>
          </cell>
          <cell r="F98">
            <v>1200000</v>
          </cell>
          <cell r="H98">
            <v>0</v>
          </cell>
          <cell r="I98">
            <v>20</v>
          </cell>
          <cell r="J98">
            <v>40</v>
          </cell>
          <cell r="K98">
            <v>600000</v>
          </cell>
          <cell r="L98">
            <v>1200000</v>
          </cell>
          <cell r="M98">
            <v>0</v>
          </cell>
          <cell r="N98">
            <v>0</v>
          </cell>
          <cell r="O98">
            <v>5600</v>
          </cell>
          <cell r="P98">
            <v>11200</v>
          </cell>
        </row>
        <row r="99">
          <cell r="A99" t="str">
            <v>A.2.4</v>
          </cell>
          <cell r="B99" t="str">
            <v xml:space="preserve">  CAST RESIN DRY TYPE TR. , IP20 ENCLOSURE , 3 PHASE 6.9KV/480V ,1000KVA </v>
          </cell>
          <cell r="C99">
            <v>2</v>
          </cell>
          <cell r="D99" t="str">
            <v>SET</v>
          </cell>
          <cell r="E99">
            <v>410000</v>
          </cell>
          <cell r="F99">
            <v>820000</v>
          </cell>
          <cell r="H99">
            <v>0</v>
          </cell>
          <cell r="I99">
            <v>108</v>
          </cell>
          <cell r="J99">
            <v>216</v>
          </cell>
          <cell r="K99">
            <v>410000</v>
          </cell>
          <cell r="L99">
            <v>820000</v>
          </cell>
          <cell r="M99">
            <v>0</v>
          </cell>
          <cell r="N99">
            <v>0</v>
          </cell>
          <cell r="O99">
            <v>30240</v>
          </cell>
          <cell r="P99">
            <v>60480</v>
          </cell>
        </row>
        <row r="100">
          <cell r="A100" t="str">
            <v>A.2.5</v>
          </cell>
          <cell r="B100" t="str">
            <v xml:space="preserve">  480V BUS DUCT, 3PH 3W, 1600A INDOOR, 30KA , 6M LG</v>
          </cell>
          <cell r="C100">
            <v>2</v>
          </cell>
          <cell r="D100" t="str">
            <v>SET</v>
          </cell>
          <cell r="E100">
            <v>210000</v>
          </cell>
          <cell r="F100">
            <v>420000</v>
          </cell>
          <cell r="H100">
            <v>0</v>
          </cell>
          <cell r="I100">
            <v>36</v>
          </cell>
          <cell r="J100">
            <v>72</v>
          </cell>
          <cell r="K100">
            <v>210000</v>
          </cell>
          <cell r="L100">
            <v>420000</v>
          </cell>
          <cell r="M100">
            <v>0</v>
          </cell>
          <cell r="N100">
            <v>0</v>
          </cell>
          <cell r="O100">
            <v>10080</v>
          </cell>
          <cell r="P100">
            <v>20160</v>
          </cell>
        </row>
        <row r="101">
          <cell r="A101" t="str">
            <v>A.2.6</v>
          </cell>
          <cell r="B101" t="str">
            <v xml:space="preserve">  480V SWGR , 30KA, INCOMING ACB1600Ax2PNL &amp; TIE ACB1600A </v>
          </cell>
          <cell r="C101">
            <v>1</v>
          </cell>
          <cell r="D101" t="str">
            <v>LOT</v>
          </cell>
          <cell r="E101">
            <v>1100000</v>
          </cell>
          <cell r="F101">
            <v>1100000</v>
          </cell>
          <cell r="H101">
            <v>0</v>
          </cell>
          <cell r="I101">
            <v>60</v>
          </cell>
          <cell r="J101">
            <v>60</v>
          </cell>
          <cell r="K101">
            <v>1100000</v>
          </cell>
          <cell r="L101">
            <v>1100000</v>
          </cell>
          <cell r="M101">
            <v>0</v>
          </cell>
          <cell r="N101">
            <v>0</v>
          </cell>
          <cell r="O101">
            <v>16800</v>
          </cell>
          <cell r="P101">
            <v>16800</v>
          </cell>
        </row>
        <row r="102">
          <cell r="A102" t="str">
            <v>A.2.7</v>
          </cell>
          <cell r="B102" t="str">
            <v xml:space="preserve">  480V MCC SINGLE FACE , 30KA</v>
          </cell>
          <cell r="C102">
            <v>7</v>
          </cell>
          <cell r="D102" t="str">
            <v>PNL</v>
          </cell>
          <cell r="E102">
            <v>120000</v>
          </cell>
          <cell r="F102">
            <v>840000</v>
          </cell>
          <cell r="H102">
            <v>0</v>
          </cell>
          <cell r="I102">
            <v>15</v>
          </cell>
          <cell r="J102">
            <v>105</v>
          </cell>
          <cell r="K102">
            <v>120000</v>
          </cell>
          <cell r="L102">
            <v>840000</v>
          </cell>
          <cell r="M102">
            <v>0</v>
          </cell>
          <cell r="N102">
            <v>0</v>
          </cell>
          <cell r="O102">
            <v>4200</v>
          </cell>
          <cell r="P102">
            <v>29400</v>
          </cell>
        </row>
        <row r="103">
          <cell r="B103" t="str">
            <v>SUB-TOTAL (A.2)</v>
          </cell>
          <cell r="F103">
            <v>12780000</v>
          </cell>
          <cell r="J103">
            <v>703</v>
          </cell>
          <cell r="L103">
            <v>12780000</v>
          </cell>
          <cell r="P103">
            <v>196840</v>
          </cell>
        </row>
        <row r="105">
          <cell r="A105" t="str">
            <v>*</v>
          </cell>
          <cell r="B105" t="str">
            <v>DWG. NO. XK11A-0000-05,06,07,08</v>
          </cell>
          <cell r="F105">
            <v>0</v>
          </cell>
          <cell r="H105">
            <v>0</v>
          </cell>
          <cell r="J105">
            <v>0</v>
          </cell>
          <cell r="K105">
            <v>0</v>
          </cell>
          <cell r="L105">
            <v>0</v>
          </cell>
          <cell r="M105">
            <v>0</v>
          </cell>
          <cell r="N105">
            <v>0</v>
          </cell>
          <cell r="O105">
            <v>0</v>
          </cell>
          <cell r="P105">
            <v>0</v>
          </cell>
        </row>
        <row r="106">
          <cell r="A106" t="str">
            <v xml:space="preserve">   A.3</v>
          </cell>
          <cell r="B106" t="str">
            <v>NO.1 SUBSTATION (場區)</v>
          </cell>
          <cell r="F106">
            <v>0</v>
          </cell>
          <cell r="H106">
            <v>0</v>
          </cell>
          <cell r="J106">
            <v>0</v>
          </cell>
          <cell r="K106">
            <v>0</v>
          </cell>
          <cell r="L106">
            <v>0</v>
          </cell>
          <cell r="M106">
            <v>0</v>
          </cell>
          <cell r="N106">
            <v>0</v>
          </cell>
          <cell r="O106">
            <v>0</v>
          </cell>
          <cell r="P106">
            <v>0</v>
          </cell>
        </row>
        <row r="107">
          <cell r="A107" t="str">
            <v>A.3.1</v>
          </cell>
          <cell r="B107" t="str">
            <v xml:space="preserve">  6.9KV VCB 1250A 40KA , SWITCHGEAR INCOMING &amp; TIE PANEL &amp; FEEDER PANEL</v>
          </cell>
          <cell r="C107">
            <v>5</v>
          </cell>
          <cell r="D107" t="str">
            <v>PNL</v>
          </cell>
          <cell r="E107">
            <v>800000</v>
          </cell>
          <cell r="F107">
            <v>4000000</v>
          </cell>
          <cell r="H107">
            <v>0</v>
          </cell>
          <cell r="I107">
            <v>20</v>
          </cell>
          <cell r="J107">
            <v>100</v>
          </cell>
          <cell r="K107">
            <v>800000</v>
          </cell>
          <cell r="L107">
            <v>4000000</v>
          </cell>
          <cell r="M107">
            <v>0</v>
          </cell>
          <cell r="N107">
            <v>0</v>
          </cell>
          <cell r="O107">
            <v>5600</v>
          </cell>
          <cell r="P107">
            <v>28000</v>
          </cell>
        </row>
        <row r="108">
          <cell r="A108" t="str">
            <v>A.3.2</v>
          </cell>
          <cell r="B108" t="str">
            <v xml:space="preserve">  6.9KV GCS ,  NEMA CLASS E2 , MCC PANEL</v>
          </cell>
          <cell r="C108">
            <v>10</v>
          </cell>
          <cell r="D108" t="str">
            <v>PNL</v>
          </cell>
          <cell r="E108">
            <v>500000</v>
          </cell>
          <cell r="F108">
            <v>5000000</v>
          </cell>
          <cell r="H108">
            <v>0</v>
          </cell>
          <cell r="I108">
            <v>20</v>
          </cell>
          <cell r="J108">
            <v>200</v>
          </cell>
          <cell r="K108">
            <v>500000</v>
          </cell>
          <cell r="L108">
            <v>5000000</v>
          </cell>
          <cell r="M108">
            <v>0</v>
          </cell>
          <cell r="N108">
            <v>0</v>
          </cell>
          <cell r="O108">
            <v>5600</v>
          </cell>
          <cell r="P108">
            <v>56000</v>
          </cell>
        </row>
        <row r="109">
          <cell r="A109" t="str">
            <v>A.3.3</v>
          </cell>
          <cell r="B109" t="str">
            <v xml:space="preserve">  6.9KV 500KVA , W/GCS , CAPACIATOR PANEL</v>
          </cell>
          <cell r="C109">
            <v>8</v>
          </cell>
          <cell r="D109" t="str">
            <v>PNL</v>
          </cell>
          <cell r="E109">
            <v>600000</v>
          </cell>
          <cell r="F109">
            <v>4800000</v>
          </cell>
          <cell r="H109">
            <v>0</v>
          </cell>
          <cell r="I109">
            <v>20</v>
          </cell>
          <cell r="J109">
            <v>160</v>
          </cell>
          <cell r="K109">
            <v>600000</v>
          </cell>
          <cell r="L109">
            <v>4800000</v>
          </cell>
          <cell r="M109">
            <v>0</v>
          </cell>
          <cell r="N109">
            <v>0</v>
          </cell>
          <cell r="O109">
            <v>5600</v>
          </cell>
          <cell r="P109">
            <v>44800</v>
          </cell>
        </row>
        <row r="110">
          <cell r="A110" t="str">
            <v>A.3.4</v>
          </cell>
          <cell r="B110" t="str">
            <v xml:space="preserve">  CAST RESIN DRY TYPE TR. , IP20 ENCLOSURE , 3 PHASE 6.9KV/480V ,2000/2500KVA </v>
          </cell>
          <cell r="C110">
            <v>2</v>
          </cell>
          <cell r="D110" t="str">
            <v>SET</v>
          </cell>
          <cell r="E110">
            <v>652000</v>
          </cell>
          <cell r="F110">
            <v>1304000</v>
          </cell>
          <cell r="H110">
            <v>0</v>
          </cell>
          <cell r="I110">
            <v>170</v>
          </cell>
          <cell r="J110">
            <v>340</v>
          </cell>
          <cell r="K110">
            <v>652000</v>
          </cell>
          <cell r="L110">
            <v>1304000</v>
          </cell>
          <cell r="M110">
            <v>0</v>
          </cell>
          <cell r="N110">
            <v>0</v>
          </cell>
          <cell r="O110">
            <v>47600</v>
          </cell>
          <cell r="P110">
            <v>95200</v>
          </cell>
        </row>
        <row r="111">
          <cell r="A111" t="str">
            <v>A.3.5</v>
          </cell>
          <cell r="B111" t="str">
            <v xml:space="preserve">  480V BUS DUCT, 3PH 3W, 4000A INDOOR, 65KA , 6M LG</v>
          </cell>
          <cell r="C111">
            <v>2</v>
          </cell>
          <cell r="D111" t="str">
            <v>SET</v>
          </cell>
          <cell r="E111">
            <v>350000</v>
          </cell>
          <cell r="F111">
            <v>700000</v>
          </cell>
          <cell r="H111">
            <v>0</v>
          </cell>
          <cell r="I111">
            <v>36</v>
          </cell>
          <cell r="J111">
            <v>72</v>
          </cell>
          <cell r="K111">
            <v>350000</v>
          </cell>
          <cell r="L111">
            <v>700000</v>
          </cell>
          <cell r="M111">
            <v>0</v>
          </cell>
          <cell r="N111">
            <v>0</v>
          </cell>
          <cell r="O111">
            <v>10080</v>
          </cell>
          <cell r="P111">
            <v>20160</v>
          </cell>
        </row>
        <row r="112">
          <cell r="A112" t="str">
            <v>A.3.6</v>
          </cell>
          <cell r="B112" t="str">
            <v xml:space="preserve">  480V SWGR , 65KA, INCOMING ACB4000Ax2PNL &amp; TIE ACB4000A</v>
          </cell>
          <cell r="C112">
            <v>1</v>
          </cell>
          <cell r="D112" t="str">
            <v>LOT</v>
          </cell>
          <cell r="E112">
            <v>1830000</v>
          </cell>
          <cell r="F112">
            <v>1830000</v>
          </cell>
          <cell r="H112">
            <v>0</v>
          </cell>
          <cell r="I112">
            <v>60</v>
          </cell>
          <cell r="J112">
            <v>60</v>
          </cell>
          <cell r="K112">
            <v>1830000</v>
          </cell>
          <cell r="L112">
            <v>1830000</v>
          </cell>
          <cell r="M112">
            <v>0</v>
          </cell>
          <cell r="N112">
            <v>0</v>
          </cell>
          <cell r="O112">
            <v>16800</v>
          </cell>
          <cell r="P112">
            <v>16800</v>
          </cell>
        </row>
        <row r="113">
          <cell r="A113" t="str">
            <v>A.3.7</v>
          </cell>
          <cell r="B113" t="str">
            <v xml:space="preserve">  480V MCC SINGLE FACE , 65KA</v>
          </cell>
          <cell r="C113">
            <v>19</v>
          </cell>
          <cell r="D113" t="str">
            <v>PNL</v>
          </cell>
          <cell r="E113">
            <v>160000</v>
          </cell>
          <cell r="F113">
            <v>3040000</v>
          </cell>
          <cell r="H113">
            <v>0</v>
          </cell>
          <cell r="I113">
            <v>15</v>
          </cell>
          <cell r="J113">
            <v>285</v>
          </cell>
          <cell r="K113">
            <v>160000</v>
          </cell>
          <cell r="L113">
            <v>3040000</v>
          </cell>
          <cell r="M113">
            <v>0</v>
          </cell>
          <cell r="N113">
            <v>0</v>
          </cell>
          <cell r="O113">
            <v>4200</v>
          </cell>
          <cell r="P113">
            <v>79800</v>
          </cell>
        </row>
        <row r="114">
          <cell r="A114" t="str">
            <v>A.3.8</v>
          </cell>
          <cell r="B114" t="str">
            <v xml:space="preserve">  480V EMERGENCY SWGR , 65KA, 4000A ACB</v>
          </cell>
          <cell r="C114">
            <v>2</v>
          </cell>
          <cell r="D114" t="str">
            <v>PNL</v>
          </cell>
          <cell r="E114">
            <v>610000</v>
          </cell>
          <cell r="F114">
            <v>1220000</v>
          </cell>
          <cell r="H114">
            <v>0</v>
          </cell>
          <cell r="I114">
            <v>20</v>
          </cell>
          <cell r="J114">
            <v>40</v>
          </cell>
          <cell r="K114">
            <v>610000</v>
          </cell>
          <cell r="L114">
            <v>1220000</v>
          </cell>
          <cell r="M114">
            <v>0</v>
          </cell>
          <cell r="N114">
            <v>0</v>
          </cell>
          <cell r="O114">
            <v>5600</v>
          </cell>
          <cell r="P114">
            <v>11200</v>
          </cell>
        </row>
        <row r="115">
          <cell r="A115" t="str">
            <v>A.3.9</v>
          </cell>
          <cell r="B115" t="str">
            <v xml:space="preserve">  480V EMERGENCY MCC SINGLE FACE , 40KA</v>
          </cell>
          <cell r="C115">
            <v>3</v>
          </cell>
          <cell r="D115" t="str">
            <v>PNL</v>
          </cell>
          <cell r="E115">
            <v>140000</v>
          </cell>
          <cell r="F115">
            <v>420000</v>
          </cell>
          <cell r="H115">
            <v>0</v>
          </cell>
          <cell r="I115">
            <v>15</v>
          </cell>
          <cell r="J115">
            <v>45</v>
          </cell>
          <cell r="K115">
            <v>140000</v>
          </cell>
          <cell r="L115">
            <v>420000</v>
          </cell>
          <cell r="M115">
            <v>0</v>
          </cell>
          <cell r="N115">
            <v>0</v>
          </cell>
          <cell r="O115">
            <v>4200</v>
          </cell>
          <cell r="P115">
            <v>12600</v>
          </cell>
        </row>
        <row r="116">
          <cell r="B116" t="str">
            <v>SUB-TOTAL (A.3)</v>
          </cell>
          <cell r="F116">
            <v>22314000</v>
          </cell>
          <cell r="J116">
            <v>1302</v>
          </cell>
          <cell r="L116">
            <v>22314000</v>
          </cell>
          <cell r="P116">
            <v>364560</v>
          </cell>
        </row>
        <row r="117">
          <cell r="F117">
            <v>0</v>
          </cell>
          <cell r="H117">
            <v>0</v>
          </cell>
          <cell r="J117">
            <v>0</v>
          </cell>
          <cell r="K117">
            <v>0</v>
          </cell>
          <cell r="L117">
            <v>0</v>
          </cell>
          <cell r="M117">
            <v>0</v>
          </cell>
          <cell r="N117">
            <v>0</v>
          </cell>
          <cell r="O117">
            <v>0</v>
          </cell>
          <cell r="P117">
            <v>0</v>
          </cell>
        </row>
        <row r="118">
          <cell r="A118" t="str">
            <v>*</v>
          </cell>
          <cell r="B118" t="str">
            <v>DWG. NO. XK11A-0000-09,10</v>
          </cell>
          <cell r="F118">
            <v>0</v>
          </cell>
          <cell r="H118">
            <v>0</v>
          </cell>
          <cell r="J118">
            <v>0</v>
          </cell>
          <cell r="K118">
            <v>0</v>
          </cell>
          <cell r="L118">
            <v>0</v>
          </cell>
          <cell r="M118">
            <v>0</v>
          </cell>
          <cell r="N118">
            <v>0</v>
          </cell>
          <cell r="O118">
            <v>0</v>
          </cell>
          <cell r="P118">
            <v>0</v>
          </cell>
        </row>
        <row r="119">
          <cell r="A119" t="str">
            <v xml:space="preserve">   A.4</v>
          </cell>
          <cell r="B119" t="str">
            <v>NO.2 SUBSTATION (碼頭區)</v>
          </cell>
          <cell r="F119">
            <v>0</v>
          </cell>
          <cell r="H119">
            <v>0</v>
          </cell>
          <cell r="J119">
            <v>0</v>
          </cell>
          <cell r="K119">
            <v>0</v>
          </cell>
          <cell r="L119">
            <v>0</v>
          </cell>
          <cell r="M119">
            <v>0</v>
          </cell>
          <cell r="N119">
            <v>0</v>
          </cell>
          <cell r="O119">
            <v>0</v>
          </cell>
          <cell r="P119">
            <v>0</v>
          </cell>
        </row>
        <row r="120">
          <cell r="A120" t="str">
            <v>A.4.1</v>
          </cell>
          <cell r="B120" t="str">
            <v xml:space="preserve">  6.9KV VCB 1250A 40KA , SWITCHGEAR INCOMING &amp; TIE PANEL &amp; FEEDER PANEL</v>
          </cell>
          <cell r="C120">
            <v>5</v>
          </cell>
          <cell r="D120" t="str">
            <v>PNL</v>
          </cell>
          <cell r="E120">
            <v>800000</v>
          </cell>
          <cell r="F120">
            <v>4000000</v>
          </cell>
          <cell r="H120">
            <v>0</v>
          </cell>
          <cell r="I120">
            <v>20</v>
          </cell>
          <cell r="J120">
            <v>100</v>
          </cell>
          <cell r="K120">
            <v>800000</v>
          </cell>
          <cell r="L120">
            <v>4000000</v>
          </cell>
          <cell r="M120">
            <v>0</v>
          </cell>
          <cell r="N120">
            <v>0</v>
          </cell>
          <cell r="O120">
            <v>5600</v>
          </cell>
          <cell r="P120">
            <v>28000</v>
          </cell>
        </row>
        <row r="121">
          <cell r="A121" t="str">
            <v>A.4.2</v>
          </cell>
          <cell r="B121" t="str">
            <v xml:space="preserve">  6.9KV VCB 1250A , MCC PANEL</v>
          </cell>
          <cell r="C121">
            <v>3</v>
          </cell>
          <cell r="D121" t="str">
            <v>PNL</v>
          </cell>
          <cell r="E121">
            <v>700000</v>
          </cell>
          <cell r="F121">
            <v>2100000</v>
          </cell>
          <cell r="H121">
            <v>0</v>
          </cell>
          <cell r="I121">
            <v>20</v>
          </cell>
          <cell r="J121">
            <v>60</v>
          </cell>
          <cell r="K121">
            <v>700000</v>
          </cell>
          <cell r="L121">
            <v>2100000</v>
          </cell>
          <cell r="M121">
            <v>0</v>
          </cell>
          <cell r="N121">
            <v>0</v>
          </cell>
          <cell r="O121">
            <v>5600</v>
          </cell>
          <cell r="P121">
            <v>16800</v>
          </cell>
        </row>
        <row r="122">
          <cell r="A122" t="str">
            <v>A.4.3</v>
          </cell>
          <cell r="B122" t="str">
            <v xml:space="preserve">  6.9KV 500KVA , W/GCS , CAPACIATOR PANEL</v>
          </cell>
          <cell r="C122">
            <v>2</v>
          </cell>
          <cell r="D122" t="str">
            <v>PNL</v>
          </cell>
          <cell r="E122">
            <v>600000</v>
          </cell>
          <cell r="F122">
            <v>1200000</v>
          </cell>
          <cell r="H122">
            <v>0</v>
          </cell>
          <cell r="I122">
            <v>20</v>
          </cell>
          <cell r="J122">
            <v>40</v>
          </cell>
          <cell r="K122">
            <v>600000</v>
          </cell>
          <cell r="L122">
            <v>1200000</v>
          </cell>
          <cell r="M122">
            <v>0</v>
          </cell>
          <cell r="N122">
            <v>0</v>
          </cell>
          <cell r="O122">
            <v>5600</v>
          </cell>
          <cell r="P122">
            <v>11200</v>
          </cell>
        </row>
        <row r="123">
          <cell r="A123" t="str">
            <v>A.4.4</v>
          </cell>
          <cell r="B123" t="str">
            <v xml:space="preserve">  6.9KV 1000KVA , W/GCS , CAPACIATOR PANEL</v>
          </cell>
          <cell r="C123">
            <v>2</v>
          </cell>
          <cell r="D123" t="str">
            <v>PNL</v>
          </cell>
          <cell r="E123">
            <v>900000</v>
          </cell>
          <cell r="F123">
            <v>1800000</v>
          </cell>
          <cell r="H123">
            <v>0</v>
          </cell>
          <cell r="I123">
            <v>20</v>
          </cell>
          <cell r="J123">
            <v>40</v>
          </cell>
          <cell r="K123">
            <v>900000</v>
          </cell>
          <cell r="L123">
            <v>1800000</v>
          </cell>
          <cell r="M123">
            <v>0</v>
          </cell>
          <cell r="N123">
            <v>0</v>
          </cell>
          <cell r="O123">
            <v>5600</v>
          </cell>
          <cell r="P123">
            <v>11200</v>
          </cell>
        </row>
        <row r="124">
          <cell r="A124" t="str">
            <v>A.4.5</v>
          </cell>
          <cell r="B124" t="str">
            <v xml:space="preserve">  CAST RESIN DRY TYPE TR. , IP20 ENCLOSURE , 3 PHASE 6.9KV/480V ,1000KVA </v>
          </cell>
          <cell r="C124">
            <v>2</v>
          </cell>
          <cell r="D124" t="str">
            <v>SET</v>
          </cell>
          <cell r="E124">
            <v>410000</v>
          </cell>
          <cell r="F124">
            <v>820000</v>
          </cell>
          <cell r="H124">
            <v>0</v>
          </cell>
          <cell r="I124">
            <v>108</v>
          </cell>
          <cell r="J124">
            <v>216</v>
          </cell>
          <cell r="K124">
            <v>410000</v>
          </cell>
          <cell r="L124">
            <v>820000</v>
          </cell>
          <cell r="M124">
            <v>0</v>
          </cell>
          <cell r="N124">
            <v>0</v>
          </cell>
          <cell r="O124">
            <v>30240</v>
          </cell>
          <cell r="P124">
            <v>60480</v>
          </cell>
        </row>
        <row r="125">
          <cell r="A125" t="str">
            <v>A.4.6</v>
          </cell>
          <cell r="B125" t="str">
            <v xml:space="preserve">  480V BUS DUCT, 3PH 3W, 1600A INDOOR, 30KA , 6M LG</v>
          </cell>
          <cell r="C125">
            <v>2</v>
          </cell>
          <cell r="D125" t="str">
            <v>SET</v>
          </cell>
          <cell r="E125">
            <v>210000</v>
          </cell>
          <cell r="F125">
            <v>420000</v>
          </cell>
          <cell r="H125">
            <v>0</v>
          </cell>
          <cell r="I125">
            <v>36</v>
          </cell>
          <cell r="J125">
            <v>72</v>
          </cell>
          <cell r="K125">
            <v>210000</v>
          </cell>
          <cell r="L125">
            <v>420000</v>
          </cell>
          <cell r="M125">
            <v>0</v>
          </cell>
          <cell r="N125">
            <v>0</v>
          </cell>
          <cell r="O125">
            <v>10080</v>
          </cell>
          <cell r="P125">
            <v>20160</v>
          </cell>
        </row>
        <row r="126">
          <cell r="A126" t="str">
            <v>A.4.7</v>
          </cell>
          <cell r="B126" t="str">
            <v xml:space="preserve">  480V SWGR , 30KA, INCOMING ACB1600Ax2PNL &amp; TIE ACB1600A </v>
          </cell>
          <cell r="C126">
            <v>1</v>
          </cell>
          <cell r="D126" t="str">
            <v>LOT</v>
          </cell>
          <cell r="E126">
            <v>1100000</v>
          </cell>
          <cell r="F126">
            <v>1100000</v>
          </cell>
          <cell r="H126">
            <v>0</v>
          </cell>
          <cell r="I126">
            <v>60</v>
          </cell>
          <cell r="J126">
            <v>60</v>
          </cell>
          <cell r="K126">
            <v>1100000</v>
          </cell>
          <cell r="L126">
            <v>1100000</v>
          </cell>
          <cell r="M126">
            <v>0</v>
          </cell>
          <cell r="N126">
            <v>0</v>
          </cell>
          <cell r="O126">
            <v>16800</v>
          </cell>
          <cell r="P126">
            <v>16800</v>
          </cell>
        </row>
        <row r="127">
          <cell r="A127" t="str">
            <v>A.4.8</v>
          </cell>
          <cell r="B127" t="str">
            <v xml:space="preserve">  480V MCC SINGLE FACE , 30KA</v>
          </cell>
          <cell r="C127">
            <v>7</v>
          </cell>
          <cell r="D127" t="str">
            <v>PNL</v>
          </cell>
          <cell r="E127">
            <v>120000</v>
          </cell>
          <cell r="F127">
            <v>840000</v>
          </cell>
          <cell r="H127">
            <v>0</v>
          </cell>
          <cell r="I127">
            <v>15</v>
          </cell>
          <cell r="J127">
            <v>105</v>
          </cell>
          <cell r="K127">
            <v>120000</v>
          </cell>
          <cell r="L127">
            <v>840000</v>
          </cell>
          <cell r="M127">
            <v>0</v>
          </cell>
          <cell r="N127">
            <v>0</v>
          </cell>
          <cell r="O127">
            <v>4200</v>
          </cell>
          <cell r="P127">
            <v>29400</v>
          </cell>
        </row>
        <row r="128">
          <cell r="B128" t="str">
            <v>SUB-TOTAL (A.4)</v>
          </cell>
          <cell r="F128">
            <v>12280000</v>
          </cell>
          <cell r="J128">
            <v>693</v>
          </cell>
          <cell r="L128">
            <v>12280000</v>
          </cell>
          <cell r="P128">
            <v>194040</v>
          </cell>
        </row>
        <row r="129">
          <cell r="F129">
            <v>0</v>
          </cell>
          <cell r="H129">
            <v>0</v>
          </cell>
          <cell r="J129">
            <v>0</v>
          </cell>
          <cell r="K129">
            <v>0</v>
          </cell>
          <cell r="L129">
            <v>0</v>
          </cell>
          <cell r="M129">
            <v>0</v>
          </cell>
          <cell r="N129">
            <v>0</v>
          </cell>
          <cell r="O129">
            <v>0</v>
          </cell>
          <cell r="P129">
            <v>0</v>
          </cell>
        </row>
        <row r="130">
          <cell r="A130" t="str">
            <v>A.5</v>
          </cell>
          <cell r="B130" t="str">
            <v xml:space="preserve"> DISEL STAND-BY GENERATOR 1250KW OUTPUT,</v>
          </cell>
          <cell r="C130">
            <v>1</v>
          </cell>
          <cell r="D130" t="str">
            <v>SET</v>
          </cell>
          <cell r="E130">
            <v>6250000</v>
          </cell>
          <cell r="F130">
            <v>6250000</v>
          </cell>
          <cell r="H130">
            <v>0</v>
          </cell>
          <cell r="I130">
            <v>560</v>
          </cell>
          <cell r="J130">
            <v>560</v>
          </cell>
          <cell r="K130">
            <v>6250000</v>
          </cell>
          <cell r="L130">
            <v>6250000</v>
          </cell>
          <cell r="M130">
            <v>0</v>
          </cell>
          <cell r="N130">
            <v>0</v>
          </cell>
          <cell r="O130">
            <v>224000</v>
          </cell>
          <cell r="P130">
            <v>224000</v>
          </cell>
        </row>
        <row r="131">
          <cell r="B131" t="str">
            <v xml:space="preserve"> 3PH 3W 480V, W/ CONTROL PANEL , DALY TANK</v>
          </cell>
          <cell r="F131">
            <v>0</v>
          </cell>
          <cell r="H131">
            <v>0</v>
          </cell>
          <cell r="J131">
            <v>0</v>
          </cell>
          <cell r="K131">
            <v>0</v>
          </cell>
          <cell r="L131">
            <v>0</v>
          </cell>
          <cell r="M131">
            <v>0</v>
          </cell>
          <cell r="N131">
            <v>0</v>
          </cell>
          <cell r="O131">
            <v>0</v>
          </cell>
          <cell r="P131">
            <v>0</v>
          </cell>
        </row>
        <row r="132">
          <cell r="F132">
            <v>0</v>
          </cell>
          <cell r="H132">
            <v>0</v>
          </cell>
          <cell r="J132">
            <v>0</v>
          </cell>
          <cell r="K132">
            <v>0</v>
          </cell>
          <cell r="L132">
            <v>0</v>
          </cell>
          <cell r="M132">
            <v>0</v>
          </cell>
          <cell r="N132">
            <v>0</v>
          </cell>
          <cell r="O132">
            <v>0</v>
          </cell>
          <cell r="P132">
            <v>0</v>
          </cell>
        </row>
        <row r="133">
          <cell r="A133" t="str">
            <v>A.6</v>
          </cell>
          <cell r="B133" t="str">
            <v>3 PHASE 480V-120V UPS</v>
          </cell>
          <cell r="F133">
            <v>0</v>
          </cell>
          <cell r="H133">
            <v>0</v>
          </cell>
          <cell r="J133">
            <v>0</v>
          </cell>
          <cell r="K133">
            <v>0</v>
          </cell>
          <cell r="L133">
            <v>0</v>
          </cell>
          <cell r="M133">
            <v>0</v>
          </cell>
          <cell r="N133">
            <v>0</v>
          </cell>
          <cell r="O133">
            <v>0</v>
          </cell>
          <cell r="P133">
            <v>0</v>
          </cell>
        </row>
        <row r="134">
          <cell r="A134" t="str">
            <v>A.6.1</v>
          </cell>
          <cell r="B134" t="str">
            <v xml:space="preserve"> 100 KVA ,  W/ BATTERY LEAD-CALCIUM TYPE 30 MIN.</v>
          </cell>
          <cell r="C134">
            <v>1</v>
          </cell>
          <cell r="D134" t="str">
            <v>SET</v>
          </cell>
          <cell r="E134">
            <v>1250000</v>
          </cell>
          <cell r="F134">
            <v>1250000</v>
          </cell>
          <cell r="H134">
            <v>0</v>
          </cell>
          <cell r="I134">
            <v>188</v>
          </cell>
          <cell r="J134">
            <v>188</v>
          </cell>
          <cell r="K134">
            <v>1250000</v>
          </cell>
          <cell r="L134">
            <v>1250000</v>
          </cell>
          <cell r="M134">
            <v>0</v>
          </cell>
          <cell r="N134">
            <v>0</v>
          </cell>
          <cell r="O134">
            <v>52640</v>
          </cell>
          <cell r="P134">
            <v>52640</v>
          </cell>
        </row>
        <row r="135">
          <cell r="A135" t="str">
            <v>A.6.2</v>
          </cell>
          <cell r="B135" t="str">
            <v xml:space="preserve"> 15 KVA ,  W/ BATTERY LEAD-CALCIUM TYPE 30 MIN.</v>
          </cell>
          <cell r="C135">
            <v>1</v>
          </cell>
          <cell r="D135" t="str">
            <v>SET</v>
          </cell>
          <cell r="E135">
            <v>300000</v>
          </cell>
          <cell r="F135">
            <v>300000</v>
          </cell>
          <cell r="H135">
            <v>0</v>
          </cell>
          <cell r="I135">
            <v>50</v>
          </cell>
          <cell r="J135">
            <v>50</v>
          </cell>
          <cell r="K135">
            <v>300000</v>
          </cell>
          <cell r="L135">
            <v>300000</v>
          </cell>
          <cell r="M135">
            <v>0</v>
          </cell>
          <cell r="N135">
            <v>0</v>
          </cell>
          <cell r="O135">
            <v>14000</v>
          </cell>
          <cell r="P135">
            <v>14000</v>
          </cell>
        </row>
        <row r="136">
          <cell r="B136" t="str">
            <v>SUB-TOTAL (A.6)</v>
          </cell>
          <cell r="F136">
            <v>1550000</v>
          </cell>
          <cell r="J136">
            <v>238</v>
          </cell>
          <cell r="L136">
            <v>1550000</v>
          </cell>
          <cell r="P136">
            <v>66640</v>
          </cell>
        </row>
        <row r="138">
          <cell r="A138" t="str">
            <v>A.7</v>
          </cell>
          <cell r="B138" t="str">
            <v xml:space="preserve">  DC POWER SUPPLY       </v>
          </cell>
        </row>
        <row r="139">
          <cell r="A139" t="str">
            <v>A.7.1</v>
          </cell>
          <cell r="B139" t="str">
            <v xml:space="preserve"> 125VDC CHAGER, 50A,  W/ 60AH LEAD-CALCIUM BATTERY &amp; RACK</v>
          </cell>
          <cell r="C139">
            <v>1</v>
          </cell>
          <cell r="D139" t="str">
            <v>SET</v>
          </cell>
          <cell r="E139">
            <v>325000</v>
          </cell>
          <cell r="F139">
            <v>325000</v>
          </cell>
          <cell r="H139">
            <v>0</v>
          </cell>
          <cell r="I139">
            <v>50</v>
          </cell>
          <cell r="J139">
            <v>50</v>
          </cell>
          <cell r="K139">
            <v>325000</v>
          </cell>
          <cell r="L139">
            <v>325000</v>
          </cell>
          <cell r="M139">
            <v>0</v>
          </cell>
          <cell r="N139">
            <v>0</v>
          </cell>
          <cell r="O139">
            <v>14000</v>
          </cell>
          <cell r="P139">
            <v>14000</v>
          </cell>
        </row>
        <row r="140">
          <cell r="A140" t="str">
            <v>A.7.2</v>
          </cell>
          <cell r="B140" t="str">
            <v xml:space="preserve"> 125VDC CHAGER, 25A,  W/ 30AH LEAD-CALCIUM BATTERY &amp; RACK</v>
          </cell>
          <cell r="C140">
            <v>2</v>
          </cell>
          <cell r="D140" t="str">
            <v>SET</v>
          </cell>
          <cell r="E140">
            <v>245000</v>
          </cell>
          <cell r="F140">
            <v>490000</v>
          </cell>
          <cell r="H140">
            <v>0</v>
          </cell>
          <cell r="I140">
            <v>35</v>
          </cell>
          <cell r="J140">
            <v>70</v>
          </cell>
          <cell r="K140">
            <v>245000</v>
          </cell>
          <cell r="L140">
            <v>490000</v>
          </cell>
          <cell r="M140">
            <v>0</v>
          </cell>
          <cell r="N140">
            <v>0</v>
          </cell>
          <cell r="O140">
            <v>9800</v>
          </cell>
          <cell r="P140">
            <v>19600</v>
          </cell>
        </row>
        <row r="141">
          <cell r="B141" t="str">
            <v>SUB-TOTAL (A7)</v>
          </cell>
          <cell r="F141">
            <v>815000</v>
          </cell>
          <cell r="J141">
            <v>120</v>
          </cell>
          <cell r="L141">
            <v>815000</v>
          </cell>
          <cell r="P141">
            <v>33600</v>
          </cell>
        </row>
        <row r="143">
          <cell r="A143" t="str">
            <v>A.8</v>
          </cell>
          <cell r="B143" t="str">
            <v>OTHER</v>
          </cell>
        </row>
        <row r="144">
          <cell r="A144" t="str">
            <v>A.8.1</v>
          </cell>
          <cell r="B144" t="str">
            <v>SELF-STANDING POWER PANEL, 480V, 65KA</v>
          </cell>
          <cell r="C144">
            <v>1</v>
          </cell>
          <cell r="D144" t="str">
            <v>SET</v>
          </cell>
          <cell r="E144">
            <v>120000</v>
          </cell>
          <cell r="F144">
            <v>120000</v>
          </cell>
          <cell r="H144">
            <v>0</v>
          </cell>
          <cell r="I144">
            <v>20</v>
          </cell>
          <cell r="J144">
            <v>20</v>
          </cell>
          <cell r="K144">
            <v>120000</v>
          </cell>
          <cell r="L144">
            <v>120000</v>
          </cell>
          <cell r="M144">
            <v>0</v>
          </cell>
          <cell r="N144">
            <v>0</v>
          </cell>
          <cell r="O144">
            <v>5600</v>
          </cell>
          <cell r="P144">
            <v>5600</v>
          </cell>
        </row>
        <row r="145">
          <cell r="B145" t="str">
            <v>PNL. NO. CCR2-D-MC1 (DWG. NO. XK11A-0000-12)</v>
          </cell>
          <cell r="F145">
            <v>0</v>
          </cell>
          <cell r="H145">
            <v>0</v>
          </cell>
          <cell r="J145">
            <v>0</v>
          </cell>
          <cell r="K145">
            <v>0</v>
          </cell>
          <cell r="L145">
            <v>0</v>
          </cell>
          <cell r="M145">
            <v>0</v>
          </cell>
          <cell r="N145">
            <v>0</v>
          </cell>
          <cell r="O145">
            <v>0</v>
          </cell>
          <cell r="P145">
            <v>0</v>
          </cell>
        </row>
        <row r="146">
          <cell r="A146" t="str">
            <v>A.8.2</v>
          </cell>
          <cell r="B146" t="str">
            <v>SELF-STANDING POWER PANEL, 480V, 30KA (DWG. NO. XK11A-0000-12)</v>
          </cell>
          <cell r="C146">
            <v>6</v>
          </cell>
          <cell r="D146" t="str">
            <v>SET</v>
          </cell>
          <cell r="E146">
            <v>140000</v>
          </cell>
          <cell r="F146">
            <v>840000</v>
          </cell>
          <cell r="H146">
            <v>0</v>
          </cell>
          <cell r="I146">
            <v>20</v>
          </cell>
          <cell r="J146">
            <v>120</v>
          </cell>
          <cell r="K146">
            <v>140000</v>
          </cell>
          <cell r="L146">
            <v>840000</v>
          </cell>
          <cell r="M146">
            <v>0</v>
          </cell>
          <cell r="N146">
            <v>0</v>
          </cell>
          <cell r="O146">
            <v>5600</v>
          </cell>
          <cell r="P146">
            <v>33600</v>
          </cell>
        </row>
        <row r="147">
          <cell r="B147" t="str">
            <v>PNL. NO. POWER PANEL.</v>
          </cell>
          <cell r="F147">
            <v>0</v>
          </cell>
          <cell r="H147">
            <v>0</v>
          </cell>
          <cell r="J147">
            <v>0</v>
          </cell>
          <cell r="K147">
            <v>0</v>
          </cell>
          <cell r="L147">
            <v>0</v>
          </cell>
          <cell r="M147">
            <v>0</v>
          </cell>
          <cell r="N147">
            <v>0</v>
          </cell>
          <cell r="O147">
            <v>0</v>
          </cell>
          <cell r="P147">
            <v>0</v>
          </cell>
        </row>
        <row r="148">
          <cell r="A148" t="str">
            <v>A.8.3</v>
          </cell>
          <cell r="B148" t="str">
            <v>DRY RTANSFORMER, WEATHER PROOF ENCLOSURE</v>
          </cell>
          <cell r="F148">
            <v>0</v>
          </cell>
          <cell r="H148">
            <v>0</v>
          </cell>
          <cell r="J148">
            <v>0</v>
          </cell>
          <cell r="K148">
            <v>0</v>
          </cell>
          <cell r="L148">
            <v>0</v>
          </cell>
          <cell r="M148">
            <v>0</v>
          </cell>
          <cell r="N148">
            <v>0</v>
          </cell>
          <cell r="O148">
            <v>0</v>
          </cell>
          <cell r="P148">
            <v>0</v>
          </cell>
        </row>
        <row r="149">
          <cell r="B149" t="str">
            <v>480/240V, 30KVA</v>
          </cell>
          <cell r="C149">
            <v>9</v>
          </cell>
          <cell r="D149" t="str">
            <v>SET</v>
          </cell>
          <cell r="E149">
            <v>40000</v>
          </cell>
          <cell r="F149">
            <v>360000</v>
          </cell>
          <cell r="H149">
            <v>0</v>
          </cell>
          <cell r="I149">
            <v>18</v>
          </cell>
          <cell r="J149">
            <v>162</v>
          </cell>
          <cell r="K149">
            <v>40000</v>
          </cell>
          <cell r="L149">
            <v>360000</v>
          </cell>
          <cell r="M149">
            <v>0</v>
          </cell>
          <cell r="N149">
            <v>0</v>
          </cell>
          <cell r="O149">
            <v>5040</v>
          </cell>
          <cell r="P149">
            <v>45360</v>
          </cell>
        </row>
        <row r="150">
          <cell r="B150" t="str">
            <v>480/240V, 20KVA</v>
          </cell>
          <cell r="C150">
            <v>6</v>
          </cell>
          <cell r="D150" t="str">
            <v>SET</v>
          </cell>
          <cell r="E150">
            <v>30000</v>
          </cell>
          <cell r="F150">
            <v>180000</v>
          </cell>
          <cell r="H150">
            <v>0</v>
          </cell>
          <cell r="I150">
            <v>14</v>
          </cell>
          <cell r="J150">
            <v>84</v>
          </cell>
          <cell r="K150">
            <v>30000</v>
          </cell>
          <cell r="L150">
            <v>180000</v>
          </cell>
          <cell r="M150">
            <v>0</v>
          </cell>
          <cell r="N150">
            <v>0</v>
          </cell>
          <cell r="O150">
            <v>3920</v>
          </cell>
          <cell r="P150">
            <v>23520</v>
          </cell>
        </row>
        <row r="151">
          <cell r="B151" t="str">
            <v>480/240V, 10KVA</v>
          </cell>
          <cell r="C151">
            <v>9</v>
          </cell>
          <cell r="D151" t="str">
            <v>SET</v>
          </cell>
          <cell r="E151">
            <v>22000</v>
          </cell>
          <cell r="F151">
            <v>198000</v>
          </cell>
          <cell r="H151">
            <v>0</v>
          </cell>
          <cell r="I151">
            <v>9</v>
          </cell>
          <cell r="J151">
            <v>81</v>
          </cell>
          <cell r="K151">
            <v>22000</v>
          </cell>
          <cell r="L151">
            <v>198000</v>
          </cell>
          <cell r="M151">
            <v>0</v>
          </cell>
          <cell r="N151">
            <v>0</v>
          </cell>
          <cell r="O151">
            <v>2520</v>
          </cell>
          <cell r="P151">
            <v>22680</v>
          </cell>
        </row>
        <row r="152">
          <cell r="A152" t="str">
            <v>A.8.4</v>
          </cell>
          <cell r="B152" t="str">
            <v xml:space="preserve"> MCC FOR TRASH , 480V MCC SINGLE FACE , 30KA</v>
          </cell>
          <cell r="C152">
            <v>5</v>
          </cell>
          <cell r="D152" t="str">
            <v>SET</v>
          </cell>
          <cell r="E152">
            <v>120000</v>
          </cell>
          <cell r="F152">
            <v>600000</v>
          </cell>
          <cell r="H152">
            <v>0</v>
          </cell>
          <cell r="I152">
            <v>15</v>
          </cell>
          <cell r="J152">
            <v>75</v>
          </cell>
          <cell r="K152">
            <v>120000</v>
          </cell>
          <cell r="L152">
            <v>600000</v>
          </cell>
          <cell r="M152">
            <v>0</v>
          </cell>
          <cell r="N152">
            <v>0</v>
          </cell>
          <cell r="O152">
            <v>4200</v>
          </cell>
          <cell r="P152">
            <v>21000</v>
          </cell>
        </row>
        <row r="153">
          <cell r="A153" t="str">
            <v>A.8.5</v>
          </cell>
          <cell r="B153" t="str">
            <v>600VAC, 100A ATS PANEL, WALL MOUNT, INDOOR</v>
          </cell>
          <cell r="C153">
            <v>3</v>
          </cell>
          <cell r="D153" t="str">
            <v>SET</v>
          </cell>
          <cell r="E153">
            <v>100000</v>
          </cell>
          <cell r="F153">
            <v>300000</v>
          </cell>
          <cell r="H153">
            <v>0</v>
          </cell>
          <cell r="I153">
            <v>15</v>
          </cell>
          <cell r="J153">
            <v>45</v>
          </cell>
          <cell r="K153">
            <v>100000</v>
          </cell>
          <cell r="L153">
            <v>300000</v>
          </cell>
          <cell r="M153">
            <v>0</v>
          </cell>
          <cell r="N153">
            <v>0</v>
          </cell>
          <cell r="O153">
            <v>4200</v>
          </cell>
          <cell r="P153">
            <v>12600</v>
          </cell>
        </row>
        <row r="154">
          <cell r="A154" t="str">
            <v>A.8.6</v>
          </cell>
          <cell r="B154" t="str">
            <v>100A NFB PANEL, WALL MOUNT., INDOOR</v>
          </cell>
          <cell r="C154">
            <v>6</v>
          </cell>
          <cell r="D154" t="str">
            <v>SET</v>
          </cell>
          <cell r="E154">
            <v>4000</v>
          </cell>
          <cell r="F154">
            <v>24000</v>
          </cell>
          <cell r="H154">
            <v>0</v>
          </cell>
          <cell r="I154">
            <v>4</v>
          </cell>
          <cell r="J154">
            <v>24</v>
          </cell>
          <cell r="K154">
            <v>4000</v>
          </cell>
          <cell r="L154">
            <v>24000</v>
          </cell>
          <cell r="M154">
            <v>0</v>
          </cell>
          <cell r="N154">
            <v>0</v>
          </cell>
          <cell r="O154">
            <v>1120</v>
          </cell>
          <cell r="P154">
            <v>6720</v>
          </cell>
        </row>
        <row r="155">
          <cell r="A155" t="str">
            <v>A.8.7</v>
          </cell>
          <cell r="B155" t="str">
            <v>600V PDP PANEL, WALL MOUNT, INDOOR</v>
          </cell>
          <cell r="C155">
            <v>6</v>
          </cell>
          <cell r="D155" t="str">
            <v>SET</v>
          </cell>
          <cell r="E155">
            <v>9000</v>
          </cell>
          <cell r="F155">
            <v>54000</v>
          </cell>
          <cell r="H155">
            <v>0</v>
          </cell>
          <cell r="I155">
            <v>6</v>
          </cell>
          <cell r="J155">
            <v>36</v>
          </cell>
          <cell r="K155">
            <v>9000</v>
          </cell>
          <cell r="L155">
            <v>54000</v>
          </cell>
          <cell r="M155">
            <v>0</v>
          </cell>
          <cell r="N155">
            <v>0</v>
          </cell>
          <cell r="O155">
            <v>1680</v>
          </cell>
          <cell r="P155">
            <v>10080</v>
          </cell>
        </row>
        <row r="156">
          <cell r="B156" t="str">
            <v>W/NFB 100A x 1, 20A x6, 10KA</v>
          </cell>
        </row>
        <row r="157">
          <cell r="A157" t="str">
            <v>A.8.8</v>
          </cell>
          <cell r="B157" t="str">
            <v>POWER SYSTEM GRAPHIC PANEL, SELF-STANDING,</v>
          </cell>
          <cell r="C157">
            <v>1</v>
          </cell>
          <cell r="D157" t="str">
            <v>SET</v>
          </cell>
          <cell r="E157">
            <v>320000</v>
          </cell>
          <cell r="F157">
            <v>320000</v>
          </cell>
          <cell r="H157">
            <v>0</v>
          </cell>
          <cell r="I157">
            <v>30</v>
          </cell>
          <cell r="J157">
            <v>30</v>
          </cell>
          <cell r="K157">
            <v>320000</v>
          </cell>
          <cell r="L157">
            <v>320000</v>
          </cell>
          <cell r="M157">
            <v>0</v>
          </cell>
          <cell r="N157">
            <v>0</v>
          </cell>
          <cell r="O157">
            <v>8400</v>
          </cell>
          <cell r="P157">
            <v>8400</v>
          </cell>
        </row>
        <row r="158">
          <cell r="B158" t="str">
            <v xml:space="preserve"> ENCLOSURE SIZE 2200(W)x2300(H)x600(D)MM.</v>
          </cell>
          <cell r="F158">
            <v>0</v>
          </cell>
          <cell r="H158">
            <v>0</v>
          </cell>
          <cell r="J158">
            <v>0</v>
          </cell>
          <cell r="K158">
            <v>0</v>
          </cell>
          <cell r="L158">
            <v>0</v>
          </cell>
          <cell r="M158">
            <v>0</v>
          </cell>
          <cell r="N158">
            <v>0</v>
          </cell>
          <cell r="O158">
            <v>0</v>
          </cell>
          <cell r="P158">
            <v>0</v>
          </cell>
        </row>
        <row r="159">
          <cell r="B159" t="str">
            <v>MOSAIC PANEL SIZE 2000(W)x1000(H)MM., W/ LIGHT x60</v>
          </cell>
          <cell r="F159">
            <v>0</v>
          </cell>
          <cell r="H159">
            <v>0</v>
          </cell>
          <cell r="J159">
            <v>0</v>
          </cell>
          <cell r="K159">
            <v>0</v>
          </cell>
          <cell r="L159">
            <v>0</v>
          </cell>
          <cell r="M159">
            <v>0</v>
          </cell>
          <cell r="N159">
            <v>0</v>
          </cell>
          <cell r="O159">
            <v>0</v>
          </cell>
          <cell r="P159">
            <v>0</v>
          </cell>
        </row>
        <row r="160">
          <cell r="B160" t="str">
            <v>SUB-TOTAL (A.8)</v>
          </cell>
          <cell r="F160">
            <v>2996000</v>
          </cell>
          <cell r="J160">
            <v>677</v>
          </cell>
          <cell r="L160">
            <v>2996000</v>
          </cell>
          <cell r="O160">
            <v>0</v>
          </cell>
          <cell r="P160">
            <v>189560</v>
          </cell>
        </row>
        <row r="161">
          <cell r="O161">
            <v>0</v>
          </cell>
        </row>
        <row r="162">
          <cell r="A162" t="str">
            <v xml:space="preserve">   A.9</v>
          </cell>
          <cell r="B162" t="str">
            <v xml:space="preserve"> TEST FEE FOR MECH-ELEC CONSULANT CO. &amp; T.P.C.</v>
          </cell>
          <cell r="C162">
            <v>1</v>
          </cell>
          <cell r="D162" t="str">
            <v>LOT</v>
          </cell>
          <cell r="E162" t="str">
            <v>M+L</v>
          </cell>
          <cell r="F162" t="str">
            <v>M+L</v>
          </cell>
          <cell r="H162">
            <v>0</v>
          </cell>
          <cell r="I162">
            <v>1607</v>
          </cell>
          <cell r="J162">
            <v>1607</v>
          </cell>
          <cell r="K162" t="str">
            <v>M+L</v>
          </cell>
          <cell r="L162" t="str">
            <v>M+L</v>
          </cell>
          <cell r="M162">
            <v>0</v>
          </cell>
          <cell r="N162">
            <v>0</v>
          </cell>
          <cell r="O162">
            <v>1800000</v>
          </cell>
          <cell r="P162">
            <v>1800000</v>
          </cell>
        </row>
        <row r="163">
          <cell r="F163">
            <v>0</v>
          </cell>
          <cell r="H163">
            <v>0</v>
          </cell>
          <cell r="J163">
            <v>0</v>
          </cell>
          <cell r="K163">
            <v>0</v>
          </cell>
          <cell r="L163">
            <v>0</v>
          </cell>
          <cell r="M163">
            <v>0</v>
          </cell>
          <cell r="N163">
            <v>0</v>
          </cell>
          <cell r="O163">
            <v>0</v>
          </cell>
          <cell r="P163">
            <v>0</v>
          </cell>
        </row>
        <row r="164">
          <cell r="B164" t="str">
            <v>SUB-TOTAL : (A)</v>
          </cell>
          <cell r="F164">
            <v>138612100</v>
          </cell>
          <cell r="H164">
            <v>0</v>
          </cell>
          <cell r="J164">
            <v>13764</v>
          </cell>
          <cell r="K164">
            <v>0</v>
          </cell>
          <cell r="L164">
            <v>138612100</v>
          </cell>
          <cell r="M164">
            <v>0</v>
          </cell>
          <cell r="N164">
            <v>0</v>
          </cell>
          <cell r="O164">
            <v>0</v>
          </cell>
          <cell r="P164">
            <v>6155030</v>
          </cell>
        </row>
        <row r="167">
          <cell r="F167">
            <v>0</v>
          </cell>
          <cell r="H167">
            <v>0</v>
          </cell>
          <cell r="J167">
            <v>0</v>
          </cell>
          <cell r="K167">
            <v>0</v>
          </cell>
          <cell r="L167">
            <v>0</v>
          </cell>
          <cell r="M167">
            <v>0</v>
          </cell>
          <cell r="N167">
            <v>0</v>
          </cell>
          <cell r="O167">
            <v>0</v>
          </cell>
          <cell r="P167">
            <v>0</v>
          </cell>
        </row>
        <row r="168">
          <cell r="A168" t="str">
            <v>B</v>
          </cell>
          <cell r="B168" t="str">
            <v xml:space="preserve"> POWER DISTRIBUTION SYSTEM</v>
          </cell>
          <cell r="F168">
            <v>0</v>
          </cell>
          <cell r="H168">
            <v>0</v>
          </cell>
          <cell r="J168">
            <v>0</v>
          </cell>
          <cell r="K168">
            <v>0</v>
          </cell>
          <cell r="L168">
            <v>0</v>
          </cell>
          <cell r="M168">
            <v>0</v>
          </cell>
          <cell r="N168">
            <v>0</v>
          </cell>
          <cell r="O168">
            <v>0</v>
          </cell>
          <cell r="P168">
            <v>0</v>
          </cell>
        </row>
        <row r="169">
          <cell r="F169">
            <v>0</v>
          </cell>
          <cell r="H169">
            <v>0</v>
          </cell>
          <cell r="J169">
            <v>0</v>
          </cell>
          <cell r="K169">
            <v>0</v>
          </cell>
          <cell r="L169">
            <v>0</v>
          </cell>
          <cell r="M169">
            <v>0</v>
          </cell>
          <cell r="N169">
            <v>0</v>
          </cell>
          <cell r="O169">
            <v>0</v>
          </cell>
          <cell r="P169">
            <v>0</v>
          </cell>
        </row>
        <row r="170">
          <cell r="B170" t="str">
            <v xml:space="preserve"> 600V POWER CABLE, XLPE INSU. PVC JACKET</v>
          </cell>
          <cell r="F170">
            <v>0</v>
          </cell>
          <cell r="H170">
            <v>0</v>
          </cell>
          <cell r="J170">
            <v>0</v>
          </cell>
          <cell r="K170">
            <v>0</v>
          </cell>
          <cell r="L170">
            <v>0</v>
          </cell>
          <cell r="M170">
            <v>0</v>
          </cell>
          <cell r="N170">
            <v>0</v>
          </cell>
          <cell r="O170">
            <v>0</v>
          </cell>
          <cell r="P170">
            <v>0</v>
          </cell>
        </row>
        <row r="171">
          <cell r="A171">
            <v>1</v>
          </cell>
          <cell r="B171" t="str">
            <v xml:space="preserve">    3/C 3.5 sq.mm </v>
          </cell>
          <cell r="C171">
            <v>4500</v>
          </cell>
          <cell r="D171" t="str">
            <v>M</v>
          </cell>
          <cell r="E171">
            <v>15</v>
          </cell>
          <cell r="F171">
            <v>67500</v>
          </cell>
          <cell r="H171">
            <v>0</v>
          </cell>
          <cell r="I171">
            <v>7.9000000000000001E-2</v>
          </cell>
          <cell r="J171">
            <v>356</v>
          </cell>
          <cell r="K171">
            <v>15</v>
          </cell>
          <cell r="L171">
            <v>67500</v>
          </cell>
          <cell r="M171">
            <v>0</v>
          </cell>
          <cell r="N171">
            <v>0</v>
          </cell>
          <cell r="O171">
            <v>22</v>
          </cell>
          <cell r="P171">
            <v>99000</v>
          </cell>
        </row>
        <row r="172">
          <cell r="A172">
            <v>2</v>
          </cell>
          <cell r="B172" t="str">
            <v xml:space="preserve">    3/C 5.5 sq.mm </v>
          </cell>
          <cell r="C172">
            <v>4000</v>
          </cell>
          <cell r="D172" t="str">
            <v>M</v>
          </cell>
          <cell r="E172">
            <v>20</v>
          </cell>
          <cell r="F172">
            <v>80000</v>
          </cell>
          <cell r="H172">
            <v>0</v>
          </cell>
          <cell r="I172">
            <v>0.1</v>
          </cell>
          <cell r="J172">
            <v>400</v>
          </cell>
          <cell r="K172">
            <v>20</v>
          </cell>
          <cell r="L172">
            <v>80000</v>
          </cell>
          <cell r="M172">
            <v>0</v>
          </cell>
          <cell r="N172">
            <v>0</v>
          </cell>
          <cell r="O172">
            <v>28</v>
          </cell>
          <cell r="P172">
            <v>112000</v>
          </cell>
        </row>
        <row r="173">
          <cell r="A173">
            <v>3</v>
          </cell>
          <cell r="B173" t="str">
            <v xml:space="preserve">    3/C   8 sq.mm </v>
          </cell>
          <cell r="C173">
            <v>3000</v>
          </cell>
          <cell r="D173" t="str">
            <v>M</v>
          </cell>
          <cell r="E173">
            <v>29</v>
          </cell>
          <cell r="F173">
            <v>87000</v>
          </cell>
          <cell r="H173">
            <v>0</v>
          </cell>
          <cell r="I173">
            <v>0.11799999999999999</v>
          </cell>
          <cell r="J173">
            <v>354</v>
          </cell>
          <cell r="K173">
            <v>29</v>
          </cell>
          <cell r="L173">
            <v>87000</v>
          </cell>
          <cell r="M173">
            <v>0</v>
          </cell>
          <cell r="N173">
            <v>0</v>
          </cell>
          <cell r="O173">
            <v>33</v>
          </cell>
          <cell r="P173">
            <v>99000</v>
          </cell>
        </row>
        <row r="174">
          <cell r="A174">
            <v>4</v>
          </cell>
          <cell r="B174" t="str">
            <v xml:space="preserve">    3/C  14 sq.mm </v>
          </cell>
          <cell r="C174">
            <v>1000</v>
          </cell>
          <cell r="D174" t="str">
            <v>M</v>
          </cell>
          <cell r="E174">
            <v>47</v>
          </cell>
          <cell r="F174">
            <v>47000</v>
          </cell>
          <cell r="H174">
            <v>0</v>
          </cell>
          <cell r="I174">
            <v>0.152</v>
          </cell>
          <cell r="J174">
            <v>152</v>
          </cell>
          <cell r="K174">
            <v>47</v>
          </cell>
          <cell r="L174">
            <v>47000</v>
          </cell>
          <cell r="M174">
            <v>0</v>
          </cell>
          <cell r="N174">
            <v>0</v>
          </cell>
          <cell r="O174">
            <v>43</v>
          </cell>
          <cell r="P174">
            <v>43000</v>
          </cell>
        </row>
        <row r="175">
          <cell r="A175">
            <v>5</v>
          </cell>
          <cell r="B175" t="str">
            <v xml:space="preserve">    3/C  22 sq.mm </v>
          </cell>
          <cell r="C175">
            <v>3000</v>
          </cell>
          <cell r="D175" t="str">
            <v>M</v>
          </cell>
          <cell r="E175">
            <v>70</v>
          </cell>
          <cell r="F175">
            <v>210000</v>
          </cell>
          <cell r="H175">
            <v>0</v>
          </cell>
          <cell r="I175">
            <v>0.18099999999999999</v>
          </cell>
          <cell r="J175">
            <v>543</v>
          </cell>
          <cell r="K175">
            <v>70</v>
          </cell>
          <cell r="L175">
            <v>210000</v>
          </cell>
          <cell r="M175">
            <v>0</v>
          </cell>
          <cell r="N175">
            <v>0</v>
          </cell>
          <cell r="O175">
            <v>51</v>
          </cell>
          <cell r="P175">
            <v>153000</v>
          </cell>
        </row>
        <row r="176">
          <cell r="A176">
            <v>6</v>
          </cell>
          <cell r="B176" t="str">
            <v xml:space="preserve">    3/C  38 sq.mm </v>
          </cell>
          <cell r="C176">
            <v>3000</v>
          </cell>
          <cell r="D176" t="str">
            <v>M</v>
          </cell>
          <cell r="E176">
            <v>111</v>
          </cell>
          <cell r="F176">
            <v>333000</v>
          </cell>
          <cell r="H176">
            <v>0</v>
          </cell>
          <cell r="I176">
            <v>0.23</v>
          </cell>
          <cell r="J176">
            <v>690</v>
          </cell>
          <cell r="K176">
            <v>111</v>
          </cell>
          <cell r="L176">
            <v>333000</v>
          </cell>
          <cell r="M176">
            <v>0</v>
          </cell>
          <cell r="N176">
            <v>0</v>
          </cell>
          <cell r="O176">
            <v>64</v>
          </cell>
          <cell r="P176">
            <v>192000</v>
          </cell>
        </row>
        <row r="177">
          <cell r="A177">
            <v>7</v>
          </cell>
          <cell r="B177" t="str">
            <v xml:space="preserve">    3/C  60 sq.mm </v>
          </cell>
          <cell r="C177">
            <v>7200</v>
          </cell>
          <cell r="D177" t="str">
            <v>M</v>
          </cell>
          <cell r="E177">
            <v>177</v>
          </cell>
          <cell r="F177">
            <v>1274400</v>
          </cell>
          <cell r="H177">
            <v>0</v>
          </cell>
          <cell r="I177">
            <v>0.27700000000000002</v>
          </cell>
          <cell r="J177">
            <v>1994</v>
          </cell>
          <cell r="K177">
            <v>177</v>
          </cell>
          <cell r="L177">
            <v>1274400</v>
          </cell>
          <cell r="M177">
            <v>0</v>
          </cell>
          <cell r="N177">
            <v>0</v>
          </cell>
          <cell r="O177">
            <v>78</v>
          </cell>
          <cell r="P177">
            <v>561600</v>
          </cell>
        </row>
        <row r="178">
          <cell r="A178">
            <v>8</v>
          </cell>
          <cell r="B178" t="str">
            <v xml:space="preserve">    1/C 100 sq.mm </v>
          </cell>
          <cell r="C178">
            <v>2000</v>
          </cell>
          <cell r="D178" t="str">
            <v>M</v>
          </cell>
          <cell r="E178">
            <v>92</v>
          </cell>
          <cell r="F178">
            <v>184000</v>
          </cell>
          <cell r="H178">
            <v>0</v>
          </cell>
          <cell r="I178">
            <v>0.17599999999999999</v>
          </cell>
          <cell r="J178">
            <v>352</v>
          </cell>
          <cell r="K178">
            <v>92</v>
          </cell>
          <cell r="L178">
            <v>184000</v>
          </cell>
          <cell r="M178">
            <v>0</v>
          </cell>
          <cell r="N178">
            <v>0</v>
          </cell>
          <cell r="O178">
            <v>49</v>
          </cell>
          <cell r="P178">
            <v>98000</v>
          </cell>
        </row>
        <row r="179">
          <cell r="A179">
            <v>9</v>
          </cell>
          <cell r="B179" t="str">
            <v xml:space="preserve">    1/C 150 sq.mm </v>
          </cell>
          <cell r="C179">
            <v>16500</v>
          </cell>
          <cell r="D179" t="str">
            <v>M</v>
          </cell>
          <cell r="E179">
            <v>137</v>
          </cell>
          <cell r="F179">
            <v>2260500</v>
          </cell>
          <cell r="H179">
            <v>0</v>
          </cell>
          <cell r="I179">
            <v>0.20499999999999999</v>
          </cell>
          <cell r="J179">
            <v>3383</v>
          </cell>
          <cell r="K179">
            <v>137</v>
          </cell>
          <cell r="L179">
            <v>2260500</v>
          </cell>
          <cell r="M179">
            <v>0</v>
          </cell>
          <cell r="N179">
            <v>0</v>
          </cell>
          <cell r="O179">
            <v>57</v>
          </cell>
          <cell r="P179">
            <v>940500</v>
          </cell>
        </row>
        <row r="180">
          <cell r="A180">
            <v>10</v>
          </cell>
          <cell r="B180" t="str">
            <v xml:space="preserve">    1/C 250 sq.mm </v>
          </cell>
          <cell r="C180">
            <v>15000</v>
          </cell>
          <cell r="D180" t="str">
            <v>M</v>
          </cell>
          <cell r="E180">
            <v>223</v>
          </cell>
          <cell r="F180">
            <v>3345000</v>
          </cell>
          <cell r="H180">
            <v>0</v>
          </cell>
          <cell r="I180">
            <v>0.247</v>
          </cell>
          <cell r="J180">
            <v>3705</v>
          </cell>
          <cell r="K180">
            <v>223</v>
          </cell>
          <cell r="L180">
            <v>3345000</v>
          </cell>
          <cell r="M180">
            <v>0</v>
          </cell>
          <cell r="N180">
            <v>0</v>
          </cell>
          <cell r="O180">
            <v>69</v>
          </cell>
          <cell r="P180">
            <v>1035000</v>
          </cell>
        </row>
        <row r="181">
          <cell r="A181">
            <v>11</v>
          </cell>
          <cell r="B181" t="str">
            <v xml:space="preserve">    1/C 325 sq.mm </v>
          </cell>
          <cell r="C181">
            <v>16500</v>
          </cell>
          <cell r="D181" t="str">
            <v>M</v>
          </cell>
          <cell r="E181">
            <v>279</v>
          </cell>
          <cell r="F181">
            <v>4603500</v>
          </cell>
          <cell r="H181">
            <v>0</v>
          </cell>
          <cell r="I181">
            <v>0.27</v>
          </cell>
          <cell r="J181">
            <v>4455</v>
          </cell>
          <cell r="K181">
            <v>279</v>
          </cell>
          <cell r="L181">
            <v>4603500</v>
          </cell>
          <cell r="M181">
            <v>0</v>
          </cell>
          <cell r="N181">
            <v>0</v>
          </cell>
          <cell r="O181">
            <v>76</v>
          </cell>
          <cell r="P181">
            <v>1254000</v>
          </cell>
        </row>
        <row r="182">
          <cell r="A182">
            <v>12</v>
          </cell>
          <cell r="B182" t="str">
            <v xml:space="preserve">    4/C 5.5 sq.mm </v>
          </cell>
          <cell r="C182">
            <v>300</v>
          </cell>
          <cell r="D182" t="str">
            <v>M</v>
          </cell>
          <cell r="E182">
            <v>28</v>
          </cell>
          <cell r="F182">
            <v>8400</v>
          </cell>
          <cell r="H182">
            <v>0</v>
          </cell>
          <cell r="I182">
            <v>0.11700000000000001</v>
          </cell>
          <cell r="J182">
            <v>35</v>
          </cell>
          <cell r="K182">
            <v>28</v>
          </cell>
          <cell r="L182">
            <v>8400</v>
          </cell>
          <cell r="M182">
            <v>0</v>
          </cell>
          <cell r="N182">
            <v>0</v>
          </cell>
          <cell r="O182">
            <v>33</v>
          </cell>
          <cell r="P182">
            <v>9900</v>
          </cell>
        </row>
        <row r="183">
          <cell r="A183">
            <v>13</v>
          </cell>
          <cell r="B183" t="str">
            <v xml:space="preserve">    4/C 60 sq.mm </v>
          </cell>
          <cell r="C183">
            <v>300</v>
          </cell>
          <cell r="D183" t="str">
            <v>M</v>
          </cell>
          <cell r="E183">
            <v>232</v>
          </cell>
          <cell r="F183">
            <v>69600</v>
          </cell>
          <cell r="H183">
            <v>0</v>
          </cell>
          <cell r="I183">
            <v>0.32500000000000001</v>
          </cell>
          <cell r="J183">
            <v>98</v>
          </cell>
          <cell r="K183">
            <v>232</v>
          </cell>
          <cell r="L183">
            <v>69600</v>
          </cell>
          <cell r="M183">
            <v>0</v>
          </cell>
          <cell r="N183">
            <v>0</v>
          </cell>
          <cell r="O183">
            <v>91</v>
          </cell>
          <cell r="P183">
            <v>27300</v>
          </cell>
        </row>
        <row r="184">
          <cell r="E184">
            <v>0</v>
          </cell>
          <cell r="F184">
            <v>0</v>
          </cell>
          <cell r="H184">
            <v>0</v>
          </cell>
          <cell r="I184">
            <v>0</v>
          </cell>
          <cell r="J184">
            <v>0</v>
          </cell>
          <cell r="K184">
            <v>0</v>
          </cell>
          <cell r="L184">
            <v>0</v>
          </cell>
          <cell r="M184">
            <v>0</v>
          </cell>
          <cell r="N184">
            <v>0</v>
          </cell>
          <cell r="O184">
            <v>0</v>
          </cell>
          <cell r="P184">
            <v>0</v>
          </cell>
        </row>
        <row r="185">
          <cell r="B185" t="str">
            <v xml:space="preserve"> 600V CONTROL CABLE, PVC INSU. PVC JACKET</v>
          </cell>
          <cell r="E185">
            <v>0</v>
          </cell>
          <cell r="F185">
            <v>0</v>
          </cell>
          <cell r="H185">
            <v>0</v>
          </cell>
          <cell r="I185">
            <v>0</v>
          </cell>
          <cell r="J185">
            <v>0</v>
          </cell>
          <cell r="K185">
            <v>0</v>
          </cell>
          <cell r="L185">
            <v>0</v>
          </cell>
          <cell r="M185">
            <v>0</v>
          </cell>
          <cell r="N185">
            <v>0</v>
          </cell>
          <cell r="O185">
            <v>0</v>
          </cell>
          <cell r="P185">
            <v>0</v>
          </cell>
        </row>
        <row r="186">
          <cell r="A186">
            <v>14</v>
          </cell>
          <cell r="B186" t="str">
            <v xml:space="preserve">    4/C 2.0 sq.mm </v>
          </cell>
          <cell r="C186">
            <v>13000</v>
          </cell>
          <cell r="D186" t="str">
            <v>M</v>
          </cell>
          <cell r="E186">
            <v>11</v>
          </cell>
          <cell r="F186">
            <v>143000</v>
          </cell>
          <cell r="H186">
            <v>0</v>
          </cell>
          <cell r="I186">
            <v>0.08</v>
          </cell>
          <cell r="J186">
            <v>1040</v>
          </cell>
          <cell r="K186">
            <v>11</v>
          </cell>
          <cell r="L186">
            <v>143000</v>
          </cell>
          <cell r="M186">
            <v>0</v>
          </cell>
          <cell r="N186">
            <v>0</v>
          </cell>
          <cell r="O186">
            <v>22</v>
          </cell>
          <cell r="P186">
            <v>286000</v>
          </cell>
        </row>
        <row r="187">
          <cell r="A187">
            <v>15</v>
          </cell>
          <cell r="B187" t="str">
            <v xml:space="preserve">    7/C 2.0 sq.mm </v>
          </cell>
          <cell r="C187">
            <v>6400</v>
          </cell>
          <cell r="D187" t="str">
            <v>M</v>
          </cell>
          <cell r="E187">
            <v>24</v>
          </cell>
          <cell r="F187">
            <v>153600</v>
          </cell>
          <cell r="H187">
            <v>0</v>
          </cell>
          <cell r="I187">
            <v>0.105</v>
          </cell>
          <cell r="J187">
            <v>672</v>
          </cell>
          <cell r="K187">
            <v>24</v>
          </cell>
          <cell r="L187">
            <v>153600</v>
          </cell>
          <cell r="M187">
            <v>0</v>
          </cell>
          <cell r="N187">
            <v>0</v>
          </cell>
          <cell r="O187">
            <v>29</v>
          </cell>
          <cell r="P187">
            <v>185600</v>
          </cell>
        </row>
        <row r="188">
          <cell r="A188">
            <v>16</v>
          </cell>
          <cell r="B188" t="str">
            <v xml:space="preserve">    9/C 2.0 sq.mm </v>
          </cell>
          <cell r="C188">
            <v>4000</v>
          </cell>
          <cell r="D188" t="str">
            <v>M</v>
          </cell>
          <cell r="E188">
            <v>30</v>
          </cell>
          <cell r="F188">
            <v>120000</v>
          </cell>
          <cell r="H188">
            <v>0</v>
          </cell>
          <cell r="I188">
            <v>0.12</v>
          </cell>
          <cell r="J188">
            <v>480</v>
          </cell>
          <cell r="K188">
            <v>30</v>
          </cell>
          <cell r="L188">
            <v>120000</v>
          </cell>
          <cell r="M188">
            <v>0</v>
          </cell>
          <cell r="N188">
            <v>0</v>
          </cell>
          <cell r="O188">
            <v>34</v>
          </cell>
          <cell r="P188">
            <v>136000</v>
          </cell>
        </row>
        <row r="189">
          <cell r="A189">
            <v>17</v>
          </cell>
          <cell r="B189" t="str">
            <v xml:space="preserve">   12/C 2.0 sq.mm </v>
          </cell>
          <cell r="C189">
            <v>2500</v>
          </cell>
          <cell r="D189" t="str">
            <v>M</v>
          </cell>
          <cell r="E189">
            <v>38</v>
          </cell>
          <cell r="F189">
            <v>95000</v>
          </cell>
          <cell r="H189">
            <v>0</v>
          </cell>
          <cell r="I189">
            <v>0.13800000000000001</v>
          </cell>
          <cell r="J189">
            <v>345</v>
          </cell>
          <cell r="K189">
            <v>38</v>
          </cell>
          <cell r="L189">
            <v>95000</v>
          </cell>
          <cell r="M189">
            <v>0</v>
          </cell>
          <cell r="N189">
            <v>0</v>
          </cell>
          <cell r="O189">
            <v>39</v>
          </cell>
          <cell r="P189">
            <v>97500</v>
          </cell>
        </row>
        <row r="190">
          <cell r="A190">
            <v>18</v>
          </cell>
          <cell r="B190" t="str">
            <v xml:space="preserve">   19/C 2.0 sq.mm </v>
          </cell>
          <cell r="C190">
            <v>1950</v>
          </cell>
          <cell r="D190" t="str">
            <v>M</v>
          </cell>
          <cell r="E190">
            <v>57</v>
          </cell>
          <cell r="F190">
            <v>111150</v>
          </cell>
          <cell r="H190">
            <v>0</v>
          </cell>
          <cell r="I190">
            <v>0.17399999999999999</v>
          </cell>
          <cell r="J190">
            <v>339</v>
          </cell>
          <cell r="K190">
            <v>57</v>
          </cell>
          <cell r="L190">
            <v>111150</v>
          </cell>
          <cell r="M190">
            <v>0</v>
          </cell>
          <cell r="N190">
            <v>0</v>
          </cell>
          <cell r="O190">
            <v>49</v>
          </cell>
          <cell r="P190">
            <v>95550</v>
          </cell>
        </row>
        <row r="191">
          <cell r="A191">
            <v>19</v>
          </cell>
          <cell r="B191" t="str">
            <v xml:space="preserve">   30/C 2.0 sq.mm </v>
          </cell>
          <cell r="C191">
            <v>1900</v>
          </cell>
          <cell r="D191" t="str">
            <v>M</v>
          </cell>
          <cell r="E191">
            <v>92</v>
          </cell>
          <cell r="F191">
            <v>174800</v>
          </cell>
          <cell r="H191">
            <v>0</v>
          </cell>
          <cell r="I191">
            <v>0.21199999999999999</v>
          </cell>
          <cell r="J191">
            <v>403</v>
          </cell>
          <cell r="K191">
            <v>92</v>
          </cell>
          <cell r="L191">
            <v>174800</v>
          </cell>
          <cell r="M191">
            <v>0</v>
          </cell>
          <cell r="N191">
            <v>0</v>
          </cell>
          <cell r="O191">
            <v>59</v>
          </cell>
          <cell r="P191">
            <v>112100</v>
          </cell>
        </row>
        <row r="192">
          <cell r="A192">
            <v>20</v>
          </cell>
          <cell r="B192" t="str">
            <v>600V SHIELDED CABLE, 8P-#14AWG</v>
          </cell>
          <cell r="C192">
            <v>300</v>
          </cell>
          <cell r="D192" t="str">
            <v>M</v>
          </cell>
          <cell r="E192">
            <v>83</v>
          </cell>
          <cell r="F192">
            <v>24900</v>
          </cell>
          <cell r="H192">
            <v>0</v>
          </cell>
          <cell r="I192">
            <v>0.16</v>
          </cell>
          <cell r="J192">
            <v>48</v>
          </cell>
          <cell r="K192">
            <v>83</v>
          </cell>
          <cell r="L192">
            <v>24900</v>
          </cell>
          <cell r="M192">
            <v>0</v>
          </cell>
          <cell r="N192">
            <v>0</v>
          </cell>
          <cell r="O192">
            <v>45</v>
          </cell>
          <cell r="P192">
            <v>13500</v>
          </cell>
        </row>
        <row r="193">
          <cell r="E193">
            <v>0</v>
          </cell>
          <cell r="F193">
            <v>0</v>
          </cell>
          <cell r="H193">
            <v>0</v>
          </cell>
          <cell r="I193">
            <v>0</v>
          </cell>
          <cell r="J193">
            <v>0</v>
          </cell>
          <cell r="K193">
            <v>0</v>
          </cell>
          <cell r="L193">
            <v>0</v>
          </cell>
          <cell r="M193">
            <v>0</v>
          </cell>
          <cell r="N193">
            <v>0</v>
          </cell>
          <cell r="O193">
            <v>0</v>
          </cell>
          <cell r="P193">
            <v>0</v>
          </cell>
        </row>
        <row r="194">
          <cell r="B194" t="str">
            <v>8KV POWER CABLE, XLPE INSU. PVC JACKET</v>
          </cell>
          <cell r="E194">
            <v>0</v>
          </cell>
          <cell r="F194">
            <v>0</v>
          </cell>
          <cell r="H194">
            <v>0</v>
          </cell>
          <cell r="I194">
            <v>0</v>
          </cell>
          <cell r="J194">
            <v>0</v>
          </cell>
          <cell r="K194">
            <v>0</v>
          </cell>
          <cell r="L194">
            <v>0</v>
          </cell>
          <cell r="M194">
            <v>0</v>
          </cell>
          <cell r="N194">
            <v>0</v>
          </cell>
          <cell r="O194">
            <v>0</v>
          </cell>
          <cell r="P194">
            <v>0</v>
          </cell>
        </row>
        <row r="195">
          <cell r="A195">
            <v>21</v>
          </cell>
          <cell r="B195" t="str">
            <v xml:space="preserve">    3/C  38 sq.mm </v>
          </cell>
          <cell r="C195">
            <v>880</v>
          </cell>
          <cell r="D195" t="str">
            <v>M</v>
          </cell>
          <cell r="E195">
            <v>268</v>
          </cell>
          <cell r="F195">
            <v>235840</v>
          </cell>
          <cell r="H195">
            <v>0</v>
          </cell>
          <cell r="I195">
            <v>0.32100000000000001</v>
          </cell>
          <cell r="J195">
            <v>282</v>
          </cell>
          <cell r="K195">
            <v>268</v>
          </cell>
          <cell r="L195">
            <v>235840</v>
          </cell>
          <cell r="M195">
            <v>0</v>
          </cell>
          <cell r="N195">
            <v>0</v>
          </cell>
          <cell r="O195">
            <v>90</v>
          </cell>
          <cell r="P195">
            <v>79200</v>
          </cell>
        </row>
        <row r="196">
          <cell r="A196">
            <v>22</v>
          </cell>
          <cell r="B196" t="str">
            <v xml:space="preserve">    3/C  60 sq.mm </v>
          </cell>
          <cell r="C196">
            <v>200</v>
          </cell>
          <cell r="D196" t="str">
            <v>M</v>
          </cell>
          <cell r="E196">
            <v>367</v>
          </cell>
          <cell r="F196">
            <v>73400</v>
          </cell>
          <cell r="H196">
            <v>0</v>
          </cell>
          <cell r="I196">
            <v>0.38800000000000001</v>
          </cell>
          <cell r="J196">
            <v>78</v>
          </cell>
          <cell r="K196">
            <v>367</v>
          </cell>
          <cell r="L196">
            <v>73400</v>
          </cell>
          <cell r="M196">
            <v>0</v>
          </cell>
          <cell r="N196">
            <v>0</v>
          </cell>
          <cell r="O196">
            <v>109</v>
          </cell>
          <cell r="P196">
            <v>21800</v>
          </cell>
        </row>
        <row r="197">
          <cell r="A197">
            <v>23</v>
          </cell>
          <cell r="B197" t="str">
            <v xml:space="preserve">    1/C 100 sq.mm </v>
          </cell>
          <cell r="C197">
            <v>4800</v>
          </cell>
          <cell r="D197" t="str">
            <v>M</v>
          </cell>
          <cell r="E197">
            <v>148</v>
          </cell>
          <cell r="F197">
            <v>710400</v>
          </cell>
          <cell r="H197">
            <v>0</v>
          </cell>
          <cell r="I197">
            <v>0.22500000000000001</v>
          </cell>
          <cell r="J197">
            <v>1080</v>
          </cell>
          <cell r="K197">
            <v>148</v>
          </cell>
          <cell r="L197">
            <v>710400</v>
          </cell>
          <cell r="M197">
            <v>0</v>
          </cell>
          <cell r="N197">
            <v>0</v>
          </cell>
          <cell r="O197">
            <v>63</v>
          </cell>
          <cell r="P197">
            <v>302400</v>
          </cell>
        </row>
        <row r="198">
          <cell r="A198">
            <v>24</v>
          </cell>
          <cell r="B198" t="str">
            <v xml:space="preserve">    1/C 200 sq.mm </v>
          </cell>
          <cell r="C198">
            <v>1000</v>
          </cell>
          <cell r="D198" t="str">
            <v>M</v>
          </cell>
          <cell r="E198">
            <v>246</v>
          </cell>
          <cell r="F198">
            <v>246000</v>
          </cell>
          <cell r="H198">
            <v>0</v>
          </cell>
          <cell r="I198">
            <v>0.28699999999999998</v>
          </cell>
          <cell r="J198">
            <v>287</v>
          </cell>
          <cell r="K198">
            <v>246</v>
          </cell>
          <cell r="L198">
            <v>246000</v>
          </cell>
          <cell r="M198">
            <v>0</v>
          </cell>
          <cell r="N198">
            <v>0</v>
          </cell>
          <cell r="O198">
            <v>80</v>
          </cell>
          <cell r="P198">
            <v>80000</v>
          </cell>
        </row>
        <row r="199">
          <cell r="A199">
            <v>25</v>
          </cell>
          <cell r="B199" t="str">
            <v xml:space="preserve">    1/C 250 sq.mm </v>
          </cell>
          <cell r="C199">
            <v>17500</v>
          </cell>
          <cell r="D199" t="str">
            <v>M</v>
          </cell>
          <cell r="E199">
            <v>306</v>
          </cell>
          <cell r="F199">
            <v>5355000</v>
          </cell>
          <cell r="H199">
            <v>0</v>
          </cell>
          <cell r="I199">
            <v>0.27400000000000002</v>
          </cell>
          <cell r="J199">
            <v>4795</v>
          </cell>
          <cell r="K199">
            <v>306</v>
          </cell>
          <cell r="L199">
            <v>5355000</v>
          </cell>
          <cell r="M199">
            <v>0</v>
          </cell>
          <cell r="N199">
            <v>0</v>
          </cell>
          <cell r="O199">
            <v>77</v>
          </cell>
          <cell r="P199">
            <v>1347500</v>
          </cell>
        </row>
        <row r="200">
          <cell r="F200">
            <v>0</v>
          </cell>
          <cell r="H200">
            <v>0</v>
          </cell>
          <cell r="J200">
            <v>0</v>
          </cell>
          <cell r="K200">
            <v>0</v>
          </cell>
          <cell r="L200">
            <v>0</v>
          </cell>
          <cell r="M200">
            <v>0</v>
          </cell>
          <cell r="N200">
            <v>0</v>
          </cell>
          <cell r="O200">
            <v>0</v>
          </cell>
          <cell r="P200">
            <v>0</v>
          </cell>
        </row>
        <row r="201">
          <cell r="B201" t="str">
            <v>8KV TERMINATION KIT, HEAT SHRINKABLE TYPE</v>
          </cell>
          <cell r="F201">
            <v>0</v>
          </cell>
          <cell r="H201">
            <v>0</v>
          </cell>
          <cell r="J201">
            <v>0</v>
          </cell>
          <cell r="K201">
            <v>0</v>
          </cell>
          <cell r="L201">
            <v>0</v>
          </cell>
          <cell r="M201">
            <v>0</v>
          </cell>
          <cell r="N201">
            <v>0</v>
          </cell>
          <cell r="O201">
            <v>0</v>
          </cell>
          <cell r="P201">
            <v>0</v>
          </cell>
        </row>
        <row r="202">
          <cell r="A202">
            <v>26</v>
          </cell>
          <cell r="B202" t="str">
            <v xml:space="preserve">    3/C  38 sq.mm </v>
          </cell>
          <cell r="C202">
            <v>8</v>
          </cell>
          <cell r="D202" t="str">
            <v>SET</v>
          </cell>
          <cell r="E202">
            <v>4330</v>
          </cell>
          <cell r="F202">
            <v>34640</v>
          </cell>
          <cell r="H202">
            <v>0</v>
          </cell>
          <cell r="I202">
            <v>5</v>
          </cell>
          <cell r="J202">
            <v>40</v>
          </cell>
          <cell r="K202">
            <v>4330</v>
          </cell>
          <cell r="L202">
            <v>34640</v>
          </cell>
          <cell r="M202">
            <v>0</v>
          </cell>
          <cell r="N202">
            <v>0</v>
          </cell>
          <cell r="O202">
            <v>1400</v>
          </cell>
          <cell r="P202">
            <v>11200</v>
          </cell>
        </row>
        <row r="203">
          <cell r="A203">
            <v>27</v>
          </cell>
          <cell r="B203" t="str">
            <v xml:space="preserve">    3/C  60 sq.mm </v>
          </cell>
          <cell r="C203">
            <v>10</v>
          </cell>
          <cell r="D203" t="str">
            <v>SET</v>
          </cell>
          <cell r="E203">
            <v>4330</v>
          </cell>
          <cell r="F203">
            <v>43300</v>
          </cell>
          <cell r="H203">
            <v>0</v>
          </cell>
          <cell r="I203">
            <v>6</v>
          </cell>
          <cell r="J203">
            <v>60</v>
          </cell>
          <cell r="K203">
            <v>4330</v>
          </cell>
          <cell r="L203">
            <v>43300</v>
          </cell>
          <cell r="M203">
            <v>0</v>
          </cell>
          <cell r="N203">
            <v>0</v>
          </cell>
          <cell r="O203">
            <v>1680</v>
          </cell>
          <cell r="P203">
            <v>16800</v>
          </cell>
        </row>
        <row r="204">
          <cell r="A204">
            <v>28</v>
          </cell>
          <cell r="B204" t="str">
            <v xml:space="preserve">   1/C 100 sq.mm </v>
          </cell>
          <cell r="C204">
            <v>30</v>
          </cell>
          <cell r="D204" t="str">
            <v>SET</v>
          </cell>
          <cell r="E204">
            <v>1170</v>
          </cell>
          <cell r="F204">
            <v>35100</v>
          </cell>
          <cell r="H204">
            <v>0</v>
          </cell>
          <cell r="I204">
            <v>3.5</v>
          </cell>
          <cell r="J204">
            <v>105</v>
          </cell>
          <cell r="K204">
            <v>1170</v>
          </cell>
          <cell r="L204">
            <v>35100</v>
          </cell>
          <cell r="M204">
            <v>0</v>
          </cell>
          <cell r="N204">
            <v>0</v>
          </cell>
          <cell r="O204">
            <v>980</v>
          </cell>
          <cell r="P204">
            <v>29400</v>
          </cell>
        </row>
        <row r="205">
          <cell r="A205">
            <v>29</v>
          </cell>
          <cell r="B205" t="str">
            <v xml:space="preserve">    1/C 200 sq.mm </v>
          </cell>
          <cell r="C205">
            <v>9</v>
          </cell>
          <cell r="D205" t="str">
            <v>SET</v>
          </cell>
          <cell r="E205">
            <v>1550</v>
          </cell>
          <cell r="F205">
            <v>13950</v>
          </cell>
          <cell r="H205">
            <v>0</v>
          </cell>
          <cell r="I205">
            <v>4.5</v>
          </cell>
          <cell r="J205">
            <v>41</v>
          </cell>
          <cell r="K205">
            <v>1550</v>
          </cell>
          <cell r="L205">
            <v>13950</v>
          </cell>
          <cell r="M205">
            <v>0</v>
          </cell>
          <cell r="N205">
            <v>0</v>
          </cell>
          <cell r="O205">
            <v>1260</v>
          </cell>
          <cell r="P205">
            <v>11340</v>
          </cell>
        </row>
        <row r="206">
          <cell r="A206">
            <v>30</v>
          </cell>
          <cell r="B206" t="str">
            <v xml:space="preserve">    1/C 250 sq.mm </v>
          </cell>
          <cell r="C206">
            <v>40</v>
          </cell>
          <cell r="D206" t="str">
            <v>SET</v>
          </cell>
          <cell r="E206">
            <v>1585</v>
          </cell>
          <cell r="F206">
            <v>63400</v>
          </cell>
          <cell r="H206">
            <v>0</v>
          </cell>
          <cell r="I206">
            <v>4.5</v>
          </cell>
          <cell r="J206">
            <v>180</v>
          </cell>
          <cell r="K206">
            <v>1585</v>
          </cell>
          <cell r="L206">
            <v>63400</v>
          </cell>
          <cell r="M206">
            <v>0</v>
          </cell>
          <cell r="N206">
            <v>0</v>
          </cell>
          <cell r="O206">
            <v>1260</v>
          </cell>
          <cell r="P206">
            <v>50400</v>
          </cell>
        </row>
        <row r="207">
          <cell r="F207">
            <v>0</v>
          </cell>
          <cell r="H207">
            <v>0</v>
          </cell>
          <cell r="J207">
            <v>0</v>
          </cell>
          <cell r="K207">
            <v>0</v>
          </cell>
          <cell r="L207">
            <v>0</v>
          </cell>
          <cell r="M207">
            <v>0</v>
          </cell>
          <cell r="N207">
            <v>0</v>
          </cell>
          <cell r="O207">
            <v>0</v>
          </cell>
          <cell r="P207">
            <v>0</v>
          </cell>
        </row>
        <row r="208">
          <cell r="B208" t="str">
            <v xml:space="preserve"> RSG CONDUIT WITH COUPLING, THICK WALL</v>
          </cell>
          <cell r="F208">
            <v>0</v>
          </cell>
          <cell r="H208">
            <v>0</v>
          </cell>
          <cell r="J208">
            <v>0</v>
          </cell>
          <cell r="K208">
            <v>0</v>
          </cell>
          <cell r="L208">
            <v>0</v>
          </cell>
          <cell r="M208">
            <v>0</v>
          </cell>
          <cell r="N208">
            <v>0</v>
          </cell>
          <cell r="O208">
            <v>0</v>
          </cell>
          <cell r="P208">
            <v>0</v>
          </cell>
        </row>
        <row r="209">
          <cell r="B209" t="str">
            <v xml:space="preserve"> (ANSI C80.1 NPT THREADED)</v>
          </cell>
          <cell r="F209">
            <v>0</v>
          </cell>
          <cell r="H209">
            <v>0</v>
          </cell>
          <cell r="J209">
            <v>0</v>
          </cell>
          <cell r="K209">
            <v>0</v>
          </cell>
          <cell r="L209">
            <v>0</v>
          </cell>
          <cell r="M209">
            <v>0</v>
          </cell>
          <cell r="N209">
            <v>0</v>
          </cell>
          <cell r="O209">
            <v>0</v>
          </cell>
          <cell r="P209">
            <v>0</v>
          </cell>
        </row>
        <row r="210">
          <cell r="A210">
            <v>31</v>
          </cell>
          <cell r="B210" t="str">
            <v xml:space="preserve">     1"</v>
          </cell>
          <cell r="C210">
            <v>800</v>
          </cell>
          <cell r="D210" t="str">
            <v>M</v>
          </cell>
          <cell r="E210">
            <v>49</v>
          </cell>
          <cell r="F210">
            <v>39200</v>
          </cell>
          <cell r="H210">
            <v>0</v>
          </cell>
          <cell r="I210">
            <v>0.54</v>
          </cell>
          <cell r="J210">
            <v>432</v>
          </cell>
          <cell r="K210">
            <v>49</v>
          </cell>
          <cell r="L210">
            <v>39200</v>
          </cell>
          <cell r="M210">
            <v>0</v>
          </cell>
          <cell r="N210">
            <v>0</v>
          </cell>
          <cell r="O210">
            <v>151</v>
          </cell>
          <cell r="P210">
            <v>120800</v>
          </cell>
        </row>
        <row r="211">
          <cell r="A211">
            <v>32</v>
          </cell>
          <cell r="B211" t="str">
            <v xml:space="preserve">     2"</v>
          </cell>
          <cell r="C211">
            <v>1000</v>
          </cell>
          <cell r="D211" t="str">
            <v>M</v>
          </cell>
          <cell r="E211">
            <v>105</v>
          </cell>
          <cell r="F211">
            <v>105000</v>
          </cell>
          <cell r="H211">
            <v>0</v>
          </cell>
          <cell r="I211">
            <v>0.98</v>
          </cell>
          <cell r="J211">
            <v>980</v>
          </cell>
          <cell r="K211">
            <v>105</v>
          </cell>
          <cell r="L211">
            <v>105000</v>
          </cell>
          <cell r="M211">
            <v>0</v>
          </cell>
          <cell r="N211">
            <v>0</v>
          </cell>
          <cell r="O211">
            <v>274</v>
          </cell>
          <cell r="P211">
            <v>274000</v>
          </cell>
        </row>
        <row r="212">
          <cell r="A212">
            <v>33</v>
          </cell>
          <cell r="B212" t="str">
            <v xml:space="preserve">     4"</v>
          </cell>
          <cell r="C212">
            <v>350</v>
          </cell>
          <cell r="D212" t="str">
            <v>M</v>
          </cell>
          <cell r="E212">
            <v>343</v>
          </cell>
          <cell r="F212">
            <v>120050</v>
          </cell>
          <cell r="H212">
            <v>0</v>
          </cell>
          <cell r="I212">
            <v>1.85</v>
          </cell>
          <cell r="J212">
            <v>648</v>
          </cell>
          <cell r="K212">
            <v>343</v>
          </cell>
          <cell r="L212">
            <v>120050</v>
          </cell>
          <cell r="M212">
            <v>0</v>
          </cell>
          <cell r="N212">
            <v>0</v>
          </cell>
          <cell r="O212">
            <v>518</v>
          </cell>
          <cell r="P212">
            <v>181300</v>
          </cell>
        </row>
        <row r="213">
          <cell r="A213">
            <v>34</v>
          </cell>
          <cell r="B213" t="str">
            <v xml:space="preserve">     6"</v>
          </cell>
          <cell r="C213">
            <v>50</v>
          </cell>
          <cell r="D213" t="str">
            <v>M</v>
          </cell>
          <cell r="E213">
            <v>840</v>
          </cell>
          <cell r="F213">
            <v>42000</v>
          </cell>
          <cell r="H213">
            <v>0</v>
          </cell>
          <cell r="I213">
            <v>2.72</v>
          </cell>
          <cell r="J213">
            <v>136</v>
          </cell>
          <cell r="K213">
            <v>840</v>
          </cell>
          <cell r="L213">
            <v>42000</v>
          </cell>
          <cell r="M213">
            <v>0</v>
          </cell>
          <cell r="N213">
            <v>0</v>
          </cell>
          <cell r="O213">
            <v>762</v>
          </cell>
          <cell r="P213">
            <v>38100</v>
          </cell>
        </row>
        <row r="214">
          <cell r="E214" t="str">
            <v xml:space="preserve"> </v>
          </cell>
          <cell r="F214">
            <v>0</v>
          </cell>
          <cell r="H214">
            <v>0</v>
          </cell>
          <cell r="J214">
            <v>0</v>
          </cell>
          <cell r="K214">
            <v>0</v>
          </cell>
          <cell r="L214">
            <v>0</v>
          </cell>
          <cell r="M214">
            <v>0</v>
          </cell>
          <cell r="N214">
            <v>0</v>
          </cell>
          <cell r="O214">
            <v>0</v>
          </cell>
          <cell r="P214">
            <v>0</v>
          </cell>
        </row>
        <row r="215">
          <cell r="B215" t="str">
            <v xml:space="preserve"> FLEXIBLE CONDUIT, LIQUID-TIGHT, UA TYPE</v>
          </cell>
          <cell r="F215">
            <v>0</v>
          </cell>
          <cell r="H215">
            <v>0</v>
          </cell>
          <cell r="J215">
            <v>0</v>
          </cell>
          <cell r="K215">
            <v>0</v>
          </cell>
          <cell r="L215">
            <v>0</v>
          </cell>
          <cell r="M215">
            <v>0</v>
          </cell>
          <cell r="N215">
            <v>0</v>
          </cell>
          <cell r="O215">
            <v>0</v>
          </cell>
          <cell r="P215">
            <v>0</v>
          </cell>
        </row>
        <row r="216">
          <cell r="A216">
            <v>35</v>
          </cell>
          <cell r="B216" t="str">
            <v xml:space="preserve">     1", 0.6M LG., W/TWO CONNECTORS</v>
          </cell>
          <cell r="C216">
            <v>20</v>
          </cell>
          <cell r="D216" t="str">
            <v>M</v>
          </cell>
          <cell r="E216">
            <v>191</v>
          </cell>
          <cell r="F216">
            <v>3820</v>
          </cell>
          <cell r="H216">
            <v>0</v>
          </cell>
          <cell r="I216">
            <v>0.64</v>
          </cell>
          <cell r="J216">
            <v>13</v>
          </cell>
          <cell r="K216">
            <v>191</v>
          </cell>
          <cell r="L216">
            <v>3820</v>
          </cell>
          <cell r="M216">
            <v>0</v>
          </cell>
          <cell r="N216">
            <v>0</v>
          </cell>
          <cell r="O216">
            <v>179</v>
          </cell>
          <cell r="P216">
            <v>3580</v>
          </cell>
        </row>
        <row r="217">
          <cell r="A217">
            <v>36</v>
          </cell>
          <cell r="B217" t="str">
            <v xml:space="preserve">    2", 0.6M LG., W/TWO CONNECTORS</v>
          </cell>
          <cell r="C217">
            <v>25</v>
          </cell>
          <cell r="D217" t="str">
            <v>M</v>
          </cell>
          <cell r="E217">
            <v>446</v>
          </cell>
          <cell r="F217">
            <v>11150</v>
          </cell>
          <cell r="H217">
            <v>0</v>
          </cell>
          <cell r="I217">
            <v>1.1599999999999999</v>
          </cell>
          <cell r="J217">
            <v>29</v>
          </cell>
          <cell r="K217">
            <v>446</v>
          </cell>
          <cell r="L217">
            <v>11150</v>
          </cell>
          <cell r="M217">
            <v>0</v>
          </cell>
          <cell r="N217">
            <v>0</v>
          </cell>
          <cell r="O217">
            <v>325</v>
          </cell>
          <cell r="P217">
            <v>8125</v>
          </cell>
        </row>
        <row r="218">
          <cell r="A218">
            <v>37</v>
          </cell>
          <cell r="B218" t="str">
            <v xml:space="preserve">    4", 0.6M LG., W/TWO CONNECTORS</v>
          </cell>
          <cell r="C218">
            <v>20</v>
          </cell>
          <cell r="D218" t="str">
            <v>M</v>
          </cell>
          <cell r="E218">
            <v>1307</v>
          </cell>
          <cell r="F218">
            <v>26140</v>
          </cell>
          <cell r="H218">
            <v>0</v>
          </cell>
          <cell r="I218">
            <v>2.08</v>
          </cell>
          <cell r="J218">
            <v>42</v>
          </cell>
          <cell r="K218">
            <v>1307</v>
          </cell>
          <cell r="L218">
            <v>26140</v>
          </cell>
          <cell r="M218">
            <v>0</v>
          </cell>
          <cell r="N218">
            <v>0</v>
          </cell>
          <cell r="O218">
            <v>582</v>
          </cell>
          <cell r="P218">
            <v>11640</v>
          </cell>
        </row>
        <row r="219">
          <cell r="F219">
            <v>0</v>
          </cell>
          <cell r="H219">
            <v>0</v>
          </cell>
          <cell r="J219">
            <v>0</v>
          </cell>
          <cell r="K219">
            <v>0</v>
          </cell>
          <cell r="L219">
            <v>0</v>
          </cell>
          <cell r="M219">
            <v>0</v>
          </cell>
          <cell r="N219">
            <v>0</v>
          </cell>
          <cell r="O219">
            <v>0</v>
          </cell>
          <cell r="P219">
            <v>0</v>
          </cell>
        </row>
        <row r="220">
          <cell r="A220">
            <v>38</v>
          </cell>
          <cell r="B220" t="str">
            <v xml:space="preserve"> HOT DIPPED GALVANIZED CONDUIT FITTING</v>
          </cell>
          <cell r="C220">
            <v>1</v>
          </cell>
          <cell r="D220" t="str">
            <v>LOT</v>
          </cell>
          <cell r="E220">
            <v>612500</v>
          </cell>
          <cell r="F220">
            <v>612500</v>
          </cell>
          <cell r="H220">
            <v>0</v>
          </cell>
          <cell r="I220">
            <v>658.8</v>
          </cell>
          <cell r="J220">
            <v>659</v>
          </cell>
          <cell r="K220">
            <v>612500</v>
          </cell>
          <cell r="L220">
            <v>612500</v>
          </cell>
          <cell r="M220">
            <v>0</v>
          </cell>
          <cell r="N220">
            <v>0</v>
          </cell>
          <cell r="O220">
            <v>184464</v>
          </cell>
          <cell r="P220">
            <v>184464</v>
          </cell>
        </row>
        <row r="221">
          <cell r="B221" t="str">
            <v xml:space="preserve"> SEALING FITTING, UNION, CLAMP….</v>
          </cell>
          <cell r="F221">
            <v>0</v>
          </cell>
          <cell r="H221">
            <v>0</v>
          </cell>
          <cell r="J221">
            <v>0</v>
          </cell>
          <cell r="K221">
            <v>0</v>
          </cell>
          <cell r="L221">
            <v>0</v>
          </cell>
          <cell r="M221">
            <v>0</v>
          </cell>
          <cell r="N221">
            <v>0</v>
          </cell>
          <cell r="O221">
            <v>0</v>
          </cell>
          <cell r="P221">
            <v>0</v>
          </cell>
        </row>
        <row r="222">
          <cell r="F222">
            <v>0</v>
          </cell>
          <cell r="H222">
            <v>0</v>
          </cell>
          <cell r="J222">
            <v>0</v>
          </cell>
          <cell r="K222">
            <v>0</v>
          </cell>
          <cell r="L222">
            <v>0</v>
          </cell>
          <cell r="M222">
            <v>0</v>
          </cell>
          <cell r="N222">
            <v>0</v>
          </cell>
          <cell r="O222">
            <v>0</v>
          </cell>
          <cell r="P222">
            <v>0</v>
          </cell>
        </row>
        <row r="223">
          <cell r="A223">
            <v>39</v>
          </cell>
          <cell r="B223" t="str">
            <v xml:space="preserve"> HOT DIPPED GALVANIZED STEEL SUPPORT, FOR CONDUIT</v>
          </cell>
          <cell r="C223">
            <v>1100</v>
          </cell>
          <cell r="D223" t="str">
            <v>KG</v>
          </cell>
          <cell r="E223">
            <v>20</v>
          </cell>
          <cell r="F223">
            <v>22000</v>
          </cell>
          <cell r="H223">
            <v>0</v>
          </cell>
          <cell r="I223">
            <v>0.15</v>
          </cell>
          <cell r="J223">
            <v>165</v>
          </cell>
          <cell r="K223">
            <v>20</v>
          </cell>
          <cell r="L223">
            <v>22000</v>
          </cell>
          <cell r="M223">
            <v>0</v>
          </cell>
          <cell r="N223">
            <v>0</v>
          </cell>
          <cell r="O223">
            <v>42</v>
          </cell>
          <cell r="P223">
            <v>46200</v>
          </cell>
        </row>
        <row r="224">
          <cell r="F224">
            <v>0</v>
          </cell>
          <cell r="H224">
            <v>0</v>
          </cell>
          <cell r="J224">
            <v>0</v>
          </cell>
          <cell r="K224">
            <v>0</v>
          </cell>
          <cell r="L224">
            <v>0</v>
          </cell>
          <cell r="M224">
            <v>0</v>
          </cell>
          <cell r="N224">
            <v>0</v>
          </cell>
          <cell r="O224">
            <v>0</v>
          </cell>
          <cell r="P224">
            <v>0</v>
          </cell>
        </row>
        <row r="225">
          <cell r="A225">
            <v>40</v>
          </cell>
          <cell r="B225" t="str">
            <v xml:space="preserve"> PUSH BUTTON  STATION, "START-STOP" TYPE,</v>
          </cell>
          <cell r="C225">
            <v>20</v>
          </cell>
          <cell r="D225" t="str">
            <v>SET</v>
          </cell>
          <cell r="E225">
            <v>3600</v>
          </cell>
          <cell r="F225">
            <v>72000</v>
          </cell>
          <cell r="H225">
            <v>0</v>
          </cell>
          <cell r="I225">
            <v>6</v>
          </cell>
          <cell r="J225">
            <v>120</v>
          </cell>
          <cell r="K225">
            <v>3600</v>
          </cell>
          <cell r="L225">
            <v>72000</v>
          </cell>
          <cell r="M225">
            <v>0</v>
          </cell>
          <cell r="N225">
            <v>0</v>
          </cell>
          <cell r="O225">
            <v>1680</v>
          </cell>
          <cell r="P225">
            <v>33600</v>
          </cell>
        </row>
        <row r="226">
          <cell r="B226" t="str">
            <v xml:space="preserve"> FOR CLASS 1, DIV. 2 GROUP D, NEMA-4X</v>
          </cell>
          <cell r="F226">
            <v>0</v>
          </cell>
          <cell r="H226">
            <v>0</v>
          </cell>
          <cell r="J226">
            <v>0</v>
          </cell>
          <cell r="K226">
            <v>0</v>
          </cell>
          <cell r="L226">
            <v>0</v>
          </cell>
          <cell r="M226">
            <v>0</v>
          </cell>
          <cell r="N226">
            <v>0</v>
          </cell>
          <cell r="O226">
            <v>0</v>
          </cell>
          <cell r="P226">
            <v>0</v>
          </cell>
        </row>
        <row r="227">
          <cell r="F227">
            <v>0</v>
          </cell>
          <cell r="H227">
            <v>0</v>
          </cell>
          <cell r="J227">
            <v>0</v>
          </cell>
          <cell r="K227">
            <v>0</v>
          </cell>
          <cell r="L227">
            <v>0</v>
          </cell>
          <cell r="M227">
            <v>0</v>
          </cell>
          <cell r="N227">
            <v>0</v>
          </cell>
          <cell r="O227">
            <v>0</v>
          </cell>
          <cell r="P227">
            <v>0</v>
          </cell>
        </row>
        <row r="228">
          <cell r="A228">
            <v>41</v>
          </cell>
          <cell r="B228" t="str">
            <v xml:space="preserve"> PUSH BUTTON  STATION, "START-STOP" TYPE, WITH LAMP x 1PC</v>
          </cell>
          <cell r="C228">
            <v>12</v>
          </cell>
          <cell r="D228" t="str">
            <v>SET</v>
          </cell>
          <cell r="E228">
            <v>6800</v>
          </cell>
          <cell r="F228">
            <v>81600</v>
          </cell>
          <cell r="H228">
            <v>0</v>
          </cell>
          <cell r="I228">
            <v>7</v>
          </cell>
          <cell r="J228">
            <v>84</v>
          </cell>
          <cell r="K228">
            <v>6800</v>
          </cell>
          <cell r="L228">
            <v>81600</v>
          </cell>
          <cell r="M228">
            <v>0</v>
          </cell>
          <cell r="N228">
            <v>0</v>
          </cell>
          <cell r="O228">
            <v>1960</v>
          </cell>
          <cell r="P228">
            <v>23520</v>
          </cell>
        </row>
        <row r="229">
          <cell r="B229" t="str">
            <v xml:space="preserve"> FOR CLASS 1, DIV. 2 GROUP D, NEMA-4X</v>
          </cell>
          <cell r="F229">
            <v>0</v>
          </cell>
          <cell r="H229">
            <v>0</v>
          </cell>
          <cell r="J229">
            <v>0</v>
          </cell>
          <cell r="K229">
            <v>0</v>
          </cell>
          <cell r="L229">
            <v>0</v>
          </cell>
          <cell r="M229">
            <v>0</v>
          </cell>
          <cell r="N229">
            <v>0</v>
          </cell>
          <cell r="O229">
            <v>0</v>
          </cell>
          <cell r="P229">
            <v>0</v>
          </cell>
        </row>
        <row r="230">
          <cell r="F230">
            <v>0</v>
          </cell>
          <cell r="H230">
            <v>0</v>
          </cell>
          <cell r="J230">
            <v>0</v>
          </cell>
          <cell r="K230">
            <v>0</v>
          </cell>
          <cell r="L230">
            <v>0</v>
          </cell>
          <cell r="M230">
            <v>0</v>
          </cell>
          <cell r="N230">
            <v>0</v>
          </cell>
          <cell r="O230">
            <v>0</v>
          </cell>
          <cell r="P230">
            <v>0</v>
          </cell>
        </row>
        <row r="231">
          <cell r="A231">
            <v>42</v>
          </cell>
          <cell r="B231" t="str">
            <v xml:space="preserve"> PUSH BUTTON  STATION, "START-STOP" TYPE,</v>
          </cell>
          <cell r="C231">
            <v>20</v>
          </cell>
          <cell r="D231" t="str">
            <v>SET</v>
          </cell>
          <cell r="E231">
            <v>2800</v>
          </cell>
          <cell r="F231">
            <v>56000</v>
          </cell>
          <cell r="H231">
            <v>0</v>
          </cell>
          <cell r="I231">
            <v>5</v>
          </cell>
          <cell r="J231">
            <v>100</v>
          </cell>
          <cell r="K231">
            <v>2800</v>
          </cell>
          <cell r="L231">
            <v>56000</v>
          </cell>
          <cell r="M231">
            <v>0</v>
          </cell>
          <cell r="N231">
            <v>0</v>
          </cell>
          <cell r="O231">
            <v>1400</v>
          </cell>
          <cell r="P231">
            <v>28000</v>
          </cell>
        </row>
        <row r="232">
          <cell r="B232" t="str">
            <v xml:space="preserve"> WEATHER PROOF, NEMA-4X</v>
          </cell>
          <cell r="F232">
            <v>0</v>
          </cell>
          <cell r="H232">
            <v>0</v>
          </cell>
          <cell r="J232">
            <v>0</v>
          </cell>
          <cell r="K232">
            <v>0</v>
          </cell>
          <cell r="L232">
            <v>0</v>
          </cell>
          <cell r="M232">
            <v>0</v>
          </cell>
          <cell r="N232">
            <v>0</v>
          </cell>
          <cell r="O232">
            <v>0</v>
          </cell>
          <cell r="P232">
            <v>0</v>
          </cell>
        </row>
        <row r="233">
          <cell r="F233">
            <v>0</v>
          </cell>
          <cell r="H233">
            <v>0</v>
          </cell>
          <cell r="J233">
            <v>0</v>
          </cell>
          <cell r="K233">
            <v>0</v>
          </cell>
          <cell r="L233">
            <v>0</v>
          </cell>
          <cell r="M233">
            <v>0</v>
          </cell>
          <cell r="N233">
            <v>0</v>
          </cell>
          <cell r="O233">
            <v>0</v>
          </cell>
          <cell r="P233">
            <v>0</v>
          </cell>
        </row>
        <row r="234">
          <cell r="A234">
            <v>43</v>
          </cell>
          <cell r="B234" t="str">
            <v xml:space="preserve"> HOT DIPPED GALVANIZED STEEL SUPPORT, </v>
          </cell>
          <cell r="C234">
            <v>780</v>
          </cell>
          <cell r="D234" t="str">
            <v>KG</v>
          </cell>
          <cell r="E234">
            <v>20</v>
          </cell>
          <cell r="F234">
            <v>15600</v>
          </cell>
          <cell r="H234">
            <v>0</v>
          </cell>
          <cell r="I234">
            <v>0.15</v>
          </cell>
          <cell r="J234">
            <v>117</v>
          </cell>
          <cell r="K234">
            <v>20</v>
          </cell>
          <cell r="L234">
            <v>15600</v>
          </cell>
          <cell r="M234">
            <v>0</v>
          </cell>
          <cell r="N234">
            <v>0</v>
          </cell>
          <cell r="O234">
            <v>42</v>
          </cell>
          <cell r="P234">
            <v>32760</v>
          </cell>
        </row>
        <row r="235">
          <cell r="B235" t="str">
            <v xml:space="preserve"> 1.5M(H) X 52SET FOR PUSH BUTTON STATION</v>
          </cell>
          <cell r="F235">
            <v>0</v>
          </cell>
          <cell r="H235">
            <v>0</v>
          </cell>
          <cell r="J235">
            <v>0</v>
          </cell>
          <cell r="K235">
            <v>0</v>
          </cell>
          <cell r="L235">
            <v>0</v>
          </cell>
          <cell r="M235">
            <v>0</v>
          </cell>
          <cell r="N235">
            <v>0</v>
          </cell>
          <cell r="O235">
            <v>0</v>
          </cell>
          <cell r="P235">
            <v>0</v>
          </cell>
        </row>
        <row r="236">
          <cell r="F236">
            <v>0</v>
          </cell>
          <cell r="H236">
            <v>0</v>
          </cell>
          <cell r="J236">
            <v>0</v>
          </cell>
          <cell r="K236">
            <v>0</v>
          </cell>
          <cell r="L236">
            <v>0</v>
          </cell>
          <cell r="M236">
            <v>0</v>
          </cell>
          <cell r="N236">
            <v>0</v>
          </cell>
          <cell r="O236">
            <v>0</v>
          </cell>
          <cell r="P236">
            <v>0</v>
          </cell>
        </row>
        <row r="237">
          <cell r="A237">
            <v>44</v>
          </cell>
          <cell r="B237" t="str">
            <v>SMALL FOUNDATION FOR PUSH BUTTON STATION</v>
          </cell>
          <cell r="C237">
            <v>52</v>
          </cell>
          <cell r="D237" t="str">
            <v>SET</v>
          </cell>
          <cell r="E237">
            <v>1000</v>
          </cell>
          <cell r="F237">
            <v>52000</v>
          </cell>
          <cell r="H237">
            <v>0</v>
          </cell>
          <cell r="J237">
            <v>0</v>
          </cell>
          <cell r="K237">
            <v>1000</v>
          </cell>
          <cell r="L237">
            <v>52000</v>
          </cell>
          <cell r="M237">
            <v>0</v>
          </cell>
          <cell r="N237">
            <v>0</v>
          </cell>
          <cell r="O237">
            <v>0</v>
          </cell>
          <cell r="P237">
            <v>0</v>
          </cell>
        </row>
        <row r="238">
          <cell r="F238">
            <v>0</v>
          </cell>
          <cell r="H238">
            <v>0</v>
          </cell>
          <cell r="J238">
            <v>0</v>
          </cell>
          <cell r="K238">
            <v>0</v>
          </cell>
          <cell r="L238">
            <v>0</v>
          </cell>
          <cell r="M238">
            <v>0</v>
          </cell>
          <cell r="N238">
            <v>0</v>
          </cell>
          <cell r="O238">
            <v>0</v>
          </cell>
          <cell r="P238">
            <v>0</v>
          </cell>
        </row>
        <row r="239">
          <cell r="B239" t="str">
            <v xml:space="preserve"> CABLE TRAY, LADDER TYPE H.D. GALV. STEEL</v>
          </cell>
          <cell r="F239">
            <v>0</v>
          </cell>
          <cell r="H239">
            <v>0</v>
          </cell>
          <cell r="J239">
            <v>0</v>
          </cell>
          <cell r="K239">
            <v>0</v>
          </cell>
          <cell r="L239">
            <v>0</v>
          </cell>
          <cell r="M239">
            <v>0</v>
          </cell>
          <cell r="N239">
            <v>0</v>
          </cell>
          <cell r="O239">
            <v>0</v>
          </cell>
          <cell r="P239">
            <v>0</v>
          </cell>
        </row>
        <row r="240">
          <cell r="B240" t="str">
            <v xml:space="preserve"> W/ ANODIC TREATMENT &amp; EXPOSY COATING(50u)</v>
          </cell>
          <cell r="F240">
            <v>0</v>
          </cell>
          <cell r="H240">
            <v>0</v>
          </cell>
          <cell r="J240">
            <v>0</v>
          </cell>
          <cell r="K240">
            <v>0</v>
          </cell>
          <cell r="L240">
            <v>0</v>
          </cell>
          <cell r="M240">
            <v>0</v>
          </cell>
          <cell r="N240">
            <v>0</v>
          </cell>
          <cell r="O240">
            <v>0</v>
          </cell>
          <cell r="P240">
            <v>0</v>
          </cell>
        </row>
        <row r="241">
          <cell r="B241" t="str">
            <v xml:space="preserve"> STRAIGHT SECTION, </v>
          </cell>
          <cell r="F241">
            <v>0</v>
          </cell>
          <cell r="H241">
            <v>0</v>
          </cell>
          <cell r="J241">
            <v>0</v>
          </cell>
          <cell r="K241">
            <v>0</v>
          </cell>
          <cell r="L241">
            <v>0</v>
          </cell>
          <cell r="M241">
            <v>0</v>
          </cell>
          <cell r="N241">
            <v>0</v>
          </cell>
          <cell r="O241">
            <v>0</v>
          </cell>
          <cell r="P241">
            <v>0</v>
          </cell>
        </row>
        <row r="242">
          <cell r="A242">
            <v>45</v>
          </cell>
          <cell r="B242" t="str">
            <v xml:space="preserve"> 300 mm  WIDE x 100 mm H</v>
          </cell>
          <cell r="C242">
            <v>230</v>
          </cell>
          <cell r="D242" t="str">
            <v>M</v>
          </cell>
          <cell r="E242">
            <v>328</v>
          </cell>
          <cell r="F242">
            <v>75440</v>
          </cell>
          <cell r="H242">
            <v>0</v>
          </cell>
          <cell r="I242">
            <v>0.74</v>
          </cell>
          <cell r="J242">
            <v>170</v>
          </cell>
          <cell r="K242">
            <v>328</v>
          </cell>
          <cell r="L242">
            <v>75440</v>
          </cell>
          <cell r="M242">
            <v>0</v>
          </cell>
          <cell r="N242">
            <v>0</v>
          </cell>
          <cell r="O242">
            <v>207</v>
          </cell>
          <cell r="P242">
            <v>47610</v>
          </cell>
        </row>
        <row r="243">
          <cell r="A243">
            <v>46</v>
          </cell>
          <cell r="B243" t="str">
            <v xml:space="preserve"> 600 mm WIDE x 100 mm HIGH</v>
          </cell>
          <cell r="C243">
            <v>400</v>
          </cell>
          <cell r="D243" t="str">
            <v>M</v>
          </cell>
          <cell r="E243">
            <v>380</v>
          </cell>
          <cell r="F243">
            <v>152000</v>
          </cell>
          <cell r="H243">
            <v>0</v>
          </cell>
          <cell r="I243">
            <v>0.84</v>
          </cell>
          <cell r="J243">
            <v>336</v>
          </cell>
          <cell r="K243">
            <v>380</v>
          </cell>
          <cell r="L243">
            <v>152000</v>
          </cell>
          <cell r="M243">
            <v>0</v>
          </cell>
          <cell r="N243">
            <v>0</v>
          </cell>
          <cell r="O243">
            <v>235</v>
          </cell>
          <cell r="P243">
            <v>94000</v>
          </cell>
        </row>
        <row r="244">
          <cell r="A244">
            <v>47</v>
          </cell>
          <cell r="B244" t="str">
            <v xml:space="preserve"> 1000 mm WIDE x 100 mm HIGH</v>
          </cell>
          <cell r="C244">
            <v>160</v>
          </cell>
          <cell r="D244" t="str">
            <v>M</v>
          </cell>
          <cell r="E244">
            <v>450</v>
          </cell>
          <cell r="F244">
            <v>72000</v>
          </cell>
          <cell r="H244">
            <v>0</v>
          </cell>
          <cell r="I244">
            <v>1</v>
          </cell>
          <cell r="J244">
            <v>160</v>
          </cell>
          <cell r="K244">
            <v>450</v>
          </cell>
          <cell r="L244">
            <v>72000</v>
          </cell>
          <cell r="M244">
            <v>0</v>
          </cell>
          <cell r="N244">
            <v>0</v>
          </cell>
          <cell r="O244">
            <v>280</v>
          </cell>
          <cell r="P244">
            <v>44800</v>
          </cell>
        </row>
        <row r="245">
          <cell r="F245">
            <v>0</v>
          </cell>
          <cell r="H245">
            <v>0</v>
          </cell>
          <cell r="J245">
            <v>0</v>
          </cell>
          <cell r="K245">
            <v>0</v>
          </cell>
          <cell r="L245">
            <v>0</v>
          </cell>
          <cell r="M245">
            <v>0</v>
          </cell>
          <cell r="N245">
            <v>0</v>
          </cell>
          <cell r="O245">
            <v>0</v>
          </cell>
          <cell r="P245">
            <v>0</v>
          </cell>
        </row>
        <row r="246">
          <cell r="A246">
            <v>48</v>
          </cell>
          <cell r="B246" t="str">
            <v xml:space="preserve"> CABLE TRAY COVER, H.D. GALV. STEEL</v>
          </cell>
          <cell r="C246">
            <v>150</v>
          </cell>
          <cell r="D246" t="str">
            <v>M</v>
          </cell>
          <cell r="E246">
            <v>328</v>
          </cell>
          <cell r="F246">
            <v>49200</v>
          </cell>
          <cell r="H246">
            <v>0</v>
          </cell>
          <cell r="I246">
            <v>0.6</v>
          </cell>
          <cell r="J246">
            <v>90</v>
          </cell>
          <cell r="K246">
            <v>328</v>
          </cell>
          <cell r="L246">
            <v>49200</v>
          </cell>
          <cell r="M246">
            <v>0</v>
          </cell>
          <cell r="N246">
            <v>0</v>
          </cell>
          <cell r="O246">
            <v>168</v>
          </cell>
          <cell r="P246">
            <v>25200</v>
          </cell>
        </row>
        <row r="247">
          <cell r="B247" t="str">
            <v xml:space="preserve"> W/ ANODIC TREATMENT &amp; EXPOSY COATING(50u)</v>
          </cell>
          <cell r="F247">
            <v>0</v>
          </cell>
          <cell r="H247">
            <v>0</v>
          </cell>
          <cell r="J247">
            <v>0</v>
          </cell>
          <cell r="K247">
            <v>0</v>
          </cell>
          <cell r="L247">
            <v>0</v>
          </cell>
          <cell r="M247">
            <v>0</v>
          </cell>
          <cell r="N247">
            <v>0</v>
          </cell>
          <cell r="O247">
            <v>0</v>
          </cell>
          <cell r="P247">
            <v>0</v>
          </cell>
        </row>
        <row r="248">
          <cell r="B248" t="str">
            <v xml:space="preserve"> STRAIGHT SECTION, 600 mm WIDE</v>
          </cell>
          <cell r="F248">
            <v>0</v>
          </cell>
          <cell r="H248">
            <v>0</v>
          </cell>
          <cell r="J248">
            <v>0</v>
          </cell>
          <cell r="K248">
            <v>0</v>
          </cell>
          <cell r="L248">
            <v>0</v>
          </cell>
          <cell r="M248">
            <v>0</v>
          </cell>
          <cell r="N248">
            <v>0</v>
          </cell>
          <cell r="O248">
            <v>0</v>
          </cell>
          <cell r="P248">
            <v>0</v>
          </cell>
        </row>
        <row r="249">
          <cell r="F249">
            <v>0</v>
          </cell>
          <cell r="H249">
            <v>0</v>
          </cell>
          <cell r="J249">
            <v>0</v>
          </cell>
          <cell r="K249">
            <v>0</v>
          </cell>
          <cell r="L249">
            <v>0</v>
          </cell>
          <cell r="M249">
            <v>0</v>
          </cell>
          <cell r="N249">
            <v>0</v>
          </cell>
          <cell r="O249">
            <v>0</v>
          </cell>
          <cell r="P249">
            <v>0</v>
          </cell>
        </row>
        <row r="250">
          <cell r="A250">
            <v>49</v>
          </cell>
          <cell r="B250" t="str">
            <v xml:space="preserve"> CABLE TRAY FITTINGS &amp; ACCESSORIES</v>
          </cell>
          <cell r="C250">
            <v>1</v>
          </cell>
          <cell r="D250" t="str">
            <v>LOT</v>
          </cell>
          <cell r="E250">
            <v>174320</v>
          </cell>
          <cell r="F250">
            <v>174320</v>
          </cell>
          <cell r="H250">
            <v>0</v>
          </cell>
          <cell r="I250">
            <v>113.39999999999999</v>
          </cell>
          <cell r="J250">
            <v>113</v>
          </cell>
          <cell r="K250">
            <v>174320</v>
          </cell>
          <cell r="L250">
            <v>174320</v>
          </cell>
          <cell r="M250">
            <v>0</v>
          </cell>
          <cell r="N250">
            <v>0</v>
          </cell>
          <cell r="O250">
            <v>31752</v>
          </cell>
          <cell r="P250">
            <v>31752</v>
          </cell>
        </row>
        <row r="251">
          <cell r="F251">
            <v>0</v>
          </cell>
          <cell r="H251">
            <v>0</v>
          </cell>
          <cell r="J251">
            <v>0</v>
          </cell>
          <cell r="K251">
            <v>0</v>
          </cell>
          <cell r="L251">
            <v>0</v>
          </cell>
          <cell r="M251">
            <v>0</v>
          </cell>
          <cell r="N251">
            <v>0</v>
          </cell>
          <cell r="O251">
            <v>0</v>
          </cell>
          <cell r="P251">
            <v>0</v>
          </cell>
        </row>
        <row r="252">
          <cell r="A252">
            <v>50</v>
          </cell>
          <cell r="B252" t="str">
            <v xml:space="preserve"> CABLE TRAY SUPPORT(IN TRENCH), HOT DIPPED GALVAN.</v>
          </cell>
          <cell r="C252">
            <v>3950</v>
          </cell>
          <cell r="D252" t="str">
            <v>KG</v>
          </cell>
          <cell r="E252">
            <v>20</v>
          </cell>
          <cell r="F252">
            <v>79000</v>
          </cell>
          <cell r="H252">
            <v>0</v>
          </cell>
          <cell r="I252">
            <v>0.15</v>
          </cell>
          <cell r="J252">
            <v>593</v>
          </cell>
          <cell r="K252">
            <v>20</v>
          </cell>
          <cell r="L252">
            <v>79000</v>
          </cell>
          <cell r="M252">
            <v>0</v>
          </cell>
          <cell r="N252">
            <v>0</v>
          </cell>
          <cell r="O252">
            <v>42</v>
          </cell>
          <cell r="P252">
            <v>165900</v>
          </cell>
        </row>
        <row r="253">
          <cell r="F253">
            <v>0</v>
          </cell>
          <cell r="H253">
            <v>0</v>
          </cell>
          <cell r="J253">
            <v>0</v>
          </cell>
          <cell r="K253">
            <v>0</v>
          </cell>
          <cell r="L253">
            <v>0</v>
          </cell>
          <cell r="M253">
            <v>0</v>
          </cell>
          <cell r="N253">
            <v>0</v>
          </cell>
          <cell r="O253">
            <v>0</v>
          </cell>
          <cell r="P253">
            <v>0</v>
          </cell>
        </row>
        <row r="254">
          <cell r="A254">
            <v>51</v>
          </cell>
          <cell r="B254" t="str">
            <v>POOLING BOX, OUTDOOR TYPE</v>
          </cell>
          <cell r="C254">
            <v>6</v>
          </cell>
          <cell r="D254" t="str">
            <v>SET</v>
          </cell>
          <cell r="E254">
            <v>80000</v>
          </cell>
          <cell r="F254">
            <v>480000</v>
          </cell>
          <cell r="H254">
            <v>0</v>
          </cell>
          <cell r="I254">
            <v>50</v>
          </cell>
          <cell r="J254">
            <v>300</v>
          </cell>
          <cell r="K254">
            <v>80000</v>
          </cell>
          <cell r="L254">
            <v>480000</v>
          </cell>
          <cell r="M254">
            <v>0</v>
          </cell>
          <cell r="N254">
            <v>0</v>
          </cell>
          <cell r="O254">
            <v>14000</v>
          </cell>
          <cell r="P254">
            <v>84000</v>
          </cell>
        </row>
        <row r="255">
          <cell r="B255" t="str">
            <v>HOT DIPPED GALVANIZED STEEL, W/ PAINTING</v>
          </cell>
          <cell r="F255">
            <v>0</v>
          </cell>
          <cell r="H255">
            <v>0</v>
          </cell>
          <cell r="J255">
            <v>0</v>
          </cell>
          <cell r="K255">
            <v>0</v>
          </cell>
          <cell r="L255">
            <v>0</v>
          </cell>
          <cell r="M255">
            <v>0</v>
          </cell>
          <cell r="N255">
            <v>0</v>
          </cell>
          <cell r="O255">
            <v>0</v>
          </cell>
          <cell r="P255">
            <v>0</v>
          </cell>
        </row>
        <row r="256">
          <cell r="B256" t="str">
            <v xml:space="preserve"> 3000(L)x1600(D)x2200(H)MM., W/ DOORS</v>
          </cell>
          <cell r="F256">
            <v>0</v>
          </cell>
          <cell r="H256">
            <v>0</v>
          </cell>
          <cell r="J256">
            <v>0</v>
          </cell>
          <cell r="K256">
            <v>0</v>
          </cell>
          <cell r="L256">
            <v>0</v>
          </cell>
          <cell r="M256">
            <v>0</v>
          </cell>
          <cell r="N256">
            <v>0</v>
          </cell>
          <cell r="O256">
            <v>0</v>
          </cell>
          <cell r="P256">
            <v>0</v>
          </cell>
        </row>
        <row r="257">
          <cell r="F257">
            <v>0</v>
          </cell>
          <cell r="H257">
            <v>0</v>
          </cell>
          <cell r="J257">
            <v>0</v>
          </cell>
          <cell r="K257">
            <v>0</v>
          </cell>
          <cell r="L257">
            <v>0</v>
          </cell>
          <cell r="M257">
            <v>0</v>
          </cell>
          <cell r="N257">
            <v>0</v>
          </cell>
          <cell r="O257">
            <v>0</v>
          </cell>
          <cell r="P257">
            <v>0</v>
          </cell>
        </row>
        <row r="258">
          <cell r="A258">
            <v>52</v>
          </cell>
          <cell r="B258" t="str">
            <v xml:space="preserve">JUNCTION BOX, INDOOR TYPE, </v>
          </cell>
          <cell r="C258">
            <v>3</v>
          </cell>
          <cell r="D258" t="str">
            <v>SET</v>
          </cell>
          <cell r="E258">
            <v>16000</v>
          </cell>
          <cell r="F258">
            <v>48000</v>
          </cell>
          <cell r="H258">
            <v>0</v>
          </cell>
          <cell r="I258">
            <v>15</v>
          </cell>
          <cell r="J258">
            <v>45</v>
          </cell>
          <cell r="K258">
            <v>16000</v>
          </cell>
          <cell r="L258">
            <v>48000</v>
          </cell>
          <cell r="M258">
            <v>0</v>
          </cell>
          <cell r="N258">
            <v>0</v>
          </cell>
          <cell r="O258">
            <v>4200</v>
          </cell>
          <cell r="P258">
            <v>12600</v>
          </cell>
        </row>
        <row r="259">
          <cell r="B259" t="str">
            <v>W/ TB.(FOR 2.0MM. WIRE) X 200P</v>
          </cell>
          <cell r="F259">
            <v>0</v>
          </cell>
          <cell r="H259">
            <v>0</v>
          </cell>
          <cell r="J259">
            <v>0</v>
          </cell>
          <cell r="K259">
            <v>0</v>
          </cell>
          <cell r="L259">
            <v>0</v>
          </cell>
          <cell r="M259">
            <v>0</v>
          </cell>
          <cell r="N259">
            <v>0</v>
          </cell>
          <cell r="O259">
            <v>0</v>
          </cell>
          <cell r="P259">
            <v>0</v>
          </cell>
        </row>
        <row r="260">
          <cell r="F260">
            <v>0</v>
          </cell>
          <cell r="H260">
            <v>0</v>
          </cell>
          <cell r="J260">
            <v>0</v>
          </cell>
          <cell r="K260">
            <v>0</v>
          </cell>
          <cell r="L260">
            <v>0</v>
          </cell>
          <cell r="M260">
            <v>0</v>
          </cell>
          <cell r="N260">
            <v>0</v>
          </cell>
          <cell r="O260">
            <v>0</v>
          </cell>
          <cell r="P260">
            <v>0</v>
          </cell>
        </row>
        <row r="261">
          <cell r="A261">
            <v>53</v>
          </cell>
          <cell r="B261" t="str">
            <v xml:space="preserve"> MISCELLANEOUS MATERIALS</v>
          </cell>
          <cell r="C261">
            <v>1</v>
          </cell>
          <cell r="D261" t="str">
            <v>LOT</v>
          </cell>
          <cell r="E261">
            <v>677772</v>
          </cell>
          <cell r="F261">
            <v>677772</v>
          </cell>
          <cell r="H261">
            <v>0</v>
          </cell>
          <cell r="I261">
            <v>963.71999999999991</v>
          </cell>
          <cell r="J261">
            <v>964</v>
          </cell>
          <cell r="K261">
            <v>677772</v>
          </cell>
          <cell r="L261">
            <v>677772</v>
          </cell>
          <cell r="M261">
            <v>0</v>
          </cell>
          <cell r="N261">
            <v>0</v>
          </cell>
          <cell r="O261">
            <v>269842</v>
          </cell>
          <cell r="P261">
            <v>269842</v>
          </cell>
        </row>
        <row r="262">
          <cell r="F262">
            <v>0</v>
          </cell>
          <cell r="H262">
            <v>0</v>
          </cell>
          <cell r="J262">
            <v>0</v>
          </cell>
          <cell r="K262">
            <v>0</v>
          </cell>
          <cell r="L262">
            <v>0</v>
          </cell>
          <cell r="M262">
            <v>0</v>
          </cell>
          <cell r="N262">
            <v>0</v>
          </cell>
          <cell r="O262">
            <v>0</v>
          </cell>
          <cell r="P262">
            <v>0</v>
          </cell>
        </row>
        <row r="263">
          <cell r="B263" t="str">
            <v>SUB-TOTAL : (B)</v>
          </cell>
          <cell r="F263">
            <v>23270172</v>
          </cell>
          <cell r="H263">
            <v>0</v>
          </cell>
          <cell r="J263">
            <v>33088</v>
          </cell>
          <cell r="K263">
            <v>0</v>
          </cell>
          <cell r="L263">
            <v>23270172</v>
          </cell>
          <cell r="M263">
            <v>0</v>
          </cell>
          <cell r="N263">
            <v>0</v>
          </cell>
          <cell r="O263">
            <v>0</v>
          </cell>
          <cell r="P263">
            <v>9262383</v>
          </cell>
        </row>
        <row r="264">
          <cell r="F264">
            <v>0</v>
          </cell>
          <cell r="H264">
            <v>0</v>
          </cell>
          <cell r="J264">
            <v>0</v>
          </cell>
          <cell r="K264">
            <v>0</v>
          </cell>
          <cell r="L264">
            <v>0</v>
          </cell>
          <cell r="M264">
            <v>0</v>
          </cell>
          <cell r="N264">
            <v>0</v>
          </cell>
          <cell r="O264">
            <v>0</v>
          </cell>
          <cell r="P264">
            <v>0</v>
          </cell>
        </row>
        <row r="265">
          <cell r="F265">
            <v>0</v>
          </cell>
          <cell r="H265">
            <v>0</v>
          </cell>
          <cell r="J265">
            <v>0</v>
          </cell>
          <cell r="K265">
            <v>0</v>
          </cell>
          <cell r="L265">
            <v>0</v>
          </cell>
          <cell r="M265">
            <v>0</v>
          </cell>
          <cell r="N265">
            <v>0</v>
          </cell>
          <cell r="O265">
            <v>0</v>
          </cell>
          <cell r="P265">
            <v>0</v>
          </cell>
        </row>
        <row r="266">
          <cell r="F266">
            <v>0</v>
          </cell>
          <cell r="H266">
            <v>0</v>
          </cell>
          <cell r="J266">
            <v>0</v>
          </cell>
          <cell r="K266">
            <v>0</v>
          </cell>
          <cell r="L266">
            <v>0</v>
          </cell>
          <cell r="M266">
            <v>0</v>
          </cell>
          <cell r="N266">
            <v>0</v>
          </cell>
          <cell r="O266">
            <v>0</v>
          </cell>
          <cell r="P266">
            <v>0</v>
          </cell>
        </row>
        <row r="267">
          <cell r="A267" t="str">
            <v xml:space="preserve">  C.</v>
          </cell>
          <cell r="B267" t="str">
            <v xml:space="preserve"> LIGHTING SYSTEM(所有燈具皆包括燈管或燈泡)</v>
          </cell>
          <cell r="F267">
            <v>0</v>
          </cell>
          <cell r="H267">
            <v>0</v>
          </cell>
          <cell r="J267">
            <v>0</v>
          </cell>
          <cell r="K267">
            <v>0</v>
          </cell>
          <cell r="L267">
            <v>0</v>
          </cell>
          <cell r="M267">
            <v>0</v>
          </cell>
          <cell r="N267">
            <v>0</v>
          </cell>
          <cell r="O267">
            <v>0</v>
          </cell>
          <cell r="P267">
            <v>0</v>
          </cell>
        </row>
        <row r="268">
          <cell r="A268">
            <v>1</v>
          </cell>
          <cell r="B268" t="str">
            <v xml:space="preserve"> LIGHTING PANEL FOR CLASS 1 DIV.2  GROUP D</v>
          </cell>
          <cell r="C268">
            <v>1</v>
          </cell>
          <cell r="D268" t="str">
            <v>SET</v>
          </cell>
          <cell r="E268">
            <v>144000</v>
          </cell>
          <cell r="F268">
            <v>144000</v>
          </cell>
          <cell r="H268">
            <v>0</v>
          </cell>
          <cell r="I268">
            <v>10</v>
          </cell>
          <cell r="J268">
            <v>10</v>
          </cell>
          <cell r="K268">
            <v>144000</v>
          </cell>
          <cell r="L268">
            <v>144000</v>
          </cell>
          <cell r="M268">
            <v>0</v>
          </cell>
          <cell r="N268">
            <v>0</v>
          </cell>
          <cell r="O268">
            <v>2800</v>
          </cell>
          <cell r="P268">
            <v>2800</v>
          </cell>
        </row>
        <row r="269">
          <cell r="B269" t="str">
            <v xml:space="preserve"> , 3 PHASE 3 WIRE 240V, MAIN 3P30A,BRANCH 2P 20A 6CKT</v>
          </cell>
          <cell r="F269">
            <v>0</v>
          </cell>
          <cell r="H269">
            <v>0</v>
          </cell>
          <cell r="J269">
            <v>0</v>
          </cell>
          <cell r="K269">
            <v>0</v>
          </cell>
          <cell r="L269">
            <v>0</v>
          </cell>
          <cell r="M269">
            <v>0</v>
          </cell>
          <cell r="N269">
            <v>0</v>
          </cell>
          <cell r="O269">
            <v>0</v>
          </cell>
          <cell r="P269">
            <v>0</v>
          </cell>
        </row>
        <row r="270">
          <cell r="A270">
            <v>2</v>
          </cell>
          <cell r="B270" t="str">
            <v xml:space="preserve">LTG. PNL FOR WEATHER-PROOF, 3PHASE 3 WIRE 240V </v>
          </cell>
          <cell r="C270">
            <v>1</v>
          </cell>
          <cell r="D270" t="str">
            <v>SET</v>
          </cell>
          <cell r="E270">
            <v>13000</v>
          </cell>
          <cell r="F270">
            <v>13000</v>
          </cell>
          <cell r="H270">
            <v>0</v>
          </cell>
          <cell r="I270">
            <v>10</v>
          </cell>
          <cell r="J270">
            <v>10</v>
          </cell>
          <cell r="K270">
            <v>13000</v>
          </cell>
          <cell r="L270">
            <v>13000</v>
          </cell>
          <cell r="M270">
            <v>0</v>
          </cell>
          <cell r="N270">
            <v>0</v>
          </cell>
          <cell r="O270">
            <v>2800</v>
          </cell>
          <cell r="P270">
            <v>2800</v>
          </cell>
        </row>
        <row r="271">
          <cell r="B271" t="str">
            <v>MAIN 3P30A,BRANCH 2P 20A 8 CKT</v>
          </cell>
          <cell r="F271">
            <v>0</v>
          </cell>
          <cell r="H271">
            <v>0</v>
          </cell>
          <cell r="J271">
            <v>0</v>
          </cell>
          <cell r="K271">
            <v>0</v>
          </cell>
          <cell r="L271">
            <v>0</v>
          </cell>
          <cell r="M271">
            <v>0</v>
          </cell>
          <cell r="N271">
            <v>0</v>
          </cell>
          <cell r="O271">
            <v>0</v>
          </cell>
          <cell r="P271">
            <v>0</v>
          </cell>
        </row>
        <row r="272">
          <cell r="A272">
            <v>3</v>
          </cell>
          <cell r="B272" t="str">
            <v>LTG. PNL. FOR CLASS 1, DIV.2 GROUP D , 3PHASE 3WIRE</v>
          </cell>
          <cell r="C272">
            <v>1</v>
          </cell>
          <cell r="D272" t="str">
            <v>SET</v>
          </cell>
          <cell r="E272">
            <v>157500</v>
          </cell>
          <cell r="F272">
            <v>157500</v>
          </cell>
          <cell r="H272">
            <v>0</v>
          </cell>
          <cell r="I272">
            <v>10</v>
          </cell>
          <cell r="J272">
            <v>10</v>
          </cell>
          <cell r="K272">
            <v>157500</v>
          </cell>
          <cell r="L272">
            <v>157500</v>
          </cell>
          <cell r="M272">
            <v>0</v>
          </cell>
          <cell r="N272">
            <v>0</v>
          </cell>
          <cell r="O272">
            <v>2800</v>
          </cell>
          <cell r="P272">
            <v>2800</v>
          </cell>
        </row>
        <row r="273">
          <cell r="B273" t="str">
            <v>240V, MAIN 3P50A,BRANCH 2P 20A 10CKT</v>
          </cell>
          <cell r="F273">
            <v>0</v>
          </cell>
          <cell r="H273">
            <v>0</v>
          </cell>
          <cell r="J273">
            <v>0</v>
          </cell>
          <cell r="K273">
            <v>0</v>
          </cell>
          <cell r="L273">
            <v>0</v>
          </cell>
          <cell r="M273">
            <v>0</v>
          </cell>
          <cell r="N273">
            <v>0</v>
          </cell>
          <cell r="O273">
            <v>0</v>
          </cell>
          <cell r="P273">
            <v>0</v>
          </cell>
        </row>
        <row r="274">
          <cell r="A274">
            <v>4</v>
          </cell>
          <cell r="B274" t="str">
            <v>LTG. PNL. FOR WEATHER-PROOF , 3PHASE 3WIRE</v>
          </cell>
          <cell r="C274">
            <v>1</v>
          </cell>
          <cell r="D274" t="str">
            <v>SET</v>
          </cell>
          <cell r="E274">
            <v>11000</v>
          </cell>
          <cell r="F274">
            <v>11000</v>
          </cell>
          <cell r="H274">
            <v>0</v>
          </cell>
          <cell r="I274">
            <v>8</v>
          </cell>
          <cell r="J274">
            <v>8</v>
          </cell>
          <cell r="K274">
            <v>11000</v>
          </cell>
          <cell r="L274">
            <v>11000</v>
          </cell>
          <cell r="M274">
            <v>0</v>
          </cell>
          <cell r="N274">
            <v>0</v>
          </cell>
          <cell r="O274">
            <v>2240</v>
          </cell>
          <cell r="P274">
            <v>2240</v>
          </cell>
        </row>
        <row r="275">
          <cell r="B275" t="str">
            <v>240V, MAIN 3P30A,BRANCH2P 20A 6CKT</v>
          </cell>
          <cell r="F275">
            <v>0</v>
          </cell>
          <cell r="H275">
            <v>0</v>
          </cell>
          <cell r="J275">
            <v>0</v>
          </cell>
          <cell r="K275">
            <v>0</v>
          </cell>
          <cell r="L275">
            <v>0</v>
          </cell>
          <cell r="M275">
            <v>0</v>
          </cell>
          <cell r="N275">
            <v>0</v>
          </cell>
          <cell r="O275">
            <v>0</v>
          </cell>
          <cell r="P275">
            <v>0</v>
          </cell>
        </row>
        <row r="276">
          <cell r="A276">
            <v>5</v>
          </cell>
          <cell r="B276" t="str">
            <v>LTG. PNL. FOR CLASS 1, DIV.2 GROUP D 3 PHASE 3 WIRE</v>
          </cell>
          <cell r="C276">
            <v>1</v>
          </cell>
          <cell r="D276" t="str">
            <v>SET</v>
          </cell>
          <cell r="E276">
            <v>164700</v>
          </cell>
          <cell r="F276">
            <v>164700</v>
          </cell>
          <cell r="H276">
            <v>0</v>
          </cell>
          <cell r="I276">
            <v>8</v>
          </cell>
          <cell r="J276">
            <v>8</v>
          </cell>
          <cell r="K276">
            <v>164700</v>
          </cell>
          <cell r="L276">
            <v>164700</v>
          </cell>
          <cell r="M276">
            <v>0</v>
          </cell>
          <cell r="N276">
            <v>0</v>
          </cell>
          <cell r="O276">
            <v>2240</v>
          </cell>
          <cell r="P276">
            <v>2240</v>
          </cell>
        </row>
        <row r="277">
          <cell r="B277" t="str">
            <v>240V 2P50A 12CKT</v>
          </cell>
          <cell r="F277">
            <v>0</v>
          </cell>
          <cell r="H277">
            <v>0</v>
          </cell>
          <cell r="J277">
            <v>0</v>
          </cell>
          <cell r="K277">
            <v>0</v>
          </cell>
          <cell r="L277">
            <v>0</v>
          </cell>
          <cell r="M277">
            <v>0</v>
          </cell>
          <cell r="N277">
            <v>0</v>
          </cell>
          <cell r="O277">
            <v>0</v>
          </cell>
          <cell r="P277">
            <v>0</v>
          </cell>
        </row>
        <row r="278">
          <cell r="A278">
            <v>6</v>
          </cell>
          <cell r="B278" t="str">
            <v>LTG. PNL. FOR GENERAL PURPOSE 3 PHASE 3 WIRE</v>
          </cell>
          <cell r="C278">
            <v>2</v>
          </cell>
          <cell r="D278" t="str">
            <v>SET</v>
          </cell>
          <cell r="E278">
            <v>12500</v>
          </cell>
          <cell r="F278">
            <v>25000</v>
          </cell>
          <cell r="H278">
            <v>0</v>
          </cell>
          <cell r="I278">
            <v>8</v>
          </cell>
          <cell r="J278">
            <v>16</v>
          </cell>
          <cell r="K278">
            <v>12500</v>
          </cell>
          <cell r="L278">
            <v>25000</v>
          </cell>
          <cell r="M278">
            <v>0</v>
          </cell>
          <cell r="N278">
            <v>0</v>
          </cell>
          <cell r="O278">
            <v>2240</v>
          </cell>
          <cell r="P278">
            <v>4480</v>
          </cell>
        </row>
        <row r="279">
          <cell r="B279" t="str">
            <v>240V MAIN 3P50A,BRANCH 3P20A 6CKT</v>
          </cell>
          <cell r="F279">
            <v>0</v>
          </cell>
          <cell r="H279">
            <v>0</v>
          </cell>
          <cell r="J279">
            <v>0</v>
          </cell>
          <cell r="K279">
            <v>0</v>
          </cell>
          <cell r="L279">
            <v>0</v>
          </cell>
          <cell r="M279">
            <v>0</v>
          </cell>
          <cell r="N279">
            <v>0</v>
          </cell>
          <cell r="O279">
            <v>0</v>
          </cell>
          <cell r="P279">
            <v>0</v>
          </cell>
        </row>
        <row r="280">
          <cell r="A280">
            <v>7</v>
          </cell>
          <cell r="B280" t="str">
            <v>LTG. PNL. FOR GENERAL PURPOSE 3 PHASE 3 WIRE</v>
          </cell>
          <cell r="C280">
            <v>1</v>
          </cell>
          <cell r="D280" t="str">
            <v>SET</v>
          </cell>
          <cell r="E280">
            <v>14500</v>
          </cell>
          <cell r="F280">
            <v>14500</v>
          </cell>
          <cell r="H280">
            <v>0</v>
          </cell>
          <cell r="I280">
            <v>8</v>
          </cell>
          <cell r="J280">
            <v>8</v>
          </cell>
          <cell r="K280">
            <v>14500</v>
          </cell>
          <cell r="L280">
            <v>14500</v>
          </cell>
          <cell r="M280">
            <v>0</v>
          </cell>
          <cell r="N280">
            <v>0</v>
          </cell>
          <cell r="O280">
            <v>2240</v>
          </cell>
          <cell r="P280">
            <v>2240</v>
          </cell>
        </row>
        <row r="281">
          <cell r="B281" t="str">
            <v>240V MAIN 3P70A,BRANCH 3P20A 8CKT</v>
          </cell>
          <cell r="F281">
            <v>0</v>
          </cell>
          <cell r="H281">
            <v>0</v>
          </cell>
          <cell r="J281">
            <v>0</v>
          </cell>
          <cell r="K281">
            <v>0</v>
          </cell>
          <cell r="L281">
            <v>0</v>
          </cell>
          <cell r="M281">
            <v>0</v>
          </cell>
          <cell r="N281">
            <v>0</v>
          </cell>
          <cell r="O281">
            <v>0</v>
          </cell>
          <cell r="P281">
            <v>0</v>
          </cell>
        </row>
        <row r="282">
          <cell r="A282">
            <v>8</v>
          </cell>
          <cell r="B282" t="str">
            <v>CIRCUIT BREAKER AND ENCLOSURE FOR CLASS 1 DIV.2</v>
          </cell>
          <cell r="C282">
            <v>5</v>
          </cell>
          <cell r="D282" t="str">
            <v>SET</v>
          </cell>
          <cell r="E282">
            <v>37800</v>
          </cell>
          <cell r="F282">
            <v>189000</v>
          </cell>
          <cell r="H282">
            <v>0</v>
          </cell>
          <cell r="I282">
            <v>4</v>
          </cell>
          <cell r="J282">
            <v>20</v>
          </cell>
          <cell r="K282">
            <v>37800</v>
          </cell>
          <cell r="L282">
            <v>189000</v>
          </cell>
          <cell r="M282">
            <v>0</v>
          </cell>
          <cell r="N282">
            <v>0</v>
          </cell>
          <cell r="O282">
            <v>1120</v>
          </cell>
          <cell r="P282">
            <v>5600</v>
          </cell>
        </row>
        <row r="283">
          <cell r="B283" t="str">
            <v>GROUP D, 3-POLE 20AMP</v>
          </cell>
          <cell r="F283">
            <v>0</v>
          </cell>
          <cell r="H283">
            <v>0</v>
          </cell>
          <cell r="J283">
            <v>0</v>
          </cell>
          <cell r="K283">
            <v>0</v>
          </cell>
          <cell r="L283">
            <v>0</v>
          </cell>
          <cell r="M283">
            <v>0</v>
          </cell>
          <cell r="N283">
            <v>0</v>
          </cell>
          <cell r="O283">
            <v>0</v>
          </cell>
          <cell r="P283">
            <v>0</v>
          </cell>
        </row>
        <row r="284">
          <cell r="A284">
            <v>9</v>
          </cell>
          <cell r="B284" t="str">
            <v xml:space="preserve">CIRCUIT BREAKER AND ENCLOSURE FOR CLASS 1 DIV.2 </v>
          </cell>
          <cell r="C284">
            <v>1</v>
          </cell>
          <cell r="D284" t="str">
            <v>SET</v>
          </cell>
          <cell r="E284">
            <v>37800</v>
          </cell>
          <cell r="F284">
            <v>37800</v>
          </cell>
          <cell r="H284">
            <v>0</v>
          </cell>
          <cell r="I284">
            <v>4</v>
          </cell>
          <cell r="J284">
            <v>4</v>
          </cell>
          <cell r="K284">
            <v>37800</v>
          </cell>
          <cell r="L284">
            <v>37800</v>
          </cell>
          <cell r="M284">
            <v>0</v>
          </cell>
          <cell r="N284">
            <v>0</v>
          </cell>
          <cell r="O284">
            <v>1120</v>
          </cell>
          <cell r="P284">
            <v>1120</v>
          </cell>
        </row>
        <row r="285">
          <cell r="B285" t="str">
            <v>GROUP D 3-POLE 30AMP</v>
          </cell>
          <cell r="F285">
            <v>0</v>
          </cell>
          <cell r="H285">
            <v>0</v>
          </cell>
          <cell r="J285">
            <v>0</v>
          </cell>
          <cell r="K285">
            <v>0</v>
          </cell>
          <cell r="L285">
            <v>0</v>
          </cell>
          <cell r="M285">
            <v>0</v>
          </cell>
          <cell r="N285">
            <v>0</v>
          </cell>
          <cell r="O285">
            <v>0</v>
          </cell>
          <cell r="P285">
            <v>0</v>
          </cell>
        </row>
        <row r="286">
          <cell r="A286">
            <v>10</v>
          </cell>
          <cell r="B286" t="str">
            <v xml:space="preserve">DRY TYPE TRANSFORMER WITH ENCLOSURE </v>
          </cell>
          <cell r="C286">
            <v>4</v>
          </cell>
          <cell r="D286" t="str">
            <v>SET</v>
          </cell>
          <cell r="E286">
            <v>25000</v>
          </cell>
          <cell r="F286">
            <v>100000</v>
          </cell>
          <cell r="H286">
            <v>0</v>
          </cell>
          <cell r="I286">
            <v>12</v>
          </cell>
          <cell r="J286">
            <v>48</v>
          </cell>
          <cell r="K286">
            <v>25000</v>
          </cell>
          <cell r="L286">
            <v>100000</v>
          </cell>
          <cell r="M286">
            <v>0</v>
          </cell>
          <cell r="N286">
            <v>0</v>
          </cell>
          <cell r="O286">
            <v>3360</v>
          </cell>
          <cell r="P286">
            <v>13440</v>
          </cell>
        </row>
        <row r="287">
          <cell r="B287" t="str">
            <v>3PH 480/240V 15KVA</v>
          </cell>
          <cell r="F287">
            <v>0</v>
          </cell>
          <cell r="H287">
            <v>0</v>
          </cell>
          <cell r="J287">
            <v>0</v>
          </cell>
          <cell r="K287">
            <v>0</v>
          </cell>
          <cell r="L287">
            <v>0</v>
          </cell>
          <cell r="M287">
            <v>0</v>
          </cell>
          <cell r="N287">
            <v>0</v>
          </cell>
          <cell r="O287">
            <v>0</v>
          </cell>
          <cell r="P287">
            <v>0</v>
          </cell>
        </row>
        <row r="288">
          <cell r="A288">
            <v>11</v>
          </cell>
          <cell r="B288" t="str">
            <v xml:space="preserve">DRY TYPE TRANSFORMER WITH ENCLOSURE  </v>
          </cell>
          <cell r="C288">
            <v>1</v>
          </cell>
          <cell r="D288" t="str">
            <v>SET</v>
          </cell>
          <cell r="E288">
            <v>33000</v>
          </cell>
          <cell r="F288">
            <v>33000</v>
          </cell>
          <cell r="H288">
            <v>0</v>
          </cell>
          <cell r="I288">
            <v>16</v>
          </cell>
          <cell r="J288">
            <v>16</v>
          </cell>
          <cell r="K288">
            <v>33000</v>
          </cell>
          <cell r="L288">
            <v>33000</v>
          </cell>
          <cell r="M288">
            <v>0</v>
          </cell>
          <cell r="N288">
            <v>0</v>
          </cell>
          <cell r="O288">
            <v>4480</v>
          </cell>
          <cell r="P288">
            <v>4480</v>
          </cell>
        </row>
        <row r="289">
          <cell r="B289" t="str">
            <v xml:space="preserve"> 3PH 480/240V 25KVA</v>
          </cell>
          <cell r="F289">
            <v>0</v>
          </cell>
          <cell r="H289">
            <v>0</v>
          </cell>
          <cell r="J289">
            <v>0</v>
          </cell>
          <cell r="K289">
            <v>0</v>
          </cell>
          <cell r="L289">
            <v>0</v>
          </cell>
          <cell r="M289">
            <v>0</v>
          </cell>
          <cell r="N289">
            <v>0</v>
          </cell>
          <cell r="O289">
            <v>0</v>
          </cell>
          <cell r="P289">
            <v>0</v>
          </cell>
        </row>
        <row r="290">
          <cell r="A290">
            <v>12</v>
          </cell>
          <cell r="B290" t="str">
            <v xml:space="preserve">DRY TYPE TRANSFORMER WITH ENCLOSURE  </v>
          </cell>
          <cell r="C290">
            <v>1</v>
          </cell>
          <cell r="D290" t="str">
            <v>SET</v>
          </cell>
          <cell r="E290">
            <v>18000</v>
          </cell>
          <cell r="F290">
            <v>18000</v>
          </cell>
          <cell r="H290">
            <v>0</v>
          </cell>
          <cell r="I290">
            <v>6</v>
          </cell>
          <cell r="J290">
            <v>6</v>
          </cell>
          <cell r="K290">
            <v>18000</v>
          </cell>
          <cell r="L290">
            <v>18000</v>
          </cell>
          <cell r="M290">
            <v>0</v>
          </cell>
          <cell r="N290">
            <v>0</v>
          </cell>
          <cell r="O290">
            <v>1680</v>
          </cell>
          <cell r="P290">
            <v>1680</v>
          </cell>
        </row>
        <row r="291">
          <cell r="B291" t="str">
            <v xml:space="preserve"> 3PH 480/240-120V 5KVA</v>
          </cell>
          <cell r="F291">
            <v>0</v>
          </cell>
          <cell r="H291">
            <v>0</v>
          </cell>
          <cell r="J291">
            <v>0</v>
          </cell>
          <cell r="K291">
            <v>0</v>
          </cell>
          <cell r="L291">
            <v>0</v>
          </cell>
          <cell r="M291">
            <v>0</v>
          </cell>
          <cell r="N291">
            <v>0</v>
          </cell>
          <cell r="O291">
            <v>0</v>
          </cell>
          <cell r="P291">
            <v>0</v>
          </cell>
        </row>
        <row r="292">
          <cell r="A292">
            <v>13</v>
          </cell>
          <cell r="B292" t="str">
            <v xml:space="preserve"> MER. VAP. LTG. FIX. VAPOR-TIGHT PENDANT</v>
          </cell>
          <cell r="C292">
            <v>21</v>
          </cell>
          <cell r="D292" t="str">
            <v>SET</v>
          </cell>
          <cell r="E292">
            <v>9500</v>
          </cell>
          <cell r="F292">
            <v>199500</v>
          </cell>
          <cell r="H292">
            <v>0</v>
          </cell>
          <cell r="I292">
            <v>7</v>
          </cell>
          <cell r="J292">
            <v>147</v>
          </cell>
          <cell r="K292">
            <v>9500</v>
          </cell>
          <cell r="L292">
            <v>199500</v>
          </cell>
          <cell r="M292">
            <v>0</v>
          </cell>
          <cell r="N292">
            <v>0</v>
          </cell>
          <cell r="O292">
            <v>1960</v>
          </cell>
          <cell r="P292">
            <v>41160</v>
          </cell>
        </row>
        <row r="293">
          <cell r="B293" t="str">
            <v xml:space="preserve"> MTG,. INTEGRAL CONST. WATT. BALLAST C/W </v>
          </cell>
          <cell r="F293">
            <v>0</v>
          </cell>
          <cell r="H293">
            <v>0</v>
          </cell>
          <cell r="J293">
            <v>0</v>
          </cell>
          <cell r="K293">
            <v>0</v>
          </cell>
          <cell r="L293">
            <v>0</v>
          </cell>
          <cell r="M293">
            <v>0</v>
          </cell>
          <cell r="N293">
            <v>0</v>
          </cell>
          <cell r="O293">
            <v>0</v>
          </cell>
          <cell r="P293">
            <v>0</v>
          </cell>
        </row>
        <row r="294">
          <cell r="B294" t="str">
            <v xml:space="preserve"> GUARD AND DOME REFL. 3/4" HUB 400W 240V</v>
          </cell>
          <cell r="F294">
            <v>0</v>
          </cell>
          <cell r="H294">
            <v>0</v>
          </cell>
          <cell r="J294">
            <v>0</v>
          </cell>
          <cell r="K294">
            <v>0</v>
          </cell>
          <cell r="L294">
            <v>0</v>
          </cell>
          <cell r="M294">
            <v>0</v>
          </cell>
          <cell r="N294">
            <v>0</v>
          </cell>
          <cell r="O294">
            <v>0</v>
          </cell>
          <cell r="P294">
            <v>0</v>
          </cell>
        </row>
        <row r="295">
          <cell r="B295" t="str">
            <v>CLASS 1, DIV.2 GROPU D</v>
          </cell>
          <cell r="F295">
            <v>0</v>
          </cell>
          <cell r="H295">
            <v>0</v>
          </cell>
          <cell r="J295">
            <v>0</v>
          </cell>
          <cell r="K295">
            <v>0</v>
          </cell>
          <cell r="L295">
            <v>0</v>
          </cell>
          <cell r="M295">
            <v>0</v>
          </cell>
          <cell r="N295">
            <v>0</v>
          </cell>
          <cell r="O295">
            <v>0</v>
          </cell>
          <cell r="P295">
            <v>0</v>
          </cell>
        </row>
        <row r="296">
          <cell r="A296">
            <v>14</v>
          </cell>
          <cell r="B296" t="str">
            <v xml:space="preserve">MER. VAP. LTG. FIX. VAPOR-TIGHT STANCHION MTG. </v>
          </cell>
          <cell r="C296">
            <v>122</v>
          </cell>
          <cell r="D296" t="str">
            <v>SET</v>
          </cell>
          <cell r="E296">
            <v>6000</v>
          </cell>
          <cell r="F296">
            <v>732000</v>
          </cell>
          <cell r="H296">
            <v>0</v>
          </cell>
          <cell r="I296">
            <v>8</v>
          </cell>
          <cell r="J296">
            <v>976</v>
          </cell>
          <cell r="K296">
            <v>6000</v>
          </cell>
          <cell r="L296">
            <v>732000</v>
          </cell>
          <cell r="M296">
            <v>0</v>
          </cell>
          <cell r="N296">
            <v>0</v>
          </cell>
          <cell r="O296">
            <v>2240</v>
          </cell>
          <cell r="P296">
            <v>273280</v>
          </cell>
        </row>
        <row r="297">
          <cell r="B297" t="str">
            <v>INTEGRAL CONST. WATT. BALLAST C/W GLOBE GUARD &amp;</v>
          </cell>
          <cell r="F297">
            <v>0</v>
          </cell>
          <cell r="H297">
            <v>0</v>
          </cell>
          <cell r="J297">
            <v>0</v>
          </cell>
          <cell r="K297">
            <v>0</v>
          </cell>
          <cell r="L297">
            <v>0</v>
          </cell>
          <cell r="M297">
            <v>0</v>
          </cell>
          <cell r="N297">
            <v>0</v>
          </cell>
          <cell r="O297">
            <v>0</v>
          </cell>
          <cell r="P297">
            <v>0</v>
          </cell>
        </row>
        <row r="298">
          <cell r="B298" t="str">
            <v xml:space="preserve">DOME REFL. 1-1/2 IN HUB 175W 240V CLASS 1, DIV 2 </v>
          </cell>
          <cell r="F298">
            <v>0</v>
          </cell>
          <cell r="H298">
            <v>0</v>
          </cell>
          <cell r="J298">
            <v>0</v>
          </cell>
          <cell r="K298">
            <v>0</v>
          </cell>
          <cell r="L298">
            <v>0</v>
          </cell>
          <cell r="M298">
            <v>0</v>
          </cell>
          <cell r="N298">
            <v>0</v>
          </cell>
          <cell r="O298">
            <v>0</v>
          </cell>
          <cell r="P298">
            <v>0</v>
          </cell>
        </row>
        <row r="299">
          <cell r="B299" t="str">
            <v>GROUP D</v>
          </cell>
          <cell r="F299">
            <v>0</v>
          </cell>
          <cell r="H299">
            <v>0</v>
          </cell>
          <cell r="J299">
            <v>0</v>
          </cell>
          <cell r="K299">
            <v>0</v>
          </cell>
          <cell r="L299">
            <v>0</v>
          </cell>
          <cell r="M299">
            <v>0</v>
          </cell>
          <cell r="N299">
            <v>0</v>
          </cell>
          <cell r="O299">
            <v>0</v>
          </cell>
          <cell r="P299">
            <v>0</v>
          </cell>
        </row>
        <row r="300">
          <cell r="A300">
            <v>15</v>
          </cell>
          <cell r="B300" t="str">
            <v>MER. VAP. LTG. FIX. VAPOR-TIGHT PENDANT MTG.</v>
          </cell>
          <cell r="C300">
            <v>52</v>
          </cell>
          <cell r="D300" t="str">
            <v>SET</v>
          </cell>
          <cell r="E300">
            <v>5600</v>
          </cell>
          <cell r="F300">
            <v>291200</v>
          </cell>
          <cell r="H300">
            <v>0</v>
          </cell>
          <cell r="I300">
            <v>7</v>
          </cell>
          <cell r="J300">
            <v>364</v>
          </cell>
          <cell r="K300">
            <v>5600</v>
          </cell>
          <cell r="L300">
            <v>291200</v>
          </cell>
          <cell r="M300">
            <v>0</v>
          </cell>
          <cell r="N300">
            <v>0</v>
          </cell>
          <cell r="O300">
            <v>1960</v>
          </cell>
          <cell r="P300">
            <v>101920</v>
          </cell>
        </row>
        <row r="301">
          <cell r="B301" t="str">
            <v xml:space="preserve">INTEGRAL CONST. WATT. BALLAST C/W GUARD AND </v>
          </cell>
          <cell r="F301">
            <v>0</v>
          </cell>
          <cell r="H301">
            <v>0</v>
          </cell>
          <cell r="J301">
            <v>0</v>
          </cell>
          <cell r="K301">
            <v>0</v>
          </cell>
          <cell r="L301">
            <v>0</v>
          </cell>
          <cell r="M301">
            <v>0</v>
          </cell>
          <cell r="N301">
            <v>0</v>
          </cell>
          <cell r="O301">
            <v>0</v>
          </cell>
          <cell r="P301">
            <v>0</v>
          </cell>
        </row>
        <row r="302">
          <cell r="B302" t="str">
            <v>DOME REFL. 3/4" HUB 175W 240V CLASS 1 DIV.2 GROUP D</v>
          </cell>
          <cell r="F302">
            <v>0</v>
          </cell>
          <cell r="H302">
            <v>0</v>
          </cell>
          <cell r="J302">
            <v>0</v>
          </cell>
          <cell r="K302">
            <v>0</v>
          </cell>
          <cell r="L302">
            <v>0</v>
          </cell>
          <cell r="M302">
            <v>0</v>
          </cell>
          <cell r="N302">
            <v>0</v>
          </cell>
          <cell r="O302">
            <v>0</v>
          </cell>
          <cell r="P302">
            <v>0</v>
          </cell>
        </row>
        <row r="303">
          <cell r="A303">
            <v>16</v>
          </cell>
          <cell r="B303" t="str">
            <v xml:space="preserve"> FLOOD FLOODING MER. VAP. 250W WEATHER-PROOF</v>
          </cell>
          <cell r="C303">
            <v>45</v>
          </cell>
          <cell r="D303" t="str">
            <v>SET</v>
          </cell>
          <cell r="E303">
            <v>1900</v>
          </cell>
          <cell r="F303">
            <v>85500</v>
          </cell>
          <cell r="H303">
            <v>0</v>
          </cell>
          <cell r="I303">
            <v>7</v>
          </cell>
          <cell r="J303">
            <v>315</v>
          </cell>
          <cell r="K303">
            <v>1900</v>
          </cell>
          <cell r="L303">
            <v>85500</v>
          </cell>
          <cell r="M303">
            <v>0</v>
          </cell>
          <cell r="N303">
            <v>0</v>
          </cell>
          <cell r="O303">
            <v>1960</v>
          </cell>
          <cell r="P303">
            <v>88200</v>
          </cell>
        </row>
        <row r="304">
          <cell r="A304">
            <v>17</v>
          </cell>
          <cell r="B304" t="str">
            <v xml:space="preserve">MER. VAP. STREET LTG FIX. 250W 240V </v>
          </cell>
          <cell r="C304">
            <v>209</v>
          </cell>
          <cell r="D304" t="str">
            <v>SET</v>
          </cell>
          <cell r="E304">
            <v>1650</v>
          </cell>
          <cell r="F304">
            <v>344850</v>
          </cell>
          <cell r="H304">
            <v>0</v>
          </cell>
          <cell r="I304">
            <v>2</v>
          </cell>
          <cell r="J304">
            <v>418</v>
          </cell>
          <cell r="K304">
            <v>1650</v>
          </cell>
          <cell r="L304">
            <v>344850</v>
          </cell>
          <cell r="M304">
            <v>0</v>
          </cell>
          <cell r="N304">
            <v>0</v>
          </cell>
          <cell r="O304">
            <v>560</v>
          </cell>
          <cell r="P304">
            <v>117040</v>
          </cell>
        </row>
        <row r="305">
          <cell r="A305">
            <v>18</v>
          </cell>
          <cell r="B305" t="str">
            <v>STREET LIGHT PLOE 7M SINGLE ARM WITH FOUNDATION</v>
          </cell>
          <cell r="C305">
            <v>95</v>
          </cell>
          <cell r="D305" t="str">
            <v>SET</v>
          </cell>
          <cell r="E305">
            <v>11600</v>
          </cell>
          <cell r="F305">
            <v>1102000</v>
          </cell>
          <cell r="H305">
            <v>0</v>
          </cell>
          <cell r="I305">
            <v>9</v>
          </cell>
          <cell r="J305">
            <v>855</v>
          </cell>
          <cell r="K305">
            <v>11600</v>
          </cell>
          <cell r="L305">
            <v>1102000</v>
          </cell>
          <cell r="M305">
            <v>0</v>
          </cell>
          <cell r="N305">
            <v>0</v>
          </cell>
          <cell r="O305">
            <v>2520</v>
          </cell>
          <cell r="P305">
            <v>239400</v>
          </cell>
        </row>
        <row r="306">
          <cell r="A306">
            <v>19</v>
          </cell>
          <cell r="B306" t="str">
            <v>STREET LIGHT PLOE 7M TWINS ARMS WITH FOUNDATION</v>
          </cell>
          <cell r="C306">
            <v>57</v>
          </cell>
          <cell r="D306" t="str">
            <v>SET</v>
          </cell>
          <cell r="E306">
            <v>13300</v>
          </cell>
          <cell r="F306">
            <v>758100</v>
          </cell>
          <cell r="H306">
            <v>0</v>
          </cell>
          <cell r="I306">
            <v>10</v>
          </cell>
          <cell r="J306">
            <v>570</v>
          </cell>
          <cell r="K306">
            <v>13300</v>
          </cell>
          <cell r="L306">
            <v>758100</v>
          </cell>
          <cell r="M306">
            <v>0</v>
          </cell>
          <cell r="N306">
            <v>0</v>
          </cell>
          <cell r="O306">
            <v>2800</v>
          </cell>
          <cell r="P306">
            <v>159600</v>
          </cell>
        </row>
        <row r="307">
          <cell r="A307">
            <v>20</v>
          </cell>
          <cell r="B307" t="str">
            <v xml:space="preserve"> PHOTOELECTRIC CONTROL UNIT, 240V 15A, </v>
          </cell>
          <cell r="C307">
            <v>1</v>
          </cell>
          <cell r="D307" t="str">
            <v>PCS</v>
          </cell>
          <cell r="E307">
            <v>6000</v>
          </cell>
          <cell r="F307">
            <v>6000</v>
          </cell>
          <cell r="H307">
            <v>0</v>
          </cell>
          <cell r="I307">
            <v>4</v>
          </cell>
          <cell r="J307">
            <v>4</v>
          </cell>
          <cell r="K307">
            <v>6000</v>
          </cell>
          <cell r="L307">
            <v>6000</v>
          </cell>
          <cell r="M307">
            <v>0</v>
          </cell>
          <cell r="N307">
            <v>0</v>
          </cell>
          <cell r="O307">
            <v>1120</v>
          </cell>
          <cell r="P307">
            <v>1120</v>
          </cell>
        </row>
        <row r="308">
          <cell r="A308">
            <v>21</v>
          </cell>
          <cell r="B308" t="str">
            <v>FLUORESCENT LTG. FIX. WITH BATTERY 2x40W 240V</v>
          </cell>
          <cell r="C308">
            <v>46</v>
          </cell>
          <cell r="D308" t="str">
            <v>SET</v>
          </cell>
          <cell r="E308">
            <v>27000</v>
          </cell>
          <cell r="F308">
            <v>1242000</v>
          </cell>
          <cell r="H308">
            <v>0</v>
          </cell>
          <cell r="I308">
            <v>6</v>
          </cell>
          <cell r="J308">
            <v>276</v>
          </cell>
          <cell r="K308">
            <v>27000</v>
          </cell>
          <cell r="L308">
            <v>1242000</v>
          </cell>
          <cell r="M308">
            <v>0</v>
          </cell>
          <cell r="N308">
            <v>0</v>
          </cell>
          <cell r="O308">
            <v>1680</v>
          </cell>
          <cell r="P308">
            <v>77280</v>
          </cell>
        </row>
        <row r="309">
          <cell r="B309" t="str">
            <v>FOR CLASS 1, DIV.2 GROUP D</v>
          </cell>
          <cell r="F309">
            <v>0</v>
          </cell>
          <cell r="H309">
            <v>0</v>
          </cell>
          <cell r="J309">
            <v>0</v>
          </cell>
          <cell r="K309">
            <v>0</v>
          </cell>
          <cell r="L309">
            <v>0</v>
          </cell>
          <cell r="M309">
            <v>0</v>
          </cell>
          <cell r="N309">
            <v>0</v>
          </cell>
          <cell r="O309">
            <v>0</v>
          </cell>
          <cell r="P309">
            <v>0</v>
          </cell>
        </row>
        <row r="310">
          <cell r="A310">
            <v>22</v>
          </cell>
          <cell r="B310" t="str">
            <v xml:space="preserve"> OBSTRUCTION RED BEACON 120/240V, 3W FEED,</v>
          </cell>
          <cell r="C310">
            <v>2</v>
          </cell>
          <cell r="D310" t="str">
            <v>SET</v>
          </cell>
          <cell r="E310">
            <v>48600</v>
          </cell>
          <cell r="F310">
            <v>97200</v>
          </cell>
          <cell r="H310">
            <v>0</v>
          </cell>
          <cell r="I310">
            <v>40</v>
          </cell>
          <cell r="J310">
            <v>80</v>
          </cell>
          <cell r="K310">
            <v>48600</v>
          </cell>
          <cell r="L310">
            <v>97200</v>
          </cell>
          <cell r="M310">
            <v>0</v>
          </cell>
          <cell r="N310">
            <v>0</v>
          </cell>
          <cell r="O310">
            <v>11200</v>
          </cell>
          <cell r="P310">
            <v>22400</v>
          </cell>
        </row>
        <row r="311">
          <cell r="B311" t="str">
            <v xml:space="preserve"> 620W x 2 FOR CLASS 1, DIV.2 GROUP D</v>
          </cell>
          <cell r="F311">
            <v>0</v>
          </cell>
          <cell r="H311">
            <v>0</v>
          </cell>
          <cell r="J311">
            <v>0</v>
          </cell>
          <cell r="K311">
            <v>0</v>
          </cell>
          <cell r="L311">
            <v>0</v>
          </cell>
          <cell r="M311">
            <v>0</v>
          </cell>
          <cell r="N311">
            <v>0</v>
          </cell>
          <cell r="O311">
            <v>0</v>
          </cell>
          <cell r="P311">
            <v>0</v>
          </cell>
        </row>
        <row r="312">
          <cell r="A312">
            <v>23</v>
          </cell>
          <cell r="B312" t="str">
            <v xml:space="preserve"> OBSTRUCTION MARKER LIGHT, SINGLE FIXTURE</v>
          </cell>
          <cell r="C312">
            <v>3</v>
          </cell>
          <cell r="D312" t="str">
            <v>SET</v>
          </cell>
          <cell r="E312">
            <v>23000</v>
          </cell>
          <cell r="F312">
            <v>69000</v>
          </cell>
          <cell r="H312">
            <v>0</v>
          </cell>
          <cell r="I312">
            <v>15</v>
          </cell>
          <cell r="J312">
            <v>45</v>
          </cell>
          <cell r="K312">
            <v>23000</v>
          </cell>
          <cell r="L312">
            <v>69000</v>
          </cell>
          <cell r="M312">
            <v>0</v>
          </cell>
          <cell r="N312">
            <v>0</v>
          </cell>
          <cell r="O312">
            <v>4200</v>
          </cell>
          <cell r="P312">
            <v>12600</v>
          </cell>
        </row>
        <row r="313">
          <cell r="B313" t="str">
            <v xml:space="preserve"> C/W INSIDE LAMP,120V 116W,FOR CLASS 1, DIV. 2 </v>
          </cell>
          <cell r="F313">
            <v>0</v>
          </cell>
          <cell r="H313">
            <v>0</v>
          </cell>
          <cell r="J313">
            <v>0</v>
          </cell>
          <cell r="K313">
            <v>0</v>
          </cell>
          <cell r="L313">
            <v>0</v>
          </cell>
          <cell r="M313">
            <v>0</v>
          </cell>
          <cell r="N313">
            <v>0</v>
          </cell>
          <cell r="O313">
            <v>0</v>
          </cell>
          <cell r="P313">
            <v>0</v>
          </cell>
        </row>
        <row r="314">
          <cell r="B314" t="str">
            <v>GROUP D</v>
          </cell>
          <cell r="F314">
            <v>0</v>
          </cell>
          <cell r="H314">
            <v>0</v>
          </cell>
          <cell r="J314">
            <v>0</v>
          </cell>
          <cell r="K314">
            <v>0</v>
          </cell>
          <cell r="L314">
            <v>0</v>
          </cell>
          <cell r="M314">
            <v>0</v>
          </cell>
          <cell r="N314">
            <v>0</v>
          </cell>
          <cell r="O314">
            <v>0</v>
          </cell>
          <cell r="P314">
            <v>0</v>
          </cell>
        </row>
        <row r="315">
          <cell r="A315">
            <v>24</v>
          </cell>
          <cell r="B315" t="str">
            <v xml:space="preserve"> FLASHER UNIT, CAST AL. HOUSING 3 CKT</v>
          </cell>
          <cell r="C315">
            <v>1</v>
          </cell>
          <cell r="D315" t="str">
            <v>SET</v>
          </cell>
          <cell r="E315">
            <v>28800</v>
          </cell>
          <cell r="F315">
            <v>28800</v>
          </cell>
          <cell r="H315">
            <v>0</v>
          </cell>
          <cell r="I315">
            <v>4</v>
          </cell>
          <cell r="J315">
            <v>4</v>
          </cell>
          <cell r="K315">
            <v>28800</v>
          </cell>
          <cell r="L315">
            <v>28800</v>
          </cell>
          <cell r="M315">
            <v>0</v>
          </cell>
          <cell r="N315">
            <v>0</v>
          </cell>
          <cell r="O315">
            <v>1120</v>
          </cell>
          <cell r="P315">
            <v>1120</v>
          </cell>
        </row>
        <row r="316">
          <cell r="B316" t="str">
            <v xml:space="preserve"> SIMULTANEOUS FLASH, 115/240V 3 WIRE, 25A</v>
          </cell>
          <cell r="F316">
            <v>0</v>
          </cell>
          <cell r="H316">
            <v>0</v>
          </cell>
          <cell r="J316">
            <v>0</v>
          </cell>
          <cell r="K316">
            <v>0</v>
          </cell>
          <cell r="L316">
            <v>0</v>
          </cell>
          <cell r="M316">
            <v>0</v>
          </cell>
          <cell r="N316">
            <v>0</v>
          </cell>
          <cell r="O316">
            <v>0</v>
          </cell>
          <cell r="P316">
            <v>0</v>
          </cell>
        </row>
        <row r="317">
          <cell r="B317" t="str">
            <v>FOR CLASS 1, DIV.2 GROUP D</v>
          </cell>
          <cell r="F317">
            <v>0</v>
          </cell>
          <cell r="H317">
            <v>0</v>
          </cell>
          <cell r="J317">
            <v>0</v>
          </cell>
          <cell r="K317">
            <v>0</v>
          </cell>
          <cell r="L317">
            <v>0</v>
          </cell>
          <cell r="M317">
            <v>0</v>
          </cell>
          <cell r="N317">
            <v>0</v>
          </cell>
          <cell r="O317">
            <v>0</v>
          </cell>
          <cell r="P317">
            <v>0</v>
          </cell>
        </row>
        <row r="318">
          <cell r="A318">
            <v>25</v>
          </cell>
          <cell r="B318" t="str">
            <v xml:space="preserve"> PHOTOELECTRIC CONTROL UNIT, 120V 15A, </v>
          </cell>
          <cell r="C318">
            <v>1</v>
          </cell>
          <cell r="D318" t="str">
            <v>SET</v>
          </cell>
          <cell r="E318">
            <v>28800</v>
          </cell>
          <cell r="F318">
            <v>28800</v>
          </cell>
          <cell r="H318">
            <v>0</v>
          </cell>
          <cell r="I318">
            <v>6</v>
          </cell>
          <cell r="J318">
            <v>6</v>
          </cell>
          <cell r="K318">
            <v>28800</v>
          </cell>
          <cell r="L318">
            <v>28800</v>
          </cell>
          <cell r="M318">
            <v>0</v>
          </cell>
          <cell r="N318">
            <v>0</v>
          </cell>
          <cell r="O318">
            <v>1680</v>
          </cell>
          <cell r="P318">
            <v>1680</v>
          </cell>
        </row>
        <row r="319">
          <cell r="B319" t="str">
            <v>FOR CLASS 1, DIV.2 GROUP D</v>
          </cell>
          <cell r="F319">
            <v>0</v>
          </cell>
          <cell r="H319">
            <v>0</v>
          </cell>
          <cell r="J319">
            <v>0</v>
          </cell>
          <cell r="K319">
            <v>0</v>
          </cell>
          <cell r="L319">
            <v>0</v>
          </cell>
          <cell r="M319">
            <v>0</v>
          </cell>
          <cell r="N319">
            <v>0</v>
          </cell>
          <cell r="O319">
            <v>0</v>
          </cell>
          <cell r="P319">
            <v>0</v>
          </cell>
        </row>
        <row r="320">
          <cell r="A320">
            <v>26</v>
          </cell>
          <cell r="B320" t="str">
            <v xml:space="preserve"> AIRCRAFT WARNING LIGHTING POWER PANEL,</v>
          </cell>
          <cell r="C320">
            <v>1</v>
          </cell>
          <cell r="D320" t="str">
            <v>SET</v>
          </cell>
          <cell r="E320">
            <v>60000</v>
          </cell>
          <cell r="F320">
            <v>60000</v>
          </cell>
          <cell r="H320">
            <v>0</v>
          </cell>
          <cell r="I320">
            <v>4</v>
          </cell>
          <cell r="J320">
            <v>4</v>
          </cell>
          <cell r="K320">
            <v>60000</v>
          </cell>
          <cell r="L320">
            <v>60000</v>
          </cell>
          <cell r="M320">
            <v>0</v>
          </cell>
          <cell r="N320">
            <v>0</v>
          </cell>
          <cell r="O320">
            <v>1120</v>
          </cell>
          <cell r="P320">
            <v>1120</v>
          </cell>
        </row>
        <row r="321">
          <cell r="B321" t="str">
            <v xml:space="preserve"> OUTDOOR TYPE, 400L x 200W x 200H, 1PH 3W</v>
          </cell>
          <cell r="F321">
            <v>0</v>
          </cell>
          <cell r="H321">
            <v>0</v>
          </cell>
          <cell r="J321">
            <v>0</v>
          </cell>
          <cell r="K321">
            <v>0</v>
          </cell>
          <cell r="L321">
            <v>0</v>
          </cell>
          <cell r="M321">
            <v>0</v>
          </cell>
          <cell r="N321">
            <v>0</v>
          </cell>
          <cell r="O321">
            <v>0</v>
          </cell>
          <cell r="P321">
            <v>0</v>
          </cell>
        </row>
        <row r="322">
          <cell r="B322" t="str">
            <v xml:space="preserve"> 240V 30AT IC 10KA, STAINLESS STEEL</v>
          </cell>
          <cell r="F322">
            <v>0</v>
          </cell>
          <cell r="H322">
            <v>0</v>
          </cell>
          <cell r="J322">
            <v>0</v>
          </cell>
          <cell r="K322">
            <v>0</v>
          </cell>
          <cell r="L322">
            <v>0</v>
          </cell>
          <cell r="M322">
            <v>0</v>
          </cell>
          <cell r="N322">
            <v>0</v>
          </cell>
          <cell r="O322">
            <v>0</v>
          </cell>
          <cell r="P322">
            <v>0</v>
          </cell>
        </row>
        <row r="323">
          <cell r="B323" t="str">
            <v>FOR CLASS 1, DIV.2 GROUP D</v>
          </cell>
          <cell r="F323">
            <v>0</v>
          </cell>
          <cell r="H323">
            <v>0</v>
          </cell>
          <cell r="J323">
            <v>0</v>
          </cell>
          <cell r="K323">
            <v>0</v>
          </cell>
          <cell r="L323">
            <v>0</v>
          </cell>
          <cell r="M323">
            <v>0</v>
          </cell>
          <cell r="N323">
            <v>0</v>
          </cell>
          <cell r="O323">
            <v>0</v>
          </cell>
          <cell r="P323">
            <v>0</v>
          </cell>
        </row>
        <row r="324">
          <cell r="A324">
            <v>27</v>
          </cell>
          <cell r="B324" t="str">
            <v>RECEPTACLE, EXPLOSION-PROOF 20A-3P-2W</v>
          </cell>
          <cell r="C324">
            <v>8</v>
          </cell>
          <cell r="D324" t="str">
            <v>SET</v>
          </cell>
          <cell r="E324">
            <v>5400</v>
          </cell>
          <cell r="F324">
            <v>43200</v>
          </cell>
          <cell r="H324">
            <v>0</v>
          </cell>
          <cell r="I324">
            <v>4</v>
          </cell>
          <cell r="J324">
            <v>32</v>
          </cell>
          <cell r="K324">
            <v>5400</v>
          </cell>
          <cell r="L324">
            <v>43200</v>
          </cell>
          <cell r="M324">
            <v>0</v>
          </cell>
          <cell r="N324">
            <v>0</v>
          </cell>
          <cell r="O324">
            <v>1120</v>
          </cell>
          <cell r="P324">
            <v>8960</v>
          </cell>
        </row>
        <row r="325">
          <cell r="B325" t="str">
            <v>240V, CLASS 1 DIV.2 GROUP D</v>
          </cell>
          <cell r="F325">
            <v>0</v>
          </cell>
          <cell r="H325">
            <v>0</v>
          </cell>
          <cell r="J325">
            <v>0</v>
          </cell>
          <cell r="K325">
            <v>0</v>
          </cell>
          <cell r="L325">
            <v>0</v>
          </cell>
          <cell r="M325">
            <v>0</v>
          </cell>
          <cell r="N325">
            <v>0</v>
          </cell>
          <cell r="O325">
            <v>0</v>
          </cell>
          <cell r="P325">
            <v>0</v>
          </cell>
        </row>
        <row r="326">
          <cell r="A326">
            <v>28</v>
          </cell>
          <cell r="B326" t="str">
            <v>PLUG 20A-3P-2W EXPLOSION-PROOF</v>
          </cell>
          <cell r="C326">
            <v>4</v>
          </cell>
          <cell r="D326" t="str">
            <v>SET</v>
          </cell>
          <cell r="E326">
            <v>1400</v>
          </cell>
          <cell r="F326">
            <v>5600</v>
          </cell>
          <cell r="H326">
            <v>0</v>
          </cell>
          <cell r="J326">
            <v>0</v>
          </cell>
          <cell r="K326">
            <v>1400</v>
          </cell>
          <cell r="L326">
            <v>5600</v>
          </cell>
          <cell r="M326">
            <v>0</v>
          </cell>
          <cell r="N326">
            <v>0</v>
          </cell>
          <cell r="O326">
            <v>0</v>
          </cell>
          <cell r="P326">
            <v>0</v>
          </cell>
        </row>
        <row r="327">
          <cell r="A327">
            <v>29</v>
          </cell>
          <cell r="B327" t="str">
            <v>FIX. WIRE 1/C STRD. COPPER 600V 200 DEGREE 2.0sq.mm</v>
          </cell>
          <cell r="C327">
            <v>4440</v>
          </cell>
          <cell r="D327" t="str">
            <v>M</v>
          </cell>
          <cell r="E327">
            <v>33</v>
          </cell>
          <cell r="F327">
            <v>146520</v>
          </cell>
          <cell r="H327">
            <v>0</v>
          </cell>
          <cell r="I327">
            <v>0.05</v>
          </cell>
          <cell r="J327">
            <v>222</v>
          </cell>
          <cell r="K327">
            <v>33</v>
          </cell>
          <cell r="L327">
            <v>146520</v>
          </cell>
          <cell r="M327">
            <v>0</v>
          </cell>
          <cell r="N327">
            <v>0</v>
          </cell>
          <cell r="O327">
            <v>14</v>
          </cell>
          <cell r="P327">
            <v>62160</v>
          </cell>
        </row>
        <row r="328">
          <cell r="A328">
            <v>30</v>
          </cell>
          <cell r="B328" t="str">
            <v>R.S.G CONDUIT W/COUPLING,  3/4"</v>
          </cell>
          <cell r="C328">
            <v>2180</v>
          </cell>
          <cell r="D328" t="str">
            <v>M</v>
          </cell>
          <cell r="E328">
            <v>32</v>
          </cell>
          <cell r="F328">
            <v>69760</v>
          </cell>
          <cell r="H328">
            <v>0</v>
          </cell>
          <cell r="I328">
            <v>0.47</v>
          </cell>
          <cell r="J328">
            <v>1025</v>
          </cell>
          <cell r="K328">
            <v>32</v>
          </cell>
          <cell r="L328">
            <v>69760</v>
          </cell>
          <cell r="M328">
            <v>0</v>
          </cell>
          <cell r="N328">
            <v>0</v>
          </cell>
          <cell r="O328">
            <v>132</v>
          </cell>
          <cell r="P328">
            <v>287760</v>
          </cell>
        </row>
        <row r="329">
          <cell r="A329">
            <v>31</v>
          </cell>
          <cell r="B329" t="str">
            <v>R.S.G CONDUIT W/COUPLING 1"</v>
          </cell>
          <cell r="C329">
            <v>100</v>
          </cell>
          <cell r="D329" t="str">
            <v>M</v>
          </cell>
          <cell r="E329">
            <v>49</v>
          </cell>
          <cell r="F329">
            <v>4900</v>
          </cell>
          <cell r="H329">
            <v>0</v>
          </cell>
          <cell r="I329">
            <v>0.54</v>
          </cell>
          <cell r="J329">
            <v>54</v>
          </cell>
          <cell r="K329">
            <v>49</v>
          </cell>
          <cell r="L329">
            <v>4900</v>
          </cell>
          <cell r="M329">
            <v>0</v>
          </cell>
          <cell r="N329">
            <v>0</v>
          </cell>
          <cell r="O329">
            <v>151</v>
          </cell>
          <cell r="P329">
            <v>15100</v>
          </cell>
        </row>
        <row r="330">
          <cell r="A330">
            <v>32</v>
          </cell>
          <cell r="B330" t="str">
            <v>R.S.G CONDUIT W/COUPLING 1-1/2"</v>
          </cell>
          <cell r="C330">
            <v>600</v>
          </cell>
          <cell r="D330" t="str">
            <v>M</v>
          </cell>
          <cell r="E330">
            <v>78</v>
          </cell>
          <cell r="F330">
            <v>46800</v>
          </cell>
          <cell r="H330">
            <v>0</v>
          </cell>
          <cell r="I330">
            <v>0.76</v>
          </cell>
          <cell r="J330">
            <v>456</v>
          </cell>
          <cell r="K330">
            <v>78</v>
          </cell>
          <cell r="L330">
            <v>46800</v>
          </cell>
          <cell r="M330">
            <v>0</v>
          </cell>
          <cell r="N330">
            <v>0</v>
          </cell>
          <cell r="O330">
            <v>213</v>
          </cell>
          <cell r="P330">
            <v>127800</v>
          </cell>
        </row>
        <row r="331">
          <cell r="A331">
            <v>33</v>
          </cell>
          <cell r="B331" t="str">
            <v>PVC CONDUIT 1-1/2"</v>
          </cell>
          <cell r="C331">
            <v>350</v>
          </cell>
          <cell r="D331" t="str">
            <v>M</v>
          </cell>
          <cell r="E331">
            <v>26</v>
          </cell>
          <cell r="F331">
            <v>9100</v>
          </cell>
          <cell r="H331">
            <v>0</v>
          </cell>
          <cell r="I331">
            <v>0.26</v>
          </cell>
          <cell r="J331">
            <v>91</v>
          </cell>
          <cell r="K331">
            <v>26</v>
          </cell>
          <cell r="L331">
            <v>9100</v>
          </cell>
          <cell r="M331">
            <v>0</v>
          </cell>
          <cell r="N331">
            <v>0</v>
          </cell>
          <cell r="O331">
            <v>73</v>
          </cell>
          <cell r="P331">
            <v>25550</v>
          </cell>
        </row>
        <row r="332">
          <cell r="A332">
            <v>34</v>
          </cell>
          <cell r="B332" t="str">
            <v>PVC CONDUIT ,  2"</v>
          </cell>
          <cell r="C332">
            <v>10615</v>
          </cell>
          <cell r="D332" t="str">
            <v>M</v>
          </cell>
          <cell r="E332">
            <v>38</v>
          </cell>
          <cell r="F332">
            <v>403370</v>
          </cell>
          <cell r="H332">
            <v>0</v>
          </cell>
          <cell r="I332">
            <v>0.3</v>
          </cell>
          <cell r="J332">
            <v>3185</v>
          </cell>
          <cell r="K332">
            <v>38</v>
          </cell>
          <cell r="L332">
            <v>403370</v>
          </cell>
          <cell r="M332">
            <v>0</v>
          </cell>
          <cell r="N332">
            <v>0</v>
          </cell>
          <cell r="O332">
            <v>84</v>
          </cell>
          <cell r="P332">
            <v>891660</v>
          </cell>
        </row>
        <row r="333">
          <cell r="A333">
            <v>35</v>
          </cell>
          <cell r="B333" t="str">
            <v>CONDUIT FITTINGS &amp; ACCESSORIES</v>
          </cell>
          <cell r="C333">
            <v>1</v>
          </cell>
          <cell r="D333" t="str">
            <v>LOT</v>
          </cell>
          <cell r="E333">
            <v>242920</v>
          </cell>
          <cell r="F333">
            <v>242920</v>
          </cell>
          <cell r="H333">
            <v>0</v>
          </cell>
          <cell r="I333">
            <v>460.5</v>
          </cell>
          <cell r="J333">
            <v>461</v>
          </cell>
          <cell r="K333">
            <v>242920</v>
          </cell>
          <cell r="L333">
            <v>242920</v>
          </cell>
          <cell r="M333">
            <v>0</v>
          </cell>
          <cell r="N333">
            <v>0</v>
          </cell>
          <cell r="O333">
            <v>128940</v>
          </cell>
          <cell r="P333">
            <v>128940</v>
          </cell>
        </row>
        <row r="334">
          <cell r="A334">
            <v>36</v>
          </cell>
          <cell r="B334" t="str">
            <v>600V PVC WIRE 3.5 sq.mm</v>
          </cell>
          <cell r="C334">
            <v>3500</v>
          </cell>
          <cell r="D334" t="str">
            <v>M</v>
          </cell>
          <cell r="E334">
            <v>3</v>
          </cell>
          <cell r="F334">
            <v>10500</v>
          </cell>
          <cell r="H334">
            <v>0</v>
          </cell>
          <cell r="I334">
            <v>4.1000000000000002E-2</v>
          </cell>
          <cell r="J334">
            <v>144</v>
          </cell>
          <cell r="K334">
            <v>3</v>
          </cell>
          <cell r="L334">
            <v>10500</v>
          </cell>
          <cell r="M334">
            <v>0</v>
          </cell>
          <cell r="N334">
            <v>0</v>
          </cell>
          <cell r="O334">
            <v>11</v>
          </cell>
          <cell r="P334">
            <v>38500</v>
          </cell>
        </row>
        <row r="335">
          <cell r="A335">
            <v>37</v>
          </cell>
          <cell r="B335" t="str">
            <v>600V PVC WIRE 5.5sq.mm</v>
          </cell>
          <cell r="C335">
            <v>3240</v>
          </cell>
          <cell r="D335" t="str">
            <v>M</v>
          </cell>
          <cell r="E335">
            <v>4</v>
          </cell>
          <cell r="F335">
            <v>12960</v>
          </cell>
          <cell r="H335">
            <v>0</v>
          </cell>
          <cell r="I335">
            <v>5.1999999999999998E-2</v>
          </cell>
          <cell r="J335">
            <v>168</v>
          </cell>
          <cell r="K335">
            <v>4</v>
          </cell>
          <cell r="L335">
            <v>12960</v>
          </cell>
          <cell r="M335">
            <v>0</v>
          </cell>
          <cell r="N335">
            <v>0</v>
          </cell>
          <cell r="O335">
            <v>15</v>
          </cell>
          <cell r="P335">
            <v>48600</v>
          </cell>
        </row>
        <row r="336">
          <cell r="A336">
            <v>38</v>
          </cell>
          <cell r="B336" t="str">
            <v>600V XLPE 5/C-38sq.mm</v>
          </cell>
          <cell r="C336">
            <v>10615</v>
          </cell>
          <cell r="D336" t="str">
            <v>M</v>
          </cell>
          <cell r="E336">
            <v>200</v>
          </cell>
          <cell r="F336">
            <v>2123000</v>
          </cell>
          <cell r="H336">
            <v>0</v>
          </cell>
          <cell r="I336">
            <v>0.31</v>
          </cell>
          <cell r="J336">
            <v>3291</v>
          </cell>
          <cell r="K336">
            <v>200</v>
          </cell>
          <cell r="L336">
            <v>2123000</v>
          </cell>
          <cell r="M336">
            <v>0</v>
          </cell>
          <cell r="N336">
            <v>0</v>
          </cell>
          <cell r="O336">
            <v>87</v>
          </cell>
          <cell r="P336">
            <v>923505</v>
          </cell>
        </row>
        <row r="337">
          <cell r="A337">
            <v>39</v>
          </cell>
          <cell r="B337" t="str">
            <v>600V XLPE 4/C 14 sq.mm</v>
          </cell>
          <cell r="C337">
            <v>500</v>
          </cell>
          <cell r="D337" t="str">
            <v>M</v>
          </cell>
          <cell r="E337">
            <v>61</v>
          </cell>
          <cell r="F337">
            <v>30500</v>
          </cell>
          <cell r="H337">
            <v>0</v>
          </cell>
          <cell r="I337">
            <v>0.17799999999999999</v>
          </cell>
          <cell r="J337">
            <v>89</v>
          </cell>
          <cell r="K337">
            <v>61</v>
          </cell>
          <cell r="L337">
            <v>30500</v>
          </cell>
          <cell r="M337">
            <v>0</v>
          </cell>
          <cell r="N337">
            <v>0</v>
          </cell>
          <cell r="O337">
            <v>50</v>
          </cell>
          <cell r="P337">
            <v>25000</v>
          </cell>
        </row>
        <row r="338">
          <cell r="A338">
            <v>40</v>
          </cell>
          <cell r="B338" t="str">
            <v>HOT DIPPED GALVALNIZED STEEL U-CHANNEL 41x41x2.0t</v>
          </cell>
          <cell r="C338">
            <v>350</v>
          </cell>
          <cell r="D338" t="str">
            <v>M</v>
          </cell>
          <cell r="E338">
            <v>82</v>
          </cell>
          <cell r="F338">
            <v>28700</v>
          </cell>
          <cell r="H338">
            <v>0</v>
          </cell>
          <cell r="I338">
            <v>0.40699999999999997</v>
          </cell>
          <cell r="J338">
            <v>142</v>
          </cell>
          <cell r="K338">
            <v>82</v>
          </cell>
          <cell r="L338">
            <v>28700</v>
          </cell>
          <cell r="M338">
            <v>0</v>
          </cell>
          <cell r="N338">
            <v>0</v>
          </cell>
          <cell r="O338">
            <v>114</v>
          </cell>
          <cell r="P338">
            <v>39900</v>
          </cell>
        </row>
        <row r="339">
          <cell r="A339">
            <v>41</v>
          </cell>
          <cell r="B339" t="str">
            <v>EXCAVATION</v>
          </cell>
          <cell r="C339">
            <v>1910</v>
          </cell>
          <cell r="D339" t="str">
            <v>M3</v>
          </cell>
          <cell r="E339" t="str">
            <v>M+L</v>
          </cell>
          <cell r="F339" t="str">
            <v>M+L</v>
          </cell>
          <cell r="H339">
            <v>0</v>
          </cell>
          <cell r="J339">
            <v>0</v>
          </cell>
          <cell r="K339" t="str">
            <v>M+L</v>
          </cell>
          <cell r="L339" t="str">
            <v>M+L</v>
          </cell>
          <cell r="M339">
            <v>0</v>
          </cell>
          <cell r="N339">
            <v>0</v>
          </cell>
          <cell r="O339">
            <v>60</v>
          </cell>
          <cell r="P339">
            <v>114600</v>
          </cell>
        </row>
        <row r="340">
          <cell r="A340">
            <v>42</v>
          </cell>
          <cell r="B340" t="str">
            <v>BACKFILL</v>
          </cell>
          <cell r="C340">
            <v>1910</v>
          </cell>
          <cell r="D340" t="str">
            <v>M3</v>
          </cell>
          <cell r="E340" t="str">
            <v>M+L</v>
          </cell>
          <cell r="F340" t="str">
            <v>M+L</v>
          </cell>
          <cell r="H340">
            <v>0</v>
          </cell>
          <cell r="J340">
            <v>0</v>
          </cell>
          <cell r="K340" t="str">
            <v>M+L</v>
          </cell>
          <cell r="L340" t="str">
            <v>M+L</v>
          </cell>
          <cell r="M340">
            <v>0</v>
          </cell>
          <cell r="N340">
            <v>0</v>
          </cell>
          <cell r="O340">
            <v>100</v>
          </cell>
          <cell r="P340">
            <v>191000</v>
          </cell>
        </row>
        <row r="341">
          <cell r="A341">
            <v>43</v>
          </cell>
          <cell r="B341" t="str">
            <v>MISCELLANEOUS MATERIALS</v>
          </cell>
          <cell r="C341">
            <v>1</v>
          </cell>
          <cell r="D341" t="str">
            <v>LOT</v>
          </cell>
          <cell r="E341">
            <v>456514</v>
          </cell>
          <cell r="F341">
            <v>456514</v>
          </cell>
          <cell r="H341">
            <v>0</v>
          </cell>
          <cell r="I341">
            <v>679.40000000000009</v>
          </cell>
          <cell r="J341">
            <v>679</v>
          </cell>
          <cell r="K341">
            <v>456514</v>
          </cell>
          <cell r="L341">
            <v>456514</v>
          </cell>
          <cell r="M341">
            <v>0</v>
          </cell>
          <cell r="N341">
            <v>0</v>
          </cell>
          <cell r="O341">
            <v>190232</v>
          </cell>
          <cell r="P341">
            <v>190232</v>
          </cell>
        </row>
        <row r="342">
          <cell r="B342" t="str">
            <v>SUB-TOTAL : (C)</v>
          </cell>
          <cell r="F342">
            <v>9586794</v>
          </cell>
          <cell r="H342">
            <v>0</v>
          </cell>
          <cell r="J342">
            <v>14267</v>
          </cell>
          <cell r="K342">
            <v>0</v>
          </cell>
          <cell r="L342">
            <v>9586794</v>
          </cell>
          <cell r="M342">
            <v>0</v>
          </cell>
          <cell r="N342">
            <v>0</v>
          </cell>
          <cell r="O342">
            <v>0</v>
          </cell>
          <cell r="P342">
            <v>4303107</v>
          </cell>
        </row>
        <row r="343">
          <cell r="H343">
            <v>0</v>
          </cell>
          <cell r="J343">
            <v>0</v>
          </cell>
          <cell r="K343">
            <v>0</v>
          </cell>
          <cell r="L343">
            <v>0</v>
          </cell>
          <cell r="M343">
            <v>0</v>
          </cell>
          <cell r="N343">
            <v>0</v>
          </cell>
          <cell r="O343">
            <v>0</v>
          </cell>
        </row>
        <row r="344">
          <cell r="F344">
            <v>0</v>
          </cell>
          <cell r="H344">
            <v>0</v>
          </cell>
          <cell r="J344">
            <v>0</v>
          </cell>
          <cell r="K344">
            <v>0</v>
          </cell>
          <cell r="L344">
            <v>0</v>
          </cell>
          <cell r="M344">
            <v>0</v>
          </cell>
          <cell r="N344">
            <v>0</v>
          </cell>
          <cell r="O344">
            <v>0</v>
          </cell>
          <cell r="P344">
            <v>0</v>
          </cell>
        </row>
        <row r="345">
          <cell r="A345" t="str">
            <v xml:space="preserve">  D.</v>
          </cell>
          <cell r="B345" t="str">
            <v>GROUNDING  SYSTEM</v>
          </cell>
          <cell r="F345">
            <v>0</v>
          </cell>
          <cell r="H345">
            <v>0</v>
          </cell>
          <cell r="J345">
            <v>0</v>
          </cell>
          <cell r="K345">
            <v>0</v>
          </cell>
          <cell r="L345">
            <v>0</v>
          </cell>
          <cell r="M345">
            <v>0</v>
          </cell>
          <cell r="N345">
            <v>0</v>
          </cell>
          <cell r="O345">
            <v>0</v>
          </cell>
          <cell r="P345">
            <v>0</v>
          </cell>
        </row>
        <row r="346">
          <cell r="A346">
            <v>1</v>
          </cell>
          <cell r="B346" t="str">
            <v xml:space="preserve"> GROUND WIRE, BARE CONDUCTOR 60 sq.mm</v>
          </cell>
          <cell r="C346">
            <v>8000</v>
          </cell>
          <cell r="D346" t="str">
            <v>M</v>
          </cell>
          <cell r="E346">
            <v>47</v>
          </cell>
          <cell r="F346">
            <v>376000</v>
          </cell>
          <cell r="H346">
            <v>0</v>
          </cell>
          <cell r="I346">
            <v>0.14099999999999999</v>
          </cell>
          <cell r="J346">
            <v>1128</v>
          </cell>
          <cell r="K346">
            <v>47</v>
          </cell>
          <cell r="L346">
            <v>376000</v>
          </cell>
          <cell r="M346">
            <v>0</v>
          </cell>
          <cell r="N346">
            <v>0</v>
          </cell>
          <cell r="O346">
            <v>39</v>
          </cell>
          <cell r="P346">
            <v>312000</v>
          </cell>
        </row>
        <row r="347">
          <cell r="A347">
            <v>2</v>
          </cell>
          <cell r="B347" t="str">
            <v xml:space="preserve"> DITTO, BUT38 sq.mm</v>
          </cell>
          <cell r="C347">
            <v>620</v>
          </cell>
          <cell r="D347" t="str">
            <v>M</v>
          </cell>
          <cell r="E347">
            <v>32</v>
          </cell>
          <cell r="F347">
            <v>19840</v>
          </cell>
          <cell r="H347">
            <v>0</v>
          </cell>
          <cell r="I347">
            <v>0.11700000000000001</v>
          </cell>
          <cell r="J347">
            <v>73</v>
          </cell>
          <cell r="K347">
            <v>32</v>
          </cell>
          <cell r="L347">
            <v>19840</v>
          </cell>
          <cell r="M347">
            <v>0</v>
          </cell>
          <cell r="N347">
            <v>0</v>
          </cell>
          <cell r="O347">
            <v>33</v>
          </cell>
          <cell r="P347">
            <v>20460</v>
          </cell>
        </row>
        <row r="348">
          <cell r="A348">
            <v>3</v>
          </cell>
          <cell r="B348" t="str">
            <v xml:space="preserve"> GROUND ROD, 3/4" x 10 FT</v>
          </cell>
          <cell r="C348">
            <v>208</v>
          </cell>
          <cell r="D348" t="str">
            <v>PCS</v>
          </cell>
          <cell r="E348">
            <v>350</v>
          </cell>
          <cell r="F348">
            <v>72800</v>
          </cell>
          <cell r="H348">
            <v>0</v>
          </cell>
          <cell r="I348">
            <v>5</v>
          </cell>
          <cell r="J348">
            <v>1040</v>
          </cell>
          <cell r="K348">
            <v>350</v>
          </cell>
          <cell r="L348">
            <v>72800</v>
          </cell>
          <cell r="M348">
            <v>0</v>
          </cell>
          <cell r="N348">
            <v>0</v>
          </cell>
          <cell r="O348">
            <v>1400</v>
          </cell>
          <cell r="P348">
            <v>291200</v>
          </cell>
        </row>
        <row r="349">
          <cell r="A349">
            <v>4</v>
          </cell>
          <cell r="B349" t="str">
            <v xml:space="preserve"> CADWELD GROUND POWDER CARTRIDGE SIZE 45</v>
          </cell>
          <cell r="C349">
            <v>170</v>
          </cell>
          <cell r="D349" t="str">
            <v>PCS</v>
          </cell>
          <cell r="E349">
            <v>45</v>
          </cell>
          <cell r="F349">
            <v>7650</v>
          </cell>
          <cell r="H349">
            <v>0</v>
          </cell>
          <cell r="I349">
            <v>0.5</v>
          </cell>
          <cell r="J349">
            <v>85</v>
          </cell>
          <cell r="K349">
            <v>45</v>
          </cell>
          <cell r="L349">
            <v>7650</v>
          </cell>
          <cell r="M349">
            <v>0</v>
          </cell>
          <cell r="N349">
            <v>0</v>
          </cell>
          <cell r="O349">
            <v>140</v>
          </cell>
          <cell r="P349">
            <v>23800</v>
          </cell>
        </row>
        <row r="350">
          <cell r="A350">
            <v>5</v>
          </cell>
          <cell r="B350" t="str">
            <v xml:space="preserve"> CADWELD GROUND POWDER CARTRIDGE SIZE 90</v>
          </cell>
          <cell r="C350">
            <v>93</v>
          </cell>
          <cell r="D350" t="str">
            <v>PCS</v>
          </cell>
          <cell r="E350">
            <v>90</v>
          </cell>
          <cell r="F350">
            <v>8370</v>
          </cell>
          <cell r="H350">
            <v>0</v>
          </cell>
          <cell r="I350">
            <v>0.5</v>
          </cell>
          <cell r="J350">
            <v>47</v>
          </cell>
          <cell r="K350">
            <v>90</v>
          </cell>
          <cell r="L350">
            <v>8370</v>
          </cell>
          <cell r="M350">
            <v>0</v>
          </cell>
          <cell r="N350">
            <v>0</v>
          </cell>
          <cell r="O350">
            <v>140</v>
          </cell>
          <cell r="P350">
            <v>13020</v>
          </cell>
        </row>
        <row r="351">
          <cell r="A351">
            <v>6</v>
          </cell>
          <cell r="B351" t="str">
            <v xml:space="preserve"> CADWELD GROUND POWDER CARTRIDGE SIZE 115</v>
          </cell>
          <cell r="C351">
            <v>159</v>
          </cell>
          <cell r="D351" t="str">
            <v>PCS</v>
          </cell>
          <cell r="E351">
            <v>115</v>
          </cell>
          <cell r="F351">
            <v>18285</v>
          </cell>
          <cell r="H351">
            <v>0</v>
          </cell>
          <cell r="I351">
            <v>0.5</v>
          </cell>
          <cell r="J351">
            <v>80</v>
          </cell>
          <cell r="K351">
            <v>115</v>
          </cell>
          <cell r="L351">
            <v>18285</v>
          </cell>
          <cell r="M351">
            <v>0</v>
          </cell>
          <cell r="N351">
            <v>0</v>
          </cell>
          <cell r="O351">
            <v>140</v>
          </cell>
          <cell r="P351">
            <v>22260</v>
          </cell>
        </row>
        <row r="352">
          <cell r="A352">
            <v>7</v>
          </cell>
          <cell r="B352" t="str">
            <v xml:space="preserve"> CADWELD MOLD, FOR CABLE TO GROUND ROD</v>
          </cell>
          <cell r="C352">
            <v>10</v>
          </cell>
          <cell r="D352" t="str">
            <v>PCS</v>
          </cell>
          <cell r="E352">
            <v>1250</v>
          </cell>
          <cell r="F352">
            <v>12500</v>
          </cell>
          <cell r="H352">
            <v>0</v>
          </cell>
          <cell r="J352">
            <v>0</v>
          </cell>
          <cell r="K352">
            <v>1250</v>
          </cell>
          <cell r="L352">
            <v>12500</v>
          </cell>
          <cell r="M352">
            <v>0</v>
          </cell>
          <cell r="N352">
            <v>0</v>
          </cell>
          <cell r="O352">
            <v>0</v>
          </cell>
          <cell r="P352">
            <v>0</v>
          </cell>
        </row>
        <row r="353">
          <cell r="B353" t="str">
            <v xml:space="preserve"> CADWELD GTC-182G</v>
          </cell>
          <cell r="F353">
            <v>0</v>
          </cell>
          <cell r="H353">
            <v>0</v>
          </cell>
          <cell r="J353">
            <v>0</v>
          </cell>
          <cell r="K353">
            <v>0</v>
          </cell>
          <cell r="L353">
            <v>0</v>
          </cell>
          <cell r="M353">
            <v>0</v>
          </cell>
          <cell r="N353">
            <v>0</v>
          </cell>
          <cell r="O353">
            <v>0</v>
          </cell>
          <cell r="P353">
            <v>0</v>
          </cell>
        </row>
        <row r="354">
          <cell r="A354">
            <v>8</v>
          </cell>
          <cell r="B354" t="str">
            <v xml:space="preserve"> CADWELD MOLD, FOR CABLE TO CABLE</v>
          </cell>
          <cell r="C354">
            <v>5</v>
          </cell>
          <cell r="D354" t="str">
            <v>PCS</v>
          </cell>
          <cell r="E354">
            <v>1250</v>
          </cell>
          <cell r="F354">
            <v>6250</v>
          </cell>
          <cell r="H354">
            <v>0</v>
          </cell>
          <cell r="J354">
            <v>0</v>
          </cell>
          <cell r="K354">
            <v>1250</v>
          </cell>
          <cell r="L354">
            <v>6250</v>
          </cell>
          <cell r="M354">
            <v>0</v>
          </cell>
          <cell r="N354">
            <v>0</v>
          </cell>
          <cell r="O354">
            <v>0</v>
          </cell>
          <cell r="P354">
            <v>0</v>
          </cell>
        </row>
        <row r="355">
          <cell r="B355" t="str">
            <v xml:space="preserve"> CADWELD TAC-2G2G</v>
          </cell>
          <cell r="F355">
            <v>0</v>
          </cell>
          <cell r="H355">
            <v>0</v>
          </cell>
          <cell r="J355">
            <v>0</v>
          </cell>
          <cell r="K355">
            <v>0</v>
          </cell>
          <cell r="L355">
            <v>0</v>
          </cell>
          <cell r="M355">
            <v>0</v>
          </cell>
          <cell r="N355">
            <v>0</v>
          </cell>
          <cell r="O355">
            <v>0</v>
          </cell>
          <cell r="P355">
            <v>0</v>
          </cell>
        </row>
        <row r="356">
          <cell r="A356">
            <v>9</v>
          </cell>
          <cell r="B356" t="str">
            <v xml:space="preserve"> DITTO, BUT CADWELD TAC-2G1V</v>
          </cell>
          <cell r="C356">
            <v>10</v>
          </cell>
          <cell r="D356" t="str">
            <v>PCS</v>
          </cell>
          <cell r="E356">
            <v>1250</v>
          </cell>
          <cell r="F356">
            <v>12500</v>
          </cell>
          <cell r="H356">
            <v>0</v>
          </cell>
          <cell r="J356">
            <v>0</v>
          </cell>
          <cell r="K356">
            <v>1250</v>
          </cell>
          <cell r="L356">
            <v>12500</v>
          </cell>
          <cell r="M356">
            <v>0</v>
          </cell>
          <cell r="N356">
            <v>0</v>
          </cell>
          <cell r="O356">
            <v>0</v>
          </cell>
          <cell r="P356">
            <v>0</v>
          </cell>
        </row>
        <row r="357">
          <cell r="A357">
            <v>10</v>
          </cell>
          <cell r="B357" t="str">
            <v xml:space="preserve"> GROUND CONNECTOR FOR CABLE TO ROD OR PIPE</v>
          </cell>
          <cell r="C357">
            <v>50</v>
          </cell>
          <cell r="D357" t="str">
            <v>PCS</v>
          </cell>
          <cell r="E357">
            <v>650</v>
          </cell>
          <cell r="F357">
            <v>32500</v>
          </cell>
          <cell r="H357">
            <v>0</v>
          </cell>
          <cell r="I357">
            <v>1</v>
          </cell>
          <cell r="J357">
            <v>50</v>
          </cell>
          <cell r="K357">
            <v>650</v>
          </cell>
          <cell r="L357">
            <v>32500</v>
          </cell>
          <cell r="M357">
            <v>0</v>
          </cell>
          <cell r="N357">
            <v>0</v>
          </cell>
          <cell r="O357">
            <v>280</v>
          </cell>
          <cell r="P357">
            <v>14000</v>
          </cell>
        </row>
        <row r="358">
          <cell r="B358" t="str">
            <v xml:space="preserve"> BURNDY GK-6429</v>
          </cell>
          <cell r="F358">
            <v>0</v>
          </cell>
          <cell r="H358">
            <v>0</v>
          </cell>
          <cell r="J358">
            <v>0</v>
          </cell>
          <cell r="K358">
            <v>0</v>
          </cell>
          <cell r="L358">
            <v>0</v>
          </cell>
          <cell r="M358">
            <v>0</v>
          </cell>
          <cell r="N358">
            <v>0</v>
          </cell>
          <cell r="O358">
            <v>0</v>
          </cell>
          <cell r="P358">
            <v>0</v>
          </cell>
        </row>
        <row r="359">
          <cell r="A359">
            <v>11</v>
          </cell>
          <cell r="B359" t="str">
            <v xml:space="preserve"> GROUND TERMINAL BOX, 450MMx300MMx150MMx1.6t WITH</v>
          </cell>
          <cell r="C359">
            <v>25</v>
          </cell>
          <cell r="D359" t="str">
            <v>SET</v>
          </cell>
          <cell r="E359">
            <v>3500</v>
          </cell>
          <cell r="F359">
            <v>87500</v>
          </cell>
          <cell r="H359">
            <v>0</v>
          </cell>
          <cell r="I359">
            <v>6</v>
          </cell>
          <cell r="J359">
            <v>150</v>
          </cell>
          <cell r="K359">
            <v>3500</v>
          </cell>
          <cell r="L359">
            <v>87500</v>
          </cell>
          <cell r="M359">
            <v>0</v>
          </cell>
          <cell r="N359">
            <v>0</v>
          </cell>
          <cell r="O359">
            <v>1680</v>
          </cell>
          <cell r="P359">
            <v>42000</v>
          </cell>
        </row>
        <row r="360">
          <cell r="B360" t="str">
            <v>GROUNDING BUS 300Mx50MMx6t</v>
          </cell>
          <cell r="F360">
            <v>0</v>
          </cell>
          <cell r="H360">
            <v>0</v>
          </cell>
          <cell r="J360">
            <v>0</v>
          </cell>
          <cell r="K360">
            <v>0</v>
          </cell>
          <cell r="L360">
            <v>0</v>
          </cell>
          <cell r="M360">
            <v>0</v>
          </cell>
          <cell r="N360">
            <v>0</v>
          </cell>
          <cell r="O360">
            <v>0</v>
          </cell>
          <cell r="P360">
            <v>0</v>
          </cell>
        </row>
        <row r="361">
          <cell r="A361">
            <v>12</v>
          </cell>
          <cell r="B361" t="str">
            <v xml:space="preserve"> CABLE LUG, COPPER FOR 60 sq.mm</v>
          </cell>
          <cell r="C361">
            <v>92</v>
          </cell>
          <cell r="D361" t="str">
            <v>PCS</v>
          </cell>
          <cell r="E361">
            <v>60</v>
          </cell>
          <cell r="F361">
            <v>5520</v>
          </cell>
          <cell r="H361">
            <v>0</v>
          </cell>
          <cell r="I361">
            <v>0.5</v>
          </cell>
          <cell r="J361">
            <v>46</v>
          </cell>
          <cell r="K361">
            <v>60</v>
          </cell>
          <cell r="L361">
            <v>5520</v>
          </cell>
          <cell r="M361">
            <v>0</v>
          </cell>
          <cell r="N361">
            <v>0</v>
          </cell>
          <cell r="O361">
            <v>140</v>
          </cell>
          <cell r="P361">
            <v>12880</v>
          </cell>
        </row>
        <row r="362">
          <cell r="A362">
            <v>13</v>
          </cell>
          <cell r="B362" t="str">
            <v xml:space="preserve"> DITTO, BUT FOR 38 sq.mm</v>
          </cell>
          <cell r="C362">
            <v>169</v>
          </cell>
          <cell r="D362" t="str">
            <v>PCS</v>
          </cell>
          <cell r="E362">
            <v>38</v>
          </cell>
          <cell r="F362">
            <v>6422</v>
          </cell>
          <cell r="H362">
            <v>0</v>
          </cell>
          <cell r="I362">
            <v>0.5</v>
          </cell>
          <cell r="J362">
            <v>85</v>
          </cell>
          <cell r="K362">
            <v>38</v>
          </cell>
          <cell r="L362">
            <v>6422</v>
          </cell>
          <cell r="M362">
            <v>0</v>
          </cell>
          <cell r="N362">
            <v>0</v>
          </cell>
          <cell r="O362">
            <v>140</v>
          </cell>
          <cell r="P362">
            <v>23660</v>
          </cell>
        </row>
        <row r="363">
          <cell r="A363">
            <v>14</v>
          </cell>
          <cell r="B363" t="str">
            <v xml:space="preserve"> CONCRETE PIPE WITH COVER 12" DIA. 2 FT LG</v>
          </cell>
          <cell r="C363">
            <v>50</v>
          </cell>
          <cell r="D363" t="str">
            <v>PCS</v>
          </cell>
          <cell r="E363">
            <v>2800</v>
          </cell>
          <cell r="F363">
            <v>140000</v>
          </cell>
          <cell r="H363">
            <v>0</v>
          </cell>
          <cell r="I363">
            <v>3</v>
          </cell>
          <cell r="J363">
            <v>150</v>
          </cell>
          <cell r="K363">
            <v>2800</v>
          </cell>
          <cell r="L363">
            <v>140000</v>
          </cell>
          <cell r="M363">
            <v>0</v>
          </cell>
          <cell r="N363">
            <v>0</v>
          </cell>
          <cell r="O363">
            <v>840</v>
          </cell>
          <cell r="P363">
            <v>42000</v>
          </cell>
        </row>
        <row r="364">
          <cell r="A364">
            <v>15</v>
          </cell>
          <cell r="B364" t="str">
            <v xml:space="preserve"> STEEL PLATE, SS41, 1829x6401x6t</v>
          </cell>
          <cell r="C364">
            <v>1</v>
          </cell>
          <cell r="D364" t="str">
            <v>PCS</v>
          </cell>
          <cell r="E364">
            <v>10000</v>
          </cell>
          <cell r="F364">
            <v>10000</v>
          </cell>
          <cell r="H364">
            <v>0</v>
          </cell>
          <cell r="I364">
            <v>20</v>
          </cell>
          <cell r="J364">
            <v>20</v>
          </cell>
          <cell r="K364">
            <v>10000</v>
          </cell>
          <cell r="L364">
            <v>10000</v>
          </cell>
          <cell r="M364">
            <v>0</v>
          </cell>
          <cell r="N364">
            <v>0</v>
          </cell>
          <cell r="O364">
            <v>5600</v>
          </cell>
          <cell r="P364">
            <v>5600</v>
          </cell>
        </row>
        <row r="365">
          <cell r="A365">
            <v>16</v>
          </cell>
          <cell r="B365" t="str">
            <v xml:space="preserve"> CONDUIT CLAMP, ONE-HOLE 3/4"</v>
          </cell>
          <cell r="C365">
            <v>265</v>
          </cell>
          <cell r="D365" t="str">
            <v>PCS</v>
          </cell>
          <cell r="E365">
            <v>4</v>
          </cell>
          <cell r="F365">
            <v>1060</v>
          </cell>
          <cell r="H365">
            <v>0</v>
          </cell>
          <cell r="I365">
            <v>0.5</v>
          </cell>
          <cell r="J365">
            <v>133</v>
          </cell>
          <cell r="K365">
            <v>4</v>
          </cell>
          <cell r="L365">
            <v>1060</v>
          </cell>
          <cell r="M365">
            <v>0</v>
          </cell>
          <cell r="N365">
            <v>0</v>
          </cell>
          <cell r="O365">
            <v>140</v>
          </cell>
          <cell r="P365">
            <v>37100</v>
          </cell>
        </row>
        <row r="366">
          <cell r="A366">
            <v>17</v>
          </cell>
          <cell r="B366" t="str">
            <v xml:space="preserve"> PVC CONDUIT, SCHEDULE B, CNS1302  3/4"</v>
          </cell>
          <cell r="C366">
            <v>265</v>
          </cell>
          <cell r="D366" t="str">
            <v>M</v>
          </cell>
          <cell r="E366">
            <v>12</v>
          </cell>
          <cell r="F366">
            <v>3180</v>
          </cell>
          <cell r="H366">
            <v>0</v>
          </cell>
          <cell r="I366">
            <v>0.28000000000000003</v>
          </cell>
          <cell r="J366">
            <v>74</v>
          </cell>
          <cell r="K366">
            <v>12</v>
          </cell>
          <cell r="L366">
            <v>3180</v>
          </cell>
          <cell r="M366">
            <v>0</v>
          </cell>
          <cell r="N366">
            <v>0</v>
          </cell>
          <cell r="O366">
            <v>78</v>
          </cell>
          <cell r="P366">
            <v>20670</v>
          </cell>
        </row>
        <row r="367">
          <cell r="A367">
            <v>18</v>
          </cell>
          <cell r="B367" t="str">
            <v xml:space="preserve"> EXCAVATION</v>
          </cell>
          <cell r="C367">
            <v>1550</v>
          </cell>
          <cell r="D367" t="str">
            <v>M3</v>
          </cell>
          <cell r="E367" t="str">
            <v>M+L</v>
          </cell>
          <cell r="F367" t="str">
            <v>M+L</v>
          </cell>
          <cell r="H367">
            <v>0</v>
          </cell>
          <cell r="J367">
            <v>0</v>
          </cell>
          <cell r="K367" t="str">
            <v>M+L</v>
          </cell>
          <cell r="L367" t="str">
            <v>M+L</v>
          </cell>
          <cell r="M367">
            <v>0</v>
          </cell>
          <cell r="N367">
            <v>0</v>
          </cell>
          <cell r="O367">
            <v>72</v>
          </cell>
          <cell r="P367">
            <v>111600</v>
          </cell>
        </row>
        <row r="368">
          <cell r="A368">
            <v>19</v>
          </cell>
          <cell r="B368" t="str">
            <v xml:space="preserve"> BACKFILL</v>
          </cell>
          <cell r="C368">
            <v>1550</v>
          </cell>
          <cell r="D368" t="str">
            <v>M3</v>
          </cell>
          <cell r="E368" t="str">
            <v>M+L</v>
          </cell>
          <cell r="F368" t="str">
            <v>M+L</v>
          </cell>
          <cell r="H368">
            <v>0</v>
          </cell>
          <cell r="J368">
            <v>0</v>
          </cell>
          <cell r="K368" t="str">
            <v>M+L</v>
          </cell>
          <cell r="L368" t="str">
            <v>M+L</v>
          </cell>
          <cell r="M368">
            <v>0</v>
          </cell>
          <cell r="N368">
            <v>0</v>
          </cell>
          <cell r="O368">
            <v>120</v>
          </cell>
          <cell r="P368">
            <v>186000</v>
          </cell>
        </row>
        <row r="369">
          <cell r="A369">
            <v>20</v>
          </cell>
          <cell r="B369" t="str">
            <v xml:space="preserve"> MISCELLANEOUS MATERIALS</v>
          </cell>
          <cell r="C369">
            <v>1</v>
          </cell>
          <cell r="D369" t="str">
            <v>LOT</v>
          </cell>
          <cell r="E369">
            <v>82037.700000000012</v>
          </cell>
          <cell r="F369">
            <v>82038</v>
          </cell>
          <cell r="H369">
            <v>0</v>
          </cell>
          <cell r="I369">
            <v>316.10000000000002</v>
          </cell>
          <cell r="J369">
            <v>316</v>
          </cell>
          <cell r="K369">
            <v>82038</v>
          </cell>
          <cell r="L369">
            <v>82038</v>
          </cell>
          <cell r="M369">
            <v>0</v>
          </cell>
          <cell r="N369">
            <v>0</v>
          </cell>
          <cell r="O369">
            <v>88508</v>
          </cell>
          <cell r="P369">
            <v>88508</v>
          </cell>
        </row>
        <row r="370">
          <cell r="B370" t="str">
            <v>SUB-TOTAL : (D)</v>
          </cell>
          <cell r="F370">
            <v>902415</v>
          </cell>
          <cell r="H370">
            <v>0</v>
          </cell>
          <cell r="J370">
            <v>3477</v>
          </cell>
          <cell r="K370">
            <v>0</v>
          </cell>
          <cell r="L370">
            <v>902415</v>
          </cell>
          <cell r="M370">
            <v>0</v>
          </cell>
          <cell r="N370">
            <v>0</v>
          </cell>
          <cell r="O370">
            <v>0</v>
          </cell>
          <cell r="P370">
            <v>1266758</v>
          </cell>
        </row>
        <row r="371">
          <cell r="F371">
            <v>0</v>
          </cell>
          <cell r="H371">
            <v>0</v>
          </cell>
          <cell r="J371">
            <v>0</v>
          </cell>
          <cell r="K371">
            <v>0</v>
          </cell>
          <cell r="L371">
            <v>0</v>
          </cell>
          <cell r="M371">
            <v>0</v>
          </cell>
          <cell r="N371">
            <v>0</v>
          </cell>
          <cell r="O371">
            <v>0</v>
          </cell>
          <cell r="P371">
            <v>0</v>
          </cell>
        </row>
        <row r="372">
          <cell r="F372">
            <v>0</v>
          </cell>
          <cell r="H372">
            <v>0</v>
          </cell>
          <cell r="J372">
            <v>0</v>
          </cell>
          <cell r="K372">
            <v>0</v>
          </cell>
          <cell r="L372">
            <v>0</v>
          </cell>
          <cell r="M372">
            <v>0</v>
          </cell>
          <cell r="N372">
            <v>0</v>
          </cell>
          <cell r="O372">
            <v>0</v>
          </cell>
          <cell r="P372">
            <v>0</v>
          </cell>
        </row>
        <row r="373">
          <cell r="D373" t="str">
            <v xml:space="preserve"> </v>
          </cell>
          <cell r="F373">
            <v>0</v>
          </cell>
          <cell r="H373">
            <v>0</v>
          </cell>
          <cell r="J373">
            <v>0</v>
          </cell>
          <cell r="K373">
            <v>0</v>
          </cell>
          <cell r="L373">
            <v>0</v>
          </cell>
          <cell r="M373">
            <v>0</v>
          </cell>
          <cell r="N373">
            <v>0</v>
          </cell>
          <cell r="O373">
            <v>0</v>
          </cell>
          <cell r="P373">
            <v>0</v>
          </cell>
        </row>
        <row r="374">
          <cell r="A374" t="str">
            <v>E.</v>
          </cell>
          <cell r="B374" t="str">
            <v>TELEPHONE SYSTEM(全廠區建築物間之管線)</v>
          </cell>
          <cell r="F374">
            <v>0</v>
          </cell>
          <cell r="H374">
            <v>0</v>
          </cell>
          <cell r="J374">
            <v>0</v>
          </cell>
          <cell r="K374">
            <v>0</v>
          </cell>
          <cell r="L374">
            <v>0</v>
          </cell>
          <cell r="M374">
            <v>0</v>
          </cell>
          <cell r="N374">
            <v>0</v>
          </cell>
          <cell r="O374">
            <v>0</v>
          </cell>
          <cell r="P374">
            <v>0</v>
          </cell>
        </row>
        <row r="375">
          <cell r="A375">
            <v>1</v>
          </cell>
          <cell r="B375" t="str">
            <v>PABX , W/100 EXTENSION , 10 TRUNK LINE</v>
          </cell>
          <cell r="C375">
            <v>1</v>
          </cell>
          <cell r="D375" t="str">
            <v>SET</v>
          </cell>
          <cell r="E375">
            <v>380000</v>
          </cell>
          <cell r="F375">
            <v>380000</v>
          </cell>
          <cell r="H375">
            <v>0</v>
          </cell>
          <cell r="I375">
            <v>40</v>
          </cell>
          <cell r="J375">
            <v>40</v>
          </cell>
          <cell r="K375">
            <v>380000</v>
          </cell>
          <cell r="L375">
            <v>380000</v>
          </cell>
          <cell r="M375">
            <v>0</v>
          </cell>
          <cell r="N375">
            <v>0</v>
          </cell>
          <cell r="O375">
            <v>11200</v>
          </cell>
          <cell r="P375">
            <v>11200</v>
          </cell>
        </row>
        <row r="376">
          <cell r="A376">
            <v>2</v>
          </cell>
          <cell r="B376" t="str">
            <v xml:space="preserve"> TELEPHONE CABLE, SOLID COPPER PVBC INSU. 5 PAIRS</v>
          </cell>
          <cell r="C376">
            <v>1300</v>
          </cell>
          <cell r="D376" t="str">
            <v>M</v>
          </cell>
          <cell r="E376">
            <v>14</v>
          </cell>
          <cell r="F376">
            <v>18200</v>
          </cell>
          <cell r="H376">
            <v>0</v>
          </cell>
          <cell r="I376">
            <v>8.5999999999999993E-2</v>
          </cell>
          <cell r="J376">
            <v>112</v>
          </cell>
          <cell r="K376">
            <v>14</v>
          </cell>
          <cell r="L376">
            <v>18200</v>
          </cell>
          <cell r="M376">
            <v>0</v>
          </cell>
          <cell r="N376">
            <v>0</v>
          </cell>
          <cell r="O376">
            <v>24</v>
          </cell>
          <cell r="P376">
            <v>31200</v>
          </cell>
        </row>
        <row r="377">
          <cell r="A377">
            <v>3</v>
          </cell>
          <cell r="B377" t="str">
            <v xml:space="preserve"> DITTO, BUT 10 PAIRS</v>
          </cell>
          <cell r="C377">
            <v>250</v>
          </cell>
          <cell r="D377" t="str">
            <v>M</v>
          </cell>
          <cell r="E377">
            <v>30</v>
          </cell>
          <cell r="F377">
            <v>7500</v>
          </cell>
          <cell r="H377">
            <v>0</v>
          </cell>
          <cell r="I377">
            <v>0.122</v>
          </cell>
          <cell r="J377">
            <v>31</v>
          </cell>
          <cell r="K377">
            <v>30</v>
          </cell>
          <cell r="L377">
            <v>7500</v>
          </cell>
          <cell r="M377">
            <v>0</v>
          </cell>
          <cell r="N377">
            <v>0</v>
          </cell>
          <cell r="O377">
            <v>34</v>
          </cell>
          <cell r="P377">
            <v>8500</v>
          </cell>
        </row>
        <row r="378">
          <cell r="A378">
            <v>4</v>
          </cell>
          <cell r="B378" t="str">
            <v xml:space="preserve"> DITTO, BUT 30 PAIRS</v>
          </cell>
          <cell r="C378">
            <v>300</v>
          </cell>
          <cell r="D378" t="str">
            <v>M</v>
          </cell>
          <cell r="E378">
            <v>80</v>
          </cell>
          <cell r="F378">
            <v>24000</v>
          </cell>
          <cell r="H378">
            <v>0</v>
          </cell>
          <cell r="I378">
            <v>0.20599999999999999</v>
          </cell>
          <cell r="J378">
            <v>62</v>
          </cell>
          <cell r="K378">
            <v>80</v>
          </cell>
          <cell r="L378">
            <v>24000</v>
          </cell>
          <cell r="M378">
            <v>0</v>
          </cell>
          <cell r="N378">
            <v>0</v>
          </cell>
          <cell r="O378">
            <v>58</v>
          </cell>
          <cell r="P378">
            <v>17400</v>
          </cell>
        </row>
        <row r="379">
          <cell r="A379">
            <v>4</v>
          </cell>
          <cell r="B379" t="str">
            <v xml:space="preserve"> DITTO, BUT 50 PAIRS</v>
          </cell>
          <cell r="C379">
            <v>400</v>
          </cell>
          <cell r="D379" t="str">
            <v>M</v>
          </cell>
          <cell r="E379">
            <v>133</v>
          </cell>
          <cell r="F379">
            <v>53200</v>
          </cell>
          <cell r="H379">
            <v>0</v>
          </cell>
          <cell r="I379">
            <v>0.25600000000000001</v>
          </cell>
          <cell r="J379">
            <v>102</v>
          </cell>
          <cell r="K379">
            <v>133</v>
          </cell>
          <cell r="L379">
            <v>53200</v>
          </cell>
          <cell r="M379">
            <v>0</v>
          </cell>
          <cell r="N379">
            <v>0</v>
          </cell>
          <cell r="O379">
            <v>72</v>
          </cell>
          <cell r="P379">
            <v>28800</v>
          </cell>
        </row>
        <row r="380">
          <cell r="A380">
            <v>5</v>
          </cell>
          <cell r="B380" t="str">
            <v xml:space="preserve"> MISCELLANEOUS MATERIALS</v>
          </cell>
          <cell r="C380">
            <v>1</v>
          </cell>
          <cell r="D380" t="str">
            <v>LOT</v>
          </cell>
          <cell r="E380">
            <v>10290</v>
          </cell>
          <cell r="F380">
            <v>10290</v>
          </cell>
          <cell r="H380">
            <v>0</v>
          </cell>
          <cell r="I380">
            <v>105</v>
          </cell>
          <cell r="J380">
            <v>105</v>
          </cell>
          <cell r="K380">
            <v>10290</v>
          </cell>
          <cell r="L380">
            <v>10290</v>
          </cell>
          <cell r="M380">
            <v>0</v>
          </cell>
          <cell r="N380">
            <v>0</v>
          </cell>
          <cell r="O380">
            <v>29400</v>
          </cell>
          <cell r="P380">
            <v>29400</v>
          </cell>
        </row>
        <row r="381">
          <cell r="B381" t="str">
            <v>SUB-TOTAL : (E)</v>
          </cell>
          <cell r="F381">
            <v>493190</v>
          </cell>
          <cell r="H381">
            <v>0</v>
          </cell>
          <cell r="J381">
            <v>452</v>
          </cell>
          <cell r="K381">
            <v>0</v>
          </cell>
          <cell r="L381">
            <v>493190</v>
          </cell>
          <cell r="M381">
            <v>0</v>
          </cell>
          <cell r="N381">
            <v>0</v>
          </cell>
          <cell r="O381">
            <v>0</v>
          </cell>
          <cell r="P381">
            <v>126500</v>
          </cell>
        </row>
        <row r="382">
          <cell r="F382">
            <v>0</v>
          </cell>
          <cell r="H382">
            <v>0</v>
          </cell>
          <cell r="J382">
            <v>0</v>
          </cell>
          <cell r="K382">
            <v>0</v>
          </cell>
          <cell r="L382">
            <v>0</v>
          </cell>
          <cell r="M382">
            <v>0</v>
          </cell>
          <cell r="N382">
            <v>0</v>
          </cell>
          <cell r="O382">
            <v>0</v>
          </cell>
          <cell r="P382">
            <v>0</v>
          </cell>
        </row>
        <row r="383">
          <cell r="F383">
            <v>0</v>
          </cell>
          <cell r="H383">
            <v>0</v>
          </cell>
          <cell r="J383">
            <v>0</v>
          </cell>
          <cell r="K383">
            <v>0</v>
          </cell>
          <cell r="L383">
            <v>0</v>
          </cell>
          <cell r="M383">
            <v>0</v>
          </cell>
          <cell r="N383">
            <v>0</v>
          </cell>
          <cell r="O383">
            <v>0</v>
          </cell>
          <cell r="P383">
            <v>0</v>
          </cell>
        </row>
        <row r="384">
          <cell r="A384" t="str">
            <v>F.</v>
          </cell>
          <cell r="B384" t="str">
            <v>PAGE/INTERCOMMUNICATION SYSTEM</v>
          </cell>
          <cell r="D384" t="str">
            <v xml:space="preserve"> </v>
          </cell>
          <cell r="F384">
            <v>0</v>
          </cell>
          <cell r="H384">
            <v>0</v>
          </cell>
          <cell r="J384">
            <v>0</v>
          </cell>
          <cell r="K384">
            <v>0</v>
          </cell>
          <cell r="L384">
            <v>0</v>
          </cell>
          <cell r="M384">
            <v>0</v>
          </cell>
          <cell r="N384">
            <v>0</v>
          </cell>
          <cell r="O384">
            <v>0</v>
          </cell>
          <cell r="P384">
            <v>0</v>
          </cell>
        </row>
        <row r="385">
          <cell r="A385">
            <v>1</v>
          </cell>
          <cell r="B385" t="str">
            <v xml:space="preserve"> PAGE/PARTY STATION, SINGLE PARTY LINE</v>
          </cell>
          <cell r="C385">
            <v>10</v>
          </cell>
          <cell r="D385" t="str">
            <v>SET</v>
          </cell>
          <cell r="E385">
            <v>19700</v>
          </cell>
          <cell r="F385">
            <v>197000</v>
          </cell>
          <cell r="H385">
            <v>0</v>
          </cell>
          <cell r="I385">
            <v>12</v>
          </cell>
          <cell r="J385">
            <v>120</v>
          </cell>
          <cell r="K385">
            <v>19700</v>
          </cell>
          <cell r="L385">
            <v>197000</v>
          </cell>
          <cell r="M385">
            <v>0</v>
          </cell>
          <cell r="N385">
            <v>0</v>
          </cell>
          <cell r="O385">
            <v>3360</v>
          </cell>
          <cell r="P385">
            <v>33600</v>
          </cell>
        </row>
        <row r="386">
          <cell r="B386" t="str">
            <v xml:space="preserve"> CL.1, DIV.2 , G-T #730-104 OR EQUAL</v>
          </cell>
          <cell r="F386">
            <v>0</v>
          </cell>
          <cell r="H386">
            <v>0</v>
          </cell>
          <cell r="J386">
            <v>0</v>
          </cell>
          <cell r="K386">
            <v>0</v>
          </cell>
          <cell r="L386">
            <v>0</v>
          </cell>
          <cell r="M386">
            <v>0</v>
          </cell>
          <cell r="N386">
            <v>0</v>
          </cell>
          <cell r="O386">
            <v>0</v>
          </cell>
          <cell r="P386">
            <v>0</v>
          </cell>
        </row>
        <row r="387">
          <cell r="A387">
            <v>2</v>
          </cell>
          <cell r="B387" t="str">
            <v>DITTO, BUT INDOOR TYPE, G-T #700-102</v>
          </cell>
          <cell r="C387">
            <v>4</v>
          </cell>
          <cell r="D387" t="str">
            <v>SET</v>
          </cell>
          <cell r="E387">
            <v>17800</v>
          </cell>
          <cell r="F387">
            <v>71200</v>
          </cell>
          <cell r="H387">
            <v>0</v>
          </cell>
          <cell r="I387">
            <v>10</v>
          </cell>
          <cell r="J387">
            <v>40</v>
          </cell>
          <cell r="K387">
            <v>17800</v>
          </cell>
          <cell r="L387">
            <v>71200</v>
          </cell>
          <cell r="M387">
            <v>0</v>
          </cell>
          <cell r="N387">
            <v>0</v>
          </cell>
          <cell r="O387">
            <v>2800</v>
          </cell>
          <cell r="P387">
            <v>11200</v>
          </cell>
        </row>
        <row r="388">
          <cell r="A388">
            <v>3</v>
          </cell>
          <cell r="B388" t="str">
            <v>DITTO, BUT DESK MOUNT. TYPE, G-T #726-102</v>
          </cell>
          <cell r="C388">
            <v>1</v>
          </cell>
          <cell r="D388" t="str">
            <v>SET</v>
          </cell>
          <cell r="E388">
            <v>23000</v>
          </cell>
          <cell r="F388">
            <v>23000</v>
          </cell>
          <cell r="H388">
            <v>0</v>
          </cell>
          <cell r="I388">
            <v>12</v>
          </cell>
          <cell r="J388">
            <v>12</v>
          </cell>
          <cell r="K388">
            <v>23000</v>
          </cell>
          <cell r="L388">
            <v>23000</v>
          </cell>
          <cell r="M388">
            <v>0</v>
          </cell>
          <cell r="N388">
            <v>0</v>
          </cell>
          <cell r="O388">
            <v>3360</v>
          </cell>
          <cell r="P388">
            <v>3360</v>
          </cell>
        </row>
        <row r="389">
          <cell r="A389">
            <v>4</v>
          </cell>
          <cell r="B389" t="str">
            <v xml:space="preserve"> HOT DIPPED GALVANIZED STEEL SUPPORT, C100</v>
          </cell>
          <cell r="C389">
            <v>10</v>
          </cell>
          <cell r="D389" t="str">
            <v>SET</v>
          </cell>
          <cell r="E389">
            <v>1500</v>
          </cell>
          <cell r="F389">
            <v>15000</v>
          </cell>
          <cell r="H389">
            <v>0</v>
          </cell>
          <cell r="I389">
            <v>4</v>
          </cell>
          <cell r="J389">
            <v>40</v>
          </cell>
          <cell r="K389">
            <v>1500</v>
          </cell>
          <cell r="L389">
            <v>15000</v>
          </cell>
          <cell r="M389">
            <v>0</v>
          </cell>
          <cell r="N389">
            <v>0</v>
          </cell>
          <cell r="O389">
            <v>1120</v>
          </cell>
          <cell r="P389">
            <v>11200</v>
          </cell>
        </row>
        <row r="390">
          <cell r="B390" t="str">
            <v>3M LG., W/ SMALL FOUNDATION</v>
          </cell>
          <cell r="F390">
            <v>0</v>
          </cell>
          <cell r="H390">
            <v>0</v>
          </cell>
          <cell r="J390">
            <v>0</v>
          </cell>
          <cell r="K390">
            <v>0</v>
          </cell>
          <cell r="L390">
            <v>0</v>
          </cell>
          <cell r="M390">
            <v>0</v>
          </cell>
          <cell r="N390">
            <v>0</v>
          </cell>
          <cell r="O390">
            <v>0</v>
          </cell>
          <cell r="P390">
            <v>0</v>
          </cell>
        </row>
        <row r="391">
          <cell r="A391">
            <v>5</v>
          </cell>
          <cell r="B391" t="str">
            <v xml:space="preserve"> DRIVER, W/MOLDED LEXAN FOR DIV. 2 G-T </v>
          </cell>
          <cell r="C391">
            <v>16</v>
          </cell>
          <cell r="D391" t="str">
            <v>SET</v>
          </cell>
          <cell r="E391">
            <v>3300</v>
          </cell>
          <cell r="F391">
            <v>52800</v>
          </cell>
          <cell r="H391">
            <v>0</v>
          </cell>
          <cell r="I391">
            <v>3</v>
          </cell>
          <cell r="J391">
            <v>48</v>
          </cell>
          <cell r="K391">
            <v>3300</v>
          </cell>
          <cell r="L391">
            <v>52800</v>
          </cell>
          <cell r="M391">
            <v>0</v>
          </cell>
          <cell r="N391">
            <v>0</v>
          </cell>
          <cell r="O391">
            <v>840</v>
          </cell>
          <cell r="P391">
            <v>13440</v>
          </cell>
        </row>
        <row r="392">
          <cell r="B392" t="str">
            <v xml:space="preserve"> 13314-001</v>
          </cell>
          <cell r="F392">
            <v>0</v>
          </cell>
          <cell r="H392">
            <v>0</v>
          </cell>
          <cell r="J392">
            <v>0</v>
          </cell>
          <cell r="K392">
            <v>0</v>
          </cell>
          <cell r="L392">
            <v>0</v>
          </cell>
          <cell r="M392">
            <v>0</v>
          </cell>
          <cell r="N392">
            <v>0</v>
          </cell>
          <cell r="O392">
            <v>0</v>
          </cell>
          <cell r="P392">
            <v>0</v>
          </cell>
        </row>
        <row r="393">
          <cell r="A393">
            <v>6</v>
          </cell>
          <cell r="B393" t="str">
            <v xml:space="preserve"> HORN SPEAKER W/ EPOXY G-T 13304-002</v>
          </cell>
          <cell r="C393">
            <v>16</v>
          </cell>
          <cell r="D393" t="str">
            <v>SET</v>
          </cell>
          <cell r="E393">
            <v>6000</v>
          </cell>
          <cell r="F393">
            <v>96000</v>
          </cell>
          <cell r="H393">
            <v>0</v>
          </cell>
          <cell r="I393">
            <v>5</v>
          </cell>
          <cell r="J393">
            <v>80</v>
          </cell>
          <cell r="K393">
            <v>6000</v>
          </cell>
          <cell r="L393">
            <v>96000</v>
          </cell>
          <cell r="M393">
            <v>0</v>
          </cell>
          <cell r="N393">
            <v>0</v>
          </cell>
          <cell r="O393">
            <v>1400</v>
          </cell>
          <cell r="P393">
            <v>22400</v>
          </cell>
        </row>
        <row r="394">
          <cell r="B394" t="str">
            <v xml:space="preserve"> MOUNTING ASSEMBLY, G-T 411A1SPL</v>
          </cell>
          <cell r="F394">
            <v>0</v>
          </cell>
          <cell r="H394">
            <v>0</v>
          </cell>
          <cell r="J394">
            <v>0</v>
          </cell>
          <cell r="K394">
            <v>0</v>
          </cell>
          <cell r="L394">
            <v>0</v>
          </cell>
          <cell r="M394">
            <v>0</v>
          </cell>
          <cell r="N394">
            <v>0</v>
          </cell>
          <cell r="O394">
            <v>0</v>
          </cell>
          <cell r="P394">
            <v>0</v>
          </cell>
        </row>
        <row r="395">
          <cell r="A395">
            <v>7</v>
          </cell>
          <cell r="B395" t="str">
            <v xml:space="preserve"> LINE BALANCE UNIT G-T 305-001 OR EQUAL</v>
          </cell>
          <cell r="C395">
            <v>1</v>
          </cell>
          <cell r="D395" t="str">
            <v>SET</v>
          </cell>
          <cell r="E395">
            <v>2600</v>
          </cell>
          <cell r="F395">
            <v>2600</v>
          </cell>
          <cell r="H395">
            <v>0</v>
          </cell>
          <cell r="I395">
            <v>4</v>
          </cell>
          <cell r="J395">
            <v>4</v>
          </cell>
          <cell r="K395">
            <v>2600</v>
          </cell>
          <cell r="L395">
            <v>2600</v>
          </cell>
          <cell r="M395">
            <v>0</v>
          </cell>
          <cell r="N395">
            <v>0</v>
          </cell>
          <cell r="O395">
            <v>1120</v>
          </cell>
          <cell r="P395">
            <v>1120</v>
          </cell>
        </row>
        <row r="396">
          <cell r="A396">
            <v>8</v>
          </cell>
          <cell r="B396" t="str">
            <v xml:space="preserve"> CABLE, OVERALL &amp; INDIVIDUAL SHIELDED, 300V 8P-#14AWG</v>
          </cell>
          <cell r="C396">
            <v>2700</v>
          </cell>
          <cell r="D396" t="str">
            <v>M</v>
          </cell>
          <cell r="E396">
            <v>137</v>
          </cell>
          <cell r="F396">
            <v>369900</v>
          </cell>
          <cell r="H396">
            <v>0</v>
          </cell>
          <cell r="I396">
            <v>0.17799999999999999</v>
          </cell>
          <cell r="J396">
            <v>481</v>
          </cell>
          <cell r="K396">
            <v>137</v>
          </cell>
          <cell r="L396">
            <v>369900</v>
          </cell>
          <cell r="M396">
            <v>0</v>
          </cell>
          <cell r="N396">
            <v>0</v>
          </cell>
          <cell r="O396">
            <v>50</v>
          </cell>
          <cell r="P396">
            <v>135000</v>
          </cell>
        </row>
        <row r="397">
          <cell r="A397">
            <v>9</v>
          </cell>
          <cell r="B397" t="str">
            <v>XLPE CABLE 3C-3.5SQ.MM</v>
          </cell>
          <cell r="C397">
            <v>2800</v>
          </cell>
          <cell r="D397" t="str">
            <v>M</v>
          </cell>
          <cell r="E397">
            <v>15</v>
          </cell>
          <cell r="F397">
            <v>42000</v>
          </cell>
          <cell r="H397">
            <v>0</v>
          </cell>
          <cell r="I397">
            <v>7.9000000000000001E-2</v>
          </cell>
          <cell r="J397">
            <v>221</v>
          </cell>
          <cell r="K397">
            <v>15</v>
          </cell>
          <cell r="L397">
            <v>42000</v>
          </cell>
          <cell r="M397">
            <v>0</v>
          </cell>
          <cell r="N397">
            <v>0</v>
          </cell>
          <cell r="O397">
            <v>22</v>
          </cell>
          <cell r="P397">
            <v>61600</v>
          </cell>
        </row>
        <row r="398">
          <cell r="A398">
            <v>10</v>
          </cell>
          <cell r="B398" t="str">
            <v xml:space="preserve"> SPEAKER CABLE, TWISTED PAIR #18 AWG</v>
          </cell>
          <cell r="C398">
            <v>50</v>
          </cell>
          <cell r="D398" t="str">
            <v>M</v>
          </cell>
          <cell r="E398">
            <v>12</v>
          </cell>
          <cell r="F398">
            <v>600</v>
          </cell>
          <cell r="H398">
            <v>0</v>
          </cell>
          <cell r="I398">
            <v>6.2E-2</v>
          </cell>
          <cell r="J398">
            <v>3</v>
          </cell>
          <cell r="K398">
            <v>12</v>
          </cell>
          <cell r="L398">
            <v>600</v>
          </cell>
          <cell r="M398">
            <v>0</v>
          </cell>
          <cell r="N398">
            <v>0</v>
          </cell>
          <cell r="O398">
            <v>17</v>
          </cell>
          <cell r="P398">
            <v>850</v>
          </cell>
        </row>
        <row r="399">
          <cell r="A399">
            <v>11</v>
          </cell>
          <cell r="B399" t="str">
            <v>RSG CONDUIT, 2"</v>
          </cell>
          <cell r="C399">
            <v>100</v>
          </cell>
          <cell r="D399" t="str">
            <v>M</v>
          </cell>
          <cell r="E399">
            <v>105</v>
          </cell>
          <cell r="F399">
            <v>10500</v>
          </cell>
          <cell r="H399">
            <v>0</v>
          </cell>
          <cell r="I399">
            <v>0.98</v>
          </cell>
          <cell r="J399">
            <v>98</v>
          </cell>
          <cell r="K399">
            <v>105</v>
          </cell>
          <cell r="L399">
            <v>10500</v>
          </cell>
          <cell r="M399">
            <v>0</v>
          </cell>
          <cell r="N399">
            <v>0</v>
          </cell>
          <cell r="O399">
            <v>274</v>
          </cell>
          <cell r="P399">
            <v>27400</v>
          </cell>
        </row>
        <row r="400">
          <cell r="A400">
            <v>12</v>
          </cell>
          <cell r="B400" t="str">
            <v>DITTO BUT 3/4"</v>
          </cell>
          <cell r="C400">
            <v>50</v>
          </cell>
          <cell r="D400" t="str">
            <v>M</v>
          </cell>
          <cell r="E400">
            <v>32</v>
          </cell>
          <cell r="F400">
            <v>1600</v>
          </cell>
          <cell r="H400">
            <v>0</v>
          </cell>
          <cell r="I400">
            <v>0.47</v>
          </cell>
          <cell r="J400">
            <v>24</v>
          </cell>
          <cell r="K400">
            <v>32</v>
          </cell>
          <cell r="L400">
            <v>1600</v>
          </cell>
          <cell r="M400">
            <v>0</v>
          </cell>
          <cell r="N400">
            <v>0</v>
          </cell>
          <cell r="O400">
            <v>132</v>
          </cell>
          <cell r="P400">
            <v>6600</v>
          </cell>
        </row>
        <row r="401">
          <cell r="A401">
            <v>13</v>
          </cell>
          <cell r="B401" t="str">
            <v xml:space="preserve"> FLEXIBLE CONDUIT, 3/4", 1M LG, W/ TWO CONNECTOR</v>
          </cell>
          <cell r="C401">
            <v>16</v>
          </cell>
          <cell r="D401" t="str">
            <v>M</v>
          </cell>
          <cell r="E401">
            <v>81</v>
          </cell>
          <cell r="F401">
            <v>1296</v>
          </cell>
          <cell r="H401">
            <v>0</v>
          </cell>
          <cell r="I401">
            <v>0.56000000000000005</v>
          </cell>
          <cell r="J401">
            <v>9</v>
          </cell>
          <cell r="K401">
            <v>81</v>
          </cell>
          <cell r="L401">
            <v>1296</v>
          </cell>
          <cell r="M401">
            <v>0</v>
          </cell>
          <cell r="N401">
            <v>0</v>
          </cell>
          <cell r="O401">
            <v>157</v>
          </cell>
          <cell r="P401">
            <v>2512</v>
          </cell>
        </row>
        <row r="402">
          <cell r="A402">
            <v>14</v>
          </cell>
          <cell r="B402" t="str">
            <v xml:space="preserve"> HOT DIPPED GALVANIZED CONDUIT FITTING, UNION,</v>
          </cell>
          <cell r="C402">
            <v>1</v>
          </cell>
          <cell r="D402" t="str">
            <v>LOT</v>
          </cell>
          <cell r="E402">
            <v>36300</v>
          </cell>
          <cell r="F402">
            <v>36300</v>
          </cell>
          <cell r="H402">
            <v>0</v>
          </cell>
          <cell r="I402">
            <v>61</v>
          </cell>
          <cell r="J402">
            <v>61</v>
          </cell>
          <cell r="K402">
            <v>36300</v>
          </cell>
          <cell r="L402">
            <v>36300</v>
          </cell>
          <cell r="M402">
            <v>0</v>
          </cell>
          <cell r="N402">
            <v>0</v>
          </cell>
          <cell r="O402">
            <v>17080</v>
          </cell>
          <cell r="P402">
            <v>17080</v>
          </cell>
        </row>
        <row r="403">
          <cell r="B403" t="str">
            <v>SEALING FITTING</v>
          </cell>
          <cell r="F403">
            <v>0</v>
          </cell>
          <cell r="H403">
            <v>0</v>
          </cell>
          <cell r="J403">
            <v>0</v>
          </cell>
          <cell r="K403">
            <v>0</v>
          </cell>
          <cell r="L403">
            <v>0</v>
          </cell>
          <cell r="M403">
            <v>0</v>
          </cell>
          <cell r="N403">
            <v>0</v>
          </cell>
          <cell r="O403">
            <v>0</v>
          </cell>
          <cell r="P403">
            <v>0</v>
          </cell>
        </row>
        <row r="404">
          <cell r="A404">
            <v>15</v>
          </cell>
          <cell r="B404" t="str">
            <v>HOT DIPPED GALVALNIZED STEEL U-CHANNEL 41x41x2.0t</v>
          </cell>
          <cell r="C404">
            <v>15</v>
          </cell>
          <cell r="D404" t="str">
            <v>M</v>
          </cell>
          <cell r="E404">
            <v>82</v>
          </cell>
          <cell r="F404">
            <v>1230</v>
          </cell>
          <cell r="H404">
            <v>0</v>
          </cell>
          <cell r="I404">
            <v>0.40699999999999997</v>
          </cell>
          <cell r="J404">
            <v>6</v>
          </cell>
          <cell r="K404">
            <v>82</v>
          </cell>
          <cell r="L404">
            <v>1230</v>
          </cell>
          <cell r="M404">
            <v>0</v>
          </cell>
          <cell r="N404">
            <v>0</v>
          </cell>
          <cell r="O404">
            <v>114</v>
          </cell>
          <cell r="P404">
            <v>1710</v>
          </cell>
        </row>
        <row r="405">
          <cell r="A405">
            <v>16</v>
          </cell>
          <cell r="B405" t="str">
            <v>VHF PORTABLE MARINE BAND EXP-PROOF WALKY-TALKY</v>
          </cell>
          <cell r="C405">
            <v>2</v>
          </cell>
          <cell r="D405" t="str">
            <v>SET</v>
          </cell>
          <cell r="E405">
            <v>20000</v>
          </cell>
          <cell r="F405">
            <v>40000</v>
          </cell>
          <cell r="H405">
            <v>0</v>
          </cell>
          <cell r="J405">
            <v>0</v>
          </cell>
          <cell r="K405">
            <v>20000</v>
          </cell>
          <cell r="L405">
            <v>40000</v>
          </cell>
          <cell r="M405">
            <v>0</v>
          </cell>
          <cell r="N405">
            <v>0</v>
          </cell>
          <cell r="O405">
            <v>0</v>
          </cell>
          <cell r="P405">
            <v>0</v>
          </cell>
        </row>
        <row r="406">
          <cell r="A406">
            <v>17</v>
          </cell>
          <cell r="B406" t="str">
            <v xml:space="preserve"> MISCELLANEOUS MATERIALS </v>
          </cell>
          <cell r="C406">
            <v>1</v>
          </cell>
          <cell r="D406" t="str">
            <v>LOT</v>
          </cell>
          <cell r="E406">
            <v>48051.3</v>
          </cell>
          <cell r="F406">
            <v>48051</v>
          </cell>
          <cell r="H406">
            <v>0</v>
          </cell>
          <cell r="I406">
            <v>62.35</v>
          </cell>
          <cell r="J406">
            <v>62</v>
          </cell>
          <cell r="K406">
            <v>48051</v>
          </cell>
          <cell r="L406">
            <v>48051</v>
          </cell>
          <cell r="M406">
            <v>0</v>
          </cell>
          <cell r="N406">
            <v>0</v>
          </cell>
          <cell r="O406">
            <v>17458</v>
          </cell>
          <cell r="P406">
            <v>17458</v>
          </cell>
        </row>
        <row r="407">
          <cell r="B407" t="str">
            <v>SUB-TOTAL : (F)</v>
          </cell>
          <cell r="F407">
            <v>1009077</v>
          </cell>
          <cell r="H407">
            <v>0</v>
          </cell>
          <cell r="J407">
            <v>1309</v>
          </cell>
          <cell r="K407">
            <v>0</v>
          </cell>
          <cell r="L407">
            <v>1009077</v>
          </cell>
          <cell r="M407">
            <v>0</v>
          </cell>
          <cell r="N407">
            <v>0</v>
          </cell>
          <cell r="O407">
            <v>0</v>
          </cell>
          <cell r="P407">
            <v>366530</v>
          </cell>
        </row>
        <row r="408">
          <cell r="F408">
            <v>0</v>
          </cell>
          <cell r="H408">
            <v>0</v>
          </cell>
          <cell r="J408">
            <v>0</v>
          </cell>
          <cell r="K408">
            <v>0</v>
          </cell>
          <cell r="L408">
            <v>0</v>
          </cell>
          <cell r="M408">
            <v>0</v>
          </cell>
          <cell r="N408">
            <v>0</v>
          </cell>
          <cell r="O408">
            <v>0</v>
          </cell>
          <cell r="P408">
            <v>0</v>
          </cell>
        </row>
        <row r="409">
          <cell r="F409">
            <v>0</v>
          </cell>
          <cell r="H409">
            <v>0</v>
          </cell>
          <cell r="J409">
            <v>0</v>
          </cell>
          <cell r="K409">
            <v>0</v>
          </cell>
          <cell r="L409">
            <v>0</v>
          </cell>
          <cell r="M409">
            <v>0</v>
          </cell>
          <cell r="N409">
            <v>0</v>
          </cell>
          <cell r="O409">
            <v>0</v>
          </cell>
          <cell r="P409">
            <v>0</v>
          </cell>
        </row>
        <row r="410">
          <cell r="A410" t="str">
            <v>G.</v>
          </cell>
          <cell r="B410" t="str">
            <v>CCTV SYSTEM</v>
          </cell>
          <cell r="D410" t="str">
            <v xml:space="preserve"> </v>
          </cell>
          <cell r="F410">
            <v>0</v>
          </cell>
          <cell r="H410">
            <v>0</v>
          </cell>
          <cell r="J410">
            <v>0</v>
          </cell>
          <cell r="K410">
            <v>0</v>
          </cell>
          <cell r="L410">
            <v>0</v>
          </cell>
          <cell r="M410">
            <v>0</v>
          </cell>
          <cell r="N410">
            <v>0</v>
          </cell>
          <cell r="O410">
            <v>0</v>
          </cell>
          <cell r="P410">
            <v>0</v>
          </cell>
        </row>
        <row r="411">
          <cell r="A411">
            <v>1</v>
          </cell>
          <cell r="B411" t="str">
            <v xml:space="preserve"> 20" BLACK-AND-WHITE VEDIO MONITOR,  </v>
          </cell>
          <cell r="C411">
            <v>1</v>
          </cell>
          <cell r="D411" t="str">
            <v>SET</v>
          </cell>
          <cell r="E411">
            <v>9450</v>
          </cell>
          <cell r="F411">
            <v>9450</v>
          </cell>
          <cell r="H411">
            <v>0</v>
          </cell>
          <cell r="I411">
            <v>4</v>
          </cell>
          <cell r="J411">
            <v>4</v>
          </cell>
          <cell r="K411">
            <v>9450</v>
          </cell>
          <cell r="L411">
            <v>9450</v>
          </cell>
          <cell r="M411">
            <v>0</v>
          </cell>
          <cell r="N411">
            <v>0</v>
          </cell>
          <cell r="O411">
            <v>1120</v>
          </cell>
          <cell r="P411">
            <v>1120</v>
          </cell>
        </row>
        <row r="412">
          <cell r="A412">
            <v>2</v>
          </cell>
          <cell r="B412" t="str">
            <v xml:space="preserve"> BLACK-AND-WHITE CAMERA,1/2 CCD</v>
          </cell>
          <cell r="C412">
            <v>6</v>
          </cell>
          <cell r="D412" t="str">
            <v>SET</v>
          </cell>
          <cell r="E412">
            <v>8100</v>
          </cell>
          <cell r="F412">
            <v>48600</v>
          </cell>
          <cell r="H412">
            <v>0</v>
          </cell>
          <cell r="I412">
            <v>8</v>
          </cell>
          <cell r="J412">
            <v>48</v>
          </cell>
          <cell r="K412">
            <v>8100</v>
          </cell>
          <cell r="L412">
            <v>48600</v>
          </cell>
          <cell r="M412">
            <v>0</v>
          </cell>
          <cell r="N412">
            <v>0</v>
          </cell>
          <cell r="O412">
            <v>2240</v>
          </cell>
          <cell r="P412">
            <v>13440</v>
          </cell>
        </row>
        <row r="413">
          <cell r="A413">
            <v>3</v>
          </cell>
          <cell r="B413" t="str">
            <v xml:space="preserve"> MOTORIZED LENS, 10X, AUTO IRIS/FOCUS</v>
          </cell>
          <cell r="C413">
            <v>2</v>
          </cell>
          <cell r="D413" t="str">
            <v>PCS</v>
          </cell>
          <cell r="E413">
            <v>18900</v>
          </cell>
          <cell r="F413">
            <v>37800</v>
          </cell>
          <cell r="H413">
            <v>0</v>
          </cell>
          <cell r="I413">
            <v>2</v>
          </cell>
          <cell r="J413">
            <v>4</v>
          </cell>
          <cell r="K413">
            <v>18900</v>
          </cell>
          <cell r="L413">
            <v>37800</v>
          </cell>
          <cell r="M413">
            <v>0</v>
          </cell>
          <cell r="N413">
            <v>0</v>
          </cell>
          <cell r="O413">
            <v>560</v>
          </cell>
          <cell r="P413">
            <v>1120</v>
          </cell>
        </row>
        <row r="414">
          <cell r="A414">
            <v>4</v>
          </cell>
          <cell r="B414" t="str">
            <v xml:space="preserve"> FIXED LENS, AUTO IRIS 16 mm, </v>
          </cell>
          <cell r="C414">
            <v>4</v>
          </cell>
          <cell r="D414" t="str">
            <v>PCS</v>
          </cell>
          <cell r="E414">
            <v>4050</v>
          </cell>
          <cell r="F414">
            <v>16200</v>
          </cell>
          <cell r="H414">
            <v>0</v>
          </cell>
          <cell r="I414">
            <v>2</v>
          </cell>
          <cell r="J414">
            <v>8</v>
          </cell>
          <cell r="K414">
            <v>4050</v>
          </cell>
          <cell r="L414">
            <v>16200</v>
          </cell>
          <cell r="M414">
            <v>0</v>
          </cell>
          <cell r="N414">
            <v>0</v>
          </cell>
          <cell r="O414">
            <v>560</v>
          </cell>
          <cell r="P414">
            <v>2240</v>
          </cell>
        </row>
        <row r="415">
          <cell r="A415">
            <v>5</v>
          </cell>
          <cell r="B415" t="str">
            <v xml:space="preserve"> EXPLOSION ROOF HOUSING</v>
          </cell>
          <cell r="C415">
            <v>4</v>
          </cell>
          <cell r="D415" t="str">
            <v>SET</v>
          </cell>
          <cell r="E415">
            <v>148500</v>
          </cell>
          <cell r="F415">
            <v>594000</v>
          </cell>
          <cell r="H415">
            <v>0</v>
          </cell>
          <cell r="I415">
            <v>8</v>
          </cell>
          <cell r="J415">
            <v>32</v>
          </cell>
          <cell r="K415">
            <v>148500</v>
          </cell>
          <cell r="L415">
            <v>594000</v>
          </cell>
          <cell r="M415">
            <v>0</v>
          </cell>
          <cell r="N415">
            <v>0</v>
          </cell>
          <cell r="O415">
            <v>2240</v>
          </cell>
          <cell r="P415">
            <v>8960</v>
          </cell>
        </row>
        <row r="416">
          <cell r="A416">
            <v>6</v>
          </cell>
          <cell r="B416" t="str">
            <v>WEATHER PROOF HOUSING</v>
          </cell>
          <cell r="C416">
            <v>2</v>
          </cell>
          <cell r="D416" t="str">
            <v>SET</v>
          </cell>
          <cell r="E416">
            <v>49500</v>
          </cell>
          <cell r="F416">
            <v>99000</v>
          </cell>
          <cell r="H416">
            <v>0</v>
          </cell>
          <cell r="I416">
            <v>6</v>
          </cell>
          <cell r="J416">
            <v>12</v>
          </cell>
          <cell r="K416">
            <v>49500</v>
          </cell>
          <cell r="L416">
            <v>99000</v>
          </cell>
          <cell r="M416">
            <v>0</v>
          </cell>
          <cell r="N416">
            <v>0</v>
          </cell>
          <cell r="O416">
            <v>1680</v>
          </cell>
          <cell r="P416">
            <v>3360</v>
          </cell>
        </row>
        <row r="417">
          <cell r="A417">
            <v>7</v>
          </cell>
          <cell r="B417" t="str">
            <v xml:space="preserve"> PAN-AND-TILT DRIVER, CL.1 DIV.2</v>
          </cell>
          <cell r="C417">
            <v>2</v>
          </cell>
          <cell r="D417" t="str">
            <v>SET</v>
          </cell>
          <cell r="E417">
            <v>148500</v>
          </cell>
          <cell r="F417">
            <v>297000</v>
          </cell>
          <cell r="H417">
            <v>0</v>
          </cell>
          <cell r="I417">
            <v>8</v>
          </cell>
          <cell r="J417">
            <v>16</v>
          </cell>
          <cell r="K417">
            <v>148500</v>
          </cell>
          <cell r="L417">
            <v>297000</v>
          </cell>
          <cell r="M417">
            <v>0</v>
          </cell>
          <cell r="N417">
            <v>0</v>
          </cell>
          <cell r="O417">
            <v>2240</v>
          </cell>
          <cell r="P417">
            <v>4480</v>
          </cell>
        </row>
        <row r="418">
          <cell r="A418">
            <v>8</v>
          </cell>
          <cell r="B418" t="str">
            <v>24 hr  VCR</v>
          </cell>
          <cell r="C418">
            <v>1</v>
          </cell>
          <cell r="D418" t="str">
            <v>SET</v>
          </cell>
          <cell r="E418">
            <v>45000</v>
          </cell>
          <cell r="F418">
            <v>45000</v>
          </cell>
          <cell r="H418">
            <v>0</v>
          </cell>
          <cell r="I418">
            <v>8</v>
          </cell>
          <cell r="J418">
            <v>8</v>
          </cell>
          <cell r="K418">
            <v>45000</v>
          </cell>
          <cell r="L418">
            <v>45000</v>
          </cell>
          <cell r="M418">
            <v>0</v>
          </cell>
          <cell r="N418">
            <v>0</v>
          </cell>
          <cell r="O418">
            <v>2240</v>
          </cell>
          <cell r="P418">
            <v>2240</v>
          </cell>
        </row>
        <row r="419">
          <cell r="A419">
            <v>9</v>
          </cell>
          <cell r="B419" t="str">
            <v>CONTROL SIGNAL DISTRIBUTION UNIT, 5 CHANNEL</v>
          </cell>
          <cell r="C419">
            <v>1</v>
          </cell>
          <cell r="D419" t="str">
            <v>SET</v>
          </cell>
          <cell r="E419">
            <v>45000</v>
          </cell>
          <cell r="F419">
            <v>45000</v>
          </cell>
          <cell r="H419">
            <v>0</v>
          </cell>
          <cell r="I419">
            <v>8</v>
          </cell>
          <cell r="J419">
            <v>8</v>
          </cell>
          <cell r="K419">
            <v>45000</v>
          </cell>
          <cell r="L419">
            <v>45000</v>
          </cell>
          <cell r="M419">
            <v>0</v>
          </cell>
          <cell r="N419">
            <v>0</v>
          </cell>
          <cell r="O419">
            <v>2240</v>
          </cell>
          <cell r="P419">
            <v>2240</v>
          </cell>
        </row>
        <row r="420">
          <cell r="A420">
            <v>10</v>
          </cell>
          <cell r="B420" t="str">
            <v>VEDIO MULTIPLEXER, 9-CHANNEL</v>
          </cell>
          <cell r="C420">
            <v>1</v>
          </cell>
          <cell r="D420" t="str">
            <v>SET</v>
          </cell>
          <cell r="E420">
            <v>32000</v>
          </cell>
          <cell r="F420">
            <v>32000</v>
          </cell>
          <cell r="H420">
            <v>0</v>
          </cell>
          <cell r="I420">
            <v>20</v>
          </cell>
          <cell r="J420">
            <v>20</v>
          </cell>
          <cell r="K420">
            <v>32000</v>
          </cell>
          <cell r="L420">
            <v>32000</v>
          </cell>
          <cell r="M420">
            <v>0</v>
          </cell>
          <cell r="N420">
            <v>0</v>
          </cell>
          <cell r="O420">
            <v>5600</v>
          </cell>
          <cell r="P420">
            <v>5600</v>
          </cell>
        </row>
        <row r="421">
          <cell r="A421">
            <v>11</v>
          </cell>
          <cell r="B421" t="str">
            <v xml:space="preserve"> VIDEO COXIAL CABLE, PWC 7C2V OR EQUAL</v>
          </cell>
          <cell r="C421">
            <v>2000</v>
          </cell>
          <cell r="D421" t="str">
            <v>M</v>
          </cell>
          <cell r="E421">
            <v>16</v>
          </cell>
          <cell r="F421">
            <v>32000</v>
          </cell>
          <cell r="H421">
            <v>0</v>
          </cell>
          <cell r="I421">
            <v>0.1</v>
          </cell>
          <cell r="J421">
            <v>200</v>
          </cell>
          <cell r="K421">
            <v>16</v>
          </cell>
          <cell r="L421">
            <v>32000</v>
          </cell>
          <cell r="M421">
            <v>0</v>
          </cell>
          <cell r="N421">
            <v>0</v>
          </cell>
          <cell r="O421">
            <v>28</v>
          </cell>
          <cell r="P421">
            <v>56000</v>
          </cell>
        </row>
        <row r="422">
          <cell r="A422">
            <v>12</v>
          </cell>
          <cell r="B422" t="str">
            <v>SHIELDED CABLE, 8C-1.25 SQ.MM</v>
          </cell>
          <cell r="C422">
            <v>1600</v>
          </cell>
          <cell r="D422" t="str">
            <v>M</v>
          </cell>
          <cell r="E422">
            <v>32</v>
          </cell>
          <cell r="F422">
            <v>51200</v>
          </cell>
          <cell r="H422">
            <v>0</v>
          </cell>
          <cell r="I422">
            <v>7.0000000000000007E-2</v>
          </cell>
          <cell r="J422">
            <v>112</v>
          </cell>
          <cell r="K422">
            <v>32</v>
          </cell>
          <cell r="L422">
            <v>51200</v>
          </cell>
          <cell r="M422">
            <v>0</v>
          </cell>
          <cell r="N422">
            <v>0</v>
          </cell>
          <cell r="O422">
            <v>20</v>
          </cell>
          <cell r="P422">
            <v>32000</v>
          </cell>
        </row>
        <row r="423">
          <cell r="A423">
            <v>13</v>
          </cell>
          <cell r="B423" t="str">
            <v>600V XLPE CABLE, 3C-5.5 SQ.MM</v>
          </cell>
          <cell r="C423">
            <v>1500</v>
          </cell>
          <cell r="D423" t="str">
            <v>M</v>
          </cell>
          <cell r="E423">
            <v>20</v>
          </cell>
          <cell r="F423">
            <v>30000</v>
          </cell>
          <cell r="H423">
            <v>0</v>
          </cell>
          <cell r="I423">
            <v>0.1</v>
          </cell>
          <cell r="J423">
            <v>150</v>
          </cell>
          <cell r="K423">
            <v>20</v>
          </cell>
          <cell r="L423">
            <v>30000</v>
          </cell>
          <cell r="M423">
            <v>0</v>
          </cell>
          <cell r="N423">
            <v>0</v>
          </cell>
          <cell r="O423">
            <v>28</v>
          </cell>
          <cell r="P423">
            <v>42000</v>
          </cell>
        </row>
        <row r="424">
          <cell r="A424">
            <v>14</v>
          </cell>
          <cell r="B424" t="str">
            <v xml:space="preserve">JUNCTION BOX CL.1 DIV.2 GROUP D 250L x 250W x 150D </v>
          </cell>
          <cell r="C424">
            <v>4</v>
          </cell>
          <cell r="D424" t="str">
            <v>SET</v>
          </cell>
          <cell r="E424">
            <v>8000</v>
          </cell>
          <cell r="F424">
            <v>32000</v>
          </cell>
          <cell r="H424">
            <v>0</v>
          </cell>
          <cell r="I424">
            <v>4</v>
          </cell>
          <cell r="J424">
            <v>16</v>
          </cell>
          <cell r="K424">
            <v>8000</v>
          </cell>
          <cell r="L424">
            <v>32000</v>
          </cell>
          <cell r="M424">
            <v>0</v>
          </cell>
          <cell r="N424">
            <v>0</v>
          </cell>
          <cell r="O424">
            <v>1120</v>
          </cell>
          <cell r="P424">
            <v>4480</v>
          </cell>
        </row>
        <row r="425">
          <cell r="A425">
            <v>15</v>
          </cell>
          <cell r="B425" t="str">
            <v xml:space="preserve">JUNCTION BOX WEATHER PROOF 250L x 250W x 150D </v>
          </cell>
          <cell r="C425">
            <v>2</v>
          </cell>
          <cell r="D425" t="str">
            <v>SET</v>
          </cell>
          <cell r="E425">
            <v>4000</v>
          </cell>
          <cell r="F425">
            <v>8000</v>
          </cell>
          <cell r="H425">
            <v>0</v>
          </cell>
          <cell r="I425">
            <v>3</v>
          </cell>
          <cell r="J425">
            <v>6</v>
          </cell>
          <cell r="K425">
            <v>4000</v>
          </cell>
          <cell r="L425">
            <v>8000</v>
          </cell>
          <cell r="M425">
            <v>0</v>
          </cell>
          <cell r="N425">
            <v>0</v>
          </cell>
          <cell r="O425">
            <v>840</v>
          </cell>
          <cell r="P425">
            <v>1680</v>
          </cell>
        </row>
        <row r="426">
          <cell r="A426">
            <v>16</v>
          </cell>
          <cell r="B426" t="str">
            <v>RSG CONDUIT, 2"</v>
          </cell>
          <cell r="C426">
            <v>250</v>
          </cell>
          <cell r="D426" t="str">
            <v>M</v>
          </cell>
          <cell r="E426">
            <v>105</v>
          </cell>
          <cell r="F426">
            <v>26250</v>
          </cell>
          <cell r="H426">
            <v>0</v>
          </cell>
          <cell r="I426">
            <v>0.98</v>
          </cell>
          <cell r="J426">
            <v>245</v>
          </cell>
          <cell r="K426">
            <v>105</v>
          </cell>
          <cell r="L426">
            <v>26250</v>
          </cell>
          <cell r="M426">
            <v>0</v>
          </cell>
          <cell r="N426">
            <v>0</v>
          </cell>
          <cell r="O426">
            <v>274</v>
          </cell>
          <cell r="P426">
            <v>68500</v>
          </cell>
        </row>
        <row r="427">
          <cell r="A427">
            <v>17</v>
          </cell>
          <cell r="B427" t="str">
            <v>HOT DIPPED GALVALNIZED STEEL U-CHANNEL 41x41x2.0t</v>
          </cell>
          <cell r="C427">
            <v>15</v>
          </cell>
          <cell r="D427" t="str">
            <v>M</v>
          </cell>
          <cell r="E427">
            <v>82</v>
          </cell>
          <cell r="F427">
            <v>1230</v>
          </cell>
          <cell r="H427">
            <v>0</v>
          </cell>
          <cell r="I427">
            <v>0.40699999999999997</v>
          </cell>
          <cell r="J427">
            <v>6</v>
          </cell>
          <cell r="K427">
            <v>82</v>
          </cell>
          <cell r="L427">
            <v>1230</v>
          </cell>
          <cell r="M427">
            <v>0</v>
          </cell>
          <cell r="N427">
            <v>0</v>
          </cell>
          <cell r="O427">
            <v>114</v>
          </cell>
          <cell r="P427">
            <v>1710</v>
          </cell>
        </row>
        <row r="428">
          <cell r="A428">
            <v>18</v>
          </cell>
          <cell r="B428" t="str">
            <v xml:space="preserve">CAMERA SUPPORT, HOT DIPPED GALVANIZED STEEL </v>
          </cell>
          <cell r="C428">
            <v>4</v>
          </cell>
          <cell r="D428" t="str">
            <v>SET</v>
          </cell>
          <cell r="E428">
            <v>8100</v>
          </cell>
          <cell r="F428">
            <v>32400</v>
          </cell>
          <cell r="H428">
            <v>0</v>
          </cell>
          <cell r="I428">
            <v>4</v>
          </cell>
          <cell r="J428">
            <v>16</v>
          </cell>
          <cell r="K428">
            <v>8100</v>
          </cell>
          <cell r="L428">
            <v>32400</v>
          </cell>
          <cell r="M428">
            <v>0</v>
          </cell>
          <cell r="N428">
            <v>0</v>
          </cell>
          <cell r="O428">
            <v>1120</v>
          </cell>
          <cell r="P428">
            <v>4480</v>
          </cell>
        </row>
        <row r="429">
          <cell r="B429" t="str">
            <v>W/ COATING, WALL MOUNT. TYPE</v>
          </cell>
          <cell r="F429">
            <v>0</v>
          </cell>
          <cell r="H429">
            <v>0</v>
          </cell>
          <cell r="J429">
            <v>0</v>
          </cell>
          <cell r="K429">
            <v>0</v>
          </cell>
          <cell r="L429">
            <v>0</v>
          </cell>
          <cell r="M429">
            <v>0</v>
          </cell>
          <cell r="N429">
            <v>0</v>
          </cell>
          <cell r="O429">
            <v>0</v>
          </cell>
          <cell r="P429">
            <v>0</v>
          </cell>
        </row>
        <row r="430">
          <cell r="A430">
            <v>19</v>
          </cell>
          <cell r="B430" t="str">
            <v xml:space="preserve">CAMERA SUPPORT, HOT DIPPED GALVANIZED STEEL </v>
          </cell>
          <cell r="C430">
            <v>6</v>
          </cell>
          <cell r="D430" t="str">
            <v>SET</v>
          </cell>
          <cell r="E430">
            <v>14000</v>
          </cell>
          <cell r="F430">
            <v>84000</v>
          </cell>
          <cell r="H430">
            <v>0</v>
          </cell>
          <cell r="I430">
            <v>20</v>
          </cell>
          <cell r="J430">
            <v>120</v>
          </cell>
          <cell r="K430">
            <v>14000</v>
          </cell>
          <cell r="L430">
            <v>84000</v>
          </cell>
          <cell r="M430">
            <v>0</v>
          </cell>
          <cell r="N430">
            <v>0</v>
          </cell>
          <cell r="O430">
            <v>5600</v>
          </cell>
          <cell r="P430">
            <v>33600</v>
          </cell>
        </row>
        <row r="431">
          <cell r="B431" t="str">
            <v>W/ COATING, STANCHION TYPE, 3M H , W/FUNDATION</v>
          </cell>
          <cell r="F431">
            <v>0</v>
          </cell>
          <cell r="H431">
            <v>0</v>
          </cell>
          <cell r="J431">
            <v>0</v>
          </cell>
          <cell r="K431">
            <v>0</v>
          </cell>
          <cell r="L431">
            <v>0</v>
          </cell>
          <cell r="M431">
            <v>0</v>
          </cell>
          <cell r="N431">
            <v>0</v>
          </cell>
          <cell r="O431">
            <v>0</v>
          </cell>
          <cell r="P431">
            <v>0</v>
          </cell>
        </row>
        <row r="432">
          <cell r="A432">
            <v>20</v>
          </cell>
          <cell r="B432" t="str">
            <v xml:space="preserve"> HOT DIPPED GALVANIZED CONDUIT FITTING, UNION,</v>
          </cell>
          <cell r="C432">
            <v>1</v>
          </cell>
          <cell r="D432" t="str">
            <v>LOT</v>
          </cell>
          <cell r="E432">
            <v>78750</v>
          </cell>
          <cell r="F432">
            <v>78750</v>
          </cell>
          <cell r="H432">
            <v>0</v>
          </cell>
          <cell r="I432">
            <v>122.5</v>
          </cell>
          <cell r="J432">
            <v>123</v>
          </cell>
          <cell r="K432">
            <v>78750</v>
          </cell>
          <cell r="L432">
            <v>78750</v>
          </cell>
          <cell r="M432">
            <v>0</v>
          </cell>
          <cell r="N432">
            <v>0</v>
          </cell>
          <cell r="O432">
            <v>34300</v>
          </cell>
          <cell r="P432">
            <v>34300</v>
          </cell>
        </row>
        <row r="433">
          <cell r="B433" t="str">
            <v>SEALING FITTING</v>
          </cell>
          <cell r="F433">
            <v>0</v>
          </cell>
          <cell r="H433">
            <v>0</v>
          </cell>
          <cell r="J433">
            <v>0</v>
          </cell>
          <cell r="K433">
            <v>0</v>
          </cell>
          <cell r="L433">
            <v>0</v>
          </cell>
          <cell r="M433">
            <v>0</v>
          </cell>
          <cell r="N433">
            <v>0</v>
          </cell>
          <cell r="O433">
            <v>0</v>
          </cell>
          <cell r="P433">
            <v>0</v>
          </cell>
        </row>
        <row r="434">
          <cell r="A434">
            <v>21</v>
          </cell>
          <cell r="B434" t="str">
            <v>FIBER OPTIC CABLE CABLE , 1 FIBERS</v>
          </cell>
          <cell r="C434">
            <v>1250</v>
          </cell>
          <cell r="D434" t="str">
            <v>M</v>
          </cell>
          <cell r="E434">
            <v>38</v>
          </cell>
          <cell r="F434">
            <v>47500</v>
          </cell>
          <cell r="H434">
            <v>0</v>
          </cell>
          <cell r="I434">
            <v>0.1</v>
          </cell>
          <cell r="J434">
            <v>125</v>
          </cell>
          <cell r="K434">
            <v>38</v>
          </cell>
          <cell r="L434">
            <v>47500</v>
          </cell>
          <cell r="M434">
            <v>0</v>
          </cell>
          <cell r="N434">
            <v>0</v>
          </cell>
          <cell r="O434">
            <v>28</v>
          </cell>
          <cell r="P434">
            <v>35000</v>
          </cell>
        </row>
        <row r="435">
          <cell r="A435">
            <v>22</v>
          </cell>
          <cell r="B435" t="str">
            <v>FIBER OPTIC VIDEO SIGNAL RECEIVER</v>
          </cell>
          <cell r="C435">
            <v>1</v>
          </cell>
          <cell r="D435" t="str">
            <v>SET</v>
          </cell>
          <cell r="E435">
            <v>23400</v>
          </cell>
          <cell r="F435">
            <v>23400</v>
          </cell>
          <cell r="H435">
            <v>0</v>
          </cell>
          <cell r="I435">
            <v>4</v>
          </cell>
          <cell r="J435">
            <v>4</v>
          </cell>
          <cell r="K435">
            <v>23400</v>
          </cell>
          <cell r="L435">
            <v>23400</v>
          </cell>
          <cell r="M435">
            <v>0</v>
          </cell>
          <cell r="N435">
            <v>0</v>
          </cell>
          <cell r="O435">
            <v>1120</v>
          </cell>
          <cell r="P435">
            <v>1120</v>
          </cell>
        </row>
        <row r="436">
          <cell r="A436">
            <v>23</v>
          </cell>
          <cell r="B436" t="str">
            <v>FIBER OPTIC VIDEO SIGNAL TRANSMITER</v>
          </cell>
          <cell r="C436">
            <v>1</v>
          </cell>
          <cell r="D436" t="str">
            <v>SET</v>
          </cell>
          <cell r="E436">
            <v>25200</v>
          </cell>
          <cell r="F436">
            <v>25200</v>
          </cell>
          <cell r="H436">
            <v>0</v>
          </cell>
          <cell r="I436">
            <v>4</v>
          </cell>
          <cell r="J436">
            <v>4</v>
          </cell>
          <cell r="K436">
            <v>25200</v>
          </cell>
          <cell r="L436">
            <v>25200</v>
          </cell>
          <cell r="M436">
            <v>0</v>
          </cell>
          <cell r="N436">
            <v>0</v>
          </cell>
          <cell r="O436">
            <v>1120</v>
          </cell>
          <cell r="P436">
            <v>1120</v>
          </cell>
        </row>
        <row r="437">
          <cell r="A437">
            <v>24</v>
          </cell>
          <cell r="B437" t="str">
            <v xml:space="preserve"> MISCELLANEOUS MATERIALS</v>
          </cell>
          <cell r="C437">
            <v>1</v>
          </cell>
          <cell r="D437" t="str">
            <v>LOT</v>
          </cell>
          <cell r="E437">
            <v>50879.4</v>
          </cell>
          <cell r="F437">
            <v>50879</v>
          </cell>
          <cell r="H437">
            <v>0</v>
          </cell>
          <cell r="I437">
            <v>38.61</v>
          </cell>
          <cell r="J437">
            <v>39</v>
          </cell>
          <cell r="K437">
            <v>50879</v>
          </cell>
          <cell r="L437">
            <v>50879</v>
          </cell>
          <cell r="M437">
            <v>0</v>
          </cell>
          <cell r="N437">
            <v>0</v>
          </cell>
          <cell r="O437">
            <v>10811</v>
          </cell>
          <cell r="P437">
            <v>10811</v>
          </cell>
        </row>
        <row r="438">
          <cell r="B438" t="str">
            <v>SUB-TOTAL : (G)</v>
          </cell>
          <cell r="F438">
            <v>1746859</v>
          </cell>
          <cell r="H438">
            <v>0</v>
          </cell>
          <cell r="J438">
            <v>1326</v>
          </cell>
          <cell r="K438">
            <v>0</v>
          </cell>
          <cell r="L438">
            <v>1746859</v>
          </cell>
          <cell r="M438">
            <v>0</v>
          </cell>
          <cell r="N438">
            <v>0</v>
          </cell>
          <cell r="O438">
            <v>0</v>
          </cell>
          <cell r="P438">
            <v>371601</v>
          </cell>
        </row>
        <row r="439">
          <cell r="F439">
            <v>0</v>
          </cell>
          <cell r="H439">
            <v>0</v>
          </cell>
          <cell r="J439">
            <v>0</v>
          </cell>
          <cell r="K439">
            <v>0</v>
          </cell>
          <cell r="L439">
            <v>0</v>
          </cell>
          <cell r="M439">
            <v>0</v>
          </cell>
          <cell r="N439">
            <v>0</v>
          </cell>
          <cell r="O439">
            <v>0</v>
          </cell>
          <cell r="P439">
            <v>0</v>
          </cell>
        </row>
        <row r="440">
          <cell r="F440">
            <v>0</v>
          </cell>
          <cell r="H440">
            <v>0</v>
          </cell>
          <cell r="J440">
            <v>0</v>
          </cell>
          <cell r="K440">
            <v>0</v>
          </cell>
          <cell r="L440">
            <v>0</v>
          </cell>
          <cell r="M440">
            <v>0</v>
          </cell>
          <cell r="N440">
            <v>0</v>
          </cell>
          <cell r="O440">
            <v>0</v>
          </cell>
          <cell r="P440">
            <v>0</v>
          </cell>
        </row>
        <row r="441">
          <cell r="A441" t="str">
            <v>H.</v>
          </cell>
          <cell r="B441" t="str">
            <v xml:space="preserve"> CATHODIC PROTECTION SYSTEM </v>
          </cell>
          <cell r="F441">
            <v>0</v>
          </cell>
          <cell r="H441">
            <v>0</v>
          </cell>
          <cell r="J441">
            <v>0</v>
          </cell>
          <cell r="K441">
            <v>0</v>
          </cell>
          <cell r="L441">
            <v>0</v>
          </cell>
          <cell r="M441">
            <v>0</v>
          </cell>
          <cell r="N441">
            <v>0</v>
          </cell>
          <cell r="O441">
            <v>0</v>
          </cell>
          <cell r="P441">
            <v>0</v>
          </cell>
        </row>
        <row r="442">
          <cell r="A442">
            <v>1</v>
          </cell>
          <cell r="B442" t="str">
            <v>40LB型鎂犧牲陽極</v>
          </cell>
          <cell r="C442">
            <v>60</v>
          </cell>
          <cell r="D442" t="str">
            <v>SET</v>
          </cell>
          <cell r="E442">
            <v>8000</v>
          </cell>
          <cell r="F442">
            <v>480000</v>
          </cell>
          <cell r="H442">
            <v>0</v>
          </cell>
          <cell r="I442">
            <v>9</v>
          </cell>
          <cell r="J442">
            <v>540</v>
          </cell>
          <cell r="K442">
            <v>8000</v>
          </cell>
          <cell r="L442">
            <v>480000</v>
          </cell>
          <cell r="M442">
            <v>0</v>
          </cell>
          <cell r="N442">
            <v>0</v>
          </cell>
          <cell r="O442">
            <v>2520</v>
          </cell>
          <cell r="P442">
            <v>151200</v>
          </cell>
        </row>
        <row r="443">
          <cell r="A443">
            <v>2</v>
          </cell>
          <cell r="B443" t="str">
            <v xml:space="preserve">ZINC GROUNDING CELL, FOUR ANODE UNITS WITH </v>
          </cell>
          <cell r="C443">
            <v>5</v>
          </cell>
          <cell r="D443" t="str">
            <v>SET</v>
          </cell>
          <cell r="E443">
            <v>14000</v>
          </cell>
          <cell r="F443">
            <v>70000</v>
          </cell>
          <cell r="H443">
            <v>0</v>
          </cell>
          <cell r="I443">
            <v>6</v>
          </cell>
          <cell r="J443">
            <v>30</v>
          </cell>
          <cell r="K443">
            <v>14000</v>
          </cell>
          <cell r="L443">
            <v>70000</v>
          </cell>
          <cell r="M443">
            <v>0</v>
          </cell>
          <cell r="N443">
            <v>0</v>
          </cell>
          <cell r="O443">
            <v>1680</v>
          </cell>
          <cell r="P443">
            <v>8400</v>
          </cell>
        </row>
        <row r="444">
          <cell r="B444" t="str">
            <v xml:space="preserve">10 FT OF #6 AWG HMWPE CATHODIC </v>
          </cell>
          <cell r="F444">
            <v>0</v>
          </cell>
          <cell r="H444">
            <v>0</v>
          </cell>
          <cell r="J444">
            <v>0</v>
          </cell>
          <cell r="K444">
            <v>0</v>
          </cell>
          <cell r="L444">
            <v>0</v>
          </cell>
          <cell r="M444">
            <v>0</v>
          </cell>
          <cell r="N444">
            <v>0</v>
          </cell>
          <cell r="O444">
            <v>0</v>
          </cell>
          <cell r="P444">
            <v>0</v>
          </cell>
        </row>
        <row r="445">
          <cell r="B445" t="str">
            <v xml:space="preserve">PROTECTION COPPER CABLE, 1.4"X1.4"X60" </v>
          </cell>
          <cell r="F445">
            <v>0</v>
          </cell>
          <cell r="H445">
            <v>0</v>
          </cell>
          <cell r="J445">
            <v>0</v>
          </cell>
          <cell r="K445">
            <v>0</v>
          </cell>
          <cell r="L445">
            <v>0</v>
          </cell>
          <cell r="M445">
            <v>0</v>
          </cell>
          <cell r="N445">
            <v>0</v>
          </cell>
          <cell r="O445">
            <v>0</v>
          </cell>
          <cell r="P445">
            <v>0</v>
          </cell>
        </row>
        <row r="446">
          <cell r="B446" t="str">
            <v>ANODE</v>
          </cell>
          <cell r="F446">
            <v>0</v>
          </cell>
          <cell r="H446">
            <v>0</v>
          </cell>
          <cell r="J446">
            <v>0</v>
          </cell>
          <cell r="K446">
            <v>0</v>
          </cell>
          <cell r="L446">
            <v>0</v>
          </cell>
          <cell r="M446">
            <v>0</v>
          </cell>
          <cell r="N446">
            <v>0</v>
          </cell>
          <cell r="O446">
            <v>0</v>
          </cell>
          <cell r="P446">
            <v>0</v>
          </cell>
        </row>
        <row r="447">
          <cell r="A447">
            <v>3</v>
          </cell>
          <cell r="B447" t="str">
            <v>TEST JUNTION BOX</v>
          </cell>
          <cell r="C447">
            <v>7</v>
          </cell>
          <cell r="D447" t="str">
            <v>SET</v>
          </cell>
          <cell r="E447">
            <v>3000</v>
          </cell>
          <cell r="F447">
            <v>21000</v>
          </cell>
          <cell r="H447">
            <v>0</v>
          </cell>
          <cell r="I447">
            <v>6</v>
          </cell>
          <cell r="J447">
            <v>42</v>
          </cell>
          <cell r="K447">
            <v>3000</v>
          </cell>
          <cell r="L447">
            <v>21000</v>
          </cell>
          <cell r="M447">
            <v>0</v>
          </cell>
          <cell r="N447">
            <v>0</v>
          </cell>
          <cell r="O447">
            <v>1680</v>
          </cell>
          <cell r="P447">
            <v>11760</v>
          </cell>
        </row>
        <row r="448">
          <cell r="A448">
            <v>4</v>
          </cell>
          <cell r="B448" t="str">
            <v>Cu-CuS04 REFERENCE ELECTRODE WITH 10 FT OF</v>
          </cell>
          <cell r="C448">
            <v>7</v>
          </cell>
          <cell r="D448" t="str">
            <v>SET</v>
          </cell>
          <cell r="E448">
            <v>4000</v>
          </cell>
          <cell r="F448">
            <v>28000</v>
          </cell>
          <cell r="H448">
            <v>0</v>
          </cell>
          <cell r="I448">
            <v>6</v>
          </cell>
          <cell r="J448">
            <v>42</v>
          </cell>
          <cell r="K448">
            <v>4000</v>
          </cell>
          <cell r="L448">
            <v>28000</v>
          </cell>
          <cell r="M448">
            <v>0</v>
          </cell>
          <cell r="N448">
            <v>0</v>
          </cell>
          <cell r="O448">
            <v>1680</v>
          </cell>
          <cell r="P448">
            <v>11760</v>
          </cell>
        </row>
        <row r="449">
          <cell r="B449" t="str">
            <v xml:space="preserve">#8 AWG HMWPE CATHODIC PROTECTION  </v>
          </cell>
        </row>
        <row r="450">
          <cell r="B450" t="str">
            <v xml:space="preserve">COPPER CABLE &amp; BACKFILL OVER SIZE   </v>
          </cell>
        </row>
        <row r="451">
          <cell r="B451" t="str">
            <v>6" D x 10" L, GLOBAL TYPE OR EQUAL</v>
          </cell>
        </row>
        <row r="452">
          <cell r="A452">
            <v>5</v>
          </cell>
          <cell r="B452" t="str">
            <v>#8AWG 1/C HALAR CABLE</v>
          </cell>
          <cell r="C452">
            <v>475</v>
          </cell>
          <cell r="D452" t="str">
            <v>M</v>
          </cell>
          <cell r="E452">
            <v>120</v>
          </cell>
          <cell r="F452">
            <v>57000</v>
          </cell>
          <cell r="H452">
            <v>0</v>
          </cell>
          <cell r="I452">
            <v>0.12</v>
          </cell>
          <cell r="J452">
            <v>57</v>
          </cell>
          <cell r="K452">
            <v>120</v>
          </cell>
          <cell r="L452">
            <v>57000</v>
          </cell>
          <cell r="M452">
            <v>0</v>
          </cell>
          <cell r="N452">
            <v>0</v>
          </cell>
          <cell r="O452">
            <v>34</v>
          </cell>
          <cell r="P452">
            <v>16150</v>
          </cell>
        </row>
        <row r="453">
          <cell r="A453">
            <v>6</v>
          </cell>
          <cell r="B453" t="str">
            <v>CADWELD POWDER CARTRIDGE, CA-25 TYPE</v>
          </cell>
          <cell r="C453">
            <v>15</v>
          </cell>
          <cell r="D453" t="str">
            <v>PCS</v>
          </cell>
          <cell r="E453">
            <v>125</v>
          </cell>
          <cell r="F453">
            <v>1875</v>
          </cell>
          <cell r="H453">
            <v>0</v>
          </cell>
          <cell r="I453">
            <v>1</v>
          </cell>
          <cell r="J453">
            <v>15</v>
          </cell>
          <cell r="K453">
            <v>125</v>
          </cell>
          <cell r="L453">
            <v>1875</v>
          </cell>
          <cell r="M453">
            <v>0</v>
          </cell>
          <cell r="N453">
            <v>0</v>
          </cell>
          <cell r="O453">
            <v>280</v>
          </cell>
          <cell r="P453">
            <v>4200</v>
          </cell>
        </row>
        <row r="454">
          <cell r="A454">
            <v>7</v>
          </cell>
          <cell r="B454" t="str">
            <v>CADWELD MOLD</v>
          </cell>
          <cell r="C454">
            <v>1</v>
          </cell>
          <cell r="D454" t="str">
            <v>SET</v>
          </cell>
          <cell r="E454">
            <v>1500</v>
          </cell>
          <cell r="F454">
            <v>1500</v>
          </cell>
          <cell r="H454">
            <v>0</v>
          </cell>
          <cell r="J454">
            <v>0</v>
          </cell>
          <cell r="K454">
            <v>1500</v>
          </cell>
          <cell r="L454">
            <v>1500</v>
          </cell>
          <cell r="M454">
            <v>0</v>
          </cell>
          <cell r="N454">
            <v>0</v>
          </cell>
          <cell r="O454">
            <v>0</v>
          </cell>
          <cell r="P454">
            <v>0</v>
          </cell>
        </row>
        <row r="455">
          <cell r="A455">
            <v>8</v>
          </cell>
          <cell r="B455" t="str">
            <v>C TYPE LUG</v>
          </cell>
          <cell r="C455">
            <v>60</v>
          </cell>
          <cell r="D455" t="str">
            <v>PCS</v>
          </cell>
          <cell r="E455">
            <v>50</v>
          </cell>
          <cell r="F455">
            <v>3000</v>
          </cell>
          <cell r="H455">
            <v>0</v>
          </cell>
          <cell r="I455">
            <v>0.5</v>
          </cell>
          <cell r="J455">
            <v>30</v>
          </cell>
          <cell r="K455">
            <v>50</v>
          </cell>
          <cell r="L455">
            <v>3000</v>
          </cell>
          <cell r="M455">
            <v>0</v>
          </cell>
          <cell r="N455">
            <v>0</v>
          </cell>
          <cell r="O455">
            <v>140</v>
          </cell>
          <cell r="P455">
            <v>8400</v>
          </cell>
        </row>
        <row r="456">
          <cell r="A456">
            <v>9</v>
          </cell>
          <cell r="B456" t="str">
            <v>TOOL,MOLD SUPPORT CLAMP CADWELD CAB-320</v>
          </cell>
          <cell r="C456">
            <v>1</v>
          </cell>
          <cell r="D456" t="str">
            <v>PCS</v>
          </cell>
          <cell r="E456">
            <v>2500</v>
          </cell>
          <cell r="F456">
            <v>2500</v>
          </cell>
          <cell r="H456">
            <v>0</v>
          </cell>
          <cell r="J456">
            <v>0</v>
          </cell>
          <cell r="K456">
            <v>2500</v>
          </cell>
          <cell r="L456">
            <v>2500</v>
          </cell>
          <cell r="M456">
            <v>0</v>
          </cell>
          <cell r="N456">
            <v>0</v>
          </cell>
          <cell r="O456">
            <v>0</v>
          </cell>
          <cell r="P456">
            <v>0</v>
          </cell>
        </row>
        <row r="457">
          <cell r="A457">
            <v>10</v>
          </cell>
          <cell r="B457" t="str">
            <v xml:space="preserve">NONMETALLIC CONDUIT, PVC CNS 1302 UPVC </v>
          </cell>
          <cell r="C457">
            <v>285</v>
          </cell>
          <cell r="D457" t="str">
            <v>M</v>
          </cell>
          <cell r="E457">
            <v>16</v>
          </cell>
          <cell r="F457">
            <v>4560</v>
          </cell>
          <cell r="H457">
            <v>0</v>
          </cell>
          <cell r="I457">
            <v>0.5</v>
          </cell>
          <cell r="J457">
            <v>143</v>
          </cell>
          <cell r="K457">
            <v>16</v>
          </cell>
          <cell r="L457">
            <v>4560</v>
          </cell>
          <cell r="M457">
            <v>0</v>
          </cell>
          <cell r="N457">
            <v>0</v>
          </cell>
          <cell r="O457">
            <v>140</v>
          </cell>
          <cell r="P457">
            <v>39900</v>
          </cell>
        </row>
        <row r="458">
          <cell r="B458" t="str">
            <v>TABLE 1, 1"</v>
          </cell>
          <cell r="P458">
            <v>0</v>
          </cell>
        </row>
        <row r="459">
          <cell r="A459">
            <v>11</v>
          </cell>
          <cell r="B459" t="str">
            <v xml:space="preserve">CONCRETE, 3000PSI </v>
          </cell>
          <cell r="C459">
            <v>3</v>
          </cell>
          <cell r="D459" t="str">
            <v>M3</v>
          </cell>
          <cell r="E459" t="str">
            <v>M+L</v>
          </cell>
          <cell r="F459" t="str">
            <v>M+L</v>
          </cell>
          <cell r="H459">
            <v>0</v>
          </cell>
          <cell r="J459">
            <v>0</v>
          </cell>
          <cell r="K459" t="str">
            <v>M+L</v>
          </cell>
          <cell r="L459" t="str">
            <v>M+L</v>
          </cell>
          <cell r="O459">
            <v>2300</v>
          </cell>
          <cell r="P459">
            <v>6900</v>
          </cell>
        </row>
        <row r="460">
          <cell r="A460">
            <v>12</v>
          </cell>
          <cell r="B460" t="str">
            <v>STEEL REINFORCING BAR, 3/8"</v>
          </cell>
          <cell r="C460">
            <v>610</v>
          </cell>
          <cell r="D460" t="str">
            <v>KG</v>
          </cell>
          <cell r="E460" t="str">
            <v>M+L</v>
          </cell>
          <cell r="F460" t="str">
            <v>M+L</v>
          </cell>
          <cell r="H460">
            <v>0</v>
          </cell>
          <cell r="J460">
            <v>0</v>
          </cell>
          <cell r="K460" t="str">
            <v>M+L</v>
          </cell>
          <cell r="L460" t="str">
            <v>M+L</v>
          </cell>
          <cell r="O460">
            <v>16</v>
          </cell>
          <cell r="P460">
            <v>9760</v>
          </cell>
        </row>
        <row r="461">
          <cell r="A461">
            <v>13</v>
          </cell>
          <cell r="B461" t="str">
            <v xml:space="preserve"> EXCAVATION</v>
          </cell>
          <cell r="C461">
            <v>152</v>
          </cell>
          <cell r="D461" t="str">
            <v>M3</v>
          </cell>
          <cell r="E461" t="str">
            <v>M+L</v>
          </cell>
          <cell r="F461" t="str">
            <v>M+L</v>
          </cell>
          <cell r="H461">
            <v>0</v>
          </cell>
          <cell r="J461">
            <v>0</v>
          </cell>
          <cell r="K461" t="str">
            <v>M+L</v>
          </cell>
          <cell r="L461" t="str">
            <v>M+L</v>
          </cell>
          <cell r="O461">
            <v>120</v>
          </cell>
          <cell r="P461">
            <v>18240</v>
          </cell>
        </row>
        <row r="462">
          <cell r="A462">
            <v>14</v>
          </cell>
          <cell r="B462" t="str">
            <v xml:space="preserve"> BACKFILL SAND</v>
          </cell>
          <cell r="C462">
            <v>50</v>
          </cell>
          <cell r="D462" t="str">
            <v>M3</v>
          </cell>
          <cell r="E462" t="str">
            <v>M+L</v>
          </cell>
          <cell r="F462" t="str">
            <v>M+L</v>
          </cell>
          <cell r="H462">
            <v>0</v>
          </cell>
          <cell r="J462">
            <v>0</v>
          </cell>
          <cell r="K462" t="str">
            <v>M+L</v>
          </cell>
          <cell r="L462" t="str">
            <v>M+L</v>
          </cell>
          <cell r="O462">
            <v>550</v>
          </cell>
          <cell r="P462">
            <v>27500</v>
          </cell>
        </row>
        <row r="463">
          <cell r="A463">
            <v>15</v>
          </cell>
          <cell r="B463" t="str">
            <v xml:space="preserve"> BACKFILL STONE</v>
          </cell>
          <cell r="C463">
            <v>31</v>
          </cell>
          <cell r="D463" t="str">
            <v>M3</v>
          </cell>
          <cell r="E463" t="str">
            <v>M+L</v>
          </cell>
          <cell r="F463" t="str">
            <v>M+L</v>
          </cell>
          <cell r="H463">
            <v>0</v>
          </cell>
          <cell r="J463">
            <v>0</v>
          </cell>
          <cell r="K463" t="str">
            <v>M+L</v>
          </cell>
          <cell r="L463" t="str">
            <v>M+L</v>
          </cell>
          <cell r="O463">
            <v>520</v>
          </cell>
          <cell r="P463">
            <v>16120</v>
          </cell>
        </row>
        <row r="464">
          <cell r="A464">
            <v>16</v>
          </cell>
          <cell r="B464" t="str">
            <v xml:space="preserve"> DISPOSAL</v>
          </cell>
          <cell r="C464">
            <v>80</v>
          </cell>
          <cell r="D464" t="str">
            <v>M3</v>
          </cell>
          <cell r="E464" t="str">
            <v>M+L</v>
          </cell>
          <cell r="F464" t="str">
            <v>M+L</v>
          </cell>
          <cell r="H464">
            <v>0</v>
          </cell>
          <cell r="J464">
            <v>0</v>
          </cell>
          <cell r="K464" t="str">
            <v>M+L</v>
          </cell>
          <cell r="L464" t="str">
            <v>M+L</v>
          </cell>
          <cell r="O464">
            <v>220</v>
          </cell>
          <cell r="P464">
            <v>17600</v>
          </cell>
        </row>
        <row r="465">
          <cell r="A465">
            <v>17</v>
          </cell>
          <cell r="B465" t="str">
            <v>熱縮絕緣套管理(含熱溶膠)</v>
          </cell>
          <cell r="C465">
            <v>9</v>
          </cell>
          <cell r="D465" t="str">
            <v>PCS</v>
          </cell>
          <cell r="E465">
            <v>500</v>
          </cell>
          <cell r="F465">
            <v>4500</v>
          </cell>
          <cell r="H465">
            <v>0</v>
          </cell>
          <cell r="I465">
            <v>2</v>
          </cell>
          <cell r="J465">
            <v>18</v>
          </cell>
          <cell r="K465">
            <v>500</v>
          </cell>
          <cell r="L465">
            <v>4500</v>
          </cell>
          <cell r="M465">
            <v>0</v>
          </cell>
          <cell r="N465">
            <v>0</v>
          </cell>
          <cell r="O465">
            <v>560</v>
          </cell>
          <cell r="P465">
            <v>5040</v>
          </cell>
        </row>
        <row r="466">
          <cell r="A466">
            <v>18</v>
          </cell>
          <cell r="B466" t="str">
            <v>自融型絕緣膠帶</v>
          </cell>
          <cell r="C466">
            <v>7</v>
          </cell>
          <cell r="D466" t="str">
            <v>ROLL</v>
          </cell>
          <cell r="E466">
            <v>300</v>
          </cell>
          <cell r="F466">
            <v>2100</v>
          </cell>
          <cell r="H466">
            <v>0</v>
          </cell>
          <cell r="I466">
            <v>1</v>
          </cell>
          <cell r="J466">
            <v>7</v>
          </cell>
          <cell r="K466">
            <v>300</v>
          </cell>
          <cell r="L466">
            <v>2100</v>
          </cell>
          <cell r="M466">
            <v>0</v>
          </cell>
          <cell r="N466">
            <v>0</v>
          </cell>
          <cell r="O466">
            <v>280</v>
          </cell>
          <cell r="P466">
            <v>1960</v>
          </cell>
        </row>
        <row r="467">
          <cell r="A467">
            <v>19</v>
          </cell>
          <cell r="B467" t="str">
            <v>熱融焊點PE包覆蓋</v>
          </cell>
          <cell r="C467">
            <v>8</v>
          </cell>
          <cell r="D467" t="str">
            <v>PCS</v>
          </cell>
          <cell r="E467">
            <v>350</v>
          </cell>
          <cell r="F467">
            <v>2800</v>
          </cell>
          <cell r="H467">
            <v>0</v>
          </cell>
          <cell r="I467">
            <v>1</v>
          </cell>
          <cell r="J467">
            <v>8</v>
          </cell>
          <cell r="K467">
            <v>350</v>
          </cell>
          <cell r="L467">
            <v>2800</v>
          </cell>
          <cell r="M467">
            <v>0</v>
          </cell>
          <cell r="N467">
            <v>0</v>
          </cell>
          <cell r="O467">
            <v>280</v>
          </cell>
          <cell r="P467">
            <v>2240</v>
          </cell>
        </row>
        <row r="468">
          <cell r="A468">
            <v>20</v>
          </cell>
          <cell r="B468" t="str">
            <v>MISCELLANEOUS INCLUDE 防蝕系統測試調整 &amp; 交通安全措施費</v>
          </cell>
          <cell r="C468">
            <v>1</v>
          </cell>
          <cell r="D468" t="str">
            <v>LOT</v>
          </cell>
          <cell r="E468">
            <v>67883.5</v>
          </cell>
          <cell r="F468">
            <v>67884</v>
          </cell>
          <cell r="H468">
            <v>0</v>
          </cell>
          <cell r="I468">
            <v>93.2</v>
          </cell>
          <cell r="J468">
            <v>93</v>
          </cell>
          <cell r="K468">
            <v>67884</v>
          </cell>
          <cell r="L468">
            <v>67884</v>
          </cell>
          <cell r="M468">
            <v>0</v>
          </cell>
          <cell r="N468">
            <v>0</v>
          </cell>
          <cell r="O468">
            <v>26096</v>
          </cell>
          <cell r="P468">
            <v>26096</v>
          </cell>
        </row>
        <row r="469">
          <cell r="B469" t="str">
            <v>SUB-TOTAL : (H)</v>
          </cell>
          <cell r="F469">
            <v>746719</v>
          </cell>
          <cell r="H469">
            <v>0</v>
          </cell>
          <cell r="J469">
            <v>1025</v>
          </cell>
          <cell r="K469">
            <v>0</v>
          </cell>
          <cell r="L469">
            <v>746719</v>
          </cell>
          <cell r="M469">
            <v>0</v>
          </cell>
          <cell r="N469">
            <v>0</v>
          </cell>
          <cell r="O469">
            <v>0</v>
          </cell>
          <cell r="P469">
            <v>383226</v>
          </cell>
        </row>
        <row r="470">
          <cell r="F470">
            <v>0</v>
          </cell>
          <cell r="H470">
            <v>0</v>
          </cell>
          <cell r="J470">
            <v>0</v>
          </cell>
          <cell r="K470">
            <v>0</v>
          </cell>
          <cell r="L470">
            <v>0</v>
          </cell>
          <cell r="M470">
            <v>0</v>
          </cell>
          <cell r="N470">
            <v>0</v>
          </cell>
          <cell r="O470">
            <v>0</v>
          </cell>
          <cell r="P470">
            <v>0</v>
          </cell>
        </row>
        <row r="471">
          <cell r="F471">
            <v>0</v>
          </cell>
          <cell r="H471">
            <v>0</v>
          </cell>
          <cell r="J471">
            <v>0</v>
          </cell>
          <cell r="K471">
            <v>0</v>
          </cell>
          <cell r="L471">
            <v>0</v>
          </cell>
          <cell r="M471">
            <v>0</v>
          </cell>
          <cell r="N471">
            <v>0</v>
          </cell>
          <cell r="O471">
            <v>0</v>
          </cell>
          <cell r="P471">
            <v>0</v>
          </cell>
        </row>
        <row r="472">
          <cell r="F472">
            <v>0</v>
          </cell>
          <cell r="H472">
            <v>0</v>
          </cell>
          <cell r="J472">
            <v>0</v>
          </cell>
          <cell r="K472">
            <v>0</v>
          </cell>
          <cell r="L472">
            <v>0</v>
          </cell>
          <cell r="M472">
            <v>0</v>
          </cell>
          <cell r="N472">
            <v>0</v>
          </cell>
          <cell r="O472">
            <v>0</v>
          </cell>
          <cell r="P472">
            <v>0</v>
          </cell>
        </row>
        <row r="473">
          <cell r="A473" t="str">
            <v>I.</v>
          </cell>
          <cell r="B473" t="str">
            <v>APS SYSTEM</v>
          </cell>
          <cell r="F473">
            <v>0</v>
          </cell>
          <cell r="H473">
            <v>0</v>
          </cell>
          <cell r="J473">
            <v>0</v>
          </cell>
          <cell r="K473">
            <v>0</v>
          </cell>
          <cell r="L473">
            <v>0</v>
          </cell>
          <cell r="M473">
            <v>0</v>
          </cell>
          <cell r="N473">
            <v>0</v>
          </cell>
          <cell r="O473">
            <v>0</v>
          </cell>
          <cell r="P473">
            <v>0</v>
          </cell>
        </row>
        <row r="474">
          <cell r="B474" t="str">
            <v>D&amp;F SYSTEM PANEL, INCLUDING</v>
          </cell>
          <cell r="F474">
            <v>0</v>
          </cell>
          <cell r="H474">
            <v>0</v>
          </cell>
          <cell r="J474">
            <v>0</v>
          </cell>
          <cell r="K474">
            <v>0</v>
          </cell>
          <cell r="L474">
            <v>0</v>
          </cell>
          <cell r="M474">
            <v>0</v>
          </cell>
          <cell r="N474">
            <v>0</v>
          </cell>
          <cell r="O474">
            <v>0</v>
          </cell>
          <cell r="P474">
            <v>0</v>
          </cell>
        </row>
        <row r="475">
          <cell r="A475">
            <v>1</v>
          </cell>
          <cell r="B475" t="str">
            <v>PLC BASE PANEL, INDOOR IP20 ENCLOSURE, W/</v>
          </cell>
          <cell r="C475">
            <v>1</v>
          </cell>
          <cell r="D475" t="str">
            <v>SET</v>
          </cell>
          <cell r="E475">
            <v>1285400</v>
          </cell>
          <cell r="F475">
            <v>1285400</v>
          </cell>
          <cell r="H475">
            <v>0</v>
          </cell>
          <cell r="I475">
            <v>50</v>
          </cell>
          <cell r="J475">
            <v>50</v>
          </cell>
          <cell r="K475">
            <v>1285400</v>
          </cell>
          <cell r="L475">
            <v>1285400</v>
          </cell>
          <cell r="M475">
            <v>0</v>
          </cell>
          <cell r="N475">
            <v>0</v>
          </cell>
          <cell r="O475">
            <v>14000</v>
          </cell>
          <cell r="P475">
            <v>14000</v>
          </cell>
        </row>
        <row r="476">
          <cell r="B476" t="str">
            <v xml:space="preserve">POWER SUPPLY, DIx144, DOx100, </v>
          </cell>
          <cell r="F476">
            <v>0</v>
          </cell>
          <cell r="H476">
            <v>0</v>
          </cell>
          <cell r="J476">
            <v>0</v>
          </cell>
          <cell r="K476">
            <v>0</v>
          </cell>
          <cell r="L476">
            <v>0</v>
          </cell>
          <cell r="M476">
            <v>0</v>
          </cell>
          <cell r="N476">
            <v>0</v>
          </cell>
          <cell r="O476">
            <v>0</v>
          </cell>
          <cell r="P476">
            <v>0</v>
          </cell>
        </row>
        <row r="477">
          <cell r="B477" t="str">
            <v>INTERPOSITION RELAY x50,  WIRING, AND TB.</v>
          </cell>
          <cell r="F477">
            <v>0</v>
          </cell>
          <cell r="H477">
            <v>0</v>
          </cell>
          <cell r="J477">
            <v>0</v>
          </cell>
          <cell r="K477">
            <v>0</v>
          </cell>
          <cell r="L477">
            <v>0</v>
          </cell>
          <cell r="M477">
            <v>0</v>
          </cell>
          <cell r="N477">
            <v>0</v>
          </cell>
          <cell r="O477">
            <v>0</v>
          </cell>
          <cell r="P477">
            <v>0</v>
          </cell>
        </row>
        <row r="478">
          <cell r="B478" t="str">
            <v>SOFTWARE DESIGN PACKAGE</v>
          </cell>
          <cell r="F478">
            <v>0</v>
          </cell>
          <cell r="H478">
            <v>0</v>
          </cell>
          <cell r="J478">
            <v>0</v>
          </cell>
          <cell r="K478">
            <v>0</v>
          </cell>
          <cell r="L478">
            <v>0</v>
          </cell>
          <cell r="M478">
            <v>0</v>
          </cell>
          <cell r="N478">
            <v>0</v>
          </cell>
          <cell r="O478">
            <v>0</v>
          </cell>
          <cell r="P478">
            <v>0</v>
          </cell>
        </row>
        <row r="479">
          <cell r="A479">
            <v>2</v>
          </cell>
          <cell r="B479" t="str">
            <v>OPERATION CONSOLE, INCLUDING</v>
          </cell>
          <cell r="C479">
            <v>1</v>
          </cell>
          <cell r="D479" t="str">
            <v>SET</v>
          </cell>
          <cell r="E479">
            <v>357000</v>
          </cell>
          <cell r="F479">
            <v>357000</v>
          </cell>
          <cell r="H479">
            <v>0</v>
          </cell>
          <cell r="I479">
            <v>20</v>
          </cell>
          <cell r="J479">
            <v>20</v>
          </cell>
          <cell r="K479">
            <v>357000</v>
          </cell>
          <cell r="L479">
            <v>357000</v>
          </cell>
          <cell r="M479">
            <v>0</v>
          </cell>
          <cell r="N479">
            <v>0</v>
          </cell>
          <cell r="O479">
            <v>5600</v>
          </cell>
          <cell r="P479">
            <v>5600</v>
          </cell>
        </row>
        <row r="480">
          <cell r="B480" t="str">
            <v>ANNUNCIATOR PANEL, W/ 50 WINDOWS</v>
          </cell>
          <cell r="F480">
            <v>0</v>
          </cell>
          <cell r="H480">
            <v>0</v>
          </cell>
          <cell r="J480">
            <v>0</v>
          </cell>
          <cell r="K480">
            <v>0</v>
          </cell>
          <cell r="L480">
            <v>0</v>
          </cell>
          <cell r="M480">
            <v>0</v>
          </cell>
          <cell r="N480">
            <v>0</v>
          </cell>
          <cell r="O480">
            <v>0</v>
          </cell>
          <cell r="P480">
            <v>0</v>
          </cell>
        </row>
        <row r="481">
          <cell r="B481" t="str">
            <v xml:space="preserve">COMMAND BOARD, W/ 15 PB SWITCH(SW. W/LIGHT) </v>
          </cell>
          <cell r="F481">
            <v>0</v>
          </cell>
          <cell r="H481">
            <v>0</v>
          </cell>
          <cell r="J481">
            <v>0</v>
          </cell>
          <cell r="K481">
            <v>0</v>
          </cell>
          <cell r="L481">
            <v>0</v>
          </cell>
          <cell r="M481">
            <v>0</v>
          </cell>
          <cell r="N481">
            <v>0</v>
          </cell>
          <cell r="O481">
            <v>0</v>
          </cell>
          <cell r="P481">
            <v>0</v>
          </cell>
        </row>
        <row r="482">
          <cell r="B482" t="str">
            <v>WIRING, AND TB.</v>
          </cell>
          <cell r="F482">
            <v>0</v>
          </cell>
          <cell r="H482">
            <v>0</v>
          </cell>
          <cell r="J482">
            <v>0</v>
          </cell>
          <cell r="K482">
            <v>0</v>
          </cell>
          <cell r="L482">
            <v>0</v>
          </cell>
          <cell r="M482">
            <v>0</v>
          </cell>
          <cell r="N482">
            <v>0</v>
          </cell>
          <cell r="O482">
            <v>0</v>
          </cell>
          <cell r="P482">
            <v>0</v>
          </cell>
        </row>
        <row r="483">
          <cell r="A483">
            <v>3</v>
          </cell>
          <cell r="B483" t="str">
            <v>MIMIC PANEL, ENCLOSURE SIZE 2300Hx1400Wx600D</v>
          </cell>
          <cell r="C483">
            <v>1</v>
          </cell>
          <cell r="D483" t="str">
            <v>SET</v>
          </cell>
          <cell r="E483">
            <v>448000</v>
          </cell>
          <cell r="F483">
            <v>448000</v>
          </cell>
          <cell r="H483">
            <v>0</v>
          </cell>
          <cell r="I483">
            <v>20</v>
          </cell>
          <cell r="J483">
            <v>20</v>
          </cell>
          <cell r="K483">
            <v>448000</v>
          </cell>
          <cell r="L483">
            <v>448000</v>
          </cell>
          <cell r="M483">
            <v>0</v>
          </cell>
          <cell r="N483">
            <v>0</v>
          </cell>
          <cell r="O483">
            <v>5600</v>
          </cell>
          <cell r="P483">
            <v>5600</v>
          </cell>
        </row>
        <row r="484">
          <cell r="B484" t="str">
            <v>MOSAIC PANEL  SIZE 1200Hx1200W, W/</v>
          </cell>
          <cell r="F484">
            <v>0</v>
          </cell>
          <cell r="H484">
            <v>0</v>
          </cell>
          <cell r="J484">
            <v>0</v>
          </cell>
          <cell r="K484">
            <v>0</v>
          </cell>
          <cell r="L484">
            <v>0</v>
          </cell>
          <cell r="M484">
            <v>0</v>
          </cell>
          <cell r="N484">
            <v>0</v>
          </cell>
          <cell r="O484">
            <v>0</v>
          </cell>
          <cell r="P484">
            <v>0</v>
          </cell>
        </row>
        <row r="485">
          <cell r="B485" t="str">
            <v>INDICATION LIGHT x60, POWER SUPPLY, WIRING, AND TB.</v>
          </cell>
          <cell r="F485">
            <v>0</v>
          </cell>
          <cell r="H485">
            <v>0</v>
          </cell>
          <cell r="J485">
            <v>0</v>
          </cell>
          <cell r="K485">
            <v>0</v>
          </cell>
          <cell r="L485">
            <v>0</v>
          </cell>
          <cell r="M485">
            <v>0</v>
          </cell>
          <cell r="N485">
            <v>0</v>
          </cell>
          <cell r="O485">
            <v>0</v>
          </cell>
          <cell r="P485">
            <v>0</v>
          </cell>
        </row>
        <row r="486">
          <cell r="A486">
            <v>4</v>
          </cell>
          <cell r="B486" t="str">
            <v>RECEIVING PANEL, INDOOR IP20 ENCLOSURE, W/</v>
          </cell>
          <cell r="C486">
            <v>1</v>
          </cell>
          <cell r="D486" t="str">
            <v>SET</v>
          </cell>
          <cell r="E486">
            <v>1400000</v>
          </cell>
          <cell r="F486">
            <v>1400000</v>
          </cell>
          <cell r="H486">
            <v>0</v>
          </cell>
          <cell r="I486">
            <v>50</v>
          </cell>
          <cell r="J486">
            <v>50</v>
          </cell>
          <cell r="K486">
            <v>1400000</v>
          </cell>
          <cell r="L486">
            <v>1400000</v>
          </cell>
          <cell r="M486">
            <v>0</v>
          </cell>
          <cell r="N486">
            <v>0</v>
          </cell>
          <cell r="O486">
            <v>14000</v>
          </cell>
          <cell r="P486">
            <v>14000</v>
          </cell>
        </row>
        <row r="487">
          <cell r="B487" t="str">
            <v>UV/IR DETECTOR CONTROLLER, 4-CHANNEL x1</v>
          </cell>
          <cell r="F487">
            <v>0</v>
          </cell>
          <cell r="H487">
            <v>0</v>
          </cell>
          <cell r="J487">
            <v>0</v>
          </cell>
          <cell r="K487">
            <v>0</v>
          </cell>
          <cell r="L487">
            <v>0</v>
          </cell>
          <cell r="M487">
            <v>0</v>
          </cell>
          <cell r="N487">
            <v>0</v>
          </cell>
          <cell r="O487">
            <v>0</v>
          </cell>
          <cell r="P487">
            <v>0</v>
          </cell>
        </row>
        <row r="488">
          <cell r="B488" t="str">
            <v>GAS DETECTOR CONTROLLER, 8-CHANNEL x8</v>
          </cell>
          <cell r="F488">
            <v>0</v>
          </cell>
          <cell r="H488">
            <v>0</v>
          </cell>
          <cell r="J488">
            <v>0</v>
          </cell>
          <cell r="K488">
            <v>0</v>
          </cell>
          <cell r="L488">
            <v>0</v>
          </cell>
          <cell r="M488">
            <v>0</v>
          </cell>
          <cell r="N488">
            <v>0</v>
          </cell>
          <cell r="O488">
            <v>0</v>
          </cell>
          <cell r="P488">
            <v>0</v>
          </cell>
        </row>
        <row r="489">
          <cell r="B489" t="str">
            <v>LOW TEMP. DETECTOR CONTROLLER, 4-CHANNEL x7</v>
          </cell>
          <cell r="F489">
            <v>0</v>
          </cell>
          <cell r="H489">
            <v>0</v>
          </cell>
          <cell r="J489">
            <v>0</v>
          </cell>
          <cell r="K489">
            <v>0</v>
          </cell>
          <cell r="L489">
            <v>0</v>
          </cell>
          <cell r="M489">
            <v>0</v>
          </cell>
          <cell r="N489">
            <v>0</v>
          </cell>
          <cell r="O489">
            <v>0</v>
          </cell>
          <cell r="P489">
            <v>0</v>
          </cell>
        </row>
        <row r="490">
          <cell r="B490" t="str">
            <v>POWER SUPPLY, WIRING, AND TB.</v>
          </cell>
          <cell r="F490">
            <v>0</v>
          </cell>
          <cell r="H490">
            <v>0</v>
          </cell>
          <cell r="J490">
            <v>0</v>
          </cell>
          <cell r="K490">
            <v>0</v>
          </cell>
          <cell r="L490">
            <v>0</v>
          </cell>
          <cell r="M490">
            <v>0</v>
          </cell>
          <cell r="N490">
            <v>0</v>
          </cell>
          <cell r="O490">
            <v>0</v>
          </cell>
          <cell r="P490">
            <v>0</v>
          </cell>
        </row>
        <row r="491">
          <cell r="A491">
            <v>5</v>
          </cell>
          <cell r="B491" t="str">
            <v>MANUAL STATION, 110VAC, CL.1 DIV.2, NEMA-4X</v>
          </cell>
          <cell r="C491">
            <v>16</v>
          </cell>
          <cell r="D491" t="str">
            <v>SET</v>
          </cell>
          <cell r="E491">
            <v>30000</v>
          </cell>
          <cell r="F491">
            <v>480000</v>
          </cell>
          <cell r="H491">
            <v>0</v>
          </cell>
          <cell r="I491">
            <v>5</v>
          </cell>
          <cell r="J491">
            <v>80</v>
          </cell>
          <cell r="K491">
            <v>30000</v>
          </cell>
          <cell r="L491">
            <v>480000</v>
          </cell>
          <cell r="M491">
            <v>0</v>
          </cell>
          <cell r="N491">
            <v>0</v>
          </cell>
          <cell r="O491">
            <v>1400</v>
          </cell>
          <cell r="P491">
            <v>22400</v>
          </cell>
        </row>
        <row r="492">
          <cell r="A492">
            <v>6</v>
          </cell>
          <cell r="B492" t="str">
            <v>SIREN(SPEAKER),, 110VAC, CL.1 DIV.2, NEMA-4X</v>
          </cell>
          <cell r="C492">
            <v>16</v>
          </cell>
          <cell r="D492" t="str">
            <v>SET</v>
          </cell>
          <cell r="E492">
            <v>40000</v>
          </cell>
          <cell r="F492">
            <v>640000</v>
          </cell>
          <cell r="H492">
            <v>0</v>
          </cell>
          <cell r="I492">
            <v>5</v>
          </cell>
          <cell r="J492">
            <v>80</v>
          </cell>
          <cell r="K492">
            <v>40000</v>
          </cell>
          <cell r="L492">
            <v>640000</v>
          </cell>
          <cell r="M492">
            <v>0</v>
          </cell>
          <cell r="N492">
            <v>0</v>
          </cell>
          <cell r="O492">
            <v>1400</v>
          </cell>
          <cell r="P492">
            <v>22400</v>
          </cell>
        </row>
        <row r="493">
          <cell r="A493">
            <v>7</v>
          </cell>
          <cell r="B493" t="str">
            <v>VISUAL ALARM BECON, , 110VAC, CL.1 DIV.2, NEMA-4X</v>
          </cell>
          <cell r="C493">
            <v>16</v>
          </cell>
          <cell r="D493" t="str">
            <v>SET</v>
          </cell>
          <cell r="E493">
            <v>37000</v>
          </cell>
          <cell r="F493">
            <v>592000</v>
          </cell>
          <cell r="H493">
            <v>0</v>
          </cell>
          <cell r="I493">
            <v>5</v>
          </cell>
          <cell r="J493">
            <v>80</v>
          </cell>
          <cell r="K493">
            <v>37000</v>
          </cell>
          <cell r="L493">
            <v>592000</v>
          </cell>
          <cell r="M493">
            <v>0</v>
          </cell>
          <cell r="N493">
            <v>0</v>
          </cell>
          <cell r="O493">
            <v>1400</v>
          </cell>
          <cell r="P493">
            <v>22400</v>
          </cell>
        </row>
        <row r="494">
          <cell r="A494">
            <v>8</v>
          </cell>
          <cell r="B494" t="str">
            <v>UV/IR FLAME DETECTOR, CL.1 DIV.2, NEMA-4X</v>
          </cell>
          <cell r="C494">
            <v>4</v>
          </cell>
          <cell r="D494" t="str">
            <v>SET</v>
          </cell>
          <cell r="E494">
            <v>67000</v>
          </cell>
          <cell r="F494">
            <v>268000</v>
          </cell>
          <cell r="H494">
            <v>0</v>
          </cell>
          <cell r="I494">
            <v>8</v>
          </cell>
          <cell r="J494">
            <v>32</v>
          </cell>
          <cell r="K494">
            <v>67000</v>
          </cell>
          <cell r="L494">
            <v>268000</v>
          </cell>
          <cell r="M494">
            <v>0</v>
          </cell>
          <cell r="N494">
            <v>0</v>
          </cell>
          <cell r="O494">
            <v>2240</v>
          </cell>
          <cell r="P494">
            <v>8960</v>
          </cell>
        </row>
        <row r="495">
          <cell r="A495">
            <v>9</v>
          </cell>
          <cell r="B495" t="str">
            <v>LOW TEMPERATURE DETECTOR, 50FT LG., NEMA-4X</v>
          </cell>
          <cell r="C495">
            <v>4</v>
          </cell>
          <cell r="D495" t="str">
            <v>SET</v>
          </cell>
          <cell r="E495">
            <v>288000</v>
          </cell>
          <cell r="F495">
            <v>1152000</v>
          </cell>
          <cell r="H495">
            <v>0</v>
          </cell>
          <cell r="I495">
            <v>10</v>
          </cell>
          <cell r="J495">
            <v>40</v>
          </cell>
          <cell r="K495">
            <v>288000</v>
          </cell>
          <cell r="L495">
            <v>1152000</v>
          </cell>
          <cell r="M495">
            <v>0</v>
          </cell>
          <cell r="N495">
            <v>0</v>
          </cell>
          <cell r="O495">
            <v>2800</v>
          </cell>
          <cell r="P495">
            <v>11200</v>
          </cell>
        </row>
        <row r="496">
          <cell r="A496">
            <v>10</v>
          </cell>
          <cell r="B496" t="str">
            <v>COMBUSTIBLE GAS DETECTOR,  CATALYTIC TYPE</v>
          </cell>
          <cell r="C496">
            <v>60</v>
          </cell>
          <cell r="D496" t="str">
            <v>EST</v>
          </cell>
          <cell r="E496">
            <v>50000</v>
          </cell>
          <cell r="F496">
            <v>3000000</v>
          </cell>
          <cell r="H496">
            <v>0</v>
          </cell>
          <cell r="I496">
            <v>5</v>
          </cell>
          <cell r="J496">
            <v>300</v>
          </cell>
          <cell r="K496">
            <v>50000</v>
          </cell>
          <cell r="L496">
            <v>3000000</v>
          </cell>
          <cell r="M496">
            <v>0</v>
          </cell>
          <cell r="N496">
            <v>0</v>
          </cell>
          <cell r="O496">
            <v>1400</v>
          </cell>
          <cell r="P496">
            <v>84000</v>
          </cell>
        </row>
        <row r="497">
          <cell r="B497" t="str">
            <v>CL.1, DIV.2, W/ WEATHER HOUSING, FILTER, NEMA-4X</v>
          </cell>
          <cell r="F497">
            <v>0</v>
          </cell>
          <cell r="H497">
            <v>0</v>
          </cell>
          <cell r="J497">
            <v>0</v>
          </cell>
          <cell r="K497">
            <v>0</v>
          </cell>
          <cell r="L497">
            <v>0</v>
          </cell>
          <cell r="M497">
            <v>0</v>
          </cell>
          <cell r="N497">
            <v>0</v>
          </cell>
          <cell r="O497">
            <v>0</v>
          </cell>
          <cell r="P497">
            <v>0</v>
          </cell>
        </row>
        <row r="498">
          <cell r="A498">
            <v>11</v>
          </cell>
          <cell r="B498" t="str">
            <v>GAS DETECTOR TEST KIT FOR 60 DETECTORS &amp; GRAPHIC PANEL</v>
          </cell>
          <cell r="C498">
            <v>1</v>
          </cell>
          <cell r="D498" t="str">
            <v>SET</v>
          </cell>
          <cell r="E498">
            <v>350000</v>
          </cell>
          <cell r="F498">
            <v>350000</v>
          </cell>
          <cell r="H498">
            <v>0</v>
          </cell>
          <cell r="I498">
            <v>10</v>
          </cell>
          <cell r="J498">
            <v>10</v>
          </cell>
          <cell r="K498">
            <v>350000</v>
          </cell>
          <cell r="L498">
            <v>350000</v>
          </cell>
          <cell r="M498">
            <v>0</v>
          </cell>
          <cell r="N498">
            <v>0</v>
          </cell>
          <cell r="O498">
            <v>2800</v>
          </cell>
          <cell r="P498">
            <v>2800</v>
          </cell>
        </row>
        <row r="499">
          <cell r="A499">
            <v>12</v>
          </cell>
          <cell r="B499" t="str">
            <v>R.S.G. CONDUIT/W COUPLING 1"</v>
          </cell>
          <cell r="C499">
            <v>1600</v>
          </cell>
          <cell r="D499" t="str">
            <v>M</v>
          </cell>
          <cell r="E499">
            <v>49</v>
          </cell>
          <cell r="F499">
            <v>78400</v>
          </cell>
          <cell r="H499">
            <v>0</v>
          </cell>
          <cell r="I499">
            <v>0.54</v>
          </cell>
          <cell r="J499">
            <v>864</v>
          </cell>
          <cell r="K499">
            <v>49</v>
          </cell>
          <cell r="L499">
            <v>78400</v>
          </cell>
          <cell r="M499">
            <v>0</v>
          </cell>
          <cell r="N499">
            <v>0</v>
          </cell>
          <cell r="O499">
            <v>151</v>
          </cell>
          <cell r="P499">
            <v>241600</v>
          </cell>
        </row>
        <row r="500">
          <cell r="A500">
            <v>13</v>
          </cell>
          <cell r="B500" t="str">
            <v>R.S.G. CONDUIT/W COUPLING 2"</v>
          </cell>
          <cell r="C500">
            <v>2300</v>
          </cell>
          <cell r="D500" t="str">
            <v>M</v>
          </cell>
          <cell r="E500">
            <v>105</v>
          </cell>
          <cell r="F500">
            <v>241500</v>
          </cell>
          <cell r="H500">
            <v>0</v>
          </cell>
          <cell r="I500">
            <v>0.98</v>
          </cell>
          <cell r="J500">
            <v>2254</v>
          </cell>
          <cell r="K500">
            <v>105</v>
          </cell>
          <cell r="L500">
            <v>241500</v>
          </cell>
          <cell r="M500">
            <v>0</v>
          </cell>
          <cell r="N500">
            <v>0</v>
          </cell>
          <cell r="O500">
            <v>274</v>
          </cell>
          <cell r="P500">
            <v>630200</v>
          </cell>
        </row>
        <row r="501">
          <cell r="A501">
            <v>14</v>
          </cell>
          <cell r="B501" t="str">
            <v>FITTING FOR R.S.G. CONDUIT</v>
          </cell>
          <cell r="C501">
            <v>1</v>
          </cell>
          <cell r="D501" t="str">
            <v>LOT</v>
          </cell>
          <cell r="E501">
            <v>639800</v>
          </cell>
          <cell r="F501">
            <v>639800</v>
          </cell>
          <cell r="H501">
            <v>0</v>
          </cell>
          <cell r="I501">
            <v>935.4</v>
          </cell>
          <cell r="J501">
            <v>935</v>
          </cell>
          <cell r="K501">
            <v>639800</v>
          </cell>
          <cell r="L501">
            <v>639800</v>
          </cell>
          <cell r="M501">
            <v>0</v>
          </cell>
          <cell r="N501">
            <v>0</v>
          </cell>
          <cell r="O501">
            <v>261912</v>
          </cell>
          <cell r="P501">
            <v>261912</v>
          </cell>
        </row>
        <row r="502">
          <cell r="A502">
            <v>15</v>
          </cell>
          <cell r="B502" t="str">
            <v>600V控制電纜,銅導体,PVC絕緣,麥拉遮蔽(OVERALL),</v>
          </cell>
          <cell r="C502">
            <v>650</v>
          </cell>
          <cell r="D502" t="str">
            <v>M</v>
          </cell>
          <cell r="E502">
            <v>37</v>
          </cell>
          <cell r="F502">
            <v>24050</v>
          </cell>
          <cell r="H502">
            <v>0</v>
          </cell>
          <cell r="I502">
            <v>0.11700000000000001</v>
          </cell>
          <cell r="J502">
            <v>76</v>
          </cell>
          <cell r="K502">
            <v>37</v>
          </cell>
          <cell r="L502">
            <v>24050</v>
          </cell>
          <cell r="M502">
            <v>0</v>
          </cell>
          <cell r="N502">
            <v>0</v>
          </cell>
          <cell r="O502">
            <v>33</v>
          </cell>
          <cell r="P502">
            <v>21450</v>
          </cell>
        </row>
        <row r="503">
          <cell r="B503" t="str">
            <v>PVC黑色被覆 7C-2SQ.MM</v>
          </cell>
          <cell r="F503">
            <v>0</v>
          </cell>
          <cell r="H503">
            <v>0</v>
          </cell>
          <cell r="J503">
            <v>0</v>
          </cell>
          <cell r="K503">
            <v>0</v>
          </cell>
          <cell r="L503">
            <v>0</v>
          </cell>
          <cell r="M503">
            <v>0</v>
          </cell>
          <cell r="N503">
            <v>0</v>
          </cell>
          <cell r="O503">
            <v>0</v>
          </cell>
          <cell r="P503">
            <v>0</v>
          </cell>
        </row>
        <row r="504">
          <cell r="A504">
            <v>16</v>
          </cell>
          <cell r="B504" t="str">
            <v>600V控制電纜,銅導体,PVC絕緣,麥拉遮蔽(OVERALL),</v>
          </cell>
          <cell r="C504">
            <v>1500</v>
          </cell>
          <cell r="D504" t="str">
            <v>M</v>
          </cell>
          <cell r="E504">
            <v>41</v>
          </cell>
          <cell r="F504">
            <v>61500</v>
          </cell>
          <cell r="H504">
            <v>0</v>
          </cell>
          <cell r="I504">
            <v>0.13300000000000001</v>
          </cell>
          <cell r="J504">
            <v>200</v>
          </cell>
          <cell r="K504">
            <v>41</v>
          </cell>
          <cell r="L504">
            <v>61500</v>
          </cell>
          <cell r="M504">
            <v>0</v>
          </cell>
          <cell r="N504">
            <v>0</v>
          </cell>
          <cell r="O504">
            <v>37</v>
          </cell>
          <cell r="P504">
            <v>55500</v>
          </cell>
        </row>
        <row r="505">
          <cell r="B505" t="str">
            <v>PVC黑色被覆 9C-2SQ.MM</v>
          </cell>
          <cell r="F505">
            <v>0</v>
          </cell>
          <cell r="H505">
            <v>0</v>
          </cell>
          <cell r="J505">
            <v>0</v>
          </cell>
          <cell r="K505">
            <v>0</v>
          </cell>
          <cell r="L505">
            <v>0</v>
          </cell>
          <cell r="M505">
            <v>0</v>
          </cell>
          <cell r="N505">
            <v>0</v>
          </cell>
          <cell r="O505">
            <v>0</v>
          </cell>
          <cell r="P505">
            <v>0</v>
          </cell>
        </row>
        <row r="506">
          <cell r="A506">
            <v>17</v>
          </cell>
          <cell r="B506" t="str">
            <v>600V控制電纜,銅導体,PVC絕緣,麥拉遮蔽(OVERALL),</v>
          </cell>
          <cell r="C506">
            <v>2600</v>
          </cell>
          <cell r="D506" t="str">
            <v>M</v>
          </cell>
          <cell r="E506">
            <v>53</v>
          </cell>
          <cell r="F506">
            <v>137800</v>
          </cell>
          <cell r="H506">
            <v>0</v>
          </cell>
          <cell r="I506">
            <v>0.153</v>
          </cell>
          <cell r="J506">
            <v>398</v>
          </cell>
          <cell r="K506">
            <v>53</v>
          </cell>
          <cell r="L506">
            <v>137800</v>
          </cell>
          <cell r="M506">
            <v>0</v>
          </cell>
          <cell r="N506">
            <v>0</v>
          </cell>
          <cell r="O506">
            <v>43</v>
          </cell>
          <cell r="P506">
            <v>111800</v>
          </cell>
        </row>
        <row r="507">
          <cell r="B507" t="str">
            <v>PVC黑色被覆 12C-2SQ.MM</v>
          </cell>
          <cell r="F507">
            <v>0</v>
          </cell>
          <cell r="H507">
            <v>0</v>
          </cell>
          <cell r="J507">
            <v>0</v>
          </cell>
          <cell r="K507">
            <v>0</v>
          </cell>
          <cell r="L507">
            <v>0</v>
          </cell>
          <cell r="M507">
            <v>0</v>
          </cell>
          <cell r="N507">
            <v>0</v>
          </cell>
          <cell r="O507">
            <v>0</v>
          </cell>
          <cell r="P507">
            <v>0</v>
          </cell>
        </row>
        <row r="508">
          <cell r="A508">
            <v>18</v>
          </cell>
          <cell r="B508" t="str">
            <v>600V控制電纜,銅導体,PVC絕緣,麥拉遮蔽(OVERALL),</v>
          </cell>
          <cell r="C508">
            <v>10000</v>
          </cell>
          <cell r="D508" t="str">
            <v>M</v>
          </cell>
          <cell r="E508">
            <v>44</v>
          </cell>
          <cell r="F508">
            <v>440000</v>
          </cell>
          <cell r="H508">
            <v>0</v>
          </cell>
          <cell r="I508">
            <v>0.13500000000000001</v>
          </cell>
          <cell r="J508">
            <v>1350</v>
          </cell>
          <cell r="K508">
            <v>44</v>
          </cell>
          <cell r="L508">
            <v>440000</v>
          </cell>
          <cell r="M508">
            <v>0</v>
          </cell>
          <cell r="N508">
            <v>0</v>
          </cell>
          <cell r="O508">
            <v>38</v>
          </cell>
          <cell r="P508">
            <v>380000</v>
          </cell>
        </row>
        <row r="509">
          <cell r="B509" t="str">
            <v>PVC黑色被覆 7C-3.5SQ.MM</v>
          </cell>
          <cell r="F509">
            <v>0</v>
          </cell>
          <cell r="H509">
            <v>0</v>
          </cell>
          <cell r="J509">
            <v>0</v>
          </cell>
          <cell r="K509">
            <v>0</v>
          </cell>
          <cell r="L509">
            <v>0</v>
          </cell>
          <cell r="M509">
            <v>0</v>
          </cell>
          <cell r="N509">
            <v>0</v>
          </cell>
          <cell r="O509">
            <v>0</v>
          </cell>
          <cell r="P509">
            <v>0</v>
          </cell>
        </row>
        <row r="510">
          <cell r="A510">
            <v>19</v>
          </cell>
          <cell r="B510" t="str">
            <v>600V控制電纜,銅導体,PVC絕緣,麥拉遮蔽(OVERALL),</v>
          </cell>
          <cell r="C510">
            <v>3000</v>
          </cell>
          <cell r="D510" t="str">
            <v>M</v>
          </cell>
          <cell r="E510">
            <v>76</v>
          </cell>
          <cell r="F510">
            <v>228000</v>
          </cell>
          <cell r="H510">
            <v>0</v>
          </cell>
          <cell r="I510">
            <v>0.193</v>
          </cell>
          <cell r="J510">
            <v>579</v>
          </cell>
          <cell r="K510">
            <v>76</v>
          </cell>
          <cell r="L510">
            <v>228000</v>
          </cell>
          <cell r="M510">
            <v>0</v>
          </cell>
          <cell r="N510">
            <v>0</v>
          </cell>
          <cell r="O510">
            <v>54</v>
          </cell>
          <cell r="P510">
            <v>162000</v>
          </cell>
        </row>
        <row r="511">
          <cell r="B511" t="str">
            <v>PVC黑色被覆 19C-2SQ.MM</v>
          </cell>
          <cell r="F511">
            <v>0</v>
          </cell>
          <cell r="H511">
            <v>0</v>
          </cell>
          <cell r="J511">
            <v>0</v>
          </cell>
          <cell r="K511">
            <v>0</v>
          </cell>
          <cell r="L511">
            <v>0</v>
          </cell>
          <cell r="M511">
            <v>0</v>
          </cell>
          <cell r="N511">
            <v>0</v>
          </cell>
          <cell r="O511">
            <v>0</v>
          </cell>
          <cell r="P511">
            <v>0</v>
          </cell>
        </row>
        <row r="512">
          <cell r="A512">
            <v>20</v>
          </cell>
          <cell r="B512" t="str">
            <v>600V控制電纜,銅導体,PVC絕緣,麥拉遮蔽(OVERALL),</v>
          </cell>
          <cell r="C512">
            <v>14000</v>
          </cell>
          <cell r="D512" t="str">
            <v>M</v>
          </cell>
          <cell r="E512">
            <v>119</v>
          </cell>
          <cell r="F512">
            <v>1666000</v>
          </cell>
          <cell r="H512">
            <v>0</v>
          </cell>
          <cell r="I512">
            <v>0.23599999999999999</v>
          </cell>
          <cell r="J512">
            <v>3304</v>
          </cell>
          <cell r="K512">
            <v>119</v>
          </cell>
          <cell r="L512">
            <v>1666000</v>
          </cell>
          <cell r="M512">
            <v>0</v>
          </cell>
          <cell r="N512">
            <v>0</v>
          </cell>
          <cell r="O512">
            <v>66</v>
          </cell>
          <cell r="P512">
            <v>924000</v>
          </cell>
        </row>
        <row r="513">
          <cell r="B513" t="str">
            <v>PVC黑色被覆 30C-2SQ.MM</v>
          </cell>
          <cell r="F513">
            <v>0</v>
          </cell>
          <cell r="H513">
            <v>0</v>
          </cell>
          <cell r="J513">
            <v>0</v>
          </cell>
          <cell r="K513">
            <v>0</v>
          </cell>
          <cell r="L513">
            <v>0</v>
          </cell>
          <cell r="M513">
            <v>0</v>
          </cell>
          <cell r="N513">
            <v>0</v>
          </cell>
          <cell r="O513">
            <v>0</v>
          </cell>
          <cell r="P513">
            <v>0</v>
          </cell>
        </row>
        <row r="514">
          <cell r="A514">
            <v>21</v>
          </cell>
          <cell r="B514" t="str">
            <v>300V信號電纜,PVC絕緣,麥拉遮蔽(OVERALL &amp; INDIVID)PVC</v>
          </cell>
          <cell r="C514">
            <v>12000</v>
          </cell>
          <cell r="D514" t="str">
            <v>M</v>
          </cell>
          <cell r="E514">
            <v>17</v>
          </cell>
          <cell r="F514">
            <v>204000</v>
          </cell>
          <cell r="H514">
            <v>0</v>
          </cell>
          <cell r="I514">
            <v>6.4000000000000001E-2</v>
          </cell>
          <cell r="J514">
            <v>768</v>
          </cell>
          <cell r="K514">
            <v>17</v>
          </cell>
          <cell r="L514">
            <v>204000</v>
          </cell>
          <cell r="M514">
            <v>0</v>
          </cell>
          <cell r="N514">
            <v>0</v>
          </cell>
          <cell r="O514">
            <v>18</v>
          </cell>
          <cell r="P514">
            <v>216000</v>
          </cell>
        </row>
        <row r="515">
          <cell r="B515" t="str">
            <v>黑色被覆  1TxAWG#16</v>
          </cell>
          <cell r="F515">
            <v>0</v>
          </cell>
          <cell r="H515">
            <v>0</v>
          </cell>
          <cell r="J515">
            <v>0</v>
          </cell>
          <cell r="K515">
            <v>0</v>
          </cell>
          <cell r="L515">
            <v>0</v>
          </cell>
          <cell r="M515">
            <v>0</v>
          </cell>
          <cell r="N515">
            <v>0</v>
          </cell>
          <cell r="O515">
            <v>0</v>
          </cell>
          <cell r="P515">
            <v>0</v>
          </cell>
        </row>
        <row r="516">
          <cell r="A516">
            <v>22</v>
          </cell>
          <cell r="B516" t="str">
            <v>300V信號電纜,PVC絕緣,麥拉遮蔽(OVERALL &amp; INDIVID)PVC</v>
          </cell>
          <cell r="C516">
            <v>3500</v>
          </cell>
          <cell r="D516" t="str">
            <v>M</v>
          </cell>
          <cell r="E516">
            <v>227</v>
          </cell>
          <cell r="F516">
            <v>794500</v>
          </cell>
          <cell r="H516">
            <v>0</v>
          </cell>
          <cell r="I516">
            <v>0.25</v>
          </cell>
          <cell r="J516">
            <v>875</v>
          </cell>
          <cell r="K516">
            <v>227</v>
          </cell>
          <cell r="L516">
            <v>794500</v>
          </cell>
          <cell r="M516">
            <v>0</v>
          </cell>
          <cell r="N516">
            <v>0</v>
          </cell>
          <cell r="O516">
            <v>70</v>
          </cell>
          <cell r="P516">
            <v>245000</v>
          </cell>
        </row>
        <row r="517">
          <cell r="B517" t="str">
            <v>黑色被覆  12TxAWG#14</v>
          </cell>
          <cell r="F517">
            <v>0</v>
          </cell>
          <cell r="H517">
            <v>0</v>
          </cell>
          <cell r="J517">
            <v>0</v>
          </cell>
          <cell r="K517">
            <v>0</v>
          </cell>
          <cell r="L517">
            <v>0</v>
          </cell>
          <cell r="M517">
            <v>0</v>
          </cell>
          <cell r="N517">
            <v>0</v>
          </cell>
          <cell r="O517">
            <v>0</v>
          </cell>
          <cell r="P517">
            <v>0</v>
          </cell>
        </row>
        <row r="518">
          <cell r="A518">
            <v>23</v>
          </cell>
          <cell r="B518" t="str">
            <v>300V信號電纜,PVC絕緣,麥拉遮蔽(OVERALL &amp; INDIVID)PVC</v>
          </cell>
          <cell r="C518">
            <v>350</v>
          </cell>
          <cell r="D518" t="str">
            <v>M</v>
          </cell>
          <cell r="E518">
            <v>471</v>
          </cell>
          <cell r="F518">
            <v>164850</v>
          </cell>
          <cell r="H518">
            <v>0</v>
          </cell>
          <cell r="I518">
            <v>0.4</v>
          </cell>
          <cell r="J518">
            <v>140</v>
          </cell>
          <cell r="K518">
            <v>471</v>
          </cell>
          <cell r="L518">
            <v>164850</v>
          </cell>
          <cell r="M518">
            <v>0</v>
          </cell>
          <cell r="N518">
            <v>0</v>
          </cell>
          <cell r="O518">
            <v>112</v>
          </cell>
          <cell r="P518">
            <v>39200</v>
          </cell>
        </row>
        <row r="519">
          <cell r="B519" t="str">
            <v>黑色被覆 24TxAWG#14</v>
          </cell>
          <cell r="F519">
            <v>0</v>
          </cell>
          <cell r="H519">
            <v>0</v>
          </cell>
          <cell r="J519">
            <v>0</v>
          </cell>
          <cell r="K519">
            <v>0</v>
          </cell>
          <cell r="L519">
            <v>0</v>
          </cell>
          <cell r="M519">
            <v>0</v>
          </cell>
          <cell r="N519">
            <v>0</v>
          </cell>
          <cell r="O519">
            <v>0</v>
          </cell>
          <cell r="P519">
            <v>0</v>
          </cell>
        </row>
        <row r="520">
          <cell r="A520">
            <v>24</v>
          </cell>
          <cell r="B520" t="str">
            <v>HOT DIPPED GALV, STEEL CHANNEL 100X50X5X7.5</v>
          </cell>
          <cell r="C520">
            <v>50</v>
          </cell>
          <cell r="D520" t="str">
            <v>M</v>
          </cell>
          <cell r="E520">
            <v>200</v>
          </cell>
          <cell r="F520">
            <v>10000</v>
          </cell>
          <cell r="H520">
            <v>0</v>
          </cell>
          <cell r="I520">
            <v>1.5</v>
          </cell>
          <cell r="J520">
            <v>75</v>
          </cell>
          <cell r="K520">
            <v>200</v>
          </cell>
          <cell r="L520">
            <v>10000</v>
          </cell>
          <cell r="M520">
            <v>0</v>
          </cell>
          <cell r="N520">
            <v>0</v>
          </cell>
          <cell r="O520">
            <v>420</v>
          </cell>
          <cell r="P520">
            <v>21000</v>
          </cell>
        </row>
        <row r="521">
          <cell r="A521">
            <v>25</v>
          </cell>
          <cell r="B521" t="str">
            <v>HOT DIPPED GALV, U- CHANNEL 41X41</v>
          </cell>
          <cell r="C521">
            <v>335</v>
          </cell>
          <cell r="D521" t="str">
            <v>M</v>
          </cell>
          <cell r="E521">
            <v>82</v>
          </cell>
          <cell r="F521">
            <v>27470</v>
          </cell>
          <cell r="H521">
            <v>0</v>
          </cell>
          <cell r="I521">
            <v>0.40699999999999997</v>
          </cell>
          <cell r="J521">
            <v>136</v>
          </cell>
          <cell r="K521">
            <v>82</v>
          </cell>
          <cell r="L521">
            <v>27470</v>
          </cell>
          <cell r="M521">
            <v>0</v>
          </cell>
          <cell r="N521">
            <v>0</v>
          </cell>
          <cell r="O521">
            <v>114</v>
          </cell>
          <cell r="P521">
            <v>38190</v>
          </cell>
        </row>
        <row r="522">
          <cell r="A522">
            <v>26</v>
          </cell>
          <cell r="B522" t="str">
            <v>FLEXIBLE CONDUIT 1"</v>
          </cell>
          <cell r="C522">
            <v>40</v>
          </cell>
          <cell r="D522" t="str">
            <v>M</v>
          </cell>
          <cell r="E522">
            <v>252</v>
          </cell>
          <cell r="F522">
            <v>10080</v>
          </cell>
          <cell r="H522">
            <v>0</v>
          </cell>
          <cell r="I522">
            <v>0.64</v>
          </cell>
          <cell r="J522">
            <v>26</v>
          </cell>
          <cell r="K522">
            <v>252</v>
          </cell>
          <cell r="L522">
            <v>10080</v>
          </cell>
          <cell r="M522">
            <v>0</v>
          </cell>
          <cell r="N522">
            <v>0</v>
          </cell>
          <cell r="O522">
            <v>179</v>
          </cell>
          <cell r="P522">
            <v>7160</v>
          </cell>
        </row>
        <row r="523">
          <cell r="A523">
            <v>27</v>
          </cell>
          <cell r="B523" t="str">
            <v>HOT DIPPED GALV. STEEL PLATE 1829X6401X3t</v>
          </cell>
          <cell r="C523">
            <v>2</v>
          </cell>
          <cell r="D523" t="str">
            <v>PCS</v>
          </cell>
          <cell r="E523">
            <v>1000</v>
          </cell>
          <cell r="F523">
            <v>2000</v>
          </cell>
          <cell r="H523">
            <v>0</v>
          </cell>
          <cell r="I523">
            <v>10</v>
          </cell>
          <cell r="J523">
            <v>20</v>
          </cell>
          <cell r="K523">
            <v>1000</v>
          </cell>
          <cell r="L523">
            <v>2000</v>
          </cell>
          <cell r="M523">
            <v>0</v>
          </cell>
          <cell r="N523">
            <v>0</v>
          </cell>
          <cell r="O523">
            <v>2800</v>
          </cell>
          <cell r="P523">
            <v>5600</v>
          </cell>
        </row>
        <row r="524">
          <cell r="A524">
            <v>28</v>
          </cell>
          <cell r="B524" t="str">
            <v>1/4圓(半徑30公分)低溫偵測器之補償器遮蔽板SS316製</v>
          </cell>
          <cell r="C524">
            <v>4</v>
          </cell>
          <cell r="D524" t="str">
            <v>PCS</v>
          </cell>
          <cell r="E524">
            <v>3000</v>
          </cell>
          <cell r="F524">
            <v>12000</v>
          </cell>
          <cell r="H524">
            <v>0</v>
          </cell>
          <cell r="I524">
            <v>4</v>
          </cell>
          <cell r="J524">
            <v>16</v>
          </cell>
          <cell r="K524">
            <v>3000</v>
          </cell>
          <cell r="L524">
            <v>12000</v>
          </cell>
          <cell r="M524">
            <v>0</v>
          </cell>
          <cell r="N524">
            <v>0</v>
          </cell>
          <cell r="O524">
            <v>1120</v>
          </cell>
          <cell r="P524">
            <v>4480</v>
          </cell>
        </row>
        <row r="525">
          <cell r="A525">
            <v>29</v>
          </cell>
          <cell r="B525" t="str">
            <v>接線箱,附端子板20P,FRP外殼,屋外防水型</v>
          </cell>
          <cell r="C525">
            <v>5</v>
          </cell>
          <cell r="D525" t="str">
            <v>SET</v>
          </cell>
          <cell r="E525">
            <v>3500</v>
          </cell>
          <cell r="F525">
            <v>17500</v>
          </cell>
          <cell r="H525">
            <v>0</v>
          </cell>
          <cell r="I525">
            <v>4</v>
          </cell>
          <cell r="J525">
            <v>20</v>
          </cell>
          <cell r="K525">
            <v>3500</v>
          </cell>
          <cell r="L525">
            <v>17500</v>
          </cell>
          <cell r="M525">
            <v>0</v>
          </cell>
          <cell r="N525">
            <v>0</v>
          </cell>
          <cell r="O525">
            <v>1120</v>
          </cell>
          <cell r="P525">
            <v>5600</v>
          </cell>
        </row>
        <row r="526">
          <cell r="A526">
            <v>30</v>
          </cell>
          <cell r="B526" t="str">
            <v>接線箱,附端子板50P,FRP外殼,屋外防水型</v>
          </cell>
          <cell r="C526">
            <v>4</v>
          </cell>
          <cell r="D526" t="str">
            <v>SET</v>
          </cell>
          <cell r="E526">
            <v>5500</v>
          </cell>
          <cell r="F526">
            <v>22000</v>
          </cell>
          <cell r="H526">
            <v>0</v>
          </cell>
          <cell r="I526">
            <v>8</v>
          </cell>
          <cell r="J526">
            <v>32</v>
          </cell>
          <cell r="K526">
            <v>5500</v>
          </cell>
          <cell r="L526">
            <v>22000</v>
          </cell>
          <cell r="M526">
            <v>0</v>
          </cell>
          <cell r="N526">
            <v>0</v>
          </cell>
          <cell r="O526">
            <v>2240</v>
          </cell>
          <cell r="P526">
            <v>8960</v>
          </cell>
        </row>
        <row r="527">
          <cell r="A527">
            <v>31</v>
          </cell>
          <cell r="B527" t="str">
            <v>接線箱,附端子板100P,FRP外殼,屋外防水型</v>
          </cell>
          <cell r="C527">
            <v>1</v>
          </cell>
          <cell r="D527" t="str">
            <v>SET</v>
          </cell>
          <cell r="E527">
            <v>9000</v>
          </cell>
          <cell r="F527">
            <v>9000</v>
          </cell>
          <cell r="H527">
            <v>0</v>
          </cell>
          <cell r="I527">
            <v>12</v>
          </cell>
          <cell r="J527">
            <v>12</v>
          </cell>
          <cell r="K527">
            <v>9000</v>
          </cell>
          <cell r="L527">
            <v>9000</v>
          </cell>
          <cell r="M527">
            <v>0</v>
          </cell>
          <cell r="N527">
            <v>0</v>
          </cell>
          <cell r="O527">
            <v>3360</v>
          </cell>
          <cell r="P527">
            <v>3360</v>
          </cell>
        </row>
        <row r="528">
          <cell r="A528">
            <v>32</v>
          </cell>
          <cell r="B528" t="str">
            <v>HOT DIPPED GALV, STEEL CHANNEL 100X50X5X7.5X2.4高</v>
          </cell>
          <cell r="C528">
            <v>26</v>
          </cell>
          <cell r="D528" t="str">
            <v>SET</v>
          </cell>
          <cell r="E528">
            <v>2400</v>
          </cell>
          <cell r="F528">
            <v>62400</v>
          </cell>
          <cell r="H528">
            <v>0</v>
          </cell>
          <cell r="I528">
            <v>3</v>
          </cell>
          <cell r="J528">
            <v>78</v>
          </cell>
          <cell r="K528">
            <v>2400</v>
          </cell>
          <cell r="L528">
            <v>62400</v>
          </cell>
          <cell r="M528">
            <v>0</v>
          </cell>
          <cell r="N528">
            <v>0</v>
          </cell>
          <cell r="O528">
            <v>840</v>
          </cell>
          <cell r="P528">
            <v>21840</v>
          </cell>
        </row>
        <row r="529">
          <cell r="B529" t="str">
            <v>附基礎</v>
          </cell>
          <cell r="F529">
            <v>0</v>
          </cell>
          <cell r="H529">
            <v>0</v>
          </cell>
          <cell r="J529">
            <v>0</v>
          </cell>
          <cell r="K529">
            <v>0</v>
          </cell>
          <cell r="L529">
            <v>0</v>
          </cell>
          <cell r="M529">
            <v>0</v>
          </cell>
          <cell r="N529">
            <v>0</v>
          </cell>
          <cell r="O529">
            <v>0</v>
          </cell>
          <cell r="P529">
            <v>0</v>
          </cell>
        </row>
        <row r="530">
          <cell r="A530">
            <v>33</v>
          </cell>
          <cell r="B530" t="str">
            <v>DITTO, BUT STEEL CHANNEL 為3.6M高</v>
          </cell>
          <cell r="C530">
            <v>13</v>
          </cell>
          <cell r="D530" t="str">
            <v>SET</v>
          </cell>
          <cell r="E530">
            <v>3600</v>
          </cell>
          <cell r="F530">
            <v>46800</v>
          </cell>
          <cell r="H530">
            <v>0</v>
          </cell>
          <cell r="I530">
            <v>4</v>
          </cell>
          <cell r="J530">
            <v>52</v>
          </cell>
          <cell r="K530">
            <v>3600</v>
          </cell>
          <cell r="L530">
            <v>46800</v>
          </cell>
          <cell r="M530">
            <v>0</v>
          </cell>
          <cell r="N530">
            <v>0</v>
          </cell>
          <cell r="O530">
            <v>1120</v>
          </cell>
          <cell r="P530">
            <v>14560</v>
          </cell>
        </row>
        <row r="531">
          <cell r="A531">
            <v>34</v>
          </cell>
          <cell r="B531" t="str">
            <v>DITTO, BUT STEEL CHANNEL 為1.95M高</v>
          </cell>
          <cell r="C531">
            <v>3</v>
          </cell>
          <cell r="D531" t="str">
            <v>SET</v>
          </cell>
          <cell r="E531">
            <v>2000</v>
          </cell>
          <cell r="F531">
            <v>6000</v>
          </cell>
          <cell r="H531">
            <v>0</v>
          </cell>
          <cell r="I531">
            <v>3</v>
          </cell>
          <cell r="J531">
            <v>9</v>
          </cell>
          <cell r="K531">
            <v>2000</v>
          </cell>
          <cell r="L531">
            <v>6000</v>
          </cell>
          <cell r="M531">
            <v>0</v>
          </cell>
          <cell r="N531">
            <v>0</v>
          </cell>
          <cell r="O531">
            <v>840</v>
          </cell>
          <cell r="P531">
            <v>2520</v>
          </cell>
        </row>
        <row r="532">
          <cell r="A532">
            <v>35</v>
          </cell>
          <cell r="B532" t="str">
            <v xml:space="preserve">MISCELLANEOUS </v>
          </cell>
          <cell r="C532">
            <v>1</v>
          </cell>
          <cell r="D532" t="str">
            <v>LOT</v>
          </cell>
          <cell r="E532">
            <v>743902.5</v>
          </cell>
          <cell r="F532">
            <v>743903</v>
          </cell>
          <cell r="H532">
            <v>0</v>
          </cell>
          <cell r="I532">
            <v>646.55000000000007</v>
          </cell>
          <cell r="J532">
            <v>647</v>
          </cell>
          <cell r="K532">
            <v>743903</v>
          </cell>
          <cell r="L532">
            <v>743903</v>
          </cell>
          <cell r="M532">
            <v>0</v>
          </cell>
          <cell r="N532">
            <v>0</v>
          </cell>
          <cell r="O532">
            <v>181034</v>
          </cell>
          <cell r="P532">
            <v>181034</v>
          </cell>
        </row>
        <row r="533">
          <cell r="B533" t="str">
            <v>SUB-TOTAL : (I)</v>
          </cell>
          <cell r="F533">
            <v>15621953</v>
          </cell>
          <cell r="H533">
            <v>0</v>
          </cell>
          <cell r="J533">
            <v>13628</v>
          </cell>
          <cell r="K533">
            <v>0</v>
          </cell>
          <cell r="L533">
            <v>15621953</v>
          </cell>
          <cell r="M533">
            <v>0</v>
          </cell>
          <cell r="N533">
            <v>0</v>
          </cell>
          <cell r="O533">
            <v>0</v>
          </cell>
          <cell r="P533">
            <v>3816326</v>
          </cell>
        </row>
        <row r="536">
          <cell r="A536" t="str">
            <v>J.</v>
          </cell>
          <cell r="B536" t="str">
            <v>U/G CONDUIT BANK</v>
          </cell>
          <cell r="F536">
            <v>0</v>
          </cell>
          <cell r="H536">
            <v>0</v>
          </cell>
          <cell r="J536">
            <v>0</v>
          </cell>
          <cell r="K536">
            <v>0</v>
          </cell>
          <cell r="L536">
            <v>0</v>
          </cell>
          <cell r="M536">
            <v>0</v>
          </cell>
          <cell r="N536">
            <v>0</v>
          </cell>
          <cell r="O536">
            <v>0</v>
          </cell>
          <cell r="P536">
            <v>0</v>
          </cell>
        </row>
        <row r="538">
          <cell r="A538" t="str">
            <v>J.1</v>
          </cell>
          <cell r="B538" t="str">
            <v>U/G CONDUIT BANK FOR TEL., P/P, CCTV, APS</v>
          </cell>
          <cell r="F538">
            <v>0</v>
          </cell>
          <cell r="H538">
            <v>0</v>
          </cell>
          <cell r="J538">
            <v>0</v>
          </cell>
          <cell r="K538">
            <v>0</v>
          </cell>
          <cell r="L538">
            <v>0</v>
          </cell>
          <cell r="M538">
            <v>0</v>
          </cell>
          <cell r="N538">
            <v>0</v>
          </cell>
          <cell r="O538">
            <v>0</v>
          </cell>
          <cell r="P538">
            <v>0</v>
          </cell>
        </row>
        <row r="539">
          <cell r="A539" t="str">
            <v>J.1.1</v>
          </cell>
          <cell r="B539" t="str">
            <v xml:space="preserve"> PVC CONDUIT, THICK WALL, CNS1302 SCH. B , 1"</v>
          </cell>
          <cell r="C539">
            <v>800</v>
          </cell>
          <cell r="D539" t="str">
            <v>M</v>
          </cell>
          <cell r="E539">
            <v>16</v>
          </cell>
          <cell r="F539">
            <v>12800</v>
          </cell>
          <cell r="H539">
            <v>0</v>
          </cell>
          <cell r="I539">
            <v>0.22</v>
          </cell>
          <cell r="J539">
            <v>176</v>
          </cell>
          <cell r="K539">
            <v>16</v>
          </cell>
          <cell r="L539">
            <v>12800</v>
          </cell>
          <cell r="M539">
            <v>0</v>
          </cell>
          <cell r="N539">
            <v>0</v>
          </cell>
          <cell r="O539">
            <v>62</v>
          </cell>
          <cell r="P539">
            <v>49600</v>
          </cell>
        </row>
        <row r="540">
          <cell r="A540" t="str">
            <v>J.1.2</v>
          </cell>
          <cell r="B540" t="str">
            <v xml:space="preserve"> PVC CONDUIT, THICK WALL, CNS1302 SCH. B , 2"</v>
          </cell>
          <cell r="C540">
            <v>22000</v>
          </cell>
          <cell r="D540" t="str">
            <v>M</v>
          </cell>
          <cell r="E540">
            <v>38</v>
          </cell>
          <cell r="F540">
            <v>836000</v>
          </cell>
          <cell r="H540">
            <v>0</v>
          </cell>
          <cell r="I540">
            <v>0.3</v>
          </cell>
          <cell r="J540">
            <v>6600</v>
          </cell>
          <cell r="K540">
            <v>38</v>
          </cell>
          <cell r="L540">
            <v>836000</v>
          </cell>
          <cell r="M540">
            <v>0</v>
          </cell>
          <cell r="N540">
            <v>0</v>
          </cell>
          <cell r="O540">
            <v>84</v>
          </cell>
          <cell r="P540">
            <v>1848000</v>
          </cell>
        </row>
        <row r="541">
          <cell r="A541" t="str">
            <v>J.1.3</v>
          </cell>
          <cell r="B541" t="str">
            <v xml:space="preserve"> PVC CONDUIT, THICK WALL, CNS1302 SCH. B , 4"</v>
          </cell>
          <cell r="C541">
            <v>16500</v>
          </cell>
          <cell r="D541" t="str">
            <v>M</v>
          </cell>
          <cell r="E541">
            <v>128</v>
          </cell>
          <cell r="F541">
            <v>2112000</v>
          </cell>
          <cell r="H541">
            <v>0</v>
          </cell>
          <cell r="I541">
            <v>0.43</v>
          </cell>
          <cell r="J541">
            <v>7095</v>
          </cell>
          <cell r="K541">
            <v>128</v>
          </cell>
          <cell r="L541">
            <v>2112000</v>
          </cell>
          <cell r="M541">
            <v>0</v>
          </cell>
          <cell r="N541">
            <v>0</v>
          </cell>
          <cell r="O541">
            <v>120</v>
          </cell>
          <cell r="P541">
            <v>1980000</v>
          </cell>
        </row>
        <row r="542">
          <cell r="A542" t="str">
            <v>J.1.4</v>
          </cell>
          <cell r="B542" t="str">
            <v xml:space="preserve"> PVC CONDUIT, THICK WALL, CNS1302 SCH. B , 6"</v>
          </cell>
          <cell r="C542">
            <v>8000</v>
          </cell>
          <cell r="D542" t="str">
            <v>M</v>
          </cell>
          <cell r="E542">
            <v>242</v>
          </cell>
          <cell r="F542">
            <v>1936000</v>
          </cell>
          <cell r="H542">
            <v>0</v>
          </cell>
          <cell r="I542">
            <v>0.68</v>
          </cell>
          <cell r="J542">
            <v>5440</v>
          </cell>
          <cell r="K542">
            <v>242</v>
          </cell>
          <cell r="L542">
            <v>1936000</v>
          </cell>
          <cell r="M542">
            <v>0</v>
          </cell>
          <cell r="N542">
            <v>0</v>
          </cell>
          <cell r="O542">
            <v>190</v>
          </cell>
          <cell r="P542">
            <v>1520000</v>
          </cell>
        </row>
        <row r="543">
          <cell r="A543" t="str">
            <v>J.1.5</v>
          </cell>
          <cell r="B543" t="str">
            <v xml:space="preserve"> EXCAVATION</v>
          </cell>
          <cell r="C543">
            <v>7000</v>
          </cell>
          <cell r="D543" t="str">
            <v>M3</v>
          </cell>
          <cell r="E543" t="str">
            <v>M+L</v>
          </cell>
          <cell r="F543" t="str">
            <v>M+L</v>
          </cell>
          <cell r="H543">
            <v>0</v>
          </cell>
          <cell r="J543">
            <v>0</v>
          </cell>
          <cell r="K543" t="str">
            <v>M+L</v>
          </cell>
          <cell r="L543" t="str">
            <v>M+L</v>
          </cell>
          <cell r="M543">
            <v>0</v>
          </cell>
          <cell r="N543">
            <v>0</v>
          </cell>
          <cell r="O543">
            <v>60</v>
          </cell>
          <cell r="P543">
            <v>420000</v>
          </cell>
        </row>
        <row r="544">
          <cell r="A544" t="str">
            <v>J.1.6</v>
          </cell>
          <cell r="B544" t="str">
            <v xml:space="preserve"> BACKFILL</v>
          </cell>
          <cell r="C544">
            <v>5100</v>
          </cell>
          <cell r="D544" t="str">
            <v>M3</v>
          </cell>
          <cell r="E544" t="str">
            <v>M+L</v>
          </cell>
          <cell r="F544" t="str">
            <v>M+L</v>
          </cell>
          <cell r="H544">
            <v>0</v>
          </cell>
          <cell r="J544">
            <v>0</v>
          </cell>
          <cell r="K544" t="str">
            <v>M+L</v>
          </cell>
          <cell r="L544" t="str">
            <v>M+L</v>
          </cell>
          <cell r="M544">
            <v>0</v>
          </cell>
          <cell r="N544">
            <v>0</v>
          </cell>
          <cell r="O544">
            <v>100</v>
          </cell>
          <cell r="P544">
            <v>510000</v>
          </cell>
        </row>
        <row r="545">
          <cell r="A545" t="str">
            <v>J.1.7</v>
          </cell>
          <cell r="B545" t="str">
            <v xml:space="preserve"> CONCRETE FOR DUCT BANK 2000 PSI</v>
          </cell>
          <cell r="C545">
            <v>1900</v>
          </cell>
          <cell r="D545" t="str">
            <v>M3</v>
          </cell>
          <cell r="E545" t="str">
            <v>M+L</v>
          </cell>
          <cell r="F545" t="str">
            <v>M+L</v>
          </cell>
          <cell r="H545">
            <v>0</v>
          </cell>
          <cell r="J545">
            <v>0</v>
          </cell>
          <cell r="K545" t="str">
            <v>M+L</v>
          </cell>
          <cell r="L545" t="str">
            <v>M+L</v>
          </cell>
          <cell r="M545">
            <v>0</v>
          </cell>
          <cell r="N545">
            <v>0</v>
          </cell>
          <cell r="O545">
            <v>1700</v>
          </cell>
          <cell r="P545">
            <v>3230000</v>
          </cell>
        </row>
        <row r="546">
          <cell r="A546" t="str">
            <v>J.1.8</v>
          </cell>
          <cell r="B546" t="str">
            <v xml:space="preserve"> RED COLORED OXIDE</v>
          </cell>
          <cell r="C546">
            <v>17100</v>
          </cell>
          <cell r="D546" t="str">
            <v>KG</v>
          </cell>
          <cell r="E546" t="str">
            <v>M+L</v>
          </cell>
          <cell r="F546" t="str">
            <v>M+L</v>
          </cell>
          <cell r="H546">
            <v>0</v>
          </cell>
          <cell r="J546">
            <v>0</v>
          </cell>
          <cell r="K546" t="str">
            <v>M+L</v>
          </cell>
          <cell r="L546" t="str">
            <v>M+L</v>
          </cell>
          <cell r="M546">
            <v>0</v>
          </cell>
          <cell r="N546">
            <v>0</v>
          </cell>
          <cell r="O546">
            <v>60</v>
          </cell>
          <cell r="P546">
            <v>1026000</v>
          </cell>
        </row>
        <row r="547">
          <cell r="A547" t="str">
            <v>J.1.9</v>
          </cell>
          <cell r="B547" t="str">
            <v xml:space="preserve"> DISPOSAL</v>
          </cell>
          <cell r="C547">
            <v>1900</v>
          </cell>
          <cell r="D547" t="str">
            <v>M3</v>
          </cell>
          <cell r="E547" t="str">
            <v>M+L</v>
          </cell>
          <cell r="F547" t="str">
            <v>M+L</v>
          </cell>
          <cell r="H547">
            <v>0</v>
          </cell>
          <cell r="J547">
            <v>0</v>
          </cell>
          <cell r="K547" t="str">
            <v>M+L</v>
          </cell>
          <cell r="L547" t="str">
            <v>M+L</v>
          </cell>
          <cell r="M547">
            <v>0</v>
          </cell>
          <cell r="N547">
            <v>0</v>
          </cell>
          <cell r="O547">
            <v>220</v>
          </cell>
          <cell r="P547">
            <v>418000</v>
          </cell>
        </row>
        <row r="548">
          <cell r="A548" t="str">
            <v>J.1.10</v>
          </cell>
          <cell r="B548" t="str">
            <v xml:space="preserve"> FORMWORK</v>
          </cell>
          <cell r="C548">
            <v>5200</v>
          </cell>
          <cell r="D548" t="str">
            <v>M2</v>
          </cell>
          <cell r="E548" t="str">
            <v>M+L</v>
          </cell>
          <cell r="F548" t="str">
            <v>M+L</v>
          </cell>
          <cell r="H548">
            <v>0</v>
          </cell>
          <cell r="J548">
            <v>0</v>
          </cell>
          <cell r="K548" t="str">
            <v>M+L</v>
          </cell>
          <cell r="L548" t="str">
            <v>M+L</v>
          </cell>
          <cell r="M548">
            <v>0</v>
          </cell>
          <cell r="N548">
            <v>0</v>
          </cell>
          <cell r="O548">
            <v>360</v>
          </cell>
          <cell r="P548">
            <v>1872000</v>
          </cell>
        </row>
        <row r="549">
          <cell r="A549" t="str">
            <v>J.1.11</v>
          </cell>
          <cell r="B549" t="str">
            <v xml:space="preserve"> RE-BAR</v>
          </cell>
          <cell r="C549">
            <v>36500</v>
          </cell>
          <cell r="D549" t="str">
            <v>KG</v>
          </cell>
          <cell r="E549" t="str">
            <v>M+L</v>
          </cell>
          <cell r="F549" t="str">
            <v>M+L</v>
          </cell>
          <cell r="H549">
            <v>0</v>
          </cell>
          <cell r="J549">
            <v>0</v>
          </cell>
          <cell r="K549" t="str">
            <v>M+L</v>
          </cell>
          <cell r="L549" t="str">
            <v>M+L</v>
          </cell>
          <cell r="M549">
            <v>0</v>
          </cell>
          <cell r="N549">
            <v>0</v>
          </cell>
          <cell r="O549">
            <v>16</v>
          </cell>
          <cell r="P549">
            <v>584000</v>
          </cell>
        </row>
        <row r="550">
          <cell r="A550" t="str">
            <v>J.1.12</v>
          </cell>
          <cell r="B550" t="str">
            <v xml:space="preserve"> MAN-HOLE, 2,000 L x 2,000 W x 2,000 D</v>
          </cell>
          <cell r="C550">
            <v>24</v>
          </cell>
          <cell r="D550" t="str">
            <v>SET</v>
          </cell>
          <cell r="E550" t="str">
            <v>M+L</v>
          </cell>
          <cell r="F550" t="str">
            <v>M+L</v>
          </cell>
          <cell r="H550">
            <v>0</v>
          </cell>
          <cell r="J550">
            <v>0</v>
          </cell>
          <cell r="K550" t="str">
            <v>M+L</v>
          </cell>
          <cell r="L550" t="str">
            <v>M+L</v>
          </cell>
          <cell r="M550">
            <v>0</v>
          </cell>
          <cell r="N550">
            <v>0</v>
          </cell>
          <cell r="O550">
            <v>65000</v>
          </cell>
          <cell r="P550">
            <v>1560000</v>
          </cell>
        </row>
        <row r="551">
          <cell r="A551" t="str">
            <v>J.1.13</v>
          </cell>
          <cell r="B551" t="str">
            <v xml:space="preserve"> MAN-HOLE, 1,500 L x 1,500 W x 2,000 D</v>
          </cell>
          <cell r="C551">
            <v>0</v>
          </cell>
          <cell r="D551" t="str">
            <v>SET</v>
          </cell>
          <cell r="E551" t="str">
            <v>M+L</v>
          </cell>
          <cell r="F551" t="str">
            <v>M+L</v>
          </cell>
          <cell r="H551">
            <v>0</v>
          </cell>
          <cell r="J551">
            <v>0</v>
          </cell>
          <cell r="K551" t="str">
            <v>M+L</v>
          </cell>
          <cell r="L551" t="str">
            <v>M+L</v>
          </cell>
          <cell r="M551">
            <v>0</v>
          </cell>
          <cell r="N551">
            <v>0</v>
          </cell>
          <cell r="O551">
            <v>52000</v>
          </cell>
          <cell r="P551">
            <v>0</v>
          </cell>
        </row>
        <row r="552">
          <cell r="A552" t="str">
            <v>J.1.14</v>
          </cell>
          <cell r="B552" t="str">
            <v xml:space="preserve"> COMPOND FOR WATER SEALING(IN MH.)</v>
          </cell>
          <cell r="C552">
            <v>2500</v>
          </cell>
          <cell r="D552" t="str">
            <v>KG</v>
          </cell>
          <cell r="E552" t="str">
            <v>M+L</v>
          </cell>
          <cell r="F552" t="str">
            <v>M+L</v>
          </cell>
          <cell r="H552">
            <v>0</v>
          </cell>
          <cell r="J552">
            <v>0</v>
          </cell>
          <cell r="K552" t="str">
            <v>M+L</v>
          </cell>
          <cell r="L552" t="str">
            <v>M+L</v>
          </cell>
          <cell r="M552">
            <v>0</v>
          </cell>
          <cell r="N552">
            <v>0</v>
          </cell>
          <cell r="O552">
            <v>200</v>
          </cell>
          <cell r="P552">
            <v>500000</v>
          </cell>
        </row>
        <row r="553">
          <cell r="B553" t="str">
            <v>SUB-TOTAL : (J.1)</v>
          </cell>
          <cell r="F553">
            <v>4896800</v>
          </cell>
          <cell r="J553">
            <v>19311</v>
          </cell>
          <cell r="L553">
            <v>4896800</v>
          </cell>
          <cell r="P553">
            <v>15517600</v>
          </cell>
        </row>
        <row r="555">
          <cell r="A555" t="str">
            <v>J.2</v>
          </cell>
          <cell r="B555" t="str">
            <v>U/G CONDUIT BANK FOR TEL., P/P, CCTV, APS</v>
          </cell>
          <cell r="F555">
            <v>0</v>
          </cell>
          <cell r="H555">
            <v>0</v>
          </cell>
          <cell r="J555">
            <v>0</v>
          </cell>
          <cell r="K555">
            <v>0</v>
          </cell>
          <cell r="L555">
            <v>0</v>
          </cell>
          <cell r="M555">
            <v>0</v>
          </cell>
          <cell r="N555">
            <v>0</v>
          </cell>
          <cell r="O555">
            <v>0</v>
          </cell>
          <cell r="P555">
            <v>0</v>
          </cell>
        </row>
        <row r="556">
          <cell r="A556" t="str">
            <v>J.2.1</v>
          </cell>
          <cell r="B556" t="str">
            <v xml:space="preserve"> PVC CONDUIT, THICK WALL, CNS1302 SCH. B , 1"</v>
          </cell>
          <cell r="C556">
            <v>1000</v>
          </cell>
          <cell r="D556" t="str">
            <v>M</v>
          </cell>
          <cell r="E556">
            <v>16</v>
          </cell>
          <cell r="F556">
            <v>16000</v>
          </cell>
          <cell r="H556">
            <v>0</v>
          </cell>
          <cell r="I556">
            <v>0.22</v>
          </cell>
          <cell r="J556">
            <v>220</v>
          </cell>
          <cell r="K556">
            <v>16</v>
          </cell>
          <cell r="L556">
            <v>16000</v>
          </cell>
          <cell r="M556">
            <v>0</v>
          </cell>
          <cell r="N556">
            <v>0</v>
          </cell>
          <cell r="O556">
            <v>62</v>
          </cell>
          <cell r="P556">
            <v>62000</v>
          </cell>
        </row>
        <row r="557">
          <cell r="A557" t="str">
            <v>J.2.2</v>
          </cell>
          <cell r="B557" t="str">
            <v xml:space="preserve"> PVC CONDUIT, THICK WALL, CNS1302 SCH. B , 2"</v>
          </cell>
          <cell r="C557">
            <v>26000</v>
          </cell>
          <cell r="D557" t="str">
            <v>M</v>
          </cell>
          <cell r="E557">
            <v>38</v>
          </cell>
          <cell r="F557">
            <v>988000</v>
          </cell>
          <cell r="H557">
            <v>0</v>
          </cell>
          <cell r="I557">
            <v>0.3</v>
          </cell>
          <cell r="J557">
            <v>7800</v>
          </cell>
          <cell r="K557">
            <v>38</v>
          </cell>
          <cell r="L557">
            <v>988000</v>
          </cell>
          <cell r="M557">
            <v>0</v>
          </cell>
          <cell r="N557">
            <v>0</v>
          </cell>
          <cell r="O557">
            <v>84</v>
          </cell>
          <cell r="P557">
            <v>2184000</v>
          </cell>
        </row>
        <row r="558">
          <cell r="A558" t="str">
            <v>J.2.3</v>
          </cell>
          <cell r="B558" t="str">
            <v xml:space="preserve"> EXCAVATION</v>
          </cell>
          <cell r="C558">
            <v>3500</v>
          </cell>
          <cell r="D558" t="str">
            <v>M3</v>
          </cell>
          <cell r="E558" t="str">
            <v>M+L</v>
          </cell>
          <cell r="F558" t="str">
            <v>M+L</v>
          </cell>
          <cell r="H558">
            <v>0</v>
          </cell>
          <cell r="J558">
            <v>0</v>
          </cell>
          <cell r="K558" t="str">
            <v>M+L</v>
          </cell>
          <cell r="L558" t="str">
            <v>M+L</v>
          </cell>
          <cell r="M558">
            <v>0</v>
          </cell>
          <cell r="N558">
            <v>0</v>
          </cell>
          <cell r="O558">
            <v>60</v>
          </cell>
          <cell r="P558">
            <v>210000</v>
          </cell>
        </row>
        <row r="559">
          <cell r="A559" t="str">
            <v>J.2.4</v>
          </cell>
          <cell r="B559" t="str">
            <v xml:space="preserve"> BACKFILL</v>
          </cell>
          <cell r="C559">
            <v>2550</v>
          </cell>
          <cell r="D559" t="str">
            <v>M3</v>
          </cell>
          <cell r="E559" t="str">
            <v>M+L</v>
          </cell>
          <cell r="F559" t="str">
            <v>M+L</v>
          </cell>
          <cell r="H559">
            <v>0</v>
          </cell>
          <cell r="J559">
            <v>0</v>
          </cell>
          <cell r="K559" t="str">
            <v>M+L</v>
          </cell>
          <cell r="L559" t="str">
            <v>M+L</v>
          </cell>
          <cell r="M559">
            <v>0</v>
          </cell>
          <cell r="N559">
            <v>0</v>
          </cell>
          <cell r="O559">
            <v>100</v>
          </cell>
          <cell r="P559">
            <v>255000</v>
          </cell>
        </row>
        <row r="560">
          <cell r="A560" t="str">
            <v>J.2.5</v>
          </cell>
          <cell r="B560" t="str">
            <v xml:space="preserve"> CONCRETE FOR DUCT BANK 2000 PSI</v>
          </cell>
          <cell r="C560">
            <v>950</v>
          </cell>
          <cell r="D560" t="str">
            <v>M3</v>
          </cell>
          <cell r="E560" t="str">
            <v>M+L</v>
          </cell>
          <cell r="F560" t="str">
            <v>M+L</v>
          </cell>
          <cell r="H560">
            <v>0</v>
          </cell>
          <cell r="J560">
            <v>0</v>
          </cell>
          <cell r="K560" t="str">
            <v>M+L</v>
          </cell>
          <cell r="L560" t="str">
            <v>M+L</v>
          </cell>
          <cell r="M560">
            <v>0</v>
          </cell>
          <cell r="N560">
            <v>0</v>
          </cell>
          <cell r="O560">
            <v>1700</v>
          </cell>
          <cell r="P560">
            <v>1615000</v>
          </cell>
        </row>
        <row r="561">
          <cell r="A561" t="str">
            <v>J.2.6</v>
          </cell>
          <cell r="B561" t="str">
            <v xml:space="preserve"> RED COLORED OXIDE</v>
          </cell>
          <cell r="C561">
            <v>8550</v>
          </cell>
          <cell r="D561" t="str">
            <v>KG</v>
          </cell>
          <cell r="E561" t="str">
            <v>M+L</v>
          </cell>
          <cell r="F561" t="str">
            <v>M+L</v>
          </cell>
          <cell r="H561">
            <v>0</v>
          </cell>
          <cell r="J561">
            <v>0</v>
          </cell>
          <cell r="K561" t="str">
            <v>M+L</v>
          </cell>
          <cell r="L561" t="str">
            <v>M+L</v>
          </cell>
          <cell r="M561">
            <v>0</v>
          </cell>
          <cell r="N561">
            <v>0</v>
          </cell>
          <cell r="O561">
            <v>60</v>
          </cell>
          <cell r="P561">
            <v>513000</v>
          </cell>
        </row>
        <row r="562">
          <cell r="A562" t="str">
            <v>J.2.7</v>
          </cell>
          <cell r="B562" t="str">
            <v xml:space="preserve"> DISPOSAL</v>
          </cell>
          <cell r="C562">
            <v>950</v>
          </cell>
          <cell r="D562" t="str">
            <v>M3</v>
          </cell>
          <cell r="E562" t="str">
            <v>M+L</v>
          </cell>
          <cell r="F562" t="str">
            <v>M+L</v>
          </cell>
          <cell r="H562">
            <v>0</v>
          </cell>
          <cell r="J562">
            <v>0</v>
          </cell>
          <cell r="K562" t="str">
            <v>M+L</v>
          </cell>
          <cell r="L562" t="str">
            <v>M+L</v>
          </cell>
          <cell r="M562">
            <v>0</v>
          </cell>
          <cell r="N562">
            <v>0</v>
          </cell>
          <cell r="O562">
            <v>220</v>
          </cell>
          <cell r="P562">
            <v>209000</v>
          </cell>
        </row>
        <row r="563">
          <cell r="A563" t="str">
            <v>J.2.8</v>
          </cell>
          <cell r="B563" t="str">
            <v xml:space="preserve"> FORMWORK</v>
          </cell>
          <cell r="C563">
            <v>2000</v>
          </cell>
          <cell r="D563" t="str">
            <v>M2</v>
          </cell>
          <cell r="E563" t="str">
            <v>M+L</v>
          </cell>
          <cell r="F563" t="str">
            <v>M+L</v>
          </cell>
          <cell r="H563">
            <v>0</v>
          </cell>
          <cell r="J563">
            <v>0</v>
          </cell>
          <cell r="K563" t="str">
            <v>M+L</v>
          </cell>
          <cell r="L563" t="str">
            <v>M+L</v>
          </cell>
          <cell r="M563">
            <v>0</v>
          </cell>
          <cell r="N563">
            <v>0</v>
          </cell>
          <cell r="O563">
            <v>360</v>
          </cell>
          <cell r="P563">
            <v>720000</v>
          </cell>
        </row>
        <row r="564">
          <cell r="A564" t="str">
            <v>J.2.9</v>
          </cell>
          <cell r="B564" t="str">
            <v xml:space="preserve"> RE-BAR</v>
          </cell>
          <cell r="C564">
            <v>18250</v>
          </cell>
          <cell r="D564" t="str">
            <v>KG</v>
          </cell>
          <cell r="E564" t="str">
            <v>M+L</v>
          </cell>
          <cell r="F564" t="str">
            <v>M+L</v>
          </cell>
          <cell r="H564">
            <v>0</v>
          </cell>
          <cell r="J564">
            <v>0</v>
          </cell>
          <cell r="K564" t="str">
            <v>M+L</v>
          </cell>
          <cell r="L564" t="str">
            <v>M+L</v>
          </cell>
          <cell r="M564">
            <v>0</v>
          </cell>
          <cell r="N564">
            <v>0</v>
          </cell>
          <cell r="O564">
            <v>16</v>
          </cell>
          <cell r="P564">
            <v>292000</v>
          </cell>
        </row>
        <row r="565">
          <cell r="A565" t="str">
            <v>J.2.10</v>
          </cell>
          <cell r="B565" t="str">
            <v xml:space="preserve"> MAN-HOLE, (與儀控共用)</v>
          </cell>
          <cell r="C565">
            <v>0</v>
          </cell>
          <cell r="D565" t="str">
            <v>SET</v>
          </cell>
          <cell r="P565">
            <v>0</v>
          </cell>
        </row>
        <row r="566">
          <cell r="A566" t="str">
            <v>J.2.11</v>
          </cell>
          <cell r="B566" t="str">
            <v xml:space="preserve"> HAND HOLE, 1200Lx1000Wx1200D</v>
          </cell>
          <cell r="C566">
            <v>7</v>
          </cell>
          <cell r="D566" t="str">
            <v>SET</v>
          </cell>
          <cell r="E566" t="str">
            <v>M+L</v>
          </cell>
          <cell r="F566" t="str">
            <v>M+L</v>
          </cell>
          <cell r="H566">
            <v>0</v>
          </cell>
          <cell r="J566">
            <v>0</v>
          </cell>
          <cell r="K566" t="str">
            <v>M+L</v>
          </cell>
          <cell r="L566" t="str">
            <v>M+L</v>
          </cell>
          <cell r="M566">
            <v>0</v>
          </cell>
          <cell r="N566">
            <v>0</v>
          </cell>
          <cell r="O566">
            <v>18000</v>
          </cell>
          <cell r="P566">
            <v>126000</v>
          </cell>
        </row>
        <row r="567">
          <cell r="A567" t="str">
            <v>J.2.12</v>
          </cell>
          <cell r="B567" t="str">
            <v xml:space="preserve"> COMPOND FOR WATER SEALING(IN MH.)</v>
          </cell>
          <cell r="C567">
            <v>1250</v>
          </cell>
          <cell r="D567" t="str">
            <v>KG</v>
          </cell>
          <cell r="E567" t="str">
            <v>M+L</v>
          </cell>
          <cell r="F567" t="str">
            <v>M+L</v>
          </cell>
          <cell r="H567">
            <v>0</v>
          </cell>
          <cell r="J567">
            <v>0</v>
          </cell>
          <cell r="K567" t="str">
            <v>M+L</v>
          </cell>
          <cell r="L567" t="str">
            <v>M+L</v>
          </cell>
          <cell r="M567">
            <v>0</v>
          </cell>
          <cell r="N567">
            <v>0</v>
          </cell>
          <cell r="O567">
            <v>200</v>
          </cell>
          <cell r="P567">
            <v>250000</v>
          </cell>
        </row>
        <row r="568">
          <cell r="B568" t="str">
            <v>SUB-TOTAL : (J.2)</v>
          </cell>
          <cell r="F568">
            <v>1004000</v>
          </cell>
          <cell r="J568">
            <v>8020</v>
          </cell>
          <cell r="L568">
            <v>1004000</v>
          </cell>
          <cell r="P568">
            <v>6436000</v>
          </cell>
        </row>
        <row r="569">
          <cell r="F569">
            <v>0</v>
          </cell>
          <cell r="H569">
            <v>0</v>
          </cell>
          <cell r="J569">
            <v>0</v>
          </cell>
          <cell r="K569">
            <v>0</v>
          </cell>
          <cell r="L569">
            <v>0</v>
          </cell>
          <cell r="M569">
            <v>0</v>
          </cell>
          <cell r="N569">
            <v>0</v>
          </cell>
          <cell r="O569">
            <v>0</v>
          </cell>
          <cell r="P569">
            <v>0</v>
          </cell>
        </row>
        <row r="570">
          <cell r="B570" t="str">
            <v>SUB-TOTAL : (J)</v>
          </cell>
          <cell r="F570">
            <v>5900800</v>
          </cell>
          <cell r="H570">
            <v>0</v>
          </cell>
          <cell r="J570">
            <v>27331</v>
          </cell>
          <cell r="K570">
            <v>0</v>
          </cell>
          <cell r="L570">
            <v>5900800</v>
          </cell>
          <cell r="M570">
            <v>0</v>
          </cell>
          <cell r="N570">
            <v>0</v>
          </cell>
          <cell r="O570">
            <v>0</v>
          </cell>
          <cell r="P570">
            <v>21953600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details"/>
      <sheetName val="6823 PS 1700 RDO"/>
      <sheetName val="vinacco"/>
      <sheetName val="old estimate"/>
      <sheetName val="LILAMA"/>
      <sheetName val="Campenon"/>
      <sheetName val="details VINA INCON ONLY"/>
      <sheetName val="VINAINCON"/>
      <sheetName val="PVECC JUNE"/>
      <sheetName val="pvecc sept"/>
      <sheetName val="TPIT"/>
    </sheetNames>
    <sheetDataSet>
      <sheetData sheetId="0"/>
      <sheetData sheetId="1"/>
      <sheetData sheetId="2"/>
      <sheetData sheetId="3" refreshError="1">
        <row r="5">
          <cell r="A5" t="str">
            <v>ITEM</v>
          </cell>
          <cell r="B5" t="str">
            <v>DESCRIPTION</v>
          </cell>
          <cell r="C5" t="str">
            <v>U.M.</v>
          </cell>
          <cell r="D5" t="str">
            <v>ALL PLANT</v>
          </cell>
          <cell r="E5" t="str">
            <v>MATERIAL</v>
          </cell>
          <cell r="F5" t="str">
            <v>LABOUR</v>
          </cell>
          <cell r="G5" t="str">
            <v>EQUIPMENT</v>
          </cell>
          <cell r="H5" t="str">
            <v>PRICES</v>
          </cell>
          <cell r="I5" t="str">
            <v>PRICE</v>
          </cell>
        </row>
        <row r="6">
          <cell r="D6" t="str">
            <v>Q.TY</v>
          </cell>
          <cell r="E6" t="str">
            <v>$/U.M.</v>
          </cell>
          <cell r="F6" t="str">
            <v>$/U.M.</v>
          </cell>
          <cell r="G6" t="str">
            <v>$/U.M.</v>
          </cell>
          <cell r="H6" t="str">
            <v>$/U.M.</v>
          </cell>
          <cell r="I6" t="str">
            <v>$</v>
          </cell>
        </row>
        <row r="7">
          <cell r="A7">
            <v>1420.01</v>
          </cell>
          <cell r="B7" t="str">
            <v>Surface levelling</v>
          </cell>
          <cell r="C7" t="str">
            <v>sqm</v>
          </cell>
          <cell r="D7">
            <v>620440</v>
          </cell>
          <cell r="E7">
            <v>0</v>
          </cell>
          <cell r="F7">
            <v>0.21973684210526315</v>
          </cell>
          <cell r="G7">
            <v>0.27895032894736843</v>
          </cell>
          <cell r="H7">
            <v>0.49868717105263161</v>
          </cell>
          <cell r="I7">
            <v>309405.46840789478</v>
          </cell>
        </row>
        <row r="8">
          <cell r="A8">
            <v>1420.02</v>
          </cell>
          <cell r="B8" t="str">
            <v>Surface compaction 90%</v>
          </cell>
          <cell r="C8" t="str">
            <v>sqm</v>
          </cell>
          <cell r="D8">
            <v>523213</v>
          </cell>
          <cell r="E8">
            <v>0</v>
          </cell>
          <cell r="F8">
            <v>0.32960526315789473</v>
          </cell>
          <cell r="G8">
            <v>0.33865499999999998</v>
          </cell>
          <cell r="H8">
            <v>0.66826026315789477</v>
          </cell>
          <cell r="I8">
            <v>349642.45706763159</v>
          </cell>
        </row>
        <row r="9">
          <cell r="A9">
            <v>1420.03</v>
          </cell>
          <cell r="B9" t="str">
            <v>Surface compaction 95%</v>
          </cell>
          <cell r="C9" t="str">
            <v>sqm</v>
          </cell>
          <cell r="D9">
            <v>103802</v>
          </cell>
          <cell r="E9">
            <v>0</v>
          </cell>
          <cell r="F9">
            <v>0.32960526315789473</v>
          </cell>
          <cell r="G9">
            <v>0.35398026315789471</v>
          </cell>
          <cell r="H9">
            <v>0.6835855263157895</v>
          </cell>
          <cell r="I9">
            <v>70957.544802631586</v>
          </cell>
        </row>
        <row r="10">
          <cell r="A10">
            <v>1420.05</v>
          </cell>
          <cell r="B10" t="str">
            <v>Crush.stone finish 10cm thk</v>
          </cell>
          <cell r="C10" t="str">
            <v>sqm</v>
          </cell>
          <cell r="D10">
            <v>15744</v>
          </cell>
          <cell r="E10">
            <v>2.2141118421052632</v>
          </cell>
          <cell r="F10">
            <v>0.10986842105263157</v>
          </cell>
          <cell r="G10">
            <v>0.22106414473684208</v>
          </cell>
          <cell r="H10">
            <v>2.545044407894737</v>
          </cell>
          <cell r="I10">
            <v>40069.179157894738</v>
          </cell>
        </row>
        <row r="11">
          <cell r="A11">
            <v>1420.06</v>
          </cell>
          <cell r="B11" t="str">
            <v>Vegetal soil surface lining</v>
          </cell>
          <cell r="C11" t="str">
            <v>cum</v>
          </cell>
          <cell r="D11">
            <v>1141</v>
          </cell>
          <cell r="E11">
            <v>2.7763157894736841</v>
          </cell>
          <cell r="F11">
            <v>1.3184210526315789</v>
          </cell>
          <cell r="G11">
            <v>0.15824999999999997</v>
          </cell>
          <cell r="H11">
            <v>4.2529868421052637</v>
          </cell>
          <cell r="I11">
            <v>4852.6579868421059</v>
          </cell>
        </row>
        <row r="12">
          <cell r="A12">
            <v>1420.07</v>
          </cell>
          <cell r="B12" t="str">
            <v>Transformers galvanized fence</v>
          </cell>
          <cell r="C12" t="str">
            <v>lm</v>
          </cell>
          <cell r="D12">
            <v>130</v>
          </cell>
          <cell r="E12">
            <v>47.178545</v>
          </cell>
          <cell r="F12">
            <v>27.576973684210525</v>
          </cell>
          <cell r="G12">
            <v>2.013995</v>
          </cell>
          <cell r="H12">
            <v>76.769513684210523</v>
          </cell>
          <cell r="I12">
            <v>9980.0367789473676</v>
          </cell>
        </row>
        <row r="13">
          <cell r="A13">
            <v>1420.08</v>
          </cell>
          <cell r="B13" t="str">
            <v>Property galvanized fence</v>
          </cell>
          <cell r="C13" t="str">
            <v>lm</v>
          </cell>
          <cell r="D13">
            <v>3082</v>
          </cell>
          <cell r="E13">
            <v>40.10266</v>
          </cell>
          <cell r="F13">
            <v>23.292105263157893</v>
          </cell>
          <cell r="G13">
            <v>1.7122927631578946</v>
          </cell>
          <cell r="H13">
            <v>65.107058026315784</v>
          </cell>
          <cell r="I13">
            <v>200659.95283710526</v>
          </cell>
        </row>
        <row r="14">
          <cell r="A14">
            <v>1420.1</v>
          </cell>
          <cell r="B14" t="str">
            <v>Galvanized steel gate</v>
          </cell>
          <cell r="C14" t="str">
            <v>u</v>
          </cell>
          <cell r="D14">
            <v>3</v>
          </cell>
          <cell r="E14">
            <v>0</v>
          </cell>
          <cell r="F14">
            <v>0</v>
          </cell>
          <cell r="G14">
            <v>0</v>
          </cell>
          <cell r="H14">
            <v>690.78947368421052</v>
          </cell>
          <cell r="I14">
            <v>2072.3684210526317</v>
          </cell>
        </row>
        <row r="15">
          <cell r="A15">
            <v>1420.11</v>
          </cell>
          <cell r="B15" t="str">
            <v>Pedestrian gate</v>
          </cell>
          <cell r="C15" t="str">
            <v>u</v>
          </cell>
          <cell r="D15">
            <v>3</v>
          </cell>
          <cell r="E15">
            <v>47.57627999999999</v>
          </cell>
          <cell r="F15">
            <v>21.222359999999998</v>
          </cell>
          <cell r="G15">
            <v>3.446685</v>
          </cell>
          <cell r="H15">
            <v>72.245324999999994</v>
          </cell>
          <cell r="I15">
            <v>216.735975</v>
          </cell>
        </row>
        <row r="16">
          <cell r="A16">
            <v>1420.12</v>
          </cell>
          <cell r="B16" t="str">
            <v>Motorized barrier</v>
          </cell>
          <cell r="C16" t="str">
            <v>u</v>
          </cell>
          <cell r="D16">
            <v>1</v>
          </cell>
          <cell r="E16">
            <v>0</v>
          </cell>
          <cell r="F16">
            <v>0</v>
          </cell>
          <cell r="G16">
            <v>0</v>
          </cell>
          <cell r="H16">
            <v>457.8947368421052</v>
          </cell>
          <cell r="I16">
            <v>457.8947368421052</v>
          </cell>
        </row>
        <row r="17">
          <cell r="A17">
            <v>1430.04</v>
          </cell>
          <cell r="B17" t="str">
            <v>Tension test</v>
          </cell>
          <cell r="C17" t="str">
            <v>u.</v>
          </cell>
          <cell r="D17">
            <v>4</v>
          </cell>
          <cell r="E17">
            <v>0</v>
          </cell>
          <cell r="F17">
            <v>0</v>
          </cell>
          <cell r="G17">
            <v>0</v>
          </cell>
          <cell r="H17">
            <v>5263.1578947368425</v>
          </cell>
          <cell r="I17">
            <v>21052.63157894737</v>
          </cell>
        </row>
        <row r="18">
          <cell r="A18">
            <v>1430.28</v>
          </cell>
          <cell r="B18" t="str">
            <v>Supply and install. of hollow circular  prestressed precast concrete piles diam. 60 cm H=40 ( 125 tons )</v>
          </cell>
          <cell r="C18" t="str">
            <v>lm</v>
          </cell>
          <cell r="D18">
            <v>325543</v>
          </cell>
          <cell r="E18">
            <v>0</v>
          </cell>
          <cell r="F18">
            <v>0</v>
          </cell>
          <cell r="G18">
            <v>0</v>
          </cell>
          <cell r="H18">
            <v>92.10526315789474</v>
          </cell>
          <cell r="I18">
            <v>29984223.684210528</v>
          </cell>
        </row>
        <row r="19">
          <cell r="A19">
            <v>1430.29</v>
          </cell>
          <cell r="B19" t="str">
            <v>Supply and install. of hollow circular  prestressed precast concrete piles diam. 80 cm H=40 ( 165 tons )</v>
          </cell>
          <cell r="C19" t="str">
            <v>lm</v>
          </cell>
          <cell r="D19">
            <v>21527</v>
          </cell>
          <cell r="E19">
            <v>0</v>
          </cell>
          <cell r="F19">
            <v>0</v>
          </cell>
          <cell r="G19">
            <v>0</v>
          </cell>
          <cell r="H19">
            <v>125</v>
          </cell>
          <cell r="I19">
            <v>2690875</v>
          </cell>
        </row>
        <row r="20">
          <cell r="A20">
            <v>1430.3</v>
          </cell>
          <cell r="B20" t="str">
            <v>Integrety Test  by sonic method  for prestressed/precast  concrete piles</v>
          </cell>
          <cell r="C20" t="str">
            <v>u</v>
          </cell>
          <cell r="D20">
            <v>4338</v>
          </cell>
          <cell r="E20">
            <v>0</v>
          </cell>
          <cell r="F20">
            <v>0</v>
          </cell>
          <cell r="G20">
            <v>0</v>
          </cell>
          <cell r="H20">
            <v>131.57894736842104</v>
          </cell>
          <cell r="I20">
            <v>570789.47368421045</v>
          </cell>
        </row>
        <row r="21">
          <cell r="A21">
            <v>1430.31</v>
          </cell>
          <cell r="B21" t="str">
            <v>Proof load compression test on working piles  ( 1,5 working load )</v>
          </cell>
          <cell r="C21" t="str">
            <v>u</v>
          </cell>
          <cell r="D21">
            <v>136</v>
          </cell>
          <cell r="E21">
            <v>0</v>
          </cell>
          <cell r="F21">
            <v>0</v>
          </cell>
          <cell r="G21">
            <v>0</v>
          </cell>
          <cell r="H21">
            <v>5263.1578947368425</v>
          </cell>
          <cell r="I21">
            <v>715789.47368421056</v>
          </cell>
        </row>
        <row r="22">
          <cell r="A22">
            <v>1430.32</v>
          </cell>
          <cell r="B22" t="str">
            <v>Preliminary compression test</v>
          </cell>
          <cell r="C22" t="str">
            <v>u</v>
          </cell>
          <cell r="D22">
            <v>3</v>
          </cell>
          <cell r="E22">
            <v>0</v>
          </cell>
          <cell r="F22">
            <v>0</v>
          </cell>
          <cell r="G22">
            <v>0</v>
          </cell>
          <cell r="H22">
            <v>9868.4210526315783</v>
          </cell>
          <cell r="I22">
            <v>29605.263157894733</v>
          </cell>
        </row>
        <row r="23">
          <cell r="A23">
            <v>1430.33</v>
          </cell>
          <cell r="B23" t="str">
            <v>Lateral load piles test</v>
          </cell>
          <cell r="C23" t="str">
            <v>u</v>
          </cell>
          <cell r="D23">
            <v>3</v>
          </cell>
          <cell r="E23">
            <v>0</v>
          </cell>
          <cell r="F23">
            <v>0</v>
          </cell>
          <cell r="G23">
            <v>0</v>
          </cell>
          <cell r="H23">
            <v>3289.4736842105262</v>
          </cell>
          <cell r="I23">
            <v>9868.4210526315783</v>
          </cell>
        </row>
        <row r="24">
          <cell r="A24">
            <v>1430.04</v>
          </cell>
          <cell r="B24" t="str">
            <v>Tension test</v>
          </cell>
          <cell r="C24" t="str">
            <v>u.</v>
          </cell>
          <cell r="D24">
            <v>5</v>
          </cell>
          <cell r="E24">
            <v>0</v>
          </cell>
          <cell r="F24">
            <v>0</v>
          </cell>
          <cell r="G24">
            <v>0</v>
          </cell>
          <cell r="H24">
            <v>5263.1578947368425</v>
          </cell>
          <cell r="I24">
            <v>26315.789473684214</v>
          </cell>
        </row>
        <row r="25">
          <cell r="A25">
            <v>1440.1</v>
          </cell>
          <cell r="B25" t="str">
            <v>Soil sect.exc.by hand up to 2m</v>
          </cell>
          <cell r="C25" t="str">
            <v>cum</v>
          </cell>
          <cell r="D25">
            <v>8358</v>
          </cell>
          <cell r="E25">
            <v>3.1227999999999998</v>
          </cell>
          <cell r="F25">
            <v>2.5601099999999999</v>
          </cell>
          <cell r="G25">
            <v>0</v>
          </cell>
          <cell r="H25">
            <v>5.6829099999999997</v>
          </cell>
          <cell r="I25">
            <v>47497.761780000001</v>
          </cell>
        </row>
        <row r="26">
          <cell r="A26">
            <v>1440.11</v>
          </cell>
          <cell r="B26" t="str">
            <v>Sect.exc.hand from 2to4m depth</v>
          </cell>
          <cell r="C26" t="str">
            <v>cum</v>
          </cell>
          <cell r="D26">
            <v>739</v>
          </cell>
          <cell r="E26">
            <v>3.1227999999999998</v>
          </cell>
          <cell r="F26">
            <v>3.03606</v>
          </cell>
          <cell r="G26">
            <v>0</v>
          </cell>
          <cell r="H26">
            <v>6.1588599999999998</v>
          </cell>
          <cell r="I26">
            <v>4551.3975399999999</v>
          </cell>
        </row>
        <row r="27">
          <cell r="A27">
            <v>1440.12</v>
          </cell>
          <cell r="B27" t="str">
            <v>Sect.exc.hand exceed. 4m depth</v>
          </cell>
          <cell r="C27" t="str">
            <v>cum</v>
          </cell>
          <cell r="D27">
            <v>4</v>
          </cell>
          <cell r="E27">
            <v>3.4703947368421053</v>
          </cell>
          <cell r="F27">
            <v>2.8163671052631578</v>
          </cell>
          <cell r="G27">
            <v>0</v>
          </cell>
          <cell r="H27">
            <v>6.2867618421052631</v>
          </cell>
          <cell r="I27">
            <v>25.147047368421052</v>
          </cell>
        </row>
        <row r="28">
          <cell r="A28">
            <v>1440.2</v>
          </cell>
          <cell r="B28" t="str">
            <v>Extra price for water table by hand item 1440,10 ÷ 1440,18</v>
          </cell>
          <cell r="C28" t="str">
            <v>cum</v>
          </cell>
          <cell r="D28">
            <v>22</v>
          </cell>
          <cell r="E28">
            <v>0</v>
          </cell>
          <cell r="F28">
            <v>4.1699900000000003</v>
          </cell>
          <cell r="G28">
            <v>0</v>
          </cell>
          <cell r="H28">
            <v>4.1699900000000003</v>
          </cell>
          <cell r="I28">
            <v>91.73978000000001</v>
          </cell>
        </row>
        <row r="29">
          <cell r="A29">
            <v>1440.3</v>
          </cell>
          <cell r="B29" t="str">
            <v>Soil sect.exc.by mach.up to 2m</v>
          </cell>
          <cell r="C29" t="str">
            <v>cum</v>
          </cell>
          <cell r="D29">
            <v>233408</v>
          </cell>
          <cell r="E29">
            <v>0</v>
          </cell>
          <cell r="F29">
            <v>0</v>
          </cell>
          <cell r="G29">
            <v>0</v>
          </cell>
          <cell r="H29">
            <v>7.6315789473684204</v>
          </cell>
          <cell r="I29">
            <v>1781271.5789473683</v>
          </cell>
        </row>
        <row r="30">
          <cell r="A30">
            <v>1440.31</v>
          </cell>
          <cell r="B30" t="str">
            <v>Sect.exc.mach.from 2to4m depth</v>
          </cell>
          <cell r="C30" t="str">
            <v>cum</v>
          </cell>
          <cell r="D30">
            <v>12564</v>
          </cell>
          <cell r="E30">
            <v>0</v>
          </cell>
          <cell r="F30">
            <v>0</v>
          </cell>
          <cell r="G30">
            <v>0</v>
          </cell>
          <cell r="H30">
            <v>8.3947368421052619</v>
          </cell>
          <cell r="I30">
            <v>105471.4736842105</v>
          </cell>
        </row>
        <row r="31">
          <cell r="A31">
            <v>1440.32</v>
          </cell>
          <cell r="B31" t="str">
            <v>Sect.exc.mach.exceed. 4m depth</v>
          </cell>
          <cell r="C31" t="str">
            <v>cum</v>
          </cell>
          <cell r="D31">
            <v>210</v>
          </cell>
          <cell r="E31">
            <v>0</v>
          </cell>
          <cell r="F31">
            <v>0</v>
          </cell>
          <cell r="G31">
            <v>0</v>
          </cell>
          <cell r="H31">
            <v>9.1578947368421044</v>
          </cell>
          <cell r="I31">
            <v>1923.1578947368419</v>
          </cell>
        </row>
        <row r="32">
          <cell r="A32">
            <v>1440.4</v>
          </cell>
          <cell r="B32" t="str">
            <v>Extra price for water table by mach. Item 1440,30 ÷ 1440,38</v>
          </cell>
          <cell r="C32" t="str">
            <v>cum</v>
          </cell>
          <cell r="D32">
            <v>4440</v>
          </cell>
          <cell r="E32">
            <v>0</v>
          </cell>
          <cell r="F32">
            <v>0</v>
          </cell>
          <cell r="G32">
            <v>0</v>
          </cell>
          <cell r="H32">
            <v>2.8964894736842104</v>
          </cell>
          <cell r="I32">
            <v>12860.413263157894</v>
          </cell>
        </row>
        <row r="33">
          <cell r="A33">
            <v>1440.44</v>
          </cell>
          <cell r="B33" t="str">
            <v>Materials from excav.transport</v>
          </cell>
          <cell r="C33" t="str">
            <v>cum</v>
          </cell>
          <cell r="D33">
            <v>173008</v>
          </cell>
          <cell r="E33">
            <v>0</v>
          </cell>
          <cell r="F33">
            <v>0</v>
          </cell>
          <cell r="G33">
            <v>0</v>
          </cell>
          <cell r="H33">
            <v>1.9078947368421051</v>
          </cell>
          <cell r="I33">
            <v>330081.05263157893</v>
          </cell>
        </row>
        <row r="34">
          <cell r="A34">
            <v>1440.5</v>
          </cell>
          <cell r="B34" t="str">
            <v>Backfill w/ matl from exc.</v>
          </cell>
          <cell r="C34" t="str">
            <v>cum</v>
          </cell>
          <cell r="D34">
            <v>97440</v>
          </cell>
          <cell r="E34">
            <v>0</v>
          </cell>
          <cell r="F34">
            <v>0</v>
          </cell>
          <cell r="G34">
            <v>1.3187500000000001</v>
          </cell>
          <cell r="H34">
            <v>1.3187500000000001</v>
          </cell>
          <cell r="I34">
            <v>128499</v>
          </cell>
        </row>
        <row r="35">
          <cell r="A35">
            <v>1440.51</v>
          </cell>
          <cell r="B35" t="str">
            <v>Backfill w/ matl by contr.</v>
          </cell>
          <cell r="C35" t="str">
            <v>cum</v>
          </cell>
          <cell r="D35">
            <v>1246</v>
          </cell>
          <cell r="E35">
            <v>2.0822368421052628</v>
          </cell>
          <cell r="F35">
            <v>0</v>
          </cell>
          <cell r="G35">
            <v>1.3187500000000001</v>
          </cell>
          <cell r="H35">
            <v>3.4009868421052634</v>
          </cell>
          <cell r="I35">
            <v>4237.6296052631578</v>
          </cell>
        </row>
        <row r="36">
          <cell r="A36">
            <v>1440.52</v>
          </cell>
          <cell r="B36" t="str">
            <v>Sand for pipes bedding</v>
          </cell>
          <cell r="C36" t="str">
            <v>cum</v>
          </cell>
          <cell r="D36">
            <v>2950</v>
          </cell>
          <cell r="E36">
            <v>4.1644736842105257</v>
          </cell>
          <cell r="F36">
            <v>2.0874999999999999</v>
          </cell>
          <cell r="G36">
            <v>0</v>
          </cell>
          <cell r="H36">
            <v>6.251973684210526</v>
          </cell>
          <cell r="I36">
            <v>18443.322368421053</v>
          </cell>
        </row>
        <row r="37">
          <cell r="A37">
            <v>1440.53</v>
          </cell>
          <cell r="B37" t="str">
            <v>Sand for cables bedding</v>
          </cell>
          <cell r="C37" t="str">
            <v>cum</v>
          </cell>
          <cell r="D37">
            <v>4267</v>
          </cell>
          <cell r="E37">
            <v>4.1644736842105257</v>
          </cell>
          <cell r="F37">
            <v>2.0874999999999999</v>
          </cell>
          <cell r="G37">
            <v>0</v>
          </cell>
          <cell r="H37">
            <v>6.251973684210526</v>
          </cell>
          <cell r="I37">
            <v>26677.171710526316</v>
          </cell>
        </row>
        <row r="38">
          <cell r="A38">
            <v>1440.62</v>
          </cell>
          <cell r="B38" t="str">
            <v>Tank-pad.w/ matl from exc.</v>
          </cell>
          <cell r="C38" t="str">
            <v>cum</v>
          </cell>
          <cell r="D38">
            <v>69</v>
          </cell>
          <cell r="E38">
            <v>0</v>
          </cell>
          <cell r="F38">
            <v>2.0874999999999999</v>
          </cell>
          <cell r="G38">
            <v>0</v>
          </cell>
          <cell r="H38">
            <v>2.0874999999999999</v>
          </cell>
          <cell r="I38">
            <v>144.03749999999999</v>
          </cell>
        </row>
        <row r="39">
          <cell r="A39">
            <v>1440.63</v>
          </cell>
          <cell r="B39" t="str">
            <v>Tank-pad.w/ matl by contr.</v>
          </cell>
          <cell r="C39" t="str">
            <v>cum</v>
          </cell>
          <cell r="D39">
            <v>587</v>
          </cell>
          <cell r="E39">
            <v>2.0822368421052628</v>
          </cell>
          <cell r="F39">
            <v>2.0874999999999999</v>
          </cell>
          <cell r="G39">
            <v>0</v>
          </cell>
          <cell r="H39">
            <v>4.1697368421052632</v>
          </cell>
          <cell r="I39">
            <v>2447.6355263157893</v>
          </cell>
        </row>
        <row r="40">
          <cell r="A40">
            <v>1440.81</v>
          </cell>
          <cell r="B40" t="str">
            <v>Sidewalk kerb</v>
          </cell>
          <cell r="C40" t="str">
            <v>lm</v>
          </cell>
          <cell r="D40">
            <v>6186</v>
          </cell>
          <cell r="E40">
            <v>0</v>
          </cell>
          <cell r="F40">
            <v>0</v>
          </cell>
          <cell r="G40">
            <v>0</v>
          </cell>
          <cell r="H40">
            <v>13.157894736842104</v>
          </cell>
          <cell r="I40">
            <v>81394.736842105252</v>
          </cell>
        </row>
        <row r="41">
          <cell r="A41">
            <v>1440.82</v>
          </cell>
          <cell r="B41" t="str">
            <v>Sidewalk fndn w.matl from exc.</v>
          </cell>
          <cell r="C41" t="str">
            <v>cum</v>
          </cell>
          <cell r="D41">
            <v>1172</v>
          </cell>
          <cell r="E41">
            <v>1.3926000000000001</v>
          </cell>
          <cell r="F41">
            <v>0.31061999999999995</v>
          </cell>
          <cell r="G41">
            <v>0.49690499999999993</v>
          </cell>
          <cell r="H41">
            <v>2.2001249999999994</v>
          </cell>
          <cell r="I41">
            <v>2578.5464999999995</v>
          </cell>
        </row>
        <row r="42">
          <cell r="A42">
            <v>1440.85</v>
          </cell>
          <cell r="B42" t="str">
            <v>Side-walk pav. 10cm thk</v>
          </cell>
          <cell r="C42" t="str">
            <v>sqm</v>
          </cell>
          <cell r="D42">
            <v>5858</v>
          </cell>
          <cell r="E42">
            <v>0</v>
          </cell>
          <cell r="F42">
            <v>0</v>
          </cell>
          <cell r="G42">
            <v>0</v>
          </cell>
          <cell r="H42">
            <v>9.8684210526315788</v>
          </cell>
          <cell r="I42">
            <v>57809.210526315786</v>
          </cell>
        </row>
        <row r="43">
          <cell r="A43">
            <v>1440.86</v>
          </cell>
          <cell r="B43" t="str">
            <v>Bituminous emulsion 1,5Kg/sqm</v>
          </cell>
          <cell r="C43" t="str">
            <v>sqm</v>
          </cell>
          <cell r="D43">
            <v>1553</v>
          </cell>
          <cell r="E43">
            <v>0</v>
          </cell>
          <cell r="F43">
            <v>0</v>
          </cell>
          <cell r="G43">
            <v>0</v>
          </cell>
          <cell r="H43">
            <v>0.49342105263157893</v>
          </cell>
          <cell r="I43">
            <v>766.28289473684208</v>
          </cell>
        </row>
        <row r="44">
          <cell r="A44">
            <v>1440.87</v>
          </cell>
          <cell r="B44" t="str">
            <v>Tank-fndn: wear-carpet, 3cmthk</v>
          </cell>
          <cell r="C44" t="str">
            <v>sqm</v>
          </cell>
          <cell r="D44">
            <v>1553</v>
          </cell>
          <cell r="E44">
            <v>0</v>
          </cell>
          <cell r="F44">
            <v>0</v>
          </cell>
          <cell r="G44">
            <v>0</v>
          </cell>
          <cell r="H44">
            <v>3.9473684210526314</v>
          </cell>
          <cell r="I44">
            <v>6130.2631578947367</v>
          </cell>
        </row>
        <row r="45">
          <cell r="A45">
            <v>1450.03</v>
          </cell>
          <cell r="B45" t="str">
            <v>Embankment w/ matl by contr.</v>
          </cell>
          <cell r="C45" t="str">
            <v>cum</v>
          </cell>
          <cell r="D45">
            <v>39159</v>
          </cell>
          <cell r="E45">
            <v>0</v>
          </cell>
          <cell r="F45">
            <v>0</v>
          </cell>
          <cell r="G45">
            <v>0</v>
          </cell>
          <cell r="H45">
            <v>9.8684210526315788</v>
          </cell>
          <cell r="I45">
            <v>386437.5</v>
          </cell>
        </row>
        <row r="46">
          <cell r="A46">
            <v>1450.08</v>
          </cell>
          <cell r="B46" t="str">
            <v>Base-course w/ matl by contr.</v>
          </cell>
          <cell r="C46" t="str">
            <v>cum</v>
          </cell>
          <cell r="D46">
            <v>35159</v>
          </cell>
          <cell r="E46">
            <v>0</v>
          </cell>
          <cell r="F46">
            <v>0</v>
          </cell>
          <cell r="G46">
            <v>0</v>
          </cell>
          <cell r="H46">
            <v>21.05263157894737</v>
          </cell>
          <cell r="I46">
            <v>740189.47368421056</v>
          </cell>
        </row>
        <row r="47">
          <cell r="A47">
            <v>1450.09</v>
          </cell>
          <cell r="B47" t="str">
            <v>Bituminous emulsion 1,5Kg/sqm</v>
          </cell>
          <cell r="C47" t="str">
            <v>sqm</v>
          </cell>
          <cell r="D47">
            <v>97227</v>
          </cell>
          <cell r="E47">
            <v>0</v>
          </cell>
          <cell r="F47">
            <v>0</v>
          </cell>
          <cell r="G47">
            <v>0</v>
          </cell>
          <cell r="H47">
            <v>0.49342105263157893</v>
          </cell>
          <cell r="I47">
            <v>47973.848684210527</v>
          </cell>
        </row>
        <row r="48">
          <cell r="A48">
            <v>1450.1</v>
          </cell>
          <cell r="B48" t="str">
            <v>Binder 7cm thk.</v>
          </cell>
          <cell r="C48" t="str">
            <v>sqm</v>
          </cell>
          <cell r="D48">
            <v>81098</v>
          </cell>
          <cell r="E48">
            <v>0</v>
          </cell>
          <cell r="F48">
            <v>0</v>
          </cell>
          <cell r="G48">
            <v>0</v>
          </cell>
          <cell r="H48">
            <v>5.5921052631578947</v>
          </cell>
          <cell r="I48">
            <v>453508.55263157893</v>
          </cell>
        </row>
        <row r="49">
          <cell r="A49">
            <v>1450.12</v>
          </cell>
          <cell r="B49" t="str">
            <v>Bituminous emulsion 1,0Kg/sqm</v>
          </cell>
          <cell r="C49" t="str">
            <v>sqm</v>
          </cell>
          <cell r="D49">
            <v>97227</v>
          </cell>
          <cell r="E49">
            <v>0</v>
          </cell>
          <cell r="F49">
            <v>0</v>
          </cell>
          <cell r="G49">
            <v>0</v>
          </cell>
          <cell r="H49">
            <v>0.36184210526315791</v>
          </cell>
          <cell r="I49">
            <v>35180.822368421053</v>
          </cell>
        </row>
        <row r="50">
          <cell r="A50">
            <v>1450.13</v>
          </cell>
          <cell r="B50" t="str">
            <v>Wearing course 3cm thk.</v>
          </cell>
          <cell r="C50" t="str">
            <v>sqm</v>
          </cell>
          <cell r="D50">
            <v>97227</v>
          </cell>
          <cell r="E50">
            <v>0</v>
          </cell>
          <cell r="F50">
            <v>0</v>
          </cell>
          <cell r="G50">
            <v>0</v>
          </cell>
          <cell r="H50">
            <v>3.9473684210526314</v>
          </cell>
          <cell r="I50">
            <v>383790.78947368421</v>
          </cell>
        </row>
        <row r="51">
          <cell r="A51">
            <v>1471.01</v>
          </cell>
          <cell r="B51" t="str">
            <v>Carbon steel piping</v>
          </cell>
          <cell r="C51" t="str">
            <v>kg</v>
          </cell>
          <cell r="D51">
            <v>135687</v>
          </cell>
          <cell r="E51">
            <v>0</v>
          </cell>
          <cell r="F51">
            <v>0</v>
          </cell>
          <cell r="G51">
            <v>0</v>
          </cell>
          <cell r="H51">
            <v>1.0684210526315789</v>
          </cell>
          <cell r="I51">
            <v>144970.84736842106</v>
          </cell>
        </row>
        <row r="52">
          <cell r="A52">
            <v>1471.03</v>
          </cell>
          <cell r="B52" t="str">
            <v>Carbon steel valve</v>
          </cell>
          <cell r="C52" t="str">
            <v>kg</v>
          </cell>
          <cell r="D52">
            <v>4370</v>
          </cell>
          <cell r="E52">
            <v>0</v>
          </cell>
          <cell r="F52">
            <v>0</v>
          </cell>
          <cell r="G52">
            <v>0</v>
          </cell>
          <cell r="H52">
            <v>1.1217199999999998</v>
          </cell>
          <cell r="I52">
            <v>4901.9163999999992</v>
          </cell>
        </row>
        <row r="53">
          <cell r="A53">
            <v>1473.16</v>
          </cell>
          <cell r="B53" t="str">
            <v>Centr. r.c. piping  dia. 50cm</v>
          </cell>
          <cell r="C53" t="str">
            <v>lm</v>
          </cell>
          <cell r="D53">
            <v>127</v>
          </cell>
          <cell r="E53">
            <v>25.325275000000001</v>
          </cell>
          <cell r="F53">
            <v>0.48763999999999991</v>
          </cell>
          <cell r="G53">
            <v>1.8082699999999998</v>
          </cell>
          <cell r="H53">
            <v>27.621185000000001</v>
          </cell>
          <cell r="I53">
            <v>3507.8904950000001</v>
          </cell>
        </row>
        <row r="54">
          <cell r="A54">
            <v>1473.19</v>
          </cell>
          <cell r="B54" t="str">
            <v>Centr. r.c. piping  dia. 80cm</v>
          </cell>
          <cell r="C54" t="str">
            <v>lm</v>
          </cell>
          <cell r="D54">
            <v>69</v>
          </cell>
          <cell r="E54">
            <v>56.977384999999998</v>
          </cell>
          <cell r="F54">
            <v>0.48763999999999991</v>
          </cell>
          <cell r="G54">
            <v>1.8082699999999998</v>
          </cell>
          <cell r="H54">
            <v>59.273295000000005</v>
          </cell>
          <cell r="I54">
            <v>4089.8573550000001</v>
          </cell>
        </row>
        <row r="55">
          <cell r="A55">
            <v>1478.01</v>
          </cell>
          <cell r="B55" t="str">
            <v>PVC piping         dia. 110mm</v>
          </cell>
          <cell r="C55" t="str">
            <v>lm</v>
          </cell>
          <cell r="D55">
            <v>115</v>
          </cell>
          <cell r="E55">
            <v>35.416350000000001</v>
          </cell>
          <cell r="F55">
            <v>0.5273684210526316</v>
          </cell>
          <cell r="G55">
            <v>0</v>
          </cell>
          <cell r="H55">
            <v>35.94371842105263</v>
          </cell>
          <cell r="I55">
            <v>4133.5276184210525</v>
          </cell>
        </row>
        <row r="56">
          <cell r="A56">
            <v>1478.02</v>
          </cell>
          <cell r="B56" t="str">
            <v>PVC piping         dia. 160mm</v>
          </cell>
          <cell r="C56" t="str">
            <v>lm</v>
          </cell>
          <cell r="D56">
            <v>1903</v>
          </cell>
          <cell r="E56">
            <v>101.00781000000001</v>
          </cell>
          <cell r="F56">
            <v>0.5273684210526316</v>
          </cell>
          <cell r="G56">
            <v>0</v>
          </cell>
          <cell r="H56">
            <v>101.53517842105263</v>
          </cell>
          <cell r="I56">
            <v>193221.44453526317</v>
          </cell>
        </row>
        <row r="57">
          <cell r="A57">
            <v>1478.03</v>
          </cell>
          <cell r="B57" t="str">
            <v>PVC piping         dia. 200mm</v>
          </cell>
          <cell r="C57" t="str">
            <v>lm</v>
          </cell>
          <cell r="D57">
            <v>652</v>
          </cell>
          <cell r="E57">
            <v>106.05809499999999</v>
          </cell>
          <cell r="F57">
            <v>0.5273684210526316</v>
          </cell>
          <cell r="G57">
            <v>0</v>
          </cell>
          <cell r="H57">
            <v>106.58546342105264</v>
          </cell>
          <cell r="I57">
            <v>69493.722150526315</v>
          </cell>
        </row>
        <row r="58">
          <cell r="A58">
            <v>1491.03</v>
          </cell>
          <cell r="B58" t="str">
            <v>Demol.&amp; Reinst. exist. roads fnds.</v>
          </cell>
          <cell r="C58" t="str">
            <v>cum</v>
          </cell>
          <cell r="D58">
            <v>1342</v>
          </cell>
          <cell r="E58">
            <v>0</v>
          </cell>
          <cell r="F58">
            <v>6.0186799999999998</v>
          </cell>
          <cell r="G58">
            <v>0</v>
          </cell>
          <cell r="H58">
            <v>6.0186799999999998</v>
          </cell>
          <cell r="I58">
            <v>8077.0685599999997</v>
          </cell>
        </row>
        <row r="59">
          <cell r="A59">
            <v>1491.04</v>
          </cell>
          <cell r="B59" t="str">
            <v>Top course pad tk 10 cm w/ crushed stone</v>
          </cell>
          <cell r="C59" t="str">
            <v>cum</v>
          </cell>
          <cell r="D59">
            <v>145</v>
          </cell>
          <cell r="E59">
            <v>20.82236842105263</v>
          </cell>
          <cell r="F59">
            <v>2.0874999999999999</v>
          </cell>
          <cell r="G59">
            <v>1.4575657894736842</v>
          </cell>
          <cell r="H59">
            <v>24.367434210526316</v>
          </cell>
          <cell r="I59">
            <v>3533.2779605263158</v>
          </cell>
        </row>
        <row r="60">
          <cell r="A60">
            <v>1491.1</v>
          </cell>
          <cell r="B60" t="str">
            <v>Excav. for earth ditches formation</v>
          </cell>
          <cell r="C60" t="str">
            <v>cum</v>
          </cell>
          <cell r="D60">
            <v>24354</v>
          </cell>
          <cell r="E60">
            <v>0</v>
          </cell>
          <cell r="F60">
            <v>2.0874999999999999</v>
          </cell>
          <cell r="G60">
            <v>0</v>
          </cell>
          <cell r="H60">
            <v>2.0874999999999999</v>
          </cell>
          <cell r="I60">
            <v>50838.974999999999</v>
          </cell>
        </row>
        <row r="61">
          <cell r="A61">
            <v>1491.78</v>
          </cell>
          <cell r="B61" t="str">
            <v>Green area finishing including irrrigation system eqpt.</v>
          </cell>
          <cell r="C61" t="str">
            <v>sqm</v>
          </cell>
          <cell r="D61">
            <v>4566</v>
          </cell>
          <cell r="E61">
            <v>0</v>
          </cell>
          <cell r="F61">
            <v>0</v>
          </cell>
          <cell r="G61">
            <v>0</v>
          </cell>
          <cell r="H61">
            <v>0</v>
          </cell>
          <cell r="I61">
            <v>0</v>
          </cell>
        </row>
        <row r="62">
          <cell r="A62">
            <v>1491.8</v>
          </cell>
          <cell r="B62" t="str">
            <v xml:space="preserve">Earth-dyke w/ matl supplied by Contractors </v>
          </cell>
          <cell r="C62" t="str">
            <v>cum</v>
          </cell>
          <cell r="D62">
            <v>6548</v>
          </cell>
          <cell r="E62">
            <v>2.0822368421052628</v>
          </cell>
          <cell r="F62">
            <v>2.0874999999999999</v>
          </cell>
          <cell r="G62">
            <v>0</v>
          </cell>
          <cell r="H62">
            <v>4.1697368421052632</v>
          </cell>
          <cell r="I62">
            <v>27303.436842105264</v>
          </cell>
        </row>
        <row r="63">
          <cell r="A63">
            <v>1491.84</v>
          </cell>
          <cell r="B63" t="str">
            <v>Asphalt finish.for shoulders type heavy</v>
          </cell>
          <cell r="C63" t="str">
            <v>sqm</v>
          </cell>
          <cell r="D63">
            <v>16129</v>
          </cell>
          <cell r="E63">
            <v>0</v>
          </cell>
          <cell r="F63">
            <v>0</v>
          </cell>
          <cell r="G63">
            <v>0</v>
          </cell>
          <cell r="H63">
            <v>4.9342105263157894</v>
          </cell>
          <cell r="I63">
            <v>79583.881578947374</v>
          </cell>
        </row>
        <row r="64">
          <cell r="A64">
            <v>1491.1089999999999</v>
          </cell>
          <cell r="B64" t="str">
            <v>Dykes Finis.by concrete slab 10 cm thk.</v>
          </cell>
          <cell r="C64" t="str">
            <v>sqm</v>
          </cell>
          <cell r="D64">
            <v>5071</v>
          </cell>
          <cell r="E64">
            <v>7.1676699999999993</v>
          </cell>
          <cell r="F64">
            <v>1.3184210526315789</v>
          </cell>
          <cell r="G64">
            <v>0</v>
          </cell>
          <cell r="H64">
            <v>8.4860910526315774</v>
          </cell>
          <cell r="I64">
            <v>43032.967727894727</v>
          </cell>
        </row>
        <row r="65">
          <cell r="A65">
            <v>1492.01</v>
          </cell>
          <cell r="B65" t="str">
            <v>Cast iron floor drain  diam. 6"</v>
          </cell>
          <cell r="C65" t="str">
            <v>u</v>
          </cell>
          <cell r="D65">
            <v>6</v>
          </cell>
          <cell r="E65">
            <v>17.351973684210527</v>
          </cell>
          <cell r="F65">
            <v>1.2825599999999999</v>
          </cell>
          <cell r="G65">
            <v>0</v>
          </cell>
          <cell r="H65">
            <v>18.634533684210528</v>
          </cell>
          <cell r="I65">
            <v>111.80720210526317</v>
          </cell>
        </row>
        <row r="66">
          <cell r="A66">
            <v>1492.02</v>
          </cell>
          <cell r="B66" t="str">
            <v>Carbon steel drain hubs 4"</v>
          </cell>
          <cell r="C66" t="str">
            <v>u</v>
          </cell>
          <cell r="D66">
            <v>91</v>
          </cell>
          <cell r="E66">
            <v>14.575657894736842</v>
          </cell>
          <cell r="F66">
            <v>1.282603947368421</v>
          </cell>
          <cell r="G66">
            <v>0</v>
          </cell>
          <cell r="H66">
            <v>15.858261842105263</v>
          </cell>
          <cell r="I66">
            <v>1443.101827631579</v>
          </cell>
        </row>
        <row r="67">
          <cell r="A67">
            <v>1492.03</v>
          </cell>
          <cell r="B67" t="str">
            <v>Carbon steel clean out diam. 6"</v>
          </cell>
          <cell r="C67" t="str">
            <v>u</v>
          </cell>
          <cell r="D67">
            <v>8</v>
          </cell>
          <cell r="E67">
            <v>63.437149999999995</v>
          </cell>
          <cell r="F67">
            <v>17.645219999999998</v>
          </cell>
          <cell r="G67">
            <v>0.8619349999999999</v>
          </cell>
          <cell r="H67">
            <v>81.944305</v>
          </cell>
          <cell r="I67">
            <v>655.55444</v>
          </cell>
        </row>
        <row r="68">
          <cell r="A68">
            <v>1492.04</v>
          </cell>
          <cell r="B68" t="str">
            <v>Carbon steel vents</v>
          </cell>
          <cell r="C68" t="str">
            <v>kg</v>
          </cell>
          <cell r="D68">
            <v>27710</v>
          </cell>
          <cell r="E68">
            <v>0.97171052631578947</v>
          </cell>
          <cell r="F68">
            <v>0.27467105263157893</v>
          </cell>
          <cell r="G68">
            <v>0</v>
          </cell>
          <cell r="H68">
            <v>1.2463815789473685</v>
          </cell>
          <cell r="I68">
            <v>34537.23355263158</v>
          </cell>
        </row>
        <row r="69">
          <cell r="A69">
            <v>1492.39</v>
          </cell>
          <cell r="B69" t="str">
            <v>GRE drain hubs 4" (Technip ST 1400-08 type "D" )</v>
          </cell>
          <cell r="C69" t="str">
            <v>u</v>
          </cell>
          <cell r="D69">
            <v>35</v>
          </cell>
          <cell r="E69">
            <v>6.6433349999999987</v>
          </cell>
          <cell r="F69">
            <v>2.2578399999999998</v>
          </cell>
          <cell r="G69">
            <v>0</v>
          </cell>
          <cell r="H69">
            <v>8.9011749999999985</v>
          </cell>
          <cell r="I69">
            <v>311.54112499999997</v>
          </cell>
        </row>
        <row r="70">
          <cell r="A70">
            <v>1492.42</v>
          </cell>
          <cell r="B70" t="str">
            <v>Supply and  installation PVC heavy  piping "FABCO"type diam.3"</v>
          </cell>
          <cell r="C70" t="str">
            <v>lm</v>
          </cell>
          <cell r="D70">
            <v>1029</v>
          </cell>
          <cell r="E70">
            <v>2.23238</v>
          </cell>
          <cell r="F70">
            <v>0.42752000000000001</v>
          </cell>
          <cell r="G70">
            <v>0</v>
          </cell>
          <cell r="H70">
            <v>2.6598999999999999</v>
          </cell>
          <cell r="I70">
            <v>2737.0371</v>
          </cell>
        </row>
        <row r="71">
          <cell r="A71">
            <v>1492.52</v>
          </cell>
          <cell r="B71" t="str">
            <v>Clean Out concrete  pit  for  GRE/PVC pipe  (Technip ST 1400-06 )</v>
          </cell>
          <cell r="C71" t="str">
            <v>u</v>
          </cell>
          <cell r="D71">
            <v>5</v>
          </cell>
          <cell r="E71">
            <v>248.97472499999998</v>
          </cell>
          <cell r="F71">
            <v>84.694050000000004</v>
          </cell>
          <cell r="G71">
            <v>4.1398199999999994</v>
          </cell>
          <cell r="H71">
            <v>337.80859499999997</v>
          </cell>
          <cell r="I71">
            <v>1689.0429749999998</v>
          </cell>
        </row>
        <row r="72">
          <cell r="A72">
            <v>1492.53</v>
          </cell>
          <cell r="B72" t="str">
            <v>GRE drain hubs 6" (Technip ST 1400-08 type "D" )</v>
          </cell>
          <cell r="C72" t="str">
            <v>u</v>
          </cell>
          <cell r="D72">
            <v>23</v>
          </cell>
          <cell r="E72">
            <v>14.575657894736842</v>
          </cell>
          <cell r="F72">
            <v>1.282603947368421</v>
          </cell>
          <cell r="G72">
            <v>0</v>
          </cell>
          <cell r="H72">
            <v>15.858261842105263</v>
          </cell>
          <cell r="I72">
            <v>364.74002236842102</v>
          </cell>
        </row>
        <row r="73">
          <cell r="A73">
            <v>1710.02</v>
          </cell>
          <cell r="B73" t="str">
            <v>Improved bond reinf.steel</v>
          </cell>
          <cell r="C73" t="str">
            <v>kg</v>
          </cell>
          <cell r="D73">
            <v>4548932</v>
          </cell>
          <cell r="E73">
            <v>0.41461500000000001</v>
          </cell>
          <cell r="F73">
            <v>8.6839999999999987E-2</v>
          </cell>
          <cell r="G73">
            <v>9.4949999999999982E-3</v>
          </cell>
          <cell r="H73">
            <v>0.51095000000000002</v>
          </cell>
          <cell r="I73">
            <v>2324276.8054</v>
          </cell>
        </row>
        <row r="74">
          <cell r="A74">
            <v>1710.03</v>
          </cell>
          <cell r="B74" t="str">
            <v>Welded wire mesh</v>
          </cell>
          <cell r="C74" t="str">
            <v>kg</v>
          </cell>
          <cell r="D74">
            <v>991677</v>
          </cell>
          <cell r="E74">
            <v>0.76381999999999994</v>
          </cell>
          <cell r="F74">
            <v>0.51101999999999992</v>
          </cell>
          <cell r="G74">
            <v>8.3344999999999989E-2</v>
          </cell>
          <cell r="H74">
            <v>1.3581849999999998</v>
          </cell>
          <cell r="I74">
            <v>1346880.8262449997</v>
          </cell>
        </row>
        <row r="75">
          <cell r="A75">
            <v>1710.07</v>
          </cell>
          <cell r="B75" t="str">
            <v>Anchor bolts weight up to 20Kg</v>
          </cell>
          <cell r="C75" t="str">
            <v>kg</v>
          </cell>
          <cell r="D75">
            <v>81661</v>
          </cell>
          <cell r="E75">
            <v>0</v>
          </cell>
          <cell r="F75">
            <v>0</v>
          </cell>
          <cell r="G75">
            <v>0</v>
          </cell>
          <cell r="H75">
            <v>0.92105263157894735</v>
          </cell>
          <cell r="I75">
            <v>75214.078947368413</v>
          </cell>
        </row>
        <row r="76">
          <cell r="A76">
            <v>1710.08</v>
          </cell>
          <cell r="B76" t="str">
            <v>Anchor bolts weight &gt;20Kg</v>
          </cell>
          <cell r="C76" t="str">
            <v>kg</v>
          </cell>
          <cell r="D76">
            <v>4600</v>
          </cell>
          <cell r="E76">
            <v>0</v>
          </cell>
          <cell r="F76">
            <v>0</v>
          </cell>
          <cell r="G76">
            <v>0</v>
          </cell>
          <cell r="H76">
            <v>1.1513157894736843</v>
          </cell>
          <cell r="I76">
            <v>5296.0526315789475</v>
          </cell>
        </row>
        <row r="77">
          <cell r="A77">
            <v>1710.11</v>
          </cell>
          <cell r="B77" t="str">
            <v>Sliding plates</v>
          </cell>
          <cell r="C77" t="str">
            <v>kg</v>
          </cell>
          <cell r="D77">
            <v>5667</v>
          </cell>
          <cell r="E77">
            <v>0</v>
          </cell>
          <cell r="F77">
            <v>0</v>
          </cell>
          <cell r="G77">
            <v>0</v>
          </cell>
          <cell r="H77">
            <v>0</v>
          </cell>
          <cell r="I77">
            <v>0</v>
          </cell>
        </row>
        <row r="78">
          <cell r="A78">
            <v>1710.15</v>
          </cell>
          <cell r="B78" t="str">
            <v>Steel insert</v>
          </cell>
          <cell r="C78" t="str">
            <v>kg</v>
          </cell>
          <cell r="D78">
            <v>124955</v>
          </cell>
          <cell r="E78">
            <v>0</v>
          </cell>
          <cell r="F78">
            <v>0</v>
          </cell>
          <cell r="G78">
            <v>0</v>
          </cell>
          <cell r="H78">
            <v>0.72368421052631582</v>
          </cell>
          <cell r="I78">
            <v>90427.960526315786</v>
          </cell>
        </row>
        <row r="79">
          <cell r="A79">
            <v>1710.21</v>
          </cell>
          <cell r="B79" t="str">
            <v>Grout 25mm thk.</v>
          </cell>
          <cell r="C79" t="str">
            <v>sqm</v>
          </cell>
          <cell r="D79">
            <v>2781</v>
          </cell>
          <cell r="E79">
            <v>1.041285</v>
          </cell>
          <cell r="F79">
            <v>0.48095999999999994</v>
          </cell>
          <cell r="G79">
            <v>7.3849999999999999E-2</v>
          </cell>
          <cell r="H79">
            <v>1.596095</v>
          </cell>
          <cell r="I79">
            <v>4438.7401950000003</v>
          </cell>
        </row>
        <row r="80">
          <cell r="A80">
            <v>1710.23</v>
          </cell>
          <cell r="B80" t="str">
            <v>Grout &gt;50mm thk.</v>
          </cell>
          <cell r="C80" t="str">
            <v>cum</v>
          </cell>
          <cell r="D80">
            <v>117</v>
          </cell>
          <cell r="E80">
            <v>34.704225000000008</v>
          </cell>
          <cell r="F80">
            <v>16.843620000000001</v>
          </cell>
          <cell r="G80">
            <v>1.3366849999999999</v>
          </cell>
          <cell r="H80">
            <v>52.884530000000012</v>
          </cell>
          <cell r="I80">
            <v>6187.4900100000013</v>
          </cell>
        </row>
        <row r="81">
          <cell r="A81">
            <v>1710.24</v>
          </cell>
          <cell r="B81" t="str">
            <v>Non-shrinking grout 25mm</v>
          </cell>
          <cell r="C81" t="str">
            <v>sqm</v>
          </cell>
          <cell r="D81">
            <v>28</v>
          </cell>
          <cell r="E81">
            <v>1.2206350000000001</v>
          </cell>
          <cell r="F81">
            <v>0.48095999999999994</v>
          </cell>
          <cell r="G81">
            <v>7.3849999999999999E-2</v>
          </cell>
          <cell r="H81">
            <v>1.7754450000000002</v>
          </cell>
          <cell r="I81">
            <v>49.712460000000007</v>
          </cell>
        </row>
        <row r="82">
          <cell r="A82">
            <v>1710.25</v>
          </cell>
          <cell r="B82" t="str">
            <v>Non-shrinking grout 50mm</v>
          </cell>
          <cell r="C82" t="str">
            <v>sqm</v>
          </cell>
          <cell r="D82">
            <v>75</v>
          </cell>
          <cell r="E82">
            <v>2.4412700000000003</v>
          </cell>
          <cell r="F82">
            <v>0.48095999999999994</v>
          </cell>
          <cell r="G82">
            <v>7.3849999999999999E-2</v>
          </cell>
          <cell r="H82">
            <v>2.9960800000000005</v>
          </cell>
          <cell r="I82">
            <v>224.70600000000005</v>
          </cell>
        </row>
        <row r="83">
          <cell r="A83">
            <v>1710.26</v>
          </cell>
          <cell r="B83" t="str">
            <v>Non-shrinking grout &gt;50mm</v>
          </cell>
          <cell r="C83" t="str">
            <v>cum</v>
          </cell>
          <cell r="D83">
            <v>3</v>
          </cell>
          <cell r="E83">
            <v>48.819070000000004</v>
          </cell>
          <cell r="F83">
            <v>9.6242099999999979</v>
          </cell>
          <cell r="G83">
            <v>1.4854399999999999</v>
          </cell>
          <cell r="H83">
            <v>59.928719999999998</v>
          </cell>
          <cell r="I83">
            <v>179.78616</v>
          </cell>
        </row>
        <row r="84">
          <cell r="A84">
            <v>1711.01</v>
          </cell>
          <cell r="B84" t="str">
            <v>Lean concrete 5cm thk.</v>
          </cell>
          <cell r="C84" t="str">
            <v>sqm</v>
          </cell>
          <cell r="D84">
            <v>93015</v>
          </cell>
          <cell r="E84">
            <v>2.5689249999999997</v>
          </cell>
          <cell r="F84">
            <v>0.54934210526315785</v>
          </cell>
          <cell r="G84">
            <v>7.4904999999999985E-2</v>
          </cell>
          <cell r="H84">
            <v>3.1931721052631579</v>
          </cell>
          <cell r="I84">
            <v>297012.90337105264</v>
          </cell>
        </row>
        <row r="85">
          <cell r="A85">
            <v>1711.02</v>
          </cell>
          <cell r="B85" t="str">
            <v>Lean concrete 10cm thk.</v>
          </cell>
          <cell r="C85" t="str">
            <v>sqm</v>
          </cell>
          <cell r="D85">
            <v>10040</v>
          </cell>
          <cell r="E85">
            <v>5.1361842105263156</v>
          </cell>
          <cell r="F85">
            <v>0.71414473684210522</v>
          </cell>
          <cell r="G85">
            <v>8.9674999999999991E-2</v>
          </cell>
          <cell r="H85">
            <v>5.940003947368421</v>
          </cell>
          <cell r="I85">
            <v>59637.639631578946</v>
          </cell>
        </row>
        <row r="86">
          <cell r="A86">
            <v>1711.04</v>
          </cell>
          <cell r="B86" t="str">
            <v>L.C. for U/G pipes bedding</v>
          </cell>
          <cell r="C86" t="str">
            <v>cum</v>
          </cell>
          <cell r="D86">
            <v>134</v>
          </cell>
          <cell r="E86">
            <v>30.82077</v>
          </cell>
          <cell r="F86">
            <v>4.9281700000000006</v>
          </cell>
          <cell r="G86">
            <v>0.89463999999999999</v>
          </cell>
          <cell r="H86">
            <v>36.64358</v>
          </cell>
          <cell r="I86">
            <v>4910.2397199999996</v>
          </cell>
        </row>
        <row r="87">
          <cell r="A87">
            <v>1711.06</v>
          </cell>
          <cell r="B87" t="str">
            <v>Concrete for foundation</v>
          </cell>
          <cell r="C87" t="str">
            <v>cum</v>
          </cell>
          <cell r="D87">
            <v>31270</v>
          </cell>
          <cell r="E87">
            <v>0</v>
          </cell>
          <cell r="F87">
            <v>0</v>
          </cell>
          <cell r="G87">
            <v>0</v>
          </cell>
          <cell r="H87">
            <v>55.263157894736842</v>
          </cell>
          <cell r="I87">
            <v>1728078.9473684211</v>
          </cell>
        </row>
        <row r="88">
          <cell r="A88">
            <v>1711.07</v>
          </cell>
          <cell r="B88" t="str">
            <v>Bitumen coat for foundation</v>
          </cell>
          <cell r="C88" t="str">
            <v>sqm</v>
          </cell>
          <cell r="D88">
            <v>66703</v>
          </cell>
          <cell r="E88">
            <v>0</v>
          </cell>
          <cell r="F88">
            <v>0</v>
          </cell>
          <cell r="G88">
            <v>0</v>
          </cell>
          <cell r="H88">
            <v>2.2039473684210527</v>
          </cell>
          <cell r="I88">
            <v>147009.90131578947</v>
          </cell>
        </row>
        <row r="89">
          <cell r="A89">
            <v>1711.08</v>
          </cell>
          <cell r="B89" t="str">
            <v>Sleepers type "2"</v>
          </cell>
          <cell r="C89" t="str">
            <v>lm</v>
          </cell>
          <cell r="D89">
            <v>46</v>
          </cell>
          <cell r="E89">
            <v>0</v>
          </cell>
          <cell r="F89">
            <v>0</v>
          </cell>
          <cell r="G89">
            <v>0</v>
          </cell>
          <cell r="H89">
            <v>0</v>
          </cell>
          <cell r="I89">
            <v>0</v>
          </cell>
        </row>
        <row r="90">
          <cell r="A90">
            <v>1711.09</v>
          </cell>
          <cell r="B90" t="str">
            <v>Vertical ladder foundation</v>
          </cell>
          <cell r="C90" t="str">
            <v>u</v>
          </cell>
          <cell r="D90">
            <v>25</v>
          </cell>
          <cell r="E90">
            <v>1435.1903500000001</v>
          </cell>
          <cell r="F90">
            <v>234.56653000000003</v>
          </cell>
          <cell r="G90">
            <v>32.228139999999996</v>
          </cell>
          <cell r="H90">
            <v>1701.9850200000001</v>
          </cell>
          <cell r="I90">
            <v>42549.625500000002</v>
          </cell>
        </row>
        <row r="91">
          <cell r="A91">
            <v>1711.1</v>
          </cell>
          <cell r="B91" t="str">
            <v>Stairs foundation</v>
          </cell>
          <cell r="C91" t="str">
            <v>u</v>
          </cell>
          <cell r="D91">
            <v>12</v>
          </cell>
          <cell r="E91">
            <v>358.798115</v>
          </cell>
          <cell r="F91">
            <v>58.642049999999998</v>
          </cell>
          <cell r="G91">
            <v>32.228139999999996</v>
          </cell>
          <cell r="H91">
            <v>449.66830499999998</v>
          </cell>
          <cell r="I91">
            <v>5396.0196599999999</v>
          </cell>
        </row>
        <row r="92">
          <cell r="A92">
            <v>1711.11</v>
          </cell>
          <cell r="B92" t="str">
            <v>Small size fndn(up to0,2cu.m)</v>
          </cell>
          <cell r="C92" t="str">
            <v>u</v>
          </cell>
          <cell r="D92">
            <v>26</v>
          </cell>
          <cell r="E92">
            <v>17.940274999999996</v>
          </cell>
          <cell r="F92">
            <v>2.9325199999999998</v>
          </cell>
          <cell r="G92">
            <v>0.40301000000000003</v>
          </cell>
          <cell r="H92">
            <v>21.275804999999995</v>
          </cell>
          <cell r="I92">
            <v>553.17092999999988</v>
          </cell>
        </row>
        <row r="93">
          <cell r="A93">
            <v>1711.2</v>
          </cell>
          <cell r="B93" t="str">
            <v>Formwork foundation</v>
          </cell>
          <cell r="C93" t="str">
            <v>sqm</v>
          </cell>
          <cell r="D93">
            <v>75737</v>
          </cell>
          <cell r="E93">
            <v>0</v>
          </cell>
          <cell r="F93">
            <v>0</v>
          </cell>
          <cell r="G93">
            <v>0</v>
          </cell>
          <cell r="H93">
            <v>5.5921052631578947</v>
          </cell>
          <cell r="I93">
            <v>423529.2763157895</v>
          </cell>
        </row>
        <row r="94">
          <cell r="A94">
            <v>1711.21</v>
          </cell>
          <cell r="B94" t="str">
            <v xml:space="preserve">Circular foundations formwork </v>
          </cell>
          <cell r="C94" t="str">
            <v>sqm</v>
          </cell>
          <cell r="D94">
            <v>857</v>
          </cell>
          <cell r="E94">
            <v>0</v>
          </cell>
          <cell r="F94">
            <v>0</v>
          </cell>
          <cell r="G94">
            <v>0</v>
          </cell>
          <cell r="H94">
            <v>6.25</v>
          </cell>
          <cell r="I94">
            <v>5356.25</v>
          </cell>
        </row>
        <row r="95">
          <cell r="A95">
            <v>1712.01</v>
          </cell>
          <cell r="B95" t="str">
            <v>Concrete elev. up to 10m</v>
          </cell>
          <cell r="C95" t="str">
            <v>cum</v>
          </cell>
          <cell r="D95">
            <v>5468</v>
          </cell>
          <cell r="E95">
            <v>87.705314999999985</v>
          </cell>
          <cell r="F95">
            <v>14.846299999999999</v>
          </cell>
          <cell r="G95">
            <v>5.2781650000000004</v>
          </cell>
          <cell r="H95">
            <v>107.82977999999999</v>
          </cell>
          <cell r="I95">
            <v>589613.23703999992</v>
          </cell>
        </row>
        <row r="96">
          <cell r="A96">
            <v>1712.02</v>
          </cell>
          <cell r="B96" t="str">
            <v>Concr.elev.from 10,01to20m</v>
          </cell>
          <cell r="C96" t="str">
            <v>cum</v>
          </cell>
          <cell r="D96">
            <v>398</v>
          </cell>
          <cell r="E96">
            <v>87.705314999999985</v>
          </cell>
          <cell r="F96">
            <v>17.815559999999994</v>
          </cell>
          <cell r="G96">
            <v>6.3342199999999993</v>
          </cell>
          <cell r="H96">
            <v>111.85509499999998</v>
          </cell>
          <cell r="I96">
            <v>44518.327809999988</v>
          </cell>
        </row>
        <row r="97">
          <cell r="A97">
            <v>1712.2</v>
          </cell>
          <cell r="B97" t="str">
            <v>Formwork elev. up to 10m</v>
          </cell>
          <cell r="C97" t="str">
            <v>sqm</v>
          </cell>
          <cell r="D97">
            <v>36267</v>
          </cell>
          <cell r="E97">
            <v>0</v>
          </cell>
          <cell r="F97">
            <v>0</v>
          </cell>
          <cell r="G97">
            <v>0</v>
          </cell>
          <cell r="H97">
            <v>6.9078947368421053</v>
          </cell>
          <cell r="I97">
            <v>250528.61842105264</v>
          </cell>
        </row>
        <row r="98">
          <cell r="A98">
            <v>1712.21</v>
          </cell>
          <cell r="B98" t="str">
            <v>Formwork elev. 10/20m</v>
          </cell>
          <cell r="C98" t="str">
            <v>sqm</v>
          </cell>
          <cell r="D98">
            <v>4290</v>
          </cell>
          <cell r="E98">
            <v>0</v>
          </cell>
          <cell r="F98">
            <v>0</v>
          </cell>
          <cell r="G98">
            <v>0</v>
          </cell>
          <cell r="H98">
            <v>7.2368421052631575</v>
          </cell>
          <cell r="I98">
            <v>31046.052631578947</v>
          </cell>
        </row>
        <row r="99">
          <cell r="A99">
            <v>1712.23</v>
          </cell>
          <cell r="B99" t="str">
            <v>Circular formwork el. &lt;10m</v>
          </cell>
          <cell r="C99" t="str">
            <v>sqm</v>
          </cell>
          <cell r="D99">
            <v>619</v>
          </cell>
          <cell r="E99">
            <v>0</v>
          </cell>
          <cell r="F99">
            <v>0</v>
          </cell>
          <cell r="G99">
            <v>0</v>
          </cell>
          <cell r="H99">
            <v>7.5657894736842106</v>
          </cell>
          <cell r="I99">
            <v>4683.2236842105267</v>
          </cell>
        </row>
        <row r="100">
          <cell r="A100">
            <v>1712.24</v>
          </cell>
          <cell r="B100" t="str">
            <v>Circular formwork el. 10/20m</v>
          </cell>
          <cell r="C100" t="str">
            <v>sqm</v>
          </cell>
          <cell r="D100">
            <v>3552</v>
          </cell>
          <cell r="E100">
            <v>0</v>
          </cell>
          <cell r="F100">
            <v>0</v>
          </cell>
          <cell r="G100">
            <v>0</v>
          </cell>
          <cell r="H100">
            <v>7.8947368421052628</v>
          </cell>
          <cell r="I100">
            <v>28042.105263157893</v>
          </cell>
        </row>
        <row r="101">
          <cell r="A101">
            <v>1713.01</v>
          </cell>
          <cell r="B101" t="str">
            <v>Floor sub-base</v>
          </cell>
          <cell r="C101" t="str">
            <v>cum</v>
          </cell>
          <cell r="D101">
            <v>24565</v>
          </cell>
          <cell r="E101">
            <v>76.348684210526315</v>
          </cell>
          <cell r="F101">
            <v>6.5921052631578947</v>
          </cell>
          <cell r="G101">
            <v>2.4292763157894739</v>
          </cell>
          <cell r="H101">
            <v>85.370065789473685</v>
          </cell>
          <cell r="I101">
            <v>2097115.6661184211</v>
          </cell>
        </row>
        <row r="102">
          <cell r="A102">
            <v>1713.03</v>
          </cell>
          <cell r="B102" t="str">
            <v>Polyethilene vapor barrier</v>
          </cell>
          <cell r="C102" t="str">
            <v>sqm</v>
          </cell>
          <cell r="D102">
            <v>178994</v>
          </cell>
          <cell r="E102">
            <v>0.83289473684210524</v>
          </cell>
          <cell r="F102">
            <v>0.16480263157894737</v>
          </cell>
          <cell r="G102">
            <v>0</v>
          </cell>
          <cell r="H102">
            <v>0.99769736842105261</v>
          </cell>
          <cell r="I102">
            <v>178581.84276315788</v>
          </cell>
        </row>
        <row r="103">
          <cell r="A103">
            <v>1713.04</v>
          </cell>
          <cell r="B103" t="str">
            <v>Reinf.concrete paving thk 10cm</v>
          </cell>
          <cell r="C103" t="str">
            <v>sqm</v>
          </cell>
          <cell r="D103">
            <v>14930</v>
          </cell>
          <cell r="E103">
            <v>8.7860399999999998</v>
          </cell>
          <cell r="F103">
            <v>1.38443</v>
          </cell>
          <cell r="G103">
            <v>0.28590500000000002</v>
          </cell>
          <cell r="H103">
            <v>10.456375</v>
          </cell>
          <cell r="I103">
            <v>156113.67874999999</v>
          </cell>
        </row>
        <row r="104">
          <cell r="A104">
            <v>1713.05</v>
          </cell>
          <cell r="B104" t="str">
            <v>Reinf.concrete paving thk 15cm</v>
          </cell>
          <cell r="C104" t="str">
            <v>sqm</v>
          </cell>
          <cell r="D104">
            <v>73219</v>
          </cell>
          <cell r="E104">
            <v>14.6434</v>
          </cell>
          <cell r="F104">
            <v>2.3062699999999996</v>
          </cell>
          <cell r="G104">
            <v>0.47686000000000001</v>
          </cell>
          <cell r="H104">
            <v>17.42653</v>
          </cell>
          <cell r="I104">
            <v>1275953.1000699999</v>
          </cell>
        </row>
        <row r="105">
          <cell r="A105">
            <v>1713.06</v>
          </cell>
          <cell r="B105" t="str">
            <v>Reinf.concrete paving thk 20cm</v>
          </cell>
          <cell r="C105" t="str">
            <v>sqm</v>
          </cell>
          <cell r="D105">
            <v>11365</v>
          </cell>
          <cell r="E105">
            <v>17.57208</v>
          </cell>
          <cell r="F105">
            <v>2.7671899999999998</v>
          </cell>
          <cell r="G105">
            <v>0.57286500000000007</v>
          </cell>
          <cell r="H105">
            <v>20.912134999999999</v>
          </cell>
          <cell r="I105">
            <v>237666.41427499999</v>
          </cell>
        </row>
        <row r="106">
          <cell r="A106">
            <v>1713.07</v>
          </cell>
          <cell r="B106" t="str">
            <v>Fndn above or under paving</v>
          </cell>
          <cell r="C106" t="str">
            <v>cum</v>
          </cell>
          <cell r="D106">
            <v>240</v>
          </cell>
          <cell r="E106">
            <v>32.637479999999996</v>
          </cell>
          <cell r="F106">
            <v>4.89811</v>
          </cell>
          <cell r="G106">
            <v>0.92734499999999986</v>
          </cell>
          <cell r="H106">
            <v>38.462934999999995</v>
          </cell>
          <cell r="I106">
            <v>9231.1043999999983</v>
          </cell>
        </row>
        <row r="107">
          <cell r="A107">
            <v>1713.08</v>
          </cell>
          <cell r="B107" t="str">
            <v>Reinf.concrete curb</v>
          </cell>
          <cell r="C107" t="str">
            <v>lm</v>
          </cell>
          <cell r="D107">
            <v>4163</v>
          </cell>
          <cell r="E107">
            <v>4.5115131578947372</v>
          </cell>
          <cell r="F107">
            <v>0.78720723684210525</v>
          </cell>
          <cell r="G107">
            <v>0</v>
          </cell>
          <cell r="H107">
            <v>5.2987203947368426</v>
          </cell>
          <cell r="I107">
            <v>22058.573003289475</v>
          </cell>
        </row>
        <row r="108">
          <cell r="A108">
            <v>1713.09</v>
          </cell>
          <cell r="B108" t="str">
            <v>Hardener on paving (dust)</v>
          </cell>
          <cell r="C108" t="str">
            <v>sqm</v>
          </cell>
          <cell r="D108">
            <v>87418</v>
          </cell>
          <cell r="E108">
            <v>9.4949999999999992</v>
          </cell>
          <cell r="F108">
            <v>1.78189</v>
          </cell>
          <cell r="G108">
            <v>0.22471499999999997</v>
          </cell>
          <cell r="H108">
            <v>11.501605</v>
          </cell>
          <cell r="I108">
            <v>1005447.30589</v>
          </cell>
        </row>
        <row r="109">
          <cell r="A109">
            <v>1713.13</v>
          </cell>
          <cell r="B109" t="str">
            <v>Cut joint ( control )</v>
          </cell>
          <cell r="C109" t="str">
            <v>lm</v>
          </cell>
          <cell r="D109">
            <v>21739</v>
          </cell>
          <cell r="E109">
            <v>0</v>
          </cell>
          <cell r="F109">
            <v>0</v>
          </cell>
          <cell r="G109">
            <v>0</v>
          </cell>
          <cell r="H109">
            <v>0</v>
          </cell>
          <cell r="I109">
            <v>0</v>
          </cell>
        </row>
        <row r="110">
          <cell r="A110">
            <v>1713.14</v>
          </cell>
          <cell r="B110" t="str">
            <v>Construction joint</v>
          </cell>
          <cell r="C110" t="str">
            <v>lm</v>
          </cell>
          <cell r="D110">
            <v>26121</v>
          </cell>
          <cell r="E110">
            <v>0</v>
          </cell>
          <cell r="F110">
            <v>0</v>
          </cell>
          <cell r="G110">
            <v>0</v>
          </cell>
          <cell r="H110">
            <v>0</v>
          </cell>
          <cell r="I110">
            <v>0</v>
          </cell>
        </row>
        <row r="111">
          <cell r="A111">
            <v>1713.15</v>
          </cell>
          <cell r="B111" t="str">
            <v>Isolation joint</v>
          </cell>
          <cell r="C111" t="str">
            <v>lm</v>
          </cell>
          <cell r="D111">
            <v>11071</v>
          </cell>
          <cell r="E111">
            <v>0</v>
          </cell>
          <cell r="F111">
            <v>0</v>
          </cell>
          <cell r="G111">
            <v>0</v>
          </cell>
          <cell r="H111">
            <v>0</v>
          </cell>
          <cell r="I111">
            <v>0</v>
          </cell>
        </row>
        <row r="112">
          <cell r="A112">
            <v>1713.16</v>
          </cell>
          <cell r="B112" t="str">
            <v>Expansion joint ( contraction )</v>
          </cell>
          <cell r="C112" t="str">
            <v>lm</v>
          </cell>
          <cell r="D112">
            <v>18425</v>
          </cell>
          <cell r="E112">
            <v>0</v>
          </cell>
          <cell r="F112">
            <v>0</v>
          </cell>
          <cell r="G112">
            <v>0</v>
          </cell>
          <cell r="H112">
            <v>0</v>
          </cell>
          <cell r="I112">
            <v>0</v>
          </cell>
        </row>
        <row r="113">
          <cell r="A113">
            <v>1714.01</v>
          </cell>
          <cell r="B113" t="str">
            <v>Pit 0,5x0,5 to 0,9x0,9 lm depth max 3,5 lm</v>
          </cell>
          <cell r="C113" t="str">
            <v>cum</v>
          </cell>
          <cell r="D113">
            <v>288</v>
          </cell>
          <cell r="E113">
            <v>86.75986842105263</v>
          </cell>
          <cell r="F113">
            <v>17.645219999999998</v>
          </cell>
          <cell r="G113">
            <v>0.8619349999999999</v>
          </cell>
          <cell r="H113">
            <v>105.26702342105264</v>
          </cell>
          <cell r="I113">
            <v>30316.90274526316</v>
          </cell>
        </row>
        <row r="114">
          <cell r="A114">
            <v>1714.02</v>
          </cell>
          <cell r="B114" t="str">
            <v>Pit 0,91x0,91 to 1,5x1,5 lm depth max 4,0 lm</v>
          </cell>
          <cell r="C114" t="str">
            <v>cum</v>
          </cell>
          <cell r="D114">
            <v>591</v>
          </cell>
          <cell r="E114">
            <v>86.75986842105263</v>
          </cell>
          <cell r="F114">
            <v>17.645219999999998</v>
          </cell>
          <cell r="G114">
            <v>0.8619349999999999</v>
          </cell>
          <cell r="H114">
            <v>105.26702342105264</v>
          </cell>
          <cell r="I114">
            <v>62212.810841842111</v>
          </cell>
        </row>
        <row r="115">
          <cell r="A115">
            <v>1714.03</v>
          </cell>
          <cell r="B115" t="str">
            <v>Pit for cables 1,5x1,5 lm depth max 3,0 lm</v>
          </cell>
          <cell r="C115" t="str">
            <v>cum</v>
          </cell>
          <cell r="D115">
            <v>17</v>
          </cell>
          <cell r="E115">
            <v>86.75986842105263</v>
          </cell>
          <cell r="F115">
            <v>17.645219999999998</v>
          </cell>
          <cell r="G115">
            <v>0.8619349999999999</v>
          </cell>
          <cell r="H115">
            <v>105.26702342105264</v>
          </cell>
          <cell r="I115">
            <v>1789.539398157895</v>
          </cell>
        </row>
        <row r="116">
          <cell r="A116">
            <v>1714.04</v>
          </cell>
          <cell r="B116" t="str">
            <v>Fire trap pit 2x1,2x1,2 lm depth max 3,5 lm</v>
          </cell>
          <cell r="C116" t="str">
            <v>cum</v>
          </cell>
          <cell r="D116">
            <v>101</v>
          </cell>
          <cell r="E116">
            <v>83.28947368421052</v>
          </cell>
          <cell r="F116">
            <v>17.645219999999998</v>
          </cell>
          <cell r="G116">
            <v>0.8619349999999999</v>
          </cell>
          <cell r="H116">
            <v>101.79662868421053</v>
          </cell>
          <cell r="I116">
            <v>10281.459497105263</v>
          </cell>
        </row>
        <row r="117">
          <cell r="A117">
            <v>1714.05</v>
          </cell>
          <cell r="B117" t="str">
            <v>Sanitary pit 0,9x0,9 lm depth max 3,5 lm</v>
          </cell>
          <cell r="C117" t="str">
            <v>cum</v>
          </cell>
          <cell r="D117">
            <v>62</v>
          </cell>
          <cell r="E117">
            <v>83.28947368421052</v>
          </cell>
          <cell r="F117">
            <v>17.645219999999998</v>
          </cell>
          <cell r="G117">
            <v>0.8619349999999999</v>
          </cell>
          <cell r="H117">
            <v>101.79662868421053</v>
          </cell>
          <cell r="I117">
            <v>6311.3909784210528</v>
          </cell>
        </row>
        <row r="118">
          <cell r="A118">
            <v>1714.08</v>
          </cell>
          <cell r="B118" t="str">
            <v>Supply of cast iron cover</v>
          </cell>
          <cell r="C118" t="str">
            <v>kg</v>
          </cell>
          <cell r="D118">
            <v>27278</v>
          </cell>
          <cell r="E118">
            <v>0.52117000000000002</v>
          </cell>
          <cell r="F118">
            <v>0.41582999999999998</v>
          </cell>
          <cell r="G118">
            <v>0.10760999999999998</v>
          </cell>
          <cell r="H118">
            <v>1.04461</v>
          </cell>
          <cell r="I118">
            <v>28494.871580000003</v>
          </cell>
        </row>
        <row r="119">
          <cell r="A119">
            <v>1714.09</v>
          </cell>
          <cell r="B119" t="str">
            <v>Laying of cast-iron cover</v>
          </cell>
          <cell r="C119" t="str">
            <v>kg</v>
          </cell>
          <cell r="D119">
            <v>27278</v>
          </cell>
          <cell r="E119">
            <v>0</v>
          </cell>
          <cell r="F119">
            <v>4.3419999999999993E-2</v>
          </cell>
          <cell r="G119">
            <v>5.2749999999999998E-2</v>
          </cell>
          <cell r="H119">
            <v>9.6169999999999992E-2</v>
          </cell>
          <cell r="I119">
            <v>2623.3252599999996</v>
          </cell>
        </row>
        <row r="120">
          <cell r="A120">
            <v>1714.1</v>
          </cell>
          <cell r="B120" t="str">
            <v>Galvanized grating cover</v>
          </cell>
          <cell r="C120" t="str">
            <v>kg</v>
          </cell>
          <cell r="D120">
            <v>99323</v>
          </cell>
          <cell r="E120">
            <v>0.67519999999999991</v>
          </cell>
          <cell r="F120">
            <v>0.55109999999999992</v>
          </cell>
          <cell r="G120">
            <v>7.8070000000000001E-2</v>
          </cell>
          <cell r="H120">
            <v>1.30437</v>
          </cell>
          <cell r="I120">
            <v>129553.94151</v>
          </cell>
        </row>
        <row r="121">
          <cell r="A121">
            <v>1714.12</v>
          </cell>
          <cell r="B121" t="str">
            <v>Checkered plate cover</v>
          </cell>
          <cell r="C121" t="str">
            <v>kg</v>
          </cell>
          <cell r="D121">
            <v>41460</v>
          </cell>
          <cell r="E121">
            <v>0.47897000000000001</v>
          </cell>
          <cell r="F121">
            <v>0.55109999999999992</v>
          </cell>
          <cell r="G121">
            <v>7.8070000000000001E-2</v>
          </cell>
          <cell r="H121">
            <v>1.1081399999999999</v>
          </cell>
          <cell r="I121">
            <v>45943.484399999994</v>
          </cell>
        </row>
        <row r="122">
          <cell r="A122">
            <v>1714.14</v>
          </cell>
          <cell r="B122" t="str">
            <v>Steel frame</v>
          </cell>
          <cell r="C122" t="str">
            <v>kg</v>
          </cell>
          <cell r="D122">
            <v>4196</v>
          </cell>
          <cell r="E122">
            <v>0.67519999999999991</v>
          </cell>
          <cell r="F122">
            <v>0.55109999999999992</v>
          </cell>
          <cell r="G122">
            <v>7.8070000000000001E-2</v>
          </cell>
          <cell r="H122">
            <v>1.30437</v>
          </cell>
          <cell r="I122">
            <v>5473.13652</v>
          </cell>
        </row>
        <row r="123">
          <cell r="A123">
            <v>1714.2</v>
          </cell>
          <cell r="B123" t="str">
            <v>Concrete  anchor blocks</v>
          </cell>
          <cell r="C123" t="str">
            <v>cum</v>
          </cell>
          <cell r="D123">
            <v>276</v>
          </cell>
          <cell r="E123">
            <v>86.75986842105263</v>
          </cell>
          <cell r="F123">
            <v>17.645198026315789</v>
          </cell>
          <cell r="G123">
            <v>0.86190723684210524</v>
          </cell>
          <cell r="H123">
            <v>105.26697368421053</v>
          </cell>
          <cell r="I123">
            <v>29053.684736842104</v>
          </cell>
        </row>
        <row r="124">
          <cell r="A124">
            <v>1714.22</v>
          </cell>
          <cell r="B124" t="str">
            <v>Duct bank with PVC pipes</v>
          </cell>
          <cell r="C124" t="str">
            <v>cum</v>
          </cell>
          <cell r="D124">
            <v>1029</v>
          </cell>
          <cell r="E124">
            <v>126.80676611842105</v>
          </cell>
          <cell r="F124">
            <v>17.645198026315789</v>
          </cell>
          <cell r="G124">
            <v>0.86190723684210524</v>
          </cell>
          <cell r="H124">
            <v>145.31387138157896</v>
          </cell>
          <cell r="I124">
            <v>149527.97365164474</v>
          </cell>
        </row>
        <row r="125">
          <cell r="A125">
            <v>1714.24</v>
          </cell>
          <cell r="B125" t="str">
            <v>Supply   PVC conduit  pipes dia.110 to 160 mm ( Erection already included in item 1714,22)</v>
          </cell>
          <cell r="C125" t="str">
            <v>lm</v>
          </cell>
          <cell r="D125">
            <v>20216</v>
          </cell>
          <cell r="E125">
            <v>101.00781000000001</v>
          </cell>
          <cell r="F125">
            <v>0.5273684210526316</v>
          </cell>
          <cell r="G125">
            <v>0</v>
          </cell>
          <cell r="H125">
            <v>101.53517842105263</v>
          </cell>
          <cell r="I125">
            <v>2052635.1669600001</v>
          </cell>
        </row>
        <row r="126">
          <cell r="A126">
            <v>1714.25</v>
          </cell>
          <cell r="B126" t="str">
            <v>Red coloured lean concrete</v>
          </cell>
          <cell r="C126" t="str">
            <v>sqm</v>
          </cell>
          <cell r="D126">
            <v>7516</v>
          </cell>
          <cell r="E126">
            <v>126.80676611842105</v>
          </cell>
          <cell r="F126">
            <v>17.645198026315789</v>
          </cell>
          <cell r="G126">
            <v>0.86190723684210524</v>
          </cell>
          <cell r="H126">
            <v>145.31387138157893</v>
          </cell>
          <cell r="I126">
            <v>1092179.0573039472</v>
          </cell>
        </row>
        <row r="127">
          <cell r="A127">
            <v>1717.03</v>
          </cell>
          <cell r="B127" t="str">
            <v>PVC water-stop: 20cm wide</v>
          </cell>
          <cell r="C127" t="str">
            <v>lm</v>
          </cell>
          <cell r="D127">
            <v>32</v>
          </cell>
          <cell r="E127">
            <v>0</v>
          </cell>
          <cell r="F127">
            <v>0</v>
          </cell>
          <cell r="G127">
            <v>0</v>
          </cell>
          <cell r="H127">
            <v>3.3291999999999997</v>
          </cell>
          <cell r="I127">
            <v>106.53439999999999</v>
          </cell>
        </row>
        <row r="128">
          <cell r="A128">
            <v>1717.04</v>
          </cell>
          <cell r="B128" t="str">
            <v>PVC water-stop: 30cm wide</v>
          </cell>
          <cell r="C128" t="str">
            <v>lm</v>
          </cell>
          <cell r="D128">
            <v>1796</v>
          </cell>
          <cell r="E128">
            <v>0</v>
          </cell>
          <cell r="F128">
            <v>0</v>
          </cell>
          <cell r="G128">
            <v>0</v>
          </cell>
          <cell r="H128">
            <v>5.5482800000000001</v>
          </cell>
          <cell r="I128">
            <v>9964.7108800000005</v>
          </cell>
        </row>
        <row r="129">
          <cell r="A129" t="str">
            <v>1732.11A</v>
          </cell>
          <cell r="B129" t="str">
            <v>Supply and erect. precast beam  &lt; 0,15 sqm/lm of structures</v>
          </cell>
          <cell r="C129" t="str">
            <v>cum</v>
          </cell>
          <cell r="D129">
            <v>104</v>
          </cell>
          <cell r="E129">
            <v>122.31669999999998</v>
          </cell>
          <cell r="F129">
            <v>17.81560394736842</v>
          </cell>
          <cell r="G129">
            <v>6.334233881578947</v>
          </cell>
          <cell r="H129">
            <v>146.46653782894737</v>
          </cell>
          <cell r="I129">
            <v>15232.519934210526</v>
          </cell>
        </row>
        <row r="130">
          <cell r="A130">
            <v>1741.01</v>
          </cell>
          <cell r="B130" t="str">
            <v>Fireproofing for steel structures</v>
          </cell>
          <cell r="C130" t="str">
            <v>cum</v>
          </cell>
          <cell r="D130">
            <v>184</v>
          </cell>
          <cell r="E130">
            <v>0</v>
          </cell>
          <cell r="F130">
            <v>0</v>
          </cell>
          <cell r="G130">
            <v>0</v>
          </cell>
          <cell r="H130">
            <v>131.57894736842104</v>
          </cell>
          <cell r="I130">
            <v>24210.526315789473</v>
          </cell>
        </row>
        <row r="131">
          <cell r="A131">
            <v>1741.04</v>
          </cell>
          <cell r="B131" t="str">
            <v>Concrete for skirt-curb</v>
          </cell>
          <cell r="C131" t="str">
            <v>cum</v>
          </cell>
          <cell r="D131">
            <v>35</v>
          </cell>
          <cell r="E131">
            <v>0</v>
          </cell>
          <cell r="F131">
            <v>0</v>
          </cell>
          <cell r="G131">
            <v>0</v>
          </cell>
          <cell r="H131">
            <v>131.57894736842104</v>
          </cell>
          <cell r="I131">
            <v>4605.2631578947367</v>
          </cell>
        </row>
        <row r="132">
          <cell r="A132">
            <v>1741.06</v>
          </cell>
          <cell r="B132" t="str">
            <v>Sprayed mortar for int./ext. skirt</v>
          </cell>
          <cell r="C132" t="str">
            <v>sqm</v>
          </cell>
          <cell r="D132">
            <v>518</v>
          </cell>
          <cell r="E132">
            <v>4.4426050000000004</v>
          </cell>
          <cell r="F132">
            <v>4.8129399999999993</v>
          </cell>
          <cell r="G132">
            <v>1.11408</v>
          </cell>
          <cell r="H132">
            <v>10.369624999999999</v>
          </cell>
          <cell r="I132">
            <v>5371.4657499999994</v>
          </cell>
        </row>
        <row r="133">
          <cell r="A133">
            <v>1741.07</v>
          </cell>
          <cell r="B133" t="str">
            <v>Sprayed mortar for vessel bott</v>
          </cell>
          <cell r="C133" t="str">
            <v>sqm</v>
          </cell>
          <cell r="D133">
            <v>54</v>
          </cell>
          <cell r="E133">
            <v>4.4426050000000004</v>
          </cell>
          <cell r="F133">
            <v>4.8129399999999993</v>
          </cell>
          <cell r="G133">
            <v>1.11408</v>
          </cell>
          <cell r="H133">
            <v>10.369624999999999</v>
          </cell>
          <cell r="I133">
            <v>559.95974999999999</v>
          </cell>
        </row>
        <row r="134">
          <cell r="A134">
            <v>1761.01</v>
          </cell>
          <cell r="B134" t="str">
            <v>Acid-resistant lining w. tiles</v>
          </cell>
          <cell r="C134" t="str">
            <v>sqm</v>
          </cell>
          <cell r="D134">
            <v>1127</v>
          </cell>
          <cell r="E134">
            <v>0</v>
          </cell>
          <cell r="F134">
            <v>0</v>
          </cell>
          <cell r="G134">
            <v>0</v>
          </cell>
          <cell r="H134">
            <v>10.461</v>
          </cell>
          <cell r="I134">
            <v>11789.547</v>
          </cell>
        </row>
        <row r="135">
          <cell r="A135">
            <v>1763.01</v>
          </cell>
          <cell r="B135" t="str">
            <v>Acid-resistant lining w. epoxy</v>
          </cell>
          <cell r="C135" t="str">
            <v>sqm</v>
          </cell>
          <cell r="D135">
            <v>418</v>
          </cell>
          <cell r="E135">
            <v>3.0742700000000003</v>
          </cell>
          <cell r="F135">
            <v>0.35236999999999996</v>
          </cell>
          <cell r="G135">
            <v>0</v>
          </cell>
          <cell r="H135">
            <v>3.4266399999999999</v>
          </cell>
          <cell r="I135">
            <v>1432.3355199999999</v>
          </cell>
        </row>
        <row r="136">
          <cell r="A136">
            <v>1799.01</v>
          </cell>
          <cell r="B136" t="str">
            <v>PVC piping diameter  1" ( See  note  "1" Technip STD - 1400 - 28 )</v>
          </cell>
          <cell r="C136" t="str">
            <v>lm</v>
          </cell>
          <cell r="D136">
            <v>210</v>
          </cell>
          <cell r="E136">
            <v>2.0255999999999998</v>
          </cell>
          <cell r="F136">
            <v>0.52103999999999995</v>
          </cell>
          <cell r="G136">
            <v>0</v>
          </cell>
          <cell r="H136">
            <v>2.54664</v>
          </cell>
          <cell r="I136">
            <v>534.7944</v>
          </cell>
        </row>
        <row r="137">
          <cell r="A137">
            <v>1799.02</v>
          </cell>
          <cell r="B137" t="str">
            <v>Waterproof cement additive</v>
          </cell>
          <cell r="C137" t="str">
            <v>kg</v>
          </cell>
          <cell r="D137">
            <v>34513</v>
          </cell>
          <cell r="E137">
            <v>5.2055921052631575</v>
          </cell>
          <cell r="F137">
            <v>0</v>
          </cell>
          <cell r="G137">
            <v>0</v>
          </cell>
          <cell r="H137">
            <v>5.2055921052631575</v>
          </cell>
          <cell r="I137">
            <v>179660.60032894736</v>
          </cell>
        </row>
        <row r="138">
          <cell r="A138">
            <v>1799.04</v>
          </cell>
          <cell r="B138" t="str">
            <v>Precast concrete covers 15 cm thick</v>
          </cell>
          <cell r="C138" t="str">
            <v>sqm</v>
          </cell>
          <cell r="D138">
            <v>3468</v>
          </cell>
          <cell r="E138">
            <v>11.216759999999999</v>
          </cell>
          <cell r="F138">
            <v>0.9888157894736842</v>
          </cell>
          <cell r="G138">
            <v>1.4676993421052631</v>
          </cell>
          <cell r="H138">
            <v>13.673275131578945</v>
          </cell>
          <cell r="I138">
            <v>47418.918156315784</v>
          </cell>
        </row>
        <row r="139">
          <cell r="A139">
            <v>1799.05</v>
          </cell>
          <cell r="B139" t="str">
            <v>Precast concrete covers 20 cm thick</v>
          </cell>
          <cell r="C139" t="str">
            <v>sqm</v>
          </cell>
          <cell r="D139">
            <v>31</v>
          </cell>
          <cell r="E139">
            <v>14.956734999999998</v>
          </cell>
          <cell r="F139">
            <v>0.9888157894736842</v>
          </cell>
          <cell r="G139">
            <v>1.4676993421052631</v>
          </cell>
          <cell r="H139">
            <v>17.413250131578948</v>
          </cell>
          <cell r="I139">
            <v>539.81075407894741</v>
          </cell>
        </row>
        <row r="140">
          <cell r="A140">
            <v>1799.06</v>
          </cell>
          <cell r="B140" t="str">
            <v>Precast concrete stair steps for dykes ( See Technip STD-1400-23 3/3)</v>
          </cell>
          <cell r="C140" t="str">
            <v>lm</v>
          </cell>
          <cell r="D140">
            <v>25</v>
          </cell>
          <cell r="E140">
            <v>2.0172016447368417</v>
          </cell>
          <cell r="F140">
            <v>0.54934210526315785</v>
          </cell>
          <cell r="G140">
            <v>0.1388157894736842</v>
          </cell>
          <cell r="H140">
            <v>2.705359539473684</v>
          </cell>
          <cell r="I140">
            <v>67.6339884868421</v>
          </cell>
        </row>
        <row r="141">
          <cell r="A141">
            <v>1799.07</v>
          </cell>
          <cell r="B141" t="str">
            <v>As item 1714.26 ditches lining 10 cm thk</v>
          </cell>
          <cell r="C141" t="str">
            <v>sqm</v>
          </cell>
          <cell r="D141">
            <v>39275</v>
          </cell>
          <cell r="E141">
            <v>0</v>
          </cell>
          <cell r="F141">
            <v>0</v>
          </cell>
          <cell r="G141">
            <v>0</v>
          </cell>
          <cell r="H141">
            <v>0</v>
          </cell>
          <cell r="I141">
            <v>0</v>
          </cell>
        </row>
        <row r="142">
          <cell r="A142">
            <v>1799.09</v>
          </cell>
          <cell r="B142" t="str">
            <v>Non-shrinking grout 50mm Epoxy Type</v>
          </cell>
          <cell r="C142" t="str">
            <v>sqm</v>
          </cell>
          <cell r="D142">
            <v>90</v>
          </cell>
          <cell r="E142">
            <v>6.9355699999999993</v>
          </cell>
          <cell r="F142">
            <v>0.48095999999999994</v>
          </cell>
          <cell r="G142">
            <v>7.3849999999999999E-2</v>
          </cell>
          <cell r="H142">
            <v>7.4903799999999991</v>
          </cell>
          <cell r="I142">
            <v>674.13419999999996</v>
          </cell>
        </row>
        <row r="143">
          <cell r="A143">
            <v>1799.1</v>
          </cell>
          <cell r="B143" t="str">
            <v>Non-shrinking grout &gt;50mm Epoxy Type</v>
          </cell>
          <cell r="C143" t="str">
            <v>cum</v>
          </cell>
          <cell r="D143">
            <v>16</v>
          </cell>
          <cell r="E143">
            <v>98.140320000000003</v>
          </cell>
          <cell r="F143">
            <v>9.6242099999999979</v>
          </cell>
          <cell r="G143">
            <v>1.4854399999999999</v>
          </cell>
          <cell r="H143">
            <v>109.24997</v>
          </cell>
          <cell r="I143">
            <v>1747.9995200000001</v>
          </cell>
        </row>
        <row r="144">
          <cell r="A144" t="str">
            <v>1799,10A</v>
          </cell>
          <cell r="B144" t="str">
            <v>Supply and installation of steel rails</v>
          </cell>
          <cell r="C144" t="str">
            <v>kg</v>
          </cell>
          <cell r="D144">
            <v>36541</v>
          </cell>
          <cell r="E144">
            <v>0.67519999999999991</v>
          </cell>
          <cell r="F144">
            <v>0.55109999999999992</v>
          </cell>
          <cell r="G144">
            <v>7.8070000000000001E-2</v>
          </cell>
          <cell r="H144">
            <v>1.30437</v>
          </cell>
          <cell r="I144">
            <v>47662.984170000003</v>
          </cell>
        </row>
        <row r="145">
          <cell r="A145">
            <v>1799.11</v>
          </cell>
          <cell r="B145" t="str">
            <v>Hydrants Basements</v>
          </cell>
          <cell r="C145" t="str">
            <v>u</v>
          </cell>
          <cell r="D145">
            <v>90</v>
          </cell>
          <cell r="E145">
            <v>11.660526315789474</v>
          </cell>
          <cell r="F145">
            <v>2.9324980263157894</v>
          </cell>
          <cell r="G145">
            <v>0.40298223684210527</v>
          </cell>
          <cell r="H145">
            <v>14.996006578947368</v>
          </cell>
          <cell r="I145">
            <v>1349.6405921052631</v>
          </cell>
        </row>
        <row r="146">
          <cell r="A146">
            <v>1799.12</v>
          </cell>
          <cell r="B146" t="str">
            <v>Lance Monitor Basements</v>
          </cell>
          <cell r="C146" t="str">
            <v>u</v>
          </cell>
          <cell r="D146">
            <v>12</v>
          </cell>
          <cell r="E146">
            <v>11.660526315789474</v>
          </cell>
          <cell r="F146">
            <v>2.9324980263157894</v>
          </cell>
          <cell r="G146">
            <v>0.40298223684210527</v>
          </cell>
          <cell r="H146">
            <v>14.996006578947368</v>
          </cell>
          <cell r="I146">
            <v>179.95207894736842</v>
          </cell>
        </row>
        <row r="147">
          <cell r="A147">
            <v>1799.35</v>
          </cell>
          <cell r="B147" t="str">
            <v>Galvanized steel conduit 4" for electrical duct bank</v>
          </cell>
          <cell r="C147" t="str">
            <v>lm</v>
          </cell>
          <cell r="D147">
            <v>1634</v>
          </cell>
          <cell r="E147">
            <v>5.3140349999999996</v>
          </cell>
          <cell r="F147">
            <v>2.2578399999999998</v>
          </cell>
          <cell r="G147">
            <v>0</v>
          </cell>
          <cell r="H147">
            <v>7.5718750000000004</v>
          </cell>
          <cell r="I147">
            <v>12372.44375</v>
          </cell>
        </row>
        <row r="148">
          <cell r="A148">
            <v>1799.41</v>
          </cell>
          <cell r="B148" t="str">
            <v>Precast concrete ditch according to ST 1400-19  sheet 3 of 3 detail 2 A</v>
          </cell>
          <cell r="C148" t="str">
            <v>lm</v>
          </cell>
          <cell r="D148">
            <v>690</v>
          </cell>
          <cell r="E148">
            <v>4.5115131578947372</v>
          </cell>
          <cell r="F148">
            <v>0.78720723684210525</v>
          </cell>
          <cell r="G148">
            <v>0</v>
          </cell>
          <cell r="H148">
            <v>5.2987203947368426</v>
          </cell>
          <cell r="I148">
            <v>3656.1170723684213</v>
          </cell>
        </row>
        <row r="149">
          <cell r="A149">
            <v>1799.44</v>
          </cell>
          <cell r="B149" t="str">
            <v>Precast reinforced concrete curb side ( ST 1400-20 det."1")</v>
          </cell>
          <cell r="C149" t="str">
            <v>lm</v>
          </cell>
          <cell r="D149">
            <v>1323</v>
          </cell>
          <cell r="E149">
            <v>13.384271381578946</v>
          </cell>
          <cell r="F149">
            <v>0.78720723684210525</v>
          </cell>
          <cell r="G149">
            <v>0</v>
          </cell>
          <cell r="H149">
            <v>14.171478618421052</v>
          </cell>
          <cell r="I149">
            <v>18748.866212171051</v>
          </cell>
        </row>
        <row r="150">
          <cell r="A150">
            <v>1799.46</v>
          </cell>
          <cell r="B150" t="str">
            <v>Improved bond reinf.steel epoxy coated</v>
          </cell>
          <cell r="C150" t="str">
            <v>kg</v>
          </cell>
          <cell r="D150">
            <v>916296</v>
          </cell>
          <cell r="E150">
            <v>0.48405065789473684</v>
          </cell>
          <cell r="F150">
            <v>0.1318421052631579</v>
          </cell>
          <cell r="G150">
            <v>0</v>
          </cell>
          <cell r="H150">
            <v>0.61589276315789476</v>
          </cell>
          <cell r="I150">
            <v>564340.0753105263</v>
          </cell>
        </row>
        <row r="151">
          <cell r="A151">
            <v>1799.48</v>
          </cell>
          <cell r="B151" t="str">
            <v>Concrete  Slab top levelling by cement mortar 2 ÷ 3 cm thick</v>
          </cell>
          <cell r="C151" t="str">
            <v>sqm</v>
          </cell>
          <cell r="D151">
            <v>1101</v>
          </cell>
          <cell r="E151">
            <v>1.0412572368421051</v>
          </cell>
          <cell r="F151">
            <v>0.48095999999999994</v>
          </cell>
          <cell r="G151">
            <v>7.3849999999999999E-2</v>
          </cell>
          <cell r="H151">
            <v>1.5960672368421052</v>
          </cell>
          <cell r="I151">
            <v>1757.2700277631577</v>
          </cell>
        </row>
        <row r="152">
          <cell r="A152">
            <v>1799.49</v>
          </cell>
          <cell r="B152" t="str">
            <v>Cellular Glass panel under bottom Tank 20 cm thick ( Two  layer )</v>
          </cell>
          <cell r="C152" t="str">
            <v>sqm</v>
          </cell>
          <cell r="D152">
            <v>2202</v>
          </cell>
          <cell r="E152">
            <v>43.655899999999995</v>
          </cell>
          <cell r="F152">
            <v>24.171052631578949</v>
          </cell>
          <cell r="G152">
            <v>0</v>
          </cell>
          <cell r="H152">
            <v>67.826952631578948</v>
          </cell>
          <cell r="I152">
            <v>149354.94969473683</v>
          </cell>
        </row>
        <row r="153">
          <cell r="A153">
            <v>1799.5</v>
          </cell>
          <cell r="B153" t="str">
            <v>Aerated Concrete Ring Curb 0,5 x 0,4 type Y - TONG or similar</v>
          </cell>
          <cell r="C153" t="str">
            <v>cum</v>
          </cell>
          <cell r="D153">
            <v>43</v>
          </cell>
          <cell r="E153">
            <v>51.112639999999992</v>
          </cell>
          <cell r="F153">
            <v>8.1880099999999985</v>
          </cell>
          <cell r="G153">
            <v>11.498444999999998</v>
          </cell>
          <cell r="H153">
            <v>70.799094999999994</v>
          </cell>
          <cell r="I153">
            <v>3044.3610849999995</v>
          </cell>
        </row>
        <row r="154">
          <cell r="A154">
            <v>1799.51</v>
          </cell>
          <cell r="B154" t="str">
            <v>Pit 1,51x1,51 to 2,5x2,5  lm depth max 5,0 lm</v>
          </cell>
          <cell r="C154" t="str">
            <v>cum</v>
          </cell>
          <cell r="D154">
            <v>350</v>
          </cell>
          <cell r="E154">
            <v>63.437149999999995</v>
          </cell>
          <cell r="F154">
            <v>17.645219999999998</v>
          </cell>
          <cell r="G154">
            <v>0.8619349999999999</v>
          </cell>
          <cell r="H154">
            <v>81.944305</v>
          </cell>
          <cell r="I154">
            <v>28680.50675</v>
          </cell>
        </row>
        <row r="155">
          <cell r="A155">
            <v>1799.52</v>
          </cell>
          <cell r="B155" t="str">
            <v>Pit 2,51x2,51 to 3,5x3,5  lm depth max 5,0  lm</v>
          </cell>
          <cell r="C155" t="str">
            <v>cum</v>
          </cell>
          <cell r="D155">
            <v>114</v>
          </cell>
          <cell r="E155">
            <v>63.437149999999995</v>
          </cell>
          <cell r="F155">
            <v>17.645219999999998</v>
          </cell>
          <cell r="G155">
            <v>0.8619349999999999</v>
          </cell>
          <cell r="H155">
            <v>81.944305</v>
          </cell>
          <cell r="I155">
            <v>9341.6507700000002</v>
          </cell>
        </row>
        <row r="156">
          <cell r="A156">
            <v>1799.58</v>
          </cell>
          <cell r="B156" t="str">
            <v>Stainless steel 314 manufactured material</v>
          </cell>
          <cell r="C156" t="str">
            <v>kg</v>
          </cell>
          <cell r="D156">
            <v>978</v>
          </cell>
          <cell r="E156">
            <v>0</v>
          </cell>
          <cell r="F156">
            <v>0</v>
          </cell>
          <cell r="G156">
            <v>0</v>
          </cell>
          <cell r="H156">
            <v>2.9609999999999999</v>
          </cell>
          <cell r="I156">
            <v>2895.8579999999997</v>
          </cell>
        </row>
        <row r="157">
          <cell r="A157">
            <v>1799.65</v>
          </cell>
          <cell r="B157" t="str">
            <v>Found. Concrete minimum 28N/mm2 ( ASTM C-150 TYPE V sulfate resistance)</v>
          </cell>
          <cell r="C157" t="str">
            <v>cum</v>
          </cell>
          <cell r="D157">
            <v>3037</v>
          </cell>
          <cell r="E157">
            <v>58.30263157894737</v>
          </cell>
          <cell r="F157">
            <v>5.2271000000000001</v>
          </cell>
          <cell r="G157">
            <v>0.92734499999999986</v>
          </cell>
          <cell r="H157">
            <v>64.457076578947365</v>
          </cell>
          <cell r="I157">
            <v>195756.14157026313</v>
          </cell>
        </row>
        <row r="158">
          <cell r="A158">
            <v>1799.66</v>
          </cell>
          <cell r="B158" t="str">
            <v>Elevat. Concrete minimum 28N/mm2 ( ASTM C-150 TYPE V sulfate resistance)</v>
          </cell>
          <cell r="C158" t="str">
            <v>cum</v>
          </cell>
          <cell r="D158">
            <v>4193</v>
          </cell>
          <cell r="E158">
            <v>87.705314999999985</v>
          </cell>
          <cell r="F158">
            <v>14.846299999999999</v>
          </cell>
          <cell r="G158">
            <v>5.2781650000000004</v>
          </cell>
          <cell r="H158">
            <v>107.82977999999999</v>
          </cell>
          <cell r="I158">
            <v>452130.26753999991</v>
          </cell>
        </row>
        <row r="159">
          <cell r="A159">
            <v>1799.71</v>
          </cell>
          <cell r="B159" t="str">
            <v>Concrete elevations ( type 1 ) for Prilling Tower max elevation 100 lm</v>
          </cell>
          <cell r="C159" t="str">
            <v>cum</v>
          </cell>
          <cell r="D159">
            <v>3872</v>
          </cell>
          <cell r="E159">
            <v>87.705314999999985</v>
          </cell>
          <cell r="F159">
            <v>14.846299999999999</v>
          </cell>
          <cell r="G159">
            <v>5.2781650000000004</v>
          </cell>
          <cell r="H159">
            <v>107.82977999999999</v>
          </cell>
          <cell r="I159">
            <v>417516.90815999993</v>
          </cell>
        </row>
        <row r="160">
          <cell r="A160">
            <v>1799.72</v>
          </cell>
          <cell r="B160" t="str">
            <v>Special circular  type slip formworks for Prilling Tower</v>
          </cell>
          <cell r="C160" t="str">
            <v>sqm</v>
          </cell>
          <cell r="D160">
            <v>18337</v>
          </cell>
          <cell r="E160">
            <v>0</v>
          </cell>
          <cell r="F160">
            <v>0</v>
          </cell>
          <cell r="G160">
            <v>0</v>
          </cell>
          <cell r="H160">
            <v>11.118421052631579</v>
          </cell>
          <cell r="I160">
            <v>203878.48684210525</v>
          </cell>
        </row>
        <row r="161">
          <cell r="A161">
            <v>1799.73</v>
          </cell>
          <cell r="B161" t="str">
            <v>Fixed Aluminium Louvres  for prilling tower</v>
          </cell>
          <cell r="C161" t="str">
            <v>sqm</v>
          </cell>
          <cell r="D161">
            <v>322</v>
          </cell>
          <cell r="E161">
            <v>0</v>
          </cell>
          <cell r="F161">
            <v>0</v>
          </cell>
          <cell r="G161">
            <v>0</v>
          </cell>
          <cell r="H161">
            <v>92.10526315789474</v>
          </cell>
          <cell r="I161">
            <v>29657.894736842107</v>
          </cell>
        </row>
        <row r="162">
          <cell r="A162">
            <v>1799.74</v>
          </cell>
          <cell r="B162" t="str">
            <v>Adjustable Aluminium Louvres  for prilling tower</v>
          </cell>
          <cell r="C162" t="str">
            <v>sqm</v>
          </cell>
          <cell r="D162">
            <v>184</v>
          </cell>
          <cell r="E162">
            <v>0</v>
          </cell>
          <cell r="F162">
            <v>0</v>
          </cell>
          <cell r="G162">
            <v>0</v>
          </cell>
          <cell r="H162">
            <v>118.42105263157895</v>
          </cell>
          <cell r="I162">
            <v>21789.473684210527</v>
          </cell>
        </row>
        <row r="163">
          <cell r="A163">
            <v>1799.75</v>
          </cell>
          <cell r="B163" t="str">
            <v>Protection paint on  elevated concrete structures epoxy resin ( inside prilling tower )</v>
          </cell>
          <cell r="C163" t="str">
            <v>sqm</v>
          </cell>
          <cell r="D163">
            <v>9810</v>
          </cell>
          <cell r="E163">
            <v>0</v>
          </cell>
          <cell r="F163">
            <v>0</v>
          </cell>
          <cell r="G163">
            <v>0</v>
          </cell>
          <cell r="H163">
            <v>7.8947368421052628</v>
          </cell>
          <cell r="I163">
            <v>77447.368421052626</v>
          </cell>
        </row>
        <row r="164">
          <cell r="A164" t="str">
            <v>1799,10A</v>
          </cell>
          <cell r="B164" t="str">
            <v>Supply and installatiopn of steel rails</v>
          </cell>
          <cell r="C164" t="str">
            <v>kg</v>
          </cell>
          <cell r="D164">
            <v>66352</v>
          </cell>
          <cell r="E164">
            <v>0.67519999999999991</v>
          </cell>
          <cell r="F164">
            <v>0.55109999999999992</v>
          </cell>
          <cell r="G164">
            <v>7.8070000000000001E-2</v>
          </cell>
          <cell r="H164">
            <v>1.30437</v>
          </cell>
          <cell r="I164">
            <v>86547.558239999998</v>
          </cell>
        </row>
        <row r="165">
          <cell r="A165">
            <v>2000.001</v>
          </cell>
          <cell r="B165" t="str">
            <v>Hollow-block wall 20cm thk</v>
          </cell>
          <cell r="C165" t="str">
            <v>sqm</v>
          </cell>
          <cell r="D165">
            <v>4750</v>
          </cell>
          <cell r="E165">
            <v>6.6770394736842107</v>
          </cell>
          <cell r="F165">
            <v>1.2634868421052632</v>
          </cell>
          <cell r="G165">
            <v>0</v>
          </cell>
          <cell r="H165">
            <v>7.9405263157894739</v>
          </cell>
          <cell r="I165">
            <v>37717.5</v>
          </cell>
        </row>
        <row r="166">
          <cell r="A166">
            <v>2000.0139999999999</v>
          </cell>
          <cell r="B166" t="str">
            <v>Concrete block rendering</v>
          </cell>
          <cell r="C166" t="str">
            <v>sqm</v>
          </cell>
          <cell r="D166">
            <v>4750</v>
          </cell>
          <cell r="E166">
            <v>0.86826499999999984</v>
          </cell>
          <cell r="F166">
            <v>0.93854000000000015</v>
          </cell>
          <cell r="G166">
            <v>2.8484999999999996E-2</v>
          </cell>
          <cell r="H166">
            <v>1.8352899999999999</v>
          </cell>
          <cell r="I166">
            <v>8717.6274999999987</v>
          </cell>
        </row>
        <row r="167">
          <cell r="A167">
            <v>2000.0150000000001</v>
          </cell>
          <cell r="B167" t="str">
            <v>Rough plaster</v>
          </cell>
          <cell r="C167" t="str">
            <v>sqm</v>
          </cell>
          <cell r="D167">
            <v>9499</v>
          </cell>
          <cell r="E167">
            <v>0.86826499999999984</v>
          </cell>
          <cell r="F167">
            <v>0.93854000000000015</v>
          </cell>
          <cell r="G167">
            <v>2.8484999999999996E-2</v>
          </cell>
          <cell r="H167">
            <v>1.8352899999999999</v>
          </cell>
          <cell r="I167">
            <v>17433.419709999998</v>
          </cell>
        </row>
        <row r="168">
          <cell r="A168">
            <v>2000.029</v>
          </cell>
          <cell r="B168" t="str">
            <v>Red gres skirting board</v>
          </cell>
          <cell r="C168" t="str">
            <v>lm</v>
          </cell>
          <cell r="D168">
            <v>3414</v>
          </cell>
          <cell r="E168">
            <v>7.3501849999999997</v>
          </cell>
          <cell r="F168">
            <v>1.8443479999999999</v>
          </cell>
          <cell r="G168">
            <v>0.56653500000000001</v>
          </cell>
          <cell r="H168">
            <v>9.7610679999999981</v>
          </cell>
          <cell r="I168">
            <v>33324.286151999993</v>
          </cell>
        </row>
        <row r="169">
          <cell r="A169">
            <v>2000.047</v>
          </cell>
          <cell r="B169" t="str">
            <v>Washable acrilic paint</v>
          </cell>
          <cell r="C169" t="str">
            <v>sqm</v>
          </cell>
          <cell r="D169">
            <v>4750</v>
          </cell>
          <cell r="E169">
            <v>3.0742700000000003</v>
          </cell>
          <cell r="F169">
            <v>0.35236999999999996</v>
          </cell>
          <cell r="G169">
            <v>0</v>
          </cell>
          <cell r="H169">
            <v>3.4266399999999999</v>
          </cell>
          <cell r="I169">
            <v>16276.54</v>
          </cell>
        </row>
        <row r="170">
          <cell r="A170">
            <v>2000.078</v>
          </cell>
          <cell r="B170" t="str">
            <v>Steel manufactured material ( Gate, handrails, grating and fencing )</v>
          </cell>
          <cell r="C170" t="str">
            <v>kg</v>
          </cell>
          <cell r="D170">
            <v>13957</v>
          </cell>
          <cell r="E170">
            <v>0.67519999999999991</v>
          </cell>
          <cell r="F170">
            <v>0.55109999999999992</v>
          </cell>
          <cell r="G170">
            <v>7.8070000000000001E-2</v>
          </cell>
          <cell r="H170">
            <v>1.30437</v>
          </cell>
          <cell r="I170">
            <v>18205.092090000002</v>
          </cell>
        </row>
        <row r="171">
          <cell r="A171">
            <v>2000.117</v>
          </cell>
          <cell r="B171" t="str">
            <v>Waterproofing,membrane(1layer)</v>
          </cell>
          <cell r="C171" t="str">
            <v>sqm</v>
          </cell>
          <cell r="D171">
            <v>1597</v>
          </cell>
          <cell r="E171">
            <v>0.55387500000000001</v>
          </cell>
          <cell r="F171">
            <v>0.26218999999999998</v>
          </cell>
          <cell r="G171">
            <v>0</v>
          </cell>
          <cell r="H171">
            <v>0.81606500000000004</v>
          </cell>
          <cell r="I171">
            <v>1303.255805</v>
          </cell>
        </row>
        <row r="172">
          <cell r="A172">
            <v>2000.502</v>
          </cell>
          <cell r="B172" t="str">
            <v>Electrical Substation ( N° 1 )</v>
          </cell>
          <cell r="C172" t="str">
            <v>cum</v>
          </cell>
          <cell r="D172">
            <v>3640</v>
          </cell>
          <cell r="E172">
            <v>0</v>
          </cell>
          <cell r="F172">
            <v>0</v>
          </cell>
          <cell r="G172">
            <v>0</v>
          </cell>
          <cell r="H172">
            <v>11.740890688259109</v>
          </cell>
          <cell r="I172">
            <v>42736.842105263153</v>
          </cell>
        </row>
        <row r="173">
          <cell r="A173">
            <v>2000.5029999999999</v>
          </cell>
          <cell r="B173" t="str">
            <v>Offices conc.&amp; mason.inside steel Bldgs.</v>
          </cell>
          <cell r="C173" t="str">
            <v>cum</v>
          </cell>
          <cell r="D173">
            <v>1225</v>
          </cell>
          <cell r="E173">
            <v>0</v>
          </cell>
          <cell r="F173">
            <v>0</v>
          </cell>
          <cell r="G173">
            <v>0</v>
          </cell>
          <cell r="H173">
            <v>26.165413533834585</v>
          </cell>
          <cell r="I173">
            <v>32052.631578947367</v>
          </cell>
        </row>
        <row r="174">
          <cell r="B174" t="str">
            <v>18. BUIDINGS ( CONCRETE &amp; MARORY TYPE - LSP)</v>
          </cell>
          <cell r="E174">
            <v>0</v>
          </cell>
          <cell r="F174">
            <v>0</v>
          </cell>
          <cell r="G174">
            <v>0</v>
          </cell>
          <cell r="I174">
            <v>0</v>
          </cell>
        </row>
        <row r="175">
          <cell r="A175">
            <v>2000.5070000000001</v>
          </cell>
          <cell r="B175" t="str">
            <v>Administration Building</v>
          </cell>
          <cell r="C175" t="str">
            <v>cum</v>
          </cell>
          <cell r="D175">
            <v>10608</v>
          </cell>
          <cell r="E175">
            <v>0</v>
          </cell>
          <cell r="F175">
            <v>0</v>
          </cell>
          <cell r="G175">
            <v>0</v>
          </cell>
          <cell r="H175">
            <v>45.789473684210527</v>
          </cell>
          <cell r="I175">
            <v>485734.73684210528</v>
          </cell>
        </row>
        <row r="176">
          <cell r="A176">
            <v>2000.5129999999999</v>
          </cell>
          <cell r="B176" t="str">
            <v>Main Substation ( N° 2 )</v>
          </cell>
          <cell r="C176" t="str">
            <v>cum</v>
          </cell>
          <cell r="D176">
            <v>5850</v>
          </cell>
          <cell r="E176">
            <v>0</v>
          </cell>
          <cell r="F176">
            <v>0</v>
          </cell>
          <cell r="G176">
            <v>0</v>
          </cell>
          <cell r="H176">
            <v>11.740890688259109</v>
          </cell>
          <cell r="I176">
            <v>68684.210526315786</v>
          </cell>
        </row>
        <row r="177">
          <cell r="A177">
            <v>2000.518</v>
          </cell>
          <cell r="B177" t="str">
            <v>Control Room Blast Resistant type</v>
          </cell>
          <cell r="C177" t="str">
            <v>cum</v>
          </cell>
          <cell r="D177">
            <v>7200</v>
          </cell>
          <cell r="E177">
            <v>0</v>
          </cell>
          <cell r="F177">
            <v>0</v>
          </cell>
          <cell r="G177">
            <v>0</v>
          </cell>
          <cell r="H177">
            <v>0</v>
          </cell>
          <cell r="I177">
            <v>0</v>
          </cell>
        </row>
        <row r="178">
          <cell r="A178">
            <v>2000.521</v>
          </cell>
          <cell r="B178" t="str">
            <v>Gate House</v>
          </cell>
          <cell r="C178" t="str">
            <v>cum</v>
          </cell>
          <cell r="D178">
            <v>262.5</v>
          </cell>
          <cell r="E178">
            <v>0</v>
          </cell>
          <cell r="F178">
            <v>0</v>
          </cell>
          <cell r="G178">
            <v>0</v>
          </cell>
          <cell r="H178">
            <v>26.165413533834585</v>
          </cell>
          <cell r="I178">
            <v>6868.4210526315783</v>
          </cell>
        </row>
        <row r="179">
          <cell r="A179">
            <v>2000.5260000000001</v>
          </cell>
          <cell r="B179" t="str">
            <v>Laboratory Building</v>
          </cell>
          <cell r="C179" t="str">
            <v>cum</v>
          </cell>
          <cell r="D179">
            <v>3528</v>
          </cell>
          <cell r="E179">
            <v>0</v>
          </cell>
          <cell r="F179">
            <v>0</v>
          </cell>
          <cell r="G179">
            <v>0</v>
          </cell>
          <cell r="H179">
            <v>15.899122807017543</v>
          </cell>
          <cell r="I179">
            <v>56092.105263157893</v>
          </cell>
        </row>
        <row r="180">
          <cell r="A180">
            <v>2000.53</v>
          </cell>
          <cell r="B180" t="str">
            <v>Chemicals Warehouse (Lsp all included)</v>
          </cell>
          <cell r="C180" t="str">
            <v>cum</v>
          </cell>
          <cell r="D180">
            <v>12600</v>
          </cell>
          <cell r="E180">
            <v>0</v>
          </cell>
          <cell r="F180">
            <v>0</v>
          </cell>
          <cell r="G180">
            <v>0</v>
          </cell>
          <cell r="H180">
            <v>0</v>
          </cell>
          <cell r="I180">
            <v>0</v>
          </cell>
        </row>
        <row r="181">
          <cell r="A181">
            <v>2000.5309999999999</v>
          </cell>
          <cell r="B181" t="str">
            <v>Localized Operator Cabins</v>
          </cell>
          <cell r="C181" t="str">
            <v>cum</v>
          </cell>
          <cell r="D181">
            <v>120</v>
          </cell>
          <cell r="E181">
            <v>0</v>
          </cell>
          <cell r="F181">
            <v>0</v>
          </cell>
          <cell r="G181">
            <v>0</v>
          </cell>
          <cell r="H181">
            <v>18.773684210526316</v>
          </cell>
          <cell r="I181">
            <v>2252.8421052631579</v>
          </cell>
        </row>
        <row r="182">
          <cell r="A182">
            <v>2000.5319999999999</v>
          </cell>
          <cell r="B182" t="str">
            <v>Fire Station Bldg.</v>
          </cell>
          <cell r="C182" t="str">
            <v>cum</v>
          </cell>
          <cell r="D182">
            <v>3150</v>
          </cell>
          <cell r="E182">
            <v>0</v>
          </cell>
          <cell r="F182">
            <v>0</v>
          </cell>
          <cell r="G182">
            <v>0</v>
          </cell>
          <cell r="H182">
            <v>13.567251461988304</v>
          </cell>
          <cell r="I182">
            <v>42736.84210526316</v>
          </cell>
        </row>
        <row r="183">
          <cell r="A183">
            <v>2000.5329999999999</v>
          </cell>
          <cell r="B183" t="str">
            <v>Building  Area Substation</v>
          </cell>
          <cell r="C183" t="str">
            <v>cum</v>
          </cell>
          <cell r="D183">
            <v>390</v>
          </cell>
          <cell r="E183">
            <v>0</v>
          </cell>
          <cell r="F183">
            <v>0</v>
          </cell>
          <cell r="G183">
            <v>0</v>
          </cell>
          <cell r="H183">
            <v>76.316400000000002</v>
          </cell>
          <cell r="I183">
            <v>29763.396000000001</v>
          </cell>
        </row>
        <row r="184">
          <cell r="B184" t="str">
            <v xml:space="preserve">TOTAL </v>
          </cell>
          <cell r="I184">
            <v>60051486.856383637</v>
          </cell>
        </row>
      </sheetData>
      <sheetData sheetId="4" refreshError="1">
        <row r="5">
          <cell r="E5" t="str">
            <v>TOTAL</v>
          </cell>
          <cell r="F5" t="str">
            <v>TECHNIP</v>
          </cell>
          <cell r="J5" t="str">
            <v>PVECC</v>
          </cell>
          <cell r="K5" t="str">
            <v>PVECC</v>
          </cell>
        </row>
        <row r="6">
          <cell r="D6" t="str">
            <v>H. P.</v>
          </cell>
          <cell r="E6" t="str">
            <v>ALL PLANT</v>
          </cell>
          <cell r="F6" t="str">
            <v>U.P.</v>
          </cell>
          <cell r="G6" t="str">
            <v>TOTAL PRICE</v>
          </cell>
          <cell r="J6" t="str">
            <v>U.P.</v>
          </cell>
          <cell r="K6" t="str">
            <v>TOTAL PRICE</v>
          </cell>
        </row>
        <row r="7">
          <cell r="A7" t="str">
            <v>ITEM</v>
          </cell>
          <cell r="B7" t="str">
            <v>DESCRIPTION</v>
          </cell>
          <cell r="C7" t="str">
            <v>U.M.</v>
          </cell>
          <cell r="D7" t="str">
            <v>h/U.M.</v>
          </cell>
          <cell r="E7" t="str">
            <v>Q.TY</v>
          </cell>
          <cell r="F7" t="str">
            <v>$/U.M.</v>
          </cell>
          <cell r="G7" t="str">
            <v>$</v>
          </cell>
          <cell r="H7" t="str">
            <v>TOTAL M.Hrs</v>
          </cell>
          <cell r="J7" t="str">
            <v>$/U.M.</v>
          </cell>
          <cell r="K7" t="str">
            <v>$</v>
          </cell>
        </row>
        <row r="10">
          <cell r="A10">
            <v>1420.01</v>
          </cell>
          <cell r="B10" t="str">
            <v>Surface levelling</v>
          </cell>
          <cell r="C10" t="str">
            <v>sqm</v>
          </cell>
          <cell r="D10">
            <v>0.06</v>
          </cell>
          <cell r="E10">
            <v>683665.57</v>
          </cell>
          <cell r="F10">
            <v>1.03</v>
          </cell>
          <cell r="G10">
            <v>704175.53710000007</v>
          </cell>
          <cell r="H10">
            <v>41019.934200000003</v>
          </cell>
        </row>
        <row r="11">
          <cell r="A11">
            <v>1420.02</v>
          </cell>
          <cell r="B11" t="str">
            <v>Surface compaction 90%</v>
          </cell>
          <cell r="C11" t="str">
            <v>sqm</v>
          </cell>
          <cell r="D11">
            <v>0.06</v>
          </cell>
          <cell r="E11">
            <v>586438.81999999995</v>
          </cell>
          <cell r="F11">
            <v>0.62</v>
          </cell>
          <cell r="G11">
            <v>363592.06840000005</v>
          </cell>
          <cell r="H11">
            <v>35186.3292</v>
          </cell>
        </row>
        <row r="12">
          <cell r="A12">
            <v>1420.03</v>
          </cell>
          <cell r="B12" t="str">
            <v>Surface compaction 95%</v>
          </cell>
          <cell r="C12" t="str">
            <v>sqm</v>
          </cell>
          <cell r="D12">
            <v>0.08</v>
          </cell>
          <cell r="E12">
            <v>103802.22</v>
          </cell>
          <cell r="F12">
            <v>0.93</v>
          </cell>
          <cell r="G12">
            <v>96536.064600000012</v>
          </cell>
          <cell r="H12">
            <v>8304.1776000000009</v>
          </cell>
        </row>
        <row r="13">
          <cell r="A13">
            <v>1420.04</v>
          </cell>
          <cell r="B13" t="str">
            <v>Crush.stone finish 5cm thk</v>
          </cell>
          <cell r="C13" t="str">
            <v>sqm</v>
          </cell>
          <cell r="D13">
            <v>0.06</v>
          </cell>
          <cell r="E13">
            <v>0</v>
          </cell>
          <cell r="F13">
            <v>1.03</v>
          </cell>
          <cell r="G13">
            <v>0</v>
          </cell>
          <cell r="H13">
            <v>0</v>
          </cell>
        </row>
        <row r="14">
          <cell r="A14">
            <v>1420.05</v>
          </cell>
          <cell r="B14" t="str">
            <v>Crush.stone finish 10cm thk</v>
          </cell>
          <cell r="C14" t="str">
            <v>sqm</v>
          </cell>
          <cell r="D14">
            <v>7.0000000000000007E-2</v>
          </cell>
          <cell r="E14">
            <v>15743.5</v>
          </cell>
          <cell r="F14">
            <v>1.96</v>
          </cell>
          <cell r="G14">
            <v>30857.26</v>
          </cell>
          <cell r="H14">
            <v>1102.0450000000001</v>
          </cell>
        </row>
        <row r="15">
          <cell r="A15">
            <v>1420.06</v>
          </cell>
          <cell r="B15" t="str">
            <v>Vegetal soil surface lining</v>
          </cell>
          <cell r="C15" t="str">
            <v>cum</v>
          </cell>
          <cell r="D15">
            <v>0.05</v>
          </cell>
          <cell r="E15">
            <v>1141.375</v>
          </cell>
          <cell r="F15">
            <v>12.91</v>
          </cell>
          <cell r="G15">
            <v>14735.151250000001</v>
          </cell>
          <cell r="H15">
            <v>57.068750000000001</v>
          </cell>
        </row>
        <row r="16">
          <cell r="A16">
            <v>1420.07</v>
          </cell>
          <cell r="B16" t="str">
            <v>Transformers galvanized fence</v>
          </cell>
          <cell r="C16" t="str">
            <v>lm</v>
          </cell>
          <cell r="D16">
            <v>2.8</v>
          </cell>
          <cell r="E16">
            <v>129.94999999999999</v>
          </cell>
          <cell r="F16">
            <v>129.11000000000001</v>
          </cell>
          <cell r="G16">
            <v>16777.844499999999</v>
          </cell>
          <cell r="H16">
            <v>363.86</v>
          </cell>
        </row>
        <row r="17">
          <cell r="A17">
            <v>1420.08</v>
          </cell>
          <cell r="B17" t="str">
            <v>Property galvanized fence</v>
          </cell>
          <cell r="C17" t="str">
            <v>lm</v>
          </cell>
          <cell r="D17">
            <v>2.5</v>
          </cell>
          <cell r="E17">
            <v>3082</v>
          </cell>
          <cell r="F17">
            <v>77.47</v>
          </cell>
          <cell r="G17">
            <v>238762.54</v>
          </cell>
          <cell r="H17">
            <v>7705</v>
          </cell>
        </row>
        <row r="18">
          <cell r="A18">
            <v>1420.09</v>
          </cell>
          <cell r="B18" t="str">
            <v>Property  precast reinf. concrete fence</v>
          </cell>
          <cell r="C18" t="str">
            <v>lm</v>
          </cell>
          <cell r="D18">
            <v>2.5</v>
          </cell>
          <cell r="E18">
            <v>0</v>
          </cell>
          <cell r="F18">
            <v>67.14</v>
          </cell>
          <cell r="G18">
            <v>0</v>
          </cell>
          <cell r="H18">
            <v>0</v>
          </cell>
        </row>
        <row r="19">
          <cell r="A19">
            <v>1420.1</v>
          </cell>
          <cell r="B19" t="str">
            <v>Galvanized steel gate</v>
          </cell>
          <cell r="C19" t="str">
            <v>u</v>
          </cell>
          <cell r="D19">
            <v>80</v>
          </cell>
          <cell r="E19">
            <v>3</v>
          </cell>
          <cell r="F19">
            <v>3098.74</v>
          </cell>
          <cell r="G19">
            <v>9296.2199999999993</v>
          </cell>
          <cell r="H19">
            <v>240</v>
          </cell>
        </row>
        <row r="20">
          <cell r="A20">
            <v>1420.11</v>
          </cell>
          <cell r="B20" t="str">
            <v>Pedestrian gate</v>
          </cell>
          <cell r="C20" t="str">
            <v>u</v>
          </cell>
          <cell r="D20">
            <v>20</v>
          </cell>
          <cell r="E20">
            <v>3</v>
          </cell>
          <cell r="F20">
            <v>568.1</v>
          </cell>
          <cell r="G20">
            <v>1704.3</v>
          </cell>
          <cell r="H20">
            <v>60</v>
          </cell>
        </row>
        <row r="21">
          <cell r="A21">
            <v>1420.12</v>
          </cell>
          <cell r="B21" t="str">
            <v>Motorized barrier</v>
          </cell>
          <cell r="C21" t="str">
            <v>u</v>
          </cell>
          <cell r="D21">
            <v>35</v>
          </cell>
          <cell r="E21">
            <v>1</v>
          </cell>
          <cell r="F21">
            <v>1807.6</v>
          </cell>
          <cell r="G21">
            <v>1807.6</v>
          </cell>
          <cell r="H21">
            <v>35</v>
          </cell>
        </row>
        <row r="22">
          <cell r="A22">
            <v>1420.13</v>
          </cell>
          <cell r="B22" t="str">
            <v>Fence as per KS</v>
          </cell>
          <cell r="C22" t="str">
            <v>lm</v>
          </cell>
          <cell r="D22">
            <v>2.5</v>
          </cell>
          <cell r="E22">
            <v>0</v>
          </cell>
          <cell r="F22">
            <v>77.47</v>
          </cell>
          <cell r="G22">
            <v>0</v>
          </cell>
          <cell r="H22">
            <v>0</v>
          </cell>
        </row>
        <row r="24">
          <cell r="A24">
            <v>1430</v>
          </cell>
          <cell r="B24" t="str">
            <v>PILING</v>
          </cell>
        </row>
        <row r="25">
          <cell r="A25">
            <v>1430.01</v>
          </cell>
          <cell r="B25" t="str">
            <v>Supply of precast concrete piles 30 tons</v>
          </cell>
          <cell r="C25" t="str">
            <v>lm</v>
          </cell>
          <cell r="D25">
            <v>0</v>
          </cell>
          <cell r="E25">
            <v>0</v>
          </cell>
          <cell r="F25">
            <v>20.66</v>
          </cell>
          <cell r="G25">
            <v>0</v>
          </cell>
          <cell r="H25">
            <v>0</v>
          </cell>
        </row>
        <row r="26">
          <cell r="A26">
            <v>1430.02</v>
          </cell>
          <cell r="B26" t="str">
            <v>Driving of concrete piles</v>
          </cell>
          <cell r="C26" t="str">
            <v>lm</v>
          </cell>
          <cell r="D26">
            <v>1.1000000000000001</v>
          </cell>
          <cell r="E26">
            <v>0</v>
          </cell>
          <cell r="F26">
            <v>20.66</v>
          </cell>
          <cell r="G26">
            <v>0</v>
          </cell>
          <cell r="H26">
            <v>0</v>
          </cell>
        </row>
        <row r="27">
          <cell r="A27">
            <v>1430.03</v>
          </cell>
          <cell r="B27" t="str">
            <v>Compression test</v>
          </cell>
          <cell r="C27" t="str">
            <v>u.</v>
          </cell>
          <cell r="D27">
            <v>50</v>
          </cell>
          <cell r="E27">
            <v>0</v>
          </cell>
          <cell r="F27">
            <v>1549.37</v>
          </cell>
          <cell r="G27">
            <v>0</v>
          </cell>
          <cell r="H27">
            <v>0</v>
          </cell>
        </row>
        <row r="28">
          <cell r="A28">
            <v>1430.04</v>
          </cell>
          <cell r="B28" t="str">
            <v>Tension test</v>
          </cell>
          <cell r="C28" t="str">
            <v>u.</v>
          </cell>
          <cell r="D28">
            <v>40</v>
          </cell>
          <cell r="E28">
            <v>4</v>
          </cell>
          <cell r="F28">
            <v>3098.74</v>
          </cell>
          <cell r="G28">
            <v>12394.96</v>
          </cell>
          <cell r="H28">
            <v>160</v>
          </cell>
        </row>
        <row r="29">
          <cell r="A29">
            <v>1430.05</v>
          </cell>
          <cell r="B29" t="str">
            <v>Drilled conc. piles cast in situ 60 ton</v>
          </cell>
          <cell r="C29" t="str">
            <v>lm</v>
          </cell>
          <cell r="D29">
            <v>2.2000000000000002</v>
          </cell>
          <cell r="E29">
            <v>0</v>
          </cell>
          <cell r="F29">
            <v>67.14</v>
          </cell>
          <cell r="G29">
            <v>0</v>
          </cell>
          <cell r="H29">
            <v>0</v>
          </cell>
        </row>
        <row r="30">
          <cell r="A30">
            <v>1430.06</v>
          </cell>
          <cell r="B30" t="str">
            <v>Compression test for drilled piles</v>
          </cell>
          <cell r="C30" t="str">
            <v>tons</v>
          </cell>
          <cell r="D30">
            <v>2.5</v>
          </cell>
          <cell r="E30">
            <v>0</v>
          </cell>
          <cell r="F30">
            <v>77.47</v>
          </cell>
          <cell r="G30">
            <v>0</v>
          </cell>
          <cell r="H30">
            <v>0</v>
          </cell>
        </row>
        <row r="31">
          <cell r="A31">
            <v>1430.07</v>
          </cell>
          <cell r="B31" t="str">
            <v>Tension test for drilled piles</v>
          </cell>
          <cell r="C31" t="str">
            <v>tons</v>
          </cell>
          <cell r="D31">
            <v>2</v>
          </cell>
          <cell r="E31">
            <v>0</v>
          </cell>
          <cell r="F31">
            <v>51.65</v>
          </cell>
          <cell r="G31">
            <v>0</v>
          </cell>
          <cell r="H31">
            <v>0</v>
          </cell>
        </row>
        <row r="32">
          <cell r="A32">
            <v>1430.08</v>
          </cell>
          <cell r="B32" t="str">
            <v>Drilled micropiles cast in situ diam. 15cm  H 25 mt</v>
          </cell>
          <cell r="C32" t="str">
            <v>lm</v>
          </cell>
          <cell r="D32">
            <v>0</v>
          </cell>
          <cell r="E32">
            <v>0</v>
          </cell>
          <cell r="F32">
            <v>61.97</v>
          </cell>
          <cell r="G32">
            <v>0</v>
          </cell>
          <cell r="H32">
            <v>0</v>
          </cell>
        </row>
        <row r="33">
          <cell r="A33">
            <v>1430.09</v>
          </cell>
          <cell r="B33" t="str">
            <v>Mobilization &amp; Demobilization Piles Machinery</v>
          </cell>
          <cell r="C33" t="str">
            <v>u.</v>
          </cell>
          <cell r="D33">
            <v>0</v>
          </cell>
          <cell r="E33">
            <v>0</v>
          </cell>
          <cell r="F33">
            <v>15493.71</v>
          </cell>
          <cell r="G33">
            <v>0</v>
          </cell>
          <cell r="H33">
            <v>0</v>
          </cell>
        </row>
        <row r="34">
          <cell r="A34">
            <v>1430.1</v>
          </cell>
          <cell r="B34" t="str">
            <v>Extra price for reinforced concrete drilling piles 15 cm</v>
          </cell>
          <cell r="C34" t="str">
            <v>lm</v>
          </cell>
          <cell r="D34">
            <v>0</v>
          </cell>
          <cell r="E34">
            <v>0</v>
          </cell>
          <cell r="F34">
            <v>15.49</v>
          </cell>
          <cell r="G34">
            <v>0</v>
          </cell>
          <cell r="H34">
            <v>0</v>
          </cell>
        </row>
        <row r="35">
          <cell r="A35">
            <v>1430.11</v>
          </cell>
          <cell r="B35" t="str">
            <v>Soil stabilization by pressure cement injection depth 4,0 mt</v>
          </cell>
          <cell r="C35" t="str">
            <v>sqm</v>
          </cell>
          <cell r="D35">
            <v>0</v>
          </cell>
          <cell r="E35">
            <v>0</v>
          </cell>
          <cell r="F35">
            <v>100.71</v>
          </cell>
          <cell r="G35">
            <v>0</v>
          </cell>
          <cell r="H35">
            <v>0</v>
          </cell>
        </row>
        <row r="36">
          <cell r="A36">
            <v>1430.12</v>
          </cell>
          <cell r="B36" t="str">
            <v xml:space="preserve">Driving of cast in situ concrete piles in  recovery steel case 60cm H=10 max 80 t. </v>
          </cell>
          <cell r="C36" t="str">
            <v>lm</v>
          </cell>
          <cell r="D36">
            <v>0</v>
          </cell>
          <cell r="E36">
            <v>0</v>
          </cell>
          <cell r="F36">
            <v>87.8</v>
          </cell>
          <cell r="G36">
            <v>0</v>
          </cell>
          <cell r="H36">
            <v>0</v>
          </cell>
        </row>
        <row r="37">
          <cell r="A37">
            <v>1430.13</v>
          </cell>
          <cell r="B37" t="str">
            <v xml:space="preserve">Driving of cast in situ concrete piles in  recovery steel case 40cm H=10 max 40 t. </v>
          </cell>
          <cell r="C37" t="str">
            <v>lm</v>
          </cell>
          <cell r="D37">
            <v>0</v>
          </cell>
          <cell r="E37">
            <v>0</v>
          </cell>
          <cell r="F37">
            <v>77.47</v>
          </cell>
          <cell r="G37">
            <v>0</v>
          </cell>
          <cell r="H37">
            <v>0</v>
          </cell>
        </row>
        <row r="38">
          <cell r="A38">
            <v>1430.14</v>
          </cell>
          <cell r="B38" t="str">
            <v xml:space="preserve">Driving of cast in situ concrete piles in  recovery steel case 70cm H=10 max 120 t. </v>
          </cell>
          <cell r="C38" t="str">
            <v>lm</v>
          </cell>
          <cell r="D38">
            <v>0</v>
          </cell>
          <cell r="E38">
            <v>0</v>
          </cell>
          <cell r="F38">
            <v>92.96</v>
          </cell>
          <cell r="G38">
            <v>0</v>
          </cell>
          <cell r="H38">
            <v>0</v>
          </cell>
        </row>
        <row r="39">
          <cell r="A39">
            <v>1430.15</v>
          </cell>
          <cell r="B39" t="str">
            <v>Extra price for concrete piles cast in situ diam. 70 cm casting above ground</v>
          </cell>
          <cell r="C39" t="str">
            <v>lm</v>
          </cell>
          <cell r="D39">
            <v>0</v>
          </cell>
          <cell r="E39">
            <v>0</v>
          </cell>
          <cell r="F39">
            <v>41.32</v>
          </cell>
          <cell r="G39">
            <v>0</v>
          </cell>
          <cell r="H39">
            <v>0</v>
          </cell>
        </row>
        <row r="40">
          <cell r="A40">
            <v>1430.16</v>
          </cell>
          <cell r="B40" t="str">
            <v xml:space="preserve">Cut - off  concrete  piles diam. 70 cm up to 1,0 mt </v>
          </cell>
          <cell r="C40" t="str">
            <v>u.</v>
          </cell>
          <cell r="D40">
            <v>0</v>
          </cell>
          <cell r="E40">
            <v>0</v>
          </cell>
          <cell r="F40">
            <v>36.15</v>
          </cell>
          <cell r="G40">
            <v>0</v>
          </cell>
          <cell r="H40">
            <v>0</v>
          </cell>
        </row>
        <row r="41">
          <cell r="A41">
            <v>1430.17</v>
          </cell>
          <cell r="B41" t="str">
            <v>Supply install./removal C.S.Sheet Piling Type "LARSEEN"</v>
          </cell>
          <cell r="C41" t="str">
            <v>sqm</v>
          </cell>
          <cell r="D41">
            <v>0</v>
          </cell>
          <cell r="E41">
            <v>0</v>
          </cell>
          <cell r="F41">
            <v>61.97</v>
          </cell>
          <cell r="G41">
            <v>0</v>
          </cell>
          <cell r="H41">
            <v>0</v>
          </cell>
        </row>
        <row r="42">
          <cell r="A42">
            <v>1430.18</v>
          </cell>
          <cell r="B42" t="str">
            <v xml:space="preserve">Driving of cast in situ conc.piles in  recovery steel case 35cm H=5,5 max 52 t. </v>
          </cell>
          <cell r="C42" t="str">
            <v>lm</v>
          </cell>
          <cell r="D42">
            <v>0</v>
          </cell>
          <cell r="E42">
            <v>0</v>
          </cell>
          <cell r="F42">
            <v>72.3</v>
          </cell>
          <cell r="G42">
            <v>0</v>
          </cell>
          <cell r="H42">
            <v>0</v>
          </cell>
        </row>
        <row r="43">
          <cell r="A43">
            <v>1430.19</v>
          </cell>
          <cell r="B43" t="str">
            <v xml:space="preserve">Driving of cast in situ conc.piles in  recovery steel case 40cm H=5,5 max 70 t. </v>
          </cell>
          <cell r="C43" t="str">
            <v>lm</v>
          </cell>
          <cell r="D43">
            <v>0</v>
          </cell>
          <cell r="E43">
            <v>0</v>
          </cell>
          <cell r="F43">
            <v>74.89</v>
          </cell>
          <cell r="G43">
            <v>0</v>
          </cell>
          <cell r="H43">
            <v>0</v>
          </cell>
        </row>
        <row r="44">
          <cell r="A44">
            <v>1430.2</v>
          </cell>
          <cell r="B44" t="str">
            <v xml:space="preserve">Driving of cast in situ conc.piles in  recovery steel case 45cm H=5,5 max 95 t. </v>
          </cell>
          <cell r="C44" t="str">
            <v>lm</v>
          </cell>
          <cell r="D44">
            <v>0</v>
          </cell>
          <cell r="E44">
            <v>0</v>
          </cell>
          <cell r="F44">
            <v>77.47</v>
          </cell>
          <cell r="G44">
            <v>0</v>
          </cell>
          <cell r="H44">
            <v>0</v>
          </cell>
        </row>
        <row r="45">
          <cell r="A45">
            <v>1430.21</v>
          </cell>
          <cell r="B45" t="str">
            <v xml:space="preserve">Driving of cast in situ conc.piles in  recovery steel case 52cm H=17,0 max 120 t. </v>
          </cell>
          <cell r="C45" t="str">
            <v>lm</v>
          </cell>
          <cell r="D45">
            <v>0</v>
          </cell>
          <cell r="E45">
            <v>0</v>
          </cell>
          <cell r="F45">
            <v>82.63</v>
          </cell>
          <cell r="G45">
            <v>0</v>
          </cell>
          <cell r="H45">
            <v>0</v>
          </cell>
        </row>
        <row r="46">
          <cell r="A46">
            <v>1430.22</v>
          </cell>
          <cell r="B46" t="str">
            <v>Drilled micropiles cast in situ diam. 30cm  H 6,0 mt max 25 t</v>
          </cell>
          <cell r="C46" t="str">
            <v>lm</v>
          </cell>
          <cell r="D46">
            <v>0</v>
          </cell>
          <cell r="E46">
            <v>0</v>
          </cell>
          <cell r="F46">
            <v>67.14</v>
          </cell>
          <cell r="G46">
            <v>0</v>
          </cell>
          <cell r="H46">
            <v>0</v>
          </cell>
        </row>
        <row r="47">
          <cell r="A47">
            <v>1430.23</v>
          </cell>
          <cell r="B47" t="str">
            <v>Precast reinforced concrete chaptrel  dim. 80 x 80 x 25 cm layed on top piles</v>
          </cell>
          <cell r="C47" t="str">
            <v>u</v>
          </cell>
          <cell r="D47">
            <v>0</v>
          </cell>
          <cell r="E47">
            <v>0</v>
          </cell>
          <cell r="F47">
            <v>25.82</v>
          </cell>
          <cell r="G47">
            <v>0</v>
          </cell>
          <cell r="H47">
            <v>0</v>
          </cell>
        </row>
        <row r="48">
          <cell r="A48">
            <v>1430.24</v>
          </cell>
          <cell r="B48" t="str">
            <v>Supply and fixed  installation  C.S.Sheet Piling Type "LARSEEN"</v>
          </cell>
          <cell r="C48" t="str">
            <v>sqm</v>
          </cell>
          <cell r="D48">
            <v>0</v>
          </cell>
          <cell r="E48">
            <v>0</v>
          </cell>
          <cell r="F48">
            <v>197.29</v>
          </cell>
          <cell r="G48">
            <v>0</v>
          </cell>
          <cell r="H48">
            <v>0</v>
          </cell>
        </row>
        <row r="49">
          <cell r="A49">
            <v>1430.25</v>
          </cell>
          <cell r="B49" t="str">
            <v>Supply and install. of hollow circular  prestressed precast concrete piles diam. 35 cm H=20 ( 60 tons )</v>
          </cell>
          <cell r="C49" t="str">
            <v>lm</v>
          </cell>
          <cell r="D49">
            <v>0</v>
          </cell>
          <cell r="E49">
            <v>0</v>
          </cell>
          <cell r="F49">
            <v>46.48</v>
          </cell>
          <cell r="G49">
            <v>0</v>
          </cell>
          <cell r="H49">
            <v>0</v>
          </cell>
        </row>
        <row r="50">
          <cell r="A50">
            <v>1430.26</v>
          </cell>
          <cell r="B50" t="str">
            <v>Supply and install. of hollow circular  prestressed precast concrete piles diam. 40 cm H=20 ( 80 tons )</v>
          </cell>
          <cell r="C50" t="str">
            <v>lm</v>
          </cell>
          <cell r="D50">
            <v>0</v>
          </cell>
          <cell r="E50">
            <v>253322</v>
          </cell>
          <cell r="F50">
            <v>56.81</v>
          </cell>
          <cell r="G50">
            <v>14391222.82</v>
          </cell>
          <cell r="H50">
            <v>0</v>
          </cell>
        </row>
        <row r="51">
          <cell r="A51">
            <v>1430.27</v>
          </cell>
          <cell r="B51" t="str">
            <v>Supply and install. of hollow circular  prestressed precast concrete piles diam. 50 cm H=20 ( 125 tons )</v>
          </cell>
          <cell r="C51" t="str">
            <v>lm</v>
          </cell>
          <cell r="D51">
            <v>0</v>
          </cell>
          <cell r="E51">
            <v>17112</v>
          </cell>
          <cell r="F51">
            <v>67.14</v>
          </cell>
          <cell r="G51">
            <v>1148899.68</v>
          </cell>
          <cell r="H51">
            <v>0</v>
          </cell>
        </row>
        <row r="52">
          <cell r="A52">
            <v>1430.28</v>
          </cell>
          <cell r="B52" t="str">
            <v>Supply and install. of hollow circular  prestressed precast concrete piles diam. 60 cm H=40 ( 125 tons )</v>
          </cell>
          <cell r="C52" t="str">
            <v>lm</v>
          </cell>
          <cell r="D52">
            <v>0.5</v>
          </cell>
          <cell r="E52">
            <v>0</v>
          </cell>
          <cell r="F52">
            <v>77.47</v>
          </cell>
          <cell r="G52">
            <v>0</v>
          </cell>
          <cell r="H52">
            <v>0</v>
          </cell>
        </row>
        <row r="53">
          <cell r="A53">
            <v>1430.29</v>
          </cell>
          <cell r="B53" t="str">
            <v>Supply and install. of hollow circular  prestressed precast concrete piles diam. 80 cm H=40 ( 165 tons )</v>
          </cell>
          <cell r="C53" t="str">
            <v>lm</v>
          </cell>
          <cell r="D53">
            <v>0.5</v>
          </cell>
          <cell r="E53">
            <v>0</v>
          </cell>
          <cell r="F53">
            <v>92.96</v>
          </cell>
          <cell r="G53">
            <v>0</v>
          </cell>
          <cell r="H53">
            <v>0</v>
          </cell>
        </row>
        <row r="54">
          <cell r="A54">
            <v>1430.3</v>
          </cell>
          <cell r="B54" t="str">
            <v>Integrety Test  by sonic method  for prestressed/precast  concrete piles</v>
          </cell>
          <cell r="C54" t="str">
            <v>u</v>
          </cell>
          <cell r="D54">
            <v>60</v>
          </cell>
          <cell r="E54">
            <v>3381</v>
          </cell>
          <cell r="F54">
            <v>15.49</v>
          </cell>
          <cell r="G54">
            <v>52371.69</v>
          </cell>
          <cell r="H54">
            <v>202860</v>
          </cell>
        </row>
        <row r="55">
          <cell r="A55">
            <v>1430.31</v>
          </cell>
          <cell r="B55" t="str">
            <v>Proof load compression test on working piles  ( 1,5 working load )</v>
          </cell>
          <cell r="C55" t="str">
            <v>u</v>
          </cell>
          <cell r="D55">
            <v>50</v>
          </cell>
          <cell r="E55">
            <v>108</v>
          </cell>
          <cell r="F55">
            <v>1549.37</v>
          </cell>
          <cell r="G55">
            <v>167331.96</v>
          </cell>
          <cell r="H55">
            <v>5400</v>
          </cell>
        </row>
        <row r="56">
          <cell r="A56">
            <v>1430.32</v>
          </cell>
          <cell r="B56" t="str">
            <v>Preliminary compression test</v>
          </cell>
          <cell r="C56" t="str">
            <v>u</v>
          </cell>
          <cell r="D56">
            <v>45</v>
          </cell>
          <cell r="E56">
            <v>2</v>
          </cell>
          <cell r="F56">
            <v>2065.83</v>
          </cell>
          <cell r="G56">
            <v>4131.66</v>
          </cell>
          <cell r="H56">
            <v>90</v>
          </cell>
        </row>
        <row r="57">
          <cell r="A57">
            <v>1430.33</v>
          </cell>
          <cell r="B57" t="str">
            <v>Lateral load piles test</v>
          </cell>
          <cell r="C57" t="str">
            <v>u</v>
          </cell>
          <cell r="D57">
            <v>50</v>
          </cell>
          <cell r="E57">
            <v>2</v>
          </cell>
          <cell r="F57">
            <v>3098.74</v>
          </cell>
          <cell r="G57">
            <v>6197.48</v>
          </cell>
          <cell r="H57">
            <v>100</v>
          </cell>
        </row>
        <row r="59">
          <cell r="A59">
            <v>1440</v>
          </cell>
          <cell r="B59" t="str">
            <v xml:space="preserve">        SCRUBBING</v>
          </cell>
        </row>
        <row r="60">
          <cell r="A60">
            <v>1440.01</v>
          </cell>
          <cell r="B60" t="str">
            <v>Soil scrubbing 15 cm thick</v>
          </cell>
          <cell r="C60" t="str">
            <v>sqm</v>
          </cell>
          <cell r="D60">
            <v>0.02</v>
          </cell>
          <cell r="E60">
            <v>0</v>
          </cell>
          <cell r="F60">
            <v>0.41</v>
          </cell>
          <cell r="G60">
            <v>0</v>
          </cell>
          <cell r="H60">
            <v>0</v>
          </cell>
        </row>
        <row r="61">
          <cell r="A61">
            <v>1440.02</v>
          </cell>
          <cell r="B61" t="str">
            <v>Soil scrub.thk var.every10cm ( item 1440,01)</v>
          </cell>
          <cell r="C61" t="str">
            <v>sqm</v>
          </cell>
          <cell r="D61">
            <v>0.01</v>
          </cell>
          <cell r="E61">
            <v>0</v>
          </cell>
          <cell r="F61">
            <v>0.31</v>
          </cell>
          <cell r="G61">
            <v>0</v>
          </cell>
          <cell r="H61">
            <v>0</v>
          </cell>
        </row>
        <row r="62">
          <cell r="A62">
            <v>1440.03</v>
          </cell>
          <cell r="B62" t="str">
            <v>Removal of trees-H&gt; 5m</v>
          </cell>
          <cell r="C62" t="str">
            <v>u</v>
          </cell>
          <cell r="D62">
            <v>0</v>
          </cell>
          <cell r="E62">
            <v>0</v>
          </cell>
          <cell r="F62">
            <v>154.94</v>
          </cell>
          <cell r="G62">
            <v>0</v>
          </cell>
          <cell r="H62">
            <v>0</v>
          </cell>
        </row>
        <row r="63">
          <cell r="A63">
            <v>1440.04</v>
          </cell>
          <cell r="B63" t="str">
            <v>Removal of roots dia. &gt;30cm</v>
          </cell>
          <cell r="C63" t="str">
            <v>u</v>
          </cell>
          <cell r="D63">
            <v>0</v>
          </cell>
          <cell r="E63">
            <v>0</v>
          </cell>
          <cell r="F63">
            <v>30.99</v>
          </cell>
          <cell r="G63">
            <v>0</v>
          </cell>
          <cell r="H63">
            <v>0</v>
          </cell>
        </row>
        <row r="65">
          <cell r="A65">
            <v>1440</v>
          </cell>
          <cell r="B65" t="str">
            <v xml:space="preserve">          EXCAVATION</v>
          </cell>
        </row>
        <row r="66">
          <cell r="A66">
            <v>1440.05</v>
          </cell>
          <cell r="B66" t="str">
            <v>Soil general excavation</v>
          </cell>
          <cell r="C66" t="str">
            <v>cum</v>
          </cell>
          <cell r="D66">
            <v>0.1</v>
          </cell>
          <cell r="E66">
            <v>0</v>
          </cell>
          <cell r="F66">
            <v>2.58</v>
          </cell>
          <cell r="G66">
            <v>0</v>
          </cell>
          <cell r="H66">
            <v>0</v>
          </cell>
        </row>
        <row r="67">
          <cell r="A67">
            <v>1440.06</v>
          </cell>
          <cell r="B67" t="str">
            <v>Soft rock general excavation</v>
          </cell>
          <cell r="C67" t="str">
            <v>cum</v>
          </cell>
          <cell r="D67">
            <v>0</v>
          </cell>
          <cell r="E67">
            <v>0</v>
          </cell>
          <cell r="F67">
            <v>12.91</v>
          </cell>
          <cell r="G67">
            <v>0</v>
          </cell>
          <cell r="H67">
            <v>0</v>
          </cell>
        </row>
        <row r="68">
          <cell r="A68">
            <v>1440.07</v>
          </cell>
          <cell r="B68" t="str">
            <v>Hard rock general excavation</v>
          </cell>
          <cell r="C68" t="str">
            <v>cum</v>
          </cell>
          <cell r="D68">
            <v>0</v>
          </cell>
          <cell r="E68">
            <v>0</v>
          </cell>
          <cell r="F68">
            <v>18.079999999999998</v>
          </cell>
          <cell r="G68">
            <v>0</v>
          </cell>
          <cell r="H68">
            <v>0</v>
          </cell>
        </row>
        <row r="69">
          <cell r="A69">
            <v>1440.08</v>
          </cell>
          <cell r="B69" t="str">
            <v>Hard rock gen.exc.by blasting</v>
          </cell>
          <cell r="C69" t="str">
            <v>cum</v>
          </cell>
          <cell r="D69">
            <v>0</v>
          </cell>
          <cell r="E69">
            <v>0</v>
          </cell>
          <cell r="F69">
            <v>8.01</v>
          </cell>
          <cell r="G69">
            <v>0</v>
          </cell>
          <cell r="H69">
            <v>0</v>
          </cell>
        </row>
        <row r="70">
          <cell r="A70">
            <v>1440.09</v>
          </cell>
          <cell r="B70" t="str">
            <v>Extra price for water table item 1440,05 ÷ 1440,07</v>
          </cell>
          <cell r="C70" t="str">
            <v>cum</v>
          </cell>
          <cell r="D70">
            <v>0</v>
          </cell>
          <cell r="E70">
            <v>0</v>
          </cell>
          <cell r="F70">
            <v>2.58</v>
          </cell>
          <cell r="G70">
            <v>0</v>
          </cell>
          <cell r="H70">
            <v>0</v>
          </cell>
        </row>
        <row r="71">
          <cell r="A71">
            <v>1440.1</v>
          </cell>
          <cell r="B71" t="str">
            <v>Soil sect.exc.by hand up to 2m</v>
          </cell>
          <cell r="C71" t="str">
            <v>cum</v>
          </cell>
          <cell r="D71">
            <v>2.5</v>
          </cell>
          <cell r="E71">
            <v>8357.7780208542445</v>
          </cell>
          <cell r="F71">
            <v>51.65</v>
          </cell>
          <cell r="G71">
            <v>431679.23477712169</v>
          </cell>
          <cell r="H71">
            <v>20894.445052135612</v>
          </cell>
        </row>
        <row r="72">
          <cell r="A72">
            <v>1440.11</v>
          </cell>
          <cell r="B72" t="str">
            <v>Sect.exc.hand from 2to4m depth</v>
          </cell>
          <cell r="C72" t="str">
            <v>cum</v>
          </cell>
          <cell r="D72">
            <v>2.8</v>
          </cell>
          <cell r="E72">
            <v>738.6232540139664</v>
          </cell>
          <cell r="F72">
            <v>61.97</v>
          </cell>
          <cell r="G72">
            <v>45772.483051245494</v>
          </cell>
          <cell r="H72">
            <v>2068.145111239106</v>
          </cell>
        </row>
        <row r="73">
          <cell r="A73">
            <v>1440.12</v>
          </cell>
          <cell r="B73" t="str">
            <v>Sect.exc.hand exceed. 4m depth</v>
          </cell>
          <cell r="C73" t="str">
            <v>cum</v>
          </cell>
          <cell r="D73">
            <v>3.3</v>
          </cell>
          <cell r="E73">
            <v>4.4159999999999995</v>
          </cell>
          <cell r="F73">
            <v>72.3</v>
          </cell>
          <cell r="G73">
            <v>319.27679999999992</v>
          </cell>
          <cell r="H73">
            <v>14.572799999999997</v>
          </cell>
        </row>
        <row r="74">
          <cell r="A74">
            <v>1440.13</v>
          </cell>
          <cell r="B74" t="str">
            <v>Sect.exc.hand soft rock up 2m</v>
          </cell>
          <cell r="C74" t="str">
            <v>cum</v>
          </cell>
          <cell r="D74">
            <v>0</v>
          </cell>
          <cell r="E74">
            <v>0</v>
          </cell>
          <cell r="F74">
            <v>103.29</v>
          </cell>
          <cell r="G74">
            <v>0</v>
          </cell>
          <cell r="H74">
            <v>0</v>
          </cell>
        </row>
        <row r="75">
          <cell r="A75">
            <v>1440.14</v>
          </cell>
          <cell r="B75" t="str">
            <v>Sect.exc.hand soft rock 2/4m</v>
          </cell>
          <cell r="C75" t="str">
            <v>cum</v>
          </cell>
          <cell r="D75">
            <v>0</v>
          </cell>
          <cell r="E75">
            <v>0</v>
          </cell>
          <cell r="F75">
            <v>129.11000000000001</v>
          </cell>
          <cell r="G75">
            <v>0</v>
          </cell>
          <cell r="H75">
            <v>0</v>
          </cell>
        </row>
        <row r="76">
          <cell r="A76">
            <v>1440.15</v>
          </cell>
          <cell r="B76" t="str">
            <v>Sect.exc.hand soft rock over4m</v>
          </cell>
          <cell r="C76" t="str">
            <v>cum</v>
          </cell>
          <cell r="D76">
            <v>0</v>
          </cell>
          <cell r="E76">
            <v>0</v>
          </cell>
          <cell r="F76">
            <v>154.94</v>
          </cell>
          <cell r="G76">
            <v>0</v>
          </cell>
          <cell r="H76">
            <v>0</v>
          </cell>
        </row>
        <row r="77">
          <cell r="A77">
            <v>1440.16</v>
          </cell>
          <cell r="B77" t="str">
            <v>Sect.exc.hand hard rock up 2m</v>
          </cell>
          <cell r="C77" t="str">
            <v>cum</v>
          </cell>
          <cell r="D77">
            <v>0</v>
          </cell>
          <cell r="E77">
            <v>0</v>
          </cell>
          <cell r="F77">
            <v>0</v>
          </cell>
          <cell r="G77">
            <v>0</v>
          </cell>
          <cell r="H77">
            <v>0</v>
          </cell>
        </row>
        <row r="78">
          <cell r="A78">
            <v>1440.17</v>
          </cell>
          <cell r="B78" t="str">
            <v>Sect.exc.hand hard rock 2/4m</v>
          </cell>
          <cell r="C78" t="str">
            <v>cum</v>
          </cell>
          <cell r="D78">
            <v>0</v>
          </cell>
          <cell r="E78">
            <v>0</v>
          </cell>
          <cell r="F78">
            <v>0</v>
          </cell>
          <cell r="G78">
            <v>0</v>
          </cell>
          <cell r="H78">
            <v>0</v>
          </cell>
        </row>
        <row r="79">
          <cell r="A79">
            <v>1440.18</v>
          </cell>
          <cell r="B79" t="str">
            <v>Sect.exc.hand hard rock over4m</v>
          </cell>
          <cell r="C79" t="str">
            <v>cum</v>
          </cell>
          <cell r="D79">
            <v>0</v>
          </cell>
          <cell r="E79">
            <v>0</v>
          </cell>
          <cell r="F79">
            <v>0</v>
          </cell>
          <cell r="G79">
            <v>0</v>
          </cell>
          <cell r="H79">
            <v>0</v>
          </cell>
        </row>
        <row r="80">
          <cell r="A80">
            <v>1440.19</v>
          </cell>
          <cell r="B80" t="str">
            <v>Extra price for blasting  item 1440,16  ¸ 1440,18</v>
          </cell>
          <cell r="C80" t="str">
            <v>cum</v>
          </cell>
          <cell r="D80">
            <v>0</v>
          </cell>
          <cell r="E80">
            <v>0</v>
          </cell>
          <cell r="F80">
            <v>0</v>
          </cell>
          <cell r="G80">
            <v>0</v>
          </cell>
          <cell r="H80">
            <v>0</v>
          </cell>
        </row>
        <row r="81">
          <cell r="A81">
            <v>1440.2</v>
          </cell>
          <cell r="B81" t="str">
            <v>Extra price for water table by hand item 1440,10 ÷ 1440,18</v>
          </cell>
          <cell r="C81" t="str">
            <v>cum</v>
          </cell>
          <cell r="D81">
            <v>0</v>
          </cell>
          <cell r="E81">
            <v>22.425000000000001</v>
          </cell>
          <cell r="F81">
            <v>7.75</v>
          </cell>
          <cell r="G81">
            <v>173.79374999999999</v>
          </cell>
          <cell r="H81">
            <v>0</v>
          </cell>
        </row>
        <row r="82">
          <cell r="A82">
            <v>1440.3</v>
          </cell>
          <cell r="B82" t="str">
            <v>Soil sect.exc.by mach.up to 2m</v>
          </cell>
          <cell r="C82" t="str">
            <v>cum</v>
          </cell>
          <cell r="D82">
            <v>0.15</v>
          </cell>
          <cell r="E82">
            <v>246082.67232225629</v>
          </cell>
          <cell r="F82">
            <v>3.1</v>
          </cell>
          <cell r="G82">
            <v>762856.28419899452</v>
          </cell>
          <cell r="H82">
            <v>36912.400848338439</v>
          </cell>
        </row>
        <row r="83">
          <cell r="A83">
            <v>1440.31</v>
          </cell>
          <cell r="B83" t="str">
            <v>Sect.exc.mach.from 2to4m depth</v>
          </cell>
          <cell r="C83" t="str">
            <v>cum</v>
          </cell>
          <cell r="D83">
            <v>0.23</v>
          </cell>
          <cell r="E83">
            <v>12563.869246037708</v>
          </cell>
          <cell r="F83">
            <v>3.82</v>
          </cell>
          <cell r="G83">
            <v>47993.980519864039</v>
          </cell>
          <cell r="H83">
            <v>2889.6899265886727</v>
          </cell>
        </row>
        <row r="84">
          <cell r="A84">
            <v>1440.32</v>
          </cell>
          <cell r="B84" t="str">
            <v>Sect.exc.mach.exceed. 4m depth</v>
          </cell>
          <cell r="C84" t="str">
            <v>cum</v>
          </cell>
          <cell r="D84">
            <v>0.3</v>
          </cell>
          <cell r="E84">
            <v>210.46651399999999</v>
          </cell>
          <cell r="F84">
            <v>4.13</v>
          </cell>
          <cell r="G84">
            <v>869.2267028199999</v>
          </cell>
          <cell r="H84">
            <v>63.139954199999991</v>
          </cell>
        </row>
        <row r="85">
          <cell r="A85">
            <v>1440.33</v>
          </cell>
          <cell r="B85" t="str">
            <v>Sect.exc.mach.soft rock up 2m</v>
          </cell>
          <cell r="C85" t="str">
            <v>cum</v>
          </cell>
          <cell r="D85">
            <v>0</v>
          </cell>
          <cell r="E85">
            <v>0</v>
          </cell>
          <cell r="F85">
            <v>15.49</v>
          </cell>
          <cell r="G85">
            <v>0</v>
          </cell>
          <cell r="H85">
            <v>0</v>
          </cell>
        </row>
        <row r="86">
          <cell r="A86">
            <v>1440.34</v>
          </cell>
          <cell r="B86" t="str">
            <v>Sect.exc.mach.soft rock 2/4m</v>
          </cell>
          <cell r="C86" t="str">
            <v>cum</v>
          </cell>
          <cell r="D86">
            <v>0</v>
          </cell>
          <cell r="E86">
            <v>0</v>
          </cell>
          <cell r="F86">
            <v>18.079999999999998</v>
          </cell>
          <cell r="G86">
            <v>0</v>
          </cell>
          <cell r="H86">
            <v>0</v>
          </cell>
        </row>
        <row r="87">
          <cell r="A87">
            <v>1440.35</v>
          </cell>
          <cell r="B87" t="str">
            <v>Sect.exc.mach.soft rock over4m</v>
          </cell>
          <cell r="C87" t="str">
            <v>cum</v>
          </cell>
          <cell r="D87">
            <v>0</v>
          </cell>
          <cell r="E87">
            <v>0</v>
          </cell>
          <cell r="F87">
            <v>20.66</v>
          </cell>
          <cell r="G87">
            <v>0</v>
          </cell>
          <cell r="H87">
            <v>0</v>
          </cell>
        </row>
        <row r="88">
          <cell r="A88">
            <v>1440.36</v>
          </cell>
          <cell r="B88" t="str">
            <v>Sect.exc.mach.hard rock up 2m</v>
          </cell>
          <cell r="C88" t="str">
            <v>cum</v>
          </cell>
          <cell r="D88">
            <v>0</v>
          </cell>
          <cell r="E88">
            <v>0</v>
          </cell>
          <cell r="F88">
            <v>0</v>
          </cell>
          <cell r="G88">
            <v>0</v>
          </cell>
          <cell r="H88">
            <v>0</v>
          </cell>
        </row>
        <row r="89">
          <cell r="A89">
            <v>1440.37</v>
          </cell>
          <cell r="B89" t="str">
            <v>Sect.exc.mach.hard rock 2/4m</v>
          </cell>
          <cell r="C89" t="str">
            <v>cum</v>
          </cell>
          <cell r="D89">
            <v>0</v>
          </cell>
          <cell r="E89">
            <v>0</v>
          </cell>
          <cell r="F89">
            <v>0</v>
          </cell>
          <cell r="G89">
            <v>0</v>
          </cell>
          <cell r="H89">
            <v>0</v>
          </cell>
        </row>
        <row r="90">
          <cell r="A90">
            <v>1440.38</v>
          </cell>
          <cell r="B90" t="str">
            <v>Sect.exc.mach.hard rock over4m</v>
          </cell>
          <cell r="C90" t="str">
            <v>cum</v>
          </cell>
          <cell r="D90">
            <v>0</v>
          </cell>
          <cell r="E90">
            <v>0</v>
          </cell>
          <cell r="F90">
            <v>0</v>
          </cell>
          <cell r="G90">
            <v>0</v>
          </cell>
          <cell r="H90">
            <v>0</v>
          </cell>
        </row>
        <row r="91">
          <cell r="A91">
            <v>1440.39</v>
          </cell>
          <cell r="B91" t="str">
            <v>Extra price for blasting item 1440,36 ¸1440,38</v>
          </cell>
          <cell r="C91" t="str">
            <v>cum</v>
          </cell>
          <cell r="D91">
            <v>0</v>
          </cell>
          <cell r="E91">
            <v>0</v>
          </cell>
          <cell r="F91">
            <v>0</v>
          </cell>
          <cell r="G91">
            <v>0</v>
          </cell>
          <cell r="H91">
            <v>0</v>
          </cell>
        </row>
        <row r="92">
          <cell r="A92">
            <v>1440.4</v>
          </cell>
          <cell r="B92" t="str">
            <v>Extra price for water table by mach. Item 1440,30 ÷ 1440,38</v>
          </cell>
          <cell r="C92" t="str">
            <v>cum</v>
          </cell>
          <cell r="D92">
            <v>0</v>
          </cell>
          <cell r="E92">
            <v>4439.5749999999998</v>
          </cell>
          <cell r="F92">
            <v>0.77</v>
          </cell>
          <cell r="G92">
            <v>3418.4727499999999</v>
          </cell>
          <cell r="H92">
            <v>0</v>
          </cell>
        </row>
        <row r="94">
          <cell r="A94">
            <v>1440</v>
          </cell>
          <cell r="B94" t="str">
            <v xml:space="preserve">          TRANSPORT</v>
          </cell>
        </row>
        <row r="95">
          <cell r="A95">
            <v>1440.41</v>
          </cell>
          <cell r="B95" t="str">
            <v>Grass,trees,top soil transport</v>
          </cell>
          <cell r="C95" t="str">
            <v>cum</v>
          </cell>
          <cell r="D95">
            <v>0</v>
          </cell>
          <cell r="E95">
            <v>0</v>
          </cell>
          <cell r="F95">
            <v>0</v>
          </cell>
          <cell r="G95">
            <v>0</v>
          </cell>
          <cell r="H95">
            <v>0</v>
          </cell>
        </row>
        <row r="96">
          <cell r="A96">
            <v>1440.42</v>
          </cell>
          <cell r="B96" t="str">
            <v>Trees H &gt; 5m  transport</v>
          </cell>
          <cell r="C96" t="str">
            <v>u</v>
          </cell>
          <cell r="D96">
            <v>0</v>
          </cell>
          <cell r="E96">
            <v>0</v>
          </cell>
          <cell r="F96">
            <v>0</v>
          </cell>
          <cell r="G96">
            <v>0</v>
          </cell>
          <cell r="H96">
            <v>0</v>
          </cell>
        </row>
        <row r="97">
          <cell r="A97">
            <v>1440.43</v>
          </cell>
          <cell r="B97" t="str">
            <v>Roots dia. &gt; 30cm transport</v>
          </cell>
          <cell r="C97" t="str">
            <v>u</v>
          </cell>
          <cell r="D97">
            <v>0</v>
          </cell>
          <cell r="E97">
            <v>0</v>
          </cell>
          <cell r="F97">
            <v>0</v>
          </cell>
          <cell r="G97">
            <v>0</v>
          </cell>
          <cell r="H97">
            <v>0</v>
          </cell>
        </row>
        <row r="98">
          <cell r="A98">
            <v>1440.44</v>
          </cell>
          <cell r="B98" t="str">
            <v>Materials from excav.transport</v>
          </cell>
          <cell r="C98" t="str">
            <v>cum</v>
          </cell>
          <cell r="D98">
            <v>0.06</v>
          </cell>
          <cell r="E98">
            <v>186056.18089911368</v>
          </cell>
          <cell r="F98">
            <v>2.0699999999999998</v>
          </cell>
          <cell r="G98">
            <v>385136.29446116526</v>
          </cell>
          <cell r="H98">
            <v>11163.370853946821</v>
          </cell>
        </row>
        <row r="99">
          <cell r="A99">
            <v>1440.45</v>
          </cell>
          <cell r="B99" t="str">
            <v>Materials from demol.transport</v>
          </cell>
          <cell r="C99" t="str">
            <v>cum</v>
          </cell>
          <cell r="D99">
            <v>0.06</v>
          </cell>
          <cell r="E99">
            <v>0</v>
          </cell>
          <cell r="F99">
            <v>2.58</v>
          </cell>
          <cell r="G99">
            <v>0</v>
          </cell>
          <cell r="H99">
            <v>0</v>
          </cell>
        </row>
        <row r="100">
          <cell r="A100">
            <v>1440.46</v>
          </cell>
          <cell r="B100" t="str">
            <v>Surcharge beyond 30Km transp.</v>
          </cell>
          <cell r="C100" t="str">
            <v>cum</v>
          </cell>
          <cell r="D100">
            <v>0.01</v>
          </cell>
          <cell r="E100">
            <v>0</v>
          </cell>
          <cell r="F100">
            <v>0</v>
          </cell>
          <cell r="G100">
            <v>0</v>
          </cell>
          <cell r="H100">
            <v>0</v>
          </cell>
        </row>
        <row r="101">
          <cell r="A101">
            <v>1440.47</v>
          </cell>
          <cell r="B101" t="str">
            <v>Transport for selected material</v>
          </cell>
          <cell r="C101" t="str">
            <v>cum</v>
          </cell>
          <cell r="D101">
            <v>0.06</v>
          </cell>
          <cell r="E101">
            <v>0</v>
          </cell>
          <cell r="F101">
            <v>0</v>
          </cell>
          <cell r="G101">
            <v>0</v>
          </cell>
          <cell r="H101">
            <v>0</v>
          </cell>
        </row>
        <row r="103">
          <cell r="A103">
            <v>1440</v>
          </cell>
          <cell r="B103" t="str">
            <v xml:space="preserve">    BACKFILLS &amp; EMBANKMENTS</v>
          </cell>
        </row>
        <row r="104">
          <cell r="A104">
            <v>1440.5</v>
          </cell>
          <cell r="B104" t="str">
            <v>Backfill w/ matl from exc.</v>
          </cell>
          <cell r="C104" t="str">
            <v>cum</v>
          </cell>
          <cell r="D104">
            <v>0.15</v>
          </cell>
          <cell r="E104">
            <v>105852.48574771357</v>
          </cell>
          <cell r="F104">
            <v>1.81</v>
          </cell>
          <cell r="G104">
            <v>191592.99920336157</v>
          </cell>
          <cell r="H104">
            <v>15877.872862157034</v>
          </cell>
        </row>
        <row r="105">
          <cell r="A105">
            <v>1440.51</v>
          </cell>
          <cell r="B105" t="str">
            <v>Backfill w/ matl by contr.</v>
          </cell>
          <cell r="C105" t="str">
            <v>cum</v>
          </cell>
          <cell r="D105">
            <v>0.15</v>
          </cell>
          <cell r="E105">
            <v>1245.5300632226476</v>
          </cell>
          <cell r="F105">
            <v>12.91</v>
          </cell>
          <cell r="G105">
            <v>16079.793116204381</v>
          </cell>
          <cell r="H105">
            <v>186.82950948339715</v>
          </cell>
        </row>
        <row r="106">
          <cell r="A106">
            <v>1440.52</v>
          </cell>
          <cell r="B106" t="str">
            <v>Sand for pipes bedding</v>
          </cell>
          <cell r="C106" t="str">
            <v>cum</v>
          </cell>
          <cell r="D106">
            <v>0.3</v>
          </cell>
          <cell r="E106">
            <v>2949.804556</v>
          </cell>
          <cell r="F106">
            <v>18.079999999999998</v>
          </cell>
          <cell r="G106">
            <v>53332.466372479998</v>
          </cell>
          <cell r="H106">
            <v>884.94136679999997</v>
          </cell>
        </row>
        <row r="107">
          <cell r="A107">
            <v>1440.53</v>
          </cell>
          <cell r="B107" t="str">
            <v>Sand for cables bedding</v>
          </cell>
          <cell r="C107" t="str">
            <v>cum</v>
          </cell>
          <cell r="D107">
            <v>0.35</v>
          </cell>
          <cell r="E107">
            <v>4266.7299999999996</v>
          </cell>
          <cell r="F107">
            <v>19.63</v>
          </cell>
          <cell r="G107">
            <v>83755.909899999984</v>
          </cell>
          <cell r="H107">
            <v>1493.3554999999997</v>
          </cell>
        </row>
        <row r="108">
          <cell r="A108">
            <v>1440.54</v>
          </cell>
          <cell r="B108" t="str">
            <v>Backfill w/ matl by Contractor by hand</v>
          </cell>
          <cell r="C108" t="str">
            <v>cum</v>
          </cell>
          <cell r="D108">
            <v>0</v>
          </cell>
          <cell r="E108">
            <v>0</v>
          </cell>
          <cell r="F108">
            <v>0</v>
          </cell>
          <cell r="G108">
            <v>0</v>
          </cell>
          <cell r="H108">
            <v>0</v>
          </cell>
        </row>
        <row r="109">
          <cell r="A109">
            <v>1440.6</v>
          </cell>
          <cell r="B109" t="str">
            <v>Gen.embankment w/matl from exc</v>
          </cell>
          <cell r="C109" t="str">
            <v>cum</v>
          </cell>
          <cell r="D109">
            <v>0.05</v>
          </cell>
          <cell r="E109">
            <v>0</v>
          </cell>
          <cell r="F109">
            <v>2.0699999999999998</v>
          </cell>
          <cell r="G109">
            <v>0</v>
          </cell>
          <cell r="H109">
            <v>0</v>
          </cell>
        </row>
        <row r="110">
          <cell r="A110">
            <v>1440.61</v>
          </cell>
          <cell r="B110" t="str">
            <v>Gen.embankment w/matl by contr</v>
          </cell>
          <cell r="C110" t="str">
            <v>cum</v>
          </cell>
          <cell r="D110">
            <v>0.05</v>
          </cell>
          <cell r="E110">
            <v>0</v>
          </cell>
          <cell r="F110">
            <v>10.33</v>
          </cell>
          <cell r="G110">
            <v>0</v>
          </cell>
          <cell r="H110">
            <v>0</v>
          </cell>
        </row>
        <row r="111">
          <cell r="A111">
            <v>1440.62</v>
          </cell>
          <cell r="B111" t="str">
            <v>Tank-pad.w/ matl from exc.</v>
          </cell>
          <cell r="C111" t="str">
            <v>cum</v>
          </cell>
          <cell r="D111">
            <v>0.2</v>
          </cell>
          <cell r="E111">
            <v>69</v>
          </cell>
          <cell r="F111">
            <v>4.13</v>
          </cell>
          <cell r="G111">
            <v>284.97000000000003</v>
          </cell>
          <cell r="H111">
            <v>13.8</v>
          </cell>
        </row>
        <row r="112">
          <cell r="A112">
            <v>1440.63</v>
          </cell>
          <cell r="B112" t="str">
            <v>Tank-pad.w/ matl by contr.</v>
          </cell>
          <cell r="C112" t="str">
            <v>cum</v>
          </cell>
          <cell r="D112">
            <v>0.2</v>
          </cell>
          <cell r="E112">
            <v>586.5</v>
          </cell>
          <cell r="F112">
            <v>14.46</v>
          </cell>
          <cell r="G112">
            <v>8480.7900000000009</v>
          </cell>
          <cell r="H112">
            <v>117.3</v>
          </cell>
        </row>
        <row r="113">
          <cell r="A113">
            <v>1440.64</v>
          </cell>
          <cell r="B113" t="str">
            <v>Earth-dyke w/ matl type A1, A3 or A2 all included</v>
          </cell>
          <cell r="C113" t="str">
            <v>cum</v>
          </cell>
          <cell r="D113">
            <v>0.13</v>
          </cell>
          <cell r="E113">
            <v>0</v>
          </cell>
          <cell r="F113">
            <v>18.079999999999998</v>
          </cell>
          <cell r="G113">
            <v>0</v>
          </cell>
          <cell r="H113">
            <v>0</v>
          </cell>
        </row>
        <row r="114">
          <cell r="A114">
            <v>1440.65</v>
          </cell>
          <cell r="B114" t="str">
            <v>Soil substitution w/ mtl from exc type A1 o A3 comp 95%</v>
          </cell>
          <cell r="C114" t="str">
            <v>cum</v>
          </cell>
          <cell r="D114">
            <v>0</v>
          </cell>
          <cell r="E114">
            <v>0</v>
          </cell>
          <cell r="F114">
            <v>0</v>
          </cell>
          <cell r="G114">
            <v>0</v>
          </cell>
          <cell r="H114">
            <v>0</v>
          </cell>
        </row>
        <row r="116">
          <cell r="A116">
            <v>1440</v>
          </cell>
          <cell r="B116" t="str">
            <v xml:space="preserve">   SIDEWALKS &amp; FOUNDATIONS FOR TANK</v>
          </cell>
        </row>
        <row r="117">
          <cell r="A117" t="str">
            <v>1440,71A</v>
          </cell>
          <cell r="B117" t="str">
            <v>Tank pad  type reinf. conc. ring wall all included</v>
          </cell>
          <cell r="C117" t="str">
            <v>sqm</v>
          </cell>
          <cell r="D117">
            <v>0</v>
          </cell>
          <cell r="E117">
            <v>0</v>
          </cell>
          <cell r="F117">
            <v>0</v>
          </cell>
          <cell r="G117">
            <v>0</v>
          </cell>
          <cell r="H117">
            <v>0</v>
          </cell>
        </row>
        <row r="118">
          <cell r="A118" t="str">
            <v>1440,71B</v>
          </cell>
          <cell r="B118" t="str">
            <v>Variation +/- reinf.conc.pad tank ring wall</v>
          </cell>
          <cell r="C118" t="str">
            <v>kg</v>
          </cell>
          <cell r="D118">
            <v>0</v>
          </cell>
          <cell r="E118">
            <v>0</v>
          </cell>
          <cell r="F118">
            <v>0</v>
          </cell>
          <cell r="G118">
            <v>0</v>
          </cell>
          <cell r="H118">
            <v>0</v>
          </cell>
        </row>
        <row r="119">
          <cell r="A119" t="str">
            <v>1440,72A</v>
          </cell>
          <cell r="B119" t="str">
            <v>Tank pad  type earth w/ asphalt finishing  all included</v>
          </cell>
          <cell r="C119" t="str">
            <v>sqm</v>
          </cell>
          <cell r="D119">
            <v>0</v>
          </cell>
          <cell r="E119">
            <v>0</v>
          </cell>
          <cell r="F119">
            <v>0</v>
          </cell>
          <cell r="G119">
            <v>0</v>
          </cell>
          <cell r="H119">
            <v>0</v>
          </cell>
        </row>
        <row r="120">
          <cell r="A120">
            <v>1440.81</v>
          </cell>
          <cell r="B120" t="str">
            <v>Sidewalk kerb</v>
          </cell>
          <cell r="C120" t="str">
            <v>lm</v>
          </cell>
          <cell r="D120">
            <v>0.7</v>
          </cell>
          <cell r="E120">
            <v>6185.85</v>
          </cell>
          <cell r="F120">
            <v>10.33</v>
          </cell>
          <cell r="G120">
            <v>63899.830500000004</v>
          </cell>
          <cell r="H120">
            <v>4330.0950000000003</v>
          </cell>
        </row>
        <row r="121">
          <cell r="A121">
            <v>1440.82</v>
          </cell>
          <cell r="B121" t="str">
            <v>Sidewalk fndn w.matl from exc.</v>
          </cell>
          <cell r="C121" t="str">
            <v>cum</v>
          </cell>
          <cell r="D121">
            <v>0.15</v>
          </cell>
          <cell r="E121">
            <v>1171.6199999999999</v>
          </cell>
          <cell r="F121">
            <v>4.13</v>
          </cell>
          <cell r="G121">
            <v>4838.7906000000003</v>
          </cell>
          <cell r="H121">
            <v>175.74300000000002</v>
          </cell>
        </row>
        <row r="122">
          <cell r="A122">
            <v>1440.83</v>
          </cell>
          <cell r="B122" t="str">
            <v>Bituminous emulsion 1,0Kg/sqm ( sidewalk )</v>
          </cell>
          <cell r="C122" t="str">
            <v>sqm</v>
          </cell>
          <cell r="D122">
            <v>0</v>
          </cell>
          <cell r="E122">
            <v>0</v>
          </cell>
          <cell r="F122">
            <v>0</v>
          </cell>
          <cell r="G122">
            <v>0</v>
          </cell>
          <cell r="H122">
            <v>0</v>
          </cell>
        </row>
        <row r="123">
          <cell r="A123">
            <v>1440.84</v>
          </cell>
          <cell r="B123" t="str">
            <v>Wear-carpet 3cm thk. for sidewalk</v>
          </cell>
          <cell r="C123" t="str">
            <v>sqm</v>
          </cell>
          <cell r="D123">
            <v>0</v>
          </cell>
          <cell r="E123">
            <v>0</v>
          </cell>
          <cell r="F123">
            <v>0</v>
          </cell>
          <cell r="G123">
            <v>0</v>
          </cell>
          <cell r="H123">
            <v>0</v>
          </cell>
        </row>
        <row r="124">
          <cell r="A124">
            <v>1440.85</v>
          </cell>
          <cell r="B124" t="str">
            <v>Side-walk pav. 10cm thk</v>
          </cell>
          <cell r="C124" t="str">
            <v>sqm</v>
          </cell>
          <cell r="D124">
            <v>0.4</v>
          </cell>
          <cell r="E124">
            <v>5858.1</v>
          </cell>
          <cell r="F124">
            <v>10.33</v>
          </cell>
          <cell r="G124">
            <v>60514.173000000003</v>
          </cell>
          <cell r="H124">
            <v>2343.2399999999998</v>
          </cell>
        </row>
        <row r="125">
          <cell r="A125">
            <v>1440.86</v>
          </cell>
          <cell r="B125" t="str">
            <v>Bituminous emulsion 1,5Kg/sqm</v>
          </cell>
          <cell r="C125" t="str">
            <v>sqm</v>
          </cell>
          <cell r="D125">
            <v>0.04</v>
          </cell>
          <cell r="E125">
            <v>1552.5</v>
          </cell>
          <cell r="F125">
            <v>0.83</v>
          </cell>
          <cell r="G125">
            <v>1288.575</v>
          </cell>
          <cell r="H125">
            <v>62.1</v>
          </cell>
        </row>
        <row r="126">
          <cell r="A126">
            <v>1440.87</v>
          </cell>
          <cell r="B126" t="str">
            <v>Tank-fndn: wear-carpet, 3cmthk</v>
          </cell>
          <cell r="C126" t="str">
            <v>sqm</v>
          </cell>
          <cell r="D126">
            <v>7.0000000000000007E-2</v>
          </cell>
          <cell r="E126">
            <v>1552.5</v>
          </cell>
          <cell r="F126">
            <v>4.91</v>
          </cell>
          <cell r="G126">
            <v>7622.7750000000005</v>
          </cell>
          <cell r="H126">
            <v>108.675</v>
          </cell>
        </row>
        <row r="127">
          <cell r="A127">
            <v>1440.88</v>
          </cell>
          <cell r="B127" t="str">
            <v>Bitumen mastic sealing</v>
          </cell>
          <cell r="C127" t="str">
            <v>lm</v>
          </cell>
          <cell r="D127">
            <v>0.04</v>
          </cell>
          <cell r="E127">
            <v>0</v>
          </cell>
          <cell r="F127">
            <v>10.33</v>
          </cell>
          <cell r="G127">
            <v>0</v>
          </cell>
          <cell r="H127">
            <v>0</v>
          </cell>
        </row>
        <row r="128">
          <cell r="A128" t="str">
            <v>1440,90A</v>
          </cell>
          <cell r="B128" t="str">
            <v>Form. trapez. type "C1" earh ditch w/ conc. lining  all included ST 1400,10 2/2</v>
          </cell>
          <cell r="C128" t="str">
            <v>lm</v>
          </cell>
          <cell r="D128">
            <v>0</v>
          </cell>
          <cell r="E128">
            <v>0</v>
          </cell>
          <cell r="F128">
            <v>0</v>
          </cell>
          <cell r="G128">
            <v>0</v>
          </cell>
          <cell r="H128">
            <v>0</v>
          </cell>
        </row>
        <row r="129">
          <cell r="A129" t="str">
            <v>1440,91A</v>
          </cell>
          <cell r="B129" t="str">
            <v>Form. trapez. type "C2" earh ditch w/ conc. lining  all included ST 1400,10 2/2</v>
          </cell>
          <cell r="C129" t="str">
            <v>lm</v>
          </cell>
          <cell r="D129">
            <v>0</v>
          </cell>
          <cell r="E129">
            <v>0</v>
          </cell>
          <cell r="F129">
            <v>0</v>
          </cell>
          <cell r="G129">
            <v>0</v>
          </cell>
          <cell r="H129">
            <v>0</v>
          </cell>
        </row>
        <row r="130">
          <cell r="A130" t="str">
            <v>1440,92A</v>
          </cell>
          <cell r="B130" t="str">
            <v>Form. trapez. type "C3" earh ditch w/ conc. lining  all included ST 1400,10 2/2</v>
          </cell>
          <cell r="C130" t="str">
            <v>lm</v>
          </cell>
          <cell r="D130">
            <v>0</v>
          </cell>
          <cell r="E130">
            <v>0</v>
          </cell>
          <cell r="F130">
            <v>0</v>
          </cell>
          <cell r="G130">
            <v>0</v>
          </cell>
          <cell r="H130">
            <v>0</v>
          </cell>
        </row>
        <row r="132">
          <cell r="A132">
            <v>1450</v>
          </cell>
          <cell r="B132" t="str">
            <v xml:space="preserve">         ROADS &amp; YARDS</v>
          </cell>
        </row>
        <row r="133">
          <cell r="A133" t="str">
            <v>1450,01A</v>
          </cell>
          <cell r="B133" t="str">
            <v xml:space="preserve">Roads and Yards fndn, base, binder, wear. and shoulders all included </v>
          </cell>
          <cell r="C133" t="str">
            <v>sqm</v>
          </cell>
          <cell r="D133">
            <v>0</v>
          </cell>
          <cell r="E133">
            <v>0</v>
          </cell>
          <cell r="F133">
            <v>28.41</v>
          </cell>
          <cell r="G133">
            <v>0</v>
          </cell>
          <cell r="H133">
            <v>0</v>
          </cell>
        </row>
        <row r="134">
          <cell r="A134">
            <v>1450.01</v>
          </cell>
          <cell r="B134" t="str">
            <v>Surface compaction 90%</v>
          </cell>
          <cell r="C134" t="str">
            <v>sqm</v>
          </cell>
          <cell r="D134">
            <v>0</v>
          </cell>
          <cell r="E134">
            <v>0</v>
          </cell>
          <cell r="F134">
            <v>0</v>
          </cell>
          <cell r="G134">
            <v>0</v>
          </cell>
          <cell r="H134">
            <v>0</v>
          </cell>
        </row>
        <row r="135">
          <cell r="A135">
            <v>1450.02</v>
          </cell>
          <cell r="B135" t="str">
            <v>Embankment w/ matl from exc.</v>
          </cell>
          <cell r="C135" t="str">
            <v>cum</v>
          </cell>
          <cell r="D135">
            <v>0</v>
          </cell>
          <cell r="E135">
            <v>0</v>
          </cell>
          <cell r="F135">
            <v>6.2</v>
          </cell>
          <cell r="G135">
            <v>0</v>
          </cell>
          <cell r="H135">
            <v>0</v>
          </cell>
        </row>
        <row r="136">
          <cell r="A136">
            <v>1450.03</v>
          </cell>
          <cell r="B136" t="str">
            <v>Embankment w/ matl by contr.</v>
          </cell>
          <cell r="C136" t="str">
            <v>cum</v>
          </cell>
          <cell r="D136">
            <v>0.05</v>
          </cell>
          <cell r="E136">
            <v>30199.805</v>
          </cell>
          <cell r="F136">
            <v>12.91</v>
          </cell>
          <cell r="G136">
            <v>389879.48255000002</v>
          </cell>
          <cell r="H136">
            <v>1509.9902500000001</v>
          </cell>
        </row>
        <row r="137">
          <cell r="A137">
            <v>1450.04</v>
          </cell>
          <cell r="B137" t="str">
            <v>Road fndn.w.matl from exc.</v>
          </cell>
          <cell r="C137" t="str">
            <v>cum</v>
          </cell>
          <cell r="D137">
            <v>0</v>
          </cell>
          <cell r="E137">
            <v>0</v>
          </cell>
          <cell r="F137">
            <v>0</v>
          </cell>
          <cell r="G137">
            <v>0</v>
          </cell>
          <cell r="H137">
            <v>0</v>
          </cell>
        </row>
        <row r="138">
          <cell r="A138">
            <v>1450.05</v>
          </cell>
          <cell r="B138" t="str">
            <v>Road fndn.w.matl by contr.</v>
          </cell>
          <cell r="C138" t="str">
            <v>cum</v>
          </cell>
          <cell r="D138">
            <v>0.15</v>
          </cell>
          <cell r="E138">
            <v>0</v>
          </cell>
          <cell r="F138">
            <v>11.36</v>
          </cell>
          <cell r="G138">
            <v>0</v>
          </cell>
          <cell r="H138">
            <v>0</v>
          </cell>
        </row>
        <row r="139">
          <cell r="A139">
            <v>1450.06</v>
          </cell>
          <cell r="B139" t="str">
            <v>Road fndn.with stabilized mtl.</v>
          </cell>
          <cell r="C139" t="str">
            <v>cum</v>
          </cell>
          <cell r="D139">
            <v>0</v>
          </cell>
          <cell r="E139">
            <v>0</v>
          </cell>
          <cell r="F139">
            <v>0</v>
          </cell>
          <cell r="G139">
            <v>0</v>
          </cell>
          <cell r="H139">
            <v>0</v>
          </cell>
        </row>
        <row r="140">
          <cell r="A140">
            <v>1450.07</v>
          </cell>
          <cell r="B140" t="str">
            <v>Base-course w/ matl from exc.</v>
          </cell>
          <cell r="C140" t="str">
            <v>cum</v>
          </cell>
          <cell r="D140">
            <v>0.15</v>
          </cell>
          <cell r="E140">
            <v>0</v>
          </cell>
          <cell r="F140">
            <v>6.2</v>
          </cell>
          <cell r="G140">
            <v>0</v>
          </cell>
          <cell r="H140">
            <v>0</v>
          </cell>
        </row>
        <row r="141">
          <cell r="A141">
            <v>1450.08</v>
          </cell>
          <cell r="B141" t="str">
            <v>Base-course w/ matl by contr.</v>
          </cell>
          <cell r="C141" t="str">
            <v>cum</v>
          </cell>
          <cell r="D141">
            <v>0.15</v>
          </cell>
          <cell r="E141">
            <v>35158.949999999997</v>
          </cell>
          <cell r="F141">
            <v>12.91</v>
          </cell>
          <cell r="G141">
            <v>453902.04449999996</v>
          </cell>
          <cell r="H141">
            <v>5273.8424999999997</v>
          </cell>
        </row>
        <row r="142">
          <cell r="A142">
            <v>1450.09</v>
          </cell>
          <cell r="B142" t="str">
            <v>Bituminous emulsion 1,5Kg/sqm</v>
          </cell>
          <cell r="C142" t="str">
            <v>sqm</v>
          </cell>
          <cell r="D142">
            <v>0.04</v>
          </cell>
          <cell r="E142">
            <v>97226.75</v>
          </cell>
          <cell r="F142">
            <v>0.77</v>
          </cell>
          <cell r="G142">
            <v>74864.597500000003</v>
          </cell>
          <cell r="H142">
            <v>3889.07</v>
          </cell>
        </row>
        <row r="143">
          <cell r="A143">
            <v>1450.1</v>
          </cell>
          <cell r="B143" t="str">
            <v>Binder 7cm thk.</v>
          </cell>
          <cell r="C143" t="str">
            <v>sqm</v>
          </cell>
          <cell r="D143">
            <v>0.1</v>
          </cell>
          <cell r="E143">
            <v>81098</v>
          </cell>
          <cell r="F143">
            <v>6.2</v>
          </cell>
          <cell r="G143">
            <v>502807.6</v>
          </cell>
          <cell r="H143">
            <v>8109.8</v>
          </cell>
        </row>
        <row r="144">
          <cell r="A144">
            <v>1450.11</v>
          </cell>
          <cell r="B144" t="str">
            <v>Binder thk. variation: 1cm</v>
          </cell>
          <cell r="C144" t="str">
            <v>sqm</v>
          </cell>
          <cell r="D144">
            <v>1.4999999999999999E-2</v>
          </cell>
          <cell r="E144">
            <v>0</v>
          </cell>
          <cell r="F144">
            <v>0.77</v>
          </cell>
          <cell r="G144">
            <v>0</v>
          </cell>
          <cell r="H144">
            <v>0</v>
          </cell>
        </row>
        <row r="145">
          <cell r="A145">
            <v>1450.12</v>
          </cell>
          <cell r="B145" t="str">
            <v>Bituminous emulsion 1,0Kg/sqm</v>
          </cell>
          <cell r="C145" t="str">
            <v>sqm</v>
          </cell>
          <cell r="D145">
            <v>0.04</v>
          </cell>
          <cell r="E145">
            <v>97226.75</v>
          </cell>
          <cell r="F145">
            <v>0.62</v>
          </cell>
          <cell r="G145">
            <v>60280.584999999999</v>
          </cell>
          <cell r="H145">
            <v>3889.07</v>
          </cell>
        </row>
        <row r="146">
          <cell r="A146">
            <v>1450.13</v>
          </cell>
          <cell r="B146" t="str">
            <v>Wearing course 3cm thk.</v>
          </cell>
          <cell r="C146" t="str">
            <v>sqm</v>
          </cell>
          <cell r="D146">
            <v>0.03</v>
          </cell>
          <cell r="E146">
            <v>97226.75</v>
          </cell>
          <cell r="F146">
            <v>3.87</v>
          </cell>
          <cell r="G146">
            <v>376267.52250000002</v>
          </cell>
          <cell r="H146">
            <v>2916.8024999999998</v>
          </cell>
        </row>
        <row r="147">
          <cell r="A147">
            <v>1450.14</v>
          </cell>
          <cell r="B147" t="str">
            <v>Wearing course thk. var.: 1cm</v>
          </cell>
          <cell r="C147" t="str">
            <v>sqm</v>
          </cell>
          <cell r="D147">
            <v>0.02</v>
          </cell>
          <cell r="E147">
            <v>0</v>
          </cell>
          <cell r="F147">
            <v>0.98</v>
          </cell>
          <cell r="G147">
            <v>0</v>
          </cell>
          <cell r="H147">
            <v>0</v>
          </cell>
        </row>
        <row r="148">
          <cell r="A148">
            <v>1450.15</v>
          </cell>
          <cell r="B148" t="str">
            <v>Reinst.of binder &amp; wear.course</v>
          </cell>
          <cell r="C148" t="str">
            <v>sqm</v>
          </cell>
          <cell r="D148">
            <v>0.13</v>
          </cell>
          <cell r="E148">
            <v>0</v>
          </cell>
          <cell r="F148">
            <v>10.33</v>
          </cell>
          <cell r="G148">
            <v>0</v>
          </cell>
          <cell r="H148">
            <v>0</v>
          </cell>
        </row>
        <row r="150">
          <cell r="A150">
            <v>1471</v>
          </cell>
          <cell r="B150" t="str">
            <v xml:space="preserve">        STEEL PIPING</v>
          </cell>
        </row>
        <row r="151">
          <cell r="A151">
            <v>1471.01</v>
          </cell>
          <cell r="B151" t="str">
            <v>Carbon steel piping</v>
          </cell>
          <cell r="C151" t="str">
            <v>kg</v>
          </cell>
          <cell r="D151">
            <v>0.08</v>
          </cell>
          <cell r="E151">
            <v>135686.89000000001</v>
          </cell>
          <cell r="F151">
            <v>1.81</v>
          </cell>
          <cell r="G151">
            <v>245593.27089999997</v>
          </cell>
          <cell r="H151">
            <v>10854.9512</v>
          </cell>
        </row>
        <row r="152">
          <cell r="A152">
            <v>1471.02</v>
          </cell>
          <cell r="B152" t="str">
            <v>C.s. pip.install.only</v>
          </cell>
          <cell r="C152" t="str">
            <v>kg</v>
          </cell>
          <cell r="D152">
            <v>0</v>
          </cell>
          <cell r="E152">
            <v>0</v>
          </cell>
          <cell r="F152">
            <v>0</v>
          </cell>
          <cell r="G152">
            <v>0</v>
          </cell>
          <cell r="H152">
            <v>0</v>
          </cell>
        </row>
        <row r="153">
          <cell r="A153">
            <v>1471.03</v>
          </cell>
          <cell r="B153" t="str">
            <v>Carbon steel valve</v>
          </cell>
          <cell r="C153" t="str">
            <v>kg</v>
          </cell>
          <cell r="D153">
            <v>0.08</v>
          </cell>
          <cell r="E153">
            <v>4370</v>
          </cell>
          <cell r="F153">
            <v>3.1</v>
          </cell>
          <cell r="G153">
            <v>13547</v>
          </cell>
          <cell r="H153">
            <v>349.6</v>
          </cell>
        </row>
        <row r="154">
          <cell r="A154">
            <v>1471.04</v>
          </cell>
          <cell r="B154" t="str">
            <v>C.s. valve install. only</v>
          </cell>
          <cell r="C154" t="str">
            <v>kg</v>
          </cell>
          <cell r="D154">
            <v>0</v>
          </cell>
          <cell r="E154">
            <v>0</v>
          </cell>
          <cell r="F154">
            <v>0</v>
          </cell>
          <cell r="G154">
            <v>0</v>
          </cell>
          <cell r="H154">
            <v>0</v>
          </cell>
        </row>
        <row r="155">
          <cell r="A155">
            <v>1471.05</v>
          </cell>
          <cell r="B155" t="str">
            <v>Carbon steel flange</v>
          </cell>
          <cell r="C155" t="str">
            <v>kg</v>
          </cell>
          <cell r="D155">
            <v>0</v>
          </cell>
          <cell r="E155">
            <v>0</v>
          </cell>
          <cell r="F155">
            <v>0</v>
          </cell>
          <cell r="G155">
            <v>0</v>
          </cell>
          <cell r="H155">
            <v>0</v>
          </cell>
        </row>
        <row r="156">
          <cell r="A156">
            <v>1471.06</v>
          </cell>
          <cell r="B156" t="str">
            <v>C.s. flange install. only</v>
          </cell>
          <cell r="C156" t="str">
            <v>kg</v>
          </cell>
          <cell r="D156">
            <v>0</v>
          </cell>
          <cell r="E156">
            <v>0</v>
          </cell>
          <cell r="F156">
            <v>0</v>
          </cell>
          <cell r="G156">
            <v>0</v>
          </cell>
          <cell r="H156">
            <v>0</v>
          </cell>
        </row>
        <row r="158">
          <cell r="A158">
            <v>1473</v>
          </cell>
          <cell r="B158" t="str">
            <v xml:space="preserve">    CONCRETE &amp; R.C. PIPING</v>
          </cell>
        </row>
        <row r="159">
          <cell r="A159">
            <v>1473.01</v>
          </cell>
          <cell r="B159" t="str">
            <v>Plain concrete piping dia.20cm</v>
          </cell>
          <cell r="C159" t="str">
            <v>lm</v>
          </cell>
          <cell r="D159">
            <v>0</v>
          </cell>
          <cell r="E159">
            <v>0</v>
          </cell>
          <cell r="F159">
            <v>0</v>
          </cell>
          <cell r="G159">
            <v>0</v>
          </cell>
          <cell r="H159">
            <v>0</v>
          </cell>
        </row>
        <row r="160">
          <cell r="A160">
            <v>1473.02</v>
          </cell>
          <cell r="B160" t="str">
            <v>Plain concrete piping dia.25cm</v>
          </cell>
          <cell r="C160" t="str">
            <v>lm</v>
          </cell>
          <cell r="D160">
            <v>0</v>
          </cell>
          <cell r="E160">
            <v>0</v>
          </cell>
          <cell r="F160">
            <v>0</v>
          </cell>
          <cell r="G160">
            <v>0</v>
          </cell>
          <cell r="H160">
            <v>0</v>
          </cell>
        </row>
        <row r="161">
          <cell r="A161">
            <v>1473.03</v>
          </cell>
          <cell r="B161" t="str">
            <v>Plain concrete piping dia.30cm</v>
          </cell>
          <cell r="C161" t="str">
            <v>lm</v>
          </cell>
          <cell r="D161">
            <v>0</v>
          </cell>
          <cell r="E161">
            <v>0</v>
          </cell>
          <cell r="F161">
            <v>0</v>
          </cell>
          <cell r="G161">
            <v>0</v>
          </cell>
          <cell r="H161">
            <v>0</v>
          </cell>
        </row>
        <row r="162">
          <cell r="A162">
            <v>1473.04</v>
          </cell>
          <cell r="B162" t="str">
            <v>Plain concrete piping dia.35cm</v>
          </cell>
          <cell r="C162" t="str">
            <v>lm</v>
          </cell>
          <cell r="D162">
            <v>0</v>
          </cell>
          <cell r="E162">
            <v>0</v>
          </cell>
          <cell r="F162">
            <v>0</v>
          </cell>
          <cell r="G162">
            <v>0</v>
          </cell>
          <cell r="H162">
            <v>0</v>
          </cell>
        </row>
        <row r="163">
          <cell r="A163">
            <v>1473.05</v>
          </cell>
          <cell r="B163" t="str">
            <v>Plain concrete piping dia.40cm</v>
          </cell>
          <cell r="C163" t="str">
            <v>lm</v>
          </cell>
          <cell r="D163">
            <v>0</v>
          </cell>
          <cell r="E163">
            <v>0</v>
          </cell>
          <cell r="F163">
            <v>0</v>
          </cell>
          <cell r="G163">
            <v>0</v>
          </cell>
          <cell r="H163">
            <v>0</v>
          </cell>
        </row>
        <row r="164">
          <cell r="A164">
            <v>1473.06</v>
          </cell>
          <cell r="B164" t="str">
            <v>Pl.concr.pip.inst.only dia20cm</v>
          </cell>
          <cell r="C164" t="str">
            <v>lm</v>
          </cell>
          <cell r="D164">
            <v>0</v>
          </cell>
          <cell r="E164">
            <v>0</v>
          </cell>
          <cell r="F164">
            <v>0</v>
          </cell>
          <cell r="G164">
            <v>0</v>
          </cell>
          <cell r="H164">
            <v>0</v>
          </cell>
        </row>
        <row r="165">
          <cell r="A165">
            <v>1473.07</v>
          </cell>
          <cell r="B165" t="str">
            <v>Pl.concr.pip.inst.only dia25cm</v>
          </cell>
          <cell r="C165" t="str">
            <v>lm</v>
          </cell>
          <cell r="D165">
            <v>0</v>
          </cell>
          <cell r="E165">
            <v>0</v>
          </cell>
          <cell r="F165">
            <v>0</v>
          </cell>
          <cell r="G165">
            <v>0</v>
          </cell>
          <cell r="H165">
            <v>0</v>
          </cell>
        </row>
        <row r="166">
          <cell r="A166">
            <v>1473.08</v>
          </cell>
          <cell r="B166" t="str">
            <v>Pl.concr.pip.inst.only dia30cm</v>
          </cell>
          <cell r="C166" t="str">
            <v>lm</v>
          </cell>
          <cell r="D166">
            <v>0</v>
          </cell>
          <cell r="E166">
            <v>0</v>
          </cell>
          <cell r="F166">
            <v>0</v>
          </cell>
          <cell r="G166">
            <v>0</v>
          </cell>
          <cell r="H166">
            <v>0</v>
          </cell>
        </row>
        <row r="167">
          <cell r="A167">
            <v>1473.09</v>
          </cell>
          <cell r="B167" t="str">
            <v>Pl.concr.pip.inst.only dia35cm</v>
          </cell>
          <cell r="C167" t="str">
            <v>lm</v>
          </cell>
          <cell r="D167">
            <v>0</v>
          </cell>
          <cell r="E167">
            <v>0</v>
          </cell>
          <cell r="F167">
            <v>0</v>
          </cell>
          <cell r="G167">
            <v>0</v>
          </cell>
          <cell r="H167">
            <v>0</v>
          </cell>
        </row>
        <row r="168">
          <cell r="A168">
            <v>1473.1</v>
          </cell>
          <cell r="B168" t="str">
            <v>Pl.concr.pip.inst.only dia40cm</v>
          </cell>
          <cell r="C168" t="str">
            <v>lm</v>
          </cell>
          <cell r="D168">
            <v>0</v>
          </cell>
          <cell r="E168">
            <v>0</v>
          </cell>
          <cell r="F168">
            <v>0</v>
          </cell>
          <cell r="G168">
            <v>0</v>
          </cell>
          <cell r="H168">
            <v>0</v>
          </cell>
        </row>
        <row r="169">
          <cell r="A169">
            <v>1473.11</v>
          </cell>
          <cell r="B169" t="str">
            <v>Centr. r.c. piping  dia. 20cm</v>
          </cell>
          <cell r="C169" t="str">
            <v>lm</v>
          </cell>
          <cell r="D169">
            <v>0</v>
          </cell>
          <cell r="E169">
            <v>0</v>
          </cell>
          <cell r="F169">
            <v>0</v>
          </cell>
          <cell r="G169">
            <v>0</v>
          </cell>
          <cell r="H169">
            <v>0</v>
          </cell>
        </row>
        <row r="170">
          <cell r="A170">
            <v>1473.12</v>
          </cell>
          <cell r="B170" t="str">
            <v>Centr. r.c. piping  dia. 25cm</v>
          </cell>
          <cell r="C170" t="str">
            <v>lm</v>
          </cell>
          <cell r="D170">
            <v>0.8</v>
          </cell>
          <cell r="E170">
            <v>0</v>
          </cell>
          <cell r="F170">
            <v>24.38</v>
          </cell>
          <cell r="G170">
            <v>0</v>
          </cell>
          <cell r="H170">
            <v>0</v>
          </cell>
        </row>
        <row r="171">
          <cell r="A171">
            <v>1473.13</v>
          </cell>
          <cell r="B171" t="str">
            <v>Centr. r.c. piping  dia. 30cm</v>
          </cell>
          <cell r="C171" t="str">
            <v>lm</v>
          </cell>
          <cell r="D171">
            <v>0.9</v>
          </cell>
          <cell r="E171">
            <v>0</v>
          </cell>
          <cell r="F171">
            <v>27.27</v>
          </cell>
          <cell r="G171">
            <v>0</v>
          </cell>
          <cell r="H171">
            <v>0</v>
          </cell>
        </row>
        <row r="172">
          <cell r="A172">
            <v>1473.14</v>
          </cell>
          <cell r="B172" t="str">
            <v>Centr. r.c. piping  dia. 35cm</v>
          </cell>
          <cell r="C172" t="str">
            <v>lm</v>
          </cell>
          <cell r="D172">
            <v>0.95</v>
          </cell>
          <cell r="E172">
            <v>0</v>
          </cell>
          <cell r="F172">
            <v>29.59</v>
          </cell>
          <cell r="G172">
            <v>0</v>
          </cell>
          <cell r="H172">
            <v>0</v>
          </cell>
        </row>
        <row r="173">
          <cell r="A173">
            <v>1473.15</v>
          </cell>
          <cell r="B173" t="str">
            <v>Centr. r.c. piping  dia. 40cm</v>
          </cell>
          <cell r="C173" t="str">
            <v>lm</v>
          </cell>
          <cell r="D173">
            <v>1</v>
          </cell>
          <cell r="E173">
            <v>0</v>
          </cell>
          <cell r="F173">
            <v>31.87</v>
          </cell>
          <cell r="G173">
            <v>0</v>
          </cell>
          <cell r="H173">
            <v>0</v>
          </cell>
        </row>
        <row r="174">
          <cell r="A174">
            <v>1473.16</v>
          </cell>
          <cell r="B174" t="str">
            <v>Centr. r.c. piping  dia. 50cm</v>
          </cell>
          <cell r="C174" t="str">
            <v>lm</v>
          </cell>
          <cell r="D174">
            <v>1.2</v>
          </cell>
          <cell r="E174">
            <v>126.5</v>
          </cell>
          <cell r="F174">
            <v>38.06</v>
          </cell>
          <cell r="G174">
            <v>4814.59</v>
          </cell>
          <cell r="H174">
            <v>151.80000000000001</v>
          </cell>
        </row>
        <row r="175">
          <cell r="A175">
            <v>1473.17</v>
          </cell>
          <cell r="B175" t="str">
            <v>Centr. r.c. piping  dia. 60cm</v>
          </cell>
          <cell r="C175" t="str">
            <v>lm</v>
          </cell>
          <cell r="D175">
            <v>1.35</v>
          </cell>
          <cell r="E175">
            <v>0</v>
          </cell>
          <cell r="F175">
            <v>45.91</v>
          </cell>
          <cell r="G175">
            <v>0</v>
          </cell>
          <cell r="H175">
            <v>0</v>
          </cell>
        </row>
        <row r="176">
          <cell r="A176">
            <v>1473.18</v>
          </cell>
          <cell r="B176" t="str">
            <v>Centr. r.c. piping  dia. 70cm</v>
          </cell>
          <cell r="C176" t="str">
            <v>lm</v>
          </cell>
          <cell r="D176">
            <v>1.6</v>
          </cell>
          <cell r="E176">
            <v>0</v>
          </cell>
          <cell r="F176">
            <v>53.4</v>
          </cell>
          <cell r="G176">
            <v>0</v>
          </cell>
          <cell r="H176">
            <v>0</v>
          </cell>
        </row>
        <row r="177">
          <cell r="A177">
            <v>1473.19</v>
          </cell>
          <cell r="B177" t="str">
            <v>Centr. r.c. piping  dia. 80cm</v>
          </cell>
          <cell r="C177" t="str">
            <v>lm</v>
          </cell>
          <cell r="D177">
            <v>1.95</v>
          </cell>
          <cell r="E177">
            <v>69</v>
          </cell>
          <cell r="F177">
            <v>64.760000000000005</v>
          </cell>
          <cell r="G177">
            <v>4468.4399999999996</v>
          </cell>
          <cell r="H177">
            <v>134.55000000000001</v>
          </cell>
        </row>
        <row r="178">
          <cell r="A178">
            <v>1473.2</v>
          </cell>
          <cell r="B178" t="str">
            <v>Centr. r.c. piping  dia. 90cm</v>
          </cell>
          <cell r="C178" t="str">
            <v>lm</v>
          </cell>
          <cell r="D178">
            <v>2.1</v>
          </cell>
          <cell r="E178">
            <v>0</v>
          </cell>
          <cell r="F178">
            <v>71.89</v>
          </cell>
          <cell r="G178">
            <v>0</v>
          </cell>
          <cell r="H178">
            <v>0</v>
          </cell>
        </row>
        <row r="179">
          <cell r="A179">
            <v>1473.21</v>
          </cell>
          <cell r="B179" t="str">
            <v>Centr. r.c. piping  dia.100cm</v>
          </cell>
          <cell r="C179" t="str">
            <v>lm</v>
          </cell>
          <cell r="D179">
            <v>2.25</v>
          </cell>
          <cell r="E179">
            <v>0</v>
          </cell>
          <cell r="F179">
            <v>82.58</v>
          </cell>
          <cell r="G179">
            <v>0</v>
          </cell>
          <cell r="H179">
            <v>0</v>
          </cell>
        </row>
        <row r="180">
          <cell r="A180">
            <v>1473.22</v>
          </cell>
          <cell r="B180" t="str">
            <v>Centr. r.c. piping  dia.110cm</v>
          </cell>
          <cell r="C180" t="str">
            <v>lm</v>
          </cell>
          <cell r="D180">
            <v>2.7</v>
          </cell>
          <cell r="E180">
            <v>0</v>
          </cell>
          <cell r="F180">
            <v>97.87</v>
          </cell>
          <cell r="G180">
            <v>0</v>
          </cell>
          <cell r="H180">
            <v>0</v>
          </cell>
        </row>
        <row r="181">
          <cell r="A181">
            <v>1473.23</v>
          </cell>
          <cell r="B181" t="str">
            <v>Centr. r.c. piping  dia.120cm</v>
          </cell>
          <cell r="C181" t="str">
            <v>lm</v>
          </cell>
          <cell r="D181">
            <v>3.3</v>
          </cell>
          <cell r="E181">
            <v>0</v>
          </cell>
          <cell r="F181">
            <v>119.04</v>
          </cell>
          <cell r="G181">
            <v>0</v>
          </cell>
          <cell r="H181">
            <v>0</v>
          </cell>
        </row>
        <row r="182">
          <cell r="A182">
            <v>1473.24</v>
          </cell>
          <cell r="B182" t="str">
            <v>Centr. r.c. piping  dia.130cm</v>
          </cell>
          <cell r="C182" t="str">
            <v>lm</v>
          </cell>
          <cell r="D182">
            <v>3.45</v>
          </cell>
          <cell r="E182">
            <v>0</v>
          </cell>
          <cell r="F182">
            <v>132.88</v>
          </cell>
          <cell r="G182">
            <v>0</v>
          </cell>
          <cell r="H182">
            <v>0</v>
          </cell>
        </row>
        <row r="183">
          <cell r="A183">
            <v>1473.25</v>
          </cell>
          <cell r="B183" t="str">
            <v>Centr. r.c. piping  dia.140cm</v>
          </cell>
          <cell r="C183" t="str">
            <v>lm</v>
          </cell>
          <cell r="D183">
            <v>3.55</v>
          </cell>
          <cell r="E183">
            <v>0</v>
          </cell>
          <cell r="F183">
            <v>144.87</v>
          </cell>
          <cell r="G183">
            <v>0</v>
          </cell>
          <cell r="H183">
            <v>0</v>
          </cell>
        </row>
        <row r="184">
          <cell r="A184">
            <v>1473.26</v>
          </cell>
          <cell r="B184" t="str">
            <v>Centr. r.c. piping  dia.150cm</v>
          </cell>
          <cell r="C184" t="str">
            <v>lm</v>
          </cell>
          <cell r="D184">
            <v>3.8</v>
          </cell>
          <cell r="E184">
            <v>0</v>
          </cell>
          <cell r="F184">
            <v>160.62</v>
          </cell>
          <cell r="G184">
            <v>0</v>
          </cell>
          <cell r="H184">
            <v>0</v>
          </cell>
        </row>
        <row r="185">
          <cell r="A185">
            <v>1473.27</v>
          </cell>
          <cell r="B185" t="str">
            <v>Centr. r.c. piping  dia.160cm</v>
          </cell>
          <cell r="C185" t="str">
            <v>lm</v>
          </cell>
          <cell r="D185">
            <v>4.3499999999999996</v>
          </cell>
          <cell r="E185">
            <v>0</v>
          </cell>
          <cell r="F185">
            <v>196.46</v>
          </cell>
          <cell r="G185">
            <v>0</v>
          </cell>
          <cell r="H185">
            <v>0</v>
          </cell>
        </row>
        <row r="186">
          <cell r="A186">
            <v>1473.28</v>
          </cell>
          <cell r="B186" t="str">
            <v>Centr. r.c. piping  dia.180cm</v>
          </cell>
          <cell r="C186" t="str">
            <v>lm</v>
          </cell>
          <cell r="D186">
            <v>0</v>
          </cell>
          <cell r="E186">
            <v>0</v>
          </cell>
          <cell r="F186">
            <v>0</v>
          </cell>
          <cell r="G186">
            <v>0</v>
          </cell>
          <cell r="H186">
            <v>0</v>
          </cell>
        </row>
        <row r="187">
          <cell r="A187">
            <v>1473.29</v>
          </cell>
          <cell r="B187" t="str">
            <v>Centr. r.c. piping  dia.200cm</v>
          </cell>
          <cell r="C187" t="str">
            <v>lm</v>
          </cell>
          <cell r="D187">
            <v>0</v>
          </cell>
          <cell r="E187">
            <v>0</v>
          </cell>
          <cell r="F187">
            <v>0</v>
          </cell>
          <cell r="G187">
            <v>0</v>
          </cell>
          <cell r="H187">
            <v>0</v>
          </cell>
        </row>
        <row r="188">
          <cell r="A188">
            <v>1473.3</v>
          </cell>
          <cell r="B188" t="str">
            <v>R.c. pip. inst. only  dia.20cm</v>
          </cell>
          <cell r="C188" t="str">
            <v>lm</v>
          </cell>
          <cell r="D188">
            <v>0</v>
          </cell>
          <cell r="E188">
            <v>0</v>
          </cell>
          <cell r="F188">
            <v>0</v>
          </cell>
          <cell r="G188">
            <v>0</v>
          </cell>
          <cell r="H188">
            <v>0</v>
          </cell>
        </row>
        <row r="189">
          <cell r="A189">
            <v>1473.31</v>
          </cell>
          <cell r="B189" t="str">
            <v>R.c. pip. inst. only  dia.25cm</v>
          </cell>
          <cell r="C189" t="str">
            <v>lm</v>
          </cell>
          <cell r="D189">
            <v>0</v>
          </cell>
          <cell r="E189">
            <v>0</v>
          </cell>
          <cell r="F189">
            <v>0</v>
          </cell>
          <cell r="G189">
            <v>0</v>
          </cell>
          <cell r="H189">
            <v>0</v>
          </cell>
        </row>
        <row r="190">
          <cell r="A190">
            <v>1473.32</v>
          </cell>
          <cell r="B190" t="str">
            <v>R.c. pip. inst. only  dia.30cm</v>
          </cell>
          <cell r="C190" t="str">
            <v>lm</v>
          </cell>
          <cell r="D190">
            <v>0</v>
          </cell>
          <cell r="E190">
            <v>0</v>
          </cell>
          <cell r="F190">
            <v>0</v>
          </cell>
          <cell r="G190">
            <v>0</v>
          </cell>
          <cell r="H190">
            <v>0</v>
          </cell>
        </row>
        <row r="191">
          <cell r="A191">
            <v>1473.33</v>
          </cell>
          <cell r="B191" t="str">
            <v>R.c. pip. inst. only  dia.35cm</v>
          </cell>
          <cell r="C191" t="str">
            <v>lm</v>
          </cell>
          <cell r="D191">
            <v>0</v>
          </cell>
          <cell r="E191">
            <v>0</v>
          </cell>
          <cell r="F191">
            <v>0</v>
          </cell>
          <cell r="G191">
            <v>0</v>
          </cell>
          <cell r="H191">
            <v>0</v>
          </cell>
        </row>
        <row r="192">
          <cell r="A192">
            <v>1473.34</v>
          </cell>
          <cell r="B192" t="str">
            <v>R.c. pip. inst. only  dia.40cm</v>
          </cell>
          <cell r="C192" t="str">
            <v>lm</v>
          </cell>
          <cell r="D192">
            <v>0</v>
          </cell>
          <cell r="E192">
            <v>0</v>
          </cell>
          <cell r="F192">
            <v>0</v>
          </cell>
          <cell r="G192">
            <v>0</v>
          </cell>
          <cell r="H192">
            <v>0</v>
          </cell>
        </row>
        <row r="193">
          <cell r="A193">
            <v>1473.35</v>
          </cell>
          <cell r="B193" t="str">
            <v>R.c. pip. inst. only  dia.50cm</v>
          </cell>
          <cell r="C193" t="str">
            <v>lm</v>
          </cell>
          <cell r="D193">
            <v>0</v>
          </cell>
          <cell r="E193">
            <v>0</v>
          </cell>
          <cell r="F193">
            <v>0</v>
          </cell>
          <cell r="G193">
            <v>0</v>
          </cell>
          <cell r="H193">
            <v>0</v>
          </cell>
        </row>
        <row r="194">
          <cell r="A194">
            <v>1473.36</v>
          </cell>
          <cell r="B194" t="str">
            <v>R.c. pip. inst. only  dia.60cm</v>
          </cell>
          <cell r="C194" t="str">
            <v>lm</v>
          </cell>
          <cell r="D194">
            <v>0</v>
          </cell>
          <cell r="E194">
            <v>0</v>
          </cell>
          <cell r="F194">
            <v>0</v>
          </cell>
          <cell r="G194">
            <v>0</v>
          </cell>
          <cell r="H194">
            <v>0</v>
          </cell>
        </row>
        <row r="195">
          <cell r="A195">
            <v>1473.37</v>
          </cell>
          <cell r="B195" t="str">
            <v>R.c. pip. inst. only  dia.70cm</v>
          </cell>
          <cell r="C195" t="str">
            <v>lm</v>
          </cell>
          <cell r="D195">
            <v>0</v>
          </cell>
          <cell r="E195">
            <v>0</v>
          </cell>
          <cell r="F195">
            <v>0</v>
          </cell>
          <cell r="G195">
            <v>0</v>
          </cell>
          <cell r="H195">
            <v>0</v>
          </cell>
        </row>
        <row r="196">
          <cell r="A196">
            <v>1473.38</v>
          </cell>
          <cell r="B196" t="str">
            <v>R.c. pip. inst. only  dia.80cm</v>
          </cell>
          <cell r="C196" t="str">
            <v>lm</v>
          </cell>
          <cell r="D196">
            <v>0</v>
          </cell>
          <cell r="E196">
            <v>0</v>
          </cell>
          <cell r="F196">
            <v>0</v>
          </cell>
          <cell r="G196">
            <v>0</v>
          </cell>
          <cell r="H196">
            <v>0</v>
          </cell>
        </row>
        <row r="197">
          <cell r="A197">
            <v>1473.39</v>
          </cell>
          <cell r="B197" t="str">
            <v>R.c. pip. inst. only dia.90cm</v>
          </cell>
          <cell r="C197" t="str">
            <v>lm</v>
          </cell>
          <cell r="D197">
            <v>0</v>
          </cell>
          <cell r="E197">
            <v>0</v>
          </cell>
          <cell r="F197">
            <v>0</v>
          </cell>
          <cell r="G197">
            <v>0</v>
          </cell>
          <cell r="H197">
            <v>0</v>
          </cell>
        </row>
        <row r="198">
          <cell r="A198">
            <v>1473.4</v>
          </cell>
          <cell r="B198" t="str">
            <v>R.c. pip. inst. only dia.100cm</v>
          </cell>
          <cell r="C198" t="str">
            <v>lm</v>
          </cell>
          <cell r="D198">
            <v>0</v>
          </cell>
          <cell r="E198">
            <v>0</v>
          </cell>
          <cell r="F198">
            <v>0</v>
          </cell>
          <cell r="G198">
            <v>0</v>
          </cell>
          <cell r="H198">
            <v>0</v>
          </cell>
        </row>
        <row r="199">
          <cell r="A199">
            <v>1473.41</v>
          </cell>
          <cell r="B199" t="str">
            <v>R.c. pip. inst. only dia.110cm</v>
          </cell>
          <cell r="C199" t="str">
            <v>lm</v>
          </cell>
          <cell r="D199">
            <v>0</v>
          </cell>
          <cell r="E199">
            <v>0</v>
          </cell>
          <cell r="F199">
            <v>0</v>
          </cell>
          <cell r="G199">
            <v>0</v>
          </cell>
          <cell r="H199">
            <v>0</v>
          </cell>
        </row>
        <row r="200">
          <cell r="A200">
            <v>1473.42</v>
          </cell>
          <cell r="B200" t="str">
            <v>R.c. pip. inst. only dia.120cm</v>
          </cell>
          <cell r="C200" t="str">
            <v>lm</v>
          </cell>
          <cell r="D200">
            <v>0</v>
          </cell>
          <cell r="E200">
            <v>0</v>
          </cell>
          <cell r="F200">
            <v>0</v>
          </cell>
          <cell r="G200">
            <v>0</v>
          </cell>
          <cell r="H200">
            <v>0</v>
          </cell>
        </row>
        <row r="201">
          <cell r="A201">
            <v>1473.43</v>
          </cell>
          <cell r="B201" t="str">
            <v>R.c. pip. inst. only dia.130cm</v>
          </cell>
          <cell r="C201" t="str">
            <v>lm</v>
          </cell>
          <cell r="D201">
            <v>0</v>
          </cell>
          <cell r="E201">
            <v>0</v>
          </cell>
          <cell r="F201">
            <v>0</v>
          </cell>
          <cell r="G201">
            <v>0</v>
          </cell>
          <cell r="H201">
            <v>0</v>
          </cell>
        </row>
        <row r="202">
          <cell r="A202">
            <v>1473.44</v>
          </cell>
          <cell r="B202" t="str">
            <v>R.c. pip. inst. only dia.140cm</v>
          </cell>
          <cell r="C202" t="str">
            <v>lm</v>
          </cell>
          <cell r="D202">
            <v>0</v>
          </cell>
          <cell r="E202">
            <v>0</v>
          </cell>
          <cell r="F202">
            <v>0</v>
          </cell>
          <cell r="G202">
            <v>0</v>
          </cell>
          <cell r="H202">
            <v>0</v>
          </cell>
        </row>
        <row r="203">
          <cell r="A203">
            <v>1473.45</v>
          </cell>
          <cell r="B203" t="str">
            <v>R.c. pip. inst. only dia.150cm</v>
          </cell>
          <cell r="C203" t="str">
            <v>lm</v>
          </cell>
          <cell r="D203">
            <v>0</v>
          </cell>
          <cell r="E203">
            <v>0</v>
          </cell>
          <cell r="F203">
            <v>0</v>
          </cell>
          <cell r="G203">
            <v>0</v>
          </cell>
          <cell r="H203">
            <v>0</v>
          </cell>
        </row>
        <row r="204">
          <cell r="A204">
            <v>1473.46</v>
          </cell>
          <cell r="B204" t="str">
            <v>R.c. pip. inst. only dia.160cm</v>
          </cell>
          <cell r="C204" t="str">
            <v>lm</v>
          </cell>
          <cell r="D204">
            <v>0</v>
          </cell>
          <cell r="E204">
            <v>0</v>
          </cell>
          <cell r="F204">
            <v>0</v>
          </cell>
          <cell r="G204">
            <v>0</v>
          </cell>
          <cell r="H204">
            <v>0</v>
          </cell>
        </row>
        <row r="205">
          <cell r="A205">
            <v>1473.47</v>
          </cell>
          <cell r="B205" t="str">
            <v>R.c. pip. inst. only dia.170cm</v>
          </cell>
          <cell r="C205" t="str">
            <v>lm</v>
          </cell>
          <cell r="D205">
            <v>0</v>
          </cell>
          <cell r="E205">
            <v>0</v>
          </cell>
          <cell r="F205">
            <v>0</v>
          </cell>
          <cell r="G205">
            <v>0</v>
          </cell>
          <cell r="H205">
            <v>0</v>
          </cell>
        </row>
        <row r="206">
          <cell r="A206">
            <v>1473.48</v>
          </cell>
          <cell r="B206" t="str">
            <v>R.c. pip. inst. only dia.180cm</v>
          </cell>
          <cell r="C206" t="str">
            <v>lm</v>
          </cell>
          <cell r="D206">
            <v>0</v>
          </cell>
          <cell r="E206">
            <v>0</v>
          </cell>
          <cell r="F206">
            <v>0</v>
          </cell>
          <cell r="G206">
            <v>0</v>
          </cell>
          <cell r="H206">
            <v>0</v>
          </cell>
        </row>
        <row r="207">
          <cell r="A207">
            <v>1473.49</v>
          </cell>
          <cell r="B207" t="str">
            <v>R.c. pip. inst. only dia.200cm</v>
          </cell>
          <cell r="C207" t="str">
            <v>lm</v>
          </cell>
          <cell r="D207">
            <v>0</v>
          </cell>
          <cell r="E207">
            <v>0</v>
          </cell>
          <cell r="F207">
            <v>0</v>
          </cell>
          <cell r="G207">
            <v>0</v>
          </cell>
          <cell r="H207">
            <v>0</v>
          </cell>
        </row>
        <row r="209">
          <cell r="A209">
            <v>1475</v>
          </cell>
          <cell r="B209" t="str">
            <v xml:space="preserve">    ASBESTOS CEMENT PIPES</v>
          </cell>
        </row>
        <row r="210">
          <cell r="A210">
            <v>1475.01</v>
          </cell>
          <cell r="B210" t="str">
            <v>Asbestos cement pip. dia.100mm</v>
          </cell>
          <cell r="C210" t="str">
            <v>lm</v>
          </cell>
          <cell r="D210">
            <v>0.33</v>
          </cell>
          <cell r="E210">
            <v>0</v>
          </cell>
          <cell r="F210">
            <v>8.2100000000000009</v>
          </cell>
          <cell r="G210">
            <v>0</v>
          </cell>
          <cell r="H210">
            <v>0</v>
          </cell>
        </row>
        <row r="211">
          <cell r="A211">
            <v>1475.02</v>
          </cell>
          <cell r="B211" t="str">
            <v>Asbestos cement pip. dia.150mm</v>
          </cell>
          <cell r="C211" t="str">
            <v>lm</v>
          </cell>
          <cell r="D211">
            <v>0.35</v>
          </cell>
          <cell r="E211">
            <v>0</v>
          </cell>
          <cell r="F211">
            <v>10.79</v>
          </cell>
          <cell r="G211">
            <v>0</v>
          </cell>
          <cell r="H211">
            <v>0</v>
          </cell>
        </row>
        <row r="212">
          <cell r="A212">
            <v>1475.03</v>
          </cell>
          <cell r="B212" t="str">
            <v>Asbestos cement pip. dia.200mm</v>
          </cell>
          <cell r="C212" t="str">
            <v>lm</v>
          </cell>
          <cell r="D212">
            <v>0.37</v>
          </cell>
          <cell r="E212">
            <v>0</v>
          </cell>
          <cell r="F212">
            <v>13.53</v>
          </cell>
          <cell r="G212">
            <v>0</v>
          </cell>
          <cell r="H212">
            <v>0</v>
          </cell>
        </row>
        <row r="213">
          <cell r="A213">
            <v>1475.04</v>
          </cell>
          <cell r="B213" t="str">
            <v>Asbestos cement pip. dia.250mm</v>
          </cell>
          <cell r="C213" t="str">
            <v>lm</v>
          </cell>
          <cell r="D213">
            <v>0.39</v>
          </cell>
          <cell r="E213">
            <v>0</v>
          </cell>
          <cell r="F213">
            <v>17.559999999999999</v>
          </cell>
          <cell r="G213">
            <v>0</v>
          </cell>
          <cell r="H213">
            <v>0</v>
          </cell>
        </row>
        <row r="214">
          <cell r="A214">
            <v>1475.05</v>
          </cell>
          <cell r="B214" t="str">
            <v>Asbestos cement pip. dia.300mm</v>
          </cell>
          <cell r="C214" t="str">
            <v>lm</v>
          </cell>
          <cell r="D214">
            <v>0.48</v>
          </cell>
          <cell r="E214">
            <v>0</v>
          </cell>
          <cell r="F214">
            <v>23.86</v>
          </cell>
          <cell r="G214">
            <v>0</v>
          </cell>
          <cell r="H214">
            <v>0</v>
          </cell>
        </row>
        <row r="215">
          <cell r="A215">
            <v>1475.06</v>
          </cell>
          <cell r="B215" t="str">
            <v>Asb.cem.pipe inst.only d.100mm</v>
          </cell>
          <cell r="C215" t="str">
            <v>lm</v>
          </cell>
          <cell r="D215">
            <v>0</v>
          </cell>
          <cell r="E215">
            <v>0</v>
          </cell>
          <cell r="F215">
            <v>0</v>
          </cell>
          <cell r="G215">
            <v>0</v>
          </cell>
          <cell r="H215">
            <v>0</v>
          </cell>
        </row>
        <row r="216">
          <cell r="A216">
            <v>1475.07</v>
          </cell>
          <cell r="B216" t="str">
            <v>Asb.cem.pipe inst.only d.150mm</v>
          </cell>
          <cell r="C216" t="str">
            <v>lm</v>
          </cell>
          <cell r="D216">
            <v>0</v>
          </cell>
          <cell r="E216">
            <v>0</v>
          </cell>
          <cell r="F216">
            <v>0</v>
          </cell>
          <cell r="G216">
            <v>0</v>
          </cell>
          <cell r="H216">
            <v>0</v>
          </cell>
        </row>
        <row r="217">
          <cell r="A217">
            <v>1475.08</v>
          </cell>
          <cell r="B217" t="str">
            <v>Asb.cem.pipe inst.only d.200mm</v>
          </cell>
          <cell r="C217" t="str">
            <v>lm</v>
          </cell>
          <cell r="D217">
            <v>0</v>
          </cell>
          <cell r="E217">
            <v>0</v>
          </cell>
          <cell r="F217">
            <v>0</v>
          </cell>
          <cell r="G217">
            <v>0</v>
          </cell>
          <cell r="H217">
            <v>0</v>
          </cell>
        </row>
        <row r="218">
          <cell r="A218">
            <v>1475.09</v>
          </cell>
          <cell r="B218" t="str">
            <v>Asb.cem.pipe inst.only d.250mm</v>
          </cell>
          <cell r="C218" t="str">
            <v>lm</v>
          </cell>
          <cell r="D218">
            <v>0</v>
          </cell>
          <cell r="E218">
            <v>0</v>
          </cell>
          <cell r="F218">
            <v>0</v>
          </cell>
          <cell r="G218">
            <v>0</v>
          </cell>
          <cell r="H218">
            <v>0</v>
          </cell>
        </row>
        <row r="219">
          <cell r="A219">
            <v>1475.1</v>
          </cell>
          <cell r="B219" t="str">
            <v>Asb.cem.pipe inst.only d.300mm</v>
          </cell>
          <cell r="C219" t="str">
            <v>lm</v>
          </cell>
          <cell r="D219">
            <v>0</v>
          </cell>
          <cell r="E219">
            <v>0</v>
          </cell>
          <cell r="F219">
            <v>0</v>
          </cell>
          <cell r="G219">
            <v>0</v>
          </cell>
          <cell r="H219">
            <v>0</v>
          </cell>
        </row>
        <row r="221">
          <cell r="A221">
            <v>1476</v>
          </cell>
          <cell r="B221" t="str">
            <v xml:space="preserve">       CER. GRES PIPING</v>
          </cell>
        </row>
        <row r="222">
          <cell r="A222">
            <v>1476.01</v>
          </cell>
          <cell r="B222" t="str">
            <v>Ceramic gres piping dia. 100mm</v>
          </cell>
          <cell r="C222" t="str">
            <v>lm</v>
          </cell>
          <cell r="D222">
            <v>1.05</v>
          </cell>
          <cell r="E222">
            <v>0</v>
          </cell>
          <cell r="F222">
            <v>24.53</v>
          </cell>
          <cell r="G222">
            <v>0</v>
          </cell>
          <cell r="H222">
            <v>0</v>
          </cell>
        </row>
        <row r="223">
          <cell r="A223">
            <v>1476.02</v>
          </cell>
          <cell r="B223" t="str">
            <v>Ceramic gres piping dia. 150mm</v>
          </cell>
          <cell r="C223" t="str">
            <v>lm</v>
          </cell>
          <cell r="D223">
            <v>1.1499999999999999</v>
          </cell>
          <cell r="E223">
            <v>0</v>
          </cell>
          <cell r="F223">
            <v>27.89</v>
          </cell>
          <cell r="G223">
            <v>0</v>
          </cell>
          <cell r="H223">
            <v>0</v>
          </cell>
        </row>
        <row r="224">
          <cell r="A224">
            <v>1476.03</v>
          </cell>
          <cell r="B224" t="str">
            <v>Ceramic gres piping dia. 200mm</v>
          </cell>
          <cell r="C224" t="str">
            <v>lm</v>
          </cell>
          <cell r="D224">
            <v>1.2</v>
          </cell>
          <cell r="E224">
            <v>0</v>
          </cell>
          <cell r="F224">
            <v>33.31</v>
          </cell>
          <cell r="G224">
            <v>0</v>
          </cell>
          <cell r="H224">
            <v>0</v>
          </cell>
        </row>
        <row r="225">
          <cell r="A225">
            <v>1476.04</v>
          </cell>
          <cell r="B225" t="str">
            <v>Ceramic gres piping dia. 250mm</v>
          </cell>
          <cell r="C225" t="str">
            <v>lm</v>
          </cell>
          <cell r="D225">
            <v>1.25</v>
          </cell>
          <cell r="E225">
            <v>0</v>
          </cell>
          <cell r="F225">
            <v>37.44</v>
          </cell>
          <cell r="G225">
            <v>0</v>
          </cell>
          <cell r="H225">
            <v>0</v>
          </cell>
        </row>
        <row r="226">
          <cell r="A226">
            <v>1476.05</v>
          </cell>
          <cell r="B226" t="str">
            <v>Ceramic gres piping dia. 300mm</v>
          </cell>
          <cell r="C226" t="str">
            <v>lm</v>
          </cell>
          <cell r="D226">
            <v>1.4</v>
          </cell>
          <cell r="E226">
            <v>0</v>
          </cell>
          <cell r="F226">
            <v>45.96</v>
          </cell>
          <cell r="G226">
            <v>0</v>
          </cell>
          <cell r="H226">
            <v>0</v>
          </cell>
        </row>
        <row r="227">
          <cell r="A227">
            <v>1476.06</v>
          </cell>
          <cell r="B227" t="str">
            <v>Ceramic gres piping dia. 350mm</v>
          </cell>
          <cell r="C227" t="str">
            <v>lm</v>
          </cell>
          <cell r="D227">
            <v>1.5</v>
          </cell>
          <cell r="E227">
            <v>0</v>
          </cell>
          <cell r="F227">
            <v>53.71</v>
          </cell>
          <cell r="G227">
            <v>0</v>
          </cell>
          <cell r="H227">
            <v>0</v>
          </cell>
        </row>
        <row r="228">
          <cell r="A228">
            <v>1476.07</v>
          </cell>
          <cell r="B228" t="str">
            <v>Ceramic gres piping dia. 400mm</v>
          </cell>
          <cell r="C228" t="str">
            <v>lm</v>
          </cell>
          <cell r="D228">
            <v>1.6</v>
          </cell>
          <cell r="E228">
            <v>0</v>
          </cell>
          <cell r="F228">
            <v>63.01</v>
          </cell>
          <cell r="G228">
            <v>0</v>
          </cell>
          <cell r="H228">
            <v>0</v>
          </cell>
        </row>
        <row r="229">
          <cell r="A229">
            <v>1476.08</v>
          </cell>
          <cell r="B229" t="str">
            <v>Cer.gres pip.inst.only d.100mm</v>
          </cell>
          <cell r="C229" t="str">
            <v>lm</v>
          </cell>
          <cell r="D229">
            <v>0</v>
          </cell>
          <cell r="E229">
            <v>0</v>
          </cell>
          <cell r="F229">
            <v>0</v>
          </cell>
          <cell r="G229">
            <v>0</v>
          </cell>
          <cell r="H229">
            <v>0</v>
          </cell>
        </row>
        <row r="230">
          <cell r="A230">
            <v>1476.09</v>
          </cell>
          <cell r="B230" t="str">
            <v>Cer.gres pip.inst.only d.150mm</v>
          </cell>
          <cell r="C230" t="str">
            <v>lm</v>
          </cell>
          <cell r="D230">
            <v>0</v>
          </cell>
          <cell r="E230">
            <v>0</v>
          </cell>
          <cell r="F230">
            <v>0</v>
          </cell>
          <cell r="G230">
            <v>0</v>
          </cell>
          <cell r="H230">
            <v>0</v>
          </cell>
        </row>
        <row r="231">
          <cell r="A231">
            <v>1476.1</v>
          </cell>
          <cell r="B231" t="str">
            <v>Cer.gres pip.inst.only d.200mm</v>
          </cell>
          <cell r="C231" t="str">
            <v>lm</v>
          </cell>
          <cell r="D231">
            <v>0</v>
          </cell>
          <cell r="E231">
            <v>0</v>
          </cell>
          <cell r="F231">
            <v>0</v>
          </cell>
          <cell r="G231">
            <v>0</v>
          </cell>
          <cell r="H231">
            <v>0</v>
          </cell>
        </row>
        <row r="232">
          <cell r="A232">
            <v>1476.11</v>
          </cell>
          <cell r="B232" t="str">
            <v>Cer.gres pip.inst.only d.250mm</v>
          </cell>
          <cell r="C232" t="str">
            <v>lm</v>
          </cell>
          <cell r="D232">
            <v>0</v>
          </cell>
          <cell r="E232">
            <v>0</v>
          </cell>
          <cell r="F232">
            <v>0</v>
          </cell>
          <cell r="G232">
            <v>0</v>
          </cell>
          <cell r="H232">
            <v>0</v>
          </cell>
        </row>
        <row r="233">
          <cell r="A233">
            <v>1476.12</v>
          </cell>
          <cell r="B233" t="str">
            <v>Cer.gres pip.inst.only d.300mm</v>
          </cell>
          <cell r="C233" t="str">
            <v>lm</v>
          </cell>
          <cell r="D233">
            <v>0</v>
          </cell>
          <cell r="E233">
            <v>0</v>
          </cell>
          <cell r="F233">
            <v>0</v>
          </cell>
          <cell r="G233">
            <v>0</v>
          </cell>
          <cell r="H233">
            <v>0</v>
          </cell>
        </row>
        <row r="234">
          <cell r="A234">
            <v>1476.13</v>
          </cell>
          <cell r="B234" t="str">
            <v>Cer.gres pip.inst.only d.350mm</v>
          </cell>
          <cell r="C234" t="str">
            <v>lm</v>
          </cell>
          <cell r="D234">
            <v>0</v>
          </cell>
          <cell r="E234">
            <v>0</v>
          </cell>
          <cell r="F234">
            <v>0</v>
          </cell>
          <cell r="G234">
            <v>0</v>
          </cell>
          <cell r="H234">
            <v>0</v>
          </cell>
        </row>
        <row r="235">
          <cell r="A235">
            <v>1476.14</v>
          </cell>
          <cell r="B235" t="str">
            <v>Cer.gres pip.inst.only d.400mm</v>
          </cell>
          <cell r="C235" t="str">
            <v>lm</v>
          </cell>
          <cell r="D235">
            <v>0</v>
          </cell>
          <cell r="E235">
            <v>0</v>
          </cell>
          <cell r="F235">
            <v>0</v>
          </cell>
          <cell r="G235">
            <v>0</v>
          </cell>
          <cell r="H235">
            <v>0</v>
          </cell>
        </row>
        <row r="237">
          <cell r="A237">
            <v>1477</v>
          </cell>
          <cell r="B237" t="str">
            <v>R.C. AND STEEL PIPING - BONNA TYPE</v>
          </cell>
        </row>
        <row r="238">
          <cell r="A238">
            <v>1477.01</v>
          </cell>
          <cell r="B238" t="str">
            <v>R.C.lined steel pip.dia. 250mm</v>
          </cell>
          <cell r="C238" t="str">
            <v>lm</v>
          </cell>
          <cell r="D238">
            <v>0</v>
          </cell>
          <cell r="E238">
            <v>0</v>
          </cell>
          <cell r="F238">
            <v>0</v>
          </cell>
          <cell r="G238">
            <v>0</v>
          </cell>
          <cell r="H238">
            <v>0</v>
          </cell>
        </row>
        <row r="239">
          <cell r="A239">
            <v>1477.02</v>
          </cell>
          <cell r="B239" t="str">
            <v>R.C.lined steel pip.dia. 300mm</v>
          </cell>
          <cell r="C239" t="str">
            <v>lm</v>
          </cell>
          <cell r="D239">
            <v>0</v>
          </cell>
          <cell r="E239">
            <v>0</v>
          </cell>
          <cell r="F239">
            <v>0</v>
          </cell>
          <cell r="G239">
            <v>0</v>
          </cell>
          <cell r="H239">
            <v>0</v>
          </cell>
        </row>
        <row r="240">
          <cell r="A240">
            <v>1477.03</v>
          </cell>
          <cell r="B240" t="str">
            <v>R.C.lined steel pip.dia. 350mm</v>
          </cell>
          <cell r="C240" t="str">
            <v>lm</v>
          </cell>
          <cell r="D240">
            <v>0</v>
          </cell>
          <cell r="E240">
            <v>0</v>
          </cell>
          <cell r="F240">
            <v>0</v>
          </cell>
          <cell r="G240">
            <v>0</v>
          </cell>
          <cell r="H240">
            <v>0</v>
          </cell>
        </row>
        <row r="241">
          <cell r="A241">
            <v>1477.04</v>
          </cell>
          <cell r="B241" t="str">
            <v>R.C.lined steel pip.dia. 400mm</v>
          </cell>
          <cell r="C241" t="str">
            <v>lm</v>
          </cell>
          <cell r="D241">
            <v>0</v>
          </cell>
          <cell r="E241">
            <v>0</v>
          </cell>
          <cell r="F241">
            <v>0</v>
          </cell>
          <cell r="G241">
            <v>0</v>
          </cell>
          <cell r="H241">
            <v>0</v>
          </cell>
        </row>
        <row r="242">
          <cell r="A242">
            <v>1477.05</v>
          </cell>
          <cell r="B242" t="str">
            <v>R.C.lined steel pip.dia. 500mm</v>
          </cell>
          <cell r="C242" t="str">
            <v>lm</v>
          </cell>
          <cell r="D242">
            <v>0</v>
          </cell>
          <cell r="E242">
            <v>0</v>
          </cell>
          <cell r="F242">
            <v>0</v>
          </cell>
          <cell r="G242">
            <v>0</v>
          </cell>
          <cell r="H242">
            <v>0</v>
          </cell>
        </row>
        <row r="243">
          <cell r="A243">
            <v>1477.06</v>
          </cell>
          <cell r="B243" t="str">
            <v>R.C.lined steel pip.dia. 600mm</v>
          </cell>
          <cell r="C243" t="str">
            <v>lm</v>
          </cell>
          <cell r="D243">
            <v>0</v>
          </cell>
          <cell r="E243">
            <v>0</v>
          </cell>
          <cell r="F243">
            <v>0</v>
          </cell>
          <cell r="G243">
            <v>0</v>
          </cell>
          <cell r="H243">
            <v>0</v>
          </cell>
        </row>
        <row r="244">
          <cell r="A244">
            <v>1477.07</v>
          </cell>
          <cell r="B244" t="str">
            <v>R.C.lined steel pip.dia. 700mm</v>
          </cell>
          <cell r="C244" t="str">
            <v>lm</v>
          </cell>
          <cell r="D244">
            <v>0</v>
          </cell>
          <cell r="E244">
            <v>0</v>
          </cell>
          <cell r="F244">
            <v>0</v>
          </cell>
          <cell r="G244">
            <v>0</v>
          </cell>
          <cell r="H244">
            <v>0</v>
          </cell>
        </row>
        <row r="245">
          <cell r="A245">
            <v>1477.08</v>
          </cell>
          <cell r="B245" t="str">
            <v>R.C.lined steel pip.dia. 800mm</v>
          </cell>
          <cell r="C245" t="str">
            <v>lm</v>
          </cell>
          <cell r="D245">
            <v>0</v>
          </cell>
          <cell r="E245">
            <v>0</v>
          </cell>
          <cell r="F245">
            <v>0</v>
          </cell>
          <cell r="G245">
            <v>0</v>
          </cell>
          <cell r="H245">
            <v>0</v>
          </cell>
        </row>
        <row r="246">
          <cell r="A246">
            <v>1477.09</v>
          </cell>
          <cell r="B246" t="str">
            <v>R.C.lined steel pip.dia. 900mm</v>
          </cell>
          <cell r="C246" t="str">
            <v>lm</v>
          </cell>
          <cell r="D246">
            <v>0</v>
          </cell>
          <cell r="E246">
            <v>0</v>
          </cell>
          <cell r="F246">
            <v>0</v>
          </cell>
          <cell r="G246">
            <v>0</v>
          </cell>
          <cell r="H246">
            <v>0</v>
          </cell>
        </row>
        <row r="247">
          <cell r="A247">
            <v>1477.1</v>
          </cell>
          <cell r="B247" t="str">
            <v>R.C.lined steel pip.dia.1000mm</v>
          </cell>
          <cell r="C247" t="str">
            <v>lm</v>
          </cell>
          <cell r="D247">
            <v>0</v>
          </cell>
          <cell r="E247">
            <v>0</v>
          </cell>
          <cell r="F247">
            <v>0</v>
          </cell>
          <cell r="G247">
            <v>0</v>
          </cell>
          <cell r="H247">
            <v>0</v>
          </cell>
        </row>
        <row r="248">
          <cell r="A248">
            <v>1477.11</v>
          </cell>
          <cell r="B248" t="str">
            <v>R.C.lined steel pip.dia.1200mm</v>
          </cell>
          <cell r="C248" t="str">
            <v>lm</v>
          </cell>
          <cell r="D248">
            <v>0</v>
          </cell>
          <cell r="E248">
            <v>0</v>
          </cell>
          <cell r="F248">
            <v>0</v>
          </cell>
          <cell r="G248">
            <v>0</v>
          </cell>
          <cell r="H248">
            <v>0</v>
          </cell>
        </row>
        <row r="249">
          <cell r="A249">
            <v>1477.12</v>
          </cell>
          <cell r="B249" t="str">
            <v>R.C.lined steel pip.dia.1300mm</v>
          </cell>
          <cell r="C249" t="str">
            <v>lm</v>
          </cell>
          <cell r="D249">
            <v>0</v>
          </cell>
          <cell r="E249">
            <v>0</v>
          </cell>
          <cell r="F249">
            <v>0</v>
          </cell>
          <cell r="G249">
            <v>0</v>
          </cell>
          <cell r="H249">
            <v>0</v>
          </cell>
        </row>
        <row r="250">
          <cell r="A250">
            <v>1477.13</v>
          </cell>
          <cell r="B250" t="str">
            <v>R.C.lined steel pip.dia.1500mm</v>
          </cell>
          <cell r="C250" t="str">
            <v>lm</v>
          </cell>
          <cell r="D250">
            <v>0</v>
          </cell>
          <cell r="E250">
            <v>0</v>
          </cell>
          <cell r="F250">
            <v>0</v>
          </cell>
          <cell r="G250">
            <v>0</v>
          </cell>
          <cell r="H250">
            <v>0</v>
          </cell>
        </row>
        <row r="251">
          <cell r="A251">
            <v>1477.14</v>
          </cell>
          <cell r="B251" t="str">
            <v>R.C.lined steel pip.dia.1600mm</v>
          </cell>
          <cell r="C251" t="str">
            <v>lm</v>
          </cell>
          <cell r="D251">
            <v>0</v>
          </cell>
          <cell r="E251">
            <v>0</v>
          </cell>
          <cell r="F251">
            <v>0</v>
          </cell>
          <cell r="G251">
            <v>0</v>
          </cell>
          <cell r="H251">
            <v>0</v>
          </cell>
        </row>
        <row r="252">
          <cell r="A252">
            <v>1477.15</v>
          </cell>
          <cell r="B252" t="str">
            <v>R.C.lined steel pip.dia.1700mm</v>
          </cell>
          <cell r="C252" t="str">
            <v>lm</v>
          </cell>
          <cell r="D252">
            <v>0</v>
          </cell>
          <cell r="E252">
            <v>0</v>
          </cell>
          <cell r="F252">
            <v>0</v>
          </cell>
          <cell r="G252">
            <v>0</v>
          </cell>
          <cell r="H252">
            <v>0</v>
          </cell>
        </row>
        <row r="253">
          <cell r="A253">
            <v>1477.16</v>
          </cell>
          <cell r="B253" t="str">
            <v>R.C.lined steel pip.dia.1800mm</v>
          </cell>
          <cell r="C253" t="str">
            <v>lm</v>
          </cell>
          <cell r="D253">
            <v>0</v>
          </cell>
          <cell r="E253">
            <v>0</v>
          </cell>
          <cell r="F253">
            <v>0</v>
          </cell>
          <cell r="G253">
            <v>0</v>
          </cell>
          <cell r="H253">
            <v>0</v>
          </cell>
        </row>
        <row r="254">
          <cell r="A254">
            <v>1477.17</v>
          </cell>
          <cell r="B254" t="str">
            <v>R.C.lined steel pip.dia.2000mm</v>
          </cell>
          <cell r="C254" t="str">
            <v>lm</v>
          </cell>
          <cell r="D254">
            <v>0</v>
          </cell>
          <cell r="E254">
            <v>0</v>
          </cell>
          <cell r="F254">
            <v>0</v>
          </cell>
          <cell r="G254">
            <v>0</v>
          </cell>
          <cell r="H254">
            <v>0</v>
          </cell>
        </row>
        <row r="255">
          <cell r="A255">
            <v>1477.18</v>
          </cell>
          <cell r="B255" t="str">
            <v>R.C.lined steel pip.dia.2200mm</v>
          </cell>
          <cell r="C255" t="str">
            <v>lm</v>
          </cell>
          <cell r="D255">
            <v>0</v>
          </cell>
          <cell r="E255">
            <v>0</v>
          </cell>
          <cell r="F255">
            <v>0</v>
          </cell>
          <cell r="G255">
            <v>0</v>
          </cell>
          <cell r="H255">
            <v>0</v>
          </cell>
        </row>
        <row r="256">
          <cell r="A256">
            <v>1477.19</v>
          </cell>
          <cell r="B256" t="str">
            <v>R.C.lined steel pip.dia.2500mm</v>
          </cell>
          <cell r="C256" t="str">
            <v>lm</v>
          </cell>
          <cell r="D256">
            <v>0</v>
          </cell>
          <cell r="E256">
            <v>0</v>
          </cell>
          <cell r="F256">
            <v>0</v>
          </cell>
          <cell r="G256">
            <v>0</v>
          </cell>
          <cell r="H256">
            <v>0</v>
          </cell>
        </row>
        <row r="257">
          <cell r="A257">
            <v>1477.2</v>
          </cell>
          <cell r="B257" t="str">
            <v>R.c.l.st.pip.inst.only d.250mm</v>
          </cell>
          <cell r="C257" t="str">
            <v>lm</v>
          </cell>
          <cell r="D257">
            <v>0</v>
          </cell>
          <cell r="E257">
            <v>0</v>
          </cell>
          <cell r="F257">
            <v>0</v>
          </cell>
          <cell r="G257">
            <v>0</v>
          </cell>
          <cell r="H257">
            <v>0</v>
          </cell>
        </row>
        <row r="258">
          <cell r="A258">
            <v>1477.21</v>
          </cell>
          <cell r="B258" t="str">
            <v>R.c.l.st.pip.inst.only d.300mm</v>
          </cell>
          <cell r="C258" t="str">
            <v>lm</v>
          </cell>
          <cell r="D258">
            <v>0</v>
          </cell>
          <cell r="E258">
            <v>0</v>
          </cell>
          <cell r="F258">
            <v>0</v>
          </cell>
          <cell r="G258">
            <v>0</v>
          </cell>
          <cell r="H258">
            <v>0</v>
          </cell>
        </row>
        <row r="259">
          <cell r="A259">
            <v>1477.22</v>
          </cell>
          <cell r="B259" t="str">
            <v>R.c.l.st.pip.inst.only d.350mm</v>
          </cell>
          <cell r="C259" t="str">
            <v>lm</v>
          </cell>
          <cell r="D259">
            <v>0</v>
          </cell>
          <cell r="E259">
            <v>0</v>
          </cell>
          <cell r="F259">
            <v>0</v>
          </cell>
          <cell r="G259">
            <v>0</v>
          </cell>
          <cell r="H259">
            <v>0</v>
          </cell>
        </row>
        <row r="260">
          <cell r="A260">
            <v>1477.23</v>
          </cell>
          <cell r="B260" t="str">
            <v>R.c.l.st.pip.inst.only d.400mm</v>
          </cell>
          <cell r="C260" t="str">
            <v>lm</v>
          </cell>
          <cell r="D260">
            <v>0</v>
          </cell>
          <cell r="E260">
            <v>0</v>
          </cell>
          <cell r="F260">
            <v>0</v>
          </cell>
          <cell r="G260">
            <v>0</v>
          </cell>
          <cell r="H260">
            <v>0</v>
          </cell>
        </row>
        <row r="261">
          <cell r="A261">
            <v>1477.24</v>
          </cell>
          <cell r="B261" t="str">
            <v>R.c.l.st.pip.inst.only d.500mm</v>
          </cell>
          <cell r="C261" t="str">
            <v>lm</v>
          </cell>
          <cell r="D261">
            <v>0</v>
          </cell>
          <cell r="E261">
            <v>0</v>
          </cell>
          <cell r="F261">
            <v>0</v>
          </cell>
          <cell r="G261">
            <v>0</v>
          </cell>
          <cell r="H261">
            <v>0</v>
          </cell>
        </row>
        <row r="262">
          <cell r="A262">
            <v>1477.25</v>
          </cell>
          <cell r="B262" t="str">
            <v>R.c.l.st.pip.inst.only d.600mm</v>
          </cell>
          <cell r="C262" t="str">
            <v>lm</v>
          </cell>
          <cell r="D262">
            <v>0</v>
          </cell>
          <cell r="E262">
            <v>0</v>
          </cell>
          <cell r="F262">
            <v>0</v>
          </cell>
          <cell r="G262">
            <v>0</v>
          </cell>
          <cell r="H262">
            <v>0</v>
          </cell>
        </row>
        <row r="263">
          <cell r="A263">
            <v>1477.26</v>
          </cell>
          <cell r="B263" t="str">
            <v>R.c.l.st.pip.inst.only d.700mm</v>
          </cell>
          <cell r="C263" t="str">
            <v>lm</v>
          </cell>
          <cell r="D263">
            <v>0</v>
          </cell>
          <cell r="E263">
            <v>0</v>
          </cell>
          <cell r="F263">
            <v>0</v>
          </cell>
          <cell r="G263">
            <v>0</v>
          </cell>
          <cell r="H263">
            <v>0</v>
          </cell>
        </row>
        <row r="264">
          <cell r="A264">
            <v>1477.27</v>
          </cell>
          <cell r="B264" t="str">
            <v>R.c.l.st.pip.inst.only d.800mm</v>
          </cell>
          <cell r="C264" t="str">
            <v>lm</v>
          </cell>
          <cell r="D264">
            <v>0</v>
          </cell>
          <cell r="E264">
            <v>0</v>
          </cell>
          <cell r="F264">
            <v>0</v>
          </cell>
          <cell r="G264">
            <v>0</v>
          </cell>
          <cell r="H264">
            <v>0</v>
          </cell>
        </row>
        <row r="265">
          <cell r="A265">
            <v>1477.28</v>
          </cell>
          <cell r="B265" t="str">
            <v>R.c.l.st.pip.inst.only d.900mm</v>
          </cell>
          <cell r="C265" t="str">
            <v>lm</v>
          </cell>
          <cell r="D265">
            <v>0</v>
          </cell>
          <cell r="E265">
            <v>0</v>
          </cell>
          <cell r="F265">
            <v>0</v>
          </cell>
          <cell r="G265">
            <v>0</v>
          </cell>
          <cell r="H265">
            <v>0</v>
          </cell>
        </row>
        <row r="266">
          <cell r="A266">
            <v>1477.29</v>
          </cell>
          <cell r="B266" t="str">
            <v>R.c.l.st.pip.inst.only d1000mm</v>
          </cell>
          <cell r="C266" t="str">
            <v>lm</v>
          </cell>
          <cell r="D266">
            <v>0</v>
          </cell>
          <cell r="E266">
            <v>0</v>
          </cell>
          <cell r="F266">
            <v>0</v>
          </cell>
          <cell r="G266">
            <v>0</v>
          </cell>
          <cell r="H266">
            <v>0</v>
          </cell>
        </row>
        <row r="267">
          <cell r="A267">
            <v>1477.3</v>
          </cell>
          <cell r="B267" t="str">
            <v>R.c.l.st.pip.inst.only d1200mm</v>
          </cell>
          <cell r="C267" t="str">
            <v>lm</v>
          </cell>
          <cell r="D267">
            <v>0</v>
          </cell>
          <cell r="E267">
            <v>0</v>
          </cell>
          <cell r="F267">
            <v>0</v>
          </cell>
          <cell r="G267">
            <v>0</v>
          </cell>
          <cell r="H267">
            <v>0</v>
          </cell>
        </row>
        <row r="268">
          <cell r="A268">
            <v>1477.31</v>
          </cell>
          <cell r="B268" t="str">
            <v>R.c.l.st.pip.inst.only d1300mm</v>
          </cell>
          <cell r="C268" t="str">
            <v>lm</v>
          </cell>
          <cell r="D268">
            <v>0</v>
          </cell>
          <cell r="E268">
            <v>0</v>
          </cell>
          <cell r="F268">
            <v>0</v>
          </cell>
          <cell r="G268">
            <v>0</v>
          </cell>
          <cell r="H268">
            <v>0</v>
          </cell>
        </row>
        <row r="269">
          <cell r="A269">
            <v>1477.32</v>
          </cell>
          <cell r="B269" t="str">
            <v>R.c.l.st.pip.inst.only d1500mm</v>
          </cell>
          <cell r="C269" t="str">
            <v>lm</v>
          </cell>
          <cell r="D269">
            <v>0</v>
          </cell>
          <cell r="E269">
            <v>0</v>
          </cell>
          <cell r="F269">
            <v>0</v>
          </cell>
          <cell r="G269">
            <v>0</v>
          </cell>
          <cell r="H269">
            <v>0</v>
          </cell>
        </row>
        <row r="270">
          <cell r="A270">
            <v>1477.33</v>
          </cell>
          <cell r="B270" t="str">
            <v>R.c.l.st.pip.inst.only d1600mm</v>
          </cell>
          <cell r="C270" t="str">
            <v>lm</v>
          </cell>
          <cell r="D270">
            <v>0</v>
          </cell>
          <cell r="E270">
            <v>0</v>
          </cell>
          <cell r="F270">
            <v>0</v>
          </cell>
          <cell r="G270">
            <v>0</v>
          </cell>
          <cell r="H270">
            <v>0</v>
          </cell>
        </row>
        <row r="271">
          <cell r="A271">
            <v>1477.34</v>
          </cell>
          <cell r="B271" t="str">
            <v>R.c.l.st.pip.inst.only d1700mm</v>
          </cell>
          <cell r="C271" t="str">
            <v>lm</v>
          </cell>
          <cell r="D271">
            <v>0</v>
          </cell>
          <cell r="E271">
            <v>0</v>
          </cell>
          <cell r="F271">
            <v>0</v>
          </cell>
          <cell r="G271">
            <v>0</v>
          </cell>
          <cell r="H271">
            <v>0</v>
          </cell>
        </row>
        <row r="272">
          <cell r="A272">
            <v>1477.35</v>
          </cell>
          <cell r="B272" t="str">
            <v>R.c.l.st.pip.inst.only d1800mm</v>
          </cell>
          <cell r="C272" t="str">
            <v>lm</v>
          </cell>
          <cell r="D272">
            <v>0</v>
          </cell>
          <cell r="E272">
            <v>0</v>
          </cell>
          <cell r="F272">
            <v>0</v>
          </cell>
          <cell r="G272">
            <v>0</v>
          </cell>
          <cell r="H272">
            <v>0</v>
          </cell>
        </row>
        <row r="273">
          <cell r="A273">
            <v>1477.36</v>
          </cell>
          <cell r="B273" t="str">
            <v>R.c.l.st.pip.inst.only d2000mm</v>
          </cell>
          <cell r="C273" t="str">
            <v>lm</v>
          </cell>
          <cell r="D273">
            <v>0</v>
          </cell>
          <cell r="E273">
            <v>0</v>
          </cell>
          <cell r="F273">
            <v>0</v>
          </cell>
          <cell r="G273">
            <v>0</v>
          </cell>
          <cell r="H273">
            <v>0</v>
          </cell>
        </row>
        <row r="274">
          <cell r="A274">
            <v>1477.37</v>
          </cell>
          <cell r="B274" t="str">
            <v>R.c.l.st.pip.inst.only d2200mm</v>
          </cell>
          <cell r="C274" t="str">
            <v>lm</v>
          </cell>
          <cell r="D274">
            <v>0</v>
          </cell>
          <cell r="E274">
            <v>0</v>
          </cell>
          <cell r="F274">
            <v>0</v>
          </cell>
          <cell r="G274">
            <v>0</v>
          </cell>
          <cell r="H274">
            <v>0</v>
          </cell>
        </row>
        <row r="275">
          <cell r="A275">
            <v>1477.38</v>
          </cell>
          <cell r="B275" t="str">
            <v>R.c.l.st.pip.inst.only d2500mm</v>
          </cell>
          <cell r="C275" t="str">
            <v>lm</v>
          </cell>
          <cell r="D275">
            <v>0</v>
          </cell>
          <cell r="E275">
            <v>0</v>
          </cell>
          <cell r="F275">
            <v>0</v>
          </cell>
          <cell r="G275">
            <v>0</v>
          </cell>
          <cell r="H275">
            <v>0</v>
          </cell>
        </row>
        <row r="277">
          <cell r="A277">
            <v>1478</v>
          </cell>
          <cell r="B277" t="str">
            <v xml:space="preserve">        PLASTIC PIPING</v>
          </cell>
        </row>
        <row r="278">
          <cell r="A278">
            <v>1478.01</v>
          </cell>
          <cell r="B278" t="str">
            <v>PVC piping         dia. 110mm</v>
          </cell>
          <cell r="C278" t="str">
            <v>lm</v>
          </cell>
          <cell r="D278">
            <v>0.15</v>
          </cell>
          <cell r="E278">
            <v>115</v>
          </cell>
          <cell r="F278">
            <v>5.58</v>
          </cell>
          <cell r="G278">
            <v>641.70000000000005</v>
          </cell>
          <cell r="H278">
            <v>17.25</v>
          </cell>
        </row>
        <row r="279">
          <cell r="A279">
            <v>1478.02</v>
          </cell>
          <cell r="B279" t="str">
            <v>PVC piping         dia. 160mm</v>
          </cell>
          <cell r="C279" t="str">
            <v>lm</v>
          </cell>
          <cell r="D279">
            <v>0.2</v>
          </cell>
          <cell r="E279">
            <v>1903.25</v>
          </cell>
          <cell r="F279">
            <v>7.44</v>
          </cell>
          <cell r="G279">
            <v>14160.18</v>
          </cell>
          <cell r="H279">
            <v>380.65</v>
          </cell>
        </row>
        <row r="280">
          <cell r="A280">
            <v>1478.03</v>
          </cell>
          <cell r="B280" t="str">
            <v>PVC piping         dia. 200mm</v>
          </cell>
          <cell r="C280" t="str">
            <v>lm</v>
          </cell>
          <cell r="D280">
            <v>0.3</v>
          </cell>
          <cell r="E280">
            <v>651.82000000000005</v>
          </cell>
          <cell r="F280">
            <v>9.9700000000000006</v>
          </cell>
          <cell r="G280">
            <v>6498.6453999999994</v>
          </cell>
          <cell r="H280">
            <v>195.54599999999996</v>
          </cell>
        </row>
        <row r="281">
          <cell r="A281">
            <v>1478.04</v>
          </cell>
          <cell r="B281" t="str">
            <v>PVC piping         dia. 250mm</v>
          </cell>
          <cell r="C281" t="str">
            <v>lm</v>
          </cell>
          <cell r="D281">
            <v>0.35</v>
          </cell>
          <cell r="E281">
            <v>0</v>
          </cell>
          <cell r="F281">
            <v>14.36</v>
          </cell>
          <cell r="G281">
            <v>0</v>
          </cell>
          <cell r="H281">
            <v>0</v>
          </cell>
        </row>
        <row r="282">
          <cell r="A282">
            <v>1478.05</v>
          </cell>
          <cell r="B282" t="str">
            <v>PVC piping         dia. 315mm</v>
          </cell>
          <cell r="C282" t="str">
            <v>lm</v>
          </cell>
          <cell r="D282">
            <v>0.45</v>
          </cell>
          <cell r="E282">
            <v>0</v>
          </cell>
          <cell r="F282">
            <v>22.05</v>
          </cell>
          <cell r="G282">
            <v>0</v>
          </cell>
          <cell r="H282">
            <v>0</v>
          </cell>
        </row>
        <row r="283">
          <cell r="A283">
            <v>1478.06</v>
          </cell>
          <cell r="B283" t="str">
            <v>PVC piping         dia. 400mm</v>
          </cell>
          <cell r="C283" t="str">
            <v>lm</v>
          </cell>
          <cell r="D283">
            <v>0.6</v>
          </cell>
          <cell r="E283">
            <v>0</v>
          </cell>
          <cell r="F283">
            <v>33.880000000000003</v>
          </cell>
          <cell r="G283">
            <v>0</v>
          </cell>
          <cell r="H283">
            <v>0</v>
          </cell>
        </row>
        <row r="284">
          <cell r="A284">
            <v>1478.07</v>
          </cell>
          <cell r="B284" t="str">
            <v>PVC pipe inst. only dia.110mm</v>
          </cell>
          <cell r="C284" t="str">
            <v>lm</v>
          </cell>
          <cell r="D284">
            <v>0</v>
          </cell>
          <cell r="E284">
            <v>0</v>
          </cell>
          <cell r="F284">
            <v>0</v>
          </cell>
          <cell r="G284">
            <v>0</v>
          </cell>
          <cell r="H284">
            <v>0</v>
          </cell>
        </row>
        <row r="285">
          <cell r="A285">
            <v>1478.08</v>
          </cell>
          <cell r="B285" t="str">
            <v>PVC pipe inst. only dia.160mm</v>
          </cell>
          <cell r="C285" t="str">
            <v>lm</v>
          </cell>
          <cell r="D285">
            <v>0</v>
          </cell>
          <cell r="E285">
            <v>0</v>
          </cell>
          <cell r="F285">
            <v>0</v>
          </cell>
          <cell r="G285">
            <v>0</v>
          </cell>
          <cell r="H285">
            <v>0</v>
          </cell>
        </row>
        <row r="286">
          <cell r="A286">
            <v>1478.09</v>
          </cell>
          <cell r="B286" t="str">
            <v>PVC pipe inst. only dia.200mm</v>
          </cell>
          <cell r="C286" t="str">
            <v>lm</v>
          </cell>
          <cell r="D286">
            <v>0</v>
          </cell>
          <cell r="E286">
            <v>0</v>
          </cell>
          <cell r="F286">
            <v>0</v>
          </cell>
          <cell r="G286">
            <v>0</v>
          </cell>
          <cell r="H286">
            <v>0</v>
          </cell>
        </row>
        <row r="287">
          <cell r="A287">
            <v>1478.1</v>
          </cell>
          <cell r="B287" t="str">
            <v>PVC pipe inst. only dia.250mm</v>
          </cell>
          <cell r="C287" t="str">
            <v>lm</v>
          </cell>
          <cell r="D287">
            <v>0</v>
          </cell>
          <cell r="E287">
            <v>0</v>
          </cell>
          <cell r="F287">
            <v>0</v>
          </cell>
          <cell r="G287">
            <v>0</v>
          </cell>
          <cell r="H287">
            <v>0</v>
          </cell>
        </row>
        <row r="288">
          <cell r="A288">
            <v>1478.11</v>
          </cell>
          <cell r="B288" t="str">
            <v>PVC pipe inst. only dia.315mm</v>
          </cell>
          <cell r="C288" t="str">
            <v>lm</v>
          </cell>
          <cell r="D288">
            <v>0</v>
          </cell>
          <cell r="E288">
            <v>0</v>
          </cell>
          <cell r="F288">
            <v>0</v>
          </cell>
          <cell r="G288">
            <v>0</v>
          </cell>
          <cell r="H288">
            <v>0</v>
          </cell>
        </row>
        <row r="289">
          <cell r="A289">
            <v>1478.12</v>
          </cell>
          <cell r="B289" t="str">
            <v>PVC pipe inst. only dia.400mm</v>
          </cell>
          <cell r="C289" t="str">
            <v>lm</v>
          </cell>
          <cell r="D289">
            <v>0</v>
          </cell>
          <cell r="E289">
            <v>0</v>
          </cell>
          <cell r="F289">
            <v>0</v>
          </cell>
          <cell r="G289">
            <v>0</v>
          </cell>
          <cell r="H289">
            <v>0</v>
          </cell>
        </row>
        <row r="290">
          <cell r="A290">
            <v>1478.13</v>
          </cell>
          <cell r="B290" t="str">
            <v>Polyethylene piping dia. 110mm</v>
          </cell>
          <cell r="C290" t="str">
            <v>lm</v>
          </cell>
          <cell r="D290">
            <v>0</v>
          </cell>
          <cell r="E290">
            <v>0</v>
          </cell>
          <cell r="F290">
            <v>0</v>
          </cell>
          <cell r="G290">
            <v>0</v>
          </cell>
          <cell r="H290">
            <v>0</v>
          </cell>
        </row>
        <row r="291">
          <cell r="A291">
            <v>1478.14</v>
          </cell>
          <cell r="B291" t="str">
            <v>Polyethylene piping dia. 160mm</v>
          </cell>
          <cell r="C291" t="str">
            <v>lm</v>
          </cell>
          <cell r="D291">
            <v>0</v>
          </cell>
          <cell r="E291">
            <v>0</v>
          </cell>
          <cell r="F291">
            <v>0</v>
          </cell>
          <cell r="G291">
            <v>0</v>
          </cell>
          <cell r="H291">
            <v>0</v>
          </cell>
        </row>
        <row r="292">
          <cell r="A292">
            <v>1478.15</v>
          </cell>
          <cell r="B292" t="str">
            <v>Polyethylene piping dia. 200mm</v>
          </cell>
          <cell r="C292" t="str">
            <v>lm</v>
          </cell>
          <cell r="D292">
            <v>0</v>
          </cell>
          <cell r="E292">
            <v>0</v>
          </cell>
          <cell r="F292">
            <v>0</v>
          </cell>
          <cell r="G292">
            <v>0</v>
          </cell>
          <cell r="H292">
            <v>0</v>
          </cell>
        </row>
        <row r="293">
          <cell r="A293">
            <v>1478.16</v>
          </cell>
          <cell r="B293" t="str">
            <v>Polyethylene piping dia. 250mm</v>
          </cell>
          <cell r="C293" t="str">
            <v>lm</v>
          </cell>
          <cell r="D293">
            <v>0</v>
          </cell>
          <cell r="E293">
            <v>0</v>
          </cell>
          <cell r="F293">
            <v>0</v>
          </cell>
          <cell r="G293">
            <v>0</v>
          </cell>
          <cell r="H293">
            <v>0</v>
          </cell>
        </row>
        <row r="294">
          <cell r="A294">
            <v>1478.17</v>
          </cell>
          <cell r="B294" t="str">
            <v>Polyethylene piping dia. 315mm</v>
          </cell>
          <cell r="C294" t="str">
            <v>lm</v>
          </cell>
          <cell r="D294">
            <v>0</v>
          </cell>
          <cell r="E294">
            <v>0</v>
          </cell>
          <cell r="F294">
            <v>0</v>
          </cell>
          <cell r="G294">
            <v>0</v>
          </cell>
          <cell r="H294">
            <v>0</v>
          </cell>
        </row>
        <row r="295">
          <cell r="A295">
            <v>1478.18</v>
          </cell>
          <cell r="B295" t="str">
            <v>Polyethylene piping dia. 400mm</v>
          </cell>
          <cell r="C295" t="str">
            <v>lm</v>
          </cell>
          <cell r="D295">
            <v>0</v>
          </cell>
          <cell r="E295">
            <v>0</v>
          </cell>
          <cell r="F295">
            <v>0</v>
          </cell>
          <cell r="G295">
            <v>0</v>
          </cell>
          <cell r="H295">
            <v>0</v>
          </cell>
        </row>
        <row r="296">
          <cell r="A296">
            <v>1478.19</v>
          </cell>
          <cell r="B296" t="str">
            <v>Polyeth.pip.inst.only dia110mm</v>
          </cell>
          <cell r="C296" t="str">
            <v>lm</v>
          </cell>
          <cell r="D296">
            <v>0</v>
          </cell>
          <cell r="E296">
            <v>0</v>
          </cell>
          <cell r="F296">
            <v>0</v>
          </cell>
          <cell r="G296">
            <v>0</v>
          </cell>
          <cell r="H296">
            <v>0</v>
          </cell>
        </row>
        <row r="297">
          <cell r="A297">
            <v>1478.2</v>
          </cell>
          <cell r="B297" t="str">
            <v>Polyeth.pip.inst.only dia160mm</v>
          </cell>
          <cell r="C297" t="str">
            <v>lm</v>
          </cell>
          <cell r="D297">
            <v>0</v>
          </cell>
          <cell r="E297">
            <v>0</v>
          </cell>
          <cell r="F297">
            <v>0</v>
          </cell>
          <cell r="G297">
            <v>0</v>
          </cell>
          <cell r="H297">
            <v>0</v>
          </cell>
        </row>
        <row r="298">
          <cell r="A298">
            <v>1478.21</v>
          </cell>
          <cell r="B298" t="str">
            <v>Polyeth.pip.inst.only dia200mm</v>
          </cell>
          <cell r="C298" t="str">
            <v>lm</v>
          </cell>
          <cell r="D298">
            <v>0</v>
          </cell>
          <cell r="E298">
            <v>0</v>
          </cell>
          <cell r="F298">
            <v>0</v>
          </cell>
          <cell r="G298">
            <v>0</v>
          </cell>
          <cell r="H298">
            <v>0</v>
          </cell>
        </row>
        <row r="299">
          <cell r="A299">
            <v>1478.22</v>
          </cell>
          <cell r="B299" t="str">
            <v>Polyeth.pip.inst.only dia250mm</v>
          </cell>
          <cell r="C299" t="str">
            <v>lm</v>
          </cell>
          <cell r="D299">
            <v>0</v>
          </cell>
          <cell r="E299">
            <v>0</v>
          </cell>
          <cell r="F299">
            <v>0</v>
          </cell>
          <cell r="G299">
            <v>0</v>
          </cell>
          <cell r="H299">
            <v>0</v>
          </cell>
        </row>
        <row r="300">
          <cell r="A300">
            <v>1478.23</v>
          </cell>
          <cell r="B300" t="str">
            <v>Polyeth.pip.inst.only dia315mm</v>
          </cell>
          <cell r="C300" t="str">
            <v>lm</v>
          </cell>
          <cell r="D300">
            <v>0</v>
          </cell>
          <cell r="E300">
            <v>0</v>
          </cell>
          <cell r="F300">
            <v>0</v>
          </cell>
          <cell r="G300">
            <v>0</v>
          </cell>
          <cell r="H300">
            <v>0</v>
          </cell>
        </row>
        <row r="301">
          <cell r="A301">
            <v>1478.24</v>
          </cell>
          <cell r="B301" t="str">
            <v>Polyeth.pip.inst.only dia400mm</v>
          </cell>
          <cell r="C301" t="str">
            <v>lm</v>
          </cell>
          <cell r="D301">
            <v>0</v>
          </cell>
          <cell r="E301">
            <v>0</v>
          </cell>
          <cell r="F301">
            <v>0</v>
          </cell>
          <cell r="G301">
            <v>0</v>
          </cell>
          <cell r="H301">
            <v>0</v>
          </cell>
        </row>
        <row r="303">
          <cell r="A303">
            <v>1479</v>
          </cell>
          <cell r="B303" t="str">
            <v xml:space="preserve">     CAST IRON PIPING CEMENT LINED INT.</v>
          </cell>
        </row>
        <row r="304">
          <cell r="A304">
            <v>1479.01</v>
          </cell>
          <cell r="B304" t="str">
            <v>Cast iron piping cement lined int.</v>
          </cell>
          <cell r="C304" t="str">
            <v>kg</v>
          </cell>
          <cell r="D304">
            <v>0.06</v>
          </cell>
          <cell r="E304">
            <v>0</v>
          </cell>
          <cell r="F304">
            <v>1.55</v>
          </cell>
          <cell r="G304">
            <v>0</v>
          </cell>
          <cell r="H304">
            <v>0</v>
          </cell>
        </row>
        <row r="305">
          <cell r="A305">
            <v>1479.02</v>
          </cell>
          <cell r="B305" t="str">
            <v>Cast iron piping cement lined int. install. only</v>
          </cell>
          <cell r="C305" t="str">
            <v>kg</v>
          </cell>
          <cell r="D305">
            <v>0</v>
          </cell>
          <cell r="E305">
            <v>0</v>
          </cell>
          <cell r="F305">
            <v>0</v>
          </cell>
          <cell r="G305">
            <v>0</v>
          </cell>
          <cell r="H305">
            <v>0</v>
          </cell>
        </row>
        <row r="307">
          <cell r="A307">
            <v>1480</v>
          </cell>
          <cell r="B307" t="str">
            <v xml:space="preserve">   REINFORCED THERMOSETTING RESIN PIPE </v>
          </cell>
        </row>
        <row r="309">
          <cell r="A309">
            <v>1480.01</v>
          </cell>
          <cell r="B309" t="str">
            <v>Reinforced Thermosetting Resin Pipe   dia. 100 mm</v>
          </cell>
          <cell r="C309" t="str">
            <v>lm</v>
          </cell>
          <cell r="D309">
            <v>0.15</v>
          </cell>
          <cell r="E309">
            <v>0</v>
          </cell>
          <cell r="F309">
            <v>26.5</v>
          </cell>
          <cell r="G309">
            <v>0</v>
          </cell>
          <cell r="H309">
            <v>0</v>
          </cell>
        </row>
        <row r="310">
          <cell r="A310">
            <v>1480.02</v>
          </cell>
          <cell r="B310" t="str">
            <v>Reinforced Thermosetting Resin Pipe   dia. 150 mm</v>
          </cell>
          <cell r="C310" t="str">
            <v>lm</v>
          </cell>
          <cell r="D310">
            <v>0.2</v>
          </cell>
          <cell r="E310">
            <v>0</v>
          </cell>
          <cell r="F310">
            <v>31.5</v>
          </cell>
          <cell r="G310">
            <v>0</v>
          </cell>
          <cell r="H310">
            <v>0</v>
          </cell>
        </row>
        <row r="311">
          <cell r="A311">
            <v>1480.03</v>
          </cell>
          <cell r="B311" t="str">
            <v>Reinforced Thermosetting Resin Pipe   dia. 200 mm</v>
          </cell>
          <cell r="C311" t="str">
            <v>lm</v>
          </cell>
          <cell r="D311">
            <v>0.3</v>
          </cell>
          <cell r="E311">
            <v>0</v>
          </cell>
          <cell r="F311">
            <v>38.25</v>
          </cell>
          <cell r="G311">
            <v>0</v>
          </cell>
          <cell r="H311">
            <v>0</v>
          </cell>
        </row>
        <row r="312">
          <cell r="A312">
            <v>1480.04</v>
          </cell>
          <cell r="B312" t="str">
            <v>Reinforced Thermosetting Resin Pipe   dia. 250 mm</v>
          </cell>
          <cell r="C312" t="str">
            <v>lm</v>
          </cell>
          <cell r="D312">
            <v>0.35</v>
          </cell>
          <cell r="E312">
            <v>0</v>
          </cell>
          <cell r="F312">
            <v>46.97</v>
          </cell>
          <cell r="G312">
            <v>0</v>
          </cell>
          <cell r="H312">
            <v>0</v>
          </cell>
        </row>
        <row r="313">
          <cell r="A313">
            <v>1480.05</v>
          </cell>
          <cell r="B313" t="str">
            <v>Reinforced Thermosetting Resin Pipe   dia. 300 mm</v>
          </cell>
          <cell r="C313" t="str">
            <v>lm</v>
          </cell>
          <cell r="D313">
            <v>0.45</v>
          </cell>
          <cell r="E313">
            <v>0</v>
          </cell>
          <cell r="F313">
            <v>60.12</v>
          </cell>
          <cell r="G313">
            <v>0</v>
          </cell>
          <cell r="H313">
            <v>0</v>
          </cell>
        </row>
        <row r="314">
          <cell r="A314">
            <v>1480.06</v>
          </cell>
          <cell r="B314" t="str">
            <v>Reinforced Thermosetting Resin Pipe   dia. 350 mm</v>
          </cell>
          <cell r="C314" t="str">
            <v>lm</v>
          </cell>
          <cell r="D314">
            <v>0.5</v>
          </cell>
          <cell r="E314">
            <v>0</v>
          </cell>
          <cell r="F314">
            <v>76.95</v>
          </cell>
          <cell r="G314">
            <v>0</v>
          </cell>
          <cell r="H314">
            <v>0</v>
          </cell>
        </row>
        <row r="315">
          <cell r="A315">
            <v>1480.07</v>
          </cell>
          <cell r="B315" t="str">
            <v>Reinforced Thermosetting Resin Pipe   dia. 400 mm</v>
          </cell>
          <cell r="C315" t="str">
            <v>lm</v>
          </cell>
          <cell r="D315">
            <v>0.55000000000000004</v>
          </cell>
          <cell r="E315">
            <v>0</v>
          </cell>
          <cell r="F315">
            <v>0</v>
          </cell>
          <cell r="G315">
            <v>0</v>
          </cell>
          <cell r="H315">
            <v>0</v>
          </cell>
        </row>
        <row r="319">
          <cell r="A319">
            <v>1490</v>
          </cell>
          <cell r="B319" t="str">
            <v xml:space="preserve">          DEMOLITION</v>
          </cell>
        </row>
        <row r="320">
          <cell r="A320">
            <v>1490.01</v>
          </cell>
          <cell r="B320" t="str">
            <v>Whole building demolition</v>
          </cell>
          <cell r="C320" t="str">
            <v>cum</v>
          </cell>
          <cell r="D320">
            <v>1</v>
          </cell>
          <cell r="E320">
            <v>0</v>
          </cell>
          <cell r="F320">
            <v>10.33</v>
          </cell>
          <cell r="G320">
            <v>0</v>
          </cell>
          <cell r="H320">
            <v>0</v>
          </cell>
        </row>
        <row r="321">
          <cell r="A321">
            <v>1490.02</v>
          </cell>
          <cell r="B321" t="str">
            <v>Masonry thk up to 20cm demol.</v>
          </cell>
          <cell r="C321" t="str">
            <v>cum</v>
          </cell>
          <cell r="D321">
            <v>1.25</v>
          </cell>
          <cell r="E321">
            <v>0</v>
          </cell>
          <cell r="F321">
            <v>59.39</v>
          </cell>
          <cell r="G321">
            <v>0</v>
          </cell>
          <cell r="H321">
            <v>0</v>
          </cell>
        </row>
        <row r="322">
          <cell r="A322">
            <v>1490.03</v>
          </cell>
          <cell r="B322" t="str">
            <v>Masonry thk &gt; 20cm demol.</v>
          </cell>
          <cell r="C322" t="str">
            <v>cum</v>
          </cell>
          <cell r="D322">
            <v>1.6</v>
          </cell>
          <cell r="E322">
            <v>0</v>
          </cell>
          <cell r="F322">
            <v>54.23</v>
          </cell>
          <cell r="G322">
            <v>0</v>
          </cell>
          <cell r="H322">
            <v>0</v>
          </cell>
        </row>
        <row r="323">
          <cell r="A323">
            <v>1490.04</v>
          </cell>
          <cell r="B323" t="str">
            <v>Non reinforced concrete demol.</v>
          </cell>
          <cell r="C323" t="str">
            <v>cum</v>
          </cell>
          <cell r="D323">
            <v>4</v>
          </cell>
          <cell r="E323">
            <v>0</v>
          </cell>
          <cell r="F323">
            <v>0</v>
          </cell>
          <cell r="G323">
            <v>0</v>
          </cell>
          <cell r="H323">
            <v>0</v>
          </cell>
        </row>
        <row r="324">
          <cell r="A324">
            <v>1490.05</v>
          </cell>
          <cell r="B324" t="str">
            <v>Reinforced concrete demol.</v>
          </cell>
          <cell r="C324" t="str">
            <v>cum</v>
          </cell>
          <cell r="D324">
            <v>6</v>
          </cell>
          <cell r="E324">
            <v>0</v>
          </cell>
          <cell r="F324">
            <v>77.47</v>
          </cell>
          <cell r="G324">
            <v>0</v>
          </cell>
          <cell r="H324">
            <v>0</v>
          </cell>
        </row>
        <row r="325">
          <cell r="A325">
            <v>1490.06</v>
          </cell>
          <cell r="B325" t="str">
            <v>Concr.struct.in elev. demol.</v>
          </cell>
          <cell r="C325" t="str">
            <v>cum</v>
          </cell>
          <cell r="D325">
            <v>8</v>
          </cell>
          <cell r="E325">
            <v>0</v>
          </cell>
          <cell r="F325">
            <v>0</v>
          </cell>
          <cell r="G325">
            <v>0</v>
          </cell>
          <cell r="H325">
            <v>0</v>
          </cell>
        </row>
        <row r="326">
          <cell r="A326">
            <v>1490.07</v>
          </cell>
          <cell r="B326" t="str">
            <v>Reinf. concrete paving demol.</v>
          </cell>
          <cell r="C326" t="str">
            <v>sqm</v>
          </cell>
          <cell r="D326">
            <v>0.6</v>
          </cell>
          <cell r="E326">
            <v>0</v>
          </cell>
          <cell r="F326">
            <v>6.2</v>
          </cell>
          <cell r="G326">
            <v>0</v>
          </cell>
          <cell r="H326">
            <v>0</v>
          </cell>
        </row>
        <row r="327">
          <cell r="A327">
            <v>1490.08</v>
          </cell>
          <cell r="B327" t="str">
            <v>Tiling,lining &amp; floor demol.</v>
          </cell>
          <cell r="C327" t="str">
            <v>sqm</v>
          </cell>
          <cell r="D327">
            <v>0</v>
          </cell>
          <cell r="E327">
            <v>0</v>
          </cell>
          <cell r="F327">
            <v>5.16</v>
          </cell>
          <cell r="G327">
            <v>0</v>
          </cell>
          <cell r="H327">
            <v>0</v>
          </cell>
        </row>
        <row r="328">
          <cell r="A328">
            <v>1490.09</v>
          </cell>
          <cell r="B328" t="str">
            <v>Stonework linings demol.</v>
          </cell>
          <cell r="C328" t="str">
            <v>sqm</v>
          </cell>
          <cell r="D328">
            <v>0</v>
          </cell>
          <cell r="E328">
            <v>0</v>
          </cell>
          <cell r="F328">
            <v>0</v>
          </cell>
          <cell r="G328">
            <v>0</v>
          </cell>
          <cell r="H328">
            <v>0</v>
          </cell>
        </row>
        <row r="329">
          <cell r="A329">
            <v>1490.1</v>
          </cell>
          <cell r="B329" t="str">
            <v>R.C.&amp; tile lintol floor demol.</v>
          </cell>
          <cell r="C329" t="str">
            <v>sqm</v>
          </cell>
          <cell r="D329">
            <v>0</v>
          </cell>
          <cell r="E329">
            <v>0</v>
          </cell>
          <cell r="F329">
            <v>15.49</v>
          </cell>
          <cell r="G329">
            <v>0</v>
          </cell>
          <cell r="H329">
            <v>0</v>
          </cell>
        </row>
        <row r="330">
          <cell r="A330">
            <v>1490.11</v>
          </cell>
          <cell r="B330" t="str">
            <v>Road finishing (binder and wearing ) &amp; foundat. demol.</v>
          </cell>
          <cell r="C330" t="str">
            <v>sqm</v>
          </cell>
          <cell r="D330">
            <v>0.63</v>
          </cell>
          <cell r="E330">
            <v>0</v>
          </cell>
          <cell r="F330">
            <v>12.91</v>
          </cell>
          <cell r="G330">
            <v>0</v>
          </cell>
          <cell r="H330">
            <v>0</v>
          </cell>
        </row>
        <row r="331">
          <cell r="A331">
            <v>1490.12</v>
          </cell>
          <cell r="B331" t="str">
            <v>Pipes dia. up to 300mm demol.</v>
          </cell>
          <cell r="C331" t="str">
            <v>lm</v>
          </cell>
          <cell r="D331">
            <v>1</v>
          </cell>
          <cell r="E331">
            <v>0</v>
          </cell>
          <cell r="F331">
            <v>12.91</v>
          </cell>
          <cell r="G331">
            <v>0</v>
          </cell>
          <cell r="H331">
            <v>0</v>
          </cell>
        </row>
        <row r="332">
          <cell r="A332">
            <v>1490.13</v>
          </cell>
          <cell r="B332" t="str">
            <v>Pipes dia.301/600 mm demol.</v>
          </cell>
          <cell r="C332" t="str">
            <v>lm</v>
          </cell>
          <cell r="D332">
            <v>0</v>
          </cell>
          <cell r="E332">
            <v>0</v>
          </cell>
          <cell r="F332">
            <v>0</v>
          </cell>
          <cell r="G332">
            <v>0</v>
          </cell>
          <cell r="H332">
            <v>0</v>
          </cell>
        </row>
        <row r="333">
          <cell r="A333">
            <v>1490.14</v>
          </cell>
          <cell r="B333" t="str">
            <v>Sewer pit int.vol.up to 1,5cu</v>
          </cell>
          <cell r="C333" t="str">
            <v>u</v>
          </cell>
          <cell r="D333">
            <v>0</v>
          </cell>
          <cell r="E333">
            <v>0</v>
          </cell>
          <cell r="F333">
            <v>0</v>
          </cell>
          <cell r="G333">
            <v>0</v>
          </cell>
          <cell r="H333">
            <v>0</v>
          </cell>
        </row>
        <row r="334">
          <cell r="A334">
            <v>1490.15</v>
          </cell>
          <cell r="B334" t="str">
            <v>Sewer pit int.volume &gt; 1,5cum</v>
          </cell>
          <cell r="C334" t="str">
            <v>u</v>
          </cell>
          <cell r="D334">
            <v>6</v>
          </cell>
          <cell r="E334">
            <v>0</v>
          </cell>
          <cell r="F334">
            <v>103.29</v>
          </cell>
          <cell r="G334">
            <v>0</v>
          </cell>
          <cell r="H334">
            <v>0</v>
          </cell>
        </row>
        <row r="335">
          <cell r="A335">
            <v>1490.16</v>
          </cell>
          <cell r="B335" t="str">
            <v>Pile cut-off dia.up to 50cm</v>
          </cell>
          <cell r="C335" t="str">
            <v>u</v>
          </cell>
          <cell r="D335">
            <v>0</v>
          </cell>
          <cell r="E335">
            <v>0</v>
          </cell>
          <cell r="F335">
            <v>0</v>
          </cell>
          <cell r="G335">
            <v>0</v>
          </cell>
          <cell r="H335">
            <v>0</v>
          </cell>
        </row>
        <row r="336">
          <cell r="A336">
            <v>1490.17</v>
          </cell>
          <cell r="B336" t="str">
            <v>Pile cut-off dia. 51 to 100cm</v>
          </cell>
          <cell r="C336" t="str">
            <v>u</v>
          </cell>
          <cell r="D336">
            <v>0</v>
          </cell>
          <cell r="E336">
            <v>0</v>
          </cell>
          <cell r="F336">
            <v>0</v>
          </cell>
          <cell r="G336">
            <v>0</v>
          </cell>
          <cell r="H336">
            <v>0</v>
          </cell>
        </row>
        <row r="337">
          <cell r="A337">
            <v>1490.18</v>
          </cell>
          <cell r="B337" t="str">
            <v>Drilling of holes dia.upto75mm</v>
          </cell>
          <cell r="C337" t="str">
            <v>lm</v>
          </cell>
          <cell r="D337">
            <v>0</v>
          </cell>
          <cell r="E337">
            <v>0</v>
          </cell>
          <cell r="F337">
            <v>15.49</v>
          </cell>
          <cell r="G337">
            <v>0</v>
          </cell>
          <cell r="H337">
            <v>0</v>
          </cell>
        </row>
        <row r="338">
          <cell r="A338">
            <v>1490.19</v>
          </cell>
          <cell r="B338" t="str">
            <v>Dismantling and storage of steel frame of shelter &amp; structural steel</v>
          </cell>
          <cell r="C338" t="str">
            <v>kg</v>
          </cell>
          <cell r="D338">
            <v>0</v>
          </cell>
          <cell r="E338">
            <v>0</v>
          </cell>
          <cell r="F338">
            <v>3.1</v>
          </cell>
          <cell r="G338">
            <v>0</v>
          </cell>
          <cell r="H338">
            <v>0</v>
          </cell>
        </row>
        <row r="340">
          <cell r="A340">
            <v>1491</v>
          </cell>
          <cell r="B340" t="str">
            <v>ADD.ITEMS FOR EARTH MOVING</v>
          </cell>
        </row>
        <row r="341">
          <cell r="A341">
            <v>1491.01</v>
          </cell>
          <cell r="B341" t="str">
            <v>Roads w.c. w/ comp. gravel 10 cm thk.</v>
          </cell>
          <cell r="C341" t="str">
            <v>sqm</v>
          </cell>
          <cell r="D341">
            <v>0.12</v>
          </cell>
          <cell r="E341">
            <v>0</v>
          </cell>
          <cell r="F341">
            <v>4.13</v>
          </cell>
          <cell r="G341">
            <v>0</v>
          </cell>
          <cell r="H341">
            <v>0</v>
          </cell>
        </row>
        <row r="342">
          <cell r="A342">
            <v>1491.02</v>
          </cell>
          <cell r="B342" t="str">
            <v>Exist. Binder &amp; W.course scarifying</v>
          </cell>
          <cell r="C342" t="str">
            <v>sqm</v>
          </cell>
          <cell r="D342">
            <v>0.06</v>
          </cell>
          <cell r="E342">
            <v>0</v>
          </cell>
          <cell r="F342">
            <v>2.58</v>
          </cell>
          <cell r="G342">
            <v>0</v>
          </cell>
          <cell r="H342">
            <v>0</v>
          </cell>
        </row>
        <row r="343">
          <cell r="A343">
            <v>1491.03</v>
          </cell>
          <cell r="B343" t="str">
            <v>Demol.&amp; Reinst. exist. roads fnds.</v>
          </cell>
          <cell r="C343" t="str">
            <v>cum</v>
          </cell>
          <cell r="D343">
            <v>1.2</v>
          </cell>
          <cell r="E343">
            <v>1341.9027999999998</v>
          </cell>
          <cell r="F343">
            <v>23.24</v>
          </cell>
          <cell r="G343">
            <v>31185.821071999995</v>
          </cell>
          <cell r="H343">
            <v>1610.2833599999997</v>
          </cell>
        </row>
        <row r="344">
          <cell r="A344">
            <v>1491.04</v>
          </cell>
          <cell r="B344" t="str">
            <v>Top course pad tk 10 cm w/ crushed stone</v>
          </cell>
          <cell r="C344" t="str">
            <v>cum</v>
          </cell>
          <cell r="D344">
            <v>0.15</v>
          </cell>
          <cell r="E344">
            <v>144.9</v>
          </cell>
          <cell r="F344">
            <v>15.49</v>
          </cell>
          <cell r="G344">
            <v>2244.5010000000002</v>
          </cell>
          <cell r="H344">
            <v>21.734999999999999</v>
          </cell>
        </row>
        <row r="345">
          <cell r="A345">
            <v>1491.05</v>
          </cell>
          <cell r="B345" t="str">
            <v>Existing Pad Tank Demolitions</v>
          </cell>
          <cell r="C345" t="str">
            <v>sqm</v>
          </cell>
          <cell r="D345">
            <v>0.2</v>
          </cell>
          <cell r="E345">
            <v>0</v>
          </cell>
          <cell r="F345">
            <v>1.55</v>
          </cell>
          <cell r="G345">
            <v>0</v>
          </cell>
          <cell r="H345">
            <v>0</v>
          </cell>
        </row>
        <row r="346">
          <cell r="A346">
            <v>1491.06</v>
          </cell>
          <cell r="B346" t="str">
            <v>Existing Earth Dykes Demolitions</v>
          </cell>
          <cell r="C346" t="str">
            <v>cum</v>
          </cell>
          <cell r="D346">
            <v>0.2</v>
          </cell>
          <cell r="E346">
            <v>0</v>
          </cell>
          <cell r="F346">
            <v>2.58</v>
          </cell>
          <cell r="G346">
            <v>0</v>
          </cell>
          <cell r="H346">
            <v>0</v>
          </cell>
        </row>
        <row r="347">
          <cell r="A347">
            <v>1491.07</v>
          </cell>
          <cell r="B347" t="str">
            <v>Clay lining 20 cm thk bottom tank basins</v>
          </cell>
          <cell r="C347" t="str">
            <v>sqm</v>
          </cell>
          <cell r="D347">
            <v>0.2</v>
          </cell>
          <cell r="E347">
            <v>0</v>
          </cell>
          <cell r="F347">
            <v>7.23</v>
          </cell>
          <cell r="G347">
            <v>0</v>
          </cell>
          <cell r="H347">
            <v>0</v>
          </cell>
        </row>
        <row r="348">
          <cell r="A348">
            <v>1491.08</v>
          </cell>
          <cell r="B348" t="str">
            <v>5cm Dykes Finis.by mix.bitum.&amp; crus.stone</v>
          </cell>
          <cell r="C348" t="str">
            <v>sqm</v>
          </cell>
          <cell r="D348">
            <v>3</v>
          </cell>
          <cell r="E348">
            <v>0</v>
          </cell>
          <cell r="F348">
            <v>6.2</v>
          </cell>
          <cell r="G348">
            <v>0</v>
          </cell>
          <cell r="H348">
            <v>0</v>
          </cell>
        </row>
        <row r="349">
          <cell r="A349">
            <v>1491.09</v>
          </cell>
          <cell r="B349" t="str">
            <v>Precast Con.Side ditch ( Det.  "2"  Technip ST 1400.20 )</v>
          </cell>
          <cell r="C349" t="str">
            <v>lm</v>
          </cell>
          <cell r="D349">
            <v>8</v>
          </cell>
          <cell r="E349">
            <v>0</v>
          </cell>
          <cell r="F349">
            <v>30.99</v>
          </cell>
          <cell r="G349">
            <v>0</v>
          </cell>
          <cell r="H349">
            <v>0</v>
          </cell>
        </row>
        <row r="350">
          <cell r="A350">
            <v>1491.1</v>
          </cell>
          <cell r="B350" t="str">
            <v>Excav. for earth ditches formation</v>
          </cell>
          <cell r="C350" t="str">
            <v>cum</v>
          </cell>
          <cell r="D350">
            <v>0.15</v>
          </cell>
          <cell r="E350">
            <v>24354.409706769748</v>
          </cell>
          <cell r="F350">
            <v>4.13</v>
          </cell>
          <cell r="G350">
            <v>100583.71208895906</v>
          </cell>
          <cell r="H350">
            <v>3653.1614560154621</v>
          </cell>
        </row>
        <row r="351">
          <cell r="A351">
            <v>1491.11</v>
          </cell>
          <cell r="B351" t="str">
            <v>Matls. from excav.trans. by wheel-barrow</v>
          </cell>
          <cell r="C351" t="str">
            <v>cum</v>
          </cell>
          <cell r="D351">
            <v>1</v>
          </cell>
          <cell r="E351">
            <v>0</v>
          </cell>
          <cell r="F351">
            <v>10.33</v>
          </cell>
          <cell r="G351">
            <v>0</v>
          </cell>
          <cell r="H351">
            <v>0</v>
          </cell>
        </row>
        <row r="352">
          <cell r="A352">
            <v>1491.12</v>
          </cell>
          <cell r="B352" t="str">
            <v>Backfill (matl.from excav.exec.by hand)</v>
          </cell>
          <cell r="C352" t="str">
            <v>cum</v>
          </cell>
          <cell r="D352">
            <v>0.3</v>
          </cell>
          <cell r="E352">
            <v>0</v>
          </cell>
          <cell r="F352">
            <v>15.49</v>
          </cell>
          <cell r="G352">
            <v>0</v>
          </cell>
          <cell r="H352">
            <v>0</v>
          </cell>
        </row>
        <row r="353">
          <cell r="A353">
            <v>1491.13</v>
          </cell>
          <cell r="B353" t="str">
            <v>Soil improv.under found.granular matl.</v>
          </cell>
          <cell r="C353" t="str">
            <v>cum</v>
          </cell>
          <cell r="D353">
            <v>0.1</v>
          </cell>
          <cell r="E353">
            <v>0</v>
          </cell>
          <cell r="F353">
            <v>11.36</v>
          </cell>
          <cell r="G353">
            <v>0</v>
          </cell>
          <cell r="H353">
            <v>0</v>
          </cell>
        </row>
        <row r="354">
          <cell r="A354">
            <v>1491.14</v>
          </cell>
          <cell r="B354" t="str">
            <v>As item 1450.09 but 3kg/sqm for shoulders</v>
          </cell>
          <cell r="C354" t="str">
            <v>sqm</v>
          </cell>
          <cell r="D354">
            <v>0.06</v>
          </cell>
          <cell r="E354">
            <v>0</v>
          </cell>
          <cell r="F354">
            <v>1.19</v>
          </cell>
          <cell r="G354">
            <v>0</v>
          </cell>
          <cell r="H354">
            <v>0</v>
          </cell>
        </row>
        <row r="355">
          <cell r="A355">
            <v>1491.15</v>
          </cell>
          <cell r="B355" t="str">
            <v>As item 1450.07 but stabilized  5% cement</v>
          </cell>
          <cell r="C355" t="str">
            <v>cum</v>
          </cell>
          <cell r="D355">
            <v>0.35</v>
          </cell>
          <cell r="E355">
            <v>0</v>
          </cell>
          <cell r="F355">
            <v>7.23</v>
          </cell>
          <cell r="G355">
            <v>0</v>
          </cell>
          <cell r="H355">
            <v>0</v>
          </cell>
        </row>
        <row r="356">
          <cell r="A356">
            <v>1491.16</v>
          </cell>
          <cell r="B356" t="str">
            <v>Road fin.w/ bit.emul.&amp; crus.stone 5cm tk</v>
          </cell>
          <cell r="C356" t="str">
            <v>sqm</v>
          </cell>
          <cell r="D356">
            <v>0.15</v>
          </cell>
          <cell r="E356">
            <v>0</v>
          </cell>
          <cell r="F356">
            <v>3.1</v>
          </cell>
          <cell r="G356">
            <v>0</v>
          </cell>
          <cell r="H356">
            <v>0</v>
          </cell>
        </row>
        <row r="357">
          <cell r="A357">
            <v>1491.17</v>
          </cell>
          <cell r="B357" t="str">
            <v>As item 1491.04 but for roads base course</v>
          </cell>
          <cell r="C357" t="str">
            <v>cum</v>
          </cell>
          <cell r="D357">
            <v>0.1</v>
          </cell>
          <cell r="E357">
            <v>0</v>
          </cell>
          <cell r="F357">
            <v>13.43</v>
          </cell>
          <cell r="G357">
            <v>0</v>
          </cell>
          <cell r="H357">
            <v>0</v>
          </cell>
        </row>
        <row r="358">
          <cell r="A358">
            <v>1491.18</v>
          </cell>
          <cell r="B358" t="str">
            <v>Dykes Finis.by sand mix.w/bit.emuls.4Kg/m²</v>
          </cell>
          <cell r="C358" t="str">
            <v>sqm</v>
          </cell>
          <cell r="D358">
            <v>0.06</v>
          </cell>
          <cell r="E358">
            <v>0</v>
          </cell>
          <cell r="F358">
            <v>2.58</v>
          </cell>
          <cell r="G358">
            <v>0</v>
          </cell>
          <cell r="H358">
            <v>0</v>
          </cell>
        </row>
        <row r="359">
          <cell r="A359">
            <v>1491.19</v>
          </cell>
          <cell r="B359" t="str">
            <v>As item 1440.62 but stabilized  5% cement</v>
          </cell>
          <cell r="C359" t="str">
            <v>cum</v>
          </cell>
          <cell r="D359">
            <v>0.3</v>
          </cell>
          <cell r="E359">
            <v>0</v>
          </cell>
          <cell r="F359">
            <v>6.71</v>
          </cell>
          <cell r="G359">
            <v>0</v>
          </cell>
          <cell r="H359">
            <v>0</v>
          </cell>
        </row>
        <row r="360">
          <cell r="A360">
            <v>1491.2</v>
          </cell>
          <cell r="B360" t="str">
            <v>Electrical Cable Markers</v>
          </cell>
          <cell r="C360" t="str">
            <v>u</v>
          </cell>
          <cell r="D360">
            <v>1</v>
          </cell>
          <cell r="E360">
            <v>0</v>
          </cell>
          <cell r="F360">
            <v>0</v>
          </cell>
          <cell r="G360">
            <v>0</v>
          </cell>
          <cell r="H360">
            <v>0</v>
          </cell>
        </row>
        <row r="361">
          <cell r="A361">
            <v>1491.21</v>
          </cell>
          <cell r="B361" t="str">
            <v>Sand for bedding eqpt</v>
          </cell>
          <cell r="C361" t="str">
            <v>cum</v>
          </cell>
          <cell r="D361">
            <v>0.7</v>
          </cell>
          <cell r="E361">
            <v>0</v>
          </cell>
          <cell r="F361">
            <v>18.079999999999998</v>
          </cell>
          <cell r="G361">
            <v>0</v>
          </cell>
          <cell r="H361">
            <v>0</v>
          </cell>
        </row>
        <row r="362">
          <cell r="A362">
            <v>1491.22</v>
          </cell>
          <cell r="B362" t="str">
            <v>Base-course of pavings w/ sand &amp; gravel</v>
          </cell>
          <cell r="C362" t="str">
            <v>cum</v>
          </cell>
          <cell r="D362">
            <v>0</v>
          </cell>
          <cell r="E362">
            <v>0</v>
          </cell>
          <cell r="F362">
            <v>0</v>
          </cell>
          <cell r="G362">
            <v>0</v>
          </cell>
          <cell r="H362">
            <v>0</v>
          </cell>
        </row>
        <row r="363">
          <cell r="A363">
            <v>1491.23</v>
          </cell>
          <cell r="B363" t="str">
            <v>Precast Con.Tiles top protection cables</v>
          </cell>
          <cell r="C363" t="str">
            <v>sqm</v>
          </cell>
          <cell r="D363">
            <v>0</v>
          </cell>
          <cell r="E363">
            <v>0</v>
          </cell>
          <cell r="F363">
            <v>12.91</v>
          </cell>
          <cell r="G363">
            <v>0</v>
          </cell>
          <cell r="H363">
            <v>0</v>
          </cell>
        </row>
        <row r="364">
          <cell r="A364">
            <v>1491.24</v>
          </cell>
          <cell r="B364" t="str">
            <v>Sub-Base course of pavings w/ gravel</v>
          </cell>
          <cell r="C364" t="str">
            <v>cum</v>
          </cell>
          <cell r="D364">
            <v>0</v>
          </cell>
          <cell r="E364">
            <v>0</v>
          </cell>
          <cell r="F364">
            <v>0</v>
          </cell>
          <cell r="G364">
            <v>0</v>
          </cell>
          <cell r="H364">
            <v>0</v>
          </cell>
        </row>
        <row r="365">
          <cell r="A365">
            <v>1491.25</v>
          </cell>
          <cell r="B365" t="str">
            <v>Reinf.concrete trench for electr.cables</v>
          </cell>
          <cell r="C365" t="str">
            <v>lm</v>
          </cell>
          <cell r="D365">
            <v>0</v>
          </cell>
          <cell r="E365">
            <v>0</v>
          </cell>
          <cell r="F365">
            <v>0</v>
          </cell>
          <cell r="G365">
            <v>0</v>
          </cell>
          <cell r="H365">
            <v>0</v>
          </cell>
        </row>
        <row r="366">
          <cell r="A366">
            <v>1491.26</v>
          </cell>
          <cell r="B366" t="str">
            <v>Opening  and Closing  of existing reinf. conc. cover of elect. conc. Trench</v>
          </cell>
          <cell r="C366" t="str">
            <v>sqm</v>
          </cell>
          <cell r="D366">
            <v>0</v>
          </cell>
          <cell r="E366">
            <v>0</v>
          </cell>
          <cell r="F366">
            <v>9.3000000000000007</v>
          </cell>
          <cell r="G366">
            <v>0</v>
          </cell>
          <cell r="H366">
            <v>0</v>
          </cell>
        </row>
        <row r="367">
          <cell r="A367">
            <v>1491.27</v>
          </cell>
          <cell r="B367" t="str">
            <v>Temporary Propping during excav. of side elect.trench</v>
          </cell>
          <cell r="C367" t="str">
            <v>sqm</v>
          </cell>
          <cell r="D367">
            <v>0</v>
          </cell>
          <cell r="E367">
            <v>0</v>
          </cell>
          <cell r="F367">
            <v>0</v>
          </cell>
          <cell r="G367">
            <v>0</v>
          </cell>
          <cell r="H367">
            <v>0</v>
          </cell>
        </row>
        <row r="368">
          <cell r="A368">
            <v>1491.28</v>
          </cell>
          <cell r="B368" t="str">
            <v>Vertical brick partition for electrical cable separation</v>
          </cell>
          <cell r="C368" t="str">
            <v>sqm</v>
          </cell>
          <cell r="D368">
            <v>0</v>
          </cell>
          <cell r="E368">
            <v>0</v>
          </cell>
          <cell r="F368">
            <v>7.75</v>
          </cell>
          <cell r="G368">
            <v>0</v>
          </cell>
          <cell r="H368">
            <v>0</v>
          </cell>
        </row>
        <row r="369">
          <cell r="A369">
            <v>1491.29</v>
          </cell>
          <cell r="B369" t="str">
            <v xml:space="preserve">Load.,transp.&amp; unload. of soil from temporary dumping </v>
          </cell>
          <cell r="C369" t="str">
            <v>cum</v>
          </cell>
          <cell r="D369">
            <v>0</v>
          </cell>
          <cell r="E369">
            <v>0</v>
          </cell>
          <cell r="F369">
            <v>0</v>
          </cell>
          <cell r="G369">
            <v>0</v>
          </cell>
          <cell r="H369">
            <v>0</v>
          </cell>
        </row>
        <row r="370">
          <cell r="A370">
            <v>1491.3</v>
          </cell>
          <cell r="B370" t="str">
            <v>Load.,transp.&amp; unload. of soil to outside property</v>
          </cell>
          <cell r="C370" t="str">
            <v>cum</v>
          </cell>
          <cell r="D370">
            <v>0</v>
          </cell>
          <cell r="E370">
            <v>0</v>
          </cell>
          <cell r="F370">
            <v>2.84</v>
          </cell>
          <cell r="G370">
            <v>0</v>
          </cell>
          <cell r="H370">
            <v>0</v>
          </cell>
        </row>
        <row r="371">
          <cell r="A371">
            <v>1491.31</v>
          </cell>
          <cell r="B371" t="str">
            <v>Reinstatemet existing earth dykes</v>
          </cell>
          <cell r="C371" t="str">
            <v>cum</v>
          </cell>
          <cell r="D371">
            <v>0</v>
          </cell>
          <cell r="E371">
            <v>0</v>
          </cell>
          <cell r="F371">
            <v>0</v>
          </cell>
          <cell r="G371">
            <v>0</v>
          </cell>
          <cell r="H371">
            <v>0</v>
          </cell>
        </row>
        <row r="372">
          <cell r="A372">
            <v>1491.32</v>
          </cell>
          <cell r="B372" t="str">
            <v>Demol.&amp; Reinst. exist. concrete paving fnds.</v>
          </cell>
          <cell r="C372" t="str">
            <v>cum</v>
          </cell>
          <cell r="D372">
            <v>0</v>
          </cell>
          <cell r="E372">
            <v>0</v>
          </cell>
          <cell r="F372">
            <v>25.82</v>
          </cell>
          <cell r="G372">
            <v>0</v>
          </cell>
          <cell r="H372">
            <v>0</v>
          </cell>
        </row>
        <row r="373">
          <cell r="A373">
            <v>1491.33</v>
          </cell>
          <cell r="B373" t="str">
            <v>Connection new pipes with exist./new pit/basin</v>
          </cell>
          <cell r="C373" t="str">
            <v>u</v>
          </cell>
          <cell r="D373">
            <v>0</v>
          </cell>
          <cell r="E373">
            <v>0</v>
          </cell>
          <cell r="F373">
            <v>1032.9100000000001</v>
          </cell>
          <cell r="G373">
            <v>0</v>
          </cell>
          <cell r="H373">
            <v>0</v>
          </cell>
        </row>
        <row r="374">
          <cell r="A374">
            <v>1491.34</v>
          </cell>
          <cell r="B374" t="str">
            <v>Reinf. concrete paving demol. 20 cm thk.</v>
          </cell>
          <cell r="C374" t="str">
            <v>sqm</v>
          </cell>
          <cell r="D374">
            <v>0</v>
          </cell>
          <cell r="E374">
            <v>0</v>
          </cell>
          <cell r="F374">
            <v>7.23</v>
          </cell>
          <cell r="G374">
            <v>0</v>
          </cell>
          <cell r="H374">
            <v>0</v>
          </cell>
        </row>
        <row r="375">
          <cell r="A375">
            <v>1491.35</v>
          </cell>
          <cell r="B375" t="str">
            <v>Electric pump hire ( with operator )</v>
          </cell>
          <cell r="C375" t="str">
            <v>h</v>
          </cell>
          <cell r="D375">
            <v>0</v>
          </cell>
          <cell r="E375">
            <v>0</v>
          </cell>
          <cell r="F375">
            <v>2.12</v>
          </cell>
          <cell r="G375">
            <v>0</v>
          </cell>
          <cell r="H375">
            <v>0</v>
          </cell>
        </row>
        <row r="376">
          <cell r="A376">
            <v>1491.36</v>
          </cell>
          <cell r="B376" t="str">
            <v>Existing Elect. Cable Temporary Supports</v>
          </cell>
          <cell r="C376" t="str">
            <v>sqm</v>
          </cell>
          <cell r="D376">
            <v>0</v>
          </cell>
          <cell r="E376">
            <v>0</v>
          </cell>
          <cell r="F376">
            <v>0</v>
          </cell>
          <cell r="G376">
            <v>0</v>
          </cell>
          <cell r="H376">
            <v>0</v>
          </cell>
        </row>
        <row r="377">
          <cell r="A377">
            <v>1491.37</v>
          </cell>
          <cell r="B377" t="str">
            <v>Existing Transformers Fence Demolitions</v>
          </cell>
          <cell r="C377" t="str">
            <v>lm</v>
          </cell>
          <cell r="D377">
            <v>0</v>
          </cell>
          <cell r="E377">
            <v>0</v>
          </cell>
          <cell r="F377">
            <v>0</v>
          </cell>
          <cell r="G377">
            <v>0</v>
          </cell>
          <cell r="H377">
            <v>0</v>
          </cell>
        </row>
        <row r="378">
          <cell r="A378">
            <v>1491.38</v>
          </cell>
          <cell r="B378" t="str">
            <v>Temporary Propping during excav. of side elect.trench</v>
          </cell>
          <cell r="C378" t="str">
            <v>sqm</v>
          </cell>
          <cell r="D378">
            <v>0</v>
          </cell>
          <cell r="E378">
            <v>0</v>
          </cell>
          <cell r="F378">
            <v>30.99</v>
          </cell>
          <cell r="G378">
            <v>0</v>
          </cell>
          <cell r="H378">
            <v>0</v>
          </cell>
        </row>
        <row r="379">
          <cell r="A379">
            <v>1491.39</v>
          </cell>
          <cell r="B379" t="str">
            <v>Holes on concrete slab for installation of new panels</v>
          </cell>
          <cell r="C379" t="str">
            <v>u.</v>
          </cell>
          <cell r="D379">
            <v>0</v>
          </cell>
          <cell r="E379">
            <v>0</v>
          </cell>
          <cell r="F379">
            <v>0</v>
          </cell>
          <cell r="G379">
            <v>0</v>
          </cell>
          <cell r="H379">
            <v>0</v>
          </cell>
        </row>
        <row r="380">
          <cell r="A380">
            <v>1491.4</v>
          </cell>
          <cell r="B380" t="str">
            <v>Chipping of existing interior plastering surface</v>
          </cell>
          <cell r="C380" t="str">
            <v>sqm</v>
          </cell>
          <cell r="D380">
            <v>0</v>
          </cell>
          <cell r="E380">
            <v>0</v>
          </cell>
          <cell r="F380">
            <v>4.13</v>
          </cell>
          <cell r="G380">
            <v>0</v>
          </cell>
          <cell r="H380">
            <v>0</v>
          </cell>
        </row>
        <row r="381">
          <cell r="A381">
            <v>1491.41</v>
          </cell>
          <cell r="B381" t="str">
            <v xml:space="preserve">Supply &amp; Erection of Geotextile sheet </v>
          </cell>
          <cell r="C381" t="str">
            <v>sqm</v>
          </cell>
          <cell r="D381">
            <v>0</v>
          </cell>
          <cell r="E381">
            <v>0</v>
          </cell>
          <cell r="F381">
            <v>6.2</v>
          </cell>
          <cell r="G381">
            <v>0</v>
          </cell>
          <cell r="H381">
            <v>0</v>
          </cell>
        </row>
        <row r="382">
          <cell r="A382">
            <v>1491.42</v>
          </cell>
          <cell r="B382" t="str">
            <v>Formation of green area by seeding mixture</v>
          </cell>
          <cell r="C382" t="str">
            <v>sqm</v>
          </cell>
          <cell r="D382">
            <v>0</v>
          </cell>
          <cell r="E382">
            <v>0</v>
          </cell>
          <cell r="F382">
            <v>0</v>
          </cell>
          <cell r="G382">
            <v>0</v>
          </cell>
          <cell r="H382">
            <v>0</v>
          </cell>
        </row>
        <row r="383">
          <cell r="A383">
            <v>1491.43</v>
          </cell>
          <cell r="B383" t="str">
            <v>Soil improvement with stabilized earth materials by Contractors</v>
          </cell>
          <cell r="C383" t="str">
            <v>cum</v>
          </cell>
          <cell r="D383">
            <v>0</v>
          </cell>
          <cell r="E383">
            <v>0</v>
          </cell>
          <cell r="F383">
            <v>11.36</v>
          </cell>
          <cell r="G383">
            <v>0</v>
          </cell>
          <cell r="H383">
            <v>0</v>
          </cell>
        </row>
        <row r="384">
          <cell r="A384">
            <v>1491.44</v>
          </cell>
          <cell r="B384" t="str">
            <v>Drainage granular mtl. back the retaining walls</v>
          </cell>
          <cell r="C384" t="str">
            <v>cum</v>
          </cell>
          <cell r="D384">
            <v>0</v>
          </cell>
          <cell r="E384">
            <v>0</v>
          </cell>
          <cell r="F384">
            <v>0</v>
          </cell>
          <cell r="G384">
            <v>0</v>
          </cell>
          <cell r="H384">
            <v>0</v>
          </cell>
        </row>
        <row r="385">
          <cell r="A385">
            <v>1491.45</v>
          </cell>
          <cell r="B385" t="str">
            <v>Demol.&amp; Reinst. green  finishing area</v>
          </cell>
          <cell r="C385" t="str">
            <v>sqm</v>
          </cell>
          <cell r="D385">
            <v>0</v>
          </cell>
          <cell r="E385">
            <v>0</v>
          </cell>
          <cell r="F385">
            <v>0</v>
          </cell>
          <cell r="G385">
            <v>0</v>
          </cell>
          <cell r="H385">
            <v>0</v>
          </cell>
        </row>
        <row r="386">
          <cell r="A386">
            <v>1491.46</v>
          </cell>
          <cell r="B386" t="str">
            <v>Demol.&amp; Reinst. asphalted finishing walkway</v>
          </cell>
          <cell r="C386" t="str">
            <v>sqm</v>
          </cell>
          <cell r="D386">
            <v>0</v>
          </cell>
          <cell r="E386">
            <v>0</v>
          </cell>
          <cell r="F386">
            <v>0</v>
          </cell>
          <cell r="G386">
            <v>0</v>
          </cell>
          <cell r="H386">
            <v>0</v>
          </cell>
        </row>
        <row r="387">
          <cell r="A387">
            <v>1491.47</v>
          </cell>
          <cell r="B387" t="str">
            <v>Existing Temporary Building/warehouse  demolition</v>
          </cell>
          <cell r="C387" t="str">
            <v>cum</v>
          </cell>
          <cell r="D387">
            <v>0</v>
          </cell>
          <cell r="E387">
            <v>0</v>
          </cell>
          <cell r="F387">
            <v>10.33</v>
          </cell>
          <cell r="G387">
            <v>0</v>
          </cell>
          <cell r="H387">
            <v>0</v>
          </cell>
        </row>
        <row r="388">
          <cell r="A388">
            <v>1491.48</v>
          </cell>
          <cell r="B388" t="str">
            <v>Binder 8 cm thk.</v>
          </cell>
          <cell r="C388" t="str">
            <v>sqm</v>
          </cell>
          <cell r="D388">
            <v>0</v>
          </cell>
          <cell r="E388">
            <v>0</v>
          </cell>
          <cell r="F388">
            <v>6.97</v>
          </cell>
          <cell r="G388">
            <v>0</v>
          </cell>
          <cell r="H388">
            <v>0</v>
          </cell>
        </row>
        <row r="389">
          <cell r="A389">
            <v>1491.49</v>
          </cell>
          <cell r="B389" t="str">
            <v>Backfill (with  material by Contractor executed by hand)</v>
          </cell>
          <cell r="C389" t="str">
            <v>cum</v>
          </cell>
          <cell r="D389">
            <v>0</v>
          </cell>
          <cell r="E389">
            <v>0</v>
          </cell>
          <cell r="F389">
            <v>25.82</v>
          </cell>
          <cell r="G389">
            <v>0</v>
          </cell>
          <cell r="H389">
            <v>0</v>
          </cell>
        </row>
        <row r="390">
          <cell r="A390">
            <v>1491.5</v>
          </cell>
          <cell r="B390" t="str">
            <v xml:space="preserve">Holes formation on the Elect. Substation walls for outlet cables </v>
          </cell>
          <cell r="C390" t="str">
            <v>u</v>
          </cell>
          <cell r="D390">
            <v>0</v>
          </cell>
          <cell r="E390">
            <v>0</v>
          </cell>
          <cell r="F390">
            <v>1291.1400000000001</v>
          </cell>
          <cell r="G390">
            <v>0</v>
          </cell>
          <cell r="H390">
            <v>0</v>
          </cell>
        </row>
        <row r="391">
          <cell r="A391">
            <v>1491.51</v>
          </cell>
          <cell r="B391" t="str">
            <v xml:space="preserve">Extra price for polluted soil transport at suitable dumping area  </v>
          </cell>
          <cell r="C391" t="str">
            <v>cum</v>
          </cell>
          <cell r="D391">
            <v>0</v>
          </cell>
          <cell r="E391">
            <v>0</v>
          </cell>
          <cell r="F391">
            <v>7.75</v>
          </cell>
          <cell r="G391">
            <v>0</v>
          </cell>
          <cell r="H391">
            <v>0</v>
          </cell>
        </row>
        <row r="392">
          <cell r="A392">
            <v>1491.52</v>
          </cell>
          <cell r="B392" t="str">
            <v>Opening  and Transport of damaged existing reinf. conc. cover of elect. conc. Trench</v>
          </cell>
          <cell r="C392" t="str">
            <v>sqm</v>
          </cell>
          <cell r="D392">
            <v>0</v>
          </cell>
          <cell r="E392">
            <v>0</v>
          </cell>
          <cell r="F392">
            <v>11.88</v>
          </cell>
          <cell r="G392">
            <v>0</v>
          </cell>
          <cell r="H392">
            <v>0</v>
          </cell>
        </row>
        <row r="393">
          <cell r="A393">
            <v>1491.53</v>
          </cell>
          <cell r="B393" t="str">
            <v>Reinstatement road foundation</v>
          </cell>
          <cell r="C393" t="str">
            <v>sqm</v>
          </cell>
          <cell r="D393">
            <v>0</v>
          </cell>
          <cell r="E393">
            <v>0</v>
          </cell>
          <cell r="F393">
            <v>8.68</v>
          </cell>
          <cell r="G393">
            <v>0</v>
          </cell>
          <cell r="H393">
            <v>0</v>
          </cell>
        </row>
        <row r="394">
          <cell r="A394">
            <v>1491.54</v>
          </cell>
          <cell r="B394" t="str">
            <v>Surveillance Roads along fencing according to Royal Commission all included</v>
          </cell>
          <cell r="C394" t="str">
            <v>lm</v>
          </cell>
          <cell r="D394">
            <v>0</v>
          </cell>
          <cell r="E394">
            <v>0</v>
          </cell>
          <cell r="F394">
            <v>20.66</v>
          </cell>
          <cell r="G394">
            <v>0</v>
          </cell>
          <cell r="H394">
            <v>0</v>
          </cell>
        </row>
        <row r="395">
          <cell r="A395">
            <v>1491.55</v>
          </cell>
          <cell r="B395" t="str">
            <v>Load.,transport, unloading, laying &amp; compacting of soil  supplied by Royal Commission</v>
          </cell>
          <cell r="C395" t="str">
            <v>cum</v>
          </cell>
          <cell r="D395">
            <v>0</v>
          </cell>
          <cell r="E395">
            <v>0</v>
          </cell>
          <cell r="F395">
            <v>4.13</v>
          </cell>
          <cell r="G395">
            <v>0</v>
          </cell>
          <cell r="H395">
            <v>0</v>
          </cell>
        </row>
        <row r="396">
          <cell r="A396">
            <v>1491.56</v>
          </cell>
          <cell r="B396" t="str">
            <v>Property standard secutity fence type SSD3 accord. to  Royal Commission for Jubail</v>
          </cell>
          <cell r="C396" t="str">
            <v>lm</v>
          </cell>
          <cell r="D396">
            <v>0</v>
          </cell>
          <cell r="E396">
            <v>0</v>
          </cell>
          <cell r="F396">
            <v>0</v>
          </cell>
          <cell r="G396">
            <v>0</v>
          </cell>
          <cell r="H396">
            <v>0</v>
          </cell>
        </row>
        <row r="397">
          <cell r="A397">
            <v>1491.57</v>
          </cell>
          <cell r="B397" t="str">
            <v>Secondary standard  fence type accord. to  Royal Commission for Jubail</v>
          </cell>
          <cell r="C397" t="str">
            <v>lm</v>
          </cell>
          <cell r="D397">
            <v>0</v>
          </cell>
          <cell r="E397">
            <v>0</v>
          </cell>
          <cell r="F397">
            <v>0</v>
          </cell>
          <cell r="G397">
            <v>0</v>
          </cell>
          <cell r="H397">
            <v>0</v>
          </cell>
        </row>
        <row r="398">
          <cell r="A398">
            <v>1491.58</v>
          </cell>
          <cell r="B398" t="str">
            <v>Extra price for external soil transport of item 1440,01</v>
          </cell>
          <cell r="C398" t="str">
            <v>cum</v>
          </cell>
          <cell r="D398">
            <v>0</v>
          </cell>
          <cell r="E398">
            <v>0</v>
          </cell>
          <cell r="F398">
            <v>1.03</v>
          </cell>
          <cell r="G398">
            <v>0</v>
          </cell>
          <cell r="H398">
            <v>0</v>
          </cell>
        </row>
        <row r="399">
          <cell r="A399">
            <v>1491.59</v>
          </cell>
          <cell r="B399" t="str">
            <v>Clay lining 15 cm thk slope dyke of tank basins</v>
          </cell>
          <cell r="C399" t="str">
            <v>cum</v>
          </cell>
          <cell r="D399">
            <v>0</v>
          </cell>
          <cell r="E399">
            <v>0</v>
          </cell>
          <cell r="F399">
            <v>0</v>
          </cell>
          <cell r="G399">
            <v>0</v>
          </cell>
          <cell r="H399">
            <v>0</v>
          </cell>
        </row>
        <row r="400">
          <cell r="A400">
            <v>1491.6</v>
          </cell>
          <cell r="B400" t="str">
            <v>Formation work yard with granular base course in areas with water table presence</v>
          </cell>
          <cell r="C400" t="str">
            <v>cum</v>
          </cell>
          <cell r="D400">
            <v>0</v>
          </cell>
          <cell r="E400">
            <v>0</v>
          </cell>
          <cell r="F400">
            <v>14.46</v>
          </cell>
          <cell r="G400">
            <v>0</v>
          </cell>
          <cell r="H400">
            <v>0</v>
          </cell>
        </row>
        <row r="401">
          <cell r="A401">
            <v>1491.61</v>
          </cell>
          <cell r="B401" t="str">
            <v>New LPG Vess.bedding with compacted quarry sand</v>
          </cell>
          <cell r="C401" t="str">
            <v>cum</v>
          </cell>
          <cell r="D401">
            <v>0</v>
          </cell>
          <cell r="E401">
            <v>0</v>
          </cell>
          <cell r="F401">
            <v>15.49</v>
          </cell>
          <cell r="G401">
            <v>0</v>
          </cell>
          <cell r="H401">
            <v>0</v>
          </cell>
        </row>
        <row r="402">
          <cell r="A402">
            <v>1491.62</v>
          </cell>
          <cell r="B402" t="str">
            <v>Quarry sand arranged at side and between LPG vessels</v>
          </cell>
          <cell r="C402" t="str">
            <v>cum</v>
          </cell>
          <cell r="D402">
            <v>0</v>
          </cell>
          <cell r="E402">
            <v>0</v>
          </cell>
          <cell r="F402">
            <v>20.66</v>
          </cell>
          <cell r="G402">
            <v>0</v>
          </cell>
          <cell r="H402">
            <v>0</v>
          </cell>
        </row>
        <row r="403">
          <cell r="A403">
            <v>1491.63</v>
          </cell>
          <cell r="B403" t="str">
            <v>New LPG Vessels topping filled with suitable soil</v>
          </cell>
          <cell r="C403" t="str">
            <v>cum</v>
          </cell>
          <cell r="D403">
            <v>0</v>
          </cell>
          <cell r="E403">
            <v>0</v>
          </cell>
          <cell r="F403">
            <v>10.33</v>
          </cell>
          <cell r="G403">
            <v>0</v>
          </cell>
          <cell r="H403">
            <v>0</v>
          </cell>
        </row>
        <row r="404">
          <cell r="A404">
            <v>1491.64</v>
          </cell>
          <cell r="B404" t="str">
            <v>Lump sum price for check settlement of bed  soil of LPG vessel</v>
          </cell>
          <cell r="C404" t="str">
            <v>lsp</v>
          </cell>
          <cell r="D404">
            <v>0</v>
          </cell>
          <cell r="E404">
            <v>0</v>
          </cell>
          <cell r="F404">
            <v>25822.84</v>
          </cell>
          <cell r="G404">
            <v>0</v>
          </cell>
          <cell r="H404">
            <v>0</v>
          </cell>
        </row>
        <row r="405">
          <cell r="A405">
            <v>1491.65</v>
          </cell>
          <cell r="B405" t="str">
            <v>Formation and removal of temporany access ramp for LPG vessel erection</v>
          </cell>
          <cell r="C405" t="str">
            <v>sqm</v>
          </cell>
          <cell r="D405">
            <v>0</v>
          </cell>
          <cell r="E405">
            <v>0</v>
          </cell>
          <cell r="F405">
            <v>15.49</v>
          </cell>
          <cell r="G405">
            <v>0</v>
          </cell>
          <cell r="H405">
            <v>0</v>
          </cell>
        </row>
        <row r="406">
          <cell r="A406">
            <v>1491.66</v>
          </cell>
          <cell r="B406" t="str">
            <v>Precast concrete tiles for walkways on top embankment</v>
          </cell>
          <cell r="C406" t="str">
            <v>sqm</v>
          </cell>
          <cell r="D406">
            <v>0</v>
          </cell>
          <cell r="E406">
            <v>0</v>
          </cell>
          <cell r="F406">
            <v>15.49</v>
          </cell>
          <cell r="G406">
            <v>0</v>
          </cell>
          <cell r="H406">
            <v>0</v>
          </cell>
        </row>
        <row r="407">
          <cell r="A407">
            <v>1491.67</v>
          </cell>
          <cell r="B407" t="str">
            <v>Protection slope and top of earth LPG bedding with precast hollow tiles</v>
          </cell>
          <cell r="C407" t="str">
            <v>sqm</v>
          </cell>
          <cell r="D407">
            <v>0</v>
          </cell>
          <cell r="E407">
            <v>0</v>
          </cell>
          <cell r="F407">
            <v>18.079999999999998</v>
          </cell>
          <cell r="G407">
            <v>0</v>
          </cell>
          <cell r="H407">
            <v>0</v>
          </cell>
        </row>
        <row r="408">
          <cell r="A408">
            <v>1491.68</v>
          </cell>
          <cell r="B408" t="str">
            <v xml:space="preserve">Temporary propping during excavations </v>
          </cell>
          <cell r="C408" t="str">
            <v>sqm</v>
          </cell>
          <cell r="D408">
            <v>0</v>
          </cell>
          <cell r="E408">
            <v>0</v>
          </cell>
          <cell r="F408">
            <v>9.3000000000000007</v>
          </cell>
          <cell r="G408">
            <v>0</v>
          </cell>
          <cell r="H408">
            <v>0</v>
          </cell>
        </row>
        <row r="409">
          <cell r="A409">
            <v>1491.7</v>
          </cell>
          <cell r="B409" t="str">
            <v>Earth pond waterproof lining by SINTOFOIL 1,5 mm of "IMPER" or similar</v>
          </cell>
          <cell r="C409" t="str">
            <v>sqm</v>
          </cell>
          <cell r="D409">
            <v>0</v>
          </cell>
          <cell r="E409">
            <v>0</v>
          </cell>
          <cell r="F409">
            <v>6.2</v>
          </cell>
          <cell r="G409">
            <v>0</v>
          </cell>
        </row>
        <row r="410">
          <cell r="A410">
            <v>1491.71</v>
          </cell>
          <cell r="B410" t="str">
            <v>Soil treatment  for geotextile bed (remotion particles bigger than 15 mm)</v>
          </cell>
          <cell r="C410" t="str">
            <v>sqm</v>
          </cell>
          <cell r="D410">
            <v>0</v>
          </cell>
          <cell r="E410">
            <v>0</v>
          </cell>
          <cell r="F410">
            <v>4.13</v>
          </cell>
          <cell r="G410">
            <v>0</v>
          </cell>
        </row>
        <row r="411">
          <cell r="A411">
            <v>1491.72</v>
          </cell>
          <cell r="B411" t="str">
            <v>Extra price for hydrocarbon soil presence during excavation</v>
          </cell>
          <cell r="C411" t="str">
            <v>cum</v>
          </cell>
          <cell r="D411">
            <v>0</v>
          </cell>
          <cell r="E411">
            <v>0</v>
          </cell>
          <cell r="F411">
            <v>10.33</v>
          </cell>
          <cell r="G411">
            <v>0</v>
          </cell>
        </row>
        <row r="412">
          <cell r="A412">
            <v>1491.73</v>
          </cell>
          <cell r="B412" t="str">
            <v>Dewatering pumps diam. 100 mm w/ power &amp; check</v>
          </cell>
          <cell r="C412" t="str">
            <v>hour</v>
          </cell>
          <cell r="D412">
            <v>0</v>
          </cell>
          <cell r="E412">
            <v>0</v>
          </cell>
          <cell r="F412">
            <v>6.2</v>
          </cell>
          <cell r="G412">
            <v>0</v>
          </cell>
        </row>
        <row r="413">
          <cell r="A413">
            <v>1491.74</v>
          </cell>
          <cell r="B413" t="str">
            <v>Lining pad  beneath tank with waterproof membrane SINTOFOIL 2,0 mm of "IMPER" or similar</v>
          </cell>
          <cell r="C413" t="str">
            <v>sqm</v>
          </cell>
          <cell r="D413">
            <v>0</v>
          </cell>
          <cell r="E413">
            <v>0</v>
          </cell>
          <cell r="F413">
            <v>8.26</v>
          </cell>
          <cell r="G413">
            <v>0</v>
          </cell>
        </row>
        <row r="414">
          <cell r="A414">
            <v>1491.75</v>
          </cell>
          <cell r="B414" t="str">
            <v>Top course pad tk 15 cm w/ sand</v>
          </cell>
          <cell r="C414" t="str">
            <v>cum</v>
          </cell>
          <cell r="D414">
            <v>0</v>
          </cell>
          <cell r="E414">
            <v>0</v>
          </cell>
          <cell r="F414">
            <v>18.079999999999998</v>
          </cell>
          <cell r="G414">
            <v>0</v>
          </cell>
        </row>
        <row r="415">
          <cell r="A415">
            <v>1491.76</v>
          </cell>
          <cell r="B415" t="str">
            <v>Sand  bed layer 15 cm thick for waterproof membrane item 1491,74</v>
          </cell>
          <cell r="C415" t="str">
            <v>cum</v>
          </cell>
          <cell r="D415">
            <v>0</v>
          </cell>
          <cell r="E415">
            <v>0</v>
          </cell>
          <cell r="F415">
            <v>18.079999999999998</v>
          </cell>
          <cell r="G415">
            <v>0</v>
          </cell>
        </row>
        <row r="416">
          <cell r="A416">
            <v>1491.77</v>
          </cell>
          <cell r="B416" t="str">
            <v>Supply &amp; Erection of Geogrid sheet on soil</v>
          </cell>
          <cell r="C416" t="str">
            <v>sqm</v>
          </cell>
          <cell r="D416">
            <v>0</v>
          </cell>
          <cell r="E416">
            <v>0</v>
          </cell>
          <cell r="F416">
            <v>10.33</v>
          </cell>
          <cell r="G416">
            <v>0</v>
          </cell>
        </row>
        <row r="417">
          <cell r="A417">
            <v>1491.78</v>
          </cell>
          <cell r="B417" t="str">
            <v>Green area finishing including irrrigation system eqpt.</v>
          </cell>
          <cell r="C417" t="str">
            <v>sqm</v>
          </cell>
          <cell r="D417">
            <v>0.2</v>
          </cell>
          <cell r="E417">
            <v>4565.5</v>
          </cell>
          <cell r="F417">
            <v>12.91</v>
          </cell>
          <cell r="G417">
            <v>58940.605000000003</v>
          </cell>
        </row>
        <row r="418">
          <cell r="A418">
            <v>1491.79</v>
          </cell>
          <cell r="B418" t="str">
            <v>Wearing course 4 cm thk.</v>
          </cell>
          <cell r="C418" t="str">
            <v>sqm</v>
          </cell>
          <cell r="D418">
            <v>0</v>
          </cell>
          <cell r="E418">
            <v>0</v>
          </cell>
          <cell r="F418">
            <v>4.6500000000000004</v>
          </cell>
          <cell r="G418">
            <v>0</v>
          </cell>
        </row>
        <row r="419">
          <cell r="A419">
            <v>1491.8</v>
          </cell>
          <cell r="B419" t="str">
            <v xml:space="preserve">Earth-dyke w/ matl supplied by Contractors </v>
          </cell>
          <cell r="C419" t="str">
            <v>cum</v>
          </cell>
          <cell r="D419">
            <v>0.13</v>
          </cell>
          <cell r="E419">
            <v>6547.9849999999988</v>
          </cell>
          <cell r="F419">
            <v>23.24</v>
          </cell>
          <cell r="G419">
            <v>152175.17139999996</v>
          </cell>
        </row>
        <row r="420">
          <cell r="A420">
            <v>1491.81</v>
          </cell>
          <cell r="B420" t="str">
            <v>Soil scrubbing 30 cm thick</v>
          </cell>
          <cell r="C420" t="str">
            <v>sqm</v>
          </cell>
          <cell r="D420">
            <v>0</v>
          </cell>
          <cell r="E420">
            <v>0</v>
          </cell>
          <cell r="F420">
            <v>0.85</v>
          </cell>
          <cell r="G420">
            <v>0</v>
          </cell>
        </row>
        <row r="421">
          <cell r="A421">
            <v>1491.82</v>
          </cell>
          <cell r="B421" t="str">
            <v>Dykes  slope lining by PVC sheet (  type Hipalon or similar )</v>
          </cell>
          <cell r="C421" t="str">
            <v>sqm</v>
          </cell>
          <cell r="D421">
            <v>0</v>
          </cell>
          <cell r="E421">
            <v>0</v>
          </cell>
          <cell r="F421">
            <v>9.3000000000000007</v>
          </cell>
          <cell r="G421">
            <v>0</v>
          </cell>
        </row>
        <row r="422">
          <cell r="A422">
            <v>1491.83</v>
          </cell>
          <cell r="B422" t="str">
            <v>Bottom tank basins  lining by PVC sheet (  type Hipalon or similar )</v>
          </cell>
          <cell r="C422" t="str">
            <v>sqm</v>
          </cell>
          <cell r="D422">
            <v>0</v>
          </cell>
          <cell r="E422">
            <v>0</v>
          </cell>
          <cell r="F422">
            <v>7.75</v>
          </cell>
          <cell r="G422">
            <v>0</v>
          </cell>
        </row>
        <row r="423">
          <cell r="A423">
            <v>1491.84</v>
          </cell>
          <cell r="B423" t="str">
            <v>Asphalt finish.for shoulders type heavy</v>
          </cell>
          <cell r="C423" t="str">
            <v>sqm</v>
          </cell>
          <cell r="D423">
            <v>0.05</v>
          </cell>
          <cell r="E423">
            <v>16128.75</v>
          </cell>
          <cell r="F423">
            <v>15.49</v>
          </cell>
          <cell r="G423">
            <v>249834.33749999999</v>
          </cell>
        </row>
        <row r="424">
          <cell r="A424">
            <v>1491.85</v>
          </cell>
          <cell r="B424" t="str">
            <v>Asphalt finish.for shoulders type light</v>
          </cell>
          <cell r="C424" t="str">
            <v>sqm</v>
          </cell>
          <cell r="D424">
            <v>0</v>
          </cell>
          <cell r="E424">
            <v>0</v>
          </cell>
          <cell r="F424">
            <v>12.91</v>
          </cell>
          <cell r="G424">
            <v>0</v>
          </cell>
        </row>
        <row r="425">
          <cell r="A425">
            <v>1491.86</v>
          </cell>
          <cell r="B425" t="str">
            <v>Patrol Roads</v>
          </cell>
          <cell r="C425" t="str">
            <v>sqm</v>
          </cell>
          <cell r="D425">
            <v>0</v>
          </cell>
          <cell r="E425">
            <v>0</v>
          </cell>
          <cell r="F425">
            <v>0</v>
          </cell>
          <cell r="G425">
            <v>0</v>
          </cell>
        </row>
        <row r="426">
          <cell r="A426">
            <v>1491.87</v>
          </cell>
          <cell r="B426" t="str">
            <v>Backfill as item 1440.50 but with selected site material</v>
          </cell>
          <cell r="C426" t="str">
            <v>cum</v>
          </cell>
          <cell r="D426">
            <v>0</v>
          </cell>
          <cell r="E426">
            <v>0</v>
          </cell>
          <cell r="F426">
            <v>2.71</v>
          </cell>
          <cell r="G426">
            <v>0</v>
          </cell>
        </row>
        <row r="427">
          <cell r="A427">
            <v>1491.88</v>
          </cell>
          <cell r="D427">
            <v>0</v>
          </cell>
          <cell r="E427">
            <v>0</v>
          </cell>
          <cell r="F427">
            <v>0</v>
          </cell>
          <cell r="G427">
            <v>0</v>
          </cell>
        </row>
        <row r="428">
          <cell r="A428">
            <v>1491.89</v>
          </cell>
          <cell r="D428">
            <v>0</v>
          </cell>
          <cell r="E428">
            <v>0</v>
          </cell>
          <cell r="F428">
            <v>0</v>
          </cell>
          <cell r="G428">
            <v>0</v>
          </cell>
        </row>
        <row r="429">
          <cell r="A429">
            <v>1491.9</v>
          </cell>
          <cell r="D429">
            <v>0</v>
          </cell>
          <cell r="E429">
            <v>0</v>
          </cell>
          <cell r="F429">
            <v>0</v>
          </cell>
          <cell r="G429">
            <v>0</v>
          </cell>
          <cell r="H429">
            <v>0</v>
          </cell>
        </row>
        <row r="430">
          <cell r="A430">
            <v>1491.91</v>
          </cell>
          <cell r="B430" t="str">
            <v>Existing  Fence Demolitions</v>
          </cell>
          <cell r="C430" t="str">
            <v>lm</v>
          </cell>
          <cell r="D430">
            <v>0</v>
          </cell>
          <cell r="E430">
            <v>0</v>
          </cell>
          <cell r="F430">
            <v>0</v>
          </cell>
          <cell r="G430">
            <v>0</v>
          </cell>
          <cell r="H430">
            <v>0</v>
          </cell>
        </row>
        <row r="431">
          <cell r="A431">
            <v>1491.92</v>
          </cell>
          <cell r="B431" t="str">
            <v>Drainage base course with granular material</v>
          </cell>
          <cell r="C431" t="str">
            <v>cum</v>
          </cell>
          <cell r="D431">
            <v>0</v>
          </cell>
          <cell r="E431">
            <v>0</v>
          </cell>
          <cell r="F431">
            <v>40.96</v>
          </cell>
          <cell r="G431">
            <v>0</v>
          </cell>
          <cell r="H431">
            <v>0</v>
          </cell>
        </row>
        <row r="432">
          <cell r="A432">
            <v>1491.93</v>
          </cell>
          <cell r="B432" t="str">
            <v>Weep holes filter with granular material</v>
          </cell>
          <cell r="C432" t="str">
            <v>cum</v>
          </cell>
          <cell r="D432">
            <v>0</v>
          </cell>
          <cell r="E432">
            <v>0</v>
          </cell>
          <cell r="F432">
            <v>29.95</v>
          </cell>
          <cell r="G432">
            <v>0</v>
          </cell>
          <cell r="H432">
            <v>0</v>
          </cell>
        </row>
        <row r="433">
          <cell r="A433">
            <v>1491.94</v>
          </cell>
          <cell r="B433" t="str">
            <v>Soil finishing by 150 mm thick of Gravel Surfacing</v>
          </cell>
          <cell r="C433" t="str">
            <v>cum</v>
          </cell>
          <cell r="D433">
            <v>0</v>
          </cell>
          <cell r="E433">
            <v>0</v>
          </cell>
          <cell r="F433">
            <v>3.56</v>
          </cell>
          <cell r="G433">
            <v>0</v>
          </cell>
          <cell r="H433">
            <v>0</v>
          </cell>
        </row>
        <row r="434">
          <cell r="A434">
            <v>1491.95</v>
          </cell>
          <cell r="B434" t="str">
            <v>Slope Surface levelling</v>
          </cell>
          <cell r="C434" t="str">
            <v>sqm</v>
          </cell>
          <cell r="D434">
            <v>0</v>
          </cell>
          <cell r="E434">
            <v>0</v>
          </cell>
          <cell r="F434">
            <v>0.15</v>
          </cell>
          <cell r="G434">
            <v>0</v>
          </cell>
          <cell r="H434">
            <v>0</v>
          </cell>
        </row>
        <row r="435">
          <cell r="A435">
            <v>1491.96</v>
          </cell>
          <cell r="B435" t="str">
            <v>Oil contaminated soil from excav.transport</v>
          </cell>
          <cell r="C435" t="str">
            <v>cum</v>
          </cell>
          <cell r="D435">
            <v>0</v>
          </cell>
          <cell r="E435">
            <v>0</v>
          </cell>
          <cell r="F435">
            <v>294.17</v>
          </cell>
          <cell r="G435">
            <v>0</v>
          </cell>
          <cell r="H435">
            <v>0</v>
          </cell>
        </row>
        <row r="436">
          <cell r="A436">
            <v>1491.97</v>
          </cell>
          <cell r="B436" t="str">
            <v xml:space="preserve">Load.,transp.&amp; unload. of soil from temporary dumping </v>
          </cell>
          <cell r="C436" t="str">
            <v>cum</v>
          </cell>
          <cell r="D436">
            <v>0</v>
          </cell>
          <cell r="E436">
            <v>0</v>
          </cell>
          <cell r="F436">
            <v>294.17</v>
          </cell>
          <cell r="G436">
            <v>0</v>
          </cell>
          <cell r="H436">
            <v>0</v>
          </cell>
        </row>
        <row r="437">
          <cell r="A437">
            <v>1491.98</v>
          </cell>
          <cell r="B437" t="str">
            <v>Truck loading from temporary soil dumping</v>
          </cell>
          <cell r="C437" t="str">
            <v>cum</v>
          </cell>
          <cell r="D437">
            <v>0</v>
          </cell>
          <cell r="E437">
            <v>0</v>
          </cell>
          <cell r="F437">
            <v>294.17</v>
          </cell>
          <cell r="G437">
            <v>0</v>
          </cell>
          <cell r="H437">
            <v>0</v>
          </cell>
        </row>
        <row r="438">
          <cell r="A438">
            <v>1491.99</v>
          </cell>
          <cell r="B438" t="str">
            <v>Matls. from excav.trans. by wheel-barrow</v>
          </cell>
          <cell r="C438" t="str">
            <v>cum</v>
          </cell>
          <cell r="D438">
            <v>0</v>
          </cell>
          <cell r="E438">
            <v>0</v>
          </cell>
          <cell r="F438">
            <v>294.17</v>
          </cell>
          <cell r="G438">
            <v>0</v>
          </cell>
          <cell r="H438">
            <v>0</v>
          </cell>
        </row>
        <row r="439">
          <cell r="A439" t="str">
            <v>1491,10A</v>
          </cell>
          <cell r="D439">
            <v>0</v>
          </cell>
          <cell r="E439">
            <v>0</v>
          </cell>
          <cell r="F439">
            <v>294.17</v>
          </cell>
          <cell r="G439">
            <v>0</v>
          </cell>
          <cell r="H439">
            <v>0</v>
          </cell>
        </row>
        <row r="440">
          <cell r="A440">
            <v>1491.1010000000001</v>
          </cell>
          <cell r="D440">
            <v>0</v>
          </cell>
          <cell r="E440">
            <v>0</v>
          </cell>
          <cell r="F440">
            <v>294.17</v>
          </cell>
          <cell r="G440">
            <v>0</v>
          </cell>
          <cell r="H440">
            <v>0</v>
          </cell>
        </row>
        <row r="441">
          <cell r="A441">
            <v>1491.1020000000001</v>
          </cell>
          <cell r="D441">
            <v>0</v>
          </cell>
          <cell r="E441">
            <v>0</v>
          </cell>
          <cell r="F441">
            <v>294.17</v>
          </cell>
          <cell r="G441">
            <v>0</v>
          </cell>
          <cell r="H441">
            <v>0</v>
          </cell>
        </row>
        <row r="442">
          <cell r="A442">
            <v>1491.1030000000001</v>
          </cell>
          <cell r="D442">
            <v>0</v>
          </cell>
          <cell r="E442">
            <v>0</v>
          </cell>
          <cell r="F442">
            <v>294.17</v>
          </cell>
          <cell r="G442">
            <v>0</v>
          </cell>
          <cell r="H442">
            <v>0</v>
          </cell>
        </row>
        <row r="443">
          <cell r="A443">
            <v>1491.104</v>
          </cell>
          <cell r="D443">
            <v>0</v>
          </cell>
          <cell r="E443">
            <v>0</v>
          </cell>
          <cell r="F443">
            <v>294.17</v>
          </cell>
          <cell r="G443">
            <v>0</v>
          </cell>
          <cell r="H443">
            <v>0</v>
          </cell>
        </row>
        <row r="444">
          <cell r="A444">
            <v>1491.105</v>
          </cell>
          <cell r="C444" t="str">
            <v>sqm</v>
          </cell>
          <cell r="D444">
            <v>0</v>
          </cell>
          <cell r="E444">
            <v>0</v>
          </cell>
          <cell r="F444">
            <v>3.82</v>
          </cell>
          <cell r="G444">
            <v>0</v>
          </cell>
          <cell r="H444">
            <v>0</v>
          </cell>
        </row>
        <row r="445">
          <cell r="A445">
            <v>1491.106</v>
          </cell>
          <cell r="B445" t="str">
            <v>Sand layer 15 cm thk on HDPE liner bottom tank basin</v>
          </cell>
          <cell r="C445" t="str">
            <v>sqm</v>
          </cell>
          <cell r="D445">
            <v>0</v>
          </cell>
          <cell r="E445">
            <v>0</v>
          </cell>
          <cell r="F445">
            <v>4.49</v>
          </cell>
          <cell r="G445">
            <v>0</v>
          </cell>
          <cell r="H445">
            <v>0</v>
          </cell>
        </row>
        <row r="446">
          <cell r="A446">
            <v>1491.107</v>
          </cell>
          <cell r="B446" t="str">
            <v>Gravel finishing  30 cm thk</v>
          </cell>
          <cell r="C446" t="str">
            <v>sqm</v>
          </cell>
          <cell r="D446">
            <v>0</v>
          </cell>
          <cell r="E446">
            <v>0</v>
          </cell>
          <cell r="F446">
            <v>7.13</v>
          </cell>
          <cell r="G446">
            <v>0</v>
          </cell>
          <cell r="H446">
            <v>0</v>
          </cell>
        </row>
        <row r="447">
          <cell r="A447">
            <v>1491.1079999999999</v>
          </cell>
          <cell r="B447" t="str">
            <v>HDPE liner 2 mm thk on soil bottom of tank basin</v>
          </cell>
          <cell r="C447" t="str">
            <v>sqm</v>
          </cell>
          <cell r="D447">
            <v>0</v>
          </cell>
          <cell r="E447">
            <v>0</v>
          </cell>
          <cell r="F447">
            <v>10.23</v>
          </cell>
          <cell r="G447">
            <v>0</v>
          </cell>
          <cell r="H447">
            <v>0</v>
          </cell>
        </row>
        <row r="448">
          <cell r="A448">
            <v>1491.1089999999999</v>
          </cell>
          <cell r="B448" t="str">
            <v>Dykes Finis.by concrete slab 10 cm thk.</v>
          </cell>
          <cell r="C448" t="str">
            <v>sqm</v>
          </cell>
          <cell r="D448">
            <v>7.0000000000000007E-2</v>
          </cell>
          <cell r="E448">
            <v>5071.2700000000004</v>
          </cell>
          <cell r="F448">
            <v>35.79</v>
          </cell>
          <cell r="G448">
            <v>181500.75330000001</v>
          </cell>
          <cell r="H448">
            <v>354.98890000000006</v>
          </cell>
        </row>
        <row r="449">
          <cell r="A449" t="str">
            <v>1491,11A</v>
          </cell>
          <cell r="B449" t="str">
            <v>Earth-dyke w/matl by contr. all included</v>
          </cell>
          <cell r="C449" t="str">
            <v>cum</v>
          </cell>
          <cell r="D449">
            <v>0</v>
          </cell>
          <cell r="E449">
            <v>0</v>
          </cell>
          <cell r="F449">
            <v>8.42</v>
          </cell>
          <cell r="G449">
            <v>0</v>
          </cell>
        </row>
        <row r="450">
          <cell r="A450">
            <v>1491.1110000000001</v>
          </cell>
          <cell r="B450" t="str">
            <v>Remove existing fencing</v>
          </cell>
          <cell r="C450" t="str">
            <v>lm</v>
          </cell>
          <cell r="D450">
            <v>0</v>
          </cell>
          <cell r="E450">
            <v>0</v>
          </cell>
          <cell r="F450">
            <v>1.55</v>
          </cell>
          <cell r="G450">
            <v>0</v>
          </cell>
        </row>
        <row r="451">
          <cell r="A451">
            <v>1491.1120000000001</v>
          </cell>
          <cell r="B451" t="str">
            <v>Rock Rip - Rap according to spec. 5601-DGS-CU-003 rev. 3</v>
          </cell>
          <cell r="C451" t="str">
            <v>cum</v>
          </cell>
          <cell r="D451">
            <v>0</v>
          </cell>
          <cell r="E451">
            <v>0</v>
          </cell>
          <cell r="F451">
            <v>61.97</v>
          </cell>
          <cell r="G451">
            <v>0</v>
          </cell>
        </row>
        <row r="452">
          <cell r="A452">
            <v>1491.1130000000001</v>
          </cell>
          <cell r="B452" t="str">
            <v>Relocation exist.elect cables trench (1x5.5KV+1x415V)</v>
          </cell>
          <cell r="C452" t="str">
            <v>lm</v>
          </cell>
          <cell r="D452">
            <v>0</v>
          </cell>
          <cell r="E452">
            <v>0</v>
          </cell>
          <cell r="F452">
            <v>129.11000000000001</v>
          </cell>
          <cell r="G452">
            <v>0</v>
          </cell>
        </row>
        <row r="453">
          <cell r="A453">
            <v>1491.114</v>
          </cell>
          <cell r="B453" t="str">
            <v>300 mm Thick of 20-40 crushed stone or gravel  fill on top of geotsynthetic item 1491.115</v>
          </cell>
          <cell r="C453" t="str">
            <v>cum</v>
          </cell>
          <cell r="D453">
            <v>0</v>
          </cell>
          <cell r="E453">
            <v>0</v>
          </cell>
          <cell r="F453">
            <v>30.99</v>
          </cell>
          <cell r="G453">
            <v>0</v>
          </cell>
        </row>
        <row r="454">
          <cell r="A454">
            <v>1491.115</v>
          </cell>
          <cell r="B454" t="str">
            <v>Geosynthetic Clay Liner as spec 5601-DGS-CU-003 rev.3</v>
          </cell>
          <cell r="C454" t="str">
            <v>sqm</v>
          </cell>
          <cell r="D454">
            <v>0</v>
          </cell>
          <cell r="E454">
            <v>0</v>
          </cell>
          <cell r="F454">
            <v>15.49</v>
          </cell>
          <cell r="G454">
            <v>0</v>
          </cell>
        </row>
        <row r="455">
          <cell r="A455">
            <v>1491.116</v>
          </cell>
          <cell r="B455" t="str">
            <v>Gravel  Filter Wrapped in Geotextile as per dwg 5601-STD-CU-00004</v>
          </cell>
          <cell r="C455" t="str">
            <v>cum</v>
          </cell>
          <cell r="D455">
            <v>0</v>
          </cell>
          <cell r="E455">
            <v>0</v>
          </cell>
          <cell r="F455">
            <v>29.95</v>
          </cell>
          <cell r="G455">
            <v>0</v>
          </cell>
        </row>
        <row r="456">
          <cell r="A456">
            <v>1491.117</v>
          </cell>
          <cell r="B456" t="str">
            <v>Backfill with granular material</v>
          </cell>
          <cell r="C456" t="str">
            <v>cum</v>
          </cell>
          <cell r="D456">
            <v>0</v>
          </cell>
          <cell r="E456">
            <v>0</v>
          </cell>
          <cell r="F456">
            <v>23.65</v>
          </cell>
          <cell r="G456">
            <v>0</v>
          </cell>
        </row>
        <row r="457">
          <cell r="A457">
            <v>1491.1179999999999</v>
          </cell>
          <cell r="B457" t="str">
            <v>Gravel finishing  10 cm thk</v>
          </cell>
          <cell r="C457" t="str">
            <v>sqm</v>
          </cell>
          <cell r="D457">
            <v>0</v>
          </cell>
          <cell r="E457">
            <v>0</v>
          </cell>
          <cell r="F457">
            <v>2.79</v>
          </cell>
          <cell r="G457">
            <v>0</v>
          </cell>
        </row>
        <row r="458">
          <cell r="A458">
            <v>1491.1189999999999</v>
          </cell>
          <cell r="B458" t="str">
            <v>Backfill as item 1440.51 but for filling GRE pipe trench</v>
          </cell>
          <cell r="C458" t="str">
            <v>cum</v>
          </cell>
          <cell r="D458">
            <v>0</v>
          </cell>
          <cell r="E458">
            <v>0</v>
          </cell>
          <cell r="F458">
            <v>23.65</v>
          </cell>
          <cell r="G458">
            <v>0</v>
          </cell>
        </row>
        <row r="459">
          <cell r="A459" t="str">
            <v>1491,12A</v>
          </cell>
          <cell r="B459" t="str">
            <v>Existing Electrical and Instrument Trenches Demolitions</v>
          </cell>
          <cell r="C459" t="str">
            <v>lm</v>
          </cell>
          <cell r="D459">
            <v>0</v>
          </cell>
          <cell r="E459">
            <v>0</v>
          </cell>
          <cell r="F459">
            <v>12.91</v>
          </cell>
          <cell r="G459">
            <v>0</v>
          </cell>
        </row>
        <row r="460">
          <cell r="A460">
            <v>1491.1210000000001</v>
          </cell>
          <cell r="B460" t="str">
            <v xml:space="preserve">Rimotion of temporary  precast offices box container </v>
          </cell>
          <cell r="C460" t="str">
            <v>cum</v>
          </cell>
          <cell r="D460">
            <v>0</v>
          </cell>
          <cell r="E460">
            <v>0</v>
          </cell>
          <cell r="F460">
            <v>20.66</v>
          </cell>
          <cell r="G460">
            <v>0</v>
          </cell>
          <cell r="H460">
            <v>0</v>
          </cell>
        </row>
        <row r="461">
          <cell r="A461">
            <v>1491.1220000000001</v>
          </cell>
          <cell r="B461" t="str">
            <v xml:space="preserve">Adjustement price for existing unknown underground and above ground obstacles </v>
          </cell>
          <cell r="C461" t="str">
            <v>u</v>
          </cell>
          <cell r="D461">
            <v>0</v>
          </cell>
          <cell r="E461">
            <v>0</v>
          </cell>
          <cell r="F461">
            <v>672426.88</v>
          </cell>
          <cell r="G461">
            <v>0</v>
          </cell>
          <cell r="H461">
            <v>0</v>
          </cell>
        </row>
        <row r="462">
          <cell r="A462">
            <v>1491.123</v>
          </cell>
          <cell r="B462" t="str">
            <v>Temporary supports during new concrete works of existing elect.trench around SS 300</v>
          </cell>
          <cell r="C462" t="str">
            <v>lsp</v>
          </cell>
          <cell r="D462">
            <v>0</v>
          </cell>
          <cell r="E462">
            <v>0</v>
          </cell>
          <cell r="F462">
            <v>210133.4</v>
          </cell>
          <cell r="G462">
            <v>0</v>
          </cell>
          <cell r="H462">
            <v>0</v>
          </cell>
        </row>
        <row r="464">
          <cell r="A464">
            <v>1492</v>
          </cell>
          <cell r="B464" t="str">
            <v>ADD.ITEMS FOR UNDERGROUND</v>
          </cell>
        </row>
        <row r="465">
          <cell r="A465">
            <v>1492.01</v>
          </cell>
          <cell r="B465" t="str">
            <v>Cast iron floor drain  diam. 6"</v>
          </cell>
          <cell r="C465" t="str">
            <v>u</v>
          </cell>
          <cell r="D465">
            <v>3</v>
          </cell>
          <cell r="E465">
            <v>5.75</v>
          </cell>
          <cell r="F465">
            <v>54.23</v>
          </cell>
          <cell r="G465">
            <v>311.82249999999999</v>
          </cell>
          <cell r="H465">
            <v>17.25</v>
          </cell>
        </row>
        <row r="466">
          <cell r="A466">
            <v>1492.02</v>
          </cell>
          <cell r="B466" t="str">
            <v>Carbon steel drain hubs 4"</v>
          </cell>
          <cell r="C466" t="str">
            <v>u</v>
          </cell>
          <cell r="D466">
            <v>2.5</v>
          </cell>
          <cell r="E466">
            <v>90.85</v>
          </cell>
          <cell r="F466">
            <v>43.38</v>
          </cell>
          <cell r="G466">
            <v>3941.0730000000008</v>
          </cell>
          <cell r="H466">
            <v>227.125</v>
          </cell>
        </row>
        <row r="467">
          <cell r="A467">
            <v>1492.03</v>
          </cell>
          <cell r="B467" t="str">
            <v>Carbon steel clean out diam. 6"</v>
          </cell>
          <cell r="C467" t="str">
            <v>u</v>
          </cell>
          <cell r="D467">
            <v>3</v>
          </cell>
          <cell r="E467">
            <v>8.0500000000000007</v>
          </cell>
          <cell r="F467">
            <v>54.23</v>
          </cell>
          <cell r="G467">
            <v>436.55150000000003</v>
          </cell>
          <cell r="H467">
            <v>24.15</v>
          </cell>
        </row>
        <row r="468">
          <cell r="A468">
            <v>1492.04</v>
          </cell>
          <cell r="B468" t="str">
            <v>Carbon steel vents</v>
          </cell>
          <cell r="C468" t="str">
            <v>kg</v>
          </cell>
          <cell r="D468">
            <v>0.08</v>
          </cell>
          <cell r="E468">
            <v>27710.400000000001</v>
          </cell>
          <cell r="F468">
            <v>1.81</v>
          </cell>
          <cell r="G468">
            <v>50155.824000000001</v>
          </cell>
          <cell r="H468">
            <v>2216.8320000000003</v>
          </cell>
        </row>
        <row r="469">
          <cell r="A469">
            <v>1492.05</v>
          </cell>
          <cell r="B469" t="str">
            <v>Asbestos cement pip. dia.350mm</v>
          </cell>
          <cell r="C469" t="str">
            <v>lm</v>
          </cell>
          <cell r="D469">
            <v>0.6</v>
          </cell>
          <cell r="E469">
            <v>0</v>
          </cell>
          <cell r="F469">
            <v>30.63</v>
          </cell>
          <cell r="G469">
            <v>0</v>
          </cell>
          <cell r="H469">
            <v>0</v>
          </cell>
        </row>
        <row r="470">
          <cell r="A470">
            <v>1492.06</v>
          </cell>
          <cell r="B470" t="str">
            <v>Asbestos cement pip. dia.400mm</v>
          </cell>
          <cell r="C470" t="str">
            <v>lm</v>
          </cell>
          <cell r="D470">
            <v>0.66</v>
          </cell>
          <cell r="E470">
            <v>0</v>
          </cell>
          <cell r="F470">
            <v>36.770000000000003</v>
          </cell>
          <cell r="G470">
            <v>0</v>
          </cell>
          <cell r="H470">
            <v>0</v>
          </cell>
        </row>
        <row r="471">
          <cell r="A471">
            <v>1492.07</v>
          </cell>
          <cell r="B471" t="str">
            <v>Asbestos cement pip. dia.450mm</v>
          </cell>
          <cell r="C471" t="str">
            <v>lm</v>
          </cell>
          <cell r="D471">
            <v>0.75</v>
          </cell>
          <cell r="E471">
            <v>0</v>
          </cell>
          <cell r="F471">
            <v>44.26</v>
          </cell>
          <cell r="G471">
            <v>0</v>
          </cell>
          <cell r="H471">
            <v>0</v>
          </cell>
        </row>
        <row r="472">
          <cell r="A472">
            <v>1492.08</v>
          </cell>
          <cell r="B472" t="str">
            <v>Asbestos cement pip. dia.500mm</v>
          </cell>
          <cell r="C472" t="str">
            <v>lm</v>
          </cell>
          <cell r="D472">
            <v>0.79</v>
          </cell>
          <cell r="E472">
            <v>0</v>
          </cell>
          <cell r="F472">
            <v>51.28</v>
          </cell>
          <cell r="G472">
            <v>0</v>
          </cell>
          <cell r="H472">
            <v>0</v>
          </cell>
        </row>
        <row r="473">
          <cell r="A473">
            <v>1492.09</v>
          </cell>
          <cell r="B473" t="str">
            <v>PVC piping         dia. 500mm</v>
          </cell>
          <cell r="C473" t="str">
            <v>lm</v>
          </cell>
          <cell r="D473">
            <v>0</v>
          </cell>
          <cell r="E473">
            <v>0</v>
          </cell>
          <cell r="F473">
            <v>0</v>
          </cell>
          <cell r="G473">
            <v>0</v>
          </cell>
          <cell r="H473">
            <v>0</v>
          </cell>
        </row>
        <row r="474">
          <cell r="A474">
            <v>1492.1</v>
          </cell>
          <cell r="B474" t="str">
            <v>Pumped set pit for sanitary sewer</v>
          </cell>
          <cell r="C474" t="str">
            <v>u</v>
          </cell>
          <cell r="D474">
            <v>25</v>
          </cell>
          <cell r="E474">
            <v>0</v>
          </cell>
          <cell r="F474">
            <v>4131.66</v>
          </cell>
          <cell r="G474">
            <v>0</v>
          </cell>
          <cell r="H474">
            <v>0</v>
          </cell>
        </row>
        <row r="475">
          <cell r="A475">
            <v>1492.11</v>
          </cell>
          <cell r="B475" t="str">
            <v>Ductile iron piping</v>
          </cell>
          <cell r="C475" t="str">
            <v>Kg</v>
          </cell>
          <cell r="D475">
            <v>0</v>
          </cell>
          <cell r="E475">
            <v>0</v>
          </cell>
          <cell r="F475">
            <v>0</v>
          </cell>
          <cell r="G475">
            <v>0</v>
          </cell>
          <cell r="H475">
            <v>0</v>
          </cell>
        </row>
        <row r="476">
          <cell r="A476">
            <v>1492.12</v>
          </cell>
          <cell r="B476" t="str">
            <v>Ductile iron Fittings</v>
          </cell>
          <cell r="C476" t="str">
            <v>Kg</v>
          </cell>
          <cell r="D476">
            <v>0</v>
          </cell>
          <cell r="E476">
            <v>0</v>
          </cell>
          <cell r="F476">
            <v>0</v>
          </cell>
          <cell r="G476">
            <v>0</v>
          </cell>
          <cell r="H476">
            <v>0</v>
          </cell>
        </row>
        <row r="477">
          <cell r="A477">
            <v>1492.13</v>
          </cell>
          <cell r="B477" t="str">
            <v>Carbon steel piping (Epoxy Lined)</v>
          </cell>
          <cell r="C477" t="str">
            <v>Kg</v>
          </cell>
          <cell r="D477">
            <v>0</v>
          </cell>
          <cell r="E477">
            <v>0</v>
          </cell>
          <cell r="F477">
            <v>0</v>
          </cell>
          <cell r="G477">
            <v>0</v>
          </cell>
          <cell r="H477">
            <v>0</v>
          </cell>
        </row>
        <row r="478">
          <cell r="A478">
            <v>1492.14</v>
          </cell>
          <cell r="B478" t="str">
            <v>Ductile Iron clean out diam. 6"</v>
          </cell>
          <cell r="C478" t="str">
            <v>u</v>
          </cell>
          <cell r="D478">
            <v>0</v>
          </cell>
          <cell r="E478">
            <v>0</v>
          </cell>
          <cell r="F478">
            <v>0</v>
          </cell>
          <cell r="G478">
            <v>0</v>
          </cell>
          <cell r="H478">
            <v>0</v>
          </cell>
        </row>
        <row r="479">
          <cell r="A479">
            <v>1492.15</v>
          </cell>
          <cell r="B479" t="str">
            <v>Ductile Iron drain hubs 4"</v>
          </cell>
          <cell r="C479" t="str">
            <v>u</v>
          </cell>
          <cell r="D479">
            <v>0</v>
          </cell>
          <cell r="E479">
            <v>0</v>
          </cell>
          <cell r="F479">
            <v>0</v>
          </cell>
          <cell r="G479">
            <v>0</v>
          </cell>
          <cell r="H479">
            <v>0</v>
          </cell>
        </row>
        <row r="480">
          <cell r="A480">
            <v>1492.16</v>
          </cell>
          <cell r="B480" t="str">
            <v>PRFV piping &amp; fittings dia 15 cm</v>
          </cell>
          <cell r="C480" t="str">
            <v>lm</v>
          </cell>
          <cell r="D480">
            <v>0</v>
          </cell>
          <cell r="E480">
            <v>0</v>
          </cell>
          <cell r="F480">
            <v>0</v>
          </cell>
          <cell r="G480">
            <v>0</v>
          </cell>
          <cell r="H480">
            <v>0</v>
          </cell>
        </row>
        <row r="481">
          <cell r="A481">
            <v>1492.17</v>
          </cell>
          <cell r="B481" t="str">
            <v>PRFV piping &amp; fittings dia 20 cm</v>
          </cell>
          <cell r="C481" t="str">
            <v>lm</v>
          </cell>
          <cell r="D481">
            <v>0</v>
          </cell>
          <cell r="E481">
            <v>0</v>
          </cell>
          <cell r="F481">
            <v>0</v>
          </cell>
          <cell r="G481">
            <v>0</v>
          </cell>
          <cell r="H481">
            <v>0</v>
          </cell>
        </row>
        <row r="482">
          <cell r="A482">
            <v>1492.18</v>
          </cell>
          <cell r="B482" t="str">
            <v>PRFV piping &amp; fittings dia 25 cm</v>
          </cell>
          <cell r="C482" t="str">
            <v>lm</v>
          </cell>
          <cell r="D482">
            <v>0</v>
          </cell>
          <cell r="E482">
            <v>0</v>
          </cell>
          <cell r="F482">
            <v>0</v>
          </cell>
          <cell r="G482">
            <v>0</v>
          </cell>
          <cell r="H482">
            <v>0</v>
          </cell>
        </row>
        <row r="483">
          <cell r="A483">
            <v>1492.19</v>
          </cell>
          <cell r="B483" t="str">
            <v>PRFV piping &amp; fittings  dia 30 cm</v>
          </cell>
          <cell r="C483" t="str">
            <v>lm</v>
          </cell>
          <cell r="D483">
            <v>0</v>
          </cell>
          <cell r="E483">
            <v>0</v>
          </cell>
          <cell r="F483">
            <v>0</v>
          </cell>
          <cell r="G483">
            <v>0</v>
          </cell>
          <cell r="H483">
            <v>0</v>
          </cell>
        </row>
        <row r="484">
          <cell r="A484">
            <v>1492.2</v>
          </cell>
          <cell r="B484" t="str">
            <v>PRFV piping &amp; fittings dia 110 cm</v>
          </cell>
          <cell r="C484" t="str">
            <v>lm</v>
          </cell>
          <cell r="D484">
            <v>0</v>
          </cell>
          <cell r="E484">
            <v>0</v>
          </cell>
          <cell r="F484">
            <v>0</v>
          </cell>
          <cell r="G484">
            <v>0</v>
          </cell>
          <cell r="H484">
            <v>0</v>
          </cell>
        </row>
        <row r="485">
          <cell r="A485">
            <v>1492.21</v>
          </cell>
          <cell r="B485" t="str">
            <v>PRFV piping dia 70 cm ( Vertical /bottom  lining of concrete pit )</v>
          </cell>
          <cell r="C485" t="str">
            <v>lm</v>
          </cell>
          <cell r="D485">
            <v>0</v>
          </cell>
          <cell r="E485">
            <v>0</v>
          </cell>
          <cell r="F485">
            <v>0</v>
          </cell>
          <cell r="G485">
            <v>0</v>
          </cell>
          <cell r="H485">
            <v>0</v>
          </cell>
        </row>
        <row r="486">
          <cell r="A486">
            <v>1492.22</v>
          </cell>
          <cell r="B486" t="str">
            <v>PRFV drain hubs 4"</v>
          </cell>
          <cell r="C486" t="str">
            <v>u</v>
          </cell>
          <cell r="D486">
            <v>0</v>
          </cell>
          <cell r="E486">
            <v>0</v>
          </cell>
          <cell r="F486">
            <v>0</v>
          </cell>
          <cell r="G486">
            <v>0</v>
          </cell>
          <cell r="H486">
            <v>0</v>
          </cell>
        </row>
        <row r="487">
          <cell r="A487">
            <v>1492.23</v>
          </cell>
          <cell r="B487" t="str">
            <v>PRFV clean out diam. 6"</v>
          </cell>
          <cell r="C487" t="str">
            <v>u</v>
          </cell>
          <cell r="D487">
            <v>0</v>
          </cell>
          <cell r="E487">
            <v>0</v>
          </cell>
          <cell r="F487">
            <v>0</v>
          </cell>
          <cell r="G487">
            <v>0</v>
          </cell>
          <cell r="H487">
            <v>0</v>
          </cell>
        </row>
        <row r="488">
          <cell r="A488">
            <v>1492.24</v>
          </cell>
          <cell r="B488" t="str">
            <v>PRFV piping &amp; fittings dia 40 cm</v>
          </cell>
          <cell r="C488" t="str">
            <v>lm</v>
          </cell>
          <cell r="D488">
            <v>0</v>
          </cell>
          <cell r="E488">
            <v>0</v>
          </cell>
          <cell r="F488">
            <v>0</v>
          </cell>
          <cell r="G488">
            <v>0</v>
          </cell>
          <cell r="H488">
            <v>0</v>
          </cell>
        </row>
        <row r="489">
          <cell r="A489">
            <v>1492.25</v>
          </cell>
          <cell r="B489" t="str">
            <v>PRFV piping &amp; fittings dia 50 cm</v>
          </cell>
          <cell r="C489" t="str">
            <v>lm</v>
          </cell>
          <cell r="D489">
            <v>0</v>
          </cell>
          <cell r="E489">
            <v>0</v>
          </cell>
          <cell r="F489">
            <v>0</v>
          </cell>
          <cell r="G489">
            <v>0</v>
          </cell>
          <cell r="H489">
            <v>0</v>
          </cell>
        </row>
        <row r="490">
          <cell r="A490">
            <v>1492.26</v>
          </cell>
          <cell r="B490" t="str">
            <v>PRFV piping &amp; fittings dia 60 cm</v>
          </cell>
          <cell r="C490" t="str">
            <v>lm</v>
          </cell>
          <cell r="D490">
            <v>0</v>
          </cell>
          <cell r="E490">
            <v>0</v>
          </cell>
          <cell r="F490">
            <v>0</v>
          </cell>
          <cell r="G490">
            <v>0</v>
          </cell>
          <cell r="H490">
            <v>0</v>
          </cell>
        </row>
        <row r="491">
          <cell r="A491">
            <v>1492.27</v>
          </cell>
          <cell r="B491" t="str">
            <v>PRFV piping &amp; fittings dia 70 cm</v>
          </cell>
          <cell r="C491" t="str">
            <v>lm</v>
          </cell>
          <cell r="D491">
            <v>0</v>
          </cell>
          <cell r="E491">
            <v>0</v>
          </cell>
          <cell r="F491">
            <v>0</v>
          </cell>
          <cell r="G491">
            <v>0</v>
          </cell>
          <cell r="H491">
            <v>0</v>
          </cell>
        </row>
        <row r="492">
          <cell r="A492">
            <v>1492.28</v>
          </cell>
          <cell r="B492" t="str">
            <v>PRFV piping &amp; fittings dia 80 cm</v>
          </cell>
          <cell r="C492" t="str">
            <v>lm</v>
          </cell>
          <cell r="D492">
            <v>0</v>
          </cell>
          <cell r="E492">
            <v>0</v>
          </cell>
          <cell r="F492">
            <v>0</v>
          </cell>
          <cell r="G492">
            <v>0</v>
          </cell>
          <cell r="H492">
            <v>0</v>
          </cell>
        </row>
        <row r="493">
          <cell r="A493">
            <v>1492.29</v>
          </cell>
          <cell r="B493" t="str">
            <v>PRFV piping &amp; fittings dia 10 cm</v>
          </cell>
          <cell r="C493" t="str">
            <v>lm</v>
          </cell>
          <cell r="D493">
            <v>0</v>
          </cell>
          <cell r="E493">
            <v>0</v>
          </cell>
          <cell r="F493">
            <v>0</v>
          </cell>
          <cell r="G493">
            <v>0</v>
          </cell>
        </row>
        <row r="494">
          <cell r="A494">
            <v>1492.3</v>
          </cell>
          <cell r="B494" t="str">
            <v>Polyethylene piping dia. 500mm</v>
          </cell>
          <cell r="C494" t="str">
            <v>lm</v>
          </cell>
          <cell r="D494">
            <v>0</v>
          </cell>
          <cell r="E494">
            <v>0</v>
          </cell>
          <cell r="F494">
            <v>0</v>
          </cell>
          <cell r="G494">
            <v>0</v>
          </cell>
        </row>
        <row r="495">
          <cell r="A495">
            <v>1492.31</v>
          </cell>
          <cell r="B495" t="str">
            <v>Carbon steel drain hubs 6"</v>
          </cell>
          <cell r="C495" t="str">
            <v>u</v>
          </cell>
          <cell r="D495">
            <v>0</v>
          </cell>
          <cell r="E495">
            <v>0</v>
          </cell>
          <cell r="F495">
            <v>0</v>
          </cell>
          <cell r="G495">
            <v>0</v>
          </cell>
        </row>
        <row r="496">
          <cell r="A496">
            <v>1492.32</v>
          </cell>
          <cell r="B496" t="str">
            <v>Perforated concrete pipe dia.100 cm (Dew.pump case)</v>
          </cell>
          <cell r="C496" t="str">
            <v>lm</v>
          </cell>
          <cell r="D496">
            <v>0</v>
          </cell>
          <cell r="E496">
            <v>0</v>
          </cell>
          <cell r="F496">
            <v>77.47</v>
          </cell>
          <cell r="G496">
            <v>0</v>
          </cell>
        </row>
        <row r="497">
          <cell r="A497">
            <v>1492.33</v>
          </cell>
          <cell r="B497" t="str">
            <v>PVC pipe 25 mm sch. 40 outlet Gravel  Filter as per dwg 5601-STD-CU-00004</v>
          </cell>
          <cell r="C497" t="str">
            <v>lm</v>
          </cell>
          <cell r="D497">
            <v>0</v>
          </cell>
          <cell r="E497">
            <v>0</v>
          </cell>
          <cell r="F497">
            <v>2.58</v>
          </cell>
          <cell r="G497">
            <v>0</v>
          </cell>
        </row>
        <row r="498">
          <cell r="A498">
            <v>1492.34</v>
          </cell>
          <cell r="B498" t="str">
            <v>Chloride PVC pipe diam. 100 mm</v>
          </cell>
          <cell r="C498" t="str">
            <v>lm</v>
          </cell>
          <cell r="D498">
            <v>0</v>
          </cell>
          <cell r="E498">
            <v>0</v>
          </cell>
          <cell r="F498">
            <v>0</v>
          </cell>
          <cell r="G498">
            <v>0</v>
          </cell>
        </row>
        <row r="499">
          <cell r="A499">
            <v>1492.35</v>
          </cell>
          <cell r="B499" t="str">
            <v>Chloride PVC pipe diam. 200 mm</v>
          </cell>
          <cell r="C499" t="str">
            <v>lm</v>
          </cell>
          <cell r="D499">
            <v>0</v>
          </cell>
          <cell r="E499">
            <v>0</v>
          </cell>
          <cell r="F499">
            <v>0</v>
          </cell>
          <cell r="G499">
            <v>0</v>
          </cell>
        </row>
        <row r="500">
          <cell r="A500">
            <v>1492.36</v>
          </cell>
          <cell r="B500" t="str">
            <v>Trapezoidal Earth ditches concrete lined  15 cm as per dwg. 5601-446-CU-E-00022</v>
          </cell>
          <cell r="C500" t="str">
            <v>sqm</v>
          </cell>
          <cell r="D500">
            <v>0</v>
          </cell>
          <cell r="E500">
            <v>0</v>
          </cell>
          <cell r="F500">
            <v>13.12</v>
          </cell>
          <cell r="G500">
            <v>0</v>
          </cell>
          <cell r="H500">
            <v>3</v>
          </cell>
        </row>
        <row r="501">
          <cell r="A501">
            <v>1492.37</v>
          </cell>
          <cell r="B501" t="str">
            <v>Precast Concrete Side Ditch Swale as per STD- CU - 00003</v>
          </cell>
          <cell r="C501" t="str">
            <v>lm</v>
          </cell>
          <cell r="D501">
            <v>0</v>
          </cell>
          <cell r="E501">
            <v>0</v>
          </cell>
          <cell r="F501">
            <v>13.69</v>
          </cell>
          <cell r="G501">
            <v>0</v>
          </cell>
          <cell r="H501">
            <v>3</v>
          </cell>
        </row>
        <row r="502">
          <cell r="A502">
            <v>1492.38</v>
          </cell>
          <cell r="B502" t="str">
            <v>Carbon steel drain hubs 6"</v>
          </cell>
          <cell r="C502" t="str">
            <v>u</v>
          </cell>
          <cell r="D502">
            <v>0</v>
          </cell>
          <cell r="E502">
            <v>0</v>
          </cell>
          <cell r="F502">
            <v>0</v>
          </cell>
          <cell r="G502">
            <v>0</v>
          </cell>
          <cell r="H502">
            <v>3</v>
          </cell>
        </row>
        <row r="503">
          <cell r="A503">
            <v>1492.39</v>
          </cell>
          <cell r="B503" t="str">
            <v>GRE drain hubs 4" (Technip ST 1400-08 type "D" )</v>
          </cell>
          <cell r="C503" t="str">
            <v>u</v>
          </cell>
          <cell r="D503">
            <v>2</v>
          </cell>
          <cell r="E503">
            <v>34.5</v>
          </cell>
          <cell r="F503">
            <v>254.87</v>
          </cell>
          <cell r="G503">
            <v>8793.0149999999994</v>
          </cell>
          <cell r="H503">
            <v>3</v>
          </cell>
        </row>
        <row r="504">
          <cell r="A504">
            <v>1492.4</v>
          </cell>
          <cell r="B504" t="str">
            <v>Firewater network only civil works</v>
          </cell>
          <cell r="C504" t="str">
            <v>lm</v>
          </cell>
          <cell r="D504">
            <v>0</v>
          </cell>
          <cell r="E504">
            <v>0</v>
          </cell>
          <cell r="F504">
            <v>13.43</v>
          </cell>
          <cell r="G504">
            <v>0</v>
          </cell>
          <cell r="H504">
            <v>3</v>
          </cell>
        </row>
        <row r="505">
          <cell r="A505">
            <v>1492.41</v>
          </cell>
          <cell r="B505" t="str">
            <v>Process pipes pumped line only civil works</v>
          </cell>
          <cell r="C505" t="str">
            <v>lm</v>
          </cell>
          <cell r="D505">
            <v>0</v>
          </cell>
          <cell r="E505">
            <v>0</v>
          </cell>
          <cell r="F505">
            <v>13.43</v>
          </cell>
          <cell r="G505">
            <v>0</v>
          </cell>
          <cell r="H505">
            <v>3</v>
          </cell>
        </row>
        <row r="506">
          <cell r="A506">
            <v>1492.42</v>
          </cell>
          <cell r="B506" t="str">
            <v>Supply and  installation PVC heavy  piping "FABCO"type diam.3"</v>
          </cell>
          <cell r="C506" t="str">
            <v>lm</v>
          </cell>
          <cell r="D506">
            <v>0.15</v>
          </cell>
          <cell r="E506">
            <v>1029.25</v>
          </cell>
          <cell r="F506">
            <v>12.64</v>
          </cell>
          <cell r="G506">
            <v>13009.72</v>
          </cell>
        </row>
        <row r="507">
          <cell r="A507">
            <v>1492.43</v>
          </cell>
          <cell r="D507">
            <v>0</v>
          </cell>
          <cell r="E507">
            <v>0</v>
          </cell>
          <cell r="F507">
            <v>0</v>
          </cell>
          <cell r="G507">
            <v>0</v>
          </cell>
        </row>
        <row r="508">
          <cell r="A508">
            <v>1492.44</v>
          </cell>
          <cell r="D508">
            <v>0</v>
          </cell>
          <cell r="E508">
            <v>0</v>
          </cell>
          <cell r="F508">
            <v>0</v>
          </cell>
          <cell r="G508">
            <v>0</v>
          </cell>
        </row>
        <row r="509">
          <cell r="A509">
            <v>1492.45</v>
          </cell>
          <cell r="D509">
            <v>0</v>
          </cell>
          <cell r="E509">
            <v>0</v>
          </cell>
          <cell r="F509">
            <v>0</v>
          </cell>
          <cell r="G509">
            <v>0</v>
          </cell>
        </row>
        <row r="510">
          <cell r="A510">
            <v>1492.46</v>
          </cell>
          <cell r="D510">
            <v>0</v>
          </cell>
          <cell r="E510">
            <v>0</v>
          </cell>
          <cell r="F510">
            <v>0</v>
          </cell>
          <cell r="G510">
            <v>0</v>
          </cell>
        </row>
        <row r="511">
          <cell r="A511">
            <v>1492.47</v>
          </cell>
          <cell r="D511">
            <v>0</v>
          </cell>
          <cell r="E511">
            <v>0</v>
          </cell>
          <cell r="F511">
            <v>0</v>
          </cell>
          <cell r="G511">
            <v>0</v>
          </cell>
        </row>
        <row r="512">
          <cell r="A512">
            <v>1492.48</v>
          </cell>
          <cell r="D512">
            <v>0</v>
          </cell>
          <cell r="E512">
            <v>0</v>
          </cell>
          <cell r="F512">
            <v>0</v>
          </cell>
          <cell r="G512">
            <v>0</v>
          </cell>
        </row>
        <row r="513">
          <cell r="A513">
            <v>1492.49</v>
          </cell>
          <cell r="D513">
            <v>0</v>
          </cell>
          <cell r="E513">
            <v>0</v>
          </cell>
          <cell r="F513">
            <v>0</v>
          </cell>
          <cell r="G513">
            <v>0</v>
          </cell>
        </row>
        <row r="514">
          <cell r="A514">
            <v>1492.5</v>
          </cell>
          <cell r="D514">
            <v>0</v>
          </cell>
          <cell r="E514">
            <v>0</v>
          </cell>
          <cell r="F514">
            <v>0</v>
          </cell>
          <cell r="G514">
            <v>0</v>
          </cell>
        </row>
        <row r="515">
          <cell r="A515">
            <v>1492.51</v>
          </cell>
          <cell r="D515">
            <v>0</v>
          </cell>
          <cell r="E515">
            <v>0</v>
          </cell>
          <cell r="F515">
            <v>0</v>
          </cell>
          <cell r="G515">
            <v>0</v>
          </cell>
        </row>
        <row r="516">
          <cell r="A516">
            <v>1492.52</v>
          </cell>
          <cell r="B516" t="str">
            <v>Clean Out concrete  pit  for  GRE/PVC pipe  (Technip ST 1400-06 )</v>
          </cell>
          <cell r="C516" t="str">
            <v>u</v>
          </cell>
          <cell r="D516">
            <v>20</v>
          </cell>
          <cell r="E516">
            <v>4.5999999999999996</v>
          </cell>
          <cell r="F516">
            <v>114.09</v>
          </cell>
          <cell r="G516">
            <v>524.81399999999996</v>
          </cell>
        </row>
        <row r="517">
          <cell r="A517">
            <v>1492.53</v>
          </cell>
          <cell r="B517" t="str">
            <v>GRE drain hubs 6" (Technip ST 1400-08 type "D" )</v>
          </cell>
          <cell r="C517" t="str">
            <v>u</v>
          </cell>
          <cell r="D517">
            <v>1.8</v>
          </cell>
          <cell r="E517">
            <v>23</v>
          </cell>
          <cell r="F517">
            <v>254.87</v>
          </cell>
          <cell r="G517">
            <v>5862.01</v>
          </cell>
        </row>
        <row r="518">
          <cell r="A518">
            <v>1492.54</v>
          </cell>
          <cell r="D518">
            <v>0</v>
          </cell>
          <cell r="E518">
            <v>0</v>
          </cell>
          <cell r="F518">
            <v>0</v>
          </cell>
          <cell r="G518">
            <v>0</v>
          </cell>
        </row>
        <row r="519">
          <cell r="A519">
            <v>1492.55</v>
          </cell>
          <cell r="D519">
            <v>0</v>
          </cell>
          <cell r="E519">
            <v>0</v>
          </cell>
          <cell r="F519">
            <v>0</v>
          </cell>
          <cell r="G519">
            <v>0</v>
          </cell>
        </row>
        <row r="520">
          <cell r="A520">
            <v>1492.56</v>
          </cell>
          <cell r="D520">
            <v>0</v>
          </cell>
          <cell r="E520">
            <v>0</v>
          </cell>
          <cell r="F520">
            <v>0</v>
          </cell>
          <cell r="G520">
            <v>0</v>
          </cell>
        </row>
        <row r="521">
          <cell r="A521">
            <v>1492.57</v>
          </cell>
          <cell r="D521">
            <v>0</v>
          </cell>
          <cell r="E521">
            <v>0</v>
          </cell>
          <cell r="F521">
            <v>0</v>
          </cell>
          <cell r="G521">
            <v>0</v>
          </cell>
        </row>
        <row r="524">
          <cell r="A524">
            <v>1710</v>
          </cell>
          <cell r="B524" t="str">
            <v xml:space="preserve">    CONCRETE WORKS ( COMMON ITEMS )</v>
          </cell>
          <cell r="D524">
            <v>0</v>
          </cell>
        </row>
        <row r="525">
          <cell r="A525">
            <v>1710.01</v>
          </cell>
          <cell r="B525" t="str">
            <v>Smooth reinforcing steel</v>
          </cell>
          <cell r="C525" t="str">
            <v>kg</v>
          </cell>
          <cell r="D525">
            <v>0</v>
          </cell>
          <cell r="E525">
            <v>0</v>
          </cell>
          <cell r="F525">
            <v>0</v>
          </cell>
          <cell r="G525">
            <v>0</v>
          </cell>
          <cell r="H525">
            <v>0</v>
          </cell>
        </row>
        <row r="526">
          <cell r="A526">
            <v>1710.02</v>
          </cell>
          <cell r="B526" t="str">
            <v>Improved bond reinf.steel</v>
          </cell>
          <cell r="C526" t="str">
            <v>kg</v>
          </cell>
          <cell r="D526">
            <v>0.03</v>
          </cell>
          <cell r="E526">
            <v>4547091.272803165</v>
          </cell>
          <cell r="F526">
            <v>0.8</v>
          </cell>
          <cell r="G526">
            <v>3637673.0182425324</v>
          </cell>
          <cell r="H526">
            <v>136412.73818409495</v>
          </cell>
        </row>
        <row r="527">
          <cell r="A527">
            <v>1710.03</v>
          </cell>
          <cell r="B527" t="str">
            <v>Welded wire mesh</v>
          </cell>
          <cell r="C527" t="str">
            <v>kg</v>
          </cell>
          <cell r="D527">
            <v>0.04</v>
          </cell>
          <cell r="E527">
            <v>1804611.3027455339</v>
          </cell>
          <cell r="F527">
            <v>0.85</v>
          </cell>
          <cell r="G527">
            <v>1533919.6073337037</v>
          </cell>
          <cell r="H527">
            <v>72184.452109821359</v>
          </cell>
        </row>
        <row r="528">
          <cell r="A528">
            <v>1710.04</v>
          </cell>
          <cell r="B528" t="str">
            <v>Smooth reinf.steel inst. only</v>
          </cell>
          <cell r="C528" t="str">
            <v>kg</v>
          </cell>
          <cell r="D528">
            <v>0</v>
          </cell>
          <cell r="E528">
            <v>0</v>
          </cell>
          <cell r="F528">
            <v>0</v>
          </cell>
          <cell r="G528">
            <v>0</v>
          </cell>
          <cell r="H528">
            <v>0</v>
          </cell>
        </row>
        <row r="529">
          <cell r="A529">
            <v>1710.05</v>
          </cell>
          <cell r="B529" t="str">
            <v>Imp.bond reinf.steel inst.only</v>
          </cell>
          <cell r="C529" t="str">
            <v>kg</v>
          </cell>
          <cell r="D529">
            <v>0</v>
          </cell>
          <cell r="E529">
            <v>0</v>
          </cell>
          <cell r="F529">
            <v>0</v>
          </cell>
          <cell r="G529">
            <v>0</v>
          </cell>
          <cell r="H529">
            <v>0</v>
          </cell>
        </row>
        <row r="530">
          <cell r="A530">
            <v>1710.06</v>
          </cell>
          <cell r="B530" t="str">
            <v>W.w. mesh inst. only</v>
          </cell>
          <cell r="C530" t="str">
            <v>kg</v>
          </cell>
          <cell r="D530">
            <v>0</v>
          </cell>
          <cell r="E530">
            <v>0</v>
          </cell>
          <cell r="F530">
            <v>0</v>
          </cell>
          <cell r="G530">
            <v>0</v>
          </cell>
          <cell r="H530">
            <v>0</v>
          </cell>
        </row>
        <row r="531">
          <cell r="A531">
            <v>1710.07</v>
          </cell>
          <cell r="B531" t="str">
            <v>Anchor bolts weight up to 20Kg</v>
          </cell>
          <cell r="C531" t="str">
            <v>kg</v>
          </cell>
          <cell r="D531">
            <v>0.35</v>
          </cell>
          <cell r="E531">
            <v>81660.947163528792</v>
          </cell>
          <cell r="F531">
            <v>4.13</v>
          </cell>
          <cell r="G531">
            <v>337259.71178537392</v>
          </cell>
          <cell r="H531">
            <v>28581.331507235074</v>
          </cell>
        </row>
        <row r="532">
          <cell r="A532">
            <v>1710.08</v>
          </cell>
          <cell r="B532" t="str">
            <v>Anchor bolts weight &gt;20Kg</v>
          </cell>
          <cell r="C532" t="str">
            <v>kg</v>
          </cell>
          <cell r="D532">
            <v>0.2</v>
          </cell>
          <cell r="E532">
            <v>4600.4045602605856</v>
          </cell>
          <cell r="F532">
            <v>3.62</v>
          </cell>
          <cell r="G532">
            <v>16653.464508143319</v>
          </cell>
          <cell r="H532">
            <v>920.08091205211713</v>
          </cell>
        </row>
        <row r="533">
          <cell r="A533">
            <v>1710.09</v>
          </cell>
          <cell r="B533" t="str">
            <v>Anchor bolt up 20 Kg inst.only</v>
          </cell>
          <cell r="C533" t="str">
            <v>kg</v>
          </cell>
          <cell r="D533">
            <v>0</v>
          </cell>
          <cell r="E533">
            <v>0</v>
          </cell>
          <cell r="F533">
            <v>0</v>
          </cell>
          <cell r="G533">
            <v>0</v>
          </cell>
          <cell r="H533">
            <v>0</v>
          </cell>
        </row>
        <row r="534">
          <cell r="A534">
            <v>1710.1</v>
          </cell>
          <cell r="B534" t="str">
            <v>Anchor bolt over20Kg inst.only</v>
          </cell>
          <cell r="C534" t="str">
            <v>kg</v>
          </cell>
          <cell r="D534">
            <v>0</v>
          </cell>
          <cell r="E534">
            <v>0</v>
          </cell>
          <cell r="F534">
            <v>0</v>
          </cell>
          <cell r="G534">
            <v>0</v>
          </cell>
          <cell r="H534">
            <v>0</v>
          </cell>
        </row>
        <row r="535">
          <cell r="A535">
            <v>1710.11</v>
          </cell>
          <cell r="B535" t="str">
            <v>Sliding plates</v>
          </cell>
          <cell r="C535" t="str">
            <v>kg</v>
          </cell>
          <cell r="D535">
            <v>0.15</v>
          </cell>
          <cell r="E535">
            <v>5667.3140779460509</v>
          </cell>
          <cell r="F535">
            <v>2.84</v>
          </cell>
          <cell r="G535">
            <v>16095.171981366784</v>
          </cell>
          <cell r="H535">
            <v>850.09711169190757</v>
          </cell>
        </row>
        <row r="536">
          <cell r="A536">
            <v>1710.12</v>
          </cell>
          <cell r="B536" t="str">
            <v>Sliding plates inst. only</v>
          </cell>
          <cell r="C536" t="str">
            <v>kg</v>
          </cell>
          <cell r="D536">
            <v>0</v>
          </cell>
          <cell r="E536">
            <v>0</v>
          </cell>
          <cell r="F536">
            <v>0</v>
          </cell>
          <cell r="G536">
            <v>0</v>
          </cell>
          <cell r="H536">
            <v>0</v>
          </cell>
        </row>
        <row r="537">
          <cell r="A537">
            <v>1710.13</v>
          </cell>
          <cell r="B537" t="str">
            <v>Teflon/neoprene bearing/plate</v>
          </cell>
          <cell r="C537" t="str">
            <v>kg</v>
          </cell>
          <cell r="D537">
            <v>0</v>
          </cell>
          <cell r="E537">
            <v>0</v>
          </cell>
          <cell r="F537">
            <v>23.24</v>
          </cell>
          <cell r="G537">
            <v>0</v>
          </cell>
          <cell r="H537">
            <v>0</v>
          </cell>
        </row>
        <row r="538">
          <cell r="A538">
            <v>1710.14</v>
          </cell>
          <cell r="B538" t="str">
            <v>Teflon/neoprene inst. only</v>
          </cell>
          <cell r="C538" t="str">
            <v>kg</v>
          </cell>
          <cell r="D538">
            <v>0.12</v>
          </cell>
          <cell r="E538">
            <v>0</v>
          </cell>
          <cell r="F538">
            <v>2.58</v>
          </cell>
          <cell r="G538">
            <v>0</v>
          </cell>
          <cell r="H538">
            <v>0</v>
          </cell>
        </row>
        <row r="539">
          <cell r="A539">
            <v>1710.15</v>
          </cell>
          <cell r="B539" t="str">
            <v>Steel insert</v>
          </cell>
          <cell r="C539" t="str">
            <v>kg</v>
          </cell>
          <cell r="D539">
            <v>0.15</v>
          </cell>
          <cell r="E539">
            <v>124954.8179721662</v>
          </cell>
          <cell r="F539">
            <v>2.58</v>
          </cell>
          <cell r="G539">
            <v>322383.43036818883</v>
          </cell>
          <cell r="H539">
            <v>18743.22269582493</v>
          </cell>
        </row>
        <row r="540">
          <cell r="A540">
            <v>1710.16</v>
          </cell>
          <cell r="B540" t="str">
            <v>Steel insert inst. only</v>
          </cell>
          <cell r="C540" t="str">
            <v>kg</v>
          </cell>
          <cell r="D540">
            <v>0.15</v>
          </cell>
          <cell r="E540">
            <v>0</v>
          </cell>
          <cell r="F540">
            <v>1.03</v>
          </cell>
          <cell r="G540">
            <v>0</v>
          </cell>
          <cell r="H540">
            <v>0</v>
          </cell>
        </row>
        <row r="541">
          <cell r="A541">
            <v>1710.21</v>
          </cell>
          <cell r="B541" t="str">
            <v>Grout 25mm thk.</v>
          </cell>
          <cell r="C541" t="str">
            <v>sqm</v>
          </cell>
          <cell r="D541">
            <v>0.9</v>
          </cell>
          <cell r="E541">
            <v>2835.461799611222</v>
          </cell>
          <cell r="F541">
            <v>20.66</v>
          </cell>
          <cell r="G541">
            <v>58580.640779967849</v>
          </cell>
          <cell r="H541">
            <v>2551.9156196500999</v>
          </cell>
        </row>
        <row r="542">
          <cell r="A542">
            <v>1710.22</v>
          </cell>
          <cell r="B542" t="str">
            <v>Grout 50mm thk.</v>
          </cell>
          <cell r="C542" t="str">
            <v>sqm</v>
          </cell>
          <cell r="D542">
            <v>0.9</v>
          </cell>
          <cell r="E542">
            <v>0</v>
          </cell>
          <cell r="F542">
            <v>41.32</v>
          </cell>
          <cell r="G542">
            <v>0</v>
          </cell>
          <cell r="H542">
            <v>0</v>
          </cell>
        </row>
        <row r="543">
          <cell r="A543">
            <v>1710.23</v>
          </cell>
          <cell r="B543" t="str">
            <v>Grout &gt;50mm thk.</v>
          </cell>
          <cell r="C543" t="str">
            <v>cum</v>
          </cell>
          <cell r="D543">
            <v>36</v>
          </cell>
          <cell r="E543">
            <v>116.9556724579512</v>
          </cell>
          <cell r="F543">
            <v>981.27</v>
          </cell>
          <cell r="G543">
            <v>114765.09271281377</v>
          </cell>
          <cell r="H543">
            <v>4210.4042084862431</v>
          </cell>
        </row>
        <row r="544">
          <cell r="A544">
            <v>1710.24</v>
          </cell>
          <cell r="B544" t="str">
            <v>Non-shrinking grout 25mm</v>
          </cell>
          <cell r="C544" t="str">
            <v>sqm</v>
          </cell>
          <cell r="D544">
            <v>0.9</v>
          </cell>
          <cell r="E544">
            <v>27.983373289902275</v>
          </cell>
          <cell r="F544">
            <v>41.32</v>
          </cell>
          <cell r="G544">
            <v>1156.2729843387619</v>
          </cell>
          <cell r="H544">
            <v>25.18503596091205</v>
          </cell>
        </row>
        <row r="545">
          <cell r="A545">
            <v>1710.25</v>
          </cell>
          <cell r="B545" t="str">
            <v>Non-shrinking grout 50mm</v>
          </cell>
          <cell r="C545" t="str">
            <v>sqm</v>
          </cell>
          <cell r="D545">
            <v>0.9</v>
          </cell>
          <cell r="E545">
            <v>74.75</v>
          </cell>
          <cell r="F545">
            <v>64.56</v>
          </cell>
          <cell r="G545">
            <v>4825.8599999999997</v>
          </cell>
          <cell r="H545">
            <v>67.275000000000006</v>
          </cell>
        </row>
        <row r="546">
          <cell r="A546">
            <v>1710.26</v>
          </cell>
          <cell r="B546" t="str">
            <v>Non-shrinking grout &gt;50mm</v>
          </cell>
          <cell r="C546" t="str">
            <v>cum</v>
          </cell>
          <cell r="D546">
            <v>36</v>
          </cell>
          <cell r="E546">
            <v>3.3614330405259421</v>
          </cell>
          <cell r="F546">
            <v>1187.8499999999999</v>
          </cell>
          <cell r="G546">
            <v>3992.8782371887401</v>
          </cell>
          <cell r="H546">
            <v>121.01158945893391</v>
          </cell>
        </row>
        <row r="548">
          <cell r="A548">
            <v>1711</v>
          </cell>
          <cell r="B548" t="str">
            <v xml:space="preserve">     FOUNDATION CONCRETE</v>
          </cell>
        </row>
        <row r="549">
          <cell r="A549">
            <v>1711.01</v>
          </cell>
          <cell r="B549" t="str">
            <v>Lean concrete 5cm thk.</v>
          </cell>
          <cell r="C549" t="str">
            <v>sqm</v>
          </cell>
          <cell r="D549">
            <v>0.2</v>
          </cell>
          <cell r="E549">
            <v>150066.38582357165</v>
          </cell>
          <cell r="F549">
            <v>4.6500000000000004</v>
          </cell>
          <cell r="G549">
            <v>697808.69407960819</v>
          </cell>
          <cell r="H549">
            <v>30013.277164714331</v>
          </cell>
        </row>
        <row r="550">
          <cell r="A550">
            <v>1711.02</v>
          </cell>
          <cell r="B550" t="str">
            <v>Lean concrete 10cm thk.</v>
          </cell>
          <cell r="C550" t="str">
            <v>sqm</v>
          </cell>
          <cell r="D550">
            <v>0.2</v>
          </cell>
          <cell r="E550">
            <v>10040.236000000001</v>
          </cell>
          <cell r="F550">
            <v>6.2</v>
          </cell>
          <cell r="G550">
            <v>62249.463200000006</v>
          </cell>
          <cell r="H550">
            <v>2008.0472000000002</v>
          </cell>
        </row>
        <row r="551">
          <cell r="A551">
            <v>1711.03</v>
          </cell>
          <cell r="B551" t="str">
            <v>Lean concrete &gt;10cm thk.</v>
          </cell>
          <cell r="C551" t="str">
            <v>cum</v>
          </cell>
          <cell r="D551">
            <v>1.9</v>
          </cell>
          <cell r="E551">
            <v>0</v>
          </cell>
          <cell r="F551">
            <v>46.48</v>
          </cell>
          <cell r="G551">
            <v>0</v>
          </cell>
          <cell r="H551">
            <v>0</v>
          </cell>
        </row>
        <row r="552">
          <cell r="A552">
            <v>1711.04</v>
          </cell>
          <cell r="B552" t="str">
            <v>L.C. for U/G pipes bedding</v>
          </cell>
          <cell r="C552" t="str">
            <v>cum</v>
          </cell>
          <cell r="D552">
            <v>1.8</v>
          </cell>
          <cell r="E552">
            <v>133.60476808817106</v>
          </cell>
          <cell r="F552">
            <v>46.48</v>
          </cell>
          <cell r="G552">
            <v>6209.9496207381899</v>
          </cell>
          <cell r="H552">
            <v>240.48858255870792</v>
          </cell>
        </row>
        <row r="553">
          <cell r="A553">
            <v>1711.06</v>
          </cell>
          <cell r="B553" t="str">
            <v>Concrete for foundation</v>
          </cell>
          <cell r="C553" t="str">
            <v>cum</v>
          </cell>
          <cell r="D553">
            <v>2</v>
          </cell>
          <cell r="E553">
            <v>29936.189349999997</v>
          </cell>
          <cell r="F553">
            <v>87.8</v>
          </cell>
          <cell r="G553">
            <v>2628397.4249299997</v>
          </cell>
          <cell r="H553">
            <v>59872.378699999994</v>
          </cell>
          <cell r="I553">
            <v>1.2353075170842824</v>
          </cell>
        </row>
        <row r="554">
          <cell r="A554" t="str">
            <v>1711,06A</v>
          </cell>
          <cell r="B554" t="str">
            <v>Found. Concrete minimum 21N/mm2 all included</v>
          </cell>
          <cell r="C554" t="str">
            <v>cum</v>
          </cell>
          <cell r="D554">
            <v>0</v>
          </cell>
          <cell r="E554">
            <v>0</v>
          </cell>
          <cell r="F554">
            <v>258.23</v>
          </cell>
          <cell r="G554">
            <v>0</v>
          </cell>
          <cell r="H554">
            <v>0</v>
          </cell>
        </row>
        <row r="555">
          <cell r="A555" t="str">
            <v>1711,06B</v>
          </cell>
          <cell r="B555" t="str">
            <v>Found. Concrete minimum 25N/mm2 all included</v>
          </cell>
          <cell r="C555" t="str">
            <v>cum</v>
          </cell>
          <cell r="D555">
            <v>0</v>
          </cell>
          <cell r="E555">
            <v>0</v>
          </cell>
          <cell r="F555">
            <v>284.05</v>
          </cell>
          <cell r="G555">
            <v>0</v>
          </cell>
          <cell r="H555">
            <v>0</v>
          </cell>
        </row>
        <row r="556">
          <cell r="A556" t="str">
            <v>1711,06C</v>
          </cell>
          <cell r="B556" t="str">
            <v xml:space="preserve">Variation +/- improved bond reinf.steel </v>
          </cell>
          <cell r="C556" t="str">
            <v>kg</v>
          </cell>
          <cell r="D556">
            <v>0</v>
          </cell>
          <cell r="E556">
            <v>0</v>
          </cell>
          <cell r="F556">
            <v>0.85</v>
          </cell>
          <cell r="G556">
            <v>0</v>
          </cell>
          <cell r="H556">
            <v>0</v>
          </cell>
        </row>
        <row r="557">
          <cell r="A557">
            <v>1711.07</v>
          </cell>
          <cell r="B557" t="str">
            <v>Bitumen coat for foundation</v>
          </cell>
          <cell r="C557" t="str">
            <v>sqm</v>
          </cell>
          <cell r="D557">
            <v>0.3</v>
          </cell>
          <cell r="E557">
            <v>69927.627252858365</v>
          </cell>
          <cell r="F557">
            <v>6.2</v>
          </cell>
          <cell r="G557">
            <v>433551.28896772186</v>
          </cell>
          <cell r="H557">
            <v>20978.288175857509</v>
          </cell>
        </row>
        <row r="558">
          <cell r="A558">
            <v>1711.08</v>
          </cell>
          <cell r="B558" t="str">
            <v>Sleepers type "2"</v>
          </cell>
          <cell r="C558" t="str">
            <v>lm</v>
          </cell>
          <cell r="D558">
            <v>3.5</v>
          </cell>
          <cell r="E558">
            <v>46</v>
          </cell>
          <cell r="F558">
            <v>108.46</v>
          </cell>
          <cell r="G558">
            <v>4989.16</v>
          </cell>
          <cell r="H558">
            <v>161</v>
          </cell>
        </row>
        <row r="559">
          <cell r="A559">
            <v>1711.09</v>
          </cell>
          <cell r="B559" t="str">
            <v>Vertical ladder foundation</v>
          </cell>
          <cell r="C559" t="str">
            <v>u</v>
          </cell>
          <cell r="D559">
            <v>10</v>
          </cell>
          <cell r="E559">
            <v>25.3</v>
          </cell>
          <cell r="F559">
            <v>41.32</v>
          </cell>
          <cell r="G559">
            <v>1045.396</v>
          </cell>
          <cell r="H559">
            <v>253</v>
          </cell>
        </row>
        <row r="560">
          <cell r="A560">
            <v>1711.1</v>
          </cell>
          <cell r="B560" t="str">
            <v>Stairs foundation</v>
          </cell>
          <cell r="C560" t="str">
            <v>u</v>
          </cell>
          <cell r="D560">
            <v>13</v>
          </cell>
          <cell r="E560">
            <v>11.5</v>
          </cell>
          <cell r="F560">
            <v>61.97</v>
          </cell>
          <cell r="G560">
            <v>712.65499999999997</v>
          </cell>
          <cell r="H560">
            <v>149.5</v>
          </cell>
        </row>
        <row r="561">
          <cell r="A561">
            <v>1711.11</v>
          </cell>
          <cell r="B561" t="str">
            <v>Small size fndn(up to0,2cu.m)</v>
          </cell>
          <cell r="C561" t="str">
            <v>u</v>
          </cell>
          <cell r="D561">
            <v>13</v>
          </cell>
          <cell r="E561">
            <v>26.45</v>
          </cell>
          <cell r="F561">
            <v>77.47</v>
          </cell>
          <cell r="G561">
            <v>2049.0814999999998</v>
          </cell>
          <cell r="H561">
            <v>343.85</v>
          </cell>
        </row>
        <row r="562">
          <cell r="A562">
            <v>1711.2</v>
          </cell>
          <cell r="B562" t="str">
            <v>Formwork foundation</v>
          </cell>
          <cell r="C562" t="str">
            <v>sqm</v>
          </cell>
          <cell r="D562">
            <v>0.8</v>
          </cell>
          <cell r="E562">
            <v>74980.969474186844</v>
          </cell>
          <cell r="F562">
            <v>18.079999999999998</v>
          </cell>
          <cell r="G562">
            <v>1355655.9280932981</v>
          </cell>
          <cell r="H562">
            <v>59984.77557934948</v>
          </cell>
        </row>
        <row r="563">
          <cell r="A563">
            <v>1711.21</v>
          </cell>
          <cell r="B563" t="str">
            <v xml:space="preserve">Circular foundations formwork </v>
          </cell>
          <cell r="C563" t="str">
            <v>sqm</v>
          </cell>
          <cell r="D563">
            <v>0.25</v>
          </cell>
          <cell r="E563">
            <v>856.75</v>
          </cell>
          <cell r="F563">
            <v>22.72</v>
          </cell>
          <cell r="G563">
            <v>19465.36</v>
          </cell>
          <cell r="H563">
            <v>214.1875</v>
          </cell>
        </row>
        <row r="566">
          <cell r="A566">
            <v>1712</v>
          </cell>
          <cell r="B566" t="str">
            <v xml:space="preserve">      ELEVATION CONCRETE</v>
          </cell>
          <cell r="D566">
            <v>0</v>
          </cell>
        </row>
        <row r="567">
          <cell r="A567">
            <v>1712.01</v>
          </cell>
          <cell r="B567" t="str">
            <v>Concrete elev. up to 10m</v>
          </cell>
          <cell r="C567" t="str">
            <v>cum</v>
          </cell>
          <cell r="D567">
            <v>2.8</v>
          </cell>
          <cell r="E567">
            <v>5467.6025500000005</v>
          </cell>
          <cell r="F567">
            <v>92.96</v>
          </cell>
          <cell r="G567">
            <v>508268.333048</v>
          </cell>
          <cell r="H567">
            <v>15309.28714</v>
          </cell>
        </row>
        <row r="568">
          <cell r="A568">
            <v>1712.02</v>
          </cell>
          <cell r="B568" t="str">
            <v>Concr.elev.from 10,01to20m</v>
          </cell>
          <cell r="C568" t="str">
            <v>cum</v>
          </cell>
          <cell r="D568">
            <v>3</v>
          </cell>
          <cell r="E568">
            <v>397.9</v>
          </cell>
          <cell r="F568">
            <v>95.54</v>
          </cell>
          <cell r="G568">
            <v>38015.366000000002</v>
          </cell>
          <cell r="H568">
            <v>1193.7</v>
          </cell>
        </row>
        <row r="569">
          <cell r="A569">
            <v>1712.03</v>
          </cell>
          <cell r="B569" t="str">
            <v>Concr.elev.   &gt;20m</v>
          </cell>
          <cell r="C569" t="str">
            <v>cum</v>
          </cell>
          <cell r="D569">
            <v>3.2</v>
          </cell>
          <cell r="E569">
            <v>0</v>
          </cell>
          <cell r="F569">
            <v>98.13</v>
          </cell>
          <cell r="G569">
            <v>0</v>
          </cell>
          <cell r="H569">
            <v>0</v>
          </cell>
        </row>
        <row r="570">
          <cell r="A570" t="str">
            <v>1712,01A</v>
          </cell>
          <cell r="B570" t="str">
            <v>Elevation Concrete minimum 21N/mm2 all included</v>
          </cell>
          <cell r="C570" t="str">
            <v>cum</v>
          </cell>
          <cell r="D570">
            <v>0</v>
          </cell>
          <cell r="E570">
            <v>0</v>
          </cell>
          <cell r="F570">
            <v>325.37</v>
          </cell>
          <cell r="G570">
            <v>0</v>
          </cell>
          <cell r="H570">
            <v>0</v>
          </cell>
        </row>
        <row r="571">
          <cell r="A571" t="str">
            <v>1712,01B</v>
          </cell>
          <cell r="B571" t="str">
            <v>Elevation Concrete minimum 25N/mm2 all included</v>
          </cell>
          <cell r="C571" t="str">
            <v>cum</v>
          </cell>
          <cell r="D571">
            <v>0</v>
          </cell>
          <cell r="E571">
            <v>0</v>
          </cell>
          <cell r="F571">
            <v>351.19</v>
          </cell>
          <cell r="G571">
            <v>0</v>
          </cell>
          <cell r="H571">
            <v>0</v>
          </cell>
        </row>
        <row r="572">
          <cell r="A572" t="str">
            <v>1712,01C</v>
          </cell>
          <cell r="B572" t="str">
            <v>Variation +/- reinf.conc.elevat.</v>
          </cell>
          <cell r="C572" t="str">
            <v>kg</v>
          </cell>
          <cell r="D572">
            <v>0</v>
          </cell>
          <cell r="E572">
            <v>0</v>
          </cell>
          <cell r="F572">
            <v>0.85</v>
          </cell>
          <cell r="G572">
            <v>0</v>
          </cell>
          <cell r="H572">
            <v>0</v>
          </cell>
        </row>
        <row r="573">
          <cell r="A573" t="str">
            <v>1712,01D</v>
          </cell>
          <cell r="B573" t="str">
            <v xml:space="preserve">Conc.Bridge/Box culv. min. 25N/mm2 all included </v>
          </cell>
          <cell r="C573" t="str">
            <v>cum</v>
          </cell>
          <cell r="D573">
            <v>0</v>
          </cell>
          <cell r="E573">
            <v>0</v>
          </cell>
          <cell r="F573">
            <v>361.52</v>
          </cell>
          <cell r="G573">
            <v>0</v>
          </cell>
          <cell r="H573">
            <v>0</v>
          </cell>
        </row>
        <row r="574">
          <cell r="A574">
            <v>1712.1</v>
          </cell>
          <cell r="B574" t="str">
            <v>Floor up to 24cm thk.</v>
          </cell>
          <cell r="C574" t="str">
            <v>sqm/cm</v>
          </cell>
          <cell r="D574">
            <v>0.15</v>
          </cell>
          <cell r="E574">
            <v>0</v>
          </cell>
          <cell r="F574">
            <v>2.58</v>
          </cell>
          <cell r="G574">
            <v>0</v>
          </cell>
          <cell r="H574">
            <v>0</v>
          </cell>
        </row>
        <row r="575">
          <cell r="A575">
            <v>1712.11</v>
          </cell>
          <cell r="B575" t="str">
            <v>Floor from 25 to 36cm thk.</v>
          </cell>
          <cell r="C575" t="str">
            <v>sqm/cm</v>
          </cell>
          <cell r="D575">
            <v>0.15</v>
          </cell>
          <cell r="E575">
            <v>0</v>
          </cell>
          <cell r="F575">
            <v>2.74</v>
          </cell>
          <cell r="G575">
            <v>0</v>
          </cell>
          <cell r="H575">
            <v>0</v>
          </cell>
        </row>
        <row r="576">
          <cell r="A576">
            <v>1712.2</v>
          </cell>
          <cell r="B576" t="str">
            <v>Formwork elev. up to 10m</v>
          </cell>
          <cell r="C576" t="str">
            <v>sqm</v>
          </cell>
          <cell r="D576">
            <v>1.1000000000000001</v>
          </cell>
          <cell r="E576">
            <v>36266.730495495489</v>
          </cell>
          <cell r="F576">
            <v>23.24</v>
          </cell>
          <cell r="G576">
            <v>842838.8167153151</v>
          </cell>
          <cell r="H576">
            <v>39893.403545045039</v>
          </cell>
        </row>
        <row r="577">
          <cell r="A577">
            <v>1712.21</v>
          </cell>
          <cell r="B577" t="str">
            <v>Formwork elev. 10/20m</v>
          </cell>
          <cell r="C577" t="str">
            <v>sqm</v>
          </cell>
          <cell r="D577">
            <v>1.2</v>
          </cell>
          <cell r="E577">
            <v>4289.7299999999996</v>
          </cell>
          <cell r="F577">
            <v>25.82</v>
          </cell>
          <cell r="G577">
            <v>110760.82859999999</v>
          </cell>
          <cell r="H577">
            <v>5147.6759999999995</v>
          </cell>
        </row>
        <row r="578">
          <cell r="A578">
            <v>1712.22</v>
          </cell>
          <cell r="B578" t="str">
            <v>Formwork elev. &gt;20m</v>
          </cell>
          <cell r="C578" t="str">
            <v>sqm</v>
          </cell>
          <cell r="D578">
            <v>1.5</v>
          </cell>
          <cell r="E578">
            <v>0</v>
          </cell>
          <cell r="F578">
            <v>28.41</v>
          </cell>
          <cell r="G578">
            <v>0</v>
          </cell>
          <cell r="H578">
            <v>0</v>
          </cell>
        </row>
        <row r="579">
          <cell r="A579">
            <v>1712.23</v>
          </cell>
          <cell r="B579" t="str">
            <v>Circular formwork el. &lt;10m</v>
          </cell>
          <cell r="C579" t="str">
            <v>sqm</v>
          </cell>
          <cell r="D579">
            <v>0.25</v>
          </cell>
          <cell r="E579">
            <v>619.27499999999998</v>
          </cell>
          <cell r="F579">
            <v>26.34</v>
          </cell>
          <cell r="G579">
            <v>16311.703500000001</v>
          </cell>
          <cell r="H579">
            <v>154.81874999999999</v>
          </cell>
        </row>
        <row r="580">
          <cell r="A580">
            <v>1712.24</v>
          </cell>
          <cell r="B580" t="str">
            <v>Circular formwork el. 10/20m</v>
          </cell>
          <cell r="C580" t="str">
            <v>sqm</v>
          </cell>
          <cell r="D580">
            <v>0.4</v>
          </cell>
          <cell r="E580">
            <v>3552.35</v>
          </cell>
          <cell r="F580">
            <v>31.5</v>
          </cell>
          <cell r="G580">
            <v>111899.02499999999</v>
          </cell>
          <cell r="H580">
            <v>1420.94</v>
          </cell>
        </row>
        <row r="581">
          <cell r="A581">
            <v>1712.25</v>
          </cell>
          <cell r="B581" t="str">
            <v>Circular formwork el. &gt;20m</v>
          </cell>
          <cell r="C581" t="str">
            <v>sqm</v>
          </cell>
          <cell r="D581">
            <v>0.6</v>
          </cell>
          <cell r="E581">
            <v>0</v>
          </cell>
          <cell r="F581">
            <v>36.15</v>
          </cell>
          <cell r="G581">
            <v>0</v>
          </cell>
          <cell r="H581">
            <v>0</v>
          </cell>
        </row>
        <row r="582">
          <cell r="A582">
            <v>1712.26</v>
          </cell>
          <cell r="B582" t="str">
            <v>Fair-faced formwork el. &lt;10m</v>
          </cell>
          <cell r="C582" t="str">
            <v>sqm</v>
          </cell>
          <cell r="D582">
            <v>0.2</v>
          </cell>
          <cell r="E582">
            <v>0</v>
          </cell>
          <cell r="F582">
            <v>5.16</v>
          </cell>
          <cell r="G582">
            <v>0</v>
          </cell>
          <cell r="H582">
            <v>0</v>
          </cell>
        </row>
        <row r="583">
          <cell r="A583">
            <v>1712.27</v>
          </cell>
          <cell r="B583" t="str">
            <v>Fair-faced formwork el.10/20m</v>
          </cell>
          <cell r="C583" t="str">
            <v>sqm</v>
          </cell>
          <cell r="D583">
            <v>0.4</v>
          </cell>
          <cell r="E583">
            <v>0</v>
          </cell>
          <cell r="F583">
            <v>6.2</v>
          </cell>
          <cell r="G583">
            <v>0</v>
          </cell>
          <cell r="H583">
            <v>0</v>
          </cell>
        </row>
        <row r="584">
          <cell r="A584">
            <v>1712.28</v>
          </cell>
          <cell r="B584" t="str">
            <v>Fair-faced formwork el. &gt;20m</v>
          </cell>
          <cell r="C584" t="str">
            <v>sqm</v>
          </cell>
          <cell r="D584">
            <v>0.7</v>
          </cell>
          <cell r="E584">
            <v>0</v>
          </cell>
          <cell r="F584">
            <v>7.75</v>
          </cell>
          <cell r="G584">
            <v>0</v>
          </cell>
          <cell r="H584">
            <v>0</v>
          </cell>
        </row>
        <row r="586">
          <cell r="A586">
            <v>1713</v>
          </cell>
          <cell r="B586" t="str">
            <v>REINFORCED CONCRETE PAVING,ROADS AND YARDS</v>
          </cell>
        </row>
        <row r="587">
          <cell r="A587">
            <v>1713.01</v>
          </cell>
          <cell r="B587" t="str">
            <v>Floor sub-base</v>
          </cell>
          <cell r="C587" t="str">
            <v>cum</v>
          </cell>
          <cell r="D587">
            <v>0.15</v>
          </cell>
          <cell r="E587">
            <v>49037.61</v>
          </cell>
          <cell r="F587">
            <v>11.36</v>
          </cell>
          <cell r="G587">
            <v>557067.24959999998</v>
          </cell>
          <cell r="H587">
            <v>7355.6414999999997</v>
          </cell>
        </row>
        <row r="588">
          <cell r="A588">
            <v>1713.02</v>
          </cell>
          <cell r="B588" t="str">
            <v>Stabilized floor sub-base</v>
          </cell>
          <cell r="C588" t="str">
            <v>cum</v>
          </cell>
          <cell r="D588">
            <v>0.22</v>
          </cell>
          <cell r="E588">
            <v>0</v>
          </cell>
          <cell r="F588">
            <v>9.3000000000000007</v>
          </cell>
          <cell r="G588">
            <v>0</v>
          </cell>
          <cell r="H588">
            <v>0</v>
          </cell>
        </row>
        <row r="589">
          <cell r="A589">
            <v>1713.03</v>
          </cell>
          <cell r="B589" t="str">
            <v>Polyethilene vapor barrier</v>
          </cell>
          <cell r="C589" t="str">
            <v>sqm</v>
          </cell>
          <cell r="D589">
            <v>0.1</v>
          </cell>
          <cell r="E589">
            <v>251618.14590470903</v>
          </cell>
          <cell r="F589">
            <v>2.3199999999999998</v>
          </cell>
          <cell r="G589">
            <v>583754.09849892487</v>
          </cell>
          <cell r="H589">
            <v>25161.814590470905</v>
          </cell>
        </row>
        <row r="590">
          <cell r="A590">
            <v>1713.04</v>
          </cell>
          <cell r="B590" t="str">
            <v>Reinf.concrete paving thk 10cm</v>
          </cell>
          <cell r="C590" t="str">
            <v>sqm</v>
          </cell>
          <cell r="D590">
            <v>0.4</v>
          </cell>
          <cell r="E590">
            <v>14929.76</v>
          </cell>
          <cell r="F590">
            <v>12.91</v>
          </cell>
          <cell r="G590">
            <v>192743.2016</v>
          </cell>
          <cell r="H590">
            <v>5971.9040000000005</v>
          </cell>
        </row>
        <row r="591">
          <cell r="A591">
            <v>1713.05</v>
          </cell>
          <cell r="B591" t="str">
            <v>Reinf.concrete paving thk 15cm</v>
          </cell>
          <cell r="C591" t="str">
            <v>sqm</v>
          </cell>
          <cell r="D591">
            <v>0.5</v>
          </cell>
          <cell r="E591">
            <v>64181.5</v>
          </cell>
          <cell r="F591">
            <v>14.46</v>
          </cell>
          <cell r="G591">
            <v>928064.49</v>
          </cell>
          <cell r="H591">
            <v>32090.75</v>
          </cell>
        </row>
        <row r="592">
          <cell r="A592">
            <v>1713.06</v>
          </cell>
          <cell r="B592" t="str">
            <v>Reinf.concrete paving thk 20cm</v>
          </cell>
          <cell r="C592" t="str">
            <v>sqm</v>
          </cell>
          <cell r="D592">
            <v>0.6</v>
          </cell>
          <cell r="E592">
            <v>83628</v>
          </cell>
          <cell r="F592">
            <v>17.04</v>
          </cell>
          <cell r="G592">
            <v>1425021.12</v>
          </cell>
          <cell r="H592">
            <v>50176.800000000003</v>
          </cell>
        </row>
        <row r="593">
          <cell r="A593">
            <v>1713.07</v>
          </cell>
          <cell r="B593" t="str">
            <v>Fndn above or under paving</v>
          </cell>
          <cell r="C593" t="str">
            <v>cum</v>
          </cell>
          <cell r="D593">
            <v>2.2000000000000002</v>
          </cell>
          <cell r="E593">
            <v>240.35</v>
          </cell>
          <cell r="F593">
            <v>92.96</v>
          </cell>
          <cell r="G593">
            <v>22342.935999999998</v>
          </cell>
          <cell r="H593">
            <v>528.77</v>
          </cell>
        </row>
        <row r="594">
          <cell r="A594">
            <v>1713.08</v>
          </cell>
          <cell r="B594" t="str">
            <v>Reinf.concrete curb</v>
          </cell>
          <cell r="C594" t="str">
            <v>lm</v>
          </cell>
          <cell r="D594">
            <v>0.7</v>
          </cell>
          <cell r="E594">
            <v>4163</v>
          </cell>
          <cell r="F594">
            <v>12.91</v>
          </cell>
          <cell r="G594">
            <v>53744.33</v>
          </cell>
          <cell r="H594">
            <v>2914.1</v>
          </cell>
        </row>
        <row r="595">
          <cell r="A595">
            <v>1713.09</v>
          </cell>
          <cell r="B595" t="str">
            <v>Hardener on paving (dust)</v>
          </cell>
          <cell r="C595" t="str">
            <v>sqm</v>
          </cell>
          <cell r="D595">
            <v>0.15</v>
          </cell>
          <cell r="E595">
            <v>87418.4</v>
          </cell>
          <cell r="F595">
            <v>4.6500000000000004</v>
          </cell>
          <cell r="G595">
            <v>406495.56</v>
          </cell>
          <cell r="H595">
            <v>13112.76</v>
          </cell>
        </row>
        <row r="596">
          <cell r="A596">
            <v>1713.1</v>
          </cell>
          <cell r="B596" t="str">
            <v>Harden. on pav.(dust)inst.only</v>
          </cell>
          <cell r="C596" t="str">
            <v>sqm</v>
          </cell>
          <cell r="D596">
            <v>0</v>
          </cell>
          <cell r="E596">
            <v>0</v>
          </cell>
          <cell r="F596">
            <v>0</v>
          </cell>
          <cell r="G596">
            <v>0</v>
          </cell>
          <cell r="H596">
            <v>0</v>
          </cell>
        </row>
        <row r="597">
          <cell r="A597">
            <v>1713.11</v>
          </cell>
          <cell r="B597" t="str">
            <v>Paving-surface hardener-liquid</v>
          </cell>
          <cell r="C597" t="str">
            <v>sqm</v>
          </cell>
          <cell r="D597">
            <v>0.35</v>
          </cell>
          <cell r="E597">
            <v>0</v>
          </cell>
          <cell r="F597">
            <v>7.75</v>
          </cell>
          <cell r="G597">
            <v>0</v>
          </cell>
          <cell r="H597">
            <v>0</v>
          </cell>
        </row>
        <row r="598">
          <cell r="A598">
            <v>1713.12</v>
          </cell>
          <cell r="B598" t="str">
            <v>Hardener-liquid inst. only</v>
          </cell>
          <cell r="C598" t="str">
            <v>sqm</v>
          </cell>
          <cell r="D598">
            <v>0</v>
          </cell>
          <cell r="E598">
            <v>0</v>
          </cell>
          <cell r="F598">
            <v>0</v>
          </cell>
          <cell r="G598">
            <v>0</v>
          </cell>
          <cell r="H598">
            <v>0</v>
          </cell>
        </row>
        <row r="599">
          <cell r="A599">
            <v>1713.13</v>
          </cell>
          <cell r="B599" t="str">
            <v>Cut joint ( control )</v>
          </cell>
          <cell r="C599" t="str">
            <v>lm</v>
          </cell>
          <cell r="D599">
            <v>0.2</v>
          </cell>
          <cell r="E599">
            <v>32056.623194779266</v>
          </cell>
          <cell r="F599">
            <v>7.75</v>
          </cell>
          <cell r="G599">
            <v>248438.82975953931</v>
          </cell>
          <cell r="H599">
            <v>6411.3246389558535</v>
          </cell>
        </row>
        <row r="600">
          <cell r="A600">
            <v>1713.14</v>
          </cell>
          <cell r="B600" t="str">
            <v>Construction joint</v>
          </cell>
          <cell r="C600" t="str">
            <v>lm</v>
          </cell>
          <cell r="D600">
            <v>0.7</v>
          </cell>
          <cell r="E600">
            <v>36439.273194779264</v>
          </cell>
          <cell r="F600">
            <v>10.33</v>
          </cell>
          <cell r="G600">
            <v>376417.69210206979</v>
          </cell>
          <cell r="H600">
            <v>25507.491236345482</v>
          </cell>
        </row>
        <row r="601">
          <cell r="A601">
            <v>1713.15</v>
          </cell>
          <cell r="B601" t="str">
            <v>Isolation joint</v>
          </cell>
          <cell r="C601" t="str">
            <v>lm</v>
          </cell>
          <cell r="D601">
            <v>0.7</v>
          </cell>
          <cell r="E601">
            <v>17212.165000000001</v>
          </cell>
          <cell r="F601">
            <v>11.36</v>
          </cell>
          <cell r="G601">
            <v>195530.19440000001</v>
          </cell>
          <cell r="H601">
            <v>12048.5155</v>
          </cell>
        </row>
        <row r="602">
          <cell r="A602">
            <v>1713.16</v>
          </cell>
          <cell r="B602" t="str">
            <v>Expansion joint ( contraction )</v>
          </cell>
          <cell r="C602" t="str">
            <v>lm</v>
          </cell>
          <cell r="D602">
            <v>0.7</v>
          </cell>
          <cell r="E602">
            <v>28742.56875609756</v>
          </cell>
          <cell r="F602">
            <v>15.49</v>
          </cell>
          <cell r="G602">
            <v>445222.39003195119</v>
          </cell>
          <cell r="H602">
            <v>20119.798129268293</v>
          </cell>
        </row>
        <row r="603">
          <cell r="A603" t="str">
            <v>1713,04A</v>
          </cell>
          <cell r="B603" t="str">
            <v>Reinf.concrete paving thk 10cm</v>
          </cell>
          <cell r="C603" t="str">
            <v>sqm</v>
          </cell>
          <cell r="D603">
            <v>0</v>
          </cell>
          <cell r="E603">
            <v>0</v>
          </cell>
          <cell r="F603">
            <v>0</v>
          </cell>
          <cell r="G603">
            <v>0</v>
          </cell>
          <cell r="H603">
            <v>0</v>
          </cell>
        </row>
        <row r="604">
          <cell r="A604" t="str">
            <v>1713,05A</v>
          </cell>
          <cell r="B604" t="str">
            <v>Reinf.concrete paving thk 15cm</v>
          </cell>
          <cell r="C604" t="str">
            <v>sqm</v>
          </cell>
          <cell r="D604">
            <v>0</v>
          </cell>
          <cell r="E604">
            <v>0</v>
          </cell>
          <cell r="F604">
            <v>0</v>
          </cell>
          <cell r="G604">
            <v>0</v>
          </cell>
          <cell r="H604">
            <v>0</v>
          </cell>
        </row>
        <row r="605">
          <cell r="A605" t="str">
            <v>1713,06A</v>
          </cell>
          <cell r="B605" t="str">
            <v>Reinf.concrete paving thk 20cm</v>
          </cell>
          <cell r="C605" t="str">
            <v>sqm</v>
          </cell>
          <cell r="D605">
            <v>0</v>
          </cell>
          <cell r="E605">
            <v>0</v>
          </cell>
          <cell r="F605">
            <v>0</v>
          </cell>
          <cell r="G605">
            <v>0</v>
          </cell>
          <cell r="H605">
            <v>0</v>
          </cell>
        </row>
        <row r="607">
          <cell r="A607">
            <v>1714</v>
          </cell>
          <cell r="B607" t="str">
            <v xml:space="preserve"> CIVIL WORKS  RELATED TO UNDERG. PIPE AND CABLES</v>
          </cell>
        </row>
        <row r="608">
          <cell r="A608">
            <v>1714.01</v>
          </cell>
          <cell r="B608" t="str">
            <v>Pit 0,5x0,5 to 0,9x0,9 lm depth max 3,5 lm</v>
          </cell>
          <cell r="C608" t="str">
            <v>cum</v>
          </cell>
          <cell r="D608">
            <v>15</v>
          </cell>
          <cell r="E608">
            <v>288.41137499999996</v>
          </cell>
          <cell r="F608">
            <v>232.41</v>
          </cell>
          <cell r="G608">
            <v>67029.687663749995</v>
          </cell>
          <cell r="H608">
            <v>4326.1706249999997</v>
          </cell>
        </row>
        <row r="609">
          <cell r="A609">
            <v>1714.02</v>
          </cell>
          <cell r="B609" t="str">
            <v>Pit 0,91x0,91 to 1,5x1,5 lm depth max 4,0 lm</v>
          </cell>
          <cell r="C609" t="str">
            <v>cum</v>
          </cell>
          <cell r="D609">
            <v>14</v>
          </cell>
          <cell r="E609">
            <v>591.4036000000001</v>
          </cell>
          <cell r="F609">
            <v>180.76</v>
          </cell>
          <cell r="G609">
            <v>106902.11473600002</v>
          </cell>
          <cell r="H609">
            <v>8279.6504000000023</v>
          </cell>
        </row>
        <row r="610">
          <cell r="A610">
            <v>1714.03</v>
          </cell>
          <cell r="B610" t="str">
            <v>Pit for cables 1,5x1,5 lm depth max 3,0 lm</v>
          </cell>
          <cell r="C610" t="str">
            <v>cum</v>
          </cell>
          <cell r="D610">
            <v>16</v>
          </cell>
          <cell r="E610">
            <v>17.135000000000002</v>
          </cell>
          <cell r="F610">
            <v>196.25</v>
          </cell>
          <cell r="G610">
            <v>3362.7437500000001</v>
          </cell>
          <cell r="H610">
            <v>274.16000000000003</v>
          </cell>
        </row>
        <row r="611">
          <cell r="A611">
            <v>1714.04</v>
          </cell>
          <cell r="B611" t="str">
            <v>Fire trap pit 2x1,2x1,2 lm depth max 3,5 lm</v>
          </cell>
          <cell r="C611" t="str">
            <v>cum</v>
          </cell>
          <cell r="D611">
            <v>16</v>
          </cell>
          <cell r="E611">
            <v>100.55025000000001</v>
          </cell>
          <cell r="F611">
            <v>180.76</v>
          </cell>
          <cell r="G611">
            <v>18175.463189999999</v>
          </cell>
          <cell r="H611">
            <v>1608.8040000000001</v>
          </cell>
        </row>
        <row r="612">
          <cell r="A612">
            <v>1714.05</v>
          </cell>
          <cell r="B612" t="str">
            <v>Sanitary pit 0,9x0,9 lm depth max 3,5 lm</v>
          </cell>
          <cell r="C612" t="str">
            <v>cum</v>
          </cell>
          <cell r="D612">
            <v>15</v>
          </cell>
          <cell r="E612">
            <v>62.191999999999993</v>
          </cell>
          <cell r="F612">
            <v>185.92</v>
          </cell>
          <cell r="G612">
            <v>11562.736639999997</v>
          </cell>
          <cell r="H612">
            <v>932.88</v>
          </cell>
        </row>
        <row r="613">
          <cell r="A613">
            <v>1714.06</v>
          </cell>
          <cell r="B613" t="str">
            <v>Cast in situ  Septic-tank</v>
          </cell>
          <cell r="C613" t="str">
            <v>u</v>
          </cell>
          <cell r="D613">
            <v>0</v>
          </cell>
          <cell r="E613">
            <v>0</v>
          </cell>
          <cell r="F613">
            <v>0</v>
          </cell>
          <cell r="G613">
            <v>0</v>
          </cell>
          <cell r="H613">
            <v>0</v>
          </cell>
        </row>
        <row r="614">
          <cell r="A614">
            <v>1714.07</v>
          </cell>
          <cell r="B614" t="str">
            <v>Prefabricated septic-tank</v>
          </cell>
          <cell r="C614" t="str">
            <v>u</v>
          </cell>
          <cell r="D614">
            <v>150</v>
          </cell>
          <cell r="E614">
            <v>0</v>
          </cell>
          <cell r="F614">
            <v>1807.6</v>
          </cell>
          <cell r="G614">
            <v>0</v>
          </cell>
          <cell r="H614">
            <v>0</v>
          </cell>
        </row>
        <row r="615">
          <cell r="A615">
            <v>1714.08</v>
          </cell>
          <cell r="B615" t="str">
            <v>Supply of cast iron cover</v>
          </cell>
          <cell r="C615" t="str">
            <v>kg</v>
          </cell>
          <cell r="D615">
            <v>7.0000000000000007E-2</v>
          </cell>
          <cell r="E615">
            <v>27278</v>
          </cell>
          <cell r="F615">
            <v>1.58</v>
          </cell>
          <cell r="G615">
            <v>43099.24</v>
          </cell>
          <cell r="H615">
            <v>1909.46</v>
          </cell>
        </row>
        <row r="616">
          <cell r="A616">
            <v>1714.09</v>
          </cell>
          <cell r="B616" t="str">
            <v>Laying of cast-iron cover</v>
          </cell>
          <cell r="C616" t="str">
            <v>kg</v>
          </cell>
          <cell r="D616" t="str">
            <v xml:space="preserve">    Incl. above</v>
          </cell>
          <cell r="E616">
            <v>27278</v>
          </cell>
          <cell r="F616">
            <v>0</v>
          </cell>
          <cell r="G616">
            <v>0</v>
          </cell>
          <cell r="H616">
            <v>0</v>
          </cell>
        </row>
        <row r="617">
          <cell r="A617">
            <v>1714.1</v>
          </cell>
          <cell r="B617" t="str">
            <v>Galvanized grating cover</v>
          </cell>
          <cell r="C617" t="str">
            <v>kg</v>
          </cell>
          <cell r="D617">
            <v>0.1</v>
          </cell>
          <cell r="E617">
            <v>99323.498618784535</v>
          </cell>
          <cell r="F617">
            <v>2.58</v>
          </cell>
          <cell r="G617">
            <v>256254.62643646411</v>
          </cell>
          <cell r="H617">
            <v>9932.3498618784542</v>
          </cell>
        </row>
        <row r="618">
          <cell r="A618">
            <v>1714.11</v>
          </cell>
          <cell r="B618" t="str">
            <v>Galv.grat.cover inst. only</v>
          </cell>
          <cell r="C618" t="str">
            <v>kg</v>
          </cell>
          <cell r="D618">
            <v>0</v>
          </cell>
          <cell r="E618">
            <v>0</v>
          </cell>
          <cell r="F618">
            <v>0</v>
          </cell>
          <cell r="G618">
            <v>0</v>
          </cell>
          <cell r="H618">
            <v>0</v>
          </cell>
        </row>
        <row r="619">
          <cell r="A619">
            <v>1714.12</v>
          </cell>
          <cell r="B619" t="str">
            <v>Checkered plate cover</v>
          </cell>
          <cell r="C619" t="str">
            <v>kg</v>
          </cell>
          <cell r="D619">
            <v>0.08</v>
          </cell>
          <cell r="E619">
            <v>41459.57</v>
          </cell>
          <cell r="F619">
            <v>2.0699999999999998</v>
          </cell>
          <cell r="G619">
            <v>85821.309899999993</v>
          </cell>
          <cell r="H619">
            <v>3316.7656000000002</v>
          </cell>
        </row>
        <row r="620">
          <cell r="A620">
            <v>1714.13</v>
          </cell>
          <cell r="B620" t="str">
            <v>Check.pl.cover inst. only</v>
          </cell>
          <cell r="C620" t="str">
            <v>kg</v>
          </cell>
          <cell r="D620">
            <v>0</v>
          </cell>
          <cell r="E620">
            <v>0</v>
          </cell>
          <cell r="F620">
            <v>0</v>
          </cell>
          <cell r="G620">
            <v>0</v>
          </cell>
          <cell r="H620">
            <v>0</v>
          </cell>
        </row>
        <row r="621">
          <cell r="A621">
            <v>1714.14</v>
          </cell>
          <cell r="B621" t="str">
            <v>Steel frame</v>
          </cell>
          <cell r="C621" t="str">
            <v>kg</v>
          </cell>
          <cell r="D621">
            <v>0.15</v>
          </cell>
          <cell r="E621">
            <v>4195.5450000000001</v>
          </cell>
          <cell r="F621">
            <v>3.1</v>
          </cell>
          <cell r="G621">
            <v>13006.1895</v>
          </cell>
          <cell r="H621">
            <v>629.33174999999994</v>
          </cell>
        </row>
        <row r="622">
          <cell r="A622">
            <v>1714.15</v>
          </cell>
          <cell r="B622" t="str">
            <v>Steel frame inst. only</v>
          </cell>
          <cell r="C622" t="str">
            <v>kg</v>
          </cell>
          <cell r="D622">
            <v>0</v>
          </cell>
          <cell r="E622">
            <v>0</v>
          </cell>
          <cell r="F622">
            <v>0</v>
          </cell>
          <cell r="G622">
            <v>0</v>
          </cell>
          <cell r="H622">
            <v>0</v>
          </cell>
        </row>
        <row r="623">
          <cell r="A623">
            <v>1714.2</v>
          </cell>
          <cell r="B623" t="str">
            <v>Concrete  anchor blocks</v>
          </cell>
          <cell r="C623" t="str">
            <v>cum</v>
          </cell>
          <cell r="D623">
            <v>2</v>
          </cell>
          <cell r="E623">
            <v>276</v>
          </cell>
          <cell r="F623">
            <v>49.06</v>
          </cell>
          <cell r="G623">
            <v>13540.56</v>
          </cell>
          <cell r="H623">
            <v>552</v>
          </cell>
        </row>
        <row r="624">
          <cell r="A624">
            <v>1714.21</v>
          </cell>
          <cell r="B624" t="str">
            <v>Bedding of"bonna"pipes</v>
          </cell>
          <cell r="C624" t="str">
            <v>cum</v>
          </cell>
          <cell r="D624">
            <v>0</v>
          </cell>
          <cell r="E624">
            <v>0</v>
          </cell>
          <cell r="F624">
            <v>0</v>
          </cell>
          <cell r="G624">
            <v>0</v>
          </cell>
          <cell r="H624">
            <v>0</v>
          </cell>
        </row>
        <row r="625">
          <cell r="A625">
            <v>1714.22</v>
          </cell>
          <cell r="B625" t="str">
            <v>Duct bank with PVC pipes</v>
          </cell>
          <cell r="C625" t="str">
            <v>cum</v>
          </cell>
          <cell r="D625">
            <v>1.8</v>
          </cell>
          <cell r="E625">
            <v>1029.135</v>
          </cell>
          <cell r="F625">
            <v>134.28</v>
          </cell>
          <cell r="G625">
            <v>138192.24780000001</v>
          </cell>
          <cell r="H625">
            <v>1852.443</v>
          </cell>
        </row>
        <row r="626">
          <cell r="A626">
            <v>1714.23</v>
          </cell>
          <cell r="B626" t="str">
            <v>Dukt bank w/ galv.steel pipes</v>
          </cell>
          <cell r="C626" t="str">
            <v>cum</v>
          </cell>
          <cell r="D626">
            <v>0</v>
          </cell>
          <cell r="E626">
            <v>0</v>
          </cell>
          <cell r="F626">
            <v>0</v>
          </cell>
          <cell r="G626">
            <v>0</v>
          </cell>
          <cell r="H626">
            <v>0</v>
          </cell>
        </row>
        <row r="627">
          <cell r="A627">
            <v>1714.24</v>
          </cell>
          <cell r="B627" t="str">
            <v>Supply   PVC conduit  pipes dia.110 to 160 mm ( Erection already included in item 1714,22)</v>
          </cell>
          <cell r="C627" t="str">
            <v>lm</v>
          </cell>
          <cell r="D627">
            <v>0.3</v>
          </cell>
          <cell r="E627">
            <v>20215.849999999999</v>
          </cell>
          <cell r="F627">
            <v>6.2</v>
          </cell>
          <cell r="G627">
            <v>125338.27</v>
          </cell>
          <cell r="H627">
            <v>6064.7549999999992</v>
          </cell>
        </row>
        <row r="628">
          <cell r="A628">
            <v>1714.25</v>
          </cell>
          <cell r="B628" t="str">
            <v>Red coloured lean concrete</v>
          </cell>
          <cell r="C628" t="str">
            <v>sqm</v>
          </cell>
          <cell r="D628">
            <v>2</v>
          </cell>
          <cell r="E628">
            <v>7516.0549999999994</v>
          </cell>
          <cell r="F628">
            <v>4.6500000000000004</v>
          </cell>
          <cell r="G628">
            <v>34949.655749999998</v>
          </cell>
          <cell r="H628">
            <v>15032.11</v>
          </cell>
        </row>
        <row r="629">
          <cell r="A629">
            <v>1714.26</v>
          </cell>
          <cell r="B629" t="str">
            <v>Earth ditch slope lining 8 cm thk conc.slab</v>
          </cell>
          <cell r="C629" t="str">
            <v>sqm</v>
          </cell>
          <cell r="D629">
            <v>0.4</v>
          </cell>
          <cell r="E629">
            <v>0</v>
          </cell>
          <cell r="F629">
            <v>8.7799999999999994</v>
          </cell>
          <cell r="G629">
            <v>0</v>
          </cell>
          <cell r="H629">
            <v>0</v>
          </cell>
        </row>
        <row r="630">
          <cell r="A630" t="str">
            <v>1714,31A</v>
          </cell>
          <cell r="B630" t="str">
            <v>Elect.cable trench type "1" ST 1400.16</v>
          </cell>
          <cell r="C630" t="str">
            <v>cum</v>
          </cell>
          <cell r="D630">
            <v>0</v>
          </cell>
          <cell r="E630">
            <v>0</v>
          </cell>
          <cell r="F630">
            <v>43.9</v>
          </cell>
          <cell r="G630">
            <v>0</v>
          </cell>
          <cell r="H630">
            <v>0</v>
          </cell>
        </row>
        <row r="631">
          <cell r="A631" t="str">
            <v>1714,32A</v>
          </cell>
          <cell r="B631" t="str">
            <v>Elect.cable trench type "2" ST 1400.16</v>
          </cell>
          <cell r="C631" t="str">
            <v>cum</v>
          </cell>
          <cell r="D631">
            <v>0</v>
          </cell>
          <cell r="E631">
            <v>0</v>
          </cell>
          <cell r="F631">
            <v>41.32</v>
          </cell>
          <cell r="G631">
            <v>0</v>
          </cell>
          <cell r="H631">
            <v>0</v>
          </cell>
        </row>
        <row r="632">
          <cell r="A632" t="str">
            <v>1714,33A</v>
          </cell>
          <cell r="B632" t="str">
            <v>Elect.cable trench w/walls type "3" ST 1400.16</v>
          </cell>
          <cell r="C632" t="str">
            <v>cum</v>
          </cell>
          <cell r="D632">
            <v>0</v>
          </cell>
          <cell r="E632">
            <v>0</v>
          </cell>
          <cell r="F632">
            <v>0</v>
          </cell>
          <cell r="G632">
            <v>0</v>
          </cell>
          <cell r="H632">
            <v>0</v>
          </cell>
        </row>
        <row r="633">
          <cell r="A633" t="str">
            <v>1714,34A</v>
          </cell>
          <cell r="B633" t="str">
            <v>Supply and casting ligt.pole ST 1400.28 type "D1"</v>
          </cell>
          <cell r="C633" t="str">
            <v>u</v>
          </cell>
          <cell r="D633">
            <v>0</v>
          </cell>
          <cell r="E633">
            <v>0</v>
          </cell>
          <cell r="F633">
            <v>0</v>
          </cell>
          <cell r="G633">
            <v>0</v>
          </cell>
          <cell r="H633">
            <v>0</v>
          </cell>
        </row>
        <row r="634">
          <cell r="A634" t="str">
            <v>1714,35A</v>
          </cell>
          <cell r="B634" t="str">
            <v>Elect.cable trench sand &amp; brick ST 1400.16</v>
          </cell>
          <cell r="C634" t="str">
            <v>lm</v>
          </cell>
          <cell r="D634">
            <v>0</v>
          </cell>
          <cell r="E634">
            <v>0</v>
          </cell>
          <cell r="F634">
            <v>0</v>
          </cell>
          <cell r="G634">
            <v>0</v>
          </cell>
          <cell r="H634">
            <v>0</v>
          </cell>
        </row>
        <row r="635">
          <cell r="A635" t="str">
            <v>1714,36A</v>
          </cell>
          <cell r="B635" t="str">
            <v>Grounding trench all included ST 1400.16</v>
          </cell>
          <cell r="C635" t="str">
            <v>lm</v>
          </cell>
          <cell r="D635">
            <v>0</v>
          </cell>
          <cell r="E635">
            <v>0</v>
          </cell>
          <cell r="F635">
            <v>0</v>
          </cell>
          <cell r="G635">
            <v>0</v>
          </cell>
          <cell r="H635">
            <v>0</v>
          </cell>
        </row>
        <row r="636">
          <cell r="A636" t="str">
            <v>1714,37A</v>
          </cell>
          <cell r="B636" t="str">
            <v>Cathodic protec. trench all included ST 1400.16</v>
          </cell>
          <cell r="C636" t="str">
            <v>lm</v>
          </cell>
          <cell r="D636">
            <v>0</v>
          </cell>
          <cell r="E636">
            <v>0</v>
          </cell>
          <cell r="F636">
            <v>0</v>
          </cell>
          <cell r="G636">
            <v>0</v>
          </cell>
          <cell r="H636">
            <v>0</v>
          </cell>
        </row>
        <row r="637">
          <cell r="A637" t="str">
            <v>1714,38A</v>
          </cell>
          <cell r="B637" t="str">
            <v>Anode  protec. trench all included ST 1400.16</v>
          </cell>
          <cell r="C637" t="str">
            <v>u</v>
          </cell>
          <cell r="D637">
            <v>0</v>
          </cell>
          <cell r="E637">
            <v>0</v>
          </cell>
          <cell r="F637">
            <v>0</v>
          </cell>
          <cell r="G637">
            <v>0</v>
          </cell>
          <cell r="H637">
            <v>0</v>
          </cell>
        </row>
        <row r="638">
          <cell r="A638" t="str">
            <v>1714,39A</v>
          </cell>
          <cell r="B638" t="str">
            <v>Duct bank with cond. Pipes ST 1400.16 3/4</v>
          </cell>
          <cell r="C638" t="str">
            <v>cum</v>
          </cell>
          <cell r="D638">
            <v>0</v>
          </cell>
          <cell r="E638">
            <v>0</v>
          </cell>
          <cell r="F638">
            <v>180.76</v>
          </cell>
          <cell r="G638">
            <v>0</v>
          </cell>
          <cell r="H638">
            <v>0</v>
          </cell>
        </row>
        <row r="640">
          <cell r="A640">
            <v>1717</v>
          </cell>
          <cell r="B640" t="str">
            <v>CONCRETE BASINS</v>
          </cell>
        </row>
        <row r="641">
          <cell r="A641">
            <v>1717.01</v>
          </cell>
          <cell r="B641" t="str">
            <v>Concrete for basin foundation</v>
          </cell>
          <cell r="C641" t="str">
            <v>cum</v>
          </cell>
          <cell r="D641">
            <v>0</v>
          </cell>
          <cell r="E641">
            <v>0</v>
          </cell>
          <cell r="F641">
            <v>0</v>
          </cell>
          <cell r="G641">
            <v>0</v>
          </cell>
          <cell r="H641">
            <v>0</v>
          </cell>
        </row>
        <row r="642">
          <cell r="A642">
            <v>1717.02</v>
          </cell>
          <cell r="B642" t="str">
            <v>Concrete for basin elevation</v>
          </cell>
          <cell r="C642" t="str">
            <v>cum</v>
          </cell>
          <cell r="D642">
            <v>0</v>
          </cell>
          <cell r="E642">
            <v>0</v>
          </cell>
          <cell r="F642">
            <v>0</v>
          </cell>
          <cell r="G642">
            <v>0</v>
          </cell>
          <cell r="H642">
            <v>0</v>
          </cell>
        </row>
        <row r="643">
          <cell r="A643" t="str">
            <v>1717,01A</v>
          </cell>
          <cell r="B643" t="str">
            <v>Conc. Basin  28 N/mm2  H &lt; 6,0 lm all included</v>
          </cell>
          <cell r="C643" t="str">
            <v>cum</v>
          </cell>
          <cell r="D643">
            <v>0</v>
          </cell>
          <cell r="E643">
            <v>0</v>
          </cell>
          <cell r="F643">
            <v>387.34</v>
          </cell>
          <cell r="G643">
            <v>0</v>
          </cell>
          <cell r="H643">
            <v>0</v>
          </cell>
        </row>
        <row r="644">
          <cell r="A644" t="str">
            <v>1717,01B</v>
          </cell>
          <cell r="B644" t="str">
            <v>Variation +/- reinf.conc. Basin</v>
          </cell>
          <cell r="C644" t="str">
            <v>kg</v>
          </cell>
          <cell r="D644">
            <v>0</v>
          </cell>
          <cell r="E644">
            <v>0</v>
          </cell>
          <cell r="F644">
            <v>0</v>
          </cell>
          <cell r="G644">
            <v>0</v>
          </cell>
          <cell r="H644">
            <v>0</v>
          </cell>
        </row>
        <row r="645">
          <cell r="A645">
            <v>1717.03</v>
          </cell>
          <cell r="B645" t="str">
            <v>PVC water-stop: 20cm wide</v>
          </cell>
          <cell r="C645" t="str">
            <v>lm</v>
          </cell>
          <cell r="D645">
            <v>0.8</v>
          </cell>
          <cell r="E645">
            <v>32.200000000000003</v>
          </cell>
          <cell r="F645">
            <v>10.33</v>
          </cell>
          <cell r="G645">
            <v>332.62600000000003</v>
          </cell>
          <cell r="H645">
            <v>25.76</v>
          </cell>
        </row>
        <row r="646">
          <cell r="A646">
            <v>1717.04</v>
          </cell>
          <cell r="B646" t="str">
            <v>PVC water-stop: 30cm wide</v>
          </cell>
          <cell r="C646" t="str">
            <v>lm</v>
          </cell>
          <cell r="D646">
            <v>1</v>
          </cell>
          <cell r="E646">
            <v>1796.3</v>
          </cell>
          <cell r="F646">
            <v>12.91</v>
          </cell>
          <cell r="G646">
            <v>23190.233</v>
          </cell>
          <cell r="H646">
            <v>1796.3</v>
          </cell>
        </row>
        <row r="647">
          <cell r="A647">
            <v>1717.05</v>
          </cell>
          <cell r="B647" t="str">
            <v>PVCwater stop:20cmwide-oneside</v>
          </cell>
          <cell r="C647" t="str">
            <v>lm</v>
          </cell>
          <cell r="D647">
            <v>0</v>
          </cell>
          <cell r="E647">
            <v>0</v>
          </cell>
          <cell r="F647">
            <v>0</v>
          </cell>
          <cell r="G647">
            <v>0</v>
          </cell>
          <cell r="H647">
            <v>0</v>
          </cell>
        </row>
        <row r="648">
          <cell r="A648">
            <v>1717.06</v>
          </cell>
          <cell r="B648" t="str">
            <v>Pvcwater stop:30cmwide-oneside</v>
          </cell>
          <cell r="C648" t="str">
            <v>lm</v>
          </cell>
          <cell r="D648">
            <v>0</v>
          </cell>
          <cell r="E648">
            <v>0</v>
          </cell>
          <cell r="F648">
            <v>0</v>
          </cell>
          <cell r="G648">
            <v>0</v>
          </cell>
          <cell r="H648">
            <v>0</v>
          </cell>
        </row>
        <row r="649">
          <cell r="A649">
            <v>1717.07</v>
          </cell>
          <cell r="B649" t="str">
            <v>Rubber w. stop 20cm</v>
          </cell>
          <cell r="C649" t="str">
            <v>lm</v>
          </cell>
          <cell r="D649">
            <v>0</v>
          </cell>
          <cell r="E649">
            <v>0</v>
          </cell>
          <cell r="F649">
            <v>0</v>
          </cell>
          <cell r="G649">
            <v>0</v>
          </cell>
          <cell r="H649">
            <v>0</v>
          </cell>
        </row>
        <row r="650">
          <cell r="A650">
            <v>1717.08</v>
          </cell>
          <cell r="B650" t="str">
            <v>Rubber w. stop 30cm</v>
          </cell>
          <cell r="C650" t="str">
            <v>lm</v>
          </cell>
          <cell r="D650">
            <v>0</v>
          </cell>
          <cell r="E650">
            <v>0</v>
          </cell>
          <cell r="F650">
            <v>0</v>
          </cell>
          <cell r="G650">
            <v>0</v>
          </cell>
          <cell r="H650">
            <v>0</v>
          </cell>
        </row>
        <row r="651">
          <cell r="A651">
            <v>1717.09</v>
          </cell>
          <cell r="B651" t="str">
            <v>Rubber w. stop 20cm one side</v>
          </cell>
          <cell r="C651" t="str">
            <v>lm</v>
          </cell>
          <cell r="D651">
            <v>0</v>
          </cell>
          <cell r="E651">
            <v>0</v>
          </cell>
          <cell r="F651">
            <v>14.46</v>
          </cell>
          <cell r="G651">
            <v>0</v>
          </cell>
          <cell r="H651">
            <v>0</v>
          </cell>
        </row>
        <row r="652">
          <cell r="A652">
            <v>1717.1</v>
          </cell>
          <cell r="B652" t="str">
            <v>Rubber w. stop 30cm one side</v>
          </cell>
          <cell r="C652" t="str">
            <v>lm</v>
          </cell>
          <cell r="D652">
            <v>0</v>
          </cell>
          <cell r="E652">
            <v>0</v>
          </cell>
          <cell r="F652">
            <v>0</v>
          </cell>
          <cell r="G652">
            <v>0</v>
          </cell>
          <cell r="H652">
            <v>0</v>
          </cell>
        </row>
        <row r="653">
          <cell r="A653">
            <v>1717.11</v>
          </cell>
          <cell r="B653" t="str">
            <v>Water-stop joints  as per KS</v>
          </cell>
          <cell r="C653" t="str">
            <v>lm</v>
          </cell>
          <cell r="D653">
            <v>0</v>
          </cell>
          <cell r="E653">
            <v>0</v>
          </cell>
          <cell r="F653">
            <v>0</v>
          </cell>
          <cell r="G653">
            <v>0</v>
          </cell>
          <cell r="H653">
            <v>0</v>
          </cell>
        </row>
        <row r="654">
          <cell r="A654">
            <v>1717.12</v>
          </cell>
          <cell r="B654" t="str">
            <v>Expansion  joint as per KS</v>
          </cell>
          <cell r="C654" t="str">
            <v>lm</v>
          </cell>
          <cell r="D654">
            <v>0</v>
          </cell>
          <cell r="E654">
            <v>0</v>
          </cell>
          <cell r="F654">
            <v>0</v>
          </cell>
          <cell r="G654">
            <v>0</v>
          </cell>
          <cell r="H654">
            <v>0</v>
          </cell>
        </row>
        <row r="656">
          <cell r="A656">
            <v>1730</v>
          </cell>
          <cell r="B656" t="str">
            <v>PRECAST CONCRETE</v>
          </cell>
        </row>
        <row r="657">
          <cell r="A657" t="str">
            <v>1731,01A</v>
          </cell>
          <cell r="B657" t="str">
            <v>Supply and erect. precast found. of pipe rack</v>
          </cell>
          <cell r="C657" t="str">
            <v>cum</v>
          </cell>
          <cell r="D657">
            <v>0</v>
          </cell>
          <cell r="E657">
            <v>0</v>
          </cell>
          <cell r="F657">
            <v>387.34</v>
          </cell>
          <cell r="G657">
            <v>0</v>
          </cell>
          <cell r="H657">
            <v>0</v>
          </cell>
        </row>
        <row r="658">
          <cell r="A658" t="str">
            <v>1731,02A</v>
          </cell>
          <cell r="B658" t="str">
            <v>Supply and erect. precast column &lt; 0,25 sqm/lm of pipe rack</v>
          </cell>
          <cell r="C658" t="str">
            <v>cum</v>
          </cell>
          <cell r="D658">
            <v>0</v>
          </cell>
          <cell r="E658">
            <v>0</v>
          </cell>
          <cell r="F658">
            <v>454.48</v>
          </cell>
          <cell r="G658">
            <v>0</v>
          </cell>
          <cell r="H658">
            <v>0</v>
          </cell>
        </row>
        <row r="659">
          <cell r="A659" t="str">
            <v>1731,03A</v>
          </cell>
          <cell r="B659" t="str">
            <v>Supply and erect. precast column  0,25 ¸0,40sqm/lm of pipe rack</v>
          </cell>
          <cell r="C659" t="str">
            <v>cum</v>
          </cell>
          <cell r="D659">
            <v>0</v>
          </cell>
          <cell r="E659">
            <v>0</v>
          </cell>
          <cell r="F659">
            <v>428.66</v>
          </cell>
          <cell r="G659">
            <v>0</v>
          </cell>
          <cell r="H659">
            <v>0</v>
          </cell>
        </row>
        <row r="660">
          <cell r="A660" t="str">
            <v>1731,04A</v>
          </cell>
          <cell r="B660" t="str">
            <v>Supply and erect. precast column  0,40 ¸0,50sqm/lm of pipe rack</v>
          </cell>
          <cell r="C660" t="str">
            <v>cum</v>
          </cell>
          <cell r="D660">
            <v>0</v>
          </cell>
          <cell r="E660">
            <v>0</v>
          </cell>
          <cell r="F660">
            <v>413.17</v>
          </cell>
          <cell r="G660">
            <v>0</v>
          </cell>
          <cell r="H660">
            <v>0</v>
          </cell>
        </row>
        <row r="661">
          <cell r="A661" t="str">
            <v>1731,05A</v>
          </cell>
          <cell r="B661" t="str">
            <v>Supply and erect. precast column  0,50 ¸0,60sqm/lm of pipe rack</v>
          </cell>
          <cell r="C661" t="str">
            <v>cum</v>
          </cell>
          <cell r="D661">
            <v>0</v>
          </cell>
          <cell r="E661">
            <v>0</v>
          </cell>
          <cell r="F661">
            <v>408</v>
          </cell>
          <cell r="G661">
            <v>0</v>
          </cell>
          <cell r="H661">
            <v>0</v>
          </cell>
        </row>
        <row r="662">
          <cell r="A662" t="str">
            <v>1731,11A</v>
          </cell>
          <cell r="B662" t="str">
            <v>Supply and erect. precast beam  &lt; 0,15 sqm/lm of pipe rack</v>
          </cell>
          <cell r="C662" t="str">
            <v>cum</v>
          </cell>
          <cell r="D662">
            <v>0</v>
          </cell>
          <cell r="E662">
            <v>0</v>
          </cell>
          <cell r="F662">
            <v>480.3</v>
          </cell>
          <cell r="G662">
            <v>0</v>
          </cell>
          <cell r="H662">
            <v>0</v>
          </cell>
        </row>
        <row r="663">
          <cell r="A663" t="str">
            <v>1731,12A</v>
          </cell>
          <cell r="B663" t="str">
            <v>Supply and erect. precast beam  0,15 ¸0,25  sqm/lm of pipe rack</v>
          </cell>
          <cell r="C663" t="str">
            <v>cum</v>
          </cell>
          <cell r="D663">
            <v>0</v>
          </cell>
          <cell r="E663">
            <v>0</v>
          </cell>
          <cell r="F663">
            <v>464.81</v>
          </cell>
          <cell r="G663">
            <v>0</v>
          </cell>
          <cell r="H663">
            <v>0</v>
          </cell>
        </row>
        <row r="664">
          <cell r="A664" t="str">
            <v>1731,13A</v>
          </cell>
          <cell r="B664" t="str">
            <v>Supply and erect. precast beam  0,25 ¸0,40  sqm/lm of pipe rack</v>
          </cell>
          <cell r="C664" t="str">
            <v>cum</v>
          </cell>
          <cell r="D664">
            <v>0</v>
          </cell>
          <cell r="E664">
            <v>0</v>
          </cell>
          <cell r="F664">
            <v>438.99</v>
          </cell>
          <cell r="G664">
            <v>0</v>
          </cell>
          <cell r="H664">
            <v>0</v>
          </cell>
        </row>
        <row r="665">
          <cell r="A665" t="str">
            <v>1731,14A</v>
          </cell>
          <cell r="B665" t="str">
            <v>Supply and erect. precast beam  0,40 ¸0,50  sqm/lm of pipe rack</v>
          </cell>
          <cell r="C665" t="str">
            <v>cum</v>
          </cell>
          <cell r="D665">
            <v>0</v>
          </cell>
          <cell r="E665">
            <v>0</v>
          </cell>
          <cell r="F665">
            <v>428.66</v>
          </cell>
          <cell r="G665">
            <v>0</v>
          </cell>
          <cell r="H665">
            <v>0</v>
          </cell>
        </row>
        <row r="666">
          <cell r="A666" t="str">
            <v>1731,15A</v>
          </cell>
          <cell r="B666" t="str">
            <v>Supply and erect. precast beam  0,50 ¸0,60  sqm/lm of pipe rack</v>
          </cell>
          <cell r="C666" t="str">
            <v>cum</v>
          </cell>
          <cell r="D666">
            <v>0</v>
          </cell>
          <cell r="E666">
            <v>0</v>
          </cell>
          <cell r="F666">
            <v>418.33</v>
          </cell>
          <cell r="G666">
            <v>0</v>
          </cell>
          <cell r="H666">
            <v>0</v>
          </cell>
        </row>
        <row r="667">
          <cell r="A667" t="str">
            <v>1731,01B</v>
          </cell>
          <cell r="B667" t="str">
            <v>Variation +/- precast conc. reinf. of pipe rack</v>
          </cell>
          <cell r="C667" t="str">
            <v>kg</v>
          </cell>
          <cell r="D667">
            <v>0</v>
          </cell>
          <cell r="E667">
            <v>0</v>
          </cell>
          <cell r="F667">
            <v>0.85</v>
          </cell>
          <cell r="G667">
            <v>0</v>
          </cell>
          <cell r="H667">
            <v>0</v>
          </cell>
        </row>
        <row r="668">
          <cell r="A668" t="str">
            <v>1732,01A</v>
          </cell>
          <cell r="B668" t="str">
            <v>Supply and erect. precast found. of structures</v>
          </cell>
          <cell r="C668" t="str">
            <v>cum</v>
          </cell>
          <cell r="D668">
            <v>0</v>
          </cell>
          <cell r="E668">
            <v>0</v>
          </cell>
          <cell r="F668">
            <v>387.34</v>
          </cell>
          <cell r="G668">
            <v>0</v>
          </cell>
          <cell r="H668">
            <v>0</v>
          </cell>
        </row>
        <row r="669">
          <cell r="A669" t="str">
            <v>1732,02A</v>
          </cell>
          <cell r="B669" t="str">
            <v>Supply and erect. precast column &lt; 0,25 sqm/lm of structures</v>
          </cell>
          <cell r="C669" t="str">
            <v>cum</v>
          </cell>
          <cell r="D669">
            <v>0</v>
          </cell>
          <cell r="E669">
            <v>0</v>
          </cell>
          <cell r="F669">
            <v>454.48</v>
          </cell>
          <cell r="G669">
            <v>0</v>
          </cell>
          <cell r="H669">
            <v>0</v>
          </cell>
        </row>
        <row r="670">
          <cell r="A670" t="str">
            <v>1732,03A</v>
          </cell>
          <cell r="B670" t="str">
            <v>Supply and erect. precast column  0,25 ¸0,40 sqm/lm of structures</v>
          </cell>
          <cell r="C670" t="str">
            <v>cum</v>
          </cell>
          <cell r="D670">
            <v>0</v>
          </cell>
          <cell r="E670">
            <v>0</v>
          </cell>
          <cell r="F670">
            <v>428.66</v>
          </cell>
          <cell r="G670">
            <v>0</v>
          </cell>
          <cell r="H670">
            <v>0</v>
          </cell>
        </row>
        <row r="671">
          <cell r="A671" t="str">
            <v>1732,04A</v>
          </cell>
          <cell r="B671" t="str">
            <v>Supply and erect. precast column  0,40 ¸0,50 sqm/lm of structures</v>
          </cell>
          <cell r="C671" t="str">
            <v>cum</v>
          </cell>
          <cell r="D671">
            <v>0</v>
          </cell>
          <cell r="E671">
            <v>0</v>
          </cell>
          <cell r="F671">
            <v>413.17</v>
          </cell>
          <cell r="G671">
            <v>0</v>
          </cell>
          <cell r="H671">
            <v>0</v>
          </cell>
        </row>
        <row r="672">
          <cell r="A672" t="str">
            <v>1732,05A</v>
          </cell>
          <cell r="B672" t="str">
            <v>Supply and erect. precast column  0,50 ¸0,60 sqm/lm of structures</v>
          </cell>
          <cell r="C672" t="str">
            <v>cum</v>
          </cell>
          <cell r="D672">
            <v>0</v>
          </cell>
          <cell r="E672">
            <v>0</v>
          </cell>
          <cell r="F672">
            <v>408</v>
          </cell>
          <cell r="G672">
            <v>0</v>
          </cell>
          <cell r="H672">
            <v>0</v>
          </cell>
        </row>
        <row r="673">
          <cell r="A673" t="str">
            <v>1732,11A</v>
          </cell>
          <cell r="B673" t="str">
            <v>Supply and erect. precast beam  &lt; 0,15 sqm/lm of structures</v>
          </cell>
          <cell r="C673" t="str">
            <v>cum</v>
          </cell>
          <cell r="D673">
            <v>10</v>
          </cell>
          <cell r="E673">
            <v>103.5</v>
          </cell>
          <cell r="F673">
            <v>480.3</v>
          </cell>
          <cell r="G673">
            <v>49711.05</v>
          </cell>
          <cell r="H673">
            <v>1035</v>
          </cell>
        </row>
        <row r="674">
          <cell r="A674" t="str">
            <v>1732,12A</v>
          </cell>
          <cell r="B674" t="str">
            <v>Supply and erect. precast beam  0,15 ¸0,25  sqm/lm of structures</v>
          </cell>
          <cell r="C674" t="str">
            <v>cum</v>
          </cell>
          <cell r="D674">
            <v>0</v>
          </cell>
          <cell r="E674">
            <v>0</v>
          </cell>
          <cell r="F674">
            <v>464.81</v>
          </cell>
          <cell r="G674">
            <v>0</v>
          </cell>
          <cell r="H674">
            <v>0</v>
          </cell>
        </row>
        <row r="675">
          <cell r="A675" t="str">
            <v>1732,13A</v>
          </cell>
          <cell r="B675" t="str">
            <v>Supply and erect. precast beam  0,25 ¸0,40  sqm/lm of structures</v>
          </cell>
          <cell r="C675" t="str">
            <v>cum</v>
          </cell>
          <cell r="D675">
            <v>0</v>
          </cell>
          <cell r="E675">
            <v>0</v>
          </cell>
          <cell r="F675">
            <v>438.99</v>
          </cell>
          <cell r="G675">
            <v>0</v>
          </cell>
          <cell r="H675">
            <v>0</v>
          </cell>
        </row>
        <row r="676">
          <cell r="A676" t="str">
            <v>1732,14A</v>
          </cell>
          <cell r="B676" t="str">
            <v>Supply and erect. precast beam  0,40 ¸0,50  sqm/lm of structures</v>
          </cell>
          <cell r="C676" t="str">
            <v>cum</v>
          </cell>
          <cell r="D676">
            <v>0</v>
          </cell>
          <cell r="E676">
            <v>0</v>
          </cell>
          <cell r="F676">
            <v>428.66</v>
          </cell>
          <cell r="G676">
            <v>0</v>
          </cell>
          <cell r="H676">
            <v>0</v>
          </cell>
        </row>
        <row r="677">
          <cell r="A677" t="str">
            <v>1732,15A</v>
          </cell>
          <cell r="B677" t="str">
            <v>Supply and erect. precast beam  0,50 ¸0,60  sqm/lm of structures</v>
          </cell>
          <cell r="C677" t="str">
            <v>cum</v>
          </cell>
          <cell r="D677">
            <v>0</v>
          </cell>
          <cell r="E677">
            <v>0</v>
          </cell>
          <cell r="F677">
            <v>418.33</v>
          </cell>
          <cell r="G677">
            <v>0</v>
          </cell>
          <cell r="H677">
            <v>0</v>
          </cell>
        </row>
        <row r="678">
          <cell r="A678" t="str">
            <v>1732,01B</v>
          </cell>
          <cell r="B678" t="str">
            <v>Variation +/- precast conc. reinf. for structures</v>
          </cell>
          <cell r="C678" t="str">
            <v>kg</v>
          </cell>
          <cell r="D678">
            <v>0</v>
          </cell>
          <cell r="E678">
            <v>0</v>
          </cell>
          <cell r="F678">
            <v>0.85</v>
          </cell>
          <cell r="G678">
            <v>0</v>
          </cell>
          <cell r="H678">
            <v>0</v>
          </cell>
        </row>
        <row r="680">
          <cell r="A680">
            <v>1740</v>
          </cell>
          <cell r="B680" t="str">
            <v xml:space="preserve">  FIRE PROOFING CONCRETE</v>
          </cell>
        </row>
        <row r="681">
          <cell r="A681">
            <v>1741.01</v>
          </cell>
          <cell r="B681" t="str">
            <v>Fireproofing for steel structures</v>
          </cell>
          <cell r="C681" t="str">
            <v>cum</v>
          </cell>
          <cell r="D681">
            <v>50</v>
          </cell>
          <cell r="E681">
            <v>184</v>
          </cell>
          <cell r="F681">
            <v>774.69</v>
          </cell>
          <cell r="G681">
            <v>142542.96</v>
          </cell>
          <cell r="H681">
            <v>9200</v>
          </cell>
        </row>
        <row r="682">
          <cell r="A682">
            <v>1741.02</v>
          </cell>
          <cell r="B682" t="str">
            <v>Concrete for int./ext. vessel skirt</v>
          </cell>
          <cell r="C682" t="str">
            <v>cum</v>
          </cell>
          <cell r="D682">
            <v>0</v>
          </cell>
          <cell r="E682">
            <v>0</v>
          </cell>
          <cell r="F682">
            <v>0</v>
          </cell>
          <cell r="G682">
            <v>0</v>
          </cell>
          <cell r="H682">
            <v>0</v>
          </cell>
        </row>
        <row r="683">
          <cell r="A683">
            <v>1741.03</v>
          </cell>
          <cell r="B683" t="str">
            <v>Concrete for vessel bottom</v>
          </cell>
          <cell r="C683" t="str">
            <v>cum</v>
          </cell>
          <cell r="D683">
            <v>55</v>
          </cell>
          <cell r="E683">
            <v>0</v>
          </cell>
          <cell r="F683">
            <v>877.98</v>
          </cell>
          <cell r="G683">
            <v>0</v>
          </cell>
          <cell r="H683">
            <v>0</v>
          </cell>
        </row>
        <row r="684">
          <cell r="A684">
            <v>1741.04</v>
          </cell>
          <cell r="B684" t="str">
            <v>Concrete for skirt-curb</v>
          </cell>
          <cell r="C684" t="str">
            <v>cum</v>
          </cell>
          <cell r="D684">
            <v>14</v>
          </cell>
          <cell r="E684">
            <v>34.5</v>
          </cell>
          <cell r="F684">
            <v>723.04</v>
          </cell>
          <cell r="G684">
            <v>24944.880000000001</v>
          </cell>
          <cell r="H684">
            <v>483</v>
          </cell>
        </row>
        <row r="685">
          <cell r="A685">
            <v>1741.05</v>
          </cell>
          <cell r="B685" t="str">
            <v>Spray.mortar for steel struct.</v>
          </cell>
          <cell r="C685" t="str">
            <v>sqm</v>
          </cell>
          <cell r="D685">
            <v>3</v>
          </cell>
          <cell r="E685">
            <v>0</v>
          </cell>
          <cell r="F685">
            <v>61.97</v>
          </cell>
          <cell r="G685">
            <v>0</v>
          </cell>
          <cell r="H685">
            <v>0</v>
          </cell>
        </row>
        <row r="686">
          <cell r="A686">
            <v>1741.06</v>
          </cell>
          <cell r="B686" t="str">
            <v>Sprayed mortar for int./ext. skirt</v>
          </cell>
          <cell r="C686" t="str">
            <v>sqm</v>
          </cell>
          <cell r="D686">
            <v>2.5</v>
          </cell>
          <cell r="E686">
            <v>517.5</v>
          </cell>
          <cell r="F686">
            <v>51.65</v>
          </cell>
          <cell r="G686">
            <v>26728.875</v>
          </cell>
          <cell r="H686">
            <v>1293.75</v>
          </cell>
        </row>
        <row r="687">
          <cell r="A687">
            <v>1741.07</v>
          </cell>
          <cell r="B687" t="str">
            <v>Sprayed mortar for vessel bott</v>
          </cell>
          <cell r="C687" t="str">
            <v>sqm</v>
          </cell>
          <cell r="D687">
            <v>2.5</v>
          </cell>
          <cell r="E687">
            <v>54.05</v>
          </cell>
          <cell r="F687">
            <v>51.65</v>
          </cell>
          <cell r="G687">
            <v>2791.6824999999999</v>
          </cell>
          <cell r="H687">
            <v>135.125</v>
          </cell>
        </row>
        <row r="688">
          <cell r="A688">
            <v>1741.08</v>
          </cell>
          <cell r="B688" t="str">
            <v>Sprayed mortar for skirt-curb</v>
          </cell>
          <cell r="C688" t="str">
            <v>cum</v>
          </cell>
          <cell r="D688">
            <v>0</v>
          </cell>
          <cell r="E688">
            <v>0</v>
          </cell>
          <cell r="F688">
            <v>0</v>
          </cell>
          <cell r="G688">
            <v>0</v>
          </cell>
          <cell r="H688">
            <v>0</v>
          </cell>
        </row>
        <row r="690">
          <cell r="A690">
            <v>1760</v>
          </cell>
          <cell r="B690" t="str">
            <v>SPECIAL COATING</v>
          </cell>
        </row>
        <row r="691">
          <cell r="A691">
            <v>1761.01</v>
          </cell>
          <cell r="B691" t="str">
            <v>Acid-resistant lining w. tiles</v>
          </cell>
          <cell r="C691" t="str">
            <v>sqm</v>
          </cell>
          <cell r="D691">
            <v>5</v>
          </cell>
          <cell r="E691">
            <v>1127</v>
          </cell>
          <cell r="F691">
            <v>232.41</v>
          </cell>
          <cell r="G691">
            <v>261926.07</v>
          </cell>
          <cell r="H691">
            <v>5635</v>
          </cell>
        </row>
        <row r="692">
          <cell r="A692">
            <v>1762.01</v>
          </cell>
          <cell r="B692" t="str">
            <v>Acid-resistant plaster w.resin</v>
          </cell>
          <cell r="C692" t="str">
            <v>sqm</v>
          </cell>
          <cell r="D692">
            <v>0</v>
          </cell>
          <cell r="E692">
            <v>0</v>
          </cell>
          <cell r="F692">
            <v>0</v>
          </cell>
          <cell r="G692">
            <v>0</v>
          </cell>
          <cell r="H692">
            <v>0</v>
          </cell>
        </row>
        <row r="693">
          <cell r="A693">
            <v>1763.01</v>
          </cell>
          <cell r="B693" t="str">
            <v>Acid-resistant lining w. epoxy</v>
          </cell>
          <cell r="C693" t="str">
            <v>sqm</v>
          </cell>
          <cell r="D693">
            <v>0.5</v>
          </cell>
          <cell r="E693">
            <v>418.46199999999999</v>
          </cell>
          <cell r="F693">
            <v>61.97</v>
          </cell>
          <cell r="G693">
            <v>25932.09014</v>
          </cell>
          <cell r="H693">
            <v>209.23099999999999</v>
          </cell>
        </row>
        <row r="695">
          <cell r="A695">
            <v>1799</v>
          </cell>
          <cell r="B695" t="str">
            <v>ADDITIONAL ITEMS FOR CONCRETE</v>
          </cell>
        </row>
        <row r="696">
          <cell r="A696">
            <v>1799.01</v>
          </cell>
          <cell r="B696" t="str">
            <v>PVC piping diameter  1" ( See  note  "1" Technip STD - 1400 - 28 )</v>
          </cell>
          <cell r="C696" t="str">
            <v>lm</v>
          </cell>
          <cell r="D696">
            <v>0.3</v>
          </cell>
          <cell r="E696">
            <v>209.875</v>
          </cell>
          <cell r="F696">
            <v>5.16</v>
          </cell>
          <cell r="G696">
            <v>1082.9549999999999</v>
          </cell>
          <cell r="H696">
            <v>62.962499999999999</v>
          </cell>
        </row>
        <row r="697">
          <cell r="A697">
            <v>1799.02</v>
          </cell>
          <cell r="B697" t="str">
            <v>Waterproof cement additive</v>
          </cell>
          <cell r="C697" t="str">
            <v>kg</v>
          </cell>
          <cell r="D697">
            <v>0.01</v>
          </cell>
          <cell r="E697">
            <v>34513.368750000001</v>
          </cell>
          <cell r="F697">
            <v>1.55</v>
          </cell>
          <cell r="G697">
            <v>53495.721562500003</v>
          </cell>
          <cell r="H697">
            <v>345.13368750000001</v>
          </cell>
        </row>
        <row r="698">
          <cell r="A698">
            <v>1799.03</v>
          </cell>
          <cell r="B698" t="str">
            <v>Precast concrete covers 10 cm thick</v>
          </cell>
          <cell r="C698" t="str">
            <v>sqm</v>
          </cell>
          <cell r="D698">
            <v>1</v>
          </cell>
          <cell r="E698">
            <v>0</v>
          </cell>
          <cell r="F698">
            <v>20.66</v>
          </cell>
          <cell r="G698">
            <v>0</v>
          </cell>
          <cell r="H698">
            <v>0</v>
          </cell>
        </row>
        <row r="699">
          <cell r="A699">
            <v>1799.04</v>
          </cell>
          <cell r="B699" t="str">
            <v>Precast concrete covers 15 cm thick</v>
          </cell>
          <cell r="C699" t="str">
            <v>sqm</v>
          </cell>
          <cell r="D699">
            <v>1.3</v>
          </cell>
          <cell r="E699">
            <v>3468.4</v>
          </cell>
          <cell r="F699">
            <v>29.95</v>
          </cell>
          <cell r="G699">
            <v>103878.58</v>
          </cell>
          <cell r="H699">
            <v>4508.92</v>
          </cell>
        </row>
        <row r="700">
          <cell r="A700">
            <v>1799.05</v>
          </cell>
          <cell r="B700" t="str">
            <v>Precast concrete covers 20 cm thick</v>
          </cell>
          <cell r="C700" t="str">
            <v>sqm</v>
          </cell>
          <cell r="D700">
            <v>1.5</v>
          </cell>
          <cell r="E700">
            <v>31.395</v>
          </cell>
          <cell r="F700">
            <v>40.28</v>
          </cell>
          <cell r="G700">
            <v>1264.5906</v>
          </cell>
          <cell r="H700">
            <v>47.092500000000001</v>
          </cell>
        </row>
        <row r="701">
          <cell r="A701">
            <v>1799.06</v>
          </cell>
          <cell r="B701" t="str">
            <v>Precast concrete stair steps for dykes ( See Technip STD-1400-23 3/3)</v>
          </cell>
          <cell r="C701" t="str">
            <v>lm</v>
          </cell>
          <cell r="D701">
            <v>4.5</v>
          </cell>
          <cell r="E701">
            <v>25.07</v>
          </cell>
          <cell r="F701">
            <v>103.29</v>
          </cell>
          <cell r="G701">
            <v>2589.4803000000002</v>
          </cell>
          <cell r="H701">
            <v>112.815</v>
          </cell>
        </row>
        <row r="702">
          <cell r="A702">
            <v>1799.07</v>
          </cell>
          <cell r="B702" t="str">
            <v>As item 1714.26 ditches lining 10 cm thk</v>
          </cell>
          <cell r="C702" t="str">
            <v>sqm</v>
          </cell>
          <cell r="D702">
            <v>0.5</v>
          </cell>
          <cell r="E702">
            <v>39274.880499999999</v>
          </cell>
          <cell r="F702">
            <v>11.88</v>
          </cell>
          <cell r="G702">
            <v>466585.58034000004</v>
          </cell>
          <cell r="H702">
            <v>19637.44025</v>
          </cell>
        </row>
        <row r="703">
          <cell r="A703">
            <v>1799.08</v>
          </cell>
          <cell r="B703" t="str">
            <v>Non-shrinking grout 25mm Epoxy Type</v>
          </cell>
          <cell r="C703" t="str">
            <v>sqm</v>
          </cell>
          <cell r="D703">
            <v>0.9</v>
          </cell>
          <cell r="E703">
            <v>0</v>
          </cell>
          <cell r="F703">
            <v>154.94</v>
          </cell>
          <cell r="G703">
            <v>0</v>
          </cell>
          <cell r="H703">
            <v>0</v>
          </cell>
        </row>
        <row r="704">
          <cell r="A704">
            <v>1799.09</v>
          </cell>
          <cell r="B704" t="str">
            <v>Non-shrinking grout 50mm Epoxy Type</v>
          </cell>
          <cell r="C704" t="str">
            <v>sqm</v>
          </cell>
          <cell r="D704">
            <v>0.9</v>
          </cell>
          <cell r="E704">
            <v>89.7</v>
          </cell>
          <cell r="F704">
            <v>258.23</v>
          </cell>
          <cell r="G704">
            <v>23163.231000000003</v>
          </cell>
          <cell r="H704">
            <v>80.73</v>
          </cell>
        </row>
        <row r="705">
          <cell r="A705">
            <v>1799.1</v>
          </cell>
          <cell r="B705" t="str">
            <v>Non-shrinking grout &gt;50mm Epoxy Type</v>
          </cell>
          <cell r="C705" t="str">
            <v>cum</v>
          </cell>
          <cell r="D705">
            <v>36</v>
          </cell>
          <cell r="E705">
            <v>15.683204419889503</v>
          </cell>
          <cell r="F705">
            <v>6197.48</v>
          </cell>
          <cell r="G705">
            <v>97196.345728176791</v>
          </cell>
          <cell r="H705">
            <v>564.59535911602211</v>
          </cell>
        </row>
        <row r="706">
          <cell r="A706">
            <v>1799.11</v>
          </cell>
          <cell r="B706" t="str">
            <v>Hydrants Basements</v>
          </cell>
          <cell r="C706" t="str">
            <v>u</v>
          </cell>
          <cell r="D706">
            <v>3</v>
          </cell>
          <cell r="E706">
            <v>89.7</v>
          </cell>
          <cell r="F706">
            <v>77.47</v>
          </cell>
          <cell r="G706">
            <v>6949.0590000000002</v>
          </cell>
          <cell r="H706">
            <v>269.10000000000002</v>
          </cell>
        </row>
        <row r="707">
          <cell r="A707">
            <v>1799.12</v>
          </cell>
          <cell r="B707" t="str">
            <v>Lance Monitor Basements</v>
          </cell>
          <cell r="C707" t="str">
            <v>u</v>
          </cell>
          <cell r="D707">
            <v>5</v>
          </cell>
          <cell r="E707">
            <v>11.5</v>
          </cell>
          <cell r="F707">
            <v>103.29</v>
          </cell>
          <cell r="G707">
            <v>1187.835</v>
          </cell>
          <cell r="H707">
            <v>57.5</v>
          </cell>
        </row>
        <row r="708">
          <cell r="A708">
            <v>1799.13</v>
          </cell>
          <cell r="B708" t="str">
            <v>Earth Slope Lining 5 cm thick conc.slab</v>
          </cell>
          <cell r="C708" t="str">
            <v>sqm</v>
          </cell>
          <cell r="D708">
            <v>0.4</v>
          </cell>
          <cell r="E708">
            <v>0</v>
          </cell>
          <cell r="F708">
            <v>6.2</v>
          </cell>
          <cell r="G708">
            <v>0</v>
          </cell>
          <cell r="H708">
            <v>0</v>
          </cell>
        </row>
        <row r="709">
          <cell r="A709">
            <v>1799.14</v>
          </cell>
          <cell r="B709" t="str">
            <v>As item 1714.26 dit.lin.Bit.emuls.4kg/sqm</v>
          </cell>
          <cell r="C709" t="str">
            <v>sqm</v>
          </cell>
          <cell r="D709">
            <v>0.06</v>
          </cell>
          <cell r="E709">
            <v>0</v>
          </cell>
          <cell r="F709">
            <v>2.58</v>
          </cell>
          <cell r="G709">
            <v>0</v>
          </cell>
          <cell r="H709">
            <v>0</v>
          </cell>
        </row>
        <row r="710">
          <cell r="A710">
            <v>1799.15</v>
          </cell>
          <cell r="B710" t="str">
            <v>Polystyrene block for hollow fnds.</v>
          </cell>
          <cell r="C710" t="str">
            <v>cum</v>
          </cell>
          <cell r="D710">
            <v>0.35</v>
          </cell>
          <cell r="E710">
            <v>0</v>
          </cell>
          <cell r="F710">
            <v>30.99</v>
          </cell>
          <cell r="G710">
            <v>0</v>
          </cell>
          <cell r="H710">
            <v>0</v>
          </cell>
        </row>
        <row r="711">
          <cell r="A711">
            <v>1799.16</v>
          </cell>
          <cell r="B711" t="str">
            <v>As item 1714.07 but for 30 Peoples</v>
          </cell>
          <cell r="C711" t="str">
            <v>u</v>
          </cell>
          <cell r="D711">
            <v>0</v>
          </cell>
          <cell r="E711">
            <v>0</v>
          </cell>
          <cell r="F711">
            <v>2324.06</v>
          </cell>
          <cell r="G711">
            <v>0</v>
          </cell>
          <cell r="H711">
            <v>0</v>
          </cell>
        </row>
        <row r="712">
          <cell r="A712">
            <v>1799.17</v>
          </cell>
          <cell r="B712" t="str">
            <v>As item 1714.02 but for desander pit</v>
          </cell>
          <cell r="C712" t="str">
            <v>cum</v>
          </cell>
          <cell r="D712">
            <v>15</v>
          </cell>
          <cell r="E712">
            <v>0</v>
          </cell>
          <cell r="F712">
            <v>154.94</v>
          </cell>
          <cell r="G712">
            <v>0</v>
          </cell>
          <cell r="H712">
            <v>0</v>
          </cell>
        </row>
        <row r="713">
          <cell r="A713">
            <v>1799.18</v>
          </cell>
          <cell r="B713" t="str">
            <v>Galvanized steel Guardrail</v>
          </cell>
          <cell r="C713" t="str">
            <v>lm</v>
          </cell>
          <cell r="D713">
            <v>3</v>
          </cell>
          <cell r="E713">
            <v>0</v>
          </cell>
          <cell r="F713">
            <v>36.15</v>
          </cell>
          <cell r="G713">
            <v>0</v>
          </cell>
          <cell r="H713">
            <v>0</v>
          </cell>
        </row>
        <row r="714">
          <cell r="A714">
            <v>1799.19</v>
          </cell>
          <cell r="B714" t="str">
            <v>Sleepers type "1"</v>
          </cell>
          <cell r="C714" t="str">
            <v>lm</v>
          </cell>
          <cell r="D714">
            <v>3.5</v>
          </cell>
          <cell r="E714">
            <v>0</v>
          </cell>
          <cell r="F714">
            <v>77.47</v>
          </cell>
          <cell r="G714">
            <v>0</v>
          </cell>
          <cell r="H714">
            <v>0</v>
          </cell>
        </row>
        <row r="715">
          <cell r="A715">
            <v>1799.2</v>
          </cell>
          <cell r="B715" t="str">
            <v>Sleepers fixed point type</v>
          </cell>
          <cell r="C715" t="str">
            <v>cum</v>
          </cell>
          <cell r="D715">
            <v>8</v>
          </cell>
          <cell r="E715">
            <v>0</v>
          </cell>
          <cell r="F715">
            <v>154.94</v>
          </cell>
          <cell r="G715">
            <v>0</v>
          </cell>
          <cell r="H715">
            <v>0</v>
          </cell>
        </row>
        <row r="716">
          <cell r="A716">
            <v>1799.21</v>
          </cell>
          <cell r="B716" t="str">
            <v>Precast concrete ditch 400 x 300</v>
          </cell>
          <cell r="C716" t="str">
            <v>lm</v>
          </cell>
          <cell r="D716">
            <v>0</v>
          </cell>
          <cell r="E716">
            <v>0</v>
          </cell>
          <cell r="F716">
            <v>0</v>
          </cell>
          <cell r="G716">
            <v>0</v>
          </cell>
          <cell r="H716">
            <v>0</v>
          </cell>
        </row>
        <row r="717">
          <cell r="A717">
            <v>1799.22</v>
          </cell>
          <cell r="B717" t="str">
            <v>Galvanized steel handrails</v>
          </cell>
          <cell r="C717" t="str">
            <v>kg</v>
          </cell>
          <cell r="D717">
            <v>0</v>
          </cell>
          <cell r="E717">
            <v>0</v>
          </cell>
          <cell r="F717">
            <v>2.3199999999999998</v>
          </cell>
          <cell r="G717">
            <v>0</v>
          </cell>
          <cell r="H717">
            <v>0</v>
          </cell>
        </row>
        <row r="718">
          <cell r="A718">
            <v>1799.23</v>
          </cell>
          <cell r="B718" t="str">
            <v>Three Coats of Coal Tar Enamel</v>
          </cell>
          <cell r="C718" t="str">
            <v>sqm</v>
          </cell>
          <cell r="D718">
            <v>0</v>
          </cell>
          <cell r="E718">
            <v>0</v>
          </cell>
          <cell r="F718">
            <v>12.39</v>
          </cell>
          <cell r="G718">
            <v>0</v>
          </cell>
          <cell r="H718">
            <v>0</v>
          </cell>
        </row>
        <row r="719">
          <cell r="A719">
            <v>1799.24</v>
          </cell>
          <cell r="B719" t="str">
            <v>Fireproofing Fire Retardent paint type Decadex</v>
          </cell>
          <cell r="C719" t="str">
            <v>sqm</v>
          </cell>
          <cell r="D719">
            <v>0</v>
          </cell>
          <cell r="E719">
            <v>0</v>
          </cell>
          <cell r="F719">
            <v>0</v>
          </cell>
          <cell r="G719">
            <v>0</v>
          </cell>
          <cell r="H719">
            <v>0</v>
          </cell>
        </row>
        <row r="720">
          <cell r="A720">
            <v>1799.25</v>
          </cell>
          <cell r="B720" t="str">
            <v>Chipping of existing concrete surface</v>
          </cell>
          <cell r="C720" t="str">
            <v>sqm</v>
          </cell>
          <cell r="D720">
            <v>0</v>
          </cell>
          <cell r="E720">
            <v>0</v>
          </cell>
          <cell r="F720">
            <v>30.99</v>
          </cell>
          <cell r="G720">
            <v>0</v>
          </cell>
          <cell r="H720">
            <v>0</v>
          </cell>
        </row>
        <row r="721">
          <cell r="A721">
            <v>1799.26</v>
          </cell>
          <cell r="B721" t="str">
            <v>Sticking epoxy resin on concrete surface</v>
          </cell>
          <cell r="C721" t="str">
            <v>sqm</v>
          </cell>
          <cell r="D721">
            <v>0</v>
          </cell>
          <cell r="E721">
            <v>0</v>
          </cell>
          <cell r="F721">
            <v>10.33</v>
          </cell>
          <cell r="G721">
            <v>0</v>
          </cell>
          <cell r="H721">
            <v>0</v>
          </cell>
        </row>
        <row r="722">
          <cell r="A722">
            <v>1799.27</v>
          </cell>
          <cell r="B722" t="str">
            <v>Injection of mortar Pagel in holes 2"</v>
          </cell>
          <cell r="C722" t="str">
            <v>cum</v>
          </cell>
          <cell r="D722">
            <v>0</v>
          </cell>
          <cell r="E722">
            <v>0</v>
          </cell>
          <cell r="F722">
            <v>2582.2800000000002</v>
          </cell>
          <cell r="G722">
            <v>0</v>
          </cell>
          <cell r="H722">
            <v>0</v>
          </cell>
        </row>
        <row r="723">
          <cell r="A723">
            <v>1799.28</v>
          </cell>
          <cell r="B723" t="str">
            <v xml:space="preserve">Protective waterproof painting on surface of sea water concrete basin </v>
          </cell>
          <cell r="C723" t="str">
            <v>sqm</v>
          </cell>
          <cell r="D723">
            <v>0</v>
          </cell>
          <cell r="E723">
            <v>0</v>
          </cell>
          <cell r="F723">
            <v>0</v>
          </cell>
          <cell r="G723">
            <v>0</v>
          </cell>
          <cell r="H723">
            <v>0</v>
          </cell>
        </row>
        <row r="724">
          <cell r="A724">
            <v>1799.29</v>
          </cell>
          <cell r="B724" t="str">
            <v>Concrete above,sides around existing fnds.</v>
          </cell>
          <cell r="C724" t="str">
            <v>cum</v>
          </cell>
          <cell r="D724">
            <v>0</v>
          </cell>
          <cell r="E724">
            <v>0</v>
          </cell>
          <cell r="F724">
            <v>103.29</v>
          </cell>
          <cell r="G724">
            <v>0</v>
          </cell>
          <cell r="H724">
            <v>0</v>
          </cell>
        </row>
        <row r="725">
          <cell r="A725">
            <v>1799.3</v>
          </cell>
          <cell r="B725" t="str">
            <v xml:space="preserve">Holes diam.30mm leng.30cm dowel 24mm filled Epoxy Resin </v>
          </cell>
          <cell r="C725" t="str">
            <v>lm</v>
          </cell>
          <cell r="D725">
            <v>0</v>
          </cell>
          <cell r="E725">
            <v>0</v>
          </cell>
          <cell r="F725">
            <v>0</v>
          </cell>
          <cell r="G725">
            <v>0</v>
          </cell>
          <cell r="H725">
            <v>0</v>
          </cell>
        </row>
        <row r="726">
          <cell r="A726">
            <v>1799.31</v>
          </cell>
          <cell r="B726" t="str">
            <v>Steel Dowel bars diam. 24 mm Length 70 cm</v>
          </cell>
          <cell r="C726" t="str">
            <v>u</v>
          </cell>
          <cell r="D726">
            <v>0</v>
          </cell>
          <cell r="E726">
            <v>0</v>
          </cell>
          <cell r="F726">
            <v>0</v>
          </cell>
          <cell r="G726">
            <v>0</v>
          </cell>
          <cell r="H726">
            <v>0</v>
          </cell>
        </row>
        <row r="727">
          <cell r="A727">
            <v>1799.32</v>
          </cell>
          <cell r="B727" t="str">
            <v>Formation of anchor bolts pockets</v>
          </cell>
          <cell r="C727" t="str">
            <v>cu.dm.</v>
          </cell>
          <cell r="D727">
            <v>0</v>
          </cell>
          <cell r="E727">
            <v>0</v>
          </cell>
          <cell r="F727">
            <v>5.16</v>
          </cell>
          <cell r="G727">
            <v>0</v>
          </cell>
          <cell r="H727">
            <v>0</v>
          </cell>
        </row>
        <row r="728">
          <cell r="A728">
            <v>1799.33</v>
          </cell>
          <cell r="B728" t="str">
            <v>Injection of mortar Pagel in holes up to 75mm</v>
          </cell>
          <cell r="C728" t="str">
            <v>cum</v>
          </cell>
          <cell r="D728">
            <v>0</v>
          </cell>
          <cell r="E728">
            <v>0</v>
          </cell>
          <cell r="F728">
            <v>2582.2800000000002</v>
          </cell>
          <cell r="G728">
            <v>0</v>
          </cell>
          <cell r="H728">
            <v>0</v>
          </cell>
        </row>
        <row r="729">
          <cell r="A729">
            <v>1799.34</v>
          </cell>
          <cell r="B729" t="str">
            <v>Pulling pit for cables dim.greater than 1,5 x 1,5 depth max 3,0 lm</v>
          </cell>
          <cell r="C729" t="str">
            <v>cum</v>
          </cell>
          <cell r="D729">
            <v>0</v>
          </cell>
          <cell r="E729">
            <v>0</v>
          </cell>
          <cell r="F729">
            <v>206.58</v>
          </cell>
          <cell r="G729">
            <v>0</v>
          </cell>
          <cell r="H729">
            <v>0</v>
          </cell>
        </row>
        <row r="730">
          <cell r="A730">
            <v>1799.35</v>
          </cell>
          <cell r="B730" t="str">
            <v>Galvanized steel conduit 4" for electrical duct bank</v>
          </cell>
          <cell r="C730" t="str">
            <v>lm</v>
          </cell>
          <cell r="D730">
            <v>0.33</v>
          </cell>
          <cell r="E730">
            <v>1634.15</v>
          </cell>
          <cell r="F730">
            <v>0</v>
          </cell>
          <cell r="G730">
            <v>0</v>
          </cell>
          <cell r="H730">
            <v>539.26950000000011</v>
          </cell>
        </row>
        <row r="731">
          <cell r="A731">
            <v>1799.36</v>
          </cell>
          <cell r="B731" t="str">
            <v xml:space="preserve">Slope formation inside pit by cement mortar </v>
          </cell>
          <cell r="C731" t="str">
            <v>cum</v>
          </cell>
          <cell r="D731">
            <v>0</v>
          </cell>
          <cell r="E731">
            <v>0</v>
          </cell>
          <cell r="F731">
            <v>0</v>
          </cell>
          <cell r="G731">
            <v>0</v>
          </cell>
          <cell r="H731">
            <v>0</v>
          </cell>
        </row>
        <row r="732">
          <cell r="A732">
            <v>1799.37</v>
          </cell>
          <cell r="B732" t="str">
            <v>Gravel Fill for transformers oil pit</v>
          </cell>
          <cell r="C732" t="str">
            <v>cum</v>
          </cell>
          <cell r="D732">
            <v>0</v>
          </cell>
          <cell r="E732">
            <v>0</v>
          </cell>
          <cell r="F732">
            <v>23.24</v>
          </cell>
          <cell r="G732">
            <v>0</v>
          </cell>
          <cell r="H732">
            <v>0</v>
          </cell>
        </row>
        <row r="733">
          <cell r="A733">
            <v>1799.38</v>
          </cell>
          <cell r="B733" t="str">
            <v>Sand for filling hollow fnds.</v>
          </cell>
          <cell r="C733" t="str">
            <v>cum</v>
          </cell>
          <cell r="D733">
            <v>0</v>
          </cell>
          <cell r="E733">
            <v>0</v>
          </cell>
          <cell r="F733">
            <v>20.66</v>
          </cell>
          <cell r="G733">
            <v>0</v>
          </cell>
          <cell r="H733">
            <v>0</v>
          </cell>
        </row>
        <row r="734">
          <cell r="A734">
            <v>1799.39</v>
          </cell>
          <cell r="B734" t="str">
            <v>"Lenton" type steel bars connection</v>
          </cell>
          <cell r="C734" t="str">
            <v>u</v>
          </cell>
          <cell r="D734">
            <v>0</v>
          </cell>
          <cell r="E734">
            <v>0</v>
          </cell>
          <cell r="F734">
            <v>0</v>
          </cell>
          <cell r="G734">
            <v>0</v>
          </cell>
          <cell r="H734">
            <v>0</v>
          </cell>
        </row>
        <row r="735">
          <cell r="A735">
            <v>1799.4</v>
          </cell>
          <cell r="B735" t="str">
            <v>Precast concrete ditch according to ST 1400-20 detail 2   W = 1,00 lm</v>
          </cell>
          <cell r="C735" t="str">
            <v>lm</v>
          </cell>
          <cell r="D735">
            <v>0</v>
          </cell>
          <cell r="E735">
            <v>0</v>
          </cell>
          <cell r="F735">
            <v>0</v>
          </cell>
          <cell r="G735">
            <v>0</v>
          </cell>
          <cell r="H735">
            <v>0</v>
          </cell>
        </row>
        <row r="736">
          <cell r="A736">
            <v>1799.41</v>
          </cell>
          <cell r="B736" t="str">
            <v>Precast concrete ditch according to ST 1400-19  sheet 3 of 3 detail 2 A</v>
          </cell>
          <cell r="C736" t="str">
            <v>lm</v>
          </cell>
          <cell r="D736">
            <v>2</v>
          </cell>
          <cell r="E736">
            <v>690</v>
          </cell>
          <cell r="F736">
            <v>25.82</v>
          </cell>
          <cell r="G736">
            <v>17815.8</v>
          </cell>
          <cell r="H736">
            <v>1380</v>
          </cell>
        </row>
        <row r="737">
          <cell r="A737">
            <v>1799.42</v>
          </cell>
          <cell r="B737" t="str">
            <v>Trapezoidal earth ditch reinforced  concrete lining thick 15 cm</v>
          </cell>
          <cell r="C737" t="str">
            <v>sqm</v>
          </cell>
          <cell r="D737">
            <v>0</v>
          </cell>
          <cell r="E737">
            <v>0</v>
          </cell>
          <cell r="F737">
            <v>0</v>
          </cell>
          <cell r="G737">
            <v>0</v>
          </cell>
          <cell r="H737">
            <v>0</v>
          </cell>
        </row>
        <row r="738">
          <cell r="A738">
            <v>1799.43</v>
          </cell>
          <cell r="B738" t="str">
            <v xml:space="preserve">Top protection of Elect. Cables by precast concrete slab 10 cm thick </v>
          </cell>
          <cell r="C738" t="str">
            <v>sqm</v>
          </cell>
          <cell r="D738">
            <v>0</v>
          </cell>
          <cell r="E738">
            <v>0</v>
          </cell>
          <cell r="F738">
            <v>20.66</v>
          </cell>
          <cell r="G738">
            <v>0</v>
          </cell>
          <cell r="H738">
            <v>0</v>
          </cell>
        </row>
        <row r="739">
          <cell r="A739">
            <v>1799.44</v>
          </cell>
          <cell r="B739" t="str">
            <v>Precast reinforced concrete curb side ( ST 1400-20 det."1")</v>
          </cell>
          <cell r="C739" t="str">
            <v>lm</v>
          </cell>
          <cell r="D739">
            <v>0.5</v>
          </cell>
          <cell r="E739">
            <v>1322.5</v>
          </cell>
          <cell r="F739">
            <v>12.91</v>
          </cell>
          <cell r="G739">
            <v>17073.474999999999</v>
          </cell>
          <cell r="H739">
            <v>661.25</v>
          </cell>
        </row>
        <row r="740">
          <cell r="A740">
            <v>1799.45</v>
          </cell>
          <cell r="B740" t="str">
            <v>Cut of existing concrete paving thick max 15 cm</v>
          </cell>
          <cell r="C740" t="str">
            <v>lm</v>
          </cell>
          <cell r="D740">
            <v>0</v>
          </cell>
          <cell r="E740">
            <v>0</v>
          </cell>
          <cell r="F740">
            <v>6.2</v>
          </cell>
          <cell r="G740">
            <v>0</v>
          </cell>
          <cell r="H740">
            <v>0</v>
          </cell>
        </row>
        <row r="741">
          <cell r="A741">
            <v>1799.46</v>
          </cell>
          <cell r="B741" t="str">
            <v>Improved bond reinf.steel epoxy coated</v>
          </cell>
          <cell r="C741" t="str">
            <v>kg</v>
          </cell>
          <cell r="D741">
            <v>0.05</v>
          </cell>
          <cell r="E741">
            <v>916295.85</v>
          </cell>
          <cell r="F741">
            <v>1.47</v>
          </cell>
          <cell r="G741">
            <v>1346954.8994999998</v>
          </cell>
          <cell r="H741">
            <v>45814.792500000003</v>
          </cell>
        </row>
        <row r="742">
          <cell r="A742">
            <v>1799.47</v>
          </cell>
          <cell r="B742" t="str">
            <v>Valve pit dimensions greater than 1,5 x 1,5 h &gt; 2,0 lm</v>
          </cell>
          <cell r="C742" t="str">
            <v>cum</v>
          </cell>
          <cell r="D742">
            <v>0</v>
          </cell>
          <cell r="E742">
            <v>0</v>
          </cell>
          <cell r="F742">
            <v>206.58</v>
          </cell>
          <cell r="G742">
            <v>0</v>
          </cell>
          <cell r="H742">
            <v>0</v>
          </cell>
        </row>
        <row r="743">
          <cell r="A743">
            <v>1799.48</v>
          </cell>
          <cell r="B743" t="str">
            <v>Concrete  Slab top levelling by cement mortar 2 ÷ 3 cm thick</v>
          </cell>
          <cell r="C743" t="str">
            <v>sqm</v>
          </cell>
          <cell r="D743">
            <v>6</v>
          </cell>
          <cell r="E743">
            <v>1100.55</v>
          </cell>
          <cell r="F743">
            <v>18.079999999999998</v>
          </cell>
          <cell r="G743">
            <v>19897.943999999996</v>
          </cell>
          <cell r="H743">
            <v>6603.3</v>
          </cell>
        </row>
        <row r="744">
          <cell r="A744">
            <v>1799.49</v>
          </cell>
          <cell r="B744" t="str">
            <v>Cellular Glass panel under bottom Tank 20 cm thick ( Two  layer )</v>
          </cell>
          <cell r="C744" t="str">
            <v>sqm</v>
          </cell>
          <cell r="D744">
            <v>0.3</v>
          </cell>
          <cell r="E744">
            <v>2202.25</v>
          </cell>
          <cell r="F744">
            <v>131.69999999999999</v>
          </cell>
          <cell r="G744">
            <v>290036.32499999995</v>
          </cell>
          <cell r="H744">
            <v>660.67499999999995</v>
          </cell>
        </row>
        <row r="745">
          <cell r="A745">
            <v>1799.5</v>
          </cell>
          <cell r="B745" t="str">
            <v>Aerated Concrete Ring Curb 0,5 x 0,4 type Y - TONG or similar</v>
          </cell>
          <cell r="C745" t="str">
            <v>cum</v>
          </cell>
          <cell r="D745">
            <v>3.5</v>
          </cell>
          <cell r="E745">
            <v>42.55</v>
          </cell>
          <cell r="F745">
            <v>433.82</v>
          </cell>
          <cell r="G745">
            <v>18459.040999999997</v>
          </cell>
          <cell r="H745">
            <v>148.92500000000001</v>
          </cell>
        </row>
        <row r="746">
          <cell r="A746">
            <v>1799.51</v>
          </cell>
          <cell r="B746" t="str">
            <v>Pit 1,51x1,51 to 2,5x2,5  lm depth max 5,0 lm</v>
          </cell>
          <cell r="C746" t="str">
            <v>cum</v>
          </cell>
          <cell r="D746">
            <v>16</v>
          </cell>
          <cell r="E746">
            <v>350.40959999999995</v>
          </cell>
          <cell r="F746">
            <v>196.25</v>
          </cell>
          <cell r="G746">
            <v>68767.883999999991</v>
          </cell>
          <cell r="H746">
            <v>5606.5535999999993</v>
          </cell>
        </row>
        <row r="747">
          <cell r="A747">
            <v>1799.52</v>
          </cell>
          <cell r="B747" t="str">
            <v>Pit 2,51x2,51 to 3,5x3,5  lm depth max 5,0  lm</v>
          </cell>
          <cell r="C747" t="str">
            <v>cum</v>
          </cell>
          <cell r="D747">
            <v>16</v>
          </cell>
          <cell r="E747">
            <v>114.10875</v>
          </cell>
          <cell r="F747">
            <v>180.76</v>
          </cell>
          <cell r="G747">
            <v>20626.29765</v>
          </cell>
          <cell r="H747">
            <v>1825.74</v>
          </cell>
        </row>
        <row r="748">
          <cell r="A748">
            <v>1799.53</v>
          </cell>
          <cell r="B748" t="str">
            <v>Tie of LARSEEN sheet piles by tension rod and concrete anchor log</v>
          </cell>
          <cell r="C748" t="str">
            <v>u</v>
          </cell>
          <cell r="D748">
            <v>0</v>
          </cell>
          <cell r="E748">
            <v>0</v>
          </cell>
          <cell r="F748">
            <v>0</v>
          </cell>
          <cell r="G748">
            <v>0</v>
          </cell>
          <cell r="H748">
            <v>0</v>
          </cell>
        </row>
        <row r="749">
          <cell r="A749">
            <v>1799.54</v>
          </cell>
          <cell r="B749" t="str">
            <v xml:space="preserve">Stiffening by steel profile of anchor point  of LARSEEN sheet piles </v>
          </cell>
          <cell r="C749" t="str">
            <v>kg</v>
          </cell>
          <cell r="D749">
            <v>0</v>
          </cell>
          <cell r="E749">
            <v>0</v>
          </cell>
          <cell r="F749">
            <v>2.58</v>
          </cell>
          <cell r="G749">
            <v>0</v>
          </cell>
          <cell r="H749">
            <v>0</v>
          </cell>
        </row>
        <row r="750">
          <cell r="A750">
            <v>1799.55</v>
          </cell>
          <cell r="B750" t="str">
            <v>Concrete additive for Rheoplastick quality</v>
          </cell>
          <cell r="C750" t="str">
            <v>kg</v>
          </cell>
          <cell r="D750">
            <v>0</v>
          </cell>
          <cell r="E750">
            <v>0</v>
          </cell>
          <cell r="F750">
            <v>1.55</v>
          </cell>
          <cell r="G750">
            <v>0</v>
          </cell>
          <cell r="H750">
            <v>0</v>
          </cell>
        </row>
        <row r="751">
          <cell r="A751">
            <v>1799.56</v>
          </cell>
          <cell r="B751" t="str">
            <v>Side-walk pav. 10cm thk top finished by tiles</v>
          </cell>
          <cell r="C751" t="str">
            <v>sqm</v>
          </cell>
          <cell r="D751">
            <v>0</v>
          </cell>
          <cell r="E751">
            <v>0</v>
          </cell>
          <cell r="F751">
            <v>23.24</v>
          </cell>
          <cell r="G751">
            <v>0</v>
          </cell>
          <cell r="H751">
            <v>0</v>
          </cell>
        </row>
        <row r="752">
          <cell r="A752">
            <v>1799.57</v>
          </cell>
          <cell r="B752" t="str">
            <v>Supply &amp; Erect. of cast iron Sluice Gate 90x90 "Passavant" type or similar</v>
          </cell>
          <cell r="C752" t="str">
            <v>kg</v>
          </cell>
          <cell r="D752">
            <v>0</v>
          </cell>
          <cell r="E752">
            <v>0</v>
          </cell>
          <cell r="F752">
            <v>3.1</v>
          </cell>
          <cell r="G752">
            <v>0</v>
          </cell>
          <cell r="H752">
            <v>0</v>
          </cell>
        </row>
        <row r="753">
          <cell r="A753">
            <v>1799.58</v>
          </cell>
          <cell r="B753" t="str">
            <v>Stainless steel 314 manufactured material</v>
          </cell>
          <cell r="C753" t="str">
            <v>kg</v>
          </cell>
          <cell r="D753">
            <v>0.15</v>
          </cell>
          <cell r="E753">
            <v>977.5</v>
          </cell>
          <cell r="F753">
            <v>6.2</v>
          </cell>
          <cell r="G753">
            <v>6060.5</v>
          </cell>
          <cell r="H753">
            <v>146.625</v>
          </cell>
        </row>
        <row r="754">
          <cell r="A754">
            <v>1799.59</v>
          </cell>
          <cell r="B754" t="str">
            <v xml:space="preserve">Concrete Slab on corrugated  steel sheet minimum 25N/mm2 </v>
          </cell>
          <cell r="C754" t="str">
            <v>cum</v>
          </cell>
          <cell r="D754">
            <v>0</v>
          </cell>
          <cell r="E754">
            <v>0</v>
          </cell>
          <cell r="F754">
            <v>0</v>
          </cell>
          <cell r="G754">
            <v>0</v>
          </cell>
          <cell r="H754">
            <v>0</v>
          </cell>
        </row>
        <row r="755">
          <cell r="A755">
            <v>1799.6</v>
          </cell>
          <cell r="B755" t="str">
            <v>Steel Dowel bars diam. 24 mm Length 40 cm</v>
          </cell>
          <cell r="C755" t="str">
            <v>u</v>
          </cell>
          <cell r="D755">
            <v>0</v>
          </cell>
          <cell r="E755">
            <v>0</v>
          </cell>
          <cell r="F755">
            <v>5.16</v>
          </cell>
          <cell r="G755">
            <v>0</v>
          </cell>
        </row>
        <row r="756">
          <cell r="A756">
            <v>1799.61</v>
          </cell>
          <cell r="B756" t="str">
            <v>Supply and erect. precast column  0,60 ¸1,00sqm/lm of pipe rack</v>
          </cell>
          <cell r="C756" t="str">
            <v>cum</v>
          </cell>
          <cell r="D756">
            <v>0</v>
          </cell>
          <cell r="E756">
            <v>0</v>
          </cell>
          <cell r="F756">
            <v>413.17</v>
          </cell>
          <cell r="G756">
            <v>0</v>
          </cell>
        </row>
        <row r="757">
          <cell r="A757">
            <v>1799.62</v>
          </cell>
          <cell r="B757" t="str">
            <v>Protection paint on  elevated concrete structures epoxy resin SIKAGARD-67 or similar</v>
          </cell>
          <cell r="C757" t="str">
            <v>sqm</v>
          </cell>
          <cell r="D757">
            <v>0.7</v>
          </cell>
          <cell r="E757">
            <v>0</v>
          </cell>
          <cell r="F757">
            <v>7.75</v>
          </cell>
          <cell r="G757">
            <v>0</v>
          </cell>
        </row>
        <row r="758">
          <cell r="A758">
            <v>1799.63</v>
          </cell>
          <cell r="B758" t="str">
            <v>Reinf.concrete paving thk 12cm ( On site)</v>
          </cell>
          <cell r="C758" t="str">
            <v>sqm</v>
          </cell>
          <cell r="D758">
            <v>0</v>
          </cell>
          <cell r="E758">
            <v>0</v>
          </cell>
          <cell r="F758">
            <v>11.88</v>
          </cell>
          <cell r="G758">
            <v>0</v>
          </cell>
        </row>
        <row r="759">
          <cell r="A759">
            <v>1799.64</v>
          </cell>
          <cell r="B759" t="str">
            <v>Reinf.concrete paving thk 18cm ( Roads and Yard )</v>
          </cell>
          <cell r="C759" t="str">
            <v>sqm</v>
          </cell>
          <cell r="D759">
            <v>0</v>
          </cell>
          <cell r="E759">
            <v>0</v>
          </cell>
          <cell r="F759">
            <v>14.46</v>
          </cell>
          <cell r="G759">
            <v>0</v>
          </cell>
        </row>
        <row r="760">
          <cell r="A760">
            <v>1799.65</v>
          </cell>
          <cell r="B760" t="str">
            <v>Found. Concrete minimum 28N/mm2 ( ASTM C-150 TYPE V sulfate resistance)</v>
          </cell>
          <cell r="C760" t="str">
            <v>cum</v>
          </cell>
          <cell r="D760">
            <v>2</v>
          </cell>
          <cell r="E760">
            <v>3037.2649999999999</v>
          </cell>
          <cell r="F760">
            <v>74.239999999999995</v>
          </cell>
          <cell r="G760">
            <v>225486.55359999998</v>
          </cell>
        </row>
        <row r="761">
          <cell r="A761">
            <v>1799.66</v>
          </cell>
          <cell r="B761" t="str">
            <v>Elevat. Concrete minimum 28N/mm2 ( ASTM C-150 TYPE V sulfate resistance)</v>
          </cell>
          <cell r="C761" t="str">
            <v>cum</v>
          </cell>
          <cell r="D761">
            <v>4</v>
          </cell>
          <cell r="E761">
            <v>4193.13</v>
          </cell>
          <cell r="F761">
            <v>80.180000000000007</v>
          </cell>
          <cell r="G761">
            <v>336205.16340000002</v>
          </cell>
        </row>
        <row r="762">
          <cell r="A762">
            <v>1799.67</v>
          </cell>
          <cell r="B762" t="str">
            <v>Stabilized floor sub-base type "A"  as per SAES - Q - 006 - Para 5.2.1.</v>
          </cell>
          <cell r="C762" t="str">
            <v>cum</v>
          </cell>
          <cell r="D762">
            <v>0</v>
          </cell>
          <cell r="E762">
            <v>0</v>
          </cell>
          <cell r="F762">
            <v>12.91</v>
          </cell>
          <cell r="G762">
            <v>0</v>
          </cell>
        </row>
        <row r="763">
          <cell r="A763">
            <v>1799.68</v>
          </cell>
          <cell r="B763" t="str">
            <v>Fiberglass RTR concrete pit cover 1,50 x 1,25  lm</v>
          </cell>
          <cell r="C763" t="str">
            <v>u</v>
          </cell>
          <cell r="D763">
            <v>0</v>
          </cell>
          <cell r="E763">
            <v>0</v>
          </cell>
          <cell r="F763">
            <v>61.97</v>
          </cell>
          <cell r="G763">
            <v>0</v>
          </cell>
        </row>
        <row r="764">
          <cell r="A764">
            <v>1799.69</v>
          </cell>
          <cell r="B764" t="str">
            <v xml:space="preserve">Fiberglass RTR grating for U ditch and  pit </v>
          </cell>
          <cell r="C764" t="str">
            <v>sqm</v>
          </cell>
          <cell r="D764">
            <v>0</v>
          </cell>
          <cell r="E764">
            <v>0</v>
          </cell>
          <cell r="F764">
            <v>77.47</v>
          </cell>
          <cell r="G764">
            <v>0</v>
          </cell>
        </row>
        <row r="765">
          <cell r="A765">
            <v>1799.7</v>
          </cell>
          <cell r="B765" t="str">
            <v>Pad Tank concrete  slab top slope formation by cement mortar 5 ÷ 15 cm thick</v>
          </cell>
          <cell r="C765" t="str">
            <v>cum</v>
          </cell>
          <cell r="D765">
            <v>0</v>
          </cell>
          <cell r="E765">
            <v>0</v>
          </cell>
          <cell r="F765">
            <v>77.47</v>
          </cell>
          <cell r="G765">
            <v>0</v>
          </cell>
        </row>
        <row r="766">
          <cell r="A766">
            <v>1799.71</v>
          </cell>
          <cell r="B766" t="str">
            <v>Concrete elevations ( type 1 ) for Prilling Tower max elevation 100 lm</v>
          </cell>
          <cell r="C766" t="str">
            <v>cum</v>
          </cell>
          <cell r="D766">
            <v>4</v>
          </cell>
          <cell r="E766">
            <v>3872.05</v>
          </cell>
          <cell r="F766">
            <v>103.29</v>
          </cell>
          <cell r="G766">
            <v>399944.04450000002</v>
          </cell>
        </row>
        <row r="767">
          <cell r="A767">
            <v>1799.72</v>
          </cell>
          <cell r="B767" t="str">
            <v>Special circular  type slip formworks for Prilling Tower</v>
          </cell>
          <cell r="C767" t="str">
            <v>sqm</v>
          </cell>
          <cell r="D767">
            <v>0.5</v>
          </cell>
          <cell r="E767">
            <v>18336.75</v>
          </cell>
          <cell r="F767">
            <v>30.99</v>
          </cell>
          <cell r="G767">
            <v>568255.88249999995</v>
          </cell>
        </row>
        <row r="768">
          <cell r="A768">
            <v>1799.73</v>
          </cell>
          <cell r="B768" t="str">
            <v>Fixed Aluminium Louvres  for prilling tower</v>
          </cell>
          <cell r="C768" t="str">
            <v>sqm</v>
          </cell>
          <cell r="D768">
            <v>0.3</v>
          </cell>
          <cell r="E768">
            <v>322</v>
          </cell>
          <cell r="F768">
            <v>206.58</v>
          </cell>
          <cell r="G768">
            <v>66518.759999999995</v>
          </cell>
        </row>
        <row r="769">
          <cell r="A769">
            <v>1799.74</v>
          </cell>
          <cell r="B769" t="str">
            <v>Adjustable Aluminium Louvres  for prilling tower</v>
          </cell>
          <cell r="C769" t="str">
            <v>sqm</v>
          </cell>
          <cell r="D769">
            <v>0.3</v>
          </cell>
          <cell r="E769">
            <v>184</v>
          </cell>
          <cell r="F769">
            <v>413.17</v>
          </cell>
          <cell r="G769">
            <v>76023.28</v>
          </cell>
        </row>
        <row r="770">
          <cell r="A770">
            <v>1799.75</v>
          </cell>
          <cell r="B770" t="str">
            <v>Protection paint on  elevated concrete structures epoxy resin ( inside prilling tower )</v>
          </cell>
          <cell r="C770" t="str">
            <v>sqm</v>
          </cell>
          <cell r="D770">
            <v>0.5</v>
          </cell>
          <cell r="E770">
            <v>9809.5</v>
          </cell>
          <cell r="F770">
            <v>61.97</v>
          </cell>
          <cell r="G770">
            <v>607894.71499999997</v>
          </cell>
        </row>
        <row r="771">
          <cell r="A771">
            <v>1799.76</v>
          </cell>
          <cell r="B771" t="str">
            <v>Galvanized  Welded wire mesh</v>
          </cell>
          <cell r="C771" t="str">
            <v>kg</v>
          </cell>
          <cell r="D771">
            <v>0</v>
          </cell>
          <cell r="E771">
            <v>0</v>
          </cell>
          <cell r="F771">
            <v>0.98</v>
          </cell>
          <cell r="G771">
            <v>0</v>
          </cell>
        </row>
        <row r="772">
          <cell r="A772">
            <v>1799.77</v>
          </cell>
          <cell r="B772" t="str">
            <v>Insulation layer 10 cm thick type "Foam Glass"</v>
          </cell>
          <cell r="C772" t="str">
            <v>sqm</v>
          </cell>
          <cell r="D772">
            <v>0</v>
          </cell>
          <cell r="E772">
            <v>0</v>
          </cell>
          <cell r="F772">
            <v>41.32</v>
          </cell>
          <cell r="G772">
            <v>0</v>
          </cell>
        </row>
        <row r="773">
          <cell r="A773">
            <v>1799.78</v>
          </cell>
          <cell r="B773" t="str">
            <v>Precast reinforced concrete floating  slab 10 cm thick</v>
          </cell>
          <cell r="C773" t="str">
            <v>sqm</v>
          </cell>
          <cell r="D773">
            <v>0</v>
          </cell>
          <cell r="E773">
            <v>0</v>
          </cell>
          <cell r="F773">
            <v>18.079999999999998</v>
          </cell>
          <cell r="G773">
            <v>0</v>
          </cell>
        </row>
        <row r="774">
          <cell r="A774">
            <v>1799.79</v>
          </cell>
          <cell r="B774" t="str">
            <v xml:space="preserve">Insulation panel layer  2  ÷  5  cm thick type Styropor or Polystyrene </v>
          </cell>
          <cell r="C774" t="str">
            <v>sqm</v>
          </cell>
          <cell r="D774">
            <v>0</v>
          </cell>
          <cell r="E774">
            <v>0</v>
          </cell>
          <cell r="F774">
            <v>10.85</v>
          </cell>
          <cell r="G774">
            <v>0</v>
          </cell>
        </row>
        <row r="775">
          <cell r="A775">
            <v>1799.8</v>
          </cell>
          <cell r="B775" t="str">
            <v>Expansion  joint isolated by "Korkoak" boards or similar</v>
          </cell>
          <cell r="C775" t="str">
            <v>lm</v>
          </cell>
          <cell r="D775">
            <v>0</v>
          </cell>
          <cell r="E775">
            <v>0</v>
          </cell>
          <cell r="F775">
            <v>12.91</v>
          </cell>
          <cell r="G775">
            <v>0</v>
          </cell>
        </row>
        <row r="776">
          <cell r="A776">
            <v>1799.81</v>
          </cell>
          <cell r="B776" t="str">
            <v>Supply and erect. Galvanized steel conduit pipe dia. 3/4"</v>
          </cell>
          <cell r="C776" t="str">
            <v>lm</v>
          </cell>
          <cell r="D776">
            <v>0</v>
          </cell>
          <cell r="E776">
            <v>0</v>
          </cell>
          <cell r="F776">
            <v>14.46</v>
          </cell>
          <cell r="G776">
            <v>0</v>
          </cell>
        </row>
        <row r="777">
          <cell r="A777">
            <v>1799.82</v>
          </cell>
          <cell r="B777" t="str">
            <v>Supply   PVC conduit  pipes dia.200 mm ( Erection already included in item 1714,22)</v>
          </cell>
          <cell r="C777" t="str">
            <v>lm</v>
          </cell>
          <cell r="D777">
            <v>0</v>
          </cell>
          <cell r="E777">
            <v>0</v>
          </cell>
          <cell r="F777">
            <v>9.3000000000000007</v>
          </cell>
          <cell r="G777">
            <v>0</v>
          </cell>
        </row>
        <row r="778">
          <cell r="A778">
            <v>1799.83</v>
          </cell>
          <cell r="B778" t="str">
            <v>Supply   PVC conduit  pipes dia.50 mm ( Erection already included in item 1714,22)</v>
          </cell>
          <cell r="C778" t="str">
            <v>lm</v>
          </cell>
          <cell r="D778">
            <v>0</v>
          </cell>
          <cell r="E778">
            <v>0</v>
          </cell>
          <cell r="F778">
            <v>3.62</v>
          </cell>
          <cell r="G778">
            <v>0</v>
          </cell>
        </row>
        <row r="779">
          <cell r="A779">
            <v>1799.84</v>
          </cell>
          <cell r="B779" t="str">
            <v>As item 1714.26 ditches lining 15 cm thk</v>
          </cell>
          <cell r="C779" t="str">
            <v>sqm</v>
          </cell>
          <cell r="D779">
            <v>0</v>
          </cell>
          <cell r="E779">
            <v>0</v>
          </cell>
          <cell r="F779">
            <v>12.91</v>
          </cell>
          <cell r="G779">
            <v>0</v>
          </cell>
        </row>
        <row r="780">
          <cell r="A780">
            <v>1799.85</v>
          </cell>
          <cell r="B780" t="str">
            <v>As item 1714.26 ditches lining 20 cm thk</v>
          </cell>
          <cell r="C780" t="str">
            <v>sqm</v>
          </cell>
          <cell r="D780">
            <v>0</v>
          </cell>
          <cell r="E780">
            <v>0</v>
          </cell>
          <cell r="F780">
            <v>16.53</v>
          </cell>
          <cell r="G780">
            <v>0</v>
          </cell>
        </row>
        <row r="781">
          <cell r="A781">
            <v>1799.86</v>
          </cell>
          <cell r="B781" t="str">
            <v>Floor sub-base as item 1713,01 but inside existing building hand executed</v>
          </cell>
          <cell r="C781" t="str">
            <v>cum</v>
          </cell>
          <cell r="D781">
            <v>0</v>
          </cell>
          <cell r="E781">
            <v>0</v>
          </cell>
          <cell r="F781">
            <v>25.82</v>
          </cell>
          <cell r="G781">
            <v>0</v>
          </cell>
        </row>
        <row r="782">
          <cell r="A782">
            <v>1799.87</v>
          </cell>
          <cell r="B782" t="str">
            <v>Waterstop  Joints  Stainless Steel Sheet 1 mm Thick</v>
          </cell>
          <cell r="C782" t="str">
            <v>lm</v>
          </cell>
          <cell r="D782">
            <v>0</v>
          </cell>
          <cell r="E782">
            <v>0</v>
          </cell>
          <cell r="F782">
            <v>24.79</v>
          </cell>
          <cell r="G782">
            <v>0</v>
          </cell>
        </row>
        <row r="783">
          <cell r="A783">
            <v>1799.88</v>
          </cell>
          <cell r="B783" t="str">
            <v>Polyethylene Sheet 0,5 mm thick</v>
          </cell>
          <cell r="C783" t="str">
            <v>sqm</v>
          </cell>
          <cell r="D783">
            <v>0</v>
          </cell>
          <cell r="E783">
            <v>0</v>
          </cell>
          <cell r="F783">
            <v>4.13</v>
          </cell>
          <cell r="G783">
            <v>0</v>
          </cell>
        </row>
        <row r="784">
          <cell r="A784">
            <v>1799.89</v>
          </cell>
          <cell r="B784" t="str">
            <v>Internal lining sulphur basin with antiacid cement ("Fondu Lafarge") type 50 mm thick</v>
          </cell>
          <cell r="C784" t="str">
            <v>sqm</v>
          </cell>
          <cell r="D784">
            <v>0</v>
          </cell>
          <cell r="E784">
            <v>0</v>
          </cell>
          <cell r="F784">
            <v>61.97</v>
          </cell>
          <cell r="G784">
            <v>0</v>
          </cell>
        </row>
        <row r="785">
          <cell r="A785">
            <v>1799.9</v>
          </cell>
          <cell r="B785" t="str">
            <v>Antiacid Fire Brick lining  100 mm thick</v>
          </cell>
          <cell r="C785" t="str">
            <v>sqm</v>
          </cell>
          <cell r="D785">
            <v>0</v>
          </cell>
          <cell r="E785">
            <v>0</v>
          </cell>
          <cell r="F785">
            <v>335.7</v>
          </cell>
          <cell r="G785">
            <v>0</v>
          </cell>
        </row>
        <row r="786">
          <cell r="A786">
            <v>1799.91</v>
          </cell>
          <cell r="B786" t="str">
            <v>Vermiculite Concrete ( Insulation Layer )</v>
          </cell>
          <cell r="C786" t="str">
            <v>cum</v>
          </cell>
          <cell r="D786">
            <v>0</v>
          </cell>
          <cell r="E786">
            <v>0</v>
          </cell>
          <cell r="F786">
            <v>206.58</v>
          </cell>
          <cell r="G786">
            <v>0</v>
          </cell>
        </row>
        <row r="787">
          <cell r="A787">
            <v>1799.92</v>
          </cell>
          <cell r="B787" t="str">
            <v>Primer Layer Type "Isoflex Fluido" or similar</v>
          </cell>
          <cell r="C787" t="str">
            <v>sqm</v>
          </cell>
          <cell r="D787">
            <v>0</v>
          </cell>
          <cell r="E787">
            <v>0</v>
          </cell>
          <cell r="F787">
            <v>1.81</v>
          </cell>
          <cell r="G787">
            <v>0</v>
          </cell>
        </row>
        <row r="788">
          <cell r="A788">
            <v>1799.93</v>
          </cell>
          <cell r="B788" t="str">
            <v>First Layer Type "Ruberflam NP4" or similar</v>
          </cell>
          <cell r="C788" t="str">
            <v>sqm</v>
          </cell>
          <cell r="D788">
            <v>0</v>
          </cell>
          <cell r="E788">
            <v>0</v>
          </cell>
          <cell r="F788">
            <v>11.36</v>
          </cell>
          <cell r="G788">
            <v>0</v>
          </cell>
        </row>
        <row r="789">
          <cell r="A789">
            <v>1799.94</v>
          </cell>
          <cell r="B789" t="str">
            <v>Second Layer Type "Ruberflam NP4" or similar</v>
          </cell>
          <cell r="C789" t="str">
            <v>sqm</v>
          </cell>
          <cell r="D789">
            <v>0</v>
          </cell>
          <cell r="E789">
            <v>0</v>
          </cell>
          <cell r="F789">
            <v>12.39</v>
          </cell>
          <cell r="G789">
            <v>0</v>
          </cell>
        </row>
        <row r="790">
          <cell r="A790">
            <v>1799.95</v>
          </cell>
          <cell r="B790" t="str">
            <v>Insulation roofing slab with Felt  strip</v>
          </cell>
          <cell r="C790" t="str">
            <v>sqm</v>
          </cell>
          <cell r="D790">
            <v>0</v>
          </cell>
          <cell r="E790">
            <v>0</v>
          </cell>
          <cell r="F790">
            <v>15.49</v>
          </cell>
          <cell r="G790">
            <v>0</v>
          </cell>
        </row>
        <row r="791">
          <cell r="A791">
            <v>1799.96</v>
          </cell>
          <cell r="B791" t="str">
            <v>Hydroexpansive water stop joint</v>
          </cell>
          <cell r="C791" t="str">
            <v>lm</v>
          </cell>
          <cell r="D791">
            <v>0</v>
          </cell>
          <cell r="E791">
            <v>0</v>
          </cell>
          <cell r="F791">
            <v>30.99</v>
          </cell>
          <cell r="G791">
            <v>0</v>
          </cell>
        </row>
        <row r="792">
          <cell r="A792">
            <v>1799.97</v>
          </cell>
          <cell r="B792" t="str">
            <v>Reinf.concrete paving light type all included</v>
          </cell>
          <cell r="C792" t="str">
            <v>sqm</v>
          </cell>
          <cell r="D792">
            <v>0</v>
          </cell>
          <cell r="E792">
            <v>0</v>
          </cell>
          <cell r="F792">
            <v>28.41</v>
          </cell>
          <cell r="G792">
            <v>0</v>
          </cell>
        </row>
        <row r="793">
          <cell r="A793">
            <v>1799.99</v>
          </cell>
          <cell r="B793" t="str">
            <v>Reinf.concrete paving heavy type all included</v>
          </cell>
          <cell r="C793" t="str">
            <v>sqm</v>
          </cell>
          <cell r="D793">
            <v>0</v>
          </cell>
          <cell r="E793">
            <v>0</v>
          </cell>
          <cell r="F793">
            <v>33.57</v>
          </cell>
          <cell r="G793">
            <v>0</v>
          </cell>
        </row>
        <row r="794">
          <cell r="A794" t="str">
            <v>1799,10A</v>
          </cell>
          <cell r="B794" t="str">
            <v>Supply and installatiopn of steel rails</v>
          </cell>
          <cell r="C794" t="str">
            <v>kg</v>
          </cell>
          <cell r="D794">
            <v>0.1</v>
          </cell>
          <cell r="E794">
            <v>66351.634146341457</v>
          </cell>
          <cell r="F794">
            <v>2.0699999999999998</v>
          </cell>
          <cell r="G794">
            <v>137347.88268292681</v>
          </cell>
        </row>
        <row r="795">
          <cell r="A795">
            <v>1799.1110000000001</v>
          </cell>
          <cell r="D795">
            <v>0</v>
          </cell>
          <cell r="E795">
            <v>0</v>
          </cell>
          <cell r="F795">
            <v>19.47</v>
          </cell>
          <cell r="G795">
            <v>0</v>
          </cell>
        </row>
        <row r="796">
          <cell r="A796">
            <v>1799.1120000000001</v>
          </cell>
          <cell r="D796">
            <v>0</v>
          </cell>
          <cell r="E796">
            <v>0</v>
          </cell>
          <cell r="F796">
            <v>343.86</v>
          </cell>
          <cell r="G796">
            <v>0</v>
          </cell>
        </row>
        <row r="797">
          <cell r="A797">
            <v>1799.1130000000001</v>
          </cell>
          <cell r="D797">
            <v>0</v>
          </cell>
          <cell r="E797">
            <v>0</v>
          </cell>
          <cell r="F797">
            <v>79.84</v>
          </cell>
          <cell r="G797">
            <v>0</v>
          </cell>
        </row>
        <row r="798">
          <cell r="H798">
            <v>0</v>
          </cell>
        </row>
        <row r="800">
          <cell r="A800">
            <v>2000</v>
          </cell>
          <cell r="B800" t="str">
            <v>MASONRY &amp; PLASTERING WORKS</v>
          </cell>
        </row>
        <row r="801">
          <cell r="A801">
            <v>2000.001</v>
          </cell>
          <cell r="B801" t="str">
            <v>Hollow-block wall 20cm thk</v>
          </cell>
          <cell r="C801" t="str">
            <v>sqm</v>
          </cell>
          <cell r="D801">
            <v>1.3</v>
          </cell>
          <cell r="E801">
            <v>4749.5</v>
          </cell>
          <cell r="F801">
            <v>29.44</v>
          </cell>
          <cell r="G801">
            <v>139825.28</v>
          </cell>
          <cell r="H801">
            <v>6174.35</v>
          </cell>
        </row>
        <row r="802">
          <cell r="A802">
            <v>2000.002</v>
          </cell>
          <cell r="B802" t="str">
            <v>Hollow-block wall 10/12cm thk</v>
          </cell>
          <cell r="C802" t="str">
            <v>sqm</v>
          </cell>
          <cell r="D802">
            <v>1.05</v>
          </cell>
          <cell r="E802">
            <v>0</v>
          </cell>
          <cell r="F802">
            <v>24.79</v>
          </cell>
          <cell r="G802">
            <v>0</v>
          </cell>
          <cell r="H802">
            <v>0</v>
          </cell>
        </row>
        <row r="803">
          <cell r="A803">
            <v>2000.0029999999999</v>
          </cell>
          <cell r="B803" t="str">
            <v>Solid block wall 10 - 12cm thk</v>
          </cell>
          <cell r="C803" t="str">
            <v>sqm</v>
          </cell>
          <cell r="D803">
            <v>1.2</v>
          </cell>
          <cell r="E803">
            <v>0</v>
          </cell>
          <cell r="F803">
            <v>23.24</v>
          </cell>
          <cell r="G803">
            <v>0</v>
          </cell>
          <cell r="H803">
            <v>0</v>
          </cell>
        </row>
        <row r="804">
          <cell r="A804">
            <v>2000.0039999999999</v>
          </cell>
          <cell r="B804" t="str">
            <v>Cavity hol.block wall 40cm thk</v>
          </cell>
          <cell r="C804" t="str">
            <v>sqm</v>
          </cell>
          <cell r="D804">
            <v>2.2000000000000002</v>
          </cell>
          <cell r="E804">
            <v>0</v>
          </cell>
          <cell r="F804">
            <v>46.48</v>
          </cell>
          <cell r="G804">
            <v>0</v>
          </cell>
          <cell r="H804">
            <v>0</v>
          </cell>
        </row>
        <row r="805">
          <cell r="A805">
            <v>2000.0050000000001</v>
          </cell>
          <cell r="B805" t="str">
            <v>Fair face extra for exter.wall</v>
          </cell>
          <cell r="C805" t="str">
            <v>sqm</v>
          </cell>
          <cell r="D805">
            <v>0.35</v>
          </cell>
          <cell r="E805">
            <v>0</v>
          </cell>
          <cell r="F805">
            <v>5.16</v>
          </cell>
          <cell r="G805">
            <v>0</v>
          </cell>
          <cell r="H805">
            <v>0</v>
          </cell>
        </row>
        <row r="806">
          <cell r="A806">
            <v>2000.0060000000001</v>
          </cell>
          <cell r="B806" t="str">
            <v>Solid brick wall 12cm thk</v>
          </cell>
          <cell r="C806" t="str">
            <v>sqm</v>
          </cell>
          <cell r="D806">
            <v>1.6</v>
          </cell>
          <cell r="E806">
            <v>0</v>
          </cell>
          <cell r="F806">
            <v>30.99</v>
          </cell>
          <cell r="G806">
            <v>0</v>
          </cell>
          <cell r="H806">
            <v>0</v>
          </cell>
        </row>
        <row r="807">
          <cell r="A807">
            <v>2000.0070000000001</v>
          </cell>
          <cell r="B807" t="str">
            <v>Solid brick wall 24cm thk</v>
          </cell>
          <cell r="C807" t="str">
            <v>sqm</v>
          </cell>
          <cell r="D807">
            <v>3.5</v>
          </cell>
          <cell r="E807">
            <v>0</v>
          </cell>
          <cell r="F807">
            <v>67.14</v>
          </cell>
          <cell r="G807">
            <v>0</v>
          </cell>
          <cell r="H807">
            <v>0</v>
          </cell>
        </row>
        <row r="808">
          <cell r="A808">
            <v>2000.008</v>
          </cell>
          <cell r="B808" t="str">
            <v>Hollow brick wall 12cm thk</v>
          </cell>
          <cell r="C808" t="str">
            <v>sqm</v>
          </cell>
          <cell r="D808">
            <v>1.25</v>
          </cell>
          <cell r="E808">
            <v>0</v>
          </cell>
          <cell r="F808">
            <v>21.69</v>
          </cell>
          <cell r="G808">
            <v>0</v>
          </cell>
          <cell r="H808">
            <v>0</v>
          </cell>
        </row>
        <row r="809">
          <cell r="A809">
            <v>2000.009</v>
          </cell>
          <cell r="B809" t="str">
            <v>Hollow brick wall  8cm thk</v>
          </cell>
          <cell r="C809" t="str">
            <v>sqm</v>
          </cell>
          <cell r="D809">
            <v>1.18</v>
          </cell>
          <cell r="E809">
            <v>0</v>
          </cell>
          <cell r="F809">
            <v>19.63</v>
          </cell>
          <cell r="G809">
            <v>0</v>
          </cell>
          <cell r="H809">
            <v>0</v>
          </cell>
        </row>
        <row r="810">
          <cell r="A810">
            <v>2000.01</v>
          </cell>
          <cell r="B810" t="str">
            <v>Hollow brick wall 4.5cm thk</v>
          </cell>
          <cell r="C810" t="str">
            <v>sqm</v>
          </cell>
          <cell r="D810">
            <v>1.1000000000000001</v>
          </cell>
          <cell r="E810">
            <v>0</v>
          </cell>
          <cell r="F810">
            <v>18.079999999999998</v>
          </cell>
          <cell r="G810">
            <v>0</v>
          </cell>
          <cell r="H810">
            <v>0</v>
          </cell>
        </row>
        <row r="811">
          <cell r="A811">
            <v>2000.011</v>
          </cell>
          <cell r="B811" t="str">
            <v xml:space="preserve">Cavity hol.brick wall 40cm thk item 2000,08/09 </v>
          </cell>
          <cell r="C811" t="str">
            <v>sqm</v>
          </cell>
          <cell r="D811">
            <v>2.4</v>
          </cell>
          <cell r="E811">
            <v>0</v>
          </cell>
          <cell r="F811">
            <v>44.42</v>
          </cell>
          <cell r="G811">
            <v>0</v>
          </cell>
          <cell r="H811">
            <v>0</v>
          </cell>
        </row>
        <row r="812">
          <cell r="A812">
            <v>2000.0119999999999</v>
          </cell>
          <cell r="B812" t="str">
            <v>Cavity sol.brick wall 40cm thk item 2000,06/09</v>
          </cell>
          <cell r="C812" t="str">
            <v>sqm</v>
          </cell>
          <cell r="D812">
            <v>2.7</v>
          </cell>
          <cell r="E812">
            <v>0</v>
          </cell>
          <cell r="F812">
            <v>57.33</v>
          </cell>
          <cell r="G812">
            <v>0</v>
          </cell>
          <cell r="H812">
            <v>0</v>
          </cell>
        </row>
        <row r="813">
          <cell r="A813">
            <v>2000.0129999999999</v>
          </cell>
          <cell r="B813" t="str">
            <v>Insulating mtl for cavity-wall</v>
          </cell>
          <cell r="C813" t="str">
            <v>sqm</v>
          </cell>
          <cell r="D813">
            <v>0.18</v>
          </cell>
          <cell r="E813">
            <v>0</v>
          </cell>
          <cell r="F813">
            <v>4.91</v>
          </cell>
          <cell r="G813">
            <v>0</v>
          </cell>
          <cell r="H813">
            <v>0</v>
          </cell>
        </row>
        <row r="814">
          <cell r="A814">
            <v>2000.0139999999999</v>
          </cell>
          <cell r="B814" t="str">
            <v>Concrete block rendering</v>
          </cell>
          <cell r="C814" t="str">
            <v>sqm</v>
          </cell>
          <cell r="D814">
            <v>0.5</v>
          </cell>
          <cell r="E814">
            <v>4749.5</v>
          </cell>
          <cell r="F814">
            <v>6.97</v>
          </cell>
          <cell r="G814">
            <v>33104.014999999999</v>
          </cell>
          <cell r="H814">
            <v>2374.75</v>
          </cell>
        </row>
        <row r="815">
          <cell r="A815">
            <v>2000.0150000000001</v>
          </cell>
          <cell r="B815" t="str">
            <v>Rough plaster</v>
          </cell>
          <cell r="C815" t="str">
            <v>sqm</v>
          </cell>
          <cell r="D815">
            <v>0.8</v>
          </cell>
          <cell r="E815">
            <v>9499</v>
          </cell>
          <cell r="F815">
            <v>10.33</v>
          </cell>
          <cell r="G815">
            <v>98124.67</v>
          </cell>
          <cell r="H815">
            <v>7599.2</v>
          </cell>
        </row>
        <row r="816">
          <cell r="A816">
            <v>2000.0160000000001</v>
          </cell>
          <cell r="B816" t="str">
            <v>3-layers plastering</v>
          </cell>
          <cell r="C816" t="str">
            <v>sqm</v>
          </cell>
          <cell r="D816">
            <v>0.8</v>
          </cell>
          <cell r="E816">
            <v>0</v>
          </cell>
          <cell r="F816">
            <v>12.91</v>
          </cell>
          <cell r="G816">
            <v>0</v>
          </cell>
          <cell r="H816">
            <v>0</v>
          </cell>
        </row>
        <row r="818">
          <cell r="A818">
            <v>2000</v>
          </cell>
          <cell r="B818" t="str">
            <v xml:space="preserve">         FLOORING</v>
          </cell>
        </row>
        <row r="819">
          <cell r="A819">
            <v>2000.0170000000001</v>
          </cell>
          <cell r="B819" t="str">
            <v>Cem. floor topping 5cm thk</v>
          </cell>
          <cell r="C819" t="str">
            <v>sqm</v>
          </cell>
          <cell r="D819">
            <v>0</v>
          </cell>
          <cell r="E819">
            <v>0</v>
          </cell>
          <cell r="F819">
            <v>4.6500000000000004</v>
          </cell>
          <cell r="G819">
            <v>0</v>
          </cell>
          <cell r="H819">
            <v>0</v>
          </cell>
        </row>
        <row r="820">
          <cell r="A820">
            <v>2000.018</v>
          </cell>
          <cell r="B820" t="str">
            <v>Resilient tiles</v>
          </cell>
          <cell r="C820" t="str">
            <v>sqm</v>
          </cell>
          <cell r="D820">
            <v>0.46</v>
          </cell>
          <cell r="E820">
            <v>0</v>
          </cell>
          <cell r="F820">
            <v>12.91</v>
          </cell>
          <cell r="G820">
            <v>0</v>
          </cell>
          <cell r="H820">
            <v>0</v>
          </cell>
        </row>
        <row r="821">
          <cell r="A821">
            <v>2000.019</v>
          </cell>
          <cell r="B821" t="str">
            <v>Terrazzo tiles</v>
          </cell>
          <cell r="C821" t="str">
            <v>sqm</v>
          </cell>
          <cell r="D821">
            <v>0.6</v>
          </cell>
          <cell r="E821">
            <v>0</v>
          </cell>
          <cell r="F821">
            <v>14.46</v>
          </cell>
          <cell r="G821">
            <v>0</v>
          </cell>
          <cell r="H821">
            <v>0</v>
          </cell>
        </row>
        <row r="822">
          <cell r="A822">
            <v>2000.02</v>
          </cell>
          <cell r="B822" t="str">
            <v>Stone flooring</v>
          </cell>
          <cell r="C822" t="str">
            <v>sqm</v>
          </cell>
          <cell r="D822">
            <v>1.1499999999999999</v>
          </cell>
          <cell r="E822">
            <v>0</v>
          </cell>
          <cell r="F822">
            <v>46.48</v>
          </cell>
          <cell r="G822">
            <v>0</v>
          </cell>
          <cell r="H822">
            <v>0</v>
          </cell>
        </row>
        <row r="823">
          <cell r="A823">
            <v>2000.021</v>
          </cell>
          <cell r="B823" t="str">
            <v>Red gres-tile</v>
          </cell>
          <cell r="C823" t="str">
            <v>sqm</v>
          </cell>
          <cell r="D823">
            <v>0.75</v>
          </cell>
          <cell r="E823">
            <v>0</v>
          </cell>
          <cell r="F823">
            <v>17.04</v>
          </cell>
          <cell r="G823">
            <v>0</v>
          </cell>
          <cell r="H823">
            <v>0</v>
          </cell>
        </row>
        <row r="824">
          <cell r="A824">
            <v>2000.0219999999999</v>
          </cell>
          <cell r="B824" t="str">
            <v>Glazed gres-tile</v>
          </cell>
          <cell r="C824" t="str">
            <v>sqm</v>
          </cell>
          <cell r="D824">
            <v>0.8</v>
          </cell>
          <cell r="E824">
            <v>0</v>
          </cell>
          <cell r="F824">
            <v>23.76</v>
          </cell>
          <cell r="G824">
            <v>0</v>
          </cell>
          <cell r="H824">
            <v>0</v>
          </cell>
        </row>
        <row r="825">
          <cell r="A825">
            <v>2000.0229999999999</v>
          </cell>
          <cell r="B825" t="str">
            <v>Fired tiles</v>
          </cell>
          <cell r="C825" t="str">
            <v>sqm</v>
          </cell>
          <cell r="D825">
            <v>0.85</v>
          </cell>
          <cell r="E825">
            <v>0</v>
          </cell>
          <cell r="F825">
            <v>22.47</v>
          </cell>
          <cell r="G825">
            <v>0</v>
          </cell>
          <cell r="H825">
            <v>0</v>
          </cell>
        </row>
        <row r="826">
          <cell r="A826">
            <v>2000.0239999999999</v>
          </cell>
          <cell r="B826" t="str">
            <v>Hardened concrete tiles</v>
          </cell>
          <cell r="C826" t="str">
            <v>sqm</v>
          </cell>
          <cell r="D826">
            <v>0</v>
          </cell>
          <cell r="E826">
            <v>0</v>
          </cell>
          <cell r="F826">
            <v>0</v>
          </cell>
          <cell r="G826">
            <v>0</v>
          </cell>
          <cell r="H826">
            <v>0</v>
          </cell>
        </row>
        <row r="827">
          <cell r="A827">
            <v>2000.0250000000001</v>
          </cell>
          <cell r="B827" t="str">
            <v>Raised flooring</v>
          </cell>
          <cell r="C827" t="str">
            <v>sqm</v>
          </cell>
          <cell r="D827">
            <v>2.1</v>
          </cell>
          <cell r="E827">
            <v>0</v>
          </cell>
          <cell r="F827">
            <v>129.11000000000001</v>
          </cell>
          <cell r="G827">
            <v>0</v>
          </cell>
          <cell r="H827">
            <v>0</v>
          </cell>
        </row>
        <row r="828">
          <cell r="A828">
            <v>2000.0260000000001</v>
          </cell>
          <cell r="B828" t="str">
            <v>Plastic skirting board</v>
          </cell>
          <cell r="C828" t="str">
            <v>lm</v>
          </cell>
          <cell r="D828">
            <v>0.1</v>
          </cell>
          <cell r="E828">
            <v>0</v>
          </cell>
          <cell r="F828">
            <v>2.58</v>
          </cell>
          <cell r="G828">
            <v>0</v>
          </cell>
          <cell r="H828">
            <v>0</v>
          </cell>
        </row>
        <row r="829">
          <cell r="A829">
            <v>2000.027</v>
          </cell>
          <cell r="B829" t="str">
            <v>Terrazzo skirting board</v>
          </cell>
          <cell r="C829" t="str">
            <v>lm</v>
          </cell>
          <cell r="D829">
            <v>0.12</v>
          </cell>
          <cell r="E829">
            <v>0</v>
          </cell>
          <cell r="F829">
            <v>3.36</v>
          </cell>
          <cell r="G829">
            <v>0</v>
          </cell>
          <cell r="H829">
            <v>0</v>
          </cell>
        </row>
        <row r="830">
          <cell r="A830">
            <v>2000.028</v>
          </cell>
          <cell r="B830" t="str">
            <v>Stone skirting board</v>
          </cell>
          <cell r="C830" t="str">
            <v>lm</v>
          </cell>
          <cell r="D830">
            <v>0.18</v>
          </cell>
          <cell r="E830">
            <v>0</v>
          </cell>
          <cell r="F830">
            <v>5.16</v>
          </cell>
          <cell r="G830">
            <v>0</v>
          </cell>
          <cell r="H830">
            <v>0</v>
          </cell>
        </row>
        <row r="831">
          <cell r="A831">
            <v>2000.029</v>
          </cell>
          <cell r="B831" t="str">
            <v>Red gres skirting board</v>
          </cell>
          <cell r="C831" t="str">
            <v>lm</v>
          </cell>
          <cell r="D831">
            <v>0.15</v>
          </cell>
          <cell r="E831">
            <v>3414.35</v>
          </cell>
          <cell r="F831">
            <v>3.87</v>
          </cell>
          <cell r="G831">
            <v>13213.5345</v>
          </cell>
          <cell r="H831">
            <v>512.15250000000003</v>
          </cell>
        </row>
        <row r="832">
          <cell r="A832">
            <v>2000.03</v>
          </cell>
          <cell r="B832" t="str">
            <v>Red gres cove-skirting board</v>
          </cell>
          <cell r="C832" t="str">
            <v>lm</v>
          </cell>
          <cell r="D832">
            <v>0</v>
          </cell>
          <cell r="E832">
            <v>0</v>
          </cell>
          <cell r="F832">
            <v>0</v>
          </cell>
          <cell r="G832">
            <v>0</v>
          </cell>
          <cell r="H832">
            <v>0</v>
          </cell>
        </row>
        <row r="833">
          <cell r="A833">
            <v>2000.0309999999999</v>
          </cell>
          <cell r="B833" t="str">
            <v>Wooden skirting board</v>
          </cell>
          <cell r="C833" t="str">
            <v>lm</v>
          </cell>
          <cell r="D833">
            <v>0</v>
          </cell>
          <cell r="E833">
            <v>0</v>
          </cell>
          <cell r="F833">
            <v>0</v>
          </cell>
          <cell r="G833">
            <v>0</v>
          </cell>
          <cell r="H833">
            <v>0</v>
          </cell>
        </row>
        <row r="834">
          <cell r="A834">
            <v>2000.0319999999999</v>
          </cell>
          <cell r="B834" t="str">
            <v>Glazed gres skirting board</v>
          </cell>
          <cell r="C834" t="str">
            <v>lm</v>
          </cell>
          <cell r="D834">
            <v>0.15</v>
          </cell>
          <cell r="E834">
            <v>0</v>
          </cell>
          <cell r="F834">
            <v>4.6500000000000004</v>
          </cell>
          <cell r="G834">
            <v>0</v>
          </cell>
          <cell r="H834">
            <v>0</v>
          </cell>
        </row>
        <row r="836">
          <cell r="A836">
            <v>2000</v>
          </cell>
          <cell r="B836" t="str">
            <v xml:space="preserve">      QUARRY STONE WORKS</v>
          </cell>
        </row>
        <row r="837">
          <cell r="A837">
            <v>2000.0329999999999</v>
          </cell>
          <cell r="B837" t="str">
            <v>Q.stone threshold,tread,risers</v>
          </cell>
          <cell r="C837" t="str">
            <v>sqm</v>
          </cell>
          <cell r="D837">
            <v>0</v>
          </cell>
          <cell r="E837">
            <v>0</v>
          </cell>
          <cell r="F837">
            <v>0</v>
          </cell>
          <cell r="G837">
            <v>0</v>
          </cell>
          <cell r="H837">
            <v>0</v>
          </cell>
        </row>
        <row r="838">
          <cell r="A838">
            <v>2000.0340000000001</v>
          </cell>
          <cell r="B838" t="str">
            <v>Quarry stone for caps, etc.</v>
          </cell>
          <cell r="C838" t="str">
            <v>sqm</v>
          </cell>
          <cell r="D838">
            <v>1.8</v>
          </cell>
          <cell r="E838">
            <v>0</v>
          </cell>
          <cell r="F838">
            <v>41.32</v>
          </cell>
          <cell r="G838">
            <v>0</v>
          </cell>
          <cell r="H838">
            <v>0</v>
          </cell>
        </row>
        <row r="839">
          <cell r="A839">
            <v>2000.0350000000001</v>
          </cell>
          <cell r="B839" t="str">
            <v>Quarry stone for special tread</v>
          </cell>
          <cell r="C839" t="str">
            <v>sqm</v>
          </cell>
          <cell r="D839">
            <v>1.8</v>
          </cell>
          <cell r="E839">
            <v>0</v>
          </cell>
          <cell r="F839">
            <v>41.32</v>
          </cell>
          <cell r="G839">
            <v>0</v>
          </cell>
          <cell r="H839">
            <v>0</v>
          </cell>
        </row>
        <row r="840">
          <cell r="A840">
            <v>2000.0360000000001</v>
          </cell>
          <cell r="B840" t="str">
            <v>Quarry stone for shaped treads</v>
          </cell>
          <cell r="C840" t="str">
            <v>sqm</v>
          </cell>
          <cell r="D840">
            <v>0</v>
          </cell>
          <cell r="E840">
            <v>0</v>
          </cell>
          <cell r="F840">
            <v>0</v>
          </cell>
          <cell r="G840">
            <v>0</v>
          </cell>
          <cell r="H840">
            <v>0</v>
          </cell>
        </row>
        <row r="841">
          <cell r="A841">
            <v>2000.037</v>
          </cell>
          <cell r="B841" t="str">
            <v>Quarry stone for skirting</v>
          </cell>
          <cell r="C841" t="str">
            <v>sqm</v>
          </cell>
          <cell r="D841">
            <v>0</v>
          </cell>
          <cell r="E841">
            <v>0</v>
          </cell>
          <cell r="F841">
            <v>77.47</v>
          </cell>
          <cell r="G841">
            <v>0</v>
          </cell>
          <cell r="H841">
            <v>0</v>
          </cell>
        </row>
        <row r="842">
          <cell r="A842">
            <v>2000.038</v>
          </cell>
          <cell r="B842" t="str">
            <v>Quarry stone for wall lining</v>
          </cell>
          <cell r="C842" t="str">
            <v>sqm</v>
          </cell>
          <cell r="D842">
            <v>0</v>
          </cell>
          <cell r="E842">
            <v>0</v>
          </cell>
          <cell r="F842">
            <v>0</v>
          </cell>
          <cell r="G842">
            <v>0</v>
          </cell>
          <cell r="H842">
            <v>0</v>
          </cell>
        </row>
        <row r="844">
          <cell r="A844">
            <v>2000</v>
          </cell>
          <cell r="B844" t="str">
            <v xml:space="preserve">           LINING</v>
          </cell>
        </row>
        <row r="845">
          <cell r="A845">
            <v>2000.039</v>
          </cell>
          <cell r="B845" t="str">
            <v>Glazed ceramic tile lining</v>
          </cell>
          <cell r="C845" t="str">
            <v>sqm</v>
          </cell>
          <cell r="D845">
            <v>1.1000000000000001</v>
          </cell>
          <cell r="E845">
            <v>0</v>
          </cell>
          <cell r="F845">
            <v>22.72</v>
          </cell>
          <cell r="G845">
            <v>0</v>
          </cell>
          <cell r="H845">
            <v>0</v>
          </cell>
        </row>
        <row r="846">
          <cell r="A846">
            <v>2000.04</v>
          </cell>
          <cell r="B846" t="str">
            <v>Gres tile lining</v>
          </cell>
          <cell r="C846" t="str">
            <v>sqm</v>
          </cell>
          <cell r="D846">
            <v>0</v>
          </cell>
          <cell r="E846">
            <v>0</v>
          </cell>
          <cell r="F846">
            <v>0</v>
          </cell>
          <cell r="G846">
            <v>0</v>
          </cell>
          <cell r="H846">
            <v>0</v>
          </cell>
        </row>
        <row r="847">
          <cell r="A847">
            <v>2000.0409999999999</v>
          </cell>
          <cell r="B847" t="str">
            <v>Fired tile lining</v>
          </cell>
          <cell r="C847" t="str">
            <v>sqm</v>
          </cell>
          <cell r="D847">
            <v>0</v>
          </cell>
          <cell r="E847">
            <v>0</v>
          </cell>
          <cell r="F847">
            <v>0</v>
          </cell>
          <cell r="G847">
            <v>0</v>
          </cell>
          <cell r="H847">
            <v>0</v>
          </cell>
        </row>
        <row r="849">
          <cell r="A849">
            <v>2000</v>
          </cell>
          <cell r="B849" t="str">
            <v xml:space="preserve">        FALSE CEILING</v>
          </cell>
        </row>
        <row r="850">
          <cell r="A850">
            <v>2000.0419999999999</v>
          </cell>
          <cell r="B850" t="str">
            <v>Gypsum panel false ceiling</v>
          </cell>
          <cell r="C850" t="str">
            <v>sqm</v>
          </cell>
          <cell r="D850">
            <v>1.06</v>
          </cell>
          <cell r="E850">
            <v>0</v>
          </cell>
          <cell r="F850">
            <v>25.82</v>
          </cell>
          <cell r="G850">
            <v>0</v>
          </cell>
          <cell r="H850">
            <v>0</v>
          </cell>
        </row>
        <row r="851">
          <cell r="A851">
            <v>2000.0429999999999</v>
          </cell>
          <cell r="B851" t="str">
            <v>Anodized perforated aluminium panel false ceiling</v>
          </cell>
          <cell r="C851" t="str">
            <v>sqm</v>
          </cell>
          <cell r="D851">
            <v>1.25</v>
          </cell>
          <cell r="E851">
            <v>0</v>
          </cell>
          <cell r="F851">
            <v>36.15</v>
          </cell>
          <cell r="G851">
            <v>0</v>
          </cell>
          <cell r="H851">
            <v>0</v>
          </cell>
        </row>
        <row r="852">
          <cell r="A852">
            <v>2000.0440000000001</v>
          </cell>
          <cell r="B852" t="str">
            <v>Painted aluminium panel false ceiling</v>
          </cell>
          <cell r="C852" t="str">
            <v>sqm</v>
          </cell>
          <cell r="D852">
            <v>0</v>
          </cell>
          <cell r="E852">
            <v>0</v>
          </cell>
          <cell r="F852">
            <v>0</v>
          </cell>
          <cell r="G852">
            <v>0</v>
          </cell>
          <cell r="H852">
            <v>0</v>
          </cell>
        </row>
        <row r="853">
          <cell r="A853">
            <v>2000.0450000000001</v>
          </cell>
          <cell r="B853" t="str">
            <v>Perforated  painted galv. steel false ceiling</v>
          </cell>
          <cell r="C853" t="str">
            <v>sqm</v>
          </cell>
          <cell r="D853">
            <v>0</v>
          </cell>
          <cell r="E853">
            <v>0</v>
          </cell>
          <cell r="F853">
            <v>0</v>
          </cell>
          <cell r="G853">
            <v>0</v>
          </cell>
          <cell r="H853">
            <v>0</v>
          </cell>
        </row>
        <row r="855">
          <cell r="A855">
            <v>2000</v>
          </cell>
          <cell r="B855" t="str">
            <v xml:space="preserve">           PAINTING</v>
          </cell>
        </row>
        <row r="856">
          <cell r="A856">
            <v>2000.046</v>
          </cell>
          <cell r="B856" t="str">
            <v>Distemper paint</v>
          </cell>
          <cell r="C856" t="str">
            <v>sqm</v>
          </cell>
          <cell r="D856">
            <v>0.3</v>
          </cell>
          <cell r="E856">
            <v>0</v>
          </cell>
          <cell r="F856">
            <v>4.13</v>
          </cell>
          <cell r="G856">
            <v>0</v>
          </cell>
          <cell r="H856">
            <v>0</v>
          </cell>
        </row>
        <row r="857">
          <cell r="A857">
            <v>2000.047</v>
          </cell>
          <cell r="B857" t="str">
            <v>Washable acrilic paint</v>
          </cell>
          <cell r="C857" t="str">
            <v>sqm</v>
          </cell>
          <cell r="D857">
            <v>0.3</v>
          </cell>
          <cell r="E857">
            <v>4749.5</v>
          </cell>
          <cell r="F857">
            <v>6.2</v>
          </cell>
          <cell r="G857">
            <v>29446.9</v>
          </cell>
          <cell r="H857">
            <v>1424.85</v>
          </cell>
        </row>
        <row r="858">
          <cell r="A858">
            <v>2000.048</v>
          </cell>
          <cell r="B858" t="str">
            <v>Cement paint</v>
          </cell>
          <cell r="C858" t="str">
            <v>sqm</v>
          </cell>
          <cell r="D858">
            <v>0</v>
          </cell>
          <cell r="E858">
            <v>0</v>
          </cell>
          <cell r="F858">
            <v>0</v>
          </cell>
          <cell r="G858">
            <v>0</v>
          </cell>
          <cell r="H858">
            <v>0</v>
          </cell>
        </row>
        <row r="859">
          <cell r="A859">
            <v>2000.049</v>
          </cell>
          <cell r="B859" t="str">
            <v>Resin paint</v>
          </cell>
          <cell r="C859" t="str">
            <v>sqm</v>
          </cell>
          <cell r="D859">
            <v>0</v>
          </cell>
          <cell r="E859">
            <v>0</v>
          </cell>
          <cell r="F859">
            <v>0</v>
          </cell>
          <cell r="G859">
            <v>0</v>
          </cell>
          <cell r="H859">
            <v>0</v>
          </cell>
        </row>
        <row r="860">
          <cell r="A860">
            <v>2000.05</v>
          </cell>
          <cell r="B860" t="str">
            <v>Quartz paint</v>
          </cell>
          <cell r="C860" t="str">
            <v>sqm</v>
          </cell>
          <cell r="D860">
            <v>0.3</v>
          </cell>
          <cell r="E860">
            <v>0</v>
          </cell>
          <cell r="F860">
            <v>7.75</v>
          </cell>
          <cell r="G860">
            <v>0</v>
          </cell>
          <cell r="H860">
            <v>0</v>
          </cell>
        </row>
        <row r="861">
          <cell r="A861">
            <v>2000.0509999999999</v>
          </cell>
          <cell r="B861" t="str">
            <v>Water-proofing paint (silicon)</v>
          </cell>
          <cell r="C861" t="str">
            <v>sqm</v>
          </cell>
          <cell r="D861">
            <v>0.4</v>
          </cell>
          <cell r="E861">
            <v>0</v>
          </cell>
          <cell r="F861">
            <v>6.71</v>
          </cell>
          <cell r="G861">
            <v>0</v>
          </cell>
          <cell r="H861">
            <v>0</v>
          </cell>
        </row>
        <row r="862">
          <cell r="A862">
            <v>2000.0519999999999</v>
          </cell>
          <cell r="B862" t="str">
            <v>Enamel paint of wooden matll</v>
          </cell>
          <cell r="C862" t="str">
            <v>sqm</v>
          </cell>
          <cell r="D862">
            <v>0</v>
          </cell>
          <cell r="E862">
            <v>0</v>
          </cell>
          <cell r="F862">
            <v>0</v>
          </cell>
          <cell r="G862">
            <v>0</v>
          </cell>
          <cell r="H862">
            <v>0</v>
          </cell>
        </row>
        <row r="863">
          <cell r="A863">
            <v>2000.0530000000001</v>
          </cell>
          <cell r="B863" t="str">
            <v>Paint of steel material</v>
          </cell>
          <cell r="C863" t="str">
            <v>sqm</v>
          </cell>
          <cell r="D863">
            <v>0.5</v>
          </cell>
          <cell r="E863">
            <v>0</v>
          </cell>
          <cell r="F863">
            <v>9.3000000000000007</v>
          </cell>
          <cell r="G863">
            <v>0</v>
          </cell>
          <cell r="H863">
            <v>0</v>
          </cell>
        </row>
        <row r="865">
          <cell r="A865">
            <v>2000</v>
          </cell>
          <cell r="B865" t="str">
            <v>DOORS, WINDOWS, GLAZING</v>
          </cell>
        </row>
        <row r="866">
          <cell r="A866">
            <v>2000.0540000000001</v>
          </cell>
          <cell r="B866" t="str">
            <v>Internal wooden door</v>
          </cell>
          <cell r="C866" t="str">
            <v>sqm</v>
          </cell>
          <cell r="D866">
            <v>0</v>
          </cell>
          <cell r="E866">
            <v>0</v>
          </cell>
          <cell r="F866">
            <v>0</v>
          </cell>
          <cell r="G866">
            <v>0</v>
          </cell>
          <cell r="H866">
            <v>0</v>
          </cell>
        </row>
        <row r="867">
          <cell r="A867">
            <v>2000.0550000000001</v>
          </cell>
          <cell r="B867" t="str">
            <v>Wood. door lamin.plastic lined</v>
          </cell>
          <cell r="C867" t="str">
            <v>sqm</v>
          </cell>
          <cell r="D867">
            <v>4</v>
          </cell>
          <cell r="E867">
            <v>0</v>
          </cell>
          <cell r="F867">
            <v>103.29</v>
          </cell>
          <cell r="G867">
            <v>0</v>
          </cell>
          <cell r="H867">
            <v>0</v>
          </cell>
        </row>
        <row r="868">
          <cell r="A868">
            <v>2000.056</v>
          </cell>
          <cell r="B868" t="str">
            <v>Internal sandwich-panel door</v>
          </cell>
          <cell r="C868" t="str">
            <v>sqm</v>
          </cell>
          <cell r="D868">
            <v>0</v>
          </cell>
          <cell r="E868">
            <v>0</v>
          </cell>
          <cell r="F868">
            <v>0</v>
          </cell>
          <cell r="G868">
            <v>0</v>
          </cell>
          <cell r="H868">
            <v>0</v>
          </cell>
        </row>
        <row r="869">
          <cell r="A869">
            <v>2000.057</v>
          </cell>
          <cell r="B869" t="str">
            <v>Anodized aluminium door</v>
          </cell>
          <cell r="C869" t="str">
            <v>sqm</v>
          </cell>
          <cell r="D869">
            <v>0</v>
          </cell>
          <cell r="E869">
            <v>0</v>
          </cell>
          <cell r="F869">
            <v>180.76</v>
          </cell>
          <cell r="G869">
            <v>0</v>
          </cell>
          <cell r="H869">
            <v>0</v>
          </cell>
        </row>
        <row r="870">
          <cell r="A870">
            <v>2000.058</v>
          </cell>
          <cell r="B870" t="str">
            <v>An.al.door w.glasses panel</v>
          </cell>
          <cell r="C870" t="str">
            <v>sqm</v>
          </cell>
          <cell r="D870">
            <v>0</v>
          </cell>
          <cell r="E870">
            <v>0</v>
          </cell>
          <cell r="F870">
            <v>206.58</v>
          </cell>
          <cell r="G870">
            <v>0</v>
          </cell>
          <cell r="H870">
            <v>0</v>
          </cell>
        </row>
        <row r="871">
          <cell r="A871">
            <v>2000.059</v>
          </cell>
          <cell r="B871" t="str">
            <v>Steel door</v>
          </cell>
          <cell r="C871" t="str">
            <v>sqm</v>
          </cell>
          <cell r="D871">
            <v>0.85</v>
          </cell>
          <cell r="E871">
            <v>0</v>
          </cell>
          <cell r="F871">
            <v>129.11000000000001</v>
          </cell>
          <cell r="G871">
            <v>0</v>
          </cell>
          <cell r="H871">
            <v>0</v>
          </cell>
        </row>
        <row r="872">
          <cell r="A872">
            <v>2000.06</v>
          </cell>
          <cell r="B872" t="str">
            <v>Fire-stop door</v>
          </cell>
          <cell r="C872" t="str">
            <v>sqm</v>
          </cell>
          <cell r="D872">
            <v>0</v>
          </cell>
          <cell r="E872">
            <v>0</v>
          </cell>
          <cell r="F872">
            <v>0</v>
          </cell>
          <cell r="G872">
            <v>0</v>
          </cell>
          <cell r="H872">
            <v>0</v>
          </cell>
        </row>
        <row r="873">
          <cell r="A873">
            <v>2000.0609999999999</v>
          </cell>
          <cell r="B873" t="str">
            <v>Antipanic handle</v>
          </cell>
          <cell r="C873" t="str">
            <v>u</v>
          </cell>
          <cell r="D873">
            <v>0.65</v>
          </cell>
          <cell r="E873">
            <v>0</v>
          </cell>
          <cell r="F873">
            <v>154.94</v>
          </cell>
          <cell r="G873">
            <v>0</v>
          </cell>
          <cell r="H873">
            <v>0</v>
          </cell>
        </row>
        <row r="874">
          <cell r="A874">
            <v>2000.0619999999999</v>
          </cell>
          <cell r="B874" t="str">
            <v>Blast resistant door</v>
          </cell>
          <cell r="C874" t="str">
            <v>sqm</v>
          </cell>
          <cell r="D874">
            <v>0</v>
          </cell>
          <cell r="E874">
            <v>0</v>
          </cell>
          <cell r="F874">
            <v>0</v>
          </cell>
          <cell r="G874">
            <v>0</v>
          </cell>
          <cell r="H874">
            <v>0</v>
          </cell>
        </row>
        <row r="875">
          <cell r="A875">
            <v>2000.0630000000001</v>
          </cell>
          <cell r="B875" t="str">
            <v>Door closer</v>
          </cell>
          <cell r="C875" t="str">
            <v>u</v>
          </cell>
          <cell r="D875">
            <v>0</v>
          </cell>
          <cell r="E875">
            <v>0</v>
          </cell>
          <cell r="F875">
            <v>56.81</v>
          </cell>
          <cell r="G875">
            <v>0</v>
          </cell>
          <cell r="H875">
            <v>0</v>
          </cell>
        </row>
        <row r="876">
          <cell r="A876">
            <v>2000.0640000000001</v>
          </cell>
          <cell r="B876" t="str">
            <v>Anodized aluminium window</v>
          </cell>
          <cell r="C876" t="str">
            <v>sqm</v>
          </cell>
          <cell r="D876">
            <v>0</v>
          </cell>
          <cell r="E876">
            <v>0</v>
          </cell>
          <cell r="F876">
            <v>154.94</v>
          </cell>
          <cell r="G876">
            <v>0</v>
          </cell>
          <cell r="H876">
            <v>0</v>
          </cell>
        </row>
        <row r="877">
          <cell r="A877">
            <v>2000.0650000000001</v>
          </cell>
          <cell r="B877" t="str">
            <v>Steel window</v>
          </cell>
          <cell r="C877" t="str">
            <v>sqm</v>
          </cell>
          <cell r="D877">
            <v>0.7</v>
          </cell>
          <cell r="E877">
            <v>0</v>
          </cell>
          <cell r="F877">
            <v>144.61000000000001</v>
          </cell>
          <cell r="G877">
            <v>0</v>
          </cell>
          <cell r="H877">
            <v>0</v>
          </cell>
        </row>
        <row r="878">
          <cell r="A878">
            <v>2000.066</v>
          </cell>
          <cell r="B878" t="str">
            <v>Venetian blind</v>
          </cell>
          <cell r="C878" t="str">
            <v>sqm</v>
          </cell>
          <cell r="D878">
            <v>0.55000000000000004</v>
          </cell>
          <cell r="E878">
            <v>0</v>
          </cell>
          <cell r="F878">
            <v>36.15</v>
          </cell>
          <cell r="G878">
            <v>0</v>
          </cell>
          <cell r="H878">
            <v>0</v>
          </cell>
        </row>
        <row r="879">
          <cell r="A879">
            <v>2000.067</v>
          </cell>
          <cell r="B879" t="str">
            <v>Wired clear glass   thk:  6mm</v>
          </cell>
          <cell r="C879" t="str">
            <v>sqm</v>
          </cell>
          <cell r="D879">
            <v>0.6</v>
          </cell>
          <cell r="E879">
            <v>0</v>
          </cell>
          <cell r="F879">
            <v>20.66</v>
          </cell>
          <cell r="G879">
            <v>0</v>
          </cell>
          <cell r="H879">
            <v>0</v>
          </cell>
        </row>
        <row r="880">
          <cell r="A880">
            <v>2000.068</v>
          </cell>
          <cell r="B880" t="str">
            <v>Pressed clear glass thk:  4mm</v>
          </cell>
          <cell r="C880" t="str">
            <v>sqm</v>
          </cell>
          <cell r="D880">
            <v>0</v>
          </cell>
          <cell r="E880">
            <v>0</v>
          </cell>
          <cell r="F880">
            <v>0</v>
          </cell>
          <cell r="G880">
            <v>0</v>
          </cell>
          <cell r="H880">
            <v>0</v>
          </cell>
        </row>
        <row r="881">
          <cell r="A881">
            <v>2000.069</v>
          </cell>
          <cell r="B881" t="str">
            <v>Pressed clear glass thk:  8mm</v>
          </cell>
          <cell r="C881" t="str">
            <v>sqm</v>
          </cell>
          <cell r="D881">
            <v>0</v>
          </cell>
          <cell r="E881">
            <v>0</v>
          </cell>
          <cell r="F881">
            <v>0</v>
          </cell>
          <cell r="G881">
            <v>0</v>
          </cell>
          <cell r="H881">
            <v>0</v>
          </cell>
        </row>
        <row r="882">
          <cell r="A882">
            <v>2000.07</v>
          </cell>
          <cell r="B882" t="str">
            <v>Plate glass         thk:  4mm</v>
          </cell>
          <cell r="C882" t="str">
            <v>sqm</v>
          </cell>
          <cell r="D882">
            <v>0</v>
          </cell>
          <cell r="E882">
            <v>0</v>
          </cell>
          <cell r="F882">
            <v>0</v>
          </cell>
          <cell r="G882">
            <v>0</v>
          </cell>
          <cell r="H882">
            <v>0</v>
          </cell>
        </row>
        <row r="883">
          <cell r="A883">
            <v>2000.0709999999999</v>
          </cell>
          <cell r="B883" t="str">
            <v>Plate glass         thk:  6mm</v>
          </cell>
          <cell r="C883" t="str">
            <v>sqm</v>
          </cell>
          <cell r="D883">
            <v>0</v>
          </cell>
          <cell r="E883">
            <v>0</v>
          </cell>
          <cell r="F883">
            <v>0</v>
          </cell>
          <cell r="G883">
            <v>0</v>
          </cell>
          <cell r="H883">
            <v>0</v>
          </cell>
        </row>
        <row r="884">
          <cell r="A884">
            <v>2000.0719999999999</v>
          </cell>
          <cell r="B884" t="str">
            <v>Plate glass         thk:  8mm</v>
          </cell>
          <cell r="C884" t="str">
            <v>sqm</v>
          </cell>
          <cell r="D884">
            <v>0</v>
          </cell>
          <cell r="E884">
            <v>0</v>
          </cell>
          <cell r="F884">
            <v>0</v>
          </cell>
          <cell r="G884">
            <v>0</v>
          </cell>
          <cell r="H884">
            <v>0</v>
          </cell>
        </row>
        <row r="885">
          <cell r="A885">
            <v>2000.0730000000001</v>
          </cell>
          <cell r="B885" t="str">
            <v>Tempered glass        thk: 8mm</v>
          </cell>
          <cell r="C885" t="str">
            <v>sqm</v>
          </cell>
          <cell r="D885">
            <v>0</v>
          </cell>
          <cell r="E885">
            <v>0</v>
          </cell>
          <cell r="F885">
            <v>0</v>
          </cell>
          <cell r="G885">
            <v>0</v>
          </cell>
          <cell r="H885">
            <v>0</v>
          </cell>
        </row>
        <row r="886">
          <cell r="A886">
            <v>2000.0740000000001</v>
          </cell>
          <cell r="B886" t="str">
            <v>Tempered plate glass  thk: 6mm</v>
          </cell>
          <cell r="C886" t="str">
            <v>sqm</v>
          </cell>
          <cell r="D886">
            <v>0.7</v>
          </cell>
          <cell r="E886">
            <v>0</v>
          </cell>
          <cell r="F886">
            <v>41.32</v>
          </cell>
          <cell r="G886">
            <v>0</v>
          </cell>
          <cell r="H886">
            <v>0</v>
          </cell>
        </row>
        <row r="887">
          <cell r="A887">
            <v>2000.075</v>
          </cell>
          <cell r="B887" t="str">
            <v>Tempered plate glass  thk: 8mm</v>
          </cell>
          <cell r="C887" t="str">
            <v>sqm</v>
          </cell>
          <cell r="D887">
            <v>0</v>
          </cell>
          <cell r="E887">
            <v>0</v>
          </cell>
          <cell r="F887">
            <v>0</v>
          </cell>
          <cell r="G887">
            <v>0</v>
          </cell>
          <cell r="H887">
            <v>0</v>
          </cell>
        </row>
        <row r="888">
          <cell r="A888">
            <v>2000.076</v>
          </cell>
          <cell r="B888" t="str">
            <v>Safety glass    thk: 10to11mm</v>
          </cell>
          <cell r="C888" t="str">
            <v>sqm</v>
          </cell>
          <cell r="D888">
            <v>0</v>
          </cell>
          <cell r="E888">
            <v>0</v>
          </cell>
          <cell r="F888">
            <v>0</v>
          </cell>
          <cell r="G888">
            <v>0</v>
          </cell>
          <cell r="H888">
            <v>0</v>
          </cell>
        </row>
        <row r="889">
          <cell r="A889">
            <v>2000.077</v>
          </cell>
          <cell r="B889" t="str">
            <v>Thermal &amp; sound proofing glass</v>
          </cell>
          <cell r="C889" t="str">
            <v>sqm</v>
          </cell>
          <cell r="D889">
            <v>0.7</v>
          </cell>
          <cell r="E889">
            <v>0</v>
          </cell>
          <cell r="F889">
            <v>46.48</v>
          </cell>
          <cell r="G889">
            <v>0</v>
          </cell>
          <cell r="H889">
            <v>0</v>
          </cell>
        </row>
        <row r="890">
          <cell r="A890">
            <v>2000.078</v>
          </cell>
          <cell r="B890" t="str">
            <v>Steel manufactured material ( Gate, handrails, grating and fencing )</v>
          </cell>
          <cell r="C890" t="str">
            <v>kg</v>
          </cell>
          <cell r="D890">
            <v>0.15</v>
          </cell>
          <cell r="E890">
            <v>13956.63</v>
          </cell>
          <cell r="F890">
            <v>2.58</v>
          </cell>
          <cell r="G890">
            <v>36008.1054</v>
          </cell>
          <cell r="H890">
            <v>2093.4945000000002</v>
          </cell>
        </row>
        <row r="891">
          <cell r="A891">
            <v>2000.079</v>
          </cell>
          <cell r="B891" t="str">
            <v>Continuous facings</v>
          </cell>
          <cell r="C891" t="str">
            <v>sqm</v>
          </cell>
          <cell r="D891">
            <v>0</v>
          </cell>
          <cell r="E891">
            <v>0</v>
          </cell>
          <cell r="F891">
            <v>0</v>
          </cell>
          <cell r="G891">
            <v>0</v>
          </cell>
          <cell r="H891">
            <v>0</v>
          </cell>
        </row>
        <row r="892">
          <cell r="A892">
            <v>2000.08</v>
          </cell>
          <cell r="B892" t="str">
            <v>Structural facings</v>
          </cell>
          <cell r="C892" t="str">
            <v>sqm</v>
          </cell>
          <cell r="D892">
            <v>0</v>
          </cell>
          <cell r="E892">
            <v>0</v>
          </cell>
          <cell r="F892">
            <v>0</v>
          </cell>
          <cell r="G892">
            <v>0</v>
          </cell>
          <cell r="H892">
            <v>0</v>
          </cell>
        </row>
        <row r="894">
          <cell r="A894">
            <v>2000</v>
          </cell>
          <cell r="B894" t="str">
            <v xml:space="preserve">            PLUMBING</v>
          </cell>
        </row>
        <row r="895">
          <cell r="A895">
            <v>2000.0809999999999</v>
          </cell>
          <cell r="B895" t="str">
            <v>Galvanized &amp; painted gutter</v>
          </cell>
          <cell r="C895" t="str">
            <v>kg</v>
          </cell>
          <cell r="D895">
            <v>0.2</v>
          </cell>
          <cell r="E895">
            <v>0</v>
          </cell>
          <cell r="F895">
            <v>4.57</v>
          </cell>
          <cell r="G895">
            <v>0</v>
          </cell>
          <cell r="H895">
            <v>0</v>
          </cell>
        </row>
        <row r="896">
          <cell r="A896">
            <v>2000.0820000000001</v>
          </cell>
          <cell r="B896" t="str">
            <v>Galvanized &amp; painted flashing</v>
          </cell>
          <cell r="C896" t="str">
            <v>kg</v>
          </cell>
          <cell r="D896">
            <v>0.2</v>
          </cell>
          <cell r="E896">
            <v>0</v>
          </cell>
          <cell r="F896">
            <v>5.5</v>
          </cell>
          <cell r="G896">
            <v>0</v>
          </cell>
          <cell r="H896">
            <v>0</v>
          </cell>
        </row>
        <row r="897">
          <cell r="A897">
            <v>2000.0830000000001</v>
          </cell>
          <cell r="B897" t="str">
            <v>Lead union</v>
          </cell>
          <cell r="C897" t="str">
            <v>kg</v>
          </cell>
          <cell r="D897">
            <v>0.13</v>
          </cell>
          <cell r="E897">
            <v>0</v>
          </cell>
          <cell r="F897">
            <v>3.1</v>
          </cell>
          <cell r="G897">
            <v>0</v>
          </cell>
          <cell r="H897">
            <v>0</v>
          </cell>
        </row>
        <row r="898">
          <cell r="A898">
            <v>2000.0840000000001</v>
          </cell>
          <cell r="B898" t="str">
            <v>PVC downsput dia. 110mm</v>
          </cell>
          <cell r="C898" t="str">
            <v>lm</v>
          </cell>
          <cell r="D898">
            <v>0.18</v>
          </cell>
          <cell r="E898">
            <v>0</v>
          </cell>
          <cell r="F898">
            <v>8.26</v>
          </cell>
          <cell r="G898">
            <v>0</v>
          </cell>
          <cell r="H898">
            <v>0</v>
          </cell>
        </row>
        <row r="899">
          <cell r="A899">
            <v>2000.085</v>
          </cell>
          <cell r="B899" t="str">
            <v>PVC downsput dia. 160mm</v>
          </cell>
          <cell r="C899" t="str">
            <v>lm</v>
          </cell>
          <cell r="D899">
            <v>0</v>
          </cell>
          <cell r="E899">
            <v>0</v>
          </cell>
          <cell r="F899">
            <v>0</v>
          </cell>
          <cell r="G899">
            <v>0</v>
          </cell>
          <cell r="H899">
            <v>0</v>
          </cell>
        </row>
        <row r="900">
          <cell r="A900">
            <v>2000.086</v>
          </cell>
          <cell r="B900" t="str">
            <v>PVC downsput dia. 200mm</v>
          </cell>
          <cell r="C900" t="str">
            <v>lm</v>
          </cell>
          <cell r="D900">
            <v>0</v>
          </cell>
          <cell r="E900">
            <v>0</v>
          </cell>
          <cell r="F900">
            <v>0</v>
          </cell>
          <cell r="G900">
            <v>0</v>
          </cell>
          <cell r="H900">
            <v>0</v>
          </cell>
        </row>
        <row r="901">
          <cell r="A901">
            <v>2000.087</v>
          </cell>
          <cell r="B901" t="str">
            <v>Cast iron downspout terminal</v>
          </cell>
          <cell r="C901" t="str">
            <v>kg</v>
          </cell>
          <cell r="D901">
            <v>7.0000000000000007E-2</v>
          </cell>
          <cell r="E901">
            <v>0</v>
          </cell>
          <cell r="F901">
            <v>1.81</v>
          </cell>
          <cell r="G901">
            <v>0</v>
          </cell>
          <cell r="H901">
            <v>0</v>
          </cell>
        </row>
        <row r="902">
          <cell r="A902">
            <v>2000.088</v>
          </cell>
          <cell r="B902" t="str">
            <v>Galvanized steel downspout</v>
          </cell>
          <cell r="C902" t="str">
            <v>kg</v>
          </cell>
          <cell r="D902">
            <v>0.22</v>
          </cell>
          <cell r="E902">
            <v>0</v>
          </cell>
          <cell r="F902">
            <v>4.8</v>
          </cell>
          <cell r="G902">
            <v>0</v>
          </cell>
          <cell r="H902">
            <v>0</v>
          </cell>
        </row>
        <row r="904">
          <cell r="A904">
            <v>2000</v>
          </cell>
          <cell r="B904" t="str">
            <v xml:space="preserve">          SANITARIES</v>
          </cell>
        </row>
        <row r="905">
          <cell r="A905">
            <v>2000.0889999999999</v>
          </cell>
          <cell r="B905" t="str">
            <v>Galvanized seamless steel pipe and fittings</v>
          </cell>
          <cell r="C905" t="str">
            <v>kg</v>
          </cell>
          <cell r="D905">
            <v>0</v>
          </cell>
          <cell r="E905">
            <v>0</v>
          </cell>
          <cell r="F905">
            <v>0</v>
          </cell>
          <cell r="G905">
            <v>0</v>
          </cell>
          <cell r="H905">
            <v>0</v>
          </cell>
        </row>
        <row r="906">
          <cell r="A906">
            <v>2000.09</v>
          </cell>
          <cell r="B906" t="str">
            <v>Water heater  80 l.</v>
          </cell>
          <cell r="C906" t="str">
            <v>u</v>
          </cell>
          <cell r="D906">
            <v>1.9</v>
          </cell>
          <cell r="E906">
            <v>0</v>
          </cell>
          <cell r="F906">
            <v>103.29</v>
          </cell>
          <cell r="G906">
            <v>0</v>
          </cell>
          <cell r="H906">
            <v>0</v>
          </cell>
        </row>
        <row r="907">
          <cell r="A907">
            <v>2000.0909999999999</v>
          </cell>
          <cell r="B907" t="str">
            <v>Water heater 120 l.</v>
          </cell>
          <cell r="C907" t="str">
            <v>u</v>
          </cell>
          <cell r="D907">
            <v>1.9</v>
          </cell>
          <cell r="E907">
            <v>0</v>
          </cell>
          <cell r="F907">
            <v>154.94</v>
          </cell>
          <cell r="G907">
            <v>0</v>
          </cell>
          <cell r="H907">
            <v>0</v>
          </cell>
        </row>
        <row r="908">
          <cell r="A908">
            <v>2000.0920000000001</v>
          </cell>
          <cell r="B908" t="str">
            <v>PVC pipe dia.    50mm</v>
          </cell>
          <cell r="C908" t="str">
            <v>lm</v>
          </cell>
          <cell r="D908">
            <v>0</v>
          </cell>
          <cell r="E908">
            <v>0</v>
          </cell>
          <cell r="F908">
            <v>0</v>
          </cell>
          <cell r="G908">
            <v>0</v>
          </cell>
          <cell r="H908">
            <v>0</v>
          </cell>
        </row>
        <row r="909">
          <cell r="A909">
            <v>2000.0930000000001</v>
          </cell>
          <cell r="B909" t="str">
            <v>PVC pipe dia.    63mm</v>
          </cell>
          <cell r="C909" t="str">
            <v>lm</v>
          </cell>
          <cell r="D909">
            <v>0</v>
          </cell>
          <cell r="E909">
            <v>0</v>
          </cell>
          <cell r="F909">
            <v>0</v>
          </cell>
          <cell r="G909">
            <v>0</v>
          </cell>
          <cell r="H909">
            <v>0</v>
          </cell>
        </row>
        <row r="910">
          <cell r="A910">
            <v>2000.0940000000001</v>
          </cell>
          <cell r="B910" t="str">
            <v>PVC pipe dia.    75mm</v>
          </cell>
          <cell r="C910" t="str">
            <v>lm</v>
          </cell>
          <cell r="D910">
            <v>0</v>
          </cell>
          <cell r="E910">
            <v>0</v>
          </cell>
          <cell r="F910">
            <v>0</v>
          </cell>
          <cell r="G910">
            <v>0</v>
          </cell>
          <cell r="H910">
            <v>0</v>
          </cell>
        </row>
        <row r="911">
          <cell r="A911">
            <v>2000.095</v>
          </cell>
          <cell r="B911" t="str">
            <v>PVC pipe dia.   110mm</v>
          </cell>
          <cell r="C911" t="str">
            <v>lm</v>
          </cell>
          <cell r="D911">
            <v>0</v>
          </cell>
          <cell r="E911">
            <v>0</v>
          </cell>
          <cell r="F911">
            <v>0</v>
          </cell>
          <cell r="G911">
            <v>0</v>
          </cell>
          <cell r="H911">
            <v>0</v>
          </cell>
        </row>
        <row r="912">
          <cell r="A912">
            <v>2000.096</v>
          </cell>
          <cell r="B912" t="str">
            <v>Lead pipe</v>
          </cell>
          <cell r="C912" t="str">
            <v>kg</v>
          </cell>
          <cell r="D912">
            <v>0</v>
          </cell>
          <cell r="E912">
            <v>0</v>
          </cell>
          <cell r="F912">
            <v>0</v>
          </cell>
          <cell r="G912">
            <v>0</v>
          </cell>
          <cell r="H912">
            <v>0</v>
          </cell>
        </row>
        <row r="913">
          <cell r="A913">
            <v>2000.097</v>
          </cell>
          <cell r="B913" t="str">
            <v>Cast iron pipe</v>
          </cell>
          <cell r="C913" t="str">
            <v>kg</v>
          </cell>
          <cell r="D913">
            <v>0</v>
          </cell>
          <cell r="E913">
            <v>0</v>
          </cell>
          <cell r="F913">
            <v>0</v>
          </cell>
          <cell r="G913">
            <v>0</v>
          </cell>
          <cell r="H913">
            <v>0</v>
          </cell>
        </row>
        <row r="914">
          <cell r="A914">
            <v>2000.098</v>
          </cell>
          <cell r="B914" t="str">
            <v>Lead syphon-box</v>
          </cell>
          <cell r="C914" t="str">
            <v>u</v>
          </cell>
          <cell r="D914">
            <v>0</v>
          </cell>
          <cell r="E914">
            <v>0</v>
          </cell>
          <cell r="F914">
            <v>0</v>
          </cell>
          <cell r="G914">
            <v>0</v>
          </cell>
          <cell r="H914">
            <v>0</v>
          </cell>
        </row>
        <row r="915">
          <cell r="A915">
            <v>2000.0989999999999</v>
          </cell>
          <cell r="B915" t="str">
            <v>Cast iron floor drain</v>
          </cell>
          <cell r="C915" t="str">
            <v>u</v>
          </cell>
          <cell r="D915">
            <v>1</v>
          </cell>
          <cell r="E915">
            <v>0</v>
          </cell>
          <cell r="F915">
            <v>54.23</v>
          </cell>
          <cell r="G915">
            <v>0</v>
          </cell>
          <cell r="H915">
            <v>0</v>
          </cell>
        </row>
        <row r="916">
          <cell r="A916">
            <v>2000.1</v>
          </cell>
          <cell r="B916" t="str">
            <v>European closet</v>
          </cell>
          <cell r="C916" t="str">
            <v>u</v>
          </cell>
          <cell r="D916">
            <v>3.7</v>
          </cell>
          <cell r="E916">
            <v>0</v>
          </cell>
          <cell r="F916">
            <v>279.92</v>
          </cell>
          <cell r="G916">
            <v>0</v>
          </cell>
          <cell r="H916">
            <v>0</v>
          </cell>
        </row>
        <row r="917">
          <cell r="A917">
            <v>2000.1010000000001</v>
          </cell>
          <cell r="B917" t="str">
            <v>Oriental closet</v>
          </cell>
          <cell r="C917" t="str">
            <v>u</v>
          </cell>
          <cell r="D917">
            <v>3.8</v>
          </cell>
          <cell r="E917">
            <v>0</v>
          </cell>
          <cell r="F917">
            <v>289.22000000000003</v>
          </cell>
          <cell r="G917">
            <v>0</v>
          </cell>
          <cell r="H917">
            <v>0</v>
          </cell>
        </row>
        <row r="918">
          <cell r="A918">
            <v>2000.1020000000001</v>
          </cell>
          <cell r="B918" t="str">
            <v>Wall urinal   30x45cm</v>
          </cell>
          <cell r="C918" t="str">
            <v>u</v>
          </cell>
          <cell r="D918">
            <v>2.5</v>
          </cell>
          <cell r="E918">
            <v>0</v>
          </cell>
          <cell r="F918">
            <v>167.85</v>
          </cell>
          <cell r="G918">
            <v>0</v>
          </cell>
          <cell r="H918">
            <v>0</v>
          </cell>
        </row>
        <row r="919">
          <cell r="A919">
            <v>2000.1030000000001</v>
          </cell>
          <cell r="B919" t="str">
            <v>Wall urinal 80x45cm</v>
          </cell>
          <cell r="C919" t="str">
            <v>u</v>
          </cell>
          <cell r="D919">
            <v>0</v>
          </cell>
          <cell r="E919">
            <v>0</v>
          </cell>
          <cell r="F919">
            <v>0</v>
          </cell>
          <cell r="G919">
            <v>0</v>
          </cell>
          <cell r="H919">
            <v>0</v>
          </cell>
        </row>
        <row r="920">
          <cell r="A920">
            <v>2000.104</v>
          </cell>
          <cell r="B920" t="str">
            <v>Wash-basin column supp.</v>
          </cell>
          <cell r="C920" t="str">
            <v>u</v>
          </cell>
          <cell r="D920">
            <v>4.5999999999999996</v>
          </cell>
          <cell r="E920">
            <v>0</v>
          </cell>
          <cell r="F920">
            <v>311.94</v>
          </cell>
          <cell r="G920">
            <v>0</v>
          </cell>
          <cell r="H920">
            <v>0</v>
          </cell>
        </row>
        <row r="921">
          <cell r="A921">
            <v>2000.105</v>
          </cell>
          <cell r="B921" t="str">
            <v>Wash-basin without column</v>
          </cell>
          <cell r="C921" t="str">
            <v>u</v>
          </cell>
          <cell r="D921">
            <v>4.0999999999999996</v>
          </cell>
          <cell r="E921">
            <v>0</v>
          </cell>
          <cell r="F921">
            <v>280.95</v>
          </cell>
          <cell r="G921">
            <v>0</v>
          </cell>
          <cell r="H921">
            <v>0</v>
          </cell>
        </row>
        <row r="922">
          <cell r="A922">
            <v>2000.106</v>
          </cell>
          <cell r="B922" t="str">
            <v>Wash basin (sink)</v>
          </cell>
          <cell r="C922" t="str">
            <v>u</v>
          </cell>
          <cell r="D922">
            <v>0</v>
          </cell>
          <cell r="E922">
            <v>0</v>
          </cell>
          <cell r="F922">
            <v>0</v>
          </cell>
          <cell r="G922">
            <v>0</v>
          </cell>
          <cell r="H922">
            <v>0</v>
          </cell>
        </row>
        <row r="923">
          <cell r="A923">
            <v>2000.107</v>
          </cell>
          <cell r="B923" t="str">
            <v>Stainless steel lavatory</v>
          </cell>
          <cell r="C923" t="str">
            <v>u</v>
          </cell>
          <cell r="D923">
            <v>3.4</v>
          </cell>
          <cell r="E923">
            <v>0</v>
          </cell>
          <cell r="F923">
            <v>268.56</v>
          </cell>
          <cell r="G923">
            <v>0</v>
          </cell>
          <cell r="H923">
            <v>0</v>
          </cell>
        </row>
        <row r="924">
          <cell r="A924">
            <v>2000.1079999999999</v>
          </cell>
          <cell r="B924" t="str">
            <v>Drinking fountain</v>
          </cell>
          <cell r="C924" t="str">
            <v>u</v>
          </cell>
          <cell r="D924">
            <v>0</v>
          </cell>
          <cell r="E924">
            <v>0</v>
          </cell>
          <cell r="F924">
            <v>0</v>
          </cell>
          <cell r="G924">
            <v>0</v>
          </cell>
          <cell r="H924">
            <v>0</v>
          </cell>
        </row>
        <row r="925">
          <cell r="A925">
            <v>2000.1089999999999</v>
          </cell>
          <cell r="B925" t="str">
            <v>Drinking water cooler</v>
          </cell>
          <cell r="C925" t="str">
            <v>u</v>
          </cell>
          <cell r="D925">
            <v>1.5</v>
          </cell>
          <cell r="E925">
            <v>0</v>
          </cell>
          <cell r="F925">
            <v>413.17</v>
          </cell>
          <cell r="G925">
            <v>0</v>
          </cell>
          <cell r="H925">
            <v>0</v>
          </cell>
        </row>
        <row r="926">
          <cell r="A926">
            <v>2000.11</v>
          </cell>
          <cell r="B926" t="str">
            <v>Bidet</v>
          </cell>
          <cell r="C926" t="str">
            <v>u</v>
          </cell>
          <cell r="D926">
            <v>4.0999999999999996</v>
          </cell>
          <cell r="E926">
            <v>0</v>
          </cell>
          <cell r="F926">
            <v>277.33999999999997</v>
          </cell>
          <cell r="G926">
            <v>0</v>
          </cell>
          <cell r="H926">
            <v>0</v>
          </cell>
        </row>
        <row r="927">
          <cell r="A927">
            <v>2000.1110000000001</v>
          </cell>
          <cell r="B927" t="str">
            <v>Glazed gres shower plate</v>
          </cell>
          <cell r="C927" t="str">
            <v>u</v>
          </cell>
          <cell r="D927">
            <v>3.3</v>
          </cell>
          <cell r="E927">
            <v>0</v>
          </cell>
          <cell r="F927">
            <v>221.04</v>
          </cell>
          <cell r="G927">
            <v>0</v>
          </cell>
          <cell r="H927">
            <v>0</v>
          </cell>
        </row>
        <row r="928">
          <cell r="A928">
            <v>2000.1120000000001</v>
          </cell>
          <cell r="B928" t="str">
            <v>Facial mirror</v>
          </cell>
          <cell r="C928" t="str">
            <v>u</v>
          </cell>
          <cell r="D928">
            <v>0</v>
          </cell>
          <cell r="E928">
            <v>0</v>
          </cell>
          <cell r="F928">
            <v>0</v>
          </cell>
          <cell r="G928">
            <v>0</v>
          </cell>
          <cell r="H928">
            <v>0</v>
          </cell>
        </row>
        <row r="930">
          <cell r="A930">
            <v>2000</v>
          </cell>
          <cell r="B930" t="str">
            <v xml:space="preserve">        WATER PROOFING</v>
          </cell>
        </row>
        <row r="931">
          <cell r="A931">
            <v>2000.1130000000001</v>
          </cell>
          <cell r="B931" t="str">
            <v>Light-weight concrete bed</v>
          </cell>
          <cell r="C931" t="str">
            <v>cum</v>
          </cell>
          <cell r="D931">
            <v>9.1999999999999993</v>
          </cell>
          <cell r="E931">
            <v>0</v>
          </cell>
          <cell r="F931">
            <v>206.58</v>
          </cell>
          <cell r="G931">
            <v>0</v>
          </cell>
          <cell r="H931">
            <v>0</v>
          </cell>
        </row>
        <row r="932">
          <cell r="A932">
            <v>2000.114</v>
          </cell>
          <cell r="B932" t="str">
            <v>Concrete bed</v>
          </cell>
          <cell r="C932" t="str">
            <v>cum</v>
          </cell>
          <cell r="D932">
            <v>0</v>
          </cell>
          <cell r="E932">
            <v>0</v>
          </cell>
          <cell r="F932">
            <v>0</v>
          </cell>
          <cell r="G932">
            <v>0</v>
          </cell>
          <cell r="H932">
            <v>0</v>
          </cell>
        </row>
        <row r="933">
          <cell r="A933">
            <v>2000.115</v>
          </cell>
          <cell r="B933" t="str">
            <v>Bitumen felt paper (1 layer)</v>
          </cell>
          <cell r="C933" t="str">
            <v>sqm</v>
          </cell>
          <cell r="D933">
            <v>0</v>
          </cell>
          <cell r="E933">
            <v>0</v>
          </cell>
          <cell r="F933">
            <v>0</v>
          </cell>
          <cell r="G933">
            <v>0</v>
          </cell>
          <cell r="H933">
            <v>0</v>
          </cell>
        </row>
        <row r="934">
          <cell r="A934">
            <v>2000.116</v>
          </cell>
          <cell r="B934" t="str">
            <v>Bitumen felt paper (2 layers)</v>
          </cell>
          <cell r="C934" t="str">
            <v>sqm</v>
          </cell>
          <cell r="D934">
            <v>0</v>
          </cell>
          <cell r="E934">
            <v>0</v>
          </cell>
          <cell r="F934">
            <v>0</v>
          </cell>
          <cell r="G934">
            <v>0</v>
          </cell>
          <cell r="H934">
            <v>0</v>
          </cell>
        </row>
        <row r="935">
          <cell r="A935">
            <v>2000.117</v>
          </cell>
          <cell r="B935" t="str">
            <v>Waterproofing,membrane(1layer)</v>
          </cell>
          <cell r="C935" t="str">
            <v>sqm</v>
          </cell>
          <cell r="D935">
            <v>0.3</v>
          </cell>
          <cell r="E935">
            <v>1597.2349999999999</v>
          </cell>
          <cell r="F935">
            <v>20.76</v>
          </cell>
          <cell r="G935">
            <v>33158.598599999998</v>
          </cell>
          <cell r="H935">
            <v>479.17049999999995</v>
          </cell>
        </row>
        <row r="936">
          <cell r="A936">
            <v>2000.1179999999999</v>
          </cell>
          <cell r="B936" t="str">
            <v>Waterproof membrane (2 layers)</v>
          </cell>
          <cell r="C936" t="str">
            <v>sqm</v>
          </cell>
          <cell r="D936">
            <v>0.45</v>
          </cell>
          <cell r="E936">
            <v>0</v>
          </cell>
          <cell r="F936">
            <v>12.91</v>
          </cell>
          <cell r="G936">
            <v>0</v>
          </cell>
          <cell r="H936">
            <v>0</v>
          </cell>
        </row>
        <row r="938">
          <cell r="A938">
            <v>2000</v>
          </cell>
          <cell r="B938" t="str">
            <v>BUILDINGS L.S. PRICE</v>
          </cell>
        </row>
        <row r="939">
          <cell r="A939">
            <v>2000.5</v>
          </cell>
          <cell r="B939" t="str">
            <v xml:space="preserve">Control Room </v>
          </cell>
          <cell r="C939" t="str">
            <v>cum</v>
          </cell>
          <cell r="D939">
            <v>3.8</v>
          </cell>
          <cell r="E939">
            <v>0</v>
          </cell>
          <cell r="F939">
            <v>129.11000000000001</v>
          </cell>
          <cell r="G939">
            <v>0</v>
          </cell>
          <cell r="H939">
            <v>0</v>
          </cell>
        </row>
        <row r="940">
          <cell r="A940">
            <v>2000.501</v>
          </cell>
          <cell r="B940" t="str">
            <v>Elect.Subst.section of cont.room bldg</v>
          </cell>
          <cell r="C940" t="str">
            <v>cum</v>
          </cell>
          <cell r="D940">
            <v>3.8</v>
          </cell>
          <cell r="E940">
            <v>0</v>
          </cell>
          <cell r="F940">
            <v>92.96</v>
          </cell>
          <cell r="G940">
            <v>0</v>
          </cell>
          <cell r="H940">
            <v>0</v>
          </cell>
        </row>
        <row r="941">
          <cell r="A941">
            <v>2000.502</v>
          </cell>
          <cell r="B941" t="str">
            <v>Electrical Substation ( N° 1 )</v>
          </cell>
          <cell r="C941" t="str">
            <v>cum</v>
          </cell>
          <cell r="D941">
            <v>3.5</v>
          </cell>
          <cell r="E941">
            <v>3640</v>
          </cell>
          <cell r="F941">
            <v>103.29</v>
          </cell>
          <cell r="G941">
            <v>375975.6</v>
          </cell>
          <cell r="H941">
            <v>12740</v>
          </cell>
        </row>
        <row r="942">
          <cell r="A942">
            <v>2000.5029999999999</v>
          </cell>
          <cell r="B942" t="str">
            <v>Offices conc.&amp; mason.inside steel Bldgs.</v>
          </cell>
          <cell r="C942" t="str">
            <v>cum</v>
          </cell>
          <cell r="D942">
            <v>4.2</v>
          </cell>
          <cell r="E942">
            <v>1225</v>
          </cell>
          <cell r="F942">
            <v>144.61000000000001</v>
          </cell>
          <cell r="G942">
            <v>177147.25</v>
          </cell>
          <cell r="H942">
            <v>5145</v>
          </cell>
        </row>
        <row r="943">
          <cell r="A943">
            <v>2000.5039999999999</v>
          </cell>
          <cell r="B943" t="str">
            <v>Workshop Bldg. (Only civil works)</v>
          </cell>
          <cell r="C943" t="str">
            <v>cum</v>
          </cell>
          <cell r="D943">
            <v>2</v>
          </cell>
          <cell r="E943">
            <v>0</v>
          </cell>
          <cell r="F943">
            <v>25.82</v>
          </cell>
          <cell r="G943">
            <v>0</v>
          </cell>
          <cell r="H943">
            <v>0</v>
          </cell>
        </row>
        <row r="944">
          <cell r="A944">
            <v>2000.5050000000001</v>
          </cell>
          <cell r="B944" t="str">
            <v>Warehouse Bldg. (Only civil works)</v>
          </cell>
          <cell r="C944" t="str">
            <v>cum</v>
          </cell>
          <cell r="D944">
            <v>2</v>
          </cell>
          <cell r="E944">
            <v>0</v>
          </cell>
          <cell r="F944">
            <v>25.82</v>
          </cell>
          <cell r="G944">
            <v>0</v>
          </cell>
          <cell r="H944">
            <v>0</v>
          </cell>
        </row>
        <row r="945">
          <cell r="A945">
            <v>2000.5060000000001</v>
          </cell>
          <cell r="B945" t="str">
            <v>Chemicals Warehouse (Only civil works)</v>
          </cell>
          <cell r="C945" t="str">
            <v>cum</v>
          </cell>
          <cell r="D945">
            <v>2</v>
          </cell>
          <cell r="E945">
            <v>0</v>
          </cell>
          <cell r="F945">
            <v>25.82</v>
          </cell>
          <cell r="G945">
            <v>0</v>
          </cell>
          <cell r="H945">
            <v>0</v>
          </cell>
        </row>
        <row r="946">
          <cell r="A946">
            <v>2000.5070000000001</v>
          </cell>
          <cell r="B946" t="str">
            <v>Administration Building</v>
          </cell>
          <cell r="C946" t="str">
            <v>cum</v>
          </cell>
          <cell r="D946">
            <v>3.8</v>
          </cell>
          <cell r="E946">
            <v>10608</v>
          </cell>
          <cell r="F946">
            <v>144.61000000000001</v>
          </cell>
          <cell r="G946">
            <v>1534022.88</v>
          </cell>
          <cell r="H946">
            <v>40310.400000000001</v>
          </cell>
        </row>
        <row r="947">
          <cell r="A947">
            <v>2000.508</v>
          </cell>
          <cell r="B947" t="str">
            <v>Canteen</v>
          </cell>
          <cell r="C947" t="str">
            <v>cum</v>
          </cell>
          <cell r="D947">
            <v>3.6</v>
          </cell>
          <cell r="E947">
            <v>0</v>
          </cell>
          <cell r="F947">
            <v>129.11000000000001</v>
          </cell>
          <cell r="G947">
            <v>0</v>
          </cell>
          <cell r="H947">
            <v>0</v>
          </cell>
        </row>
        <row r="948">
          <cell r="A948">
            <v>2000.509</v>
          </cell>
          <cell r="B948" t="str">
            <v>Lockers Bldg.</v>
          </cell>
          <cell r="C948" t="str">
            <v>cum</v>
          </cell>
          <cell r="D948">
            <v>3.6</v>
          </cell>
          <cell r="E948">
            <v>0</v>
          </cell>
          <cell r="F948">
            <v>118.79</v>
          </cell>
          <cell r="G948">
            <v>0</v>
          </cell>
          <cell r="H948">
            <v>0</v>
          </cell>
        </row>
        <row r="949">
          <cell r="A949">
            <v>2000.51</v>
          </cell>
          <cell r="B949" t="str">
            <v>First Aid Bldg.</v>
          </cell>
          <cell r="C949" t="str">
            <v>cum</v>
          </cell>
          <cell r="D949">
            <v>4.2</v>
          </cell>
          <cell r="E949">
            <v>0</v>
          </cell>
          <cell r="F949">
            <v>154.94</v>
          </cell>
          <cell r="G949">
            <v>0</v>
          </cell>
          <cell r="H949">
            <v>0</v>
          </cell>
        </row>
        <row r="950">
          <cell r="A950">
            <v>2000.511</v>
          </cell>
          <cell r="B950" t="str">
            <v>Change House / Laundry</v>
          </cell>
          <cell r="C950" t="str">
            <v>cum</v>
          </cell>
          <cell r="D950">
            <v>4</v>
          </cell>
          <cell r="E950">
            <v>0</v>
          </cell>
          <cell r="F950">
            <v>154.94</v>
          </cell>
          <cell r="G950">
            <v>0</v>
          </cell>
          <cell r="H950">
            <v>0</v>
          </cell>
        </row>
        <row r="951">
          <cell r="A951">
            <v>2000.5119999999999</v>
          </cell>
          <cell r="B951" t="str">
            <v>First Aid Box</v>
          </cell>
          <cell r="C951" t="str">
            <v>cum</v>
          </cell>
          <cell r="D951">
            <v>4</v>
          </cell>
          <cell r="E951">
            <v>0</v>
          </cell>
          <cell r="F951">
            <v>154.94</v>
          </cell>
          <cell r="G951">
            <v>0</v>
          </cell>
          <cell r="H951">
            <v>0</v>
          </cell>
        </row>
        <row r="952">
          <cell r="A952">
            <v>2000.5129999999999</v>
          </cell>
          <cell r="B952" t="str">
            <v>Main Substation ( N° 2 )</v>
          </cell>
          <cell r="C952" t="str">
            <v>cum</v>
          </cell>
          <cell r="D952">
            <v>3.5</v>
          </cell>
          <cell r="E952">
            <v>5850</v>
          </cell>
          <cell r="F952">
            <v>103.29</v>
          </cell>
          <cell r="G952">
            <v>604246.5</v>
          </cell>
          <cell r="H952">
            <v>20475</v>
          </cell>
        </row>
        <row r="953">
          <cell r="A953">
            <v>2000.5139999999999</v>
          </cell>
          <cell r="B953" t="str">
            <v>Rat screen galvanized wire mesh</v>
          </cell>
          <cell r="C953" t="str">
            <v>kg</v>
          </cell>
          <cell r="D953">
            <v>0.08</v>
          </cell>
          <cell r="E953">
            <v>0</v>
          </cell>
          <cell r="F953">
            <v>3.1</v>
          </cell>
          <cell r="G953">
            <v>0</v>
          </cell>
          <cell r="H953">
            <v>0</v>
          </cell>
        </row>
        <row r="954">
          <cell r="A954">
            <v>2000.5150000000001</v>
          </cell>
          <cell r="B954" t="str">
            <v>Civ.work assistance electric.erection</v>
          </cell>
          <cell r="C954" t="str">
            <v>h</v>
          </cell>
          <cell r="D954">
            <v>1</v>
          </cell>
          <cell r="E954">
            <v>0</v>
          </cell>
          <cell r="F954">
            <v>15.49</v>
          </cell>
          <cell r="G954">
            <v>0</v>
          </cell>
          <cell r="H954">
            <v>0</v>
          </cell>
        </row>
        <row r="955">
          <cell r="A955">
            <v>2000.5160000000001</v>
          </cell>
          <cell r="B955" t="str">
            <v>Civ.work assistance H.V.C.erection</v>
          </cell>
          <cell r="C955" t="str">
            <v>h</v>
          </cell>
          <cell r="D955">
            <v>1</v>
          </cell>
          <cell r="E955">
            <v>0</v>
          </cell>
          <cell r="F955">
            <v>15.49</v>
          </cell>
          <cell r="G955">
            <v>0</v>
          </cell>
          <cell r="H955">
            <v>0</v>
          </cell>
        </row>
        <row r="956">
          <cell r="A956">
            <v>2000.5170000000001</v>
          </cell>
          <cell r="B956" t="str">
            <v>Civ.work assistance plumbing erection</v>
          </cell>
          <cell r="C956" t="str">
            <v>h</v>
          </cell>
          <cell r="D956">
            <v>1</v>
          </cell>
          <cell r="E956">
            <v>0</v>
          </cell>
          <cell r="F956">
            <v>15.49</v>
          </cell>
          <cell r="G956">
            <v>0</v>
          </cell>
          <cell r="H956">
            <v>0</v>
          </cell>
        </row>
        <row r="957">
          <cell r="A957">
            <v>2000.518</v>
          </cell>
          <cell r="B957" t="str">
            <v>Control Room Blast Resistant type</v>
          </cell>
          <cell r="C957" t="str">
            <v>cum</v>
          </cell>
          <cell r="D957">
            <v>5</v>
          </cell>
          <cell r="E957">
            <v>7200</v>
          </cell>
          <cell r="F957">
            <v>196.25</v>
          </cell>
          <cell r="G957">
            <v>1413000</v>
          </cell>
          <cell r="H957">
            <v>36000</v>
          </cell>
        </row>
        <row r="958">
          <cell r="A958">
            <v>2000.519</v>
          </cell>
          <cell r="B958" t="str">
            <v>Electrical substation Blast resistant type</v>
          </cell>
          <cell r="C958" t="str">
            <v>cum</v>
          </cell>
          <cell r="D958">
            <v>4</v>
          </cell>
          <cell r="E958">
            <v>0</v>
          </cell>
          <cell r="F958">
            <v>175.6</v>
          </cell>
          <cell r="G958">
            <v>0</v>
          </cell>
          <cell r="H958">
            <v>0</v>
          </cell>
        </row>
        <row r="959">
          <cell r="A959">
            <v>2000.52</v>
          </cell>
          <cell r="B959" t="str">
            <v>Transformer Box</v>
          </cell>
          <cell r="C959" t="str">
            <v>cum</v>
          </cell>
          <cell r="D959">
            <v>0</v>
          </cell>
          <cell r="E959">
            <v>0</v>
          </cell>
          <cell r="F959">
            <v>92.96</v>
          </cell>
          <cell r="G959">
            <v>0</v>
          </cell>
          <cell r="H959">
            <v>0</v>
          </cell>
        </row>
        <row r="960">
          <cell r="A960">
            <v>2000.521</v>
          </cell>
          <cell r="B960" t="str">
            <v>Gate House</v>
          </cell>
          <cell r="C960" t="str">
            <v>cum</v>
          </cell>
          <cell r="D960">
            <v>3.7</v>
          </cell>
          <cell r="E960">
            <v>262.5</v>
          </cell>
          <cell r="F960">
            <v>180.76</v>
          </cell>
          <cell r="G960">
            <v>47449.5</v>
          </cell>
          <cell r="H960">
            <v>971.25</v>
          </cell>
        </row>
        <row r="961">
          <cell r="A961">
            <v>2000.5219999999999</v>
          </cell>
          <cell r="B961" t="str">
            <v>Steel Warehouse (Lsp all included)</v>
          </cell>
          <cell r="C961" t="str">
            <v>cum</v>
          </cell>
          <cell r="D961">
            <v>0</v>
          </cell>
          <cell r="E961">
            <v>0</v>
          </cell>
          <cell r="F961">
            <v>61.97</v>
          </cell>
          <cell r="G961">
            <v>0</v>
          </cell>
          <cell r="H961">
            <v>0</v>
          </cell>
        </row>
        <row r="962">
          <cell r="A962">
            <v>2000.5229999999999</v>
          </cell>
          <cell r="B962" t="str">
            <v>Steel Workshop and Maintenance (Lsp all included)</v>
          </cell>
          <cell r="C962" t="str">
            <v>cum</v>
          </cell>
          <cell r="D962">
            <v>0</v>
          </cell>
          <cell r="E962">
            <v>0</v>
          </cell>
          <cell r="F962">
            <v>61.97</v>
          </cell>
          <cell r="G962">
            <v>0</v>
          </cell>
          <cell r="H962">
            <v>0</v>
          </cell>
        </row>
        <row r="963">
          <cell r="A963">
            <v>2000.5239999999999</v>
          </cell>
          <cell r="B963" t="str">
            <v>Steel Spare Parts Warehouse (Lsp all included)</v>
          </cell>
          <cell r="C963" t="str">
            <v>cum</v>
          </cell>
          <cell r="D963">
            <v>0</v>
          </cell>
          <cell r="E963">
            <v>0</v>
          </cell>
          <cell r="F963">
            <v>61.97</v>
          </cell>
          <cell r="G963">
            <v>0</v>
          </cell>
          <cell r="H963">
            <v>0</v>
          </cell>
        </row>
        <row r="964">
          <cell r="A964">
            <v>2000.5250000000001</v>
          </cell>
          <cell r="B964" t="str">
            <v>Training Building</v>
          </cell>
          <cell r="C964" t="str">
            <v>cum</v>
          </cell>
          <cell r="D964">
            <v>0</v>
          </cell>
          <cell r="E964">
            <v>0</v>
          </cell>
          <cell r="F964">
            <v>0</v>
          </cell>
          <cell r="G964">
            <v>0</v>
          </cell>
          <cell r="H964">
            <v>0</v>
          </cell>
        </row>
        <row r="965">
          <cell r="A965">
            <v>2000.5260000000001</v>
          </cell>
          <cell r="B965" t="str">
            <v>Laboratory Building</v>
          </cell>
          <cell r="C965" t="str">
            <v>cum</v>
          </cell>
          <cell r="D965">
            <v>3.6</v>
          </cell>
          <cell r="E965">
            <v>3528</v>
          </cell>
          <cell r="F965">
            <v>144.61000000000001</v>
          </cell>
          <cell r="G965">
            <v>510184.08</v>
          </cell>
          <cell r="H965">
            <v>12700.8</v>
          </cell>
        </row>
        <row r="966">
          <cell r="A966">
            <v>2000.527</v>
          </cell>
          <cell r="B966" t="str">
            <v>Emergency Generator House</v>
          </cell>
          <cell r="C966" t="str">
            <v>cum</v>
          </cell>
          <cell r="D966">
            <v>0</v>
          </cell>
          <cell r="E966">
            <v>0</v>
          </cell>
          <cell r="F966">
            <v>206.58</v>
          </cell>
          <cell r="G966">
            <v>0</v>
          </cell>
          <cell r="H966">
            <v>0</v>
          </cell>
        </row>
        <row r="967">
          <cell r="A967">
            <v>2000.528</v>
          </cell>
          <cell r="B967" t="str">
            <v>Supply and  Erection H.V.A.C.plant for Buildings</v>
          </cell>
          <cell r="C967" t="str">
            <v>cum</v>
          </cell>
          <cell r="D967">
            <v>0</v>
          </cell>
          <cell r="E967">
            <v>0</v>
          </cell>
          <cell r="F967">
            <v>51.65</v>
          </cell>
          <cell r="G967">
            <v>0</v>
          </cell>
          <cell r="H967">
            <v>0</v>
          </cell>
        </row>
        <row r="968">
          <cell r="A968">
            <v>2000.529</v>
          </cell>
          <cell r="B968" t="str">
            <v>Supply and  Erection of electrical  lighting system  for Buildings</v>
          </cell>
          <cell r="C968" t="str">
            <v>cum</v>
          </cell>
          <cell r="D968">
            <v>0</v>
          </cell>
          <cell r="E968">
            <v>0</v>
          </cell>
          <cell r="F968">
            <v>15.49</v>
          </cell>
          <cell r="G968">
            <v>0</v>
          </cell>
          <cell r="H968">
            <v>0</v>
          </cell>
        </row>
        <row r="969">
          <cell r="A969">
            <v>2000.53</v>
          </cell>
          <cell r="B969" t="str">
            <v>Chemicals Warehouse (Lsp all included)</v>
          </cell>
          <cell r="C969" t="str">
            <v>cum</v>
          </cell>
          <cell r="D969">
            <v>3.7</v>
          </cell>
          <cell r="E969">
            <v>12600</v>
          </cell>
          <cell r="F969">
            <v>61.97</v>
          </cell>
          <cell r="G969">
            <v>780822</v>
          </cell>
          <cell r="H969">
            <v>46620</v>
          </cell>
        </row>
        <row r="970">
          <cell r="A970">
            <v>2000.5309999999999</v>
          </cell>
          <cell r="B970" t="str">
            <v>Localized Operator Cabins</v>
          </cell>
          <cell r="C970" t="str">
            <v>cum</v>
          </cell>
          <cell r="D970">
            <v>3.7</v>
          </cell>
          <cell r="E970">
            <v>120</v>
          </cell>
          <cell r="F970">
            <v>232.41</v>
          </cell>
          <cell r="G970">
            <v>27889.200000000001</v>
          </cell>
          <cell r="H970">
            <v>444</v>
          </cell>
        </row>
        <row r="971">
          <cell r="A971">
            <v>2000.5319999999999</v>
          </cell>
          <cell r="B971" t="str">
            <v>Fire Station Bldg.</v>
          </cell>
          <cell r="C971" t="str">
            <v>cum</v>
          </cell>
          <cell r="D971">
            <v>3.7</v>
          </cell>
          <cell r="E971">
            <v>3150</v>
          </cell>
          <cell r="F971">
            <v>113.62</v>
          </cell>
          <cell r="G971">
            <v>357903</v>
          </cell>
          <cell r="H971">
            <v>11655</v>
          </cell>
        </row>
        <row r="972">
          <cell r="A972">
            <v>2000.5329999999999</v>
          </cell>
          <cell r="B972" t="str">
            <v>Building  Area Substation</v>
          </cell>
          <cell r="C972" t="str">
            <v>cum</v>
          </cell>
          <cell r="D972">
            <v>3.7</v>
          </cell>
          <cell r="E972">
            <v>390</v>
          </cell>
          <cell r="F972">
            <v>103.29</v>
          </cell>
          <cell r="G972">
            <v>40283.1</v>
          </cell>
          <cell r="H972">
            <v>1443</v>
          </cell>
        </row>
        <row r="973">
          <cell r="A973">
            <v>2000.5340000000001</v>
          </cell>
          <cell r="D973">
            <v>0</v>
          </cell>
          <cell r="E973">
            <v>0</v>
          </cell>
          <cell r="F973">
            <v>0</v>
          </cell>
          <cell r="G973">
            <v>0</v>
          </cell>
          <cell r="H973">
            <v>0</v>
          </cell>
        </row>
        <row r="974">
          <cell r="A974">
            <v>2000.5350000000001</v>
          </cell>
          <cell r="D974">
            <v>0</v>
          </cell>
          <cell r="E974">
            <v>0</v>
          </cell>
          <cell r="F974">
            <v>0</v>
          </cell>
          <cell r="G974">
            <v>0</v>
          </cell>
          <cell r="H974">
            <v>0</v>
          </cell>
        </row>
        <row r="975">
          <cell r="A975">
            <v>2000.5360000000001</v>
          </cell>
          <cell r="D975">
            <v>0</v>
          </cell>
          <cell r="E975">
            <v>0</v>
          </cell>
          <cell r="F975">
            <v>0</v>
          </cell>
          <cell r="G975">
            <v>0</v>
          </cell>
          <cell r="H975">
            <v>0</v>
          </cell>
        </row>
        <row r="976">
          <cell r="A976">
            <v>2000.537</v>
          </cell>
          <cell r="B976" t="str">
            <v>Electrical Generator House</v>
          </cell>
          <cell r="C976" t="str">
            <v>cum</v>
          </cell>
          <cell r="D976">
            <v>0</v>
          </cell>
          <cell r="E976">
            <v>0</v>
          </cell>
          <cell r="F976">
            <v>238.55</v>
          </cell>
          <cell r="G976">
            <v>0</v>
          </cell>
          <cell r="H976">
            <v>0</v>
          </cell>
        </row>
        <row r="977">
          <cell r="A977">
            <v>2000.538</v>
          </cell>
          <cell r="B977" t="str">
            <v>Mineral fiber tiles 60 x 60 cm  false ceiling</v>
          </cell>
          <cell r="C977" t="str">
            <v>sqm</v>
          </cell>
          <cell r="D977">
            <v>0</v>
          </cell>
          <cell r="E977">
            <v>0</v>
          </cell>
          <cell r="F977">
            <v>25.82</v>
          </cell>
          <cell r="G977">
            <v>0</v>
          </cell>
          <cell r="H977">
            <v>0</v>
          </cell>
        </row>
        <row r="978">
          <cell r="A978">
            <v>2000.539</v>
          </cell>
          <cell r="B978" t="str">
            <v>Painted aluminium staves  false ceiling</v>
          </cell>
          <cell r="C978" t="str">
            <v>sqm</v>
          </cell>
          <cell r="D978">
            <v>0</v>
          </cell>
          <cell r="E978">
            <v>0</v>
          </cell>
          <cell r="F978">
            <v>30.99</v>
          </cell>
          <cell r="G978">
            <v>0</v>
          </cell>
          <cell r="H978">
            <v>0</v>
          </cell>
        </row>
        <row r="979">
          <cell r="A979">
            <v>2000.54</v>
          </cell>
          <cell r="B979" t="str">
            <v>Ceramic  tile  type "cotto"</v>
          </cell>
          <cell r="C979" t="str">
            <v>sqm</v>
          </cell>
          <cell r="D979">
            <v>0</v>
          </cell>
          <cell r="E979">
            <v>0</v>
          </cell>
          <cell r="F979">
            <v>25.82</v>
          </cell>
          <cell r="G979">
            <v>0</v>
          </cell>
          <cell r="H979">
            <v>0</v>
          </cell>
        </row>
        <row r="980">
          <cell r="A980">
            <v>2000.5409999999999</v>
          </cell>
          <cell r="B980" t="str">
            <v>Supply and erection of reinforced concrete and glass tiles panel on walls thick 8 cm</v>
          </cell>
          <cell r="C980" t="str">
            <v>sqm</v>
          </cell>
          <cell r="D980">
            <v>0</v>
          </cell>
          <cell r="E980">
            <v>0</v>
          </cell>
          <cell r="F980">
            <v>180.76</v>
          </cell>
          <cell r="G980">
            <v>0</v>
          </cell>
          <cell r="H980">
            <v>0</v>
          </cell>
        </row>
        <row r="981">
          <cell r="A981">
            <v>2000.5419999999999</v>
          </cell>
          <cell r="D981">
            <v>0</v>
          </cell>
          <cell r="E981">
            <v>0</v>
          </cell>
          <cell r="F981">
            <v>0</v>
          </cell>
          <cell r="G981">
            <v>0</v>
          </cell>
          <cell r="H981">
            <v>0</v>
          </cell>
        </row>
        <row r="982">
          <cell r="A982">
            <v>2000.5429999999999</v>
          </cell>
          <cell r="D982">
            <v>0</v>
          </cell>
          <cell r="E982">
            <v>0</v>
          </cell>
          <cell r="F982">
            <v>0</v>
          </cell>
          <cell r="G982">
            <v>0</v>
          </cell>
          <cell r="H982">
            <v>0</v>
          </cell>
        </row>
        <row r="983">
          <cell r="A983">
            <v>2000.5440000000001</v>
          </cell>
          <cell r="D983">
            <v>0</v>
          </cell>
          <cell r="E983">
            <v>0</v>
          </cell>
          <cell r="F983">
            <v>0</v>
          </cell>
          <cell r="G983">
            <v>0</v>
          </cell>
          <cell r="H983">
            <v>0</v>
          </cell>
        </row>
        <row r="984">
          <cell r="A984">
            <v>2000.5450000000001</v>
          </cell>
          <cell r="D984">
            <v>0</v>
          </cell>
          <cell r="E984">
            <v>0</v>
          </cell>
          <cell r="F984">
            <v>0</v>
          </cell>
          <cell r="G984">
            <v>0</v>
          </cell>
          <cell r="H984">
            <v>0</v>
          </cell>
        </row>
        <row r="985">
          <cell r="A985">
            <v>2000.546</v>
          </cell>
          <cell r="B985" t="str">
            <v>Supply and  Erection Split Type Air Conditioner  5 Kw  -  wall mounted indoor unit</v>
          </cell>
          <cell r="C985" t="str">
            <v>u</v>
          </cell>
          <cell r="D985">
            <v>0</v>
          </cell>
          <cell r="E985">
            <v>0</v>
          </cell>
          <cell r="F985">
            <v>1807.6</v>
          </cell>
          <cell r="G985">
            <v>0</v>
          </cell>
          <cell r="H985">
            <v>0</v>
          </cell>
        </row>
        <row r="986">
          <cell r="A986">
            <v>2000.547</v>
          </cell>
          <cell r="B986" t="str">
            <v>Supply and  Erection Split Type Air Conditioner  7 Kw  -  wall mounted indoor unit</v>
          </cell>
          <cell r="C986" t="str">
            <v>u</v>
          </cell>
          <cell r="D986">
            <v>0</v>
          </cell>
          <cell r="E986">
            <v>0</v>
          </cell>
          <cell r="F986">
            <v>2582.2800000000002</v>
          </cell>
          <cell r="G986">
            <v>0</v>
          </cell>
          <cell r="H986">
            <v>0</v>
          </cell>
        </row>
        <row r="987">
          <cell r="A987">
            <v>2000.548</v>
          </cell>
          <cell r="B987" t="str">
            <v>Set up of existing H.V.A.C. system of Desalination Control Building</v>
          </cell>
          <cell r="C987" t="str">
            <v>u</v>
          </cell>
          <cell r="D987">
            <v>0</v>
          </cell>
          <cell r="E987">
            <v>0</v>
          </cell>
          <cell r="F987">
            <v>2582.2800000000002</v>
          </cell>
          <cell r="G987">
            <v>0</v>
          </cell>
          <cell r="H987">
            <v>0</v>
          </cell>
        </row>
        <row r="988">
          <cell r="A988">
            <v>2000.549</v>
          </cell>
          <cell r="B988" t="str">
            <v>Closed existing Holes for electrical panel by checkered plate 6+2 mm</v>
          </cell>
          <cell r="C988" t="str">
            <v>sqm</v>
          </cell>
          <cell r="D988">
            <v>0</v>
          </cell>
          <cell r="E988">
            <v>0</v>
          </cell>
          <cell r="F988">
            <v>129.11000000000001</v>
          </cell>
          <cell r="G988">
            <v>0</v>
          </cell>
          <cell r="H988">
            <v>0</v>
          </cell>
        </row>
        <row r="989">
          <cell r="A989">
            <v>2000.55</v>
          </cell>
          <cell r="B989" t="str">
            <v>New holes on exist. Floor for erection of elect.panel included steel frame embedded</v>
          </cell>
          <cell r="C989" t="str">
            <v>sqm</v>
          </cell>
          <cell r="D989">
            <v>0</v>
          </cell>
          <cell r="E989">
            <v>0</v>
          </cell>
          <cell r="F989">
            <v>180.76</v>
          </cell>
          <cell r="G989">
            <v>0</v>
          </cell>
          <cell r="H989">
            <v>0</v>
          </cell>
        </row>
        <row r="990">
          <cell r="A990">
            <v>2000.5509999999999</v>
          </cell>
          <cell r="B990" t="str">
            <v>As item 2000,078 but for cable tray support under floor of existing power plant C.R.</v>
          </cell>
          <cell r="C990" t="str">
            <v>Kg</v>
          </cell>
          <cell r="D990">
            <v>0</v>
          </cell>
          <cell r="E990">
            <v>0</v>
          </cell>
          <cell r="F990">
            <v>4.13</v>
          </cell>
          <cell r="G990">
            <v>0</v>
          </cell>
          <cell r="H990">
            <v>0</v>
          </cell>
        </row>
        <row r="991">
          <cell r="A991">
            <v>2000.5519999999999</v>
          </cell>
          <cell r="B991" t="str">
            <v>Sliding steel door</v>
          </cell>
          <cell r="C991" t="str">
            <v>sqm</v>
          </cell>
          <cell r="D991">
            <v>0</v>
          </cell>
          <cell r="E991">
            <v>0</v>
          </cell>
          <cell r="F991">
            <v>154.94</v>
          </cell>
          <cell r="G991">
            <v>0</v>
          </cell>
          <cell r="H991">
            <v>0</v>
          </cell>
        </row>
        <row r="992">
          <cell r="A992">
            <v>2000.5530000000001</v>
          </cell>
          <cell r="C992" t="str">
            <v>cum</v>
          </cell>
          <cell r="D992">
            <v>0</v>
          </cell>
          <cell r="E992">
            <v>0</v>
          </cell>
          <cell r="F992">
            <v>0</v>
          </cell>
          <cell r="G992">
            <v>0</v>
          </cell>
          <cell r="H992">
            <v>0</v>
          </cell>
        </row>
        <row r="993">
          <cell r="A993">
            <v>2000.5540000000001</v>
          </cell>
          <cell r="C993" t="str">
            <v>cum</v>
          </cell>
          <cell r="D993">
            <v>0</v>
          </cell>
          <cell r="E993">
            <v>0</v>
          </cell>
          <cell r="F993">
            <v>0</v>
          </cell>
          <cell r="G993">
            <v>0</v>
          </cell>
        </row>
        <row r="994">
          <cell r="A994">
            <v>2000.5550000000001</v>
          </cell>
          <cell r="C994" t="str">
            <v>cum</v>
          </cell>
          <cell r="D994">
            <v>0</v>
          </cell>
          <cell r="E994">
            <v>0</v>
          </cell>
          <cell r="F994">
            <v>0</v>
          </cell>
          <cell r="G994">
            <v>0</v>
          </cell>
        </row>
        <row r="995">
          <cell r="A995">
            <v>2000.556</v>
          </cell>
          <cell r="C995" t="str">
            <v>cum</v>
          </cell>
          <cell r="D995">
            <v>0</v>
          </cell>
          <cell r="E995">
            <v>0</v>
          </cell>
          <cell r="F995">
            <v>0</v>
          </cell>
          <cell r="G995">
            <v>0</v>
          </cell>
        </row>
        <row r="996">
          <cell r="A996">
            <v>2000.557</v>
          </cell>
          <cell r="C996" t="str">
            <v>cum</v>
          </cell>
          <cell r="D996">
            <v>0</v>
          </cell>
          <cell r="E996">
            <v>0</v>
          </cell>
          <cell r="F996">
            <v>0</v>
          </cell>
          <cell r="G996">
            <v>0</v>
          </cell>
        </row>
        <row r="997">
          <cell r="A997">
            <v>2000.558</v>
          </cell>
          <cell r="C997" t="str">
            <v>cum</v>
          </cell>
          <cell r="D997">
            <v>0</v>
          </cell>
          <cell r="E997">
            <v>0</v>
          </cell>
          <cell r="F997">
            <v>0</v>
          </cell>
          <cell r="G997">
            <v>0</v>
          </cell>
        </row>
        <row r="998">
          <cell r="A998">
            <v>2000.559</v>
          </cell>
          <cell r="C998" t="str">
            <v>cum</v>
          </cell>
          <cell r="D998">
            <v>0</v>
          </cell>
          <cell r="E998">
            <v>0</v>
          </cell>
          <cell r="F998">
            <v>0</v>
          </cell>
          <cell r="G998">
            <v>0</v>
          </cell>
        </row>
        <row r="999">
          <cell r="A999">
            <v>2000.5609999999999</v>
          </cell>
          <cell r="B999" t="str">
            <v>Analyzer House</v>
          </cell>
          <cell r="C999" t="str">
            <v>cum</v>
          </cell>
          <cell r="D999">
            <v>0</v>
          </cell>
          <cell r="E999">
            <v>0</v>
          </cell>
          <cell r="F999">
            <v>258.23</v>
          </cell>
          <cell r="G999">
            <v>0</v>
          </cell>
        </row>
        <row r="1000">
          <cell r="A1000">
            <v>2000.5619999999999</v>
          </cell>
          <cell r="B1000" t="str">
            <v>Catalyst House</v>
          </cell>
          <cell r="C1000" t="str">
            <v>cum</v>
          </cell>
          <cell r="D1000">
            <v>0</v>
          </cell>
          <cell r="E1000">
            <v>0</v>
          </cell>
          <cell r="F1000">
            <v>258.23</v>
          </cell>
          <cell r="G1000">
            <v>0</v>
          </cell>
        </row>
        <row r="1001">
          <cell r="G1001">
            <v>0</v>
          </cell>
        </row>
        <row r="1005">
          <cell r="B1005" t="str">
            <v>TOTAL PRICE</v>
          </cell>
          <cell r="E1005">
            <v>11987539.055290094</v>
          </cell>
          <cell r="G1005">
            <v>53468207.41231481</v>
          </cell>
          <cell r="H1005">
            <v>1524265.4652412406</v>
          </cell>
        </row>
      </sheetData>
      <sheetData sheetId="5" refreshError="1">
        <row r="2">
          <cell r="D2" t="str">
            <v>TOTAL</v>
          </cell>
          <cell r="E2" t="str">
            <v>UP</v>
          </cell>
          <cell r="F2" t="str">
            <v>UP</v>
          </cell>
          <cell r="G2" t="str">
            <v>UP</v>
          </cell>
          <cell r="H2" t="str">
            <v>UNIT</v>
          </cell>
          <cell r="I2" t="str">
            <v>TOTAL</v>
          </cell>
          <cell r="J2" t="str">
            <v>REMARK</v>
          </cell>
        </row>
        <row r="3">
          <cell r="D3" t="str">
            <v>ALL PLANT</v>
          </cell>
          <cell r="E3" t="str">
            <v>MATERIAL</v>
          </cell>
          <cell r="F3" t="str">
            <v>LABOUR</v>
          </cell>
          <cell r="G3" t="str">
            <v>EQUIPMENT</v>
          </cell>
          <cell r="H3" t="str">
            <v>PRICES</v>
          </cell>
          <cell r="I3" t="str">
            <v>PRICE</v>
          </cell>
        </row>
        <row r="4">
          <cell r="A4" t="str">
            <v>ITEM</v>
          </cell>
          <cell r="B4" t="str">
            <v>DESCRIPTION</v>
          </cell>
          <cell r="C4" t="str">
            <v>U.M.</v>
          </cell>
          <cell r="D4" t="str">
            <v>Q.TY</v>
          </cell>
          <cell r="E4" t="str">
            <v>$/U.M.</v>
          </cell>
          <cell r="F4" t="str">
            <v>$/U.M.</v>
          </cell>
          <cell r="G4" t="str">
            <v>$/U.M.</v>
          </cell>
          <cell r="H4" t="str">
            <v>$/U.M.</v>
          </cell>
          <cell r="I4" t="str">
            <v>$</v>
          </cell>
        </row>
        <row r="5">
          <cell r="A5">
            <v>1420.01</v>
          </cell>
          <cell r="B5" t="str">
            <v>Surface levelling</v>
          </cell>
          <cell r="C5" t="str">
            <v>sqm</v>
          </cell>
          <cell r="D5">
            <v>620440</v>
          </cell>
          <cell r="F5">
            <v>0.7</v>
          </cell>
          <cell r="G5">
            <v>1</v>
          </cell>
          <cell r="H5">
            <v>1.7</v>
          </cell>
          <cell r="I5">
            <v>1054748</v>
          </cell>
        </row>
        <row r="6">
          <cell r="A6">
            <v>1420.02</v>
          </cell>
          <cell r="B6" t="str">
            <v>Surface compaction 90%</v>
          </cell>
          <cell r="C6" t="str">
            <v>sqm</v>
          </cell>
          <cell r="D6">
            <v>523213</v>
          </cell>
          <cell r="F6">
            <v>7.7866666666666674E-3</v>
          </cell>
          <cell r="G6">
            <v>0.31286800000000003</v>
          </cell>
          <cell r="H6">
            <v>0.3206546666666667</v>
          </cell>
          <cell r="I6">
            <v>167770.69011066668</v>
          </cell>
        </row>
        <row r="7">
          <cell r="A7">
            <v>1420.03</v>
          </cell>
          <cell r="B7" t="str">
            <v>Surface compaction 95%</v>
          </cell>
          <cell r="C7" t="str">
            <v>sqm</v>
          </cell>
          <cell r="D7">
            <v>103802</v>
          </cell>
          <cell r="F7">
            <v>1.4999999999999999E-2</v>
          </cell>
          <cell r="G7">
            <v>0.4</v>
          </cell>
          <cell r="H7">
            <v>0.41499999999999998</v>
          </cell>
          <cell r="I7">
            <v>43077.83</v>
          </cell>
        </row>
        <row r="8">
          <cell r="A8">
            <v>1420.05</v>
          </cell>
          <cell r="B8" t="str">
            <v>Crush.stone finish 10cm thk</v>
          </cell>
          <cell r="C8" t="str">
            <v>sqm</v>
          </cell>
          <cell r="D8">
            <v>15744</v>
          </cell>
          <cell r="E8">
            <v>1.2</v>
          </cell>
          <cell r="F8">
            <v>1.2614400000000001E-2</v>
          </cell>
          <cell r="G8">
            <v>0.15590613333333334</v>
          </cell>
          <cell r="H8">
            <v>1.3685205333333332</v>
          </cell>
          <cell r="I8">
            <v>21545.987276799999</v>
          </cell>
        </row>
        <row r="9">
          <cell r="A9">
            <v>1420.06</v>
          </cell>
          <cell r="B9" t="str">
            <v>Vegetal soil surface lining</v>
          </cell>
          <cell r="C9" t="str">
            <v>cum</v>
          </cell>
          <cell r="D9">
            <v>1141</v>
          </cell>
          <cell r="E9">
            <v>10</v>
          </cell>
          <cell r="F9">
            <v>1</v>
          </cell>
          <cell r="H9">
            <v>11</v>
          </cell>
          <cell r="I9">
            <v>12551</v>
          </cell>
        </row>
        <row r="10">
          <cell r="A10">
            <v>1420.07</v>
          </cell>
          <cell r="B10" t="str">
            <v>Transformers galvanized fence</v>
          </cell>
          <cell r="C10" t="str">
            <v>lm</v>
          </cell>
          <cell r="D10">
            <v>130</v>
          </cell>
          <cell r="E10">
            <v>90</v>
          </cell>
          <cell r="F10">
            <v>15.3</v>
          </cell>
          <cell r="H10">
            <v>105.3</v>
          </cell>
          <cell r="I10">
            <v>13689</v>
          </cell>
        </row>
        <row r="11">
          <cell r="A11">
            <v>1420.08</v>
          </cell>
          <cell r="B11" t="str">
            <v>Property galvanized fence</v>
          </cell>
          <cell r="C11" t="str">
            <v>lm</v>
          </cell>
          <cell r="D11">
            <v>3082</v>
          </cell>
          <cell r="H11">
            <v>0</v>
          </cell>
          <cell r="J11" t="str">
            <v xml:space="preserve">(*) </v>
          </cell>
        </row>
        <row r="12">
          <cell r="A12">
            <v>1420.1</v>
          </cell>
          <cell r="B12" t="str">
            <v>Galvanized steel gate</v>
          </cell>
          <cell r="C12" t="str">
            <v>u</v>
          </cell>
          <cell r="D12">
            <v>3</v>
          </cell>
          <cell r="H12">
            <v>0</v>
          </cell>
          <cell r="J12" t="str">
            <v xml:space="preserve">(*) </v>
          </cell>
        </row>
        <row r="13">
          <cell r="A13">
            <v>1420.11</v>
          </cell>
          <cell r="B13" t="str">
            <v>Pedestrian gate</v>
          </cell>
          <cell r="C13" t="str">
            <v>u</v>
          </cell>
          <cell r="D13">
            <v>3</v>
          </cell>
          <cell r="H13">
            <v>0</v>
          </cell>
          <cell r="J13" t="str">
            <v xml:space="preserve">(*) </v>
          </cell>
        </row>
        <row r="14">
          <cell r="A14">
            <v>1420.12</v>
          </cell>
          <cell r="B14" t="str">
            <v>Motorized barrier</v>
          </cell>
          <cell r="C14" t="str">
            <v>u</v>
          </cell>
          <cell r="D14">
            <v>1</v>
          </cell>
          <cell r="H14">
            <v>0</v>
          </cell>
          <cell r="J14" t="str">
            <v xml:space="preserve">(*) </v>
          </cell>
        </row>
        <row r="15">
          <cell r="A15">
            <v>1430.04</v>
          </cell>
          <cell r="B15" t="str">
            <v>Tension test</v>
          </cell>
          <cell r="C15" t="str">
            <v>u.</v>
          </cell>
          <cell r="D15">
            <v>4</v>
          </cell>
          <cell r="H15">
            <v>0</v>
          </cell>
          <cell r="J15" t="str">
            <v xml:space="preserve">(*) </v>
          </cell>
        </row>
        <row r="16">
          <cell r="A16">
            <v>1430.28</v>
          </cell>
          <cell r="B16" t="str">
            <v>Supply and install. of hollow circular  prestressed precast concrete piles diam. 60 cm H=40 ( 125 tons )</v>
          </cell>
          <cell r="C16" t="str">
            <v>lm</v>
          </cell>
          <cell r="D16">
            <v>325543</v>
          </cell>
          <cell r="E16">
            <v>132.56765999999999</v>
          </cell>
          <cell r="F16">
            <v>3.0520799999999997</v>
          </cell>
          <cell r="G16">
            <v>33.26202</v>
          </cell>
          <cell r="H16">
            <v>168.88175999999999</v>
          </cell>
          <cell r="I16">
            <v>54978274.795679994</v>
          </cell>
        </row>
        <row r="17">
          <cell r="A17">
            <v>1430.29</v>
          </cell>
          <cell r="B17" t="str">
            <v>Supply and install. of hollow circular  prestressed precast concrete piles diam. 80 cm H=40 ( 165 tons )</v>
          </cell>
          <cell r="C17" t="str">
            <v>lm</v>
          </cell>
          <cell r="D17">
            <v>21527</v>
          </cell>
          <cell r="E17">
            <v>176.75687999999997</v>
          </cell>
          <cell r="F17">
            <v>4.0694399999999993</v>
          </cell>
          <cell r="G17">
            <v>44.349359999999997</v>
          </cell>
          <cell r="H17">
            <v>225.17567999999994</v>
          </cell>
          <cell r="I17">
            <v>4847356.8633599989</v>
          </cell>
        </row>
        <row r="18">
          <cell r="A18">
            <v>1430.3</v>
          </cell>
          <cell r="B18" t="str">
            <v>Integrety Test  by sonic method  for prestressed/precast  concrete piles</v>
          </cell>
          <cell r="C18" t="str">
            <v>u</v>
          </cell>
          <cell r="D18">
            <v>4338</v>
          </cell>
          <cell r="H18">
            <v>0</v>
          </cell>
          <cell r="J18" t="str">
            <v xml:space="preserve">(*) </v>
          </cell>
        </row>
        <row r="19">
          <cell r="A19">
            <v>1430.31</v>
          </cell>
          <cell r="B19" t="str">
            <v>Proof load compression test on working piles  ( 1,5 working load )</v>
          </cell>
          <cell r="C19" t="str">
            <v>u</v>
          </cell>
          <cell r="D19">
            <v>136</v>
          </cell>
          <cell r="E19">
            <v>9500</v>
          </cell>
          <cell r="F19">
            <v>950</v>
          </cell>
          <cell r="G19">
            <v>1900</v>
          </cell>
          <cell r="H19">
            <v>12350</v>
          </cell>
          <cell r="I19">
            <v>1679600</v>
          </cell>
        </row>
        <row r="20">
          <cell r="A20">
            <v>1430.32</v>
          </cell>
          <cell r="B20" t="str">
            <v>Preliminary compression test</v>
          </cell>
          <cell r="C20" t="str">
            <v>u</v>
          </cell>
          <cell r="D20">
            <v>3</v>
          </cell>
          <cell r="E20">
            <v>15750</v>
          </cell>
          <cell r="F20">
            <v>1575</v>
          </cell>
          <cell r="G20">
            <v>3150</v>
          </cell>
          <cell r="H20">
            <v>20475</v>
          </cell>
          <cell r="I20">
            <v>61425</v>
          </cell>
        </row>
        <row r="21">
          <cell r="A21">
            <v>1430.33</v>
          </cell>
          <cell r="B21" t="str">
            <v>Lateral load piles test</v>
          </cell>
          <cell r="C21" t="str">
            <v>u</v>
          </cell>
          <cell r="D21">
            <v>3</v>
          </cell>
          <cell r="E21">
            <v>360</v>
          </cell>
          <cell r="F21">
            <v>36</v>
          </cell>
          <cell r="G21">
            <v>72</v>
          </cell>
          <cell r="H21">
            <v>468</v>
          </cell>
          <cell r="I21">
            <v>1404</v>
          </cell>
        </row>
        <row r="22">
          <cell r="A22">
            <v>1430.04</v>
          </cell>
          <cell r="B22" t="str">
            <v>Tension test</v>
          </cell>
          <cell r="C22" t="str">
            <v>u.</v>
          </cell>
          <cell r="D22">
            <v>5</v>
          </cell>
          <cell r="J22" t="str">
            <v xml:space="preserve">(*) </v>
          </cell>
        </row>
        <row r="23">
          <cell r="A23">
            <v>1440.1</v>
          </cell>
          <cell r="B23" t="str">
            <v>Soil sect.exc.by hand up to 2m</v>
          </cell>
          <cell r="C23" t="str">
            <v>cum</v>
          </cell>
          <cell r="D23">
            <v>8358</v>
          </cell>
          <cell r="F23">
            <v>3.5</v>
          </cell>
          <cell r="H23">
            <v>3.5</v>
          </cell>
          <cell r="I23">
            <v>29253</v>
          </cell>
        </row>
        <row r="24">
          <cell r="A24">
            <v>1440.11</v>
          </cell>
          <cell r="B24" t="str">
            <v>Sect.exc.hand from 2to4m depth</v>
          </cell>
          <cell r="C24" t="str">
            <v>cum</v>
          </cell>
          <cell r="D24">
            <v>739</v>
          </cell>
          <cell r="F24">
            <v>5.25</v>
          </cell>
          <cell r="H24">
            <v>5.25</v>
          </cell>
          <cell r="I24">
            <v>3879.75</v>
          </cell>
        </row>
        <row r="25">
          <cell r="A25">
            <v>1440.12</v>
          </cell>
          <cell r="B25" t="str">
            <v>Sect.exc.hand exceed. 4m depth</v>
          </cell>
          <cell r="C25" t="str">
            <v>cum</v>
          </cell>
          <cell r="D25">
            <v>4</v>
          </cell>
          <cell r="F25">
            <v>6.3</v>
          </cell>
          <cell r="H25">
            <v>6.3</v>
          </cell>
          <cell r="I25">
            <v>25.2</v>
          </cell>
        </row>
        <row r="26">
          <cell r="A26">
            <v>1440.2</v>
          </cell>
          <cell r="B26" t="str">
            <v>Extra price for water table by hand item 1440,10 ÷ 1440,18</v>
          </cell>
          <cell r="C26" t="str">
            <v>cum</v>
          </cell>
          <cell r="D26">
            <v>22</v>
          </cell>
          <cell r="F26">
            <v>8</v>
          </cell>
          <cell r="H26">
            <v>8</v>
          </cell>
          <cell r="I26">
            <v>176</v>
          </cell>
        </row>
        <row r="27">
          <cell r="A27">
            <v>1440.3</v>
          </cell>
          <cell r="B27" t="str">
            <v>Soil sect.exc.by mach.up to 2m</v>
          </cell>
          <cell r="C27" t="str">
            <v>cum</v>
          </cell>
          <cell r="D27">
            <v>233408</v>
          </cell>
          <cell r="F27">
            <v>3.5</v>
          </cell>
          <cell r="H27">
            <v>3.5</v>
          </cell>
          <cell r="I27">
            <v>816928</v>
          </cell>
        </row>
        <row r="28">
          <cell r="A28">
            <v>1440.31</v>
          </cell>
          <cell r="B28" t="str">
            <v>Sect.exc.mach.from 2to4m depth</v>
          </cell>
          <cell r="C28" t="str">
            <v>cum</v>
          </cell>
          <cell r="D28">
            <v>12564</v>
          </cell>
          <cell r="F28">
            <v>5.25</v>
          </cell>
          <cell r="H28">
            <v>5.25</v>
          </cell>
          <cell r="I28">
            <v>65961</v>
          </cell>
        </row>
        <row r="29">
          <cell r="A29">
            <v>1440.32</v>
          </cell>
          <cell r="B29" t="str">
            <v>Sect.exc.mach.exceed. 4m depth</v>
          </cell>
          <cell r="C29" t="str">
            <v>cum</v>
          </cell>
          <cell r="D29">
            <v>210</v>
          </cell>
          <cell r="F29">
            <v>6.3</v>
          </cell>
          <cell r="H29">
            <v>6.3</v>
          </cell>
          <cell r="I29">
            <v>1323</v>
          </cell>
        </row>
        <row r="30">
          <cell r="A30">
            <v>1440.4</v>
          </cell>
          <cell r="B30" t="str">
            <v>Extra price for water table by mach. Item 1440,30 ÷ 1440,38</v>
          </cell>
          <cell r="C30" t="str">
            <v>cum</v>
          </cell>
          <cell r="D30">
            <v>4440</v>
          </cell>
          <cell r="F30">
            <v>8</v>
          </cell>
          <cell r="H30">
            <v>8</v>
          </cell>
          <cell r="I30">
            <v>35520</v>
          </cell>
        </row>
        <row r="31">
          <cell r="A31">
            <v>1440.44</v>
          </cell>
          <cell r="B31" t="str">
            <v>Materials from excav.transport</v>
          </cell>
          <cell r="C31" t="str">
            <v>cum</v>
          </cell>
          <cell r="D31">
            <v>173008</v>
          </cell>
          <cell r="G31">
            <v>2</v>
          </cell>
          <cell r="H31">
            <v>2</v>
          </cell>
          <cell r="I31">
            <v>346016</v>
          </cell>
        </row>
        <row r="32">
          <cell r="A32">
            <v>1440.5</v>
          </cell>
          <cell r="B32" t="str">
            <v>Backfill w/ matl from exc.</v>
          </cell>
          <cell r="C32" t="str">
            <v>cum</v>
          </cell>
          <cell r="D32">
            <v>97440</v>
          </cell>
          <cell r="F32">
            <v>1.6546666666666667</v>
          </cell>
          <cell r="H32">
            <v>1.6546666666666667</v>
          </cell>
          <cell r="I32">
            <v>161230.72</v>
          </cell>
        </row>
        <row r="33">
          <cell r="A33">
            <v>1440.51</v>
          </cell>
          <cell r="B33" t="str">
            <v>Backfill w/ matl by contr.</v>
          </cell>
          <cell r="C33" t="str">
            <v>cum</v>
          </cell>
          <cell r="D33">
            <v>1246</v>
          </cell>
          <cell r="E33">
            <v>10</v>
          </cell>
          <cell r="F33">
            <v>1.5</v>
          </cell>
          <cell r="G33">
            <v>1</v>
          </cell>
          <cell r="H33">
            <v>12.5</v>
          </cell>
          <cell r="I33">
            <v>15575</v>
          </cell>
        </row>
        <row r="34">
          <cell r="A34">
            <v>1440.52</v>
          </cell>
          <cell r="B34" t="str">
            <v>Sand for pipes bedding</v>
          </cell>
          <cell r="C34" t="str">
            <v>cum</v>
          </cell>
          <cell r="D34">
            <v>2950</v>
          </cell>
          <cell r="E34">
            <v>10</v>
          </cell>
          <cell r="F34">
            <v>1.5</v>
          </cell>
          <cell r="G34">
            <v>1</v>
          </cell>
          <cell r="H34">
            <v>12.5</v>
          </cell>
          <cell r="I34">
            <v>36875</v>
          </cell>
        </row>
        <row r="35">
          <cell r="A35">
            <v>1440.53</v>
          </cell>
          <cell r="B35" t="str">
            <v>Sand for cables bedding</v>
          </cell>
          <cell r="C35" t="str">
            <v>cum</v>
          </cell>
          <cell r="D35">
            <v>4267</v>
          </cell>
          <cell r="E35">
            <v>10</v>
          </cell>
          <cell r="F35">
            <v>1.5</v>
          </cell>
          <cell r="G35">
            <v>1</v>
          </cell>
          <cell r="H35">
            <v>12.5</v>
          </cell>
          <cell r="I35">
            <v>53337.5</v>
          </cell>
        </row>
        <row r="36">
          <cell r="A36">
            <v>1440.62</v>
          </cell>
          <cell r="B36" t="str">
            <v>Tank-pad.w/ matl from exc.</v>
          </cell>
          <cell r="C36" t="str">
            <v>cum</v>
          </cell>
          <cell r="D36">
            <v>69</v>
          </cell>
          <cell r="F36">
            <v>1.65</v>
          </cell>
          <cell r="H36">
            <v>1.65</v>
          </cell>
          <cell r="I36">
            <v>113.85</v>
          </cell>
        </row>
        <row r="37">
          <cell r="A37">
            <v>1440.63</v>
          </cell>
          <cell r="B37" t="str">
            <v>Tank-pad.w/ matl by contr.</v>
          </cell>
          <cell r="C37" t="str">
            <v>cum</v>
          </cell>
          <cell r="D37">
            <v>587</v>
          </cell>
          <cell r="E37">
            <v>10</v>
          </cell>
          <cell r="F37">
            <v>1.36</v>
          </cell>
          <cell r="H37">
            <v>11.36</v>
          </cell>
          <cell r="I37">
            <v>6668.32</v>
          </cell>
        </row>
        <row r="38">
          <cell r="A38">
            <v>1440.81</v>
          </cell>
          <cell r="B38" t="str">
            <v>Sidewalk kerb</v>
          </cell>
          <cell r="C38" t="str">
            <v>lm</v>
          </cell>
          <cell r="D38">
            <v>6186</v>
          </cell>
          <cell r="E38">
            <v>24</v>
          </cell>
          <cell r="F38">
            <v>2.4</v>
          </cell>
          <cell r="H38">
            <v>26.4</v>
          </cell>
          <cell r="I38">
            <v>163310.39999999999</v>
          </cell>
        </row>
        <row r="39">
          <cell r="A39">
            <v>1440.82</v>
          </cell>
          <cell r="B39" t="str">
            <v>Sidewalk fndn w.matl from exc.</v>
          </cell>
          <cell r="C39" t="str">
            <v>cum</v>
          </cell>
          <cell r="D39">
            <v>1172</v>
          </cell>
          <cell r="F39">
            <v>1.65</v>
          </cell>
          <cell r="G39">
            <v>2</v>
          </cell>
          <cell r="H39">
            <v>3.65</v>
          </cell>
          <cell r="I39">
            <v>4277.8</v>
          </cell>
        </row>
        <row r="40">
          <cell r="A40">
            <v>1440.85</v>
          </cell>
          <cell r="B40" t="str">
            <v>Side-walk pav. 10cm thk</v>
          </cell>
          <cell r="C40" t="str">
            <v>sqm</v>
          </cell>
          <cell r="D40">
            <v>5858</v>
          </cell>
          <cell r="E40">
            <v>10</v>
          </cell>
          <cell r="F40">
            <v>0.1</v>
          </cell>
          <cell r="H40">
            <v>10.1</v>
          </cell>
          <cell r="I40">
            <v>59165.8</v>
          </cell>
        </row>
        <row r="41">
          <cell r="A41">
            <v>1440.86</v>
          </cell>
          <cell r="B41" t="str">
            <v>Bituminous emulsion 1,5Kg/sqm</v>
          </cell>
          <cell r="C41" t="str">
            <v>sqm</v>
          </cell>
          <cell r="D41">
            <v>1553</v>
          </cell>
          <cell r="E41">
            <v>0.6</v>
          </cell>
          <cell r="F41">
            <v>0.13333333333333333</v>
          </cell>
          <cell r="H41">
            <v>0.73333333333333328</v>
          </cell>
          <cell r="I41">
            <v>1138.8666666666666</v>
          </cell>
        </row>
        <row r="42">
          <cell r="A42">
            <v>1440.87</v>
          </cell>
          <cell r="B42" t="str">
            <v>Tank-fndn: wear-carpet, 3cmthk</v>
          </cell>
          <cell r="C42" t="str">
            <v>sqm</v>
          </cell>
          <cell r="D42">
            <v>1553</v>
          </cell>
          <cell r="E42">
            <v>3.2</v>
          </cell>
          <cell r="F42">
            <v>0.04</v>
          </cell>
          <cell r="G42">
            <v>0.15</v>
          </cell>
          <cell r="H42">
            <v>3.39</v>
          </cell>
          <cell r="I42">
            <v>5264.67</v>
          </cell>
        </row>
        <row r="43">
          <cell r="A43">
            <v>1450.03</v>
          </cell>
          <cell r="B43" t="str">
            <v>Embankment w/ matl by contr.</v>
          </cell>
          <cell r="C43" t="str">
            <v>cum</v>
          </cell>
          <cell r="D43">
            <v>39159</v>
          </cell>
          <cell r="E43">
            <v>12</v>
          </cell>
          <cell r="F43">
            <v>1.65</v>
          </cell>
          <cell r="G43">
            <v>2.4</v>
          </cell>
          <cell r="H43">
            <v>16.05</v>
          </cell>
          <cell r="I43">
            <v>628501.94999999995</v>
          </cell>
        </row>
        <row r="44">
          <cell r="A44">
            <v>1450.08</v>
          </cell>
          <cell r="B44" t="str">
            <v>Base-course w/ matl by contr.</v>
          </cell>
          <cell r="C44" t="str">
            <v>cum</v>
          </cell>
          <cell r="D44">
            <v>35159</v>
          </cell>
          <cell r="E44">
            <v>12</v>
          </cell>
          <cell r="F44">
            <v>1.65</v>
          </cell>
          <cell r="G44">
            <v>2.4</v>
          </cell>
          <cell r="H44">
            <v>16.05</v>
          </cell>
          <cell r="I44">
            <v>564301.94999999995</v>
          </cell>
        </row>
        <row r="45">
          <cell r="A45">
            <v>1450.09</v>
          </cell>
          <cell r="B45" t="str">
            <v>Bituminous emulsion 1,5Kg/sqm</v>
          </cell>
          <cell r="C45" t="str">
            <v>sqm</v>
          </cell>
          <cell r="D45">
            <v>97227</v>
          </cell>
          <cell r="E45">
            <v>0.6</v>
          </cell>
          <cell r="F45">
            <v>0.13333333333333333</v>
          </cell>
          <cell r="H45">
            <v>0.73333333333333328</v>
          </cell>
          <cell r="I45">
            <v>71299.8</v>
          </cell>
        </row>
        <row r="46">
          <cell r="A46">
            <v>1450.1</v>
          </cell>
          <cell r="B46" t="str">
            <v>Binder 7cm thk.</v>
          </cell>
          <cell r="C46" t="str">
            <v>sqm</v>
          </cell>
          <cell r="D46">
            <v>81098</v>
          </cell>
          <cell r="E46">
            <v>7</v>
          </cell>
          <cell r="F46">
            <v>0.01</v>
          </cell>
          <cell r="G46">
            <v>0.2</v>
          </cell>
          <cell r="H46">
            <v>7.21</v>
          </cell>
          <cell r="I46">
            <v>584716.57999999996</v>
          </cell>
        </row>
        <row r="47">
          <cell r="A47">
            <v>1450.12</v>
          </cell>
          <cell r="B47" t="str">
            <v>Bituminous emulsion 1,0Kg/sqm</v>
          </cell>
          <cell r="C47" t="str">
            <v>sqm</v>
          </cell>
          <cell r="D47">
            <v>97227</v>
          </cell>
          <cell r="E47">
            <v>0.4</v>
          </cell>
          <cell r="F47">
            <v>0.13</v>
          </cell>
          <cell r="H47">
            <v>0.53</v>
          </cell>
          <cell r="I47">
            <v>51530.31</v>
          </cell>
        </row>
        <row r="48">
          <cell r="A48">
            <v>1450.13</v>
          </cell>
          <cell r="B48" t="str">
            <v>Wearing course 3cm thk.</v>
          </cell>
          <cell r="C48" t="str">
            <v>sqm</v>
          </cell>
          <cell r="D48">
            <v>97227</v>
          </cell>
          <cell r="E48">
            <v>3.2</v>
          </cell>
          <cell r="F48">
            <v>0.04</v>
          </cell>
          <cell r="G48">
            <v>0.15</v>
          </cell>
          <cell r="H48">
            <v>3.39</v>
          </cell>
          <cell r="I48">
            <v>329599.53000000003</v>
          </cell>
        </row>
        <row r="49">
          <cell r="A49">
            <v>1471.01</v>
          </cell>
          <cell r="B49" t="str">
            <v>Carbon steel piping</v>
          </cell>
          <cell r="C49" t="str">
            <v>kg</v>
          </cell>
          <cell r="D49">
            <v>135687</v>
          </cell>
          <cell r="H49">
            <v>0</v>
          </cell>
          <cell r="J49" t="str">
            <v xml:space="preserve">(*) </v>
          </cell>
        </row>
        <row r="50">
          <cell r="A50">
            <v>1471.03</v>
          </cell>
          <cell r="B50" t="str">
            <v>Carbon steel valve</v>
          </cell>
          <cell r="C50" t="str">
            <v>kg</v>
          </cell>
          <cell r="D50">
            <v>4370</v>
          </cell>
          <cell r="H50">
            <v>0</v>
          </cell>
          <cell r="J50" t="str">
            <v xml:space="preserve">(*) </v>
          </cell>
        </row>
        <row r="51">
          <cell r="A51">
            <v>1473.16</v>
          </cell>
          <cell r="B51" t="str">
            <v>Centr. r.c. piping  dia. 50cm</v>
          </cell>
          <cell r="C51" t="str">
            <v>lm</v>
          </cell>
          <cell r="D51">
            <v>127</v>
          </cell>
          <cell r="E51">
            <v>27</v>
          </cell>
          <cell r="F51">
            <v>2.16</v>
          </cell>
          <cell r="G51">
            <v>1.08</v>
          </cell>
          <cell r="H51">
            <v>30.24</v>
          </cell>
          <cell r="I51">
            <v>3840.48</v>
          </cell>
        </row>
        <row r="52">
          <cell r="A52">
            <v>1473.19</v>
          </cell>
          <cell r="B52" t="str">
            <v>Centr. r.c. piping  dia. 80cm</v>
          </cell>
          <cell r="C52" t="str">
            <v>lm</v>
          </cell>
          <cell r="D52">
            <v>69</v>
          </cell>
          <cell r="E52">
            <v>43.2</v>
          </cell>
          <cell r="F52">
            <v>3.4560000000000004</v>
          </cell>
          <cell r="G52">
            <v>1.7280000000000002</v>
          </cell>
          <cell r="H52">
            <v>48.384000000000007</v>
          </cell>
          <cell r="I52">
            <v>3338.4960000000005</v>
          </cell>
        </row>
        <row r="53">
          <cell r="A53">
            <v>1478.01</v>
          </cell>
          <cell r="B53" t="str">
            <v>PVC piping         dia. 110mm</v>
          </cell>
          <cell r="C53" t="str">
            <v>lm</v>
          </cell>
          <cell r="D53">
            <v>115</v>
          </cell>
          <cell r="E53">
            <v>6.5</v>
          </cell>
          <cell r="F53">
            <v>2.2749999999999999</v>
          </cell>
          <cell r="H53">
            <v>8.7750000000000004</v>
          </cell>
          <cell r="I53">
            <v>1009.125</v>
          </cell>
        </row>
        <row r="54">
          <cell r="A54">
            <v>1478.02</v>
          </cell>
          <cell r="B54" t="str">
            <v>PVC piping         dia. 160mm</v>
          </cell>
          <cell r="C54" t="str">
            <v>lm</v>
          </cell>
          <cell r="D54">
            <v>1903</v>
          </cell>
          <cell r="E54">
            <v>9.454545454545455</v>
          </cell>
          <cell r="F54">
            <v>3.3090909090909091</v>
          </cell>
          <cell r="H54">
            <v>12.763636363636364</v>
          </cell>
          <cell r="I54">
            <v>24289.200000000001</v>
          </cell>
        </row>
        <row r="55">
          <cell r="A55">
            <v>1478.03</v>
          </cell>
          <cell r="B55" t="str">
            <v>PVC piping         dia. 200mm</v>
          </cell>
          <cell r="C55" t="str">
            <v>lm</v>
          </cell>
          <cell r="D55">
            <v>652</v>
          </cell>
          <cell r="E55">
            <v>11.818181818181818</v>
          </cell>
          <cell r="F55">
            <v>4.1363636363636358</v>
          </cell>
          <cell r="H55">
            <v>15.954545454545453</v>
          </cell>
          <cell r="I55">
            <v>10402.363636363636</v>
          </cell>
        </row>
        <row r="56">
          <cell r="A56">
            <v>1491.03</v>
          </cell>
          <cell r="B56" t="str">
            <v>Demol.&amp; Reinst. exist. roads fnds.</v>
          </cell>
          <cell r="C56" t="str">
            <v>cum</v>
          </cell>
          <cell r="D56">
            <v>1342</v>
          </cell>
          <cell r="E56">
            <v>12</v>
          </cell>
          <cell r="F56">
            <v>2</v>
          </cell>
          <cell r="G56">
            <v>4</v>
          </cell>
          <cell r="H56">
            <v>18</v>
          </cell>
          <cell r="I56">
            <v>24156</v>
          </cell>
        </row>
        <row r="57">
          <cell r="A57">
            <v>1491.04</v>
          </cell>
          <cell r="B57" t="str">
            <v>Top course pad tk 10 cm w/ crushed stone</v>
          </cell>
          <cell r="C57" t="str">
            <v>cum</v>
          </cell>
          <cell r="D57">
            <v>145</v>
          </cell>
          <cell r="E57">
            <v>12</v>
          </cell>
          <cell r="F57">
            <v>1.2</v>
          </cell>
          <cell r="G57">
            <v>2.5</v>
          </cell>
          <cell r="H57">
            <v>15.7</v>
          </cell>
          <cell r="I57">
            <v>2276.5</v>
          </cell>
        </row>
        <row r="58">
          <cell r="A58">
            <v>1491.1</v>
          </cell>
          <cell r="B58" t="str">
            <v>Excav. for earth ditches formation</v>
          </cell>
          <cell r="C58" t="str">
            <v>cum</v>
          </cell>
          <cell r="D58">
            <v>24354</v>
          </cell>
          <cell r="F58">
            <v>3.5</v>
          </cell>
          <cell r="H58">
            <v>3.5</v>
          </cell>
          <cell r="I58">
            <v>85239</v>
          </cell>
        </row>
        <row r="59">
          <cell r="A59">
            <v>1491.78</v>
          </cell>
          <cell r="B59" t="str">
            <v>Green area finishing including irrrigation system eqpt.</v>
          </cell>
          <cell r="C59" t="str">
            <v>sqm</v>
          </cell>
          <cell r="D59">
            <v>4566</v>
          </cell>
          <cell r="H59">
            <v>0</v>
          </cell>
          <cell r="J59" t="str">
            <v xml:space="preserve">(*) </v>
          </cell>
        </row>
        <row r="60">
          <cell r="A60">
            <v>1491.8</v>
          </cell>
          <cell r="B60" t="str">
            <v xml:space="preserve">Earth-dyke w/ matl supplied by Contractors </v>
          </cell>
          <cell r="C60" t="str">
            <v>cum</v>
          </cell>
          <cell r="D60">
            <v>6548</v>
          </cell>
          <cell r="E60">
            <v>12</v>
          </cell>
          <cell r="F60">
            <v>1.65</v>
          </cell>
          <cell r="G60">
            <v>2.4</v>
          </cell>
          <cell r="H60">
            <v>16.05</v>
          </cell>
          <cell r="I60">
            <v>105095.4</v>
          </cell>
        </row>
        <row r="61">
          <cell r="A61">
            <v>1491.84</v>
          </cell>
          <cell r="B61" t="str">
            <v>Asphalt finish.for shoulders type heavy</v>
          </cell>
          <cell r="C61" t="str">
            <v>sqm</v>
          </cell>
          <cell r="D61">
            <v>16129</v>
          </cell>
          <cell r="E61">
            <v>7</v>
          </cell>
          <cell r="F61">
            <v>0.01</v>
          </cell>
          <cell r="G61">
            <v>0.2</v>
          </cell>
          <cell r="H61">
            <v>7.21</v>
          </cell>
          <cell r="I61">
            <v>116290.09</v>
          </cell>
        </row>
        <row r="62">
          <cell r="A62">
            <v>1491.1089999999999</v>
          </cell>
          <cell r="B62" t="str">
            <v>Dykes Finis.by concrete slab 10 cm thk.</v>
          </cell>
          <cell r="C62" t="str">
            <v>sqm</v>
          </cell>
          <cell r="D62">
            <v>5071</v>
          </cell>
          <cell r="E62">
            <v>18.8</v>
          </cell>
          <cell r="F62">
            <v>2.82</v>
          </cell>
          <cell r="G62">
            <v>2.2559999999999998</v>
          </cell>
          <cell r="H62">
            <v>23.876000000000001</v>
          </cell>
          <cell r="I62">
            <v>121075.19600000001</v>
          </cell>
        </row>
        <row r="63">
          <cell r="A63">
            <v>1492.01</v>
          </cell>
          <cell r="B63" t="str">
            <v>Cast iron floor drain  diam. 6"</v>
          </cell>
          <cell r="C63" t="str">
            <v>u</v>
          </cell>
          <cell r="D63">
            <v>6</v>
          </cell>
          <cell r="I63">
            <v>0</v>
          </cell>
          <cell r="J63" t="str">
            <v xml:space="preserve">(*) </v>
          </cell>
        </row>
        <row r="64">
          <cell r="A64">
            <v>1492.02</v>
          </cell>
          <cell r="B64" t="str">
            <v>Carbon steel drain hubs 4"</v>
          </cell>
          <cell r="C64" t="str">
            <v>u</v>
          </cell>
          <cell r="D64">
            <v>91</v>
          </cell>
          <cell r="H64">
            <v>0</v>
          </cell>
          <cell r="I64">
            <v>0</v>
          </cell>
          <cell r="J64" t="str">
            <v xml:space="preserve">(*) </v>
          </cell>
        </row>
        <row r="65">
          <cell r="A65">
            <v>1492.03</v>
          </cell>
          <cell r="B65" t="str">
            <v>Carbon steel clean out diam. 6"</v>
          </cell>
          <cell r="C65" t="str">
            <v>u</v>
          </cell>
          <cell r="D65">
            <v>8</v>
          </cell>
          <cell r="H65">
            <v>0</v>
          </cell>
          <cell r="I65">
            <v>0</v>
          </cell>
          <cell r="J65" t="str">
            <v xml:space="preserve">(*) </v>
          </cell>
        </row>
        <row r="66">
          <cell r="A66">
            <v>1492.04</v>
          </cell>
          <cell r="B66" t="str">
            <v>Carbon steel vents</v>
          </cell>
          <cell r="C66" t="str">
            <v>kg</v>
          </cell>
          <cell r="D66">
            <v>27710</v>
          </cell>
          <cell r="H66">
            <v>0</v>
          </cell>
          <cell r="I66">
            <v>0</v>
          </cell>
          <cell r="J66" t="str">
            <v xml:space="preserve">(*) </v>
          </cell>
        </row>
        <row r="67">
          <cell r="A67">
            <v>1492.39</v>
          </cell>
          <cell r="B67" t="str">
            <v>GRE drain hubs 4" (Technip ST 1400-08 type "D" )</v>
          </cell>
          <cell r="C67" t="str">
            <v>u</v>
          </cell>
          <cell r="D67">
            <v>35</v>
          </cell>
          <cell r="H67">
            <v>0</v>
          </cell>
          <cell r="I67">
            <v>0</v>
          </cell>
          <cell r="J67" t="str">
            <v xml:space="preserve">(*) </v>
          </cell>
        </row>
        <row r="68">
          <cell r="A68">
            <v>1492.42</v>
          </cell>
          <cell r="B68" t="str">
            <v>Supply and  installation PVC heavy  piping "FABCO"type diam.3"</v>
          </cell>
          <cell r="C68" t="str">
            <v>lm</v>
          </cell>
          <cell r="D68">
            <v>1029</v>
          </cell>
          <cell r="I68">
            <v>0</v>
          </cell>
          <cell r="J68" t="str">
            <v xml:space="preserve">(*) </v>
          </cell>
        </row>
        <row r="69">
          <cell r="A69">
            <v>1492.52</v>
          </cell>
          <cell r="B69" t="str">
            <v>Clean Out concrete  pit  for  GRE/PVC pipe  (Technip ST 1400-06 )</v>
          </cell>
          <cell r="C69" t="str">
            <v>u</v>
          </cell>
          <cell r="D69">
            <v>5</v>
          </cell>
          <cell r="H69">
            <v>0</v>
          </cell>
          <cell r="I69">
            <v>0</v>
          </cell>
          <cell r="J69" t="str">
            <v xml:space="preserve">(*) </v>
          </cell>
        </row>
        <row r="70">
          <cell r="A70">
            <v>1492.53</v>
          </cell>
          <cell r="B70" t="str">
            <v>GRE drain hubs 6" (Technip ST 1400-08 type "D" )</v>
          </cell>
          <cell r="C70" t="str">
            <v>u</v>
          </cell>
          <cell r="D70">
            <v>23</v>
          </cell>
          <cell r="H70">
            <v>0</v>
          </cell>
          <cell r="I70">
            <v>0</v>
          </cell>
          <cell r="J70" t="str">
            <v xml:space="preserve">(*) </v>
          </cell>
        </row>
        <row r="71">
          <cell r="A71">
            <v>1710.02</v>
          </cell>
          <cell r="B71" t="str">
            <v>Improved bond reinf.steel</v>
          </cell>
          <cell r="C71" t="str">
            <v>kg</v>
          </cell>
          <cell r="D71">
            <v>4548932</v>
          </cell>
          <cell r="E71">
            <v>0.7</v>
          </cell>
          <cell r="F71">
            <v>4.3799999999999999E-2</v>
          </cell>
          <cell r="G71">
            <v>0.02</v>
          </cell>
          <cell r="H71">
            <v>0.76379999999999992</v>
          </cell>
          <cell r="I71">
            <v>3474474.2615999999</v>
          </cell>
        </row>
        <row r="72">
          <cell r="A72">
            <v>1710.03</v>
          </cell>
          <cell r="B72" t="str">
            <v>Welded wire mesh</v>
          </cell>
          <cell r="C72" t="str">
            <v>kg</v>
          </cell>
          <cell r="D72">
            <v>991677</v>
          </cell>
          <cell r="E72">
            <v>0.8</v>
          </cell>
          <cell r="F72">
            <v>4.3799999999999999E-2</v>
          </cell>
          <cell r="G72">
            <v>0.02</v>
          </cell>
          <cell r="H72">
            <v>0.86380000000000001</v>
          </cell>
          <cell r="I72">
            <v>856610.59259999997</v>
          </cell>
        </row>
        <row r="73">
          <cell r="A73">
            <v>1710.07</v>
          </cell>
          <cell r="B73" t="str">
            <v>Anchor bolts weight up to 20Kg</v>
          </cell>
          <cell r="C73" t="str">
            <v>kg</v>
          </cell>
          <cell r="D73">
            <v>81661</v>
          </cell>
          <cell r="E73">
            <v>1.8</v>
          </cell>
          <cell r="F73">
            <v>0.05</v>
          </cell>
          <cell r="G73">
            <v>0.04</v>
          </cell>
          <cell r="H73">
            <v>1.89</v>
          </cell>
          <cell r="I73">
            <v>154339.29</v>
          </cell>
        </row>
        <row r="74">
          <cell r="A74">
            <v>1710.08</v>
          </cell>
          <cell r="B74" t="str">
            <v>Anchor bolts weight &gt;20Kg</v>
          </cell>
          <cell r="C74" t="str">
            <v>kg</v>
          </cell>
          <cell r="D74">
            <v>4600</v>
          </cell>
          <cell r="E74">
            <v>1.8</v>
          </cell>
          <cell r="F74">
            <v>0.06</v>
          </cell>
          <cell r="G74">
            <v>0.05</v>
          </cell>
          <cell r="H74">
            <v>1.91</v>
          </cell>
          <cell r="I74">
            <v>8786</v>
          </cell>
        </row>
        <row r="75">
          <cell r="A75">
            <v>1710.11</v>
          </cell>
          <cell r="B75" t="str">
            <v>Sliding plates</v>
          </cell>
          <cell r="C75" t="str">
            <v>kg</v>
          </cell>
          <cell r="D75">
            <v>5667</v>
          </cell>
          <cell r="E75">
            <v>0.5</v>
          </cell>
          <cell r="F75">
            <v>0.3</v>
          </cell>
          <cell r="G75">
            <v>0.3</v>
          </cell>
          <cell r="H75">
            <v>1.1000000000000001</v>
          </cell>
          <cell r="I75">
            <v>6233.7</v>
          </cell>
        </row>
        <row r="76">
          <cell r="A76">
            <v>1710.15</v>
          </cell>
          <cell r="B76" t="str">
            <v>Steel insert</v>
          </cell>
          <cell r="C76" t="str">
            <v>kg</v>
          </cell>
          <cell r="D76">
            <v>124955</v>
          </cell>
          <cell r="E76">
            <v>0.75</v>
          </cell>
          <cell r="F76">
            <v>0.3</v>
          </cell>
          <cell r="G76">
            <v>0.3</v>
          </cell>
          <cell r="H76">
            <v>1.35</v>
          </cell>
          <cell r="I76">
            <v>168689.25</v>
          </cell>
        </row>
        <row r="77">
          <cell r="A77">
            <v>1710.21</v>
          </cell>
          <cell r="B77" t="str">
            <v>Grout 25mm thk.</v>
          </cell>
          <cell r="C77" t="str">
            <v>sqm</v>
          </cell>
          <cell r="D77">
            <v>2781</v>
          </cell>
          <cell r="E77">
            <v>1.65</v>
          </cell>
          <cell r="F77">
            <v>2</v>
          </cell>
          <cell r="G77">
            <v>0.5</v>
          </cell>
          <cell r="H77">
            <v>4.1500000000000004</v>
          </cell>
          <cell r="I77">
            <v>11541.15</v>
          </cell>
        </row>
        <row r="78">
          <cell r="A78">
            <v>1710.23</v>
          </cell>
          <cell r="B78" t="str">
            <v>Grout &gt;50mm thk.</v>
          </cell>
          <cell r="C78" t="str">
            <v>cum</v>
          </cell>
          <cell r="D78">
            <v>117</v>
          </cell>
          <cell r="E78">
            <v>66</v>
          </cell>
          <cell r="F78">
            <v>80</v>
          </cell>
          <cell r="G78">
            <v>20</v>
          </cell>
          <cell r="H78">
            <v>166</v>
          </cell>
          <cell r="I78">
            <v>19422</v>
          </cell>
        </row>
        <row r="79">
          <cell r="A79">
            <v>1710.24</v>
          </cell>
          <cell r="B79" t="str">
            <v>Non-shrinking grout 25mm</v>
          </cell>
          <cell r="C79" t="str">
            <v>sqm</v>
          </cell>
          <cell r="D79">
            <v>28</v>
          </cell>
          <cell r="E79">
            <v>45</v>
          </cell>
          <cell r="F79">
            <v>3</v>
          </cell>
          <cell r="G79">
            <v>1</v>
          </cell>
          <cell r="H79">
            <v>49</v>
          </cell>
          <cell r="I79">
            <v>1372</v>
          </cell>
        </row>
        <row r="80">
          <cell r="A80">
            <v>1710.25</v>
          </cell>
          <cell r="B80" t="str">
            <v>Non-shrinking grout 50mm</v>
          </cell>
          <cell r="C80" t="str">
            <v>sqm</v>
          </cell>
          <cell r="D80">
            <v>75</v>
          </cell>
          <cell r="E80">
            <v>90</v>
          </cell>
          <cell r="F80">
            <v>4.5</v>
          </cell>
          <cell r="G80">
            <v>1.5</v>
          </cell>
          <cell r="H80">
            <v>96</v>
          </cell>
          <cell r="I80">
            <v>7200</v>
          </cell>
        </row>
        <row r="81">
          <cell r="A81">
            <v>1710.26</v>
          </cell>
          <cell r="B81" t="str">
            <v>Non-shrinking grout &gt;50mm</v>
          </cell>
          <cell r="C81" t="str">
            <v>cum</v>
          </cell>
          <cell r="D81">
            <v>3</v>
          </cell>
          <cell r="E81">
            <v>1800</v>
          </cell>
          <cell r="F81">
            <v>120</v>
          </cell>
          <cell r="G81">
            <v>40</v>
          </cell>
          <cell r="H81">
            <v>1960</v>
          </cell>
          <cell r="I81">
            <v>5880</v>
          </cell>
        </row>
        <row r="82">
          <cell r="A82">
            <v>1711.01</v>
          </cell>
          <cell r="B82" t="str">
            <v>Lean concrete 5cm thk.</v>
          </cell>
          <cell r="C82" t="str">
            <v>sqm</v>
          </cell>
          <cell r="D82">
            <v>93015</v>
          </cell>
          <cell r="E82">
            <v>2</v>
          </cell>
          <cell r="F82">
            <v>0.21413333333333334</v>
          </cell>
          <cell r="G82">
            <v>9.2733333333333334E-2</v>
          </cell>
          <cell r="H82">
            <v>2.3068666666666666</v>
          </cell>
          <cell r="I82">
            <v>214573.20300000001</v>
          </cell>
        </row>
        <row r="83">
          <cell r="A83">
            <v>1711.02</v>
          </cell>
          <cell r="B83" t="str">
            <v>Lean concrete 10cm thk.</v>
          </cell>
          <cell r="C83" t="str">
            <v>sqm</v>
          </cell>
          <cell r="D83">
            <v>10040</v>
          </cell>
          <cell r="E83">
            <v>4</v>
          </cell>
          <cell r="F83">
            <v>0.42826666666666668</v>
          </cell>
          <cell r="G83">
            <v>0.18546666666666667</v>
          </cell>
          <cell r="H83">
            <v>4.6137333333333332</v>
          </cell>
          <cell r="I83">
            <v>46321.882666666665</v>
          </cell>
        </row>
        <row r="84">
          <cell r="A84">
            <v>1711.04</v>
          </cell>
          <cell r="B84" t="str">
            <v>L.C. for U/G pipes bedding</v>
          </cell>
          <cell r="C84" t="str">
            <v>cum</v>
          </cell>
          <cell r="D84">
            <v>134</v>
          </cell>
          <cell r="E84">
            <v>40</v>
          </cell>
          <cell r="F84">
            <v>4.2826666666666666</v>
          </cell>
          <cell r="G84">
            <v>1.8546666666666667</v>
          </cell>
          <cell r="H84">
            <v>46.137333333333331</v>
          </cell>
          <cell r="I84">
            <v>6182.4026666666659</v>
          </cell>
        </row>
        <row r="85">
          <cell r="A85">
            <v>1711.06</v>
          </cell>
          <cell r="B85" t="str">
            <v>Concrete for foundation</v>
          </cell>
          <cell r="C85" t="str">
            <v>cum</v>
          </cell>
          <cell r="D85">
            <v>31270</v>
          </cell>
          <cell r="E85">
            <v>68</v>
          </cell>
          <cell r="F85">
            <v>10.199999999999999</v>
          </cell>
          <cell r="G85">
            <v>6.8</v>
          </cell>
          <cell r="H85">
            <v>85</v>
          </cell>
          <cell r="I85">
            <v>2657950</v>
          </cell>
        </row>
        <row r="86">
          <cell r="A86">
            <v>1711.07</v>
          </cell>
          <cell r="B86" t="str">
            <v>Bitumen coat for foundation</v>
          </cell>
          <cell r="C86" t="str">
            <v>sqm</v>
          </cell>
          <cell r="D86">
            <v>66703</v>
          </cell>
          <cell r="E86">
            <v>3.2</v>
          </cell>
          <cell r="F86">
            <v>0.04</v>
          </cell>
          <cell r="G86">
            <v>0.15</v>
          </cell>
          <cell r="H86">
            <v>3.39</v>
          </cell>
          <cell r="I86">
            <v>226123.17</v>
          </cell>
        </row>
        <row r="87">
          <cell r="A87">
            <v>1711.08</v>
          </cell>
          <cell r="B87" t="str">
            <v>Sleepers type "2"</v>
          </cell>
          <cell r="C87" t="str">
            <v>lm</v>
          </cell>
          <cell r="D87">
            <v>46</v>
          </cell>
          <cell r="H87">
            <v>0</v>
          </cell>
          <cell r="I87">
            <v>0</v>
          </cell>
          <cell r="J87" t="str">
            <v xml:space="preserve">(*) </v>
          </cell>
        </row>
        <row r="88">
          <cell r="A88">
            <v>1711.09</v>
          </cell>
          <cell r="B88" t="str">
            <v>Vertical ladder foundation</v>
          </cell>
          <cell r="C88" t="str">
            <v>u</v>
          </cell>
          <cell r="D88">
            <v>25</v>
          </cell>
          <cell r="H88">
            <v>0</v>
          </cell>
          <cell r="I88">
            <v>0</v>
          </cell>
          <cell r="J88" t="str">
            <v xml:space="preserve">(*) </v>
          </cell>
        </row>
        <row r="89">
          <cell r="A89">
            <v>1711.1</v>
          </cell>
          <cell r="B89" t="str">
            <v>Stairs foundation</v>
          </cell>
          <cell r="C89" t="str">
            <v>u</v>
          </cell>
          <cell r="D89">
            <v>12</v>
          </cell>
          <cell r="H89">
            <v>0</v>
          </cell>
          <cell r="I89">
            <v>0</v>
          </cell>
          <cell r="J89" t="str">
            <v xml:space="preserve">(*) </v>
          </cell>
        </row>
        <row r="90">
          <cell r="A90">
            <v>1711.11</v>
          </cell>
          <cell r="B90" t="str">
            <v>Small size fndn(up to0,2cu.m)</v>
          </cell>
          <cell r="C90" t="str">
            <v>u</v>
          </cell>
          <cell r="D90">
            <v>26</v>
          </cell>
          <cell r="H90">
            <v>0</v>
          </cell>
          <cell r="I90">
            <v>0</v>
          </cell>
          <cell r="J90" t="str">
            <v xml:space="preserve">(*) </v>
          </cell>
        </row>
        <row r="91">
          <cell r="A91">
            <v>1711.2</v>
          </cell>
          <cell r="B91" t="str">
            <v>Formwork foundation</v>
          </cell>
          <cell r="C91" t="str">
            <v>sqm</v>
          </cell>
          <cell r="D91">
            <v>75737</v>
          </cell>
          <cell r="E91">
            <v>4</v>
          </cell>
          <cell r="F91">
            <v>2</v>
          </cell>
          <cell r="H91">
            <v>6</v>
          </cell>
          <cell r="I91">
            <v>454422</v>
          </cell>
        </row>
        <row r="92">
          <cell r="A92">
            <v>1711.21</v>
          </cell>
          <cell r="B92" t="str">
            <v xml:space="preserve">Circular foundations formwork </v>
          </cell>
          <cell r="C92" t="str">
            <v>sqm</v>
          </cell>
          <cell r="D92">
            <v>857</v>
          </cell>
          <cell r="E92">
            <v>4.5</v>
          </cell>
          <cell r="F92">
            <v>2.1</v>
          </cell>
          <cell r="H92">
            <v>6.6</v>
          </cell>
          <cell r="I92">
            <v>5656.2</v>
          </cell>
        </row>
        <row r="93">
          <cell r="A93">
            <v>1712.01</v>
          </cell>
          <cell r="B93" t="str">
            <v>Concrete elev. up to 10m</v>
          </cell>
          <cell r="C93" t="str">
            <v>cum</v>
          </cell>
          <cell r="D93">
            <v>5468</v>
          </cell>
          <cell r="E93">
            <v>72</v>
          </cell>
          <cell r="F93">
            <v>10.8</v>
          </cell>
          <cell r="G93">
            <v>7.2</v>
          </cell>
          <cell r="H93">
            <v>90</v>
          </cell>
          <cell r="I93">
            <v>492120</v>
          </cell>
        </row>
        <row r="94">
          <cell r="A94">
            <v>1712.02</v>
          </cell>
          <cell r="B94" t="str">
            <v>Concr.elev.from 10,01to20m</v>
          </cell>
          <cell r="C94" t="str">
            <v>cum</v>
          </cell>
          <cell r="D94">
            <v>398</v>
          </cell>
          <cell r="E94">
            <v>72</v>
          </cell>
          <cell r="F94">
            <v>9</v>
          </cell>
          <cell r="G94">
            <v>3.1</v>
          </cell>
          <cell r="H94">
            <v>84.1</v>
          </cell>
          <cell r="I94">
            <v>33471.800000000003</v>
          </cell>
        </row>
        <row r="95">
          <cell r="A95">
            <v>1712.2</v>
          </cell>
          <cell r="B95" t="str">
            <v>Formwork elev. up to 10m</v>
          </cell>
          <cell r="C95" t="str">
            <v>sqm</v>
          </cell>
          <cell r="D95">
            <v>36267</v>
          </cell>
          <cell r="E95">
            <v>5</v>
          </cell>
          <cell r="F95">
            <v>2.2000000000000002</v>
          </cell>
          <cell r="H95">
            <v>7.2</v>
          </cell>
          <cell r="I95">
            <v>261122.4</v>
          </cell>
        </row>
        <row r="96">
          <cell r="A96">
            <v>1712.21</v>
          </cell>
          <cell r="B96" t="str">
            <v>Formwork elev. 10/20m</v>
          </cell>
          <cell r="C96" t="str">
            <v>sqm</v>
          </cell>
          <cell r="D96">
            <v>4290</v>
          </cell>
          <cell r="E96">
            <v>6</v>
          </cell>
          <cell r="F96">
            <v>2.5</v>
          </cell>
          <cell r="H96">
            <v>8.5</v>
          </cell>
          <cell r="I96">
            <v>36465</v>
          </cell>
        </row>
        <row r="97">
          <cell r="A97">
            <v>1712.23</v>
          </cell>
          <cell r="B97" t="str">
            <v>Circular formwork el. &lt;10m</v>
          </cell>
          <cell r="C97" t="str">
            <v>sqm</v>
          </cell>
          <cell r="D97">
            <v>619</v>
          </cell>
          <cell r="E97">
            <v>6</v>
          </cell>
          <cell r="F97">
            <v>2.5</v>
          </cell>
          <cell r="H97">
            <v>8.5</v>
          </cell>
          <cell r="I97">
            <v>5261.5</v>
          </cell>
        </row>
        <row r="98">
          <cell r="A98">
            <v>1712.24</v>
          </cell>
          <cell r="B98" t="str">
            <v>Circular formwork el. 10/20m</v>
          </cell>
          <cell r="C98" t="str">
            <v>sqm</v>
          </cell>
          <cell r="D98">
            <v>3552</v>
          </cell>
          <cell r="E98">
            <v>7</v>
          </cell>
          <cell r="F98">
            <v>3</v>
          </cell>
          <cell r="H98">
            <v>10</v>
          </cell>
          <cell r="I98">
            <v>35520</v>
          </cell>
        </row>
        <row r="99">
          <cell r="A99">
            <v>1713.01</v>
          </cell>
          <cell r="B99" t="str">
            <v>Floor sub-base</v>
          </cell>
          <cell r="C99" t="str">
            <v>cum</v>
          </cell>
          <cell r="D99">
            <v>24565</v>
          </cell>
          <cell r="E99">
            <v>10</v>
          </cell>
          <cell r="F99">
            <v>1.5</v>
          </cell>
          <cell r="G99">
            <v>1</v>
          </cell>
          <cell r="H99">
            <v>12.5</v>
          </cell>
          <cell r="I99">
            <v>307062.5</v>
          </cell>
        </row>
        <row r="100">
          <cell r="A100">
            <v>1713.03</v>
          </cell>
          <cell r="B100" t="str">
            <v>Polyethilene vapor barrier</v>
          </cell>
          <cell r="C100" t="str">
            <v>sqm</v>
          </cell>
          <cell r="D100">
            <v>178994</v>
          </cell>
          <cell r="E100">
            <v>2</v>
          </cell>
          <cell r="F100">
            <v>0.1</v>
          </cell>
          <cell r="H100">
            <v>2.1</v>
          </cell>
          <cell r="I100">
            <v>375887.4</v>
          </cell>
        </row>
        <row r="101">
          <cell r="A101">
            <v>1713.04</v>
          </cell>
          <cell r="B101" t="str">
            <v>Reinf.concrete paving thk 10cm</v>
          </cell>
          <cell r="C101" t="str">
            <v>sqm</v>
          </cell>
          <cell r="D101">
            <v>14930</v>
          </cell>
          <cell r="E101">
            <v>8.3000000000000007</v>
          </cell>
          <cell r="F101">
            <v>11</v>
          </cell>
          <cell r="G101">
            <v>3.1</v>
          </cell>
          <cell r="H101">
            <v>22.4</v>
          </cell>
          <cell r="I101">
            <v>334432</v>
          </cell>
        </row>
        <row r="102">
          <cell r="A102">
            <v>1713.05</v>
          </cell>
          <cell r="B102" t="str">
            <v>Reinf.concrete paving thk 15cm</v>
          </cell>
          <cell r="C102" t="str">
            <v>sqm</v>
          </cell>
          <cell r="D102">
            <v>73219</v>
          </cell>
          <cell r="E102">
            <v>12.45</v>
          </cell>
          <cell r="F102">
            <v>16.5</v>
          </cell>
          <cell r="G102">
            <v>4.6500000000000004</v>
          </cell>
          <cell r="H102">
            <v>33.6</v>
          </cell>
          <cell r="I102">
            <v>2460158.4</v>
          </cell>
        </row>
        <row r="103">
          <cell r="A103">
            <v>1713.06</v>
          </cell>
          <cell r="B103" t="str">
            <v>Reinf.concrete paving thk 20cm</v>
          </cell>
          <cell r="C103" t="str">
            <v>sqm</v>
          </cell>
          <cell r="D103">
            <v>11365</v>
          </cell>
          <cell r="E103">
            <v>16.600000000000001</v>
          </cell>
          <cell r="F103">
            <v>19.8</v>
          </cell>
          <cell r="G103">
            <v>5.58</v>
          </cell>
          <cell r="H103">
            <v>41.98</v>
          </cell>
          <cell r="I103">
            <v>477102.7</v>
          </cell>
        </row>
        <row r="104">
          <cell r="A104">
            <v>1713.07</v>
          </cell>
          <cell r="B104" t="str">
            <v>Fndn above or under paving</v>
          </cell>
          <cell r="C104" t="str">
            <v>cum</v>
          </cell>
          <cell r="D104">
            <v>240</v>
          </cell>
          <cell r="E104">
            <v>83</v>
          </cell>
          <cell r="F104">
            <v>8.76</v>
          </cell>
          <cell r="G104">
            <v>2.8533333333333335</v>
          </cell>
          <cell r="H104">
            <v>94.613333333333344</v>
          </cell>
          <cell r="I104">
            <v>22707.200000000001</v>
          </cell>
        </row>
        <row r="105">
          <cell r="A105">
            <v>1713.08</v>
          </cell>
          <cell r="B105" t="str">
            <v>Reinf.concrete curb</v>
          </cell>
          <cell r="C105" t="str">
            <v>lm</v>
          </cell>
          <cell r="D105">
            <v>4163</v>
          </cell>
          <cell r="E105">
            <v>3.165</v>
          </cell>
          <cell r="F105">
            <v>0.47475000000000001</v>
          </cell>
          <cell r="G105">
            <v>0.3165</v>
          </cell>
          <cell r="H105">
            <v>3.9562499999999998</v>
          </cell>
          <cell r="I105">
            <v>16469.868750000001</v>
          </cell>
        </row>
        <row r="106">
          <cell r="A106">
            <v>1713.09</v>
          </cell>
          <cell r="B106" t="str">
            <v>Hardener on paving (dust)</v>
          </cell>
          <cell r="C106" t="str">
            <v>sqm</v>
          </cell>
          <cell r="D106">
            <v>87418</v>
          </cell>
          <cell r="H106">
            <v>0</v>
          </cell>
          <cell r="I106">
            <v>0</v>
          </cell>
          <cell r="J106" t="str">
            <v xml:space="preserve">(*) </v>
          </cell>
        </row>
        <row r="107">
          <cell r="A107">
            <v>1713.13</v>
          </cell>
          <cell r="B107" t="str">
            <v>Cut joint ( control )</v>
          </cell>
          <cell r="C107" t="str">
            <v>lm</v>
          </cell>
          <cell r="D107">
            <v>21739</v>
          </cell>
          <cell r="H107">
            <v>0</v>
          </cell>
          <cell r="I107">
            <v>0</v>
          </cell>
          <cell r="J107" t="str">
            <v xml:space="preserve">(*) </v>
          </cell>
        </row>
        <row r="108">
          <cell r="A108">
            <v>1713.14</v>
          </cell>
          <cell r="B108" t="str">
            <v>Construction joint</v>
          </cell>
          <cell r="C108" t="str">
            <v>lm</v>
          </cell>
          <cell r="D108">
            <v>26121</v>
          </cell>
          <cell r="H108">
            <v>0</v>
          </cell>
          <cell r="I108">
            <v>0</v>
          </cell>
          <cell r="J108" t="str">
            <v xml:space="preserve">(*) </v>
          </cell>
        </row>
        <row r="109">
          <cell r="A109">
            <v>1713.15</v>
          </cell>
          <cell r="B109" t="str">
            <v>Isolation joint</v>
          </cell>
          <cell r="C109" t="str">
            <v>lm</v>
          </cell>
          <cell r="D109">
            <v>11071</v>
          </cell>
          <cell r="H109">
            <v>0</v>
          </cell>
          <cell r="I109">
            <v>0</v>
          </cell>
          <cell r="J109" t="str">
            <v xml:space="preserve">(*) </v>
          </cell>
        </row>
        <row r="110">
          <cell r="A110">
            <v>1713.16</v>
          </cell>
          <cell r="B110" t="str">
            <v>Expansion joint ( contraction )</v>
          </cell>
          <cell r="C110" t="str">
            <v>lm</v>
          </cell>
          <cell r="D110">
            <v>18425</v>
          </cell>
          <cell r="H110">
            <v>0</v>
          </cell>
          <cell r="I110">
            <v>0</v>
          </cell>
          <cell r="J110" t="str">
            <v xml:space="preserve">(*) </v>
          </cell>
        </row>
        <row r="111">
          <cell r="A111">
            <v>1714.01</v>
          </cell>
          <cell r="B111" t="str">
            <v>Pit 0,5x0,5 to 0,9x0,9 lm depth max 3,5 lm</v>
          </cell>
          <cell r="C111" t="str">
            <v>cum</v>
          </cell>
          <cell r="D111">
            <v>288</v>
          </cell>
          <cell r="E111">
            <v>208</v>
          </cell>
          <cell r="F111">
            <v>31.2</v>
          </cell>
          <cell r="G111">
            <v>20.8</v>
          </cell>
          <cell r="H111">
            <v>260</v>
          </cell>
          <cell r="I111">
            <v>74880</v>
          </cell>
        </row>
        <row r="112">
          <cell r="A112">
            <v>1714.02</v>
          </cell>
          <cell r="B112" t="str">
            <v>Pit 0,91x0,91 to 1,5x1,5 lm depth max 4,0 lm</v>
          </cell>
          <cell r="C112" t="str">
            <v>cum</v>
          </cell>
          <cell r="D112">
            <v>591</v>
          </cell>
          <cell r="E112">
            <v>208</v>
          </cell>
          <cell r="F112">
            <v>41.6</v>
          </cell>
          <cell r="G112">
            <v>20.8</v>
          </cell>
          <cell r="H112">
            <v>270.39999999999998</v>
          </cell>
          <cell r="I112">
            <v>159806.39999999999</v>
          </cell>
        </row>
        <row r="113">
          <cell r="A113">
            <v>1714.03</v>
          </cell>
          <cell r="B113" t="str">
            <v>Pit for cables 1,5x1,5 lm depth max 3,0 lm</v>
          </cell>
          <cell r="C113" t="str">
            <v>cum</v>
          </cell>
          <cell r="D113">
            <v>17</v>
          </cell>
          <cell r="E113">
            <v>208</v>
          </cell>
          <cell r="F113">
            <v>31.2</v>
          </cell>
          <cell r="G113">
            <v>20.8</v>
          </cell>
          <cell r="H113">
            <v>260</v>
          </cell>
          <cell r="I113">
            <v>4420</v>
          </cell>
        </row>
        <row r="114">
          <cell r="A114">
            <v>1714.04</v>
          </cell>
          <cell r="B114" t="str">
            <v>Fire trap pit 2x1,2x1,2 lm depth max 3,5 lm</v>
          </cell>
          <cell r="C114" t="str">
            <v>cum</v>
          </cell>
          <cell r="D114">
            <v>101</v>
          </cell>
          <cell r="E114">
            <v>208</v>
          </cell>
          <cell r="F114">
            <v>31.2</v>
          </cell>
          <cell r="G114">
            <v>20.8</v>
          </cell>
          <cell r="H114">
            <v>260</v>
          </cell>
          <cell r="I114">
            <v>26260</v>
          </cell>
        </row>
        <row r="115">
          <cell r="A115">
            <v>1714.05</v>
          </cell>
          <cell r="B115" t="str">
            <v>Sanitary pit 0,9x0,9 lm depth max 3,5 lm</v>
          </cell>
          <cell r="C115" t="str">
            <v>cum</v>
          </cell>
          <cell r="D115">
            <v>62</v>
          </cell>
          <cell r="E115">
            <v>208</v>
          </cell>
          <cell r="F115">
            <v>31.2</v>
          </cell>
          <cell r="G115">
            <v>20.8</v>
          </cell>
          <cell r="H115">
            <v>260</v>
          </cell>
          <cell r="I115">
            <v>16120</v>
          </cell>
        </row>
        <row r="116">
          <cell r="A116">
            <v>1714.08</v>
          </cell>
          <cell r="B116" t="str">
            <v>Supply of cast iron cover</v>
          </cell>
          <cell r="C116" t="str">
            <v>kg</v>
          </cell>
          <cell r="D116">
            <v>27278</v>
          </cell>
          <cell r="E116">
            <v>0.6</v>
          </cell>
          <cell r="F116">
            <v>0.35</v>
          </cell>
          <cell r="H116">
            <v>0.95</v>
          </cell>
          <cell r="I116">
            <v>25914.1</v>
          </cell>
        </row>
        <row r="117">
          <cell r="A117">
            <v>1714.09</v>
          </cell>
          <cell r="B117" t="str">
            <v>Laying of cast-iron cover</v>
          </cell>
          <cell r="C117" t="str">
            <v>kg</v>
          </cell>
          <cell r="D117">
            <v>27278</v>
          </cell>
          <cell r="F117">
            <v>0.35</v>
          </cell>
          <cell r="G117">
            <v>0.35</v>
          </cell>
          <cell r="H117">
            <v>0.7</v>
          </cell>
          <cell r="I117">
            <v>19094.599999999999</v>
          </cell>
        </row>
        <row r="118">
          <cell r="A118">
            <v>1714.1</v>
          </cell>
          <cell r="B118" t="str">
            <v>Galvanized grating cover</v>
          </cell>
          <cell r="C118" t="str">
            <v>kg</v>
          </cell>
          <cell r="D118">
            <v>99323</v>
          </cell>
          <cell r="E118">
            <v>3.1</v>
          </cell>
          <cell r="F118">
            <v>0.5</v>
          </cell>
          <cell r="G118">
            <v>0.3</v>
          </cell>
          <cell r="H118">
            <v>3.9</v>
          </cell>
          <cell r="I118">
            <v>387359.7</v>
          </cell>
        </row>
        <row r="119">
          <cell r="A119">
            <v>1714.12</v>
          </cell>
          <cell r="B119" t="str">
            <v>Checkered plate cover</v>
          </cell>
          <cell r="C119" t="str">
            <v>kg</v>
          </cell>
          <cell r="D119">
            <v>41460</v>
          </cell>
          <cell r="E119">
            <v>0.6</v>
          </cell>
          <cell r="F119">
            <v>0.35</v>
          </cell>
          <cell r="G119">
            <v>0.3</v>
          </cell>
          <cell r="H119">
            <v>1.25</v>
          </cell>
          <cell r="I119">
            <v>51825</v>
          </cell>
        </row>
        <row r="120">
          <cell r="A120">
            <v>1714.14</v>
          </cell>
          <cell r="B120" t="str">
            <v>Steel frame</v>
          </cell>
          <cell r="C120" t="str">
            <v>kg</v>
          </cell>
          <cell r="D120">
            <v>4196</v>
          </cell>
          <cell r="E120">
            <v>0.5</v>
          </cell>
          <cell r="F120">
            <v>0.3</v>
          </cell>
          <cell r="G120">
            <v>0.3</v>
          </cell>
          <cell r="H120">
            <v>1.1000000000000001</v>
          </cell>
          <cell r="I120">
            <v>4615.6000000000004</v>
          </cell>
        </row>
        <row r="121">
          <cell r="A121">
            <v>1714.2</v>
          </cell>
          <cell r="B121" t="str">
            <v>Concrete  anchor blocks</v>
          </cell>
          <cell r="C121" t="str">
            <v>cum</v>
          </cell>
          <cell r="D121">
            <v>276</v>
          </cell>
          <cell r="E121">
            <v>118</v>
          </cell>
          <cell r="F121">
            <v>17.7</v>
          </cell>
          <cell r="H121">
            <v>135.69999999999999</v>
          </cell>
          <cell r="I121">
            <v>37453.199999999997</v>
          </cell>
        </row>
        <row r="122">
          <cell r="A122">
            <v>1714.22</v>
          </cell>
          <cell r="B122" t="str">
            <v>Duct bank with PVC pipes</v>
          </cell>
          <cell r="C122" t="str">
            <v>cum</v>
          </cell>
          <cell r="D122">
            <v>1029</v>
          </cell>
          <cell r="E122">
            <v>153</v>
          </cell>
          <cell r="F122">
            <v>22.95</v>
          </cell>
          <cell r="H122">
            <v>175.95</v>
          </cell>
          <cell r="I122">
            <v>181052.55</v>
          </cell>
        </row>
        <row r="123">
          <cell r="A123">
            <v>1714.24</v>
          </cell>
          <cell r="B123" t="str">
            <v>Supply   PVC conduit  pipes dia.110 to 160 mm ( Erection already included in item 1714,22)</v>
          </cell>
          <cell r="C123" t="str">
            <v>lm</v>
          </cell>
          <cell r="D123">
            <v>20216</v>
          </cell>
          <cell r="E123">
            <v>10</v>
          </cell>
          <cell r="F123">
            <v>1.5</v>
          </cell>
          <cell r="G123">
            <v>1</v>
          </cell>
          <cell r="H123">
            <v>12.5</v>
          </cell>
          <cell r="I123">
            <v>252700</v>
          </cell>
        </row>
        <row r="124">
          <cell r="A124">
            <v>1714.25</v>
          </cell>
          <cell r="B124" t="str">
            <v>Red coloured lean concrete</v>
          </cell>
          <cell r="C124" t="str">
            <v>sqm</v>
          </cell>
          <cell r="D124">
            <v>7516</v>
          </cell>
          <cell r="E124">
            <v>2.25</v>
          </cell>
          <cell r="F124">
            <v>0.33750000000000002</v>
          </cell>
          <cell r="G124">
            <v>0.22500000000000001</v>
          </cell>
          <cell r="H124">
            <v>2.8125</v>
          </cell>
          <cell r="I124">
            <v>21138.75</v>
          </cell>
        </row>
        <row r="125">
          <cell r="A125">
            <v>1717.03</v>
          </cell>
          <cell r="B125" t="str">
            <v>PVC water-stop: 20cm wide</v>
          </cell>
          <cell r="C125" t="str">
            <v>lm</v>
          </cell>
          <cell r="D125">
            <v>32</v>
          </cell>
          <cell r="E125">
            <v>10</v>
          </cell>
          <cell r="F125">
            <v>1</v>
          </cell>
          <cell r="H125">
            <v>11</v>
          </cell>
          <cell r="I125">
            <v>352</v>
          </cell>
        </row>
        <row r="126">
          <cell r="A126">
            <v>1717.04</v>
          </cell>
          <cell r="B126" t="str">
            <v>PVC water-stop: 30cm wide</v>
          </cell>
          <cell r="C126" t="str">
            <v>lm</v>
          </cell>
          <cell r="D126">
            <v>1796</v>
          </cell>
          <cell r="E126">
            <v>15</v>
          </cell>
          <cell r="F126">
            <v>1.5</v>
          </cell>
          <cell r="H126">
            <v>16.5</v>
          </cell>
          <cell r="I126">
            <v>29634</v>
          </cell>
        </row>
        <row r="127">
          <cell r="A127" t="str">
            <v>1732,11A</v>
          </cell>
          <cell r="B127" t="str">
            <v>Supply and erect. precast beam  &lt; 0,15 sqm/lm of structures</v>
          </cell>
          <cell r="C127" t="str">
            <v>cum</v>
          </cell>
          <cell r="D127">
            <v>104</v>
          </cell>
          <cell r="E127">
            <v>180</v>
          </cell>
          <cell r="F127">
            <v>27</v>
          </cell>
          <cell r="G127">
            <v>21.6</v>
          </cell>
          <cell r="H127">
            <v>228.6</v>
          </cell>
          <cell r="I127">
            <v>23774.400000000001</v>
          </cell>
        </row>
        <row r="128">
          <cell r="A128">
            <v>1741.01</v>
          </cell>
          <cell r="B128" t="str">
            <v>Fireproofing for steel structures</v>
          </cell>
          <cell r="C128" t="str">
            <v>cum</v>
          </cell>
          <cell r="D128">
            <v>184</v>
          </cell>
          <cell r="E128">
            <v>163</v>
          </cell>
          <cell r="F128">
            <v>19.559999999999999</v>
          </cell>
          <cell r="G128">
            <v>13.04</v>
          </cell>
          <cell r="H128">
            <v>195.6</v>
          </cell>
          <cell r="I128">
            <v>35990.400000000001</v>
          </cell>
        </row>
        <row r="129">
          <cell r="A129">
            <v>1741.04</v>
          </cell>
          <cell r="B129" t="str">
            <v>Concrete for skirt-curb</v>
          </cell>
          <cell r="C129" t="str">
            <v>cum</v>
          </cell>
          <cell r="D129">
            <v>35</v>
          </cell>
          <cell r="E129">
            <v>136</v>
          </cell>
          <cell r="F129">
            <v>16.32</v>
          </cell>
          <cell r="G129">
            <v>10.88</v>
          </cell>
          <cell r="H129">
            <v>163.19999999999999</v>
          </cell>
          <cell r="I129">
            <v>5712</v>
          </cell>
        </row>
        <row r="130">
          <cell r="A130">
            <v>1741.06</v>
          </cell>
          <cell r="B130" t="str">
            <v>Sprayed mortar for int./ext. skirt</v>
          </cell>
          <cell r="C130" t="str">
            <v>sqm</v>
          </cell>
          <cell r="D130">
            <v>518</v>
          </cell>
          <cell r="E130">
            <v>1.65</v>
          </cell>
          <cell r="F130">
            <v>2</v>
          </cell>
          <cell r="G130">
            <v>0.5</v>
          </cell>
          <cell r="H130">
            <v>4.1500000000000004</v>
          </cell>
          <cell r="I130">
            <v>2149.6999999999998</v>
          </cell>
        </row>
        <row r="131">
          <cell r="A131">
            <v>1741.07</v>
          </cell>
          <cell r="B131" t="str">
            <v>Sprayed mortar for vessel bott</v>
          </cell>
          <cell r="C131" t="str">
            <v>sqm</v>
          </cell>
          <cell r="D131">
            <v>54</v>
          </cell>
          <cell r="E131">
            <v>54</v>
          </cell>
          <cell r="F131">
            <v>3</v>
          </cell>
          <cell r="H131">
            <v>57</v>
          </cell>
          <cell r="I131">
            <v>3078</v>
          </cell>
        </row>
        <row r="132">
          <cell r="A132">
            <v>1761.01</v>
          </cell>
          <cell r="B132" t="str">
            <v>Acid-resistant lining w. tiles</v>
          </cell>
          <cell r="C132" t="str">
            <v>sqm</v>
          </cell>
          <cell r="D132">
            <v>1127</v>
          </cell>
          <cell r="E132">
            <v>27</v>
          </cell>
          <cell r="F132">
            <v>2</v>
          </cell>
          <cell r="H132">
            <v>29</v>
          </cell>
          <cell r="I132">
            <v>32683</v>
          </cell>
        </row>
        <row r="133">
          <cell r="A133">
            <v>1763.01</v>
          </cell>
          <cell r="B133" t="str">
            <v>Acid-resistant lining w. epoxy</v>
          </cell>
          <cell r="C133" t="str">
            <v>sqm</v>
          </cell>
          <cell r="D133">
            <v>418</v>
          </cell>
          <cell r="E133">
            <v>25</v>
          </cell>
          <cell r="F133">
            <v>2</v>
          </cell>
          <cell r="H133">
            <v>27</v>
          </cell>
          <cell r="I133">
            <v>11286</v>
          </cell>
        </row>
        <row r="134">
          <cell r="A134">
            <v>1799.01</v>
          </cell>
          <cell r="B134" t="str">
            <v>PVC piping diameter  1" ( See  note  "1" Technip STD - 1400 - 28 )</v>
          </cell>
          <cell r="C134" t="str">
            <v>lm</v>
          </cell>
          <cell r="D134">
            <v>210</v>
          </cell>
          <cell r="E134">
            <v>3.5</v>
          </cell>
          <cell r="F134">
            <v>1</v>
          </cell>
          <cell r="H134">
            <v>4.5</v>
          </cell>
          <cell r="I134">
            <v>945</v>
          </cell>
        </row>
        <row r="135">
          <cell r="A135">
            <v>1799.02</v>
          </cell>
          <cell r="B135" t="str">
            <v>Waterproof cement additive</v>
          </cell>
          <cell r="C135" t="str">
            <v>kg</v>
          </cell>
          <cell r="D135">
            <v>34513</v>
          </cell>
          <cell r="H135">
            <v>0</v>
          </cell>
          <cell r="I135">
            <v>0</v>
          </cell>
          <cell r="J135" t="str">
            <v xml:space="preserve">(*) </v>
          </cell>
        </row>
        <row r="136">
          <cell r="A136">
            <v>1799.04</v>
          </cell>
          <cell r="B136" t="str">
            <v>Precast concrete covers 15 cm thick</v>
          </cell>
          <cell r="C136" t="str">
            <v>sqm</v>
          </cell>
          <cell r="D136">
            <v>3468</v>
          </cell>
          <cell r="E136">
            <v>83.5</v>
          </cell>
          <cell r="F136">
            <v>12.525</v>
          </cell>
          <cell r="G136">
            <v>1.5029999999999999</v>
          </cell>
          <cell r="H136">
            <v>97.528000000000006</v>
          </cell>
          <cell r="I136">
            <v>338227.10399999999</v>
          </cell>
        </row>
        <row r="137">
          <cell r="A137">
            <v>1799.05</v>
          </cell>
          <cell r="B137" t="str">
            <v>Precast concrete covers 20 cm thick</v>
          </cell>
          <cell r="C137" t="str">
            <v>sqm</v>
          </cell>
          <cell r="D137">
            <v>31</v>
          </cell>
          <cell r="E137">
            <v>88</v>
          </cell>
          <cell r="F137">
            <v>13.2</v>
          </cell>
          <cell r="G137">
            <v>1.5839999999999999</v>
          </cell>
          <cell r="H137">
            <v>102.78400000000001</v>
          </cell>
          <cell r="I137">
            <v>3186.3040000000001</v>
          </cell>
        </row>
        <row r="138">
          <cell r="A138">
            <v>1799.06</v>
          </cell>
          <cell r="B138" t="str">
            <v>Precast concrete stair steps for dykes ( See Technip STD-1400-23 3/3)</v>
          </cell>
          <cell r="C138" t="str">
            <v>lm</v>
          </cell>
          <cell r="D138">
            <v>25</v>
          </cell>
          <cell r="H138">
            <v>0</v>
          </cell>
          <cell r="J138" t="str">
            <v xml:space="preserve">(*) </v>
          </cell>
        </row>
        <row r="139">
          <cell r="A139">
            <v>1799.07</v>
          </cell>
          <cell r="B139" t="str">
            <v>As item 1714.26 ditches lining 10 cm thk</v>
          </cell>
          <cell r="C139" t="str">
            <v>sqm</v>
          </cell>
          <cell r="D139">
            <v>39275</v>
          </cell>
          <cell r="H139">
            <v>0</v>
          </cell>
          <cell r="I139">
            <v>0</v>
          </cell>
          <cell r="J139" t="str">
            <v xml:space="preserve">(*) </v>
          </cell>
        </row>
        <row r="140">
          <cell r="A140">
            <v>1799.09</v>
          </cell>
          <cell r="B140" t="str">
            <v>Non-shrinking grout 50mm Epoxy Type</v>
          </cell>
          <cell r="C140" t="str">
            <v>sqm</v>
          </cell>
          <cell r="D140">
            <v>90</v>
          </cell>
          <cell r="E140">
            <v>90</v>
          </cell>
          <cell r="F140">
            <v>13.5</v>
          </cell>
          <cell r="H140">
            <v>103.5</v>
          </cell>
          <cell r="I140">
            <v>9315</v>
          </cell>
        </row>
        <row r="141">
          <cell r="A141">
            <v>1799.1</v>
          </cell>
          <cell r="B141" t="str">
            <v>Non-shrinking grout &gt;50mm Epoxy Type</v>
          </cell>
          <cell r="C141" t="str">
            <v>cum</v>
          </cell>
          <cell r="D141">
            <v>16</v>
          </cell>
          <cell r="E141">
            <v>1800</v>
          </cell>
          <cell r="F141">
            <v>120</v>
          </cell>
          <cell r="H141">
            <v>1920</v>
          </cell>
          <cell r="I141">
            <v>30720</v>
          </cell>
        </row>
        <row r="142">
          <cell r="A142" t="str">
            <v>1799,10A</v>
          </cell>
          <cell r="B142" t="str">
            <v>Supply and installation of steel rails</v>
          </cell>
          <cell r="C142" t="str">
            <v>kg</v>
          </cell>
          <cell r="D142">
            <v>36541</v>
          </cell>
          <cell r="E142">
            <v>0.5</v>
          </cell>
          <cell r="F142">
            <v>0.3</v>
          </cell>
          <cell r="G142">
            <v>0.3</v>
          </cell>
          <cell r="H142">
            <v>1.1000000000000001</v>
          </cell>
          <cell r="I142">
            <v>40195.1</v>
          </cell>
        </row>
        <row r="143">
          <cell r="A143">
            <v>1799.11</v>
          </cell>
          <cell r="B143" t="str">
            <v>Hydrants Basements</v>
          </cell>
          <cell r="C143" t="str">
            <v>u</v>
          </cell>
          <cell r="D143">
            <v>90</v>
          </cell>
          <cell r="H143">
            <v>0</v>
          </cell>
          <cell r="J143" t="str">
            <v xml:space="preserve">(*) </v>
          </cell>
        </row>
        <row r="144">
          <cell r="A144">
            <v>1799.12</v>
          </cell>
          <cell r="B144" t="str">
            <v>Lance Monitor Basements</v>
          </cell>
          <cell r="C144" t="str">
            <v>u</v>
          </cell>
          <cell r="D144">
            <v>12</v>
          </cell>
          <cell r="H144">
            <v>0</v>
          </cell>
          <cell r="J144" t="str">
            <v xml:space="preserve">(*) </v>
          </cell>
        </row>
        <row r="145">
          <cell r="A145">
            <v>1799.35</v>
          </cell>
          <cell r="B145" t="str">
            <v>Galvanized steel conduit 4" for electrical duct bank</v>
          </cell>
          <cell r="C145" t="str">
            <v>lm</v>
          </cell>
          <cell r="D145">
            <v>1634</v>
          </cell>
          <cell r="H145">
            <v>0</v>
          </cell>
          <cell r="I145">
            <v>0</v>
          </cell>
          <cell r="J145" t="str">
            <v xml:space="preserve">(*) </v>
          </cell>
        </row>
        <row r="146">
          <cell r="A146">
            <v>1799.41</v>
          </cell>
          <cell r="B146" t="str">
            <v>Precast concrete ditch according to ST 1400-19  sheet 3 of 3 detail 2 A</v>
          </cell>
          <cell r="C146" t="str">
            <v>lm</v>
          </cell>
          <cell r="D146">
            <v>690</v>
          </cell>
          <cell r="H146">
            <v>0</v>
          </cell>
          <cell r="I146">
            <v>0</v>
          </cell>
          <cell r="J146" t="str">
            <v xml:space="preserve">(*) </v>
          </cell>
        </row>
        <row r="147">
          <cell r="A147">
            <v>1799.44</v>
          </cell>
          <cell r="B147" t="str">
            <v>Precast reinforced concrete curb side ( ST 1400-20 det."1")</v>
          </cell>
          <cell r="C147" t="str">
            <v>lm</v>
          </cell>
          <cell r="D147">
            <v>1323</v>
          </cell>
          <cell r="H147">
            <v>0</v>
          </cell>
          <cell r="I147">
            <v>0</v>
          </cell>
          <cell r="J147" t="str">
            <v xml:space="preserve">(*) </v>
          </cell>
        </row>
        <row r="148">
          <cell r="A148">
            <v>1799.46</v>
          </cell>
          <cell r="B148" t="str">
            <v>Improved bond reinf.steel epoxy coated</v>
          </cell>
          <cell r="C148" t="str">
            <v>kg</v>
          </cell>
          <cell r="D148">
            <v>916296</v>
          </cell>
          <cell r="E148">
            <v>1</v>
          </cell>
          <cell r="F148">
            <v>4.3799999999999999E-2</v>
          </cell>
          <cell r="G148">
            <v>0.02</v>
          </cell>
          <cell r="H148">
            <v>1.0638000000000001</v>
          </cell>
          <cell r="I148">
            <v>974755.68480000005</v>
          </cell>
        </row>
        <row r="149">
          <cell r="A149">
            <v>1799.48</v>
          </cell>
          <cell r="B149" t="str">
            <v>Concrete  Slab top levelling by cement mortar 2 ÷ 3 cm thick</v>
          </cell>
          <cell r="C149" t="str">
            <v>sqm</v>
          </cell>
          <cell r="D149">
            <v>1101</v>
          </cell>
          <cell r="E149">
            <v>1.98</v>
          </cell>
          <cell r="F149">
            <v>0.29699999999999993</v>
          </cell>
          <cell r="H149">
            <v>2.2770000000000001</v>
          </cell>
          <cell r="I149">
            <v>2506.9770000000003</v>
          </cell>
        </row>
        <row r="150">
          <cell r="A150">
            <v>1799.49</v>
          </cell>
          <cell r="B150" t="str">
            <v>Cellular Glass panel under bottom Tank 20 cm thick ( Two  layer )</v>
          </cell>
          <cell r="C150" t="str">
            <v>sqm</v>
          </cell>
          <cell r="D150">
            <v>2202</v>
          </cell>
          <cell r="H150">
            <v>0</v>
          </cell>
          <cell r="I150">
            <v>0</v>
          </cell>
          <cell r="J150" t="str">
            <v xml:space="preserve">(*) </v>
          </cell>
        </row>
        <row r="151">
          <cell r="A151">
            <v>1799.5</v>
          </cell>
          <cell r="B151" t="str">
            <v>Aerated Concrete Ring Curb 0,5 x 0,4 type Y - TONG or similar</v>
          </cell>
          <cell r="C151" t="str">
            <v>cum</v>
          </cell>
          <cell r="D151">
            <v>43</v>
          </cell>
          <cell r="H151">
            <v>0</v>
          </cell>
          <cell r="I151">
            <v>0</v>
          </cell>
          <cell r="J151" t="str">
            <v xml:space="preserve">(*) </v>
          </cell>
        </row>
        <row r="152">
          <cell r="A152">
            <v>1799.51</v>
          </cell>
          <cell r="B152" t="str">
            <v>Pit 1,51x1,51 to 2,5x2,5  lm depth max 5,0 lm</v>
          </cell>
          <cell r="C152" t="str">
            <v>cum</v>
          </cell>
          <cell r="D152">
            <v>350</v>
          </cell>
          <cell r="E152">
            <v>208</v>
          </cell>
          <cell r="F152">
            <v>35</v>
          </cell>
          <cell r="H152">
            <v>243</v>
          </cell>
          <cell r="I152">
            <v>85050</v>
          </cell>
        </row>
        <row r="153">
          <cell r="A153">
            <v>1799.52</v>
          </cell>
          <cell r="B153" t="str">
            <v>Pit 2,51x2,51 to 3,5x3,5  lm depth max 5,0  lm</v>
          </cell>
          <cell r="C153" t="str">
            <v>cum</v>
          </cell>
          <cell r="D153">
            <v>114</v>
          </cell>
          <cell r="E153">
            <v>208</v>
          </cell>
          <cell r="F153">
            <v>35</v>
          </cell>
          <cell r="H153">
            <v>243</v>
          </cell>
          <cell r="I153">
            <v>27702</v>
          </cell>
        </row>
        <row r="154">
          <cell r="A154">
            <v>1799.58</v>
          </cell>
          <cell r="B154" t="str">
            <v>Stainless steel 314 manufactured material</v>
          </cell>
          <cell r="C154" t="str">
            <v>kg</v>
          </cell>
          <cell r="D154">
            <v>978</v>
          </cell>
          <cell r="E154">
            <v>3.5</v>
          </cell>
          <cell r="F154">
            <v>0.8</v>
          </cell>
          <cell r="G154">
            <v>0.4</v>
          </cell>
          <cell r="H154">
            <v>4.7</v>
          </cell>
          <cell r="I154">
            <v>4596.6000000000004</v>
          </cell>
        </row>
        <row r="155">
          <cell r="A155">
            <v>1799.65</v>
          </cell>
          <cell r="B155" t="str">
            <v>Found. Concrete minimum 28N/mm2 ( ASTM C-150 TYPE V sulfate resistance)</v>
          </cell>
          <cell r="C155" t="str">
            <v>cum</v>
          </cell>
          <cell r="D155">
            <v>3037</v>
          </cell>
          <cell r="E155">
            <v>75</v>
          </cell>
          <cell r="F155">
            <v>11.25</v>
          </cell>
          <cell r="G155">
            <v>7.5</v>
          </cell>
          <cell r="H155">
            <v>93.75</v>
          </cell>
          <cell r="I155">
            <v>284718.75</v>
          </cell>
        </row>
        <row r="156">
          <cell r="A156">
            <v>1799.66</v>
          </cell>
          <cell r="B156" t="str">
            <v>Elevat. Concrete minimum 28N/mm2 ( ASTM C-150 TYPE V sulfate resistance)</v>
          </cell>
          <cell r="C156" t="str">
            <v>cum</v>
          </cell>
          <cell r="D156">
            <v>4193</v>
          </cell>
          <cell r="E156">
            <v>75</v>
          </cell>
          <cell r="F156">
            <v>11.25</v>
          </cell>
          <cell r="G156">
            <v>7.5</v>
          </cell>
          <cell r="H156">
            <v>93.75</v>
          </cell>
          <cell r="I156">
            <v>393093.75</v>
          </cell>
        </row>
        <row r="157">
          <cell r="A157">
            <v>1799.71</v>
          </cell>
          <cell r="B157" t="str">
            <v>Concrete elevations ( type 1 ) for Prilling Tower max elevation 100 lm</v>
          </cell>
          <cell r="C157" t="str">
            <v>cum</v>
          </cell>
          <cell r="D157">
            <v>3872</v>
          </cell>
          <cell r="E157">
            <v>75</v>
          </cell>
          <cell r="F157">
            <v>15</v>
          </cell>
          <cell r="G157">
            <v>11.25</v>
          </cell>
          <cell r="H157">
            <v>101.25</v>
          </cell>
          <cell r="I157">
            <v>392040</v>
          </cell>
        </row>
        <row r="158">
          <cell r="A158">
            <v>1799.72</v>
          </cell>
          <cell r="B158" t="str">
            <v>Special circular  type slip formworks for Prilling Tower</v>
          </cell>
          <cell r="C158" t="str">
            <v>sqm</v>
          </cell>
          <cell r="D158">
            <v>18337</v>
          </cell>
          <cell r="E158">
            <v>15</v>
          </cell>
          <cell r="F158">
            <v>2</v>
          </cell>
          <cell r="H158">
            <v>17</v>
          </cell>
          <cell r="I158">
            <v>311729</v>
          </cell>
        </row>
        <row r="159">
          <cell r="A159">
            <v>1799.73</v>
          </cell>
          <cell r="B159" t="str">
            <v>Fixed Aluminium Louvres  for prilling tower</v>
          </cell>
          <cell r="C159" t="str">
            <v>sqm</v>
          </cell>
          <cell r="D159">
            <v>322</v>
          </cell>
          <cell r="E159">
            <v>50</v>
          </cell>
          <cell r="F159">
            <v>4</v>
          </cell>
          <cell r="H159">
            <v>54</v>
          </cell>
          <cell r="I159">
            <v>17388</v>
          </cell>
        </row>
        <row r="160">
          <cell r="A160">
            <v>1799.74</v>
          </cell>
          <cell r="B160" t="str">
            <v>Adjustable Aluminium Louvres  for prilling tower</v>
          </cell>
          <cell r="C160" t="str">
            <v>sqm</v>
          </cell>
          <cell r="D160">
            <v>184</v>
          </cell>
          <cell r="E160">
            <v>60</v>
          </cell>
          <cell r="F160">
            <v>4</v>
          </cell>
          <cell r="H160">
            <v>64</v>
          </cell>
          <cell r="I160">
            <v>11776</v>
          </cell>
        </row>
        <row r="161">
          <cell r="A161">
            <v>1799.75</v>
          </cell>
          <cell r="B161" t="str">
            <v>Protection paint on  elevated concrete structures epoxy resin ( inside prilling tower )</v>
          </cell>
          <cell r="C161" t="str">
            <v>sqm</v>
          </cell>
          <cell r="D161">
            <v>9810</v>
          </cell>
          <cell r="E161">
            <v>25</v>
          </cell>
          <cell r="F161">
            <v>5</v>
          </cell>
          <cell r="H161">
            <v>30</v>
          </cell>
          <cell r="I161">
            <v>294300</v>
          </cell>
        </row>
        <row r="162">
          <cell r="A162" t="str">
            <v>1799,10A</v>
          </cell>
          <cell r="B162" t="str">
            <v>Supply and installatiopn of steel rails</v>
          </cell>
          <cell r="C162" t="str">
            <v>kg</v>
          </cell>
          <cell r="D162">
            <v>66352</v>
          </cell>
          <cell r="E162">
            <v>0.5</v>
          </cell>
          <cell r="F162">
            <v>0.4</v>
          </cell>
          <cell r="G162">
            <v>0.35</v>
          </cell>
          <cell r="H162">
            <v>1.25</v>
          </cell>
          <cell r="I162">
            <v>82940</v>
          </cell>
        </row>
        <row r="163">
          <cell r="A163">
            <v>2000.001</v>
          </cell>
          <cell r="B163" t="str">
            <v>Hollow-block wall 20cm thk</v>
          </cell>
          <cell r="C163" t="str">
            <v>sqm</v>
          </cell>
          <cell r="D163">
            <v>4750</v>
          </cell>
          <cell r="E163">
            <v>24.6</v>
          </cell>
          <cell r="F163">
            <v>4.92</v>
          </cell>
          <cell r="G163">
            <v>2.46</v>
          </cell>
          <cell r="H163">
            <v>31.98</v>
          </cell>
          <cell r="I163">
            <v>151905</v>
          </cell>
        </row>
        <row r="164">
          <cell r="A164">
            <v>2000.0139999999999</v>
          </cell>
          <cell r="B164" t="str">
            <v>Concrete block rendering</v>
          </cell>
          <cell r="C164" t="str">
            <v>sqm</v>
          </cell>
          <cell r="D164">
            <v>4750</v>
          </cell>
          <cell r="E164">
            <v>8</v>
          </cell>
          <cell r="F164">
            <v>1.6</v>
          </cell>
          <cell r="H164">
            <v>9.6</v>
          </cell>
          <cell r="I164">
            <v>45600</v>
          </cell>
        </row>
        <row r="165">
          <cell r="A165">
            <v>2000.0150000000001</v>
          </cell>
          <cell r="B165" t="str">
            <v>Rough plaster</v>
          </cell>
          <cell r="C165" t="str">
            <v>sqm</v>
          </cell>
          <cell r="D165">
            <v>9499</v>
          </cell>
          <cell r="E165">
            <v>10</v>
          </cell>
          <cell r="F165">
            <v>3.2</v>
          </cell>
          <cell r="H165">
            <v>13.2</v>
          </cell>
          <cell r="I165">
            <v>125386.8</v>
          </cell>
        </row>
        <row r="166">
          <cell r="A166">
            <v>2000.029</v>
          </cell>
          <cell r="B166" t="str">
            <v>Red gres skirting board</v>
          </cell>
          <cell r="C166" t="str">
            <v>lm</v>
          </cell>
          <cell r="D166">
            <v>3414</v>
          </cell>
          <cell r="E166">
            <v>2.1</v>
          </cell>
          <cell r="F166">
            <v>1.2</v>
          </cell>
          <cell r="H166">
            <v>3.3</v>
          </cell>
          <cell r="I166">
            <v>11266.2</v>
          </cell>
        </row>
        <row r="167">
          <cell r="A167">
            <v>2000.047</v>
          </cell>
          <cell r="B167" t="str">
            <v>Washable acrilic paint</v>
          </cell>
          <cell r="C167" t="str">
            <v>sqm</v>
          </cell>
          <cell r="D167">
            <v>4750</v>
          </cell>
          <cell r="E167">
            <v>12</v>
          </cell>
          <cell r="F167">
            <v>1.8</v>
          </cell>
          <cell r="H167">
            <v>13.8</v>
          </cell>
          <cell r="I167">
            <v>65550</v>
          </cell>
        </row>
        <row r="168">
          <cell r="A168">
            <v>2000.078</v>
          </cell>
          <cell r="B168" t="str">
            <v>Steel manufactured material ( Gate, handrails, grating and fencing )</v>
          </cell>
          <cell r="C168" t="str">
            <v>kg</v>
          </cell>
          <cell r="D168">
            <v>13957</v>
          </cell>
          <cell r="E168">
            <v>0.5</v>
          </cell>
          <cell r="F168">
            <v>0.3</v>
          </cell>
          <cell r="G168">
            <v>0.3</v>
          </cell>
          <cell r="H168">
            <v>1.1000000000000001</v>
          </cell>
          <cell r="I168">
            <v>15352.7</v>
          </cell>
        </row>
        <row r="169">
          <cell r="A169">
            <v>2000.117</v>
          </cell>
          <cell r="B169" t="str">
            <v>Waterproofing,membrane(1layer)</v>
          </cell>
          <cell r="C169" t="str">
            <v>sqm</v>
          </cell>
          <cell r="D169">
            <v>1597</v>
          </cell>
          <cell r="E169">
            <v>12</v>
          </cell>
          <cell r="F169">
            <v>3</v>
          </cell>
          <cell r="H169">
            <v>15</v>
          </cell>
          <cell r="I169">
            <v>23955</v>
          </cell>
        </row>
        <row r="170">
          <cell r="A170">
            <v>2000.502</v>
          </cell>
          <cell r="B170" t="str">
            <v>Electrical Substation ( N° 1 )</v>
          </cell>
          <cell r="C170" t="str">
            <v>cum</v>
          </cell>
          <cell r="D170">
            <v>3640</v>
          </cell>
          <cell r="H170" t="str">
            <v>LUMP SUM PRICE</v>
          </cell>
          <cell r="J170" t="str">
            <v xml:space="preserve">(*) </v>
          </cell>
        </row>
        <row r="171">
          <cell r="A171">
            <v>2000.5029999999999</v>
          </cell>
          <cell r="B171" t="str">
            <v>Offices conc.&amp; mason.inside steel Bldgs.</v>
          </cell>
          <cell r="C171" t="str">
            <v>cum</v>
          </cell>
          <cell r="D171">
            <v>1225</v>
          </cell>
          <cell r="H171" t="str">
            <v>LUMP SUM PRICE</v>
          </cell>
          <cell r="J171" t="str">
            <v xml:space="preserve">(*) </v>
          </cell>
        </row>
        <row r="172">
          <cell r="A172">
            <v>2000.5070000000001</v>
          </cell>
          <cell r="B172" t="str">
            <v>Administration Building</v>
          </cell>
          <cell r="C172" t="str">
            <v>cum</v>
          </cell>
          <cell r="D172">
            <v>10608</v>
          </cell>
          <cell r="H172" t="str">
            <v>LUMP SUM PRICE</v>
          </cell>
          <cell r="J172" t="str">
            <v xml:space="preserve">(*) </v>
          </cell>
        </row>
        <row r="173">
          <cell r="A173">
            <v>2000.5129999999999</v>
          </cell>
          <cell r="B173" t="str">
            <v>Main Substation ( N° 2 )</v>
          </cell>
          <cell r="C173" t="str">
            <v>cum</v>
          </cell>
          <cell r="D173">
            <v>5850</v>
          </cell>
          <cell r="H173" t="str">
            <v>LUMP SUM PRICE</v>
          </cell>
          <cell r="J173" t="str">
            <v xml:space="preserve">(*) </v>
          </cell>
        </row>
        <row r="174">
          <cell r="A174">
            <v>2000.518</v>
          </cell>
          <cell r="B174" t="str">
            <v>Control Room Blast Resistant type</v>
          </cell>
          <cell r="C174" t="str">
            <v>cum</v>
          </cell>
          <cell r="D174">
            <v>7200</v>
          </cell>
          <cell r="H174" t="str">
            <v>LUMP SUM PRICE</v>
          </cell>
          <cell r="J174" t="str">
            <v xml:space="preserve">(*) </v>
          </cell>
        </row>
        <row r="175">
          <cell r="A175">
            <v>2000.521</v>
          </cell>
          <cell r="B175" t="str">
            <v>Gate House</v>
          </cell>
          <cell r="C175" t="str">
            <v>cum</v>
          </cell>
          <cell r="D175">
            <v>262.5</v>
          </cell>
          <cell r="H175" t="str">
            <v>LUMP SUM PRICE</v>
          </cell>
          <cell r="J175" t="str">
            <v xml:space="preserve">(*) </v>
          </cell>
        </row>
        <row r="176">
          <cell r="A176">
            <v>2000.5260000000001</v>
          </cell>
          <cell r="B176" t="str">
            <v>Laboratory Building</v>
          </cell>
          <cell r="C176" t="str">
            <v>cum</v>
          </cell>
          <cell r="D176">
            <v>3528</v>
          </cell>
          <cell r="H176" t="str">
            <v>LUMP SUM PRICE</v>
          </cell>
          <cell r="J176" t="str">
            <v xml:space="preserve">(*) </v>
          </cell>
        </row>
        <row r="177">
          <cell r="A177">
            <v>2000.53</v>
          </cell>
          <cell r="B177" t="str">
            <v>Chemicals Warehouse (Lsp all included)</v>
          </cell>
          <cell r="C177" t="str">
            <v>cum</v>
          </cell>
          <cell r="D177">
            <v>12600</v>
          </cell>
          <cell r="H177" t="str">
            <v>LUMP SUM PRICE</v>
          </cell>
          <cell r="J177" t="str">
            <v xml:space="preserve">(*) </v>
          </cell>
        </row>
        <row r="178">
          <cell r="A178">
            <v>2000.5309999999999</v>
          </cell>
          <cell r="B178" t="str">
            <v>Localized Operator Cabins</v>
          </cell>
          <cell r="C178" t="str">
            <v>cum</v>
          </cell>
          <cell r="D178">
            <v>120</v>
          </cell>
          <cell r="H178" t="str">
            <v>LUMP SUM PRICE</v>
          </cell>
          <cell r="J178" t="str">
            <v xml:space="preserve">(*) </v>
          </cell>
        </row>
        <row r="179">
          <cell r="A179">
            <v>2000.5319999999999</v>
          </cell>
          <cell r="B179" t="str">
            <v>Fire Station Bldg.</v>
          </cell>
          <cell r="C179" t="str">
            <v>cum</v>
          </cell>
          <cell r="D179">
            <v>3150</v>
          </cell>
          <cell r="H179" t="str">
            <v>LUMP SUM PRICE</v>
          </cell>
          <cell r="J179" t="str">
            <v xml:space="preserve">(*) </v>
          </cell>
        </row>
        <row r="180">
          <cell r="A180">
            <v>2000.5329999999999</v>
          </cell>
          <cell r="B180" t="str">
            <v>Building  Area Substation</v>
          </cell>
          <cell r="C180" t="str">
            <v>cum</v>
          </cell>
          <cell r="D180">
            <v>390</v>
          </cell>
          <cell r="H180" t="str">
            <v>LUMP SUM PRICE</v>
          </cell>
          <cell r="J180" t="str">
            <v xml:space="preserve">(*) </v>
          </cell>
        </row>
        <row r="181">
          <cell r="B181" t="str">
            <v xml:space="preserve">TOTAL </v>
          </cell>
          <cell r="I181">
            <v>85749503.25481388</v>
          </cell>
        </row>
      </sheetData>
      <sheetData sheetId="6" refreshError="1">
        <row r="11">
          <cell r="A11">
            <v>1420.01</v>
          </cell>
          <cell r="B11" t="str">
            <v>Surface levelling</v>
          </cell>
          <cell r="C11" t="str">
            <v>sqm</v>
          </cell>
          <cell r="D11">
            <v>620440</v>
          </cell>
          <cell r="E11">
            <v>0.17</v>
          </cell>
          <cell r="F11">
            <v>105474.8</v>
          </cell>
          <cell r="G11">
            <v>0.19245841347452919</v>
          </cell>
          <cell r="H11">
            <v>119408.8980561369</v>
          </cell>
        </row>
        <row r="12">
          <cell r="A12">
            <v>1420.02</v>
          </cell>
          <cell r="B12" t="str">
            <v>Surface compaction 90%</v>
          </cell>
          <cell r="C12" t="str">
            <v>sqm</v>
          </cell>
          <cell r="D12">
            <v>523213</v>
          </cell>
          <cell r="E12">
            <v>0.25</v>
          </cell>
          <cell r="F12">
            <v>130803.25</v>
          </cell>
          <cell r="G12">
            <v>0.2830270786390135</v>
          </cell>
          <cell r="H12">
            <v>148083.44689595417</v>
          </cell>
        </row>
        <row r="13">
          <cell r="A13">
            <v>1420.03</v>
          </cell>
          <cell r="B13" t="str">
            <v>Surface compaction 95%</v>
          </cell>
          <cell r="C13" t="str">
            <v>sqm</v>
          </cell>
          <cell r="D13">
            <v>103802</v>
          </cell>
          <cell r="E13">
            <v>0.33</v>
          </cell>
          <cell r="F13">
            <v>34254.660000000003</v>
          </cell>
          <cell r="G13">
            <v>0.37359574380349786</v>
          </cell>
          <cell r="H13">
            <v>38779.985398290686</v>
          </cell>
        </row>
        <row r="14">
          <cell r="A14">
            <v>1420.05</v>
          </cell>
          <cell r="B14" t="str">
            <v>Crush.stone finish 10cm thk</v>
          </cell>
          <cell r="C14" t="str">
            <v>sqm</v>
          </cell>
          <cell r="D14">
            <v>15744</v>
          </cell>
          <cell r="E14">
            <v>1.82</v>
          </cell>
          <cell r="F14">
            <v>28654.080000000002</v>
          </cell>
          <cell r="G14">
            <v>2.0604371324920185</v>
          </cell>
          <cell r="H14">
            <v>32439.52221395434</v>
          </cell>
        </row>
        <row r="15">
          <cell r="A15">
            <v>1420.06</v>
          </cell>
          <cell r="B15" t="str">
            <v>Vegetal soil surface lining</v>
          </cell>
          <cell r="C15" t="str">
            <v>cum</v>
          </cell>
          <cell r="D15">
            <v>1141</v>
          </cell>
          <cell r="E15">
            <v>3.3</v>
          </cell>
          <cell r="F15">
            <v>3765.2999999999997</v>
          </cell>
          <cell r="G15">
            <v>3.735957438034978</v>
          </cell>
          <cell r="H15">
            <v>4262.7274367979098</v>
          </cell>
        </row>
        <row r="16">
          <cell r="A16">
            <v>1420.07</v>
          </cell>
          <cell r="B16" t="str">
            <v>Transformers galvanized fence</v>
          </cell>
          <cell r="C16" t="str">
            <v>lm</v>
          </cell>
          <cell r="D16">
            <v>130</v>
          </cell>
          <cell r="E16">
            <v>103.11</v>
          </cell>
          <cell r="F16">
            <v>13404.3</v>
          </cell>
          <cell r="G16">
            <v>116.73168831387473</v>
          </cell>
          <cell r="H16">
            <v>15175.119480803714</v>
          </cell>
        </row>
        <row r="17">
          <cell r="A17">
            <v>1420.08</v>
          </cell>
          <cell r="B17" t="str">
            <v>Property galvanized fence</v>
          </cell>
          <cell r="C17" t="str">
            <v>lm</v>
          </cell>
          <cell r="D17">
            <v>3082</v>
          </cell>
          <cell r="E17">
            <v>127.54</v>
          </cell>
          <cell r="F17">
            <v>393078.28</v>
          </cell>
          <cell r="G17">
            <v>144.38909443847913</v>
          </cell>
          <cell r="H17">
            <v>445007.18905939267</v>
          </cell>
        </row>
        <row r="18">
          <cell r="A18">
            <v>1420.1</v>
          </cell>
          <cell r="B18" t="str">
            <v>Galvanized steel gate</v>
          </cell>
          <cell r="C18" t="str">
            <v>u</v>
          </cell>
          <cell r="D18">
            <v>3</v>
          </cell>
          <cell r="E18">
            <v>4334.29</v>
          </cell>
          <cell r="F18">
            <v>13002.869999999999</v>
          </cell>
          <cell r="G18">
            <v>4906.8857466971594</v>
          </cell>
          <cell r="H18">
            <v>14720.657240091477</v>
          </cell>
        </row>
        <row r="19">
          <cell r="A19">
            <v>1420.11</v>
          </cell>
          <cell r="B19" t="str">
            <v>Pedestrian gate</v>
          </cell>
          <cell r="C19" t="str">
            <v>u</v>
          </cell>
          <cell r="D19">
            <v>3</v>
          </cell>
          <cell r="E19">
            <v>356.57</v>
          </cell>
          <cell r="F19">
            <v>1069.71</v>
          </cell>
          <cell r="G19">
            <v>403.67586172125215</v>
          </cell>
          <cell r="H19">
            <v>1211.0275851637564</v>
          </cell>
        </row>
        <row r="20">
          <cell r="A20">
            <v>1420.12</v>
          </cell>
          <cell r="B20" t="str">
            <v>Motorized barrier</v>
          </cell>
          <cell r="C20" t="str">
            <v>u</v>
          </cell>
          <cell r="D20">
            <v>1</v>
          </cell>
          <cell r="E20">
            <v>1835.35</v>
          </cell>
          <cell r="F20">
            <v>1835.35</v>
          </cell>
          <cell r="G20">
            <v>2077.8149951204537</v>
          </cell>
          <cell r="H20">
            <v>2077.8149951204537</v>
          </cell>
        </row>
        <row r="21">
          <cell r="A21">
            <v>1430.04</v>
          </cell>
          <cell r="B21" t="str">
            <v>Tension test</v>
          </cell>
          <cell r="C21" t="str">
            <v>u.</v>
          </cell>
          <cell r="D21">
            <v>4</v>
          </cell>
          <cell r="E21">
            <v>16339.6</v>
          </cell>
          <cell r="F21">
            <v>65358.400000000001</v>
          </cell>
          <cell r="G21">
            <v>18498.197016520102</v>
          </cell>
          <cell r="H21">
            <v>73992.788066080408</v>
          </cell>
        </row>
        <row r="22">
          <cell r="A22">
            <v>1430.28</v>
          </cell>
          <cell r="B22" t="str">
            <v>Supply and install. of hollow circular  prestressed precast concrete piles diam. 60 cm H=40 ( 125 tons )</v>
          </cell>
          <cell r="C22" t="str">
            <v>lm</v>
          </cell>
          <cell r="D22">
            <v>325543</v>
          </cell>
          <cell r="E22">
            <v>62.15</v>
          </cell>
          <cell r="F22">
            <v>20232497.449999999</v>
          </cell>
          <cell r="G22">
            <v>70.360531749658747</v>
          </cell>
          <cell r="H22">
            <v>22905378.587379158</v>
          </cell>
        </row>
        <row r="23">
          <cell r="A23">
            <v>1430.29</v>
          </cell>
          <cell r="B23" t="str">
            <v>Supply and install. of hollow circular  prestressed precast concrete piles diam. 80 cm H=40 ( 165 tons )</v>
          </cell>
          <cell r="C23" t="str">
            <v>lm</v>
          </cell>
          <cell r="D23">
            <v>21527</v>
          </cell>
          <cell r="E23">
            <v>105.34</v>
          </cell>
          <cell r="F23">
            <v>2267654.1800000002</v>
          </cell>
          <cell r="G23">
            <v>119.25628985533473</v>
          </cell>
          <cell r="H23">
            <v>2567230.1517157909</v>
          </cell>
        </row>
        <row r="24">
          <cell r="A24">
            <v>1430.3</v>
          </cell>
          <cell r="B24" t="str">
            <v>Integrety Test  by sonic method  for prestressed/precast  concrete piles</v>
          </cell>
          <cell r="C24" t="str">
            <v>u</v>
          </cell>
          <cell r="D24">
            <v>868</v>
          </cell>
          <cell r="E24">
            <v>123.92</v>
          </cell>
          <cell r="F24">
            <v>107562.56</v>
          </cell>
          <cell r="G24">
            <v>140.2908623397862</v>
          </cell>
          <cell r="H24">
            <v>121772.46851093443</v>
          </cell>
        </row>
        <row r="25">
          <cell r="A25">
            <v>1430.31</v>
          </cell>
          <cell r="B25" t="str">
            <v>Proof load compression test on working piles  ( 1,5 working load )</v>
          </cell>
          <cell r="C25" t="str">
            <v>u</v>
          </cell>
          <cell r="D25">
            <v>136</v>
          </cell>
          <cell r="E25">
            <v>3717.6</v>
          </cell>
          <cell r="F25">
            <v>505593.59999999998</v>
          </cell>
          <cell r="G25">
            <v>4208.7258701935862</v>
          </cell>
          <cell r="H25">
            <v>572386.71834632778</v>
          </cell>
        </row>
        <row r="26">
          <cell r="A26">
            <v>1430.32</v>
          </cell>
          <cell r="B26" t="str">
            <v>Preliminary compression test</v>
          </cell>
          <cell r="C26" t="str">
            <v>u</v>
          </cell>
          <cell r="D26">
            <v>3</v>
          </cell>
          <cell r="E26">
            <v>9627.75</v>
          </cell>
          <cell r="F26">
            <v>28883.25</v>
          </cell>
          <cell r="G26">
            <v>10899.655825467049</v>
          </cell>
          <cell r="H26">
            <v>32698.967476401147</v>
          </cell>
        </row>
        <row r="27">
          <cell r="A27">
            <v>1430.33</v>
          </cell>
          <cell r="B27" t="str">
            <v>Lateral load piles test</v>
          </cell>
          <cell r="C27" t="str">
            <v>u</v>
          </cell>
          <cell r="D27">
            <v>3</v>
          </cell>
          <cell r="E27">
            <v>7479.81</v>
          </cell>
          <cell r="F27">
            <v>22439.43</v>
          </cell>
          <cell r="G27">
            <v>8467.9550922995186</v>
          </cell>
          <cell r="H27">
            <v>25403.865276898556</v>
          </cell>
        </row>
        <row r="28">
          <cell r="A28">
            <v>1430.04</v>
          </cell>
          <cell r="B28" t="str">
            <v>Tension test</v>
          </cell>
          <cell r="C28" t="str">
            <v>u.</v>
          </cell>
          <cell r="D28">
            <v>5</v>
          </cell>
          <cell r="E28">
            <v>16339.6</v>
          </cell>
          <cell r="F28">
            <v>81698</v>
          </cell>
          <cell r="G28">
            <v>18498.197016520102</v>
          </cell>
          <cell r="H28">
            <v>92490.985082600513</v>
          </cell>
        </row>
        <row r="29">
          <cell r="A29">
            <v>1440.1</v>
          </cell>
          <cell r="B29" t="str">
            <v>Soil sect.exc.by hand up to 2m</v>
          </cell>
          <cell r="C29" t="str">
            <v>cum</v>
          </cell>
          <cell r="D29">
            <v>8358</v>
          </cell>
          <cell r="E29">
            <v>2.48</v>
          </cell>
          <cell r="F29">
            <v>20727.84</v>
          </cell>
          <cell r="G29">
            <v>2.8076286200990137</v>
          </cell>
          <cell r="H29">
            <v>23466.160006787555</v>
          </cell>
        </row>
        <row r="30">
          <cell r="A30">
            <v>1440.11</v>
          </cell>
          <cell r="B30" t="str">
            <v>Sect.exc.hand from 2to4m depth</v>
          </cell>
          <cell r="C30" t="str">
            <v>cum</v>
          </cell>
          <cell r="D30">
            <v>739</v>
          </cell>
          <cell r="E30">
            <v>3.3</v>
          </cell>
          <cell r="F30">
            <v>2438.6999999999998</v>
          </cell>
          <cell r="G30">
            <v>3.735957438034978</v>
          </cell>
          <cell r="H30">
            <v>2760.8725467078489</v>
          </cell>
        </row>
        <row r="31">
          <cell r="A31">
            <v>1440.12</v>
          </cell>
          <cell r="B31" t="str">
            <v>Sect.exc.hand exceed. 4m depth</v>
          </cell>
          <cell r="C31" t="str">
            <v>cum</v>
          </cell>
          <cell r="D31">
            <v>4</v>
          </cell>
          <cell r="E31">
            <v>7.44</v>
          </cell>
          <cell r="F31">
            <v>29.76</v>
          </cell>
          <cell r="G31">
            <v>8.4228858602970416</v>
          </cell>
          <cell r="H31">
            <v>33.691543441188166</v>
          </cell>
        </row>
        <row r="32">
          <cell r="A32">
            <v>1440.2</v>
          </cell>
          <cell r="B32" t="str">
            <v>Extra price for water table by hand item 1440,10 ÷ 1440,18</v>
          </cell>
          <cell r="C32" t="str">
            <v>cum</v>
          </cell>
          <cell r="D32">
            <v>22</v>
          </cell>
          <cell r="E32">
            <v>12.39</v>
          </cell>
          <cell r="F32">
            <v>272.58000000000004</v>
          </cell>
          <cell r="G32">
            <v>14.02682201734951</v>
          </cell>
          <cell r="H32">
            <v>308.59008438168922</v>
          </cell>
        </row>
        <row r="33">
          <cell r="A33">
            <v>1440.3</v>
          </cell>
          <cell r="B33" t="str">
            <v>Soil sect.exc.by mach.up to 2m</v>
          </cell>
          <cell r="C33" t="str">
            <v>cum</v>
          </cell>
          <cell r="D33">
            <v>233408</v>
          </cell>
          <cell r="E33">
            <v>1.49</v>
          </cell>
          <cell r="F33">
            <v>347777.92</v>
          </cell>
          <cell r="G33">
            <v>1.6868413886885205</v>
          </cell>
          <cell r="H33">
            <v>393722.27485101018</v>
          </cell>
        </row>
        <row r="34">
          <cell r="A34">
            <v>1440.31</v>
          </cell>
          <cell r="B34" t="str">
            <v>Sect.exc.mach.from 2to4m depth</v>
          </cell>
          <cell r="C34" t="str">
            <v>cum</v>
          </cell>
          <cell r="D34">
            <v>12564</v>
          </cell>
          <cell r="E34">
            <v>1.49</v>
          </cell>
          <cell r="F34">
            <v>18720.36</v>
          </cell>
          <cell r="G34">
            <v>1.6868413886885205</v>
          </cell>
          <cell r="H34">
            <v>21193.47520748257</v>
          </cell>
        </row>
        <row r="35">
          <cell r="A35">
            <v>1440.32</v>
          </cell>
          <cell r="B35" t="str">
            <v>Sect.exc.mach.exceed. 4m depth</v>
          </cell>
          <cell r="C35" t="str">
            <v>cum</v>
          </cell>
          <cell r="D35">
            <v>210</v>
          </cell>
          <cell r="E35">
            <v>2.97</v>
          </cell>
          <cell r="F35">
            <v>623.70000000000005</v>
          </cell>
          <cell r="G35">
            <v>3.3623616942314807</v>
          </cell>
          <cell r="H35">
            <v>706.09595578861092</v>
          </cell>
        </row>
        <row r="36">
          <cell r="A36">
            <v>1440.4</v>
          </cell>
          <cell r="B36" t="str">
            <v>Extra price for water table by mach. Item 1440,30 ÷ 1440,38</v>
          </cell>
          <cell r="C36" t="str">
            <v>cum</v>
          </cell>
          <cell r="D36">
            <v>4440</v>
          </cell>
          <cell r="E36">
            <v>2.48</v>
          </cell>
          <cell r="F36">
            <v>11011.2</v>
          </cell>
          <cell r="G36">
            <v>2.8076286200990137</v>
          </cell>
          <cell r="H36">
            <v>12465.871073239621</v>
          </cell>
        </row>
        <row r="37">
          <cell r="A37">
            <v>1440.44</v>
          </cell>
          <cell r="B37" t="str">
            <v>Materials from excav.transport</v>
          </cell>
          <cell r="C37" t="str">
            <v>cum</v>
          </cell>
          <cell r="D37">
            <v>173008</v>
          </cell>
          <cell r="E37">
            <v>1.98</v>
          </cell>
          <cell r="F37">
            <v>342555.84</v>
          </cell>
          <cell r="G37">
            <v>2.2415744628209868</v>
          </cell>
          <cell r="H37">
            <v>387810.3146637333</v>
          </cell>
        </row>
        <row r="38">
          <cell r="A38">
            <v>1440.5</v>
          </cell>
          <cell r="B38" t="str">
            <v>Backfill w/ matl from exc.</v>
          </cell>
          <cell r="C38" t="str">
            <v>cum</v>
          </cell>
          <cell r="D38">
            <v>97440</v>
          </cell>
          <cell r="E38">
            <v>1.98</v>
          </cell>
          <cell r="F38">
            <v>192931.20000000001</v>
          </cell>
          <cell r="G38">
            <v>2.2415744628209868</v>
          </cell>
          <cell r="H38">
            <v>218419.01565727696</v>
          </cell>
        </row>
        <row r="39">
          <cell r="A39">
            <v>1440.51</v>
          </cell>
          <cell r="B39" t="str">
            <v>Backfill w/ matl by contr.</v>
          </cell>
          <cell r="C39" t="str">
            <v>cum</v>
          </cell>
          <cell r="D39">
            <v>1246</v>
          </cell>
          <cell r="E39">
            <v>4.04</v>
          </cell>
          <cell r="F39">
            <v>5033.84</v>
          </cell>
          <cell r="G39">
            <v>4.5737175908064582</v>
          </cell>
          <cell r="H39">
            <v>5698.8521181448468</v>
          </cell>
        </row>
        <row r="40">
          <cell r="A40">
            <v>1440.52</v>
          </cell>
          <cell r="B40" t="str">
            <v>Sand for pipes bedding</v>
          </cell>
          <cell r="C40" t="str">
            <v>cum</v>
          </cell>
          <cell r="D40">
            <v>2950</v>
          </cell>
          <cell r="E40">
            <v>4.04</v>
          </cell>
          <cell r="F40">
            <v>11918</v>
          </cell>
          <cell r="G40">
            <v>4.5737175908064582</v>
          </cell>
          <cell r="H40">
            <v>13492.466892879052</v>
          </cell>
        </row>
        <row r="41">
          <cell r="A41">
            <v>1440.53</v>
          </cell>
          <cell r="B41" t="str">
            <v>Sand for cables bedding</v>
          </cell>
          <cell r="C41" t="str">
            <v>cum</v>
          </cell>
          <cell r="D41">
            <v>4267</v>
          </cell>
          <cell r="E41">
            <v>4.04</v>
          </cell>
          <cell r="F41">
            <v>17238.68</v>
          </cell>
          <cell r="G41">
            <v>4.5737175908064582</v>
          </cell>
          <cell r="H41">
            <v>19516.052959971159</v>
          </cell>
        </row>
        <row r="42">
          <cell r="A42">
            <v>1440.62</v>
          </cell>
          <cell r="B42" t="str">
            <v>Tank-pad.w/ matl from exc.</v>
          </cell>
          <cell r="C42" t="str">
            <v>cum</v>
          </cell>
          <cell r="D42">
            <v>69</v>
          </cell>
          <cell r="E42">
            <v>1.98</v>
          </cell>
          <cell r="F42">
            <v>136.62</v>
          </cell>
          <cell r="G42">
            <v>2.2415744628209868</v>
          </cell>
          <cell r="H42">
            <v>154.6686379346481</v>
          </cell>
        </row>
        <row r="43">
          <cell r="A43">
            <v>1440.63</v>
          </cell>
          <cell r="B43" t="str">
            <v>Tank-pad.w/ matl by contr.</v>
          </cell>
          <cell r="C43" t="str">
            <v>cum</v>
          </cell>
          <cell r="D43">
            <v>587</v>
          </cell>
          <cell r="E43">
            <v>18.04</v>
          </cell>
          <cell r="F43">
            <v>10589.48</v>
          </cell>
          <cell r="G43">
            <v>20.423233994591214</v>
          </cell>
          <cell r="H43">
            <v>11988.438354825043</v>
          </cell>
        </row>
        <row r="44">
          <cell r="A44">
            <v>1440.81</v>
          </cell>
          <cell r="B44" t="str">
            <v>Sidewalk kerb</v>
          </cell>
          <cell r="C44" t="str">
            <v>lm</v>
          </cell>
          <cell r="D44">
            <v>6186</v>
          </cell>
          <cell r="E44">
            <v>8.67</v>
          </cell>
          <cell r="F44">
            <v>53632.62</v>
          </cell>
          <cell r="G44">
            <v>9.8153790872009878</v>
          </cell>
          <cell r="H44">
            <v>60717.93503342531</v>
          </cell>
        </row>
        <row r="45">
          <cell r="A45">
            <v>1440.82</v>
          </cell>
          <cell r="B45" t="str">
            <v>Sidewalk fndn w.matl from exc.</v>
          </cell>
          <cell r="C45" t="str">
            <v>cum</v>
          </cell>
          <cell r="D45">
            <v>1172</v>
          </cell>
          <cell r="E45">
            <v>2.48</v>
          </cell>
          <cell r="F45">
            <v>2906.56</v>
          </cell>
          <cell r="G45">
            <v>2.8076286200990137</v>
          </cell>
          <cell r="H45">
            <v>3290.540742756044</v>
          </cell>
        </row>
        <row r="46">
          <cell r="A46">
            <v>1440.85</v>
          </cell>
          <cell r="B46" t="str">
            <v>Side-walk pav. 10cm thk</v>
          </cell>
          <cell r="C46" t="str">
            <v>sqm</v>
          </cell>
          <cell r="D46">
            <v>5858</v>
          </cell>
          <cell r="E46">
            <v>11.35</v>
          </cell>
          <cell r="F46">
            <v>66488.3</v>
          </cell>
          <cell r="G46">
            <v>12.849429370211212</v>
          </cell>
          <cell r="H46">
            <v>75271.957250697276</v>
          </cell>
        </row>
        <row r="47">
          <cell r="A47">
            <v>1440.86</v>
          </cell>
          <cell r="B47" t="str">
            <v>Bituminous emulsion 1,5Kg/sqm</v>
          </cell>
          <cell r="C47" t="str">
            <v>sqm</v>
          </cell>
          <cell r="D47">
            <v>1553</v>
          </cell>
          <cell r="E47">
            <v>0.62</v>
          </cell>
          <cell r="F47">
            <v>962.86</v>
          </cell>
          <cell r="G47">
            <v>0.70190715502475343</v>
          </cell>
          <cell r="H47">
            <v>1090.061811753442</v>
          </cell>
        </row>
        <row r="48">
          <cell r="A48">
            <v>1440.87</v>
          </cell>
          <cell r="B48" t="str">
            <v>Tank-fndn: wear-carpet, 3cmthk</v>
          </cell>
          <cell r="C48" t="str">
            <v>sqm</v>
          </cell>
          <cell r="D48">
            <v>1553</v>
          </cell>
          <cell r="E48">
            <v>3.43</v>
          </cell>
          <cell r="F48">
            <v>5326.79</v>
          </cell>
          <cell r="G48">
            <v>3.8831315189272653</v>
          </cell>
          <cell r="H48">
            <v>6030.5032488940433</v>
          </cell>
        </row>
        <row r="49">
          <cell r="A49">
            <v>1450.03</v>
          </cell>
          <cell r="B49" t="str">
            <v>Embankment w/ matl by contr.</v>
          </cell>
          <cell r="C49" t="str">
            <v>cum</v>
          </cell>
          <cell r="D49">
            <v>39159</v>
          </cell>
          <cell r="E49">
            <v>6.36</v>
          </cell>
          <cell r="F49">
            <v>249051.24000000002</v>
          </cell>
          <cell r="G49">
            <v>7.2002088805765041</v>
          </cell>
          <cell r="H49">
            <v>281952.97955449531</v>
          </cell>
        </row>
        <row r="50">
          <cell r="A50">
            <v>1450.08</v>
          </cell>
          <cell r="B50" t="str">
            <v>Base-course w/ matl by contr.</v>
          </cell>
          <cell r="C50" t="str">
            <v>cum</v>
          </cell>
          <cell r="D50">
            <v>35159</v>
          </cell>
          <cell r="E50">
            <v>18.510000000000002</v>
          </cell>
          <cell r="F50">
            <v>650793.09000000008</v>
          </cell>
          <cell r="G50">
            <v>20.955324902432562</v>
          </cell>
          <cell r="H50">
            <v>736768.26824462647</v>
          </cell>
        </row>
        <row r="51">
          <cell r="A51">
            <v>1450.09</v>
          </cell>
          <cell r="B51" t="str">
            <v>Bituminous emulsion 1,5Kg/sqm</v>
          </cell>
          <cell r="C51" t="str">
            <v>sqm</v>
          </cell>
          <cell r="D51">
            <v>97227</v>
          </cell>
          <cell r="E51">
            <v>0.62</v>
          </cell>
          <cell r="F51">
            <v>60280.74</v>
          </cell>
          <cell r="G51">
            <v>0.70190715502475343</v>
          </cell>
          <cell r="H51">
            <v>68244.326961591694</v>
          </cell>
        </row>
        <row r="52">
          <cell r="A52">
            <v>1450.1</v>
          </cell>
          <cell r="B52" t="str">
            <v>Binder 7cm thk.</v>
          </cell>
          <cell r="C52" t="str">
            <v>sqm</v>
          </cell>
          <cell r="D52">
            <v>81098</v>
          </cell>
          <cell r="E52">
            <v>8.01</v>
          </cell>
          <cell r="F52">
            <v>649594.98</v>
          </cell>
          <cell r="G52">
            <v>9.0681875995939922</v>
          </cell>
          <cell r="H52">
            <v>735411.87795187358</v>
          </cell>
        </row>
        <row r="53">
          <cell r="A53">
            <v>1450.12</v>
          </cell>
          <cell r="B53" t="str">
            <v>Bituminous emulsion 1,0Kg/sqm</v>
          </cell>
          <cell r="C53" t="str">
            <v>sqm</v>
          </cell>
          <cell r="D53">
            <v>97227</v>
          </cell>
          <cell r="E53">
            <v>0.5</v>
          </cell>
          <cell r="F53">
            <v>48613.5</v>
          </cell>
          <cell r="G53">
            <v>0.56605415727802699</v>
          </cell>
          <cell r="H53">
            <v>55035.747549670734</v>
          </cell>
        </row>
        <row r="54">
          <cell r="A54">
            <v>1450.13</v>
          </cell>
          <cell r="B54" t="str">
            <v>Wearing course 3cm thk.</v>
          </cell>
          <cell r="C54" t="str">
            <v>sqm</v>
          </cell>
          <cell r="D54">
            <v>97227</v>
          </cell>
          <cell r="E54">
            <v>3.43</v>
          </cell>
          <cell r="F54">
            <v>333488.61000000004</v>
          </cell>
          <cell r="G54">
            <v>3.8831315189272653</v>
          </cell>
          <cell r="H54">
            <v>377545.22819074121</v>
          </cell>
        </row>
        <row r="55">
          <cell r="A55">
            <v>1471.01</v>
          </cell>
          <cell r="B55" t="str">
            <v>Carbon steel piping</v>
          </cell>
          <cell r="C55" t="str">
            <v>kg</v>
          </cell>
          <cell r="D55">
            <v>135687</v>
          </cell>
          <cell r="E55">
            <v>0.74</v>
          </cell>
          <cell r="F55">
            <v>100408.38</v>
          </cell>
          <cell r="G55">
            <v>0.83776015277147997</v>
          </cell>
          <cell r="H55">
            <v>113673.16184910381</v>
          </cell>
        </row>
        <row r="56">
          <cell r="A56">
            <v>1471.03</v>
          </cell>
          <cell r="B56" t="str">
            <v>Carbon steel valve</v>
          </cell>
          <cell r="C56" t="str">
            <v>kg</v>
          </cell>
          <cell r="D56">
            <v>4370</v>
          </cell>
          <cell r="E56">
            <v>4.66</v>
          </cell>
          <cell r="F56">
            <v>20364.2</v>
          </cell>
          <cell r="G56">
            <v>5.2756247458312115</v>
          </cell>
          <cell r="H56">
            <v>23054.480139282394</v>
          </cell>
        </row>
        <row r="57">
          <cell r="A57">
            <v>1473.16</v>
          </cell>
          <cell r="B57" t="str">
            <v>Centr. r.c. piping  dia. 50cm</v>
          </cell>
          <cell r="C57" t="str">
            <v>lm</v>
          </cell>
          <cell r="D57">
            <v>127</v>
          </cell>
          <cell r="E57">
            <v>33.200000000000003</v>
          </cell>
          <cell r="F57">
            <v>4216.4000000000005</v>
          </cell>
          <cell r="G57">
            <v>37.585996043260998</v>
          </cell>
          <cell r="H57">
            <v>4773.4214974941469</v>
          </cell>
        </row>
        <row r="58">
          <cell r="A58">
            <v>1473.19</v>
          </cell>
          <cell r="B58" t="str">
            <v>Centr. r.c. piping  dia. 80cm</v>
          </cell>
          <cell r="C58" t="str">
            <v>lm</v>
          </cell>
          <cell r="D58">
            <v>69</v>
          </cell>
          <cell r="E58">
            <v>56.87</v>
          </cell>
          <cell r="F58">
            <v>3924.0299999999997</v>
          </cell>
          <cell r="G58">
            <v>64.382999848802783</v>
          </cell>
          <cell r="H58">
            <v>4442.4269895673924</v>
          </cell>
        </row>
        <row r="59">
          <cell r="A59">
            <v>1478.01</v>
          </cell>
          <cell r="B59" t="str">
            <v>PVC piping         dia. 110mm</v>
          </cell>
          <cell r="C59" t="str">
            <v>lm</v>
          </cell>
          <cell r="D59">
            <v>115</v>
          </cell>
          <cell r="E59">
            <v>9.67</v>
          </cell>
          <cell r="F59">
            <v>1112.05</v>
          </cell>
          <cell r="G59">
            <v>10.947487401757042</v>
          </cell>
          <cell r="H59">
            <v>1258.9610512020599</v>
          </cell>
        </row>
        <row r="60">
          <cell r="A60">
            <v>1478.02</v>
          </cell>
          <cell r="B60" t="str">
            <v>PVC piping         dia. 160mm</v>
          </cell>
          <cell r="C60" t="str">
            <v>lm</v>
          </cell>
          <cell r="D60">
            <v>1903</v>
          </cell>
          <cell r="E60">
            <v>17.25</v>
          </cell>
          <cell r="F60">
            <v>32826.75</v>
          </cell>
          <cell r="G60">
            <v>19.528868426091933</v>
          </cell>
          <cell r="H60">
            <v>37163.436614852944</v>
          </cell>
        </row>
        <row r="61">
          <cell r="A61">
            <v>1478.03</v>
          </cell>
          <cell r="B61" t="str">
            <v>PVC piping         dia. 200mm</v>
          </cell>
          <cell r="C61" t="str">
            <v>lm</v>
          </cell>
          <cell r="D61">
            <v>652</v>
          </cell>
          <cell r="E61">
            <v>24.71</v>
          </cell>
          <cell r="F61">
            <v>16110.92</v>
          </cell>
          <cell r="G61">
            <v>27.974396452680097</v>
          </cell>
          <cell r="H61">
            <v>18239.306487147423</v>
          </cell>
        </row>
        <row r="62">
          <cell r="A62">
            <v>1491.03</v>
          </cell>
          <cell r="B62" t="str">
            <v>Demol.&amp; Reinst. exist. roads fnds.</v>
          </cell>
          <cell r="C62" t="str">
            <v>cum</v>
          </cell>
          <cell r="D62">
            <v>1342</v>
          </cell>
          <cell r="E62">
            <v>1.24</v>
          </cell>
          <cell r="F62">
            <v>1664.08</v>
          </cell>
          <cell r="G62">
            <v>1.4038143100495069</v>
          </cell>
          <cell r="H62">
            <v>1883.9188040864383</v>
          </cell>
        </row>
        <row r="63">
          <cell r="A63">
            <v>1491.04</v>
          </cell>
          <cell r="B63" t="str">
            <v>Top course pad tk 10 cm w/ crushed stone</v>
          </cell>
          <cell r="C63" t="str">
            <v>cum</v>
          </cell>
          <cell r="D63">
            <v>145</v>
          </cell>
          <cell r="E63">
            <v>18.510000000000002</v>
          </cell>
          <cell r="F63">
            <v>2683.9500000000003</v>
          </cell>
          <cell r="G63">
            <v>20.955324902432562</v>
          </cell>
          <cell r="H63">
            <v>3038.5221108527217</v>
          </cell>
        </row>
        <row r="64">
          <cell r="A64">
            <v>1491.1</v>
          </cell>
          <cell r="B64" t="str">
            <v>Excav. for earth ditches formation</v>
          </cell>
          <cell r="C64" t="str">
            <v>cum</v>
          </cell>
          <cell r="D64">
            <v>24354</v>
          </cell>
          <cell r="E64">
            <v>3.31</v>
          </cell>
          <cell r="F64">
            <v>80611.740000000005</v>
          </cell>
          <cell r="G64">
            <v>3.7472785211805388</v>
          </cell>
          <cell r="H64">
            <v>91261.221104830838</v>
          </cell>
        </row>
        <row r="65">
          <cell r="A65">
            <v>1491.78</v>
          </cell>
          <cell r="B65" t="str">
            <v>Green area finishing including irrrigation system eqpt.</v>
          </cell>
          <cell r="C65" t="str">
            <v>sqm</v>
          </cell>
          <cell r="D65">
            <v>4566</v>
          </cell>
          <cell r="E65">
            <v>3.1</v>
          </cell>
          <cell r="F65">
            <v>14154.6</v>
          </cell>
          <cell r="G65">
            <v>3.5095357751237675</v>
          </cell>
          <cell r="H65">
            <v>16024.540349215122</v>
          </cell>
        </row>
        <row r="66">
          <cell r="A66">
            <v>1491.8</v>
          </cell>
          <cell r="B66" t="str">
            <v xml:space="preserve">Earth-dyke w/ matl supplied by Contractors </v>
          </cell>
          <cell r="C66" t="str">
            <v>cum</v>
          </cell>
          <cell r="D66">
            <v>6548</v>
          </cell>
          <cell r="E66">
            <v>6.36</v>
          </cell>
          <cell r="F66">
            <v>41645.279999999999</v>
          </cell>
          <cell r="G66">
            <v>7.2002088805765041</v>
          </cell>
          <cell r="H66">
            <v>47146.967750014948</v>
          </cell>
        </row>
        <row r="67">
          <cell r="A67">
            <v>1491.84</v>
          </cell>
          <cell r="B67" t="str">
            <v>Asphalt finish.for shoulders type heavy</v>
          </cell>
          <cell r="C67" t="str">
            <v>sqm</v>
          </cell>
          <cell r="D67">
            <v>16129</v>
          </cell>
          <cell r="E67">
            <v>5.73</v>
          </cell>
          <cell r="F67">
            <v>92419.170000000013</v>
          </cell>
          <cell r="G67">
            <v>6.4869806424061895</v>
          </cell>
          <cell r="H67">
            <v>104628.51078136943</v>
          </cell>
        </row>
        <row r="68">
          <cell r="A68">
            <v>1491.1089999999999</v>
          </cell>
          <cell r="B68" t="str">
            <v>Dykes Finis.by concrete slab 10 cm thk.</v>
          </cell>
          <cell r="C68" t="str">
            <v>sqm</v>
          </cell>
          <cell r="D68">
            <v>5071</v>
          </cell>
          <cell r="E68">
            <v>7.61</v>
          </cell>
          <cell r="F68">
            <v>38590.310000000005</v>
          </cell>
          <cell r="G68">
            <v>8.6153442737715711</v>
          </cell>
          <cell r="H68">
            <v>43688.410812295639</v>
          </cell>
        </row>
        <row r="69">
          <cell r="A69">
            <v>1492.01</v>
          </cell>
          <cell r="B69" t="str">
            <v>Cast iron floor drain  diam. 6"</v>
          </cell>
          <cell r="C69" t="str">
            <v>u</v>
          </cell>
          <cell r="D69">
            <v>6</v>
          </cell>
          <cell r="E69">
            <v>85.95</v>
          </cell>
          <cell r="F69">
            <v>515.70000000000005</v>
          </cell>
          <cell r="G69">
            <v>97.304709636092838</v>
          </cell>
          <cell r="H69">
            <v>583.82825781655697</v>
          </cell>
        </row>
        <row r="70">
          <cell r="A70">
            <v>1492.02</v>
          </cell>
          <cell r="B70" t="str">
            <v>Carbon steel drain hubs 4"</v>
          </cell>
          <cell r="C70" t="str">
            <v>u</v>
          </cell>
          <cell r="D70">
            <v>91</v>
          </cell>
          <cell r="E70">
            <v>33.200000000000003</v>
          </cell>
          <cell r="F70">
            <v>3021.2000000000003</v>
          </cell>
          <cell r="G70">
            <v>37.585996043260998</v>
          </cell>
          <cell r="H70">
            <v>3420.325639936751</v>
          </cell>
        </row>
        <row r="71">
          <cell r="A71">
            <v>1492.03</v>
          </cell>
          <cell r="B71" t="str">
            <v>Carbon steel clean out diam. 6"</v>
          </cell>
          <cell r="C71" t="str">
            <v>u</v>
          </cell>
          <cell r="D71">
            <v>8</v>
          </cell>
          <cell r="E71">
            <v>88.85</v>
          </cell>
          <cell r="F71">
            <v>710.8</v>
          </cell>
          <cell r="G71">
            <v>100.5878237483054</v>
          </cell>
          <cell r="H71">
            <v>804.70258998644317</v>
          </cell>
        </row>
        <row r="72">
          <cell r="A72">
            <v>1492.04</v>
          </cell>
          <cell r="B72" t="str">
            <v>Carbon steel vents</v>
          </cell>
          <cell r="C72" t="str">
            <v>kg</v>
          </cell>
          <cell r="D72">
            <v>27710</v>
          </cell>
          <cell r="E72">
            <v>2.21</v>
          </cell>
          <cell r="F72">
            <v>61239.1</v>
          </cell>
          <cell r="G72">
            <v>2.5019593751688793</v>
          </cell>
          <cell r="H72">
            <v>69329.294285929645</v>
          </cell>
        </row>
        <row r="73">
          <cell r="A73">
            <v>1492.39</v>
          </cell>
          <cell r="B73" t="str">
            <v>GRE drain hubs 4" (Technip ST 1400-08 type "D" )</v>
          </cell>
          <cell r="C73" t="str">
            <v>u</v>
          </cell>
          <cell r="D73">
            <v>35</v>
          </cell>
          <cell r="E73">
            <v>33.200000000000003</v>
          </cell>
          <cell r="F73">
            <v>1162</v>
          </cell>
          <cell r="G73">
            <v>37.585996043260998</v>
          </cell>
          <cell r="H73">
            <v>1315.5098615141349</v>
          </cell>
        </row>
        <row r="74">
          <cell r="A74">
            <v>1492.42</v>
          </cell>
          <cell r="B74" t="str">
            <v>Supply and  installation PVC heavy  piping "FABCO"type diam.3"</v>
          </cell>
          <cell r="C74" t="str">
            <v>lm</v>
          </cell>
          <cell r="D74">
            <v>1029</v>
          </cell>
          <cell r="E74">
            <v>28.24</v>
          </cell>
          <cell r="F74">
            <v>29058.959999999999</v>
          </cell>
          <cell r="G74">
            <v>31.970738803062964</v>
          </cell>
          <cell r="H74">
            <v>32897.890228351789</v>
          </cell>
        </row>
        <row r="75">
          <cell r="A75">
            <v>1492.52</v>
          </cell>
          <cell r="B75" t="str">
            <v>Clean Out concrete  pit  for  GRE/PVC pipe  (Technip ST 1400-06 )</v>
          </cell>
          <cell r="C75" t="str">
            <v>u</v>
          </cell>
          <cell r="D75">
            <v>5</v>
          </cell>
          <cell r="E75">
            <v>30.98</v>
          </cell>
          <cell r="F75">
            <v>154.9</v>
          </cell>
          <cell r="G75">
            <v>35.07271558494655</v>
          </cell>
          <cell r="H75">
            <v>175.36357792473274</v>
          </cell>
        </row>
        <row r="76">
          <cell r="A76">
            <v>1492.53</v>
          </cell>
          <cell r="B76" t="str">
            <v>GRE drain hubs 6" (Technip ST 1400-08 type "D" )</v>
          </cell>
          <cell r="C76" t="str">
            <v>u</v>
          </cell>
          <cell r="D76">
            <v>23</v>
          </cell>
          <cell r="E76">
            <v>30.98</v>
          </cell>
          <cell r="F76">
            <v>712.54</v>
          </cell>
          <cell r="G76">
            <v>35.07271558494655</v>
          </cell>
          <cell r="H76">
            <v>806.67245845377067</v>
          </cell>
        </row>
        <row r="77">
          <cell r="A77">
            <v>1710.02</v>
          </cell>
          <cell r="B77" t="str">
            <v>Improved bond reinf.steel</v>
          </cell>
          <cell r="C77" t="str">
            <v>kg</v>
          </cell>
          <cell r="D77">
            <v>3906036</v>
          </cell>
          <cell r="E77">
            <v>0.51</v>
          </cell>
          <cell r="F77">
            <v>1992078.36</v>
          </cell>
          <cell r="G77">
            <v>0.57737524042358757</v>
          </cell>
          <cell r="H77">
            <v>2255248.4746031882</v>
          </cell>
        </row>
        <row r="78">
          <cell r="A78" t="str">
            <v>1710.02B</v>
          </cell>
          <cell r="B78" t="str">
            <v>Improved bond reinf.steel for prilling tower</v>
          </cell>
          <cell r="C78" t="str">
            <v>kg</v>
          </cell>
          <cell r="D78">
            <v>642896</v>
          </cell>
          <cell r="E78">
            <v>0.59</v>
          </cell>
          <cell r="F78">
            <v>379308.63999999996</v>
          </cell>
          <cell r="G78">
            <v>0.66794390558807182</v>
          </cell>
          <cell r="H78">
            <v>429418.46512694901</v>
          </cell>
        </row>
        <row r="79">
          <cell r="A79">
            <v>1710.03</v>
          </cell>
          <cell r="B79" t="str">
            <v>Welded wire mesh</v>
          </cell>
          <cell r="C79" t="str">
            <v>kg</v>
          </cell>
          <cell r="D79">
            <v>991677</v>
          </cell>
          <cell r="E79">
            <v>0.77</v>
          </cell>
          <cell r="F79">
            <v>763591.29</v>
          </cell>
          <cell r="G79">
            <v>0.87172340220816158</v>
          </cell>
          <cell r="H79">
            <v>864468.04833158304</v>
          </cell>
        </row>
        <row r="80">
          <cell r="A80">
            <v>1710.07</v>
          </cell>
          <cell r="B80" t="str">
            <v>Anchor bolts weight up to 20Kg</v>
          </cell>
          <cell r="C80" t="str">
            <v>kg</v>
          </cell>
          <cell r="D80">
            <v>81661</v>
          </cell>
          <cell r="E80">
            <v>3.1</v>
          </cell>
          <cell r="F80">
            <v>253149.1</v>
          </cell>
          <cell r="G80">
            <v>3.5095357751237675</v>
          </cell>
          <cell r="H80">
            <v>286592.20093238197</v>
          </cell>
        </row>
        <row r="81">
          <cell r="A81">
            <v>1710.08</v>
          </cell>
          <cell r="B81" t="str">
            <v>Anchor bolts weight &gt;20Kg</v>
          </cell>
          <cell r="C81" t="str">
            <v>kg</v>
          </cell>
          <cell r="D81">
            <v>4600</v>
          </cell>
          <cell r="E81">
            <v>3.1</v>
          </cell>
          <cell r="F81">
            <v>14260</v>
          </cell>
          <cell r="G81">
            <v>3.5095357751237675</v>
          </cell>
          <cell r="H81">
            <v>16143.864565569331</v>
          </cell>
        </row>
        <row r="82">
          <cell r="A82">
            <v>1710.11</v>
          </cell>
          <cell r="B82" t="str">
            <v>Sliding plates</v>
          </cell>
          <cell r="C82" t="str">
            <v>kg</v>
          </cell>
          <cell r="D82">
            <v>5667</v>
          </cell>
          <cell r="E82">
            <v>1.57</v>
          </cell>
          <cell r="F82">
            <v>8897.19</v>
          </cell>
          <cell r="G82">
            <v>1.7774100538530049</v>
          </cell>
          <cell r="H82">
            <v>10072.582775184979</v>
          </cell>
        </row>
        <row r="83">
          <cell r="A83">
            <v>1710.15</v>
          </cell>
          <cell r="B83" t="str">
            <v>Steel insert</v>
          </cell>
          <cell r="C83" t="str">
            <v>kg</v>
          </cell>
          <cell r="D83">
            <v>124955</v>
          </cell>
          <cell r="E83">
            <v>1.46</v>
          </cell>
          <cell r="F83">
            <v>182434.3</v>
          </cell>
          <cell r="G83">
            <v>1.6528781392518388</v>
          </cell>
          <cell r="H83">
            <v>206535.38789021352</v>
          </cell>
        </row>
        <row r="84">
          <cell r="A84">
            <v>1710.21</v>
          </cell>
          <cell r="B84" t="str">
            <v>Grout 25mm thk.</v>
          </cell>
          <cell r="C84" t="str">
            <v>sqm</v>
          </cell>
          <cell r="D84">
            <v>2781</v>
          </cell>
          <cell r="E84">
            <v>2.63</v>
          </cell>
          <cell r="F84">
            <v>7314.03</v>
          </cell>
          <cell r="G84">
            <v>2.9774448672824221</v>
          </cell>
          <cell r="H84">
            <v>8280.2741759124165</v>
          </cell>
        </row>
        <row r="85">
          <cell r="A85">
            <v>1710.23</v>
          </cell>
          <cell r="B85" t="str">
            <v>Grout &gt;50mm thk.</v>
          </cell>
          <cell r="C85" t="str">
            <v>cum</v>
          </cell>
          <cell r="D85">
            <v>117</v>
          </cell>
          <cell r="E85">
            <v>104.99</v>
          </cell>
          <cell r="F85">
            <v>12283.83</v>
          </cell>
          <cell r="G85">
            <v>118.8600519452401</v>
          </cell>
          <cell r="H85">
            <v>13906.626077593091</v>
          </cell>
        </row>
        <row r="86">
          <cell r="A86">
            <v>1710.24</v>
          </cell>
          <cell r="B86" t="str">
            <v>Non-shrinking grout 25mm</v>
          </cell>
          <cell r="C86" t="str">
            <v>sqm</v>
          </cell>
          <cell r="D86">
            <v>28</v>
          </cell>
          <cell r="E86">
            <v>42.5</v>
          </cell>
          <cell r="F86">
            <v>1190</v>
          </cell>
          <cell r="G86">
            <v>48.114603368632295</v>
          </cell>
          <cell r="H86">
            <v>1347.2088943217043</v>
          </cell>
        </row>
        <row r="87">
          <cell r="A87">
            <v>1710.25</v>
          </cell>
          <cell r="B87" t="str">
            <v>Non-shrinking grout 50mm</v>
          </cell>
          <cell r="C87" t="str">
            <v>sqm</v>
          </cell>
          <cell r="D87">
            <v>75</v>
          </cell>
          <cell r="E87">
            <v>85.01</v>
          </cell>
          <cell r="F87">
            <v>6375.75</v>
          </cell>
          <cell r="G87">
            <v>96.240527820410151</v>
          </cell>
          <cell r="H87">
            <v>7218.039586530761</v>
          </cell>
        </row>
        <row r="88">
          <cell r="A88">
            <v>1710.26</v>
          </cell>
          <cell r="B88" t="str">
            <v>Non-shrinking grout &gt;50mm</v>
          </cell>
          <cell r="C88" t="str">
            <v>cum</v>
          </cell>
          <cell r="D88">
            <v>3</v>
          </cell>
          <cell r="E88">
            <v>1700.24</v>
          </cell>
          <cell r="F88">
            <v>5100.72</v>
          </cell>
          <cell r="G88">
            <v>1924.8558407407852</v>
          </cell>
          <cell r="H88">
            <v>5774.5675222223554</v>
          </cell>
        </row>
        <row r="89">
          <cell r="A89">
            <v>1711.01</v>
          </cell>
          <cell r="B89" t="str">
            <v>Lean concrete 5cm thk.</v>
          </cell>
          <cell r="C89" t="str">
            <v>sqm</v>
          </cell>
          <cell r="D89">
            <v>93015</v>
          </cell>
          <cell r="E89">
            <v>2.76</v>
          </cell>
          <cell r="F89">
            <v>256721.4</v>
          </cell>
          <cell r="G89">
            <v>3.1246189481747089</v>
          </cell>
          <cell r="H89">
            <v>290636.43146447057</v>
          </cell>
        </row>
        <row r="90">
          <cell r="A90">
            <v>1711.02</v>
          </cell>
          <cell r="B90" t="str">
            <v>Lean concrete 10cm thk.</v>
          </cell>
          <cell r="C90" t="str">
            <v>sqm</v>
          </cell>
          <cell r="D90">
            <v>10040</v>
          </cell>
          <cell r="E90">
            <v>5.52</v>
          </cell>
          <cell r="F90">
            <v>55420.799999999996</v>
          </cell>
          <cell r="G90">
            <v>6.2492378963494177</v>
          </cell>
          <cell r="H90">
            <v>62742.348479348155</v>
          </cell>
        </row>
        <row r="91">
          <cell r="A91">
            <v>1711.04</v>
          </cell>
          <cell r="B91" t="str">
            <v>L.C. for U/G pipes bedding</v>
          </cell>
          <cell r="C91" t="str">
            <v>cum</v>
          </cell>
          <cell r="D91">
            <v>134</v>
          </cell>
          <cell r="E91">
            <v>55.22</v>
          </cell>
          <cell r="F91">
            <v>7399.48</v>
          </cell>
          <cell r="G91">
            <v>62.515021129785296</v>
          </cell>
          <cell r="H91">
            <v>8377.0128313912301</v>
          </cell>
        </row>
        <row r="92">
          <cell r="A92">
            <v>1711.06</v>
          </cell>
          <cell r="B92" t="str">
            <v>Concrete for foundation</v>
          </cell>
          <cell r="C92" t="str">
            <v>cum</v>
          </cell>
          <cell r="D92">
            <v>31270</v>
          </cell>
          <cell r="E92">
            <v>71.14</v>
          </cell>
          <cell r="F92">
            <v>2224547.7999999998</v>
          </cell>
          <cell r="G92">
            <v>80.538185497517688</v>
          </cell>
          <cell r="H92">
            <v>2518429.0605073781</v>
          </cell>
        </row>
        <row r="93">
          <cell r="A93">
            <v>1711.07</v>
          </cell>
          <cell r="B93" t="str">
            <v>Bitumen coat for foundation</v>
          </cell>
          <cell r="C93" t="str">
            <v>sqm</v>
          </cell>
          <cell r="D93">
            <v>66703</v>
          </cell>
          <cell r="E93">
            <v>2.23</v>
          </cell>
          <cell r="F93">
            <v>148747.69</v>
          </cell>
          <cell r="G93">
            <v>2.5246015414600005</v>
          </cell>
          <cell r="H93">
            <v>168398.49662000642</v>
          </cell>
        </row>
        <row r="94">
          <cell r="A94">
            <v>1711.08</v>
          </cell>
          <cell r="B94" t="str">
            <v>Sleepers type "2"</v>
          </cell>
          <cell r="C94" t="str">
            <v>lm</v>
          </cell>
          <cell r="D94">
            <v>46</v>
          </cell>
          <cell r="E94">
            <v>122.52</v>
          </cell>
          <cell r="F94">
            <v>5635.92</v>
          </cell>
          <cell r="G94">
            <v>138.70591069940772</v>
          </cell>
          <cell r="H94">
            <v>6380.4718921727554</v>
          </cell>
        </row>
        <row r="95">
          <cell r="A95">
            <v>1711.09</v>
          </cell>
          <cell r="B95" t="str">
            <v>Vertical ladder foundation</v>
          </cell>
          <cell r="C95" t="str">
            <v>u</v>
          </cell>
          <cell r="D95">
            <v>25</v>
          </cell>
          <cell r="E95">
            <v>99.14</v>
          </cell>
          <cell r="F95">
            <v>2478.5</v>
          </cell>
          <cell r="G95">
            <v>112.2372183050872</v>
          </cell>
          <cell r="H95">
            <v>2805.9304576271797</v>
          </cell>
        </row>
        <row r="96">
          <cell r="A96">
            <v>1711.1</v>
          </cell>
          <cell r="B96" t="str">
            <v>Stairs foundation</v>
          </cell>
          <cell r="C96" t="str">
            <v>u</v>
          </cell>
          <cell r="D96">
            <v>12</v>
          </cell>
          <cell r="E96">
            <v>123.92</v>
          </cell>
          <cell r="F96">
            <v>1487.04</v>
          </cell>
          <cell r="G96">
            <v>140.2908623397862</v>
          </cell>
          <cell r="H96">
            <v>1683.4903480774344</v>
          </cell>
        </row>
        <row r="97">
          <cell r="A97">
            <v>1711.11</v>
          </cell>
          <cell r="B97" t="str">
            <v>Small size fndn(up to0,2cu.m)</v>
          </cell>
          <cell r="C97" t="str">
            <v>u</v>
          </cell>
          <cell r="D97">
            <v>26</v>
          </cell>
          <cell r="E97">
            <v>44.61</v>
          </cell>
          <cell r="F97">
            <v>1159.8599999999999</v>
          </cell>
          <cell r="G97">
            <v>50.503351912345565</v>
          </cell>
          <cell r="H97">
            <v>1313.0871497209846</v>
          </cell>
        </row>
        <row r="98">
          <cell r="A98">
            <v>1711.2</v>
          </cell>
          <cell r="B98" t="str">
            <v>Formwork foundation</v>
          </cell>
          <cell r="C98" t="str">
            <v>sqm</v>
          </cell>
          <cell r="D98">
            <v>75737</v>
          </cell>
          <cell r="E98">
            <v>5.58</v>
          </cell>
          <cell r="F98">
            <v>422612.46</v>
          </cell>
          <cell r="G98">
            <v>6.3171643952227816</v>
          </cell>
          <cell r="H98">
            <v>478443.07980098779</v>
          </cell>
        </row>
        <row r="99">
          <cell r="A99">
            <v>1711.21</v>
          </cell>
          <cell r="B99" t="str">
            <v xml:space="preserve">Circular foundations formwork </v>
          </cell>
          <cell r="C99" t="str">
            <v>sqm</v>
          </cell>
          <cell r="D99">
            <v>857</v>
          </cell>
          <cell r="E99">
            <v>8.67</v>
          </cell>
          <cell r="F99">
            <v>7430.19</v>
          </cell>
          <cell r="G99">
            <v>9.8153790872009878</v>
          </cell>
          <cell r="H99">
            <v>8411.7798777312473</v>
          </cell>
        </row>
        <row r="100">
          <cell r="A100">
            <v>1712.01</v>
          </cell>
          <cell r="B100" t="str">
            <v>Concrete elev. up to 10m</v>
          </cell>
          <cell r="C100" t="str">
            <v>cum</v>
          </cell>
          <cell r="D100">
            <v>5468</v>
          </cell>
          <cell r="E100">
            <v>75.44</v>
          </cell>
          <cell r="F100">
            <v>412505.92</v>
          </cell>
          <cell r="G100">
            <v>85.40625125010871</v>
          </cell>
          <cell r="H100">
            <v>467001.38183559442</v>
          </cell>
        </row>
        <row r="101">
          <cell r="A101">
            <v>1712.02</v>
          </cell>
          <cell r="B101" t="str">
            <v>Concr.elev.from 10,01to20m</v>
          </cell>
          <cell r="C101" t="str">
            <v>cum</v>
          </cell>
          <cell r="D101">
            <v>398</v>
          </cell>
          <cell r="E101">
            <v>75.44</v>
          </cell>
          <cell r="F101">
            <v>30025.119999999999</v>
          </cell>
          <cell r="G101">
            <v>85.40625125010871</v>
          </cell>
          <cell r="H101">
            <v>33991.687997543268</v>
          </cell>
        </row>
        <row r="102">
          <cell r="A102">
            <v>1712.2</v>
          </cell>
          <cell r="B102" t="str">
            <v>Formwork elev. up to 10m</v>
          </cell>
          <cell r="C102" t="str">
            <v>sqm</v>
          </cell>
          <cell r="D102">
            <v>36267</v>
          </cell>
          <cell r="E102">
            <v>10.53</v>
          </cell>
          <cell r="F102">
            <v>381891.50999999995</v>
          </cell>
          <cell r="G102">
            <v>11.921100552275247</v>
          </cell>
          <cell r="H102">
            <v>432342.55372936639</v>
          </cell>
        </row>
        <row r="103">
          <cell r="A103">
            <v>1712.21</v>
          </cell>
          <cell r="B103" t="str">
            <v>Formwork elev. 10/20m</v>
          </cell>
          <cell r="C103" t="str">
            <v>sqm</v>
          </cell>
          <cell r="D103">
            <v>4290</v>
          </cell>
          <cell r="E103">
            <v>12.39</v>
          </cell>
          <cell r="F103">
            <v>53153.100000000006</v>
          </cell>
          <cell r="G103">
            <v>14.02682201734951</v>
          </cell>
          <cell r="H103">
            <v>60175.066454429398</v>
          </cell>
        </row>
        <row r="104">
          <cell r="A104">
            <v>1712.23</v>
          </cell>
          <cell r="B104" t="str">
            <v>Circular formwork el. &lt;10m</v>
          </cell>
          <cell r="C104" t="str">
            <v>sqm</v>
          </cell>
          <cell r="D104">
            <v>619</v>
          </cell>
          <cell r="E104">
            <v>14.87</v>
          </cell>
          <cell r="F104">
            <v>9204.5299999999988</v>
          </cell>
          <cell r="G104">
            <v>16.834450637448523</v>
          </cell>
          <cell r="H104">
            <v>10420.524944580635</v>
          </cell>
        </row>
        <row r="105">
          <cell r="A105">
            <v>1712.24</v>
          </cell>
          <cell r="B105" t="str">
            <v>Circular formwork el. 10/20m</v>
          </cell>
          <cell r="C105" t="str">
            <v>sqm</v>
          </cell>
          <cell r="D105">
            <v>3552</v>
          </cell>
          <cell r="E105">
            <v>14.87</v>
          </cell>
          <cell r="F105">
            <v>52818.239999999998</v>
          </cell>
          <cell r="G105">
            <v>16.834450637448523</v>
          </cell>
          <cell r="H105">
            <v>59795.968664217151</v>
          </cell>
        </row>
        <row r="106">
          <cell r="A106">
            <v>1713.01</v>
          </cell>
          <cell r="B106" t="str">
            <v>Floor sub-base</v>
          </cell>
          <cell r="C106" t="str">
            <v>cum</v>
          </cell>
          <cell r="D106">
            <v>24565</v>
          </cell>
          <cell r="E106">
            <v>18.510000000000002</v>
          </cell>
          <cell r="F106">
            <v>454698.15</v>
          </cell>
          <cell r="G106">
            <v>20.955324902432562</v>
          </cell>
          <cell r="H106">
            <v>514767.55622825585</v>
          </cell>
        </row>
        <row r="107">
          <cell r="A107">
            <v>1713.03</v>
          </cell>
          <cell r="B107" t="str">
            <v>Polyethilene vapor barrier</v>
          </cell>
          <cell r="C107" t="str">
            <v>sqm</v>
          </cell>
          <cell r="D107">
            <v>178994</v>
          </cell>
          <cell r="E107">
            <v>0.68</v>
          </cell>
          <cell r="F107">
            <v>121715.92000000001</v>
          </cell>
          <cell r="G107">
            <v>0.76983365389811675</v>
          </cell>
          <cell r="H107">
            <v>137795.6050458395</v>
          </cell>
        </row>
        <row r="108">
          <cell r="A108">
            <v>1713.04</v>
          </cell>
          <cell r="B108" t="str">
            <v>Reinf.concrete paving thk 10cm</v>
          </cell>
          <cell r="C108" t="str">
            <v>sqm</v>
          </cell>
          <cell r="D108">
            <v>14930</v>
          </cell>
          <cell r="E108">
            <v>8.09</v>
          </cell>
          <cell r="F108">
            <v>120783.7</v>
          </cell>
          <cell r="G108">
            <v>9.1587562647584768</v>
          </cell>
          <cell r="H108">
            <v>136740.23103284405</v>
          </cell>
        </row>
        <row r="109">
          <cell r="A109">
            <v>1713.05</v>
          </cell>
          <cell r="B109" t="str">
            <v>Reinf.concrete paving thk 15cm</v>
          </cell>
          <cell r="C109" t="str">
            <v>sqm</v>
          </cell>
          <cell r="D109">
            <v>73219</v>
          </cell>
          <cell r="E109">
            <v>11.92</v>
          </cell>
          <cell r="F109">
            <v>872770.48</v>
          </cell>
          <cell r="G109">
            <v>13.494731109508164</v>
          </cell>
          <cell r="H109">
            <v>988070.71710707829</v>
          </cell>
        </row>
        <row r="110">
          <cell r="A110">
            <v>1713.06</v>
          </cell>
          <cell r="B110" t="str">
            <v>Reinf.concrete paving thk 20cm</v>
          </cell>
          <cell r="C110" t="str">
            <v>sqm</v>
          </cell>
          <cell r="D110">
            <v>11365</v>
          </cell>
          <cell r="E110">
            <v>15.75</v>
          </cell>
          <cell r="F110">
            <v>178998.75</v>
          </cell>
          <cell r="G110">
            <v>17.830705954257851</v>
          </cell>
          <cell r="H110">
            <v>202645.97317014047</v>
          </cell>
        </row>
        <row r="111">
          <cell r="A111">
            <v>1713.07</v>
          </cell>
          <cell r="B111" t="str">
            <v>Fndn above or under paving</v>
          </cell>
          <cell r="C111" t="str">
            <v>cum</v>
          </cell>
          <cell r="D111">
            <v>240</v>
          </cell>
          <cell r="E111">
            <v>90.93</v>
          </cell>
          <cell r="F111">
            <v>21823.200000000001</v>
          </cell>
          <cell r="G111">
            <v>102.94260904258199</v>
          </cell>
          <cell r="H111">
            <v>24706.226170219677</v>
          </cell>
        </row>
        <row r="112">
          <cell r="A112">
            <v>1713.08</v>
          </cell>
          <cell r="B112" t="str">
            <v>Reinf.concrete curb</v>
          </cell>
          <cell r="C112" t="str">
            <v>lm</v>
          </cell>
          <cell r="D112">
            <v>4163</v>
          </cell>
          <cell r="E112">
            <v>11.41</v>
          </cell>
          <cell r="F112">
            <v>47499.83</v>
          </cell>
          <cell r="G112">
            <v>12.917355869084576</v>
          </cell>
          <cell r="H112">
            <v>53774.952482999091</v>
          </cell>
        </row>
        <row r="113">
          <cell r="A113">
            <v>1713.09</v>
          </cell>
          <cell r="B113" t="str">
            <v>Hardener on paving (dust)</v>
          </cell>
          <cell r="C113" t="str">
            <v>sqm</v>
          </cell>
          <cell r="D113">
            <v>87418</v>
          </cell>
          <cell r="E113">
            <v>5.44</v>
          </cell>
          <cell r="F113">
            <v>475553.92000000004</v>
          </cell>
          <cell r="G113">
            <v>6.158669231184934</v>
          </cell>
          <cell r="H113">
            <v>538378.54685172462</v>
          </cell>
        </row>
        <row r="114">
          <cell r="A114">
            <v>1713.13</v>
          </cell>
          <cell r="B114" t="str">
            <v>Cut joint ( control )</v>
          </cell>
          <cell r="C114" t="str">
            <v>lm</v>
          </cell>
          <cell r="D114">
            <v>21739</v>
          </cell>
          <cell r="E114">
            <v>6.88</v>
          </cell>
          <cell r="F114">
            <v>149564.32</v>
          </cell>
          <cell r="G114">
            <v>7.7889052041456512</v>
          </cell>
          <cell r="H114">
            <v>169323.0102329223</v>
          </cell>
        </row>
        <row r="115">
          <cell r="A115">
            <v>1713.14</v>
          </cell>
          <cell r="B115" t="str">
            <v>Construction joint</v>
          </cell>
          <cell r="C115" t="str">
            <v>lm</v>
          </cell>
          <cell r="D115">
            <v>26121</v>
          </cell>
          <cell r="E115">
            <v>7.99</v>
          </cell>
          <cell r="F115">
            <v>208706.79</v>
          </cell>
          <cell r="G115">
            <v>9.0455454333028715</v>
          </cell>
          <cell r="H115">
            <v>236278.69226330431</v>
          </cell>
        </row>
        <row r="116">
          <cell r="A116">
            <v>1713.15</v>
          </cell>
          <cell r="B116" t="str">
            <v>Isolation joint</v>
          </cell>
          <cell r="C116" t="str">
            <v>lm</v>
          </cell>
          <cell r="D116">
            <v>11071</v>
          </cell>
          <cell r="E116">
            <v>11.14</v>
          </cell>
          <cell r="F116">
            <v>123330.94</v>
          </cell>
          <cell r="G116">
            <v>12.611686624154443</v>
          </cell>
          <cell r="H116">
            <v>139623.98261601385</v>
          </cell>
        </row>
        <row r="117">
          <cell r="A117">
            <v>1713.16</v>
          </cell>
          <cell r="B117" t="str">
            <v>Expansion joint ( contraction )</v>
          </cell>
          <cell r="C117" t="str">
            <v>lm</v>
          </cell>
          <cell r="D117">
            <v>18425</v>
          </cell>
          <cell r="E117">
            <v>12.79</v>
          </cell>
          <cell r="F117">
            <v>235655.74999999997</v>
          </cell>
          <cell r="G117">
            <v>14.479665343171929</v>
          </cell>
          <cell r="H117">
            <v>266787.83394794277</v>
          </cell>
        </row>
        <row r="118">
          <cell r="A118">
            <v>1714.01</v>
          </cell>
          <cell r="B118" t="str">
            <v>Pit 0,5x0,5 to 0,9x0,9 lm depth max 3,5 lm</v>
          </cell>
          <cell r="C118" t="str">
            <v>cum</v>
          </cell>
          <cell r="D118">
            <v>288</v>
          </cell>
          <cell r="E118">
            <v>266.58999999999997</v>
          </cell>
          <cell r="F118">
            <v>76777.919999999998</v>
          </cell>
          <cell r="G118">
            <v>301.8087555774984</v>
          </cell>
          <cell r="H118">
            <v>86920.921606319534</v>
          </cell>
        </row>
        <row r="119">
          <cell r="A119">
            <v>1714.02</v>
          </cell>
          <cell r="B119" t="str">
            <v>Pit 0,91x0,91 to 1,5x1,5 lm depth max 4,0 lm</v>
          </cell>
          <cell r="C119" t="str">
            <v>cum</v>
          </cell>
          <cell r="D119">
            <v>591</v>
          </cell>
          <cell r="E119">
            <v>176.8</v>
          </cell>
          <cell r="F119">
            <v>104488.8</v>
          </cell>
          <cell r="G119">
            <v>200.15675001351036</v>
          </cell>
          <cell r="H119">
            <v>118292.63925798463</v>
          </cell>
        </row>
        <row r="120">
          <cell r="A120">
            <v>1714.03</v>
          </cell>
          <cell r="B120" t="str">
            <v>Pit for cables 1,5x1,5 lm depth max 3,0 lm</v>
          </cell>
          <cell r="C120" t="str">
            <v>cum</v>
          </cell>
          <cell r="D120">
            <v>17</v>
          </cell>
          <cell r="E120">
            <v>168.35</v>
          </cell>
          <cell r="F120">
            <v>2861.95</v>
          </cell>
          <cell r="G120">
            <v>190.59043475551169</v>
          </cell>
          <cell r="H120">
            <v>3240.0373908436986</v>
          </cell>
        </row>
        <row r="121">
          <cell r="A121">
            <v>1714.04</v>
          </cell>
          <cell r="B121" t="str">
            <v>Fire trap pit 2x1,2x1,2 lm depth max 3,5 lm</v>
          </cell>
          <cell r="C121" t="str">
            <v>cum</v>
          </cell>
          <cell r="D121">
            <v>101</v>
          </cell>
          <cell r="E121">
            <v>168.99</v>
          </cell>
          <cell r="F121">
            <v>17067.990000000002</v>
          </cell>
          <cell r="G121">
            <v>191.31498407682759</v>
          </cell>
          <cell r="H121">
            <v>19322.813391759588</v>
          </cell>
        </row>
        <row r="122">
          <cell r="A122">
            <v>1714.05</v>
          </cell>
          <cell r="B122" t="str">
            <v>Sanitary pit 0,9x0,9 lm depth max 3,5 lm</v>
          </cell>
          <cell r="C122" t="str">
            <v>cum</v>
          </cell>
          <cell r="D122">
            <v>62</v>
          </cell>
          <cell r="E122">
            <v>220.91</v>
          </cell>
          <cell r="F122">
            <v>13696.42</v>
          </cell>
          <cell r="G122">
            <v>250.09404776857789</v>
          </cell>
          <cell r="H122">
            <v>15505.830961651829</v>
          </cell>
        </row>
        <row r="123">
          <cell r="A123">
            <v>1714.08</v>
          </cell>
          <cell r="B123" t="str">
            <v>Supply of cast iron cover</v>
          </cell>
          <cell r="C123" t="str">
            <v>kg</v>
          </cell>
          <cell r="D123">
            <v>27278</v>
          </cell>
          <cell r="E123">
            <v>1.57</v>
          </cell>
          <cell r="F123">
            <v>42826.46</v>
          </cell>
          <cell r="G123">
            <v>1.7774100538530049</v>
          </cell>
          <cell r="H123">
            <v>48484.191449002268</v>
          </cell>
        </row>
        <row r="124">
          <cell r="A124">
            <v>1714.09</v>
          </cell>
          <cell r="B124" t="str">
            <v>Laying of cast-iron cover</v>
          </cell>
          <cell r="C124" t="str">
            <v>kg</v>
          </cell>
          <cell r="D124">
            <v>27278</v>
          </cell>
          <cell r="E124">
            <v>0.19</v>
          </cell>
          <cell r="F124">
            <v>5182.82</v>
          </cell>
          <cell r="G124">
            <v>0.21510057976565025</v>
          </cell>
          <cell r="H124">
            <v>5867.5136148474076</v>
          </cell>
        </row>
        <row r="125">
          <cell r="A125">
            <v>1714.1</v>
          </cell>
          <cell r="B125" t="str">
            <v>Galvanized grating cover</v>
          </cell>
          <cell r="C125" t="str">
            <v>kg</v>
          </cell>
          <cell r="D125">
            <v>99323</v>
          </cell>
          <cell r="E125">
            <v>1.59</v>
          </cell>
          <cell r="F125">
            <v>157923.57</v>
          </cell>
          <cell r="G125">
            <v>1.800052220144126</v>
          </cell>
          <cell r="H125">
            <v>178786.58666137504</v>
          </cell>
        </row>
        <row r="126">
          <cell r="A126">
            <v>1714.12</v>
          </cell>
          <cell r="B126" t="str">
            <v>Checkered plate cover</v>
          </cell>
          <cell r="C126" t="str">
            <v>kg</v>
          </cell>
          <cell r="D126">
            <v>41460</v>
          </cell>
          <cell r="E126">
            <v>1.49</v>
          </cell>
          <cell r="F126">
            <v>61775.4</v>
          </cell>
          <cell r="G126">
            <v>1.6868413886885205</v>
          </cell>
          <cell r="H126">
            <v>69936.443975026064</v>
          </cell>
        </row>
        <row r="127">
          <cell r="A127">
            <v>1714.14</v>
          </cell>
          <cell r="B127" t="str">
            <v>Steel frame</v>
          </cell>
          <cell r="C127" t="str">
            <v>kg</v>
          </cell>
          <cell r="D127">
            <v>4196</v>
          </cell>
          <cell r="E127">
            <v>1.55</v>
          </cell>
          <cell r="F127">
            <v>6503.8</v>
          </cell>
          <cell r="G127">
            <v>1.7547678875618837</v>
          </cell>
          <cell r="H127">
            <v>7363.0060562096642</v>
          </cell>
        </row>
        <row r="128">
          <cell r="A128">
            <v>1714.2</v>
          </cell>
          <cell r="B128" t="str">
            <v>Concrete  anchor blocks</v>
          </cell>
          <cell r="C128" t="str">
            <v>cum</v>
          </cell>
          <cell r="D128">
            <v>276</v>
          </cell>
          <cell r="E128">
            <v>167.95</v>
          </cell>
          <cell r="F128">
            <v>46354.2</v>
          </cell>
          <cell r="G128">
            <v>190.13759142968925</v>
          </cell>
          <cell r="H128">
            <v>52477.975234594232</v>
          </cell>
        </row>
        <row r="129">
          <cell r="A129">
            <v>1714.22</v>
          </cell>
          <cell r="B129" t="str">
            <v>Duct bank with PVC pipes</v>
          </cell>
          <cell r="C129" t="str">
            <v>cum</v>
          </cell>
          <cell r="D129">
            <v>1029</v>
          </cell>
          <cell r="E129">
            <v>146.56</v>
          </cell>
          <cell r="F129">
            <v>150810.23999999999</v>
          </cell>
          <cell r="G129">
            <v>165.92179458133526</v>
          </cell>
          <cell r="H129">
            <v>170733.526624194</v>
          </cell>
        </row>
        <row r="130">
          <cell r="A130">
            <v>1714.24</v>
          </cell>
          <cell r="B130" t="str">
            <v>Supply   PVC conduit  pipes dia.110 to 160 mm ( Erection already included in item 1714,22)</v>
          </cell>
          <cell r="C130" t="str">
            <v>lm</v>
          </cell>
          <cell r="D130">
            <v>20216</v>
          </cell>
          <cell r="E130">
            <v>21.74</v>
          </cell>
          <cell r="F130">
            <v>439495.83999999997</v>
          </cell>
          <cell r="G130">
            <v>24.612034758448612</v>
          </cell>
          <cell r="H130">
            <v>497556.89467679715</v>
          </cell>
        </row>
        <row r="131">
          <cell r="A131">
            <v>1714.25</v>
          </cell>
          <cell r="B131" t="str">
            <v>Red coloured lean concrete</v>
          </cell>
          <cell r="C131" t="str">
            <v>sqm</v>
          </cell>
          <cell r="D131">
            <v>7516</v>
          </cell>
          <cell r="E131">
            <v>3.84</v>
          </cell>
          <cell r="F131">
            <v>28861.439999999999</v>
          </cell>
          <cell r="G131">
            <v>4.3472959278952468</v>
          </cell>
          <cell r="H131">
            <v>32674.276194060676</v>
          </cell>
        </row>
        <row r="132">
          <cell r="A132">
            <v>1717.03</v>
          </cell>
          <cell r="B132" t="str">
            <v>PVC water-stop: 20cm wide</v>
          </cell>
          <cell r="C132" t="str">
            <v>lm</v>
          </cell>
          <cell r="D132">
            <v>32</v>
          </cell>
          <cell r="E132">
            <v>8.7200000000000006</v>
          </cell>
          <cell r="F132">
            <v>279.04000000000002</v>
          </cell>
          <cell r="G132">
            <v>9.8719845029287914</v>
          </cell>
          <cell r="H132">
            <v>315.90350409372132</v>
          </cell>
        </row>
        <row r="133">
          <cell r="A133">
            <v>1717.04</v>
          </cell>
          <cell r="B133" t="str">
            <v>PVC water-stop: 30cm wide</v>
          </cell>
          <cell r="C133" t="str">
            <v>lm</v>
          </cell>
          <cell r="D133">
            <v>1796</v>
          </cell>
          <cell r="E133">
            <v>21</v>
          </cell>
          <cell r="F133">
            <v>37716</v>
          </cell>
          <cell r="G133">
            <v>23.774274605677135</v>
          </cell>
          <cell r="H133">
            <v>42698.597191796136</v>
          </cell>
        </row>
        <row r="134">
          <cell r="A134" t="str">
            <v>1732,11A</v>
          </cell>
          <cell r="B134" t="str">
            <v>Supply and erect. precast beam  &lt; 0,15 sqm/lm of structures</v>
          </cell>
          <cell r="C134" t="str">
            <v>cum</v>
          </cell>
          <cell r="D134">
            <v>104</v>
          </cell>
          <cell r="E134">
            <v>258.33999999999997</v>
          </cell>
          <cell r="F134">
            <v>26867.359999999997</v>
          </cell>
          <cell r="G134">
            <v>292.46886198241094</v>
          </cell>
          <cell r="H134">
            <v>30416.761646170737</v>
          </cell>
        </row>
        <row r="135">
          <cell r="A135">
            <v>1741.01</v>
          </cell>
          <cell r="B135" t="str">
            <v>Fireproofing for steel structures</v>
          </cell>
          <cell r="C135" t="str">
            <v>cum</v>
          </cell>
          <cell r="D135">
            <v>184</v>
          </cell>
          <cell r="E135">
            <v>403.78</v>
          </cell>
          <cell r="F135">
            <v>74295.51999999999</v>
          </cell>
          <cell r="G135">
            <v>457.12269525144347</v>
          </cell>
          <cell r="H135">
            <v>84110.575926265592</v>
          </cell>
        </row>
        <row r="136">
          <cell r="A136">
            <v>1741.04</v>
          </cell>
          <cell r="B136" t="str">
            <v>Concrete for skirt-curb</v>
          </cell>
          <cell r="C136" t="str">
            <v>cum</v>
          </cell>
          <cell r="D136">
            <v>35</v>
          </cell>
          <cell r="E136">
            <v>403.78</v>
          </cell>
          <cell r="F136">
            <v>14132.3</v>
          </cell>
          <cell r="G136">
            <v>457.12269525144347</v>
          </cell>
          <cell r="H136">
            <v>15999.294333800521</v>
          </cell>
        </row>
        <row r="137">
          <cell r="A137">
            <v>1741.06</v>
          </cell>
          <cell r="B137" t="str">
            <v>Sprayed mortar for int./ext. skirt</v>
          </cell>
          <cell r="C137" t="str">
            <v>sqm</v>
          </cell>
          <cell r="D137">
            <v>518</v>
          </cell>
          <cell r="E137">
            <v>18.63</v>
          </cell>
          <cell r="F137">
            <v>9650.34</v>
          </cell>
          <cell r="G137">
            <v>21.091177900179286</v>
          </cell>
          <cell r="H137">
            <v>10925.23015229287</v>
          </cell>
        </row>
        <row r="138">
          <cell r="A138">
            <v>1741.07</v>
          </cell>
          <cell r="B138" t="str">
            <v>Sprayed mortar for vessel bott</v>
          </cell>
          <cell r="C138" t="str">
            <v>sqm</v>
          </cell>
          <cell r="D138">
            <v>54</v>
          </cell>
          <cell r="E138">
            <v>18.63</v>
          </cell>
          <cell r="F138">
            <v>1006.02</v>
          </cell>
          <cell r="G138">
            <v>21.091177900179286</v>
          </cell>
          <cell r="H138">
            <v>1138.9236066096814</v>
          </cell>
        </row>
        <row r="139">
          <cell r="A139">
            <v>1761.01</v>
          </cell>
          <cell r="B139" t="str">
            <v>Acid-resistant lining w. tiles</v>
          </cell>
          <cell r="C139" t="str">
            <v>sqm</v>
          </cell>
          <cell r="D139">
            <v>1127</v>
          </cell>
          <cell r="E139">
            <v>96.74</v>
          </cell>
          <cell r="F139">
            <v>109025.98</v>
          </cell>
          <cell r="G139">
            <v>109.52015835015266</v>
          </cell>
          <cell r="H139">
            <v>123429.21846062204</v>
          </cell>
        </row>
        <row r="140">
          <cell r="A140">
            <v>1763.01</v>
          </cell>
          <cell r="B140" t="str">
            <v>Acid-resistant lining w. epoxy</v>
          </cell>
          <cell r="C140" t="str">
            <v>sqm</v>
          </cell>
          <cell r="D140">
            <v>418</v>
          </cell>
          <cell r="E140">
            <v>18.190000000000001</v>
          </cell>
          <cell r="F140">
            <v>7603.420000000001</v>
          </cell>
          <cell r="G140">
            <v>20.593050241774623</v>
          </cell>
          <cell r="H140">
            <v>8607.8950010617918</v>
          </cell>
        </row>
        <row r="141">
          <cell r="A141">
            <v>1799.01</v>
          </cell>
          <cell r="B141" t="str">
            <v>PVC piping diameter  1" ( See  note  "1" Technip STD - 1400 - 28 )</v>
          </cell>
          <cell r="C141" t="str">
            <v>lm</v>
          </cell>
          <cell r="D141">
            <v>210</v>
          </cell>
          <cell r="E141">
            <v>2.68</v>
          </cell>
          <cell r="F141">
            <v>562.80000000000007</v>
          </cell>
          <cell r="G141">
            <v>3.0340502830102247</v>
          </cell>
          <cell r="H141">
            <v>637.15055943214725</v>
          </cell>
        </row>
        <row r="142">
          <cell r="A142">
            <v>1799.02</v>
          </cell>
          <cell r="B142" t="str">
            <v>Waterproof cement additive</v>
          </cell>
          <cell r="C142" t="str">
            <v>kg</v>
          </cell>
          <cell r="D142">
            <v>34513</v>
          </cell>
          <cell r="E142">
            <v>2.87</v>
          </cell>
          <cell r="F142">
            <v>99052.31</v>
          </cell>
          <cell r="G142">
            <v>3.2491508627758749</v>
          </cell>
          <cell r="H142">
            <v>112137.94372698377</v>
          </cell>
        </row>
        <row r="143">
          <cell r="A143">
            <v>1799.04</v>
          </cell>
          <cell r="B143" t="str">
            <v>Precast concrete covers 15 cm thick</v>
          </cell>
          <cell r="C143" t="str">
            <v>sqm</v>
          </cell>
          <cell r="D143">
            <v>3468</v>
          </cell>
          <cell r="E143">
            <v>56</v>
          </cell>
          <cell r="F143">
            <v>194208</v>
          </cell>
          <cell r="G143">
            <v>63.398065615139025</v>
          </cell>
          <cell r="H143">
            <v>219864.49155330213</v>
          </cell>
        </row>
        <row r="144">
          <cell r="A144">
            <v>1799.05</v>
          </cell>
          <cell r="B144" t="str">
            <v>Precast concrete covers 20 cm thick</v>
          </cell>
          <cell r="C144" t="str">
            <v>sqm</v>
          </cell>
          <cell r="D144">
            <v>31</v>
          </cell>
          <cell r="E144">
            <v>64.67</v>
          </cell>
          <cell r="F144">
            <v>2004.77</v>
          </cell>
          <cell r="G144">
            <v>73.213444702340013</v>
          </cell>
          <cell r="H144">
            <v>2269.6167857725404</v>
          </cell>
        </row>
        <row r="145">
          <cell r="A145">
            <v>1799.06</v>
          </cell>
          <cell r="B145" t="str">
            <v>Precast concrete stair steps for dykes ( See Technip STD-1400-23 3/3)</v>
          </cell>
          <cell r="C145" t="str">
            <v>lm</v>
          </cell>
          <cell r="D145">
            <v>25</v>
          </cell>
          <cell r="E145">
            <v>55.76</v>
          </cell>
          <cell r="F145">
            <v>1394</v>
          </cell>
          <cell r="G145">
            <v>63.126359619645569</v>
          </cell>
          <cell r="H145">
            <v>1578.1589904911393</v>
          </cell>
        </row>
        <row r="146">
          <cell r="A146">
            <v>1799.07</v>
          </cell>
          <cell r="B146" t="str">
            <v>As item 1714.26 ditches lining 10 cm thk</v>
          </cell>
          <cell r="C146" t="str">
            <v>sqm</v>
          </cell>
          <cell r="D146">
            <v>39275</v>
          </cell>
          <cell r="E146">
            <v>14.73</v>
          </cell>
          <cell r="F146">
            <v>578520.75</v>
          </cell>
          <cell r="G146">
            <v>16.675955473410674</v>
          </cell>
          <cell r="H146">
            <v>654948.15121820418</v>
          </cell>
        </row>
        <row r="147">
          <cell r="A147">
            <v>1799.09</v>
          </cell>
          <cell r="B147" t="str">
            <v>Non-shrinking grout 50mm Epoxy Type</v>
          </cell>
          <cell r="C147" t="str">
            <v>sqm</v>
          </cell>
          <cell r="D147">
            <v>90</v>
          </cell>
          <cell r="E147">
            <v>434.08</v>
          </cell>
          <cell r="F147">
            <v>39067.199999999997</v>
          </cell>
          <cell r="G147">
            <v>491.42557718249191</v>
          </cell>
          <cell r="H147">
            <v>44228.301946424268</v>
          </cell>
        </row>
        <row r="148">
          <cell r="A148">
            <v>1799.1</v>
          </cell>
          <cell r="B148" t="str">
            <v>Non-shrinking grout &gt;50mm Epoxy Type</v>
          </cell>
          <cell r="C148" t="str">
            <v>cum</v>
          </cell>
          <cell r="D148">
            <v>16</v>
          </cell>
          <cell r="E148">
            <v>8681.59</v>
          </cell>
          <cell r="F148">
            <v>138905.44</v>
          </cell>
          <cell r="G148">
            <v>9828.5002225666922</v>
          </cell>
          <cell r="H148">
            <v>157256.00356106707</v>
          </cell>
        </row>
        <row r="149">
          <cell r="A149" t="str">
            <v>1799,10A</v>
          </cell>
          <cell r="B149" t="str">
            <v>Supply and installation of steel rails</v>
          </cell>
          <cell r="C149" t="str">
            <v>kg</v>
          </cell>
          <cell r="D149">
            <v>36541</v>
          </cell>
          <cell r="E149">
            <v>1.57</v>
          </cell>
          <cell r="F149">
            <v>57369.37</v>
          </cell>
          <cell r="G149">
            <v>1.7774100538530049</v>
          </cell>
          <cell r="H149">
            <v>64948.340777842648</v>
          </cell>
        </row>
        <row r="150">
          <cell r="A150">
            <v>1799.11</v>
          </cell>
          <cell r="B150" t="str">
            <v>Hydrants Basements</v>
          </cell>
          <cell r="C150" t="str">
            <v>u</v>
          </cell>
          <cell r="D150">
            <v>90</v>
          </cell>
          <cell r="E150">
            <v>27.88</v>
          </cell>
          <cell r="F150">
            <v>2509.1999999999998</v>
          </cell>
          <cell r="G150">
            <v>31.563179809822785</v>
          </cell>
          <cell r="H150">
            <v>2840.6861828840506</v>
          </cell>
        </row>
        <row r="151">
          <cell r="A151">
            <v>1799.12</v>
          </cell>
          <cell r="B151" t="str">
            <v>Lance Monitor Basements</v>
          </cell>
          <cell r="C151" t="str">
            <v>u</v>
          </cell>
          <cell r="D151">
            <v>12</v>
          </cell>
          <cell r="E151">
            <v>37.18</v>
          </cell>
          <cell r="F151">
            <v>446.15999999999997</v>
          </cell>
          <cell r="G151">
            <v>42.091787135194089</v>
          </cell>
          <cell r="H151">
            <v>505.10144562232904</v>
          </cell>
        </row>
        <row r="152">
          <cell r="A152">
            <v>1799.35</v>
          </cell>
          <cell r="B152" t="str">
            <v>Galvanized steel conduit 4" for electrical duct bank</v>
          </cell>
          <cell r="C152" t="str">
            <v>lm</v>
          </cell>
          <cell r="D152">
            <v>1634</v>
          </cell>
          <cell r="E152">
            <v>12.84</v>
          </cell>
          <cell r="F152">
            <v>20980.560000000001</v>
          </cell>
          <cell r="G152">
            <v>14.536270758899732</v>
          </cell>
          <cell r="H152">
            <v>23752.266420042164</v>
          </cell>
        </row>
        <row r="153">
          <cell r="A153">
            <v>1799.41</v>
          </cell>
          <cell r="B153" t="str">
            <v>Precast concrete ditch according to ST 1400-19  sheet 3 of 3 detail 2 A</v>
          </cell>
          <cell r="C153" t="str">
            <v>lm</v>
          </cell>
          <cell r="D153">
            <v>690</v>
          </cell>
          <cell r="E153">
            <v>105.46</v>
          </cell>
          <cell r="F153">
            <v>72767.399999999994</v>
          </cell>
          <cell r="G153">
            <v>119.39214285308145</v>
          </cell>
          <cell r="H153">
            <v>82380.578568626195</v>
          </cell>
        </row>
        <row r="154">
          <cell r="A154">
            <v>1799.44</v>
          </cell>
          <cell r="B154" t="str">
            <v>Precast reinforced concrete curb side ( ST 1400-20 det."1")</v>
          </cell>
          <cell r="C154" t="str">
            <v>lm</v>
          </cell>
          <cell r="D154">
            <v>1323</v>
          </cell>
          <cell r="E154">
            <v>31.48</v>
          </cell>
          <cell r="F154">
            <v>41648.04</v>
          </cell>
          <cell r="G154">
            <v>35.638769742224582</v>
          </cell>
          <cell r="H154">
            <v>47150.092368963124</v>
          </cell>
        </row>
        <row r="155">
          <cell r="A155">
            <v>1799.46</v>
          </cell>
          <cell r="B155" t="str">
            <v>Improved bond reinf.steel epoxy coated</v>
          </cell>
          <cell r="C155" t="str">
            <v>kg</v>
          </cell>
          <cell r="D155">
            <v>916296</v>
          </cell>
          <cell r="E155">
            <v>0.74</v>
          </cell>
          <cell r="F155">
            <v>678059.04</v>
          </cell>
          <cell r="G155">
            <v>0.83776015277147997</v>
          </cell>
          <cell r="H155">
            <v>767636.27694389597</v>
          </cell>
        </row>
        <row r="156">
          <cell r="A156">
            <v>1799.48</v>
          </cell>
          <cell r="B156" t="str">
            <v>Concrete  Slab top levelling by cement mortar 2 ÷ 3 cm thick</v>
          </cell>
          <cell r="C156" t="str">
            <v>sqm</v>
          </cell>
          <cell r="D156">
            <v>1101</v>
          </cell>
          <cell r="E156">
            <v>2.63</v>
          </cell>
          <cell r="F156">
            <v>2895.63</v>
          </cell>
          <cell r="G156">
            <v>2.9774448672824221</v>
          </cell>
          <cell r="H156">
            <v>3278.1667988779468</v>
          </cell>
        </row>
        <row r="157">
          <cell r="A157">
            <v>1799.49</v>
          </cell>
          <cell r="B157" t="str">
            <v>Cellular Glass panel under bottom Tank 20 cm thick ( Two  layer )</v>
          </cell>
          <cell r="C157" t="str">
            <v>sqm</v>
          </cell>
          <cell r="D157">
            <v>2202</v>
          </cell>
          <cell r="E157">
            <v>32.22</v>
          </cell>
          <cell r="F157">
            <v>70948.44</v>
          </cell>
          <cell r="G157">
            <v>36.476529894996055</v>
          </cell>
          <cell r="H157">
            <v>80321.31882878131</v>
          </cell>
        </row>
        <row r="158">
          <cell r="A158">
            <v>1799.5</v>
          </cell>
          <cell r="B158" t="str">
            <v>Aerated Concrete Ring Curb 0,5 x 0,4 type Y - TONG or similar</v>
          </cell>
          <cell r="C158" t="str">
            <v>cum</v>
          </cell>
          <cell r="D158">
            <v>43</v>
          </cell>
          <cell r="E158">
            <v>161.1</v>
          </cell>
          <cell r="F158">
            <v>6927.3</v>
          </cell>
          <cell r="G158">
            <v>182.3826494749803</v>
          </cell>
          <cell r="H158">
            <v>7842.4539274241524</v>
          </cell>
        </row>
        <row r="159">
          <cell r="A159">
            <v>1799.51</v>
          </cell>
          <cell r="B159" t="str">
            <v>Pit 1,51x1,51 to 2,5x2,5  lm depth max 5,0 lm</v>
          </cell>
          <cell r="C159" t="str">
            <v>cum</v>
          </cell>
          <cell r="D159">
            <v>350</v>
          </cell>
          <cell r="E159">
            <v>115.99</v>
          </cell>
          <cell r="F159">
            <v>40596.5</v>
          </cell>
          <cell r="G159">
            <v>131.3132434053567</v>
          </cell>
          <cell r="H159">
            <v>45959.635191874848</v>
          </cell>
        </row>
        <row r="160">
          <cell r="A160">
            <v>1799.52</v>
          </cell>
          <cell r="B160" t="str">
            <v>Pit 2,51x2,51 to 3,5x3,5  lm depth max 5,0  lm</v>
          </cell>
          <cell r="C160" t="str">
            <v>cum</v>
          </cell>
          <cell r="D160">
            <v>114</v>
          </cell>
          <cell r="E160">
            <v>86.98</v>
          </cell>
          <cell r="F160">
            <v>9915.7200000000012</v>
          </cell>
          <cell r="G160">
            <v>98.470781200085582</v>
          </cell>
          <cell r="H160">
            <v>11225.669056809757</v>
          </cell>
        </row>
        <row r="161">
          <cell r="A161">
            <v>1799.58</v>
          </cell>
          <cell r="B161" t="str">
            <v>Stainless steel 314 manufactured material</v>
          </cell>
          <cell r="C161" t="str">
            <v>kg</v>
          </cell>
          <cell r="D161">
            <v>978</v>
          </cell>
          <cell r="E161">
            <v>4.34</v>
          </cell>
          <cell r="F161">
            <v>4244.5199999999995</v>
          </cell>
          <cell r="G161">
            <v>4.9133500851732741</v>
          </cell>
          <cell r="H161">
            <v>4805.256383299462</v>
          </cell>
        </row>
        <row r="162">
          <cell r="A162">
            <v>1799.65</v>
          </cell>
          <cell r="B162" t="str">
            <v>Found. Concrete minimum 28N/mm2 ( ASTM C-150 TYPE V sulfate resistance)</v>
          </cell>
          <cell r="C162" t="str">
            <v>cum</v>
          </cell>
          <cell r="D162">
            <v>3037</v>
          </cell>
          <cell r="E162">
            <v>92.72</v>
          </cell>
          <cell r="F162">
            <v>281590.64</v>
          </cell>
          <cell r="G162">
            <v>104.96908292563732</v>
          </cell>
          <cell r="H162">
            <v>318791.10484516056</v>
          </cell>
        </row>
        <row r="163">
          <cell r="A163">
            <v>1799.66</v>
          </cell>
          <cell r="B163" t="str">
            <v>Elevat. Concrete minimum 28N/mm2 ( ASTM C-150 TYPE V sulfate resistance)</v>
          </cell>
          <cell r="C163" t="str">
            <v>cum</v>
          </cell>
          <cell r="D163">
            <v>4193</v>
          </cell>
          <cell r="E163">
            <v>92.72</v>
          </cell>
          <cell r="F163">
            <v>388774.96</v>
          </cell>
          <cell r="G163">
            <v>104.96908292563732</v>
          </cell>
          <cell r="H163">
            <v>440135.3647071973</v>
          </cell>
        </row>
        <row r="164">
          <cell r="A164">
            <v>1799.71</v>
          </cell>
          <cell r="B164" t="str">
            <v>Concrete elevations ( type 1 ) for Prilling Tower max elevation 100 lm</v>
          </cell>
          <cell r="C164" t="str">
            <v>cum</v>
          </cell>
          <cell r="D164">
            <v>3872</v>
          </cell>
          <cell r="E164">
            <v>82.56</v>
          </cell>
          <cell r="F164">
            <v>319672.32000000001</v>
          </cell>
          <cell r="G164">
            <v>93.466862449747822</v>
          </cell>
          <cell r="H164">
            <v>361903.69140542357</v>
          </cell>
        </row>
        <row r="165">
          <cell r="A165">
            <v>1799.72</v>
          </cell>
          <cell r="B165" t="str">
            <v>Special circular  type slip formworks for Prilling Tower</v>
          </cell>
          <cell r="C165" t="str">
            <v>sqm</v>
          </cell>
          <cell r="D165">
            <v>18337</v>
          </cell>
          <cell r="E165">
            <v>32.369999999999997</v>
          </cell>
          <cell r="F165">
            <v>593568.68999999994</v>
          </cell>
          <cell r="G165">
            <v>36.646346142179468</v>
          </cell>
          <cell r="H165">
            <v>671984.0492091449</v>
          </cell>
        </row>
        <row r="166">
          <cell r="A166">
            <v>1799.73</v>
          </cell>
          <cell r="B166" t="str">
            <v>Fixed Aluminium Louvres  for prilling tower</v>
          </cell>
          <cell r="C166" t="str">
            <v>sqm</v>
          </cell>
          <cell r="D166">
            <v>322</v>
          </cell>
          <cell r="E166">
            <v>260.23</v>
          </cell>
          <cell r="F166">
            <v>83794.060000000012</v>
          </cell>
          <cell r="G166">
            <v>294.60854669692196</v>
          </cell>
          <cell r="H166">
            <v>94863.952036408868</v>
          </cell>
        </row>
        <row r="167">
          <cell r="A167">
            <v>1799.74</v>
          </cell>
          <cell r="B167" t="str">
            <v>Adjustable Aluminium Louvres  for prilling tower</v>
          </cell>
          <cell r="C167" t="str">
            <v>sqm</v>
          </cell>
          <cell r="D167">
            <v>184</v>
          </cell>
          <cell r="E167">
            <v>260.23</v>
          </cell>
          <cell r="F167">
            <v>47882.320000000007</v>
          </cell>
          <cell r="G167">
            <v>294.60854669692196</v>
          </cell>
          <cell r="H167">
            <v>54207.972592233644</v>
          </cell>
        </row>
        <row r="168">
          <cell r="A168">
            <v>1799.75</v>
          </cell>
          <cell r="B168" t="str">
            <v>Protection paint on  elevated concrete structures epoxy resin ( inside prilling tower )</v>
          </cell>
          <cell r="C168" t="str">
            <v>sqm</v>
          </cell>
          <cell r="D168">
            <v>9810</v>
          </cell>
          <cell r="E168">
            <v>12.29</v>
          </cell>
          <cell r="F168">
            <v>120564.9</v>
          </cell>
          <cell r="G168">
            <v>13.913611185893902</v>
          </cell>
          <cell r="H168">
            <v>136492.52573361917</v>
          </cell>
        </row>
        <row r="169">
          <cell r="A169" t="str">
            <v>1799,10A</v>
          </cell>
          <cell r="B169" t="str">
            <v>Supply and installatiopn of steel rails</v>
          </cell>
          <cell r="C169" t="str">
            <v>kg</v>
          </cell>
          <cell r="D169">
            <v>66352</v>
          </cell>
          <cell r="E169">
            <v>1.57</v>
          </cell>
          <cell r="F169">
            <v>104172.64</v>
          </cell>
          <cell r="G169">
            <v>1.7774100538530049</v>
          </cell>
          <cell r="H169">
            <v>117934.71189325459</v>
          </cell>
        </row>
        <row r="170">
          <cell r="A170">
            <v>2000.001</v>
          </cell>
          <cell r="B170" t="str">
            <v>Hollow-block wall 20cm thk</v>
          </cell>
          <cell r="C170" t="str">
            <v>sqm</v>
          </cell>
          <cell r="D170">
            <v>4750</v>
          </cell>
          <cell r="E170">
            <v>13.57</v>
          </cell>
          <cell r="F170">
            <v>64457.5</v>
          </cell>
          <cell r="G170">
            <v>15.362709828525652</v>
          </cell>
          <cell r="H170">
            <v>72972.871685496852</v>
          </cell>
        </row>
        <row r="171">
          <cell r="A171">
            <v>2000.0139999999999</v>
          </cell>
          <cell r="B171" t="str">
            <v>Concrete block rendering</v>
          </cell>
          <cell r="C171" t="str">
            <v>sqm</v>
          </cell>
          <cell r="D171">
            <v>4750</v>
          </cell>
          <cell r="E171">
            <v>5.42</v>
          </cell>
          <cell r="F171">
            <v>25745</v>
          </cell>
          <cell r="G171">
            <v>6.1360270648938124</v>
          </cell>
          <cell r="H171">
            <v>29146.128558245608</v>
          </cell>
        </row>
        <row r="172">
          <cell r="A172">
            <v>2000.0150000000001</v>
          </cell>
          <cell r="B172" t="str">
            <v>Rough plaster</v>
          </cell>
          <cell r="C172" t="str">
            <v>sqm</v>
          </cell>
          <cell r="D172">
            <v>9499</v>
          </cell>
          <cell r="E172">
            <v>3.16</v>
          </cell>
          <cell r="F172">
            <v>30016.84</v>
          </cell>
          <cell r="G172">
            <v>3.5774622739971309</v>
          </cell>
          <cell r="H172">
            <v>33982.314140698749</v>
          </cell>
        </row>
        <row r="173">
          <cell r="A173">
            <v>2000.029</v>
          </cell>
          <cell r="B173" t="str">
            <v>Red gres skirting board</v>
          </cell>
          <cell r="C173" t="str">
            <v>lm</v>
          </cell>
          <cell r="D173">
            <v>3414</v>
          </cell>
          <cell r="E173">
            <v>2.66</v>
          </cell>
          <cell r="F173">
            <v>9081.24</v>
          </cell>
          <cell r="G173">
            <v>3.0114081167191036</v>
          </cell>
          <cell r="H173">
            <v>10280.94731047902</v>
          </cell>
        </row>
        <row r="174">
          <cell r="A174">
            <v>2000.047</v>
          </cell>
          <cell r="B174" t="str">
            <v>Washable acrilic paint</v>
          </cell>
          <cell r="C174" t="str">
            <v>sqm</v>
          </cell>
          <cell r="D174">
            <v>4750</v>
          </cell>
          <cell r="E174">
            <v>4.83</v>
          </cell>
          <cell r="F174">
            <v>22942.5</v>
          </cell>
          <cell r="G174">
            <v>5.4680831593057411</v>
          </cell>
          <cell r="H174">
            <v>25973.395006702271</v>
          </cell>
        </row>
        <row r="175">
          <cell r="A175">
            <v>2000.078</v>
          </cell>
          <cell r="B175" t="str">
            <v>Steel manufactured material ( Gate, handrails, grating and fencing )</v>
          </cell>
          <cell r="C175" t="str">
            <v>kg</v>
          </cell>
          <cell r="D175">
            <v>13957</v>
          </cell>
          <cell r="E175">
            <v>1.61</v>
          </cell>
          <cell r="F175">
            <v>22470.77</v>
          </cell>
          <cell r="G175">
            <v>1.8226943864352469</v>
          </cell>
          <cell r="H175">
            <v>25439.345551476741</v>
          </cell>
        </row>
        <row r="176">
          <cell r="A176">
            <v>2000.117</v>
          </cell>
          <cell r="B176" t="str">
            <v>Waterproofing,membrane(1layer)</v>
          </cell>
          <cell r="C176" t="str">
            <v>sqm</v>
          </cell>
          <cell r="D176">
            <v>1597</v>
          </cell>
          <cell r="E176">
            <v>5.82</v>
          </cell>
          <cell r="F176">
            <v>9294.5400000000009</v>
          </cell>
          <cell r="G176">
            <v>6.5888703907162345</v>
          </cell>
          <cell r="H176">
            <v>10522.426013973827</v>
          </cell>
        </row>
        <row r="177">
          <cell r="A177">
            <v>2000.502</v>
          </cell>
          <cell r="B177" t="str">
            <v>Electrical Substation ( N° 1 )</v>
          </cell>
          <cell r="C177" t="str">
            <v>cum</v>
          </cell>
          <cell r="D177">
            <v>3640</v>
          </cell>
          <cell r="E177">
            <v>73.83</v>
          </cell>
          <cell r="F177">
            <v>268741.2</v>
          </cell>
          <cell r="G177">
            <v>83.583556863673465</v>
          </cell>
          <cell r="H177">
            <v>304244.14698377141</v>
          </cell>
        </row>
        <row r="178">
          <cell r="A178">
            <v>2000.5070000000001</v>
          </cell>
          <cell r="B178" t="str">
            <v>Administration Building</v>
          </cell>
          <cell r="C178" t="str">
            <v>cum</v>
          </cell>
          <cell r="D178">
            <v>10608</v>
          </cell>
          <cell r="E178">
            <v>72.33</v>
          </cell>
          <cell r="F178">
            <v>767276.64</v>
          </cell>
          <cell r="G178">
            <v>81.885394391839384</v>
          </cell>
          <cell r="H178">
            <v>868640.26370863221</v>
          </cell>
        </row>
        <row r="179">
          <cell r="A179">
            <v>2000.5329999999999</v>
          </cell>
          <cell r="B179" t="str">
            <v>Building  Area Substation</v>
          </cell>
          <cell r="C179" t="str">
            <v>cum</v>
          </cell>
          <cell r="D179">
            <v>390</v>
          </cell>
          <cell r="E179">
            <v>55.84</v>
          </cell>
          <cell r="F179">
            <v>21777.600000000002</v>
          </cell>
          <cell r="G179">
            <v>63.216928284810059</v>
          </cell>
          <cell r="H179">
            <v>24654.602031075923</v>
          </cell>
        </row>
        <row r="180">
          <cell r="A180">
            <v>2000.53</v>
          </cell>
          <cell r="B180" t="str">
            <v>Chemicals Warehouse (Lsp all included)</v>
          </cell>
          <cell r="C180" t="str">
            <v>cum</v>
          </cell>
          <cell r="D180">
            <v>12600</v>
          </cell>
          <cell r="E180">
            <v>72.7</v>
          </cell>
          <cell r="F180">
            <v>916020</v>
          </cell>
          <cell r="G180">
            <v>82.304274468225131</v>
          </cell>
          <cell r="H180">
            <v>1037033.8582996366</v>
          </cell>
        </row>
        <row r="181">
          <cell r="A181">
            <v>2000.518</v>
          </cell>
          <cell r="B181" t="str">
            <v>Control Room Blast Resistant type</v>
          </cell>
          <cell r="C181" t="str">
            <v>cum</v>
          </cell>
          <cell r="D181">
            <v>7200</v>
          </cell>
          <cell r="E181">
            <v>80.040000000000006</v>
          </cell>
          <cell r="F181">
            <v>576288</v>
          </cell>
          <cell r="G181">
            <v>90.613949497066571</v>
          </cell>
          <cell r="H181">
            <v>652420.43637887936</v>
          </cell>
        </row>
        <row r="182">
          <cell r="A182">
            <v>2000.5319999999999</v>
          </cell>
          <cell r="B182" t="str">
            <v>Fire Station Bldg.</v>
          </cell>
          <cell r="C182" t="str">
            <v>cum</v>
          </cell>
          <cell r="D182">
            <v>3150</v>
          </cell>
          <cell r="E182">
            <v>80.959999999999994</v>
          </cell>
          <cell r="F182">
            <v>255023.99999999997</v>
          </cell>
          <cell r="G182">
            <v>91.655489146458123</v>
          </cell>
          <cell r="H182">
            <v>288714.79081134306</v>
          </cell>
        </row>
        <row r="183">
          <cell r="A183">
            <v>2000.521</v>
          </cell>
          <cell r="B183" t="str">
            <v>Gate House</v>
          </cell>
          <cell r="C183" t="str">
            <v>cum</v>
          </cell>
          <cell r="D183">
            <v>262.5</v>
          </cell>
          <cell r="E183">
            <v>77.08</v>
          </cell>
          <cell r="F183">
            <v>20233.5</v>
          </cell>
          <cell r="G183">
            <v>87.262908885980636</v>
          </cell>
          <cell r="H183">
            <v>22906.513582569918</v>
          </cell>
        </row>
        <row r="184">
          <cell r="A184">
            <v>2000.5260000000001</v>
          </cell>
          <cell r="B184" t="str">
            <v>Laboratory Building</v>
          </cell>
          <cell r="C184" t="str">
            <v>cum</v>
          </cell>
          <cell r="D184">
            <v>3528</v>
          </cell>
          <cell r="E184">
            <v>64.239999999999995</v>
          </cell>
          <cell r="F184">
            <v>226638.71999999997</v>
          </cell>
          <cell r="G184">
            <v>72.726638127080903</v>
          </cell>
          <cell r="H184">
            <v>256579.57931234143</v>
          </cell>
        </row>
        <row r="185">
          <cell r="A185">
            <v>2000.5309999999999</v>
          </cell>
          <cell r="B185" t="str">
            <v>Localized Operator Cabins</v>
          </cell>
          <cell r="C185" t="str">
            <v>cum</v>
          </cell>
          <cell r="D185">
            <v>120</v>
          </cell>
          <cell r="E185">
            <v>27.96</v>
          </cell>
          <cell r="F185">
            <v>3355.2000000000003</v>
          </cell>
          <cell r="G185">
            <v>31.653748474987271</v>
          </cell>
          <cell r="H185">
            <v>3798.4498169984727</v>
          </cell>
        </row>
        <row r="186">
          <cell r="A186">
            <v>2000.5129999999999</v>
          </cell>
          <cell r="B186" t="str">
            <v>Main Substation ( N° 2 )</v>
          </cell>
          <cell r="C186" t="str">
            <v>cum</v>
          </cell>
          <cell r="D186">
            <v>5850</v>
          </cell>
          <cell r="E186">
            <v>71.06</v>
          </cell>
          <cell r="F186">
            <v>415701</v>
          </cell>
          <cell r="G186">
            <v>80.447616832353205</v>
          </cell>
          <cell r="H186">
            <v>470618.55846926622</v>
          </cell>
        </row>
        <row r="187">
          <cell r="A187">
            <v>2000.5029999999999</v>
          </cell>
          <cell r="B187" t="str">
            <v>Offices conc.&amp; mason.inside steel Bldgs.</v>
          </cell>
          <cell r="C187" t="str">
            <v>cum</v>
          </cell>
          <cell r="D187">
            <v>1225</v>
          </cell>
          <cell r="E187">
            <v>93.67</v>
          </cell>
          <cell r="F187">
            <v>114745.75</v>
          </cell>
          <cell r="G187">
            <v>106.04458582446559</v>
          </cell>
          <cell r="H187">
            <v>129904.61763497035</v>
          </cell>
        </row>
      </sheetData>
      <sheetData sheetId="7"/>
      <sheetData sheetId="8" refreshError="1">
        <row r="6">
          <cell r="A6">
            <v>1</v>
          </cell>
          <cell r="B6">
            <v>2</v>
          </cell>
          <cell r="C6">
            <v>3</v>
          </cell>
          <cell r="D6">
            <v>4</v>
          </cell>
          <cell r="E6">
            <v>5</v>
          </cell>
          <cell r="F6">
            <v>6</v>
          </cell>
          <cell r="G6">
            <v>7</v>
          </cell>
          <cell r="H6">
            <v>8</v>
          </cell>
        </row>
        <row r="7">
          <cell r="D7" t="str">
            <v>TOTAL</v>
          </cell>
          <cell r="E7" t="str">
            <v>UP</v>
          </cell>
          <cell r="F7" t="str">
            <v>UP</v>
          </cell>
          <cell r="G7" t="str">
            <v>UP</v>
          </cell>
          <cell r="H7" t="str">
            <v>UNIT</v>
          </cell>
        </row>
        <row r="8">
          <cell r="D8" t="str">
            <v>ALL PLANT</v>
          </cell>
          <cell r="E8" t="str">
            <v>MATERIAL</v>
          </cell>
          <cell r="F8" t="str">
            <v>LABOUR</v>
          </cell>
          <cell r="G8" t="str">
            <v>EQUIPMENT</v>
          </cell>
          <cell r="H8" t="str">
            <v>PRICES</v>
          </cell>
        </row>
        <row r="9">
          <cell r="A9" t="str">
            <v>ITEM</v>
          </cell>
          <cell r="B9" t="str">
            <v>DESCRIPTION</v>
          </cell>
          <cell r="C9" t="str">
            <v>U.M.</v>
          </cell>
          <cell r="D9" t="str">
            <v>Q.TY</v>
          </cell>
          <cell r="E9" t="str">
            <v>$/U.M.</v>
          </cell>
          <cell r="F9" t="str">
            <v>$/U.M.</v>
          </cell>
          <cell r="G9" t="str">
            <v>$/U.M.</v>
          </cell>
          <cell r="H9" t="str">
            <v>$/U.M.</v>
          </cell>
        </row>
        <row r="10">
          <cell r="A10">
            <v>1420.01</v>
          </cell>
          <cell r="B10" t="str">
            <v>Surface levelling</v>
          </cell>
          <cell r="C10" t="str">
            <v>sqm</v>
          </cell>
          <cell r="D10">
            <v>620440</v>
          </cell>
          <cell r="E10">
            <v>0</v>
          </cell>
          <cell r="F10">
            <v>0</v>
          </cell>
          <cell r="G10">
            <v>7.0000000000000007E-2</v>
          </cell>
          <cell r="H10">
            <v>7.0000000000000007E-2</v>
          </cell>
        </row>
        <row r="11">
          <cell r="A11">
            <v>1420.02</v>
          </cell>
          <cell r="B11" t="str">
            <v>Surface compaction 90%</v>
          </cell>
          <cell r="C11" t="str">
            <v>sqm</v>
          </cell>
          <cell r="D11">
            <v>523213</v>
          </cell>
          <cell r="E11">
            <v>0</v>
          </cell>
          <cell r="F11">
            <v>0.02</v>
          </cell>
          <cell r="G11">
            <v>7.0000000000000007E-2</v>
          </cell>
          <cell r="H11">
            <v>0.09</v>
          </cell>
        </row>
        <row r="12">
          <cell r="A12">
            <v>1420.03</v>
          </cell>
          <cell r="B12" t="str">
            <v>Surface compaction 95%</v>
          </cell>
          <cell r="C12" t="str">
            <v>sqm</v>
          </cell>
          <cell r="D12">
            <v>103802</v>
          </cell>
          <cell r="E12">
            <v>0</v>
          </cell>
          <cell r="F12">
            <v>0.02</v>
          </cell>
          <cell r="G12">
            <v>0.1</v>
          </cell>
          <cell r="H12">
            <v>0.12</v>
          </cell>
        </row>
        <row r="13">
          <cell r="A13">
            <v>1420.05</v>
          </cell>
          <cell r="B13" t="str">
            <v>Crush.stone finish 10cm thk</v>
          </cell>
          <cell r="C13" t="str">
            <v>sqm</v>
          </cell>
          <cell r="D13">
            <v>15744</v>
          </cell>
          <cell r="E13">
            <v>2.25</v>
          </cell>
          <cell r="F13">
            <v>0.18</v>
          </cell>
          <cell r="G13">
            <v>0.31</v>
          </cell>
          <cell r="H13">
            <v>2.74</v>
          </cell>
        </row>
        <row r="14">
          <cell r="A14">
            <v>1420.06</v>
          </cell>
          <cell r="B14" t="str">
            <v>Vegetal soil surface lining</v>
          </cell>
          <cell r="C14" t="str">
            <v>cum</v>
          </cell>
          <cell r="D14">
            <v>1141</v>
          </cell>
          <cell r="E14">
            <v>1.83</v>
          </cell>
          <cell r="F14">
            <v>0</v>
          </cell>
          <cell r="G14">
            <v>0.14000000000000001</v>
          </cell>
          <cell r="H14">
            <v>1.97</v>
          </cell>
        </row>
        <row r="15">
          <cell r="A15">
            <v>1420.07</v>
          </cell>
          <cell r="B15" t="str">
            <v>Transformers galvanized fence</v>
          </cell>
          <cell r="C15" t="str">
            <v>lm</v>
          </cell>
          <cell r="D15">
            <v>130</v>
          </cell>
          <cell r="E15">
            <v>30</v>
          </cell>
          <cell r="F15">
            <v>8.4499999999999993</v>
          </cell>
          <cell r="G15">
            <v>2.04</v>
          </cell>
          <cell r="H15">
            <v>40.49</v>
          </cell>
        </row>
        <row r="16">
          <cell r="A16">
            <v>1420.08</v>
          </cell>
          <cell r="B16" t="str">
            <v>Property galvanized fence</v>
          </cell>
          <cell r="C16" t="str">
            <v>lm</v>
          </cell>
          <cell r="D16">
            <v>3082</v>
          </cell>
          <cell r="E16">
            <v>38.979999999999997</v>
          </cell>
          <cell r="F16">
            <v>9.25</v>
          </cell>
          <cell r="G16">
            <v>2.38</v>
          </cell>
          <cell r="H16">
            <v>50.61</v>
          </cell>
        </row>
        <row r="17">
          <cell r="A17">
            <v>1420.1</v>
          </cell>
          <cell r="B17" t="str">
            <v>Galvanized steel gate</v>
          </cell>
          <cell r="C17" t="str">
            <v>u</v>
          </cell>
          <cell r="D17">
            <v>3</v>
          </cell>
          <cell r="E17">
            <v>276.32</v>
          </cell>
          <cell r="F17">
            <v>9.9</v>
          </cell>
          <cell r="H17">
            <v>286.22000000000003</v>
          </cell>
        </row>
        <row r="18">
          <cell r="A18">
            <v>1420.11</v>
          </cell>
          <cell r="B18" t="str">
            <v>Pedestrian gate</v>
          </cell>
          <cell r="C18" t="str">
            <v>u</v>
          </cell>
          <cell r="D18">
            <v>3</v>
          </cell>
          <cell r="E18">
            <v>103.62</v>
          </cell>
          <cell r="F18">
            <v>8.25</v>
          </cell>
          <cell r="H18">
            <v>111.87</v>
          </cell>
        </row>
        <row r="19">
          <cell r="A19">
            <v>1420.12</v>
          </cell>
          <cell r="B19" t="str">
            <v>Motorized barrier</v>
          </cell>
          <cell r="C19" t="str">
            <v>u</v>
          </cell>
          <cell r="D19">
            <v>1</v>
          </cell>
          <cell r="H19">
            <v>0</v>
          </cell>
        </row>
        <row r="20">
          <cell r="A20">
            <v>1430.04</v>
          </cell>
          <cell r="B20" t="str">
            <v>Tension test</v>
          </cell>
          <cell r="C20" t="str">
            <v>u.</v>
          </cell>
          <cell r="D20">
            <v>4</v>
          </cell>
          <cell r="H20">
            <v>1980</v>
          </cell>
        </row>
        <row r="21">
          <cell r="A21">
            <v>1430.28</v>
          </cell>
          <cell r="B21" t="str">
            <v>Supply and install. of hollow circular  prestressed precast concrete piles diam. 60 cm H=40 ( 125 tons )</v>
          </cell>
          <cell r="C21" t="str">
            <v>lm</v>
          </cell>
          <cell r="D21">
            <v>325543</v>
          </cell>
          <cell r="E21">
            <v>72.73</v>
          </cell>
          <cell r="F21">
            <v>0.14000000000000001</v>
          </cell>
          <cell r="G21">
            <v>6.11</v>
          </cell>
          <cell r="H21">
            <v>78.98</v>
          </cell>
        </row>
        <row r="22">
          <cell r="A22">
            <v>1430.29</v>
          </cell>
          <cell r="B22" t="str">
            <v>Supply and install. of hollow circular  prestressed precast concrete piles diam. 80 cm H=40 ( 165 tons )</v>
          </cell>
          <cell r="C22" t="str">
            <v>lm</v>
          </cell>
          <cell r="D22">
            <v>21527</v>
          </cell>
          <cell r="E22">
            <v>158.65</v>
          </cell>
          <cell r="F22">
            <v>0.21</v>
          </cell>
          <cell r="G22">
            <v>6.82</v>
          </cell>
          <cell r="H22">
            <v>165.68</v>
          </cell>
        </row>
        <row r="23">
          <cell r="A23">
            <v>1430.3</v>
          </cell>
          <cell r="B23" t="str">
            <v>Integrety Test  by sonic method  for prestressed/precast  concrete piles</v>
          </cell>
          <cell r="C23" t="str">
            <v>u</v>
          </cell>
          <cell r="D23">
            <v>4338</v>
          </cell>
          <cell r="H23">
            <v>35</v>
          </cell>
        </row>
        <row r="24">
          <cell r="A24">
            <v>1430.31</v>
          </cell>
          <cell r="B24" t="str">
            <v>Proof load compression test on working piles  ( 1,5 working load )</v>
          </cell>
          <cell r="C24" t="str">
            <v>u</v>
          </cell>
          <cell r="D24">
            <v>136</v>
          </cell>
          <cell r="H24">
            <v>3795</v>
          </cell>
        </row>
        <row r="25">
          <cell r="A25">
            <v>1430.32</v>
          </cell>
          <cell r="B25" t="str">
            <v>Preliminary compression test</v>
          </cell>
          <cell r="C25" t="str">
            <v>u</v>
          </cell>
          <cell r="D25">
            <v>3</v>
          </cell>
          <cell r="H25">
            <v>5600</v>
          </cell>
        </row>
        <row r="26">
          <cell r="A26">
            <v>1430.33</v>
          </cell>
          <cell r="B26" t="str">
            <v>Lateral load piles test</v>
          </cell>
          <cell r="C26" t="str">
            <v>u</v>
          </cell>
          <cell r="D26">
            <v>3</v>
          </cell>
          <cell r="H26">
            <v>1980</v>
          </cell>
        </row>
        <row r="27">
          <cell r="A27">
            <v>1430.04</v>
          </cell>
          <cell r="B27" t="str">
            <v>Tension test</v>
          </cell>
          <cell r="C27" t="str">
            <v>u.</v>
          </cell>
          <cell r="D27">
            <v>5</v>
          </cell>
          <cell r="H27">
            <v>1980</v>
          </cell>
        </row>
        <row r="28">
          <cell r="A28">
            <v>1440.1</v>
          </cell>
          <cell r="B28" t="str">
            <v>Soil sect.exc.by hand up to 2m</v>
          </cell>
          <cell r="C28" t="str">
            <v>cum</v>
          </cell>
          <cell r="D28">
            <v>8358</v>
          </cell>
          <cell r="E28">
            <v>0</v>
          </cell>
          <cell r="F28">
            <v>1.98</v>
          </cell>
          <cell r="G28">
            <v>0</v>
          </cell>
          <cell r="H28">
            <v>1.98</v>
          </cell>
        </row>
        <row r="29">
          <cell r="A29">
            <v>1440.11</v>
          </cell>
          <cell r="B29" t="str">
            <v>Sect.exc.hand from 2to4m depth</v>
          </cell>
          <cell r="C29" t="str">
            <v>cum</v>
          </cell>
          <cell r="D29">
            <v>739</v>
          </cell>
          <cell r="E29">
            <v>0</v>
          </cell>
          <cell r="F29">
            <v>2.09</v>
          </cell>
          <cell r="G29">
            <v>0</v>
          </cell>
          <cell r="H29">
            <v>2.09</v>
          </cell>
        </row>
        <row r="30">
          <cell r="A30">
            <v>1440.12</v>
          </cell>
          <cell r="B30" t="str">
            <v>Sect.exc.hand exceed. 4m depth</v>
          </cell>
          <cell r="C30" t="str">
            <v>cum</v>
          </cell>
          <cell r="D30">
            <v>4</v>
          </cell>
          <cell r="E30">
            <v>0</v>
          </cell>
          <cell r="F30">
            <v>2.5099999999999998</v>
          </cell>
          <cell r="G30">
            <v>0</v>
          </cell>
          <cell r="H30">
            <v>2.5099999999999998</v>
          </cell>
        </row>
        <row r="31">
          <cell r="A31">
            <v>1440.2</v>
          </cell>
          <cell r="B31" t="str">
            <v>Extra price for water table by hand item 1440,10 ÷ 1440,18</v>
          </cell>
          <cell r="C31" t="str">
            <v>cum</v>
          </cell>
          <cell r="D31">
            <v>22</v>
          </cell>
          <cell r="E31">
            <v>0</v>
          </cell>
          <cell r="F31">
            <v>0</v>
          </cell>
          <cell r="G31">
            <v>0</v>
          </cell>
          <cell r="H31">
            <v>0</v>
          </cell>
        </row>
        <row r="32">
          <cell r="A32">
            <v>1440.3</v>
          </cell>
          <cell r="B32" t="str">
            <v>Soil sect.exc.by mach.up to 2m</v>
          </cell>
          <cell r="C32" t="str">
            <v>cum</v>
          </cell>
          <cell r="D32">
            <v>233408</v>
          </cell>
          <cell r="E32">
            <v>0</v>
          </cell>
          <cell r="F32">
            <v>0.6</v>
          </cell>
          <cell r="G32">
            <v>0.79</v>
          </cell>
          <cell r="H32">
            <v>1.39</v>
          </cell>
        </row>
        <row r="33">
          <cell r="A33">
            <v>1440.31</v>
          </cell>
          <cell r="B33" t="str">
            <v>Sect.exc.mach.from 2to4m depth</v>
          </cell>
          <cell r="C33" t="str">
            <v>cum</v>
          </cell>
          <cell r="D33">
            <v>12564</v>
          </cell>
          <cell r="E33">
            <v>0</v>
          </cell>
          <cell r="F33">
            <v>0.64</v>
          </cell>
          <cell r="G33">
            <v>0.79</v>
          </cell>
          <cell r="H33">
            <v>1.43</v>
          </cell>
        </row>
        <row r="34">
          <cell r="A34">
            <v>1440.32</v>
          </cell>
          <cell r="B34" t="str">
            <v>Sect.exc.mach.exceed. 4m depth</v>
          </cell>
          <cell r="C34" t="str">
            <v>cum</v>
          </cell>
          <cell r="D34">
            <v>210</v>
          </cell>
          <cell r="E34">
            <v>0</v>
          </cell>
          <cell r="F34">
            <v>0.76</v>
          </cell>
          <cell r="G34">
            <v>0.79</v>
          </cell>
          <cell r="H34">
            <v>1.55</v>
          </cell>
        </row>
        <row r="35">
          <cell r="A35">
            <v>1440.4</v>
          </cell>
          <cell r="B35" t="str">
            <v>Extra price for water table by mach. Item 1440,30 ÷ 1440,38</v>
          </cell>
          <cell r="C35" t="str">
            <v>cum</v>
          </cell>
          <cell r="D35">
            <v>4440</v>
          </cell>
        </row>
        <row r="36">
          <cell r="A36">
            <v>1440.44</v>
          </cell>
          <cell r="B36" t="str">
            <v>Materials from excav.transport</v>
          </cell>
          <cell r="C36" t="str">
            <v>cum</v>
          </cell>
          <cell r="D36">
            <v>173008</v>
          </cell>
          <cell r="E36">
            <v>0</v>
          </cell>
          <cell r="F36">
            <v>0</v>
          </cell>
          <cell r="G36">
            <v>2.2400000000000002</v>
          </cell>
          <cell r="H36">
            <v>2.2400000000000002</v>
          </cell>
        </row>
        <row r="37">
          <cell r="A37">
            <v>1440.5</v>
          </cell>
          <cell r="B37" t="str">
            <v>Backfill w/ matl from exc.</v>
          </cell>
          <cell r="C37" t="str">
            <v>cum</v>
          </cell>
          <cell r="D37">
            <v>97440</v>
          </cell>
          <cell r="E37">
            <v>0</v>
          </cell>
          <cell r="F37">
            <v>1.04</v>
          </cell>
          <cell r="G37">
            <v>0</v>
          </cell>
          <cell r="H37">
            <v>1.04</v>
          </cell>
        </row>
        <row r="38">
          <cell r="A38">
            <v>1440.51</v>
          </cell>
          <cell r="B38" t="str">
            <v>Backfill w/ matl by contr.</v>
          </cell>
          <cell r="C38" t="str">
            <v>cum</v>
          </cell>
          <cell r="D38">
            <v>1246</v>
          </cell>
          <cell r="E38">
            <v>1.83</v>
          </cell>
          <cell r="F38">
            <v>1.04</v>
          </cell>
          <cell r="G38">
            <v>0</v>
          </cell>
          <cell r="H38">
            <v>2.87</v>
          </cell>
        </row>
        <row r="39">
          <cell r="A39">
            <v>1440.52</v>
          </cell>
          <cell r="B39" t="str">
            <v>Sand for pipes bedding</v>
          </cell>
          <cell r="C39" t="str">
            <v>cum</v>
          </cell>
          <cell r="D39">
            <v>2950</v>
          </cell>
          <cell r="E39">
            <v>7.15</v>
          </cell>
          <cell r="F39">
            <v>0.28000000000000003</v>
          </cell>
          <cell r="G39">
            <v>0.22</v>
          </cell>
          <cell r="H39">
            <v>7.65</v>
          </cell>
        </row>
        <row r="40">
          <cell r="A40">
            <v>1440.53</v>
          </cell>
          <cell r="B40" t="str">
            <v>Sand for cables bedding</v>
          </cell>
          <cell r="C40" t="str">
            <v>cum</v>
          </cell>
          <cell r="D40">
            <v>4267</v>
          </cell>
          <cell r="E40">
            <v>7.15</v>
          </cell>
          <cell r="F40">
            <v>0.24</v>
          </cell>
          <cell r="G40">
            <v>0.19</v>
          </cell>
          <cell r="H40">
            <v>7.58</v>
          </cell>
        </row>
        <row r="41">
          <cell r="A41">
            <v>1440.62</v>
          </cell>
          <cell r="B41" t="str">
            <v>Tank-pad.w/ matl from exc.</v>
          </cell>
          <cell r="C41" t="str">
            <v>cum</v>
          </cell>
          <cell r="D41">
            <v>69</v>
          </cell>
          <cell r="E41">
            <v>0</v>
          </cell>
          <cell r="F41">
            <v>0.02</v>
          </cell>
          <cell r="G41">
            <v>0.57999999999999996</v>
          </cell>
          <cell r="H41">
            <v>0.6</v>
          </cell>
        </row>
        <row r="42">
          <cell r="A42">
            <v>1440.63</v>
          </cell>
          <cell r="B42" t="str">
            <v>Tank-pad.w/ matl by contr.</v>
          </cell>
          <cell r="C42" t="str">
            <v>cum</v>
          </cell>
          <cell r="D42">
            <v>587</v>
          </cell>
          <cell r="E42">
            <v>1.83</v>
          </cell>
          <cell r="F42">
            <v>0.02</v>
          </cell>
          <cell r="G42">
            <v>0.57999999999999996</v>
          </cell>
          <cell r="H42">
            <v>2.4300000000000002</v>
          </cell>
        </row>
        <row r="43">
          <cell r="A43">
            <v>1440.81</v>
          </cell>
          <cell r="B43" t="str">
            <v>Sidewalk kerb</v>
          </cell>
          <cell r="C43" t="str">
            <v>lm</v>
          </cell>
          <cell r="D43">
            <v>6186</v>
          </cell>
          <cell r="E43">
            <v>3.78</v>
          </cell>
          <cell r="F43">
            <v>0.24</v>
          </cell>
          <cell r="G43">
            <v>0</v>
          </cell>
          <cell r="H43">
            <v>4.0199999999999996</v>
          </cell>
        </row>
        <row r="44">
          <cell r="A44">
            <v>1440.82</v>
          </cell>
          <cell r="B44" t="str">
            <v>Sidewalk fndn w.matl from exc.</v>
          </cell>
          <cell r="C44" t="str">
            <v>cum</v>
          </cell>
          <cell r="D44">
            <v>1172</v>
          </cell>
          <cell r="E44">
            <v>0</v>
          </cell>
          <cell r="F44">
            <v>3.23</v>
          </cell>
          <cell r="G44">
            <v>0</v>
          </cell>
          <cell r="H44">
            <v>3.23</v>
          </cell>
        </row>
        <row r="45">
          <cell r="A45">
            <v>1440.85</v>
          </cell>
          <cell r="B45" t="str">
            <v>Side-walk pav. 10cm thk</v>
          </cell>
          <cell r="C45" t="str">
            <v>sqm</v>
          </cell>
          <cell r="D45">
            <v>5858</v>
          </cell>
          <cell r="E45">
            <v>6.85</v>
          </cell>
          <cell r="F45">
            <v>1.4</v>
          </cell>
          <cell r="G45">
            <v>0.25</v>
          </cell>
          <cell r="H45">
            <v>8.5</v>
          </cell>
        </row>
        <row r="46">
          <cell r="A46">
            <v>1440.86</v>
          </cell>
          <cell r="B46" t="str">
            <v>Bituminous emulsion 1,5Kg/sqm</v>
          </cell>
          <cell r="C46" t="str">
            <v>sqm</v>
          </cell>
          <cell r="D46">
            <v>1553</v>
          </cell>
          <cell r="E46">
            <v>0.44</v>
          </cell>
          <cell r="F46">
            <v>0.01</v>
          </cell>
          <cell r="G46">
            <v>0.06</v>
          </cell>
          <cell r="H46">
            <v>0.51</v>
          </cell>
        </row>
        <row r="47">
          <cell r="A47">
            <v>1440.87</v>
          </cell>
          <cell r="B47" t="str">
            <v>Tank-fndn: wear-carpet, 3cmthk</v>
          </cell>
          <cell r="C47" t="str">
            <v>sqm</v>
          </cell>
          <cell r="D47">
            <v>1553</v>
          </cell>
          <cell r="E47">
            <v>2.3199999999999998</v>
          </cell>
          <cell r="F47">
            <v>0.02</v>
          </cell>
          <cell r="G47">
            <v>7.0000000000000007E-2</v>
          </cell>
          <cell r="H47">
            <v>2.41</v>
          </cell>
        </row>
        <row r="48">
          <cell r="A48">
            <v>1450.03</v>
          </cell>
          <cell r="B48" t="str">
            <v>Embankment w/ matl by contr.</v>
          </cell>
          <cell r="C48" t="str">
            <v>cum</v>
          </cell>
          <cell r="D48">
            <v>39159</v>
          </cell>
          <cell r="E48">
            <v>1.79</v>
          </cell>
          <cell r="F48">
            <v>1.97</v>
          </cell>
          <cell r="G48">
            <v>0</v>
          </cell>
          <cell r="H48">
            <v>3.76</v>
          </cell>
        </row>
        <row r="49">
          <cell r="A49">
            <v>1450.08</v>
          </cell>
          <cell r="B49" t="str">
            <v>Base-course w/ matl by contr.</v>
          </cell>
          <cell r="C49" t="str">
            <v>cum</v>
          </cell>
          <cell r="D49">
            <v>35159</v>
          </cell>
          <cell r="E49">
            <v>22.5</v>
          </cell>
          <cell r="F49">
            <v>1.8</v>
          </cell>
          <cell r="G49">
            <v>3.1</v>
          </cell>
          <cell r="H49">
            <v>27.4</v>
          </cell>
        </row>
        <row r="50">
          <cell r="A50">
            <v>1450.09</v>
          </cell>
          <cell r="B50" t="str">
            <v>Bituminous emulsion 1,5Kg/sqm</v>
          </cell>
          <cell r="C50" t="str">
            <v>sqm</v>
          </cell>
          <cell r="D50">
            <v>97227</v>
          </cell>
          <cell r="E50">
            <v>0.44</v>
          </cell>
          <cell r="F50">
            <v>0.01</v>
          </cell>
          <cell r="G50">
            <v>0.06</v>
          </cell>
          <cell r="H50">
            <v>0.51</v>
          </cell>
        </row>
        <row r="51">
          <cell r="A51">
            <v>1450.1</v>
          </cell>
          <cell r="B51" t="str">
            <v>Binder 7cm thk.</v>
          </cell>
          <cell r="C51" t="str">
            <v>sqm</v>
          </cell>
          <cell r="D51">
            <v>81098</v>
          </cell>
          <cell r="E51">
            <v>6.8969999999999994</v>
          </cell>
          <cell r="F51">
            <v>0.19800000000000001</v>
          </cell>
          <cell r="G51">
            <v>0.42</v>
          </cell>
          <cell r="H51">
            <v>7.5149999999999997</v>
          </cell>
        </row>
        <row r="52">
          <cell r="A52">
            <v>1450.12</v>
          </cell>
          <cell r="B52" t="str">
            <v>Bituminous emulsion 1,0Kg/sqm</v>
          </cell>
          <cell r="C52" t="str">
            <v>sqm</v>
          </cell>
          <cell r="D52">
            <v>97227</v>
          </cell>
          <cell r="E52">
            <v>0.39600000000000002</v>
          </cell>
          <cell r="F52">
            <v>9.0000000000000011E-3</v>
          </cell>
          <cell r="G52">
            <v>5.3999999999999999E-2</v>
          </cell>
          <cell r="H52">
            <v>0.45900000000000002</v>
          </cell>
        </row>
        <row r="53">
          <cell r="A53">
            <v>1450.13</v>
          </cell>
          <cell r="B53" t="str">
            <v>Wearing course 3cm thk.</v>
          </cell>
          <cell r="C53" t="str">
            <v>sqm</v>
          </cell>
          <cell r="D53">
            <v>97227</v>
          </cell>
          <cell r="E53">
            <v>3.63</v>
          </cell>
          <cell r="F53">
            <v>9.9000000000000005E-2</v>
          </cell>
          <cell r="G53">
            <v>0.21</v>
          </cell>
          <cell r="H53">
            <v>3.9390000000000001</v>
          </cell>
        </row>
        <row r="54">
          <cell r="A54">
            <v>1471.01</v>
          </cell>
          <cell r="B54" t="str">
            <v>Carbon steel piping</v>
          </cell>
          <cell r="C54" t="str">
            <v>kg</v>
          </cell>
          <cell r="D54">
            <v>135687</v>
          </cell>
          <cell r="E54">
            <v>0.94078947368421062</v>
          </cell>
          <cell r="F54">
            <v>5.7894736842105263E-2</v>
          </cell>
          <cell r="G54">
            <v>2.1710526315789475E-2</v>
          </cell>
          <cell r="H54">
            <v>1.0203947368421054</v>
          </cell>
        </row>
        <row r="55">
          <cell r="A55">
            <v>1471.03</v>
          </cell>
          <cell r="B55" t="str">
            <v>Carbon steel valve</v>
          </cell>
          <cell r="C55" t="str">
            <v>kg</v>
          </cell>
          <cell r="D55">
            <v>4370</v>
          </cell>
          <cell r="E55">
            <v>1.4473684210526319</v>
          </cell>
          <cell r="F55">
            <v>7.2368421052631582E-2</v>
          </cell>
          <cell r="G55">
            <v>2.1710526315789475E-2</v>
          </cell>
          <cell r="H55">
            <v>1.541447368421053</v>
          </cell>
        </row>
        <row r="56">
          <cell r="A56">
            <v>1473.16</v>
          </cell>
          <cell r="B56" t="str">
            <v>Centr. r.c. piping  dia. 50cm</v>
          </cell>
          <cell r="C56" t="str">
            <v>lm</v>
          </cell>
          <cell r="D56">
            <v>127</v>
          </cell>
          <cell r="E56">
            <v>30.976000000000003</v>
          </cell>
          <cell r="F56">
            <v>6.0280000000000014</v>
          </cell>
          <cell r="G56">
            <v>1.5289999999999999</v>
          </cell>
          <cell r="H56">
            <v>38.533000000000001</v>
          </cell>
        </row>
        <row r="57">
          <cell r="A57">
            <v>1473.19</v>
          </cell>
          <cell r="B57" t="str">
            <v>Centr. r.c. piping  dia. 80cm</v>
          </cell>
          <cell r="C57" t="str">
            <v>lm</v>
          </cell>
          <cell r="D57">
            <v>69</v>
          </cell>
          <cell r="E57">
            <v>62.304000000000009</v>
          </cell>
          <cell r="F57">
            <v>12.166000000000002</v>
          </cell>
          <cell r="G57">
            <v>1.7050000000000001</v>
          </cell>
          <cell r="H57">
            <v>76.174999999999997</v>
          </cell>
        </row>
        <row r="58">
          <cell r="A58">
            <v>1478.01</v>
          </cell>
          <cell r="B58" t="str">
            <v>PVC piping         dia. 110mm</v>
          </cell>
          <cell r="C58" t="str">
            <v>lm</v>
          </cell>
          <cell r="D58">
            <v>115</v>
          </cell>
          <cell r="E58">
            <v>5.4450000000000003</v>
          </cell>
          <cell r="F58">
            <v>0.29333333333333333</v>
          </cell>
          <cell r="H58">
            <v>5.7383333333333333</v>
          </cell>
        </row>
        <row r="59">
          <cell r="A59">
            <v>1478.02</v>
          </cell>
          <cell r="B59" t="str">
            <v>PVC piping         dia. 160mm</v>
          </cell>
          <cell r="C59" t="str">
            <v>lm</v>
          </cell>
          <cell r="D59">
            <v>1903</v>
          </cell>
          <cell r="E59">
            <v>7.1390000000000011</v>
          </cell>
          <cell r="F59">
            <v>0.3666666666666667</v>
          </cell>
          <cell r="H59">
            <v>7.5056666666666683</v>
          </cell>
        </row>
        <row r="60">
          <cell r="A60">
            <v>1478.03</v>
          </cell>
          <cell r="B60" t="str">
            <v>PVC piping         dia. 200mm</v>
          </cell>
          <cell r="C60" t="str">
            <v>lm</v>
          </cell>
          <cell r="D60">
            <v>652</v>
          </cell>
          <cell r="E60">
            <v>10.285</v>
          </cell>
          <cell r="F60">
            <v>0.58666666666666667</v>
          </cell>
          <cell r="H60">
            <v>10.871666666666666</v>
          </cell>
        </row>
        <row r="61">
          <cell r="A61">
            <v>1491.03</v>
          </cell>
          <cell r="B61" t="str">
            <v>Demol.&amp; Reinst. exist. roads fnds.</v>
          </cell>
          <cell r="C61" t="str">
            <v>cum</v>
          </cell>
          <cell r="D61">
            <v>1342</v>
          </cell>
          <cell r="E61">
            <v>25.5045</v>
          </cell>
          <cell r="F61">
            <v>13.77</v>
          </cell>
          <cell r="G61">
            <v>8.1</v>
          </cell>
          <cell r="H61">
            <v>47.374500000000005</v>
          </cell>
        </row>
        <row r="62">
          <cell r="A62">
            <v>1491.04</v>
          </cell>
          <cell r="B62" t="str">
            <v>Top course pad tk 10 cm w/ crushed stone</v>
          </cell>
          <cell r="C62" t="str">
            <v>cum</v>
          </cell>
          <cell r="D62">
            <v>145</v>
          </cell>
          <cell r="E62">
            <v>2.25</v>
          </cell>
          <cell r="F62">
            <v>0.18</v>
          </cell>
          <cell r="G62">
            <v>0.31</v>
          </cell>
          <cell r="H62">
            <v>2.74</v>
          </cell>
        </row>
        <row r="63">
          <cell r="A63">
            <v>1491.1</v>
          </cell>
          <cell r="B63" t="str">
            <v>Excav. for earth ditches formation</v>
          </cell>
          <cell r="C63" t="str">
            <v>cum</v>
          </cell>
          <cell r="D63">
            <v>24354</v>
          </cell>
          <cell r="F63">
            <v>3.3109999999999999</v>
          </cell>
          <cell r="H63">
            <v>3.3109999999999999</v>
          </cell>
        </row>
        <row r="64">
          <cell r="A64">
            <v>1491.78</v>
          </cell>
          <cell r="B64" t="str">
            <v>Green area finishing including irrigation system eqpt.</v>
          </cell>
          <cell r="C64" t="str">
            <v>sqm</v>
          </cell>
          <cell r="D64">
            <v>4566</v>
          </cell>
          <cell r="E64">
            <v>11.37</v>
          </cell>
          <cell r="F64">
            <v>3.38</v>
          </cell>
          <cell r="G64">
            <v>0.39</v>
          </cell>
          <cell r="H64">
            <v>15.14</v>
          </cell>
        </row>
        <row r="65">
          <cell r="A65">
            <v>1491.8</v>
          </cell>
          <cell r="B65" t="str">
            <v xml:space="preserve">Earth-dyke w/ matl supplied by Contractors </v>
          </cell>
          <cell r="C65" t="str">
            <v>cum</v>
          </cell>
          <cell r="D65">
            <v>6548</v>
          </cell>
          <cell r="E65">
            <v>1.83</v>
          </cell>
          <cell r="F65">
            <v>0.02</v>
          </cell>
          <cell r="G65">
            <v>0.57999999999999996</v>
          </cell>
          <cell r="H65">
            <v>2.4300000000000002</v>
          </cell>
        </row>
        <row r="66">
          <cell r="A66">
            <v>1491.84</v>
          </cell>
          <cell r="B66" t="str">
            <v>Asphalt finish.for shoulders type heavy</v>
          </cell>
          <cell r="C66" t="str">
            <v>sqm</v>
          </cell>
          <cell r="D66">
            <v>16129</v>
          </cell>
          <cell r="E66">
            <v>6.05</v>
          </cell>
          <cell r="F66">
            <v>0.16500000000000001</v>
          </cell>
          <cell r="G66">
            <v>0.35</v>
          </cell>
          <cell r="H66">
            <v>6.5650000000000004</v>
          </cell>
        </row>
        <row r="67">
          <cell r="A67">
            <v>1491.1089999999999</v>
          </cell>
          <cell r="B67" t="str">
            <v>Dykes Finis.by concrete slab 10 cm thk.</v>
          </cell>
          <cell r="C67" t="str">
            <v>sqm</v>
          </cell>
          <cell r="D67">
            <v>5071</v>
          </cell>
          <cell r="E67">
            <v>6.85</v>
          </cell>
          <cell r="F67">
            <v>1.4</v>
          </cell>
          <cell r="G67">
            <v>0.25</v>
          </cell>
          <cell r="H67">
            <v>8.5</v>
          </cell>
        </row>
        <row r="68">
          <cell r="A68">
            <v>1492.01</v>
          </cell>
          <cell r="B68" t="str">
            <v>Cast iron floor drain  diam. 6"</v>
          </cell>
          <cell r="C68" t="str">
            <v>u</v>
          </cell>
          <cell r="D68">
            <v>6</v>
          </cell>
          <cell r="E68">
            <v>2.2000000000000002</v>
          </cell>
          <cell r="F68">
            <v>0.33</v>
          </cell>
          <cell r="G68">
            <v>0</v>
          </cell>
          <cell r="H68">
            <v>2.5299999999999998</v>
          </cell>
        </row>
        <row r="69">
          <cell r="A69">
            <v>1492.02</v>
          </cell>
          <cell r="B69" t="str">
            <v>Carbon steel drain hubs 4"</v>
          </cell>
          <cell r="C69" t="str">
            <v>u</v>
          </cell>
          <cell r="D69">
            <v>91</v>
          </cell>
          <cell r="E69">
            <v>3.67</v>
          </cell>
          <cell r="F69">
            <v>0.33</v>
          </cell>
          <cell r="G69">
            <v>0</v>
          </cell>
          <cell r="H69">
            <v>4</v>
          </cell>
        </row>
        <row r="70">
          <cell r="A70">
            <v>1492.03</v>
          </cell>
          <cell r="B70" t="str">
            <v>Carbon steel clean out diam. 6"</v>
          </cell>
          <cell r="C70" t="str">
            <v>u</v>
          </cell>
          <cell r="D70">
            <v>8</v>
          </cell>
          <cell r="E70">
            <v>15.4</v>
          </cell>
          <cell r="F70">
            <v>7.51</v>
          </cell>
          <cell r="G70">
            <v>2.35</v>
          </cell>
          <cell r="H70">
            <v>25.26</v>
          </cell>
        </row>
        <row r="71">
          <cell r="A71">
            <v>1492.04</v>
          </cell>
          <cell r="B71" t="str">
            <v>Carbon steel vents</v>
          </cell>
          <cell r="C71" t="str">
            <v>kg</v>
          </cell>
          <cell r="D71">
            <v>27710</v>
          </cell>
          <cell r="E71">
            <v>0.66</v>
          </cell>
          <cell r="F71">
            <v>0.06</v>
          </cell>
          <cell r="G71">
            <v>0</v>
          </cell>
          <cell r="H71">
            <v>0.72</v>
          </cell>
        </row>
        <row r="72">
          <cell r="A72">
            <v>1492.39</v>
          </cell>
          <cell r="B72" t="str">
            <v>GRE drain hubs 4" (Technip ST 1400-08 type "D" )</v>
          </cell>
          <cell r="C72" t="str">
            <v>u</v>
          </cell>
          <cell r="D72">
            <v>35</v>
          </cell>
          <cell r="H72">
            <v>0</v>
          </cell>
        </row>
        <row r="73">
          <cell r="A73">
            <v>1492.42</v>
          </cell>
          <cell r="B73" t="str">
            <v>Supply and  installation PVC heavy  piping "FABCO"type diam.3"</v>
          </cell>
          <cell r="C73" t="str">
            <v>lm</v>
          </cell>
          <cell r="D73">
            <v>1029</v>
          </cell>
          <cell r="H73">
            <v>0</v>
          </cell>
        </row>
        <row r="74">
          <cell r="A74">
            <v>1492.52</v>
          </cell>
          <cell r="B74" t="str">
            <v>Clean Out concrete  pit  for  GRE/PVC pipe  (Technip ST 1400-06 )</v>
          </cell>
          <cell r="C74" t="str">
            <v>u</v>
          </cell>
          <cell r="D74">
            <v>5</v>
          </cell>
          <cell r="H74">
            <v>0</v>
          </cell>
        </row>
        <row r="75">
          <cell r="A75">
            <v>1492.53</v>
          </cell>
          <cell r="B75" t="str">
            <v>GRE drain hubs 6" (Technip ST 1400-08 type "D" )</v>
          </cell>
          <cell r="C75" t="str">
            <v>u</v>
          </cell>
          <cell r="D75">
            <v>23</v>
          </cell>
          <cell r="H75">
            <v>0</v>
          </cell>
        </row>
        <row r="76">
          <cell r="A76">
            <v>1710.02</v>
          </cell>
          <cell r="B76" t="str">
            <v>Improved bond reinf.steel</v>
          </cell>
          <cell r="C76" t="str">
            <v>kg</v>
          </cell>
          <cell r="D76">
            <v>4548932</v>
          </cell>
          <cell r="E76">
            <v>0.39910000000000001</v>
          </cell>
          <cell r="F76">
            <v>1.7533800000000002E-2</v>
          </cell>
          <cell r="G76">
            <v>8.2109999999999995E-3</v>
          </cell>
          <cell r="H76">
            <v>0.42484480000000002</v>
          </cell>
        </row>
        <row r="77">
          <cell r="A77">
            <v>1710.03</v>
          </cell>
          <cell r="B77" t="str">
            <v>Welded wire mesh</v>
          </cell>
          <cell r="C77" t="str">
            <v>kg</v>
          </cell>
          <cell r="D77">
            <v>991677</v>
          </cell>
          <cell r="E77">
            <v>0.47892000000000001</v>
          </cell>
          <cell r="F77">
            <v>1.3752000000000002E-2</v>
          </cell>
          <cell r="H77">
            <v>0.492672</v>
          </cell>
        </row>
        <row r="78">
          <cell r="A78">
            <v>1710.07</v>
          </cell>
          <cell r="B78" t="str">
            <v>Anchor bolts weight up to 20Kg</v>
          </cell>
          <cell r="C78" t="str">
            <v>kg</v>
          </cell>
          <cell r="D78">
            <v>81661</v>
          </cell>
          <cell r="E78">
            <v>1.2466666666666668</v>
          </cell>
          <cell r="H78">
            <v>1.2466666666666668</v>
          </cell>
        </row>
        <row r="79">
          <cell r="A79">
            <v>1710.08</v>
          </cell>
          <cell r="B79" t="str">
            <v>Anchor bolts weight &gt;20Kg</v>
          </cell>
          <cell r="C79" t="str">
            <v>kg</v>
          </cell>
          <cell r="D79">
            <v>4600</v>
          </cell>
          <cell r="E79">
            <v>1.8333333333333335</v>
          </cell>
          <cell r="H79">
            <v>1.8333333333333335</v>
          </cell>
        </row>
        <row r="80">
          <cell r="A80">
            <v>1710.11</v>
          </cell>
          <cell r="B80" t="str">
            <v>Sliding plates</v>
          </cell>
          <cell r="C80" t="str">
            <v>kg</v>
          </cell>
          <cell r="D80">
            <v>5667</v>
          </cell>
          <cell r="E80">
            <v>0.55000000000000004</v>
          </cell>
          <cell r="F80">
            <v>0.05</v>
          </cell>
          <cell r="G80">
            <v>0.01</v>
          </cell>
          <cell r="H80">
            <v>0.61</v>
          </cell>
        </row>
        <row r="81">
          <cell r="A81">
            <v>1710.15</v>
          </cell>
          <cell r="B81" t="str">
            <v>Steel insert</v>
          </cell>
          <cell r="C81" t="str">
            <v>kg</v>
          </cell>
          <cell r="D81">
            <v>124955</v>
          </cell>
          <cell r="E81">
            <v>0.55000000000000004</v>
          </cell>
          <cell r="F81">
            <v>2.774706E-2</v>
          </cell>
          <cell r="G81">
            <v>9.0882000000000011E-3</v>
          </cell>
          <cell r="H81">
            <v>0.58683526000000008</v>
          </cell>
        </row>
        <row r="82">
          <cell r="A82">
            <v>1710.21</v>
          </cell>
          <cell r="B82" t="str">
            <v>Grout 25mm thk.</v>
          </cell>
          <cell r="C82" t="str">
            <v>sqm</v>
          </cell>
          <cell r="D82">
            <v>2781</v>
          </cell>
          <cell r="E82">
            <v>7.53</v>
          </cell>
          <cell r="F82">
            <v>0.31</v>
          </cell>
          <cell r="G82">
            <v>0.01</v>
          </cell>
          <cell r="H82">
            <v>7.85</v>
          </cell>
        </row>
        <row r="83">
          <cell r="A83">
            <v>1710.23</v>
          </cell>
          <cell r="B83" t="str">
            <v>Grout &gt;50mm thk.</v>
          </cell>
          <cell r="C83" t="str">
            <v>cum</v>
          </cell>
          <cell r="D83">
            <v>117</v>
          </cell>
          <cell r="E83">
            <v>28.76</v>
          </cell>
          <cell r="F83">
            <v>1.25</v>
          </cell>
          <cell r="G83">
            <v>0.06</v>
          </cell>
          <cell r="H83">
            <v>30.07</v>
          </cell>
        </row>
        <row r="84">
          <cell r="A84">
            <v>1710.24</v>
          </cell>
          <cell r="B84" t="str">
            <v>Non-shrinking grout 25mm</v>
          </cell>
          <cell r="C84" t="str">
            <v>sqm</v>
          </cell>
          <cell r="D84">
            <v>28</v>
          </cell>
          <cell r="E84">
            <v>35.090000000000003</v>
          </cell>
          <cell r="F84">
            <v>1.8920000000000001</v>
          </cell>
          <cell r="H84">
            <v>36.982000000000006</v>
          </cell>
        </row>
        <row r="85">
          <cell r="A85">
            <v>1710.25</v>
          </cell>
          <cell r="B85" t="str">
            <v>Non-shrinking grout 50mm</v>
          </cell>
          <cell r="C85" t="str">
            <v>sqm</v>
          </cell>
          <cell r="D85">
            <v>75</v>
          </cell>
          <cell r="E85">
            <v>70.180000000000007</v>
          </cell>
          <cell r="F85">
            <v>1.8920000000000001</v>
          </cell>
          <cell r="H85">
            <v>72.072000000000003</v>
          </cell>
        </row>
        <row r="86">
          <cell r="A86">
            <v>1710.26</v>
          </cell>
          <cell r="B86" t="str">
            <v>Non-shrinking grout &gt;50mm</v>
          </cell>
          <cell r="C86" t="str">
            <v>cum</v>
          </cell>
          <cell r="D86">
            <v>3</v>
          </cell>
          <cell r="E86">
            <v>1403.6</v>
          </cell>
          <cell r="F86">
            <v>37.729999999999997</v>
          </cell>
          <cell r="H86">
            <v>1441.33</v>
          </cell>
        </row>
        <row r="87">
          <cell r="A87">
            <v>1711.01</v>
          </cell>
          <cell r="B87" t="str">
            <v>Lean concrete 5cm thk.</v>
          </cell>
          <cell r="C87" t="str">
            <v>sqm</v>
          </cell>
          <cell r="D87">
            <v>93015</v>
          </cell>
          <cell r="E87">
            <v>1.92</v>
          </cell>
          <cell r="F87">
            <v>0.05</v>
          </cell>
          <cell r="G87">
            <v>0.2</v>
          </cell>
          <cell r="H87">
            <v>2.17</v>
          </cell>
        </row>
        <row r="88">
          <cell r="A88">
            <v>1711.02</v>
          </cell>
          <cell r="B88" t="str">
            <v>Lean concrete 10cm thk.</v>
          </cell>
          <cell r="C88" t="str">
            <v>sqm</v>
          </cell>
          <cell r="D88">
            <v>10040</v>
          </cell>
          <cell r="E88">
            <v>3.83</v>
          </cell>
          <cell r="F88">
            <v>0.11</v>
          </cell>
          <cell r="G88">
            <v>0.4</v>
          </cell>
          <cell r="H88">
            <v>4.34</v>
          </cell>
        </row>
        <row r="89">
          <cell r="A89">
            <v>1711.04</v>
          </cell>
          <cell r="B89" t="str">
            <v>L.C. for U/G pipes bedding</v>
          </cell>
          <cell r="C89" t="str">
            <v>cum</v>
          </cell>
          <cell r="D89">
            <v>134</v>
          </cell>
          <cell r="E89">
            <v>34.81818181818182</v>
          </cell>
          <cell r="F89">
            <v>1</v>
          </cell>
          <cell r="G89">
            <v>3.6363636363636367</v>
          </cell>
          <cell r="H89">
            <v>39.454545454545453</v>
          </cell>
        </row>
        <row r="90">
          <cell r="A90">
            <v>1711.06</v>
          </cell>
          <cell r="B90" t="str">
            <v>Concrete for foundation</v>
          </cell>
          <cell r="C90" t="str">
            <v>cum</v>
          </cell>
          <cell r="D90">
            <v>31270</v>
          </cell>
          <cell r="E90">
            <v>57.64</v>
          </cell>
          <cell r="F90">
            <v>2.1800000000000002</v>
          </cell>
          <cell r="G90">
            <v>4.01</v>
          </cell>
          <cell r="H90">
            <v>63.83</v>
          </cell>
        </row>
        <row r="91">
          <cell r="A91">
            <v>1711.07</v>
          </cell>
          <cell r="B91" t="str">
            <v>Bitumen coat for foundation</v>
          </cell>
          <cell r="C91" t="str">
            <v>sqm</v>
          </cell>
          <cell r="D91">
            <v>66703</v>
          </cell>
          <cell r="E91">
            <v>0.73333333333333339</v>
          </cell>
          <cell r="F91">
            <v>0.10855263157894737</v>
          </cell>
          <cell r="H91">
            <v>0.84188596491228074</v>
          </cell>
        </row>
        <row r="92">
          <cell r="A92">
            <v>1711.08</v>
          </cell>
          <cell r="B92" t="str">
            <v>Sleepers type "2"</v>
          </cell>
          <cell r="C92" t="str">
            <v>lm</v>
          </cell>
          <cell r="D92">
            <v>46</v>
          </cell>
          <cell r="H92">
            <v>0</v>
          </cell>
        </row>
        <row r="93">
          <cell r="A93">
            <v>1711.09</v>
          </cell>
          <cell r="B93" t="str">
            <v>Vertical ladder foundation</v>
          </cell>
          <cell r="C93" t="str">
            <v>u</v>
          </cell>
          <cell r="D93">
            <v>25</v>
          </cell>
          <cell r="H93">
            <v>0</v>
          </cell>
        </row>
        <row r="94">
          <cell r="A94">
            <v>1711.1</v>
          </cell>
          <cell r="B94" t="str">
            <v>Stairs foundation</v>
          </cell>
          <cell r="C94" t="str">
            <v>u</v>
          </cell>
          <cell r="D94">
            <v>12</v>
          </cell>
          <cell r="H94">
            <v>0</v>
          </cell>
        </row>
        <row r="95">
          <cell r="A95">
            <v>1711.11</v>
          </cell>
          <cell r="B95" t="str">
            <v>Small size fndn(up to0,2cu.m)</v>
          </cell>
          <cell r="C95" t="str">
            <v>u</v>
          </cell>
          <cell r="D95">
            <v>26</v>
          </cell>
          <cell r="E95">
            <v>8.44</v>
          </cell>
          <cell r="F95">
            <v>0.39</v>
          </cell>
          <cell r="G95">
            <v>0.72</v>
          </cell>
          <cell r="H95">
            <v>9.5500000000000007</v>
          </cell>
        </row>
        <row r="96">
          <cell r="A96">
            <v>1711.2</v>
          </cell>
          <cell r="B96" t="str">
            <v>Formwork foundation</v>
          </cell>
          <cell r="C96" t="str">
            <v>sqm</v>
          </cell>
          <cell r="D96">
            <v>75737</v>
          </cell>
          <cell r="E96">
            <v>4.8499999999999996</v>
          </cell>
          <cell r="F96">
            <v>0.48</v>
          </cell>
          <cell r="G96">
            <v>0</v>
          </cell>
          <cell r="H96">
            <v>5.33</v>
          </cell>
        </row>
        <row r="97">
          <cell r="A97">
            <v>1711.21</v>
          </cell>
          <cell r="B97" t="str">
            <v xml:space="preserve">Circular foundations formwork </v>
          </cell>
          <cell r="C97" t="str">
            <v>sqm</v>
          </cell>
          <cell r="D97">
            <v>857</v>
          </cell>
          <cell r="E97">
            <v>5.0925000000000002</v>
          </cell>
          <cell r="F97">
            <v>0.504</v>
          </cell>
          <cell r="H97">
            <v>5.5965000000000007</v>
          </cell>
        </row>
        <row r="98">
          <cell r="A98">
            <v>1712.01</v>
          </cell>
          <cell r="B98" t="str">
            <v>Concrete elev. up to 10m</v>
          </cell>
          <cell r="C98" t="str">
            <v>cum</v>
          </cell>
          <cell r="D98">
            <v>5468</v>
          </cell>
          <cell r="E98">
            <v>57.42</v>
          </cell>
          <cell r="F98">
            <v>4.16</v>
          </cell>
          <cell r="G98">
            <v>4.28</v>
          </cell>
          <cell r="H98">
            <v>65.86</v>
          </cell>
        </row>
        <row r="99">
          <cell r="A99">
            <v>1712.02</v>
          </cell>
          <cell r="B99" t="str">
            <v>Concr.elev.from 10,01to20m</v>
          </cell>
          <cell r="C99" t="str">
            <v>cum</v>
          </cell>
          <cell r="D99">
            <v>398</v>
          </cell>
          <cell r="E99">
            <v>57.42</v>
          </cell>
          <cell r="F99">
            <v>4.992</v>
          </cell>
          <cell r="G99">
            <v>5.1360000000000001</v>
          </cell>
          <cell r="H99">
            <v>67.548000000000002</v>
          </cell>
        </row>
        <row r="100">
          <cell r="A100">
            <v>1712.2</v>
          </cell>
          <cell r="B100" t="str">
            <v>Formwork elev. up to 10m</v>
          </cell>
          <cell r="C100" t="str">
            <v>sqm</v>
          </cell>
          <cell r="D100">
            <v>36267</v>
          </cell>
          <cell r="E100">
            <v>5.27</v>
          </cell>
          <cell r="F100">
            <v>0.47</v>
          </cell>
          <cell r="G100">
            <v>0</v>
          </cell>
          <cell r="H100">
            <v>5.74</v>
          </cell>
        </row>
        <row r="101">
          <cell r="A101">
            <v>1712.21</v>
          </cell>
          <cell r="B101" t="str">
            <v>Formwork elev. 10/20m</v>
          </cell>
          <cell r="C101" t="str">
            <v>sqm</v>
          </cell>
          <cell r="D101">
            <v>4290</v>
          </cell>
          <cell r="E101">
            <v>5.27</v>
          </cell>
          <cell r="F101">
            <v>0.54049999999999998</v>
          </cell>
          <cell r="H101">
            <v>5.8104999999999993</v>
          </cell>
        </row>
        <row r="102">
          <cell r="A102">
            <v>1712.23</v>
          </cell>
          <cell r="B102" t="str">
            <v>Circular formwork el. &lt;10m</v>
          </cell>
          <cell r="C102" t="str">
            <v>sqm</v>
          </cell>
          <cell r="D102">
            <v>619</v>
          </cell>
          <cell r="E102">
            <v>5.5335000000000001</v>
          </cell>
          <cell r="F102">
            <v>0.56399999999999995</v>
          </cell>
          <cell r="H102">
            <v>6.0975000000000001</v>
          </cell>
        </row>
        <row r="103">
          <cell r="A103">
            <v>1712.24</v>
          </cell>
          <cell r="B103" t="str">
            <v>Circular formwork el. 10/20m</v>
          </cell>
          <cell r="C103" t="str">
            <v>sqm</v>
          </cell>
          <cell r="D103">
            <v>3552</v>
          </cell>
          <cell r="E103">
            <v>5.5335000000000001</v>
          </cell>
          <cell r="F103">
            <v>0.64859999999999984</v>
          </cell>
          <cell r="H103">
            <v>6.1821000000000002</v>
          </cell>
        </row>
        <row r="104">
          <cell r="A104">
            <v>1713.01</v>
          </cell>
          <cell r="B104" t="str">
            <v>Floor sub-base</v>
          </cell>
          <cell r="C104" t="str">
            <v>cum</v>
          </cell>
          <cell r="D104">
            <v>24565</v>
          </cell>
          <cell r="E104">
            <v>57.42</v>
          </cell>
          <cell r="F104">
            <v>2.57</v>
          </cell>
          <cell r="G104">
            <v>4.28</v>
          </cell>
          <cell r="H104">
            <v>64.27</v>
          </cell>
        </row>
        <row r="105">
          <cell r="A105">
            <v>1713.03</v>
          </cell>
          <cell r="B105" t="str">
            <v>Polyethilene vapor barrier</v>
          </cell>
          <cell r="C105" t="str">
            <v>sqm</v>
          </cell>
          <cell r="D105">
            <v>178994</v>
          </cell>
          <cell r="E105">
            <v>0.66</v>
          </cell>
          <cell r="F105">
            <v>2.2000000000000002E-2</v>
          </cell>
          <cell r="H105">
            <v>0.68200000000000005</v>
          </cell>
        </row>
        <row r="106">
          <cell r="A106">
            <v>1713.04</v>
          </cell>
          <cell r="B106" t="str">
            <v>Reinf.concrete paving thk 10cm</v>
          </cell>
          <cell r="C106" t="str">
            <v>sqm</v>
          </cell>
          <cell r="D106">
            <v>14930</v>
          </cell>
          <cell r="E106">
            <v>6.85</v>
          </cell>
          <cell r="F106">
            <v>1.4</v>
          </cell>
          <cell r="G106">
            <v>0.25</v>
          </cell>
          <cell r="H106">
            <v>8.5</v>
          </cell>
        </row>
        <row r="107">
          <cell r="A107">
            <v>1713.05</v>
          </cell>
          <cell r="B107" t="str">
            <v>Reinf.concrete paving thk 15cm</v>
          </cell>
          <cell r="C107" t="str">
            <v>sqm</v>
          </cell>
          <cell r="D107">
            <v>73219</v>
          </cell>
          <cell r="E107">
            <v>10.275</v>
          </cell>
          <cell r="F107">
            <v>2.1</v>
          </cell>
          <cell r="G107">
            <v>0.375</v>
          </cell>
          <cell r="H107">
            <v>12.75</v>
          </cell>
        </row>
        <row r="108">
          <cell r="A108">
            <v>1713.06</v>
          </cell>
          <cell r="B108" t="str">
            <v>Reinf.concrete paving thk 20cm</v>
          </cell>
          <cell r="C108" t="str">
            <v>sqm</v>
          </cell>
          <cell r="D108">
            <v>11365</v>
          </cell>
          <cell r="E108">
            <v>13.7</v>
          </cell>
          <cell r="F108">
            <v>2.8</v>
          </cell>
          <cell r="G108">
            <v>0.5</v>
          </cell>
          <cell r="H108">
            <v>17</v>
          </cell>
        </row>
        <row r="109">
          <cell r="A109">
            <v>1713.07</v>
          </cell>
          <cell r="B109" t="str">
            <v>Fndn above or under paving</v>
          </cell>
          <cell r="C109" t="str">
            <v>cum</v>
          </cell>
          <cell r="D109">
            <v>240</v>
          </cell>
          <cell r="E109">
            <v>38.299999999999997</v>
          </cell>
          <cell r="F109">
            <v>1.1000000000000001</v>
          </cell>
          <cell r="G109">
            <v>4</v>
          </cell>
          <cell r="H109">
            <v>43.4</v>
          </cell>
        </row>
        <row r="110">
          <cell r="A110">
            <v>1713.08</v>
          </cell>
          <cell r="B110" t="str">
            <v>Reinf.concrete curb</v>
          </cell>
          <cell r="C110" t="str">
            <v>lm</v>
          </cell>
          <cell r="D110">
            <v>4163</v>
          </cell>
          <cell r="E110">
            <v>3.78</v>
          </cell>
          <cell r="F110">
            <v>0.24</v>
          </cell>
          <cell r="G110">
            <v>0</v>
          </cell>
          <cell r="H110">
            <v>4.0199999999999996</v>
          </cell>
        </row>
        <row r="111">
          <cell r="A111">
            <v>1713.09</v>
          </cell>
          <cell r="B111" t="str">
            <v>Hardener on paving (dust)</v>
          </cell>
          <cell r="C111" t="str">
            <v>sqm</v>
          </cell>
          <cell r="D111">
            <v>87418</v>
          </cell>
          <cell r="E111">
            <v>7.15</v>
          </cell>
          <cell r="F111">
            <v>5.5E-2</v>
          </cell>
          <cell r="H111">
            <v>7.2050000000000001</v>
          </cell>
        </row>
        <row r="112">
          <cell r="A112">
            <v>1713.13</v>
          </cell>
          <cell r="B112" t="str">
            <v>Cut joint ( control )</v>
          </cell>
          <cell r="C112" t="str">
            <v>lm</v>
          </cell>
          <cell r="D112">
            <v>21739</v>
          </cell>
          <cell r="F112">
            <v>8.8000000000000009E-2</v>
          </cell>
          <cell r="G112">
            <v>1.65</v>
          </cell>
          <cell r="H112">
            <v>1.738</v>
          </cell>
        </row>
        <row r="113">
          <cell r="A113">
            <v>1713.14</v>
          </cell>
          <cell r="B113" t="str">
            <v>Construction joint</v>
          </cell>
          <cell r="C113" t="str">
            <v>lm</v>
          </cell>
          <cell r="D113">
            <v>26121</v>
          </cell>
          <cell r="E113">
            <v>2.42</v>
          </cell>
          <cell r="F113">
            <v>0.11</v>
          </cell>
          <cell r="G113">
            <v>1.65</v>
          </cell>
          <cell r="H113">
            <v>4.18</v>
          </cell>
        </row>
        <row r="114">
          <cell r="A114">
            <v>1713.15</v>
          </cell>
          <cell r="B114" t="str">
            <v>Isolation joint</v>
          </cell>
          <cell r="C114" t="str">
            <v>lm</v>
          </cell>
          <cell r="D114">
            <v>11071</v>
          </cell>
          <cell r="E114">
            <v>1.98</v>
          </cell>
          <cell r="F114">
            <v>0.11</v>
          </cell>
          <cell r="G114">
            <v>1.1000000000000001</v>
          </cell>
          <cell r="H114">
            <v>3.19</v>
          </cell>
        </row>
        <row r="115">
          <cell r="A115">
            <v>1713.16</v>
          </cell>
          <cell r="B115" t="str">
            <v>Expansion joint ( contraction )</v>
          </cell>
          <cell r="C115" t="str">
            <v>lm</v>
          </cell>
          <cell r="D115">
            <v>18425</v>
          </cell>
          <cell r="E115">
            <v>1.98</v>
          </cell>
          <cell r="F115">
            <v>0.11</v>
          </cell>
          <cell r="G115">
            <v>1.1000000000000001</v>
          </cell>
          <cell r="H115">
            <v>3.19</v>
          </cell>
        </row>
        <row r="116">
          <cell r="A116">
            <v>1714.01</v>
          </cell>
          <cell r="B116" t="str">
            <v>Pit 0,5x0,5 to 0,9x0,9 lm depth max 3,5 lm</v>
          </cell>
          <cell r="C116" t="str">
            <v>cum</v>
          </cell>
          <cell r="D116">
            <v>288</v>
          </cell>
          <cell r="E116">
            <v>123.75</v>
          </cell>
          <cell r="F116">
            <v>38.94</v>
          </cell>
          <cell r="G116">
            <v>14.08</v>
          </cell>
          <cell r="H116">
            <v>176.77</v>
          </cell>
        </row>
        <row r="117">
          <cell r="A117">
            <v>1714.02</v>
          </cell>
          <cell r="B117" t="str">
            <v>Pit 0,91x0,91 to 1,5x1,5 lm depth max 4,0 lm</v>
          </cell>
          <cell r="C117" t="str">
            <v>cum</v>
          </cell>
          <cell r="D117">
            <v>591</v>
          </cell>
          <cell r="E117">
            <v>103.125</v>
          </cell>
          <cell r="F117">
            <v>32.450000000000003</v>
          </cell>
          <cell r="G117">
            <v>11.733333333333334</v>
          </cell>
          <cell r="H117">
            <v>147.30833333333334</v>
          </cell>
        </row>
        <row r="118">
          <cell r="A118">
            <v>1714.03</v>
          </cell>
          <cell r="B118" t="str">
            <v>Pit for cables 1,5x1,5 lm depth max 3,0 lm</v>
          </cell>
          <cell r="C118" t="str">
            <v>cum</v>
          </cell>
          <cell r="D118">
            <v>17</v>
          </cell>
          <cell r="E118">
            <v>97.96875</v>
          </cell>
          <cell r="F118">
            <v>30.827500000000001</v>
          </cell>
          <cell r="G118">
            <v>11.146666666666667</v>
          </cell>
          <cell r="H118">
            <v>139.94291666666666</v>
          </cell>
        </row>
        <row r="119">
          <cell r="A119">
            <v>1714.04</v>
          </cell>
          <cell r="B119" t="str">
            <v>Fire trap pit 2x1,2x1,2 lm depth max 3,5 lm</v>
          </cell>
          <cell r="C119" t="str">
            <v>cum</v>
          </cell>
          <cell r="D119">
            <v>101</v>
          </cell>
          <cell r="E119">
            <v>97.96875</v>
          </cell>
          <cell r="F119">
            <v>30.827500000000001</v>
          </cell>
          <cell r="G119">
            <v>11.146666666666667</v>
          </cell>
          <cell r="H119">
            <v>139.94291666666666</v>
          </cell>
        </row>
        <row r="120">
          <cell r="A120">
            <v>1714.05</v>
          </cell>
          <cell r="B120" t="str">
            <v>Sanitary pit 0,9x0,9 lm depth max 3,5 lm</v>
          </cell>
          <cell r="C120" t="str">
            <v>cum</v>
          </cell>
          <cell r="D120">
            <v>62</v>
          </cell>
          <cell r="E120">
            <v>117.5625</v>
          </cell>
          <cell r="F120">
            <v>36.993000000000002</v>
          </cell>
          <cell r="G120">
            <v>13.375999999999999</v>
          </cell>
          <cell r="H120">
            <v>167.9315</v>
          </cell>
        </row>
        <row r="121">
          <cell r="A121">
            <v>1714.08</v>
          </cell>
          <cell r="B121" t="str">
            <v>Supply of cast iron cover</v>
          </cell>
          <cell r="C121" t="str">
            <v>kg</v>
          </cell>
          <cell r="D121">
            <v>27278</v>
          </cell>
          <cell r="E121">
            <v>0.88</v>
          </cell>
          <cell r="H121">
            <v>0.88</v>
          </cell>
        </row>
        <row r="122">
          <cell r="A122">
            <v>1714.09</v>
          </cell>
          <cell r="B122" t="str">
            <v>Laying of cast-iron cover</v>
          </cell>
          <cell r="C122" t="str">
            <v>kg</v>
          </cell>
          <cell r="D122">
            <v>27278</v>
          </cell>
          <cell r="E122">
            <v>7.3333333333333332E-3</v>
          </cell>
          <cell r="F122">
            <v>1.3640000000000001E-2</v>
          </cell>
          <cell r="H122">
            <v>2.0973333333333333E-2</v>
          </cell>
        </row>
        <row r="123">
          <cell r="A123">
            <v>1714.1</v>
          </cell>
          <cell r="B123" t="str">
            <v>Galvanized grating cover</v>
          </cell>
          <cell r="C123" t="str">
            <v>kg</v>
          </cell>
          <cell r="D123">
            <v>99323</v>
          </cell>
          <cell r="E123">
            <v>0.66</v>
          </cell>
          <cell r="F123">
            <v>0.33</v>
          </cell>
          <cell r="H123">
            <v>0.99</v>
          </cell>
        </row>
        <row r="124">
          <cell r="A124">
            <v>1714.12</v>
          </cell>
          <cell r="B124" t="str">
            <v>Checkered plate cover</v>
          </cell>
          <cell r="C124" t="str">
            <v>kg</v>
          </cell>
          <cell r="D124">
            <v>41460</v>
          </cell>
          <cell r="E124">
            <v>0.55000000000000004</v>
          </cell>
          <cell r="F124">
            <v>0.22</v>
          </cell>
          <cell r="H124">
            <v>0.77</v>
          </cell>
        </row>
        <row r="125">
          <cell r="A125">
            <v>1714.14</v>
          </cell>
          <cell r="B125" t="str">
            <v>Steel frame</v>
          </cell>
          <cell r="C125" t="str">
            <v>kg</v>
          </cell>
          <cell r="D125">
            <v>4196</v>
          </cell>
          <cell r="E125">
            <v>0.59253</v>
          </cell>
          <cell r="F125">
            <v>0.10385</v>
          </cell>
          <cell r="G125">
            <v>0.12874000000000002</v>
          </cell>
          <cell r="H125">
            <v>0.82512000000000008</v>
          </cell>
        </row>
        <row r="126">
          <cell r="A126">
            <v>1714.2</v>
          </cell>
          <cell r="B126" t="str">
            <v>Concrete  anchor blocks</v>
          </cell>
          <cell r="C126" t="str">
            <v>cum</v>
          </cell>
          <cell r="D126">
            <v>276</v>
          </cell>
          <cell r="E126">
            <v>61.71</v>
          </cell>
          <cell r="F126">
            <v>3.7440000000000002</v>
          </cell>
          <cell r="G126">
            <v>3.8520000000000003</v>
          </cell>
          <cell r="H126">
            <v>69.306000000000012</v>
          </cell>
        </row>
        <row r="127">
          <cell r="A127">
            <v>1714.22</v>
          </cell>
          <cell r="B127" t="str">
            <v xml:space="preserve">Duct bank with PVC pipes </v>
          </cell>
          <cell r="C127" t="str">
            <v>cum</v>
          </cell>
          <cell r="D127">
            <v>1029</v>
          </cell>
          <cell r="H127">
            <v>0</v>
          </cell>
        </row>
        <row r="128">
          <cell r="A128">
            <v>1714.24</v>
          </cell>
          <cell r="B128" t="str">
            <v>Supply   PVC conduit  pipes dia.110 to 160 mm ( Erection already included in item 1714,22)</v>
          </cell>
          <cell r="C128" t="str">
            <v>lm</v>
          </cell>
          <cell r="D128">
            <v>20216</v>
          </cell>
          <cell r="H128">
            <v>0</v>
          </cell>
        </row>
        <row r="129">
          <cell r="A129">
            <v>1714.25</v>
          </cell>
          <cell r="B129" t="str">
            <v>Red coloured lean concrete</v>
          </cell>
          <cell r="C129" t="str">
            <v>sqm</v>
          </cell>
          <cell r="D129">
            <v>7516</v>
          </cell>
          <cell r="H129">
            <v>0</v>
          </cell>
        </row>
        <row r="130">
          <cell r="A130">
            <v>1717.03</v>
          </cell>
          <cell r="B130" t="str">
            <v>PVC water-stop: 20cm wide</v>
          </cell>
          <cell r="C130" t="str">
            <v>lm</v>
          </cell>
          <cell r="D130">
            <v>32</v>
          </cell>
          <cell r="E130">
            <v>9.7790000000000017</v>
          </cell>
          <cell r="H130">
            <v>9.7790000000000017</v>
          </cell>
        </row>
        <row r="131">
          <cell r="A131">
            <v>1717.04</v>
          </cell>
          <cell r="B131" t="str">
            <v>PVC water-stop: 30cm wide</v>
          </cell>
          <cell r="C131" t="str">
            <v>lm</v>
          </cell>
          <cell r="D131">
            <v>1796</v>
          </cell>
          <cell r="E131">
            <v>11.494999999999999</v>
          </cell>
          <cell r="H131">
            <v>11.494999999999999</v>
          </cell>
        </row>
        <row r="132">
          <cell r="A132" t="str">
            <v>1732,11A</v>
          </cell>
          <cell r="B132" t="str">
            <v>Supply and erect. precast beam  &lt; 0,15 sqm/lm of structures</v>
          </cell>
          <cell r="C132" t="str">
            <v>cum</v>
          </cell>
          <cell r="D132">
            <v>104</v>
          </cell>
          <cell r="E132">
            <v>160.31950000000001</v>
          </cell>
          <cell r="F132">
            <v>7.4415000000000004</v>
          </cell>
          <cell r="G132">
            <v>2.5410000000000004</v>
          </cell>
          <cell r="H132">
            <v>170.30199999999999</v>
          </cell>
        </row>
        <row r="133">
          <cell r="A133">
            <v>1741.01</v>
          </cell>
          <cell r="B133" t="str">
            <v xml:space="preserve">Fireproofing for steel structures   </v>
          </cell>
          <cell r="C133" t="str">
            <v>cum</v>
          </cell>
          <cell r="D133">
            <v>184</v>
          </cell>
          <cell r="E133">
            <v>122.88</v>
          </cell>
          <cell r="F133">
            <v>9.93</v>
          </cell>
          <cell r="G133">
            <v>4.5599999999999996</v>
          </cell>
          <cell r="H133">
            <v>137.37</v>
          </cell>
        </row>
        <row r="134">
          <cell r="A134">
            <v>1741.04</v>
          </cell>
          <cell r="B134" t="str">
            <v>Concrete for skirt-curb</v>
          </cell>
          <cell r="C134" t="str">
            <v>cum</v>
          </cell>
          <cell r="D134">
            <v>35</v>
          </cell>
          <cell r="E134">
            <v>61.71</v>
          </cell>
          <cell r="F134">
            <v>3.7440000000000002</v>
          </cell>
          <cell r="G134">
            <v>3.8520000000000003</v>
          </cell>
          <cell r="H134">
            <v>69.306000000000012</v>
          </cell>
        </row>
        <row r="135">
          <cell r="A135">
            <v>1741.06</v>
          </cell>
          <cell r="B135" t="str">
            <v>Sprayed mortar for int./ext. skirt</v>
          </cell>
          <cell r="C135" t="str">
            <v>sqm</v>
          </cell>
          <cell r="D135">
            <v>518</v>
          </cell>
          <cell r="H135">
            <v>0</v>
          </cell>
        </row>
        <row r="136">
          <cell r="A136">
            <v>1741.07</v>
          </cell>
          <cell r="B136" t="str">
            <v>Sprayed mortar for vessel bott</v>
          </cell>
          <cell r="C136" t="str">
            <v>sqm</v>
          </cell>
          <cell r="D136">
            <v>54</v>
          </cell>
          <cell r="H136">
            <v>0</v>
          </cell>
        </row>
        <row r="137">
          <cell r="A137">
            <v>1761.01</v>
          </cell>
          <cell r="B137" t="str">
            <v>Acid-resistant lining w. tiles</v>
          </cell>
          <cell r="C137" t="str">
            <v>sqm</v>
          </cell>
          <cell r="D137">
            <v>1127</v>
          </cell>
          <cell r="E137">
            <v>19.73</v>
          </cell>
          <cell r="F137">
            <v>1.88</v>
          </cell>
          <cell r="G137">
            <v>0.02</v>
          </cell>
          <cell r="H137">
            <v>21.63</v>
          </cell>
        </row>
        <row r="138">
          <cell r="A138">
            <v>1763.01</v>
          </cell>
          <cell r="B138" t="str">
            <v>Acid-resistant lining w. epoxy</v>
          </cell>
          <cell r="C138" t="str">
            <v>sqm</v>
          </cell>
          <cell r="D138">
            <v>418</v>
          </cell>
          <cell r="E138">
            <v>12.65</v>
          </cell>
          <cell r="F138">
            <v>0.88</v>
          </cell>
          <cell r="H138">
            <v>13.53</v>
          </cell>
        </row>
        <row r="139">
          <cell r="A139">
            <v>1799.01</v>
          </cell>
          <cell r="B139" t="str">
            <v>PVC piping diameter  1" ( See  note  "1" Technip STD - 1400 - 28 )</v>
          </cell>
          <cell r="C139" t="str">
            <v>lm</v>
          </cell>
          <cell r="D139">
            <v>210</v>
          </cell>
          <cell r="H139">
            <v>0</v>
          </cell>
        </row>
        <row r="140">
          <cell r="A140">
            <v>1799.02</v>
          </cell>
          <cell r="B140" t="str">
            <v>Waterproof cement additive</v>
          </cell>
          <cell r="C140" t="str">
            <v>kg</v>
          </cell>
          <cell r="D140">
            <v>34513</v>
          </cell>
          <cell r="H140">
            <v>0</v>
          </cell>
        </row>
        <row r="141">
          <cell r="A141">
            <v>1799.04</v>
          </cell>
          <cell r="B141" t="str">
            <v>Precast concrete covers 15 cm thick</v>
          </cell>
          <cell r="C141" t="str">
            <v>sqm</v>
          </cell>
          <cell r="D141">
            <v>3468</v>
          </cell>
          <cell r="E141">
            <v>23.891999999999999</v>
          </cell>
          <cell r="F141">
            <v>3.74</v>
          </cell>
          <cell r="G141">
            <v>0.35200000000000004</v>
          </cell>
          <cell r="H141">
            <v>27.983999999999998</v>
          </cell>
        </row>
        <row r="142">
          <cell r="A142">
            <v>1799.05</v>
          </cell>
          <cell r="B142" t="str">
            <v>Precast concrete covers 20 cm thick</v>
          </cell>
          <cell r="C142" t="str">
            <v>sqm</v>
          </cell>
          <cell r="D142">
            <v>31</v>
          </cell>
          <cell r="E142">
            <v>31.13</v>
          </cell>
          <cell r="F142">
            <v>1.353</v>
          </cell>
          <cell r="G142">
            <v>0.46200000000000002</v>
          </cell>
          <cell r="H142">
            <v>32.945</v>
          </cell>
        </row>
        <row r="143">
          <cell r="A143">
            <v>1799.06</v>
          </cell>
          <cell r="B143" t="str">
            <v>Precast concrete stair steps for dykes ( See Technip STD-1400-23 3/3)</v>
          </cell>
          <cell r="C143" t="str">
            <v>lm</v>
          </cell>
          <cell r="D143">
            <v>25</v>
          </cell>
          <cell r="H143">
            <v>0</v>
          </cell>
        </row>
        <row r="144">
          <cell r="A144">
            <v>1799.07</v>
          </cell>
          <cell r="B144" t="str">
            <v>As item 1714.26 ditches lining 10 cm thk</v>
          </cell>
          <cell r="C144" t="str">
            <v>sqm</v>
          </cell>
          <cell r="D144">
            <v>39275</v>
          </cell>
          <cell r="H144">
            <v>0</v>
          </cell>
        </row>
        <row r="145">
          <cell r="A145">
            <v>1799.09</v>
          </cell>
          <cell r="B145" t="str">
            <v>Non-shrinking grout 50mm Epoxy Type</v>
          </cell>
          <cell r="C145" t="str">
            <v>sqm</v>
          </cell>
          <cell r="D145">
            <v>90</v>
          </cell>
          <cell r="E145">
            <v>688.50474000000008</v>
          </cell>
          <cell r="F145">
            <v>1.8864999999999998</v>
          </cell>
          <cell r="H145">
            <v>690.39124000000004</v>
          </cell>
        </row>
        <row r="146">
          <cell r="A146">
            <v>1799.1</v>
          </cell>
          <cell r="B146" t="str">
            <v>Non-shrinking grout &gt;50mm Epoxy Type</v>
          </cell>
          <cell r="C146" t="str">
            <v>cum</v>
          </cell>
          <cell r="D146">
            <v>16</v>
          </cell>
          <cell r="E146">
            <v>13770.094800000001</v>
          </cell>
          <cell r="F146">
            <v>37.729999999999997</v>
          </cell>
          <cell r="H146">
            <v>13807.8248</v>
          </cell>
        </row>
        <row r="147">
          <cell r="A147" t="str">
            <v>1799,10A</v>
          </cell>
          <cell r="B147" t="str">
            <v>Supply and installation of steel rails</v>
          </cell>
          <cell r="C147" t="str">
            <v>kg</v>
          </cell>
          <cell r="D147">
            <v>36541</v>
          </cell>
          <cell r="E147">
            <v>0.59253</v>
          </cell>
          <cell r="F147">
            <v>0.10385</v>
          </cell>
          <cell r="G147">
            <v>0.12874000000000002</v>
          </cell>
          <cell r="H147">
            <v>0.82512000000000008</v>
          </cell>
        </row>
        <row r="148">
          <cell r="A148">
            <v>1799.11</v>
          </cell>
          <cell r="B148" t="str">
            <v>Hydrants Basements</v>
          </cell>
          <cell r="C148" t="str">
            <v>u</v>
          </cell>
          <cell r="D148">
            <v>90</v>
          </cell>
          <cell r="H148">
            <v>0</v>
          </cell>
        </row>
        <row r="149">
          <cell r="A149">
            <v>1799.12</v>
          </cell>
          <cell r="B149" t="str">
            <v>Lance Monitor Basements</v>
          </cell>
          <cell r="C149" t="str">
            <v>u</v>
          </cell>
          <cell r="D149">
            <v>12</v>
          </cell>
          <cell r="H149">
            <v>0</v>
          </cell>
        </row>
        <row r="150">
          <cell r="A150">
            <v>1799.35</v>
          </cell>
          <cell r="B150" t="str">
            <v>Galvanized steel conduit 4" for electrical duct bank</v>
          </cell>
          <cell r="C150" t="str">
            <v>lm</v>
          </cell>
          <cell r="D150">
            <v>1634</v>
          </cell>
          <cell r="H150">
            <v>0</v>
          </cell>
        </row>
        <row r="151">
          <cell r="A151">
            <v>1799.41</v>
          </cell>
          <cell r="B151" t="str">
            <v>Precast concrete ditch according to ST 1400-19  sheet 3 of 3 detail 2 A</v>
          </cell>
          <cell r="C151" t="str">
            <v>lm</v>
          </cell>
          <cell r="D151">
            <v>690</v>
          </cell>
          <cell r="H151">
            <v>0</v>
          </cell>
        </row>
        <row r="152">
          <cell r="A152">
            <v>1799.44</v>
          </cell>
          <cell r="B152" t="str">
            <v>Precast reinforced concrete curb side ( ST 1400-20 det."1")</v>
          </cell>
          <cell r="C152" t="str">
            <v>lm</v>
          </cell>
          <cell r="D152">
            <v>1323</v>
          </cell>
          <cell r="H152">
            <v>0</v>
          </cell>
        </row>
        <row r="153">
          <cell r="A153">
            <v>1799.46</v>
          </cell>
          <cell r="B153" t="str">
            <v>Improved bond reinf.steel epoxy coated</v>
          </cell>
          <cell r="C153" t="str">
            <v>kg</v>
          </cell>
          <cell r="D153">
            <v>916296</v>
          </cell>
          <cell r="H153">
            <v>0</v>
          </cell>
        </row>
        <row r="154">
          <cell r="A154">
            <v>1799.48</v>
          </cell>
          <cell r="B154" t="str">
            <v>Concrete  Slab top levelling by cement mortar 2 ÷ 3 cm thick</v>
          </cell>
          <cell r="C154" t="str">
            <v>sqm</v>
          </cell>
          <cell r="D154">
            <v>1101</v>
          </cell>
          <cell r="H154">
            <v>0</v>
          </cell>
        </row>
        <row r="155">
          <cell r="A155">
            <v>1799.49</v>
          </cell>
          <cell r="B155" t="str">
            <v>Cellular Glass panel under bottom Tank 20 cm thick ( Two  layer )</v>
          </cell>
          <cell r="C155" t="str">
            <v>sqm</v>
          </cell>
          <cell r="D155">
            <v>2202</v>
          </cell>
          <cell r="H155">
            <v>0</v>
          </cell>
        </row>
        <row r="156">
          <cell r="A156">
            <v>1799.5</v>
          </cell>
          <cell r="B156" t="str">
            <v>Aerated Concrete Ring Curb 0,5 x 0,4 type Y - TONG or similar</v>
          </cell>
          <cell r="C156" t="str">
            <v>cum</v>
          </cell>
          <cell r="D156">
            <v>43</v>
          </cell>
          <cell r="H156">
            <v>0</v>
          </cell>
        </row>
        <row r="157">
          <cell r="A157">
            <v>1799.51</v>
          </cell>
          <cell r="B157" t="str">
            <v>Pit 1,51x1,51 to 2,5x2,5  lm depth max 5,0 lm</v>
          </cell>
          <cell r="C157" t="str">
            <v>cum</v>
          </cell>
          <cell r="D157">
            <v>350</v>
          </cell>
          <cell r="E157">
            <v>108.28125</v>
          </cell>
          <cell r="F157">
            <v>34.072499999999998</v>
          </cell>
          <cell r="G157">
            <v>12.32</v>
          </cell>
          <cell r="H157">
            <v>154.67375000000001</v>
          </cell>
        </row>
        <row r="158">
          <cell r="A158">
            <v>1799.52</v>
          </cell>
          <cell r="B158" t="str">
            <v>Pit 2,51x2,51 to 3,5x3,5  lm depth max 5,0  lm</v>
          </cell>
          <cell r="C158" t="str">
            <v>cum</v>
          </cell>
          <cell r="D158">
            <v>114</v>
          </cell>
          <cell r="E158">
            <v>97.453125</v>
          </cell>
          <cell r="F158">
            <v>30.665250000000004</v>
          </cell>
          <cell r="G158">
            <v>11.088000000000003</v>
          </cell>
          <cell r="H158">
            <v>139.20637500000001</v>
          </cell>
        </row>
        <row r="159">
          <cell r="A159">
            <v>1799.58</v>
          </cell>
          <cell r="B159" t="str">
            <v>Stainless steel 314 manufactured material</v>
          </cell>
          <cell r="C159" t="str">
            <v>kg</v>
          </cell>
          <cell r="D159">
            <v>978</v>
          </cell>
          <cell r="E159">
            <v>3.08</v>
          </cell>
          <cell r="H159">
            <v>3.08</v>
          </cell>
        </row>
        <row r="160">
          <cell r="A160">
            <v>1799.65</v>
          </cell>
          <cell r="B160" t="str">
            <v>Found. Concrete minimum 28N/mm2 ( ASTM C-150 TYPE V sulfate resistance)</v>
          </cell>
          <cell r="C160" t="str">
            <v>cum</v>
          </cell>
          <cell r="D160">
            <v>3037</v>
          </cell>
          <cell r="E160">
            <v>71.953199999999995</v>
          </cell>
          <cell r="F160">
            <v>3.4430000000000001</v>
          </cell>
          <cell r="G160">
            <v>4.01</v>
          </cell>
          <cell r="H160">
            <v>79.406199999999998</v>
          </cell>
        </row>
        <row r="161">
          <cell r="A161">
            <v>1799.66</v>
          </cell>
          <cell r="B161" t="str">
            <v>Elevat. Concrete minimum 28N/mm2 ( ASTM C-150 TYPE V sulfate resistance)</v>
          </cell>
          <cell r="C161" t="str">
            <v>cum</v>
          </cell>
          <cell r="D161">
            <v>4193</v>
          </cell>
          <cell r="E161">
            <v>71.953199999999995</v>
          </cell>
          <cell r="F161">
            <v>6.5780000000000012</v>
          </cell>
          <cell r="G161">
            <v>4.28</v>
          </cell>
          <cell r="H161">
            <v>82.811199999999999</v>
          </cell>
        </row>
        <row r="162">
          <cell r="A162">
            <v>1799.71</v>
          </cell>
          <cell r="B162" t="str">
            <v>Concrete elevations ( type 1 ) for Prilling Tower max elevation 100 lm</v>
          </cell>
          <cell r="C162" t="str">
            <v>cum</v>
          </cell>
          <cell r="D162">
            <v>3872</v>
          </cell>
          <cell r="E162">
            <v>57.42</v>
          </cell>
          <cell r="F162">
            <v>9.3674197334666669</v>
          </cell>
          <cell r="G162">
            <v>5.0846400000000003</v>
          </cell>
          <cell r="H162">
            <v>71.872059733466671</v>
          </cell>
        </row>
        <row r="163">
          <cell r="A163">
            <v>1799.72</v>
          </cell>
          <cell r="B163" t="str">
            <v>Special circular  type slip formworks for Prilling Tower</v>
          </cell>
          <cell r="C163" t="str">
            <v>sqm</v>
          </cell>
          <cell r="D163">
            <v>18337</v>
          </cell>
          <cell r="E163">
            <v>6.086850000000001</v>
          </cell>
          <cell r="F163">
            <v>2.1</v>
          </cell>
          <cell r="G163">
            <v>4.5</v>
          </cell>
          <cell r="H163">
            <v>12.686850000000002</v>
          </cell>
        </row>
        <row r="164">
          <cell r="A164">
            <v>1799.73</v>
          </cell>
          <cell r="B164" t="str">
            <v>Fixed Aluminium Louvres  for prilling tower</v>
          </cell>
          <cell r="C164" t="str">
            <v>sqm</v>
          </cell>
          <cell r="D164">
            <v>322</v>
          </cell>
          <cell r="E164">
            <v>44</v>
          </cell>
          <cell r="F164">
            <v>0.5</v>
          </cell>
          <cell r="G164">
            <v>0.08</v>
          </cell>
          <cell r="H164">
            <v>44.58</v>
          </cell>
        </row>
        <row r="165">
          <cell r="A165">
            <v>1799.74</v>
          </cell>
          <cell r="B165" t="str">
            <v>Adjustable Aluminium Louvres  for prilling tower</v>
          </cell>
          <cell r="C165" t="str">
            <v>sqm</v>
          </cell>
          <cell r="D165">
            <v>184</v>
          </cell>
          <cell r="E165">
            <v>44</v>
          </cell>
          <cell r="F165">
            <v>0.5</v>
          </cell>
          <cell r="G165">
            <v>0.08</v>
          </cell>
          <cell r="H165">
            <v>44.58</v>
          </cell>
        </row>
        <row r="166">
          <cell r="A166">
            <v>1799.75</v>
          </cell>
          <cell r="B166" t="str">
            <v>Protection paint on  elevated concrete structures epoxy resin ( inside prilling tower )</v>
          </cell>
          <cell r="C166" t="str">
            <v>sqm</v>
          </cell>
          <cell r="D166">
            <v>9810</v>
          </cell>
          <cell r="H166">
            <v>0</v>
          </cell>
        </row>
        <row r="167">
          <cell r="A167" t="str">
            <v>1799,10A</v>
          </cell>
          <cell r="B167" t="str">
            <v>Supply and installatiopn of steel rails</v>
          </cell>
          <cell r="C167" t="str">
            <v>kg</v>
          </cell>
          <cell r="D167">
            <v>66352</v>
          </cell>
          <cell r="E167">
            <v>0.59253</v>
          </cell>
          <cell r="F167">
            <v>0.10385</v>
          </cell>
          <cell r="G167">
            <v>0.12874000000000002</v>
          </cell>
          <cell r="H167">
            <v>0.82512000000000008</v>
          </cell>
        </row>
        <row r="168">
          <cell r="A168">
            <v>2000.001</v>
          </cell>
          <cell r="B168" t="str">
            <v>Hollow-block wall 20cm thk</v>
          </cell>
          <cell r="C168" t="str">
            <v>sqm</v>
          </cell>
          <cell r="D168">
            <v>4750</v>
          </cell>
          <cell r="E168">
            <v>4.93</v>
          </cell>
          <cell r="F168">
            <v>0.51</v>
          </cell>
          <cell r="G168">
            <v>0</v>
          </cell>
          <cell r="H168">
            <v>5.44</v>
          </cell>
        </row>
        <row r="169">
          <cell r="A169">
            <v>2000.0139999999999</v>
          </cell>
          <cell r="B169" t="str">
            <v>Concrete block rendering</v>
          </cell>
          <cell r="C169" t="str">
            <v>sqm</v>
          </cell>
          <cell r="D169">
            <v>4750</v>
          </cell>
          <cell r="H169">
            <v>0</v>
          </cell>
        </row>
        <row r="170">
          <cell r="A170">
            <v>2000.0150000000001</v>
          </cell>
          <cell r="B170" t="str">
            <v>Rough plaster</v>
          </cell>
          <cell r="C170" t="str">
            <v>sqm</v>
          </cell>
          <cell r="D170">
            <v>9499</v>
          </cell>
          <cell r="E170">
            <v>0.93</v>
          </cell>
          <cell r="F170">
            <v>0.36</v>
          </cell>
          <cell r="G170">
            <v>0.02</v>
          </cell>
          <cell r="H170">
            <v>1.31</v>
          </cell>
        </row>
        <row r="171">
          <cell r="A171">
            <v>2000.029</v>
          </cell>
          <cell r="B171" t="str">
            <v>Red gres skirting board</v>
          </cell>
          <cell r="C171" t="str">
            <v>lm</v>
          </cell>
          <cell r="D171">
            <v>3414</v>
          </cell>
          <cell r="H171">
            <v>0</v>
          </cell>
        </row>
        <row r="172">
          <cell r="A172">
            <v>2000.047</v>
          </cell>
          <cell r="B172" t="str">
            <v>Washable acrilic paint</v>
          </cell>
          <cell r="C172" t="str">
            <v>sqm</v>
          </cell>
          <cell r="D172">
            <v>4750</v>
          </cell>
          <cell r="E172">
            <v>1.5766666666666669</v>
          </cell>
          <cell r="F172">
            <v>1.0538550586666664</v>
          </cell>
          <cell r="H172">
            <v>2.6305217253333333</v>
          </cell>
        </row>
        <row r="173">
          <cell r="A173">
            <v>2000.078</v>
          </cell>
          <cell r="B173" t="str">
            <v>Steel manufactured material ( Gate, handrails, grating and fencing )</v>
          </cell>
          <cell r="C173" t="str">
            <v>kg</v>
          </cell>
          <cell r="D173">
            <v>13957</v>
          </cell>
          <cell r="E173">
            <v>0.59253</v>
          </cell>
          <cell r="F173">
            <v>0.10385</v>
          </cell>
          <cell r="G173">
            <v>0.12874000000000002</v>
          </cell>
          <cell r="H173">
            <v>0.82512000000000008</v>
          </cell>
        </row>
        <row r="174">
          <cell r="A174">
            <v>2000.117</v>
          </cell>
          <cell r="B174" t="str">
            <v>Waterproofing,membrane(1layer)</v>
          </cell>
          <cell r="C174" t="str">
            <v>sqm</v>
          </cell>
          <cell r="D174">
            <v>1597</v>
          </cell>
          <cell r="E174">
            <v>4.4000000000000004</v>
          </cell>
          <cell r="F174">
            <v>0.38500000000000001</v>
          </cell>
          <cell r="G174">
            <v>0.11</v>
          </cell>
          <cell r="H174">
            <v>4.8949999999999996</v>
          </cell>
        </row>
        <row r="175">
          <cell r="A175">
            <v>2000.502</v>
          </cell>
          <cell r="B175" t="str">
            <v>Electrical Substation ( N° 1 )</v>
          </cell>
          <cell r="C175" t="str">
            <v>cum</v>
          </cell>
          <cell r="D175">
            <v>3640</v>
          </cell>
        </row>
        <row r="176">
          <cell r="A176">
            <v>2000.5029999999999</v>
          </cell>
          <cell r="B176" t="str">
            <v>Offices conc.&amp; mason.inside steel Bldgs.</v>
          </cell>
          <cell r="C176" t="str">
            <v>cum</v>
          </cell>
          <cell r="D176">
            <v>1225</v>
          </cell>
        </row>
        <row r="177">
          <cell r="A177">
            <v>2000.5070000000001</v>
          </cell>
          <cell r="B177" t="str">
            <v>Administration Building</v>
          </cell>
          <cell r="C177" t="str">
            <v>cum</v>
          </cell>
          <cell r="D177">
            <v>10608</v>
          </cell>
        </row>
        <row r="178">
          <cell r="A178">
            <v>2000.5129999999999</v>
          </cell>
          <cell r="B178" t="str">
            <v>Main Substation ( N° 2 )</v>
          </cell>
          <cell r="C178" t="str">
            <v>cum</v>
          </cell>
          <cell r="D178">
            <v>5850</v>
          </cell>
        </row>
        <row r="179">
          <cell r="A179">
            <v>2000.518</v>
          </cell>
          <cell r="B179" t="str">
            <v>Control Room Blast Resistant type</v>
          </cell>
          <cell r="C179" t="str">
            <v>cum</v>
          </cell>
          <cell r="D179">
            <v>7200</v>
          </cell>
        </row>
        <row r="180">
          <cell r="A180">
            <v>2000.521</v>
          </cell>
          <cell r="B180" t="str">
            <v>Gate House</v>
          </cell>
          <cell r="C180" t="str">
            <v>cum</v>
          </cell>
          <cell r="D180">
            <v>262.5</v>
          </cell>
        </row>
        <row r="181">
          <cell r="A181">
            <v>2000.5260000000001</v>
          </cell>
          <cell r="B181" t="str">
            <v>Laboratory Building</v>
          </cell>
          <cell r="C181" t="str">
            <v>cum</v>
          </cell>
          <cell r="D181">
            <v>3528</v>
          </cell>
        </row>
        <row r="182">
          <cell r="A182">
            <v>2000.53</v>
          </cell>
          <cell r="B182" t="str">
            <v>Chemicals Warehouse (Lsp all included)</v>
          </cell>
          <cell r="C182" t="str">
            <v>cum</v>
          </cell>
          <cell r="D182">
            <v>12600</v>
          </cell>
        </row>
        <row r="183">
          <cell r="A183">
            <v>2000.5309999999999</v>
          </cell>
          <cell r="B183" t="str">
            <v>Localized Operator Cabins</v>
          </cell>
          <cell r="C183" t="str">
            <v>cum</v>
          </cell>
          <cell r="D183">
            <v>120</v>
          </cell>
        </row>
        <row r="184">
          <cell r="A184">
            <v>2000.5319999999999</v>
          </cell>
          <cell r="B184" t="str">
            <v>Fire Station Bldg.</v>
          </cell>
          <cell r="C184" t="str">
            <v>cum</v>
          </cell>
          <cell r="D184">
            <v>3150</v>
          </cell>
        </row>
        <row r="185">
          <cell r="A185">
            <v>2000.5329999999999</v>
          </cell>
          <cell r="B185" t="str">
            <v>Building  Area Substation</v>
          </cell>
          <cell r="C185" t="str">
            <v>cum</v>
          </cell>
          <cell r="D185">
            <v>390</v>
          </cell>
        </row>
        <row r="186">
          <cell r="B186" t="str">
            <v xml:space="preserve">TOTAL </v>
          </cell>
        </row>
      </sheetData>
      <sheetData sheetId="9" refreshError="1">
        <row r="3">
          <cell r="B3">
            <v>1</v>
          </cell>
          <cell r="C3">
            <v>2</v>
          </cell>
          <cell r="D3">
            <v>3</v>
          </cell>
          <cell r="E3">
            <v>4</v>
          </cell>
          <cell r="F3">
            <v>5</v>
          </cell>
          <cell r="G3">
            <v>6</v>
          </cell>
          <cell r="H3">
            <v>7</v>
          </cell>
          <cell r="I3">
            <v>8</v>
          </cell>
        </row>
        <row r="4">
          <cell r="B4" t="str">
            <v>ITEM</v>
          </cell>
          <cell r="C4" t="str">
            <v>DESCRIPTION</v>
          </cell>
          <cell r="D4" t="str">
            <v>U.M.</v>
          </cell>
          <cell r="E4" t="str">
            <v>ALL PLANT
Q'TY</v>
          </cell>
          <cell r="F4" t="str">
            <v>UNIT PRICE</v>
          </cell>
        </row>
        <row r="5">
          <cell r="F5" t="str">
            <v>Material</v>
          </cell>
          <cell r="G5" t="str">
            <v>Labor</v>
          </cell>
          <cell r="H5" t="str">
            <v>Equip.</v>
          </cell>
          <cell r="I5" t="str">
            <v>Total</v>
          </cell>
        </row>
        <row r="6">
          <cell r="B6">
            <v>2</v>
          </cell>
          <cell r="C6" t="str">
            <v>EARTH DYKES AND TANK BASIN AREA</v>
          </cell>
        </row>
        <row r="7">
          <cell r="B7">
            <v>1420.01</v>
          </cell>
          <cell r="C7" t="str">
            <v>Surface levelling</v>
          </cell>
          <cell r="D7" t="str">
            <v>sqm</v>
          </cell>
          <cell r="E7">
            <v>10428</v>
          </cell>
          <cell r="G7">
            <v>7.0000000000000007E-2</v>
          </cell>
          <cell r="H7">
            <v>0.21</v>
          </cell>
          <cell r="I7">
            <v>0.28000000000000003</v>
          </cell>
        </row>
        <row r="8">
          <cell r="B8">
            <v>1420.02</v>
          </cell>
          <cell r="C8" t="str">
            <v>Surface compaction 90%</v>
          </cell>
          <cell r="D8" t="str">
            <v>sqm</v>
          </cell>
          <cell r="E8">
            <v>10428</v>
          </cell>
          <cell r="G8">
            <v>0.03</v>
          </cell>
          <cell r="H8">
            <v>0.48</v>
          </cell>
          <cell r="I8">
            <v>0.51</v>
          </cell>
        </row>
        <row r="9">
          <cell r="B9">
            <v>1420.03</v>
          </cell>
          <cell r="C9" t="str">
            <v>Surface compaction 95%</v>
          </cell>
          <cell r="D9" t="str">
            <v>sqm</v>
          </cell>
          <cell r="E9">
            <v>4390</v>
          </cell>
          <cell r="G9">
            <v>0.03</v>
          </cell>
          <cell r="H9">
            <v>0.73</v>
          </cell>
          <cell r="I9">
            <v>0.76</v>
          </cell>
        </row>
        <row r="10">
          <cell r="B10">
            <v>1440.3</v>
          </cell>
          <cell r="C10" t="str">
            <v>Soil sect.exc.by mach.up to 2m</v>
          </cell>
          <cell r="D10" t="str">
            <v>cum</v>
          </cell>
          <cell r="E10">
            <v>1429</v>
          </cell>
          <cell r="G10">
            <v>0.11</v>
          </cell>
          <cell r="H10">
            <v>1.42</v>
          </cell>
          <cell r="I10">
            <v>1.53</v>
          </cell>
        </row>
        <row r="11">
          <cell r="B11">
            <v>1440.44</v>
          </cell>
          <cell r="C11" t="str">
            <v>Materials from excav.transport</v>
          </cell>
          <cell r="D11" t="str">
            <v>cum</v>
          </cell>
          <cell r="E11">
            <v>1029</v>
          </cell>
          <cell r="G11">
            <v>0.1</v>
          </cell>
          <cell r="H11">
            <v>0.86</v>
          </cell>
          <cell r="I11">
            <v>0.96</v>
          </cell>
        </row>
        <row r="12">
          <cell r="B12">
            <v>1440.5</v>
          </cell>
          <cell r="C12" t="str">
            <v>Backfill w/ matl from exc.</v>
          </cell>
          <cell r="D12" t="str">
            <v>cum</v>
          </cell>
          <cell r="E12">
            <v>397</v>
          </cell>
          <cell r="G12">
            <v>0.52</v>
          </cell>
          <cell r="H12">
            <v>0.64</v>
          </cell>
          <cell r="I12">
            <v>1.1599999999999999</v>
          </cell>
        </row>
        <row r="13">
          <cell r="B13">
            <v>1450.03</v>
          </cell>
          <cell r="C13" t="str">
            <v>Embankment w/ matl by contr.</v>
          </cell>
          <cell r="D13" t="str">
            <v>cum</v>
          </cell>
          <cell r="E13">
            <v>659</v>
          </cell>
          <cell r="F13">
            <v>6.7</v>
          </cell>
          <cell r="G13">
            <v>0.18</v>
          </cell>
          <cell r="H13">
            <v>0.51</v>
          </cell>
          <cell r="I13">
            <v>7.39</v>
          </cell>
        </row>
        <row r="14">
          <cell r="B14">
            <v>1491.8</v>
          </cell>
          <cell r="C14" t="str">
            <v xml:space="preserve">Earth-dyke w/ matl supplied by Contractors </v>
          </cell>
          <cell r="D14" t="str">
            <v>cum</v>
          </cell>
          <cell r="E14">
            <v>6548</v>
          </cell>
          <cell r="F14">
            <v>6.7</v>
          </cell>
          <cell r="G14">
            <v>0.18</v>
          </cell>
          <cell r="H14">
            <v>0.51</v>
          </cell>
          <cell r="I14">
            <v>7.39</v>
          </cell>
        </row>
        <row r="15">
          <cell r="B15">
            <v>1491.1089999999999</v>
          </cell>
          <cell r="C15" t="str">
            <v>Dykes Finis.by concrete slab 10 cm thk.</v>
          </cell>
          <cell r="D15" t="str">
            <v>sqm</v>
          </cell>
          <cell r="E15">
            <v>5071</v>
          </cell>
          <cell r="F15">
            <v>11.87</v>
          </cell>
          <cell r="G15">
            <v>0.69</v>
          </cell>
          <cell r="H15">
            <v>0.37</v>
          </cell>
          <cell r="I15">
            <v>12.93</v>
          </cell>
        </row>
        <row r="16">
          <cell r="B16">
            <v>1713.14</v>
          </cell>
          <cell r="C16" t="str">
            <v>Construction joint</v>
          </cell>
          <cell r="D16" t="str">
            <v>lm</v>
          </cell>
          <cell r="E16">
            <v>317</v>
          </cell>
          <cell r="F16">
            <v>1.5</v>
          </cell>
          <cell r="G16">
            <v>2.61</v>
          </cell>
          <cell r="I16">
            <v>4.1100000000000003</v>
          </cell>
        </row>
        <row r="17">
          <cell r="B17">
            <v>1710.03</v>
          </cell>
          <cell r="C17" t="str">
            <v>Welded wire mesh</v>
          </cell>
          <cell r="D17" t="str">
            <v>kg</v>
          </cell>
          <cell r="E17">
            <v>15315</v>
          </cell>
          <cell r="F17">
            <v>0.66</v>
          </cell>
          <cell r="G17">
            <v>0.03</v>
          </cell>
          <cell r="I17">
            <v>0.69</v>
          </cell>
        </row>
        <row r="18">
          <cell r="B18">
            <v>1799.06</v>
          </cell>
          <cell r="C18" t="str">
            <v>Precast concrete stair steps for dykes
 ( See Technip STD-1400-23 3/3)</v>
          </cell>
          <cell r="D18" t="str">
            <v>lm</v>
          </cell>
          <cell r="E18">
            <v>25</v>
          </cell>
          <cell r="F18">
            <v>31.27</v>
          </cell>
          <cell r="G18">
            <v>4.01</v>
          </cell>
          <cell r="H18">
            <v>2.54</v>
          </cell>
          <cell r="I18">
            <v>37.82</v>
          </cell>
        </row>
        <row r="20">
          <cell r="C20" t="str">
            <v>Total Earth Dykes and Tank Basin Area</v>
          </cell>
          <cell r="D20" t="str">
            <v>cum</v>
          </cell>
          <cell r="E20">
            <v>6548</v>
          </cell>
          <cell r="I20">
            <v>0</v>
          </cell>
        </row>
        <row r="21">
          <cell r="B21">
            <v>3</v>
          </cell>
          <cell r="C21" t="str">
            <v>TANK PADS</v>
          </cell>
          <cell r="E21">
            <v>0</v>
          </cell>
        </row>
        <row r="22">
          <cell r="B22">
            <v>1420.03</v>
          </cell>
          <cell r="C22" t="str">
            <v>Surface compaction 95%</v>
          </cell>
          <cell r="D22" t="str">
            <v>sqm</v>
          </cell>
          <cell r="E22">
            <v>2185</v>
          </cell>
          <cell r="G22">
            <v>0.03</v>
          </cell>
          <cell r="H22">
            <v>0.73</v>
          </cell>
          <cell r="I22">
            <v>0.76</v>
          </cell>
        </row>
        <row r="23">
          <cell r="B23">
            <v>1440.1</v>
          </cell>
          <cell r="C23" t="str">
            <v>Soil sect.exc.by hand up to 2m</v>
          </cell>
          <cell r="D23" t="str">
            <v>cum</v>
          </cell>
          <cell r="E23">
            <v>124</v>
          </cell>
          <cell r="G23">
            <v>2.33</v>
          </cell>
          <cell r="I23">
            <v>2.33</v>
          </cell>
        </row>
        <row r="24">
          <cell r="B24">
            <v>1440.3</v>
          </cell>
          <cell r="C24" t="str">
            <v>Soil sect.exc.by mach.up to 2m</v>
          </cell>
          <cell r="D24" t="str">
            <v>cum</v>
          </cell>
          <cell r="E24">
            <v>2588</v>
          </cell>
          <cell r="G24">
            <v>0.11</v>
          </cell>
          <cell r="H24">
            <v>1.42</v>
          </cell>
          <cell r="I24">
            <v>1.53</v>
          </cell>
        </row>
        <row r="25">
          <cell r="B25">
            <v>1440.44</v>
          </cell>
          <cell r="C25" t="str">
            <v>Materials from excav.transport</v>
          </cell>
          <cell r="D25" t="str">
            <v>cum</v>
          </cell>
          <cell r="E25">
            <v>2046</v>
          </cell>
          <cell r="G25">
            <v>0.1</v>
          </cell>
          <cell r="H25">
            <v>0.86</v>
          </cell>
          <cell r="I25">
            <v>0.96</v>
          </cell>
        </row>
        <row r="26">
          <cell r="B26">
            <v>1440.5</v>
          </cell>
          <cell r="C26" t="str">
            <v>Backfill w/ matl from exc.</v>
          </cell>
          <cell r="D26" t="str">
            <v>cum</v>
          </cell>
          <cell r="E26">
            <v>666</v>
          </cell>
          <cell r="G26">
            <v>0.52</v>
          </cell>
          <cell r="H26">
            <v>0.64</v>
          </cell>
          <cell r="I26">
            <v>1.1599999999999999</v>
          </cell>
        </row>
        <row r="27">
          <cell r="B27">
            <v>1440.51</v>
          </cell>
          <cell r="C27" t="str">
            <v>Backfill w/ matl by contr.</v>
          </cell>
          <cell r="D27" t="str">
            <v>cum</v>
          </cell>
          <cell r="E27">
            <v>173</v>
          </cell>
          <cell r="F27">
            <v>5.93</v>
          </cell>
          <cell r="G27">
            <v>0.69</v>
          </cell>
          <cell r="H27">
            <v>0.64</v>
          </cell>
          <cell r="I27">
            <v>7.26</v>
          </cell>
        </row>
        <row r="28">
          <cell r="B28">
            <v>1713.03</v>
          </cell>
          <cell r="C28" t="str">
            <v>Polyethilene vapor barrier</v>
          </cell>
          <cell r="D28" t="str">
            <v>sqm</v>
          </cell>
          <cell r="E28">
            <v>2014</v>
          </cell>
          <cell r="F28">
            <v>0.37</v>
          </cell>
          <cell r="G28">
            <v>0.1</v>
          </cell>
          <cell r="I28">
            <v>0.47</v>
          </cell>
        </row>
        <row r="29">
          <cell r="B29">
            <v>1711.07</v>
          </cell>
          <cell r="C29" t="str">
            <v>Bitumen coat for foundation</v>
          </cell>
          <cell r="D29" t="str">
            <v>sqm</v>
          </cell>
          <cell r="E29">
            <v>254</v>
          </cell>
          <cell r="F29">
            <v>0.78</v>
          </cell>
          <cell r="G29">
            <v>0.34</v>
          </cell>
          <cell r="I29">
            <v>1.1200000000000001</v>
          </cell>
        </row>
        <row r="30">
          <cell r="B30">
            <v>1440.62</v>
          </cell>
          <cell r="C30" t="str">
            <v>Tank-pad.w/ matl from exc.</v>
          </cell>
          <cell r="D30" t="str">
            <v>cum</v>
          </cell>
          <cell r="E30">
            <v>69</v>
          </cell>
          <cell r="G30">
            <v>0.34</v>
          </cell>
          <cell r="H30">
            <v>0.52</v>
          </cell>
          <cell r="I30">
            <v>0.86</v>
          </cell>
        </row>
        <row r="31">
          <cell r="B31">
            <v>1440.63</v>
          </cell>
          <cell r="C31" t="str">
            <v>Tank-pad.w/ matl by contr.</v>
          </cell>
          <cell r="D31" t="str">
            <v>cum</v>
          </cell>
          <cell r="E31">
            <v>587</v>
          </cell>
          <cell r="F31">
            <v>6.7</v>
          </cell>
          <cell r="G31">
            <v>0.34</v>
          </cell>
          <cell r="H31">
            <v>0.52</v>
          </cell>
          <cell r="I31">
            <v>7.56</v>
          </cell>
        </row>
        <row r="32">
          <cell r="B32">
            <v>1491.04</v>
          </cell>
          <cell r="C32" t="str">
            <v>Top course pad tk 10 cm w/ crushed stone</v>
          </cell>
          <cell r="D32" t="str">
            <v>cum</v>
          </cell>
          <cell r="E32">
            <v>145</v>
          </cell>
          <cell r="F32">
            <v>21.3</v>
          </cell>
          <cell r="G32">
            <v>0.16</v>
          </cell>
          <cell r="H32">
            <v>0.48</v>
          </cell>
          <cell r="I32">
            <v>21.94</v>
          </cell>
        </row>
        <row r="33">
          <cell r="B33">
            <v>1711.01</v>
          </cell>
          <cell r="C33" t="str">
            <v>Lean concrete 5cm thk.</v>
          </cell>
          <cell r="D33" t="str">
            <v>sqm</v>
          </cell>
          <cell r="E33">
            <v>2014</v>
          </cell>
          <cell r="F33">
            <v>2.13</v>
          </cell>
          <cell r="G33">
            <v>0.52</v>
          </cell>
          <cell r="H33">
            <v>0.03</v>
          </cell>
          <cell r="I33">
            <v>2.68</v>
          </cell>
        </row>
        <row r="34">
          <cell r="B34">
            <v>1711.06</v>
          </cell>
          <cell r="C34" t="str">
            <v>Concrete for foundation</v>
          </cell>
          <cell r="D34" t="str">
            <v>cum</v>
          </cell>
          <cell r="E34">
            <v>1647</v>
          </cell>
          <cell r="F34">
            <v>51.17</v>
          </cell>
          <cell r="G34">
            <v>2.75</v>
          </cell>
          <cell r="H34">
            <v>3.65</v>
          </cell>
          <cell r="I34">
            <v>57.57</v>
          </cell>
        </row>
        <row r="35">
          <cell r="B35">
            <v>1712.01</v>
          </cell>
          <cell r="C35" t="str">
            <v>Concrete elev. up to 10m</v>
          </cell>
          <cell r="D35" t="str">
            <v>cum</v>
          </cell>
          <cell r="E35">
            <v>1083</v>
          </cell>
          <cell r="F35">
            <v>51.17</v>
          </cell>
          <cell r="G35">
            <v>4.12</v>
          </cell>
          <cell r="H35">
            <v>3.1</v>
          </cell>
          <cell r="I35">
            <v>58.39</v>
          </cell>
        </row>
        <row r="36">
          <cell r="B36">
            <v>1711.2</v>
          </cell>
          <cell r="C36" t="str">
            <v>Formwork foundation</v>
          </cell>
          <cell r="D36" t="str">
            <v>sqm</v>
          </cell>
          <cell r="E36">
            <v>340</v>
          </cell>
          <cell r="F36">
            <v>2.89</v>
          </cell>
          <cell r="G36">
            <v>1.72</v>
          </cell>
          <cell r="I36">
            <v>4.6100000000000003</v>
          </cell>
        </row>
        <row r="37">
          <cell r="B37">
            <v>1712.2</v>
          </cell>
          <cell r="C37" t="str">
            <v>Formwork elev. up to 10m</v>
          </cell>
          <cell r="D37" t="str">
            <v>sqm</v>
          </cell>
          <cell r="E37">
            <v>14881</v>
          </cell>
          <cell r="F37">
            <v>3.83</v>
          </cell>
          <cell r="G37">
            <v>2.2400000000000002</v>
          </cell>
          <cell r="I37">
            <v>6.07</v>
          </cell>
        </row>
        <row r="38">
          <cell r="B38">
            <v>1711.21</v>
          </cell>
          <cell r="C38" t="str">
            <v xml:space="preserve">Circular foundations formwork </v>
          </cell>
          <cell r="D38" t="str">
            <v>sqm</v>
          </cell>
          <cell r="E38">
            <v>429</v>
          </cell>
          <cell r="F38">
            <v>3.26</v>
          </cell>
          <cell r="G38">
            <v>2.75</v>
          </cell>
          <cell r="I38">
            <v>6.01</v>
          </cell>
        </row>
        <row r="39">
          <cell r="B39">
            <v>1710.02</v>
          </cell>
          <cell r="C39" t="str">
            <v>Improved bond reinf.steel</v>
          </cell>
          <cell r="D39" t="str">
            <v>kg</v>
          </cell>
          <cell r="E39">
            <v>228867</v>
          </cell>
          <cell r="F39">
            <v>0.36</v>
          </cell>
          <cell r="G39">
            <v>0.05</v>
          </cell>
          <cell r="H39">
            <v>0.04</v>
          </cell>
          <cell r="I39">
            <v>0.45</v>
          </cell>
        </row>
        <row r="40">
          <cell r="B40">
            <v>1799.48</v>
          </cell>
          <cell r="C40" t="str">
            <v>Concrete  Slab top levelling
 by cement mortar 2 ÷ 3 cm thick</v>
          </cell>
          <cell r="D40" t="str">
            <v>sqm</v>
          </cell>
          <cell r="E40">
            <v>1101</v>
          </cell>
          <cell r="F40">
            <v>6.93</v>
          </cell>
          <cell r="G40">
            <v>0.52</v>
          </cell>
          <cell r="I40">
            <v>7.45</v>
          </cell>
        </row>
        <row r="41">
          <cell r="B41">
            <v>1799.49</v>
          </cell>
          <cell r="C41" t="str">
            <v>Cellular Glass panel under bottom Tank
 20 cm thick ( Two  layer )</v>
          </cell>
          <cell r="D41" t="str">
            <v>sqm</v>
          </cell>
          <cell r="E41">
            <v>2202</v>
          </cell>
          <cell r="F41">
            <v>55.16</v>
          </cell>
          <cell r="G41">
            <v>3.78</v>
          </cell>
          <cell r="I41">
            <v>58.94</v>
          </cell>
        </row>
        <row r="42">
          <cell r="B42">
            <v>1799.5</v>
          </cell>
          <cell r="C42" t="str">
            <v>Aerated Concrete Ring Curb 0,5 x 0,4
 type Y - TONG or similar</v>
          </cell>
          <cell r="D42" t="str">
            <v>cum</v>
          </cell>
          <cell r="E42">
            <v>43</v>
          </cell>
          <cell r="F42">
            <v>116.73</v>
          </cell>
          <cell r="G42">
            <v>17.13</v>
          </cell>
          <cell r="H42">
            <v>9.65</v>
          </cell>
          <cell r="I42">
            <v>143.51</v>
          </cell>
        </row>
        <row r="43">
          <cell r="B43">
            <v>1710.07</v>
          </cell>
          <cell r="C43" t="str">
            <v>Anchor bolts weight up to 20Kg</v>
          </cell>
          <cell r="D43" t="str">
            <v>kg</v>
          </cell>
          <cell r="E43">
            <v>929</v>
          </cell>
          <cell r="F43">
            <v>3.83</v>
          </cell>
          <cell r="G43">
            <v>0.1</v>
          </cell>
          <cell r="I43">
            <v>3.93</v>
          </cell>
        </row>
        <row r="44">
          <cell r="B44">
            <v>1440.86</v>
          </cell>
          <cell r="C44" t="str">
            <v>Bituminous emulsion 1,5Kg/sqm</v>
          </cell>
          <cell r="D44" t="str">
            <v>sqm</v>
          </cell>
          <cell r="E44">
            <v>1552</v>
          </cell>
          <cell r="F44">
            <v>0.61</v>
          </cell>
          <cell r="G44">
            <v>0.03</v>
          </cell>
          <cell r="H44">
            <v>0.28999999999999998</v>
          </cell>
          <cell r="I44">
            <v>0.93</v>
          </cell>
        </row>
        <row r="45">
          <cell r="B45">
            <v>1440.87</v>
          </cell>
          <cell r="C45" t="str">
            <v>Tank-fndn: wear-carpet, 3cmthk</v>
          </cell>
          <cell r="D45" t="str">
            <v>sqm</v>
          </cell>
          <cell r="E45">
            <v>1552</v>
          </cell>
          <cell r="F45">
            <v>4.4000000000000004</v>
          </cell>
          <cell r="G45">
            <v>0.95</v>
          </cell>
          <cell r="H45">
            <v>0.23</v>
          </cell>
          <cell r="I45">
            <v>5.58</v>
          </cell>
        </row>
        <row r="47">
          <cell r="C47" t="str">
            <v>Total Tank Pads</v>
          </cell>
          <cell r="D47" t="str">
            <v>sqm</v>
          </cell>
          <cell r="E47">
            <v>2755</v>
          </cell>
        </row>
        <row r="48">
          <cell r="B48">
            <v>4</v>
          </cell>
          <cell r="C48" t="str">
            <v>CONCRETE PAVINGS</v>
          </cell>
          <cell r="E48">
            <v>0</v>
          </cell>
        </row>
        <row r="49">
          <cell r="B49">
            <v>1420.01</v>
          </cell>
          <cell r="C49" t="str">
            <v>Surface levelling</v>
          </cell>
          <cell r="D49" t="str">
            <v>sqm</v>
          </cell>
          <cell r="E49">
            <v>53230</v>
          </cell>
          <cell r="G49">
            <v>7.0000000000000007E-2</v>
          </cell>
          <cell r="H49">
            <v>0.21</v>
          </cell>
          <cell r="I49">
            <v>0.28000000000000003</v>
          </cell>
        </row>
        <row r="50">
          <cell r="B50">
            <v>1420.02</v>
          </cell>
          <cell r="C50" t="str">
            <v>Surface compaction 90%</v>
          </cell>
          <cell r="D50" t="str">
            <v>sqm</v>
          </cell>
          <cell r="E50">
            <v>53230</v>
          </cell>
          <cell r="G50">
            <v>0.03</v>
          </cell>
          <cell r="H50">
            <v>0.48</v>
          </cell>
          <cell r="I50">
            <v>0.51</v>
          </cell>
        </row>
        <row r="51">
          <cell r="B51">
            <v>1440.3</v>
          </cell>
          <cell r="C51" t="str">
            <v>Soil sect.exc.by mach.up to 2m</v>
          </cell>
          <cell r="D51" t="str">
            <v>cum</v>
          </cell>
          <cell r="E51">
            <v>16678</v>
          </cell>
          <cell r="G51">
            <v>0.11</v>
          </cell>
          <cell r="H51">
            <v>1.42</v>
          </cell>
          <cell r="I51">
            <v>1.53</v>
          </cell>
        </row>
        <row r="52">
          <cell r="B52">
            <v>1440.44</v>
          </cell>
          <cell r="C52" t="str">
            <v>Materials from excav.transport</v>
          </cell>
          <cell r="D52" t="str">
            <v>cum</v>
          </cell>
          <cell r="E52">
            <v>16678</v>
          </cell>
          <cell r="G52">
            <v>0.1</v>
          </cell>
          <cell r="H52">
            <v>0.86</v>
          </cell>
          <cell r="I52">
            <v>0.96</v>
          </cell>
        </row>
        <row r="53">
          <cell r="B53">
            <v>1713.01</v>
          </cell>
          <cell r="C53" t="str">
            <v>Floor sub-base</v>
          </cell>
          <cell r="D53" t="str">
            <v>cum</v>
          </cell>
          <cell r="E53">
            <v>12442</v>
          </cell>
          <cell r="F53">
            <v>21.3</v>
          </cell>
          <cell r="G53">
            <v>0.14000000000000001</v>
          </cell>
          <cell r="H53">
            <v>0.57999999999999996</v>
          </cell>
          <cell r="I53">
            <v>22.02</v>
          </cell>
        </row>
        <row r="54">
          <cell r="B54">
            <v>1713.03</v>
          </cell>
          <cell r="C54" t="str">
            <v>Polyethilene vapor barrier</v>
          </cell>
          <cell r="D54" t="str">
            <v>sqm</v>
          </cell>
          <cell r="E54">
            <v>53230</v>
          </cell>
          <cell r="F54">
            <v>0.37</v>
          </cell>
          <cell r="G54">
            <v>0.1</v>
          </cell>
          <cell r="I54">
            <v>0.47</v>
          </cell>
        </row>
        <row r="55">
          <cell r="B55">
            <v>1713.04</v>
          </cell>
          <cell r="C55" t="str">
            <v>Reinf.concrete paving thk 10cm</v>
          </cell>
          <cell r="D55" t="str">
            <v>sqm</v>
          </cell>
          <cell r="E55">
            <v>14931</v>
          </cell>
          <cell r="F55">
            <v>5.5</v>
          </cell>
          <cell r="G55">
            <v>0.69</v>
          </cell>
          <cell r="H55">
            <v>0.26</v>
          </cell>
          <cell r="I55">
            <v>6.45</v>
          </cell>
        </row>
        <row r="56">
          <cell r="B56">
            <v>1713.05</v>
          </cell>
          <cell r="C56" t="str">
            <v>Reinf.concrete paving thk 15cm</v>
          </cell>
          <cell r="D56" t="str">
            <v>sqm</v>
          </cell>
          <cell r="E56">
            <v>34719</v>
          </cell>
          <cell r="F56">
            <v>8.31</v>
          </cell>
          <cell r="G56">
            <v>1.03</v>
          </cell>
          <cell r="H56">
            <v>0.41</v>
          </cell>
          <cell r="I56">
            <v>9.75</v>
          </cell>
        </row>
        <row r="57">
          <cell r="B57">
            <v>1713.06</v>
          </cell>
          <cell r="C57" t="str">
            <v>Reinf.concrete paving thk 20cm</v>
          </cell>
          <cell r="D57" t="str">
            <v>sqm</v>
          </cell>
          <cell r="E57">
            <v>115</v>
          </cell>
          <cell r="F57">
            <v>11.13</v>
          </cell>
          <cell r="G57">
            <v>1.37</v>
          </cell>
          <cell r="H57">
            <v>0.54</v>
          </cell>
          <cell r="I57">
            <v>13.04</v>
          </cell>
        </row>
        <row r="58">
          <cell r="B58">
            <v>1710.03</v>
          </cell>
          <cell r="C58" t="str">
            <v>Welded wire mesh</v>
          </cell>
          <cell r="D58" t="str">
            <v>kg</v>
          </cell>
          <cell r="E58">
            <v>266297</v>
          </cell>
          <cell r="F58">
            <v>0.66</v>
          </cell>
          <cell r="G58">
            <v>0.03</v>
          </cell>
          <cell r="I58">
            <v>0.69</v>
          </cell>
        </row>
        <row r="59">
          <cell r="B59">
            <v>1440.81</v>
          </cell>
          <cell r="C59" t="str">
            <v>Sidewalk kerb</v>
          </cell>
          <cell r="D59" t="str">
            <v>lm</v>
          </cell>
          <cell r="E59">
            <v>3812</v>
          </cell>
          <cell r="F59">
            <v>7.39</v>
          </cell>
          <cell r="G59">
            <v>2.2999999999999998</v>
          </cell>
          <cell r="I59">
            <v>9.69</v>
          </cell>
        </row>
        <row r="60">
          <cell r="B60">
            <v>1440.82</v>
          </cell>
          <cell r="C60" t="str">
            <v>Sidewalk fndn w.matl from exc.</v>
          </cell>
          <cell r="D60" t="str">
            <v>cum</v>
          </cell>
          <cell r="E60">
            <v>693</v>
          </cell>
          <cell r="G60">
            <v>0.52</v>
          </cell>
          <cell r="H60">
            <v>0.64</v>
          </cell>
          <cell r="I60">
            <v>1.1599999999999999</v>
          </cell>
        </row>
        <row r="61">
          <cell r="B61">
            <v>1440.85</v>
          </cell>
          <cell r="C61" t="str">
            <v>Side-walk pav. 10cm thk</v>
          </cell>
          <cell r="D61" t="str">
            <v>sqm</v>
          </cell>
          <cell r="E61">
            <v>3467</v>
          </cell>
          <cell r="F61">
            <v>8.67</v>
          </cell>
          <cell r="G61">
            <v>0.69</v>
          </cell>
          <cell r="I61">
            <v>9.36</v>
          </cell>
        </row>
        <row r="62">
          <cell r="B62">
            <v>1713.08</v>
          </cell>
          <cell r="C62" t="str">
            <v>Reinf.concrete curb</v>
          </cell>
          <cell r="D62" t="str">
            <v>lm</v>
          </cell>
          <cell r="E62">
            <v>4164</v>
          </cell>
          <cell r="F62">
            <v>3.83</v>
          </cell>
          <cell r="G62">
            <v>0.96</v>
          </cell>
          <cell r="I62">
            <v>4.79</v>
          </cell>
        </row>
        <row r="63">
          <cell r="B63">
            <v>1713.13</v>
          </cell>
          <cell r="C63" t="str">
            <v>Cut joint ( control )</v>
          </cell>
          <cell r="D63" t="str">
            <v>lm</v>
          </cell>
          <cell r="E63">
            <v>8892</v>
          </cell>
          <cell r="F63">
            <v>0.56000000000000005</v>
          </cell>
          <cell r="G63">
            <v>1.03</v>
          </cell>
          <cell r="I63">
            <v>1.59</v>
          </cell>
        </row>
        <row r="64">
          <cell r="B64">
            <v>1713.14</v>
          </cell>
          <cell r="C64" t="str">
            <v>Construction joint</v>
          </cell>
          <cell r="D64" t="str">
            <v>lm</v>
          </cell>
          <cell r="E64">
            <v>8892</v>
          </cell>
          <cell r="F64">
            <v>1.5</v>
          </cell>
          <cell r="G64">
            <v>2.61</v>
          </cell>
          <cell r="I64">
            <v>4.1100000000000003</v>
          </cell>
        </row>
        <row r="65">
          <cell r="B65">
            <v>1713.15</v>
          </cell>
          <cell r="C65" t="str">
            <v>Isolation joint</v>
          </cell>
          <cell r="D65" t="str">
            <v>lm</v>
          </cell>
          <cell r="E65">
            <v>5324</v>
          </cell>
          <cell r="F65">
            <v>4.37</v>
          </cell>
          <cell r="G65">
            <v>1.03</v>
          </cell>
          <cell r="I65">
            <v>5.4</v>
          </cell>
        </row>
        <row r="66">
          <cell r="B66">
            <v>1713.16</v>
          </cell>
          <cell r="C66" t="str">
            <v>Expansion joint ( contraction )</v>
          </cell>
          <cell r="D66" t="str">
            <v>lm</v>
          </cell>
          <cell r="E66">
            <v>8892</v>
          </cell>
          <cell r="F66">
            <v>4.49</v>
          </cell>
          <cell r="G66">
            <v>2.58</v>
          </cell>
          <cell r="I66">
            <v>7.07</v>
          </cell>
        </row>
        <row r="67">
          <cell r="B67">
            <v>1761.01</v>
          </cell>
          <cell r="C67" t="str">
            <v>Acid-resistant lining w. tiles</v>
          </cell>
          <cell r="D67" t="str">
            <v>sqm</v>
          </cell>
          <cell r="E67">
            <v>173</v>
          </cell>
          <cell r="F67">
            <v>10.4</v>
          </cell>
          <cell r="G67">
            <v>0.1</v>
          </cell>
          <cell r="I67">
            <v>10.5</v>
          </cell>
        </row>
        <row r="68">
          <cell r="I68">
            <v>0</v>
          </cell>
        </row>
        <row r="69">
          <cell r="C69" t="str">
            <v>Total Concrete Pavings</v>
          </cell>
          <cell r="D69" t="str">
            <v>sqm</v>
          </cell>
          <cell r="E69">
            <v>53230</v>
          </cell>
        </row>
        <row r="70">
          <cell r="B70">
            <v>5</v>
          </cell>
          <cell r="C70" t="str">
            <v>SOIL  FINISHING</v>
          </cell>
          <cell r="E70">
            <v>0</v>
          </cell>
        </row>
        <row r="71">
          <cell r="B71">
            <v>1420.01</v>
          </cell>
          <cell r="C71" t="str">
            <v>Surface levelling</v>
          </cell>
          <cell r="D71" t="str">
            <v>sqm</v>
          </cell>
          <cell r="E71">
            <v>409805</v>
          </cell>
          <cell r="G71">
            <v>7.0000000000000007E-2</v>
          </cell>
          <cell r="H71">
            <v>0.21</v>
          </cell>
          <cell r="I71">
            <v>0.28000000000000003</v>
          </cell>
        </row>
        <row r="72">
          <cell r="B72">
            <v>1420.02</v>
          </cell>
          <cell r="C72" t="str">
            <v>Surface compaction 90%</v>
          </cell>
          <cell r="D72" t="str">
            <v>sqm</v>
          </cell>
          <cell r="E72">
            <v>409805</v>
          </cell>
          <cell r="G72">
            <v>0.03</v>
          </cell>
          <cell r="H72">
            <v>0.48</v>
          </cell>
          <cell r="I72">
            <v>0.51</v>
          </cell>
        </row>
        <row r="73">
          <cell r="B73">
            <v>1420.06</v>
          </cell>
          <cell r="C73" t="str">
            <v xml:space="preserve"> Vegetal soil surface lining</v>
          </cell>
          <cell r="D73" t="str">
            <v>cum</v>
          </cell>
          <cell r="E73">
            <v>1141</v>
          </cell>
          <cell r="G73">
            <v>0.02</v>
          </cell>
          <cell r="H73">
            <v>0.53</v>
          </cell>
          <cell r="I73">
            <v>0.55000000000000004</v>
          </cell>
        </row>
        <row r="74">
          <cell r="B74">
            <v>1440.3</v>
          </cell>
          <cell r="C74" t="str">
            <v>Soil sect.exc.by mach.up to 2m</v>
          </cell>
          <cell r="D74" t="str">
            <v>cum</v>
          </cell>
          <cell r="E74">
            <v>1141</v>
          </cell>
          <cell r="G74">
            <v>0.11</v>
          </cell>
          <cell r="H74">
            <v>1.42</v>
          </cell>
          <cell r="I74">
            <v>1.53</v>
          </cell>
        </row>
        <row r="75">
          <cell r="B75">
            <v>1440.44</v>
          </cell>
          <cell r="C75" t="str">
            <v>Materials from excav.transport</v>
          </cell>
          <cell r="D75" t="str">
            <v>cum</v>
          </cell>
          <cell r="E75">
            <v>1141</v>
          </cell>
          <cell r="G75">
            <v>0.1</v>
          </cell>
          <cell r="H75">
            <v>0.86</v>
          </cell>
          <cell r="I75">
            <v>0.96</v>
          </cell>
        </row>
        <row r="76">
          <cell r="B76">
            <v>1491.78</v>
          </cell>
          <cell r="C76" t="str">
            <v>Green area finishing including irrrigation
 system eqpt.</v>
          </cell>
          <cell r="D76" t="str">
            <v>sqm</v>
          </cell>
          <cell r="E76">
            <v>4566</v>
          </cell>
          <cell r="F76">
            <v>3.16</v>
          </cell>
          <cell r="G76">
            <v>0.42</v>
          </cell>
          <cell r="I76">
            <v>3.58</v>
          </cell>
        </row>
        <row r="77">
          <cell r="B77">
            <v>1420.05</v>
          </cell>
          <cell r="C77" t="str">
            <v>Crush.stone finish 10cm thk</v>
          </cell>
          <cell r="D77" t="str">
            <v>sqm</v>
          </cell>
          <cell r="E77">
            <v>15744</v>
          </cell>
          <cell r="F77">
            <v>2.2200000000000002</v>
          </cell>
          <cell r="G77">
            <v>0.14000000000000001</v>
          </cell>
          <cell r="H77">
            <v>0.34</v>
          </cell>
          <cell r="I77">
            <v>2.7</v>
          </cell>
        </row>
        <row r="78">
          <cell r="I78">
            <v>0</v>
          </cell>
        </row>
        <row r="79">
          <cell r="C79" t="str">
            <v>Total Soil Finishing</v>
          </cell>
          <cell r="D79" t="str">
            <v>sqm</v>
          </cell>
          <cell r="E79">
            <v>409805</v>
          </cell>
        </row>
        <row r="80">
          <cell r="B80">
            <v>6</v>
          </cell>
          <cell r="C80" t="str">
            <v>ROADS &amp; YARDS</v>
          </cell>
          <cell r="E80">
            <v>0</v>
          </cell>
        </row>
        <row r="81">
          <cell r="B81">
            <v>1420.01</v>
          </cell>
          <cell r="C81" t="str">
            <v>Surface levelling</v>
          </cell>
          <cell r="D81" t="str">
            <v>sqm</v>
          </cell>
          <cell r="E81">
            <v>58400</v>
          </cell>
          <cell r="G81">
            <v>7.0000000000000007E-2</v>
          </cell>
          <cell r="H81">
            <v>0.21</v>
          </cell>
          <cell r="I81">
            <v>0.28000000000000003</v>
          </cell>
        </row>
        <row r="82">
          <cell r="B82">
            <v>1420.03</v>
          </cell>
          <cell r="C82" t="str">
            <v>Surface compaction 95%</v>
          </cell>
          <cell r="D82" t="str">
            <v>sqm</v>
          </cell>
          <cell r="E82">
            <v>58400</v>
          </cell>
          <cell r="G82">
            <v>0.03</v>
          </cell>
          <cell r="H82">
            <v>0.73</v>
          </cell>
          <cell r="I82">
            <v>0.76</v>
          </cell>
        </row>
        <row r="83">
          <cell r="B83">
            <v>1440.3</v>
          </cell>
          <cell r="C83" t="str">
            <v>Soil sect.exc.by mach.up to 2m</v>
          </cell>
          <cell r="D83" t="str">
            <v>cum</v>
          </cell>
          <cell r="E83">
            <v>24528</v>
          </cell>
          <cell r="G83">
            <v>0.11</v>
          </cell>
          <cell r="H83">
            <v>1.42</v>
          </cell>
          <cell r="I83">
            <v>1.53</v>
          </cell>
        </row>
        <row r="84">
          <cell r="B84">
            <v>1440.44</v>
          </cell>
          <cell r="C84" t="str">
            <v>Materials from excav.transport</v>
          </cell>
          <cell r="D84" t="str">
            <v>cum</v>
          </cell>
          <cell r="E84">
            <v>24528</v>
          </cell>
          <cell r="G84">
            <v>0.1</v>
          </cell>
          <cell r="H84">
            <v>0.86</v>
          </cell>
          <cell r="I84">
            <v>0.96</v>
          </cell>
        </row>
        <row r="85">
          <cell r="B85">
            <v>1450.08</v>
          </cell>
          <cell r="C85" t="str">
            <v>Base-course w/ matl by contr.</v>
          </cell>
          <cell r="D85" t="str">
            <v>cum</v>
          </cell>
          <cell r="E85">
            <v>23360</v>
          </cell>
          <cell r="F85">
            <v>21.3</v>
          </cell>
          <cell r="G85">
            <v>0.16</v>
          </cell>
          <cell r="H85">
            <v>0.48</v>
          </cell>
          <cell r="I85">
            <v>21.94</v>
          </cell>
        </row>
        <row r="86">
          <cell r="B86">
            <v>1450.09</v>
          </cell>
          <cell r="C86" t="str">
            <v>Bituminous emulsion 1,5Kg/sqm</v>
          </cell>
          <cell r="D86" t="str">
            <v>sqm</v>
          </cell>
          <cell r="E86">
            <v>58400</v>
          </cell>
          <cell r="F86">
            <v>0.61</v>
          </cell>
          <cell r="G86">
            <v>0.03</v>
          </cell>
          <cell r="H86">
            <v>0.28999999999999998</v>
          </cell>
          <cell r="I86">
            <v>0.93</v>
          </cell>
        </row>
        <row r="87">
          <cell r="B87">
            <v>1450.1</v>
          </cell>
          <cell r="C87" t="str">
            <v>Binder 7cm thk.</v>
          </cell>
          <cell r="D87" t="str">
            <v>sqm</v>
          </cell>
          <cell r="E87">
            <v>56908</v>
          </cell>
          <cell r="F87">
            <v>7.38</v>
          </cell>
          <cell r="G87">
            <v>0.08</v>
          </cell>
          <cell r="H87">
            <v>0.21</v>
          </cell>
          <cell r="I87">
            <v>7.67</v>
          </cell>
        </row>
        <row r="88">
          <cell r="B88">
            <v>1450.12</v>
          </cell>
          <cell r="C88" t="str">
            <v>Bituminous emulsion 1,0Kg/sqm</v>
          </cell>
          <cell r="D88" t="str">
            <v>sqm</v>
          </cell>
          <cell r="E88">
            <v>58400</v>
          </cell>
          <cell r="F88">
            <v>0.42</v>
          </cell>
          <cell r="G88">
            <v>0.03</v>
          </cell>
          <cell r="H88">
            <v>0.28999999999999998</v>
          </cell>
          <cell r="I88">
            <v>0.74</v>
          </cell>
        </row>
        <row r="89">
          <cell r="B89">
            <v>1450.13</v>
          </cell>
          <cell r="C89" t="str">
            <v>Wearing course 3cm thk.</v>
          </cell>
          <cell r="D89" t="str">
            <v>sqm</v>
          </cell>
          <cell r="E89">
            <v>58400</v>
          </cell>
          <cell r="F89">
            <v>3.4</v>
          </cell>
          <cell r="G89">
            <v>0.04</v>
          </cell>
          <cell r="H89">
            <v>0.21</v>
          </cell>
          <cell r="I89">
            <v>3.65</v>
          </cell>
        </row>
        <row r="90">
          <cell r="B90">
            <v>1799.41</v>
          </cell>
          <cell r="C90" t="str">
            <v>Precast concrete ditch according to
 ST 1400-19  sheet 3 of 3 detail 2 A</v>
          </cell>
          <cell r="D90" t="str">
            <v>lm</v>
          </cell>
          <cell r="E90">
            <v>1800</v>
          </cell>
          <cell r="F90">
            <v>20.88</v>
          </cell>
          <cell r="G90">
            <v>5.65</v>
          </cell>
          <cell r="H90">
            <v>1.63</v>
          </cell>
          <cell r="I90">
            <v>28.16</v>
          </cell>
        </row>
        <row r="91">
          <cell r="B91">
            <v>1799.44</v>
          </cell>
          <cell r="C91" t="str">
            <v>Precast reinforced concrete curb side
 ( ST 1400-20 det."1")</v>
          </cell>
          <cell r="D91" t="str">
            <v>lm</v>
          </cell>
          <cell r="E91">
            <v>1800</v>
          </cell>
          <cell r="F91">
            <v>12</v>
          </cell>
          <cell r="G91">
            <v>2.04</v>
          </cell>
          <cell r="H91">
            <v>0.8</v>
          </cell>
          <cell r="I91">
            <v>14.84</v>
          </cell>
        </row>
        <row r="92">
          <cell r="B92">
            <v>1491.84</v>
          </cell>
          <cell r="C92" t="str">
            <v>Asphalt finish.for shoulders type heavy</v>
          </cell>
          <cell r="D92" t="str">
            <v>sqm</v>
          </cell>
          <cell r="E92">
            <v>1491</v>
          </cell>
          <cell r="F92">
            <v>5.37</v>
          </cell>
          <cell r="G92">
            <v>0.06</v>
          </cell>
          <cell r="H92">
            <v>0.21</v>
          </cell>
          <cell r="I92">
            <v>5.64</v>
          </cell>
        </row>
        <row r="93">
          <cell r="E93">
            <v>0</v>
          </cell>
          <cell r="I93">
            <v>0</v>
          </cell>
        </row>
        <row r="94">
          <cell r="C94" t="str">
            <v>Total  Roads &amp; Yards</v>
          </cell>
          <cell r="D94" t="str">
            <v>sqm</v>
          </cell>
          <cell r="E94">
            <v>81098</v>
          </cell>
        </row>
        <row r="95">
          <cell r="B95">
            <v>7</v>
          </cell>
          <cell r="C95" t="str">
            <v>FENCING &amp; GATES</v>
          </cell>
          <cell r="E95">
            <v>0</v>
          </cell>
        </row>
        <row r="96">
          <cell r="B96">
            <v>1420.07</v>
          </cell>
          <cell r="C96" t="str">
            <v>Transformers galvanized fence</v>
          </cell>
          <cell r="D96" t="str">
            <v>lm</v>
          </cell>
          <cell r="E96">
            <v>130</v>
          </cell>
          <cell r="F96">
            <v>15.31</v>
          </cell>
          <cell r="G96">
            <v>3.43</v>
          </cell>
          <cell r="H96">
            <v>0.92</v>
          </cell>
          <cell r="I96">
            <v>19.66</v>
          </cell>
        </row>
        <row r="97">
          <cell r="B97">
            <v>1420.08</v>
          </cell>
          <cell r="C97" t="str">
            <v>Property galvanized fence</v>
          </cell>
          <cell r="D97" t="str">
            <v>lm</v>
          </cell>
          <cell r="E97">
            <v>3082</v>
          </cell>
          <cell r="F97">
            <v>15.31</v>
          </cell>
          <cell r="G97">
            <v>3.43</v>
          </cell>
          <cell r="H97">
            <v>0.92</v>
          </cell>
          <cell r="I97">
            <v>19.66</v>
          </cell>
        </row>
        <row r="98">
          <cell r="B98">
            <v>1420.1</v>
          </cell>
          <cell r="C98" t="str">
            <v>Galvanized steel gate</v>
          </cell>
          <cell r="D98" t="str">
            <v>u</v>
          </cell>
          <cell r="E98">
            <v>3</v>
          </cell>
          <cell r="F98">
            <v>2423.38</v>
          </cell>
          <cell r="G98">
            <v>303.79000000000002</v>
          </cell>
          <cell r="H98">
            <v>85.83</v>
          </cell>
          <cell r="I98">
            <v>2813</v>
          </cell>
        </row>
        <row r="99">
          <cell r="B99">
            <v>1420.11</v>
          </cell>
          <cell r="C99" t="str">
            <v>Pedestrian gate</v>
          </cell>
          <cell r="D99" t="str">
            <v>u</v>
          </cell>
          <cell r="E99">
            <v>3</v>
          </cell>
          <cell r="F99">
            <v>43.57</v>
          </cell>
          <cell r="G99">
            <v>29.17</v>
          </cell>
          <cell r="H99">
            <v>4.0199999999999996</v>
          </cell>
          <cell r="I99">
            <v>76.760000000000005</v>
          </cell>
        </row>
        <row r="100">
          <cell r="B100">
            <v>1420.12</v>
          </cell>
          <cell r="C100" t="str">
            <v>Motorized barrier</v>
          </cell>
          <cell r="D100" t="str">
            <v>u</v>
          </cell>
          <cell r="E100">
            <v>1</v>
          </cell>
          <cell r="F100">
            <v>364</v>
          </cell>
          <cell r="G100">
            <v>5.15</v>
          </cell>
          <cell r="I100">
            <v>369.15</v>
          </cell>
        </row>
        <row r="101">
          <cell r="I101">
            <v>0</v>
          </cell>
        </row>
        <row r="102">
          <cell r="C102" t="str">
            <v>Total  Fencing &amp; Gates</v>
          </cell>
          <cell r="D102" t="str">
            <v>lm</v>
          </cell>
          <cell r="E102">
            <v>3212</v>
          </cell>
        </row>
        <row r="103">
          <cell r="B103">
            <v>8</v>
          </cell>
          <cell r="C103" t="str">
            <v>PILING</v>
          </cell>
          <cell r="E103">
            <v>0</v>
          </cell>
        </row>
        <row r="104">
          <cell r="B104" t="str">
            <v>1430.30</v>
          </cell>
          <cell r="C104" t="str">
            <v xml:space="preserve"> Integrety Test  by sonic method 
 for prestressed/precast  concrete piles</v>
          </cell>
          <cell r="D104" t="str">
            <v>u</v>
          </cell>
          <cell r="E104">
            <v>3800</v>
          </cell>
          <cell r="G104">
            <v>90</v>
          </cell>
          <cell r="H104">
            <v>420</v>
          </cell>
          <cell r="I104">
            <v>510</v>
          </cell>
        </row>
        <row r="105">
          <cell r="B105">
            <v>1430.28</v>
          </cell>
          <cell r="C105" t="str">
            <v>Supply and install. of hollow circular prestressed
 precast concrete piles diam. 60 cm
 H=40 (125 tons)</v>
          </cell>
          <cell r="D105" t="str">
            <v>lm</v>
          </cell>
          <cell r="E105">
            <v>282473</v>
          </cell>
          <cell r="F105">
            <v>50.62</v>
          </cell>
          <cell r="G105">
            <v>1.72</v>
          </cell>
          <cell r="H105">
            <v>5.5</v>
          </cell>
          <cell r="I105">
            <v>57.84</v>
          </cell>
        </row>
        <row r="106">
          <cell r="B106">
            <v>1430.29</v>
          </cell>
          <cell r="C106" t="str">
            <v>Supply and install. of hollow circular prestressed
 precast concrete piles diam. 80 cm
 H=40 ( 165 tons )</v>
          </cell>
          <cell r="D106" t="str">
            <v>lm</v>
          </cell>
          <cell r="E106">
            <v>21527</v>
          </cell>
          <cell r="F106">
            <v>80.94</v>
          </cell>
          <cell r="G106">
            <v>1.72</v>
          </cell>
          <cell r="H106">
            <v>6.6</v>
          </cell>
          <cell r="I106">
            <v>89.26</v>
          </cell>
        </row>
        <row r="107">
          <cell r="B107">
            <v>1430.31</v>
          </cell>
          <cell r="C107" t="str">
            <v>Proof load compression test on working piles
  (1.5 working load )</v>
          </cell>
          <cell r="D107" t="str">
            <v>u</v>
          </cell>
          <cell r="E107">
            <v>136</v>
          </cell>
          <cell r="F107">
            <v>0</v>
          </cell>
          <cell r="G107">
            <v>1200</v>
          </cell>
          <cell r="H107">
            <v>2100</v>
          </cell>
          <cell r="I107">
            <v>3300</v>
          </cell>
        </row>
        <row r="108">
          <cell r="B108">
            <v>1430.32</v>
          </cell>
          <cell r="C108" t="str">
            <v>Preliminary compression test</v>
          </cell>
          <cell r="D108" t="str">
            <v>u</v>
          </cell>
          <cell r="E108">
            <v>3</v>
          </cell>
          <cell r="G108">
            <v>1700</v>
          </cell>
          <cell r="H108">
            <v>3900</v>
          </cell>
          <cell r="I108">
            <v>5600</v>
          </cell>
        </row>
        <row r="109">
          <cell r="B109">
            <v>1430.33</v>
          </cell>
          <cell r="C109" t="str">
            <v>Lateral load piles test</v>
          </cell>
          <cell r="D109" t="str">
            <v>u</v>
          </cell>
          <cell r="E109">
            <v>3</v>
          </cell>
          <cell r="G109">
            <v>700</v>
          </cell>
          <cell r="H109">
            <v>1000</v>
          </cell>
          <cell r="I109">
            <v>1700</v>
          </cell>
        </row>
        <row r="110">
          <cell r="B110">
            <v>1430.04</v>
          </cell>
          <cell r="C110" t="str">
            <v>Tension test</v>
          </cell>
          <cell r="D110" t="str">
            <v>u.</v>
          </cell>
          <cell r="E110">
            <v>5</v>
          </cell>
          <cell r="G110">
            <v>700</v>
          </cell>
          <cell r="H110">
            <v>1000</v>
          </cell>
          <cell r="I110">
            <v>1700</v>
          </cell>
        </row>
        <row r="111">
          <cell r="I111">
            <v>0</v>
          </cell>
        </row>
        <row r="112">
          <cell r="C112" t="str">
            <v>Total  Piling</v>
          </cell>
          <cell r="D112" t="str">
            <v>lm</v>
          </cell>
          <cell r="E112">
            <v>338990</v>
          </cell>
        </row>
        <row r="113">
          <cell r="B113">
            <v>9</v>
          </cell>
          <cell r="C113" t="str">
            <v>FOUNDATIONS CONCRETE</v>
          </cell>
          <cell r="E113">
            <v>0</v>
          </cell>
        </row>
        <row r="114">
          <cell r="B114">
            <v>1440.1</v>
          </cell>
          <cell r="C114" t="str">
            <v>Soil sect.exc.by hand up to 2m</v>
          </cell>
          <cell r="D114" t="str">
            <v>cum</v>
          </cell>
          <cell r="E114">
            <v>6159</v>
          </cell>
          <cell r="G114">
            <v>2.33</v>
          </cell>
          <cell r="I114">
            <v>2.33</v>
          </cell>
        </row>
        <row r="115">
          <cell r="B115">
            <v>1440.11</v>
          </cell>
          <cell r="C115" t="str">
            <v>Sect.exc.hand from 2to4m depth</v>
          </cell>
          <cell r="D115" t="str">
            <v>cum</v>
          </cell>
          <cell r="E115">
            <v>568</v>
          </cell>
          <cell r="F115">
            <v>2.34</v>
          </cell>
          <cell r="G115">
            <v>2.48</v>
          </cell>
          <cell r="H115">
            <v>7.0000000000000007E-2</v>
          </cell>
          <cell r="I115">
            <v>4.8899999999999997</v>
          </cell>
        </row>
        <row r="116">
          <cell r="B116">
            <v>1440.3</v>
          </cell>
          <cell r="C116" t="str">
            <v>Soil sect.exc.by mach.up to 2m</v>
          </cell>
          <cell r="D116" t="str">
            <v>cum</v>
          </cell>
          <cell r="E116">
            <v>53649</v>
          </cell>
          <cell r="G116">
            <v>0.11</v>
          </cell>
          <cell r="H116">
            <v>1.42</v>
          </cell>
          <cell r="I116">
            <v>1.53</v>
          </cell>
        </row>
        <row r="117">
          <cell r="B117">
            <v>1440.31</v>
          </cell>
          <cell r="C117" t="str">
            <v>Sect.exc.mach.from 2to4m depth</v>
          </cell>
          <cell r="D117" t="str">
            <v>cum</v>
          </cell>
          <cell r="E117">
            <v>4485</v>
          </cell>
          <cell r="F117">
            <v>2.34</v>
          </cell>
          <cell r="G117">
            <v>1.21</v>
          </cell>
          <cell r="H117">
            <v>1.89</v>
          </cell>
          <cell r="I117">
            <v>5.44</v>
          </cell>
        </row>
        <row r="118">
          <cell r="B118">
            <v>1713.03</v>
          </cell>
          <cell r="C118" t="str">
            <v>Polyethilene vapor barrier</v>
          </cell>
          <cell r="D118" t="str">
            <v>sqm</v>
          </cell>
          <cell r="E118">
            <v>18408</v>
          </cell>
          <cell r="F118">
            <v>0.37</v>
          </cell>
          <cell r="G118">
            <v>0.1</v>
          </cell>
          <cell r="I118">
            <v>0.47</v>
          </cell>
        </row>
        <row r="119">
          <cell r="B119">
            <v>1711.07</v>
          </cell>
          <cell r="C119" t="str">
            <v>Bitumen coat for foundation</v>
          </cell>
          <cell r="D119" t="str">
            <v>sqm</v>
          </cell>
          <cell r="E119">
            <v>34209</v>
          </cell>
          <cell r="F119">
            <v>0.78</v>
          </cell>
          <cell r="G119">
            <v>0.34</v>
          </cell>
          <cell r="I119">
            <v>1.1200000000000001</v>
          </cell>
        </row>
        <row r="120">
          <cell r="B120">
            <v>1440.44</v>
          </cell>
          <cell r="C120" t="str">
            <v>Materials from excav.transport</v>
          </cell>
          <cell r="D120" t="str">
            <v>cum</v>
          </cell>
          <cell r="E120">
            <v>16539</v>
          </cell>
          <cell r="G120">
            <v>0.1</v>
          </cell>
          <cell r="H120">
            <v>0.86</v>
          </cell>
          <cell r="I120">
            <v>0.96</v>
          </cell>
        </row>
        <row r="121">
          <cell r="B121">
            <v>1440.5</v>
          </cell>
          <cell r="C121" t="str">
            <v>Backfill w/ matl from exc.</v>
          </cell>
          <cell r="D121" t="str">
            <v>cum</v>
          </cell>
          <cell r="E121">
            <v>48319</v>
          </cell>
          <cell r="G121">
            <v>0.52</v>
          </cell>
          <cell r="H121">
            <v>0.64</v>
          </cell>
          <cell r="I121">
            <v>1.1599999999999999</v>
          </cell>
        </row>
        <row r="122">
          <cell r="B122">
            <v>1711.01</v>
          </cell>
          <cell r="C122" t="str">
            <v>Lean concrete 5cm thk.</v>
          </cell>
          <cell r="D122" t="str">
            <v>sqm</v>
          </cell>
          <cell r="E122">
            <v>18551</v>
          </cell>
          <cell r="F122">
            <v>2.13</v>
          </cell>
          <cell r="G122">
            <v>0.52</v>
          </cell>
          <cell r="H122">
            <v>0.03</v>
          </cell>
          <cell r="I122">
            <v>2.68</v>
          </cell>
        </row>
        <row r="123">
          <cell r="B123">
            <v>1711.06</v>
          </cell>
          <cell r="C123" t="str">
            <v>Concrete for foundation</v>
          </cell>
          <cell r="D123" t="str">
            <v>cum</v>
          </cell>
          <cell r="E123">
            <v>14253</v>
          </cell>
          <cell r="F123">
            <v>51.17</v>
          </cell>
          <cell r="G123">
            <v>2.75</v>
          </cell>
          <cell r="H123">
            <v>3.65</v>
          </cell>
          <cell r="I123">
            <v>57.57</v>
          </cell>
        </row>
        <row r="124">
          <cell r="B124">
            <v>1712.01</v>
          </cell>
          <cell r="C124" t="str">
            <v>Concrete elev. up to 10m</v>
          </cell>
          <cell r="D124" t="str">
            <v>cum</v>
          </cell>
          <cell r="E124">
            <v>476</v>
          </cell>
          <cell r="F124">
            <v>51.17</v>
          </cell>
          <cell r="G124">
            <v>4.12</v>
          </cell>
          <cell r="H124">
            <v>3.1</v>
          </cell>
          <cell r="I124">
            <v>58.39</v>
          </cell>
        </row>
        <row r="125">
          <cell r="B125">
            <v>1713.07</v>
          </cell>
          <cell r="C125" t="str">
            <v>Fndn above or under paving</v>
          </cell>
          <cell r="D125" t="str">
            <v>cum</v>
          </cell>
          <cell r="E125">
            <v>57</v>
          </cell>
          <cell r="F125">
            <v>67.42</v>
          </cell>
          <cell r="G125">
            <v>10.199999999999999</v>
          </cell>
          <cell r="H125">
            <v>3.72</v>
          </cell>
          <cell r="I125">
            <v>81.34</v>
          </cell>
        </row>
        <row r="126">
          <cell r="B126">
            <v>1711.09</v>
          </cell>
          <cell r="C126" t="str">
            <v>Vertical ladder foundation</v>
          </cell>
          <cell r="D126" t="str">
            <v>u</v>
          </cell>
          <cell r="E126">
            <v>26</v>
          </cell>
          <cell r="F126">
            <v>31.61</v>
          </cell>
          <cell r="G126">
            <v>6.34</v>
          </cell>
          <cell r="H126">
            <v>3</v>
          </cell>
          <cell r="I126">
            <v>40.950000000000003</v>
          </cell>
        </row>
        <row r="127">
          <cell r="B127">
            <v>1711.1</v>
          </cell>
          <cell r="C127" t="str">
            <v>Stairs foundation</v>
          </cell>
          <cell r="D127" t="str">
            <v>u</v>
          </cell>
          <cell r="E127">
            <v>11</v>
          </cell>
          <cell r="F127">
            <v>18.97</v>
          </cell>
          <cell r="G127">
            <v>3.8</v>
          </cell>
          <cell r="H127">
            <v>1.8</v>
          </cell>
          <cell r="I127">
            <v>24.57</v>
          </cell>
        </row>
        <row r="128">
          <cell r="B128">
            <v>1711.11</v>
          </cell>
          <cell r="C128" t="str">
            <v>Small size fndn (up to 0,2 cu.m)</v>
          </cell>
          <cell r="D128" t="str">
            <v>u</v>
          </cell>
          <cell r="E128">
            <v>27</v>
          </cell>
          <cell r="F128">
            <v>12.64</v>
          </cell>
          <cell r="G128">
            <v>2.5299999999999998</v>
          </cell>
          <cell r="H128">
            <v>1.2</v>
          </cell>
          <cell r="I128">
            <v>16.37</v>
          </cell>
        </row>
        <row r="129">
          <cell r="B129">
            <v>1711.2</v>
          </cell>
          <cell r="C129" t="str">
            <v>Formwork foundation</v>
          </cell>
          <cell r="D129" t="str">
            <v>sqm</v>
          </cell>
          <cell r="E129">
            <v>25973</v>
          </cell>
          <cell r="F129">
            <v>2.89</v>
          </cell>
          <cell r="G129">
            <v>1.72</v>
          </cell>
          <cell r="I129">
            <v>4.6100000000000003</v>
          </cell>
        </row>
        <row r="130">
          <cell r="B130">
            <v>1712.2</v>
          </cell>
          <cell r="C130" t="str">
            <v>Formwork elev. up to 10m</v>
          </cell>
          <cell r="D130" t="str">
            <v>sqm</v>
          </cell>
          <cell r="E130">
            <v>2372</v>
          </cell>
          <cell r="F130">
            <v>3.83</v>
          </cell>
          <cell r="G130">
            <v>2.2400000000000002</v>
          </cell>
          <cell r="I130">
            <v>6.07</v>
          </cell>
        </row>
        <row r="131">
          <cell r="B131">
            <v>1711.21</v>
          </cell>
          <cell r="C131" t="str">
            <v xml:space="preserve">Circular foundations formwork </v>
          </cell>
          <cell r="D131" t="str">
            <v>sqm</v>
          </cell>
          <cell r="E131">
            <v>23</v>
          </cell>
          <cell r="F131">
            <v>3.26</v>
          </cell>
          <cell r="G131">
            <v>2.75</v>
          </cell>
          <cell r="I131">
            <v>6.01</v>
          </cell>
        </row>
        <row r="132">
          <cell r="B132">
            <v>1710.02</v>
          </cell>
          <cell r="C132" t="str">
            <v>Improved bond reinf.steel</v>
          </cell>
          <cell r="D132" t="str">
            <v>kg</v>
          </cell>
          <cell r="E132">
            <v>1775928</v>
          </cell>
          <cell r="F132">
            <v>0.36</v>
          </cell>
          <cell r="G132">
            <v>0.05</v>
          </cell>
          <cell r="H132">
            <v>0.04</v>
          </cell>
          <cell r="I132">
            <v>0.45</v>
          </cell>
        </row>
        <row r="133">
          <cell r="B133">
            <v>1710.21</v>
          </cell>
          <cell r="C133" t="str">
            <v>Grout 25mm thk.</v>
          </cell>
          <cell r="D133" t="str">
            <v>sqm</v>
          </cell>
          <cell r="E133">
            <v>2236</v>
          </cell>
          <cell r="F133">
            <v>6.7</v>
          </cell>
          <cell r="G133">
            <v>0.52</v>
          </cell>
          <cell r="I133">
            <v>7.22</v>
          </cell>
        </row>
        <row r="134">
          <cell r="B134">
            <v>1710.23</v>
          </cell>
          <cell r="C134" t="str">
            <v>Grout &gt;50mm thk.</v>
          </cell>
          <cell r="D134" t="str">
            <v>cum</v>
          </cell>
          <cell r="E134">
            <v>47</v>
          </cell>
          <cell r="F134">
            <v>191.78</v>
          </cell>
          <cell r="G134">
            <v>25.74</v>
          </cell>
          <cell r="I134">
            <v>217.52</v>
          </cell>
        </row>
        <row r="135">
          <cell r="B135">
            <v>1799.09</v>
          </cell>
          <cell r="C135" t="str">
            <v>Non-shrinking grout 50mm Epoxy Type</v>
          </cell>
          <cell r="D135" t="str">
            <v>sqm</v>
          </cell>
          <cell r="E135">
            <v>90</v>
          </cell>
          <cell r="F135">
            <v>91.98</v>
          </cell>
          <cell r="G135">
            <v>0.74</v>
          </cell>
          <cell r="I135">
            <v>92.72</v>
          </cell>
        </row>
        <row r="136">
          <cell r="B136">
            <v>1710.24</v>
          </cell>
          <cell r="C136" t="str">
            <v>Non-shrinking grout 25mm</v>
          </cell>
          <cell r="D136" t="str">
            <v>sqm</v>
          </cell>
          <cell r="E136">
            <v>28</v>
          </cell>
          <cell r="F136">
            <v>45.99</v>
          </cell>
          <cell r="G136">
            <v>0.52</v>
          </cell>
          <cell r="I136">
            <v>46.51</v>
          </cell>
        </row>
        <row r="137">
          <cell r="B137">
            <v>1710.25</v>
          </cell>
          <cell r="C137" t="str">
            <v>Non-shrinking grout 50mm</v>
          </cell>
          <cell r="D137" t="str">
            <v>sqm</v>
          </cell>
          <cell r="E137">
            <v>75</v>
          </cell>
          <cell r="F137">
            <v>91.98</v>
          </cell>
          <cell r="G137">
            <v>0.79</v>
          </cell>
          <cell r="I137">
            <v>92.77</v>
          </cell>
        </row>
        <row r="138">
          <cell r="B138">
            <v>1710.26</v>
          </cell>
          <cell r="C138" t="str">
            <v>Non-shrinking grout &gt;50mm</v>
          </cell>
          <cell r="D138" t="str">
            <v>cum</v>
          </cell>
          <cell r="E138">
            <v>2</v>
          </cell>
          <cell r="F138">
            <v>1532.96</v>
          </cell>
          <cell r="G138">
            <v>25.74</v>
          </cell>
          <cell r="I138">
            <v>1558.7</v>
          </cell>
        </row>
        <row r="139">
          <cell r="B139">
            <v>1710.07</v>
          </cell>
          <cell r="C139" t="str">
            <v>Anchor bolts weight up to 20Kg</v>
          </cell>
          <cell r="D139" t="str">
            <v>kg</v>
          </cell>
          <cell r="E139">
            <v>54079</v>
          </cell>
          <cell r="F139">
            <v>3.83</v>
          </cell>
          <cell r="G139">
            <v>0.1</v>
          </cell>
          <cell r="I139">
            <v>3.93</v>
          </cell>
        </row>
        <row r="140">
          <cell r="B140">
            <v>1710.08</v>
          </cell>
          <cell r="C140" t="str">
            <v>Anchor bolts weight &gt;20Kg</v>
          </cell>
          <cell r="D140" t="str">
            <v>kg</v>
          </cell>
          <cell r="E140">
            <v>4600</v>
          </cell>
          <cell r="F140">
            <v>3.06</v>
          </cell>
          <cell r="G140">
            <v>0.1</v>
          </cell>
          <cell r="I140">
            <v>3.16</v>
          </cell>
        </row>
        <row r="141">
          <cell r="B141">
            <v>1710.11</v>
          </cell>
          <cell r="C141" t="str">
            <v>Sliding plates</v>
          </cell>
          <cell r="D141" t="str">
            <v>kg</v>
          </cell>
          <cell r="E141">
            <v>5379</v>
          </cell>
          <cell r="F141">
            <v>0.69</v>
          </cell>
          <cell r="G141">
            <v>0.12</v>
          </cell>
          <cell r="H141">
            <v>0.12</v>
          </cell>
          <cell r="I141">
            <v>0.93</v>
          </cell>
        </row>
        <row r="142">
          <cell r="B142">
            <v>1710.15</v>
          </cell>
          <cell r="C142" t="str">
            <v>Steel insert</v>
          </cell>
          <cell r="D142" t="str">
            <v>kg</v>
          </cell>
          <cell r="E142">
            <v>3044</v>
          </cell>
          <cell r="F142">
            <v>0.84</v>
          </cell>
          <cell r="G142">
            <v>0.12</v>
          </cell>
          <cell r="H142">
            <v>0.12</v>
          </cell>
          <cell r="I142">
            <v>1.08</v>
          </cell>
        </row>
        <row r="143">
          <cell r="I143">
            <v>0</v>
          </cell>
        </row>
        <row r="144">
          <cell r="C144" t="str">
            <v>Total Foundations Concrete</v>
          </cell>
          <cell r="D144" t="str">
            <v>cum</v>
          </cell>
          <cell r="E144">
            <v>14729</v>
          </cell>
        </row>
        <row r="145">
          <cell r="B145">
            <v>10</v>
          </cell>
          <cell r="C145" t="str">
            <v>ELEVATIONS CONCRETE</v>
          </cell>
          <cell r="E145">
            <v>0</v>
          </cell>
        </row>
        <row r="146">
          <cell r="B146">
            <v>1712.01</v>
          </cell>
          <cell r="C146" t="str">
            <v>Concrete elev. up to 10m</v>
          </cell>
          <cell r="D146" t="str">
            <v>cum</v>
          </cell>
          <cell r="E146">
            <v>967</v>
          </cell>
          <cell r="F146">
            <v>51.17</v>
          </cell>
          <cell r="G146">
            <v>4.12</v>
          </cell>
          <cell r="H146">
            <v>3.1</v>
          </cell>
          <cell r="I146">
            <v>58.39</v>
          </cell>
        </row>
        <row r="147">
          <cell r="B147">
            <v>1712.02</v>
          </cell>
          <cell r="C147" t="str">
            <v>Concr.elev.from 10,01to20m</v>
          </cell>
          <cell r="D147" t="str">
            <v>cum</v>
          </cell>
          <cell r="E147">
            <v>52</v>
          </cell>
          <cell r="F147">
            <v>51.17</v>
          </cell>
          <cell r="G147">
            <v>5.15</v>
          </cell>
          <cell r="H147">
            <v>3.72</v>
          </cell>
          <cell r="I147">
            <v>60.04</v>
          </cell>
        </row>
        <row r="148">
          <cell r="B148">
            <v>1712.2</v>
          </cell>
          <cell r="C148" t="str">
            <v>Formwork elev. up to 10m</v>
          </cell>
          <cell r="D148" t="str">
            <v>sqm</v>
          </cell>
          <cell r="E148">
            <v>2838</v>
          </cell>
          <cell r="F148">
            <v>3.83</v>
          </cell>
          <cell r="G148">
            <v>2.2400000000000002</v>
          </cell>
          <cell r="I148">
            <v>6.07</v>
          </cell>
        </row>
        <row r="149">
          <cell r="B149">
            <v>1712.21</v>
          </cell>
          <cell r="C149" t="str">
            <v>Formwork elev. 10/20m</v>
          </cell>
          <cell r="D149" t="str">
            <v>sqm</v>
          </cell>
          <cell r="E149">
            <v>265</v>
          </cell>
          <cell r="F149">
            <v>4.04</v>
          </cell>
          <cell r="G149">
            <v>3.09</v>
          </cell>
          <cell r="I149">
            <v>7.13</v>
          </cell>
        </row>
        <row r="150">
          <cell r="B150">
            <v>1712.23</v>
          </cell>
          <cell r="C150" t="str">
            <v>Circular formwork el. &lt;10m</v>
          </cell>
          <cell r="D150" t="str">
            <v>sqm</v>
          </cell>
          <cell r="E150">
            <v>9</v>
          </cell>
          <cell r="F150">
            <v>4.46</v>
          </cell>
          <cell r="G150">
            <v>3.09</v>
          </cell>
          <cell r="I150">
            <v>7.55</v>
          </cell>
        </row>
        <row r="151">
          <cell r="B151">
            <v>1710.02</v>
          </cell>
          <cell r="C151" t="str">
            <v>Improved bond reinf.steel</v>
          </cell>
          <cell r="D151" t="str">
            <v>kg</v>
          </cell>
          <cell r="E151">
            <v>143336</v>
          </cell>
          <cell r="F151">
            <v>0.36</v>
          </cell>
          <cell r="G151">
            <v>0.05</v>
          </cell>
          <cell r="H151">
            <v>0.04</v>
          </cell>
          <cell r="I151">
            <v>0.45</v>
          </cell>
        </row>
        <row r="152">
          <cell r="B152">
            <v>1710.21</v>
          </cell>
          <cell r="C152" t="str">
            <v>Grout 25mm thk.</v>
          </cell>
          <cell r="D152" t="str">
            <v>sqm</v>
          </cell>
          <cell r="E152">
            <v>40</v>
          </cell>
          <cell r="F152">
            <v>6.7</v>
          </cell>
          <cell r="G152">
            <v>0.52</v>
          </cell>
          <cell r="I152">
            <v>7.22</v>
          </cell>
        </row>
        <row r="153">
          <cell r="B153">
            <v>1710.23</v>
          </cell>
          <cell r="C153" t="str">
            <v>Grout &gt;50mm thk.</v>
          </cell>
          <cell r="D153" t="str">
            <v>cum</v>
          </cell>
          <cell r="E153">
            <v>58</v>
          </cell>
          <cell r="F153">
            <v>191.78</v>
          </cell>
          <cell r="G153">
            <v>25.74</v>
          </cell>
          <cell r="I153">
            <v>217.52</v>
          </cell>
        </row>
        <row r="154">
          <cell r="B154">
            <v>1710.26</v>
          </cell>
          <cell r="C154" t="str">
            <v>Non-shrinking grout &gt;50mm</v>
          </cell>
          <cell r="D154" t="str">
            <v>cum</v>
          </cell>
          <cell r="E154">
            <v>1</v>
          </cell>
          <cell r="F154">
            <v>1532.96</v>
          </cell>
          <cell r="G154">
            <v>25.74</v>
          </cell>
          <cell r="I154">
            <v>1558.7</v>
          </cell>
        </row>
        <row r="155">
          <cell r="B155">
            <v>1710.07</v>
          </cell>
          <cell r="C155" t="str">
            <v>Anchor bolts weight up to 20Kg</v>
          </cell>
          <cell r="D155" t="str">
            <v>kg</v>
          </cell>
          <cell r="E155">
            <v>2232</v>
          </cell>
          <cell r="F155">
            <v>3.83</v>
          </cell>
          <cell r="G155">
            <v>0.1</v>
          </cell>
          <cell r="I155">
            <v>3.93</v>
          </cell>
        </row>
        <row r="156">
          <cell r="B156">
            <v>1714.1</v>
          </cell>
          <cell r="C156" t="str">
            <v>Galvanized grating cover</v>
          </cell>
          <cell r="D156" t="str">
            <v>kg</v>
          </cell>
          <cell r="E156">
            <v>5535</v>
          </cell>
          <cell r="F156">
            <v>1.1399999999999999</v>
          </cell>
          <cell r="G156">
            <v>0.27</v>
          </cell>
          <cell r="I156">
            <v>1.41</v>
          </cell>
        </row>
        <row r="157">
          <cell r="B157">
            <v>1710.15</v>
          </cell>
          <cell r="C157" t="str">
            <v>Steel insert</v>
          </cell>
          <cell r="D157" t="str">
            <v>kg</v>
          </cell>
          <cell r="E157">
            <v>19713</v>
          </cell>
          <cell r="F157">
            <v>0.84</v>
          </cell>
          <cell r="G157">
            <v>0.12</v>
          </cell>
          <cell r="H157">
            <v>0.12</v>
          </cell>
          <cell r="I157">
            <v>1.08</v>
          </cell>
        </row>
        <row r="158">
          <cell r="B158">
            <v>1710.11</v>
          </cell>
          <cell r="C158" t="str">
            <v>Sliding plates</v>
          </cell>
          <cell r="D158" t="str">
            <v>kg</v>
          </cell>
          <cell r="E158">
            <v>288</v>
          </cell>
          <cell r="F158">
            <v>0.69</v>
          </cell>
          <cell r="G158">
            <v>0.12</v>
          </cell>
          <cell r="H158">
            <v>0.12</v>
          </cell>
          <cell r="I158">
            <v>0.93</v>
          </cell>
        </row>
        <row r="159">
          <cell r="B159">
            <v>1799.1</v>
          </cell>
          <cell r="C159" t="str">
            <v>Non-shrinking grout &gt;50mm Epoxy Type</v>
          </cell>
          <cell r="D159" t="str">
            <v>cum</v>
          </cell>
          <cell r="E159">
            <v>16</v>
          </cell>
          <cell r="F159">
            <v>1532.96</v>
          </cell>
          <cell r="G159">
            <v>12.49</v>
          </cell>
          <cell r="I159">
            <v>1545.45</v>
          </cell>
        </row>
        <row r="160">
          <cell r="I160">
            <v>0</v>
          </cell>
        </row>
        <row r="161">
          <cell r="C161" t="str">
            <v>Total Elevations Concrete</v>
          </cell>
          <cell r="D161" t="str">
            <v>cum</v>
          </cell>
          <cell r="E161">
            <v>1019</v>
          </cell>
        </row>
        <row r="162">
          <cell r="B162">
            <v>11</v>
          </cell>
          <cell r="C162" t="str">
            <v>CONCRETE BASINS</v>
          </cell>
          <cell r="E162">
            <v>0</v>
          </cell>
        </row>
        <row r="163">
          <cell r="B163">
            <v>1440.1</v>
          </cell>
          <cell r="C163" t="str">
            <v>Soil sect.exc.by hand up to 2m</v>
          </cell>
          <cell r="D163" t="str">
            <v>cum</v>
          </cell>
          <cell r="E163">
            <v>50</v>
          </cell>
          <cell r="G163">
            <v>2.33</v>
          </cell>
          <cell r="I163">
            <v>2.33</v>
          </cell>
        </row>
        <row r="164">
          <cell r="B164">
            <v>1440.11</v>
          </cell>
          <cell r="C164" t="str">
            <v>Sect.exc.hand from 2to4m depth</v>
          </cell>
          <cell r="D164" t="str">
            <v>cum</v>
          </cell>
          <cell r="E164">
            <v>39</v>
          </cell>
          <cell r="F164">
            <v>2.34</v>
          </cell>
          <cell r="G164">
            <v>2.48</v>
          </cell>
          <cell r="H164">
            <v>7.0000000000000007E-2</v>
          </cell>
          <cell r="I164">
            <v>4.8899999999999997</v>
          </cell>
        </row>
        <row r="165">
          <cell r="B165">
            <v>1440.12</v>
          </cell>
          <cell r="C165" t="str">
            <v>Sect.exc.hand exceed. 4m depth</v>
          </cell>
          <cell r="D165" t="str">
            <v>cum</v>
          </cell>
          <cell r="E165">
            <v>4</v>
          </cell>
          <cell r="F165">
            <v>2.74</v>
          </cell>
          <cell r="G165">
            <v>2.75</v>
          </cell>
          <cell r="H165">
            <v>7.0000000000000007E-2</v>
          </cell>
          <cell r="I165">
            <v>5.56</v>
          </cell>
        </row>
        <row r="166">
          <cell r="B166">
            <v>1440.2</v>
          </cell>
          <cell r="C166" t="str">
            <v>Extra price for water table by hand
 item 1440,10 ÷ 1440,18</v>
          </cell>
          <cell r="D166" t="str">
            <v>cum</v>
          </cell>
          <cell r="E166">
            <v>22</v>
          </cell>
          <cell r="G166">
            <v>0.11</v>
          </cell>
          <cell r="H166">
            <v>0.15</v>
          </cell>
          <cell r="I166">
            <v>0.26</v>
          </cell>
        </row>
        <row r="167">
          <cell r="B167">
            <v>1440.3</v>
          </cell>
          <cell r="C167" t="str">
            <v>Soil sect.exc.by mach.up to 2m</v>
          </cell>
          <cell r="D167" t="str">
            <v>cum</v>
          </cell>
          <cell r="E167">
            <v>2160</v>
          </cell>
          <cell r="G167">
            <v>0.11</v>
          </cell>
          <cell r="H167">
            <v>1.42</v>
          </cell>
          <cell r="I167">
            <v>1.53</v>
          </cell>
        </row>
        <row r="168">
          <cell r="B168">
            <v>1440.31</v>
          </cell>
          <cell r="C168" t="str">
            <v>Sect.exc.mach.from 2to4m depth</v>
          </cell>
          <cell r="D168" t="str">
            <v>cum</v>
          </cell>
          <cell r="E168">
            <v>1638</v>
          </cell>
          <cell r="F168">
            <v>2.34</v>
          </cell>
          <cell r="G168">
            <v>1.21</v>
          </cell>
          <cell r="H168">
            <v>1.89</v>
          </cell>
          <cell r="I168">
            <v>5.44</v>
          </cell>
        </row>
        <row r="169">
          <cell r="B169">
            <v>1440.32</v>
          </cell>
          <cell r="C169" t="str">
            <v>Sect.exc.mach.exceed. 4m depth</v>
          </cell>
          <cell r="D169" t="str">
            <v>cum</v>
          </cell>
          <cell r="E169">
            <v>208</v>
          </cell>
          <cell r="F169">
            <v>2.74</v>
          </cell>
          <cell r="G169">
            <v>1.72</v>
          </cell>
          <cell r="H169">
            <v>2.38</v>
          </cell>
          <cell r="I169">
            <v>6.84</v>
          </cell>
        </row>
        <row r="170">
          <cell r="B170">
            <v>1440.4</v>
          </cell>
          <cell r="C170" t="str">
            <v>Extra price for water table by mach
 Item 1440,30 ÷ 1440,38</v>
          </cell>
          <cell r="D170" t="str">
            <v>cum</v>
          </cell>
          <cell r="E170">
            <v>4440</v>
          </cell>
          <cell r="G170">
            <v>0.11</v>
          </cell>
          <cell r="H170">
            <v>0.15</v>
          </cell>
          <cell r="I170">
            <v>0.26</v>
          </cell>
        </row>
        <row r="171">
          <cell r="B171">
            <v>1440.44</v>
          </cell>
          <cell r="C171" t="str">
            <v>Materials from excav.transport</v>
          </cell>
          <cell r="D171" t="str">
            <v>cum</v>
          </cell>
          <cell r="E171">
            <v>3220</v>
          </cell>
          <cell r="G171">
            <v>0.1</v>
          </cell>
          <cell r="H171">
            <v>0.86</v>
          </cell>
          <cell r="I171">
            <v>0.96</v>
          </cell>
        </row>
        <row r="172">
          <cell r="B172">
            <v>1440.5</v>
          </cell>
          <cell r="C172" t="str">
            <v>Backfill w/ matl from exc.</v>
          </cell>
          <cell r="D172" t="str">
            <v>cum</v>
          </cell>
          <cell r="E172">
            <v>880</v>
          </cell>
          <cell r="G172">
            <v>0.52</v>
          </cell>
          <cell r="H172">
            <v>0.64</v>
          </cell>
          <cell r="I172">
            <v>1.1599999999999999</v>
          </cell>
        </row>
        <row r="173">
          <cell r="B173">
            <v>1713.03</v>
          </cell>
          <cell r="C173" t="str">
            <v>Polyethilene vapor barrier</v>
          </cell>
          <cell r="D173" t="str">
            <v>sqm</v>
          </cell>
          <cell r="E173">
            <v>1001</v>
          </cell>
          <cell r="F173">
            <v>0.37</v>
          </cell>
          <cell r="G173">
            <v>0.1</v>
          </cell>
          <cell r="I173">
            <v>0.47</v>
          </cell>
        </row>
        <row r="174">
          <cell r="B174">
            <v>1711.07</v>
          </cell>
          <cell r="C174" t="str">
            <v>Bitumen coat for foundation</v>
          </cell>
          <cell r="D174" t="str">
            <v>sqm</v>
          </cell>
          <cell r="E174">
            <v>1388</v>
          </cell>
          <cell r="F174">
            <v>0.78</v>
          </cell>
          <cell r="G174">
            <v>0.34</v>
          </cell>
          <cell r="I174">
            <v>1.1200000000000001</v>
          </cell>
        </row>
        <row r="175">
          <cell r="B175">
            <v>1711.01</v>
          </cell>
          <cell r="C175" t="str">
            <v>Lean concrete 5cm thk.</v>
          </cell>
          <cell r="D175" t="str">
            <v>sqm</v>
          </cell>
          <cell r="E175">
            <v>1001</v>
          </cell>
          <cell r="F175">
            <v>2.13</v>
          </cell>
          <cell r="G175">
            <v>0.52</v>
          </cell>
          <cell r="H175">
            <v>0.03</v>
          </cell>
          <cell r="I175">
            <v>2.68</v>
          </cell>
        </row>
        <row r="176">
          <cell r="B176">
            <v>1711.06</v>
          </cell>
          <cell r="C176" t="str">
            <v>Concrete for foundation</v>
          </cell>
          <cell r="D176" t="str">
            <v>cum</v>
          </cell>
          <cell r="E176">
            <v>571</v>
          </cell>
          <cell r="F176">
            <v>51.17</v>
          </cell>
          <cell r="G176">
            <v>2.75</v>
          </cell>
          <cell r="H176">
            <v>3.65</v>
          </cell>
          <cell r="I176">
            <v>57.57</v>
          </cell>
        </row>
        <row r="177">
          <cell r="B177">
            <v>1712.01</v>
          </cell>
          <cell r="C177" t="str">
            <v>Concrete elev. up to 10m</v>
          </cell>
          <cell r="D177" t="str">
            <v>cum</v>
          </cell>
          <cell r="E177">
            <v>523</v>
          </cell>
          <cell r="F177">
            <v>51.17</v>
          </cell>
          <cell r="G177">
            <v>4.12</v>
          </cell>
          <cell r="H177">
            <v>3.1</v>
          </cell>
          <cell r="I177">
            <v>58.39</v>
          </cell>
        </row>
        <row r="178">
          <cell r="B178">
            <v>1711.2</v>
          </cell>
          <cell r="C178" t="str">
            <v>Formwork foundation</v>
          </cell>
          <cell r="D178" t="str">
            <v>sqm</v>
          </cell>
          <cell r="E178">
            <v>228</v>
          </cell>
          <cell r="F178">
            <v>2.89</v>
          </cell>
          <cell r="G178">
            <v>1.72</v>
          </cell>
          <cell r="I178">
            <v>4.6100000000000003</v>
          </cell>
        </row>
        <row r="179">
          <cell r="B179">
            <v>1712.2</v>
          </cell>
          <cell r="C179" t="str">
            <v>Formwork elev. up to 10m</v>
          </cell>
          <cell r="D179" t="str">
            <v>sqm</v>
          </cell>
          <cell r="E179">
            <v>2731</v>
          </cell>
          <cell r="F179">
            <v>3.83</v>
          </cell>
          <cell r="G179">
            <v>2.2400000000000002</v>
          </cell>
          <cell r="I179">
            <v>6.07</v>
          </cell>
        </row>
        <row r="180">
          <cell r="B180">
            <v>1711.21</v>
          </cell>
          <cell r="C180" t="str">
            <v xml:space="preserve">Circular foundations formwork </v>
          </cell>
          <cell r="D180" t="str">
            <v>sqm</v>
          </cell>
          <cell r="E180">
            <v>279</v>
          </cell>
          <cell r="F180">
            <v>4.04</v>
          </cell>
          <cell r="G180">
            <v>3.09</v>
          </cell>
          <cell r="I180">
            <v>7.13</v>
          </cell>
        </row>
        <row r="181">
          <cell r="B181">
            <v>1712.23</v>
          </cell>
          <cell r="C181" t="str">
            <v>Circular formwork el. &lt;10m</v>
          </cell>
          <cell r="D181" t="str">
            <v>sqm</v>
          </cell>
          <cell r="E181">
            <v>611</v>
          </cell>
          <cell r="F181">
            <v>4.46</v>
          </cell>
          <cell r="G181">
            <v>3.09</v>
          </cell>
          <cell r="I181">
            <v>7.55</v>
          </cell>
        </row>
        <row r="182">
          <cell r="B182">
            <v>1710.02</v>
          </cell>
          <cell r="C182" t="str">
            <v>Improved bond reinf.steel</v>
          </cell>
          <cell r="D182" t="str">
            <v>kg</v>
          </cell>
          <cell r="E182">
            <v>141148</v>
          </cell>
          <cell r="F182">
            <v>0.36</v>
          </cell>
          <cell r="G182">
            <v>0.05</v>
          </cell>
          <cell r="H182">
            <v>0.04</v>
          </cell>
          <cell r="I182">
            <v>0.45</v>
          </cell>
        </row>
        <row r="183">
          <cell r="B183">
            <v>1710.21</v>
          </cell>
          <cell r="C183" t="str">
            <v>Grout 25mm thk.</v>
          </cell>
          <cell r="D183" t="str">
            <v>sqm</v>
          </cell>
          <cell r="E183">
            <v>43</v>
          </cell>
          <cell r="F183">
            <v>6.7</v>
          </cell>
          <cell r="G183">
            <v>0.52</v>
          </cell>
          <cell r="I183">
            <v>7.22</v>
          </cell>
        </row>
        <row r="184">
          <cell r="B184">
            <v>1763.01</v>
          </cell>
          <cell r="C184" t="str">
            <v>Acid-resistant lining w. epoxy</v>
          </cell>
          <cell r="D184" t="str">
            <v>sqm</v>
          </cell>
          <cell r="E184">
            <v>224</v>
          </cell>
          <cell r="F184">
            <v>14.56</v>
          </cell>
          <cell r="G184">
            <v>0.1</v>
          </cell>
          <cell r="I184">
            <v>14.66</v>
          </cell>
        </row>
        <row r="185">
          <cell r="B185">
            <v>1710.07</v>
          </cell>
          <cell r="C185" t="str">
            <v>Anchor bolts weight up to 20Kg</v>
          </cell>
          <cell r="D185" t="str">
            <v>kg</v>
          </cell>
          <cell r="E185">
            <v>432</v>
          </cell>
          <cell r="F185">
            <v>3.83</v>
          </cell>
          <cell r="G185">
            <v>0.1</v>
          </cell>
          <cell r="I185">
            <v>3.93</v>
          </cell>
        </row>
        <row r="186">
          <cell r="B186">
            <v>1710.15</v>
          </cell>
          <cell r="C186" t="str">
            <v>Steel insert</v>
          </cell>
          <cell r="D186" t="str">
            <v>kg</v>
          </cell>
          <cell r="E186">
            <v>771</v>
          </cell>
          <cell r="F186">
            <v>0.84</v>
          </cell>
          <cell r="G186">
            <v>0.12</v>
          </cell>
          <cell r="H186">
            <v>0.12</v>
          </cell>
          <cell r="I186">
            <v>1.08</v>
          </cell>
        </row>
        <row r="187">
          <cell r="B187">
            <v>2000.078</v>
          </cell>
          <cell r="C187" t="str">
            <v>Steel manufactured material
 ( Gate, handrails, grating and fencing )</v>
          </cell>
          <cell r="D187" t="str">
            <v>kg</v>
          </cell>
          <cell r="E187">
            <v>4031</v>
          </cell>
          <cell r="F187">
            <v>0.62</v>
          </cell>
          <cell r="G187">
            <v>0.27</v>
          </cell>
          <cell r="H187">
            <v>0.05</v>
          </cell>
          <cell r="I187">
            <v>0.94</v>
          </cell>
        </row>
        <row r="188">
          <cell r="B188">
            <v>1714.12</v>
          </cell>
          <cell r="C188" t="str">
            <v>Checkered plate cover</v>
          </cell>
          <cell r="D188" t="str">
            <v>kg</v>
          </cell>
          <cell r="E188">
            <v>2208</v>
          </cell>
          <cell r="F188">
            <v>0.77</v>
          </cell>
          <cell r="G188">
            <v>0.27</v>
          </cell>
          <cell r="H188">
            <v>0.05</v>
          </cell>
          <cell r="I188">
            <v>1.0900000000000001</v>
          </cell>
        </row>
        <row r="189">
          <cell r="B189">
            <v>1717.03</v>
          </cell>
          <cell r="C189" t="str">
            <v>PVC water-stop: 20cm wide</v>
          </cell>
          <cell r="D189" t="str">
            <v>lm</v>
          </cell>
          <cell r="E189">
            <v>32</v>
          </cell>
          <cell r="F189">
            <v>10.4</v>
          </cell>
          <cell r="G189">
            <v>0.69</v>
          </cell>
          <cell r="I189">
            <v>11.09</v>
          </cell>
        </row>
        <row r="190">
          <cell r="B190">
            <v>1717.04</v>
          </cell>
          <cell r="C190" t="str">
            <v>PVC water-stop: 30cm wide</v>
          </cell>
          <cell r="D190" t="str">
            <v>lm</v>
          </cell>
          <cell r="E190">
            <v>573</v>
          </cell>
          <cell r="F190">
            <v>17.34</v>
          </cell>
          <cell r="G190">
            <v>1.37</v>
          </cell>
          <cell r="I190">
            <v>18.71</v>
          </cell>
        </row>
        <row r="191">
          <cell r="B191">
            <v>1799.02</v>
          </cell>
          <cell r="C191" t="str">
            <v>Waterproof cement additive</v>
          </cell>
          <cell r="D191" t="str">
            <v>kg</v>
          </cell>
          <cell r="E191">
            <v>4457</v>
          </cell>
          <cell r="F191">
            <v>0.06</v>
          </cell>
          <cell r="G191">
            <v>7.0000000000000007E-2</v>
          </cell>
          <cell r="I191">
            <v>0.13</v>
          </cell>
        </row>
        <row r="192">
          <cell r="I192">
            <v>0</v>
          </cell>
        </row>
        <row r="193">
          <cell r="C193" t="str">
            <v>Total Concrete Basins</v>
          </cell>
          <cell r="D193" t="str">
            <v>cum</v>
          </cell>
          <cell r="E193">
            <v>1094</v>
          </cell>
        </row>
        <row r="194">
          <cell r="B194">
            <v>13</v>
          </cell>
          <cell r="C194" t="str">
            <v>SLEEPERS</v>
          </cell>
          <cell r="E194">
            <v>0</v>
          </cell>
        </row>
        <row r="195">
          <cell r="B195">
            <v>1711.08</v>
          </cell>
          <cell r="C195" t="str">
            <v>Sleepers type "2"</v>
          </cell>
          <cell r="D195" t="str">
            <v>lm</v>
          </cell>
          <cell r="E195">
            <v>46</v>
          </cell>
          <cell r="F195">
            <v>359.45</v>
          </cell>
          <cell r="G195">
            <v>65.27</v>
          </cell>
          <cell r="H195">
            <v>37.86</v>
          </cell>
          <cell r="I195">
            <v>462.58</v>
          </cell>
        </row>
        <row r="196">
          <cell r="I196">
            <v>0</v>
          </cell>
        </row>
        <row r="197">
          <cell r="C197" t="str">
            <v>Total Concrete Sleepers</v>
          </cell>
          <cell r="D197" t="str">
            <v>lm</v>
          </cell>
          <cell r="E197">
            <v>46</v>
          </cell>
        </row>
        <row r="198">
          <cell r="B198">
            <v>14</v>
          </cell>
          <cell r="C198" t="str">
            <v>FIREPROOFING</v>
          </cell>
          <cell r="E198">
            <v>0</v>
          </cell>
        </row>
        <row r="199">
          <cell r="B199">
            <v>1741.01</v>
          </cell>
          <cell r="C199" t="str">
            <v>Fireproofing for steel structures</v>
          </cell>
          <cell r="D199" t="str">
            <v>cum</v>
          </cell>
          <cell r="E199">
            <v>184</v>
          </cell>
          <cell r="F199">
            <v>182</v>
          </cell>
          <cell r="G199">
            <v>77.55</v>
          </cell>
          <cell r="I199">
            <v>259.55</v>
          </cell>
        </row>
        <row r="200">
          <cell r="B200">
            <v>1741.06</v>
          </cell>
          <cell r="C200" t="str">
            <v>Sprayed mortar for int./ext. skirt</v>
          </cell>
          <cell r="D200" t="str">
            <v>sqm</v>
          </cell>
          <cell r="E200">
            <v>518</v>
          </cell>
          <cell r="F200">
            <v>8.1199999999999992</v>
          </cell>
          <cell r="G200">
            <v>1.89</v>
          </cell>
          <cell r="I200">
            <v>10.01</v>
          </cell>
        </row>
        <row r="201">
          <cell r="B201">
            <v>1741.07</v>
          </cell>
          <cell r="C201" t="str">
            <v>Sprayed mortar for vessel bott</v>
          </cell>
          <cell r="D201" t="str">
            <v>sqm</v>
          </cell>
          <cell r="E201">
            <v>54</v>
          </cell>
          <cell r="F201">
            <v>8.1199999999999992</v>
          </cell>
          <cell r="G201">
            <v>1.89</v>
          </cell>
          <cell r="I201">
            <v>10.01</v>
          </cell>
        </row>
        <row r="202">
          <cell r="B202">
            <v>1741.04</v>
          </cell>
          <cell r="C202" t="str">
            <v>Concrete for skirt-curb</v>
          </cell>
          <cell r="D202" t="str">
            <v>cum</v>
          </cell>
          <cell r="E202">
            <v>35</v>
          </cell>
          <cell r="F202">
            <v>182</v>
          </cell>
          <cell r="G202">
            <v>77.55</v>
          </cell>
          <cell r="I202">
            <v>259.55</v>
          </cell>
        </row>
        <row r="203">
          <cell r="I203">
            <v>0</v>
          </cell>
        </row>
        <row r="204">
          <cell r="C204" t="str">
            <v>Total Fireproofing</v>
          </cell>
          <cell r="D204" t="str">
            <v>cum</v>
          </cell>
          <cell r="E204">
            <v>247</v>
          </cell>
        </row>
        <row r="205">
          <cell r="B205">
            <v>15</v>
          </cell>
          <cell r="C205" t="str">
            <v>SEWERS</v>
          </cell>
          <cell r="E205">
            <v>0</v>
          </cell>
        </row>
        <row r="206">
          <cell r="B206">
            <v>1440.1</v>
          </cell>
          <cell r="C206" t="str">
            <v>Soil sect.exc.by hand up to 2m</v>
          </cell>
          <cell r="D206" t="str">
            <v>cum</v>
          </cell>
          <cell r="E206">
            <v>422</v>
          </cell>
          <cell r="G206">
            <v>2.33</v>
          </cell>
          <cell r="I206">
            <v>2.33</v>
          </cell>
        </row>
        <row r="207">
          <cell r="B207">
            <v>1440.11</v>
          </cell>
          <cell r="C207" t="str">
            <v>Sect.exc.hand from 2to4m depth</v>
          </cell>
          <cell r="D207" t="str">
            <v>cum</v>
          </cell>
          <cell r="E207">
            <v>26</v>
          </cell>
          <cell r="F207">
            <v>2.34</v>
          </cell>
          <cell r="G207">
            <v>2.48</v>
          </cell>
          <cell r="H207">
            <v>7.0000000000000007E-2</v>
          </cell>
          <cell r="I207">
            <v>4.8899999999999997</v>
          </cell>
        </row>
        <row r="208">
          <cell r="B208">
            <v>1440.3</v>
          </cell>
          <cell r="C208" t="str">
            <v>Soil sect.exc.by mach.up to 2m</v>
          </cell>
          <cell r="D208" t="str">
            <v>cum</v>
          </cell>
          <cell r="E208">
            <v>20677</v>
          </cell>
          <cell r="G208">
            <v>0.11</v>
          </cell>
          <cell r="H208">
            <v>1.42</v>
          </cell>
          <cell r="I208">
            <v>1.53</v>
          </cell>
        </row>
        <row r="209">
          <cell r="B209">
            <v>1440.31</v>
          </cell>
          <cell r="C209" t="str">
            <v>Sect.exc.mach.from 2to4m depth</v>
          </cell>
          <cell r="D209" t="str">
            <v>cum</v>
          </cell>
          <cell r="E209">
            <v>1279</v>
          </cell>
          <cell r="F209">
            <v>2.34</v>
          </cell>
          <cell r="G209">
            <v>1.21</v>
          </cell>
          <cell r="H209">
            <v>1.89</v>
          </cell>
          <cell r="I209">
            <v>5.44</v>
          </cell>
        </row>
        <row r="210">
          <cell r="B210">
            <v>1440.32</v>
          </cell>
          <cell r="C210" t="str">
            <v>Sect.exc.mach.exceed. 4m depth</v>
          </cell>
          <cell r="D210" t="str">
            <v>cum</v>
          </cell>
          <cell r="E210">
            <v>2</v>
          </cell>
          <cell r="F210">
            <v>2.74</v>
          </cell>
          <cell r="G210">
            <v>1.72</v>
          </cell>
          <cell r="H210">
            <v>2.38</v>
          </cell>
          <cell r="I210">
            <v>6.84</v>
          </cell>
        </row>
        <row r="211">
          <cell r="B211">
            <v>1440.12</v>
          </cell>
          <cell r="C211" t="str">
            <v>Sect.exc.hand exceed. 4m depth</v>
          </cell>
          <cell r="D211" t="str">
            <v>cum</v>
          </cell>
          <cell r="E211">
            <v>0</v>
          </cell>
          <cell r="F211">
            <v>2.74</v>
          </cell>
          <cell r="G211">
            <v>2.75</v>
          </cell>
          <cell r="H211">
            <v>7.0000000000000007E-2</v>
          </cell>
          <cell r="I211">
            <v>5.56</v>
          </cell>
        </row>
        <row r="212">
          <cell r="B212">
            <v>1491.1</v>
          </cell>
          <cell r="C212" t="str">
            <v>Excav. for earth ditches formation</v>
          </cell>
          <cell r="D212" t="str">
            <v>cum</v>
          </cell>
          <cell r="E212">
            <v>24355</v>
          </cell>
          <cell r="G212">
            <v>0.12</v>
          </cell>
          <cell r="H212">
            <v>1.56</v>
          </cell>
          <cell r="I212">
            <v>1.68</v>
          </cell>
        </row>
        <row r="213">
          <cell r="B213">
            <v>1440.44</v>
          </cell>
          <cell r="C213" t="str">
            <v>Materials from excav.transport</v>
          </cell>
          <cell r="D213" t="str">
            <v>cum</v>
          </cell>
          <cell r="E213">
            <v>34191</v>
          </cell>
          <cell r="G213">
            <v>0.1</v>
          </cell>
          <cell r="H213">
            <v>0.86</v>
          </cell>
          <cell r="I213">
            <v>0.96</v>
          </cell>
        </row>
        <row r="214">
          <cell r="B214">
            <v>1440.5</v>
          </cell>
          <cell r="C214" t="str">
            <v>Backfill w/ matl from exc.</v>
          </cell>
          <cell r="D214" t="str">
            <v>cum</v>
          </cell>
          <cell r="E214">
            <v>12569</v>
          </cell>
          <cell r="G214">
            <v>0.52</v>
          </cell>
          <cell r="H214">
            <v>0.64</v>
          </cell>
          <cell r="I214">
            <v>1.1599999999999999</v>
          </cell>
        </row>
        <row r="215">
          <cell r="B215">
            <v>1440.51</v>
          </cell>
          <cell r="C215" t="str">
            <v>Backfill w/ matl by contr.</v>
          </cell>
          <cell r="D215" t="str">
            <v>cum</v>
          </cell>
          <cell r="E215">
            <v>1072</v>
          </cell>
          <cell r="F215">
            <v>5.93</v>
          </cell>
          <cell r="G215">
            <v>0.69</v>
          </cell>
          <cell r="H215">
            <v>0.64</v>
          </cell>
          <cell r="I215">
            <v>7.26</v>
          </cell>
        </row>
        <row r="216">
          <cell r="B216">
            <v>1713.03</v>
          </cell>
          <cell r="C216" t="str">
            <v>Polyethilene vapor barrier</v>
          </cell>
          <cell r="D216" t="str">
            <v>sqm</v>
          </cell>
          <cell r="E216">
            <v>45022</v>
          </cell>
          <cell r="F216">
            <v>0.37</v>
          </cell>
          <cell r="G216">
            <v>0.1</v>
          </cell>
          <cell r="I216">
            <v>0.47</v>
          </cell>
        </row>
        <row r="217">
          <cell r="B217">
            <v>1711.07</v>
          </cell>
          <cell r="C217" t="str">
            <v>Bitumen coat for foundation</v>
          </cell>
          <cell r="D217" t="str">
            <v>sqm</v>
          </cell>
          <cell r="E217">
            <v>4205</v>
          </cell>
          <cell r="F217">
            <v>0.78</v>
          </cell>
          <cell r="G217">
            <v>0.34</v>
          </cell>
          <cell r="I217">
            <v>1.1200000000000001</v>
          </cell>
        </row>
        <row r="218">
          <cell r="B218">
            <v>1711.01</v>
          </cell>
          <cell r="C218" t="str">
            <v>Lean concrete 5cm thk.</v>
          </cell>
          <cell r="D218" t="str">
            <v>sqm</v>
          </cell>
          <cell r="E218">
            <v>12380</v>
          </cell>
          <cell r="F218">
            <v>2.13</v>
          </cell>
          <cell r="G218">
            <v>0.52</v>
          </cell>
          <cell r="H218">
            <v>0.03</v>
          </cell>
          <cell r="I218">
            <v>2.68</v>
          </cell>
        </row>
        <row r="219">
          <cell r="B219">
            <v>1711.04</v>
          </cell>
          <cell r="C219" t="str">
            <v>L.C. for U/G pipes bedding</v>
          </cell>
          <cell r="D219" t="str">
            <v>cum</v>
          </cell>
          <cell r="E219">
            <v>134</v>
          </cell>
          <cell r="F219">
            <v>42.64</v>
          </cell>
          <cell r="G219">
            <v>6.86</v>
          </cell>
          <cell r="H219">
            <v>0.52</v>
          </cell>
          <cell r="I219">
            <v>50.02</v>
          </cell>
        </row>
        <row r="220">
          <cell r="B220">
            <v>1440.52</v>
          </cell>
          <cell r="C220" t="str">
            <v>Sand for pipes bedding</v>
          </cell>
          <cell r="D220" t="str">
            <v>cum</v>
          </cell>
          <cell r="E220">
            <v>777</v>
          </cell>
          <cell r="F220">
            <v>5.93</v>
          </cell>
          <cell r="G220">
            <v>0.69</v>
          </cell>
          <cell r="H220">
            <v>0.64</v>
          </cell>
          <cell r="I220">
            <v>7.26</v>
          </cell>
        </row>
        <row r="221">
          <cell r="B221">
            <v>1711.06</v>
          </cell>
          <cell r="C221" t="str">
            <v>Concrete for foundation</v>
          </cell>
          <cell r="D221" t="str">
            <v>cum</v>
          </cell>
          <cell r="E221">
            <v>2413</v>
          </cell>
          <cell r="F221">
            <v>51.17</v>
          </cell>
          <cell r="G221">
            <v>2.75</v>
          </cell>
          <cell r="H221">
            <v>3.65</v>
          </cell>
          <cell r="I221">
            <v>57.57</v>
          </cell>
        </row>
        <row r="222">
          <cell r="B222">
            <v>1799.07</v>
          </cell>
          <cell r="C222" t="str">
            <v>As item 1714.26 ditches lining 10 cm thk</v>
          </cell>
          <cell r="D222" t="str">
            <v>sqm</v>
          </cell>
          <cell r="E222">
            <v>39275</v>
          </cell>
          <cell r="F222">
            <v>15.98</v>
          </cell>
          <cell r="G222">
            <v>4.47</v>
          </cell>
          <cell r="H222">
            <v>0.97</v>
          </cell>
          <cell r="I222">
            <v>21.42</v>
          </cell>
        </row>
        <row r="223">
          <cell r="B223">
            <v>1712.01</v>
          </cell>
          <cell r="C223" t="str">
            <v>Concrete elev. up to 10m</v>
          </cell>
          <cell r="D223" t="str">
            <v>cum</v>
          </cell>
          <cell r="E223">
            <v>386</v>
          </cell>
          <cell r="F223">
            <v>51.17</v>
          </cell>
          <cell r="G223">
            <v>4.12</v>
          </cell>
          <cell r="H223">
            <v>3.1</v>
          </cell>
          <cell r="I223">
            <v>58.39</v>
          </cell>
        </row>
        <row r="224">
          <cell r="B224">
            <v>1711.2</v>
          </cell>
          <cell r="C224" t="str">
            <v>Formwork foundation</v>
          </cell>
          <cell r="D224" t="str">
            <v>sqm</v>
          </cell>
          <cell r="E224">
            <v>21147</v>
          </cell>
          <cell r="F224">
            <v>2.89</v>
          </cell>
          <cell r="G224">
            <v>1.72</v>
          </cell>
          <cell r="I224">
            <v>4.6100000000000003</v>
          </cell>
        </row>
        <row r="225">
          <cell r="B225">
            <v>1712.2</v>
          </cell>
          <cell r="C225" t="str">
            <v>Formwork elev. up to 10m</v>
          </cell>
          <cell r="D225" t="str">
            <v>sqm</v>
          </cell>
          <cell r="E225">
            <v>2842</v>
          </cell>
          <cell r="F225">
            <v>3.83</v>
          </cell>
          <cell r="G225">
            <v>2.2400000000000002</v>
          </cell>
          <cell r="I225">
            <v>6.07</v>
          </cell>
        </row>
        <row r="226">
          <cell r="B226">
            <v>1710.02</v>
          </cell>
          <cell r="C226" t="str">
            <v>Improved bond reinf.steel</v>
          </cell>
          <cell r="D226" t="str">
            <v>kg</v>
          </cell>
          <cell r="E226">
            <v>247160</v>
          </cell>
          <cell r="F226">
            <v>0.36</v>
          </cell>
          <cell r="G226">
            <v>0.05</v>
          </cell>
          <cell r="H226">
            <v>0.04</v>
          </cell>
          <cell r="I226">
            <v>0.45</v>
          </cell>
        </row>
        <row r="227">
          <cell r="B227">
            <v>1710.03</v>
          </cell>
          <cell r="C227" t="str">
            <v>Welded wire mesh</v>
          </cell>
          <cell r="D227" t="str">
            <v>kg</v>
          </cell>
          <cell r="E227">
            <v>338033</v>
          </cell>
          <cell r="F227">
            <v>0.66</v>
          </cell>
          <cell r="G227">
            <v>0.03</v>
          </cell>
          <cell r="I227">
            <v>0.69</v>
          </cell>
        </row>
        <row r="228">
          <cell r="B228">
            <v>1713.13</v>
          </cell>
          <cell r="C228" t="str">
            <v>Cut joint ( control )</v>
          </cell>
          <cell r="D228" t="str">
            <v>lm</v>
          </cell>
          <cell r="E228">
            <v>3314</v>
          </cell>
          <cell r="F228">
            <v>0.56000000000000005</v>
          </cell>
          <cell r="G228">
            <v>1.03</v>
          </cell>
          <cell r="I228">
            <v>1.59</v>
          </cell>
        </row>
        <row r="229">
          <cell r="B229">
            <v>1713.14</v>
          </cell>
          <cell r="C229" t="str">
            <v>Construction joint</v>
          </cell>
          <cell r="D229" t="str">
            <v>lm</v>
          </cell>
          <cell r="E229">
            <v>3314</v>
          </cell>
          <cell r="F229">
            <v>1.5</v>
          </cell>
          <cell r="G229">
            <v>2.61</v>
          </cell>
          <cell r="I229">
            <v>4.1100000000000003</v>
          </cell>
        </row>
        <row r="230">
          <cell r="B230">
            <v>1714.1</v>
          </cell>
          <cell r="C230" t="str">
            <v>Galvanized grating cover</v>
          </cell>
          <cell r="D230" t="str">
            <v>kg</v>
          </cell>
          <cell r="E230">
            <v>83979</v>
          </cell>
          <cell r="F230">
            <v>1.1399999999999999</v>
          </cell>
          <cell r="G230">
            <v>0.27</v>
          </cell>
          <cell r="I230">
            <v>1.41</v>
          </cell>
        </row>
        <row r="231">
          <cell r="B231">
            <v>1714.08</v>
          </cell>
          <cell r="C231" t="str">
            <v>Supply of cast iron cover</v>
          </cell>
          <cell r="D231" t="str">
            <v>kg</v>
          </cell>
          <cell r="E231">
            <v>25589</v>
          </cell>
          <cell r="F231">
            <v>0.8</v>
          </cell>
          <cell r="I231">
            <v>0.8</v>
          </cell>
        </row>
        <row r="232">
          <cell r="B232">
            <v>1714.09</v>
          </cell>
          <cell r="C232" t="str">
            <v>Laying of cast-iron cover</v>
          </cell>
          <cell r="D232" t="str">
            <v>kg</v>
          </cell>
          <cell r="E232">
            <v>25589</v>
          </cell>
          <cell r="G232">
            <v>0.18</v>
          </cell>
          <cell r="I232">
            <v>0.18</v>
          </cell>
        </row>
        <row r="233">
          <cell r="B233">
            <v>1714.12</v>
          </cell>
          <cell r="C233" t="str">
            <v>Checkered plate cover</v>
          </cell>
          <cell r="D233" t="str">
            <v>kg</v>
          </cell>
          <cell r="E233">
            <v>25105</v>
          </cell>
          <cell r="F233">
            <v>0.77</v>
          </cell>
          <cell r="G233">
            <v>0.27</v>
          </cell>
          <cell r="H233">
            <v>0.05</v>
          </cell>
          <cell r="I233">
            <v>1.0900000000000001</v>
          </cell>
        </row>
        <row r="234">
          <cell r="B234">
            <v>1714.01</v>
          </cell>
          <cell r="C234" t="str">
            <v>Pit 0,5x0,5 to 0,9x0,9 lm depth max 3,5 lm</v>
          </cell>
          <cell r="D234" t="str">
            <v>cum</v>
          </cell>
          <cell r="E234">
            <v>288</v>
          </cell>
          <cell r="F234">
            <v>92.84</v>
          </cell>
          <cell r="G234">
            <v>21.29</v>
          </cell>
          <cell r="H234">
            <v>5.77</v>
          </cell>
          <cell r="I234">
            <v>119.9</v>
          </cell>
        </row>
        <row r="235">
          <cell r="B235">
            <v>1714.02</v>
          </cell>
          <cell r="C235" t="str">
            <v>Pit 0,91x0,91 to 1,5x1,5 lm depth max 4,0 lm</v>
          </cell>
          <cell r="D235" t="str">
            <v>cum</v>
          </cell>
          <cell r="E235">
            <v>304</v>
          </cell>
          <cell r="F235">
            <v>57.86</v>
          </cell>
          <cell r="G235">
            <v>12.99</v>
          </cell>
          <cell r="H235">
            <v>3.62</v>
          </cell>
          <cell r="I235">
            <v>74.47</v>
          </cell>
        </row>
        <row r="236">
          <cell r="B236">
            <v>1799.51</v>
          </cell>
          <cell r="C236" t="str">
            <v>Pit 1,51x1,51 to 2,5x2,5  lm depth max 5,0 lm</v>
          </cell>
          <cell r="D236" t="str">
            <v>cum</v>
          </cell>
          <cell r="E236">
            <v>350</v>
          </cell>
          <cell r="F236">
            <v>45.4</v>
          </cell>
          <cell r="G236">
            <v>8.76</v>
          </cell>
          <cell r="H236">
            <v>3.08</v>
          </cell>
          <cell r="I236">
            <v>57.24</v>
          </cell>
        </row>
        <row r="237">
          <cell r="B237">
            <v>1799.52</v>
          </cell>
          <cell r="C237" t="str">
            <v>Pit 2,51x2,51 to 3,5x3,5  lm depth max 5,0  lm</v>
          </cell>
          <cell r="D237" t="str">
            <v>cum</v>
          </cell>
          <cell r="E237">
            <v>114</v>
          </cell>
          <cell r="F237">
            <v>34.82</v>
          </cell>
          <cell r="G237">
            <v>6.5</v>
          </cell>
          <cell r="H237">
            <v>2.39</v>
          </cell>
          <cell r="I237">
            <v>43.71</v>
          </cell>
        </row>
        <row r="238">
          <cell r="B238">
            <v>1714.04</v>
          </cell>
          <cell r="C238" t="str">
            <v>Fire trap pit 2x1,2 lm depth max 3,5 lm</v>
          </cell>
          <cell r="D238" t="str">
            <v>cum</v>
          </cell>
          <cell r="E238">
            <v>100</v>
          </cell>
          <cell r="F238">
            <v>40.17</v>
          </cell>
          <cell r="G238">
            <v>7.86</v>
          </cell>
          <cell r="H238">
            <v>2.7</v>
          </cell>
          <cell r="I238">
            <v>50.73</v>
          </cell>
        </row>
        <row r="239">
          <cell r="B239">
            <v>1714.05</v>
          </cell>
          <cell r="C239" t="str">
            <v>Sanitary pit 0,9x0,9 lm depth max 3,5 lm</v>
          </cell>
          <cell r="D239" t="str">
            <v>cum</v>
          </cell>
          <cell r="E239">
            <v>62</v>
          </cell>
          <cell r="F239">
            <v>92.84</v>
          </cell>
          <cell r="G239">
            <v>21.29</v>
          </cell>
          <cell r="H239">
            <v>5.77</v>
          </cell>
          <cell r="I239">
            <v>119.9</v>
          </cell>
        </row>
        <row r="240">
          <cell r="B240">
            <v>1799.02</v>
          </cell>
          <cell r="C240" t="str">
            <v>Waterproof cement additive</v>
          </cell>
          <cell r="D240" t="str">
            <v>kg</v>
          </cell>
          <cell r="E240">
            <v>11120</v>
          </cell>
          <cell r="F240">
            <v>0.06</v>
          </cell>
          <cell r="G240">
            <v>7.0000000000000007E-2</v>
          </cell>
          <cell r="I240">
            <v>0.13</v>
          </cell>
        </row>
        <row r="241">
          <cell r="B241">
            <v>1473.16</v>
          </cell>
          <cell r="C241" t="str">
            <v>Centr. r.c. piping  dia. 50cm</v>
          </cell>
          <cell r="D241" t="str">
            <v>lm</v>
          </cell>
          <cell r="E241">
            <v>127</v>
          </cell>
          <cell r="F241">
            <v>24.12</v>
          </cell>
          <cell r="G241">
            <v>2.52</v>
          </cell>
          <cell r="H241">
            <v>0.81</v>
          </cell>
          <cell r="I241">
            <v>27.45</v>
          </cell>
        </row>
        <row r="242">
          <cell r="B242">
            <v>1473.19</v>
          </cell>
          <cell r="C242" t="str">
            <v>Centr. r.c. piping  dia. 80cm</v>
          </cell>
          <cell r="D242" t="str">
            <v>lm</v>
          </cell>
          <cell r="E242">
            <v>69</v>
          </cell>
          <cell r="F242">
            <v>37.69</v>
          </cell>
          <cell r="G242">
            <v>3.45</v>
          </cell>
          <cell r="H242">
            <v>0.88</v>
          </cell>
          <cell r="I242">
            <v>42.02</v>
          </cell>
        </row>
        <row r="243">
          <cell r="B243">
            <v>1471.01</v>
          </cell>
          <cell r="C243" t="str">
            <v>Carbon steel piping</v>
          </cell>
          <cell r="D243" t="str">
            <v>kg</v>
          </cell>
          <cell r="E243">
            <v>135686</v>
          </cell>
          <cell r="F243">
            <v>0.57999999999999996</v>
          </cell>
          <cell r="G243">
            <v>0.15</v>
          </cell>
          <cell r="H243">
            <v>0.14000000000000001</v>
          </cell>
          <cell r="I243">
            <v>0.87</v>
          </cell>
        </row>
        <row r="244">
          <cell r="B244">
            <v>1471.03</v>
          </cell>
          <cell r="C244" t="str">
            <v>Carbon steel valve</v>
          </cell>
          <cell r="D244" t="str">
            <v>kg</v>
          </cell>
          <cell r="E244">
            <v>4371</v>
          </cell>
          <cell r="F244">
            <v>4.75</v>
          </cell>
          <cell r="G244">
            <v>0.1</v>
          </cell>
          <cell r="H244">
            <v>0.12</v>
          </cell>
          <cell r="I244">
            <v>4.97</v>
          </cell>
        </row>
        <row r="245">
          <cell r="B245">
            <v>1492.42</v>
          </cell>
          <cell r="C245" t="str">
            <v>Supply and  installation PVC heavy  piping
 "FABCO"type diam.3"</v>
          </cell>
          <cell r="D245" t="str">
            <v>lm</v>
          </cell>
          <cell r="E245">
            <v>1030</v>
          </cell>
          <cell r="F245">
            <v>1.93</v>
          </cell>
          <cell r="G245">
            <v>0.35</v>
          </cell>
          <cell r="I245">
            <v>2.2799999999999998</v>
          </cell>
        </row>
        <row r="246">
          <cell r="B246">
            <v>1478.01</v>
          </cell>
          <cell r="C246" t="str">
            <v>PVC piping         dia. 110mm</v>
          </cell>
          <cell r="D246" t="str">
            <v>lm</v>
          </cell>
          <cell r="E246">
            <v>115</v>
          </cell>
          <cell r="F246">
            <v>4.37</v>
          </cell>
          <cell r="G246">
            <v>0.45</v>
          </cell>
          <cell r="I246">
            <v>4.82</v>
          </cell>
        </row>
        <row r="247">
          <cell r="B247">
            <v>1478.02</v>
          </cell>
          <cell r="C247" t="str">
            <v>PVC piping         dia. 160mm</v>
          </cell>
          <cell r="D247" t="str">
            <v>lm</v>
          </cell>
          <cell r="E247">
            <v>1904</v>
          </cell>
          <cell r="F247">
            <v>9.18</v>
          </cell>
          <cell r="G247">
            <v>0.55000000000000004</v>
          </cell>
          <cell r="I247">
            <v>9.73</v>
          </cell>
        </row>
        <row r="248">
          <cell r="B248">
            <v>1478.03</v>
          </cell>
          <cell r="C248" t="str">
            <v>PVC piping         dia. 200mm</v>
          </cell>
          <cell r="D248" t="str">
            <v>lm</v>
          </cell>
          <cell r="E248">
            <v>253</v>
          </cell>
          <cell r="F248">
            <v>10.65</v>
          </cell>
          <cell r="G248">
            <v>0.63</v>
          </cell>
          <cell r="I248">
            <v>11.28</v>
          </cell>
        </row>
        <row r="249">
          <cell r="B249">
            <v>1763.01</v>
          </cell>
          <cell r="C249" t="str">
            <v>Acid-resistant lining w. epoxy</v>
          </cell>
          <cell r="D249" t="str">
            <v>sqm</v>
          </cell>
          <cell r="E249">
            <v>195</v>
          </cell>
          <cell r="F249">
            <v>14.56</v>
          </cell>
          <cell r="G249">
            <v>0.1</v>
          </cell>
          <cell r="I249">
            <v>14.66</v>
          </cell>
        </row>
        <row r="250">
          <cell r="B250">
            <v>1491.03</v>
          </cell>
          <cell r="C250" t="str">
            <v>Demol.&amp; Reinst. exist. roads fnds.</v>
          </cell>
          <cell r="D250" t="str">
            <v>cum</v>
          </cell>
          <cell r="E250">
            <v>541</v>
          </cell>
          <cell r="G250">
            <v>0.63</v>
          </cell>
          <cell r="H250">
            <v>2.06</v>
          </cell>
          <cell r="I250">
            <v>2.69</v>
          </cell>
        </row>
        <row r="251">
          <cell r="B251">
            <v>1710.15</v>
          </cell>
          <cell r="C251" t="str">
            <v>Steel insert</v>
          </cell>
          <cell r="D251" t="str">
            <v>kg</v>
          </cell>
          <cell r="E251">
            <v>59535</v>
          </cell>
          <cell r="F251">
            <v>0.84</v>
          </cell>
          <cell r="G251">
            <v>0.12</v>
          </cell>
          <cell r="H251">
            <v>0.12</v>
          </cell>
          <cell r="I251">
            <v>1.08</v>
          </cell>
        </row>
        <row r="252">
          <cell r="B252">
            <v>1714.14</v>
          </cell>
          <cell r="C252" t="str">
            <v>Steel frame</v>
          </cell>
          <cell r="D252" t="str">
            <v>kg</v>
          </cell>
          <cell r="E252">
            <v>2419</v>
          </cell>
          <cell r="F252">
            <v>0.62</v>
          </cell>
          <cell r="G252">
            <v>0.27</v>
          </cell>
          <cell r="H252">
            <v>0.05</v>
          </cell>
          <cell r="I252">
            <v>0.94</v>
          </cell>
        </row>
        <row r="253">
          <cell r="B253">
            <v>2000.078</v>
          </cell>
          <cell r="C253" t="str">
            <v>Steel manufactured material
 ( Gate, handrails, grating and fencing )</v>
          </cell>
          <cell r="D253" t="str">
            <v>kg</v>
          </cell>
          <cell r="E253">
            <v>7903</v>
          </cell>
          <cell r="F253">
            <v>0.62</v>
          </cell>
          <cell r="G253">
            <v>0.27</v>
          </cell>
          <cell r="H253">
            <v>0.05</v>
          </cell>
          <cell r="I253">
            <v>0.94</v>
          </cell>
        </row>
        <row r="254">
          <cell r="B254">
            <v>1492.04</v>
          </cell>
          <cell r="C254" t="str">
            <v>Carbon steel vents</v>
          </cell>
          <cell r="D254" t="str">
            <v>kg</v>
          </cell>
          <cell r="E254">
            <v>27710</v>
          </cell>
          <cell r="F254">
            <v>3.33</v>
          </cell>
          <cell r="G254">
            <v>0.25</v>
          </cell>
          <cell r="I254">
            <v>3.58</v>
          </cell>
        </row>
        <row r="255">
          <cell r="B255">
            <v>1492.01</v>
          </cell>
          <cell r="C255" t="str">
            <v>Cast iron floor drain  diam. 6"</v>
          </cell>
          <cell r="D255" t="str">
            <v>u</v>
          </cell>
          <cell r="E255">
            <v>5</v>
          </cell>
          <cell r="F255">
            <v>16</v>
          </cell>
          <cell r="G255">
            <v>0.25</v>
          </cell>
          <cell r="I255">
            <v>16.25</v>
          </cell>
        </row>
        <row r="256">
          <cell r="B256">
            <v>1492.02</v>
          </cell>
          <cell r="C256" t="str">
            <v>Carbon steel drain hubs 4"</v>
          </cell>
          <cell r="D256" t="str">
            <v>u</v>
          </cell>
          <cell r="E256">
            <v>91</v>
          </cell>
          <cell r="F256">
            <v>8</v>
          </cell>
          <cell r="G256">
            <v>0.25</v>
          </cell>
          <cell r="I256">
            <v>8.25</v>
          </cell>
        </row>
        <row r="257">
          <cell r="B257">
            <v>1492.03</v>
          </cell>
          <cell r="C257" t="str">
            <v>Carbon steel clean out diam. 6"</v>
          </cell>
          <cell r="D257" t="str">
            <v>u</v>
          </cell>
          <cell r="E257">
            <v>7</v>
          </cell>
          <cell r="F257">
            <v>18.670000000000002</v>
          </cell>
          <cell r="G257">
            <v>0.25</v>
          </cell>
          <cell r="I257">
            <v>18.920000000000002</v>
          </cell>
        </row>
        <row r="258">
          <cell r="B258">
            <v>1492.39</v>
          </cell>
          <cell r="C258" t="str">
            <v>GRE drain hubs 4"
 (Technip ST 1400-08 type "D" )</v>
          </cell>
          <cell r="D258" t="str">
            <v>u</v>
          </cell>
          <cell r="E258">
            <v>35</v>
          </cell>
          <cell r="F258">
            <v>3.33</v>
          </cell>
          <cell r="G258">
            <v>0.25</v>
          </cell>
          <cell r="I258">
            <v>3.58</v>
          </cell>
        </row>
        <row r="259">
          <cell r="B259">
            <v>1492.53</v>
          </cell>
          <cell r="C259" t="str">
            <v>GRE drain hubs 6"
 (Technip ST 1400-08 type "D" )</v>
          </cell>
          <cell r="D259" t="str">
            <v>u</v>
          </cell>
          <cell r="E259">
            <v>23</v>
          </cell>
          <cell r="F259">
            <v>5</v>
          </cell>
          <cell r="G259">
            <v>0.25</v>
          </cell>
          <cell r="I259">
            <v>5.25</v>
          </cell>
        </row>
        <row r="260">
          <cell r="B260">
            <v>1492.52</v>
          </cell>
          <cell r="C260" t="str">
            <v>Clean Out concrete  pit  for  GRE/PVC pipe
  (Technip ST 1400-06 )</v>
          </cell>
          <cell r="D260" t="str">
            <v>u</v>
          </cell>
          <cell r="E260">
            <v>5</v>
          </cell>
          <cell r="F260">
            <v>47.48</v>
          </cell>
          <cell r="G260">
            <v>2.76</v>
          </cell>
          <cell r="H260">
            <v>1.48</v>
          </cell>
          <cell r="I260">
            <v>51.72</v>
          </cell>
        </row>
        <row r="261">
          <cell r="I261">
            <v>0</v>
          </cell>
        </row>
        <row r="262">
          <cell r="C262" t="str">
            <v>Total  Sewers</v>
          </cell>
          <cell r="D262" t="str">
            <v>lm</v>
          </cell>
          <cell r="E262">
            <v>24686</v>
          </cell>
        </row>
        <row r="263">
          <cell r="B263">
            <v>16</v>
          </cell>
          <cell r="C263" t="str">
            <v>UNDERGROUND PIPING</v>
          </cell>
          <cell r="E263">
            <v>0</v>
          </cell>
        </row>
        <row r="264">
          <cell r="B264">
            <v>1440.3</v>
          </cell>
          <cell r="C264" t="str">
            <v>Soil sect.exc.by mach.up to 2m</v>
          </cell>
          <cell r="D264" t="str">
            <v>cum</v>
          </cell>
          <cell r="E264">
            <v>17845</v>
          </cell>
          <cell r="G264">
            <v>0.11</v>
          </cell>
          <cell r="H264">
            <v>1.42</v>
          </cell>
          <cell r="I264">
            <v>1.53</v>
          </cell>
        </row>
        <row r="265">
          <cell r="B265">
            <v>1440.1</v>
          </cell>
          <cell r="C265" t="str">
            <v>Soil sect.exc.by hand up to 2m</v>
          </cell>
          <cell r="D265" t="str">
            <v>cum</v>
          </cell>
          <cell r="E265">
            <v>364</v>
          </cell>
          <cell r="G265">
            <v>2.33</v>
          </cell>
          <cell r="I265">
            <v>2.33</v>
          </cell>
        </row>
        <row r="266">
          <cell r="B266">
            <v>1440.31</v>
          </cell>
          <cell r="C266" t="str">
            <v>Sect.exc.mach.from 2to4m depth</v>
          </cell>
          <cell r="D266" t="str">
            <v>cum</v>
          </cell>
          <cell r="E266">
            <v>4143</v>
          </cell>
          <cell r="F266">
            <v>2.34</v>
          </cell>
          <cell r="G266">
            <v>1.21</v>
          </cell>
          <cell r="H266">
            <v>1.89</v>
          </cell>
          <cell r="I266">
            <v>5.44</v>
          </cell>
        </row>
        <row r="267">
          <cell r="B267">
            <v>1440.11</v>
          </cell>
          <cell r="C267" t="str">
            <v>Sect.exc.hand from 2to4m depth</v>
          </cell>
          <cell r="D267" t="str">
            <v>cum</v>
          </cell>
          <cell r="E267">
            <v>85</v>
          </cell>
          <cell r="F267">
            <v>2.34</v>
          </cell>
          <cell r="G267">
            <v>2.48</v>
          </cell>
          <cell r="H267">
            <v>7.0000000000000007E-2</v>
          </cell>
          <cell r="I267">
            <v>4.8899999999999997</v>
          </cell>
        </row>
        <row r="268">
          <cell r="B268">
            <v>1440.44</v>
          </cell>
          <cell r="C268" t="str">
            <v>Materials from excav.transport</v>
          </cell>
          <cell r="D268" t="str">
            <v>cum</v>
          </cell>
          <cell r="E268">
            <v>6474</v>
          </cell>
          <cell r="G268">
            <v>0.1</v>
          </cell>
          <cell r="H268">
            <v>0.86</v>
          </cell>
          <cell r="I268">
            <v>0.96</v>
          </cell>
        </row>
        <row r="269">
          <cell r="B269">
            <v>1440.5</v>
          </cell>
          <cell r="C269" t="str">
            <v>Backfill w/ matl from exc.</v>
          </cell>
          <cell r="D269" t="str">
            <v>cum</v>
          </cell>
          <cell r="E269">
            <v>15963</v>
          </cell>
          <cell r="G269">
            <v>0.52</v>
          </cell>
          <cell r="H269">
            <v>0.64</v>
          </cell>
          <cell r="I269">
            <v>1.1599999999999999</v>
          </cell>
        </row>
        <row r="270">
          <cell r="B270">
            <v>1440.52</v>
          </cell>
          <cell r="C270" t="str">
            <v>Sand for pipes bedding</v>
          </cell>
          <cell r="D270" t="str">
            <v>cum</v>
          </cell>
          <cell r="E270">
            <v>2173</v>
          </cell>
          <cell r="F270">
            <v>5.93</v>
          </cell>
          <cell r="G270">
            <v>0.69</v>
          </cell>
          <cell r="H270">
            <v>0.64</v>
          </cell>
          <cell r="I270">
            <v>7.26</v>
          </cell>
        </row>
        <row r="271">
          <cell r="B271">
            <v>1713.03</v>
          </cell>
          <cell r="C271" t="str">
            <v>Polyethilene vapor barrier</v>
          </cell>
          <cell r="D271" t="str">
            <v>sqm</v>
          </cell>
          <cell r="E271">
            <v>260</v>
          </cell>
          <cell r="F271">
            <v>0.37</v>
          </cell>
          <cell r="G271">
            <v>0.1</v>
          </cell>
          <cell r="I271">
            <v>0.47</v>
          </cell>
        </row>
        <row r="272">
          <cell r="B272">
            <v>1711.07</v>
          </cell>
          <cell r="C272" t="str">
            <v>Bitumen coat for foundation</v>
          </cell>
          <cell r="D272" t="str">
            <v>sqm</v>
          </cell>
          <cell r="E272">
            <v>1772</v>
          </cell>
          <cell r="F272">
            <v>0.78</v>
          </cell>
          <cell r="G272">
            <v>0.34</v>
          </cell>
          <cell r="I272">
            <v>1.1200000000000001</v>
          </cell>
        </row>
        <row r="273">
          <cell r="B273">
            <v>1711.02</v>
          </cell>
          <cell r="C273" t="str">
            <v>Lean concrete 10cm thk.</v>
          </cell>
          <cell r="D273" t="str">
            <v>sqm</v>
          </cell>
          <cell r="E273">
            <v>260</v>
          </cell>
          <cell r="F273">
            <v>4.26</v>
          </cell>
          <cell r="G273">
            <v>0.86</v>
          </cell>
          <cell r="H273">
            <v>7.0000000000000007E-2</v>
          </cell>
          <cell r="I273">
            <v>5.19</v>
          </cell>
        </row>
        <row r="274">
          <cell r="B274">
            <v>1714.2</v>
          </cell>
          <cell r="C274" t="str">
            <v>Concrete  anchor blocks</v>
          </cell>
          <cell r="D274" t="str">
            <v>cum</v>
          </cell>
          <cell r="E274">
            <v>276</v>
          </cell>
          <cell r="F274">
            <v>51.17</v>
          </cell>
          <cell r="G274">
            <v>2.75</v>
          </cell>
          <cell r="H274">
            <v>3.65</v>
          </cell>
          <cell r="I274">
            <v>57.57</v>
          </cell>
        </row>
        <row r="275">
          <cell r="B275">
            <v>1711.2</v>
          </cell>
          <cell r="C275" t="str">
            <v>Formwork foundation</v>
          </cell>
          <cell r="D275" t="str">
            <v>sqm</v>
          </cell>
          <cell r="E275">
            <v>966</v>
          </cell>
          <cell r="F275">
            <v>2.89</v>
          </cell>
          <cell r="G275">
            <v>1.72</v>
          </cell>
          <cell r="I275">
            <v>4.6100000000000003</v>
          </cell>
        </row>
        <row r="276">
          <cell r="B276">
            <v>1710.02</v>
          </cell>
          <cell r="C276" t="str">
            <v>Improved bond reinf.steel</v>
          </cell>
          <cell r="D276" t="str">
            <v>kg</v>
          </cell>
          <cell r="E276">
            <v>16560</v>
          </cell>
          <cell r="F276">
            <v>0.36</v>
          </cell>
          <cell r="G276">
            <v>0.05</v>
          </cell>
          <cell r="H276">
            <v>0.04</v>
          </cell>
          <cell r="I276">
            <v>0.45</v>
          </cell>
        </row>
        <row r="277">
          <cell r="B277">
            <v>1799.11</v>
          </cell>
          <cell r="C277" t="str">
            <v>Hydrants Basements</v>
          </cell>
          <cell r="D277" t="str">
            <v>u</v>
          </cell>
          <cell r="E277">
            <v>90</v>
          </cell>
          <cell r="F277">
            <v>30.7</v>
          </cell>
          <cell r="G277">
            <v>3.09</v>
          </cell>
          <cell r="H277">
            <v>2.1800000000000002</v>
          </cell>
          <cell r="I277">
            <v>35.97</v>
          </cell>
        </row>
        <row r="278">
          <cell r="B278">
            <v>1799.12</v>
          </cell>
          <cell r="C278" t="str">
            <v>Lance Monitor Basements</v>
          </cell>
          <cell r="D278" t="str">
            <v>u</v>
          </cell>
          <cell r="E278">
            <v>12</v>
          </cell>
          <cell r="F278">
            <v>17.920000000000002</v>
          </cell>
          <cell r="G278">
            <v>1.82</v>
          </cell>
          <cell r="H278">
            <v>1.27</v>
          </cell>
          <cell r="I278">
            <v>21.01</v>
          </cell>
        </row>
        <row r="279">
          <cell r="B279">
            <v>1714.02</v>
          </cell>
          <cell r="C279" t="str">
            <v>Pit 0,91x0,91 to 1,5x1,5 lm depth max 4,0 lm</v>
          </cell>
          <cell r="D279" t="str">
            <v>cum</v>
          </cell>
          <cell r="E279">
            <v>287</v>
          </cell>
          <cell r="F279">
            <v>57.86</v>
          </cell>
          <cell r="G279">
            <v>12.99</v>
          </cell>
          <cell r="H279">
            <v>3.62</v>
          </cell>
          <cell r="I279">
            <v>74.47</v>
          </cell>
        </row>
        <row r="280">
          <cell r="B280">
            <v>1714.12</v>
          </cell>
          <cell r="C280" t="str">
            <v>Checkered plate cover</v>
          </cell>
          <cell r="D280" t="str">
            <v>kg</v>
          </cell>
          <cell r="E280">
            <v>10753</v>
          </cell>
          <cell r="F280">
            <v>0.77</v>
          </cell>
          <cell r="G280">
            <v>0.27</v>
          </cell>
          <cell r="H280">
            <v>0.05</v>
          </cell>
          <cell r="I280">
            <v>1.0900000000000001</v>
          </cell>
        </row>
        <row r="281">
          <cell r="B281">
            <v>1710.15</v>
          </cell>
          <cell r="C281" t="str">
            <v>Steel insert</v>
          </cell>
          <cell r="D281" t="str">
            <v>kg</v>
          </cell>
          <cell r="E281">
            <v>1166</v>
          </cell>
          <cell r="F281">
            <v>0.84</v>
          </cell>
          <cell r="G281">
            <v>0.12</v>
          </cell>
          <cell r="H281">
            <v>0.12</v>
          </cell>
          <cell r="I281">
            <v>1.08</v>
          </cell>
        </row>
        <row r="282">
          <cell r="B282">
            <v>1714.14</v>
          </cell>
          <cell r="C282" t="str">
            <v>Steel frame</v>
          </cell>
          <cell r="D282" t="str">
            <v>kg</v>
          </cell>
          <cell r="E282">
            <v>1151</v>
          </cell>
          <cell r="F282">
            <v>0.62</v>
          </cell>
          <cell r="G282">
            <v>0.27</v>
          </cell>
          <cell r="H282">
            <v>0.05</v>
          </cell>
          <cell r="I282">
            <v>0.94</v>
          </cell>
        </row>
        <row r="283">
          <cell r="B283">
            <v>1491.03</v>
          </cell>
          <cell r="C283" t="str">
            <v>Demol.&amp; Reinst. exist. roads fnds.</v>
          </cell>
          <cell r="D283" t="str">
            <v>cum</v>
          </cell>
          <cell r="E283">
            <v>78</v>
          </cell>
          <cell r="G283">
            <v>0.63</v>
          </cell>
          <cell r="H283">
            <v>2.06</v>
          </cell>
          <cell r="I283">
            <v>2.69</v>
          </cell>
        </row>
        <row r="284">
          <cell r="I284">
            <v>0</v>
          </cell>
        </row>
        <row r="285">
          <cell r="C285" t="str">
            <v>Total Underground Piping</v>
          </cell>
          <cell r="D285" t="str">
            <v>lm</v>
          </cell>
          <cell r="E285">
            <v>8510</v>
          </cell>
        </row>
        <row r="286">
          <cell r="B286">
            <v>17</v>
          </cell>
          <cell r="C286" t="str">
            <v>ELECTRICAL CABLE TRENCHES</v>
          </cell>
          <cell r="E286">
            <v>0</v>
          </cell>
        </row>
        <row r="287">
          <cell r="B287">
            <v>1440.3</v>
          </cell>
          <cell r="C287" t="str">
            <v>Soil sect.exc.by mach.up to 2m</v>
          </cell>
          <cell r="D287" t="str">
            <v>cum</v>
          </cell>
          <cell r="E287">
            <v>19921</v>
          </cell>
          <cell r="G287">
            <v>0.11</v>
          </cell>
          <cell r="H287">
            <v>1.42</v>
          </cell>
          <cell r="I287">
            <v>1.53</v>
          </cell>
        </row>
        <row r="288">
          <cell r="B288">
            <v>1440.1</v>
          </cell>
          <cell r="C288" t="str">
            <v>Soil sect.exc.by hand up to 2m</v>
          </cell>
          <cell r="D288" t="str">
            <v>cum</v>
          </cell>
          <cell r="E288">
            <v>676</v>
          </cell>
          <cell r="G288">
            <v>2.33</v>
          </cell>
          <cell r="I288">
            <v>2.33</v>
          </cell>
        </row>
        <row r="289">
          <cell r="B289">
            <v>1440.31</v>
          </cell>
          <cell r="C289" t="str">
            <v>Sect.exc.mach.from 2to4m depth</v>
          </cell>
          <cell r="D289" t="str">
            <v>cum</v>
          </cell>
          <cell r="E289">
            <v>613</v>
          </cell>
          <cell r="F289">
            <v>2.34</v>
          </cell>
          <cell r="G289">
            <v>1.21</v>
          </cell>
          <cell r="H289">
            <v>1.89</v>
          </cell>
          <cell r="I289">
            <v>5.44</v>
          </cell>
        </row>
        <row r="290">
          <cell r="B290">
            <v>1440.11</v>
          </cell>
          <cell r="C290" t="str">
            <v>Sect.exc.hand from 2to4m depth</v>
          </cell>
          <cell r="D290" t="str">
            <v>cum</v>
          </cell>
          <cell r="E290">
            <v>13</v>
          </cell>
          <cell r="F290">
            <v>2.34</v>
          </cell>
          <cell r="G290">
            <v>2.48</v>
          </cell>
          <cell r="H290">
            <v>7.0000000000000007E-2</v>
          </cell>
          <cell r="I290">
            <v>4.8899999999999997</v>
          </cell>
        </row>
        <row r="291">
          <cell r="B291">
            <v>1440.44</v>
          </cell>
          <cell r="C291" t="str">
            <v>Materials from excav.transport</v>
          </cell>
          <cell r="D291" t="str">
            <v>cum</v>
          </cell>
          <cell r="E291">
            <v>8066</v>
          </cell>
          <cell r="G291">
            <v>0.1</v>
          </cell>
          <cell r="H291">
            <v>0.86</v>
          </cell>
          <cell r="I291">
            <v>0.96</v>
          </cell>
        </row>
        <row r="292">
          <cell r="B292">
            <v>1440.5</v>
          </cell>
          <cell r="C292" t="str">
            <v>Backfill w/ matl from exc.</v>
          </cell>
          <cell r="D292" t="str">
            <v>cum</v>
          </cell>
          <cell r="E292">
            <v>12756</v>
          </cell>
          <cell r="G292">
            <v>0.52</v>
          </cell>
          <cell r="H292">
            <v>0.64</v>
          </cell>
          <cell r="I292">
            <v>1.1599999999999999</v>
          </cell>
        </row>
        <row r="293">
          <cell r="B293">
            <v>1713.03</v>
          </cell>
          <cell r="C293" t="str">
            <v>Polyethilene vapor barrier</v>
          </cell>
          <cell r="D293" t="str">
            <v>sqm</v>
          </cell>
          <cell r="E293">
            <v>4222</v>
          </cell>
          <cell r="F293">
            <v>0.37</v>
          </cell>
          <cell r="G293">
            <v>0.1</v>
          </cell>
          <cell r="I293">
            <v>0.47</v>
          </cell>
        </row>
        <row r="294">
          <cell r="B294">
            <v>1711.07</v>
          </cell>
          <cell r="C294" t="str">
            <v>Bitumen coat for foundation</v>
          </cell>
          <cell r="D294" t="str">
            <v>sqm</v>
          </cell>
          <cell r="E294">
            <v>7544</v>
          </cell>
          <cell r="F294">
            <v>0.78</v>
          </cell>
          <cell r="G294">
            <v>0.34</v>
          </cell>
          <cell r="I294">
            <v>1.1200000000000001</v>
          </cell>
        </row>
        <row r="295">
          <cell r="B295">
            <v>1711.01</v>
          </cell>
          <cell r="C295" t="str">
            <v>Lean concrete 5cm thk.</v>
          </cell>
          <cell r="D295" t="str">
            <v>sqm</v>
          </cell>
          <cell r="E295">
            <v>4211</v>
          </cell>
          <cell r="F295">
            <v>2.13</v>
          </cell>
          <cell r="G295">
            <v>0.52</v>
          </cell>
          <cell r="H295">
            <v>0.03</v>
          </cell>
          <cell r="I295">
            <v>2.68</v>
          </cell>
        </row>
        <row r="296">
          <cell r="B296">
            <v>1711.06</v>
          </cell>
          <cell r="C296" t="str">
            <v>Concrete for foundation</v>
          </cell>
          <cell r="D296" t="str">
            <v>cum</v>
          </cell>
          <cell r="E296">
            <v>2000</v>
          </cell>
          <cell r="F296">
            <v>51.17</v>
          </cell>
          <cell r="G296">
            <v>2.75</v>
          </cell>
          <cell r="H296">
            <v>3.65</v>
          </cell>
          <cell r="I296">
            <v>57.57</v>
          </cell>
        </row>
        <row r="297">
          <cell r="B297">
            <v>1714.22</v>
          </cell>
          <cell r="C297" t="str">
            <v>Duct bank with PVC pipes</v>
          </cell>
          <cell r="D297" t="str">
            <v>cum</v>
          </cell>
          <cell r="E297">
            <v>1029</v>
          </cell>
          <cell r="F297">
            <v>113.49</v>
          </cell>
          <cell r="G297">
            <v>16.149999999999999</v>
          </cell>
          <cell r="H297">
            <v>8.52</v>
          </cell>
          <cell r="I297">
            <v>138.16</v>
          </cell>
        </row>
        <row r="298">
          <cell r="B298">
            <v>1711.2</v>
          </cell>
          <cell r="C298" t="str">
            <v>Formwork foundation</v>
          </cell>
          <cell r="D298" t="str">
            <v>sqm</v>
          </cell>
          <cell r="E298">
            <v>10289</v>
          </cell>
          <cell r="F298">
            <v>2.89</v>
          </cell>
          <cell r="G298">
            <v>1.72</v>
          </cell>
          <cell r="I298">
            <v>4.6100000000000003</v>
          </cell>
        </row>
        <row r="299">
          <cell r="B299">
            <v>1710.02</v>
          </cell>
          <cell r="C299" t="str">
            <v>Improved bond reinf.steel</v>
          </cell>
          <cell r="D299" t="str">
            <v>kg</v>
          </cell>
          <cell r="E299">
            <v>127737</v>
          </cell>
          <cell r="F299">
            <v>0.36</v>
          </cell>
          <cell r="G299">
            <v>0.05</v>
          </cell>
          <cell r="H299">
            <v>0.04</v>
          </cell>
          <cell r="I299">
            <v>0.45</v>
          </cell>
        </row>
        <row r="300">
          <cell r="B300">
            <v>1710.03</v>
          </cell>
          <cell r="C300" t="str">
            <v>Welded wire mesh</v>
          </cell>
          <cell r="D300" t="str">
            <v>kg</v>
          </cell>
          <cell r="E300">
            <v>6032</v>
          </cell>
          <cell r="F300">
            <v>0.66</v>
          </cell>
          <cell r="G300">
            <v>0.03</v>
          </cell>
          <cell r="I300">
            <v>0.69</v>
          </cell>
        </row>
        <row r="301">
          <cell r="B301">
            <v>1710.23</v>
          </cell>
          <cell r="C301" t="str">
            <v>Grout &gt;50mm thk.</v>
          </cell>
          <cell r="D301" t="str">
            <v>cum</v>
          </cell>
          <cell r="E301">
            <v>12</v>
          </cell>
          <cell r="F301">
            <v>191.78</v>
          </cell>
          <cell r="G301">
            <v>25.74</v>
          </cell>
          <cell r="I301">
            <v>217.52</v>
          </cell>
        </row>
        <row r="302">
          <cell r="B302">
            <v>1710.15</v>
          </cell>
          <cell r="C302" t="str">
            <v>Steel insert</v>
          </cell>
          <cell r="D302" t="str">
            <v>kg</v>
          </cell>
          <cell r="E302">
            <v>36920</v>
          </cell>
          <cell r="F302">
            <v>0.84</v>
          </cell>
          <cell r="G302">
            <v>0.12</v>
          </cell>
          <cell r="H302">
            <v>0.12</v>
          </cell>
          <cell r="I302">
            <v>1.08</v>
          </cell>
        </row>
        <row r="303">
          <cell r="B303">
            <v>1714.14</v>
          </cell>
          <cell r="C303" t="str">
            <v>Steel frame</v>
          </cell>
          <cell r="D303" t="str">
            <v>kg</v>
          </cell>
          <cell r="E303">
            <v>624</v>
          </cell>
          <cell r="F303">
            <v>0.62</v>
          </cell>
          <cell r="G303">
            <v>0.27</v>
          </cell>
          <cell r="H303">
            <v>0.05</v>
          </cell>
          <cell r="I303">
            <v>0.94</v>
          </cell>
        </row>
        <row r="304">
          <cell r="B304">
            <v>1714.25</v>
          </cell>
          <cell r="C304" t="str">
            <v>Red coloured lean concrete</v>
          </cell>
          <cell r="D304" t="str">
            <v>sqm</v>
          </cell>
          <cell r="E304">
            <v>7516</v>
          </cell>
          <cell r="F304">
            <v>2.31</v>
          </cell>
          <cell r="G304">
            <v>0.34</v>
          </cell>
          <cell r="H304">
            <v>0.03</v>
          </cell>
          <cell r="I304">
            <v>2.68</v>
          </cell>
        </row>
        <row r="305">
          <cell r="B305">
            <v>1440.53</v>
          </cell>
          <cell r="C305" t="str">
            <v>Sand for cables bedding</v>
          </cell>
          <cell r="D305" t="str">
            <v>cum</v>
          </cell>
          <cell r="E305">
            <v>4267</v>
          </cell>
          <cell r="F305">
            <v>5.93</v>
          </cell>
          <cell r="G305">
            <v>0.69</v>
          </cell>
          <cell r="H305">
            <v>0.64</v>
          </cell>
          <cell r="I305">
            <v>7.26</v>
          </cell>
        </row>
        <row r="306">
          <cell r="B306">
            <v>1714.03</v>
          </cell>
          <cell r="C306" t="str">
            <v>Pit for cables 1,5x1,5 lm depth max 3,0 lm</v>
          </cell>
          <cell r="D306" t="str">
            <v>cum</v>
          </cell>
          <cell r="E306">
            <v>17</v>
          </cell>
          <cell r="F306">
            <v>60.85</v>
          </cell>
          <cell r="G306">
            <v>13.28</v>
          </cell>
          <cell r="H306">
            <v>3.86</v>
          </cell>
          <cell r="I306">
            <v>77.989999999999995</v>
          </cell>
        </row>
        <row r="307">
          <cell r="B307">
            <v>1713.14</v>
          </cell>
          <cell r="C307" t="str">
            <v>Construction joint</v>
          </cell>
          <cell r="D307" t="str">
            <v>lm</v>
          </cell>
          <cell r="E307">
            <v>4066</v>
          </cell>
          <cell r="F307">
            <v>1.5</v>
          </cell>
          <cell r="G307">
            <v>2.61</v>
          </cell>
          <cell r="I307">
            <v>4.1100000000000003</v>
          </cell>
        </row>
        <row r="308">
          <cell r="B308">
            <v>1714.12</v>
          </cell>
          <cell r="C308" t="str">
            <v>Checkered plate cover</v>
          </cell>
          <cell r="D308" t="str">
            <v>kg</v>
          </cell>
          <cell r="E308">
            <v>3395</v>
          </cell>
          <cell r="F308">
            <v>0.77</v>
          </cell>
          <cell r="G308">
            <v>0.27</v>
          </cell>
          <cell r="H308">
            <v>0.05</v>
          </cell>
          <cell r="I308">
            <v>1.0900000000000001</v>
          </cell>
        </row>
        <row r="309">
          <cell r="B309">
            <v>1714.08</v>
          </cell>
          <cell r="C309" t="str">
            <v>Supply of cast iron cover</v>
          </cell>
          <cell r="D309" t="str">
            <v>kg</v>
          </cell>
          <cell r="E309">
            <v>1691</v>
          </cell>
          <cell r="F309">
            <v>0.8</v>
          </cell>
          <cell r="I309">
            <v>0.8</v>
          </cell>
        </row>
        <row r="310">
          <cell r="B310">
            <v>1714.09</v>
          </cell>
          <cell r="C310" t="str">
            <v>Laying of cast-iron cover</v>
          </cell>
          <cell r="D310" t="str">
            <v>kg</v>
          </cell>
          <cell r="E310">
            <v>1691</v>
          </cell>
          <cell r="G310">
            <v>0.18</v>
          </cell>
          <cell r="I310">
            <v>0.18</v>
          </cell>
        </row>
        <row r="311">
          <cell r="B311">
            <v>1714.24</v>
          </cell>
          <cell r="C311" t="str">
            <v>Supply PVC conduit pipes dia.110 to 160 mm
 ( Erection already included in item 1714,22)</v>
          </cell>
          <cell r="D311" t="str">
            <v>lm</v>
          </cell>
          <cell r="E311">
            <v>20216</v>
          </cell>
          <cell r="F311">
            <v>9.18</v>
          </cell>
          <cell r="G311">
            <v>0.55000000000000004</v>
          </cell>
          <cell r="I311">
            <v>9.73</v>
          </cell>
        </row>
        <row r="312">
          <cell r="B312">
            <v>1799.35</v>
          </cell>
          <cell r="C312" t="str">
            <v>Galvanized steel conduit 4"
 for electrical duct bank</v>
          </cell>
          <cell r="D312" t="str">
            <v>lm</v>
          </cell>
          <cell r="E312">
            <v>1634</v>
          </cell>
          <cell r="F312">
            <v>11.56</v>
          </cell>
          <cell r="G312">
            <v>1.58</v>
          </cell>
          <cell r="H312">
            <v>0.05</v>
          </cell>
          <cell r="I312">
            <v>13.19</v>
          </cell>
        </row>
        <row r="313">
          <cell r="B313">
            <v>1478.03</v>
          </cell>
          <cell r="C313" t="str">
            <v>PVC piping         dia. 200mm</v>
          </cell>
          <cell r="D313" t="str">
            <v>lm</v>
          </cell>
          <cell r="E313">
            <v>399</v>
          </cell>
          <cell r="F313">
            <v>10.65</v>
          </cell>
          <cell r="G313">
            <v>0.63</v>
          </cell>
          <cell r="I313">
            <v>11.28</v>
          </cell>
        </row>
        <row r="314">
          <cell r="B314">
            <v>1799.01</v>
          </cell>
          <cell r="C314" t="str">
            <v>PVC piping diameter  1"
 ( See  note  "1" Technip STD - 1400 - 28 )</v>
          </cell>
          <cell r="D314" t="str">
            <v>lm</v>
          </cell>
          <cell r="E314">
            <v>210</v>
          </cell>
          <cell r="F314">
            <v>0.33</v>
          </cell>
          <cell r="G314">
            <v>0</v>
          </cell>
          <cell r="I314">
            <v>0.33</v>
          </cell>
        </row>
        <row r="315">
          <cell r="B315">
            <v>1799.04</v>
          </cell>
          <cell r="C315" t="str">
            <v>Precast concrete covers 15 cm thick</v>
          </cell>
          <cell r="D315" t="str">
            <v>sqm</v>
          </cell>
          <cell r="E315">
            <v>3468</v>
          </cell>
          <cell r="F315">
            <v>19.64</v>
          </cell>
          <cell r="G315">
            <v>6.92</v>
          </cell>
          <cell r="H315">
            <v>2.0699999999999998</v>
          </cell>
          <cell r="I315">
            <v>28.63</v>
          </cell>
        </row>
        <row r="316">
          <cell r="B316">
            <v>1799.05</v>
          </cell>
          <cell r="C316" t="str">
            <v>Precast concrete covers 20 cm thick</v>
          </cell>
          <cell r="D316" t="str">
            <v>sqm</v>
          </cell>
          <cell r="E316">
            <v>31</v>
          </cell>
          <cell r="F316">
            <v>23.05</v>
          </cell>
          <cell r="G316">
            <v>7.32</v>
          </cell>
          <cell r="H316">
            <v>1.87</v>
          </cell>
          <cell r="I316">
            <v>32.24</v>
          </cell>
        </row>
        <row r="317">
          <cell r="B317">
            <v>1491.03</v>
          </cell>
          <cell r="C317" t="str">
            <v>Demol.&amp; Reinst. exist. roads fnds.</v>
          </cell>
          <cell r="D317" t="str">
            <v>cum</v>
          </cell>
          <cell r="E317">
            <v>688</v>
          </cell>
          <cell r="G317">
            <v>0.63</v>
          </cell>
          <cell r="H317">
            <v>2.06</v>
          </cell>
          <cell r="I317">
            <v>2.69</v>
          </cell>
        </row>
        <row r="318">
          <cell r="I318">
            <v>0</v>
          </cell>
        </row>
        <row r="319">
          <cell r="C319" t="str">
            <v>Total  Electrical Cable Trenches</v>
          </cell>
          <cell r="D319" t="str">
            <v>lm</v>
          </cell>
          <cell r="E319">
            <v>18550</v>
          </cell>
        </row>
        <row r="320">
          <cell r="B320">
            <v>18</v>
          </cell>
          <cell r="C320" t="str">
            <v xml:space="preserve">BUILDINGS (CONCRETE &amp; MASONRY TYPE-LSP) </v>
          </cell>
          <cell r="E320">
            <v>0</v>
          </cell>
        </row>
        <row r="321">
          <cell r="B321">
            <v>2000.5070000000001</v>
          </cell>
          <cell r="C321" t="str">
            <v>Administration Building</v>
          </cell>
          <cell r="D321" t="str">
            <v>cum</v>
          </cell>
          <cell r="E321">
            <v>10608</v>
          </cell>
          <cell r="F321">
            <v>51.79</v>
          </cell>
          <cell r="G321">
            <v>12.03</v>
          </cell>
          <cell r="H321">
            <v>1.54</v>
          </cell>
          <cell r="I321">
            <v>65.36</v>
          </cell>
        </row>
        <row r="322">
          <cell r="B322">
            <v>2000.521</v>
          </cell>
          <cell r="C322" t="str">
            <v>Gate House</v>
          </cell>
          <cell r="D322" t="str">
            <v>cum</v>
          </cell>
          <cell r="E322">
            <v>262.5</v>
          </cell>
          <cell r="F322">
            <v>50.12</v>
          </cell>
          <cell r="G322">
            <v>13.5</v>
          </cell>
          <cell r="H322">
            <v>1.85</v>
          </cell>
          <cell r="I322">
            <v>65.47</v>
          </cell>
        </row>
        <row r="323">
          <cell r="B323">
            <v>2000.5029999999999</v>
          </cell>
          <cell r="C323" t="str">
            <v>Offices conc.&amp; mason.inside steel Bldgs.</v>
          </cell>
          <cell r="D323" t="str">
            <v>cum</v>
          </cell>
          <cell r="E323">
            <v>1225</v>
          </cell>
          <cell r="F323">
            <v>58.43</v>
          </cell>
          <cell r="G323">
            <v>10.31</v>
          </cell>
          <cell r="H323">
            <v>1.76</v>
          </cell>
          <cell r="I323">
            <v>70.5</v>
          </cell>
        </row>
        <row r="324">
          <cell r="B324">
            <v>2000.5129999999999</v>
          </cell>
          <cell r="C324" t="str">
            <v>Main Substation ( N° 2 )</v>
          </cell>
          <cell r="D324" t="str">
            <v>cum</v>
          </cell>
          <cell r="E324">
            <v>5850</v>
          </cell>
          <cell r="F324">
            <v>53.06</v>
          </cell>
          <cell r="G324">
            <v>5.7</v>
          </cell>
          <cell r="H324">
            <v>1.07</v>
          </cell>
          <cell r="I324">
            <v>59.83</v>
          </cell>
        </row>
        <row r="325">
          <cell r="B325">
            <v>2000.5329999999999</v>
          </cell>
          <cell r="C325" t="str">
            <v>Building  Area Substation</v>
          </cell>
          <cell r="D325" t="str">
            <v>cum</v>
          </cell>
          <cell r="E325">
            <v>390</v>
          </cell>
          <cell r="F325">
            <v>62.52</v>
          </cell>
          <cell r="G325">
            <v>14.8</v>
          </cell>
          <cell r="H325">
            <v>1.29</v>
          </cell>
          <cell r="I325">
            <v>78.61</v>
          </cell>
        </row>
        <row r="326">
          <cell r="B326">
            <v>2000.502</v>
          </cell>
          <cell r="C326" t="str">
            <v>Electrical Substation ( N° 1 )</v>
          </cell>
          <cell r="D326" t="str">
            <v>cum</v>
          </cell>
          <cell r="E326">
            <v>3640</v>
          </cell>
          <cell r="F326">
            <v>24.16</v>
          </cell>
          <cell r="G326">
            <v>3.07</v>
          </cell>
          <cell r="H326">
            <v>0.56999999999999995</v>
          </cell>
          <cell r="I326">
            <v>27.8</v>
          </cell>
        </row>
        <row r="327">
          <cell r="B327">
            <v>2000.5260000000001</v>
          </cell>
          <cell r="C327" t="str">
            <v>Laboratory Building</v>
          </cell>
          <cell r="D327" t="str">
            <v>cum</v>
          </cell>
          <cell r="E327">
            <v>3528</v>
          </cell>
          <cell r="F327">
            <v>66.42</v>
          </cell>
          <cell r="G327">
            <v>13.5</v>
          </cell>
          <cell r="H327">
            <v>1.85</v>
          </cell>
          <cell r="I327">
            <v>81.77</v>
          </cell>
        </row>
        <row r="328">
          <cell r="B328">
            <v>2000.5319999999999</v>
          </cell>
          <cell r="C328" t="str">
            <v>Fire Station Bldg.</v>
          </cell>
          <cell r="D328" t="str">
            <v>cum</v>
          </cell>
          <cell r="E328">
            <v>3150</v>
          </cell>
          <cell r="F328">
            <v>40.32</v>
          </cell>
          <cell r="G328">
            <v>5.7</v>
          </cell>
          <cell r="H328">
            <v>1.07</v>
          </cell>
          <cell r="I328">
            <v>47.09</v>
          </cell>
        </row>
        <row r="329">
          <cell r="B329">
            <v>2000.5309999999999</v>
          </cell>
          <cell r="C329" t="str">
            <v>Localized Operator Cabins</v>
          </cell>
          <cell r="D329" t="str">
            <v>cum</v>
          </cell>
          <cell r="E329">
            <v>120</v>
          </cell>
          <cell r="F329">
            <v>40.32</v>
          </cell>
          <cell r="G329">
            <v>5.7</v>
          </cell>
          <cell r="H329">
            <v>1.07</v>
          </cell>
          <cell r="I329">
            <v>47.09</v>
          </cell>
        </row>
        <row r="330">
          <cell r="I330">
            <v>0</v>
          </cell>
        </row>
        <row r="331">
          <cell r="C331" t="str">
            <v xml:space="preserve">Total  Buildings
 (Concrete &amp; Masonry Type-Lsp) </v>
          </cell>
          <cell r="D331" t="str">
            <v>cum</v>
          </cell>
          <cell r="E331">
            <v>28773.5</v>
          </cell>
        </row>
        <row r="332">
          <cell r="B332">
            <v>19</v>
          </cell>
          <cell r="C332" t="str">
            <v>BUILDINGS ( STEEL &amp; MASONRY TYPE )</v>
          </cell>
          <cell r="E332">
            <v>0</v>
          </cell>
        </row>
        <row r="333">
          <cell r="B333">
            <v>1440.3</v>
          </cell>
          <cell r="C333" t="str">
            <v>Soil sect.exc.by mach.up to 2m</v>
          </cell>
          <cell r="D333" t="str">
            <v>cum</v>
          </cell>
          <cell r="E333">
            <v>49755</v>
          </cell>
          <cell r="G333">
            <v>0.11</v>
          </cell>
          <cell r="H333">
            <v>1.42</v>
          </cell>
          <cell r="I333">
            <v>1.53</v>
          </cell>
        </row>
        <row r="334">
          <cell r="B334">
            <v>1440.1</v>
          </cell>
          <cell r="C334" t="str">
            <v>Soil sect.exc.by hand up to 2m</v>
          </cell>
          <cell r="D334" t="str">
            <v>cum</v>
          </cell>
          <cell r="E334">
            <v>426</v>
          </cell>
          <cell r="G334">
            <v>2.33</v>
          </cell>
          <cell r="I334">
            <v>2.33</v>
          </cell>
        </row>
        <row r="335">
          <cell r="B335">
            <v>1440.44</v>
          </cell>
          <cell r="C335" t="str">
            <v>Materials from excav.transport</v>
          </cell>
          <cell r="D335" t="str">
            <v>cum</v>
          </cell>
          <cell r="E335">
            <v>37407</v>
          </cell>
          <cell r="G335">
            <v>0.1</v>
          </cell>
          <cell r="H335">
            <v>0.86</v>
          </cell>
          <cell r="I335">
            <v>0.96</v>
          </cell>
        </row>
        <row r="336">
          <cell r="B336">
            <v>1440.5</v>
          </cell>
          <cell r="C336" t="str">
            <v>Backfill w/ matl from exc.</v>
          </cell>
          <cell r="D336" t="str">
            <v>cum</v>
          </cell>
          <cell r="E336">
            <v>3989</v>
          </cell>
          <cell r="G336">
            <v>0.52</v>
          </cell>
          <cell r="H336">
            <v>0.64</v>
          </cell>
          <cell r="I336">
            <v>1.1599999999999999</v>
          </cell>
        </row>
        <row r="337">
          <cell r="B337">
            <v>1711.01</v>
          </cell>
          <cell r="C337" t="str">
            <v>Lean concrete 5cm thk.</v>
          </cell>
          <cell r="D337" t="str">
            <v>sqm</v>
          </cell>
          <cell r="E337">
            <v>49750</v>
          </cell>
          <cell r="F337">
            <v>2.13</v>
          </cell>
          <cell r="G337">
            <v>0.52</v>
          </cell>
          <cell r="H337">
            <v>0.03</v>
          </cell>
          <cell r="I337">
            <v>2.68</v>
          </cell>
        </row>
        <row r="338">
          <cell r="B338">
            <v>1711.02</v>
          </cell>
          <cell r="C338" t="str">
            <v>Lean concrete 10cm thk.</v>
          </cell>
          <cell r="D338" t="str">
            <v>sqm</v>
          </cell>
          <cell r="E338">
            <v>9780</v>
          </cell>
          <cell r="F338">
            <v>4.26</v>
          </cell>
          <cell r="G338">
            <v>0.86</v>
          </cell>
          <cell r="H338">
            <v>7.0000000000000007E-2</v>
          </cell>
          <cell r="I338">
            <v>5.19</v>
          </cell>
        </row>
        <row r="339">
          <cell r="B339">
            <v>1711.06</v>
          </cell>
          <cell r="C339" t="str">
            <v>Concrete for foundation</v>
          </cell>
          <cell r="D339" t="str">
            <v>cum</v>
          </cell>
          <cell r="E339">
            <v>8785</v>
          </cell>
          <cell r="F339">
            <v>51.17</v>
          </cell>
          <cell r="G339">
            <v>2.75</v>
          </cell>
          <cell r="H339">
            <v>3.65</v>
          </cell>
          <cell r="I339">
            <v>57.57</v>
          </cell>
        </row>
        <row r="340">
          <cell r="B340">
            <v>1712.01</v>
          </cell>
          <cell r="C340" t="str">
            <v>Concrete elev. up to 10m</v>
          </cell>
          <cell r="D340" t="str">
            <v>cum</v>
          </cell>
          <cell r="E340">
            <v>1545</v>
          </cell>
          <cell r="F340">
            <v>51.17</v>
          </cell>
          <cell r="G340">
            <v>4.12</v>
          </cell>
          <cell r="H340">
            <v>3.1</v>
          </cell>
          <cell r="I340">
            <v>58.39</v>
          </cell>
        </row>
        <row r="341">
          <cell r="B341">
            <v>1713.07</v>
          </cell>
          <cell r="C341" t="str">
            <v>Fndn above or under paving</v>
          </cell>
          <cell r="D341" t="str">
            <v>cum</v>
          </cell>
          <cell r="E341">
            <v>184</v>
          </cell>
          <cell r="F341">
            <v>67.42</v>
          </cell>
          <cell r="G341">
            <v>10.199999999999999</v>
          </cell>
          <cell r="H341">
            <v>3.72</v>
          </cell>
          <cell r="I341">
            <v>81.34</v>
          </cell>
        </row>
        <row r="342">
          <cell r="B342">
            <v>1711.2</v>
          </cell>
          <cell r="C342" t="str">
            <v>Formwork foundation</v>
          </cell>
          <cell r="D342" t="str">
            <v>sqm</v>
          </cell>
          <cell r="E342">
            <v>12379</v>
          </cell>
          <cell r="F342">
            <v>2.89</v>
          </cell>
          <cell r="G342">
            <v>1.72</v>
          </cell>
          <cell r="I342">
            <v>4.6100000000000003</v>
          </cell>
        </row>
        <row r="343">
          <cell r="B343">
            <v>1712.2</v>
          </cell>
          <cell r="C343" t="str">
            <v>Formwork elev. up to 10m</v>
          </cell>
          <cell r="D343" t="str">
            <v>sqm</v>
          </cell>
          <cell r="E343">
            <v>7429</v>
          </cell>
          <cell r="F343">
            <v>3.83</v>
          </cell>
          <cell r="G343">
            <v>2.2400000000000002</v>
          </cell>
          <cell r="I343">
            <v>6.07</v>
          </cell>
        </row>
        <row r="344">
          <cell r="B344">
            <v>1710.02</v>
          </cell>
          <cell r="C344" t="str">
            <v>Improved bond reinf.steel</v>
          </cell>
          <cell r="D344" t="str">
            <v>kg</v>
          </cell>
          <cell r="E344">
            <v>1169100</v>
          </cell>
          <cell r="F344">
            <v>0.36</v>
          </cell>
          <cell r="G344">
            <v>0.05</v>
          </cell>
          <cell r="H344">
            <v>0.04</v>
          </cell>
          <cell r="I344">
            <v>0.45</v>
          </cell>
        </row>
        <row r="345">
          <cell r="B345">
            <v>1710.21</v>
          </cell>
          <cell r="C345" t="str">
            <v>Grout 25mm thk.</v>
          </cell>
          <cell r="D345" t="str">
            <v>sqm</v>
          </cell>
          <cell r="E345">
            <v>381</v>
          </cell>
          <cell r="F345">
            <v>6.7</v>
          </cell>
          <cell r="G345">
            <v>0.52</v>
          </cell>
          <cell r="I345">
            <v>7.22</v>
          </cell>
        </row>
        <row r="346">
          <cell r="B346">
            <v>1710.07</v>
          </cell>
          <cell r="C346" t="str">
            <v>Anchor bolts weight up to 20Kg</v>
          </cell>
          <cell r="D346" t="str">
            <v>kg</v>
          </cell>
          <cell r="E346">
            <v>23946</v>
          </cell>
          <cell r="F346">
            <v>3.83</v>
          </cell>
          <cell r="G346">
            <v>0.1</v>
          </cell>
          <cell r="I346">
            <v>3.93</v>
          </cell>
        </row>
        <row r="347">
          <cell r="B347" t="str">
            <v>1799,10A</v>
          </cell>
          <cell r="C347" t="str">
            <v>Supply and installatiopn of steel rails</v>
          </cell>
          <cell r="D347" t="str">
            <v>kg</v>
          </cell>
          <cell r="E347">
            <v>36541</v>
          </cell>
          <cell r="F347">
            <v>0.77</v>
          </cell>
          <cell r="G347">
            <v>0.14000000000000001</v>
          </cell>
          <cell r="H347">
            <v>0.05</v>
          </cell>
          <cell r="I347">
            <v>0.96</v>
          </cell>
        </row>
        <row r="348">
          <cell r="B348">
            <v>1450.03</v>
          </cell>
          <cell r="C348" t="str">
            <v>Embankment w/ matl by contr.</v>
          </cell>
          <cell r="D348" t="str">
            <v>cum</v>
          </cell>
          <cell r="E348">
            <v>38500</v>
          </cell>
          <cell r="F348">
            <v>6.7</v>
          </cell>
          <cell r="G348">
            <v>0.18</v>
          </cell>
          <cell r="H348">
            <v>0.51</v>
          </cell>
          <cell r="I348">
            <v>7.39</v>
          </cell>
        </row>
        <row r="349">
          <cell r="B349">
            <v>1420.01</v>
          </cell>
          <cell r="C349" t="str">
            <v>Surface levelling</v>
          </cell>
          <cell r="D349" t="str">
            <v>sqm</v>
          </cell>
          <cell r="E349">
            <v>49750</v>
          </cell>
          <cell r="G349">
            <v>7.0000000000000007E-2</v>
          </cell>
          <cell r="H349">
            <v>0.21</v>
          </cell>
          <cell r="I349">
            <v>0.28000000000000003</v>
          </cell>
        </row>
        <row r="350">
          <cell r="B350">
            <v>1420.02</v>
          </cell>
          <cell r="C350" t="str">
            <v>Surface compaction 90%</v>
          </cell>
          <cell r="D350" t="str">
            <v>sqm</v>
          </cell>
          <cell r="E350">
            <v>49750</v>
          </cell>
          <cell r="G350">
            <v>0.03</v>
          </cell>
          <cell r="H350">
            <v>0.48</v>
          </cell>
          <cell r="I350">
            <v>0.51</v>
          </cell>
        </row>
        <row r="351">
          <cell r="B351">
            <v>1717.04</v>
          </cell>
          <cell r="C351" t="str">
            <v>PVC water-stop: 30cm wide</v>
          </cell>
          <cell r="D351" t="str">
            <v>lm</v>
          </cell>
          <cell r="E351">
            <v>420</v>
          </cell>
          <cell r="F351">
            <v>17.34</v>
          </cell>
          <cell r="G351">
            <v>1.37</v>
          </cell>
          <cell r="I351">
            <v>18.71</v>
          </cell>
        </row>
        <row r="352">
          <cell r="B352">
            <v>1713.01</v>
          </cell>
          <cell r="C352" t="str">
            <v>Floor sub-base</v>
          </cell>
          <cell r="D352" t="str">
            <v>cum</v>
          </cell>
          <cell r="E352">
            <v>12123</v>
          </cell>
          <cell r="F352">
            <v>21.3</v>
          </cell>
          <cell r="G352">
            <v>0.14000000000000001</v>
          </cell>
          <cell r="H352">
            <v>0.57999999999999996</v>
          </cell>
          <cell r="I352">
            <v>22.02</v>
          </cell>
        </row>
        <row r="353">
          <cell r="B353">
            <v>1713.03</v>
          </cell>
          <cell r="C353" t="str">
            <v>Polyethilene vapor barrier</v>
          </cell>
          <cell r="D353" t="str">
            <v>sqm</v>
          </cell>
          <cell r="E353">
            <v>49728</v>
          </cell>
          <cell r="F353">
            <v>0.37</v>
          </cell>
          <cell r="G353">
            <v>0.1</v>
          </cell>
          <cell r="I353">
            <v>0.47</v>
          </cell>
        </row>
        <row r="354">
          <cell r="B354">
            <v>1711.07</v>
          </cell>
          <cell r="C354" t="str">
            <v>Bitumen coat for foundation</v>
          </cell>
          <cell r="D354" t="str">
            <v>sqm</v>
          </cell>
          <cell r="E354">
            <v>14851</v>
          </cell>
          <cell r="F354">
            <v>0.78</v>
          </cell>
          <cell r="G354">
            <v>0.34</v>
          </cell>
          <cell r="I354">
            <v>1.1200000000000001</v>
          </cell>
        </row>
        <row r="355">
          <cell r="B355">
            <v>1713.05</v>
          </cell>
          <cell r="C355" t="str">
            <v>Reinf.concrete paving thk 15cm</v>
          </cell>
          <cell r="D355" t="str">
            <v>sqm</v>
          </cell>
          <cell r="E355">
            <v>38500</v>
          </cell>
          <cell r="F355">
            <v>8.31</v>
          </cell>
          <cell r="G355">
            <v>1.03</v>
          </cell>
          <cell r="H355">
            <v>0.41</v>
          </cell>
          <cell r="I355">
            <v>9.75</v>
          </cell>
        </row>
        <row r="356">
          <cell r="B356">
            <v>1713.06</v>
          </cell>
          <cell r="C356" t="str">
            <v>Reinf.concrete paving thk 20cm</v>
          </cell>
          <cell r="D356" t="str">
            <v>sqm</v>
          </cell>
          <cell r="E356">
            <v>11250</v>
          </cell>
          <cell r="F356">
            <v>11.13</v>
          </cell>
          <cell r="G356">
            <v>1.37</v>
          </cell>
          <cell r="H356">
            <v>0.54</v>
          </cell>
          <cell r="I356">
            <v>13.04</v>
          </cell>
        </row>
        <row r="357">
          <cell r="B357">
            <v>1710.03</v>
          </cell>
          <cell r="C357" t="str">
            <v>Welded wire mesh</v>
          </cell>
          <cell r="D357" t="str">
            <v>kg</v>
          </cell>
          <cell r="E357">
            <v>366000</v>
          </cell>
          <cell r="F357">
            <v>0.66</v>
          </cell>
          <cell r="G357">
            <v>0.03</v>
          </cell>
          <cell r="I357">
            <v>0.69</v>
          </cell>
        </row>
        <row r="358">
          <cell r="B358">
            <v>1713.13</v>
          </cell>
          <cell r="C358" t="str">
            <v>Cut joint ( control )</v>
          </cell>
          <cell r="D358" t="str">
            <v>lm</v>
          </cell>
          <cell r="E358">
            <v>9533</v>
          </cell>
          <cell r="F358">
            <v>0.56000000000000005</v>
          </cell>
          <cell r="G358">
            <v>1.03</v>
          </cell>
          <cell r="I358">
            <v>1.59</v>
          </cell>
        </row>
        <row r="359">
          <cell r="B359">
            <v>1713.14</v>
          </cell>
          <cell r="C359" t="str">
            <v>Construction joint</v>
          </cell>
          <cell r="D359" t="str">
            <v>lm</v>
          </cell>
          <cell r="E359">
            <v>9533</v>
          </cell>
          <cell r="F359">
            <v>1.5</v>
          </cell>
          <cell r="G359">
            <v>2.61</v>
          </cell>
          <cell r="I359">
            <v>4.1100000000000003</v>
          </cell>
        </row>
        <row r="360">
          <cell r="B360">
            <v>1713.15</v>
          </cell>
          <cell r="C360" t="str">
            <v>Isolation joint</v>
          </cell>
          <cell r="D360" t="str">
            <v>lm</v>
          </cell>
          <cell r="E360">
            <v>5746</v>
          </cell>
          <cell r="F360">
            <v>4.37</v>
          </cell>
          <cell r="G360">
            <v>1.03</v>
          </cell>
          <cell r="I360">
            <v>5.4</v>
          </cell>
        </row>
        <row r="361">
          <cell r="B361">
            <v>1713.16</v>
          </cell>
          <cell r="C361" t="str">
            <v>Expansion joint ( contraction )</v>
          </cell>
          <cell r="D361" t="str">
            <v>lm</v>
          </cell>
          <cell r="E361">
            <v>9533</v>
          </cell>
          <cell r="F361">
            <v>4.49</v>
          </cell>
          <cell r="G361">
            <v>2.58</v>
          </cell>
          <cell r="I361">
            <v>7.07</v>
          </cell>
        </row>
        <row r="362">
          <cell r="B362">
            <v>2000.001</v>
          </cell>
          <cell r="C362" t="str">
            <v>Hollow-block wall 20cm thk</v>
          </cell>
          <cell r="D362" t="str">
            <v>sqm</v>
          </cell>
          <cell r="E362">
            <v>4750</v>
          </cell>
          <cell r="F362">
            <v>4.59</v>
          </cell>
          <cell r="G362">
            <v>1.45</v>
          </cell>
          <cell r="H362">
            <v>0.08</v>
          </cell>
          <cell r="I362">
            <v>6.12</v>
          </cell>
        </row>
        <row r="363">
          <cell r="B363">
            <v>1440.85</v>
          </cell>
          <cell r="C363" t="str">
            <v>Side-walk pav. 10cm thk</v>
          </cell>
          <cell r="D363" t="str">
            <v>sqm</v>
          </cell>
          <cell r="E363">
            <v>2391</v>
          </cell>
          <cell r="F363">
            <v>8.67</v>
          </cell>
          <cell r="G363">
            <v>0.69</v>
          </cell>
          <cell r="I363">
            <v>9.36</v>
          </cell>
        </row>
        <row r="364">
          <cell r="B364">
            <v>1440.81</v>
          </cell>
          <cell r="C364" t="str">
            <v>Sidewalk kerb</v>
          </cell>
          <cell r="D364" t="str">
            <v>lm</v>
          </cell>
          <cell r="E364">
            <v>2374</v>
          </cell>
          <cell r="F364">
            <v>7.39</v>
          </cell>
          <cell r="G364">
            <v>2.2999999999999998</v>
          </cell>
          <cell r="I364">
            <v>9.69</v>
          </cell>
        </row>
        <row r="365">
          <cell r="B365">
            <v>1440.82</v>
          </cell>
          <cell r="C365" t="str">
            <v>Sidewalk fndn w.matl from exc.</v>
          </cell>
          <cell r="D365" t="str">
            <v>cum</v>
          </cell>
          <cell r="E365">
            <v>478</v>
          </cell>
          <cell r="G365">
            <v>0.52</v>
          </cell>
          <cell r="H365">
            <v>0.64</v>
          </cell>
          <cell r="I365">
            <v>1.1599999999999999</v>
          </cell>
        </row>
        <row r="366">
          <cell r="B366">
            <v>2000.0139999999999</v>
          </cell>
          <cell r="C366" t="str">
            <v>Concrete block rendering</v>
          </cell>
          <cell r="D366" t="str">
            <v>sqm</v>
          </cell>
          <cell r="E366">
            <v>4750</v>
          </cell>
          <cell r="F366">
            <v>1.28</v>
          </cell>
          <cell r="G366">
            <v>1.21</v>
          </cell>
          <cell r="H366">
            <v>0.02</v>
          </cell>
          <cell r="I366">
            <v>2.5099999999999998</v>
          </cell>
        </row>
        <row r="367">
          <cell r="B367">
            <v>2000.0150000000001</v>
          </cell>
          <cell r="C367" t="str">
            <v>Rough plaster</v>
          </cell>
          <cell r="D367" t="str">
            <v>sqm</v>
          </cell>
          <cell r="E367">
            <v>9499</v>
          </cell>
          <cell r="F367">
            <v>0.89</v>
          </cell>
          <cell r="G367">
            <v>0.86</v>
          </cell>
          <cell r="H367">
            <v>0.02</v>
          </cell>
          <cell r="I367">
            <v>1.77</v>
          </cell>
        </row>
        <row r="368">
          <cell r="B368">
            <v>2000.047</v>
          </cell>
          <cell r="C368" t="str">
            <v>Washable acrilic paint</v>
          </cell>
          <cell r="D368" t="str">
            <v>sqm</v>
          </cell>
          <cell r="E368">
            <v>4750</v>
          </cell>
          <cell r="F368">
            <v>1.1399999999999999</v>
          </cell>
          <cell r="G368">
            <v>1.03</v>
          </cell>
          <cell r="I368">
            <v>2.17</v>
          </cell>
        </row>
        <row r="369">
          <cell r="B369">
            <v>1713.09</v>
          </cell>
          <cell r="C369" t="str">
            <v>Hardener on paving (dust)</v>
          </cell>
          <cell r="D369" t="str">
            <v>sqm</v>
          </cell>
          <cell r="E369">
            <v>87418</v>
          </cell>
          <cell r="F369">
            <v>0.32</v>
          </cell>
          <cell r="G369">
            <v>0.06</v>
          </cell>
          <cell r="I369">
            <v>0.38</v>
          </cell>
        </row>
        <row r="370">
          <cell r="B370">
            <v>2000.029</v>
          </cell>
          <cell r="C370" t="str">
            <v>Red gres skirting board</v>
          </cell>
          <cell r="D370" t="str">
            <v>lm</v>
          </cell>
          <cell r="E370">
            <v>3414</v>
          </cell>
          <cell r="F370">
            <v>5</v>
          </cell>
          <cell r="G370">
            <v>2</v>
          </cell>
          <cell r="I370">
            <v>7</v>
          </cell>
        </row>
        <row r="371">
          <cell r="B371">
            <v>2000.53</v>
          </cell>
          <cell r="C371" t="str">
            <v>Chemicals Warehouse (Lsp all included)</v>
          </cell>
          <cell r="D371" t="str">
            <v>cum</v>
          </cell>
          <cell r="E371">
            <v>12600</v>
          </cell>
          <cell r="F371">
            <v>35.020000000000003</v>
          </cell>
          <cell r="G371">
            <v>4.18</v>
          </cell>
          <cell r="H371">
            <v>1.07</v>
          </cell>
          <cell r="I371">
            <v>40.270000000000003</v>
          </cell>
        </row>
        <row r="372">
          <cell r="I372">
            <v>0</v>
          </cell>
        </row>
        <row r="373">
          <cell r="C373" t="str">
            <v>Total  Buildings ( Steel &amp; Masonry Type )</v>
          </cell>
          <cell r="D373" t="str">
            <v>cum</v>
          </cell>
          <cell r="E373">
            <v>12600</v>
          </cell>
        </row>
        <row r="374">
          <cell r="B374">
            <v>23</v>
          </cell>
          <cell r="C374" t="str">
            <v>CONCRETE COOLING TOWER ( Basin &amp; Elev.)</v>
          </cell>
          <cell r="E374">
            <v>0</v>
          </cell>
        </row>
        <row r="375">
          <cell r="B375">
            <v>1440.3</v>
          </cell>
          <cell r="C375" t="str">
            <v>Soil sect.exc.by mach.up to 2m</v>
          </cell>
          <cell r="D375" t="str">
            <v>cum</v>
          </cell>
          <cell r="E375">
            <v>3211</v>
          </cell>
          <cell r="G375">
            <v>0.11</v>
          </cell>
          <cell r="H375">
            <v>1.42</v>
          </cell>
          <cell r="I375">
            <v>1.53</v>
          </cell>
        </row>
        <row r="376">
          <cell r="B376">
            <v>1440.1</v>
          </cell>
          <cell r="C376" t="str">
            <v>Soil sect.exc.by hand up to 2m</v>
          </cell>
          <cell r="D376" t="str">
            <v>cum</v>
          </cell>
          <cell r="E376">
            <v>66</v>
          </cell>
          <cell r="G376">
            <v>2.33</v>
          </cell>
          <cell r="I376">
            <v>2.33</v>
          </cell>
        </row>
        <row r="377">
          <cell r="B377">
            <v>1440.44</v>
          </cell>
          <cell r="C377" t="str">
            <v>Materials from excav.transport</v>
          </cell>
          <cell r="D377" t="str">
            <v>cum</v>
          </cell>
          <cell r="E377">
            <v>3113</v>
          </cell>
          <cell r="G377">
            <v>0.1</v>
          </cell>
          <cell r="H377">
            <v>0.86</v>
          </cell>
          <cell r="I377">
            <v>0.96</v>
          </cell>
        </row>
        <row r="378">
          <cell r="B378">
            <v>1440.5</v>
          </cell>
          <cell r="C378" t="str">
            <v>Backfill w/ matl from exc.</v>
          </cell>
          <cell r="D378" t="str">
            <v>cum</v>
          </cell>
          <cell r="E378">
            <v>163</v>
          </cell>
          <cell r="G378">
            <v>0.52</v>
          </cell>
          <cell r="H378">
            <v>0.64</v>
          </cell>
          <cell r="I378">
            <v>1.1599999999999999</v>
          </cell>
        </row>
        <row r="379">
          <cell r="B379">
            <v>1713.03</v>
          </cell>
          <cell r="C379" t="str">
            <v>Polyethilene vapor barrier</v>
          </cell>
          <cell r="D379" t="str">
            <v>sqm</v>
          </cell>
          <cell r="E379">
            <v>3501</v>
          </cell>
          <cell r="F379">
            <v>0.37</v>
          </cell>
          <cell r="G379">
            <v>0.1</v>
          </cell>
          <cell r="I379">
            <v>0.47</v>
          </cell>
        </row>
        <row r="380">
          <cell r="B380">
            <v>1711.07</v>
          </cell>
          <cell r="C380" t="str">
            <v>Bitumen coat for foundation</v>
          </cell>
          <cell r="D380" t="str">
            <v>sqm</v>
          </cell>
          <cell r="E380">
            <v>594</v>
          </cell>
          <cell r="F380">
            <v>0.78</v>
          </cell>
          <cell r="G380">
            <v>0.34</v>
          </cell>
          <cell r="I380">
            <v>1.1200000000000001</v>
          </cell>
        </row>
        <row r="381">
          <cell r="B381">
            <v>1711.01</v>
          </cell>
          <cell r="C381" t="str">
            <v>Lean concrete 5cm thk.</v>
          </cell>
          <cell r="D381" t="str">
            <v>sqm</v>
          </cell>
          <cell r="E381">
            <v>3501</v>
          </cell>
          <cell r="F381">
            <v>2.13</v>
          </cell>
          <cell r="G381">
            <v>0.52</v>
          </cell>
          <cell r="H381">
            <v>0.03</v>
          </cell>
          <cell r="I381">
            <v>2.68</v>
          </cell>
        </row>
        <row r="382">
          <cell r="B382">
            <v>1799.65</v>
          </cell>
          <cell r="C382" t="str">
            <v>Found. Concrete minimum 28N/mm2
 ( ASTM C-150 TYPE V sulfate resistance)</v>
          </cell>
          <cell r="D382" t="str">
            <v>cum</v>
          </cell>
          <cell r="E382">
            <v>3037</v>
          </cell>
          <cell r="F382">
            <v>67.510000000000005</v>
          </cell>
          <cell r="G382">
            <v>3.09</v>
          </cell>
          <cell r="H382">
            <v>3.65</v>
          </cell>
          <cell r="I382">
            <v>74.25</v>
          </cell>
        </row>
        <row r="383">
          <cell r="B383">
            <v>1799.66</v>
          </cell>
          <cell r="C383" t="str">
            <v>Elevat. Concrete minimum 28N/mm2
 ( ASTM C-150 TYPE V sulfate resistance)</v>
          </cell>
          <cell r="D383" t="str">
            <v>cum</v>
          </cell>
          <cell r="E383">
            <v>4193</v>
          </cell>
          <cell r="F383">
            <v>67.510000000000005</v>
          </cell>
          <cell r="G383">
            <v>5.15</v>
          </cell>
          <cell r="H383">
            <v>2.96</v>
          </cell>
          <cell r="I383">
            <v>75.62</v>
          </cell>
        </row>
        <row r="384">
          <cell r="B384">
            <v>1711.2</v>
          </cell>
          <cell r="C384" t="str">
            <v>Formwork foundation</v>
          </cell>
          <cell r="D384" t="str">
            <v>sqm</v>
          </cell>
          <cell r="E384">
            <v>2162</v>
          </cell>
          <cell r="F384">
            <v>2.89</v>
          </cell>
          <cell r="G384">
            <v>1.72</v>
          </cell>
          <cell r="I384">
            <v>4.6100000000000003</v>
          </cell>
        </row>
        <row r="385">
          <cell r="B385">
            <v>1712.2</v>
          </cell>
          <cell r="C385" t="str">
            <v>Formwork elev. up to 10m</v>
          </cell>
          <cell r="D385" t="str">
            <v>sqm</v>
          </cell>
          <cell r="E385">
            <v>2547</v>
          </cell>
          <cell r="F385">
            <v>3.83</v>
          </cell>
          <cell r="G385">
            <v>2.2400000000000002</v>
          </cell>
          <cell r="I385">
            <v>6.07</v>
          </cell>
        </row>
        <row r="386">
          <cell r="B386">
            <v>1712.21</v>
          </cell>
          <cell r="C386" t="str">
            <v>Formwork elev. 10/20m</v>
          </cell>
          <cell r="D386" t="str">
            <v>sqm</v>
          </cell>
          <cell r="E386">
            <v>2368</v>
          </cell>
          <cell r="F386">
            <v>4.04</v>
          </cell>
          <cell r="G386">
            <v>3.09</v>
          </cell>
          <cell r="I386">
            <v>7.13</v>
          </cell>
        </row>
        <row r="387">
          <cell r="B387">
            <v>1712.24</v>
          </cell>
          <cell r="C387" t="str">
            <v>Circular formwork el. 10/20m</v>
          </cell>
          <cell r="D387" t="str">
            <v>sqm</v>
          </cell>
          <cell r="E387">
            <v>3552</v>
          </cell>
          <cell r="F387">
            <v>4.8899999999999997</v>
          </cell>
          <cell r="G387">
            <v>3.43</v>
          </cell>
          <cell r="I387">
            <v>8.32</v>
          </cell>
        </row>
        <row r="388">
          <cell r="B388">
            <v>1799.46</v>
          </cell>
          <cell r="C388" t="str">
            <v>Improved bond reinf.steel epoxy coated</v>
          </cell>
          <cell r="D388" t="str">
            <v>kg</v>
          </cell>
          <cell r="E388">
            <v>916296</v>
          </cell>
          <cell r="F388">
            <v>1.1399999999999999</v>
          </cell>
          <cell r="G388">
            <v>0.27</v>
          </cell>
          <cell r="I388">
            <v>1.41</v>
          </cell>
        </row>
        <row r="389">
          <cell r="B389">
            <v>1710.15</v>
          </cell>
          <cell r="C389" t="str">
            <v>Steel insert</v>
          </cell>
          <cell r="D389" t="str">
            <v>kg</v>
          </cell>
          <cell r="E389">
            <v>3807</v>
          </cell>
          <cell r="F389">
            <v>0.84</v>
          </cell>
          <cell r="G389">
            <v>0.12</v>
          </cell>
          <cell r="H389">
            <v>0.12</v>
          </cell>
          <cell r="I389">
            <v>1.08</v>
          </cell>
        </row>
        <row r="390">
          <cell r="B390">
            <v>1710.21</v>
          </cell>
          <cell r="C390" t="str">
            <v>Grout 25mm thk.</v>
          </cell>
          <cell r="D390" t="str">
            <v>sqm</v>
          </cell>
          <cell r="E390">
            <v>82</v>
          </cell>
          <cell r="F390">
            <v>6.7</v>
          </cell>
          <cell r="G390">
            <v>0.52</v>
          </cell>
          <cell r="I390">
            <v>7.22</v>
          </cell>
        </row>
        <row r="391">
          <cell r="B391">
            <v>1710.07</v>
          </cell>
          <cell r="C391" t="str">
            <v>Anchor bolts weight up to 20Kg</v>
          </cell>
          <cell r="D391" t="str">
            <v>kg</v>
          </cell>
          <cell r="E391">
            <v>44</v>
          </cell>
          <cell r="F391">
            <v>3.83</v>
          </cell>
          <cell r="G391">
            <v>0.1</v>
          </cell>
          <cell r="I391">
            <v>3.93</v>
          </cell>
        </row>
        <row r="392">
          <cell r="B392">
            <v>1799.02</v>
          </cell>
          <cell r="C392" t="str">
            <v>Waterproof cement additive</v>
          </cell>
          <cell r="D392" t="str">
            <v>kg</v>
          </cell>
          <cell r="E392">
            <v>15816</v>
          </cell>
          <cell r="F392">
            <v>0.06</v>
          </cell>
          <cell r="G392">
            <v>7.0000000000000007E-2</v>
          </cell>
          <cell r="I392">
            <v>0.13</v>
          </cell>
        </row>
        <row r="393">
          <cell r="B393" t="str">
            <v>1732,11A</v>
          </cell>
          <cell r="C393" t="str">
            <v>Supply and erect. Precast
 beam  &lt; 0,15 sqm/lm of structures</v>
          </cell>
          <cell r="D393" t="str">
            <v>cum</v>
          </cell>
          <cell r="E393">
            <v>104</v>
          </cell>
          <cell r="F393">
            <v>162.47</v>
          </cell>
          <cell r="G393">
            <v>48.02</v>
          </cell>
          <cell r="H393">
            <v>28.95</v>
          </cell>
          <cell r="I393">
            <v>239.44</v>
          </cell>
        </row>
        <row r="394">
          <cell r="B394">
            <v>1714.1</v>
          </cell>
          <cell r="C394" t="str">
            <v>Galvanized grating cover</v>
          </cell>
          <cell r="D394" t="str">
            <v>kg</v>
          </cell>
          <cell r="E394">
            <v>9810</v>
          </cell>
          <cell r="F394">
            <v>1.1399999999999999</v>
          </cell>
          <cell r="G394">
            <v>0.27</v>
          </cell>
          <cell r="I394">
            <v>1.41</v>
          </cell>
        </row>
        <row r="395">
          <cell r="B395">
            <v>1717.04</v>
          </cell>
          <cell r="C395" t="str">
            <v>PVC water-stop: 30cm wide</v>
          </cell>
          <cell r="D395" t="str">
            <v>lm</v>
          </cell>
          <cell r="E395">
            <v>804</v>
          </cell>
          <cell r="F395">
            <v>17.34</v>
          </cell>
          <cell r="G395">
            <v>1.37</v>
          </cell>
          <cell r="I395">
            <v>18.71</v>
          </cell>
        </row>
        <row r="396">
          <cell r="I396">
            <v>0</v>
          </cell>
        </row>
        <row r="397">
          <cell r="C397" t="str">
            <v xml:space="preserve">Total Concrete Cooling Tower </v>
          </cell>
          <cell r="D397" t="str">
            <v>cum</v>
          </cell>
          <cell r="E397">
            <v>7334</v>
          </cell>
        </row>
        <row r="398">
          <cell r="B398">
            <v>24</v>
          </cell>
          <cell r="C398" t="str">
            <v>CONCRETE BOX CULVERTS &amp;  BRIDGES</v>
          </cell>
          <cell r="E398">
            <v>0</v>
          </cell>
        </row>
        <row r="399">
          <cell r="B399">
            <v>1440.3</v>
          </cell>
          <cell r="C399" t="str">
            <v>Soil sect.exc.by mach.up to 2m</v>
          </cell>
          <cell r="D399" t="str">
            <v>cum</v>
          </cell>
          <cell r="E399">
            <v>1841</v>
          </cell>
          <cell r="G399">
            <v>0.11</v>
          </cell>
          <cell r="H399">
            <v>1.42</v>
          </cell>
          <cell r="I399">
            <v>1.53</v>
          </cell>
        </row>
        <row r="400">
          <cell r="B400">
            <v>1440.1</v>
          </cell>
          <cell r="C400" t="str">
            <v>Soil sect.exc.by hand up to 2m</v>
          </cell>
          <cell r="D400" t="str">
            <v>cum</v>
          </cell>
          <cell r="E400">
            <v>38</v>
          </cell>
          <cell r="G400">
            <v>2.33</v>
          </cell>
          <cell r="I400">
            <v>2.33</v>
          </cell>
        </row>
        <row r="401">
          <cell r="B401">
            <v>1440.31</v>
          </cell>
          <cell r="C401" t="str">
            <v>Sect.exc.mach.from 2to4m depth</v>
          </cell>
          <cell r="D401" t="str">
            <v>cum</v>
          </cell>
          <cell r="E401">
            <v>407</v>
          </cell>
          <cell r="F401">
            <v>2.34</v>
          </cell>
          <cell r="G401">
            <v>1.21</v>
          </cell>
          <cell r="H401">
            <v>1.89</v>
          </cell>
          <cell r="I401">
            <v>5.44</v>
          </cell>
        </row>
        <row r="402">
          <cell r="B402">
            <v>1440.11</v>
          </cell>
          <cell r="C402" t="str">
            <v>Sect.exc.hand from 2to4m depth</v>
          </cell>
          <cell r="D402" t="str">
            <v>cum</v>
          </cell>
          <cell r="E402">
            <v>8</v>
          </cell>
          <cell r="F402">
            <v>2.34</v>
          </cell>
          <cell r="G402">
            <v>2.48</v>
          </cell>
          <cell r="H402">
            <v>7.0000000000000007E-2</v>
          </cell>
          <cell r="I402">
            <v>4.8899999999999997</v>
          </cell>
        </row>
        <row r="403">
          <cell r="B403">
            <v>1713.03</v>
          </cell>
          <cell r="C403" t="str">
            <v>Polyethilene vapor barrier</v>
          </cell>
          <cell r="D403" t="str">
            <v>sqm</v>
          </cell>
          <cell r="E403">
            <v>787</v>
          </cell>
          <cell r="F403">
            <v>0.37</v>
          </cell>
          <cell r="G403">
            <v>0.1</v>
          </cell>
          <cell r="I403">
            <v>0.47</v>
          </cell>
        </row>
        <row r="404">
          <cell r="B404">
            <v>1711.07</v>
          </cell>
          <cell r="C404" t="str">
            <v>Bitumen coat for foundation</v>
          </cell>
          <cell r="D404" t="str">
            <v>sqm</v>
          </cell>
          <cell r="E404">
            <v>1541</v>
          </cell>
          <cell r="F404">
            <v>0.78</v>
          </cell>
          <cell r="G404">
            <v>0.34</v>
          </cell>
          <cell r="I404">
            <v>1.1200000000000001</v>
          </cell>
        </row>
        <row r="405">
          <cell r="B405">
            <v>1440.44</v>
          </cell>
          <cell r="C405" t="str">
            <v>Materials from excav.transport</v>
          </cell>
          <cell r="D405" t="str">
            <v>cum</v>
          </cell>
          <cell r="E405">
            <v>1287</v>
          </cell>
          <cell r="G405">
            <v>0.1</v>
          </cell>
          <cell r="H405">
            <v>0.86</v>
          </cell>
          <cell r="I405">
            <v>0.96</v>
          </cell>
        </row>
        <row r="406">
          <cell r="B406">
            <v>1440.5</v>
          </cell>
          <cell r="C406" t="str">
            <v>Backfill w/ matl from exc.</v>
          </cell>
          <cell r="D406" t="str">
            <v>cum</v>
          </cell>
          <cell r="E406">
            <v>1007</v>
          </cell>
          <cell r="G406">
            <v>0.52</v>
          </cell>
          <cell r="H406">
            <v>0.64</v>
          </cell>
          <cell r="I406">
            <v>1.1599999999999999</v>
          </cell>
        </row>
        <row r="407">
          <cell r="B407">
            <v>1711.01</v>
          </cell>
          <cell r="C407" t="str">
            <v>Lean concrete 5cm thk.</v>
          </cell>
          <cell r="D407" t="str">
            <v>sqm</v>
          </cell>
          <cell r="E407">
            <v>787</v>
          </cell>
          <cell r="F407">
            <v>2.13</v>
          </cell>
          <cell r="G407">
            <v>0.52</v>
          </cell>
          <cell r="H407">
            <v>0.03</v>
          </cell>
          <cell r="I407">
            <v>2.68</v>
          </cell>
        </row>
        <row r="408">
          <cell r="B408">
            <v>1711.06</v>
          </cell>
          <cell r="C408" t="str">
            <v>Concrete for foundation</v>
          </cell>
          <cell r="D408" t="str">
            <v>cum</v>
          </cell>
          <cell r="E408">
            <v>624</v>
          </cell>
          <cell r="F408">
            <v>51.17</v>
          </cell>
          <cell r="G408">
            <v>2.75</v>
          </cell>
          <cell r="H408">
            <v>3.65</v>
          </cell>
          <cell r="I408">
            <v>57.57</v>
          </cell>
        </row>
        <row r="409">
          <cell r="B409">
            <v>1711.2</v>
          </cell>
          <cell r="C409" t="str">
            <v>Formwork foundation</v>
          </cell>
          <cell r="D409" t="str">
            <v>sqm</v>
          </cell>
          <cell r="E409">
            <v>2093</v>
          </cell>
          <cell r="F409">
            <v>2.89</v>
          </cell>
          <cell r="G409">
            <v>1.72</v>
          </cell>
          <cell r="I409">
            <v>4.6100000000000003</v>
          </cell>
        </row>
        <row r="410">
          <cell r="B410">
            <v>1710.02</v>
          </cell>
          <cell r="C410" t="str">
            <v>Improved bond reinf.steel</v>
          </cell>
          <cell r="D410" t="str">
            <v>kg</v>
          </cell>
          <cell r="E410">
            <v>56201</v>
          </cell>
          <cell r="F410">
            <v>0.36</v>
          </cell>
          <cell r="G410">
            <v>0.05</v>
          </cell>
          <cell r="H410">
            <v>0.04</v>
          </cell>
          <cell r="I410">
            <v>0.45</v>
          </cell>
        </row>
        <row r="411">
          <cell r="B411">
            <v>1799.02</v>
          </cell>
          <cell r="C411" t="str">
            <v>Waterproof cement additive</v>
          </cell>
          <cell r="D411" t="str">
            <v>kg</v>
          </cell>
          <cell r="E411">
            <v>3122</v>
          </cell>
          <cell r="F411">
            <v>0.06</v>
          </cell>
          <cell r="G411">
            <v>7.0000000000000007E-2</v>
          </cell>
          <cell r="I411">
            <v>0.13</v>
          </cell>
        </row>
        <row r="412">
          <cell r="B412">
            <v>2000.117</v>
          </cell>
          <cell r="C412" t="str">
            <v>Waterproofing,membrane(1layer)</v>
          </cell>
          <cell r="D412" t="str">
            <v>sqm</v>
          </cell>
          <cell r="E412">
            <v>1597</v>
          </cell>
          <cell r="F412">
            <v>4.34</v>
          </cell>
          <cell r="G412">
            <v>0.24</v>
          </cell>
          <cell r="I412">
            <v>4.58</v>
          </cell>
        </row>
        <row r="413">
          <cell r="B413">
            <v>1491.03</v>
          </cell>
          <cell r="C413" t="str">
            <v>Demol.&amp; Reinst. exist. roads fnds.</v>
          </cell>
          <cell r="D413" t="str">
            <v>cum</v>
          </cell>
          <cell r="E413">
            <v>34</v>
          </cell>
          <cell r="G413">
            <v>0.63</v>
          </cell>
          <cell r="H413">
            <v>2.06</v>
          </cell>
          <cell r="I413">
            <v>2.69</v>
          </cell>
        </row>
        <row r="414">
          <cell r="I414">
            <v>0</v>
          </cell>
        </row>
        <row r="415">
          <cell r="C415" t="str">
            <v>Total  Concrete Box Culverts &amp;  Bridges</v>
          </cell>
          <cell r="D415" t="str">
            <v>cum</v>
          </cell>
          <cell r="E415">
            <v>624</v>
          </cell>
        </row>
        <row r="416">
          <cell r="B416">
            <v>25</v>
          </cell>
          <cell r="C416" t="str">
            <v>UREA PRILLING TOWER</v>
          </cell>
          <cell r="E416">
            <v>0</v>
          </cell>
        </row>
        <row r="417">
          <cell r="B417">
            <v>1440.3</v>
          </cell>
          <cell r="C417" t="str">
            <v>Soil sect.exc.by mach.up to 2m</v>
          </cell>
          <cell r="D417" t="str">
            <v>cum</v>
          </cell>
          <cell r="E417">
            <v>1679</v>
          </cell>
          <cell r="G417">
            <v>0.11</v>
          </cell>
          <cell r="H417">
            <v>1.42</v>
          </cell>
          <cell r="I417">
            <v>1.53</v>
          </cell>
        </row>
        <row r="418">
          <cell r="B418">
            <v>1440.1</v>
          </cell>
          <cell r="C418" t="str">
            <v>Soil sect.exc.by hand up to 2m</v>
          </cell>
          <cell r="D418" t="str">
            <v>cum</v>
          </cell>
          <cell r="E418">
            <v>35</v>
          </cell>
          <cell r="G418">
            <v>2.33</v>
          </cell>
          <cell r="I418">
            <v>2.33</v>
          </cell>
        </row>
        <row r="419">
          <cell r="B419">
            <v>1440.44</v>
          </cell>
          <cell r="C419" t="str">
            <v>Materials from excav.transport</v>
          </cell>
          <cell r="D419" t="str">
            <v>cum</v>
          </cell>
          <cell r="E419">
            <v>982</v>
          </cell>
          <cell r="G419">
            <v>0.1</v>
          </cell>
          <cell r="H419">
            <v>0.86</v>
          </cell>
          <cell r="I419">
            <v>0.96</v>
          </cell>
        </row>
        <row r="420">
          <cell r="B420">
            <v>1440.5</v>
          </cell>
          <cell r="C420" t="str">
            <v>Backfill w/ matl from exc.</v>
          </cell>
          <cell r="D420" t="str">
            <v>cum</v>
          </cell>
          <cell r="E420">
            <v>731</v>
          </cell>
          <cell r="G420">
            <v>0.52</v>
          </cell>
          <cell r="H420">
            <v>0.64</v>
          </cell>
          <cell r="I420">
            <v>1.1599999999999999</v>
          </cell>
        </row>
        <row r="421">
          <cell r="B421">
            <v>1711.01</v>
          </cell>
          <cell r="C421" t="str">
            <v>Lean concrete 5cm thk.</v>
          </cell>
          <cell r="D421" t="str">
            <v>sqm</v>
          </cell>
          <cell r="E421">
            <v>823</v>
          </cell>
          <cell r="F421">
            <v>2.13</v>
          </cell>
          <cell r="G421">
            <v>0.52</v>
          </cell>
          <cell r="H421">
            <v>0.03</v>
          </cell>
          <cell r="I421">
            <v>2.68</v>
          </cell>
        </row>
        <row r="422">
          <cell r="B422">
            <v>1713.03</v>
          </cell>
          <cell r="C422" t="str">
            <v>Polyethilene vapor barrier</v>
          </cell>
          <cell r="D422" t="str">
            <v>sqm</v>
          </cell>
          <cell r="E422">
            <v>823</v>
          </cell>
          <cell r="F422">
            <v>0.37</v>
          </cell>
          <cell r="G422">
            <v>0.1</v>
          </cell>
          <cell r="I422">
            <v>0.47</v>
          </cell>
        </row>
        <row r="423">
          <cell r="B423">
            <v>1711.07</v>
          </cell>
          <cell r="C423" t="str">
            <v>Bitumen coat for foundation</v>
          </cell>
          <cell r="D423" t="str">
            <v>sqm</v>
          </cell>
          <cell r="E423">
            <v>345</v>
          </cell>
          <cell r="F423">
            <v>0.78</v>
          </cell>
          <cell r="G423">
            <v>0.34</v>
          </cell>
          <cell r="I423">
            <v>1.1200000000000001</v>
          </cell>
        </row>
        <row r="424">
          <cell r="B424">
            <v>1711.06</v>
          </cell>
          <cell r="C424" t="str">
            <v>Concrete for foundation</v>
          </cell>
          <cell r="D424" t="str">
            <v>cum</v>
          </cell>
          <cell r="E424">
            <v>978</v>
          </cell>
          <cell r="F424">
            <v>51.17</v>
          </cell>
          <cell r="G424">
            <v>2.75</v>
          </cell>
          <cell r="H424">
            <v>3.65</v>
          </cell>
          <cell r="I424">
            <v>57.57</v>
          </cell>
        </row>
        <row r="425">
          <cell r="B425">
            <v>1712.01</v>
          </cell>
          <cell r="C425" t="str">
            <v>Concrete elev. up to 10m</v>
          </cell>
          <cell r="D425" t="str">
            <v>cum</v>
          </cell>
          <cell r="E425">
            <v>488</v>
          </cell>
          <cell r="F425">
            <v>51.17</v>
          </cell>
          <cell r="G425">
            <v>4.12</v>
          </cell>
          <cell r="H425">
            <v>3.1</v>
          </cell>
          <cell r="I425">
            <v>58.39</v>
          </cell>
        </row>
        <row r="426">
          <cell r="B426">
            <v>1712.02</v>
          </cell>
          <cell r="C426" t="str">
            <v>Concr.elev.from 10,01to20m</v>
          </cell>
          <cell r="D426" t="str">
            <v>cum</v>
          </cell>
          <cell r="E426">
            <v>346</v>
          </cell>
          <cell r="F426">
            <v>51.17</v>
          </cell>
          <cell r="G426">
            <v>5.15</v>
          </cell>
          <cell r="H426">
            <v>3.72</v>
          </cell>
          <cell r="I426">
            <v>60.04</v>
          </cell>
        </row>
        <row r="427">
          <cell r="B427">
            <v>1799.71</v>
          </cell>
          <cell r="C427" t="str">
            <v>Concrete elevations ( type 1 )
 for Prilling Tower max elevation 100 lm</v>
          </cell>
          <cell r="D427" t="str">
            <v>cum</v>
          </cell>
          <cell r="E427">
            <v>3872</v>
          </cell>
          <cell r="F427">
            <v>67.510000000000005</v>
          </cell>
          <cell r="G427">
            <v>13.73</v>
          </cell>
          <cell r="H427">
            <v>17.940000000000001</v>
          </cell>
          <cell r="I427">
            <v>99.18</v>
          </cell>
        </row>
        <row r="428">
          <cell r="B428">
            <v>1711.2</v>
          </cell>
          <cell r="C428" t="str">
            <v>Formwork foundation</v>
          </cell>
          <cell r="D428" t="str">
            <v>sqm</v>
          </cell>
          <cell r="E428">
            <v>161</v>
          </cell>
          <cell r="F428">
            <v>2.89</v>
          </cell>
          <cell r="G428">
            <v>1.72</v>
          </cell>
          <cell r="I428">
            <v>4.6100000000000003</v>
          </cell>
        </row>
        <row r="429">
          <cell r="B429">
            <v>1712.2</v>
          </cell>
          <cell r="C429" t="str">
            <v>Formwork elev. up to 10m</v>
          </cell>
          <cell r="D429" t="str">
            <v>sqm</v>
          </cell>
          <cell r="E429">
            <v>627</v>
          </cell>
          <cell r="F429">
            <v>3.83</v>
          </cell>
          <cell r="G429">
            <v>2.2400000000000002</v>
          </cell>
          <cell r="I429">
            <v>6.07</v>
          </cell>
        </row>
        <row r="430">
          <cell r="B430">
            <v>1712.21</v>
          </cell>
          <cell r="C430" t="str">
            <v>Formwork elev. 10/20m</v>
          </cell>
          <cell r="D430" t="str">
            <v>sqm</v>
          </cell>
          <cell r="E430">
            <v>1657</v>
          </cell>
          <cell r="F430">
            <v>4.04</v>
          </cell>
          <cell r="G430">
            <v>3.09</v>
          </cell>
          <cell r="I430">
            <v>7.13</v>
          </cell>
        </row>
        <row r="431">
          <cell r="B431">
            <v>1799.72</v>
          </cell>
          <cell r="C431" t="str">
            <v>Special circular  type slip formworks
 for Prilling Tower</v>
          </cell>
          <cell r="D431" t="str">
            <v>sqm</v>
          </cell>
          <cell r="E431">
            <v>18337</v>
          </cell>
          <cell r="F431">
            <v>11.55</v>
          </cell>
          <cell r="G431">
            <v>12.01</v>
          </cell>
          <cell r="H431">
            <v>15.6</v>
          </cell>
          <cell r="I431">
            <v>39.159999999999997</v>
          </cell>
        </row>
        <row r="432">
          <cell r="B432">
            <v>1711.21</v>
          </cell>
          <cell r="C432" t="str">
            <v xml:space="preserve">Circular foundations formwork </v>
          </cell>
          <cell r="D432" t="str">
            <v>sqm</v>
          </cell>
          <cell r="E432">
            <v>127</v>
          </cell>
          <cell r="F432">
            <v>3.26</v>
          </cell>
          <cell r="G432">
            <v>2.75</v>
          </cell>
          <cell r="I432">
            <v>6.01</v>
          </cell>
        </row>
        <row r="433">
          <cell r="B433" t="str">
            <v>1710.02 A</v>
          </cell>
          <cell r="C433" t="str">
            <v>Improved bond reinf.steel</v>
          </cell>
          <cell r="D433" t="str">
            <v>kg</v>
          </cell>
          <cell r="E433">
            <v>642896</v>
          </cell>
          <cell r="F433">
            <v>0.36</v>
          </cell>
          <cell r="G433">
            <v>0.1</v>
          </cell>
          <cell r="H433">
            <v>0.15</v>
          </cell>
          <cell r="I433">
            <v>0.61</v>
          </cell>
        </row>
        <row r="434">
          <cell r="B434">
            <v>2000.078</v>
          </cell>
          <cell r="C434" t="str">
            <v>Steel manufactured material
 ( Gate, handrails, grating and fencing )</v>
          </cell>
          <cell r="D434" t="str">
            <v>kg</v>
          </cell>
          <cell r="E434">
            <v>2024</v>
          </cell>
          <cell r="F434">
            <v>0.62</v>
          </cell>
          <cell r="G434">
            <v>0.27</v>
          </cell>
          <cell r="H434">
            <v>0.05</v>
          </cell>
          <cell r="I434">
            <v>0.94</v>
          </cell>
        </row>
        <row r="435">
          <cell r="B435">
            <v>1799.73</v>
          </cell>
          <cell r="C435" t="str">
            <v>Fixed Aluminium Louvres  for prilling tower</v>
          </cell>
          <cell r="D435" t="str">
            <v>sqm</v>
          </cell>
          <cell r="E435">
            <v>322</v>
          </cell>
          <cell r="F435">
            <v>42.98</v>
          </cell>
          <cell r="G435">
            <v>3.02</v>
          </cell>
          <cell r="I435">
            <v>46</v>
          </cell>
        </row>
        <row r="436">
          <cell r="B436">
            <v>1799.74</v>
          </cell>
          <cell r="C436" t="str">
            <v>Adjustable Aluminium Louvres  for prilling tower</v>
          </cell>
          <cell r="D436" t="str">
            <v>sqm</v>
          </cell>
          <cell r="E436">
            <v>184</v>
          </cell>
          <cell r="F436">
            <v>42.98</v>
          </cell>
          <cell r="G436">
            <v>3.36</v>
          </cell>
          <cell r="I436">
            <v>46.34</v>
          </cell>
        </row>
        <row r="437">
          <cell r="B437">
            <v>1799.75</v>
          </cell>
          <cell r="C437" t="str">
            <v>Protection paint on  elevated concrete structures
 epoxy resin ( inside prilling tower )</v>
          </cell>
          <cell r="D437" t="str">
            <v>sqm</v>
          </cell>
          <cell r="E437">
            <v>9810</v>
          </cell>
          <cell r="F437">
            <v>4.6500000000000004</v>
          </cell>
          <cell r="G437">
            <v>1.03</v>
          </cell>
          <cell r="H437">
            <v>1.56</v>
          </cell>
          <cell r="I437">
            <v>7.24</v>
          </cell>
        </row>
        <row r="438">
          <cell r="B438">
            <v>1761.01</v>
          </cell>
          <cell r="C438" t="str">
            <v>Acid-resistant lining w. tiles</v>
          </cell>
          <cell r="D438" t="str">
            <v>sqm</v>
          </cell>
          <cell r="E438">
            <v>955</v>
          </cell>
          <cell r="F438">
            <v>10.4</v>
          </cell>
          <cell r="G438">
            <v>0.1</v>
          </cell>
          <cell r="I438">
            <v>10.5</v>
          </cell>
        </row>
        <row r="439">
          <cell r="B439">
            <v>1799.58</v>
          </cell>
          <cell r="C439" t="str">
            <v>Stainless steel 314 manufactured material</v>
          </cell>
          <cell r="D439" t="str">
            <v>kg</v>
          </cell>
          <cell r="E439">
            <v>978</v>
          </cell>
          <cell r="F439">
            <v>2.86</v>
          </cell>
          <cell r="G439">
            <v>0.1</v>
          </cell>
          <cell r="H439">
            <v>0.08</v>
          </cell>
          <cell r="I439">
            <v>3.04</v>
          </cell>
        </row>
        <row r="440">
          <cell r="I440">
            <v>0</v>
          </cell>
        </row>
        <row r="441">
          <cell r="C441" t="str">
            <v>Total Urea Prilling Tower</v>
          </cell>
          <cell r="D441" t="str">
            <v>cum</v>
          </cell>
          <cell r="E441">
            <v>5683</v>
          </cell>
        </row>
        <row r="442">
          <cell r="B442">
            <v>26</v>
          </cell>
          <cell r="C442" t="str">
            <v xml:space="preserve">BUILDINGS (CONCRETE BLAST PROOF TYPE-LSP) </v>
          </cell>
          <cell r="E442">
            <v>0</v>
          </cell>
        </row>
        <row r="443">
          <cell r="B443">
            <v>2000.518</v>
          </cell>
          <cell r="C443" t="str">
            <v>Control Room Blast Resistant type</v>
          </cell>
          <cell r="D443" t="str">
            <v>cum</v>
          </cell>
          <cell r="E443">
            <v>7200</v>
          </cell>
          <cell r="F443">
            <v>91.99</v>
          </cell>
          <cell r="G443">
            <v>15.96</v>
          </cell>
          <cell r="H443">
            <v>1.76</v>
          </cell>
          <cell r="I443">
            <v>109.71</v>
          </cell>
        </row>
        <row r="444">
          <cell r="C444" t="str">
            <v xml:space="preserve">Total  Buildings 
(Concrete Blast Proof Type-Lsp) </v>
          </cell>
          <cell r="D444" t="str">
            <v>cum</v>
          </cell>
          <cell r="E444">
            <v>7200</v>
          </cell>
        </row>
        <row r="445">
          <cell r="C445" t="str">
            <v>GRAND TOTAL CIVIL</v>
          </cell>
        </row>
      </sheetData>
      <sheetData sheetId="10" refreshError="1">
        <row r="4">
          <cell r="C4" t="str">
            <v>6823 - FERTILIZER  COMPLEX  - CA MAU  - VIETNAM</v>
          </cell>
          <cell r="F4" t="str">
            <v>PVECC SEPTEMBER</v>
          </cell>
          <cell r="H4" t="str">
            <v>PVECC SEPTEMBER</v>
          </cell>
        </row>
        <row r="5">
          <cell r="A5">
            <v>1</v>
          </cell>
          <cell r="B5" t="str">
            <v>ESTRATTO DI ITEM CON PREZZI BY 10TH + 25% (75% DEL VALORE BI)</v>
          </cell>
          <cell r="C5" t="str">
            <v xml:space="preserve">REV 3 QUANTITIES OVERALL </v>
          </cell>
          <cell r="I5">
            <v>1.2136031197971455</v>
          </cell>
        </row>
        <row r="6">
          <cell r="A6">
            <v>1</v>
          </cell>
          <cell r="E6" t="str">
            <v>TOTAL</v>
          </cell>
          <cell r="F6" t="str">
            <v>UNIT Dir</v>
          </cell>
          <cell r="G6" t="str">
            <v>TOTAL Dir</v>
          </cell>
          <cell r="H6" t="str">
            <v>UNIT Dir+Indir</v>
          </cell>
          <cell r="I6" t="str">
            <v>TOTAL Dir+Indir</v>
          </cell>
        </row>
        <row r="7">
          <cell r="D7" t="str">
            <v>H. P.</v>
          </cell>
          <cell r="E7" t="str">
            <v>ALL PLANT</v>
          </cell>
          <cell r="F7" t="str">
            <v>PRICES</v>
          </cell>
          <cell r="G7" t="str">
            <v>PRICE</v>
          </cell>
          <cell r="H7" t="str">
            <v>PRICES</v>
          </cell>
          <cell r="I7" t="str">
            <v>PRICE</v>
          </cell>
        </row>
        <row r="8">
          <cell r="A8" t="str">
            <v>ITEM</v>
          </cell>
          <cell r="B8" t="str">
            <v>DESCRIPTION</v>
          </cell>
          <cell r="C8" t="str">
            <v>U.M.</v>
          </cell>
          <cell r="D8" t="str">
            <v>h/U.M.</v>
          </cell>
          <cell r="E8" t="str">
            <v>Q.TY</v>
          </cell>
          <cell r="F8" t="str">
            <v>$/U.M.</v>
          </cell>
          <cell r="G8" t="str">
            <v>$</v>
          </cell>
          <cell r="H8" t="str">
            <v>$/U.M.</v>
          </cell>
          <cell r="I8" t="str">
            <v>$</v>
          </cell>
        </row>
        <row r="9">
          <cell r="A9">
            <v>1420.01</v>
          </cell>
          <cell r="B9" t="str">
            <v>Surface levelling</v>
          </cell>
          <cell r="C9" t="str">
            <v>sqm</v>
          </cell>
          <cell r="D9">
            <v>0.06</v>
          </cell>
          <cell r="E9">
            <v>312533.40000000002</v>
          </cell>
          <cell r="F9">
            <v>0.28000000000000003</v>
          </cell>
          <cell r="G9">
            <v>87509.351999999999</v>
          </cell>
          <cell r="H9">
            <v>0.33980887354320077</v>
          </cell>
          <cell r="I9">
            <v>106201.62259862658</v>
          </cell>
        </row>
        <row r="10">
          <cell r="A10">
            <v>1420.02</v>
          </cell>
          <cell r="B10" t="str">
            <v>Surface compaction 90%</v>
          </cell>
          <cell r="C10" t="str">
            <v>sqm</v>
          </cell>
          <cell r="D10">
            <v>0.06</v>
          </cell>
          <cell r="E10">
            <v>245070.1</v>
          </cell>
          <cell r="F10">
            <v>0.37</v>
          </cell>
          <cell r="G10">
            <v>90675.937000000005</v>
          </cell>
          <cell r="H10">
            <v>0.4490331543249439</v>
          </cell>
          <cell r="I10">
            <v>110044.60003372942</v>
          </cell>
        </row>
        <row r="11">
          <cell r="A11">
            <v>1420.03</v>
          </cell>
          <cell r="B11" t="str">
            <v>Surface compaction 95%</v>
          </cell>
          <cell r="C11" t="str">
            <v>sqm</v>
          </cell>
          <cell r="D11">
            <v>0.08</v>
          </cell>
          <cell r="E11">
            <v>73181.100000000006</v>
          </cell>
          <cell r="F11">
            <v>0.55000000000000004</v>
          </cell>
          <cell r="G11">
            <v>40249.605000000003</v>
          </cell>
          <cell r="H11">
            <v>0.66748171588843008</v>
          </cell>
          <cell r="I11">
            <v>48847.046198602795</v>
          </cell>
        </row>
        <row r="12">
          <cell r="A12">
            <v>1420.05</v>
          </cell>
          <cell r="B12" t="str">
            <v>Crush.stone finish 10cm thk</v>
          </cell>
          <cell r="C12" t="str">
            <v>sqm</v>
          </cell>
          <cell r="D12">
            <v>7.0000000000000007E-2</v>
          </cell>
          <cell r="E12">
            <v>16845</v>
          </cell>
          <cell r="F12">
            <v>2.7</v>
          </cell>
          <cell r="G12">
            <v>45481.5</v>
          </cell>
          <cell r="H12">
            <v>3.2767284234522931</v>
          </cell>
          <cell r="I12">
            <v>55196.490293053874</v>
          </cell>
        </row>
        <row r="13">
          <cell r="A13">
            <v>1420.06</v>
          </cell>
          <cell r="B13" t="str">
            <v>Vegetal soil surface lining</v>
          </cell>
          <cell r="C13" t="str">
            <v>cum</v>
          </cell>
          <cell r="D13">
            <v>0.05</v>
          </cell>
          <cell r="E13">
            <v>1232.375</v>
          </cell>
          <cell r="F13">
            <v>11.05</v>
          </cell>
          <cell r="G13">
            <v>13617.74375</v>
          </cell>
          <cell r="H13">
            <v>13.410314473758456</v>
          </cell>
          <cell r="I13">
            <v>16526.536299598076</v>
          </cell>
        </row>
        <row r="14">
          <cell r="A14">
            <v>1420.07</v>
          </cell>
          <cell r="B14" t="str">
            <v>Transformers galvanized fence</v>
          </cell>
          <cell r="C14" t="str">
            <v>lm</v>
          </cell>
          <cell r="D14">
            <v>2.8</v>
          </cell>
          <cell r="E14">
            <v>113</v>
          </cell>
          <cell r="F14">
            <v>28.04</v>
          </cell>
          <cell r="G14">
            <v>3168.52</v>
          </cell>
          <cell r="H14">
            <v>34.029431479111956</v>
          </cell>
          <cell r="I14">
            <v>3845.3257571396512</v>
          </cell>
        </row>
        <row r="15">
          <cell r="A15">
            <v>1420.08</v>
          </cell>
          <cell r="B15" t="str">
            <v>Property galvanized fence</v>
          </cell>
          <cell r="C15" t="str">
            <v>lm</v>
          </cell>
          <cell r="D15">
            <v>2.5</v>
          </cell>
          <cell r="E15">
            <v>1885</v>
          </cell>
          <cell r="F15">
            <v>28.04</v>
          </cell>
          <cell r="G15">
            <v>52855.4</v>
          </cell>
          <cell r="H15">
            <v>34.029431479111956</v>
          </cell>
          <cell r="I15">
            <v>64145.478338126035</v>
          </cell>
        </row>
        <row r="16">
          <cell r="A16">
            <v>1420.1</v>
          </cell>
          <cell r="B16" t="str">
            <v>Galvanized steel gate</v>
          </cell>
          <cell r="C16" t="str">
            <v>u</v>
          </cell>
          <cell r="D16">
            <v>80</v>
          </cell>
          <cell r="E16">
            <v>2</v>
          </cell>
          <cell r="F16">
            <v>2813</v>
          </cell>
          <cell r="G16">
            <v>5626</v>
          </cell>
          <cell r="H16">
            <v>3413.8655759893704</v>
          </cell>
          <cell r="I16">
            <v>6827.7311519787409</v>
          </cell>
        </row>
        <row r="17">
          <cell r="A17">
            <v>1420.11</v>
          </cell>
          <cell r="B17" t="str">
            <v>Pedestrian gate</v>
          </cell>
          <cell r="C17" t="str">
            <v>u</v>
          </cell>
          <cell r="D17">
            <v>20</v>
          </cell>
          <cell r="E17">
            <v>2</v>
          </cell>
          <cell r="F17">
            <v>76.760000000000005</v>
          </cell>
          <cell r="G17">
            <v>153.52000000000001</v>
          </cell>
          <cell r="H17">
            <v>93.156175475628885</v>
          </cell>
          <cell r="I17">
            <v>186.31235095125777</v>
          </cell>
        </row>
        <row r="18">
          <cell r="A18">
            <v>1420.12</v>
          </cell>
          <cell r="B18" t="str">
            <v>Motorized barrier</v>
          </cell>
          <cell r="C18" t="str">
            <v>u</v>
          </cell>
          <cell r="D18">
            <v>35</v>
          </cell>
          <cell r="E18">
            <v>1</v>
          </cell>
          <cell r="F18">
            <v>2617.16</v>
          </cell>
          <cell r="G18">
            <v>2617.16</v>
          </cell>
          <cell r="H18">
            <v>3176.1935410082974</v>
          </cell>
          <cell r="I18">
            <v>3176.1935410082974</v>
          </cell>
        </row>
        <row r="19">
          <cell r="A19">
            <v>1430.04</v>
          </cell>
          <cell r="B19" t="str">
            <v>Tension test</v>
          </cell>
          <cell r="C19" t="str">
            <v>u.</v>
          </cell>
          <cell r="D19">
            <v>40</v>
          </cell>
          <cell r="E19">
            <v>4</v>
          </cell>
          <cell r="F19">
            <v>1700</v>
          </cell>
          <cell r="G19">
            <v>6800</v>
          </cell>
          <cell r="H19">
            <v>2063.1253036551475</v>
          </cell>
          <cell r="I19">
            <v>8252.50121462059</v>
          </cell>
        </row>
        <row r="20">
          <cell r="A20">
            <v>1430.28</v>
          </cell>
          <cell r="B20" t="str">
            <v>Supply and install. of hollow circular  prestressed precast concrete piles diam. 60 cm H=40 ( 125 tons )</v>
          </cell>
          <cell r="C20" t="str">
            <v>lm</v>
          </cell>
          <cell r="D20">
            <v>0.5</v>
          </cell>
          <cell r="E20">
            <v>215640</v>
          </cell>
          <cell r="F20">
            <v>49.67</v>
          </cell>
          <cell r="G20">
            <v>10710838.799999999</v>
          </cell>
          <cell r="H20">
            <v>60.279666960324214</v>
          </cell>
          <cell r="I20">
            <v>12998707.383324314</v>
          </cell>
        </row>
        <row r="21">
          <cell r="A21">
            <v>1430.29</v>
          </cell>
          <cell r="B21" t="str">
            <v>Supply and install. of hollow circular  prestressed precast concrete piles diam. 80 cm H=40 ( 165 tons )</v>
          </cell>
          <cell r="C21" t="str">
            <v>lm</v>
          </cell>
          <cell r="D21">
            <v>0.5</v>
          </cell>
          <cell r="E21">
            <v>14880</v>
          </cell>
          <cell r="F21">
            <v>80.599999999999994</v>
          </cell>
          <cell r="G21">
            <v>1199328</v>
          </cell>
          <cell r="H21">
            <v>97.816411455649927</v>
          </cell>
          <cell r="I21">
            <v>1455508.2024600708</v>
          </cell>
        </row>
        <row r="22">
          <cell r="A22">
            <v>1430.3</v>
          </cell>
          <cell r="B22" t="str">
            <v>Integrety Test  by sonic method  for prestressed/precast  concrete piles</v>
          </cell>
          <cell r="C22" t="str">
            <v>u</v>
          </cell>
          <cell r="D22">
            <v>60</v>
          </cell>
          <cell r="E22">
            <v>2882</v>
          </cell>
          <cell r="F22">
            <v>214</v>
          </cell>
          <cell r="G22">
            <v>616748</v>
          </cell>
          <cell r="H22">
            <v>259.71106763658912</v>
          </cell>
          <cell r="I22">
            <v>748487.29692864988</v>
          </cell>
        </row>
        <row r="23">
          <cell r="A23">
            <v>1430.31</v>
          </cell>
          <cell r="B23" t="str">
            <v>Proof load compression test on working piles  ( 1,5 working load )</v>
          </cell>
          <cell r="C23" t="str">
            <v>u</v>
          </cell>
          <cell r="D23">
            <v>50</v>
          </cell>
          <cell r="E23">
            <v>85.05</v>
          </cell>
          <cell r="F23">
            <v>42.8</v>
          </cell>
          <cell r="G23">
            <v>3640.14</v>
          </cell>
          <cell r="H23">
            <v>51.942213527317826</v>
          </cell>
          <cell r="I23">
            <v>4417.6852604983806</v>
          </cell>
        </row>
        <row r="24">
          <cell r="A24">
            <v>1430.32</v>
          </cell>
          <cell r="B24" t="str">
            <v>Preliminary compression test</v>
          </cell>
          <cell r="C24" t="str">
            <v>u</v>
          </cell>
          <cell r="D24">
            <v>45</v>
          </cell>
          <cell r="E24">
            <v>2</v>
          </cell>
          <cell r="F24">
            <v>5616</v>
          </cell>
          <cell r="G24">
            <v>11232</v>
          </cell>
          <cell r="H24">
            <v>6815.5951207807693</v>
          </cell>
          <cell r="I24">
            <v>13631.190241561539</v>
          </cell>
        </row>
        <row r="25">
          <cell r="A25">
            <v>1430.33</v>
          </cell>
          <cell r="B25" t="str">
            <v>Lateral load piles test</v>
          </cell>
          <cell r="C25" t="str">
            <v>u</v>
          </cell>
          <cell r="D25">
            <v>30</v>
          </cell>
          <cell r="E25">
            <v>2</v>
          </cell>
          <cell r="F25">
            <v>300</v>
          </cell>
          <cell r="G25">
            <v>600</v>
          </cell>
          <cell r="H25">
            <v>364.08093593914367</v>
          </cell>
          <cell r="I25">
            <v>728.16187187828734</v>
          </cell>
        </row>
        <row r="26">
          <cell r="A26">
            <v>1440.1</v>
          </cell>
          <cell r="B26" t="str">
            <v>Soil sect.exc.by hand up to 2m</v>
          </cell>
          <cell r="C26" t="str">
            <v>cum</v>
          </cell>
          <cell r="D26">
            <v>2.5</v>
          </cell>
          <cell r="E26">
            <v>7005.3632897622228</v>
          </cell>
          <cell r="F26">
            <v>2.68</v>
          </cell>
          <cell r="G26">
            <v>18774.37361656276</v>
          </cell>
          <cell r="H26">
            <v>3.2524563610563502</v>
          </cell>
          <cell r="I26">
            <v>22784.638393297781</v>
          </cell>
        </row>
        <row r="27">
          <cell r="A27">
            <v>1440.11</v>
          </cell>
          <cell r="B27" t="str">
            <v>Sect.exc.hand from 2to4m depth</v>
          </cell>
          <cell r="C27" t="str">
            <v>cum</v>
          </cell>
          <cell r="D27">
            <v>2.8</v>
          </cell>
          <cell r="E27">
            <v>633.64969044692737</v>
          </cell>
          <cell r="F27">
            <v>4.3899999999999997</v>
          </cell>
          <cell r="G27">
            <v>2781.7221410620114</v>
          </cell>
          <cell r="H27">
            <v>5.3277176959094694</v>
          </cell>
          <cell r="I27">
            <v>3375.9066688016524</v>
          </cell>
        </row>
        <row r="28">
          <cell r="A28">
            <v>1440.12</v>
          </cell>
          <cell r="B28" t="str">
            <v>Sect.exc.hand exceed. 4m depth</v>
          </cell>
          <cell r="C28" t="str">
            <v>cum</v>
          </cell>
          <cell r="D28">
            <v>3.3</v>
          </cell>
          <cell r="E28">
            <v>3.85</v>
          </cell>
          <cell r="F28">
            <v>5.44</v>
          </cell>
          <cell r="G28">
            <v>20.943999999999999</v>
          </cell>
          <cell r="H28">
            <v>6.6020009716964712</v>
          </cell>
          <cell r="I28">
            <v>25.417703741031414</v>
          </cell>
        </row>
        <row r="29">
          <cell r="A29">
            <v>1440.2</v>
          </cell>
          <cell r="B29" t="str">
            <v>Extra price for water table by hand item 1440,10 ÷ 1440,18</v>
          </cell>
          <cell r="C29" t="str">
            <v>cum</v>
          </cell>
          <cell r="D29">
            <v>0</v>
          </cell>
          <cell r="E29">
            <v>19.5</v>
          </cell>
          <cell r="F29">
            <v>0.18</v>
          </cell>
          <cell r="G29">
            <v>3.51</v>
          </cell>
          <cell r="H29">
            <v>0.21844856156348619</v>
          </cell>
          <cell r="I29">
            <v>4.2597469504879806</v>
          </cell>
        </row>
        <row r="30">
          <cell r="A30">
            <v>1440.3</v>
          </cell>
          <cell r="B30" t="str">
            <v>Soil sect.exc.by mach.up to 2m</v>
          </cell>
          <cell r="C30" t="str">
            <v>cum</v>
          </cell>
          <cell r="D30">
            <v>0.15</v>
          </cell>
          <cell r="E30">
            <v>185130.16961543233</v>
          </cell>
          <cell r="F30">
            <v>1.68</v>
          </cell>
          <cell r="G30">
            <v>311018.68495392625</v>
          </cell>
          <cell r="H30">
            <v>2.0388532412592042</v>
          </cell>
          <cell r="I30">
            <v>377453.24637529044</v>
          </cell>
        </row>
        <row r="31">
          <cell r="A31">
            <v>1440.31</v>
          </cell>
          <cell r="B31" t="str">
            <v>Sect.exc.mach.from 2to4m depth</v>
          </cell>
          <cell r="C31" t="str">
            <v>cum</v>
          </cell>
          <cell r="D31">
            <v>0.23</v>
          </cell>
          <cell r="E31">
            <v>10501.940092206703</v>
          </cell>
          <cell r="F31">
            <v>4.53</v>
          </cell>
          <cell r="G31">
            <v>47573.788617696366</v>
          </cell>
          <cell r="H31">
            <v>5.4976221326810695</v>
          </cell>
          <cell r="I31">
            <v>57735.698287006242</v>
          </cell>
        </row>
        <row r="32">
          <cell r="A32">
            <v>1440.32</v>
          </cell>
          <cell r="B32" t="str">
            <v>Sect.exc.mach.exceed. 4m depth</v>
          </cell>
          <cell r="C32" t="str">
            <v>cum</v>
          </cell>
          <cell r="D32">
            <v>0.3</v>
          </cell>
          <cell r="E32">
            <v>183.01435999999998</v>
          </cell>
          <cell r="F32">
            <v>6.31</v>
          </cell>
          <cell r="G32">
            <v>1154.8206115999999</v>
          </cell>
          <cell r="H32">
            <v>7.6578356859199879</v>
          </cell>
          <cell r="I32">
            <v>1401.4938970438075</v>
          </cell>
        </row>
        <row r="33">
          <cell r="A33">
            <v>1440.4</v>
          </cell>
          <cell r="B33" t="str">
            <v>Extra price for water table by mach. Item 1440,30 ÷ 1440,38</v>
          </cell>
          <cell r="C33" t="str">
            <v>cum</v>
          </cell>
          <cell r="D33">
            <v>0</v>
          </cell>
          <cell r="E33">
            <v>3860.5</v>
          </cell>
          <cell r="F33">
            <v>0.18</v>
          </cell>
          <cell r="G33">
            <v>694.89</v>
          </cell>
          <cell r="H33">
            <v>0.21844856156348616</v>
          </cell>
          <cell r="I33">
            <v>843.32067191583837</v>
          </cell>
        </row>
        <row r="34">
          <cell r="A34">
            <v>1440.44</v>
          </cell>
          <cell r="B34" t="str">
            <v>Materials from excav.transport</v>
          </cell>
          <cell r="C34" t="str">
            <v>cum</v>
          </cell>
          <cell r="D34">
            <v>0.06</v>
          </cell>
          <cell r="E34">
            <v>131686.49310769248</v>
          </cell>
          <cell r="F34">
            <v>0.96</v>
          </cell>
          <cell r="G34">
            <v>126419.03338338481</v>
          </cell>
          <cell r="H34">
            <v>1.1650589950052599</v>
          </cell>
          <cell r="I34">
            <v>153422.53331581529</v>
          </cell>
        </row>
        <row r="35">
          <cell r="A35">
            <v>1440.5</v>
          </cell>
          <cell r="B35" t="str">
            <v>Backfill w/ matl from exc.</v>
          </cell>
          <cell r="C35" t="str">
            <v>cum</v>
          </cell>
          <cell r="D35">
            <v>0.15</v>
          </cell>
          <cell r="E35">
            <v>85037.433218702616</v>
          </cell>
          <cell r="F35">
            <v>1.1599999999999999</v>
          </cell>
          <cell r="G35">
            <v>98643.422533695062</v>
          </cell>
          <cell r="H35">
            <v>1.4077796189646892</v>
          </cell>
          <cell r="I35">
            <v>119713.96533436037</v>
          </cell>
        </row>
        <row r="36">
          <cell r="A36">
            <v>1440.51</v>
          </cell>
          <cell r="B36" t="str">
            <v>Backfill w/ matl by contr.</v>
          </cell>
          <cell r="C36" t="str">
            <v>cum</v>
          </cell>
          <cell r="D36">
            <v>0.15</v>
          </cell>
          <cell r="E36">
            <v>1083.0696201936066</v>
          </cell>
          <cell r="F36">
            <v>8.09</v>
          </cell>
          <cell r="G36">
            <v>8762.0332273662789</v>
          </cell>
          <cell r="H36">
            <v>9.8180492391589098</v>
          </cell>
          <cell r="I36">
            <v>10633.630860497969</v>
          </cell>
        </row>
        <row r="37">
          <cell r="A37">
            <v>1440.52</v>
          </cell>
          <cell r="B37" t="str">
            <v>Sand for pipes bedding</v>
          </cell>
          <cell r="C37" t="str">
            <v>cum</v>
          </cell>
          <cell r="D37">
            <v>0.3</v>
          </cell>
          <cell r="E37">
            <v>2214.8017399999999</v>
          </cell>
          <cell r="F37">
            <v>9.36</v>
          </cell>
          <cell r="G37">
            <v>20730.5442864</v>
          </cell>
          <cell r="H37">
            <v>11.359325201301283</v>
          </cell>
          <cell r="I37">
            <v>25158.653221067932</v>
          </cell>
        </row>
        <row r="38">
          <cell r="A38">
            <v>1440.53</v>
          </cell>
          <cell r="B38" t="str">
            <v>Sand for cables bedding</v>
          </cell>
          <cell r="C38" t="str">
            <v>cum</v>
          </cell>
          <cell r="D38">
            <v>0.35</v>
          </cell>
          <cell r="E38">
            <v>3275</v>
          </cell>
          <cell r="F38">
            <v>7.5</v>
          </cell>
          <cell r="G38">
            <v>24562.5</v>
          </cell>
          <cell r="H38">
            <v>9.1020233984785914</v>
          </cell>
          <cell r="I38">
            <v>29809.126630017388</v>
          </cell>
        </row>
        <row r="39">
          <cell r="A39">
            <v>1440.62</v>
          </cell>
          <cell r="B39" t="str">
            <v>Tank-pad.w/ matl from exc.</v>
          </cell>
          <cell r="C39" t="str">
            <v>cum</v>
          </cell>
          <cell r="D39">
            <v>0.2</v>
          </cell>
          <cell r="E39">
            <v>60</v>
          </cell>
          <cell r="F39">
            <v>1.0900000000000001</v>
          </cell>
          <cell r="G39">
            <v>65.400000000000006</v>
          </cell>
          <cell r="H39">
            <v>1.3228274005788887</v>
          </cell>
          <cell r="I39">
            <v>79.369644034733327</v>
          </cell>
        </row>
        <row r="40">
          <cell r="A40">
            <v>1440.63</v>
          </cell>
          <cell r="B40" t="str">
            <v>Tank-pad.w/ matl by contr.</v>
          </cell>
          <cell r="C40" t="str">
            <v>cum</v>
          </cell>
          <cell r="D40">
            <v>0.2</v>
          </cell>
          <cell r="E40">
            <v>510</v>
          </cell>
          <cell r="F40">
            <v>8.74</v>
          </cell>
          <cell r="G40">
            <v>4457.3999999999996</v>
          </cell>
          <cell r="H40">
            <v>10.60689126702705</v>
          </cell>
          <cell r="I40">
            <v>5409.5145461837956</v>
          </cell>
        </row>
        <row r="41">
          <cell r="A41">
            <v>1440.81</v>
          </cell>
          <cell r="B41" t="str">
            <v>Sidewalk kerb</v>
          </cell>
          <cell r="C41" t="str">
            <v>lm</v>
          </cell>
          <cell r="D41">
            <v>0.7</v>
          </cell>
          <cell r="E41">
            <v>5327</v>
          </cell>
          <cell r="F41">
            <v>10.28</v>
          </cell>
          <cell r="G41">
            <v>54761.56</v>
          </cell>
          <cell r="H41">
            <v>12.475840071514655</v>
          </cell>
          <cell r="I41">
            <v>66458.800060958572</v>
          </cell>
        </row>
        <row r="42">
          <cell r="A42">
            <v>1440.82</v>
          </cell>
          <cell r="B42" t="str">
            <v>Sidewalk fndn w.matl from exc.</v>
          </cell>
          <cell r="C42" t="str">
            <v>cum</v>
          </cell>
          <cell r="D42">
            <v>0.15</v>
          </cell>
          <cell r="E42">
            <v>1031.56</v>
          </cell>
          <cell r="F42">
            <v>1.1599999999999999</v>
          </cell>
          <cell r="G42">
            <v>1196.6096</v>
          </cell>
          <cell r="H42">
            <v>1.407779618964689</v>
          </cell>
          <cell r="I42">
            <v>1452.2091437392144</v>
          </cell>
        </row>
        <row r="43">
          <cell r="A43">
            <v>1440.85</v>
          </cell>
          <cell r="B43" t="str">
            <v>Side-walk pav. 10cm thk</v>
          </cell>
          <cell r="C43" t="str">
            <v>sqm</v>
          </cell>
          <cell r="D43">
            <v>0.4</v>
          </cell>
          <cell r="E43">
            <v>5157.8</v>
          </cell>
          <cell r="F43">
            <v>6.14</v>
          </cell>
          <cell r="G43">
            <v>31668.892</v>
          </cell>
          <cell r="H43">
            <v>7.4515231555544732</v>
          </cell>
          <cell r="I43">
            <v>38433.466131718866</v>
          </cell>
        </row>
        <row r="44">
          <cell r="A44">
            <v>1440.86</v>
          </cell>
          <cell r="B44" t="str">
            <v>Bituminous emulsion 1,5Kg/sqm</v>
          </cell>
          <cell r="C44" t="str">
            <v>sqm</v>
          </cell>
          <cell r="D44">
            <v>0.04</v>
          </cell>
          <cell r="E44">
            <v>1350</v>
          </cell>
          <cell r="F44">
            <v>0.93</v>
          </cell>
          <cell r="G44">
            <v>1255.5</v>
          </cell>
          <cell r="H44">
            <v>1.1286509014113455</v>
          </cell>
          <cell r="I44">
            <v>1523.6787169053164</v>
          </cell>
        </row>
        <row r="45">
          <cell r="A45">
            <v>1440.87</v>
          </cell>
          <cell r="B45" t="str">
            <v>Tank-fndn: wear-carpet, 3cmthk</v>
          </cell>
          <cell r="C45" t="str">
            <v>sqm</v>
          </cell>
          <cell r="D45">
            <v>7.0000000000000007E-2</v>
          </cell>
          <cell r="E45">
            <v>1350</v>
          </cell>
          <cell r="F45">
            <v>5.58</v>
          </cell>
          <cell r="G45">
            <v>7533</v>
          </cell>
          <cell r="H45">
            <v>6.771905408468073</v>
          </cell>
          <cell r="I45">
            <v>9142.0723014318992</v>
          </cell>
        </row>
        <row r="46">
          <cell r="A46">
            <v>1450.03</v>
          </cell>
          <cell r="B46" t="str">
            <v>Embankment w/ matl by contr.</v>
          </cell>
          <cell r="C46" t="str">
            <v>cum</v>
          </cell>
          <cell r="D46">
            <v>0.05</v>
          </cell>
          <cell r="E46">
            <v>22678.575000000001</v>
          </cell>
          <cell r="F46">
            <v>8.34</v>
          </cell>
          <cell r="G46">
            <v>189139.3155</v>
          </cell>
          <cell r="H46">
            <v>10.121450019108194</v>
          </cell>
          <cell r="I46">
            <v>229540.06336709662</v>
          </cell>
        </row>
        <row r="47">
          <cell r="A47">
            <v>1450.08</v>
          </cell>
          <cell r="B47" t="str">
            <v>Base-course w/ matl by contr.</v>
          </cell>
          <cell r="C47" t="str">
            <v>cum</v>
          </cell>
          <cell r="D47">
            <v>0.15</v>
          </cell>
          <cell r="E47">
            <v>24239.3</v>
          </cell>
          <cell r="F47">
            <v>21.94</v>
          </cell>
          <cell r="G47">
            <v>531810.24199999997</v>
          </cell>
          <cell r="H47">
            <v>26.626452448349369</v>
          </cell>
          <cell r="I47">
            <v>645406.56883127487</v>
          </cell>
        </row>
        <row r="48">
          <cell r="A48">
            <v>1450.09</v>
          </cell>
          <cell r="B48" t="str">
            <v>Bituminous emulsion 1,5Kg/sqm</v>
          </cell>
          <cell r="C48" t="str">
            <v>sqm</v>
          </cell>
          <cell r="D48">
            <v>0.04</v>
          </cell>
          <cell r="E48">
            <v>67463.3</v>
          </cell>
          <cell r="F48">
            <v>0.93</v>
          </cell>
          <cell r="G48">
            <v>62740.868999999999</v>
          </cell>
          <cell r="H48">
            <v>1.1286509014113453</v>
          </cell>
          <cell r="I48">
            <v>76142.514357184016</v>
          </cell>
        </row>
        <row r="49">
          <cell r="A49">
            <v>1450.1</v>
          </cell>
          <cell r="B49" t="str">
            <v>Binder 7cm thk.</v>
          </cell>
          <cell r="C49" t="str">
            <v>sqm</v>
          </cell>
          <cell r="D49">
            <v>0.1</v>
          </cell>
          <cell r="E49">
            <v>58504.3</v>
          </cell>
          <cell r="F49">
            <v>7.67</v>
          </cell>
          <cell r="G49">
            <v>448727.98099999997</v>
          </cell>
          <cell r="H49">
            <v>9.3083359288441052</v>
          </cell>
          <cell r="I49">
            <v>544577.67768187425</v>
          </cell>
        </row>
        <row r="50">
          <cell r="A50">
            <v>1450.12</v>
          </cell>
          <cell r="B50" t="str">
            <v>Bituminous emulsion 1,0Kg/sqm</v>
          </cell>
          <cell r="C50" t="str">
            <v>sqm</v>
          </cell>
          <cell r="D50">
            <v>0.04</v>
          </cell>
          <cell r="E50">
            <v>67463.3</v>
          </cell>
          <cell r="F50">
            <v>0.74</v>
          </cell>
          <cell r="G50">
            <v>49922.842000000004</v>
          </cell>
          <cell r="H50">
            <v>0.89806630864988768</v>
          </cell>
          <cell r="I50">
            <v>60586.516800339967</v>
          </cell>
        </row>
        <row r="51">
          <cell r="A51">
            <v>1450.13</v>
          </cell>
          <cell r="B51" t="str">
            <v>Wearing course 3cm thk.</v>
          </cell>
          <cell r="C51" t="str">
            <v>sqm</v>
          </cell>
          <cell r="D51">
            <v>0.03</v>
          </cell>
          <cell r="E51">
            <v>67463.3</v>
          </cell>
          <cell r="F51">
            <v>3.65</v>
          </cell>
          <cell r="G51">
            <v>246241.04500000001</v>
          </cell>
          <cell r="H51">
            <v>4.4296513872595806</v>
          </cell>
          <cell r="I51">
            <v>298838.90043410927</v>
          </cell>
        </row>
        <row r="52">
          <cell r="A52">
            <v>1471.01</v>
          </cell>
          <cell r="B52" t="str">
            <v>Carbon steel piping</v>
          </cell>
          <cell r="C52" t="str">
            <v>kg</v>
          </cell>
          <cell r="D52">
            <v>0.08</v>
          </cell>
          <cell r="E52">
            <v>89476.1</v>
          </cell>
          <cell r="F52">
            <v>0.87</v>
          </cell>
          <cell r="G52">
            <v>77844.206999999995</v>
          </cell>
          <cell r="H52">
            <v>1.0558347142235165</v>
          </cell>
          <cell r="I52">
            <v>94471.972473334783</v>
          </cell>
        </row>
        <row r="53">
          <cell r="A53">
            <v>1471.03</v>
          </cell>
          <cell r="B53" t="str">
            <v>Carbon steel valve</v>
          </cell>
          <cell r="C53" t="str">
            <v>kg</v>
          </cell>
          <cell r="D53">
            <v>0.08</v>
          </cell>
          <cell r="E53">
            <v>3800</v>
          </cell>
          <cell r="F53">
            <v>4.97</v>
          </cell>
          <cell r="G53">
            <v>18886</v>
          </cell>
          <cell r="H53">
            <v>6.031607505391813</v>
          </cell>
          <cell r="I53">
            <v>22920.108520488888</v>
          </cell>
        </row>
        <row r="54">
          <cell r="A54">
            <v>1473.16</v>
          </cell>
          <cell r="B54" t="str">
            <v>Centr. r.c. piping  dia. 50cm</v>
          </cell>
          <cell r="C54" t="str">
            <v>lm</v>
          </cell>
          <cell r="D54">
            <v>1.2</v>
          </cell>
          <cell r="E54">
            <v>110</v>
          </cell>
          <cell r="F54">
            <v>27.45</v>
          </cell>
          <cell r="G54">
            <v>3019.5</v>
          </cell>
          <cell r="H54">
            <v>33.313405638431647</v>
          </cell>
          <cell r="I54">
            <v>3664.474620227481</v>
          </cell>
        </row>
        <row r="55">
          <cell r="A55">
            <v>1473.19</v>
          </cell>
          <cell r="B55" t="str">
            <v>Centr. r.c. piping  dia. 80cm</v>
          </cell>
          <cell r="C55" t="str">
            <v>lm</v>
          </cell>
          <cell r="D55">
            <v>1.95</v>
          </cell>
          <cell r="E55">
            <v>60</v>
          </cell>
          <cell r="F55">
            <v>42.02</v>
          </cell>
          <cell r="G55">
            <v>2521.1999999999998</v>
          </cell>
          <cell r="H55">
            <v>50.995603093876049</v>
          </cell>
          <cell r="I55">
            <v>3059.7361856325629</v>
          </cell>
        </row>
        <row r="56">
          <cell r="A56">
            <v>1478.01</v>
          </cell>
          <cell r="B56" t="str">
            <v>PVC piping         dia. 110mm</v>
          </cell>
          <cell r="C56" t="str">
            <v>lm</v>
          </cell>
          <cell r="D56">
            <v>0.15</v>
          </cell>
          <cell r="E56">
            <v>100</v>
          </cell>
          <cell r="F56">
            <v>4.82</v>
          </cell>
          <cell r="G56">
            <v>482</v>
          </cell>
          <cell r="H56">
            <v>5.8495670374222417</v>
          </cell>
          <cell r="I56">
            <v>584.95670374222414</v>
          </cell>
        </row>
        <row r="57">
          <cell r="A57">
            <v>1478.02</v>
          </cell>
          <cell r="B57" t="str">
            <v>PVC piping         dia. 160mm</v>
          </cell>
          <cell r="C57" t="str">
            <v>lm</v>
          </cell>
          <cell r="D57">
            <v>0.2</v>
          </cell>
          <cell r="E57">
            <v>1655</v>
          </cell>
          <cell r="F57">
            <v>9.73</v>
          </cell>
          <cell r="G57">
            <v>16103.15</v>
          </cell>
          <cell r="H57">
            <v>11.808358355626227</v>
          </cell>
          <cell r="I57">
            <v>19542.833078561405</v>
          </cell>
        </row>
        <row r="58">
          <cell r="A58">
            <v>1478.03</v>
          </cell>
          <cell r="B58" t="str">
            <v>PVC piping         dia. 200mm</v>
          </cell>
          <cell r="C58" t="str">
            <v>lm</v>
          </cell>
          <cell r="D58">
            <v>0.3</v>
          </cell>
          <cell r="E58">
            <v>462.3</v>
          </cell>
          <cell r="F58">
            <v>11.28</v>
          </cell>
          <cell r="G58">
            <v>5214.7440000000006</v>
          </cell>
          <cell r="H58">
            <v>13.689443191311803</v>
          </cell>
          <cell r="I58">
            <v>6328.6295873434465</v>
          </cell>
        </row>
        <row r="59">
          <cell r="A59">
            <v>1491.03</v>
          </cell>
          <cell r="B59" t="str">
            <v>Demol.&amp; Reinst. exist. roads fnds.</v>
          </cell>
          <cell r="C59" t="str">
            <v>cum</v>
          </cell>
          <cell r="D59">
            <v>1.2</v>
          </cell>
          <cell r="E59">
            <v>1183.7870000000003</v>
          </cell>
          <cell r="F59">
            <v>29.61</v>
          </cell>
          <cell r="G59">
            <v>35051.933070000006</v>
          </cell>
          <cell r="H59">
            <v>35.934788377193478</v>
          </cell>
          <cell r="I59">
            <v>42539.135328672746</v>
          </cell>
        </row>
        <row r="60">
          <cell r="A60">
            <v>1491.04</v>
          </cell>
          <cell r="B60" t="str">
            <v>Top course pad tk 10 cm w/ crushed stone</v>
          </cell>
          <cell r="C60" t="str">
            <v>cum</v>
          </cell>
          <cell r="D60">
            <v>0.15</v>
          </cell>
          <cell r="E60">
            <v>126</v>
          </cell>
          <cell r="F60">
            <v>21.94</v>
          </cell>
          <cell r="G60">
            <v>2764.44</v>
          </cell>
          <cell r="H60">
            <v>26.626452448349376</v>
          </cell>
          <cell r="I60">
            <v>3354.9330084920211</v>
          </cell>
        </row>
        <row r="61">
          <cell r="A61">
            <v>1491.1</v>
          </cell>
          <cell r="B61" t="str">
            <v>Excav. for earth ditches formation</v>
          </cell>
          <cell r="C61" t="str">
            <v>cum</v>
          </cell>
          <cell r="D61">
            <v>0.15</v>
          </cell>
          <cell r="E61">
            <v>13616.617464965795</v>
          </cell>
          <cell r="F61">
            <v>1.68</v>
          </cell>
          <cell r="G61">
            <v>22875.917341142536</v>
          </cell>
          <cell r="H61">
            <v>2.0388532412592042</v>
          </cell>
          <cell r="I61">
            <v>27762.284653432198</v>
          </cell>
        </row>
        <row r="62">
          <cell r="A62">
            <v>1491.78</v>
          </cell>
          <cell r="B62" t="str">
            <v>Green area finishing including irrrigation system eqpt.</v>
          </cell>
          <cell r="C62" t="str">
            <v>sqm</v>
          </cell>
          <cell r="D62">
            <v>0.2</v>
          </cell>
          <cell r="E62">
            <v>4929.5</v>
          </cell>
          <cell r="F62">
            <v>2.23</v>
          </cell>
          <cell r="G62">
            <v>10992.785</v>
          </cell>
          <cell r="H62">
            <v>2.7063349571476345</v>
          </cell>
          <cell r="I62">
            <v>13340.878171259264</v>
          </cell>
        </row>
        <row r="63">
          <cell r="A63">
            <v>1491.8</v>
          </cell>
          <cell r="B63" t="str">
            <v xml:space="preserve">Earth-dyke w/ matl supplied by Contractors </v>
          </cell>
          <cell r="C63" t="str">
            <v>cum</v>
          </cell>
          <cell r="D63">
            <v>0.13</v>
          </cell>
          <cell r="E63">
            <v>5693.9</v>
          </cell>
          <cell r="F63">
            <v>8.34</v>
          </cell>
          <cell r="G63">
            <v>47487.125999999997</v>
          </cell>
          <cell r="H63">
            <v>10.121450019108194</v>
          </cell>
          <cell r="I63">
            <v>57630.524263800136</v>
          </cell>
        </row>
        <row r="64">
          <cell r="A64">
            <v>1491.84</v>
          </cell>
          <cell r="B64" t="str">
            <v>Asphalt finish.for shoulders type heavy</v>
          </cell>
          <cell r="C64" t="str">
            <v>sqm</v>
          </cell>
          <cell r="D64">
            <v>0.05</v>
          </cell>
          <cell r="E64">
            <v>8959</v>
          </cell>
          <cell r="F64">
            <v>5.64</v>
          </cell>
          <cell r="G64">
            <v>50528.76</v>
          </cell>
          <cell r="H64">
            <v>6.8447215956559013</v>
          </cell>
          <cell r="I64">
            <v>61321.860775481218</v>
          </cell>
        </row>
        <row r="65">
          <cell r="A65">
            <v>1491.1089999999999</v>
          </cell>
          <cell r="B65" t="str">
            <v>Dykes Finis.by concrete slab 10 cm thk.</v>
          </cell>
          <cell r="C65" t="str">
            <v>sqm</v>
          </cell>
          <cell r="D65">
            <v>7.0000000000000007E-2</v>
          </cell>
          <cell r="E65">
            <v>4409.8</v>
          </cell>
          <cell r="F65">
            <v>11.91</v>
          </cell>
          <cell r="G65">
            <v>52520.718000000001</v>
          </cell>
          <cell r="H65">
            <v>14.454013156784004</v>
          </cell>
          <cell r="I65">
            <v>63739.307218786103</v>
          </cell>
        </row>
        <row r="66">
          <cell r="A66">
            <v>1492.01</v>
          </cell>
          <cell r="B66" t="str">
            <v>Cast iron floor drain  diam. 6"</v>
          </cell>
          <cell r="C66" t="str">
            <v>u</v>
          </cell>
          <cell r="D66">
            <v>3</v>
          </cell>
          <cell r="E66">
            <v>5</v>
          </cell>
          <cell r="F66">
            <v>15.22</v>
          </cell>
          <cell r="G66">
            <v>76.099999999999994</v>
          </cell>
          <cell r="H66">
            <v>18.471039483312559</v>
          </cell>
          <cell r="I66">
            <v>92.355197416562788</v>
          </cell>
        </row>
        <row r="67">
          <cell r="A67">
            <v>1492.02</v>
          </cell>
          <cell r="B67" t="str">
            <v>Carbon steel drain hubs 4"</v>
          </cell>
          <cell r="C67" t="str">
            <v>u</v>
          </cell>
          <cell r="D67">
            <v>2.5</v>
          </cell>
          <cell r="E67">
            <v>79</v>
          </cell>
          <cell r="F67">
            <v>27.85</v>
          </cell>
          <cell r="G67">
            <v>2200.15</v>
          </cell>
          <cell r="H67">
            <v>33.798846886350503</v>
          </cell>
          <cell r="I67">
            <v>2670.1089040216898</v>
          </cell>
        </row>
        <row r="68">
          <cell r="A68">
            <v>1492.03</v>
          </cell>
          <cell r="B68" t="str">
            <v>Carbon steel clean out diam. 6"</v>
          </cell>
          <cell r="C68" t="str">
            <v>u</v>
          </cell>
          <cell r="D68">
            <v>3</v>
          </cell>
          <cell r="E68">
            <v>7</v>
          </cell>
          <cell r="F68">
            <v>27.85</v>
          </cell>
          <cell r="G68">
            <v>194.95</v>
          </cell>
          <cell r="H68">
            <v>33.798846886350503</v>
          </cell>
          <cell r="I68">
            <v>236.59192820445352</v>
          </cell>
        </row>
        <row r="69">
          <cell r="A69">
            <v>1492.04</v>
          </cell>
          <cell r="B69" t="str">
            <v>Carbon steel vents</v>
          </cell>
          <cell r="C69" t="str">
            <v>kg</v>
          </cell>
          <cell r="D69">
            <v>0.08</v>
          </cell>
          <cell r="E69">
            <v>22496</v>
          </cell>
          <cell r="F69">
            <v>0.96</v>
          </cell>
          <cell r="G69">
            <v>21596.16</v>
          </cell>
          <cell r="H69">
            <v>1.1650589950052599</v>
          </cell>
          <cell r="I69">
            <v>26209.167151638325</v>
          </cell>
        </row>
        <row r="70">
          <cell r="A70">
            <v>1492.39</v>
          </cell>
          <cell r="B70" t="str">
            <v>GRE drain hubs 4" (Technip ST 1400-08 type "D" )</v>
          </cell>
          <cell r="C70" t="str">
            <v>u</v>
          </cell>
          <cell r="D70">
            <v>2</v>
          </cell>
          <cell r="E70">
            <v>30</v>
          </cell>
          <cell r="F70">
            <v>23.21</v>
          </cell>
          <cell r="G70">
            <v>696.3</v>
          </cell>
          <cell r="H70">
            <v>28.167728410491744</v>
          </cell>
          <cell r="I70">
            <v>845.03185231475231</v>
          </cell>
        </row>
        <row r="71">
          <cell r="A71">
            <v>1492.42</v>
          </cell>
          <cell r="B71" t="str">
            <v>Supply and  installation PVC heavy  piping "FABCO"type diam.3"</v>
          </cell>
          <cell r="C71" t="str">
            <v>lm</v>
          </cell>
          <cell r="D71">
            <v>0.15</v>
          </cell>
          <cell r="E71">
            <v>895</v>
          </cell>
          <cell r="F71">
            <v>3.35</v>
          </cell>
          <cell r="G71">
            <v>2998.25</v>
          </cell>
          <cell r="H71">
            <v>4.065570451320438</v>
          </cell>
          <cell r="I71">
            <v>3638.6855539317921</v>
          </cell>
        </row>
        <row r="72">
          <cell r="A72">
            <v>1492.52</v>
          </cell>
          <cell r="B72" t="str">
            <v>Clean Out concrete  pit  for  GRE/PVC pipe  (Technip ST 1400-06 )</v>
          </cell>
          <cell r="C72" t="str">
            <v>u</v>
          </cell>
          <cell r="D72">
            <v>20</v>
          </cell>
          <cell r="E72">
            <v>4</v>
          </cell>
          <cell r="F72">
            <v>15.78</v>
          </cell>
          <cell r="G72">
            <v>63.12</v>
          </cell>
          <cell r="H72">
            <v>19.150657230398956</v>
          </cell>
          <cell r="I72">
            <v>76.602628921595823</v>
          </cell>
        </row>
        <row r="73">
          <cell r="A73">
            <v>1492.53</v>
          </cell>
          <cell r="B73" t="str">
            <v>GRE drain hubs 6" (Technip ST 1400-08 type "D" )</v>
          </cell>
          <cell r="C73" t="str">
            <v>u</v>
          </cell>
          <cell r="D73">
            <v>1.8</v>
          </cell>
          <cell r="E73">
            <v>20</v>
          </cell>
          <cell r="F73">
            <v>15.36</v>
          </cell>
          <cell r="G73">
            <v>307.2</v>
          </cell>
          <cell r="H73">
            <v>18.640943920084155</v>
          </cell>
          <cell r="I73">
            <v>372.81887840168309</v>
          </cell>
        </row>
        <row r="74">
          <cell r="A74">
            <v>1710.02</v>
          </cell>
          <cell r="B74" t="str">
            <v>Improved bond reinf.steel</v>
          </cell>
          <cell r="C74" t="str">
            <v>kg</v>
          </cell>
          <cell r="D74">
            <v>0.03</v>
          </cell>
          <cell r="E74">
            <v>4129205.6449686252</v>
          </cell>
          <cell r="F74">
            <v>0.65412606815221397</v>
          </cell>
          <cell r="G74">
            <v>2701021.0531352535</v>
          </cell>
          <cell r="H74">
            <v>0.79384943705016708</v>
          </cell>
          <cell r="I74">
            <v>3277967.576722715</v>
          </cell>
        </row>
        <row r="75">
          <cell r="A75">
            <v>1710.03</v>
          </cell>
          <cell r="B75" t="str">
            <v>Welded wire mesh</v>
          </cell>
          <cell r="C75" t="str">
            <v>kg</v>
          </cell>
          <cell r="D75">
            <v>0.04</v>
          </cell>
          <cell r="E75">
            <v>904642.37634228426</v>
          </cell>
          <cell r="F75">
            <v>0.54</v>
          </cell>
          <cell r="G75">
            <v>488506.88322483347</v>
          </cell>
          <cell r="H75">
            <v>0.65534568469045851</v>
          </cell>
          <cell r="I75">
            <v>592853.47752403771</v>
          </cell>
        </row>
        <row r="76">
          <cell r="A76">
            <v>1710.07</v>
          </cell>
          <cell r="B76" t="str">
            <v>Anchor bolts weight up to 20Kg</v>
          </cell>
          <cell r="C76" t="str">
            <v>kg</v>
          </cell>
          <cell r="D76">
            <v>0.35</v>
          </cell>
          <cell r="E76">
            <v>80506.021943643485</v>
          </cell>
          <cell r="F76">
            <v>1.36</v>
          </cell>
          <cell r="G76">
            <v>109488.18984335515</v>
          </cell>
          <cell r="H76">
            <v>1.650500242924118</v>
          </cell>
          <cell r="I76">
            <v>132875.20877483796</v>
          </cell>
        </row>
        <row r="77">
          <cell r="A77">
            <v>1710.08</v>
          </cell>
          <cell r="B77" t="str">
            <v>Anchor bolts weight &gt;20Kg</v>
          </cell>
          <cell r="C77" t="str">
            <v>kg</v>
          </cell>
          <cell r="D77">
            <v>0.2</v>
          </cell>
          <cell r="E77">
            <v>3936.3166123778501</v>
          </cell>
          <cell r="F77">
            <v>1.54</v>
          </cell>
          <cell r="G77">
            <v>6061.927583061889</v>
          </cell>
          <cell r="H77">
            <v>1.8689488044876041</v>
          </cell>
          <cell r="I77">
            <v>7356.7742267882786</v>
          </cell>
        </row>
        <row r="78">
          <cell r="A78">
            <v>1710.11</v>
          </cell>
          <cell r="B78" t="str">
            <v>Sliding plates</v>
          </cell>
          <cell r="C78" t="str">
            <v>kg</v>
          </cell>
          <cell r="D78">
            <v>0.15</v>
          </cell>
          <cell r="E78">
            <v>4912.7307552172151</v>
          </cell>
          <cell r="F78">
            <v>0.7</v>
          </cell>
          <cell r="G78">
            <v>3438.9115286520505</v>
          </cell>
          <cell r="H78">
            <v>0.84952218385800182</v>
          </cell>
          <cell r="I78">
            <v>4173.4737598784995</v>
          </cell>
        </row>
        <row r="79">
          <cell r="A79">
            <v>1710.15</v>
          </cell>
          <cell r="B79" t="str">
            <v>Steel insert</v>
          </cell>
          <cell r="C79" t="str">
            <v>kg</v>
          </cell>
          <cell r="D79">
            <v>0.15</v>
          </cell>
          <cell r="E79">
            <v>94925.570500745962</v>
          </cell>
          <cell r="F79">
            <v>1.01</v>
          </cell>
          <cell r="G79">
            <v>95874.82620575343</v>
          </cell>
          <cell r="H79">
            <v>1.225739150995117</v>
          </cell>
          <cell r="I79">
            <v>116353.98819331148</v>
          </cell>
        </row>
        <row r="80">
          <cell r="A80">
            <v>1710.21</v>
          </cell>
          <cell r="B80" t="str">
            <v>Grout 25mm thk.</v>
          </cell>
          <cell r="C80" t="str">
            <v>sqm</v>
          </cell>
          <cell r="D80">
            <v>0.9</v>
          </cell>
          <cell r="E80">
            <v>3025.3656089524011</v>
          </cell>
          <cell r="F80">
            <v>7.22</v>
          </cell>
          <cell r="G80">
            <v>21843.139696636339</v>
          </cell>
          <cell r="H80">
            <v>8.7622145249353913</v>
          </cell>
          <cell r="I80">
            <v>26508.902482002733</v>
          </cell>
        </row>
        <row r="81">
          <cell r="A81">
            <v>1710.23</v>
          </cell>
          <cell r="B81" t="str">
            <v>Grout &gt;50mm thk.</v>
          </cell>
          <cell r="C81" t="str">
            <v>cum</v>
          </cell>
          <cell r="D81">
            <v>36</v>
          </cell>
          <cell r="E81">
            <v>98.500584746044524</v>
          </cell>
          <cell r="F81">
            <v>217.52</v>
          </cell>
          <cell r="G81">
            <v>21425.847193959606</v>
          </cell>
          <cell r="H81">
            <v>263.98295061827508</v>
          </cell>
          <cell r="I81">
            <v>26002.474998886293</v>
          </cell>
        </row>
        <row r="82">
          <cell r="A82">
            <v>1710.24</v>
          </cell>
          <cell r="B82" t="str">
            <v>Non-shrinking grout 25mm</v>
          </cell>
          <cell r="C82" t="str">
            <v>sqm</v>
          </cell>
          <cell r="D82">
            <v>0.9</v>
          </cell>
          <cell r="E82">
            <v>21.900031270358305</v>
          </cell>
          <cell r="F82">
            <v>46.51</v>
          </cell>
          <cell r="G82">
            <v>1018.5704543843649</v>
          </cell>
          <cell r="H82">
            <v>56.444681101765248</v>
          </cell>
          <cell r="I82">
            <v>1236.1402811740613</v>
          </cell>
        </row>
        <row r="83">
          <cell r="A83">
            <v>1710.25</v>
          </cell>
          <cell r="B83" t="str">
            <v>Non-shrinking grout 50mm</v>
          </cell>
          <cell r="C83" t="str">
            <v>sqm</v>
          </cell>
          <cell r="D83">
            <v>0.9</v>
          </cell>
          <cell r="E83">
            <v>65</v>
          </cell>
          <cell r="F83">
            <v>92.77</v>
          </cell>
          <cell r="G83">
            <v>6030.05</v>
          </cell>
          <cell r="H83">
            <v>112.58596142358118</v>
          </cell>
          <cell r="I83">
            <v>7318.0874925327771</v>
          </cell>
        </row>
        <row r="84">
          <cell r="A84">
            <v>1710.26</v>
          </cell>
          <cell r="B84" t="str">
            <v>Non-shrinking grout &gt;50mm</v>
          </cell>
          <cell r="C84" t="str">
            <v>cum</v>
          </cell>
          <cell r="D84">
            <v>36</v>
          </cell>
          <cell r="E84">
            <v>2.9229852526312543</v>
          </cell>
          <cell r="F84">
            <v>1558.7</v>
          </cell>
          <cell r="G84">
            <v>4556.0571132763362</v>
          </cell>
          <cell r="H84">
            <v>1891.6431828278107</v>
          </cell>
          <cell r="I84">
            <v>5529.2451266461385</v>
          </cell>
        </row>
        <row r="85">
          <cell r="A85">
            <v>1711.01</v>
          </cell>
          <cell r="B85" t="str">
            <v>Lean concrete 5cm thk.</v>
          </cell>
          <cell r="C85" t="str">
            <v>sqm</v>
          </cell>
          <cell r="D85">
            <v>0.2</v>
          </cell>
          <cell r="E85">
            <v>79948.348660964242</v>
          </cell>
          <cell r="F85">
            <v>2.68</v>
          </cell>
          <cell r="G85">
            <v>214261.57441138421</v>
          </cell>
          <cell r="H85">
            <v>3.2524563610563506</v>
          </cell>
          <cell r="I85">
            <v>260028.51515830413</v>
          </cell>
        </row>
        <row r="86">
          <cell r="A86">
            <v>1711.02</v>
          </cell>
          <cell r="B86" t="str">
            <v>Lean concrete 10cm thk.</v>
          </cell>
          <cell r="C86" t="str">
            <v>sqm</v>
          </cell>
          <cell r="D86">
            <v>0.2</v>
          </cell>
          <cell r="E86">
            <v>192.35499999999999</v>
          </cell>
          <cell r="F86">
            <v>5.19</v>
          </cell>
          <cell r="G86">
            <v>998.32244999999989</v>
          </cell>
          <cell r="H86">
            <v>6.2986001917471848</v>
          </cell>
          <cell r="I86">
            <v>1211.5672398835297</v>
          </cell>
        </row>
        <row r="87">
          <cell r="A87">
            <v>1711.04</v>
          </cell>
          <cell r="B87" t="str">
            <v>L.C. for U/G pipes bedding</v>
          </cell>
          <cell r="C87" t="str">
            <v>cum</v>
          </cell>
          <cell r="D87">
            <v>1.8</v>
          </cell>
          <cell r="E87">
            <v>116.17805920710528</v>
          </cell>
          <cell r="F87">
            <v>50.02</v>
          </cell>
          <cell r="G87">
            <v>5811.2265215394063</v>
          </cell>
          <cell r="H87">
            <v>60.70442805225322</v>
          </cell>
          <cell r="I87">
            <v>7052.5226363881375</v>
          </cell>
        </row>
        <row r="88">
          <cell r="A88">
            <v>1711.06</v>
          </cell>
          <cell r="B88" t="str">
            <v>Concrete for foundation</v>
          </cell>
          <cell r="C88" t="str">
            <v>cum</v>
          </cell>
          <cell r="D88">
            <v>2</v>
          </cell>
          <cell r="E88">
            <v>26081.833999999999</v>
          </cell>
          <cell r="F88">
            <v>63.25</v>
          </cell>
          <cell r="G88">
            <v>1649676.0005000001</v>
          </cell>
          <cell r="H88">
            <v>76.760397327169457</v>
          </cell>
          <cell r="I88">
            <v>2002051.9408612773</v>
          </cell>
        </row>
        <row r="89">
          <cell r="A89">
            <v>1711.07</v>
          </cell>
          <cell r="B89" t="str">
            <v>Bitumen coat for foundation</v>
          </cell>
          <cell r="C89" t="str">
            <v>sqm</v>
          </cell>
          <cell r="D89">
            <v>0.3</v>
          </cell>
          <cell r="E89">
            <v>59502.957954050471</v>
          </cell>
          <cell r="F89">
            <v>1.6115333700315493</v>
          </cell>
          <cell r="G89">
            <v>95891.002358536542</v>
          </cell>
          <cell r="H89">
            <v>1.9557619255274961</v>
          </cell>
          <cell r="I89">
            <v>116373.61962279539</v>
          </cell>
        </row>
        <row r="90">
          <cell r="A90">
            <v>1711.08</v>
          </cell>
          <cell r="B90" t="str">
            <v>Sleepers type "2"</v>
          </cell>
          <cell r="C90" t="str">
            <v>lm</v>
          </cell>
          <cell r="D90">
            <v>3.5</v>
          </cell>
          <cell r="E90">
            <v>115</v>
          </cell>
          <cell r="F90">
            <v>84.96</v>
          </cell>
          <cell r="G90">
            <v>9770.4</v>
          </cell>
          <cell r="H90">
            <v>103.10772105796548</v>
          </cell>
          <cell r="I90">
            <v>11857.38792166603</v>
          </cell>
        </row>
        <row r="91">
          <cell r="A91">
            <v>1711.09</v>
          </cell>
          <cell r="B91" t="str">
            <v>Vertical ladder foundation</v>
          </cell>
          <cell r="C91" t="str">
            <v>u</v>
          </cell>
          <cell r="D91">
            <v>10</v>
          </cell>
          <cell r="E91">
            <v>22</v>
          </cell>
          <cell r="F91">
            <v>87.44</v>
          </cell>
          <cell r="G91">
            <v>1923.68</v>
          </cell>
          <cell r="H91">
            <v>106.1174567950624</v>
          </cell>
          <cell r="I91">
            <v>2334.5840494913728</v>
          </cell>
        </row>
        <row r="92">
          <cell r="A92">
            <v>1711.1</v>
          </cell>
          <cell r="B92" t="str">
            <v>Stairs foundation</v>
          </cell>
          <cell r="C92" t="str">
            <v>u</v>
          </cell>
          <cell r="D92">
            <v>13</v>
          </cell>
          <cell r="E92">
            <v>10</v>
          </cell>
          <cell r="F92">
            <v>43.74</v>
          </cell>
          <cell r="G92">
            <v>437.4</v>
          </cell>
          <cell r="H92">
            <v>53.083000459927142</v>
          </cell>
          <cell r="I92">
            <v>530.83000459927143</v>
          </cell>
        </row>
        <row r="93">
          <cell r="A93">
            <v>1711.11</v>
          </cell>
          <cell r="B93" t="str">
            <v>Small size fndn(up to0,2cu.m)</v>
          </cell>
          <cell r="C93" t="str">
            <v>u</v>
          </cell>
          <cell r="D93">
            <v>13</v>
          </cell>
          <cell r="E93">
            <v>23</v>
          </cell>
          <cell r="F93">
            <v>33.049999999999997</v>
          </cell>
          <cell r="G93">
            <v>760.15</v>
          </cell>
          <cell r="H93">
            <v>40.109583109295663</v>
          </cell>
          <cell r="I93">
            <v>922.52041151380024</v>
          </cell>
        </row>
        <row r="94">
          <cell r="A94">
            <v>1711.2</v>
          </cell>
          <cell r="B94" t="str">
            <v>Formwork foundation</v>
          </cell>
          <cell r="C94" t="str">
            <v>sqm</v>
          </cell>
          <cell r="D94">
            <v>0.8</v>
          </cell>
          <cell r="E94">
            <v>59408.213848393621</v>
          </cell>
          <cell r="F94">
            <v>5.25</v>
          </cell>
          <cell r="G94">
            <v>311893.12270406645</v>
          </cell>
          <cell r="H94">
            <v>6.3714163789350131</v>
          </cell>
          <cell r="I94">
            <v>378514.466756929</v>
          </cell>
        </row>
        <row r="95">
          <cell r="A95">
            <v>1711.21</v>
          </cell>
          <cell r="B95" t="str">
            <v xml:space="preserve">Circular foundations formwork </v>
          </cell>
          <cell r="C95" t="str">
            <v>sqm</v>
          </cell>
          <cell r="D95">
            <v>0.25</v>
          </cell>
          <cell r="E95">
            <v>745</v>
          </cell>
          <cell r="F95">
            <v>6.46</v>
          </cell>
          <cell r="G95">
            <v>4812.7</v>
          </cell>
          <cell r="H95">
            <v>7.8398761538895601</v>
          </cell>
          <cell r="I95">
            <v>5840.7077346477226</v>
          </cell>
        </row>
        <row r="96">
          <cell r="A96">
            <v>1712.01</v>
          </cell>
          <cell r="B96" t="str">
            <v>Concrete elev. up to 10m</v>
          </cell>
          <cell r="C96" t="str">
            <v>cum</v>
          </cell>
          <cell r="D96">
            <v>2.8</v>
          </cell>
          <cell r="E96">
            <v>5526.2309999999998</v>
          </cell>
          <cell r="F96">
            <v>67.63</v>
          </cell>
          <cell r="G96">
            <v>373739.00253</v>
          </cell>
          <cell r="H96">
            <v>82.075978991880945</v>
          </cell>
          <cell r="I96">
            <v>453570.81946028123</v>
          </cell>
        </row>
        <row r="97">
          <cell r="A97">
            <v>1712.02</v>
          </cell>
          <cell r="B97" t="str">
            <v>Concr.elev.from 10,01to20m</v>
          </cell>
          <cell r="C97" t="str">
            <v>cum</v>
          </cell>
          <cell r="D97">
            <v>3</v>
          </cell>
          <cell r="E97">
            <v>346</v>
          </cell>
          <cell r="F97">
            <v>70.95</v>
          </cell>
          <cell r="G97">
            <v>24548.7</v>
          </cell>
          <cell r="H97">
            <v>86.105141349607479</v>
          </cell>
          <cell r="I97">
            <v>29792.378906964186</v>
          </cell>
        </row>
        <row r="98">
          <cell r="A98">
            <v>1712.2</v>
          </cell>
          <cell r="B98" t="str">
            <v>Formwork elev. up to 10m</v>
          </cell>
          <cell r="C98" t="str">
            <v>sqm</v>
          </cell>
          <cell r="D98">
            <v>1.1000000000000001</v>
          </cell>
          <cell r="E98">
            <v>34937.492387387385</v>
          </cell>
          <cell r="F98">
            <v>6.6884926878760522</v>
          </cell>
          <cell r="G98">
            <v>233679.16236576578</v>
          </cell>
          <cell r="H98">
            <v>8.1171755927467721</v>
          </cell>
          <cell r="I98">
            <v>283593.76047867705</v>
          </cell>
        </row>
        <row r="99">
          <cell r="A99">
            <v>1712.21</v>
          </cell>
          <cell r="B99" t="str">
            <v>Formwork elev. 10/20m</v>
          </cell>
          <cell r="C99" t="str">
            <v>sqm</v>
          </cell>
          <cell r="D99">
            <v>1.2</v>
          </cell>
          <cell r="E99">
            <v>3730.2</v>
          </cell>
          <cell r="F99">
            <v>9.18</v>
          </cell>
          <cell r="G99">
            <v>34243.235999999997</v>
          </cell>
          <cell r="H99">
            <v>11.140876639737796</v>
          </cell>
          <cell r="I99">
            <v>41557.69804154992</v>
          </cell>
        </row>
        <row r="100">
          <cell r="A100">
            <v>1712.23</v>
          </cell>
          <cell r="B100" t="str">
            <v>Circular formwork el. &lt;10m</v>
          </cell>
          <cell r="C100" t="str">
            <v>sqm</v>
          </cell>
          <cell r="D100">
            <v>0.25</v>
          </cell>
          <cell r="E100">
            <v>538.5</v>
          </cell>
          <cell r="F100">
            <v>8.8800000000000008</v>
          </cell>
          <cell r="G100">
            <v>4781.88</v>
          </cell>
          <cell r="H100">
            <v>10.776795703798653</v>
          </cell>
          <cell r="I100">
            <v>5803.3044864955746</v>
          </cell>
        </row>
        <row r="101">
          <cell r="A101">
            <v>1712.24</v>
          </cell>
          <cell r="B101" t="str">
            <v>Circular formwork el. 10/20m</v>
          </cell>
          <cell r="C101" t="str">
            <v>sqm</v>
          </cell>
          <cell r="D101">
            <v>0.4</v>
          </cell>
          <cell r="E101">
            <v>3089</v>
          </cell>
          <cell r="F101">
            <v>11.24</v>
          </cell>
          <cell r="G101">
            <v>34720.36</v>
          </cell>
          <cell r="H101">
            <v>13.640899066519916</v>
          </cell>
          <cell r="I101">
            <v>42136.737216480018</v>
          </cell>
        </row>
        <row r="102">
          <cell r="A102">
            <v>1713.01</v>
          </cell>
          <cell r="B102" t="str">
            <v>Floor sub-base</v>
          </cell>
          <cell r="C102" t="str">
            <v>cum</v>
          </cell>
          <cell r="D102">
            <v>0.15</v>
          </cell>
          <cell r="E102">
            <v>20372.05</v>
          </cell>
          <cell r="F102">
            <v>22.02</v>
          </cell>
          <cell r="G102">
            <v>448592.54099999997</v>
          </cell>
          <cell r="H102">
            <v>26.723540697933142</v>
          </cell>
          <cell r="I102">
            <v>544413.3072753289</v>
          </cell>
        </row>
        <row r="103">
          <cell r="A103">
            <v>1713.03</v>
          </cell>
          <cell r="B103" t="str">
            <v>Polyethilene vapor barrier</v>
          </cell>
          <cell r="C103" t="str">
            <v>sqm</v>
          </cell>
          <cell r="D103">
            <v>0.1</v>
          </cell>
          <cell r="E103">
            <v>165204.25948883372</v>
          </cell>
          <cell r="F103">
            <v>0.47</v>
          </cell>
          <cell r="G103">
            <v>77646.001959751855</v>
          </cell>
          <cell r="H103">
            <v>0.57039346630465848</v>
          </cell>
          <cell r="I103">
            <v>94231.430218130132</v>
          </cell>
        </row>
        <row r="104">
          <cell r="A104">
            <v>1713.04</v>
          </cell>
          <cell r="B104" t="str">
            <v>Reinf.concrete paving thk 10cm</v>
          </cell>
          <cell r="C104" t="str">
            <v>sqm</v>
          </cell>
          <cell r="D104">
            <v>0.4</v>
          </cell>
          <cell r="E104">
            <v>12982.4</v>
          </cell>
          <cell r="F104">
            <v>6.49</v>
          </cell>
          <cell r="G104">
            <v>84255.775999999998</v>
          </cell>
          <cell r="H104">
            <v>7.8762842474834747</v>
          </cell>
          <cell r="I104">
            <v>102253.07261452946</v>
          </cell>
        </row>
        <row r="105">
          <cell r="A105">
            <v>1713.05</v>
          </cell>
          <cell r="B105" t="str">
            <v>Reinf.concrete paving thk 15cm</v>
          </cell>
          <cell r="C105" t="str">
            <v>sqm</v>
          </cell>
          <cell r="D105">
            <v>0.5</v>
          </cell>
          <cell r="E105">
            <v>67560</v>
          </cell>
          <cell r="F105">
            <v>10.46</v>
          </cell>
          <cell r="G105">
            <v>706677.6</v>
          </cell>
          <cell r="H105">
            <v>12.694288633078141</v>
          </cell>
          <cell r="I105">
            <v>857626.14005075919</v>
          </cell>
        </row>
        <row r="106">
          <cell r="A106">
            <v>1713.06</v>
          </cell>
          <cell r="B106" t="str">
            <v>Reinf.concrete paving thk 20cm</v>
          </cell>
          <cell r="C106" t="str">
            <v>sqm</v>
          </cell>
          <cell r="D106">
            <v>0.6</v>
          </cell>
          <cell r="E106">
            <v>19988</v>
          </cell>
          <cell r="F106">
            <v>13.97</v>
          </cell>
          <cell r="G106">
            <v>279232.36</v>
          </cell>
          <cell r="H106">
            <v>16.954035583566121</v>
          </cell>
          <cell r="I106">
            <v>338877.26324431965</v>
          </cell>
        </row>
        <row r="107">
          <cell r="A107">
            <v>1713.07</v>
          </cell>
          <cell r="B107" t="str">
            <v>Fndn above or under paving</v>
          </cell>
          <cell r="C107" t="str">
            <v>cum</v>
          </cell>
          <cell r="D107">
            <v>2.2000000000000002</v>
          </cell>
          <cell r="E107">
            <v>209</v>
          </cell>
          <cell r="F107">
            <v>89.58</v>
          </cell>
          <cell r="G107">
            <v>18722.22</v>
          </cell>
          <cell r="H107">
            <v>108.71456747142831</v>
          </cell>
          <cell r="I107">
            <v>22721.344601528515</v>
          </cell>
        </row>
        <row r="108">
          <cell r="A108">
            <v>1713.08</v>
          </cell>
          <cell r="B108" t="str">
            <v>Reinf.concrete curb</v>
          </cell>
          <cell r="C108" t="str">
            <v>lm</v>
          </cell>
          <cell r="D108">
            <v>0.7</v>
          </cell>
          <cell r="E108">
            <v>3620</v>
          </cell>
          <cell r="F108">
            <v>5.28</v>
          </cell>
          <cell r="G108">
            <v>19113.599999999999</v>
          </cell>
          <cell r="H108">
            <v>6.4078244725289286</v>
          </cell>
          <cell r="I108">
            <v>23196.324590554723</v>
          </cell>
        </row>
        <row r="109">
          <cell r="A109">
            <v>1713.09</v>
          </cell>
          <cell r="B109" t="str">
            <v>Hardener on paving (dust)</v>
          </cell>
          <cell r="C109" t="str">
            <v>sqm</v>
          </cell>
          <cell r="D109">
            <v>0.15</v>
          </cell>
          <cell r="E109">
            <v>26729</v>
          </cell>
          <cell r="F109">
            <v>1.48</v>
          </cell>
          <cell r="G109">
            <v>39558.92</v>
          </cell>
          <cell r="H109">
            <v>1.7961326172997754</v>
          </cell>
          <cell r="I109">
            <v>48008.828727805696</v>
          </cell>
        </row>
        <row r="110">
          <cell r="A110">
            <v>1713.13</v>
          </cell>
          <cell r="B110" t="str">
            <v>Cut joint ( control )</v>
          </cell>
          <cell r="C110" t="str">
            <v>lm</v>
          </cell>
          <cell r="D110">
            <v>0.2</v>
          </cell>
          <cell r="E110">
            <v>19290.944191591021</v>
          </cell>
          <cell r="F110">
            <v>1.59</v>
          </cell>
          <cell r="G110">
            <v>30672.601264629724</v>
          </cell>
          <cell r="H110">
            <v>1.9296289604774615</v>
          </cell>
          <cell r="I110">
            <v>37224.364587048505</v>
          </cell>
        </row>
        <row r="111">
          <cell r="A111">
            <v>1713.14</v>
          </cell>
          <cell r="B111" t="str">
            <v>Construction joint</v>
          </cell>
          <cell r="C111" t="str">
            <v>lm</v>
          </cell>
          <cell r="D111">
            <v>0.7</v>
          </cell>
          <cell r="E111">
            <v>23101.944191591021</v>
          </cell>
          <cell r="F111">
            <v>4.93</v>
          </cell>
          <cell r="G111">
            <v>113892.58486454374</v>
          </cell>
          <cell r="H111">
            <v>5.9830633805999272</v>
          </cell>
          <cell r="I111">
            <v>138220.39631337143</v>
          </cell>
        </row>
        <row r="112">
          <cell r="A112">
            <v>1713.15</v>
          </cell>
          <cell r="B112" t="str">
            <v>Isolation joint</v>
          </cell>
          <cell r="C112" t="str">
            <v>lm</v>
          </cell>
          <cell r="D112">
            <v>0.7</v>
          </cell>
          <cell r="E112">
            <v>11171.38</v>
          </cell>
          <cell r="F112">
            <v>3.11</v>
          </cell>
          <cell r="G112">
            <v>34742.991800000003</v>
          </cell>
          <cell r="H112">
            <v>3.7743057025691225</v>
          </cell>
          <cell r="I112">
            <v>42164.203239566647</v>
          </cell>
        </row>
        <row r="113">
          <cell r="A113">
            <v>1713.16</v>
          </cell>
          <cell r="B113" t="str">
            <v>Expansion joint ( contraction )</v>
          </cell>
          <cell r="C113" t="str">
            <v>lm</v>
          </cell>
          <cell r="D113">
            <v>0.7</v>
          </cell>
          <cell r="E113">
            <v>17433.1636</v>
          </cell>
          <cell r="F113">
            <v>6.74</v>
          </cell>
          <cell r="G113">
            <v>117499.522664</v>
          </cell>
          <cell r="H113">
            <v>8.179685027432761</v>
          </cell>
          <cell r="I113">
            <v>142597.78727970581</v>
          </cell>
        </row>
        <row r="114">
          <cell r="A114">
            <v>1714.01</v>
          </cell>
          <cell r="B114" t="str">
            <v>Pit 0,5x0,5 to 0,9x0,9 lm depth max 3,5 lm</v>
          </cell>
          <cell r="C114" t="str">
            <v>cum</v>
          </cell>
          <cell r="D114">
            <v>15</v>
          </cell>
          <cell r="E114">
            <v>169.46350000000001</v>
          </cell>
          <cell r="F114">
            <v>131.34</v>
          </cell>
          <cell r="G114">
            <v>22257.336090000001</v>
          </cell>
          <cell r="H114">
            <v>159.3946337541571</v>
          </cell>
          <cell r="I114">
            <v>27011.572517197605</v>
          </cell>
        </row>
        <row r="115">
          <cell r="A115">
            <v>1714.02</v>
          </cell>
          <cell r="B115" t="str">
            <v>Pit 0,91x0,91 to 1,5x1,5 lm depth max 4,0 lm</v>
          </cell>
          <cell r="C115" t="str">
            <v>cum</v>
          </cell>
          <cell r="D115">
            <v>14</v>
          </cell>
          <cell r="E115">
            <v>476.82400000000007</v>
          </cell>
          <cell r="F115">
            <v>81.489999999999995</v>
          </cell>
          <cell r="G115">
            <v>38856.387759999998</v>
          </cell>
          <cell r="H115">
            <v>98.896518232269372</v>
          </cell>
          <cell r="I115">
            <v>47156.23340958362</v>
          </cell>
        </row>
        <row r="116">
          <cell r="A116">
            <v>1714.03</v>
          </cell>
          <cell r="B116" t="str">
            <v>Pit for cables 1,5x1,5 lm depth max 3,0 lm</v>
          </cell>
          <cell r="C116" t="str">
            <v>cum</v>
          </cell>
          <cell r="D116">
            <v>16</v>
          </cell>
          <cell r="E116">
            <v>14.9</v>
          </cell>
          <cell r="F116">
            <v>85.25</v>
          </cell>
          <cell r="G116">
            <v>1270.2249999999999</v>
          </cell>
          <cell r="H116">
            <v>103.45966596270668</v>
          </cell>
          <cell r="I116">
            <v>1541.5490228443296</v>
          </cell>
        </row>
        <row r="117">
          <cell r="A117">
            <v>1714.04</v>
          </cell>
          <cell r="B117" t="str">
            <v>Fire trap pit 2x1,2x1,2 lm depth max 3,5 lm</v>
          </cell>
          <cell r="C117" t="str">
            <v>cum</v>
          </cell>
          <cell r="D117">
            <v>16</v>
          </cell>
          <cell r="E117">
            <v>87.435000000000002</v>
          </cell>
          <cell r="F117">
            <v>55.28</v>
          </cell>
          <cell r="G117">
            <v>4833.4067999999997</v>
          </cell>
          <cell r="H117">
            <v>67.087980462386199</v>
          </cell>
          <cell r="I117">
            <v>5865.8375717287372</v>
          </cell>
        </row>
        <row r="118">
          <cell r="A118">
            <v>1714.05</v>
          </cell>
          <cell r="B118" t="str">
            <v>Sanitary pit 0,9x0,9 lm depth max 3,5 lm</v>
          </cell>
          <cell r="C118" t="str">
            <v>cum</v>
          </cell>
          <cell r="D118">
            <v>15</v>
          </cell>
          <cell r="E118">
            <v>54.08</v>
          </cell>
          <cell r="F118">
            <v>131.34</v>
          </cell>
          <cell r="G118">
            <v>7102.8671999999997</v>
          </cell>
          <cell r="H118">
            <v>159.3946337541571</v>
          </cell>
          <cell r="I118">
            <v>8620.0617934248148</v>
          </cell>
        </row>
        <row r="119">
          <cell r="A119">
            <v>1714.08</v>
          </cell>
          <cell r="B119" t="str">
            <v>Supply of cast iron cover</v>
          </cell>
          <cell r="C119" t="str">
            <v>kg</v>
          </cell>
          <cell r="D119">
            <v>7.0000000000000007E-2</v>
          </cell>
          <cell r="E119">
            <v>23720</v>
          </cell>
          <cell r="F119">
            <v>0.8</v>
          </cell>
          <cell r="G119">
            <v>18976</v>
          </cell>
          <cell r="H119">
            <v>0.97088249583771646</v>
          </cell>
          <cell r="I119">
            <v>23029.332801270633</v>
          </cell>
        </row>
        <row r="120">
          <cell r="A120">
            <v>1714.09</v>
          </cell>
          <cell r="B120" t="str">
            <v>Laying of cast-iron cover</v>
          </cell>
          <cell r="C120" t="str">
            <v>kg</v>
          </cell>
          <cell r="D120" t="str">
            <v xml:space="preserve">    Incl. above</v>
          </cell>
          <cell r="E120">
            <v>23720</v>
          </cell>
          <cell r="F120">
            <v>0.18</v>
          </cell>
          <cell r="G120">
            <v>4269.6000000000004</v>
          </cell>
          <cell r="H120">
            <v>0.21844856156348622</v>
          </cell>
          <cell r="I120">
            <v>5181.5998802858931</v>
          </cell>
        </row>
        <row r="121">
          <cell r="A121">
            <v>1714.1</v>
          </cell>
          <cell r="B121" t="str">
            <v>Galvanized grating cover</v>
          </cell>
          <cell r="C121" t="str">
            <v>kg</v>
          </cell>
          <cell r="D121">
            <v>0.1</v>
          </cell>
          <cell r="E121">
            <v>66348.259668508283</v>
          </cell>
          <cell r="F121">
            <v>1.1100000000000001</v>
          </cell>
          <cell r="G121">
            <v>73646.568232044199</v>
          </cell>
          <cell r="H121">
            <v>1.3470994629748316</v>
          </cell>
          <cell r="I121">
            <v>89377.704968762191</v>
          </cell>
        </row>
        <row r="122">
          <cell r="A122">
            <v>1714.12</v>
          </cell>
          <cell r="B122" t="str">
            <v>Checkered plate cover</v>
          </cell>
          <cell r="C122" t="str">
            <v>kg</v>
          </cell>
          <cell r="D122">
            <v>0.08</v>
          </cell>
          <cell r="E122">
            <v>23229.3</v>
          </cell>
          <cell r="F122">
            <v>1.0900000000000001</v>
          </cell>
          <cell r="G122">
            <v>25319.936999999998</v>
          </cell>
          <cell r="H122">
            <v>1.3228274005788885</v>
          </cell>
          <cell r="I122">
            <v>30728.354536267172</v>
          </cell>
        </row>
        <row r="123">
          <cell r="A123">
            <v>1714.14</v>
          </cell>
          <cell r="B123" t="str">
            <v>Steel frame</v>
          </cell>
          <cell r="C123" t="str">
            <v>kg</v>
          </cell>
          <cell r="D123">
            <v>0.15</v>
          </cell>
          <cell r="E123">
            <v>2552.81</v>
          </cell>
          <cell r="F123">
            <v>0.94</v>
          </cell>
          <cell r="G123">
            <v>2399.6414</v>
          </cell>
          <cell r="H123">
            <v>1.140786932609317</v>
          </cell>
          <cell r="I123">
            <v>2912.2122894343902</v>
          </cell>
        </row>
        <row r="124">
          <cell r="A124">
            <v>1714.2</v>
          </cell>
          <cell r="B124" t="str">
            <v>Concrete  anchor blocks</v>
          </cell>
          <cell r="C124" t="str">
            <v>cum</v>
          </cell>
          <cell r="D124">
            <v>2</v>
          </cell>
          <cell r="E124">
            <v>204</v>
          </cell>
          <cell r="F124">
            <v>83.2</v>
          </cell>
          <cell r="G124">
            <v>16972.8</v>
          </cell>
          <cell r="H124">
            <v>100.97177956712252</v>
          </cell>
          <cell r="I124">
            <v>20598.243031692997</v>
          </cell>
        </row>
        <row r="125">
          <cell r="A125">
            <v>1714.22</v>
          </cell>
          <cell r="B125" t="str">
            <v>Duct bank with PVC pipes</v>
          </cell>
          <cell r="C125" t="str">
            <v>cum</v>
          </cell>
          <cell r="D125">
            <v>1.8</v>
          </cell>
          <cell r="E125">
            <v>856.5</v>
          </cell>
          <cell r="F125">
            <v>155.5</v>
          </cell>
          <cell r="G125">
            <v>133185.75</v>
          </cell>
          <cell r="H125">
            <v>188.71528512845612</v>
          </cell>
          <cell r="I125">
            <v>161634.64171252266</v>
          </cell>
        </row>
        <row r="126">
          <cell r="A126">
            <v>1714.24</v>
          </cell>
          <cell r="B126" t="str">
            <v>Supply   PVC conduit  pipes dia.110 to 160 mm ( Erection already included in item 1714,22)</v>
          </cell>
          <cell r="C126" t="str">
            <v>lm</v>
          </cell>
          <cell r="D126">
            <v>0.3</v>
          </cell>
          <cell r="E126">
            <v>16991</v>
          </cell>
          <cell r="F126">
            <v>9.73</v>
          </cell>
          <cell r="G126">
            <v>165322.43</v>
          </cell>
          <cell r="H126">
            <v>11.808358355626227</v>
          </cell>
          <cell r="I126">
            <v>200635.81682044524</v>
          </cell>
        </row>
        <row r="127">
          <cell r="A127">
            <v>1714.25</v>
          </cell>
          <cell r="B127" t="str">
            <v>Red coloured lean concrete</v>
          </cell>
          <cell r="C127" t="str">
            <v>sqm</v>
          </cell>
          <cell r="D127">
            <v>2</v>
          </cell>
          <cell r="E127">
            <v>5234</v>
          </cell>
          <cell r="F127">
            <v>3.02</v>
          </cell>
          <cell r="G127">
            <v>15806.68</v>
          </cell>
          <cell r="H127">
            <v>3.6650814217873795</v>
          </cell>
          <cell r="I127">
            <v>19183.036161635144</v>
          </cell>
        </row>
        <row r="128">
          <cell r="A128">
            <v>1717.03</v>
          </cell>
          <cell r="B128" t="str">
            <v>PVC water-stop: 20cm wide</v>
          </cell>
          <cell r="C128" t="str">
            <v>lm</v>
          </cell>
          <cell r="D128">
            <v>0.8</v>
          </cell>
          <cell r="E128">
            <v>28</v>
          </cell>
          <cell r="F128">
            <v>11.09</v>
          </cell>
          <cell r="G128">
            <v>310.52</v>
          </cell>
          <cell r="H128">
            <v>13.458858598550343</v>
          </cell>
          <cell r="I128">
            <v>376.84804075940963</v>
          </cell>
        </row>
        <row r="129">
          <cell r="A129">
            <v>1717.04</v>
          </cell>
          <cell r="B129" t="str">
            <v>PVC water-stop: 30cm wide</v>
          </cell>
          <cell r="C129" t="str">
            <v>lm</v>
          </cell>
          <cell r="D129">
            <v>1</v>
          </cell>
          <cell r="E129">
            <v>1562</v>
          </cell>
          <cell r="F129">
            <v>18.71</v>
          </cell>
          <cell r="G129">
            <v>29225.02</v>
          </cell>
          <cell r="H129">
            <v>22.706514371404594</v>
          </cell>
          <cell r="I129">
            <v>35467.575448133975</v>
          </cell>
        </row>
        <row r="130">
          <cell r="A130" t="str">
            <v>1732,11A</v>
          </cell>
          <cell r="B130" t="str">
            <v>Supply and erect. precast beam  &lt; 0,15 sqm/lm of structures</v>
          </cell>
          <cell r="C130" t="str">
            <v>cum</v>
          </cell>
          <cell r="D130">
            <v>10</v>
          </cell>
          <cell r="E130">
            <v>90</v>
          </cell>
          <cell r="F130">
            <v>253.56</v>
          </cell>
          <cell r="G130">
            <v>22820.400000000001</v>
          </cell>
          <cell r="H130">
            <v>307.72120705576424</v>
          </cell>
          <cell r="I130">
            <v>27694.908635018783</v>
          </cell>
        </row>
        <row r="131">
          <cell r="A131">
            <v>1741.01</v>
          </cell>
          <cell r="B131" t="str">
            <v>Fireproofing for steel structures</v>
          </cell>
          <cell r="C131" t="str">
            <v>cum</v>
          </cell>
          <cell r="D131">
            <v>50</v>
          </cell>
          <cell r="E131">
            <v>160</v>
          </cell>
          <cell r="F131">
            <v>174.99</v>
          </cell>
          <cell r="G131">
            <v>27998.400000000001</v>
          </cell>
          <cell r="H131">
            <v>212.36840993330247</v>
          </cell>
          <cell r="I131">
            <v>33978.945589328396</v>
          </cell>
        </row>
        <row r="132">
          <cell r="A132">
            <v>1741.04</v>
          </cell>
          <cell r="B132" t="str">
            <v>Concrete for skirt-curb</v>
          </cell>
          <cell r="C132" t="str">
            <v>cum</v>
          </cell>
          <cell r="D132">
            <v>14</v>
          </cell>
          <cell r="E132">
            <v>30</v>
          </cell>
          <cell r="F132">
            <v>222.01</v>
          </cell>
          <cell r="G132">
            <v>6660.3</v>
          </cell>
          <cell r="H132">
            <v>269.43202862616425</v>
          </cell>
          <cell r="I132">
            <v>8082.960858784928</v>
          </cell>
        </row>
        <row r="133">
          <cell r="A133">
            <v>1741.06</v>
          </cell>
          <cell r="B133" t="str">
            <v>Sprayed mortar for int./ext. skirt</v>
          </cell>
          <cell r="C133" t="str">
            <v>sqm</v>
          </cell>
          <cell r="D133">
            <v>2.5</v>
          </cell>
          <cell r="E133">
            <v>450</v>
          </cell>
          <cell r="F133">
            <v>14.56</v>
          </cell>
          <cell r="G133">
            <v>6552</v>
          </cell>
          <cell r="H133">
            <v>17.670061424246441</v>
          </cell>
          <cell r="I133">
            <v>7951.5276409108983</v>
          </cell>
        </row>
        <row r="134">
          <cell r="A134">
            <v>1741.07</v>
          </cell>
          <cell r="B134" t="str">
            <v>Sprayed mortar for vessel bott</v>
          </cell>
          <cell r="C134" t="str">
            <v>sqm</v>
          </cell>
          <cell r="D134">
            <v>2.5</v>
          </cell>
          <cell r="E134">
            <v>47</v>
          </cell>
          <cell r="F134">
            <v>14.56</v>
          </cell>
          <cell r="G134">
            <v>684.32</v>
          </cell>
          <cell r="H134">
            <v>17.670061424246441</v>
          </cell>
          <cell r="I134">
            <v>830.49288693958272</v>
          </cell>
        </row>
        <row r="135">
          <cell r="A135">
            <v>1761.01</v>
          </cell>
          <cell r="B135" t="str">
            <v>Acid-resistant lining w. tiles</v>
          </cell>
          <cell r="C135" t="str">
            <v>sqm</v>
          </cell>
          <cell r="D135">
            <v>5</v>
          </cell>
          <cell r="E135">
            <v>980</v>
          </cell>
          <cell r="F135">
            <v>3.02</v>
          </cell>
          <cell r="G135">
            <v>2959.6</v>
          </cell>
          <cell r="H135">
            <v>3.6650814217873795</v>
          </cell>
          <cell r="I135">
            <v>3591.7797933516317</v>
          </cell>
        </row>
        <row r="136">
          <cell r="A136">
            <v>1763.01</v>
          </cell>
          <cell r="B136" t="str">
            <v>Acid-resistant lining w. epoxy</v>
          </cell>
          <cell r="C136" t="str">
            <v>sqm</v>
          </cell>
          <cell r="D136">
            <v>0.5</v>
          </cell>
          <cell r="E136">
            <v>363.88</v>
          </cell>
          <cell r="F136">
            <v>4</v>
          </cell>
          <cell r="G136">
            <v>1455.52</v>
          </cell>
          <cell r="H136">
            <v>4.8544124791885821</v>
          </cell>
          <cell r="I136">
            <v>1766.4236129271412</v>
          </cell>
        </row>
        <row r="137">
          <cell r="A137">
            <v>1799.01</v>
          </cell>
          <cell r="B137" t="str">
            <v>PVC piping diameter  1" ( See  note  "1" Technip STD - 1400 - 28 )</v>
          </cell>
          <cell r="C137" t="str">
            <v>lm</v>
          </cell>
          <cell r="D137">
            <v>0.3</v>
          </cell>
          <cell r="E137">
            <v>127.5</v>
          </cell>
          <cell r="F137">
            <v>0.65</v>
          </cell>
          <cell r="G137">
            <v>82.875</v>
          </cell>
          <cell r="H137">
            <v>0.78884202786814461</v>
          </cell>
          <cell r="I137">
            <v>100.57735855318843</v>
          </cell>
        </row>
        <row r="138">
          <cell r="A138">
            <v>1799.02</v>
          </cell>
          <cell r="B138" t="str">
            <v>Waterproof cement additive</v>
          </cell>
          <cell r="C138" t="str">
            <v>kg</v>
          </cell>
          <cell r="D138">
            <v>0.01</v>
          </cell>
          <cell r="E138">
            <v>27217.75</v>
          </cell>
          <cell r="F138">
            <v>0.13</v>
          </cell>
          <cell r="G138">
            <v>3538.3074999999994</v>
          </cell>
          <cell r="H138">
            <v>0.15776840557362889</v>
          </cell>
          <cell r="I138">
            <v>4294.1010208016378</v>
          </cell>
        </row>
        <row r="139">
          <cell r="A139">
            <v>1799.04</v>
          </cell>
          <cell r="B139" t="str">
            <v>Precast concrete covers 15 cm thick</v>
          </cell>
          <cell r="C139" t="str">
            <v>sqm</v>
          </cell>
          <cell r="D139">
            <v>1.3</v>
          </cell>
          <cell r="E139">
            <v>3016</v>
          </cell>
          <cell r="F139">
            <v>29.53</v>
          </cell>
          <cell r="G139">
            <v>89062.48</v>
          </cell>
          <cell r="H139">
            <v>35.837700127609708</v>
          </cell>
          <cell r="I139">
            <v>108086.50358487088</v>
          </cell>
        </row>
        <row r="140">
          <cell r="A140">
            <v>1799.05</v>
          </cell>
          <cell r="B140" t="str">
            <v>Precast concrete covers 20 cm thick</v>
          </cell>
          <cell r="C140" t="str">
            <v>sqm</v>
          </cell>
          <cell r="D140">
            <v>1.5</v>
          </cell>
          <cell r="E140">
            <v>27.3</v>
          </cell>
          <cell r="F140">
            <v>33.46</v>
          </cell>
          <cell r="G140">
            <v>913.45800000000008</v>
          </cell>
          <cell r="H140">
            <v>40.607160388412488</v>
          </cell>
          <cell r="I140">
            <v>1108.5754786036609</v>
          </cell>
        </row>
        <row r="141">
          <cell r="A141">
            <v>1799.06</v>
          </cell>
          <cell r="B141" t="str">
            <v>Precast concrete stair steps for dykes ( See Technip STD-1400-23 3/3)</v>
          </cell>
          <cell r="C141" t="str">
            <v>lm</v>
          </cell>
          <cell r="D141">
            <v>4.5</v>
          </cell>
          <cell r="E141">
            <v>21.8</v>
          </cell>
          <cell r="F141">
            <v>40.049999999999997</v>
          </cell>
          <cell r="G141">
            <v>873.09</v>
          </cell>
          <cell r="H141">
            <v>48.604804947875678</v>
          </cell>
          <cell r="I141">
            <v>1059.5847478636899</v>
          </cell>
        </row>
        <row r="142">
          <cell r="A142">
            <v>1799.07</v>
          </cell>
          <cell r="B142" t="str">
            <v>As item 1714.26 ditches lining 10 cm thk</v>
          </cell>
          <cell r="C142" t="str">
            <v>sqm</v>
          </cell>
          <cell r="D142">
            <v>0.5</v>
          </cell>
          <cell r="E142">
            <v>21857.4</v>
          </cell>
          <cell r="F142">
            <v>17.89</v>
          </cell>
          <cell r="G142">
            <v>391028.88600000006</v>
          </cell>
          <cell r="H142">
            <v>21.711359813170933</v>
          </cell>
          <cell r="I142">
            <v>474553.8759804024</v>
          </cell>
        </row>
        <row r="143">
          <cell r="A143">
            <v>1799.09</v>
          </cell>
          <cell r="B143" t="str">
            <v>Non-shrinking grout 50mm Epoxy Type</v>
          </cell>
          <cell r="C143" t="str">
            <v>sqm</v>
          </cell>
          <cell r="D143">
            <v>0.9</v>
          </cell>
          <cell r="E143">
            <v>78</v>
          </cell>
          <cell r="F143">
            <v>195.74</v>
          </cell>
          <cell r="G143">
            <v>15267.72</v>
          </cell>
          <cell r="H143">
            <v>237.55067466909324</v>
          </cell>
          <cell r="I143">
            <v>18528.952624189275</v>
          </cell>
        </row>
        <row r="144">
          <cell r="A144">
            <v>1799.1</v>
          </cell>
          <cell r="B144" t="str">
            <v>Non-shrinking grout &gt;50mm Epoxy Type</v>
          </cell>
          <cell r="C144" t="str">
            <v>cum</v>
          </cell>
          <cell r="D144">
            <v>36</v>
          </cell>
          <cell r="E144">
            <v>13.637569060773481</v>
          </cell>
          <cell r="F144">
            <v>3912.49</v>
          </cell>
          <cell r="G144">
            <v>53356.852574585639</v>
          </cell>
          <cell r="H144">
            <v>4748.2100701751342</v>
          </cell>
          <cell r="I144">
            <v>64754.042747073494</v>
          </cell>
        </row>
        <row r="145">
          <cell r="A145">
            <v>1799.11</v>
          </cell>
          <cell r="B145" t="str">
            <v>Hydrants Basements</v>
          </cell>
          <cell r="C145" t="str">
            <v>u</v>
          </cell>
          <cell r="D145">
            <v>3</v>
          </cell>
          <cell r="E145">
            <v>66.3</v>
          </cell>
          <cell r="F145">
            <v>39.380000000000003</v>
          </cell>
          <cell r="G145">
            <v>2610.8939999999998</v>
          </cell>
          <cell r="H145">
            <v>47.791690857611584</v>
          </cell>
          <cell r="I145">
            <v>3168.5891038596478</v>
          </cell>
        </row>
        <row r="146">
          <cell r="A146">
            <v>1799.12</v>
          </cell>
          <cell r="B146" t="str">
            <v>Lance Monitor Basements</v>
          </cell>
          <cell r="C146" t="str">
            <v>u</v>
          </cell>
          <cell r="D146">
            <v>5</v>
          </cell>
          <cell r="E146">
            <v>8.5</v>
          </cell>
          <cell r="F146">
            <v>23.01</v>
          </cell>
          <cell r="G146">
            <v>195.58500000000001</v>
          </cell>
          <cell r="H146">
            <v>27.925007786532326</v>
          </cell>
          <cell r="I146">
            <v>237.36256618552477</v>
          </cell>
        </row>
        <row r="147">
          <cell r="A147">
            <v>1799.35</v>
          </cell>
          <cell r="B147" t="str">
            <v>Galvanized steel conduit 4" for electrical duct bank</v>
          </cell>
          <cell r="C147" t="str">
            <v>lm</v>
          </cell>
          <cell r="D147">
            <v>0.33</v>
          </cell>
          <cell r="E147">
            <v>1421</v>
          </cell>
          <cell r="F147">
            <v>13.78</v>
          </cell>
          <cell r="G147">
            <v>19581.38</v>
          </cell>
          <cell r="H147">
            <v>16.723450990804668</v>
          </cell>
          <cell r="I147">
            <v>23764.023857933433</v>
          </cell>
        </row>
        <row r="148">
          <cell r="A148">
            <v>1799.41</v>
          </cell>
          <cell r="B148" t="str">
            <v>Precast concrete ditch according to ST 1400-19  sheet 3 of 3 detail 2 A</v>
          </cell>
          <cell r="C148" t="str">
            <v>lm</v>
          </cell>
          <cell r="D148">
            <v>2</v>
          </cell>
          <cell r="E148">
            <v>600</v>
          </cell>
          <cell r="F148">
            <v>30.33</v>
          </cell>
          <cell r="G148">
            <v>18198</v>
          </cell>
          <cell r="H148">
            <v>36.808582623447421</v>
          </cell>
          <cell r="I148">
            <v>22085.149574068451</v>
          </cell>
        </row>
        <row r="149">
          <cell r="A149">
            <v>1799.44</v>
          </cell>
          <cell r="B149" t="str">
            <v>Precast reinforced concrete curb side ( ST 1400-20 det."1")</v>
          </cell>
          <cell r="C149" t="str">
            <v>lm</v>
          </cell>
          <cell r="D149">
            <v>0.5</v>
          </cell>
          <cell r="E149">
            <v>1501.5</v>
          </cell>
          <cell r="F149">
            <v>15.96</v>
          </cell>
          <cell r="G149">
            <v>23963.94</v>
          </cell>
          <cell r="H149">
            <v>19.369105791962443</v>
          </cell>
          <cell r="I149">
            <v>29082.712346631608</v>
          </cell>
        </row>
        <row r="150">
          <cell r="A150">
            <v>1799.46</v>
          </cell>
          <cell r="B150" t="str">
            <v>Improved bond reinf.steel epoxy coated</v>
          </cell>
          <cell r="C150" t="str">
            <v>kg</v>
          </cell>
          <cell r="D150">
            <v>0.05</v>
          </cell>
          <cell r="E150">
            <v>796779</v>
          </cell>
          <cell r="F150">
            <v>1.2</v>
          </cell>
          <cell r="G150">
            <v>956134.8</v>
          </cell>
          <cell r="H150">
            <v>1.4563237437565746</v>
          </cell>
          <cell r="I150">
            <v>1160368.1762266196</v>
          </cell>
        </row>
        <row r="151">
          <cell r="A151">
            <v>1799.48</v>
          </cell>
          <cell r="B151" t="str">
            <v>Concrete  Slab top levelling by cement mortar 2 ÷ 3 cm thick</v>
          </cell>
          <cell r="C151" t="str">
            <v>sqm</v>
          </cell>
          <cell r="D151">
            <v>6</v>
          </cell>
          <cell r="E151">
            <v>957</v>
          </cell>
          <cell r="F151">
            <v>7.45</v>
          </cell>
          <cell r="G151">
            <v>7129.65</v>
          </cell>
          <cell r="H151">
            <v>9.0413432424887326</v>
          </cell>
          <cell r="I151">
            <v>8652.5654830617168</v>
          </cell>
        </row>
        <row r="152">
          <cell r="A152">
            <v>1799.49</v>
          </cell>
          <cell r="B152" t="str">
            <v>Cellular Glass panel under bottom Tank 20 cm thick ( Two  layer )</v>
          </cell>
          <cell r="C152" t="str">
            <v>sqm</v>
          </cell>
          <cell r="D152">
            <v>0.3</v>
          </cell>
          <cell r="E152">
            <v>1915</v>
          </cell>
          <cell r="F152">
            <v>31.98</v>
          </cell>
          <cell r="G152">
            <v>61241.7</v>
          </cell>
          <cell r="H152">
            <v>38.811027771112713</v>
          </cell>
          <cell r="I152">
            <v>74323.118181680838</v>
          </cell>
        </row>
        <row r="153">
          <cell r="A153">
            <v>1799.5</v>
          </cell>
          <cell r="B153" t="str">
            <v>Aerated Concrete Ring Curb 0,5 x 0,4 type Y - TONG or similar</v>
          </cell>
          <cell r="C153" t="str">
            <v>cum</v>
          </cell>
          <cell r="D153">
            <v>3.5</v>
          </cell>
          <cell r="E153">
            <v>37</v>
          </cell>
          <cell r="F153">
            <v>140.65</v>
          </cell>
          <cell r="G153">
            <v>5204.05</v>
          </cell>
          <cell r="H153">
            <v>170.69327879946852</v>
          </cell>
          <cell r="I153">
            <v>6315.651315580335</v>
          </cell>
        </row>
        <row r="154">
          <cell r="A154">
            <v>1799.51</v>
          </cell>
          <cell r="B154" t="str">
            <v>Pit 1,51x1,51 to 2,5x2,5  lm depth max 5,0 lm</v>
          </cell>
          <cell r="C154" t="str">
            <v>cum</v>
          </cell>
          <cell r="D154">
            <v>16</v>
          </cell>
          <cell r="E154">
            <v>304.70400000000001</v>
          </cell>
          <cell r="F154">
            <v>62.36</v>
          </cell>
          <cell r="G154">
            <v>19001.34144</v>
          </cell>
          <cell r="H154">
            <v>75.680290550549998</v>
          </cell>
          <cell r="I154">
            <v>23060.087251914789</v>
          </cell>
        </row>
        <row r="155">
          <cell r="A155">
            <v>1799.52</v>
          </cell>
          <cell r="B155" t="str">
            <v>Pit 2,51x2,51 to 3,5x3,5  lm depth max 5,0  lm</v>
          </cell>
          <cell r="C155" t="str">
            <v>cum</v>
          </cell>
          <cell r="D155">
            <v>16</v>
          </cell>
          <cell r="E155">
            <v>99.224999999999994</v>
          </cell>
          <cell r="F155">
            <v>47.56</v>
          </cell>
          <cell r="G155">
            <v>4719.1409999999996</v>
          </cell>
          <cell r="H155">
            <v>57.718964377552247</v>
          </cell>
          <cell r="I155">
            <v>5727.1642403626211</v>
          </cell>
        </row>
        <row r="156">
          <cell r="A156">
            <v>1799.58</v>
          </cell>
          <cell r="B156" t="str">
            <v>Stainless steel 314 manufactured material</v>
          </cell>
          <cell r="C156" t="str">
            <v>kg</v>
          </cell>
          <cell r="D156">
            <v>0.15</v>
          </cell>
          <cell r="E156">
            <v>850</v>
          </cell>
          <cell r="F156">
            <v>3.04</v>
          </cell>
          <cell r="G156">
            <v>2584</v>
          </cell>
          <cell r="H156">
            <v>3.6893534841833224</v>
          </cell>
          <cell r="I156">
            <v>3135.9504615558239</v>
          </cell>
        </row>
        <row r="157">
          <cell r="A157">
            <v>1799.62</v>
          </cell>
          <cell r="B157" t="str">
            <v>Protection paint on  elevated concrete structures epoxy resin SIKAGARD-67 or similar</v>
          </cell>
          <cell r="C157" t="str">
            <v>sqm</v>
          </cell>
          <cell r="D157">
            <v>0.33</v>
          </cell>
          <cell r="E157">
            <v>30010.646787387384</v>
          </cell>
          <cell r="F157">
            <v>7.75</v>
          </cell>
          <cell r="G157">
            <v>232582.51260225227</v>
          </cell>
          <cell r="H157">
            <v>9.4054241784278805</v>
          </cell>
          <cell r="I157">
            <v>282262.86290435231</v>
          </cell>
        </row>
        <row r="158">
          <cell r="A158">
            <v>1799.65</v>
          </cell>
          <cell r="B158" t="str">
            <v>Found. Concrete minimum 28N/mm2 ( ASTM C-150 TYPE V sulfate resistance)</v>
          </cell>
          <cell r="C158" t="str">
            <v>cum</v>
          </cell>
          <cell r="D158">
            <v>2</v>
          </cell>
          <cell r="E158">
            <v>2641.1</v>
          </cell>
          <cell r="F158">
            <v>81.36</v>
          </cell>
          <cell r="G158">
            <v>214879.89600000001</v>
          </cell>
          <cell r="H158">
            <v>98.738749826695752</v>
          </cell>
          <cell r="I158">
            <v>260778.91216728615</v>
          </cell>
        </row>
        <row r="159">
          <cell r="A159">
            <v>1799.66</v>
          </cell>
          <cell r="B159" t="str">
            <v>Elevat. Concrete minimum 28N/mm2 ( ASTM C-150 TYPE V sulfate resistance)</v>
          </cell>
          <cell r="C159" t="str">
            <v>cum</v>
          </cell>
          <cell r="D159">
            <v>4</v>
          </cell>
          <cell r="E159">
            <v>3646.2</v>
          </cell>
          <cell r="F159">
            <v>84.4</v>
          </cell>
          <cell r="G159">
            <v>307739.28000000003</v>
          </cell>
          <cell r="H159">
            <v>102.4281033108791</v>
          </cell>
          <cell r="I159">
            <v>373473.35029212735</v>
          </cell>
        </row>
        <row r="160">
          <cell r="A160">
            <v>1799.71</v>
          </cell>
          <cell r="B160" t="str">
            <v>Concrete elevations ( type 1 ) for Prilling Tower max elevation 100 lm</v>
          </cell>
          <cell r="C160" t="str">
            <v>cum</v>
          </cell>
          <cell r="D160">
            <v>4</v>
          </cell>
          <cell r="E160">
            <v>3367</v>
          </cell>
          <cell r="F160">
            <v>112.19</v>
          </cell>
          <cell r="G160">
            <v>377743.73</v>
          </cell>
          <cell r="H160">
            <v>136.15413401004176</v>
          </cell>
          <cell r="I160">
            <v>458430.96921181062</v>
          </cell>
        </row>
        <row r="161">
          <cell r="A161">
            <v>1799.72</v>
          </cell>
          <cell r="B161" t="str">
            <v>Special circular  type slip formworks for Prilling Tower</v>
          </cell>
          <cell r="C161" t="str">
            <v>sqm</v>
          </cell>
          <cell r="D161">
            <v>0.5</v>
          </cell>
          <cell r="E161">
            <v>15945</v>
          </cell>
          <cell r="F161">
            <v>44.36</v>
          </cell>
          <cell r="G161">
            <v>707320.2</v>
          </cell>
          <cell r="H161">
            <v>53.835434394201371</v>
          </cell>
          <cell r="I161">
            <v>858406.00141554081</v>
          </cell>
        </row>
        <row r="162">
          <cell r="A162">
            <v>1799.73</v>
          </cell>
          <cell r="B162" t="str">
            <v>Fixed Aluminium Louvres  for prilling tower</v>
          </cell>
          <cell r="C162" t="str">
            <v>sqm</v>
          </cell>
          <cell r="D162">
            <v>0.3</v>
          </cell>
          <cell r="E162">
            <v>280</v>
          </cell>
          <cell r="F162">
            <v>52.94</v>
          </cell>
          <cell r="G162">
            <v>14823.2</v>
          </cell>
          <cell r="H162">
            <v>64.248149162060884</v>
          </cell>
          <cell r="I162">
            <v>17989.481765377048</v>
          </cell>
        </row>
        <row r="163">
          <cell r="A163">
            <v>1799.74</v>
          </cell>
          <cell r="B163" t="str">
            <v>Adjustable Aluminium Louvres  for prilling tower</v>
          </cell>
          <cell r="C163" t="str">
            <v>sqm</v>
          </cell>
          <cell r="D163">
            <v>0.3</v>
          </cell>
          <cell r="E163">
            <v>160</v>
          </cell>
          <cell r="F163">
            <v>53.28</v>
          </cell>
          <cell r="G163">
            <v>8524.7999999999993</v>
          </cell>
          <cell r="H163">
            <v>64.6607742227919</v>
          </cell>
          <cell r="I163">
            <v>10345.723875646705</v>
          </cell>
        </row>
        <row r="164">
          <cell r="A164">
            <v>1799.75</v>
          </cell>
          <cell r="B164" t="str">
            <v>Protection paint on  elevated concrete structures epoxy resin ( inside prilling tower )</v>
          </cell>
          <cell r="C164" t="str">
            <v>sqm</v>
          </cell>
          <cell r="D164">
            <v>0.5</v>
          </cell>
          <cell r="E164">
            <v>8530</v>
          </cell>
          <cell r="F164">
            <v>7.76</v>
          </cell>
          <cell r="G164">
            <v>66192.800000000003</v>
          </cell>
          <cell r="H164">
            <v>9.4175602096258508</v>
          </cell>
          <cell r="I164">
            <v>80331.788588108509</v>
          </cell>
        </row>
        <row r="165">
          <cell r="A165" t="str">
            <v>1799,10A</v>
          </cell>
          <cell r="B165" t="str">
            <v>Supply and installatiopn of steel rails</v>
          </cell>
          <cell r="C165" t="str">
            <v>kg</v>
          </cell>
          <cell r="D165">
            <v>0.1</v>
          </cell>
          <cell r="E165">
            <v>77695.121951219509</v>
          </cell>
          <cell r="F165">
            <v>0.96</v>
          </cell>
          <cell r="G165">
            <v>74587.317073170736</v>
          </cell>
          <cell r="H165">
            <v>1.1650589950052599</v>
          </cell>
          <cell r="I165">
            <v>90519.400697298915</v>
          </cell>
        </row>
        <row r="166">
          <cell r="A166">
            <v>2000.001</v>
          </cell>
          <cell r="B166" t="str">
            <v>Hollow-block wall 20cm thk</v>
          </cell>
          <cell r="C166" t="str">
            <v>sqm</v>
          </cell>
          <cell r="D166">
            <v>1.3</v>
          </cell>
          <cell r="E166">
            <v>3992</v>
          </cell>
          <cell r="F166">
            <v>7.46</v>
          </cell>
          <cell r="G166">
            <v>29780.32</v>
          </cell>
          <cell r="H166">
            <v>9.0534792736867047</v>
          </cell>
          <cell r="I166">
            <v>36141.489260557326</v>
          </cell>
        </row>
        <row r="167">
          <cell r="A167">
            <v>2000.0139999999999</v>
          </cell>
          <cell r="B167" t="str">
            <v>Concrete block rendering</v>
          </cell>
          <cell r="C167" t="str">
            <v>sqm</v>
          </cell>
          <cell r="D167">
            <v>0.5</v>
          </cell>
          <cell r="E167">
            <v>7984</v>
          </cell>
          <cell r="F167">
            <v>2.5099999999999998</v>
          </cell>
          <cell r="G167">
            <v>20039.84</v>
          </cell>
          <cell r="H167">
            <v>3.0461438306908355</v>
          </cell>
          <cell r="I167">
            <v>24320.412344235632</v>
          </cell>
        </row>
        <row r="168">
          <cell r="A168">
            <v>2000.0150000000001</v>
          </cell>
          <cell r="B168" t="str">
            <v>Rough plaster</v>
          </cell>
          <cell r="C168" t="str">
            <v>sqm</v>
          </cell>
          <cell r="D168">
            <v>0.8</v>
          </cell>
          <cell r="E168">
            <v>7984</v>
          </cell>
          <cell r="F168">
            <v>1.77</v>
          </cell>
          <cell r="G168">
            <v>14131.68</v>
          </cell>
          <cell r="H168">
            <v>2.1480775220409476</v>
          </cell>
          <cell r="I168">
            <v>17150.250935974927</v>
          </cell>
        </row>
        <row r="169">
          <cell r="A169">
            <v>2000.029</v>
          </cell>
          <cell r="B169" t="str">
            <v>Red gres skirting board</v>
          </cell>
          <cell r="C169" t="str">
            <v>lm</v>
          </cell>
          <cell r="D169">
            <v>0.15</v>
          </cell>
          <cell r="E169">
            <v>1996</v>
          </cell>
          <cell r="F169">
            <v>3.21</v>
          </cell>
          <cell r="G169">
            <v>6407.16</v>
          </cell>
          <cell r="H169">
            <v>3.8956660145488371</v>
          </cell>
          <cell r="I169">
            <v>7775.749365039479</v>
          </cell>
        </row>
        <row r="170">
          <cell r="A170">
            <v>2000.047</v>
          </cell>
          <cell r="B170" t="str">
            <v>Washable acrilic paint</v>
          </cell>
          <cell r="C170" t="str">
            <v>sqm</v>
          </cell>
          <cell r="D170">
            <v>0.3</v>
          </cell>
          <cell r="E170">
            <v>3992</v>
          </cell>
          <cell r="F170">
            <v>2.19</v>
          </cell>
          <cell r="G170">
            <v>8742.48</v>
          </cell>
          <cell r="H170">
            <v>2.6577908323557486</v>
          </cell>
          <cell r="I170">
            <v>10609.901002764149</v>
          </cell>
        </row>
        <row r="171">
          <cell r="A171">
            <v>2000.078</v>
          </cell>
          <cell r="B171" t="str">
            <v>Steel manufactured material ( Gate, handrails, grating and fencing )</v>
          </cell>
          <cell r="C171" t="str">
            <v>kg</v>
          </cell>
          <cell r="D171">
            <v>0.15</v>
          </cell>
          <cell r="E171">
            <v>12656.6</v>
          </cell>
          <cell r="F171">
            <v>1.02</v>
          </cell>
          <cell r="G171">
            <v>12909.732</v>
          </cell>
          <cell r="H171">
            <v>1.2378751821930885</v>
          </cell>
          <cell r="I171">
            <v>15667.291030945044</v>
          </cell>
        </row>
        <row r="172">
          <cell r="A172">
            <v>2000.117</v>
          </cell>
          <cell r="B172" t="str">
            <v>Waterproofing,membrane(1layer)</v>
          </cell>
          <cell r="C172" t="str">
            <v>sqm</v>
          </cell>
          <cell r="D172">
            <v>0.3</v>
          </cell>
          <cell r="E172">
            <v>1445</v>
          </cell>
          <cell r="F172">
            <v>4.58</v>
          </cell>
          <cell r="G172">
            <v>6618.1</v>
          </cell>
          <cell r="H172">
            <v>5.5583022886709266</v>
          </cell>
          <cell r="I172">
            <v>8031.7468071294888</v>
          </cell>
        </row>
        <row r="173">
          <cell r="A173">
            <v>2000.502</v>
          </cell>
          <cell r="B173" t="str">
            <v>Electrical Substation ( N° 1 )</v>
          </cell>
          <cell r="C173" t="str">
            <v>cum</v>
          </cell>
          <cell r="D173">
            <v>3.5</v>
          </cell>
          <cell r="E173">
            <v>3640</v>
          </cell>
          <cell r="F173">
            <v>40.01</v>
          </cell>
          <cell r="G173">
            <v>145636.4</v>
          </cell>
          <cell r="H173">
            <v>48.55626082308379</v>
          </cell>
          <cell r="I173">
            <v>176744.78939602501</v>
          </cell>
        </row>
        <row r="174">
          <cell r="A174">
            <v>2000.5029999999999</v>
          </cell>
          <cell r="B174" t="str">
            <v>Offices conc.&amp; mason.inside steel Bldgs.</v>
          </cell>
          <cell r="C174" t="str">
            <v>cum</v>
          </cell>
          <cell r="D174">
            <v>4.2</v>
          </cell>
          <cell r="E174">
            <v>1225</v>
          </cell>
          <cell r="F174">
            <v>74.5</v>
          </cell>
          <cell r="G174">
            <v>91262.5</v>
          </cell>
          <cell r="H174">
            <v>90.413432424887347</v>
          </cell>
          <cell r="I174">
            <v>110756.454720487</v>
          </cell>
        </row>
        <row r="175">
          <cell r="A175">
            <v>2000.5070000000001</v>
          </cell>
          <cell r="B175" t="str">
            <v>Administration Building</v>
          </cell>
          <cell r="C175" t="str">
            <v>cum</v>
          </cell>
          <cell r="D175">
            <v>3.8</v>
          </cell>
          <cell r="E175">
            <v>10608</v>
          </cell>
          <cell r="F175">
            <v>74.5</v>
          </cell>
          <cell r="G175">
            <v>790296</v>
          </cell>
          <cell r="H175">
            <v>90.413432424887347</v>
          </cell>
          <cell r="I175">
            <v>959105.69116320496</v>
          </cell>
        </row>
        <row r="176">
          <cell r="A176">
            <v>2000.5129999999999</v>
          </cell>
          <cell r="B176" t="str">
            <v>Main Substation ( N° 2 )</v>
          </cell>
          <cell r="C176" t="str">
            <v>cum</v>
          </cell>
          <cell r="D176">
            <v>3.5</v>
          </cell>
          <cell r="E176">
            <v>5850</v>
          </cell>
          <cell r="F176">
            <v>74.5</v>
          </cell>
          <cell r="G176">
            <v>435825</v>
          </cell>
          <cell r="H176">
            <v>90.413432424887347</v>
          </cell>
          <cell r="I176">
            <v>528918.57968559093</v>
          </cell>
        </row>
        <row r="177">
          <cell r="A177">
            <v>2000.518</v>
          </cell>
          <cell r="B177" t="str">
            <v>Control Room Blast Resistant type</v>
          </cell>
          <cell r="C177" t="str">
            <v>cum</v>
          </cell>
          <cell r="D177">
            <v>5</v>
          </cell>
          <cell r="E177">
            <v>7200</v>
          </cell>
          <cell r="F177">
            <v>97.17</v>
          </cell>
          <cell r="G177">
            <v>699624</v>
          </cell>
          <cell r="H177">
            <v>117.92581515068863</v>
          </cell>
          <cell r="I177">
            <v>849065.86908495822</v>
          </cell>
        </row>
        <row r="178">
          <cell r="A178">
            <v>2000.521</v>
          </cell>
          <cell r="B178" t="str">
            <v>Gate House</v>
          </cell>
          <cell r="C178" t="str">
            <v>cum</v>
          </cell>
          <cell r="D178">
            <v>3.7</v>
          </cell>
          <cell r="E178">
            <v>262.5</v>
          </cell>
          <cell r="F178">
            <v>40.01</v>
          </cell>
          <cell r="G178">
            <v>10502.625</v>
          </cell>
          <cell r="H178">
            <v>48.55626082308379</v>
          </cell>
          <cell r="I178">
            <v>12746.018466059495</v>
          </cell>
        </row>
        <row r="179">
          <cell r="A179">
            <v>2000.5219999999999</v>
          </cell>
          <cell r="B179" t="str">
            <v>Steel Warehouse (Lsp all included)</v>
          </cell>
          <cell r="C179" t="str">
            <v>cum</v>
          </cell>
          <cell r="D179">
            <v>3.5</v>
          </cell>
          <cell r="E179">
            <v>12600</v>
          </cell>
          <cell r="F179">
            <v>40.270000000000003</v>
          </cell>
          <cell r="G179">
            <v>507402</v>
          </cell>
          <cell r="H179">
            <v>48.871797634231051</v>
          </cell>
          <cell r="I179">
            <v>615784.65019131126</v>
          </cell>
        </row>
        <row r="180">
          <cell r="A180">
            <v>2000.5260000000001</v>
          </cell>
          <cell r="B180" t="str">
            <v>Laboratory Building</v>
          </cell>
          <cell r="C180" t="str">
            <v>cum</v>
          </cell>
          <cell r="D180">
            <v>3.6</v>
          </cell>
          <cell r="E180">
            <v>3528</v>
          </cell>
          <cell r="F180">
            <v>74.5</v>
          </cell>
          <cell r="G180">
            <v>262836</v>
          </cell>
          <cell r="H180">
            <v>90.413432424887347</v>
          </cell>
          <cell r="I180">
            <v>318978.58959500259</v>
          </cell>
        </row>
        <row r="181">
          <cell r="A181">
            <v>2000.53</v>
          </cell>
          <cell r="B181" t="str">
            <v>Chemicals Warehouse (Lsp all included)</v>
          </cell>
          <cell r="C181" t="str">
            <v>cum</v>
          </cell>
          <cell r="D181">
            <v>3.5</v>
          </cell>
          <cell r="E181">
            <v>12600</v>
          </cell>
          <cell r="F181">
            <v>40.270000000000003</v>
          </cell>
          <cell r="G181">
            <v>507402</v>
          </cell>
          <cell r="H181">
            <v>48.871797634231051</v>
          </cell>
          <cell r="I181">
            <v>615784.65019131126</v>
          </cell>
        </row>
        <row r="182">
          <cell r="A182">
            <v>2000.5309999999999</v>
          </cell>
          <cell r="B182" t="str">
            <v>Localized Operator Cabins</v>
          </cell>
          <cell r="C182" t="str">
            <v>cum</v>
          </cell>
          <cell r="D182">
            <v>3.7</v>
          </cell>
          <cell r="E182">
            <v>120</v>
          </cell>
          <cell r="F182">
            <v>40.01</v>
          </cell>
          <cell r="G182">
            <v>4801.2</v>
          </cell>
          <cell r="H182">
            <v>48.55626082308379</v>
          </cell>
          <cell r="I182">
            <v>5826.7512987700547</v>
          </cell>
        </row>
        <row r="183">
          <cell r="A183">
            <v>2000.5319999999999</v>
          </cell>
          <cell r="B183" t="str">
            <v>Fire Station Bldg.</v>
          </cell>
          <cell r="C183" t="str">
            <v>cum</v>
          </cell>
          <cell r="D183">
            <v>3.7</v>
          </cell>
          <cell r="E183">
            <v>3150</v>
          </cell>
          <cell r="F183">
            <v>40.01</v>
          </cell>
          <cell r="G183">
            <v>126031.5</v>
          </cell>
          <cell r="H183">
            <v>48.55626082308379</v>
          </cell>
          <cell r="I183">
            <v>152952.22159271393</v>
          </cell>
        </row>
        <row r="184">
          <cell r="A184">
            <v>2000.5329999999999</v>
          </cell>
          <cell r="B184" t="str">
            <v>Building  Area Substation</v>
          </cell>
          <cell r="C184" t="str">
            <v>cum</v>
          </cell>
          <cell r="D184">
            <v>3.5</v>
          </cell>
          <cell r="E184">
            <v>390</v>
          </cell>
          <cell r="F184">
            <v>74.5</v>
          </cell>
          <cell r="G184">
            <v>29055</v>
          </cell>
          <cell r="H184">
            <v>90.413432424887347</v>
          </cell>
          <cell r="I184">
            <v>35261.238645706064</v>
          </cell>
        </row>
        <row r="185">
          <cell r="B185" t="str">
            <v>TOTAL PRICE</v>
          </cell>
          <cell r="E185">
            <v>8946814.2893907093</v>
          </cell>
          <cell r="G185">
            <v>32005318.539678276</v>
          </cell>
          <cell r="H185">
            <v>0</v>
          </cell>
          <cell r="I185">
            <v>38841754.429854974</v>
          </cell>
        </row>
        <row r="187">
          <cell r="B187" t="str">
            <v>of which piles</v>
          </cell>
          <cell r="E187">
            <v>61173.5</v>
          </cell>
          <cell r="G187">
            <v>3610674.2250000001</v>
          </cell>
          <cell r="I187">
            <v>4381925.5040311404</v>
          </cell>
        </row>
        <row r="189">
          <cell r="B189" t="str">
            <v>of which buildings</v>
          </cell>
          <cell r="E189">
            <v>233495.05</v>
          </cell>
          <cell r="G189">
            <v>12549186.939999999</v>
          </cell>
          <cell r="I189">
            <v>15229732.421301594</v>
          </cell>
        </row>
        <row r="191">
          <cell r="B191" t="str">
            <v>of which civil only</v>
          </cell>
          <cell r="E191">
            <v>8652145.7393907085</v>
          </cell>
          <cell r="G191">
            <v>15845457.374678275</v>
          </cell>
          <cell r="I191">
            <v>19230096.504522242</v>
          </cell>
        </row>
      </sheetData>
      <sheetData sheetId="11" refreshError="1">
        <row r="1">
          <cell r="B1" t="str">
            <v>Proj.</v>
          </cell>
          <cell r="C1" t="str">
            <v>6823 - FERTILIZER  COMPLEX  - CA MAU  - VIETNAM</v>
          </cell>
        </row>
        <row r="2">
          <cell r="H2">
            <v>34511.5</v>
          </cell>
        </row>
        <row r="3">
          <cell r="I3" t="str">
            <v>DISCOUNT :</v>
          </cell>
          <cell r="J3">
            <v>1</v>
          </cell>
        </row>
        <row r="4">
          <cell r="A4" t="str">
            <v>DOC N°</v>
          </cell>
          <cell r="B4" t="str">
            <v>6823 PS 1700.00 rev. 4 : PRICE LIST FOR CIVIL AND BUILDINGS</v>
          </cell>
          <cell r="E4" t="str">
            <v>CIVIL WORK PRICE BOOK - MAY 2002</v>
          </cell>
        </row>
        <row r="5">
          <cell r="A5">
            <v>1</v>
          </cell>
          <cell r="B5">
            <v>2</v>
          </cell>
          <cell r="C5">
            <v>3</v>
          </cell>
          <cell r="D5">
            <v>4</v>
          </cell>
          <cell r="E5">
            <v>5</v>
          </cell>
          <cell r="F5">
            <v>6</v>
          </cell>
          <cell r="I5" t="str">
            <v>TECHNIP REV 1 DISCOUNTED OF …..%</v>
          </cell>
        </row>
        <row r="6">
          <cell r="E6" t="str">
            <v>TPIT ESTIMATE</v>
          </cell>
        </row>
        <row r="7">
          <cell r="D7" t="str">
            <v>TOTAL</v>
          </cell>
          <cell r="G7" t="str">
            <v>REMARKS</v>
          </cell>
          <cell r="H7" t="str">
            <v>DIRECT +INDIRECT</v>
          </cell>
          <cell r="I7" t="str">
            <v>DIRECT +INDIRECT</v>
          </cell>
          <cell r="J7" t="str">
            <v>TOTAL DISCOUNTED</v>
          </cell>
        </row>
        <row r="8">
          <cell r="D8" t="str">
            <v>ALL PLANT</v>
          </cell>
          <cell r="E8" t="str">
            <v>h.p.</v>
          </cell>
          <cell r="F8" t="str">
            <v>total mhrs</v>
          </cell>
          <cell r="H8" t="str">
            <v>TOTAL UP</v>
          </cell>
          <cell r="I8" t="str">
            <v>TOTAL UP DISCOUNTED</v>
          </cell>
        </row>
        <row r="9">
          <cell r="A9" t="str">
            <v>ITEM</v>
          </cell>
          <cell r="B9" t="str">
            <v>DESCRIPTION</v>
          </cell>
          <cell r="C9" t="str">
            <v>U.M.</v>
          </cell>
          <cell r="D9" t="str">
            <v>Q.TY</v>
          </cell>
          <cell r="E9" t="str">
            <v>h/um</v>
          </cell>
          <cell r="F9" t="str">
            <v>h</v>
          </cell>
          <cell r="H9" t="str">
            <v>$/UM</v>
          </cell>
          <cell r="I9" t="str">
            <v>$/UM</v>
          </cell>
          <cell r="J9" t="str">
            <v>$</v>
          </cell>
        </row>
        <row r="10">
          <cell r="A10">
            <v>1420.01</v>
          </cell>
          <cell r="B10" t="str">
            <v>Surface levelling</v>
          </cell>
          <cell r="C10" t="str">
            <v>sqm</v>
          </cell>
          <cell r="D10">
            <v>313894</v>
          </cell>
          <cell r="E10">
            <v>0.06</v>
          </cell>
          <cell r="F10">
            <v>18833.64</v>
          </cell>
          <cell r="G10" t="str">
            <v xml:space="preserve">CAMPENON UPDATED </v>
          </cell>
          <cell r="H10">
            <v>0.21858213052140704</v>
          </cell>
          <cell r="I10">
            <v>0.21858213052140704</v>
          </cell>
          <cell r="J10">
            <v>68611.619277886537</v>
          </cell>
        </row>
        <row r="11">
          <cell r="A11">
            <v>1420.02</v>
          </cell>
          <cell r="B11" t="str">
            <v>Surface compaction 90%</v>
          </cell>
          <cell r="C11" t="str">
            <v>sqm</v>
          </cell>
          <cell r="D11">
            <v>246430.7</v>
          </cell>
          <cell r="E11">
            <v>0.06</v>
          </cell>
          <cell r="F11">
            <v>14785.842000000001</v>
          </cell>
          <cell r="G11" t="str">
            <v xml:space="preserve">CAMPENON UPDATED </v>
          </cell>
          <cell r="H11">
            <v>0.32144430959030446</v>
          </cell>
          <cell r="I11">
            <v>0.32144430959030446</v>
          </cell>
          <cell r="J11">
            <v>79213.74622335544</v>
          </cell>
        </row>
        <row r="12">
          <cell r="A12">
            <v>1420.03</v>
          </cell>
          <cell r="B12" t="str">
            <v>Surface compaction 95%</v>
          </cell>
          <cell r="C12" t="str">
            <v>sqm</v>
          </cell>
          <cell r="D12">
            <v>74038.3</v>
          </cell>
          <cell r="E12">
            <v>0.08</v>
          </cell>
          <cell r="F12">
            <v>5923.0640000000003</v>
          </cell>
          <cell r="G12" t="str">
            <v>CAMPENON PREVIOUS</v>
          </cell>
          <cell r="H12">
            <v>0.42509814489483772</v>
          </cell>
          <cell r="I12">
            <v>0.42509814489483772</v>
          </cell>
          <cell r="J12">
            <v>31473.543981167466</v>
          </cell>
        </row>
        <row r="13">
          <cell r="A13">
            <v>1420.05</v>
          </cell>
          <cell r="B13" t="str">
            <v>Crush.stone finish 10cm thk</v>
          </cell>
          <cell r="C13" t="str">
            <v>sqm</v>
          </cell>
          <cell r="D13">
            <v>16845</v>
          </cell>
          <cell r="E13">
            <v>7.0000000000000007E-2</v>
          </cell>
          <cell r="F13">
            <v>1179.1500000000001</v>
          </cell>
          <cell r="G13" t="str">
            <v>CAMPENON</v>
          </cell>
          <cell r="H13">
            <v>2.4137369281045755</v>
          </cell>
          <cell r="I13">
            <v>2.4137369281045755</v>
          </cell>
          <cell r="J13">
            <v>40659.398553921572</v>
          </cell>
        </row>
        <row r="14">
          <cell r="A14">
            <v>1420.06</v>
          </cell>
          <cell r="B14" t="str">
            <v>Vegetal soil surface lining</v>
          </cell>
          <cell r="C14" t="str">
            <v>cum</v>
          </cell>
          <cell r="D14">
            <v>1232.375</v>
          </cell>
          <cell r="E14">
            <v>0.05</v>
          </cell>
          <cell r="F14">
            <v>61.618749999999999</v>
          </cell>
          <cell r="G14">
            <v>0</v>
          </cell>
          <cell r="H14">
            <v>3.5477124183006534</v>
          </cell>
          <cell r="I14">
            <v>3.5477124183006534</v>
          </cell>
          <cell r="J14">
            <v>4372.1120915032679</v>
          </cell>
        </row>
        <row r="15">
          <cell r="A15">
            <v>1420.07</v>
          </cell>
          <cell r="B15" t="str">
            <v>Transformers galvanized fence</v>
          </cell>
          <cell r="C15" t="str">
            <v>lm</v>
          </cell>
          <cell r="D15">
            <v>130</v>
          </cell>
          <cell r="E15">
            <v>2.8</v>
          </cell>
          <cell r="F15">
            <v>364</v>
          </cell>
          <cell r="G15" t="str">
            <v>VINACCO</v>
          </cell>
          <cell r="H15">
            <v>62.699071895424836</v>
          </cell>
          <cell r="I15">
            <v>62.699071895424836</v>
          </cell>
          <cell r="J15">
            <v>8150.8793464052287</v>
          </cell>
        </row>
        <row r="16">
          <cell r="A16">
            <v>1420.08</v>
          </cell>
          <cell r="B16" t="str">
            <v>Property galvanized fence</v>
          </cell>
          <cell r="C16" t="str">
            <v>lm</v>
          </cell>
          <cell r="D16">
            <v>3082</v>
          </cell>
          <cell r="E16">
            <v>2.5</v>
          </cell>
          <cell r="F16">
            <v>7705</v>
          </cell>
          <cell r="G16" t="str">
            <v>VINACCO</v>
          </cell>
          <cell r="H16">
            <v>40.246928104575161</v>
          </cell>
          <cell r="I16">
            <v>40.246928104575161</v>
          </cell>
          <cell r="J16">
            <v>124041.03241830065</v>
          </cell>
        </row>
        <row r="17">
          <cell r="A17">
            <v>1420.1</v>
          </cell>
          <cell r="B17" t="str">
            <v>Galvanized steel gate</v>
          </cell>
          <cell r="C17" t="str">
            <v>u</v>
          </cell>
          <cell r="D17">
            <v>3</v>
          </cell>
          <cell r="E17">
            <v>80</v>
          </cell>
          <cell r="F17">
            <v>240</v>
          </cell>
          <cell r="G17" t="str">
            <v>PVECC</v>
          </cell>
          <cell r="H17">
            <v>3413.8655759893704</v>
          </cell>
          <cell r="I17">
            <v>3413.8655759893704</v>
          </cell>
          <cell r="J17">
            <v>10241.596727968112</v>
          </cell>
        </row>
        <row r="18">
          <cell r="A18">
            <v>1420.11</v>
          </cell>
          <cell r="B18" t="str">
            <v>Pedestrian gate</v>
          </cell>
          <cell r="C18" t="str">
            <v>u</v>
          </cell>
          <cell r="D18">
            <v>3</v>
          </cell>
          <cell r="E18">
            <v>20</v>
          </cell>
          <cell r="F18">
            <v>60</v>
          </cell>
          <cell r="G18" t="str">
            <v>CAMPENON PREVIOUS</v>
          </cell>
          <cell r="H18">
            <v>459.32498643985525</v>
          </cell>
          <cell r="I18">
            <v>459.32498643985525</v>
          </cell>
          <cell r="J18">
            <v>1377.9749593195656</v>
          </cell>
        </row>
        <row r="19">
          <cell r="A19">
            <v>1420.12</v>
          </cell>
          <cell r="B19" t="str">
            <v>Motorized barrier</v>
          </cell>
          <cell r="C19" t="str">
            <v>u</v>
          </cell>
          <cell r="D19">
            <v>1</v>
          </cell>
          <cell r="E19">
            <v>35</v>
          </cell>
          <cell r="F19">
            <v>35</v>
          </cell>
          <cell r="G19" t="str">
            <v>PVECC</v>
          </cell>
          <cell r="H19">
            <v>2600</v>
          </cell>
          <cell r="I19">
            <v>2600</v>
          </cell>
          <cell r="J19">
            <v>2600</v>
          </cell>
        </row>
        <row r="20">
          <cell r="A20">
            <v>1430.28</v>
          </cell>
          <cell r="B20" t="str">
            <v>Supply and install. of hollow circular  prestressed precast concrete piles diam. 60 cm H=40 ( 125 tons )</v>
          </cell>
          <cell r="C20" t="str">
            <v>lm</v>
          </cell>
          <cell r="D20">
            <v>281698</v>
          </cell>
          <cell r="E20">
            <v>0.5</v>
          </cell>
          <cell r="F20">
            <v>140849</v>
          </cell>
          <cell r="G20" t="str">
            <v>PVECC</v>
          </cell>
          <cell r="H20">
            <v>60.279666960324214</v>
          </cell>
          <cell r="I20">
            <v>60.279666960324214</v>
          </cell>
          <cell r="J20">
            <v>16980661.623389412</v>
          </cell>
        </row>
        <row r="21">
          <cell r="A21">
            <v>1430.29</v>
          </cell>
          <cell r="B21" t="str">
            <v>Supply and install. of hollow circular  prestressed precast concrete piles diam. 80 cm H=40 ( 165 tons )</v>
          </cell>
          <cell r="C21" t="str">
            <v>lm</v>
          </cell>
          <cell r="D21">
            <v>19438</v>
          </cell>
          <cell r="E21">
            <v>0.5</v>
          </cell>
          <cell r="F21">
            <v>9719</v>
          </cell>
          <cell r="G21" t="str">
            <v>VINACCO</v>
          </cell>
          <cell r="H21">
            <v>97.816411455649913</v>
          </cell>
          <cell r="I21">
            <v>97.816411455649913</v>
          </cell>
          <cell r="J21">
            <v>1901355.4058749231</v>
          </cell>
        </row>
        <row r="22">
          <cell r="A22">
            <v>1430.3</v>
          </cell>
          <cell r="B22" t="str">
            <v>Integrety Test  by sonic method  for prestressed/precast  concrete piles</v>
          </cell>
          <cell r="C22" t="str">
            <v>u</v>
          </cell>
          <cell r="D22">
            <v>3774</v>
          </cell>
          <cell r="E22">
            <v>60</v>
          </cell>
          <cell r="F22">
            <v>226440</v>
          </cell>
          <cell r="G22" t="str">
            <v>CAMPENON</v>
          </cell>
          <cell r="H22">
            <v>143.40273539442663</v>
          </cell>
          <cell r="I22">
            <v>143.40273539442663</v>
          </cell>
          <cell r="J22">
            <v>541201.92337856605</v>
          </cell>
        </row>
        <row r="23">
          <cell r="A23">
            <v>1430.31</v>
          </cell>
          <cell r="B23" t="str">
            <v>Proof load compression test on working piles  ( 1,5 working load )</v>
          </cell>
          <cell r="C23" t="str">
            <v>u</v>
          </cell>
          <cell r="D23">
            <v>151.01527919486381</v>
          </cell>
          <cell r="E23">
            <v>50</v>
          </cell>
          <cell r="F23">
            <v>7550.7639597431908</v>
          </cell>
          <cell r="G23" t="str">
            <v>PVECC</v>
          </cell>
          <cell r="H23">
            <v>51.942213527317826</v>
          </cell>
          <cell r="I23">
            <v>51.942213527317826</v>
          </cell>
          <cell r="J23">
            <v>7844.0678778271331</v>
          </cell>
        </row>
        <row r="24">
          <cell r="A24">
            <v>1430.32</v>
          </cell>
          <cell r="B24" t="str">
            <v>Preliminary compression test</v>
          </cell>
          <cell r="C24" t="str">
            <v>u</v>
          </cell>
          <cell r="D24">
            <v>2</v>
          </cell>
          <cell r="E24">
            <v>45</v>
          </cell>
          <cell r="F24">
            <v>90</v>
          </cell>
          <cell r="G24" t="str">
            <v>PVECC</v>
          </cell>
          <cell r="H24">
            <v>6815.5951207807684</v>
          </cell>
          <cell r="I24">
            <v>6815.5951207807684</v>
          </cell>
          <cell r="J24">
            <v>13631.190241561537</v>
          </cell>
        </row>
        <row r="25">
          <cell r="A25">
            <v>1430.33</v>
          </cell>
          <cell r="B25" t="str">
            <v>Lateral load piles test</v>
          </cell>
          <cell r="C25" t="str">
            <v>u</v>
          </cell>
          <cell r="D25">
            <v>3</v>
          </cell>
          <cell r="E25">
            <v>50</v>
          </cell>
          <cell r="F25">
            <v>150</v>
          </cell>
          <cell r="G25" t="str">
            <v>PVECC</v>
          </cell>
          <cell r="H25">
            <v>364.08093593914367</v>
          </cell>
          <cell r="I25">
            <v>364.08093593914367</v>
          </cell>
          <cell r="J25">
            <v>1092.242807817431</v>
          </cell>
        </row>
        <row r="26">
          <cell r="A26">
            <v>1430.04</v>
          </cell>
          <cell r="B26" t="str">
            <v>Tension test</v>
          </cell>
          <cell r="C26" t="str">
            <v>u.</v>
          </cell>
          <cell r="D26">
            <v>5</v>
          </cell>
          <cell r="E26">
            <v>40</v>
          </cell>
          <cell r="F26">
            <v>200</v>
          </cell>
          <cell r="G26" t="str">
            <v>PVECC</v>
          </cell>
          <cell r="H26">
            <v>2063.1253036551475</v>
          </cell>
          <cell r="I26">
            <v>2063.1253036551475</v>
          </cell>
          <cell r="J26">
            <v>10315.626518275738</v>
          </cell>
        </row>
        <row r="27">
          <cell r="A27">
            <v>1440.1</v>
          </cell>
          <cell r="B27" t="str">
            <v>Soil sect.exc.by hand up to 2m</v>
          </cell>
          <cell r="C27" t="str">
            <v>cum</v>
          </cell>
          <cell r="D27">
            <v>8303.5721200000007</v>
          </cell>
          <cell r="E27">
            <v>2.5</v>
          </cell>
          <cell r="F27">
            <v>20758.9303</v>
          </cell>
          <cell r="G27" t="str">
            <v>CAMPENON</v>
          </cell>
          <cell r="H27">
            <v>3.3303446543101249</v>
          </cell>
          <cell r="I27">
            <v>3.3303446543101249</v>
          </cell>
          <cell r="J27">
            <v>27653.757021520592</v>
          </cell>
        </row>
        <row r="28">
          <cell r="A28">
            <v>1440.11</v>
          </cell>
          <cell r="B28" t="str">
            <v>Sect.exc.hand from 2to4m depth</v>
          </cell>
          <cell r="C28" t="str">
            <v>cum</v>
          </cell>
          <cell r="D28">
            <v>739</v>
          </cell>
          <cell r="E28">
            <v>2.8</v>
          </cell>
          <cell r="F28">
            <v>2069.1999999999998</v>
          </cell>
          <cell r="G28" t="str">
            <v>PVECC</v>
          </cell>
          <cell r="H28">
            <v>4.2430648865920189</v>
          </cell>
          <cell r="I28">
            <v>4.2430648865920189</v>
          </cell>
          <cell r="J28">
            <v>3135.6249511915021</v>
          </cell>
        </row>
        <row r="29">
          <cell r="A29">
            <v>1440.12</v>
          </cell>
          <cell r="B29" t="str">
            <v>Sect.exc.hand exceed. 4m depth</v>
          </cell>
          <cell r="C29" t="str">
            <v>cum</v>
          </cell>
          <cell r="D29">
            <v>4</v>
          </cell>
          <cell r="E29">
            <v>3.3</v>
          </cell>
          <cell r="F29">
            <v>13.2</v>
          </cell>
          <cell r="G29" t="str">
            <v>PVECC</v>
          </cell>
          <cell r="H29">
            <v>6.6020009716964712</v>
          </cell>
          <cell r="I29">
            <v>6.6020009716964712</v>
          </cell>
          <cell r="J29">
            <v>26.408003886785885</v>
          </cell>
        </row>
        <row r="30">
          <cell r="A30">
            <v>1440.2</v>
          </cell>
          <cell r="B30" t="str">
            <v>Extra price for water table by hand item 1440,10 ÷ 1440,18</v>
          </cell>
          <cell r="C30" t="str">
            <v>cum</v>
          </cell>
          <cell r="D30">
            <v>22</v>
          </cell>
          <cell r="E30">
            <v>0</v>
          </cell>
          <cell r="F30">
            <v>0</v>
          </cell>
          <cell r="G30" t="str">
            <v>VINACCO</v>
          </cell>
          <cell r="H30">
            <v>2.4806797385620918</v>
          </cell>
          <cell r="I30">
            <v>2.4806797385620918</v>
          </cell>
          <cell r="J30">
            <v>54.574954248366019</v>
          </cell>
        </row>
        <row r="31">
          <cell r="A31">
            <v>1440.3</v>
          </cell>
          <cell r="B31" t="str">
            <v>Soil sect.exc.by mach.up to 2m</v>
          </cell>
          <cell r="C31" t="str">
            <v>cum</v>
          </cell>
          <cell r="D31">
            <v>209771.74667999998</v>
          </cell>
          <cell r="E31">
            <v>0.15</v>
          </cell>
          <cell r="F31">
            <v>31465.762001999996</v>
          </cell>
          <cell r="G31" t="str">
            <v>CAMPENON</v>
          </cell>
          <cell r="H31">
            <v>2.1154281088238753</v>
          </cell>
          <cell r="I31">
            <v>2.1154281088238753</v>
          </cell>
          <cell r="J31">
            <v>443757.04936395341</v>
          </cell>
        </row>
        <row r="32">
          <cell r="A32">
            <v>1440.31</v>
          </cell>
          <cell r="B32" t="str">
            <v>Sect.exc.mach.from 2to4m depth</v>
          </cell>
          <cell r="C32" t="str">
            <v>cum</v>
          </cell>
          <cell r="D32">
            <v>12565</v>
          </cell>
          <cell r="E32">
            <v>0.23</v>
          </cell>
          <cell r="F32">
            <v>2889.95</v>
          </cell>
          <cell r="G32" t="str">
            <v>CAMPENON</v>
          </cell>
          <cell r="H32">
            <v>1.9158080851582144</v>
          </cell>
          <cell r="I32">
            <v>1.9158080851582144</v>
          </cell>
          <cell r="J32">
            <v>24072.128590012966</v>
          </cell>
        </row>
        <row r="33">
          <cell r="A33">
            <v>1440.32</v>
          </cell>
          <cell r="B33" t="str">
            <v>Sect.exc.mach.exceed. 4m depth</v>
          </cell>
          <cell r="C33" t="str">
            <v>cum</v>
          </cell>
          <cell r="D33">
            <v>210</v>
          </cell>
          <cell r="E33">
            <v>0.3</v>
          </cell>
          <cell r="F33">
            <v>63</v>
          </cell>
          <cell r="G33" t="str">
            <v>CAMPENON</v>
          </cell>
          <cell r="H33">
            <v>3.8258833040535394</v>
          </cell>
          <cell r="I33">
            <v>3.8258833040535394</v>
          </cell>
          <cell r="J33">
            <v>803.43549385124322</v>
          </cell>
        </row>
        <row r="34">
          <cell r="A34">
            <v>1440.4</v>
          </cell>
          <cell r="B34" t="str">
            <v>Extra price for water table by mach. Item 1440,30 ÷ 1440,38</v>
          </cell>
          <cell r="C34" t="str">
            <v>cum</v>
          </cell>
          <cell r="D34">
            <v>4440</v>
          </cell>
          <cell r="E34">
            <v>0</v>
          </cell>
          <cell r="F34">
            <v>0</v>
          </cell>
          <cell r="G34" t="str">
            <v>VINACCO</v>
          </cell>
          <cell r="H34">
            <v>2.4806535947712418</v>
          </cell>
          <cell r="I34">
            <v>2.4806535947712418</v>
          </cell>
          <cell r="J34">
            <v>11014.101960784314</v>
          </cell>
        </row>
        <row r="35">
          <cell r="A35">
            <v>1440.44</v>
          </cell>
          <cell r="B35" t="str">
            <v>Materials from excav.transport</v>
          </cell>
          <cell r="C35" t="str">
            <v>cum</v>
          </cell>
          <cell r="D35">
            <v>152303.99300000002</v>
          </cell>
          <cell r="E35">
            <v>0.06</v>
          </cell>
          <cell r="F35">
            <v>9138.2395800000013</v>
          </cell>
          <cell r="G35" t="str">
            <v>PVECC</v>
          </cell>
          <cell r="H35">
            <v>1.1650589950052597</v>
          </cell>
          <cell r="I35">
            <v>1.1650589950052597</v>
          </cell>
          <cell r="J35">
            <v>177443.13701986813</v>
          </cell>
        </row>
        <row r="36">
          <cell r="A36">
            <v>1440.5</v>
          </cell>
          <cell r="B36" t="str">
            <v>Backfill w/ matl from exc.</v>
          </cell>
          <cell r="C36" t="str">
            <v>cum</v>
          </cell>
          <cell r="D36">
            <v>103235.32579999999</v>
          </cell>
          <cell r="E36">
            <v>0.15</v>
          </cell>
          <cell r="F36">
            <v>15485.298869999999</v>
          </cell>
          <cell r="G36" t="str">
            <v>PVECC</v>
          </cell>
          <cell r="H36">
            <v>1.407779618964689</v>
          </cell>
          <cell r="I36">
            <v>1.407779618964689</v>
          </cell>
          <cell r="J36">
            <v>145332.58761841952</v>
          </cell>
        </row>
        <row r="37">
          <cell r="A37">
            <v>1440.51</v>
          </cell>
          <cell r="B37" t="str">
            <v>Backfill w/ matl by contr.</v>
          </cell>
          <cell r="C37" t="str">
            <v>cum</v>
          </cell>
          <cell r="D37">
            <v>1245</v>
          </cell>
          <cell r="E37">
            <v>0.15</v>
          </cell>
          <cell r="F37">
            <v>186.75</v>
          </cell>
          <cell r="G37" t="str">
            <v>CAMPENON</v>
          </cell>
          <cell r="H37">
            <v>5.1945400429793205</v>
          </cell>
          <cell r="I37">
            <v>5.1945400429793205</v>
          </cell>
          <cell r="J37">
            <v>6467.202353509254</v>
          </cell>
        </row>
        <row r="38">
          <cell r="A38">
            <v>1440.52</v>
          </cell>
          <cell r="B38" t="str">
            <v>Sand for pipes bedding</v>
          </cell>
          <cell r="C38" t="str">
            <v>cum</v>
          </cell>
          <cell r="D38">
            <v>2950</v>
          </cell>
          <cell r="E38">
            <v>0.3</v>
          </cell>
          <cell r="F38">
            <v>885</v>
          </cell>
          <cell r="G38" t="str">
            <v>CAMPENON</v>
          </cell>
          <cell r="H38">
            <v>5.1945400429793205</v>
          </cell>
          <cell r="I38">
            <v>5.1945400429793205</v>
          </cell>
          <cell r="J38">
            <v>15323.893126788995</v>
          </cell>
        </row>
        <row r="39">
          <cell r="A39">
            <v>1440.53</v>
          </cell>
          <cell r="B39" t="str">
            <v>Sand for cables bedding</v>
          </cell>
          <cell r="C39" t="str">
            <v>cum</v>
          </cell>
          <cell r="D39">
            <v>4267</v>
          </cell>
          <cell r="E39">
            <v>0.35</v>
          </cell>
          <cell r="F39">
            <v>1493.45</v>
          </cell>
          <cell r="G39" t="str">
            <v>CAMPENON</v>
          </cell>
          <cell r="H39">
            <v>5.2042318344701339</v>
          </cell>
          <cell r="I39">
            <v>5.2042318344701339</v>
          </cell>
          <cell r="J39">
            <v>22206.457237684062</v>
          </cell>
        </row>
        <row r="40">
          <cell r="A40">
            <v>1440.62</v>
          </cell>
          <cell r="B40" t="str">
            <v>Tank-pad.w/ matl from exc.</v>
          </cell>
          <cell r="C40" t="str">
            <v>cum</v>
          </cell>
          <cell r="D40">
            <v>69</v>
          </cell>
          <cell r="E40">
            <v>0.2</v>
          </cell>
          <cell r="F40">
            <v>13.8</v>
          </cell>
          <cell r="G40" t="str">
            <v>PVECC</v>
          </cell>
          <cell r="H40">
            <v>1.3228274005788887</v>
          </cell>
          <cell r="I40">
            <v>1.3228274005788887</v>
          </cell>
          <cell r="J40">
            <v>91.275090639943315</v>
          </cell>
        </row>
        <row r="41">
          <cell r="A41">
            <v>1440.63</v>
          </cell>
          <cell r="B41" t="str">
            <v>Tank-pad.w/ matl by contr.</v>
          </cell>
          <cell r="C41" t="str">
            <v>cum</v>
          </cell>
          <cell r="D41">
            <v>587</v>
          </cell>
          <cell r="E41">
            <v>0.2</v>
          </cell>
          <cell r="F41">
            <v>117.4</v>
          </cell>
          <cell r="G41" t="str">
            <v>PVECC</v>
          </cell>
          <cell r="H41">
            <v>10.606891267027052</v>
          </cell>
          <cell r="I41">
            <v>10.606891267027052</v>
          </cell>
          <cell r="J41">
            <v>6226.2451737448791</v>
          </cell>
        </row>
        <row r="42">
          <cell r="A42">
            <v>1440.81</v>
          </cell>
          <cell r="B42" t="str">
            <v>Sidewalk kerb</v>
          </cell>
          <cell r="C42" t="str">
            <v>lm</v>
          </cell>
          <cell r="D42">
            <v>5327</v>
          </cell>
          <cell r="E42">
            <v>0.7</v>
          </cell>
          <cell r="F42">
            <v>3728.9</v>
          </cell>
          <cell r="G42" t="str">
            <v>PVECC</v>
          </cell>
          <cell r="H42">
            <v>12.475840071514657</v>
          </cell>
          <cell r="I42">
            <v>12.475840071514657</v>
          </cell>
          <cell r="J42">
            <v>66458.800060958572</v>
          </cell>
        </row>
        <row r="43">
          <cell r="A43">
            <v>1440.82</v>
          </cell>
          <cell r="B43" t="str">
            <v>Sidewalk fndn w.matl from exc.</v>
          </cell>
          <cell r="C43" t="str">
            <v>cum</v>
          </cell>
          <cell r="D43">
            <v>1031.56</v>
          </cell>
          <cell r="E43">
            <v>0.15</v>
          </cell>
          <cell r="F43">
            <v>154.73399999999998</v>
          </cell>
          <cell r="G43" t="str">
            <v>PVECC</v>
          </cell>
          <cell r="H43">
            <v>1.407779618964689</v>
          </cell>
          <cell r="I43">
            <v>1.407779618964689</v>
          </cell>
          <cell r="J43">
            <v>1452.2091437392144</v>
          </cell>
        </row>
        <row r="44">
          <cell r="A44">
            <v>1440.85</v>
          </cell>
          <cell r="B44" t="str">
            <v>Side-walk pav. 10cm thk</v>
          </cell>
          <cell r="C44" t="str">
            <v>sqm</v>
          </cell>
          <cell r="D44">
            <v>5157.8</v>
          </cell>
          <cell r="E44">
            <v>0.4</v>
          </cell>
          <cell r="F44">
            <v>2063.12</v>
          </cell>
          <cell r="G44" t="str">
            <v>PVECC</v>
          </cell>
          <cell r="H44">
            <v>7.4515231555544741</v>
          </cell>
          <cell r="I44">
            <v>7.4515231555544741</v>
          </cell>
          <cell r="J44">
            <v>38433.466131718866</v>
          </cell>
        </row>
        <row r="45">
          <cell r="A45">
            <v>1440.86</v>
          </cell>
          <cell r="B45" t="str">
            <v>Bituminous emulsion 1,5Kg/sqm</v>
          </cell>
          <cell r="C45" t="str">
            <v>sqm</v>
          </cell>
          <cell r="D45">
            <v>1552</v>
          </cell>
          <cell r="E45">
            <v>0.04</v>
          </cell>
          <cell r="F45">
            <v>62.08</v>
          </cell>
          <cell r="G45" t="str">
            <v>VINACCO</v>
          </cell>
          <cell r="H45">
            <v>0.23156862745098039</v>
          </cell>
          <cell r="I45">
            <v>0.23156862745098039</v>
          </cell>
          <cell r="J45">
            <v>359.39450980392155</v>
          </cell>
        </row>
        <row r="46">
          <cell r="A46">
            <v>1440.87</v>
          </cell>
          <cell r="B46" t="str">
            <v>Tank-fndn: wear-carpet, 3cmthk</v>
          </cell>
          <cell r="C46" t="str">
            <v>sqm</v>
          </cell>
          <cell r="D46">
            <v>1552</v>
          </cell>
          <cell r="E46">
            <v>7.0000000000000007E-2</v>
          </cell>
          <cell r="F46">
            <v>108.64</v>
          </cell>
          <cell r="G46" t="str">
            <v>VINACCO</v>
          </cell>
          <cell r="H46">
            <v>3.9215686274509802</v>
          </cell>
          <cell r="I46">
            <v>3.9215686274509802</v>
          </cell>
          <cell r="J46">
            <v>6086.2745098039213</v>
          </cell>
        </row>
        <row r="47">
          <cell r="A47">
            <v>1450.03</v>
          </cell>
          <cell r="B47" t="str">
            <v>Embankment w/ matl by contr.</v>
          </cell>
          <cell r="C47" t="str">
            <v>cum</v>
          </cell>
          <cell r="D47">
            <v>22764.875</v>
          </cell>
          <cell r="E47">
            <v>0.05</v>
          </cell>
          <cell r="F47">
            <v>1138.2437500000001</v>
          </cell>
          <cell r="G47">
            <v>0</v>
          </cell>
          <cell r="H47">
            <v>6.6441124183006544</v>
          </cell>
          <cell r="I47">
            <v>6.6441124183006544</v>
          </cell>
          <cell r="J47">
            <v>151252.38868856212</v>
          </cell>
        </row>
        <row r="48">
          <cell r="A48">
            <v>1450.08</v>
          </cell>
          <cell r="B48" t="str">
            <v>Base-course w/ matl by contr.</v>
          </cell>
          <cell r="C48" t="str">
            <v>cum</v>
          </cell>
          <cell r="D48">
            <v>24239.3</v>
          </cell>
          <cell r="E48">
            <v>0.15</v>
          </cell>
          <cell r="F48">
            <v>3635.895</v>
          </cell>
          <cell r="G48" t="str">
            <v>VINACCO</v>
          </cell>
          <cell r="H48">
            <v>11.529869281045752</v>
          </cell>
          <cell r="I48">
            <v>11.529869281045752</v>
          </cell>
          <cell r="J48">
            <v>279475.96046405227</v>
          </cell>
        </row>
        <row r="49">
          <cell r="A49">
            <v>1450.09</v>
          </cell>
          <cell r="B49" t="str">
            <v>Bituminous emulsion 1,5Kg/sqm</v>
          </cell>
          <cell r="C49" t="str">
            <v>sqm</v>
          </cell>
          <cell r="D49">
            <v>67463.3</v>
          </cell>
          <cell r="E49">
            <v>0.04</v>
          </cell>
          <cell r="F49">
            <v>2698.5320000000002</v>
          </cell>
          <cell r="G49" t="str">
            <v>VINACCO</v>
          </cell>
          <cell r="H49">
            <v>0.23156862745098039</v>
          </cell>
          <cell r="I49">
            <v>0.23156862745098039</v>
          </cell>
          <cell r="J49">
            <v>15622.383784313726</v>
          </cell>
        </row>
        <row r="50">
          <cell r="A50">
            <v>1450.1</v>
          </cell>
          <cell r="B50" t="str">
            <v>Binder 7cm thk.</v>
          </cell>
          <cell r="C50" t="str">
            <v>sqm</v>
          </cell>
          <cell r="D50">
            <v>58504.3</v>
          </cell>
          <cell r="E50">
            <v>0.1</v>
          </cell>
          <cell r="F50">
            <v>5850.43</v>
          </cell>
          <cell r="G50" t="str">
            <v>VINACCO</v>
          </cell>
          <cell r="H50">
            <v>4.2616611764705885</v>
          </cell>
          <cell r="I50">
            <v>4.2616611764705885</v>
          </cell>
          <cell r="J50">
            <v>249325.50396658827</v>
          </cell>
        </row>
        <row r="51">
          <cell r="A51">
            <v>1450.12</v>
          </cell>
          <cell r="B51" t="str">
            <v>Bituminous emulsion 1,0Kg/sqm</v>
          </cell>
          <cell r="C51" t="str">
            <v>sqm</v>
          </cell>
          <cell r="D51">
            <v>67463.3</v>
          </cell>
          <cell r="E51">
            <v>0.04</v>
          </cell>
          <cell r="F51">
            <v>2698.5320000000002</v>
          </cell>
          <cell r="G51" t="str">
            <v>VINACCO</v>
          </cell>
          <cell r="H51">
            <v>0.18535947712418302</v>
          </cell>
          <cell r="I51">
            <v>0.18535947712418302</v>
          </cell>
          <cell r="J51">
            <v>12504.962013071898</v>
          </cell>
        </row>
        <row r="52">
          <cell r="A52">
            <v>1450.13</v>
          </cell>
          <cell r="B52" t="str">
            <v>Wearing course 3cm thk.</v>
          </cell>
          <cell r="C52" t="str">
            <v>sqm</v>
          </cell>
          <cell r="D52">
            <v>67463.3</v>
          </cell>
          <cell r="E52">
            <v>0.03</v>
          </cell>
          <cell r="F52">
            <v>2023.8990000000001</v>
          </cell>
          <cell r="G52" t="str">
            <v>VINACCO</v>
          </cell>
          <cell r="H52">
            <v>3.9215686274509802</v>
          </cell>
          <cell r="I52">
            <v>3.9215686274509802</v>
          </cell>
          <cell r="J52">
            <v>264561.96078431373</v>
          </cell>
        </row>
        <row r="53">
          <cell r="A53">
            <v>1471.01</v>
          </cell>
          <cell r="B53" t="str">
            <v>Carbon steel piping</v>
          </cell>
          <cell r="C53" t="str">
            <v>kg</v>
          </cell>
          <cell r="D53">
            <v>135686</v>
          </cell>
          <cell r="E53">
            <v>0.08</v>
          </cell>
          <cell r="F53">
            <v>10854.88</v>
          </cell>
          <cell r="G53" t="str">
            <v>PVECC</v>
          </cell>
          <cell r="H53">
            <v>1.0558347142235167</v>
          </cell>
          <cell r="I53">
            <v>1.0558347142235167</v>
          </cell>
          <cell r="J53">
            <v>143261.9890341321</v>
          </cell>
        </row>
        <row r="54">
          <cell r="A54">
            <v>1471.03</v>
          </cell>
          <cell r="B54" t="str">
            <v>Carbon steel valve</v>
          </cell>
          <cell r="C54" t="str">
            <v>kg</v>
          </cell>
          <cell r="D54">
            <v>4371</v>
          </cell>
          <cell r="E54">
            <v>0.08</v>
          </cell>
          <cell r="F54">
            <v>349.68</v>
          </cell>
          <cell r="G54" t="str">
            <v>VINACCO</v>
          </cell>
          <cell r="H54">
            <v>1.1972549019607843</v>
          </cell>
          <cell r="I54">
            <v>1.1972549019607843</v>
          </cell>
          <cell r="J54">
            <v>5233.2011764705885</v>
          </cell>
        </row>
        <row r="55">
          <cell r="A55">
            <v>1473.16</v>
          </cell>
          <cell r="B55" t="str">
            <v>Centr. r.c. piping  dia. 50cm</v>
          </cell>
          <cell r="C55" t="str">
            <v>lm</v>
          </cell>
          <cell r="D55">
            <v>127</v>
          </cell>
          <cell r="E55">
            <v>1.2</v>
          </cell>
          <cell r="F55">
            <v>152.4</v>
          </cell>
          <cell r="G55" t="str">
            <v>PVECC</v>
          </cell>
          <cell r="H55">
            <v>33.313405638431647</v>
          </cell>
          <cell r="I55">
            <v>33.313405638431647</v>
          </cell>
          <cell r="J55">
            <v>4230.8025160808193</v>
          </cell>
        </row>
        <row r="56">
          <cell r="A56">
            <v>1473.19</v>
          </cell>
          <cell r="B56" t="str">
            <v>Centr. r.c. piping  dia. 80cm</v>
          </cell>
          <cell r="C56" t="str">
            <v>lm</v>
          </cell>
          <cell r="D56">
            <v>69</v>
          </cell>
          <cell r="E56">
            <v>1.95</v>
          </cell>
          <cell r="F56">
            <v>134.55000000000001</v>
          </cell>
          <cell r="G56" t="str">
            <v>PVECC</v>
          </cell>
          <cell r="H56">
            <v>50.995603093876056</v>
          </cell>
          <cell r="I56">
            <v>50.995603093876056</v>
          </cell>
          <cell r="J56">
            <v>3518.696613477448</v>
          </cell>
        </row>
        <row r="57">
          <cell r="A57">
            <v>1478.01</v>
          </cell>
          <cell r="B57" t="str">
            <v>PVC piping         dia. 110mm</v>
          </cell>
          <cell r="C57" t="str">
            <v>lm</v>
          </cell>
          <cell r="D57">
            <v>115</v>
          </cell>
          <cell r="E57">
            <v>0.15</v>
          </cell>
          <cell r="F57">
            <v>17.25</v>
          </cell>
          <cell r="G57">
            <v>0</v>
          </cell>
          <cell r="H57">
            <v>5.8495670374222417</v>
          </cell>
          <cell r="I57">
            <v>5.8495670374222417</v>
          </cell>
          <cell r="J57">
            <v>672.70020930355781</v>
          </cell>
        </row>
        <row r="58">
          <cell r="A58">
            <v>1478.02</v>
          </cell>
          <cell r="B58" t="str">
            <v>PVC piping         dia. 160mm</v>
          </cell>
          <cell r="C58" t="str">
            <v>lm</v>
          </cell>
          <cell r="D58">
            <v>1904</v>
          </cell>
          <cell r="E58">
            <v>0.2</v>
          </cell>
          <cell r="F58">
            <v>380.8</v>
          </cell>
          <cell r="G58" t="str">
            <v>PVECC</v>
          </cell>
          <cell r="H58">
            <v>11.808358355626225</v>
          </cell>
          <cell r="I58">
            <v>11.808358355626225</v>
          </cell>
          <cell r="J58">
            <v>22483.114309112334</v>
          </cell>
        </row>
        <row r="59">
          <cell r="A59">
            <v>1478.03</v>
          </cell>
          <cell r="B59" t="str">
            <v>PVC piping         dia. 200mm</v>
          </cell>
          <cell r="C59" t="str">
            <v>lm</v>
          </cell>
          <cell r="D59">
            <v>652</v>
          </cell>
          <cell r="E59">
            <v>0.3</v>
          </cell>
          <cell r="F59">
            <v>195.6</v>
          </cell>
          <cell r="G59" t="str">
            <v>PVECC</v>
          </cell>
          <cell r="H59">
            <v>13.689443191311803</v>
          </cell>
          <cell r="I59">
            <v>13.689443191311803</v>
          </cell>
          <cell r="J59">
            <v>8925.5169607352946</v>
          </cell>
        </row>
        <row r="60">
          <cell r="A60">
            <v>1491.03</v>
          </cell>
          <cell r="B60" t="str">
            <v>Demol.&amp; Reinst. exist. roads fnds.</v>
          </cell>
          <cell r="C60" t="str">
            <v>cum</v>
          </cell>
          <cell r="D60">
            <v>1341</v>
          </cell>
          <cell r="E60">
            <v>1.2</v>
          </cell>
          <cell r="F60">
            <v>1609.2</v>
          </cell>
          <cell r="G60" t="str">
            <v>VINACCO</v>
          </cell>
          <cell r="H60">
            <v>3.0780392156862746</v>
          </cell>
          <cell r="I60">
            <v>3.0780392156862746</v>
          </cell>
          <cell r="J60">
            <v>4127.650588235294</v>
          </cell>
        </row>
        <row r="61">
          <cell r="A61">
            <v>1491.04</v>
          </cell>
          <cell r="B61" t="str">
            <v>Top course pad tk 10 cm w/ crushed stone</v>
          </cell>
          <cell r="C61" t="str">
            <v>cum</v>
          </cell>
          <cell r="D61">
            <v>145</v>
          </cell>
          <cell r="E61">
            <v>0.15</v>
          </cell>
          <cell r="F61">
            <v>21.75</v>
          </cell>
          <cell r="G61" t="str">
            <v>VINACCO</v>
          </cell>
          <cell r="H61">
            <v>17.73549019607843</v>
          </cell>
          <cell r="I61">
            <v>17.73549019607843</v>
          </cell>
          <cell r="J61">
            <v>2571.6460784313722</v>
          </cell>
        </row>
        <row r="62">
          <cell r="A62">
            <v>1491.1</v>
          </cell>
          <cell r="B62" t="str">
            <v>Excav. for earth ditches formation</v>
          </cell>
          <cell r="C62" t="str">
            <v>cum</v>
          </cell>
          <cell r="D62">
            <v>24355</v>
          </cell>
          <cell r="E62">
            <v>0.15</v>
          </cell>
          <cell r="F62">
            <v>3653.25</v>
          </cell>
          <cell r="G62" t="str">
            <v>VINACCO</v>
          </cell>
          <cell r="H62">
            <v>0.6296677958169935</v>
          </cell>
          <cell r="I62">
            <v>0.6296677958169935</v>
          </cell>
          <cell r="J62">
            <v>15335.559167122878</v>
          </cell>
        </row>
        <row r="63">
          <cell r="A63">
            <v>1491.78</v>
          </cell>
          <cell r="B63" t="str">
            <v>Green area finishing including irrrigation system eqpt.</v>
          </cell>
          <cell r="C63" t="str">
            <v>sqm</v>
          </cell>
          <cell r="D63">
            <v>4929.5</v>
          </cell>
          <cell r="E63">
            <v>0.2</v>
          </cell>
          <cell r="F63">
            <v>985.9</v>
          </cell>
          <cell r="G63" t="str">
            <v>VINACCO</v>
          </cell>
          <cell r="H63">
            <v>2.7343137254901961</v>
          </cell>
          <cell r="I63">
            <v>2.7343137254901961</v>
          </cell>
          <cell r="J63">
            <v>13478.799509803921</v>
          </cell>
        </row>
        <row r="64">
          <cell r="A64">
            <v>1491.8</v>
          </cell>
          <cell r="B64" t="str">
            <v xml:space="preserve">Earth-dyke w/ matl supplied by Contractors </v>
          </cell>
          <cell r="C64" t="str">
            <v>cum</v>
          </cell>
          <cell r="D64">
            <v>6548</v>
          </cell>
          <cell r="E64">
            <v>0.13</v>
          </cell>
          <cell r="F64">
            <v>851.24</v>
          </cell>
          <cell r="G64" t="str">
            <v>VINACCO</v>
          </cell>
          <cell r="H64">
            <v>4.5813019607843142</v>
          </cell>
          <cell r="I64">
            <v>4.5813019607843142</v>
          </cell>
          <cell r="J64">
            <v>29998.365239215691</v>
          </cell>
        </row>
        <row r="65">
          <cell r="A65">
            <v>1491.84</v>
          </cell>
          <cell r="B65" t="str">
            <v>Asphalt finish.for shoulders type heavy</v>
          </cell>
          <cell r="C65" t="str">
            <v>sqm</v>
          </cell>
          <cell r="D65">
            <v>8959</v>
          </cell>
          <cell r="E65">
            <v>0.05</v>
          </cell>
          <cell r="F65">
            <v>447.95</v>
          </cell>
          <cell r="G65" t="str">
            <v>VINACCO</v>
          </cell>
          <cell r="H65">
            <v>5.882352941176471</v>
          </cell>
          <cell r="I65">
            <v>5.882352941176471</v>
          </cell>
          <cell r="J65">
            <v>52700</v>
          </cell>
        </row>
        <row r="66">
          <cell r="A66">
            <v>1491.1089999999999</v>
          </cell>
          <cell r="B66" t="str">
            <v>Dykes Finis.by concrete slab 10 cm thk.</v>
          </cell>
          <cell r="C66" t="str">
            <v>sqm</v>
          </cell>
          <cell r="D66">
            <v>5071</v>
          </cell>
          <cell r="E66">
            <v>7.0000000000000007E-2</v>
          </cell>
          <cell r="F66">
            <v>354.97</v>
          </cell>
          <cell r="G66" t="str">
            <v>VINACCO</v>
          </cell>
          <cell r="H66">
            <v>7.5339215686274512</v>
          </cell>
          <cell r="I66">
            <v>7.5339215686274512</v>
          </cell>
          <cell r="J66">
            <v>38204.516274509806</v>
          </cell>
        </row>
        <row r="67">
          <cell r="A67">
            <v>1492.01</v>
          </cell>
          <cell r="B67" t="str">
            <v>Cast iron floor drain  diam. 6"</v>
          </cell>
          <cell r="C67" t="str">
            <v>u</v>
          </cell>
          <cell r="D67">
            <v>5</v>
          </cell>
          <cell r="E67">
            <v>3</v>
          </cell>
          <cell r="F67">
            <v>15</v>
          </cell>
          <cell r="G67" t="str">
            <v>PVECC</v>
          </cell>
          <cell r="H67">
            <v>18.471039483312556</v>
          </cell>
          <cell r="I67">
            <v>18.471039483312556</v>
          </cell>
          <cell r="J67">
            <v>92.355197416562774</v>
          </cell>
        </row>
        <row r="68">
          <cell r="A68">
            <v>1492.02</v>
          </cell>
          <cell r="B68" t="str">
            <v>Carbon steel drain hubs 4"</v>
          </cell>
          <cell r="C68" t="str">
            <v>u</v>
          </cell>
          <cell r="D68">
            <v>91</v>
          </cell>
          <cell r="E68">
            <v>2.5</v>
          </cell>
          <cell r="F68">
            <v>227.5</v>
          </cell>
          <cell r="G68" t="str">
            <v>PVECC</v>
          </cell>
          <cell r="H68">
            <v>33.798846886350503</v>
          </cell>
          <cell r="I68">
            <v>33.798846886350503</v>
          </cell>
          <cell r="J68">
            <v>3075.6950666578959</v>
          </cell>
        </row>
        <row r="69">
          <cell r="A69">
            <v>1492.03</v>
          </cell>
          <cell r="B69" t="str">
            <v>Carbon steel clean out diam. 6"</v>
          </cell>
          <cell r="C69" t="str">
            <v>u</v>
          </cell>
          <cell r="D69">
            <v>7</v>
          </cell>
          <cell r="E69">
            <v>3</v>
          </cell>
          <cell r="F69">
            <v>21</v>
          </cell>
          <cell r="G69" t="str">
            <v>PVECC</v>
          </cell>
          <cell r="H69">
            <v>33.798846886350503</v>
          </cell>
          <cell r="I69">
            <v>33.798846886350503</v>
          </cell>
          <cell r="J69">
            <v>236.59192820445352</v>
          </cell>
        </row>
        <row r="70">
          <cell r="A70">
            <v>1492.04</v>
          </cell>
          <cell r="B70" t="str">
            <v>Carbon steel vents</v>
          </cell>
          <cell r="C70" t="str">
            <v>kg</v>
          </cell>
          <cell r="D70">
            <v>27710</v>
          </cell>
          <cell r="E70">
            <v>0.08</v>
          </cell>
          <cell r="F70">
            <v>2216.8000000000002</v>
          </cell>
          <cell r="G70" t="str">
            <v>PVECC</v>
          </cell>
          <cell r="H70">
            <v>1.1650589950052597</v>
          </cell>
          <cell r="I70">
            <v>1.1650589950052597</v>
          </cell>
          <cell r="J70">
            <v>32283.784751595744</v>
          </cell>
        </row>
        <row r="71">
          <cell r="A71">
            <v>1492.39</v>
          </cell>
          <cell r="B71" t="str">
            <v>GRE drain hubs 4" (Technip ST 1400-08 type "D" )</v>
          </cell>
          <cell r="C71" t="str">
            <v>u</v>
          </cell>
          <cell r="D71">
            <v>35</v>
          </cell>
          <cell r="E71">
            <v>2</v>
          </cell>
          <cell r="F71">
            <v>70</v>
          </cell>
          <cell r="G71" t="str">
            <v>VINACCO</v>
          </cell>
          <cell r="H71">
            <v>19.06797385620915</v>
          </cell>
          <cell r="I71">
            <v>19.06797385620915</v>
          </cell>
          <cell r="J71">
            <v>667.3790849673203</v>
          </cell>
        </row>
        <row r="72">
          <cell r="A72">
            <v>1492.42</v>
          </cell>
          <cell r="B72" t="str">
            <v>Supply and  installation PVC heavy  piping "FABCO"type diam.3"</v>
          </cell>
          <cell r="C72" t="str">
            <v>lm</v>
          </cell>
          <cell r="D72">
            <v>1030</v>
          </cell>
          <cell r="E72">
            <v>0.15</v>
          </cell>
          <cell r="F72">
            <v>154.5</v>
          </cell>
          <cell r="G72" t="str">
            <v>PVECC</v>
          </cell>
          <cell r="H72">
            <v>4.0655704513204372</v>
          </cell>
          <cell r="I72">
            <v>4.0655704513204372</v>
          </cell>
          <cell r="J72">
            <v>4187.5375648600502</v>
          </cell>
        </row>
        <row r="73">
          <cell r="A73">
            <v>1492.52</v>
          </cell>
          <cell r="B73" t="str">
            <v>Clean Out concrete  pit  for  GRE/PVC pipe  (Technip ST 1400-06 )</v>
          </cell>
          <cell r="C73" t="str">
            <v>u</v>
          </cell>
          <cell r="D73">
            <v>5</v>
          </cell>
          <cell r="E73">
            <v>20</v>
          </cell>
          <cell r="F73">
            <v>100</v>
          </cell>
          <cell r="G73" t="str">
            <v>PVECC</v>
          </cell>
          <cell r="H73">
            <v>19.150657230398956</v>
          </cell>
          <cell r="I73">
            <v>19.150657230398956</v>
          </cell>
          <cell r="J73">
            <v>95.753286151994786</v>
          </cell>
        </row>
        <row r="74">
          <cell r="A74">
            <v>1492.53</v>
          </cell>
          <cell r="B74" t="str">
            <v>GRE drain hubs 6" (Technip ST 1400-08 type "D" )</v>
          </cell>
          <cell r="C74" t="str">
            <v>u</v>
          </cell>
          <cell r="D74">
            <v>23</v>
          </cell>
          <cell r="E74">
            <v>1.8</v>
          </cell>
          <cell r="F74">
            <v>41.4</v>
          </cell>
          <cell r="G74" t="str">
            <v>PVECC</v>
          </cell>
          <cell r="H74">
            <v>18.640943920084155</v>
          </cell>
          <cell r="I74">
            <v>18.640943920084155</v>
          </cell>
          <cell r="J74">
            <v>428.74171016193554</v>
          </cell>
        </row>
        <row r="75">
          <cell r="A75">
            <v>1710.02</v>
          </cell>
          <cell r="B75" t="str">
            <v>Improved bond reinf.steel</v>
          </cell>
          <cell r="C75" t="str">
            <v>kg</v>
          </cell>
          <cell r="D75">
            <v>4645497.16</v>
          </cell>
          <cell r="E75">
            <v>0.03</v>
          </cell>
          <cell r="F75">
            <v>139364.9148</v>
          </cell>
          <cell r="G75" t="str">
            <v>PVECC</v>
          </cell>
          <cell r="H75">
            <v>0.57039346630465848</v>
          </cell>
          <cell r="I75">
            <v>0.57039346630465848</v>
          </cell>
          <cell r="J75">
            <v>2649761.2278008466</v>
          </cell>
        </row>
        <row r="76">
          <cell r="A76">
            <v>1710.03</v>
          </cell>
          <cell r="B76" t="str">
            <v>Welded wire mesh</v>
          </cell>
          <cell r="C76" t="str">
            <v>kg</v>
          </cell>
          <cell r="D76">
            <v>1056365.2560000001</v>
          </cell>
          <cell r="E76">
            <v>0.04</v>
          </cell>
          <cell r="F76">
            <v>42254.610240000002</v>
          </cell>
          <cell r="G76" t="str">
            <v>PVECC</v>
          </cell>
          <cell r="H76">
            <v>0.65534568469045862</v>
          </cell>
          <cell r="I76">
            <v>0.65534568469045862</v>
          </cell>
          <cell r="J76">
            <v>692284.41197653161</v>
          </cell>
        </row>
        <row r="77">
          <cell r="A77">
            <v>1710.07</v>
          </cell>
          <cell r="B77" t="str">
            <v>Anchor bolts weight up to 20Kg</v>
          </cell>
          <cell r="C77" t="str">
            <v>kg</v>
          </cell>
          <cell r="D77">
            <v>88867.44</v>
          </cell>
          <cell r="E77">
            <v>0.35</v>
          </cell>
          <cell r="F77">
            <v>31103.603999999999</v>
          </cell>
          <cell r="G77" t="str">
            <v>VINACCO</v>
          </cell>
          <cell r="H77">
            <v>0.89555555555555555</v>
          </cell>
          <cell r="I77">
            <v>0.89555555555555555</v>
          </cell>
          <cell r="J77">
            <v>79585.729600000006</v>
          </cell>
        </row>
        <row r="78">
          <cell r="A78">
            <v>1710.08</v>
          </cell>
          <cell r="B78" t="str">
            <v>Anchor bolts weight &gt;20Kg</v>
          </cell>
          <cell r="C78" t="str">
            <v>kg</v>
          </cell>
          <cell r="D78">
            <v>4600</v>
          </cell>
          <cell r="E78">
            <v>0.2</v>
          </cell>
          <cell r="F78">
            <v>920</v>
          </cell>
          <cell r="G78" t="str">
            <v>VINACCO</v>
          </cell>
          <cell r="H78">
            <v>0.89555555555555555</v>
          </cell>
          <cell r="I78">
            <v>0.89555555555555555</v>
          </cell>
          <cell r="J78">
            <v>4119.5555555555557</v>
          </cell>
        </row>
        <row r="79">
          <cell r="A79">
            <v>1710.11</v>
          </cell>
          <cell r="B79" t="str">
            <v>Sliding plates</v>
          </cell>
          <cell r="C79" t="str">
            <v>kg</v>
          </cell>
          <cell r="D79">
            <v>5667</v>
          </cell>
          <cell r="E79">
            <v>0.15</v>
          </cell>
          <cell r="F79">
            <v>850.05</v>
          </cell>
          <cell r="G79" t="str">
            <v>PVECC</v>
          </cell>
          <cell r="H79">
            <v>0.84952218385800193</v>
          </cell>
          <cell r="I79">
            <v>0.84952218385800193</v>
          </cell>
          <cell r="J79">
            <v>4814.2422159232974</v>
          </cell>
        </row>
        <row r="80">
          <cell r="A80">
            <v>1710.15</v>
          </cell>
          <cell r="B80" t="str">
            <v>Steel insert</v>
          </cell>
          <cell r="C80" t="str">
            <v>kg</v>
          </cell>
          <cell r="D80">
            <v>124956</v>
          </cell>
          <cell r="E80">
            <v>0.15</v>
          </cell>
          <cell r="F80">
            <v>18743.400000000001</v>
          </cell>
          <cell r="G80" t="str">
            <v>PVECC</v>
          </cell>
          <cell r="H80">
            <v>1.225739150995117</v>
          </cell>
          <cell r="I80">
            <v>1.225739150995117</v>
          </cell>
          <cell r="J80">
            <v>153163.46135174585</v>
          </cell>
        </row>
        <row r="81">
          <cell r="A81">
            <v>1710.21</v>
          </cell>
          <cell r="B81" t="str">
            <v>Grout 25mm thk.</v>
          </cell>
          <cell r="C81" t="str">
            <v>sqm</v>
          </cell>
          <cell r="D81">
            <v>3348.68</v>
          </cell>
          <cell r="E81">
            <v>0.9</v>
          </cell>
          <cell r="F81">
            <v>3013.8120000000004</v>
          </cell>
          <cell r="G81" t="str">
            <v>PVECC</v>
          </cell>
          <cell r="H81">
            <v>8.7622145249353895</v>
          </cell>
          <cell r="I81">
            <v>8.7622145249353895</v>
          </cell>
          <cell r="J81">
            <v>29341.852535360642</v>
          </cell>
        </row>
        <row r="82">
          <cell r="A82">
            <v>1710.23</v>
          </cell>
          <cell r="B82" t="str">
            <v>Grout &gt;50mm thk.</v>
          </cell>
          <cell r="C82" t="str">
            <v>cum</v>
          </cell>
          <cell r="D82">
            <v>117</v>
          </cell>
          <cell r="E82">
            <v>36</v>
          </cell>
          <cell r="F82">
            <v>4212</v>
          </cell>
          <cell r="G82" t="str">
            <v>PVECC</v>
          </cell>
          <cell r="H82">
            <v>263.98295061827514</v>
          </cell>
          <cell r="I82">
            <v>263.98295061827514</v>
          </cell>
          <cell r="J82">
            <v>30886.00522233819</v>
          </cell>
        </row>
        <row r="83">
          <cell r="A83">
            <v>1710.24</v>
          </cell>
          <cell r="B83" t="str">
            <v>Non-shrinking grout 25mm</v>
          </cell>
          <cell r="C83" t="str">
            <v>sqm</v>
          </cell>
          <cell r="D83">
            <v>28</v>
          </cell>
          <cell r="E83">
            <v>0.9</v>
          </cell>
          <cell r="F83">
            <v>25.2</v>
          </cell>
          <cell r="G83" t="str">
            <v>PVECC</v>
          </cell>
          <cell r="H83">
            <v>56.444681101765241</v>
          </cell>
          <cell r="I83">
            <v>56.444681101765241</v>
          </cell>
          <cell r="J83">
            <v>1580.4510708494267</v>
          </cell>
        </row>
        <row r="84">
          <cell r="A84">
            <v>1710.25</v>
          </cell>
          <cell r="B84" t="str">
            <v>Non-shrinking grout 50mm</v>
          </cell>
          <cell r="C84" t="str">
            <v>sqm</v>
          </cell>
          <cell r="D84">
            <v>75</v>
          </cell>
          <cell r="E84">
            <v>0.9</v>
          </cell>
          <cell r="F84">
            <v>67.5</v>
          </cell>
          <cell r="G84" t="str">
            <v>PVECC</v>
          </cell>
          <cell r="H84">
            <v>112.5859614235812</v>
          </cell>
          <cell r="I84">
            <v>112.5859614235812</v>
          </cell>
          <cell r="J84">
            <v>8443.9471067685899</v>
          </cell>
        </row>
        <row r="85">
          <cell r="A85">
            <v>1710.26</v>
          </cell>
          <cell r="B85" t="str">
            <v>Non-shrinking grout &gt;50mm</v>
          </cell>
          <cell r="C85" t="str">
            <v>cum</v>
          </cell>
          <cell r="D85">
            <v>3</v>
          </cell>
          <cell r="E85">
            <v>36</v>
          </cell>
          <cell r="F85">
            <v>108</v>
          </cell>
          <cell r="G85" t="str">
            <v>PVECC</v>
          </cell>
          <cell r="H85">
            <v>1891.6431828278107</v>
          </cell>
          <cell r="I85">
            <v>1891.6431828278107</v>
          </cell>
          <cell r="J85">
            <v>5674.929548483432</v>
          </cell>
        </row>
        <row r="86">
          <cell r="A86">
            <v>1711.01</v>
          </cell>
          <cell r="B86" t="str">
            <v>Lean concrete 5cm thk.</v>
          </cell>
          <cell r="C86" t="str">
            <v>sqm</v>
          </cell>
          <cell r="D86">
            <v>89155.32</v>
          </cell>
          <cell r="E86">
            <v>0.2</v>
          </cell>
          <cell r="F86">
            <v>17831.064000000002</v>
          </cell>
          <cell r="G86" t="str">
            <v>PVECC</v>
          </cell>
          <cell r="H86">
            <v>3.2524563610563497</v>
          </cell>
          <cell r="I86">
            <v>3.2524563610563497</v>
          </cell>
          <cell r="J86">
            <v>289973.78765601444</v>
          </cell>
        </row>
        <row r="87">
          <cell r="A87">
            <v>1711.02</v>
          </cell>
          <cell r="B87" t="str">
            <v>Lean concrete 10cm thk.</v>
          </cell>
          <cell r="C87" t="str">
            <v>sqm</v>
          </cell>
          <cell r="D87">
            <v>260</v>
          </cell>
          <cell r="E87">
            <v>0.2</v>
          </cell>
          <cell r="F87">
            <v>52</v>
          </cell>
          <cell r="G87" t="str">
            <v>PVECC</v>
          </cell>
          <cell r="H87">
            <v>6.2986001917471848</v>
          </cell>
          <cell r="I87">
            <v>6.2986001917471848</v>
          </cell>
          <cell r="J87">
            <v>1637.6360498542681</v>
          </cell>
        </row>
        <row r="88">
          <cell r="A88">
            <v>1711.04</v>
          </cell>
          <cell r="B88" t="str">
            <v>L.C. for U/G pipes bedding</v>
          </cell>
          <cell r="C88" t="str">
            <v>cum</v>
          </cell>
          <cell r="D88">
            <v>134</v>
          </cell>
          <cell r="E88">
            <v>1.8</v>
          </cell>
          <cell r="F88">
            <v>241.2</v>
          </cell>
          <cell r="G88" t="str">
            <v>PVECC</v>
          </cell>
          <cell r="H88">
            <v>60.70442805225322</v>
          </cell>
          <cell r="I88">
            <v>60.70442805225322</v>
          </cell>
          <cell r="J88">
            <v>8134.3933590019315</v>
          </cell>
        </row>
        <row r="89">
          <cell r="A89">
            <v>1711.06</v>
          </cell>
          <cell r="B89" t="str">
            <v>Concrete for foundation</v>
          </cell>
          <cell r="C89" t="str">
            <v>cum</v>
          </cell>
          <cell r="D89">
            <v>29979.364000000001</v>
          </cell>
          <cell r="E89">
            <v>2</v>
          </cell>
          <cell r="F89">
            <v>59958.728000000003</v>
          </cell>
          <cell r="G89" t="str">
            <v>VINACCO</v>
          </cell>
          <cell r="H89">
            <v>60</v>
          </cell>
          <cell r="I89">
            <v>60</v>
          </cell>
          <cell r="J89">
            <v>1798761.84</v>
          </cell>
        </row>
        <row r="90">
          <cell r="A90">
            <v>1711.07</v>
          </cell>
          <cell r="B90" t="str">
            <v>Bitumen coat for foundation</v>
          </cell>
          <cell r="C90" t="str">
            <v>sqm</v>
          </cell>
          <cell r="D90">
            <v>68446.8</v>
          </cell>
          <cell r="E90">
            <v>0.3</v>
          </cell>
          <cell r="F90">
            <v>20534.04</v>
          </cell>
          <cell r="G90" t="str">
            <v>VINACCO</v>
          </cell>
          <cell r="H90">
            <v>0.55551111111111107</v>
          </cell>
          <cell r="I90">
            <v>0.55551111111111107</v>
          </cell>
          <cell r="J90">
            <v>38022.957920000001</v>
          </cell>
        </row>
        <row r="91">
          <cell r="A91">
            <v>1711.08</v>
          </cell>
          <cell r="B91" t="str">
            <v>Sleepers type "2"</v>
          </cell>
          <cell r="C91" t="str">
            <v>lm</v>
          </cell>
          <cell r="D91">
            <v>115</v>
          </cell>
          <cell r="E91">
            <v>3.5</v>
          </cell>
          <cell r="F91">
            <v>402.5</v>
          </cell>
          <cell r="G91" t="str">
            <v>PVECC</v>
          </cell>
          <cell r="H91">
            <v>103.10772105796548</v>
          </cell>
          <cell r="I91">
            <v>103.10772105796548</v>
          </cell>
          <cell r="J91">
            <v>11857.38792166603</v>
          </cell>
        </row>
        <row r="92">
          <cell r="A92">
            <v>1711.09</v>
          </cell>
          <cell r="B92" t="str">
            <v>Vertical ladder foundation</v>
          </cell>
          <cell r="C92" t="str">
            <v>u</v>
          </cell>
          <cell r="D92">
            <v>26</v>
          </cell>
          <cell r="E92">
            <v>10</v>
          </cell>
          <cell r="F92">
            <v>260</v>
          </cell>
          <cell r="G92" t="str">
            <v>PVECC</v>
          </cell>
          <cell r="H92">
            <v>106.11745679506241</v>
          </cell>
          <cell r="I92">
            <v>106.11745679506241</v>
          </cell>
          <cell r="J92">
            <v>2759.0538766716227</v>
          </cell>
        </row>
        <row r="93">
          <cell r="A93">
            <v>1711.1</v>
          </cell>
          <cell r="B93" t="str">
            <v>Stairs foundation</v>
          </cell>
          <cell r="C93" t="str">
            <v>u</v>
          </cell>
          <cell r="D93">
            <v>11</v>
          </cell>
          <cell r="E93">
            <v>13</v>
          </cell>
          <cell r="F93">
            <v>143</v>
          </cell>
          <cell r="G93" t="str">
            <v>PVECC</v>
          </cell>
          <cell r="H93">
            <v>53.083000459927142</v>
          </cell>
          <cell r="I93">
            <v>53.083000459927142</v>
          </cell>
          <cell r="J93">
            <v>583.91300505919855</v>
          </cell>
        </row>
        <row r="94">
          <cell r="A94">
            <v>1711.11</v>
          </cell>
          <cell r="B94" t="str">
            <v>Small size fndn(up to0,2cu.m)</v>
          </cell>
          <cell r="C94" t="str">
            <v>u</v>
          </cell>
          <cell r="D94">
            <v>27</v>
          </cell>
          <cell r="E94">
            <v>13</v>
          </cell>
          <cell r="F94">
            <v>351</v>
          </cell>
          <cell r="G94" t="str">
            <v>PVECC</v>
          </cell>
          <cell r="H94">
            <v>40.109583109295656</v>
          </cell>
          <cell r="I94">
            <v>40.109583109295656</v>
          </cell>
          <cell r="J94">
            <v>1082.9587439509828</v>
          </cell>
        </row>
        <row r="95">
          <cell r="A95">
            <v>1711.2</v>
          </cell>
          <cell r="B95" t="str">
            <v>Formwork foundation</v>
          </cell>
          <cell r="C95" t="str">
            <v>sqm</v>
          </cell>
          <cell r="D95">
            <v>74245.119999999995</v>
          </cell>
          <cell r="E95">
            <v>0.8</v>
          </cell>
          <cell r="F95">
            <v>59396.095999999998</v>
          </cell>
          <cell r="G95" t="str">
            <v>PVECC</v>
          </cell>
          <cell r="H95">
            <v>6.3714163789350131</v>
          </cell>
          <cell r="I95">
            <v>6.3714163789350131</v>
          </cell>
          <cell r="J95">
            <v>473046.57362399547</v>
          </cell>
        </row>
        <row r="96">
          <cell r="A96">
            <v>1711.21</v>
          </cell>
          <cell r="B96" t="str">
            <v xml:space="preserve">Circular foundations formwork </v>
          </cell>
          <cell r="C96" t="str">
            <v>sqm</v>
          </cell>
          <cell r="D96">
            <v>858</v>
          </cell>
          <cell r="E96">
            <v>0.25</v>
          </cell>
          <cell r="F96">
            <v>214.5</v>
          </cell>
          <cell r="G96" t="str">
            <v>PVECC</v>
          </cell>
          <cell r="H96">
            <v>7.8398761538895609</v>
          </cell>
          <cell r="I96">
            <v>7.8398761538895609</v>
          </cell>
          <cell r="J96">
            <v>6726.6137400372436</v>
          </cell>
        </row>
        <row r="97">
          <cell r="A97">
            <v>1712.01</v>
          </cell>
          <cell r="B97" t="str">
            <v>Concrete elev. up to 10m</v>
          </cell>
          <cell r="C97" t="str">
            <v>cum</v>
          </cell>
          <cell r="D97">
            <v>6009.68</v>
          </cell>
          <cell r="E97">
            <v>2.8</v>
          </cell>
          <cell r="F97">
            <v>16827.103999999999</v>
          </cell>
          <cell r="G97" t="str">
            <v>PVECC</v>
          </cell>
          <cell r="H97">
            <v>82.075978991880959</v>
          </cell>
          <cell r="I97">
            <v>82.075978991880959</v>
          </cell>
          <cell r="J97">
            <v>493250.36942792719</v>
          </cell>
        </row>
        <row r="98">
          <cell r="A98">
            <v>1712.02</v>
          </cell>
          <cell r="B98" t="str">
            <v>Concr.elev.from 10,01to20m</v>
          </cell>
          <cell r="C98" t="str">
            <v>cum</v>
          </cell>
          <cell r="D98">
            <v>398</v>
          </cell>
          <cell r="E98">
            <v>3</v>
          </cell>
          <cell r="F98">
            <v>1194</v>
          </cell>
          <cell r="G98" t="str">
            <v>PVECC</v>
          </cell>
          <cell r="H98">
            <v>86.105141349607479</v>
          </cell>
          <cell r="I98">
            <v>86.105141349607479</v>
          </cell>
          <cell r="J98">
            <v>34269.846257143778</v>
          </cell>
        </row>
        <row r="99">
          <cell r="A99">
            <v>1712.2</v>
          </cell>
          <cell r="B99" t="str">
            <v>Formwork elev. up to 10m</v>
          </cell>
          <cell r="C99" t="str">
            <v>sqm</v>
          </cell>
          <cell r="D99">
            <v>38438.339999999997</v>
          </cell>
          <cell r="E99">
            <v>1.1000000000000001</v>
          </cell>
          <cell r="F99">
            <v>42282.173999999999</v>
          </cell>
          <cell r="G99" t="str">
            <v>PVECC</v>
          </cell>
          <cell r="H99">
            <v>8.34702201229892</v>
          </cell>
          <cell r="I99">
            <v>8.34702201229892</v>
          </cell>
          <cell r="J99">
            <v>320845.67009623005</v>
          </cell>
        </row>
        <row r="100">
          <cell r="A100">
            <v>1712.21</v>
          </cell>
          <cell r="B100" t="str">
            <v>Formwork elev. 10/20m</v>
          </cell>
          <cell r="C100" t="str">
            <v>sqm</v>
          </cell>
          <cell r="D100">
            <v>4290</v>
          </cell>
          <cell r="E100">
            <v>1.2</v>
          </cell>
          <cell r="F100">
            <v>5148</v>
          </cell>
          <cell r="G100" t="str">
            <v>PVECC</v>
          </cell>
          <cell r="H100">
            <v>11.140876639737796</v>
          </cell>
          <cell r="I100">
            <v>11.140876639737796</v>
          </cell>
          <cell r="J100">
            <v>47794.360784475146</v>
          </cell>
        </row>
        <row r="101">
          <cell r="A101">
            <v>1712.23</v>
          </cell>
          <cell r="B101" t="str">
            <v>Circular formwork el. &lt;10m</v>
          </cell>
          <cell r="C101" t="str">
            <v>sqm</v>
          </cell>
          <cell r="D101">
            <v>620</v>
          </cell>
          <cell r="E101">
            <v>0.25</v>
          </cell>
          <cell r="F101">
            <v>155</v>
          </cell>
          <cell r="G101" t="str">
            <v>PVECC</v>
          </cell>
          <cell r="H101">
            <v>10.776795703798651</v>
          </cell>
          <cell r="I101">
            <v>10.776795703798651</v>
          </cell>
          <cell r="J101">
            <v>6681.6133363551635</v>
          </cell>
        </row>
        <row r="102">
          <cell r="A102">
            <v>1712.24</v>
          </cell>
          <cell r="B102" t="str">
            <v>Circular formwork el. 10/20m</v>
          </cell>
          <cell r="C102" t="str">
            <v>sqm</v>
          </cell>
          <cell r="D102">
            <v>3552</v>
          </cell>
          <cell r="E102">
            <v>0.4</v>
          </cell>
          <cell r="F102">
            <v>1420.8</v>
          </cell>
          <cell r="G102" t="str">
            <v>PVECC</v>
          </cell>
          <cell r="H102">
            <v>13.640899066519916</v>
          </cell>
          <cell r="I102">
            <v>13.640899066519916</v>
          </cell>
          <cell r="J102">
            <v>48452.473484278744</v>
          </cell>
        </row>
        <row r="103">
          <cell r="A103">
            <v>1713.01</v>
          </cell>
          <cell r="B103" t="str">
            <v>Floor sub-base</v>
          </cell>
          <cell r="C103" t="str">
            <v>cum</v>
          </cell>
          <cell r="D103">
            <v>20372.05</v>
          </cell>
          <cell r="E103">
            <v>0.15</v>
          </cell>
          <cell r="F103">
            <v>3055.8074999999999</v>
          </cell>
          <cell r="G103" t="str">
            <v>CAMPENON</v>
          </cell>
          <cell r="H103">
            <v>23.799736682066143</v>
          </cell>
          <cell r="I103">
            <v>23.799736682066143</v>
          </cell>
          <cell r="J103">
            <v>484849.42567388556</v>
          </cell>
        </row>
        <row r="104">
          <cell r="A104">
            <v>1713.03</v>
          </cell>
          <cell r="B104" t="str">
            <v>Polyethilene vapor barrier</v>
          </cell>
          <cell r="C104" t="str">
            <v>sqm</v>
          </cell>
          <cell r="D104">
            <v>189252.32</v>
          </cell>
          <cell r="E104">
            <v>0.1</v>
          </cell>
          <cell r="F104">
            <v>18925.232</v>
          </cell>
          <cell r="G104" t="str">
            <v>PVECC</v>
          </cell>
          <cell r="H104">
            <v>0.57039346630465837</v>
          </cell>
          <cell r="I104">
            <v>0.57039346630465837</v>
          </cell>
          <cell r="J104">
            <v>107948.28681099843</v>
          </cell>
        </row>
        <row r="105">
          <cell r="A105">
            <v>1713.04</v>
          </cell>
          <cell r="B105" t="str">
            <v>Reinf.concrete paving thk 10cm</v>
          </cell>
          <cell r="C105" t="str">
            <v>sqm</v>
          </cell>
          <cell r="D105">
            <v>12982.4</v>
          </cell>
          <cell r="E105">
            <v>0.4</v>
          </cell>
          <cell r="F105">
            <v>5192.96</v>
          </cell>
          <cell r="G105" t="str">
            <v>PVECC-20 %</v>
          </cell>
          <cell r="H105">
            <v>6.5</v>
          </cell>
          <cell r="I105">
            <v>6.5</v>
          </cell>
          <cell r="J105">
            <v>84385.600000000006</v>
          </cell>
        </row>
        <row r="106">
          <cell r="A106">
            <v>1713.05</v>
          </cell>
          <cell r="B106" t="str">
            <v>Reinf.concrete paving thk 15cm</v>
          </cell>
          <cell r="C106" t="str">
            <v>sqm</v>
          </cell>
          <cell r="D106">
            <v>67560</v>
          </cell>
          <cell r="E106">
            <v>0.5</v>
          </cell>
          <cell r="F106">
            <v>33780</v>
          </cell>
          <cell r="G106" t="str">
            <v>VINACCO</v>
          </cell>
          <cell r="H106">
            <v>10.619098039215688</v>
          </cell>
          <cell r="I106">
            <v>10.619098039215688</v>
          </cell>
          <cell r="J106">
            <v>717426.26352941187</v>
          </cell>
        </row>
        <row r="107">
          <cell r="A107">
            <v>1713.06</v>
          </cell>
          <cell r="B107" t="str">
            <v>Reinf.concrete paving thk 20cm</v>
          </cell>
          <cell r="C107" t="str">
            <v>sqm</v>
          </cell>
          <cell r="D107">
            <v>19988</v>
          </cell>
          <cell r="E107">
            <v>0.6</v>
          </cell>
          <cell r="F107">
            <v>11992.8</v>
          </cell>
          <cell r="G107" t="str">
            <v>PVECC - 30%</v>
          </cell>
          <cell r="H107">
            <v>13</v>
          </cell>
          <cell r="I107">
            <v>13</v>
          </cell>
          <cell r="J107">
            <v>259844</v>
          </cell>
        </row>
        <row r="108">
          <cell r="A108">
            <v>1713.07</v>
          </cell>
          <cell r="B108" t="str">
            <v>Fndn above or under paving</v>
          </cell>
          <cell r="C108" t="str">
            <v>cum</v>
          </cell>
          <cell r="D108">
            <v>217</v>
          </cell>
          <cell r="E108">
            <v>2.2000000000000002</v>
          </cell>
          <cell r="F108">
            <v>477.4</v>
          </cell>
          <cell r="G108" t="str">
            <v>PVECC</v>
          </cell>
          <cell r="H108">
            <v>108.71456747142828</v>
          </cell>
          <cell r="I108">
            <v>108.71456747142828</v>
          </cell>
          <cell r="J108">
            <v>23591.061141299939</v>
          </cell>
        </row>
        <row r="109">
          <cell r="A109">
            <v>1713.08</v>
          </cell>
          <cell r="B109" t="str">
            <v>Reinf.concrete curb</v>
          </cell>
          <cell r="C109" t="str">
            <v>lm</v>
          </cell>
          <cell r="D109">
            <v>3620</v>
          </cell>
          <cell r="E109">
            <v>0.7</v>
          </cell>
          <cell r="F109">
            <v>2534</v>
          </cell>
          <cell r="G109" t="str">
            <v>VINACCO</v>
          </cell>
          <cell r="H109">
            <v>4.7166666666666668</v>
          </cell>
          <cell r="I109">
            <v>4.7166666666666668</v>
          </cell>
          <cell r="J109">
            <v>17074.333333333332</v>
          </cell>
        </row>
        <row r="110">
          <cell r="A110">
            <v>1713.09</v>
          </cell>
          <cell r="B110" t="str">
            <v>Hardener on paving (dust)</v>
          </cell>
          <cell r="C110" t="str">
            <v>sqm</v>
          </cell>
          <cell r="D110">
            <v>26729</v>
          </cell>
          <cell r="E110">
            <v>0.15</v>
          </cell>
          <cell r="F110">
            <v>4009.35</v>
          </cell>
          <cell r="G110">
            <v>0</v>
          </cell>
          <cell r="H110">
            <v>1.8</v>
          </cell>
          <cell r="I110">
            <v>1.8</v>
          </cell>
          <cell r="J110">
            <v>48112.2</v>
          </cell>
        </row>
        <row r="111">
          <cell r="A111">
            <v>1713.13</v>
          </cell>
          <cell r="B111" t="str">
            <v>Cut joint ( control )</v>
          </cell>
          <cell r="C111" t="str">
            <v>lm</v>
          </cell>
          <cell r="D111">
            <v>20747.1636</v>
          </cell>
          <cell r="E111">
            <v>0.2</v>
          </cell>
          <cell r="F111">
            <v>4149.4327199999998</v>
          </cell>
          <cell r="G111" t="str">
            <v>PVECC</v>
          </cell>
          <cell r="H111">
            <v>1.9296289604774615</v>
          </cell>
          <cell r="I111">
            <v>1.9296289604774615</v>
          </cell>
          <cell r="J111">
            <v>40034.327730323828</v>
          </cell>
        </row>
        <row r="112">
          <cell r="A112">
            <v>1713.14</v>
          </cell>
          <cell r="B112" t="str">
            <v>Construction joint</v>
          </cell>
          <cell r="C112" t="str">
            <v>lm</v>
          </cell>
          <cell r="D112">
            <v>25130.1636</v>
          </cell>
          <cell r="E112">
            <v>0.7</v>
          </cell>
          <cell r="F112">
            <v>17591.114519999999</v>
          </cell>
          <cell r="G112" t="str">
            <v>PVECC</v>
          </cell>
          <cell r="H112">
            <v>5.9830633805999272</v>
          </cell>
          <cell r="I112">
            <v>5.9830633805999272</v>
          </cell>
          <cell r="J112">
            <v>150355.36158364522</v>
          </cell>
        </row>
        <row r="113">
          <cell r="A113">
            <v>1713.15</v>
          </cell>
          <cell r="B113" t="str">
            <v>Isolation joint</v>
          </cell>
          <cell r="C113" t="str">
            <v>lm</v>
          </cell>
          <cell r="D113">
            <v>11171.38</v>
          </cell>
          <cell r="E113">
            <v>0.7</v>
          </cell>
          <cell r="F113">
            <v>7819.9660000000003</v>
          </cell>
          <cell r="G113" t="str">
            <v>PVECC</v>
          </cell>
          <cell r="H113">
            <v>3.7743057025691229</v>
          </cell>
          <cell r="I113">
            <v>3.7743057025691229</v>
          </cell>
          <cell r="J113">
            <v>42164.203239566654</v>
          </cell>
        </row>
        <row r="114">
          <cell r="A114">
            <v>1713.16</v>
          </cell>
          <cell r="B114" t="str">
            <v>Expansion joint ( contraction )</v>
          </cell>
          <cell r="C114" t="str">
            <v>lm</v>
          </cell>
          <cell r="D114">
            <v>17433.1636</v>
          </cell>
          <cell r="E114">
            <v>0.7</v>
          </cell>
          <cell r="F114">
            <v>12203.21452</v>
          </cell>
          <cell r="G114" t="str">
            <v>PVECC</v>
          </cell>
          <cell r="H114">
            <v>8.179685027432761</v>
          </cell>
          <cell r="I114">
            <v>8.179685027432761</v>
          </cell>
          <cell r="J114">
            <v>142597.78727970581</v>
          </cell>
        </row>
        <row r="115">
          <cell r="A115">
            <v>1714.01</v>
          </cell>
          <cell r="B115" t="str">
            <v>Pit 0,5x0,5 to 0,9x0,9 lm depth max 3,5 lm</v>
          </cell>
          <cell r="C115" t="str">
            <v>cum</v>
          </cell>
          <cell r="D115">
            <v>288</v>
          </cell>
          <cell r="E115">
            <v>15</v>
          </cell>
          <cell r="F115">
            <v>4320</v>
          </cell>
          <cell r="G115" t="str">
            <v>PVECC</v>
          </cell>
          <cell r="H115">
            <v>159.39463375415707</v>
          </cell>
          <cell r="I115">
            <v>159.39463375415707</v>
          </cell>
          <cell r="J115">
            <v>45905.654521197233</v>
          </cell>
        </row>
        <row r="116">
          <cell r="A116">
            <v>1714.02</v>
          </cell>
          <cell r="B116" t="str">
            <v>Pit 0,91x0,91 to 1,5x1,5 lm depth max 4,0 lm</v>
          </cell>
          <cell r="C116" t="str">
            <v>cum</v>
          </cell>
          <cell r="D116">
            <v>591</v>
          </cell>
          <cell r="E116">
            <v>14</v>
          </cell>
          <cell r="F116">
            <v>8274</v>
          </cell>
          <cell r="G116" t="str">
            <v>PVECC</v>
          </cell>
          <cell r="H116">
            <v>98.896518232269358</v>
          </cell>
          <cell r="I116">
            <v>98.896518232269358</v>
          </cell>
          <cell r="J116">
            <v>58447.842275271192</v>
          </cell>
        </row>
        <row r="117">
          <cell r="A117">
            <v>1714.03</v>
          </cell>
          <cell r="B117" t="str">
            <v>Pit for cables 1,5x1,5 lm depth max 3,0 lm</v>
          </cell>
          <cell r="C117" t="str">
            <v>cum</v>
          </cell>
          <cell r="D117">
            <v>17</v>
          </cell>
          <cell r="E117">
            <v>16</v>
          </cell>
          <cell r="F117">
            <v>272</v>
          </cell>
          <cell r="G117" t="str">
            <v>PVECC</v>
          </cell>
          <cell r="H117">
            <v>103.45966596270665</v>
          </cell>
          <cell r="I117">
            <v>103.45966596270665</v>
          </cell>
          <cell r="J117">
            <v>1758.814321366013</v>
          </cell>
        </row>
        <row r="118">
          <cell r="A118">
            <v>1714.04</v>
          </cell>
          <cell r="B118" t="str">
            <v>Fire trap pit 2x1,2x1,2 lm depth max 3,5 lm</v>
          </cell>
          <cell r="C118" t="str">
            <v>cum</v>
          </cell>
          <cell r="D118">
            <v>100</v>
          </cell>
          <cell r="E118">
            <v>16</v>
          </cell>
          <cell r="F118">
            <v>1600</v>
          </cell>
          <cell r="G118" t="str">
            <v>PVECC</v>
          </cell>
          <cell r="H118">
            <v>67.087980462386213</v>
          </cell>
          <cell r="I118">
            <v>67.087980462386213</v>
          </cell>
          <cell r="J118">
            <v>6708.7980462386213</v>
          </cell>
        </row>
        <row r="119">
          <cell r="A119">
            <v>1714.05</v>
          </cell>
          <cell r="B119" t="str">
            <v>Sanitary pit 0,9x0,9 lm depth max 3,5 lm</v>
          </cell>
          <cell r="C119" t="str">
            <v>cum</v>
          </cell>
          <cell r="D119">
            <v>62</v>
          </cell>
          <cell r="E119">
            <v>15</v>
          </cell>
          <cell r="F119">
            <v>930</v>
          </cell>
          <cell r="G119" t="str">
            <v>PVECC</v>
          </cell>
          <cell r="H119">
            <v>159.39463375415707</v>
          </cell>
          <cell r="I119">
            <v>159.39463375415707</v>
          </cell>
          <cell r="J119">
            <v>9882.4672927577376</v>
          </cell>
        </row>
        <row r="120">
          <cell r="A120">
            <v>1714.08</v>
          </cell>
          <cell r="B120" t="str">
            <v>Supply of cast iron cover</v>
          </cell>
          <cell r="C120" t="str">
            <v>kg</v>
          </cell>
          <cell r="D120">
            <v>27280</v>
          </cell>
          <cell r="E120">
            <v>7.0000000000000007E-2</v>
          </cell>
          <cell r="F120">
            <v>1909.6</v>
          </cell>
          <cell r="G120" t="str">
            <v>VINACCO</v>
          </cell>
          <cell r="H120">
            <v>0.68277124183006532</v>
          </cell>
          <cell r="I120">
            <v>0.68277124183006532</v>
          </cell>
          <cell r="J120">
            <v>18625.999477124184</v>
          </cell>
        </row>
        <row r="121">
          <cell r="A121">
            <v>1714.09</v>
          </cell>
          <cell r="B121" t="str">
            <v>Laying of cast-iron cover</v>
          </cell>
          <cell r="C121" t="str">
            <v>kg</v>
          </cell>
          <cell r="D121">
            <v>27280</v>
          </cell>
          <cell r="E121" t="str">
            <v xml:space="preserve">    Incl. above</v>
          </cell>
          <cell r="G121" t="str">
            <v>PVECC</v>
          </cell>
          <cell r="H121">
            <v>0.21844856156348619</v>
          </cell>
          <cell r="I121">
            <v>0.21844856156348619</v>
          </cell>
          <cell r="J121">
            <v>5959.2767594519028</v>
          </cell>
        </row>
        <row r="122">
          <cell r="A122">
            <v>1714.1</v>
          </cell>
          <cell r="B122" t="str">
            <v>Galvanized grating cover</v>
          </cell>
          <cell r="C122" t="str">
            <v>kg</v>
          </cell>
          <cell r="D122">
            <v>99324</v>
          </cell>
          <cell r="E122">
            <v>0.1</v>
          </cell>
          <cell r="F122">
            <v>9932.4</v>
          </cell>
          <cell r="G122" t="str">
            <v>VINACCO</v>
          </cell>
          <cell r="H122">
            <v>1.0371764705882351</v>
          </cell>
          <cell r="I122">
            <v>1.0371764705882351</v>
          </cell>
          <cell r="J122">
            <v>103016.51576470587</v>
          </cell>
        </row>
        <row r="123">
          <cell r="A123">
            <v>1714.12</v>
          </cell>
          <cell r="B123" t="str">
            <v>Checkered plate cover</v>
          </cell>
          <cell r="C123" t="str">
            <v>kg</v>
          </cell>
          <cell r="D123">
            <v>41461</v>
          </cell>
          <cell r="E123">
            <v>0.08</v>
          </cell>
          <cell r="F123">
            <v>3316.88</v>
          </cell>
          <cell r="G123" t="str">
            <v>VINACCO</v>
          </cell>
          <cell r="H123">
            <v>0.85239215686274517</v>
          </cell>
          <cell r="I123">
            <v>0.85239215686274517</v>
          </cell>
          <cell r="J123">
            <v>35341.031215686278</v>
          </cell>
        </row>
        <row r="124">
          <cell r="A124">
            <v>1714.14</v>
          </cell>
          <cell r="B124" t="str">
            <v>Steel frame</v>
          </cell>
          <cell r="C124" t="str">
            <v>kg</v>
          </cell>
          <cell r="D124">
            <v>4194</v>
          </cell>
          <cell r="E124">
            <v>0.15</v>
          </cell>
          <cell r="F124">
            <v>629.1</v>
          </cell>
          <cell r="G124" t="str">
            <v>VINACCO</v>
          </cell>
          <cell r="H124">
            <v>1.0371764705882351</v>
          </cell>
          <cell r="I124">
            <v>1.0371764705882351</v>
          </cell>
          <cell r="J124">
            <v>4349.9181176470584</v>
          </cell>
        </row>
        <row r="125">
          <cell r="A125">
            <v>1714.2</v>
          </cell>
          <cell r="B125" t="str">
            <v>Concrete  anchor blocks</v>
          </cell>
          <cell r="C125" t="str">
            <v>cum</v>
          </cell>
          <cell r="D125">
            <v>276</v>
          </cell>
          <cell r="E125">
            <v>2</v>
          </cell>
          <cell r="F125">
            <v>552</v>
          </cell>
          <cell r="G125" t="str">
            <v>PVECC</v>
          </cell>
          <cell r="H125">
            <v>100.97177956712251</v>
          </cell>
          <cell r="I125">
            <v>100.97177956712251</v>
          </cell>
          <cell r="J125">
            <v>27868.211160525814</v>
          </cell>
        </row>
        <row r="126">
          <cell r="A126">
            <v>1714.22</v>
          </cell>
          <cell r="B126" t="str">
            <v>Duct bank with PVC pipes</v>
          </cell>
          <cell r="C126" t="str">
            <v>cum</v>
          </cell>
          <cell r="D126">
            <v>1029</v>
          </cell>
          <cell r="E126">
            <v>1.8</v>
          </cell>
          <cell r="F126">
            <v>1852.2</v>
          </cell>
          <cell r="G126" t="str">
            <v>VINACCO - 10 %</v>
          </cell>
          <cell r="H126">
            <v>120</v>
          </cell>
          <cell r="I126">
            <v>120</v>
          </cell>
          <cell r="J126">
            <v>123480</v>
          </cell>
        </row>
        <row r="127">
          <cell r="A127">
            <v>1714.24</v>
          </cell>
          <cell r="B127" t="str">
            <v>Supply   PVC conduit  pipes dia.110 to 160 mm ( Erection already included in item 1714,22)</v>
          </cell>
          <cell r="C127" t="str">
            <v>lm</v>
          </cell>
          <cell r="D127">
            <v>20216</v>
          </cell>
          <cell r="E127">
            <v>0.3</v>
          </cell>
          <cell r="F127">
            <v>6064.8</v>
          </cell>
          <cell r="G127" t="str">
            <v>PVECC</v>
          </cell>
          <cell r="H127">
            <v>11.808358355626225</v>
          </cell>
          <cell r="I127">
            <v>11.808358355626225</v>
          </cell>
          <cell r="J127">
            <v>238717.77251733976</v>
          </cell>
        </row>
        <row r="128">
          <cell r="A128">
            <v>1714.25</v>
          </cell>
          <cell r="B128" t="str">
            <v>Red coloured lean concrete</v>
          </cell>
          <cell r="C128" t="str">
            <v>sqm</v>
          </cell>
          <cell r="D128">
            <v>7516</v>
          </cell>
          <cell r="E128">
            <v>2</v>
          </cell>
          <cell r="F128">
            <v>15032</v>
          </cell>
          <cell r="G128" t="str">
            <v>PVECC</v>
          </cell>
          <cell r="H128">
            <v>3.6650814217873791</v>
          </cell>
          <cell r="I128">
            <v>3.6650814217873791</v>
          </cell>
          <cell r="J128">
            <v>27546.751966153941</v>
          </cell>
        </row>
        <row r="129">
          <cell r="A129">
            <v>1717.03</v>
          </cell>
          <cell r="B129" t="str">
            <v>PVC water-stop: 20cm wide</v>
          </cell>
          <cell r="C129" t="str">
            <v>lm</v>
          </cell>
          <cell r="D129">
            <v>32</v>
          </cell>
          <cell r="E129">
            <v>0.8</v>
          </cell>
          <cell r="F129">
            <v>25.6</v>
          </cell>
          <cell r="G129" t="str">
            <v>VINACCO</v>
          </cell>
          <cell r="H129">
            <v>2.8277124183006537</v>
          </cell>
          <cell r="I129">
            <v>2.8277124183006537</v>
          </cell>
          <cell r="J129">
            <v>90.486797385620918</v>
          </cell>
        </row>
        <row r="130">
          <cell r="A130">
            <v>1717.04</v>
          </cell>
          <cell r="B130" t="str">
            <v>PVC water-stop: 30cm wide</v>
          </cell>
          <cell r="C130" t="str">
            <v>lm</v>
          </cell>
          <cell r="D130">
            <v>1741.8</v>
          </cell>
          <cell r="E130">
            <v>1</v>
          </cell>
          <cell r="F130">
            <v>1741.8</v>
          </cell>
          <cell r="G130" t="str">
            <v>VINACCO</v>
          </cell>
          <cell r="H130">
            <v>4.7517647058823531</v>
          </cell>
          <cell r="I130">
            <v>4.7517647058823531</v>
          </cell>
          <cell r="J130">
            <v>8276.6237647058824</v>
          </cell>
        </row>
        <row r="131">
          <cell r="A131" t="str">
            <v>1732,11A</v>
          </cell>
          <cell r="B131" t="str">
            <v>Supply and erect. precast beam  &lt; 0,15 sqm/lm of structures</v>
          </cell>
          <cell r="C131" t="str">
            <v>cum</v>
          </cell>
          <cell r="D131">
            <v>104</v>
          </cell>
          <cell r="E131">
            <v>10</v>
          </cell>
          <cell r="F131">
            <v>1040</v>
          </cell>
          <cell r="G131" t="str">
            <v>VINACCO</v>
          </cell>
          <cell r="H131">
            <v>131.74529411764706</v>
          </cell>
          <cell r="I131">
            <v>131.74529411764706</v>
          </cell>
          <cell r="J131">
            <v>13701.510588235295</v>
          </cell>
        </row>
        <row r="132">
          <cell r="A132">
            <v>1741.01</v>
          </cell>
          <cell r="B132" t="str">
            <v>Fireproofing for steel structures</v>
          </cell>
          <cell r="C132" t="str">
            <v>cum</v>
          </cell>
          <cell r="D132">
            <v>184</v>
          </cell>
          <cell r="E132">
            <v>50</v>
          </cell>
          <cell r="F132">
            <v>9200</v>
          </cell>
          <cell r="G132" t="str">
            <v>CAMPENON</v>
          </cell>
          <cell r="H132">
            <v>212.3684099333025</v>
          </cell>
          <cell r="I132">
            <v>212.3684099333025</v>
          </cell>
          <cell r="J132">
            <v>39075.787427727657</v>
          </cell>
        </row>
        <row r="133">
          <cell r="A133">
            <v>1741.04</v>
          </cell>
          <cell r="B133" t="str">
            <v>Concrete for skirt-curb</v>
          </cell>
          <cell r="C133" t="str">
            <v>cum</v>
          </cell>
          <cell r="D133">
            <v>35</v>
          </cell>
          <cell r="E133">
            <v>14</v>
          </cell>
          <cell r="F133">
            <v>490</v>
          </cell>
          <cell r="G133" t="str">
            <v>VINACCO</v>
          </cell>
          <cell r="H133">
            <v>153.45915032679738</v>
          </cell>
          <cell r="I133">
            <v>153.45915032679738</v>
          </cell>
          <cell r="J133">
            <v>5371.0702614379088</v>
          </cell>
        </row>
        <row r="134">
          <cell r="A134">
            <v>1741.06</v>
          </cell>
          <cell r="B134" t="str">
            <v>Sprayed mortar for int./ext. skirt</v>
          </cell>
          <cell r="C134" t="str">
            <v>sqm</v>
          </cell>
          <cell r="D134">
            <v>518</v>
          </cell>
          <cell r="E134">
            <v>2.5</v>
          </cell>
          <cell r="F134">
            <v>1295</v>
          </cell>
          <cell r="G134" t="str">
            <v>VINACCO</v>
          </cell>
          <cell r="H134">
            <v>13.982745098039217</v>
          </cell>
          <cell r="I134">
            <v>13.982745098039217</v>
          </cell>
          <cell r="J134">
            <v>7243.0619607843146</v>
          </cell>
        </row>
        <row r="135">
          <cell r="A135">
            <v>1741.07</v>
          </cell>
          <cell r="B135" t="str">
            <v>Sprayed mortar for vessel bott</v>
          </cell>
          <cell r="C135" t="str">
            <v>sqm</v>
          </cell>
          <cell r="D135">
            <v>54</v>
          </cell>
          <cell r="E135">
            <v>2.5</v>
          </cell>
          <cell r="F135">
            <v>135</v>
          </cell>
          <cell r="G135" t="str">
            <v>VINACCO</v>
          </cell>
          <cell r="H135">
            <v>7.3967058823529408</v>
          </cell>
          <cell r="I135">
            <v>7.3967058823529408</v>
          </cell>
          <cell r="J135">
            <v>399.42211764705883</v>
          </cell>
        </row>
        <row r="136">
          <cell r="A136">
            <v>1761.01</v>
          </cell>
          <cell r="B136" t="str">
            <v>Acid-resistant lining w. tiles</v>
          </cell>
          <cell r="C136" t="str">
            <v>sqm</v>
          </cell>
          <cell r="D136">
            <v>1105</v>
          </cell>
          <cell r="E136">
            <v>5</v>
          </cell>
          <cell r="F136">
            <v>5525</v>
          </cell>
          <cell r="G136" t="str">
            <v>VINACCO + 50%</v>
          </cell>
          <cell r="H136">
            <v>25</v>
          </cell>
          <cell r="I136">
            <v>25</v>
          </cell>
          <cell r="J136">
            <v>27625</v>
          </cell>
        </row>
        <row r="137">
          <cell r="A137">
            <v>1763.01</v>
          </cell>
          <cell r="B137" t="str">
            <v>Acid-resistant lining w. epoxy</v>
          </cell>
          <cell r="C137" t="str">
            <v>sqm</v>
          </cell>
          <cell r="D137">
            <v>419</v>
          </cell>
          <cell r="E137">
            <v>0.5</v>
          </cell>
          <cell r="F137">
            <v>209.5</v>
          </cell>
          <cell r="G137" t="str">
            <v>VINACCO X3</v>
          </cell>
          <cell r="H137">
            <v>15</v>
          </cell>
          <cell r="I137">
            <v>15</v>
          </cell>
          <cell r="J137">
            <v>6285</v>
          </cell>
        </row>
        <row r="138">
          <cell r="A138">
            <v>1799.01</v>
          </cell>
          <cell r="B138" t="str">
            <v>PVC piping diameter  1" ( See  note  "1" Technip STD - 1400 - 28 )</v>
          </cell>
          <cell r="C138" t="str">
            <v>lm</v>
          </cell>
          <cell r="D138">
            <v>210</v>
          </cell>
          <cell r="E138">
            <v>0.3</v>
          </cell>
          <cell r="F138">
            <v>63</v>
          </cell>
          <cell r="G138" t="str">
            <v>PVECC</v>
          </cell>
          <cell r="H138">
            <v>0.7888420278681445</v>
          </cell>
          <cell r="I138">
            <v>0.7888420278681445</v>
          </cell>
          <cell r="J138">
            <v>165.65682585231033</v>
          </cell>
        </row>
        <row r="139">
          <cell r="A139">
            <v>1799.02</v>
          </cell>
          <cell r="B139" t="str">
            <v>Waterproof cement additive</v>
          </cell>
          <cell r="C139" t="str">
            <v>kg</v>
          </cell>
          <cell r="D139">
            <v>34515</v>
          </cell>
          <cell r="E139">
            <v>0.01</v>
          </cell>
          <cell r="F139">
            <v>345.15</v>
          </cell>
          <cell r="G139" t="str">
            <v>CAMPENON</v>
          </cell>
          <cell r="H139">
            <v>3.6901806740966951</v>
          </cell>
          <cell r="I139">
            <v>3.6901806740966951</v>
          </cell>
          <cell r="J139">
            <v>127366.58596644743</v>
          </cell>
        </row>
        <row r="140">
          <cell r="A140">
            <v>1799.04</v>
          </cell>
          <cell r="B140" t="str">
            <v>Precast concrete covers 15 cm thick</v>
          </cell>
          <cell r="C140" t="str">
            <v>sqm</v>
          </cell>
          <cell r="D140">
            <v>3468</v>
          </cell>
          <cell r="E140">
            <v>1.3</v>
          </cell>
          <cell r="F140">
            <v>4508.3999999999996</v>
          </cell>
          <cell r="G140" t="str">
            <v>VINACCO</v>
          </cell>
          <cell r="H140">
            <v>12.532836601307189</v>
          </cell>
          <cell r="I140">
            <v>12.532836601307189</v>
          </cell>
          <cell r="J140">
            <v>43463.87733333333</v>
          </cell>
        </row>
        <row r="141">
          <cell r="A141">
            <v>1799.05</v>
          </cell>
          <cell r="B141" t="str">
            <v>Precast concrete covers 20 cm thick</v>
          </cell>
          <cell r="C141" t="str">
            <v>sqm</v>
          </cell>
          <cell r="D141">
            <v>31</v>
          </cell>
          <cell r="E141">
            <v>1.5</v>
          </cell>
          <cell r="F141">
            <v>46.5</v>
          </cell>
          <cell r="G141" t="str">
            <v>VINACCO</v>
          </cell>
          <cell r="H141">
            <v>16.054666666666666</v>
          </cell>
          <cell r="I141">
            <v>16.054666666666666</v>
          </cell>
          <cell r="J141">
            <v>497.69466666666665</v>
          </cell>
        </row>
        <row r="142">
          <cell r="A142">
            <v>1799.06</v>
          </cell>
          <cell r="B142" t="str">
            <v>Precast concrete stair steps for dykes ( See Technip STD-1400-23 3/3)</v>
          </cell>
          <cell r="C142" t="str">
            <v>lm</v>
          </cell>
          <cell r="D142">
            <v>25</v>
          </cell>
          <cell r="E142">
            <v>4.5</v>
          </cell>
          <cell r="F142">
            <v>112.5</v>
          </cell>
          <cell r="G142" t="str">
            <v>PVECC</v>
          </cell>
          <cell r="H142">
            <v>48.604804947875678</v>
          </cell>
          <cell r="I142">
            <v>48.604804947875678</v>
          </cell>
          <cell r="J142">
            <v>1215.1201236968921</v>
          </cell>
        </row>
        <row r="143">
          <cell r="A143">
            <v>1799.07</v>
          </cell>
          <cell r="B143" t="str">
            <v>As item 1714.26 ditches lining 10 cm thk</v>
          </cell>
          <cell r="C143" t="str">
            <v>sqm</v>
          </cell>
          <cell r="D143">
            <v>39275</v>
          </cell>
          <cell r="E143">
            <v>0.5</v>
          </cell>
          <cell r="F143">
            <v>19637.5</v>
          </cell>
          <cell r="G143" t="str">
            <v>CAMPENON PREVIOUS</v>
          </cell>
          <cell r="H143">
            <v>18.974835376669571</v>
          </cell>
          <cell r="I143">
            <v>18.974835376669571</v>
          </cell>
          <cell r="J143">
            <v>745236.65941869735</v>
          </cell>
        </row>
        <row r="144">
          <cell r="A144">
            <v>1799.09</v>
          </cell>
          <cell r="B144" t="str">
            <v>Non-shrinking grout 50mm Epoxy Type</v>
          </cell>
          <cell r="C144" t="str">
            <v>sqm</v>
          </cell>
          <cell r="D144">
            <v>90</v>
          </cell>
          <cell r="E144">
            <v>0.9</v>
          </cell>
          <cell r="F144">
            <v>81</v>
          </cell>
          <cell r="G144" t="str">
            <v>PVECC</v>
          </cell>
          <cell r="H144">
            <v>237.55067466909324</v>
          </cell>
          <cell r="I144">
            <v>237.55067466909324</v>
          </cell>
          <cell r="J144">
            <v>21379.560720218393</v>
          </cell>
        </row>
        <row r="145">
          <cell r="A145">
            <v>1799.1</v>
          </cell>
          <cell r="B145" t="str">
            <v>Non-shrinking grout &gt;50mm Epoxy Type</v>
          </cell>
          <cell r="C145" t="str">
            <v>cum</v>
          </cell>
          <cell r="D145">
            <v>16</v>
          </cell>
          <cell r="E145">
            <v>36</v>
          </cell>
          <cell r="F145">
            <v>576</v>
          </cell>
          <cell r="G145" t="str">
            <v>PVECC</v>
          </cell>
          <cell r="H145">
            <v>4748</v>
          </cell>
          <cell r="I145">
            <v>4748</v>
          </cell>
          <cell r="J145">
            <v>75968</v>
          </cell>
        </row>
        <row r="146">
          <cell r="A146" t="str">
            <v>1799,10A</v>
          </cell>
          <cell r="B146" t="str">
            <v>Supply and installation of steel rails</v>
          </cell>
          <cell r="C146" t="str">
            <v>kg</v>
          </cell>
          <cell r="D146">
            <v>77695.121951219509</v>
          </cell>
          <cell r="E146">
            <v>0.1</v>
          </cell>
          <cell r="F146">
            <v>7769.5121951219517</v>
          </cell>
          <cell r="G146" t="str">
            <v>VINACCO+</v>
          </cell>
          <cell r="H146">
            <v>0.73830065359477115</v>
          </cell>
          <cell r="I146">
            <v>0.73830065359477115</v>
          </cell>
          <cell r="J146">
            <v>57362.359317710812</v>
          </cell>
        </row>
        <row r="147">
          <cell r="A147">
            <v>1799.11</v>
          </cell>
          <cell r="B147" t="str">
            <v>Hydrants Basements</v>
          </cell>
          <cell r="C147" t="str">
            <v>u</v>
          </cell>
          <cell r="D147">
            <v>90</v>
          </cell>
          <cell r="E147">
            <v>3</v>
          </cell>
          <cell r="F147">
            <v>270</v>
          </cell>
          <cell r="G147" t="str">
            <v>VINACCO</v>
          </cell>
          <cell r="H147">
            <v>16.045751633986928</v>
          </cell>
          <cell r="I147">
            <v>16.045751633986928</v>
          </cell>
          <cell r="J147">
            <v>1444.1176470588234</v>
          </cell>
        </row>
        <row r="148">
          <cell r="A148">
            <v>1799.12</v>
          </cell>
          <cell r="B148" t="str">
            <v>Lance Monitor Basements</v>
          </cell>
          <cell r="C148" t="str">
            <v>u</v>
          </cell>
          <cell r="D148">
            <v>12</v>
          </cell>
          <cell r="E148">
            <v>5</v>
          </cell>
          <cell r="F148">
            <v>60</v>
          </cell>
          <cell r="G148" t="str">
            <v>VINACCO</v>
          </cell>
          <cell r="H148">
            <v>13.10437908496732</v>
          </cell>
          <cell r="I148">
            <v>13.10437908496732</v>
          </cell>
          <cell r="J148">
            <v>157.25254901960784</v>
          </cell>
        </row>
        <row r="149">
          <cell r="A149">
            <v>1799.35</v>
          </cell>
          <cell r="B149" t="str">
            <v>Galvanized steel conduit 4" for electrical duct bank</v>
          </cell>
          <cell r="C149" t="str">
            <v>lm</v>
          </cell>
          <cell r="D149">
            <v>1634</v>
          </cell>
          <cell r="E149">
            <v>0.33</v>
          </cell>
          <cell r="F149">
            <v>539.22</v>
          </cell>
          <cell r="G149" t="str">
            <v>VINACCO</v>
          </cell>
          <cell r="H149">
            <v>6.347241830065359</v>
          </cell>
          <cell r="I149">
            <v>6.347241830065359</v>
          </cell>
          <cell r="J149">
            <v>10371.393150326796</v>
          </cell>
        </row>
        <row r="150">
          <cell r="A150">
            <v>1799.41</v>
          </cell>
          <cell r="B150" t="str">
            <v>Precast concrete ditch according to ST 1400-19  sheet 3 of 3 detail 2 A</v>
          </cell>
          <cell r="C150" t="str">
            <v>lm</v>
          </cell>
          <cell r="D150">
            <v>600</v>
          </cell>
          <cell r="E150">
            <v>2</v>
          </cell>
          <cell r="F150">
            <v>1200</v>
          </cell>
          <cell r="G150" t="str">
            <v>VINACCO</v>
          </cell>
          <cell r="H150">
            <v>4.7166666666666668</v>
          </cell>
          <cell r="I150">
            <v>4.7166666666666668</v>
          </cell>
          <cell r="J150">
            <v>2830</v>
          </cell>
        </row>
        <row r="151">
          <cell r="A151">
            <v>1799.44</v>
          </cell>
          <cell r="B151" t="str">
            <v>Precast reinforced concrete curb side ( ST 1400-20 det."1")</v>
          </cell>
          <cell r="C151" t="str">
            <v>lm</v>
          </cell>
          <cell r="D151">
            <v>1501.5</v>
          </cell>
          <cell r="E151">
            <v>0.5</v>
          </cell>
          <cell r="F151">
            <v>750.75</v>
          </cell>
          <cell r="G151" t="str">
            <v>VINACCO</v>
          </cell>
          <cell r="H151">
            <v>13.071895424836601</v>
          </cell>
          <cell r="I151">
            <v>13.071895424836601</v>
          </cell>
          <cell r="J151">
            <v>19627.450980392157</v>
          </cell>
        </row>
        <row r="152">
          <cell r="A152">
            <v>1799.46</v>
          </cell>
          <cell r="B152" t="str">
            <v>Improved bond reinf.steel epoxy coated</v>
          </cell>
          <cell r="C152" t="str">
            <v>kg</v>
          </cell>
          <cell r="D152">
            <v>916296</v>
          </cell>
          <cell r="E152">
            <v>0.05</v>
          </cell>
          <cell r="F152">
            <v>45814.8</v>
          </cell>
          <cell r="G152" t="str">
            <v>VINACCO</v>
          </cell>
          <cell r="H152">
            <v>0.6250980392156863</v>
          </cell>
          <cell r="I152">
            <v>0.6250980392156863</v>
          </cell>
          <cell r="J152">
            <v>572774.83294117649</v>
          </cell>
        </row>
        <row r="153">
          <cell r="A153">
            <v>1799.48</v>
          </cell>
          <cell r="B153" t="str">
            <v>Concrete  Slab top levelling by cement mortar 2 ÷ 3 cm thick</v>
          </cell>
          <cell r="C153" t="str">
            <v>sqm</v>
          </cell>
          <cell r="D153">
            <v>1101</v>
          </cell>
          <cell r="E153">
            <v>6</v>
          </cell>
          <cell r="F153">
            <v>6606</v>
          </cell>
          <cell r="G153" t="str">
            <v>PVECC</v>
          </cell>
          <cell r="H153">
            <v>9</v>
          </cell>
          <cell r="I153">
            <v>9</v>
          </cell>
          <cell r="J153">
            <v>9909</v>
          </cell>
        </row>
        <row r="154">
          <cell r="A154">
            <v>1799.49</v>
          </cell>
          <cell r="B154" t="str">
            <v>Cellular Glass panel under bottom Tank 20 cm thick ( Two  layer )</v>
          </cell>
          <cell r="C154" t="str">
            <v>sqm</v>
          </cell>
          <cell r="D154">
            <v>2202</v>
          </cell>
          <cell r="E154">
            <v>0.3</v>
          </cell>
          <cell r="F154">
            <v>660.6</v>
          </cell>
          <cell r="G154" t="str">
            <v>PVECC</v>
          </cell>
          <cell r="H154">
            <v>38.799999999999997</v>
          </cell>
          <cell r="I154">
            <v>38.799999999999997</v>
          </cell>
          <cell r="J154">
            <v>85437.6</v>
          </cell>
        </row>
        <row r="155">
          <cell r="A155">
            <v>1799.5</v>
          </cell>
          <cell r="B155" t="str">
            <v>Aerated Concrete Ring Curb 0,5 x 0,4 type Y - TONG or similar</v>
          </cell>
          <cell r="C155" t="str">
            <v>cum</v>
          </cell>
          <cell r="D155">
            <v>43</v>
          </cell>
          <cell r="E155">
            <v>3.5</v>
          </cell>
          <cell r="F155">
            <v>150.5</v>
          </cell>
          <cell r="G155" t="str">
            <v>VINACCO+ 56 %</v>
          </cell>
          <cell r="H155">
            <v>100</v>
          </cell>
          <cell r="I155">
            <v>100</v>
          </cell>
          <cell r="J155">
            <v>4300</v>
          </cell>
        </row>
        <row r="156">
          <cell r="A156">
            <v>1799.51</v>
          </cell>
          <cell r="B156" t="str">
            <v>Pit 1,51x1,51 to 2,5x2,5  lm depth max 5,0 lm</v>
          </cell>
          <cell r="C156" t="str">
            <v>cum</v>
          </cell>
          <cell r="D156">
            <v>350</v>
          </cell>
          <cell r="E156">
            <v>16</v>
          </cell>
          <cell r="F156">
            <v>5600</v>
          </cell>
          <cell r="G156" t="str">
            <v>PVECC</v>
          </cell>
          <cell r="H156">
            <v>75.680290550549998</v>
          </cell>
          <cell r="I156">
            <v>75.680290550549998</v>
          </cell>
          <cell r="J156">
            <v>26488.1016926925</v>
          </cell>
        </row>
        <row r="157">
          <cell r="A157">
            <v>1799.52</v>
          </cell>
          <cell r="B157" t="str">
            <v>Pit 2,51x2,51 to 3,5x3,5  lm depth max 5,0  lm</v>
          </cell>
          <cell r="C157" t="str">
            <v>cum</v>
          </cell>
          <cell r="D157">
            <v>114</v>
          </cell>
          <cell r="E157">
            <v>16</v>
          </cell>
          <cell r="F157">
            <v>1824</v>
          </cell>
          <cell r="G157" t="str">
            <v>PVECC</v>
          </cell>
          <cell r="H157">
            <v>57.71896437755224</v>
          </cell>
          <cell r="I157">
            <v>57.71896437755224</v>
          </cell>
          <cell r="J157">
            <v>6579.9619390409553</v>
          </cell>
        </row>
        <row r="158">
          <cell r="A158">
            <v>1799.58</v>
          </cell>
          <cell r="B158" t="str">
            <v>Stainless steel 314 manufactured material</v>
          </cell>
          <cell r="C158" t="str">
            <v>kg</v>
          </cell>
          <cell r="D158">
            <v>978</v>
          </cell>
          <cell r="E158">
            <v>0.15</v>
          </cell>
          <cell r="F158">
            <v>146.69999999999999</v>
          </cell>
          <cell r="G158" t="str">
            <v>VINACCO</v>
          </cell>
          <cell r="H158">
            <v>2.2630718954248366</v>
          </cell>
          <cell r="I158">
            <v>2.2630718954248366</v>
          </cell>
          <cell r="J158">
            <v>2213.2843137254899</v>
          </cell>
        </row>
        <row r="159">
          <cell r="A159">
            <v>1799.62</v>
          </cell>
          <cell r="B159" t="str">
            <v>Protection paint on  elevated concrete structures epoxy resin SIKAGARD-67 or similar</v>
          </cell>
          <cell r="C159" t="str">
            <v>sqm</v>
          </cell>
          <cell r="D159">
            <v>34512.243805495498</v>
          </cell>
          <cell r="E159">
            <v>0.7</v>
          </cell>
          <cell r="F159">
            <v>24158.570663846847</v>
          </cell>
          <cell r="G159" t="str">
            <v>TECHNIP</v>
          </cell>
          <cell r="H159">
            <v>9.41</v>
          </cell>
          <cell r="I159">
            <v>9.41</v>
          </cell>
          <cell r="J159">
            <v>324760.21420971263</v>
          </cell>
        </row>
        <row r="160">
          <cell r="A160">
            <v>1799.65</v>
          </cell>
          <cell r="B160" t="str">
            <v>Found. Concrete minimum 28N/mm2 ( ASTM C-150 TYPE V sulfate resistance)</v>
          </cell>
          <cell r="C160" t="str">
            <v>cum</v>
          </cell>
          <cell r="D160">
            <v>3037</v>
          </cell>
          <cell r="E160">
            <v>2</v>
          </cell>
          <cell r="F160">
            <v>6074</v>
          </cell>
          <cell r="G160" t="str">
            <v>VINACCO +10%</v>
          </cell>
          <cell r="H160">
            <v>66</v>
          </cell>
          <cell r="I160">
            <v>66</v>
          </cell>
          <cell r="J160">
            <v>200442</v>
          </cell>
        </row>
        <row r="161">
          <cell r="A161">
            <v>1799.66</v>
          </cell>
          <cell r="B161" t="str">
            <v>Elevat. Concrete minimum 28N/mm2 ( ASTM C-150 TYPE V sulfate resistance)</v>
          </cell>
          <cell r="C161" t="str">
            <v>cum</v>
          </cell>
          <cell r="D161">
            <v>4193</v>
          </cell>
          <cell r="E161">
            <v>4</v>
          </cell>
          <cell r="F161">
            <v>16772</v>
          </cell>
          <cell r="G161" t="str">
            <v>VINACCO-16%</v>
          </cell>
          <cell r="H161">
            <v>86</v>
          </cell>
          <cell r="I161">
            <v>86</v>
          </cell>
          <cell r="J161">
            <v>360598</v>
          </cell>
        </row>
        <row r="162">
          <cell r="A162">
            <v>1799.71</v>
          </cell>
          <cell r="B162" t="str">
            <v>Concrete elevations ( type 1 ) for Prilling Tower max elevation 100 lm</v>
          </cell>
          <cell r="C162" t="str">
            <v>cum</v>
          </cell>
          <cell r="D162">
            <v>3872</v>
          </cell>
          <cell r="E162">
            <v>4</v>
          </cell>
          <cell r="F162">
            <v>15488</v>
          </cell>
          <cell r="G162" t="str">
            <v>VINACCO + 4%</v>
          </cell>
          <cell r="H162">
            <v>106</v>
          </cell>
          <cell r="I162">
            <v>106</v>
          </cell>
          <cell r="J162">
            <v>410432</v>
          </cell>
        </row>
        <row r="163">
          <cell r="A163">
            <v>1799.72</v>
          </cell>
          <cell r="B163" t="str">
            <v>Special circular  type slip formworks for Prilling Tower</v>
          </cell>
          <cell r="C163" t="str">
            <v>sqm</v>
          </cell>
          <cell r="D163">
            <v>18337</v>
          </cell>
          <cell r="E163">
            <v>0.5</v>
          </cell>
          <cell r="F163">
            <v>9168.5</v>
          </cell>
          <cell r="G163" t="str">
            <v>CAMPENON</v>
          </cell>
          <cell r="H163">
            <v>43.922150462419197</v>
          </cell>
          <cell r="I163">
            <v>43.922150462419197</v>
          </cell>
          <cell r="J163">
            <v>805400.47302938078</v>
          </cell>
        </row>
        <row r="164">
          <cell r="A164">
            <v>1799.73</v>
          </cell>
          <cell r="B164" t="str">
            <v>Fixed Aluminium Louvres  for prilling tower</v>
          </cell>
          <cell r="C164" t="str">
            <v>sqm</v>
          </cell>
          <cell r="D164">
            <v>322</v>
          </cell>
          <cell r="E164">
            <v>0.3</v>
          </cell>
          <cell r="F164">
            <v>96.6</v>
          </cell>
          <cell r="G164" t="str">
            <v>PVECC</v>
          </cell>
          <cell r="H164">
            <v>64.900000000000006</v>
          </cell>
          <cell r="I164">
            <v>64.900000000000006</v>
          </cell>
          <cell r="J164">
            <v>20897.8</v>
          </cell>
        </row>
        <row r="165">
          <cell r="A165">
            <v>1799.74</v>
          </cell>
          <cell r="B165" t="str">
            <v>Adjustable Aluminium Louvres  for prilling tower</v>
          </cell>
          <cell r="C165" t="str">
            <v>sqm</v>
          </cell>
          <cell r="D165">
            <v>184</v>
          </cell>
          <cell r="E165">
            <v>0.3</v>
          </cell>
          <cell r="F165">
            <v>55.2</v>
          </cell>
          <cell r="G165" t="str">
            <v>PVECC</v>
          </cell>
          <cell r="H165">
            <v>64.900000000000006</v>
          </cell>
          <cell r="I165">
            <v>64.900000000000006</v>
          </cell>
          <cell r="J165">
            <v>11941.6</v>
          </cell>
        </row>
        <row r="166">
          <cell r="A166">
            <v>1799.75</v>
          </cell>
          <cell r="B166" t="str">
            <v>Protection paint on  elevated concrete structures epoxy resin ( inside prilling tower )</v>
          </cell>
          <cell r="C166" t="str">
            <v>sqm</v>
          </cell>
          <cell r="D166">
            <v>9810</v>
          </cell>
          <cell r="E166">
            <v>0.5</v>
          </cell>
          <cell r="F166">
            <v>4905</v>
          </cell>
          <cell r="G166" t="str">
            <v>PVECC</v>
          </cell>
          <cell r="H166">
            <v>9.4</v>
          </cell>
          <cell r="I166">
            <v>9.4</v>
          </cell>
          <cell r="J166">
            <v>92214</v>
          </cell>
        </row>
        <row r="167">
          <cell r="A167">
            <v>2000.001</v>
          </cell>
          <cell r="B167" t="str">
            <v>Hollow-block wall 20cm thk</v>
          </cell>
          <cell r="C167" t="str">
            <v>sqm</v>
          </cell>
          <cell r="D167">
            <v>3992</v>
          </cell>
          <cell r="E167">
            <v>1.3</v>
          </cell>
          <cell r="F167">
            <v>5189.6000000000004</v>
          </cell>
          <cell r="G167" t="str">
            <v>VINACCO</v>
          </cell>
          <cell r="H167">
            <v>7.0392156862745097</v>
          </cell>
          <cell r="I167">
            <v>7.0392156862745097</v>
          </cell>
          <cell r="J167">
            <v>28100.549019607843</v>
          </cell>
        </row>
        <row r="168">
          <cell r="A168">
            <v>2000.0139999999999</v>
          </cell>
          <cell r="B168" t="str">
            <v>Concrete block rendering</v>
          </cell>
          <cell r="C168" t="str">
            <v>sqm</v>
          </cell>
          <cell r="D168">
            <v>7984</v>
          </cell>
          <cell r="E168">
            <v>0.5</v>
          </cell>
          <cell r="F168">
            <v>3992</v>
          </cell>
          <cell r="G168" t="str">
            <v>VINACCO</v>
          </cell>
          <cell r="H168">
            <v>1.4027712418300653</v>
          </cell>
          <cell r="I168">
            <v>1.4027712418300653</v>
          </cell>
          <cell r="J168">
            <v>11199.725594771242</v>
          </cell>
        </row>
        <row r="169">
          <cell r="A169">
            <v>2000.0150000000001</v>
          </cell>
          <cell r="B169" t="str">
            <v>Rough plaster</v>
          </cell>
          <cell r="C169" t="str">
            <v>sqm</v>
          </cell>
          <cell r="D169">
            <v>7984</v>
          </cell>
          <cell r="E169">
            <v>0.8</v>
          </cell>
          <cell r="F169">
            <v>6387.2</v>
          </cell>
          <cell r="G169" t="str">
            <v>VINACCO</v>
          </cell>
          <cell r="H169">
            <v>1.4027712418300653</v>
          </cell>
          <cell r="I169">
            <v>1.4027712418300653</v>
          </cell>
          <cell r="J169">
            <v>11199.725594771242</v>
          </cell>
        </row>
        <row r="170">
          <cell r="A170">
            <v>2000.029</v>
          </cell>
          <cell r="B170" t="str">
            <v>Red gres skirting board</v>
          </cell>
          <cell r="C170" t="str">
            <v>lm</v>
          </cell>
          <cell r="D170">
            <v>1996</v>
          </cell>
          <cell r="E170">
            <v>0.15</v>
          </cell>
          <cell r="F170">
            <v>299.39999999999998</v>
          </cell>
          <cell r="G170" t="str">
            <v>VINACCO</v>
          </cell>
          <cell r="H170">
            <v>2.6218954248366013</v>
          </cell>
          <cell r="I170">
            <v>2.6218954248366013</v>
          </cell>
          <cell r="J170">
            <v>5233.3032679738562</v>
          </cell>
        </row>
        <row r="171">
          <cell r="A171">
            <v>2000.047</v>
          </cell>
          <cell r="B171" t="str">
            <v>Washable acrilic paint</v>
          </cell>
          <cell r="C171" t="str">
            <v>sqm</v>
          </cell>
          <cell r="D171">
            <v>3992</v>
          </cell>
          <cell r="E171">
            <v>0.3</v>
          </cell>
          <cell r="F171">
            <v>1197.5999999999999</v>
          </cell>
          <cell r="G171" t="str">
            <v>PVECC</v>
          </cell>
          <cell r="H171">
            <v>2.7</v>
          </cell>
          <cell r="I171">
            <v>2.7</v>
          </cell>
          <cell r="J171">
            <v>10778.4</v>
          </cell>
        </row>
        <row r="172">
          <cell r="A172">
            <v>2000.078</v>
          </cell>
          <cell r="B172" t="str">
            <v>Steel manufactured material ( Gate, handrails, grating and fencing )</v>
          </cell>
          <cell r="C172" t="str">
            <v>kg</v>
          </cell>
          <cell r="D172">
            <v>13958</v>
          </cell>
          <cell r="E172">
            <v>0.15</v>
          </cell>
          <cell r="F172">
            <v>2093.6999999999998</v>
          </cell>
          <cell r="G172" t="str">
            <v>VINACCO</v>
          </cell>
          <cell r="H172">
            <v>0.73830065359477126</v>
          </cell>
          <cell r="I172">
            <v>0.73830065359477126</v>
          </cell>
          <cell r="J172">
            <v>10305.200522875817</v>
          </cell>
        </row>
        <row r="173">
          <cell r="A173">
            <v>2000.117</v>
          </cell>
          <cell r="B173" t="str">
            <v>Waterproofing,membrane(1layer)</v>
          </cell>
          <cell r="C173" t="str">
            <v>sqm</v>
          </cell>
          <cell r="D173">
            <v>1597</v>
          </cell>
          <cell r="E173">
            <v>0.3</v>
          </cell>
          <cell r="F173">
            <v>479.1</v>
          </cell>
          <cell r="G173" t="str">
            <v>PVECC</v>
          </cell>
          <cell r="H173">
            <v>5.6</v>
          </cell>
          <cell r="I173">
            <v>5.6</v>
          </cell>
          <cell r="J173">
            <v>8943.2000000000007</v>
          </cell>
        </row>
        <row r="174">
          <cell r="A174">
            <v>2000.502</v>
          </cell>
          <cell r="B174" t="str">
            <v>Electrical Substation ( N° 1 )</v>
          </cell>
          <cell r="C174" t="str">
            <v>cum</v>
          </cell>
          <cell r="D174">
            <v>3640</v>
          </cell>
          <cell r="E174">
            <v>3.5</v>
          </cell>
          <cell r="F174">
            <v>12740</v>
          </cell>
          <cell r="G174" t="str">
            <v>CAMPENON- 35%</v>
          </cell>
          <cell r="H174">
            <v>110.5</v>
          </cell>
          <cell r="I174">
            <v>110.5</v>
          </cell>
          <cell r="J174">
            <v>402220</v>
          </cell>
        </row>
        <row r="175">
          <cell r="A175">
            <v>2000.5029999999999</v>
          </cell>
          <cell r="B175" t="str">
            <v>Offices conc.&amp; mason.inside steel Bldgs.</v>
          </cell>
          <cell r="C175" t="str">
            <v>cum</v>
          </cell>
          <cell r="D175">
            <v>1225</v>
          </cell>
          <cell r="E175">
            <v>4.2</v>
          </cell>
          <cell r="F175">
            <v>5145</v>
          </cell>
          <cell r="G175" t="str">
            <v>PVECC</v>
          </cell>
          <cell r="H175">
            <v>92</v>
          </cell>
          <cell r="I175">
            <v>92</v>
          </cell>
          <cell r="J175">
            <v>112700</v>
          </cell>
        </row>
        <row r="176">
          <cell r="A176">
            <v>2000.5070000000001</v>
          </cell>
          <cell r="B176" t="str">
            <v>Administration Building</v>
          </cell>
          <cell r="C176" t="str">
            <v>cum</v>
          </cell>
          <cell r="D176">
            <v>10608</v>
          </cell>
          <cell r="E176">
            <v>3.8</v>
          </cell>
          <cell r="F176">
            <v>40310.400000000001</v>
          </cell>
          <cell r="G176" t="str">
            <v>PVECC</v>
          </cell>
          <cell r="H176">
            <v>92</v>
          </cell>
          <cell r="I176">
            <v>92</v>
          </cell>
          <cell r="J176">
            <v>975936</v>
          </cell>
        </row>
        <row r="177">
          <cell r="A177">
            <v>2000.5129999999999</v>
          </cell>
          <cell r="B177" t="str">
            <v>Main Substation ( N° 2 )</v>
          </cell>
          <cell r="C177" t="str">
            <v>cum</v>
          </cell>
          <cell r="D177">
            <v>5850</v>
          </cell>
          <cell r="E177">
            <v>3.5</v>
          </cell>
          <cell r="F177">
            <v>20475</v>
          </cell>
          <cell r="G177" t="str">
            <v>CAMPENON- 35%</v>
          </cell>
          <cell r="H177">
            <v>104.39418264840499</v>
          </cell>
          <cell r="I177">
            <v>104.39418264840499</v>
          </cell>
          <cell r="J177">
            <v>610705.96849316917</v>
          </cell>
        </row>
        <row r="178">
          <cell r="A178">
            <v>2000.518</v>
          </cell>
          <cell r="B178" t="str">
            <v>Control Room Blast Resistant type</v>
          </cell>
          <cell r="C178" t="str">
            <v>cum</v>
          </cell>
          <cell r="D178">
            <v>7200</v>
          </cell>
          <cell r="E178">
            <v>5</v>
          </cell>
          <cell r="F178">
            <v>36000</v>
          </cell>
          <cell r="G178" t="str">
            <v>campenon</v>
          </cell>
          <cell r="H178">
            <v>182.50322121299126</v>
          </cell>
          <cell r="I178">
            <v>182.50322121299126</v>
          </cell>
          <cell r="J178">
            <v>1314023.1927335372</v>
          </cell>
        </row>
        <row r="179">
          <cell r="A179">
            <v>2000.521</v>
          </cell>
          <cell r="B179" t="str">
            <v>Gate House</v>
          </cell>
          <cell r="C179" t="str">
            <v>cum</v>
          </cell>
          <cell r="D179">
            <v>262.5</v>
          </cell>
          <cell r="E179">
            <v>3.7</v>
          </cell>
          <cell r="F179">
            <v>971.25</v>
          </cell>
          <cell r="G179" t="str">
            <v>CAMPENON  first offer</v>
          </cell>
          <cell r="H179">
            <v>87.262908885980636</v>
          </cell>
          <cell r="I179">
            <v>87.262908885980636</v>
          </cell>
          <cell r="J179">
            <v>22906.513582569918</v>
          </cell>
        </row>
        <row r="180">
          <cell r="A180">
            <v>2000.5219999999999</v>
          </cell>
          <cell r="B180" t="str">
            <v>Steel Warehouse (Lsp all included)</v>
          </cell>
          <cell r="C180" t="str">
            <v>cum</v>
          </cell>
          <cell r="D180">
            <v>12600</v>
          </cell>
          <cell r="E180">
            <v>3.5</v>
          </cell>
          <cell r="F180">
            <v>44100</v>
          </cell>
          <cell r="G180" t="str">
            <v>VINACCO</v>
          </cell>
          <cell r="H180">
            <v>49.58</v>
          </cell>
          <cell r="I180">
            <v>49.58</v>
          </cell>
          <cell r="J180">
            <v>624708</v>
          </cell>
        </row>
        <row r="181">
          <cell r="A181">
            <v>2000.5260000000001</v>
          </cell>
          <cell r="B181" t="str">
            <v>Laboratory Building</v>
          </cell>
          <cell r="C181" t="str">
            <v>cum</v>
          </cell>
          <cell r="D181">
            <v>3528</v>
          </cell>
          <cell r="E181">
            <v>3.6</v>
          </cell>
          <cell r="F181">
            <v>12700.8</v>
          </cell>
          <cell r="G181" t="str">
            <v>PVECC</v>
          </cell>
          <cell r="H181">
            <v>90.4</v>
          </cell>
          <cell r="I181">
            <v>90.4</v>
          </cell>
          <cell r="J181">
            <v>318931.20000000001</v>
          </cell>
        </row>
        <row r="182">
          <cell r="A182">
            <v>2000.53</v>
          </cell>
          <cell r="B182" t="str">
            <v>Chemicals Warehouse (Lsp all included)</v>
          </cell>
          <cell r="C182" t="str">
            <v>cum</v>
          </cell>
          <cell r="D182">
            <v>12600</v>
          </cell>
          <cell r="E182">
            <v>3.5</v>
          </cell>
          <cell r="F182">
            <v>44100</v>
          </cell>
          <cell r="G182">
            <v>0</v>
          </cell>
          <cell r="H182">
            <v>48.9</v>
          </cell>
          <cell r="I182">
            <v>48.9</v>
          </cell>
          <cell r="J182">
            <v>616140</v>
          </cell>
        </row>
        <row r="183">
          <cell r="A183">
            <v>2000.5309999999999</v>
          </cell>
          <cell r="B183" t="str">
            <v>Localized Operator Cabins</v>
          </cell>
          <cell r="C183" t="str">
            <v>cum</v>
          </cell>
          <cell r="D183">
            <v>120</v>
          </cell>
          <cell r="E183">
            <v>3.7</v>
          </cell>
          <cell r="F183">
            <v>444</v>
          </cell>
          <cell r="G183">
            <v>0</v>
          </cell>
          <cell r="H183">
            <v>48.6</v>
          </cell>
          <cell r="I183">
            <v>48.6</v>
          </cell>
          <cell r="J183">
            <v>5832</v>
          </cell>
        </row>
        <row r="184">
          <cell r="A184">
            <v>2000.5319999999999</v>
          </cell>
          <cell r="B184" t="str">
            <v>Fire Station Bldg.</v>
          </cell>
          <cell r="C184" t="str">
            <v>cum</v>
          </cell>
          <cell r="D184">
            <v>3150</v>
          </cell>
          <cell r="E184">
            <v>3.7</v>
          </cell>
          <cell r="F184">
            <v>11655</v>
          </cell>
          <cell r="G184" t="str">
            <v>CAMPENON  first offer</v>
          </cell>
          <cell r="H184">
            <v>91</v>
          </cell>
          <cell r="I184">
            <v>91</v>
          </cell>
          <cell r="J184">
            <v>286650</v>
          </cell>
        </row>
        <row r="185">
          <cell r="A185">
            <v>2000.5329999999999</v>
          </cell>
          <cell r="B185" t="str">
            <v>Building  Area Substation</v>
          </cell>
          <cell r="C185" t="str">
            <v>cum</v>
          </cell>
          <cell r="D185">
            <v>390</v>
          </cell>
          <cell r="E185">
            <v>3.7</v>
          </cell>
          <cell r="F185">
            <v>1443</v>
          </cell>
          <cell r="G185" t="str">
            <v>PVECC</v>
          </cell>
          <cell r="H185">
            <v>90.4</v>
          </cell>
          <cell r="I185">
            <v>90.4</v>
          </cell>
          <cell r="J185">
            <v>35256</v>
          </cell>
        </row>
        <row r="186">
          <cell r="B186" t="str">
            <v xml:space="preserve">TOTAL </v>
          </cell>
          <cell r="D186">
            <v>10159450.22943591</v>
          </cell>
          <cell r="F186">
            <v>1652140.1923707125</v>
          </cell>
          <cell r="J186">
            <v>41812636.267528929</v>
          </cell>
        </row>
        <row r="187">
          <cell r="F187">
            <v>0</v>
          </cell>
          <cell r="J187">
            <v>0</v>
          </cell>
        </row>
        <row r="190">
          <cell r="H190" t="str">
            <v>CAMPENON</v>
          </cell>
        </row>
        <row r="191">
          <cell r="H191" t="str">
            <v>PVECC</v>
          </cell>
        </row>
        <row r="192">
          <cell r="H192" t="str">
            <v>VINACCO</v>
          </cell>
        </row>
        <row r="196">
          <cell r="B196" t="str">
            <v>OF WHICH CIVIL ONLY (PILES EXCLUDED)</v>
          </cell>
        </row>
        <row r="198">
          <cell r="B198" t="str">
            <v>OF WHICH PILES ONLY</v>
          </cell>
        </row>
        <row r="200">
          <cell r="B200" t="str">
            <v>OF WHICH BUILDINGS ONLY ( not comparable)</v>
          </cell>
        </row>
      </sheetData>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tra"/>
      <sheetName val="D.o.ban"/>
      <sheetName val="D.h.ban"/>
      <sheetName val="A.o.mua"/>
      <sheetName val="A.h.mua"/>
      <sheetName val="B.o.mua"/>
      <sheetName val="B.h.mua"/>
      <sheetName val="C.o.mua"/>
      <sheetName val="C.h.mua"/>
      <sheetName val="T.hop.ho.D"/>
      <sheetName val="T.h.ho.C"/>
      <sheetName val="T.h.ho.B"/>
      <sheetName val="T.h.ho.A"/>
      <sheetName val="T.h.mua"/>
      <sheetName val="T.h.ban"/>
    </sheetNames>
    <sheetDataSet>
      <sheetData sheetId="0" refreshError="1">
        <row r="3">
          <cell r="AB3" t="str">
            <v>cöa x¶ a</v>
          </cell>
          <cell r="AC3">
            <v>-0.74</v>
          </cell>
          <cell r="AE3">
            <v>-0.44</v>
          </cell>
        </row>
        <row r="4">
          <cell r="AB4" t="str">
            <v>cöa x¶ b</v>
          </cell>
          <cell r="AC4">
            <v>-0.30399999999999999</v>
          </cell>
          <cell r="AE4">
            <v>-4.0000000000000036E-3</v>
          </cell>
        </row>
        <row r="5">
          <cell r="AB5" t="str">
            <v>cöa x¶ c</v>
          </cell>
          <cell r="AC5">
            <v>-6.2E-2</v>
          </cell>
          <cell r="AE5">
            <v>0.23799999999999999</v>
          </cell>
        </row>
        <row r="6">
          <cell r="AB6" t="str">
            <v>C1</v>
          </cell>
          <cell r="AC6">
            <v>-1.0629999999999999</v>
          </cell>
          <cell r="AD6">
            <v>1.8320000000000001</v>
          </cell>
          <cell r="AE6">
            <v>-0.7629999999999999</v>
          </cell>
          <cell r="AF6" t="str">
            <v>IV</v>
          </cell>
        </row>
        <row r="7">
          <cell r="AB7" t="str">
            <v>C2</v>
          </cell>
          <cell r="AC7">
            <v>0.19700000000000001</v>
          </cell>
          <cell r="AD7">
            <v>1.8879999999999999</v>
          </cell>
          <cell r="AE7">
            <v>0.497</v>
          </cell>
          <cell r="AF7" t="str">
            <v>II</v>
          </cell>
        </row>
        <row r="8">
          <cell r="AB8" t="str">
            <v>C3</v>
          </cell>
          <cell r="AC8">
            <v>0.45</v>
          </cell>
          <cell r="AD8">
            <v>1.85</v>
          </cell>
          <cell r="AE8">
            <v>0.75</v>
          </cell>
          <cell r="AF8" t="str">
            <v>II</v>
          </cell>
        </row>
        <row r="9">
          <cell r="AB9" t="str">
            <v>C4</v>
          </cell>
          <cell r="AC9">
            <v>0.25</v>
          </cell>
          <cell r="AD9">
            <v>1.917</v>
          </cell>
          <cell r="AE9">
            <v>0.55000000000000004</v>
          </cell>
          <cell r="AF9" t="str">
            <v>II</v>
          </cell>
        </row>
        <row r="10">
          <cell r="AB10" t="str">
            <v>C5</v>
          </cell>
          <cell r="AC10">
            <v>0.47599999999999998</v>
          </cell>
          <cell r="AD10">
            <v>1.8759999999999999</v>
          </cell>
          <cell r="AE10">
            <v>0.77600000000000002</v>
          </cell>
          <cell r="AF10" t="str">
            <v>II</v>
          </cell>
        </row>
        <row r="11">
          <cell r="AB11" t="str">
            <v>C6</v>
          </cell>
          <cell r="AC11">
            <v>0.3</v>
          </cell>
          <cell r="AD11">
            <v>1.9419999999999999</v>
          </cell>
          <cell r="AE11">
            <v>0.6</v>
          </cell>
          <cell r="AF11" t="str">
            <v>II</v>
          </cell>
        </row>
        <row r="12">
          <cell r="AB12" t="str">
            <v>C7</v>
          </cell>
          <cell r="AC12">
            <v>0.51200000000000001</v>
          </cell>
          <cell r="AD12">
            <v>1.9119999999999999</v>
          </cell>
          <cell r="AE12">
            <v>0.81200000000000006</v>
          </cell>
          <cell r="AF12" t="str">
            <v>II</v>
          </cell>
        </row>
        <row r="13">
          <cell r="AB13" t="str">
            <v>C8</v>
          </cell>
          <cell r="AC13">
            <v>0.35499999999999998</v>
          </cell>
          <cell r="AD13">
            <v>1.972</v>
          </cell>
          <cell r="AE13">
            <v>0.65500000000000003</v>
          </cell>
          <cell r="AF13" t="str">
            <v>II</v>
          </cell>
        </row>
        <row r="14">
          <cell r="AB14" t="str">
            <v>C9</v>
          </cell>
          <cell r="AC14">
            <v>0.53500000000000003</v>
          </cell>
          <cell r="AD14">
            <v>1.9350000000000001</v>
          </cell>
          <cell r="AE14">
            <v>0.83499999999999996</v>
          </cell>
          <cell r="AF14" t="str">
            <v>II</v>
          </cell>
        </row>
        <row r="15">
          <cell r="AB15" t="str">
            <v>C10</v>
          </cell>
          <cell r="AC15">
            <v>0.41</v>
          </cell>
          <cell r="AD15">
            <v>1.9119999999999999</v>
          </cell>
          <cell r="AE15">
            <v>0.71</v>
          </cell>
          <cell r="AF15" t="str">
            <v>II</v>
          </cell>
        </row>
        <row r="16">
          <cell r="AB16" t="str">
            <v>C11</v>
          </cell>
          <cell r="AC16">
            <v>0.50800000000000001</v>
          </cell>
          <cell r="AD16">
            <v>1.9079999999999999</v>
          </cell>
          <cell r="AE16">
            <v>0.80800000000000005</v>
          </cell>
          <cell r="AF16" t="str">
            <v>II</v>
          </cell>
        </row>
        <row r="17">
          <cell r="AB17" t="str">
            <v>C12</v>
          </cell>
          <cell r="AC17">
            <v>0.45500000000000002</v>
          </cell>
          <cell r="AD17">
            <v>1.923</v>
          </cell>
          <cell r="AE17">
            <v>0.755</v>
          </cell>
          <cell r="AF17" t="str">
            <v>II</v>
          </cell>
        </row>
        <row r="18">
          <cell r="AB18" t="str">
            <v>C13</v>
          </cell>
          <cell r="AC18">
            <v>0.47699999999999998</v>
          </cell>
          <cell r="AD18">
            <v>1.877</v>
          </cell>
          <cell r="AE18">
            <v>0.77699999999999991</v>
          </cell>
          <cell r="AF18" t="str">
            <v>II</v>
          </cell>
        </row>
        <row r="19">
          <cell r="AB19" t="str">
            <v>C14</v>
          </cell>
          <cell r="AC19">
            <v>-1.046</v>
          </cell>
          <cell r="AD19">
            <v>1.8560000000000001</v>
          </cell>
          <cell r="AE19">
            <v>-0.746</v>
          </cell>
          <cell r="AF19" t="str">
            <v>IV</v>
          </cell>
        </row>
        <row r="20">
          <cell r="AB20" t="str">
            <v>C15</v>
          </cell>
          <cell r="AC20">
            <v>0.34100000000000003</v>
          </cell>
          <cell r="AD20">
            <v>1.7410000000000001</v>
          </cell>
          <cell r="AE20">
            <v>0.64100000000000001</v>
          </cell>
          <cell r="AF20" t="str">
            <v>II</v>
          </cell>
        </row>
        <row r="21">
          <cell r="AB21" t="str">
            <v>C16</v>
          </cell>
          <cell r="AC21">
            <v>-0.53400000000000003</v>
          </cell>
          <cell r="AD21">
            <v>1.732</v>
          </cell>
          <cell r="AE21">
            <v>-0.23400000000000004</v>
          </cell>
          <cell r="AF21" t="str">
            <v>IV</v>
          </cell>
        </row>
        <row r="22">
          <cell r="AB22" t="str">
            <v>C17</v>
          </cell>
          <cell r="AC22">
            <v>0.48899999999999999</v>
          </cell>
          <cell r="AD22">
            <v>1.6890000000000001</v>
          </cell>
          <cell r="AE22">
            <v>0.78899999999999992</v>
          </cell>
          <cell r="AF22" t="str">
            <v>II</v>
          </cell>
        </row>
        <row r="23">
          <cell r="AB23" t="str">
            <v>C18</v>
          </cell>
          <cell r="AC23">
            <v>-0.998</v>
          </cell>
          <cell r="AD23">
            <v>1.8089999999999999</v>
          </cell>
          <cell r="AE23">
            <v>-0.69799999999999995</v>
          </cell>
          <cell r="AF23" t="str">
            <v>IV</v>
          </cell>
        </row>
        <row r="24">
          <cell r="AB24" t="str">
            <v>C19</v>
          </cell>
          <cell r="AC24">
            <v>-0.97699999999999998</v>
          </cell>
          <cell r="AD24">
            <v>1.8640000000000001</v>
          </cell>
          <cell r="AE24">
            <v>-0.67700000000000005</v>
          </cell>
          <cell r="AF24" t="str">
            <v>III</v>
          </cell>
        </row>
        <row r="25">
          <cell r="AB25" t="str">
            <v>C20</v>
          </cell>
          <cell r="AC25">
            <v>0.47499999999999998</v>
          </cell>
          <cell r="AD25">
            <v>1.875</v>
          </cell>
          <cell r="AE25">
            <v>0.77499999999999991</v>
          </cell>
          <cell r="AF25" t="str">
            <v>II</v>
          </cell>
        </row>
        <row r="26">
          <cell r="AB26" t="str">
            <v>C21</v>
          </cell>
          <cell r="AC26">
            <v>-0.94199999999999995</v>
          </cell>
          <cell r="AD26">
            <v>1.784</v>
          </cell>
          <cell r="AE26">
            <v>-0.6419999999999999</v>
          </cell>
          <cell r="AF26" t="str">
            <v>III</v>
          </cell>
        </row>
        <row r="27">
          <cell r="AB27" t="str">
            <v>C22</v>
          </cell>
          <cell r="AC27">
            <v>-0.92900000000000005</v>
          </cell>
          <cell r="AD27">
            <v>1.7789999999999999</v>
          </cell>
          <cell r="AE27">
            <v>-0.629</v>
          </cell>
          <cell r="AF27" t="str">
            <v>III</v>
          </cell>
        </row>
        <row r="28">
          <cell r="AB28" t="str">
            <v>C23</v>
          </cell>
          <cell r="AC28">
            <v>0.373</v>
          </cell>
          <cell r="AD28">
            <v>1.7729999999999999</v>
          </cell>
          <cell r="AE28">
            <v>0.67300000000000004</v>
          </cell>
          <cell r="AF28" t="str">
            <v>II</v>
          </cell>
        </row>
        <row r="29">
          <cell r="AB29" t="str">
            <v>C24</v>
          </cell>
          <cell r="AC29">
            <v>-0.90100000000000002</v>
          </cell>
          <cell r="AD29">
            <v>1.927</v>
          </cell>
          <cell r="AE29">
            <v>-0.60099999999999998</v>
          </cell>
          <cell r="AF29" t="str">
            <v>III</v>
          </cell>
        </row>
        <row r="30">
          <cell r="AB30" t="str">
            <v>C25</v>
          </cell>
          <cell r="AC30">
            <v>0.51600000000000001</v>
          </cell>
          <cell r="AD30">
            <v>1.9159999999999999</v>
          </cell>
          <cell r="AE30">
            <v>0.81600000000000006</v>
          </cell>
          <cell r="AF30" t="str">
            <v>II</v>
          </cell>
        </row>
        <row r="31">
          <cell r="AB31" t="str">
            <v>C26</v>
          </cell>
          <cell r="AC31">
            <v>-0.872</v>
          </cell>
          <cell r="AD31">
            <v>2.024</v>
          </cell>
          <cell r="AE31">
            <v>-0.57200000000000006</v>
          </cell>
          <cell r="AF31" t="str">
            <v>III</v>
          </cell>
        </row>
        <row r="32">
          <cell r="AB32" t="str">
            <v>C27</v>
          </cell>
          <cell r="AC32">
            <v>0.63800000000000001</v>
          </cell>
          <cell r="AD32">
            <v>2.0379999999999998</v>
          </cell>
          <cell r="AE32">
            <v>0.93799999999999994</v>
          </cell>
          <cell r="AF32" t="str">
            <v>II</v>
          </cell>
        </row>
        <row r="33">
          <cell r="AB33" t="str">
            <v>C28</v>
          </cell>
          <cell r="AC33">
            <v>-0.84299999999999997</v>
          </cell>
          <cell r="AD33">
            <v>2.173</v>
          </cell>
          <cell r="AE33">
            <v>-0.54299999999999993</v>
          </cell>
          <cell r="AF33" t="str">
            <v>III</v>
          </cell>
        </row>
        <row r="34">
          <cell r="AB34" t="str">
            <v>C29</v>
          </cell>
          <cell r="AC34">
            <v>0.75600000000000001</v>
          </cell>
          <cell r="AD34">
            <v>2.1560000000000001</v>
          </cell>
          <cell r="AE34">
            <v>1.056</v>
          </cell>
          <cell r="AF34" t="str">
            <v>II</v>
          </cell>
        </row>
        <row r="35">
          <cell r="AB35" t="str">
            <v>C30</v>
          </cell>
          <cell r="AC35">
            <v>-0.81899999999999995</v>
          </cell>
          <cell r="AD35">
            <v>2.0369999999999999</v>
          </cell>
          <cell r="AE35">
            <v>-0.51899999999999991</v>
          </cell>
          <cell r="AF35" t="str">
            <v>III</v>
          </cell>
        </row>
        <row r="36">
          <cell r="AB36" t="str">
            <v>C31</v>
          </cell>
          <cell r="AC36">
            <v>0.67200000000000004</v>
          </cell>
          <cell r="AD36">
            <v>2.0720000000000001</v>
          </cell>
          <cell r="AE36">
            <v>0.97199999999999998</v>
          </cell>
          <cell r="AF36" t="str">
            <v>II</v>
          </cell>
        </row>
        <row r="37">
          <cell r="AB37" t="str">
            <v>C32</v>
          </cell>
          <cell r="AC37">
            <v>-0.80300000000000005</v>
          </cell>
          <cell r="AD37">
            <v>2.012</v>
          </cell>
          <cell r="AE37">
            <v>-0.50300000000000011</v>
          </cell>
          <cell r="AF37" t="str">
            <v>III</v>
          </cell>
        </row>
        <row r="38">
          <cell r="AB38" t="str">
            <v>C33</v>
          </cell>
          <cell r="AC38">
            <v>0.60899999999999999</v>
          </cell>
          <cell r="AD38">
            <v>2.0089999999999999</v>
          </cell>
          <cell r="AE38">
            <v>0.90900000000000003</v>
          </cell>
          <cell r="AF38" t="str">
            <v>II</v>
          </cell>
        </row>
        <row r="39">
          <cell r="AB39" t="str">
            <v>C34</v>
          </cell>
          <cell r="AC39">
            <v>-0.78300000000000003</v>
          </cell>
          <cell r="AD39">
            <v>1.921</v>
          </cell>
          <cell r="AE39">
            <v>-0.48300000000000004</v>
          </cell>
          <cell r="AF39" t="str">
            <v>III</v>
          </cell>
        </row>
        <row r="40">
          <cell r="AB40" t="str">
            <v>C35</v>
          </cell>
          <cell r="AC40">
            <v>0.505</v>
          </cell>
          <cell r="AD40">
            <v>1.905</v>
          </cell>
          <cell r="AE40">
            <v>0.80499999999999994</v>
          </cell>
          <cell r="AF40" t="str">
            <v>II</v>
          </cell>
        </row>
        <row r="41">
          <cell r="AB41" t="str">
            <v>C36</v>
          </cell>
          <cell r="AC41">
            <v>-0.76</v>
          </cell>
          <cell r="AD41">
            <v>1.776</v>
          </cell>
          <cell r="AE41">
            <v>-0.46</v>
          </cell>
          <cell r="AF41" t="str">
            <v>III</v>
          </cell>
        </row>
        <row r="42">
          <cell r="AB42" t="str">
            <v>C37</v>
          </cell>
          <cell r="AC42">
            <v>0.371</v>
          </cell>
          <cell r="AD42">
            <v>1.7709999999999999</v>
          </cell>
          <cell r="AE42">
            <v>0.67100000000000004</v>
          </cell>
          <cell r="AF42" t="str">
            <v>II</v>
          </cell>
        </row>
        <row r="43">
          <cell r="AB43" t="str">
            <v>C38</v>
          </cell>
          <cell r="AC43">
            <v>0.41699999999999998</v>
          </cell>
          <cell r="AD43">
            <v>1.768</v>
          </cell>
          <cell r="AE43">
            <v>0.71699999999999997</v>
          </cell>
          <cell r="AF43" t="str">
            <v>II</v>
          </cell>
        </row>
        <row r="44">
          <cell r="AB44" t="str">
            <v>C39</v>
          </cell>
          <cell r="AC44">
            <v>0.45700000000000002</v>
          </cell>
          <cell r="AD44">
            <v>1.873</v>
          </cell>
          <cell r="AE44">
            <v>0.75700000000000001</v>
          </cell>
          <cell r="AF44" t="str">
            <v>II</v>
          </cell>
        </row>
        <row r="45">
          <cell r="AB45" t="str">
            <v>C40</v>
          </cell>
          <cell r="AC45">
            <v>0.48399999999999999</v>
          </cell>
          <cell r="AD45">
            <v>1.8839999999999999</v>
          </cell>
          <cell r="AE45">
            <v>0.78400000000000003</v>
          </cell>
          <cell r="AF45" t="str">
            <v>II</v>
          </cell>
        </row>
        <row r="46">
          <cell r="AB46" t="str">
            <v>C41</v>
          </cell>
          <cell r="AC46">
            <v>0.53900000000000003</v>
          </cell>
          <cell r="AD46">
            <v>1.9730000000000001</v>
          </cell>
          <cell r="AE46">
            <v>0.83899999999999997</v>
          </cell>
          <cell r="AF46" t="str">
            <v>II</v>
          </cell>
        </row>
        <row r="47">
          <cell r="AB47" t="str">
            <v>C42</v>
          </cell>
          <cell r="AC47">
            <v>0.56599999999999995</v>
          </cell>
          <cell r="AD47">
            <v>1.966</v>
          </cell>
          <cell r="AE47">
            <v>0.86599999999999988</v>
          </cell>
          <cell r="AF47" t="str">
            <v>II</v>
          </cell>
        </row>
        <row r="48">
          <cell r="AB48" t="str">
            <v>C43</v>
          </cell>
          <cell r="AC48">
            <v>-0.73599999999999999</v>
          </cell>
          <cell r="AD48">
            <v>1.786</v>
          </cell>
          <cell r="AE48">
            <v>-0.436</v>
          </cell>
          <cell r="AF48" t="str">
            <v>IV</v>
          </cell>
        </row>
        <row r="49">
          <cell r="AB49" t="str">
            <v>C44</v>
          </cell>
          <cell r="AC49">
            <v>0.375</v>
          </cell>
          <cell r="AD49">
            <v>1.7749999999999999</v>
          </cell>
          <cell r="AE49">
            <v>0.67500000000000004</v>
          </cell>
          <cell r="AF49" t="str">
            <v>II</v>
          </cell>
        </row>
        <row r="50">
          <cell r="AB50" t="str">
            <v>C45</v>
          </cell>
          <cell r="AC50">
            <v>0.109</v>
          </cell>
          <cell r="AD50">
            <v>1.9</v>
          </cell>
          <cell r="AE50">
            <v>0.40899999999999997</v>
          </cell>
          <cell r="AF50" t="str">
            <v>III</v>
          </cell>
        </row>
        <row r="51">
          <cell r="AB51" t="str">
            <v>C46</v>
          </cell>
          <cell r="AC51">
            <v>0.51900000000000002</v>
          </cell>
          <cell r="AD51">
            <v>1.919</v>
          </cell>
          <cell r="AE51">
            <v>0.81899999999999995</v>
          </cell>
          <cell r="AF51" t="str">
            <v>II</v>
          </cell>
        </row>
        <row r="52">
          <cell r="AB52" t="str">
            <v>C47</v>
          </cell>
          <cell r="AC52">
            <v>0.13100000000000001</v>
          </cell>
          <cell r="AD52">
            <v>2.0329999999999999</v>
          </cell>
          <cell r="AE52">
            <v>0.43099999999999999</v>
          </cell>
          <cell r="AF52" t="str">
            <v>III</v>
          </cell>
        </row>
        <row r="53">
          <cell r="AB53" t="str">
            <v>C48</v>
          </cell>
          <cell r="AC53">
            <v>0.29699999999999999</v>
          </cell>
          <cell r="AD53">
            <v>2.0630000000000002</v>
          </cell>
          <cell r="AE53">
            <v>0.59699999999999998</v>
          </cell>
          <cell r="AF53" t="str">
            <v>II</v>
          </cell>
        </row>
        <row r="54">
          <cell r="AB54" t="str">
            <v>C49</v>
          </cell>
          <cell r="AC54">
            <v>0.33500000000000002</v>
          </cell>
          <cell r="AD54">
            <v>2.1709999999999998</v>
          </cell>
          <cell r="AE54">
            <v>0.63500000000000001</v>
          </cell>
          <cell r="AF54" t="str">
            <v>II</v>
          </cell>
        </row>
        <row r="55">
          <cell r="AB55" t="str">
            <v>C50</v>
          </cell>
          <cell r="AC55">
            <v>0.75</v>
          </cell>
          <cell r="AD55">
            <v>2.15</v>
          </cell>
          <cell r="AE55">
            <v>1.05</v>
          </cell>
          <cell r="AF55" t="str">
            <v>II</v>
          </cell>
        </row>
        <row r="56">
          <cell r="AB56" t="str">
            <v>C51</v>
          </cell>
          <cell r="AC56">
            <v>0.373</v>
          </cell>
          <cell r="AD56">
            <v>2.2679999999999998</v>
          </cell>
          <cell r="AE56">
            <v>0.67300000000000004</v>
          </cell>
          <cell r="AF56" t="str">
            <v>II</v>
          </cell>
        </row>
        <row r="57">
          <cell r="AB57" t="str">
            <v>C52</v>
          </cell>
          <cell r="AC57">
            <v>0.8</v>
          </cell>
          <cell r="AD57">
            <v>2.2000000000000002</v>
          </cell>
          <cell r="AE57">
            <v>1.1000000000000001</v>
          </cell>
          <cell r="AF57" t="str">
            <v>II</v>
          </cell>
        </row>
        <row r="58">
          <cell r="AB58" t="str">
            <v>C53</v>
          </cell>
          <cell r="AC58">
            <v>0.41299999999999998</v>
          </cell>
          <cell r="AD58">
            <v>2.3679999999999999</v>
          </cell>
          <cell r="AE58">
            <v>0.71299999999999997</v>
          </cell>
          <cell r="AF58" t="str">
            <v>II</v>
          </cell>
        </row>
        <row r="59">
          <cell r="AB59" t="str">
            <v>C54</v>
          </cell>
          <cell r="AC59">
            <v>0.433</v>
          </cell>
          <cell r="AD59">
            <v>2.2749999999999999</v>
          </cell>
          <cell r="AE59">
            <v>0.73299999999999998</v>
          </cell>
          <cell r="AF59" t="str">
            <v>II</v>
          </cell>
        </row>
        <row r="60">
          <cell r="AB60" t="str">
            <v>C55</v>
          </cell>
          <cell r="AC60">
            <v>0.97099999999999997</v>
          </cell>
          <cell r="AD60">
            <v>2.371</v>
          </cell>
          <cell r="AE60">
            <v>1.2709999999999999</v>
          </cell>
          <cell r="AF60" t="str">
            <v>II</v>
          </cell>
        </row>
        <row r="61">
          <cell r="AB61" t="str">
            <v>C56</v>
          </cell>
          <cell r="AC61">
            <v>0.47799999999999998</v>
          </cell>
          <cell r="AD61">
            <v>2.206</v>
          </cell>
          <cell r="AE61">
            <v>0.77800000000000002</v>
          </cell>
          <cell r="AF61" t="str">
            <v>II</v>
          </cell>
        </row>
        <row r="62">
          <cell r="AB62" t="str">
            <v>C57</v>
          </cell>
          <cell r="AC62">
            <v>0.95699999999999996</v>
          </cell>
          <cell r="AD62">
            <v>2.3570000000000002</v>
          </cell>
          <cell r="AE62">
            <v>1.2569999999999999</v>
          </cell>
          <cell r="AF62" t="str">
            <v>II</v>
          </cell>
        </row>
        <row r="63">
          <cell r="AB63" t="str">
            <v>C58</v>
          </cell>
          <cell r="AC63">
            <v>0.50800000000000001</v>
          </cell>
          <cell r="AD63">
            <v>2.2360000000000002</v>
          </cell>
          <cell r="AE63">
            <v>0.80800000000000005</v>
          </cell>
          <cell r="AF63" t="str">
            <v>II</v>
          </cell>
        </row>
        <row r="64">
          <cell r="AB64" t="str">
            <v>C59</v>
          </cell>
          <cell r="AC64">
            <v>0.85499999999999998</v>
          </cell>
          <cell r="AD64">
            <v>2.2549999999999999</v>
          </cell>
          <cell r="AE64">
            <v>1.155</v>
          </cell>
          <cell r="AF64" t="str">
            <v>II</v>
          </cell>
        </row>
        <row r="65">
          <cell r="AB65" t="str">
            <v>C60</v>
          </cell>
          <cell r="AC65">
            <v>0.55800000000000005</v>
          </cell>
          <cell r="AD65">
            <v>2.1680000000000001</v>
          </cell>
          <cell r="AE65">
            <v>0.8580000000000001</v>
          </cell>
          <cell r="AF65" t="str">
            <v>II</v>
          </cell>
        </row>
        <row r="66">
          <cell r="AB66" t="str">
            <v>C61</v>
          </cell>
          <cell r="AC66">
            <v>0.77600000000000002</v>
          </cell>
          <cell r="AD66">
            <v>2.1760000000000002</v>
          </cell>
          <cell r="AE66">
            <v>1.0760000000000001</v>
          </cell>
          <cell r="AF66" t="str">
            <v>II</v>
          </cell>
        </row>
        <row r="67">
          <cell r="AB67" t="str">
            <v>C62</v>
          </cell>
          <cell r="AC67">
            <v>0.59</v>
          </cell>
          <cell r="AD67">
            <v>2.0819999999999999</v>
          </cell>
          <cell r="AE67">
            <v>0.8899999999999999</v>
          </cell>
          <cell r="AF67" t="str">
            <v>II</v>
          </cell>
        </row>
        <row r="68">
          <cell r="AB68" t="str">
            <v>C63</v>
          </cell>
          <cell r="AC68">
            <v>0.67500000000000004</v>
          </cell>
          <cell r="AD68">
            <v>2.0750000000000002</v>
          </cell>
          <cell r="AE68">
            <v>0.97500000000000009</v>
          </cell>
          <cell r="AF68" t="str">
            <v>II</v>
          </cell>
        </row>
        <row r="69">
          <cell r="AB69" t="str">
            <v>C64</v>
          </cell>
          <cell r="AC69">
            <v>0.6</v>
          </cell>
          <cell r="AD69">
            <v>2.0179999999999998</v>
          </cell>
          <cell r="AE69">
            <v>0.89999999999999991</v>
          </cell>
          <cell r="AF69" t="str">
            <v>II</v>
          </cell>
        </row>
        <row r="70">
          <cell r="AB70" t="str">
            <v>C65</v>
          </cell>
          <cell r="AC70">
            <v>0.621</v>
          </cell>
          <cell r="AD70">
            <v>2.0209999999999999</v>
          </cell>
          <cell r="AE70">
            <v>0.92100000000000004</v>
          </cell>
          <cell r="AF70" t="str">
            <v>II</v>
          </cell>
        </row>
        <row r="71">
          <cell r="AB71" t="str">
            <v>C66</v>
          </cell>
          <cell r="AC71">
            <v>0.58899999999999997</v>
          </cell>
          <cell r="AD71">
            <v>1.9890000000000001</v>
          </cell>
          <cell r="AE71">
            <v>0.88900000000000001</v>
          </cell>
          <cell r="AF71" t="str">
            <v>II</v>
          </cell>
        </row>
        <row r="72">
          <cell r="AB72" t="str">
            <v>C67</v>
          </cell>
          <cell r="AC72">
            <v>0.14899999999999999</v>
          </cell>
          <cell r="AD72">
            <v>1.925</v>
          </cell>
          <cell r="AE72">
            <v>0.44899999999999995</v>
          </cell>
          <cell r="AF72" t="str">
            <v>II</v>
          </cell>
        </row>
        <row r="73">
          <cell r="AB73" t="str">
            <v>C68</v>
          </cell>
          <cell r="AC73">
            <v>0.63100000000000001</v>
          </cell>
          <cell r="AD73">
            <v>2.0310000000000001</v>
          </cell>
          <cell r="AE73">
            <v>0.93100000000000005</v>
          </cell>
          <cell r="AF73" t="str">
            <v>II</v>
          </cell>
        </row>
        <row r="74">
          <cell r="AB74" t="str">
            <v>C69</v>
          </cell>
          <cell r="AC74">
            <v>0.76800000000000002</v>
          </cell>
          <cell r="AD74">
            <v>2.1680000000000001</v>
          </cell>
          <cell r="AE74">
            <v>1.0680000000000001</v>
          </cell>
          <cell r="AF74" t="str">
            <v>II</v>
          </cell>
        </row>
        <row r="75">
          <cell r="AB75" t="str">
            <v>C70</v>
          </cell>
          <cell r="AC75">
            <v>0.183</v>
          </cell>
          <cell r="AD75">
            <v>2.02</v>
          </cell>
          <cell r="AE75">
            <v>0.48299999999999998</v>
          </cell>
          <cell r="AF75" t="str">
            <v>III</v>
          </cell>
        </row>
        <row r="76">
          <cell r="AB76" t="str">
            <v>C71</v>
          </cell>
          <cell r="AC76">
            <v>0.76800000000000002</v>
          </cell>
          <cell r="AD76">
            <v>2.1680000000000001</v>
          </cell>
          <cell r="AE76">
            <v>1.0680000000000001</v>
          </cell>
          <cell r="AF76" t="str">
            <v>II</v>
          </cell>
        </row>
        <row r="77">
          <cell r="AB77" t="str">
            <v>C72</v>
          </cell>
          <cell r="AC77">
            <v>0.217</v>
          </cell>
          <cell r="AD77">
            <v>2.0310000000000001</v>
          </cell>
          <cell r="AE77">
            <v>0.51700000000000002</v>
          </cell>
          <cell r="AF77" t="str">
            <v>III</v>
          </cell>
        </row>
        <row r="78">
          <cell r="AB78" t="str">
            <v>C73</v>
          </cell>
          <cell r="AC78">
            <v>0.67600000000000005</v>
          </cell>
          <cell r="AD78">
            <v>2.0760000000000001</v>
          </cell>
          <cell r="AE78">
            <v>0.97599999999999998</v>
          </cell>
          <cell r="AF78" t="str">
            <v>II</v>
          </cell>
        </row>
        <row r="79">
          <cell r="AB79" t="str">
            <v>C74</v>
          </cell>
          <cell r="AC79">
            <v>0.24399999999999999</v>
          </cell>
          <cell r="AD79">
            <v>2.0230000000000001</v>
          </cell>
          <cell r="AE79">
            <v>0.54400000000000004</v>
          </cell>
          <cell r="AF79" t="str">
            <v>III</v>
          </cell>
        </row>
        <row r="80">
          <cell r="AB80" t="str">
            <v>C75</v>
          </cell>
          <cell r="AC80">
            <v>0.254</v>
          </cell>
          <cell r="AD80">
            <v>2.0179999999999998</v>
          </cell>
          <cell r="AE80">
            <v>0.55400000000000005</v>
          </cell>
          <cell r="AF80" t="str">
            <v>III</v>
          </cell>
        </row>
        <row r="81">
          <cell r="AB81" t="str">
            <v>C76</v>
          </cell>
          <cell r="AC81">
            <v>0.62</v>
          </cell>
          <cell r="AD81">
            <v>2.0379999999999998</v>
          </cell>
          <cell r="AE81">
            <v>0.91999999999999993</v>
          </cell>
          <cell r="AF81" t="str">
            <v>II</v>
          </cell>
        </row>
        <row r="82">
          <cell r="AB82" t="str">
            <v>C77</v>
          </cell>
          <cell r="AC82">
            <v>0.68700000000000006</v>
          </cell>
          <cell r="AD82">
            <v>2.0870000000000002</v>
          </cell>
          <cell r="AE82">
            <v>0.9870000000000001</v>
          </cell>
          <cell r="AF82" t="str">
            <v>II</v>
          </cell>
        </row>
        <row r="83">
          <cell r="AB83" t="str">
            <v>C78</v>
          </cell>
          <cell r="AC83">
            <v>0.67</v>
          </cell>
          <cell r="AD83">
            <v>2.056</v>
          </cell>
          <cell r="AE83">
            <v>0.97</v>
          </cell>
          <cell r="AF83" t="str">
            <v>II</v>
          </cell>
        </row>
        <row r="84">
          <cell r="AB84" t="str">
            <v>C79</v>
          </cell>
          <cell r="AC84">
            <v>0.76600000000000001</v>
          </cell>
          <cell r="AD84">
            <v>2.1659999999999999</v>
          </cell>
          <cell r="AE84">
            <v>1.0660000000000001</v>
          </cell>
          <cell r="AF84" t="str">
            <v>II</v>
          </cell>
        </row>
        <row r="85">
          <cell r="AB85" t="str">
            <v>C80</v>
          </cell>
          <cell r="AC85">
            <v>0.752</v>
          </cell>
          <cell r="AD85">
            <v>2.0430000000000001</v>
          </cell>
          <cell r="AE85">
            <v>1.052</v>
          </cell>
          <cell r="AF85" t="str">
            <v>II</v>
          </cell>
        </row>
        <row r="86">
          <cell r="AB86" t="str">
            <v>C81</v>
          </cell>
          <cell r="AC86">
            <v>0.81899999999999995</v>
          </cell>
          <cell r="AD86">
            <v>2.2189999999999999</v>
          </cell>
          <cell r="AE86">
            <v>1.119</v>
          </cell>
          <cell r="AF86" t="str">
            <v>II</v>
          </cell>
        </row>
        <row r="87">
          <cell r="AB87" t="str">
            <v>C82</v>
          </cell>
          <cell r="AC87">
            <v>0.80200000000000005</v>
          </cell>
          <cell r="AD87">
            <v>2.077</v>
          </cell>
          <cell r="AE87">
            <v>1.1020000000000001</v>
          </cell>
          <cell r="AF87" t="str">
            <v>II</v>
          </cell>
        </row>
        <row r="88">
          <cell r="AB88" t="str">
            <v>C83</v>
          </cell>
          <cell r="AC88">
            <v>0.58699999999999997</v>
          </cell>
          <cell r="AD88">
            <v>1.9870000000000001</v>
          </cell>
          <cell r="AE88">
            <v>0.88700000000000001</v>
          </cell>
          <cell r="AF88" t="str">
            <v>III</v>
          </cell>
        </row>
        <row r="89">
          <cell r="AB89" t="str">
            <v>C84</v>
          </cell>
          <cell r="AC89">
            <v>0.28199999999999997</v>
          </cell>
          <cell r="AD89">
            <v>1.986</v>
          </cell>
          <cell r="AE89">
            <v>0.58199999999999996</v>
          </cell>
          <cell r="AF89" t="str">
            <v>II</v>
          </cell>
        </row>
        <row r="90">
          <cell r="AB90" t="str">
            <v>C85</v>
          </cell>
          <cell r="AC90">
            <v>0.48799999999999999</v>
          </cell>
          <cell r="AD90">
            <v>1.8879999999999999</v>
          </cell>
          <cell r="AE90">
            <v>0.78800000000000003</v>
          </cell>
          <cell r="AF90" t="str">
            <v>II</v>
          </cell>
        </row>
        <row r="91">
          <cell r="AB91" t="str">
            <v>C86</v>
          </cell>
          <cell r="AC91">
            <v>0.318</v>
          </cell>
          <cell r="AD91">
            <v>1.891</v>
          </cell>
          <cell r="AE91">
            <v>0.61799999999999999</v>
          </cell>
          <cell r="AF91" t="str">
            <v>II</v>
          </cell>
        </row>
        <row r="92">
          <cell r="AB92" t="str">
            <v>C87</v>
          </cell>
          <cell r="AC92">
            <v>0.38600000000000001</v>
          </cell>
          <cell r="AD92">
            <v>1.786</v>
          </cell>
          <cell r="AE92">
            <v>0.68599999999999994</v>
          </cell>
          <cell r="AF92" t="str">
            <v>II</v>
          </cell>
        </row>
        <row r="93">
          <cell r="AB93" t="str">
            <v>C88</v>
          </cell>
          <cell r="AC93">
            <v>0.34599999999999997</v>
          </cell>
          <cell r="AD93">
            <v>1.7869999999999999</v>
          </cell>
          <cell r="AE93">
            <v>0.64599999999999991</v>
          </cell>
          <cell r="AF93" t="str">
            <v>II</v>
          </cell>
        </row>
        <row r="94">
          <cell r="AB94" t="str">
            <v>C89</v>
          </cell>
          <cell r="AC94">
            <v>0.35599999999999998</v>
          </cell>
          <cell r="AD94">
            <v>1.756</v>
          </cell>
          <cell r="AE94">
            <v>0.65599999999999992</v>
          </cell>
          <cell r="AF94" t="str">
            <v>II</v>
          </cell>
        </row>
        <row r="95">
          <cell r="AB95" t="str">
            <v>C90</v>
          </cell>
          <cell r="AC95">
            <v>0.38800000000000001</v>
          </cell>
          <cell r="AD95">
            <v>1.788</v>
          </cell>
          <cell r="AE95">
            <v>0.68799999999999994</v>
          </cell>
          <cell r="AF95" t="str">
            <v>II</v>
          </cell>
        </row>
        <row r="96">
          <cell r="AB96" t="str">
            <v>C91</v>
          </cell>
          <cell r="AC96">
            <v>0.36599999999999999</v>
          </cell>
          <cell r="AD96">
            <v>1.8260000000000001</v>
          </cell>
          <cell r="AE96">
            <v>0.66599999999999993</v>
          </cell>
          <cell r="AF96" t="str">
            <v>II</v>
          </cell>
        </row>
        <row r="97">
          <cell r="AB97" t="str">
            <v>C92</v>
          </cell>
          <cell r="AC97">
            <v>0.49099999999999999</v>
          </cell>
          <cell r="AD97">
            <v>1.8919999999999999</v>
          </cell>
          <cell r="AE97">
            <v>0.79099999999999993</v>
          </cell>
          <cell r="AF97" t="str">
            <v>II</v>
          </cell>
        </row>
        <row r="98">
          <cell r="AB98" t="str">
            <v>C93</v>
          </cell>
          <cell r="AC98">
            <v>0.46899999999999997</v>
          </cell>
          <cell r="AD98">
            <v>1.92</v>
          </cell>
          <cell r="AE98">
            <v>0.76899999999999991</v>
          </cell>
          <cell r="AF98" t="str">
            <v>II</v>
          </cell>
        </row>
        <row r="99">
          <cell r="AB99" t="str">
            <v>C94</v>
          </cell>
          <cell r="AC99">
            <v>0.6</v>
          </cell>
          <cell r="AD99">
            <v>1.9890000000000001</v>
          </cell>
          <cell r="AE99">
            <v>0.89999999999999991</v>
          </cell>
          <cell r="AF99" t="str">
            <v>II</v>
          </cell>
        </row>
        <row r="100">
          <cell r="AB100" t="str">
            <v>C95</v>
          </cell>
          <cell r="AC100">
            <v>0.65400000000000003</v>
          </cell>
          <cell r="AD100">
            <v>2.036</v>
          </cell>
          <cell r="AE100">
            <v>0.95399999999999996</v>
          </cell>
          <cell r="AF100" t="str">
            <v>II</v>
          </cell>
        </row>
        <row r="101">
          <cell r="AB101" t="str">
            <v>C96</v>
          </cell>
          <cell r="AC101">
            <v>0.67600000000000005</v>
          </cell>
          <cell r="AD101">
            <v>2.0760000000000001</v>
          </cell>
          <cell r="AE101">
            <v>0.97599999999999998</v>
          </cell>
          <cell r="AF101" t="str">
            <v>II</v>
          </cell>
        </row>
        <row r="102">
          <cell r="AB102" t="str">
            <v>C97</v>
          </cell>
          <cell r="AC102">
            <v>0.65400000000000003</v>
          </cell>
          <cell r="AD102">
            <v>2.1269999999999998</v>
          </cell>
          <cell r="AE102">
            <v>0.95399999999999996</v>
          </cell>
          <cell r="AF102" t="str">
            <v>II</v>
          </cell>
        </row>
        <row r="103">
          <cell r="AB103" t="str">
            <v>C98</v>
          </cell>
          <cell r="AC103">
            <v>0.3</v>
          </cell>
          <cell r="AD103">
            <v>1.7</v>
          </cell>
          <cell r="AE103">
            <v>0.6</v>
          </cell>
          <cell r="AF103" t="str">
            <v>II</v>
          </cell>
        </row>
        <row r="104">
          <cell r="AB104" t="str">
            <v>C99</v>
          </cell>
          <cell r="AC104">
            <v>0.41899999999999998</v>
          </cell>
          <cell r="AD104">
            <v>1.819</v>
          </cell>
          <cell r="AE104">
            <v>0.71899999999999997</v>
          </cell>
          <cell r="AF104" t="str">
            <v>II</v>
          </cell>
        </row>
        <row r="105">
          <cell r="AB105" t="str">
            <v>C100</v>
          </cell>
          <cell r="AC105">
            <v>-0.505</v>
          </cell>
          <cell r="AD105">
            <v>1.7310000000000001</v>
          </cell>
          <cell r="AE105">
            <v>-0.20500000000000002</v>
          </cell>
          <cell r="AF105" t="str">
            <v>III</v>
          </cell>
        </row>
        <row r="106">
          <cell r="AB106" t="str">
            <v>C101</v>
          </cell>
          <cell r="AC106">
            <v>0.54100000000000004</v>
          </cell>
          <cell r="AD106">
            <v>1.9410000000000001</v>
          </cell>
          <cell r="AE106">
            <v>0.84099999999999997</v>
          </cell>
          <cell r="AF106" t="str">
            <v>II</v>
          </cell>
        </row>
        <row r="107">
          <cell r="AB107" t="str">
            <v>C102</v>
          </cell>
          <cell r="AC107">
            <v>-0.46400000000000002</v>
          </cell>
          <cell r="AD107">
            <v>1.87</v>
          </cell>
          <cell r="AE107">
            <v>-0.16400000000000003</v>
          </cell>
          <cell r="AF107" t="str">
            <v>III</v>
          </cell>
        </row>
        <row r="108">
          <cell r="AB108" t="str">
            <v>C103</v>
          </cell>
          <cell r="AC108">
            <v>0.64700000000000002</v>
          </cell>
          <cell r="AD108">
            <v>2.0470000000000002</v>
          </cell>
          <cell r="AE108">
            <v>0.94700000000000006</v>
          </cell>
          <cell r="AF108" t="str">
            <v>II</v>
          </cell>
        </row>
        <row r="109">
          <cell r="AB109" t="str">
            <v>C104</v>
          </cell>
          <cell r="AC109">
            <v>-0.42299999999999999</v>
          </cell>
          <cell r="AD109">
            <v>1.976</v>
          </cell>
          <cell r="AE109">
            <v>-0.123</v>
          </cell>
          <cell r="AF109" t="str">
            <v>III</v>
          </cell>
        </row>
        <row r="110">
          <cell r="AB110" t="str">
            <v>C105</v>
          </cell>
          <cell r="AC110">
            <v>0.52800000000000002</v>
          </cell>
          <cell r="AD110">
            <v>1.9279999999999999</v>
          </cell>
          <cell r="AE110">
            <v>0.82800000000000007</v>
          </cell>
          <cell r="AF110" t="str">
            <v>II</v>
          </cell>
        </row>
        <row r="111">
          <cell r="AB111" t="str">
            <v>C106</v>
          </cell>
          <cell r="AC111">
            <v>-0.38200000000000001</v>
          </cell>
          <cell r="AD111">
            <v>2.0819999999999999</v>
          </cell>
          <cell r="AE111">
            <v>-8.2000000000000017E-2</v>
          </cell>
          <cell r="AF111" t="str">
            <v>III</v>
          </cell>
        </row>
        <row r="112">
          <cell r="AB112" t="str">
            <v>C107</v>
          </cell>
          <cell r="AC112">
            <v>0.40699999999999997</v>
          </cell>
          <cell r="AD112">
            <v>1.8069999999999999</v>
          </cell>
          <cell r="AE112">
            <v>0.70699999999999996</v>
          </cell>
          <cell r="AF112" t="str">
            <v>II</v>
          </cell>
        </row>
        <row r="113">
          <cell r="AB113" t="str">
            <v>C108</v>
          </cell>
          <cell r="AC113">
            <v>-0.34200000000000003</v>
          </cell>
          <cell r="AD113">
            <v>1.9670000000000001</v>
          </cell>
          <cell r="AE113">
            <v>-4.2000000000000037E-2</v>
          </cell>
          <cell r="AF113" t="str">
            <v>III</v>
          </cell>
        </row>
        <row r="114">
          <cell r="AB114" t="str">
            <v>C109</v>
          </cell>
          <cell r="AC114">
            <v>0.311</v>
          </cell>
          <cell r="AD114">
            <v>1.7110000000000001</v>
          </cell>
          <cell r="AE114">
            <v>0.61099999999999999</v>
          </cell>
          <cell r="AF114" t="str">
            <v>II</v>
          </cell>
        </row>
        <row r="115">
          <cell r="AB115" t="str">
            <v>C110</v>
          </cell>
          <cell r="AC115">
            <v>-0.30099999999999999</v>
          </cell>
          <cell r="AD115">
            <v>1.722</v>
          </cell>
          <cell r="AE115">
            <v>-1.0000000000000009E-3</v>
          </cell>
          <cell r="AF115" t="str">
            <v>II</v>
          </cell>
        </row>
        <row r="116">
          <cell r="AB116" t="str">
            <v>C111</v>
          </cell>
          <cell r="AC116">
            <v>0.3</v>
          </cell>
          <cell r="AD116">
            <v>1.7</v>
          </cell>
          <cell r="AE116">
            <v>0.6</v>
          </cell>
          <cell r="AF116" t="str">
            <v>II</v>
          </cell>
        </row>
        <row r="117">
          <cell r="AB117" t="str">
            <v>C112</v>
          </cell>
          <cell r="AC117">
            <v>-0.26800000000000002</v>
          </cell>
          <cell r="AD117">
            <v>1.722</v>
          </cell>
          <cell r="AE117">
            <v>3.1999999999999973E-2</v>
          </cell>
          <cell r="AF117" t="str">
            <v>III</v>
          </cell>
        </row>
        <row r="118">
          <cell r="AB118" t="str">
            <v>C113</v>
          </cell>
          <cell r="AC118">
            <v>0.375</v>
          </cell>
          <cell r="AD118">
            <v>1.7749999999999999</v>
          </cell>
          <cell r="AE118">
            <v>0.67500000000000004</v>
          </cell>
          <cell r="AF118" t="str">
            <v>II</v>
          </cell>
        </row>
        <row r="119">
          <cell r="AB119" t="str">
            <v>C114</v>
          </cell>
          <cell r="AC119">
            <v>-0.23100000000000001</v>
          </cell>
          <cell r="AD119">
            <v>1.69</v>
          </cell>
          <cell r="AE119">
            <v>6.8999999999999978E-2</v>
          </cell>
          <cell r="AF119" t="str">
            <v>II</v>
          </cell>
        </row>
        <row r="120">
          <cell r="AB120" t="str">
            <v>C115</v>
          </cell>
          <cell r="AC120">
            <v>0.45800000000000002</v>
          </cell>
          <cell r="AD120">
            <v>1.8580000000000001</v>
          </cell>
          <cell r="AE120">
            <v>0.75800000000000001</v>
          </cell>
          <cell r="AF120" t="str">
            <v>II</v>
          </cell>
        </row>
        <row r="121">
          <cell r="AB121" t="str">
            <v>C116</v>
          </cell>
          <cell r="AC121">
            <v>-0.183</v>
          </cell>
          <cell r="AD121">
            <v>1.823</v>
          </cell>
          <cell r="AE121">
            <v>0.11699999999999999</v>
          </cell>
          <cell r="AF121" t="str">
            <v>II</v>
          </cell>
        </row>
        <row r="122">
          <cell r="AB122" t="str">
            <v>C117</v>
          </cell>
          <cell r="AC122">
            <v>0.42899999999999999</v>
          </cell>
          <cell r="AD122">
            <v>1.829</v>
          </cell>
          <cell r="AE122">
            <v>0.72899999999999998</v>
          </cell>
          <cell r="AF122" t="str">
            <v>II</v>
          </cell>
        </row>
        <row r="123">
          <cell r="AB123" t="str">
            <v>C118</v>
          </cell>
          <cell r="AC123">
            <v>-0.13500000000000001</v>
          </cell>
          <cell r="AD123">
            <v>1.889</v>
          </cell>
          <cell r="AE123">
            <v>0.16499999999999998</v>
          </cell>
          <cell r="AF123" t="str">
            <v>II</v>
          </cell>
        </row>
        <row r="124">
          <cell r="AB124" t="str">
            <v>C119</v>
          </cell>
          <cell r="AC124">
            <v>0.61199999999999999</v>
          </cell>
          <cell r="AD124">
            <v>2.012</v>
          </cell>
          <cell r="AE124">
            <v>0.91199999999999992</v>
          </cell>
          <cell r="AF124" t="str">
            <v>II</v>
          </cell>
        </row>
        <row r="125">
          <cell r="AB125" t="str">
            <v>C120</v>
          </cell>
          <cell r="AC125">
            <v>-8.6999999999999994E-2</v>
          </cell>
          <cell r="AD125">
            <v>1.9730000000000001</v>
          </cell>
          <cell r="AE125">
            <v>0.21299999999999999</v>
          </cell>
          <cell r="AF125" t="str">
            <v>II</v>
          </cell>
        </row>
        <row r="126">
          <cell r="AB126" t="str">
            <v>C121</v>
          </cell>
          <cell r="AC126">
            <v>0.71699999999999997</v>
          </cell>
          <cell r="AD126">
            <v>2.117</v>
          </cell>
          <cell r="AE126">
            <v>1.0169999999999999</v>
          </cell>
          <cell r="AF126" t="str">
            <v>II</v>
          </cell>
        </row>
        <row r="127">
          <cell r="AB127" t="str">
            <v>C122</v>
          </cell>
          <cell r="AC127">
            <v>-3.9E-2</v>
          </cell>
          <cell r="AD127">
            <v>2.0499999999999998</v>
          </cell>
          <cell r="AE127">
            <v>0.26100000000000001</v>
          </cell>
          <cell r="AF127" t="str">
            <v>II</v>
          </cell>
        </row>
        <row r="128">
          <cell r="AB128" t="str">
            <v>C123</v>
          </cell>
          <cell r="AC128">
            <v>0.57199999999999995</v>
          </cell>
          <cell r="AD128">
            <v>1.972</v>
          </cell>
          <cell r="AE128">
            <v>0.87199999999999989</v>
          </cell>
          <cell r="AF128" t="str">
            <v>II</v>
          </cell>
        </row>
        <row r="129">
          <cell r="AB129" t="str">
            <v>C124</v>
          </cell>
          <cell r="AC129">
            <v>2.1000000000000001E-2</v>
          </cell>
          <cell r="AD129">
            <v>2.1309999999999998</v>
          </cell>
          <cell r="AE129">
            <v>0.32100000000000001</v>
          </cell>
          <cell r="AF129" t="str">
            <v>II</v>
          </cell>
        </row>
        <row r="130">
          <cell r="AB130" t="str">
            <v>C125</v>
          </cell>
          <cell r="AC130">
            <v>0.441</v>
          </cell>
          <cell r="AD130">
            <v>1.841</v>
          </cell>
          <cell r="AE130">
            <v>0.74099999999999999</v>
          </cell>
          <cell r="AF130" t="str">
            <v>II</v>
          </cell>
        </row>
        <row r="131">
          <cell r="AB131" t="str">
            <v>C126</v>
          </cell>
          <cell r="AC131">
            <v>8.1000000000000003E-2</v>
          </cell>
          <cell r="AD131">
            <v>2.0129999999999999</v>
          </cell>
          <cell r="AE131">
            <v>0.38100000000000001</v>
          </cell>
          <cell r="AF131" t="str">
            <v>II</v>
          </cell>
        </row>
        <row r="132">
          <cell r="AB132" t="str">
            <v>C127</v>
          </cell>
          <cell r="AC132">
            <v>0.32500000000000001</v>
          </cell>
          <cell r="AD132">
            <v>1.7250000000000001</v>
          </cell>
          <cell r="AE132">
            <v>0.625</v>
          </cell>
          <cell r="AF132" t="str">
            <v>II</v>
          </cell>
        </row>
        <row r="133">
          <cell r="AB133" t="str">
            <v>C128</v>
          </cell>
          <cell r="AC133">
            <v>0.14099999999999999</v>
          </cell>
          <cell r="AD133">
            <v>1.8879999999999999</v>
          </cell>
          <cell r="AE133">
            <v>0.44099999999999995</v>
          </cell>
          <cell r="AF133" t="str">
            <v>II</v>
          </cell>
        </row>
        <row r="134">
          <cell r="AB134" t="str">
            <v>C129</v>
          </cell>
          <cell r="AC134">
            <v>0.24299999999999999</v>
          </cell>
          <cell r="AD134">
            <v>1.716</v>
          </cell>
          <cell r="AE134">
            <v>0.54299999999999993</v>
          </cell>
          <cell r="AF134" t="str">
            <v>II</v>
          </cell>
        </row>
        <row r="135">
          <cell r="AB135" t="str">
            <v>C130</v>
          </cell>
          <cell r="AC135">
            <v>0.20100000000000001</v>
          </cell>
          <cell r="AD135">
            <v>1.718</v>
          </cell>
          <cell r="AE135">
            <v>0.501</v>
          </cell>
          <cell r="AF135" t="str">
            <v>II</v>
          </cell>
        </row>
        <row r="136">
          <cell r="AB136" t="str">
            <v>C131</v>
          </cell>
          <cell r="AC136">
            <v>0.28799999999999998</v>
          </cell>
          <cell r="AD136">
            <v>1.6879999999999999</v>
          </cell>
          <cell r="AE136">
            <v>0.58799999999999997</v>
          </cell>
          <cell r="AF136" t="str">
            <v>II</v>
          </cell>
        </row>
        <row r="137">
          <cell r="AB137" t="str">
            <v>C132</v>
          </cell>
          <cell r="AC137">
            <v>0.47599999999999998</v>
          </cell>
          <cell r="AD137">
            <v>1.93</v>
          </cell>
          <cell r="AE137">
            <v>0.77600000000000002</v>
          </cell>
          <cell r="AF137" t="str">
            <v>II</v>
          </cell>
        </row>
        <row r="138">
          <cell r="AB138" t="str">
            <v>C133</v>
          </cell>
          <cell r="AC138">
            <v>0.49299999999999999</v>
          </cell>
          <cell r="AD138">
            <v>1.893</v>
          </cell>
          <cell r="AE138">
            <v>0.79299999999999993</v>
          </cell>
          <cell r="AF138" t="str">
            <v>II</v>
          </cell>
        </row>
        <row r="139">
          <cell r="AB139" t="str">
            <v>C134</v>
          </cell>
          <cell r="AC139">
            <v>0.56200000000000006</v>
          </cell>
          <cell r="AD139">
            <v>1.9670000000000001</v>
          </cell>
          <cell r="AE139">
            <v>0.8620000000000001</v>
          </cell>
          <cell r="AF139" t="str">
            <v>II</v>
          </cell>
        </row>
        <row r="140">
          <cell r="AB140" t="str">
            <v>C135</v>
          </cell>
          <cell r="AC140">
            <v>0.57999999999999996</v>
          </cell>
          <cell r="AD140">
            <v>1.98</v>
          </cell>
          <cell r="AE140">
            <v>0.87999999999999989</v>
          </cell>
          <cell r="AF140" t="str">
            <v>II</v>
          </cell>
        </row>
        <row r="141">
          <cell r="AB141" t="str">
            <v>C136</v>
          </cell>
          <cell r="AC141">
            <v>0.66500000000000004</v>
          </cell>
          <cell r="AD141">
            <v>2.0649999999999999</v>
          </cell>
          <cell r="AE141">
            <v>0.96500000000000008</v>
          </cell>
          <cell r="AF141" t="str">
            <v>II</v>
          </cell>
        </row>
        <row r="142">
          <cell r="AB142" t="str">
            <v>C137</v>
          </cell>
          <cell r="AC142">
            <v>0.64800000000000002</v>
          </cell>
          <cell r="AD142">
            <v>2.0720000000000001</v>
          </cell>
          <cell r="AE142">
            <v>0.94799999999999995</v>
          </cell>
          <cell r="AF142" t="str">
            <v>II</v>
          </cell>
        </row>
        <row r="143">
          <cell r="AB143" t="str">
            <v>B1</v>
          </cell>
          <cell r="AC143">
            <v>-0.17799999999999999</v>
          </cell>
          <cell r="AD143">
            <v>1.55</v>
          </cell>
          <cell r="AE143">
            <v>0.122</v>
          </cell>
          <cell r="AF143" t="str">
            <v>IV</v>
          </cell>
        </row>
        <row r="144">
          <cell r="AB144" t="str">
            <v>B2</v>
          </cell>
          <cell r="AC144">
            <v>0.44400000000000001</v>
          </cell>
          <cell r="AD144">
            <v>1.8280000000000001</v>
          </cell>
          <cell r="AE144">
            <v>0.74399999999999999</v>
          </cell>
          <cell r="AF144" t="str">
            <v>II</v>
          </cell>
        </row>
        <row r="145">
          <cell r="AB145" t="str">
            <v>B3</v>
          </cell>
          <cell r="AC145">
            <v>0.46700000000000003</v>
          </cell>
          <cell r="AD145">
            <v>1.867</v>
          </cell>
          <cell r="AE145">
            <v>0.76700000000000002</v>
          </cell>
          <cell r="AF145" t="str">
            <v>II</v>
          </cell>
        </row>
        <row r="146">
          <cell r="AB146" t="str">
            <v>B4</v>
          </cell>
          <cell r="AC146">
            <v>0.51800000000000002</v>
          </cell>
          <cell r="AD146">
            <v>1.9319999999999999</v>
          </cell>
          <cell r="AE146">
            <v>0.81800000000000006</v>
          </cell>
          <cell r="AF146" t="str">
            <v>II</v>
          </cell>
        </row>
        <row r="147">
          <cell r="AB147" t="str">
            <v>B5</v>
          </cell>
          <cell r="AC147">
            <v>0.54</v>
          </cell>
          <cell r="AD147">
            <v>1.94</v>
          </cell>
          <cell r="AE147">
            <v>0.84000000000000008</v>
          </cell>
          <cell r="AF147" t="str">
            <v>II</v>
          </cell>
        </row>
        <row r="148">
          <cell r="AB148" t="str">
            <v>B6</v>
          </cell>
          <cell r="AC148">
            <v>0.30499999999999999</v>
          </cell>
          <cell r="AD148">
            <v>1.7110000000000001</v>
          </cell>
          <cell r="AE148">
            <v>0.60499999999999998</v>
          </cell>
          <cell r="AF148" t="str">
            <v>II</v>
          </cell>
        </row>
        <row r="149">
          <cell r="AB149" t="str">
            <v>B7</v>
          </cell>
          <cell r="AC149">
            <v>0.35499999999999998</v>
          </cell>
          <cell r="AD149">
            <v>1.8120000000000001</v>
          </cell>
          <cell r="AE149">
            <v>0.65500000000000003</v>
          </cell>
          <cell r="AF149" t="str">
            <v>II</v>
          </cell>
        </row>
        <row r="150">
          <cell r="AB150" t="str">
            <v>B8</v>
          </cell>
          <cell r="AC150">
            <v>0.41299999999999998</v>
          </cell>
          <cell r="AD150">
            <v>1.8129999999999999</v>
          </cell>
          <cell r="AE150">
            <v>0.71299999999999997</v>
          </cell>
          <cell r="AF150" t="str">
            <v>II</v>
          </cell>
        </row>
        <row r="151">
          <cell r="AB151" t="str">
            <v>B9</v>
          </cell>
          <cell r="AC151">
            <v>0.40100000000000002</v>
          </cell>
          <cell r="AD151">
            <v>1.8220000000000001</v>
          </cell>
          <cell r="AE151">
            <v>0.70100000000000007</v>
          </cell>
          <cell r="AF151" t="str">
            <v>II</v>
          </cell>
        </row>
        <row r="152">
          <cell r="AB152" t="str">
            <v>B10</v>
          </cell>
          <cell r="AC152">
            <v>0.433</v>
          </cell>
          <cell r="AD152">
            <v>1.833</v>
          </cell>
          <cell r="AE152">
            <v>0.73299999999999998</v>
          </cell>
          <cell r="AF152" t="str">
            <v>II</v>
          </cell>
        </row>
        <row r="153">
          <cell r="AB153" t="str">
            <v>B11</v>
          </cell>
          <cell r="AC153">
            <v>0.45500000000000002</v>
          </cell>
          <cell r="AD153">
            <v>1.8620000000000001</v>
          </cell>
          <cell r="AE153">
            <v>0.755</v>
          </cell>
          <cell r="AF153" t="str">
            <v>II</v>
          </cell>
        </row>
        <row r="154">
          <cell r="AB154" t="str">
            <v>B12</v>
          </cell>
          <cell r="AC154">
            <v>0.47699999999999998</v>
          </cell>
          <cell r="AD154">
            <v>1.877</v>
          </cell>
          <cell r="AE154">
            <v>0.77699999999999991</v>
          </cell>
          <cell r="AF154" t="str">
            <v>II</v>
          </cell>
        </row>
        <row r="155">
          <cell r="AB155" t="str">
            <v>B13</v>
          </cell>
          <cell r="AC155">
            <v>-0.16300000000000001</v>
          </cell>
          <cell r="AD155">
            <v>1.7210000000000001</v>
          </cell>
          <cell r="AE155">
            <v>0.13699999999999998</v>
          </cell>
          <cell r="AF155" t="str">
            <v>IV</v>
          </cell>
        </row>
        <row r="156">
          <cell r="AB156" t="str">
            <v>B14</v>
          </cell>
          <cell r="AC156">
            <v>0.32500000000000001</v>
          </cell>
          <cell r="AD156">
            <v>1.7250000000000001</v>
          </cell>
          <cell r="AE156">
            <v>0.625</v>
          </cell>
          <cell r="AF156" t="str">
            <v>II</v>
          </cell>
        </row>
        <row r="157">
          <cell r="AB157" t="str">
            <v>B15</v>
          </cell>
          <cell r="AC157">
            <v>-0.125</v>
          </cell>
          <cell r="AD157">
            <v>1.768</v>
          </cell>
          <cell r="AE157">
            <v>0.17499999999999999</v>
          </cell>
          <cell r="AF157" t="str">
            <v>IV</v>
          </cell>
        </row>
        <row r="158">
          <cell r="AB158" t="str">
            <v>B16</v>
          </cell>
          <cell r="AC158">
            <v>0.32600000000000001</v>
          </cell>
          <cell r="AD158">
            <v>1.764</v>
          </cell>
          <cell r="AE158">
            <v>0.626</v>
          </cell>
          <cell r="AF158" t="str">
            <v>II</v>
          </cell>
        </row>
        <row r="159">
          <cell r="AB159" t="str">
            <v>B17</v>
          </cell>
          <cell r="AC159">
            <v>-8.1000000000000003E-2</v>
          </cell>
          <cell r="AD159">
            <v>1.8169999999999999</v>
          </cell>
          <cell r="AE159">
            <v>0.21899999999999997</v>
          </cell>
          <cell r="AF159" t="str">
            <v>III</v>
          </cell>
        </row>
        <row r="160">
          <cell r="AB160" t="str">
            <v>B18</v>
          </cell>
          <cell r="AC160">
            <v>-0.05</v>
          </cell>
          <cell r="AD160">
            <v>1.8680000000000001</v>
          </cell>
          <cell r="AE160">
            <v>0.25</v>
          </cell>
          <cell r="AF160" t="str">
            <v>III</v>
          </cell>
        </row>
        <row r="161">
          <cell r="AB161" t="str">
            <v>B19</v>
          </cell>
          <cell r="AC161">
            <v>0.48</v>
          </cell>
          <cell r="AD161">
            <v>1.88</v>
          </cell>
          <cell r="AE161">
            <v>0.78</v>
          </cell>
          <cell r="AF161" t="str">
            <v>II</v>
          </cell>
        </row>
        <row r="162">
          <cell r="AB162" t="str">
            <v>B20</v>
          </cell>
          <cell r="AC162">
            <v>-6.0000000000000001E-3</v>
          </cell>
          <cell r="AD162">
            <v>1.9239999999999999</v>
          </cell>
          <cell r="AE162">
            <v>0.29399999999999998</v>
          </cell>
          <cell r="AF162" t="str">
            <v>III</v>
          </cell>
        </row>
        <row r="163">
          <cell r="AB163" t="str">
            <v>B21</v>
          </cell>
          <cell r="AC163">
            <v>0.55600000000000005</v>
          </cell>
          <cell r="AD163">
            <v>1.956</v>
          </cell>
          <cell r="AE163">
            <v>0.85600000000000009</v>
          </cell>
          <cell r="AF163" t="str">
            <v>II</v>
          </cell>
        </row>
        <row r="164">
          <cell r="AB164" t="str">
            <v>B22</v>
          </cell>
          <cell r="AC164">
            <v>1.4E-2</v>
          </cell>
          <cell r="AD164">
            <v>1.962</v>
          </cell>
          <cell r="AE164">
            <v>0.314</v>
          </cell>
          <cell r="AF164" t="str">
            <v>II</v>
          </cell>
        </row>
        <row r="165">
          <cell r="AB165" t="str">
            <v>B23</v>
          </cell>
          <cell r="AC165">
            <v>0.63800000000000001</v>
          </cell>
          <cell r="AD165">
            <v>2.0379999999999998</v>
          </cell>
          <cell r="AE165">
            <v>0.93799999999999994</v>
          </cell>
          <cell r="AF165" t="str">
            <v>II</v>
          </cell>
        </row>
        <row r="166">
          <cell r="AB166" t="str">
            <v>B24</v>
          </cell>
          <cell r="AC166">
            <v>0.05</v>
          </cell>
          <cell r="AD166">
            <v>2.04</v>
          </cell>
          <cell r="AE166">
            <v>0.35</v>
          </cell>
          <cell r="AF166" t="str">
            <v>II</v>
          </cell>
        </row>
        <row r="167">
          <cell r="AB167" t="str">
            <v>B25</v>
          </cell>
          <cell r="AC167">
            <v>8.5999999999999993E-2</v>
          </cell>
          <cell r="AD167">
            <v>2.089</v>
          </cell>
          <cell r="AE167">
            <v>0.38600000000000001</v>
          </cell>
          <cell r="AF167" t="str">
            <v>II</v>
          </cell>
        </row>
        <row r="168">
          <cell r="AB168" t="str">
            <v>B26</v>
          </cell>
          <cell r="AC168">
            <v>0.11</v>
          </cell>
          <cell r="AD168">
            <v>1.94</v>
          </cell>
          <cell r="AE168">
            <v>0.41</v>
          </cell>
          <cell r="AF168" t="str">
            <v>III</v>
          </cell>
        </row>
        <row r="169">
          <cell r="AB169" t="str">
            <v>B27</v>
          </cell>
          <cell r="AC169">
            <v>0.72399999999999998</v>
          </cell>
          <cell r="AD169">
            <v>2.1240000000000001</v>
          </cell>
          <cell r="AE169">
            <v>1.024</v>
          </cell>
          <cell r="AF169" t="str">
            <v>II</v>
          </cell>
        </row>
        <row r="170">
          <cell r="AB170" t="str">
            <v>B28</v>
          </cell>
          <cell r="AC170">
            <v>0.15</v>
          </cell>
          <cell r="AD170">
            <v>2.052</v>
          </cell>
          <cell r="AE170">
            <v>0.44999999999999996</v>
          </cell>
          <cell r="AF170" t="str">
            <v>II</v>
          </cell>
        </row>
        <row r="171">
          <cell r="AB171" t="str">
            <v>B29</v>
          </cell>
          <cell r="AC171">
            <v>0.20399999999999999</v>
          </cell>
          <cell r="AD171">
            <v>2.0870000000000002</v>
          </cell>
          <cell r="AE171">
            <v>0.504</v>
          </cell>
          <cell r="AF171" t="str">
            <v>II</v>
          </cell>
        </row>
        <row r="172">
          <cell r="AB172" t="str">
            <v>B30</v>
          </cell>
          <cell r="AC172">
            <v>0.81299999999999994</v>
          </cell>
          <cell r="AD172">
            <v>2.2130000000000001</v>
          </cell>
          <cell r="AE172">
            <v>1.113</v>
          </cell>
          <cell r="AF172" t="str">
            <v>II</v>
          </cell>
        </row>
        <row r="173">
          <cell r="AB173" t="str">
            <v>B31</v>
          </cell>
          <cell r="AC173">
            <v>0.22900000000000001</v>
          </cell>
          <cell r="AD173">
            <v>2.173</v>
          </cell>
          <cell r="AE173">
            <v>0.52900000000000003</v>
          </cell>
          <cell r="AF173" t="str">
            <v>II</v>
          </cell>
        </row>
        <row r="174">
          <cell r="AB174" t="str">
            <v>B32</v>
          </cell>
          <cell r="AC174">
            <v>0.27900000000000003</v>
          </cell>
          <cell r="AD174">
            <v>2.1320000000000001</v>
          </cell>
          <cell r="AE174">
            <v>0.57899999999999996</v>
          </cell>
          <cell r="AF174" t="str">
            <v>II</v>
          </cell>
        </row>
        <row r="175">
          <cell r="AB175" t="str">
            <v>B33</v>
          </cell>
          <cell r="AC175">
            <v>0.29699999999999999</v>
          </cell>
          <cell r="AD175">
            <v>2.1240000000000001</v>
          </cell>
          <cell r="AE175">
            <v>0.59699999999999998</v>
          </cell>
          <cell r="AF175" t="str">
            <v>II</v>
          </cell>
        </row>
        <row r="176">
          <cell r="AB176" t="str">
            <v>B34</v>
          </cell>
          <cell r="AC176">
            <v>0.64100000000000001</v>
          </cell>
          <cell r="AD176">
            <v>2.0219999999999998</v>
          </cell>
          <cell r="AE176">
            <v>0.94100000000000006</v>
          </cell>
          <cell r="AF176" t="str">
            <v>II</v>
          </cell>
        </row>
        <row r="177">
          <cell r="AB177" t="str">
            <v>B35</v>
          </cell>
          <cell r="AC177">
            <v>0.66800000000000004</v>
          </cell>
          <cell r="AD177">
            <v>2.0680000000000001</v>
          </cell>
          <cell r="AE177">
            <v>0.96799999999999997</v>
          </cell>
          <cell r="AF177" t="str">
            <v>II</v>
          </cell>
        </row>
        <row r="178">
          <cell r="AB178" t="str">
            <v>B36</v>
          </cell>
          <cell r="AC178">
            <v>0.33400000000000002</v>
          </cell>
          <cell r="AD178">
            <v>2.0409999999999999</v>
          </cell>
          <cell r="AE178">
            <v>0.63400000000000001</v>
          </cell>
          <cell r="AF178" t="str">
            <v>III</v>
          </cell>
        </row>
        <row r="179">
          <cell r="AB179" t="str">
            <v>B37</v>
          </cell>
          <cell r="AC179">
            <v>0.35399999999999998</v>
          </cell>
          <cell r="AD179">
            <v>1.988</v>
          </cell>
          <cell r="AE179">
            <v>0.65399999999999991</v>
          </cell>
          <cell r="AF179" t="str">
            <v>II</v>
          </cell>
        </row>
        <row r="180">
          <cell r="AB180" t="str">
            <v>B38</v>
          </cell>
          <cell r="AC180">
            <v>0.57099999999999995</v>
          </cell>
          <cell r="AD180">
            <v>1.9710000000000001</v>
          </cell>
          <cell r="AE180">
            <v>0.871</v>
          </cell>
          <cell r="AF180" t="str">
            <v>II</v>
          </cell>
        </row>
        <row r="181">
          <cell r="AB181" t="str">
            <v>B39</v>
          </cell>
          <cell r="AC181">
            <v>0.40400000000000003</v>
          </cell>
          <cell r="AD181">
            <v>1.877</v>
          </cell>
          <cell r="AE181">
            <v>0.70399999999999996</v>
          </cell>
          <cell r="AF181" t="str">
            <v>II</v>
          </cell>
        </row>
        <row r="182">
          <cell r="AB182" t="str">
            <v>B40</v>
          </cell>
          <cell r="AC182">
            <v>0.42599999999999999</v>
          </cell>
          <cell r="AD182">
            <v>1.8260000000000001</v>
          </cell>
          <cell r="AE182">
            <v>0.72599999999999998</v>
          </cell>
          <cell r="AF182" t="str">
            <v>II</v>
          </cell>
        </row>
        <row r="183">
          <cell r="AB183" t="str">
            <v>B41</v>
          </cell>
          <cell r="AC183">
            <v>0.43099999999999999</v>
          </cell>
          <cell r="AD183">
            <v>2.08</v>
          </cell>
          <cell r="AE183">
            <v>0.73099999999999998</v>
          </cell>
          <cell r="AF183" t="str">
            <v>II</v>
          </cell>
        </row>
        <row r="184">
          <cell r="AB184" t="str">
            <v>B42</v>
          </cell>
          <cell r="AC184">
            <v>0.83</v>
          </cell>
          <cell r="AD184">
            <v>2.23</v>
          </cell>
          <cell r="AE184">
            <v>1.1299999999999999</v>
          </cell>
          <cell r="AF184" t="str">
            <v>II</v>
          </cell>
        </row>
        <row r="185">
          <cell r="AB185" t="str">
            <v>B43</v>
          </cell>
          <cell r="AC185">
            <v>0.46500000000000002</v>
          </cell>
          <cell r="AD185">
            <v>2.2000000000000002</v>
          </cell>
          <cell r="AE185">
            <v>0.76500000000000001</v>
          </cell>
          <cell r="AF185" t="str">
            <v>II</v>
          </cell>
        </row>
        <row r="186">
          <cell r="AB186" t="str">
            <v>B44</v>
          </cell>
          <cell r="AC186">
            <v>0.91500000000000004</v>
          </cell>
          <cell r="AD186">
            <v>2.3149999999999999</v>
          </cell>
          <cell r="AE186">
            <v>1.2150000000000001</v>
          </cell>
          <cell r="AF186" t="str">
            <v>II</v>
          </cell>
        </row>
        <row r="187">
          <cell r="AB187" t="str">
            <v>B45</v>
          </cell>
          <cell r="AC187">
            <v>0.505</v>
          </cell>
          <cell r="AD187">
            <v>2.25</v>
          </cell>
          <cell r="AE187">
            <v>0.80499999999999994</v>
          </cell>
          <cell r="AF187" t="str">
            <v>III</v>
          </cell>
        </row>
        <row r="188">
          <cell r="AB188" t="str">
            <v>B46</v>
          </cell>
          <cell r="AC188">
            <v>0.877</v>
          </cell>
          <cell r="AD188">
            <v>2.2770000000000001</v>
          </cell>
          <cell r="AE188">
            <v>1.177</v>
          </cell>
          <cell r="AF188" t="str">
            <v>II</v>
          </cell>
        </row>
        <row r="189">
          <cell r="AB189" t="str">
            <v>B47</v>
          </cell>
          <cell r="AC189">
            <v>0.52500000000000002</v>
          </cell>
          <cell r="AD189">
            <v>2.2669999999999999</v>
          </cell>
          <cell r="AE189">
            <v>0.82499999999999996</v>
          </cell>
          <cell r="AF189" t="str">
            <v>II</v>
          </cell>
        </row>
        <row r="190">
          <cell r="AB190" t="str">
            <v>B48</v>
          </cell>
          <cell r="AC190">
            <v>0.76300000000000001</v>
          </cell>
          <cell r="AD190">
            <v>2.1629999999999998</v>
          </cell>
          <cell r="AE190">
            <v>1.0629999999999999</v>
          </cell>
          <cell r="AF190" t="str">
            <v>II</v>
          </cell>
        </row>
        <row r="191">
          <cell r="AB191" t="str">
            <v>B49</v>
          </cell>
          <cell r="AC191">
            <v>0.56499999999999995</v>
          </cell>
          <cell r="AD191">
            <v>2.1709999999999998</v>
          </cell>
          <cell r="AE191">
            <v>0.86499999999999999</v>
          </cell>
          <cell r="AF191" t="str">
            <v>II</v>
          </cell>
        </row>
        <row r="192">
          <cell r="AB192" t="str">
            <v>B50</v>
          </cell>
          <cell r="AC192">
            <v>0.67500000000000004</v>
          </cell>
          <cell r="AD192">
            <v>2.0750000000000002</v>
          </cell>
          <cell r="AE192">
            <v>0.97500000000000009</v>
          </cell>
          <cell r="AF192" t="str">
            <v>II</v>
          </cell>
        </row>
        <row r="193">
          <cell r="AB193" t="str">
            <v>B51</v>
          </cell>
          <cell r="AC193">
            <v>0.59699999999999998</v>
          </cell>
          <cell r="AD193">
            <v>2.08</v>
          </cell>
          <cell r="AE193">
            <v>0.89700000000000002</v>
          </cell>
          <cell r="AF193" t="str">
            <v>II</v>
          </cell>
        </row>
        <row r="194">
          <cell r="AB194" t="str">
            <v>B52</v>
          </cell>
          <cell r="AC194">
            <v>0.60699999999999998</v>
          </cell>
          <cell r="AD194">
            <v>2.0219999999999998</v>
          </cell>
          <cell r="AE194">
            <v>0.90700000000000003</v>
          </cell>
          <cell r="AF194" t="str">
            <v>II</v>
          </cell>
        </row>
        <row r="195">
          <cell r="AB195" t="str">
            <v>B53</v>
          </cell>
          <cell r="AC195">
            <v>0.63200000000000001</v>
          </cell>
          <cell r="AD195">
            <v>2.032</v>
          </cell>
          <cell r="AE195">
            <v>0.93199999999999994</v>
          </cell>
          <cell r="AF195" t="str">
            <v>II</v>
          </cell>
        </row>
        <row r="196">
          <cell r="AB196" t="str">
            <v>B54</v>
          </cell>
          <cell r="AC196">
            <v>-0.10299999999999999</v>
          </cell>
          <cell r="AD196">
            <v>1.7230000000000001</v>
          </cell>
          <cell r="AE196">
            <v>0.19700000000000001</v>
          </cell>
          <cell r="AF196" t="str">
            <v>IV</v>
          </cell>
        </row>
        <row r="197">
          <cell r="AB197" t="str">
            <v>B55</v>
          </cell>
          <cell r="AC197">
            <v>-7.9000000000000001E-2</v>
          </cell>
          <cell r="AD197">
            <v>1.823</v>
          </cell>
          <cell r="AE197">
            <v>0.22099999999999997</v>
          </cell>
          <cell r="AF197" t="str">
            <v>IV</v>
          </cell>
        </row>
        <row r="198">
          <cell r="AB198" t="str">
            <v>B56</v>
          </cell>
          <cell r="AC198">
            <v>0.436</v>
          </cell>
          <cell r="AD198">
            <v>1.8360000000000001</v>
          </cell>
          <cell r="AE198">
            <v>0.73599999999999999</v>
          </cell>
          <cell r="AF198" t="str">
            <v>II</v>
          </cell>
        </row>
        <row r="199">
          <cell r="AB199" t="str">
            <v>B57</v>
          </cell>
          <cell r="AC199">
            <v>-5.5E-2</v>
          </cell>
          <cell r="AD199">
            <v>1.913</v>
          </cell>
          <cell r="AE199">
            <v>0.245</v>
          </cell>
          <cell r="AF199" t="str">
            <v>IV</v>
          </cell>
        </row>
        <row r="200">
          <cell r="AB200" t="str">
            <v>B58</v>
          </cell>
          <cell r="AC200">
            <v>0.51800000000000002</v>
          </cell>
          <cell r="AD200">
            <v>1.9179999999999999</v>
          </cell>
          <cell r="AE200">
            <v>0.81800000000000006</v>
          </cell>
          <cell r="AF200" t="str">
            <v>II</v>
          </cell>
        </row>
        <row r="201">
          <cell r="AB201" t="str">
            <v>B59</v>
          </cell>
          <cell r="AC201">
            <v>-3.5999999999999997E-2</v>
          </cell>
          <cell r="AD201">
            <v>1.95</v>
          </cell>
          <cell r="AE201">
            <v>0.26400000000000001</v>
          </cell>
          <cell r="AF201" t="str">
            <v>IV</v>
          </cell>
        </row>
        <row r="202">
          <cell r="AB202" t="str">
            <v>B60</v>
          </cell>
          <cell r="AC202">
            <v>0.6</v>
          </cell>
          <cell r="AD202">
            <v>2.0089999999999999</v>
          </cell>
          <cell r="AE202">
            <v>0.89999999999999991</v>
          </cell>
          <cell r="AF202" t="str">
            <v>II</v>
          </cell>
        </row>
        <row r="203">
          <cell r="AB203" t="str">
            <v>B61</v>
          </cell>
          <cell r="AC203">
            <v>1.2E-2</v>
          </cell>
          <cell r="AD203">
            <v>1.8620000000000001</v>
          </cell>
          <cell r="AE203">
            <v>0.312</v>
          </cell>
          <cell r="AF203" t="str">
            <v>IV</v>
          </cell>
        </row>
        <row r="204">
          <cell r="AB204" t="str">
            <v>B62</v>
          </cell>
          <cell r="AC204">
            <v>0.65</v>
          </cell>
          <cell r="AD204">
            <v>1.95</v>
          </cell>
          <cell r="AE204">
            <v>0.95</v>
          </cell>
          <cell r="AF204" t="str">
            <v>II</v>
          </cell>
        </row>
        <row r="205">
          <cell r="AB205" t="str">
            <v>B63</v>
          </cell>
          <cell r="AC205">
            <v>1.9E-2</v>
          </cell>
          <cell r="AD205">
            <v>1.786</v>
          </cell>
          <cell r="AE205">
            <v>0.31900000000000001</v>
          </cell>
          <cell r="AF205" t="str">
            <v>III</v>
          </cell>
        </row>
        <row r="206">
          <cell r="AB206" t="str">
            <v>B64</v>
          </cell>
          <cell r="AC206">
            <v>0.32100000000000001</v>
          </cell>
          <cell r="AD206">
            <v>1.7210000000000001</v>
          </cell>
          <cell r="AE206">
            <v>0.621</v>
          </cell>
          <cell r="AF206" t="str">
            <v>II</v>
          </cell>
        </row>
        <row r="207">
          <cell r="AB207" t="str">
            <v>B65</v>
          </cell>
          <cell r="AC207">
            <v>4.5999999999999999E-2</v>
          </cell>
          <cell r="AD207">
            <v>1.718</v>
          </cell>
          <cell r="AE207">
            <v>0.34599999999999997</v>
          </cell>
          <cell r="AF207" t="str">
            <v>III</v>
          </cell>
        </row>
        <row r="208">
          <cell r="AB208" t="str">
            <v>B66</v>
          </cell>
          <cell r="AC208">
            <v>0.28799999999999998</v>
          </cell>
          <cell r="AD208">
            <v>1.6</v>
          </cell>
          <cell r="AE208">
            <v>0.58799999999999997</v>
          </cell>
          <cell r="AF208" t="str">
            <v>III</v>
          </cell>
        </row>
        <row r="209">
          <cell r="AB209" t="str">
            <v>B67</v>
          </cell>
          <cell r="AC209">
            <v>0.32300000000000001</v>
          </cell>
          <cell r="AD209">
            <v>1.7230000000000001</v>
          </cell>
          <cell r="AE209">
            <v>0.623</v>
          </cell>
          <cell r="AF209" t="str">
            <v>II</v>
          </cell>
        </row>
        <row r="210">
          <cell r="AB210" t="str">
            <v>B68</v>
          </cell>
          <cell r="AC210">
            <v>9.4E-2</v>
          </cell>
          <cell r="AD210">
            <v>1.825</v>
          </cell>
          <cell r="AE210">
            <v>0.39400000000000002</v>
          </cell>
          <cell r="AF210" t="str">
            <v>II</v>
          </cell>
        </row>
        <row r="211">
          <cell r="AB211" t="str">
            <v>B69</v>
          </cell>
          <cell r="AC211">
            <v>0.47599999999999998</v>
          </cell>
          <cell r="AD211">
            <v>1.8759999999999999</v>
          </cell>
          <cell r="AE211">
            <v>0.77600000000000002</v>
          </cell>
          <cell r="AF211" t="str">
            <v>II</v>
          </cell>
        </row>
        <row r="212">
          <cell r="AB212" t="str">
            <v>B70</v>
          </cell>
          <cell r="AC212">
            <v>0.14399999999999999</v>
          </cell>
          <cell r="AD212">
            <v>1.9219999999999999</v>
          </cell>
          <cell r="AE212">
            <v>0.44399999999999995</v>
          </cell>
          <cell r="AF212" t="str">
            <v>II</v>
          </cell>
        </row>
        <row r="213">
          <cell r="AB213" t="str">
            <v>B71</v>
          </cell>
          <cell r="AC213">
            <v>0.56200000000000006</v>
          </cell>
          <cell r="AD213">
            <v>1.962</v>
          </cell>
          <cell r="AE213">
            <v>0.8620000000000001</v>
          </cell>
          <cell r="AF213" t="str">
            <v>II</v>
          </cell>
        </row>
        <row r="214">
          <cell r="AB214" t="str">
            <v>B72</v>
          </cell>
          <cell r="AC214">
            <v>0.19400000000000001</v>
          </cell>
          <cell r="AD214">
            <v>1.835</v>
          </cell>
          <cell r="AE214">
            <v>0.49399999999999999</v>
          </cell>
          <cell r="AF214" t="str">
            <v>II</v>
          </cell>
        </row>
        <row r="215">
          <cell r="AB215" t="str">
            <v>B73</v>
          </cell>
          <cell r="AC215">
            <v>0.47199999999999998</v>
          </cell>
          <cell r="AD215">
            <v>1.8720000000000001</v>
          </cell>
          <cell r="AE215">
            <v>0.77200000000000002</v>
          </cell>
          <cell r="AF215" t="str">
            <v>II</v>
          </cell>
        </row>
        <row r="216">
          <cell r="AB216" t="str">
            <v>B74</v>
          </cell>
          <cell r="AC216">
            <v>0.23400000000000001</v>
          </cell>
          <cell r="AD216">
            <v>1.74</v>
          </cell>
          <cell r="AE216">
            <v>0.53400000000000003</v>
          </cell>
          <cell r="AF216" t="str">
            <v>II</v>
          </cell>
        </row>
        <row r="217">
          <cell r="AB217" t="str">
            <v>B75</v>
          </cell>
          <cell r="AC217">
            <v>0.34100000000000003</v>
          </cell>
          <cell r="AD217">
            <v>1.7410000000000001</v>
          </cell>
          <cell r="AE217">
            <v>0.64100000000000001</v>
          </cell>
          <cell r="AF217" t="str">
            <v>II</v>
          </cell>
        </row>
        <row r="218">
          <cell r="AB218" t="str">
            <v>B76</v>
          </cell>
          <cell r="AC218">
            <v>0.28299999999999997</v>
          </cell>
          <cell r="AD218">
            <v>1.712</v>
          </cell>
          <cell r="AE218">
            <v>0.58299999999999996</v>
          </cell>
          <cell r="AF218" t="str">
            <v>II</v>
          </cell>
        </row>
        <row r="219">
          <cell r="AB219" t="str">
            <v>B77</v>
          </cell>
          <cell r="AC219">
            <v>0.318</v>
          </cell>
          <cell r="AD219">
            <v>1.718</v>
          </cell>
          <cell r="AE219">
            <v>0.61799999999999999</v>
          </cell>
          <cell r="AF219" t="str">
            <v>II</v>
          </cell>
        </row>
        <row r="220">
          <cell r="AB220" t="str">
            <v>B78</v>
          </cell>
          <cell r="AC220">
            <v>0.7</v>
          </cell>
          <cell r="AD220">
            <v>2.1</v>
          </cell>
          <cell r="AE220">
            <v>1</v>
          </cell>
          <cell r="AF220" t="str">
            <v>II</v>
          </cell>
        </row>
        <row r="221">
          <cell r="AB221" t="str">
            <v>B79</v>
          </cell>
          <cell r="AC221">
            <v>0.78400000000000003</v>
          </cell>
          <cell r="AD221">
            <v>2.1840000000000002</v>
          </cell>
          <cell r="AE221">
            <v>1.0840000000000001</v>
          </cell>
          <cell r="AF221" t="str">
            <v>II</v>
          </cell>
        </row>
        <row r="222">
          <cell r="AB222" t="str">
            <v>B80</v>
          </cell>
          <cell r="AC222">
            <v>0.7</v>
          </cell>
          <cell r="AD222">
            <v>2.1</v>
          </cell>
          <cell r="AE222">
            <v>1</v>
          </cell>
          <cell r="AF222" t="str">
            <v>II</v>
          </cell>
        </row>
        <row r="223">
          <cell r="AB223" t="str">
            <v>B81</v>
          </cell>
          <cell r="AC223">
            <v>0.76800000000000002</v>
          </cell>
          <cell r="AD223">
            <v>2.1680000000000001</v>
          </cell>
          <cell r="AE223">
            <v>1.0680000000000001</v>
          </cell>
          <cell r="AF223" t="str">
            <v>II</v>
          </cell>
        </row>
        <row r="224">
          <cell r="AB224" t="str">
            <v>B82</v>
          </cell>
          <cell r="AC224">
            <v>0.751</v>
          </cell>
          <cell r="AD224">
            <v>2.25</v>
          </cell>
          <cell r="AE224">
            <v>1.0509999999999999</v>
          </cell>
          <cell r="AF224" t="str">
            <v>II</v>
          </cell>
        </row>
        <row r="225">
          <cell r="AB225" t="str">
            <v>B83</v>
          </cell>
          <cell r="AC225">
            <v>0.71699999999999997</v>
          </cell>
          <cell r="AD225">
            <v>2.117</v>
          </cell>
          <cell r="AE225">
            <v>1.0169999999999999</v>
          </cell>
          <cell r="AF225" t="str">
            <v>II</v>
          </cell>
        </row>
        <row r="226">
          <cell r="AB226" t="str">
            <v>B84</v>
          </cell>
          <cell r="AC226">
            <v>0.432</v>
          </cell>
          <cell r="AD226">
            <v>1.9</v>
          </cell>
          <cell r="AE226">
            <v>0.73199999999999998</v>
          </cell>
          <cell r="AF226" t="str">
            <v>II</v>
          </cell>
        </row>
        <row r="227">
          <cell r="AB227" t="str">
            <v>B85</v>
          </cell>
          <cell r="AC227">
            <v>0.46200000000000002</v>
          </cell>
          <cell r="AD227">
            <v>1.8620000000000001</v>
          </cell>
          <cell r="AE227">
            <v>0.76200000000000001</v>
          </cell>
          <cell r="AF227" t="str">
            <v>II</v>
          </cell>
        </row>
        <row r="228">
          <cell r="AB228" t="str">
            <v>B86</v>
          </cell>
          <cell r="AC228">
            <v>0.39200000000000002</v>
          </cell>
          <cell r="AD228">
            <v>1.7210000000000001</v>
          </cell>
          <cell r="AE228">
            <v>0.69199999999999995</v>
          </cell>
          <cell r="AF228" t="str">
            <v>II</v>
          </cell>
        </row>
        <row r="229">
          <cell r="AB229" t="str">
            <v>B87</v>
          </cell>
          <cell r="AC229">
            <v>0.41299999999999998</v>
          </cell>
          <cell r="AD229">
            <v>1.8129999999999999</v>
          </cell>
          <cell r="AE229">
            <v>0.71299999999999997</v>
          </cell>
          <cell r="AF229" t="str">
            <v>II</v>
          </cell>
        </row>
        <row r="230">
          <cell r="AB230" t="str">
            <v>B88</v>
          </cell>
          <cell r="AC230">
            <v>0.34200000000000003</v>
          </cell>
          <cell r="AD230">
            <v>1.7789999999999999</v>
          </cell>
          <cell r="AE230">
            <v>0.64200000000000002</v>
          </cell>
          <cell r="AF230" t="str">
            <v>III</v>
          </cell>
        </row>
        <row r="231">
          <cell r="AB231" t="str">
            <v>B89</v>
          </cell>
          <cell r="AC231">
            <v>0.36399999999999999</v>
          </cell>
          <cell r="AD231">
            <v>1.764</v>
          </cell>
          <cell r="AE231">
            <v>0.66399999999999992</v>
          </cell>
          <cell r="AF231" t="str">
            <v>II</v>
          </cell>
        </row>
        <row r="232">
          <cell r="AB232" t="str">
            <v>B90</v>
          </cell>
          <cell r="AC232">
            <v>0.47</v>
          </cell>
          <cell r="AD232">
            <v>2.827</v>
          </cell>
          <cell r="AE232">
            <v>0.77</v>
          </cell>
          <cell r="AF232" t="str">
            <v>II</v>
          </cell>
        </row>
        <row r="233">
          <cell r="AB233" t="str">
            <v>B91</v>
          </cell>
          <cell r="AC233">
            <v>0.52100000000000002</v>
          </cell>
          <cell r="AD233">
            <v>1.921</v>
          </cell>
          <cell r="AE233">
            <v>0.82099999999999995</v>
          </cell>
          <cell r="AF233" t="str">
            <v>II</v>
          </cell>
        </row>
        <row r="234">
          <cell r="AB234" t="str">
            <v>B92</v>
          </cell>
          <cell r="AC234">
            <v>0.52400000000000002</v>
          </cell>
          <cell r="AD234">
            <v>1.972</v>
          </cell>
          <cell r="AE234">
            <v>0.82400000000000007</v>
          </cell>
          <cell r="AF234" t="str">
            <v>II</v>
          </cell>
        </row>
        <row r="235">
          <cell r="AB235" t="str">
            <v>B93</v>
          </cell>
          <cell r="AC235">
            <v>0.63800000000000001</v>
          </cell>
          <cell r="AD235">
            <v>2.0379999999999998</v>
          </cell>
          <cell r="AE235">
            <v>0.93799999999999994</v>
          </cell>
          <cell r="AF235" t="str">
            <v>II</v>
          </cell>
        </row>
        <row r="236">
          <cell r="AB236" t="str">
            <v>B94</v>
          </cell>
          <cell r="AC236">
            <v>0.54200000000000004</v>
          </cell>
          <cell r="AD236">
            <v>2.0219999999999998</v>
          </cell>
          <cell r="AE236">
            <v>0.84200000000000008</v>
          </cell>
          <cell r="AF236" t="str">
            <v>II</v>
          </cell>
        </row>
        <row r="237">
          <cell r="AB237" t="str">
            <v>B95</v>
          </cell>
          <cell r="AC237">
            <v>0.57799999999999996</v>
          </cell>
          <cell r="AD237">
            <v>2.161</v>
          </cell>
          <cell r="AE237">
            <v>0.87799999999999989</v>
          </cell>
          <cell r="AF237" t="str">
            <v>II</v>
          </cell>
        </row>
        <row r="238">
          <cell r="AB238" t="str">
            <v>B96</v>
          </cell>
          <cell r="AC238">
            <v>0.8</v>
          </cell>
          <cell r="AD238">
            <v>2.2000000000000002</v>
          </cell>
          <cell r="AE238">
            <v>1.1000000000000001</v>
          </cell>
          <cell r="AF238" t="str">
            <v>II</v>
          </cell>
        </row>
        <row r="239">
          <cell r="AB239" t="str">
            <v>B97</v>
          </cell>
          <cell r="AC239">
            <v>0.59799999999999998</v>
          </cell>
          <cell r="AD239">
            <v>2.0499999999999998</v>
          </cell>
          <cell r="AE239">
            <v>0.89799999999999991</v>
          </cell>
          <cell r="AF239" t="str">
            <v>III</v>
          </cell>
        </row>
        <row r="240">
          <cell r="AB240" t="str">
            <v>B98</v>
          </cell>
          <cell r="AC240">
            <v>0.86799999999999999</v>
          </cell>
          <cell r="AD240">
            <v>2.2679999999999998</v>
          </cell>
          <cell r="AE240">
            <v>1.1679999999999999</v>
          </cell>
          <cell r="AF240" t="str">
            <v>II</v>
          </cell>
        </row>
        <row r="241">
          <cell r="AB241" t="str">
            <v>B99</v>
          </cell>
          <cell r="AC241">
            <v>0.85299999999999998</v>
          </cell>
          <cell r="AD241">
            <v>2.125</v>
          </cell>
          <cell r="AE241">
            <v>1.153</v>
          </cell>
          <cell r="AF241" t="str">
            <v>II</v>
          </cell>
        </row>
        <row r="242">
          <cell r="AB242" t="str">
            <v>B100</v>
          </cell>
          <cell r="AC242">
            <v>0.92800000000000005</v>
          </cell>
          <cell r="AD242">
            <v>2.3279999999999998</v>
          </cell>
          <cell r="AE242">
            <v>1.228</v>
          </cell>
          <cell r="AF242" t="str">
            <v>II</v>
          </cell>
        </row>
        <row r="243">
          <cell r="AB243" t="str">
            <v>B101</v>
          </cell>
          <cell r="AC243">
            <v>0.91100000000000003</v>
          </cell>
          <cell r="AD243">
            <v>2.2000000000000002</v>
          </cell>
          <cell r="AE243">
            <v>1.2110000000000001</v>
          </cell>
          <cell r="AF243" t="str">
            <v>II</v>
          </cell>
        </row>
        <row r="244">
          <cell r="AB244" t="str">
            <v>B102</v>
          </cell>
          <cell r="AC244">
            <v>0.64300000000000002</v>
          </cell>
          <cell r="AD244">
            <v>2.2999999999999998</v>
          </cell>
          <cell r="AE244">
            <v>0.94300000000000006</v>
          </cell>
          <cell r="AF244" t="str">
            <v>II</v>
          </cell>
        </row>
        <row r="245">
          <cell r="AB245" t="str">
            <v>B103</v>
          </cell>
          <cell r="AC245">
            <v>0.91600000000000004</v>
          </cell>
          <cell r="AD245">
            <v>2.3159999999999998</v>
          </cell>
          <cell r="AE245">
            <v>1.216</v>
          </cell>
          <cell r="AF245" t="str">
            <v>II</v>
          </cell>
        </row>
        <row r="246">
          <cell r="AB246" t="str">
            <v>B104</v>
          </cell>
          <cell r="AC246">
            <v>0.68500000000000005</v>
          </cell>
          <cell r="AD246">
            <v>2.25</v>
          </cell>
          <cell r="AE246">
            <v>0.9850000000000001</v>
          </cell>
          <cell r="AF246" t="str">
            <v>II</v>
          </cell>
        </row>
        <row r="247">
          <cell r="AB247" t="str">
            <v>B105</v>
          </cell>
          <cell r="AC247">
            <v>1.0209999999999999</v>
          </cell>
          <cell r="AD247">
            <v>2.4209999999999998</v>
          </cell>
          <cell r="AE247">
            <v>1.321</v>
          </cell>
          <cell r="AF247" t="str">
            <v>II</v>
          </cell>
        </row>
        <row r="248">
          <cell r="AB248" t="str">
            <v>B106</v>
          </cell>
          <cell r="AC248">
            <v>0.72299999999999998</v>
          </cell>
          <cell r="AD248">
            <v>2.25</v>
          </cell>
          <cell r="AE248">
            <v>1.0229999999999999</v>
          </cell>
          <cell r="AF248" t="str">
            <v>II</v>
          </cell>
        </row>
        <row r="249">
          <cell r="AB249" t="str">
            <v>B107</v>
          </cell>
          <cell r="AC249">
            <v>1.016</v>
          </cell>
          <cell r="AD249">
            <v>2.4159999999999999</v>
          </cell>
          <cell r="AE249">
            <v>1.3160000000000001</v>
          </cell>
          <cell r="AF249" t="str">
            <v>II</v>
          </cell>
        </row>
        <row r="250">
          <cell r="AB250" t="str">
            <v>B108</v>
          </cell>
          <cell r="AC250">
            <v>0.77800000000000002</v>
          </cell>
          <cell r="AD250">
            <v>2.15</v>
          </cell>
          <cell r="AE250">
            <v>1.0780000000000001</v>
          </cell>
          <cell r="AF250" t="str">
            <v>II</v>
          </cell>
        </row>
        <row r="251">
          <cell r="AB251" t="str">
            <v>B109</v>
          </cell>
          <cell r="AC251">
            <v>0.91800000000000004</v>
          </cell>
          <cell r="AD251">
            <v>2.3180000000000001</v>
          </cell>
          <cell r="AE251">
            <v>1.218</v>
          </cell>
          <cell r="AF251" t="str">
            <v>II</v>
          </cell>
        </row>
        <row r="252">
          <cell r="AB252" t="str">
            <v>B110</v>
          </cell>
          <cell r="AC252">
            <v>0.82299999999999995</v>
          </cell>
          <cell r="AD252">
            <v>2.0499999999999998</v>
          </cell>
          <cell r="AE252">
            <v>1.123</v>
          </cell>
          <cell r="AF252" t="str">
            <v>III</v>
          </cell>
        </row>
        <row r="253">
          <cell r="AB253" t="str">
            <v>B111</v>
          </cell>
          <cell r="AC253">
            <v>0.85</v>
          </cell>
          <cell r="AD253">
            <v>2.25</v>
          </cell>
          <cell r="AE253">
            <v>1.1499999999999999</v>
          </cell>
          <cell r="AF253" t="str">
            <v>II</v>
          </cell>
        </row>
        <row r="254">
          <cell r="AB254" t="str">
            <v>B112</v>
          </cell>
          <cell r="AC254">
            <v>0.85</v>
          </cell>
          <cell r="AD254">
            <v>2.25</v>
          </cell>
          <cell r="AE254">
            <v>1.1499999999999999</v>
          </cell>
          <cell r="AF254" t="str">
            <v>II</v>
          </cell>
        </row>
        <row r="255">
          <cell r="AB255" t="str">
            <v>B113</v>
          </cell>
          <cell r="AC255">
            <v>0.71</v>
          </cell>
          <cell r="AD255">
            <v>2.11</v>
          </cell>
          <cell r="AE255">
            <v>1.01</v>
          </cell>
          <cell r="AF255" t="str">
            <v>II</v>
          </cell>
        </row>
        <row r="256">
          <cell r="AB256" t="str">
            <v>B114</v>
          </cell>
          <cell r="AC256">
            <v>0.68799999999999994</v>
          </cell>
          <cell r="AD256">
            <v>2.1659999999999999</v>
          </cell>
          <cell r="AE256">
            <v>0.98799999999999999</v>
          </cell>
          <cell r="AF256" t="str">
            <v>II</v>
          </cell>
        </row>
        <row r="257">
          <cell r="AB257" t="str">
            <v>A1</v>
          </cell>
          <cell r="AC257">
            <v>-4.2000000000000003E-2</v>
          </cell>
          <cell r="AD257">
            <v>1.8080000000000001</v>
          </cell>
          <cell r="AE257">
            <v>0.25800000000000001</v>
          </cell>
          <cell r="AF257" t="str">
            <v>IV</v>
          </cell>
        </row>
        <row r="258">
          <cell r="AB258" t="str">
            <v>A2</v>
          </cell>
          <cell r="AC258">
            <v>0.41299999999999998</v>
          </cell>
          <cell r="AD258">
            <v>1.833</v>
          </cell>
          <cell r="AE258">
            <v>0.71299999999999997</v>
          </cell>
          <cell r="AF258" t="str">
            <v>II</v>
          </cell>
        </row>
        <row r="259">
          <cell r="AB259" t="str">
            <v>A3</v>
          </cell>
          <cell r="AC259">
            <v>0.46800000000000003</v>
          </cell>
          <cell r="AD259">
            <v>1.9279999999999999</v>
          </cell>
          <cell r="AE259">
            <v>0.76800000000000002</v>
          </cell>
          <cell r="AF259" t="str">
            <v>II</v>
          </cell>
        </row>
        <row r="260">
          <cell r="AB260" t="str">
            <v>A4</v>
          </cell>
          <cell r="AC260">
            <v>0.49</v>
          </cell>
          <cell r="AD260">
            <v>1.9</v>
          </cell>
          <cell r="AE260">
            <v>0.79</v>
          </cell>
          <cell r="AF260" t="str">
            <v>II</v>
          </cell>
        </row>
        <row r="261">
          <cell r="AB261" t="str">
            <v>A5</v>
          </cell>
          <cell r="AC261">
            <v>-2.1000000000000001E-2</v>
          </cell>
          <cell r="AD261">
            <v>1.78</v>
          </cell>
          <cell r="AE261">
            <v>0.27899999999999997</v>
          </cell>
          <cell r="AF261" t="str">
            <v>IV</v>
          </cell>
        </row>
        <row r="262">
          <cell r="AB262" t="str">
            <v>A6</v>
          </cell>
          <cell r="AC262">
            <v>0.33600000000000002</v>
          </cell>
          <cell r="AD262">
            <v>1.746</v>
          </cell>
          <cell r="AE262">
            <v>0.63600000000000001</v>
          </cell>
          <cell r="AF262" t="str">
            <v>II</v>
          </cell>
        </row>
        <row r="263">
          <cell r="AB263" t="str">
            <v>A7</v>
          </cell>
          <cell r="AC263">
            <v>4.5999999999999999E-2</v>
          </cell>
          <cell r="AD263">
            <v>1.7749999999999999</v>
          </cell>
          <cell r="AE263">
            <v>0.34599999999999997</v>
          </cell>
          <cell r="AF263" t="str">
            <v>IV</v>
          </cell>
        </row>
        <row r="264">
          <cell r="AB264" t="str">
            <v>A8</v>
          </cell>
          <cell r="AC264">
            <v>0.39100000000000001</v>
          </cell>
          <cell r="AD264">
            <v>1.7330000000000001</v>
          </cell>
          <cell r="AE264">
            <v>0.69100000000000006</v>
          </cell>
          <cell r="AF264" t="str">
            <v>II</v>
          </cell>
        </row>
        <row r="265">
          <cell r="AB265" t="str">
            <v>A9</v>
          </cell>
          <cell r="AC265">
            <v>0.40500000000000003</v>
          </cell>
          <cell r="AD265">
            <v>1.8080000000000001</v>
          </cell>
          <cell r="AE265">
            <v>0.70500000000000007</v>
          </cell>
          <cell r="AF265" t="str">
            <v>II</v>
          </cell>
        </row>
        <row r="266">
          <cell r="AB266" t="str">
            <v>A10</v>
          </cell>
          <cell r="AC266">
            <v>0.435</v>
          </cell>
          <cell r="AD266">
            <v>1.8089999999999999</v>
          </cell>
          <cell r="AE266">
            <v>0.73499999999999999</v>
          </cell>
          <cell r="AF266" t="str">
            <v>II</v>
          </cell>
        </row>
        <row r="267">
          <cell r="AB267" t="str">
            <v>A11</v>
          </cell>
          <cell r="AC267">
            <v>0.45</v>
          </cell>
          <cell r="AD267">
            <v>1.86</v>
          </cell>
          <cell r="AE267">
            <v>0.75</v>
          </cell>
          <cell r="AF267" t="str">
            <v>II</v>
          </cell>
        </row>
        <row r="268">
          <cell r="AB268" t="str">
            <v>A12</v>
          </cell>
          <cell r="AC268">
            <v>0.35</v>
          </cell>
          <cell r="AD268">
            <v>1.76</v>
          </cell>
          <cell r="AE268">
            <v>0.64999999999999991</v>
          </cell>
          <cell r="AF268" t="str">
            <v>II</v>
          </cell>
        </row>
        <row r="269">
          <cell r="AB269" t="str">
            <v>A13</v>
          </cell>
          <cell r="AC269">
            <v>0.44</v>
          </cell>
          <cell r="AD269">
            <v>1.85</v>
          </cell>
          <cell r="AE269">
            <v>0.74</v>
          </cell>
          <cell r="AF269" t="str">
            <v>II</v>
          </cell>
        </row>
        <row r="270">
          <cell r="AB270" t="str">
            <v>A14</v>
          </cell>
          <cell r="AC270">
            <v>0.09</v>
          </cell>
          <cell r="AD270">
            <v>1.8759999999999999</v>
          </cell>
          <cell r="AE270">
            <v>0.39</v>
          </cell>
          <cell r="AF270" t="str">
            <v>II</v>
          </cell>
        </row>
        <row r="271">
          <cell r="AB271" t="str">
            <v>A15</v>
          </cell>
          <cell r="AC271">
            <v>0.56200000000000006</v>
          </cell>
          <cell r="AD271">
            <v>1.972</v>
          </cell>
          <cell r="AE271">
            <v>0.8620000000000001</v>
          </cell>
          <cell r="AF271" t="str">
            <v>II</v>
          </cell>
        </row>
        <row r="272">
          <cell r="AB272" t="str">
            <v>A16</v>
          </cell>
          <cell r="AC272">
            <v>0.13400000000000001</v>
          </cell>
          <cell r="AD272">
            <v>1.925</v>
          </cell>
          <cell r="AE272">
            <v>0.434</v>
          </cell>
          <cell r="AF272" t="str">
            <v>II</v>
          </cell>
        </row>
        <row r="273">
          <cell r="AB273" t="str">
            <v>A17</v>
          </cell>
          <cell r="AC273">
            <v>0.44</v>
          </cell>
          <cell r="AD273">
            <v>1.85</v>
          </cell>
          <cell r="AE273">
            <v>0.74</v>
          </cell>
          <cell r="AF273" t="str">
            <v>II</v>
          </cell>
        </row>
        <row r="274">
          <cell r="AB274" t="str">
            <v>A18</v>
          </cell>
          <cell r="AC274">
            <v>0.18</v>
          </cell>
          <cell r="AD274">
            <v>1.6319999999999999</v>
          </cell>
          <cell r="AE274">
            <v>0.48</v>
          </cell>
          <cell r="AF274" t="str">
            <v>II</v>
          </cell>
        </row>
        <row r="275">
          <cell r="AB275" t="str">
            <v>A19</v>
          </cell>
          <cell r="AC275">
            <v>0.34799999999999998</v>
          </cell>
          <cell r="AD275">
            <v>1.758</v>
          </cell>
          <cell r="AE275">
            <v>0.64799999999999991</v>
          </cell>
          <cell r="AF275" t="str">
            <v>II</v>
          </cell>
        </row>
        <row r="276">
          <cell r="AB276" t="str">
            <v>A20</v>
          </cell>
          <cell r="AC276">
            <v>0.216</v>
          </cell>
          <cell r="AD276">
            <v>1.7729999999999999</v>
          </cell>
          <cell r="AE276">
            <v>0.51600000000000001</v>
          </cell>
          <cell r="AF276" t="str">
            <v>IV</v>
          </cell>
        </row>
        <row r="277">
          <cell r="AB277" t="str">
            <v>A21</v>
          </cell>
          <cell r="AC277">
            <v>0.32500000000000001</v>
          </cell>
          <cell r="AD277">
            <v>1.7350000000000001</v>
          </cell>
          <cell r="AE277">
            <v>0.625</v>
          </cell>
          <cell r="AF277" t="str">
            <v>II</v>
          </cell>
        </row>
        <row r="278">
          <cell r="AB278" t="str">
            <v>A22</v>
          </cell>
          <cell r="AC278">
            <v>0.29299999999999998</v>
          </cell>
          <cell r="AD278">
            <v>1.75</v>
          </cell>
          <cell r="AE278">
            <v>0.59299999999999997</v>
          </cell>
          <cell r="AF278" t="str">
            <v>II</v>
          </cell>
        </row>
        <row r="279">
          <cell r="AB279" t="str">
            <v>A23</v>
          </cell>
          <cell r="AC279">
            <v>0.23599999999999999</v>
          </cell>
          <cell r="AD279">
            <v>1.8280000000000001</v>
          </cell>
          <cell r="AE279">
            <v>0.53600000000000003</v>
          </cell>
          <cell r="AF279" t="str">
            <v>II</v>
          </cell>
        </row>
        <row r="280">
          <cell r="AB280" t="str">
            <v>A24</v>
          </cell>
          <cell r="AC280">
            <v>0.40500000000000003</v>
          </cell>
          <cell r="AD280">
            <v>1.8149999999999999</v>
          </cell>
          <cell r="AE280">
            <v>0.70500000000000007</v>
          </cell>
          <cell r="AF280" t="str">
            <v>II</v>
          </cell>
        </row>
        <row r="281">
          <cell r="AB281" t="str">
            <v>A25</v>
          </cell>
          <cell r="AC281">
            <v>0.46200000000000002</v>
          </cell>
          <cell r="AD281">
            <v>1.8720000000000001</v>
          </cell>
          <cell r="AE281">
            <v>0.76200000000000001</v>
          </cell>
          <cell r="AF281" t="str">
            <v>II</v>
          </cell>
        </row>
        <row r="282">
          <cell r="AB282" t="str">
            <v>A26</v>
          </cell>
          <cell r="AC282">
            <v>0.28599999999999998</v>
          </cell>
          <cell r="AD282">
            <v>1.9179999999999999</v>
          </cell>
          <cell r="AE282">
            <v>0.58599999999999997</v>
          </cell>
          <cell r="AF282" t="str">
            <v>II</v>
          </cell>
        </row>
        <row r="283">
          <cell r="AB283" t="str">
            <v>A27</v>
          </cell>
          <cell r="AC283">
            <v>0.47799999999999998</v>
          </cell>
          <cell r="AD283">
            <v>1.8879999999999999</v>
          </cell>
          <cell r="AE283">
            <v>0.77800000000000002</v>
          </cell>
          <cell r="AF283" t="str">
            <v>II</v>
          </cell>
        </row>
        <row r="284">
          <cell r="AB284" t="str">
            <v>A28</v>
          </cell>
          <cell r="AC284">
            <v>0.33600000000000002</v>
          </cell>
          <cell r="AD284">
            <v>1.92</v>
          </cell>
          <cell r="AE284">
            <v>0.63600000000000001</v>
          </cell>
          <cell r="AF284" t="str">
            <v>II</v>
          </cell>
        </row>
        <row r="285">
          <cell r="AB285" t="str">
            <v>A29</v>
          </cell>
          <cell r="AC285">
            <v>0.38600000000000001</v>
          </cell>
          <cell r="AD285">
            <v>1.841</v>
          </cell>
          <cell r="AE285">
            <v>0.68599999999999994</v>
          </cell>
          <cell r="AF285" t="str">
            <v>II</v>
          </cell>
        </row>
        <row r="286">
          <cell r="AB286" t="str">
            <v>A30</v>
          </cell>
          <cell r="AC286">
            <v>0.40799999999999997</v>
          </cell>
          <cell r="AD286">
            <v>1.8180000000000001</v>
          </cell>
          <cell r="AE286">
            <v>0.70799999999999996</v>
          </cell>
          <cell r="AF286" t="str">
            <v>II</v>
          </cell>
        </row>
        <row r="287">
          <cell r="AB287" t="str">
            <v>A31</v>
          </cell>
          <cell r="AC287">
            <v>0.47799999999999998</v>
          </cell>
          <cell r="AD287">
            <v>1.8879999999999999</v>
          </cell>
          <cell r="AE287">
            <v>0.77800000000000002</v>
          </cell>
          <cell r="AF287" t="str">
            <v>II</v>
          </cell>
        </row>
        <row r="288">
          <cell r="AB288" t="str">
            <v>A32</v>
          </cell>
          <cell r="AC288">
            <v>4.1000000000000002E-2</v>
          </cell>
          <cell r="AD288">
            <v>1.95</v>
          </cell>
          <cell r="AE288">
            <v>0.34099999999999997</v>
          </cell>
          <cell r="AF288" t="str">
            <v>II</v>
          </cell>
        </row>
        <row r="289">
          <cell r="AB289" t="str">
            <v>A33</v>
          </cell>
          <cell r="AC289">
            <v>0.70799999999999996</v>
          </cell>
          <cell r="AD289">
            <v>2.1179999999999999</v>
          </cell>
          <cell r="AE289">
            <v>1.008</v>
          </cell>
          <cell r="AF289" t="str">
            <v>II</v>
          </cell>
        </row>
        <row r="290">
          <cell r="AB290" t="str">
            <v>A34</v>
          </cell>
          <cell r="AC290">
            <v>0.10299999999999999</v>
          </cell>
          <cell r="AD290">
            <v>2.12</v>
          </cell>
          <cell r="AE290">
            <v>0.40299999999999997</v>
          </cell>
          <cell r="AF290" t="str">
            <v>II</v>
          </cell>
        </row>
        <row r="291">
          <cell r="AB291" t="str">
            <v>A35</v>
          </cell>
          <cell r="AC291">
            <v>0.16600000000000001</v>
          </cell>
          <cell r="AD291">
            <v>2.1520000000000001</v>
          </cell>
          <cell r="AE291">
            <v>0.46599999999999997</v>
          </cell>
          <cell r="AF291" t="str">
            <v>II</v>
          </cell>
        </row>
        <row r="292">
          <cell r="AB292" t="str">
            <v>A36</v>
          </cell>
          <cell r="AC292">
            <v>0.20599999999999999</v>
          </cell>
          <cell r="AD292">
            <v>2.0499999999999998</v>
          </cell>
          <cell r="AE292">
            <v>0.50600000000000001</v>
          </cell>
          <cell r="AF292" t="str">
            <v>II</v>
          </cell>
        </row>
        <row r="293">
          <cell r="AB293" t="str">
            <v>A37</v>
          </cell>
          <cell r="AC293">
            <v>0.62</v>
          </cell>
          <cell r="AD293">
            <v>2.0299999999999998</v>
          </cell>
          <cell r="AE293">
            <v>0.91999999999999993</v>
          </cell>
          <cell r="AF293" t="str">
            <v>II</v>
          </cell>
        </row>
        <row r="294">
          <cell r="AB294" t="str">
            <v>A38</v>
          </cell>
          <cell r="AC294">
            <v>0.48299999999999998</v>
          </cell>
          <cell r="AD294">
            <v>1.893</v>
          </cell>
          <cell r="AE294">
            <v>0.78299999999999992</v>
          </cell>
          <cell r="AF294" t="str">
            <v>II</v>
          </cell>
        </row>
        <row r="295">
          <cell r="AB295" t="str">
            <v>A39</v>
          </cell>
          <cell r="AC295">
            <v>0.25800000000000001</v>
          </cell>
          <cell r="AD295">
            <v>1.7</v>
          </cell>
          <cell r="AE295">
            <v>0.55800000000000005</v>
          </cell>
          <cell r="AF295" t="str">
            <v>II</v>
          </cell>
        </row>
        <row r="296">
          <cell r="AB296" t="str">
            <v>A40</v>
          </cell>
          <cell r="AC296">
            <v>0.38</v>
          </cell>
          <cell r="AD296">
            <v>1.79</v>
          </cell>
          <cell r="AE296">
            <v>0.67999999999999994</v>
          </cell>
          <cell r="AF296" t="str">
            <v>II</v>
          </cell>
        </row>
        <row r="297">
          <cell r="AB297" t="str">
            <v>A41</v>
          </cell>
          <cell r="AC297">
            <v>0.311</v>
          </cell>
          <cell r="AD297">
            <v>1.7649999999999999</v>
          </cell>
          <cell r="AE297">
            <v>0.61099999999999999</v>
          </cell>
          <cell r="AF297" t="str">
            <v>II</v>
          </cell>
        </row>
        <row r="298">
          <cell r="AB298" t="str">
            <v>A42</v>
          </cell>
          <cell r="AC298">
            <v>0.34300000000000003</v>
          </cell>
          <cell r="AD298">
            <v>1.7529999999999999</v>
          </cell>
          <cell r="AE298">
            <v>0.64300000000000002</v>
          </cell>
          <cell r="AF298" t="str">
            <v>II</v>
          </cell>
        </row>
        <row r="299">
          <cell r="AB299" t="str">
            <v>cöa x¶ d</v>
          </cell>
          <cell r="AC299">
            <v>-2.427</v>
          </cell>
          <cell r="AE299">
            <v>-2.1270000000000002</v>
          </cell>
        </row>
        <row r="300">
          <cell r="AB300" t="str">
            <v>D1</v>
          </cell>
          <cell r="AC300">
            <v>-1.905</v>
          </cell>
          <cell r="AD300">
            <v>2.13</v>
          </cell>
          <cell r="AE300">
            <v>-1.605</v>
          </cell>
          <cell r="AF300" t="str">
            <v>II</v>
          </cell>
        </row>
        <row r="301">
          <cell r="AB301" t="str">
            <v>D2</v>
          </cell>
          <cell r="AC301">
            <v>-1.835</v>
          </cell>
          <cell r="AD301">
            <v>1.992</v>
          </cell>
          <cell r="AE301">
            <v>-1.5349999999999999</v>
          </cell>
          <cell r="AF301" t="str">
            <v>II</v>
          </cell>
        </row>
        <row r="302">
          <cell r="AB302" t="str">
            <v>D3</v>
          </cell>
          <cell r="AC302">
            <v>-1.772</v>
          </cell>
          <cell r="AD302">
            <v>1.88</v>
          </cell>
          <cell r="AE302">
            <v>-1.472</v>
          </cell>
          <cell r="AF302" t="str">
            <v>II</v>
          </cell>
        </row>
        <row r="303">
          <cell r="AB303" t="str">
            <v>D4</v>
          </cell>
          <cell r="AC303">
            <v>-1.718</v>
          </cell>
          <cell r="AD303">
            <v>1.825</v>
          </cell>
          <cell r="AE303">
            <v>-1.4179999999999999</v>
          </cell>
          <cell r="AF303" t="str">
            <v>II</v>
          </cell>
        </row>
        <row r="304">
          <cell r="AB304" t="str">
            <v>D5</v>
          </cell>
          <cell r="AC304">
            <v>0.69299999999999995</v>
          </cell>
          <cell r="AD304">
            <v>1.843</v>
          </cell>
          <cell r="AE304">
            <v>0.99299999999999988</v>
          </cell>
          <cell r="AF304" t="str">
            <v>II</v>
          </cell>
        </row>
        <row r="305">
          <cell r="AB305" t="str">
            <v>D6</v>
          </cell>
          <cell r="AC305">
            <v>-1.645</v>
          </cell>
          <cell r="AD305">
            <v>1.8169999999999999</v>
          </cell>
          <cell r="AE305">
            <v>-1.345</v>
          </cell>
          <cell r="AF305" t="str">
            <v>II</v>
          </cell>
        </row>
        <row r="306">
          <cell r="AB306" t="str">
            <v>D7</v>
          </cell>
          <cell r="AC306">
            <v>-1.5820000000000001</v>
          </cell>
          <cell r="AD306">
            <v>1.8859999999999999</v>
          </cell>
          <cell r="AE306">
            <v>-1.282</v>
          </cell>
          <cell r="AF306" t="str">
            <v>II</v>
          </cell>
        </row>
        <row r="307">
          <cell r="AB307" t="str">
            <v>D8</v>
          </cell>
          <cell r="AC307">
            <v>-1.518</v>
          </cell>
          <cell r="AD307">
            <v>1.913</v>
          </cell>
          <cell r="AE307">
            <v>-1.218</v>
          </cell>
          <cell r="AF307" t="str">
            <v>II</v>
          </cell>
        </row>
        <row r="308">
          <cell r="AB308" t="str">
            <v>D9</v>
          </cell>
          <cell r="AC308">
            <v>-0.36</v>
          </cell>
          <cell r="AD308">
            <v>1.94</v>
          </cell>
          <cell r="AE308">
            <v>-0.06</v>
          </cell>
          <cell r="AF308" t="str">
            <v>I</v>
          </cell>
        </row>
        <row r="309">
          <cell r="AB309" t="str">
            <v>D10</v>
          </cell>
          <cell r="AC309">
            <v>-1.4550000000000001</v>
          </cell>
          <cell r="AD309">
            <v>1.8360000000000001</v>
          </cell>
          <cell r="AE309">
            <v>-1.155</v>
          </cell>
          <cell r="AF309" t="str">
            <v>II</v>
          </cell>
        </row>
        <row r="310">
          <cell r="AB310" t="str">
            <v>D11</v>
          </cell>
          <cell r="AC310">
            <v>-1.3480000000000001</v>
          </cell>
          <cell r="AD310">
            <v>1.82</v>
          </cell>
          <cell r="AE310">
            <v>-1.048</v>
          </cell>
          <cell r="AF310" t="str">
            <v>II</v>
          </cell>
        </row>
        <row r="311">
          <cell r="AB311" t="str">
            <v>D12</v>
          </cell>
          <cell r="AC311">
            <v>-0.88200000000000001</v>
          </cell>
          <cell r="AD311">
            <v>1.915</v>
          </cell>
          <cell r="AE311">
            <v>-0.58200000000000007</v>
          </cell>
          <cell r="AF311" t="str">
            <v>I</v>
          </cell>
        </row>
        <row r="312">
          <cell r="AB312" t="str">
            <v>D13</v>
          </cell>
          <cell r="AC312">
            <v>-0.82499999999999996</v>
          </cell>
          <cell r="AD312">
            <v>1.988</v>
          </cell>
          <cell r="AE312">
            <v>-0.52499999999999991</v>
          </cell>
          <cell r="AF312" t="str">
            <v>II</v>
          </cell>
        </row>
        <row r="313">
          <cell r="AB313" t="str">
            <v>D14</v>
          </cell>
          <cell r="AC313">
            <v>-0.755</v>
          </cell>
          <cell r="AD313">
            <v>2.12</v>
          </cell>
          <cell r="AE313">
            <v>-0.45500000000000002</v>
          </cell>
          <cell r="AF313" t="str">
            <v>I</v>
          </cell>
        </row>
        <row r="314">
          <cell r="AB314" t="str">
            <v>D15</v>
          </cell>
          <cell r="AC314">
            <v>-0.68799999999999994</v>
          </cell>
          <cell r="AD314">
            <v>2.1320000000000001</v>
          </cell>
          <cell r="AE314">
            <v>-0.38799999999999996</v>
          </cell>
          <cell r="AF314" t="str">
            <v>I</v>
          </cell>
        </row>
        <row r="315">
          <cell r="AB315" t="str">
            <v>D16</v>
          </cell>
          <cell r="AC315">
            <v>-0.61799999999999999</v>
          </cell>
          <cell r="AD315">
            <v>2.0110000000000001</v>
          </cell>
          <cell r="AE315">
            <v>-0.318</v>
          </cell>
          <cell r="AF315" t="str">
            <v>II</v>
          </cell>
        </row>
        <row r="316">
          <cell r="AB316" t="str">
            <v>D17</v>
          </cell>
          <cell r="AC316">
            <v>-0.56100000000000005</v>
          </cell>
          <cell r="AD316">
            <v>1.917</v>
          </cell>
          <cell r="AE316">
            <v>-0.26100000000000007</v>
          </cell>
          <cell r="AF316" t="str">
            <v>I</v>
          </cell>
        </row>
        <row r="317">
          <cell r="AB317" t="str">
            <v>D18</v>
          </cell>
          <cell r="AC317">
            <v>-0.498</v>
          </cell>
          <cell r="AD317">
            <v>1.79</v>
          </cell>
          <cell r="AE317">
            <v>-0.19800000000000001</v>
          </cell>
          <cell r="AF317" t="str">
            <v>II</v>
          </cell>
        </row>
        <row r="318">
          <cell r="AB318" t="str">
            <v>D19</v>
          </cell>
          <cell r="AC318">
            <v>-0.41799999999999998</v>
          </cell>
          <cell r="AD318">
            <v>1.7949999999999999</v>
          </cell>
          <cell r="AE318">
            <v>-0.11799999999999999</v>
          </cell>
          <cell r="AF318" t="str">
            <v>II</v>
          </cell>
        </row>
        <row r="319">
          <cell r="AB319" t="str">
            <v>D20</v>
          </cell>
          <cell r="AC319">
            <v>-0.35499999999999998</v>
          </cell>
          <cell r="AD319">
            <v>1.9079999999999999</v>
          </cell>
          <cell r="AE319">
            <v>-5.4999999999999993E-2</v>
          </cell>
          <cell r="AF319" t="str">
            <v>I</v>
          </cell>
        </row>
        <row r="320">
          <cell r="AB320" t="str">
            <v>D21</v>
          </cell>
          <cell r="AC320">
            <v>-0.30199999999999999</v>
          </cell>
          <cell r="AD320">
            <v>1.982</v>
          </cell>
          <cell r="AE320">
            <v>-2.0000000000000018E-3</v>
          </cell>
          <cell r="AF320" t="str">
            <v>II</v>
          </cell>
        </row>
        <row r="321">
          <cell r="AB321" t="str">
            <v>D22</v>
          </cell>
          <cell r="AC321">
            <v>1.7999999999999999E-2</v>
          </cell>
          <cell r="AD321">
            <v>2.0649999999999999</v>
          </cell>
          <cell r="AE321">
            <v>0.318</v>
          </cell>
          <cell r="AF321" t="str">
            <v>I</v>
          </cell>
        </row>
        <row r="322">
          <cell r="AB322" t="str">
            <v>D23</v>
          </cell>
          <cell r="AC322">
            <v>8.5000000000000006E-2</v>
          </cell>
          <cell r="AD322">
            <v>2.06</v>
          </cell>
          <cell r="AE322">
            <v>0.38500000000000001</v>
          </cell>
          <cell r="AF322" t="str">
            <v>I</v>
          </cell>
        </row>
        <row r="323">
          <cell r="AB323" t="str">
            <v>D24</v>
          </cell>
          <cell r="AC323">
            <v>0.14799999999999999</v>
          </cell>
          <cell r="AD323">
            <v>1.978</v>
          </cell>
          <cell r="AE323">
            <v>0.44799999999999995</v>
          </cell>
          <cell r="AF323" t="str">
            <v>I</v>
          </cell>
        </row>
        <row r="324">
          <cell r="AB324" t="str">
            <v>D25</v>
          </cell>
          <cell r="AC324">
            <v>0.215</v>
          </cell>
          <cell r="AD324">
            <v>1.889</v>
          </cell>
          <cell r="AE324">
            <v>0.51500000000000001</v>
          </cell>
          <cell r="AF324" t="str">
            <v>I</v>
          </cell>
        </row>
        <row r="325">
          <cell r="AB325" t="str">
            <v>D26</v>
          </cell>
          <cell r="AC325">
            <v>0.27800000000000002</v>
          </cell>
          <cell r="AD325">
            <v>1.78</v>
          </cell>
          <cell r="AE325">
            <v>0.57800000000000007</v>
          </cell>
          <cell r="AF325" t="str">
            <v>I</v>
          </cell>
        </row>
        <row r="326">
          <cell r="AB326" t="str">
            <v>D27</v>
          </cell>
          <cell r="AC326">
            <v>0.315</v>
          </cell>
          <cell r="AD326">
            <v>1.768</v>
          </cell>
          <cell r="AE326">
            <v>0.61499999999999999</v>
          </cell>
          <cell r="AF326" t="str">
            <v>II</v>
          </cell>
        </row>
        <row r="327">
          <cell r="AB327" t="str">
            <v>D28</v>
          </cell>
          <cell r="AC327">
            <v>0.375</v>
          </cell>
          <cell r="AD327">
            <v>1.839</v>
          </cell>
          <cell r="AE327">
            <v>0.67500000000000004</v>
          </cell>
          <cell r="AF327" t="str">
            <v>I</v>
          </cell>
        </row>
        <row r="328">
          <cell r="AB328" t="str">
            <v>D29</v>
          </cell>
          <cell r="AC328">
            <v>0.435</v>
          </cell>
          <cell r="AD328">
            <v>1.8</v>
          </cell>
          <cell r="AE328">
            <v>0.73499999999999999</v>
          </cell>
          <cell r="AF328" t="str">
            <v>II</v>
          </cell>
        </row>
        <row r="329">
          <cell r="AB329" t="str">
            <v>D30</v>
          </cell>
          <cell r="AC329">
            <v>0.47499999999999998</v>
          </cell>
          <cell r="AD329">
            <v>1.7749999999999999</v>
          </cell>
          <cell r="AE329">
            <v>0.77499999999999991</v>
          </cell>
          <cell r="AF329" t="str">
            <v>I</v>
          </cell>
        </row>
        <row r="330">
          <cell r="AB330" t="str">
            <v>D31</v>
          </cell>
          <cell r="AC330">
            <v>0.73299999999999998</v>
          </cell>
          <cell r="AD330">
            <v>1.883</v>
          </cell>
          <cell r="AE330">
            <v>1.0329999999999999</v>
          </cell>
          <cell r="AF330" t="str">
            <v>I</v>
          </cell>
        </row>
        <row r="331">
          <cell r="AB331" t="str">
            <v>D32</v>
          </cell>
          <cell r="AC331">
            <v>0.86499999999999999</v>
          </cell>
          <cell r="AD331">
            <v>2.0150000000000001</v>
          </cell>
          <cell r="AE331">
            <v>1.165</v>
          </cell>
          <cell r="AF331" t="str">
            <v>I</v>
          </cell>
        </row>
        <row r="332">
          <cell r="AB332" t="str">
            <v>D33</v>
          </cell>
          <cell r="AC332">
            <v>0.71799999999999997</v>
          </cell>
          <cell r="AD332">
            <v>1.8680000000000001</v>
          </cell>
          <cell r="AE332">
            <v>1.018</v>
          </cell>
          <cell r="AF332" t="str">
            <v>I</v>
          </cell>
        </row>
        <row r="333">
          <cell r="AB333" t="str">
            <v>D34</v>
          </cell>
          <cell r="AC333">
            <v>0.83</v>
          </cell>
          <cell r="AD333">
            <v>1.98</v>
          </cell>
          <cell r="AE333">
            <v>1.1299999999999999</v>
          </cell>
          <cell r="AF333" t="str">
            <v>I</v>
          </cell>
        </row>
        <row r="334">
          <cell r="AB334" t="str">
            <v>D35</v>
          </cell>
          <cell r="AC334">
            <v>0.88600000000000001</v>
          </cell>
          <cell r="AD334">
            <v>2.036</v>
          </cell>
          <cell r="AE334">
            <v>1.1859999999999999</v>
          </cell>
          <cell r="AF334" t="str">
            <v>I</v>
          </cell>
        </row>
        <row r="335">
          <cell r="AB335" t="str">
            <v>D36</v>
          </cell>
          <cell r="AC335">
            <v>0.42399999999999999</v>
          </cell>
          <cell r="AD335">
            <v>2.1160000000000001</v>
          </cell>
          <cell r="AE335">
            <v>0.72399999999999998</v>
          </cell>
          <cell r="AF335" t="str">
            <v>I</v>
          </cell>
        </row>
        <row r="336">
          <cell r="AB336" t="str">
            <v>D37</v>
          </cell>
          <cell r="AC336">
            <v>0.49</v>
          </cell>
          <cell r="AD336">
            <v>2.085</v>
          </cell>
          <cell r="AE336">
            <v>0.79</v>
          </cell>
          <cell r="AF336" t="str">
            <v>I</v>
          </cell>
        </row>
        <row r="337">
          <cell r="AB337" t="str">
            <v>D38</v>
          </cell>
          <cell r="AC337">
            <v>0.55700000000000005</v>
          </cell>
          <cell r="AD337">
            <v>2.0089999999999999</v>
          </cell>
          <cell r="AE337">
            <v>0.85699999999999998</v>
          </cell>
          <cell r="AF337" t="str">
            <v>I</v>
          </cell>
        </row>
        <row r="338">
          <cell r="AB338" t="str">
            <v>D39</v>
          </cell>
          <cell r="AC338">
            <v>0.62</v>
          </cell>
          <cell r="AD338">
            <v>1.92</v>
          </cell>
          <cell r="AE338">
            <v>0.91999999999999993</v>
          </cell>
          <cell r="AF338" t="str">
            <v>I</v>
          </cell>
        </row>
        <row r="339">
          <cell r="AB339" t="str">
            <v>D40</v>
          </cell>
          <cell r="AC339">
            <v>0.68700000000000006</v>
          </cell>
          <cell r="AD339">
            <v>1.837</v>
          </cell>
          <cell r="AE339">
            <v>0.9870000000000001</v>
          </cell>
          <cell r="AF339" t="str">
            <v>I</v>
          </cell>
        </row>
        <row r="340">
          <cell r="AB340" t="str">
            <v>D41</v>
          </cell>
          <cell r="AC340">
            <v>-0.248</v>
          </cell>
          <cell r="AD340">
            <v>2.1</v>
          </cell>
          <cell r="AE340">
            <v>5.1999999999999991E-2</v>
          </cell>
          <cell r="AF340" t="str">
            <v>II</v>
          </cell>
        </row>
        <row r="341">
          <cell r="AB341" t="str">
            <v>D42</v>
          </cell>
          <cell r="AC341">
            <v>-0.192</v>
          </cell>
          <cell r="AD341">
            <v>2.1859999999999999</v>
          </cell>
          <cell r="AE341">
            <v>0.10799999999999998</v>
          </cell>
          <cell r="AF341" t="str">
            <v>I</v>
          </cell>
        </row>
        <row r="342">
          <cell r="AB342" t="str">
            <v>D43</v>
          </cell>
          <cell r="AC342">
            <v>-0.13500000000000001</v>
          </cell>
          <cell r="AD342">
            <v>2.2749999999999999</v>
          </cell>
          <cell r="AE342">
            <v>0.16499999999999998</v>
          </cell>
          <cell r="AF342" t="str">
            <v>II</v>
          </cell>
        </row>
        <row r="343">
          <cell r="AB343" t="str">
            <v>D44</v>
          </cell>
          <cell r="AC343">
            <v>-7.8E-2</v>
          </cell>
          <cell r="AD343">
            <v>2.2669999999999999</v>
          </cell>
          <cell r="AE343">
            <v>0.22199999999999998</v>
          </cell>
          <cell r="AF343" t="str">
            <v>I</v>
          </cell>
        </row>
        <row r="344">
          <cell r="AB344" t="str">
            <v>D45</v>
          </cell>
          <cell r="AC344">
            <v>0.72</v>
          </cell>
          <cell r="AD344">
            <v>2.2320000000000002</v>
          </cell>
          <cell r="AE344">
            <v>1.02</v>
          </cell>
          <cell r="AF344" t="str">
            <v>I</v>
          </cell>
        </row>
        <row r="345">
          <cell r="AB345" t="str">
            <v>D46</v>
          </cell>
          <cell r="AC345">
            <v>0.78600000000000003</v>
          </cell>
          <cell r="AD345">
            <v>2.1850000000000001</v>
          </cell>
          <cell r="AE345">
            <v>1.0860000000000001</v>
          </cell>
          <cell r="AF345" t="str">
            <v>I</v>
          </cell>
        </row>
        <row r="346">
          <cell r="AB346" t="str">
            <v>D47</v>
          </cell>
          <cell r="AC346">
            <v>0.85</v>
          </cell>
          <cell r="AD346">
            <v>2.1259999999999999</v>
          </cell>
          <cell r="AE346">
            <v>1.1499999999999999</v>
          </cell>
          <cell r="AF346" t="str">
            <v>I</v>
          </cell>
        </row>
        <row r="347">
          <cell r="AB347" t="str">
            <v>D48</v>
          </cell>
          <cell r="AC347">
            <v>0.91300000000000003</v>
          </cell>
          <cell r="AD347">
            <v>2.0630000000000002</v>
          </cell>
          <cell r="AE347">
            <v>1.2130000000000001</v>
          </cell>
          <cell r="AF347" t="str">
            <v>I</v>
          </cell>
        </row>
        <row r="348">
          <cell r="AB348" t="str">
            <v>D49</v>
          </cell>
          <cell r="AC348">
            <v>0.67200000000000004</v>
          </cell>
          <cell r="AD348">
            <v>2.3260000000000001</v>
          </cell>
          <cell r="AE348">
            <v>0.97199999999999998</v>
          </cell>
          <cell r="AF348" t="str">
            <v>I</v>
          </cell>
        </row>
        <row r="349">
          <cell r="AB349" t="str">
            <v>D50</v>
          </cell>
          <cell r="AC349">
            <v>0.71899999999999997</v>
          </cell>
          <cell r="AD349">
            <v>2.3719999999999999</v>
          </cell>
          <cell r="AE349">
            <v>1.0189999999999999</v>
          </cell>
          <cell r="AF349" t="str">
            <v>I</v>
          </cell>
        </row>
        <row r="350">
          <cell r="AB350" t="str">
            <v>D51</v>
          </cell>
          <cell r="AC350">
            <v>0.746</v>
          </cell>
          <cell r="AD350">
            <v>2.3660000000000001</v>
          </cell>
          <cell r="AE350">
            <v>1.046</v>
          </cell>
          <cell r="AF350" t="str">
            <v>I</v>
          </cell>
        </row>
        <row r="351">
          <cell r="AB351" t="str">
            <v>D52</v>
          </cell>
          <cell r="AC351">
            <v>0.80900000000000005</v>
          </cell>
          <cell r="AD351">
            <v>2.2829999999999999</v>
          </cell>
          <cell r="AE351">
            <v>1.109</v>
          </cell>
          <cell r="AF351" t="str">
            <v>I</v>
          </cell>
        </row>
        <row r="352">
          <cell r="AB352" t="str">
            <v>D53</v>
          </cell>
          <cell r="AC352">
            <v>0.876</v>
          </cell>
          <cell r="AD352">
            <v>2.1859999999999999</v>
          </cell>
          <cell r="AE352">
            <v>1.1759999999999999</v>
          </cell>
          <cell r="AF352" t="str">
            <v>I</v>
          </cell>
        </row>
        <row r="353">
          <cell r="AB353" t="str">
            <v>D54</v>
          </cell>
          <cell r="AC353">
            <v>0.93899999999999995</v>
          </cell>
          <cell r="AD353">
            <v>2.089</v>
          </cell>
          <cell r="AE353">
            <v>1.2389999999999999</v>
          </cell>
          <cell r="AF353" t="str">
            <v>I</v>
          </cell>
        </row>
        <row r="354">
          <cell r="AB354" t="str">
            <v>D55</v>
          </cell>
          <cell r="AC354">
            <v>-0.23200000000000001</v>
          </cell>
          <cell r="AD354">
            <v>1.827</v>
          </cell>
          <cell r="AE354">
            <v>6.7999999999999977E-2</v>
          </cell>
          <cell r="AF354" t="str">
            <v>I</v>
          </cell>
        </row>
        <row r="355">
          <cell r="AB355" t="str">
            <v>D56</v>
          </cell>
          <cell r="AC355">
            <v>-0.20499999999999999</v>
          </cell>
          <cell r="AD355">
            <v>1.8089999999999999</v>
          </cell>
          <cell r="AE355">
            <v>9.5000000000000001E-2</v>
          </cell>
          <cell r="AF355" t="str">
            <v>I</v>
          </cell>
        </row>
        <row r="356">
          <cell r="AB356" t="str">
            <v>D57</v>
          </cell>
          <cell r="AC356">
            <v>-0.13500000000000001</v>
          </cell>
          <cell r="AD356">
            <v>1.8879999999999999</v>
          </cell>
          <cell r="AE356">
            <v>0.16499999999999998</v>
          </cell>
          <cell r="AF356" t="str">
            <v>I</v>
          </cell>
        </row>
        <row r="357">
          <cell r="AB357" t="str">
            <v>D58</v>
          </cell>
          <cell r="AC357">
            <v>-6.9000000000000006E-2</v>
          </cell>
          <cell r="AD357">
            <v>1.9650000000000001</v>
          </cell>
          <cell r="AE357">
            <v>0.23099999999999998</v>
          </cell>
          <cell r="AF357" t="str">
            <v>I</v>
          </cell>
        </row>
        <row r="358">
          <cell r="AB358" t="str">
            <v>D59</v>
          </cell>
          <cell r="AC358">
            <v>-5.0000000000000001E-3</v>
          </cell>
          <cell r="AD358">
            <v>1.895</v>
          </cell>
          <cell r="AE358">
            <v>0.29499999999999998</v>
          </cell>
          <cell r="AF358" t="str">
            <v>I</v>
          </cell>
        </row>
        <row r="359">
          <cell r="AB359" t="str">
            <v>D60</v>
          </cell>
          <cell r="AC359">
            <v>4.1000000000000002E-2</v>
          </cell>
          <cell r="AD359">
            <v>1.885</v>
          </cell>
          <cell r="AE359">
            <v>0.34099999999999997</v>
          </cell>
          <cell r="AF359" t="str">
            <v>I</v>
          </cell>
        </row>
        <row r="360">
          <cell r="AB360" t="str">
            <v>D61</v>
          </cell>
          <cell r="AC360">
            <v>9.5000000000000001E-2</v>
          </cell>
          <cell r="AD360">
            <v>1.744</v>
          </cell>
          <cell r="AE360">
            <v>0.39500000000000002</v>
          </cell>
          <cell r="AF360" t="str">
            <v>I</v>
          </cell>
        </row>
        <row r="361">
          <cell r="AB361" t="str">
            <v>D62</v>
          </cell>
          <cell r="AC361">
            <v>0.16500000000000001</v>
          </cell>
          <cell r="AD361">
            <v>1.8620000000000001</v>
          </cell>
          <cell r="AE361">
            <v>0.46499999999999997</v>
          </cell>
          <cell r="AF361" t="str">
            <v>I</v>
          </cell>
        </row>
        <row r="362">
          <cell r="AB362" t="str">
            <v>D63</v>
          </cell>
          <cell r="AC362">
            <v>0.23100000000000001</v>
          </cell>
          <cell r="AD362">
            <v>1.9359999999999999</v>
          </cell>
          <cell r="AE362">
            <v>0.53100000000000003</v>
          </cell>
          <cell r="AF362" t="str">
            <v>I</v>
          </cell>
        </row>
        <row r="363">
          <cell r="AB363" t="str">
            <v>D64</v>
          </cell>
          <cell r="AC363">
            <v>0.29499999999999998</v>
          </cell>
          <cell r="AD363">
            <v>1.972</v>
          </cell>
          <cell r="AE363">
            <v>0.59499999999999997</v>
          </cell>
          <cell r="AF363" t="str">
            <v>I</v>
          </cell>
        </row>
        <row r="364">
          <cell r="AB364" t="str">
            <v>D65</v>
          </cell>
          <cell r="AC364">
            <v>0.36099999999999999</v>
          </cell>
          <cell r="AD364">
            <v>1.867</v>
          </cell>
          <cell r="AE364">
            <v>0.66100000000000003</v>
          </cell>
          <cell r="AF364" t="str">
            <v>I</v>
          </cell>
        </row>
        <row r="365">
          <cell r="AB365" t="str">
            <v>D66</v>
          </cell>
          <cell r="AC365">
            <v>0.44500000000000001</v>
          </cell>
          <cell r="AD365">
            <v>1.772</v>
          </cell>
          <cell r="AE365">
            <v>0.745</v>
          </cell>
          <cell r="AF365" t="str">
            <v>II</v>
          </cell>
        </row>
        <row r="366">
          <cell r="AB366" t="str">
            <v>D67</v>
          </cell>
          <cell r="AC366">
            <v>0.70399999999999996</v>
          </cell>
          <cell r="AD366">
            <v>1.839</v>
          </cell>
          <cell r="AE366">
            <v>1.004</v>
          </cell>
          <cell r="AF366" t="str">
            <v>I</v>
          </cell>
        </row>
        <row r="367">
          <cell r="AB367" t="str">
            <v>D68</v>
          </cell>
          <cell r="AC367">
            <v>0.77100000000000002</v>
          </cell>
          <cell r="AD367">
            <v>1.9419999999999999</v>
          </cell>
          <cell r="AE367">
            <v>1.071</v>
          </cell>
          <cell r="AF367" t="str">
            <v>I</v>
          </cell>
        </row>
        <row r="368">
          <cell r="AB368" t="str">
            <v>D69</v>
          </cell>
          <cell r="AC368">
            <v>0.85099999999999998</v>
          </cell>
          <cell r="AD368">
            <v>2.056</v>
          </cell>
          <cell r="AE368">
            <v>1.151</v>
          </cell>
          <cell r="AF368" t="str">
            <v>I</v>
          </cell>
        </row>
        <row r="369">
          <cell r="AB369" t="str">
            <v>D70</v>
          </cell>
          <cell r="AC369">
            <v>0.93400000000000005</v>
          </cell>
          <cell r="AD369">
            <v>2.1760000000000002</v>
          </cell>
          <cell r="AE369">
            <v>1.234</v>
          </cell>
          <cell r="AF369" t="str">
            <v>I</v>
          </cell>
        </row>
        <row r="370">
          <cell r="AB370" t="str">
            <v>D71</v>
          </cell>
          <cell r="AC370">
            <v>1.014</v>
          </cell>
          <cell r="AD370">
            <v>2.1640000000000001</v>
          </cell>
          <cell r="AE370">
            <v>1.3140000000000001</v>
          </cell>
          <cell r="AF370" t="str">
            <v>I</v>
          </cell>
        </row>
        <row r="371">
          <cell r="AB371" t="str">
            <v>D72</v>
          </cell>
          <cell r="AC371">
            <v>0.55200000000000005</v>
          </cell>
          <cell r="AD371">
            <v>1.778</v>
          </cell>
          <cell r="AE371">
            <v>0.85200000000000009</v>
          </cell>
          <cell r="AF371" t="str">
            <v>I</v>
          </cell>
        </row>
        <row r="372">
          <cell r="AB372" t="str">
            <v>D73</v>
          </cell>
          <cell r="AC372">
            <v>0.57499999999999996</v>
          </cell>
          <cell r="AD372">
            <v>1.7250000000000001</v>
          </cell>
          <cell r="AE372">
            <v>0.875</v>
          </cell>
          <cell r="AF372" t="str">
            <v>I</v>
          </cell>
        </row>
        <row r="373">
          <cell r="AB373" t="str">
            <v>D74</v>
          </cell>
          <cell r="AC373">
            <v>0.66200000000000003</v>
          </cell>
          <cell r="AD373">
            <v>1.8320000000000001</v>
          </cell>
          <cell r="AE373">
            <v>0.96199999999999997</v>
          </cell>
          <cell r="AF373" t="str">
            <v>I</v>
          </cell>
        </row>
        <row r="374">
          <cell r="AB374" t="str">
            <v>D75</v>
          </cell>
          <cell r="AC374">
            <v>0.74299999999999999</v>
          </cell>
          <cell r="AD374">
            <v>1.9119999999999999</v>
          </cell>
          <cell r="AE374">
            <v>1.0429999999999999</v>
          </cell>
          <cell r="AF374" t="str">
            <v>I</v>
          </cell>
        </row>
        <row r="375">
          <cell r="AB375" t="str">
            <v>D76</v>
          </cell>
          <cell r="AC375">
            <v>0.82599999999999996</v>
          </cell>
          <cell r="AD375">
            <v>1.976</v>
          </cell>
          <cell r="AE375">
            <v>1.1259999999999999</v>
          </cell>
          <cell r="AF375" t="str">
            <v>I</v>
          </cell>
        </row>
        <row r="376">
          <cell r="AB376" t="str">
            <v>D77</v>
          </cell>
          <cell r="AC376">
            <v>0.91</v>
          </cell>
          <cell r="AD376">
            <v>2.0680000000000001</v>
          </cell>
          <cell r="AE376">
            <v>1.21</v>
          </cell>
          <cell r="AF376" t="str">
            <v>I</v>
          </cell>
        </row>
        <row r="377">
          <cell r="AB377" t="str">
            <v>D78</v>
          </cell>
          <cell r="AC377">
            <v>0.95</v>
          </cell>
          <cell r="AD377">
            <v>2.1</v>
          </cell>
          <cell r="AE377">
            <v>1.25</v>
          </cell>
          <cell r="AF377" t="str">
            <v>I</v>
          </cell>
        </row>
        <row r="378">
          <cell r="AB378" t="str">
            <v>D79</v>
          </cell>
          <cell r="AC378">
            <v>0.34799999999999998</v>
          </cell>
          <cell r="AD378">
            <v>1.8080000000000001</v>
          </cell>
          <cell r="AE378">
            <v>0.64799999999999991</v>
          </cell>
          <cell r="AF378" t="str">
            <v>I</v>
          </cell>
        </row>
        <row r="379">
          <cell r="AB379" t="str">
            <v>D80</v>
          </cell>
          <cell r="AC379">
            <v>0.38100000000000001</v>
          </cell>
          <cell r="AD379">
            <v>1.7869999999999999</v>
          </cell>
          <cell r="AE379">
            <v>0.68100000000000005</v>
          </cell>
          <cell r="AF379" t="str">
            <v>I</v>
          </cell>
        </row>
        <row r="380">
          <cell r="AB380" t="str">
            <v>D81</v>
          </cell>
          <cell r="AC380">
            <v>0.44500000000000001</v>
          </cell>
          <cell r="AD380">
            <v>1.87</v>
          </cell>
          <cell r="AE380">
            <v>0.745</v>
          </cell>
          <cell r="AF380" t="str">
            <v>I</v>
          </cell>
        </row>
        <row r="381">
          <cell r="AB381" t="str">
            <v>D82</v>
          </cell>
          <cell r="AC381">
            <v>0.50800000000000001</v>
          </cell>
          <cell r="AD381">
            <v>1.9330000000000001</v>
          </cell>
          <cell r="AE381">
            <v>0.80800000000000005</v>
          </cell>
          <cell r="AF381" t="str">
            <v>I</v>
          </cell>
        </row>
        <row r="382">
          <cell r="AB382" t="str">
            <v>D83</v>
          </cell>
          <cell r="AC382">
            <v>0.57499999999999996</v>
          </cell>
          <cell r="AD382">
            <v>1.87</v>
          </cell>
          <cell r="AE382">
            <v>0.875</v>
          </cell>
          <cell r="AF382" t="str">
            <v>I</v>
          </cell>
        </row>
        <row r="383">
          <cell r="AB383" t="str">
            <v>D84</v>
          </cell>
          <cell r="AC383">
            <v>0.63800000000000001</v>
          </cell>
          <cell r="AD383">
            <v>1.788</v>
          </cell>
          <cell r="AE383">
            <v>0.93799999999999994</v>
          </cell>
          <cell r="AF383" t="str">
            <v>I</v>
          </cell>
        </row>
        <row r="384">
          <cell r="AB384" t="str">
            <v>D85</v>
          </cell>
          <cell r="AC384">
            <v>0.97199999999999998</v>
          </cell>
          <cell r="AD384">
            <v>2.1219999999999999</v>
          </cell>
          <cell r="AE384">
            <v>1.272</v>
          </cell>
          <cell r="AF384" t="str">
            <v>I</v>
          </cell>
        </row>
        <row r="385">
          <cell r="AB385" t="str">
            <v>D86</v>
          </cell>
          <cell r="AC385">
            <v>1.0549999999999999</v>
          </cell>
          <cell r="AD385">
            <v>2.218</v>
          </cell>
          <cell r="AE385">
            <v>1.355</v>
          </cell>
          <cell r="AF385" t="str">
            <v>I</v>
          </cell>
        </row>
        <row r="386">
          <cell r="AB386" t="str">
            <v>D87</v>
          </cell>
          <cell r="AC386">
            <v>1.1180000000000001</v>
          </cell>
          <cell r="AD386">
            <v>2.3050000000000002</v>
          </cell>
          <cell r="AE386">
            <v>1.4180000000000001</v>
          </cell>
          <cell r="AF386" t="str">
            <v>I</v>
          </cell>
        </row>
        <row r="387">
          <cell r="AB387" t="str">
            <v>D88</v>
          </cell>
          <cell r="AC387">
            <v>1.1850000000000001</v>
          </cell>
          <cell r="AD387">
            <v>2.335</v>
          </cell>
          <cell r="AE387">
            <v>1.4850000000000001</v>
          </cell>
          <cell r="AF387" t="str">
            <v>I</v>
          </cell>
        </row>
        <row r="388">
          <cell r="AB388" t="str">
            <v>D89</v>
          </cell>
          <cell r="AC388">
            <v>-0.53300000000000003</v>
          </cell>
          <cell r="AD388">
            <v>2.0880000000000001</v>
          </cell>
          <cell r="AE388">
            <v>-0.23300000000000004</v>
          </cell>
          <cell r="AF388" t="str">
            <v>II</v>
          </cell>
        </row>
        <row r="389">
          <cell r="AB389" t="str">
            <v>D90</v>
          </cell>
          <cell r="AC389">
            <v>-0.48499999999999999</v>
          </cell>
          <cell r="AD389">
            <v>2.1379999999999999</v>
          </cell>
          <cell r="AE389">
            <v>-0.185</v>
          </cell>
          <cell r="AF389" t="str">
            <v>I</v>
          </cell>
        </row>
        <row r="390">
          <cell r="AB390" t="str">
            <v>D91</v>
          </cell>
          <cell r="AC390">
            <v>-0.42</v>
          </cell>
          <cell r="AD390">
            <v>2.218</v>
          </cell>
          <cell r="AE390">
            <v>-0.12</v>
          </cell>
          <cell r="AF390" t="str">
            <v>II</v>
          </cell>
        </row>
        <row r="391">
          <cell r="AB391" t="str">
            <v>D92</v>
          </cell>
          <cell r="AC391">
            <v>0.89500000000000002</v>
          </cell>
          <cell r="AD391">
            <v>2.222</v>
          </cell>
          <cell r="AE391">
            <v>1.1950000000000001</v>
          </cell>
          <cell r="AF391" t="str">
            <v>I</v>
          </cell>
        </row>
        <row r="392">
          <cell r="AB392" t="str">
            <v>D93</v>
          </cell>
          <cell r="AC392">
            <v>0.96199999999999997</v>
          </cell>
          <cell r="AD392">
            <v>2.1749999999999998</v>
          </cell>
          <cell r="AE392">
            <v>1.262</v>
          </cell>
          <cell r="AF392" t="str">
            <v>I</v>
          </cell>
        </row>
        <row r="393">
          <cell r="AB393" t="str">
            <v>D94</v>
          </cell>
          <cell r="AC393">
            <v>1.012</v>
          </cell>
          <cell r="AD393">
            <v>2.1619999999999999</v>
          </cell>
          <cell r="AE393">
            <v>1.3120000000000001</v>
          </cell>
          <cell r="AF393" t="str">
            <v>I</v>
          </cell>
        </row>
        <row r="394">
          <cell r="AB394" t="str">
            <v>D95</v>
          </cell>
          <cell r="AC394">
            <v>-0.254</v>
          </cell>
          <cell r="AD394">
            <v>2.089</v>
          </cell>
          <cell r="AE394">
            <v>4.5999999999999985E-2</v>
          </cell>
          <cell r="AF394" t="str">
            <v>I</v>
          </cell>
        </row>
        <row r="395">
          <cell r="AB395" t="str">
            <v>D96</v>
          </cell>
          <cell r="AC395">
            <v>0.875</v>
          </cell>
          <cell r="AD395">
            <v>2.0920000000000001</v>
          </cell>
          <cell r="AE395">
            <v>1.175</v>
          </cell>
          <cell r="AF395" t="str">
            <v>I</v>
          </cell>
        </row>
        <row r="396">
          <cell r="AB396" t="str">
            <v>D97</v>
          </cell>
          <cell r="AC396">
            <v>0.92800000000000005</v>
          </cell>
          <cell r="AD396">
            <v>2.1659999999999999</v>
          </cell>
          <cell r="AE396">
            <v>1.228</v>
          </cell>
          <cell r="AF396" t="str">
            <v>I</v>
          </cell>
        </row>
        <row r="397">
          <cell r="AB397" t="str">
            <v>D98</v>
          </cell>
          <cell r="AC397">
            <v>0.97799999999999998</v>
          </cell>
          <cell r="AD397">
            <v>2.1680000000000001</v>
          </cell>
          <cell r="AE397">
            <v>1.278</v>
          </cell>
          <cell r="AF397" t="str">
            <v>I</v>
          </cell>
        </row>
        <row r="398">
          <cell r="AB398" t="str">
            <v>D99</v>
          </cell>
          <cell r="AC398">
            <v>-0.35</v>
          </cell>
          <cell r="AD398">
            <v>2.2629999999999999</v>
          </cell>
          <cell r="AE398">
            <v>-4.9999999999999989E-2</v>
          </cell>
          <cell r="AF398" t="str">
            <v>I</v>
          </cell>
        </row>
        <row r="399">
          <cell r="AB399" t="str">
            <v>D100</v>
          </cell>
          <cell r="AC399">
            <v>1.131</v>
          </cell>
          <cell r="AD399">
            <v>2.2810000000000001</v>
          </cell>
          <cell r="AE399">
            <v>1.431</v>
          </cell>
          <cell r="AF399" t="str">
            <v>I</v>
          </cell>
        </row>
        <row r="400">
          <cell r="AB400" t="str">
            <v>D101</v>
          </cell>
          <cell r="AC400">
            <v>-1.2909999999999999</v>
          </cell>
          <cell r="AD400">
            <v>1.8149999999999999</v>
          </cell>
          <cell r="AE400">
            <v>-0.99099999999999988</v>
          </cell>
          <cell r="AF400" t="str">
            <v>II</v>
          </cell>
        </row>
        <row r="401">
          <cell r="AB401" t="str">
            <v>D102</v>
          </cell>
          <cell r="AC401">
            <v>-1.3140000000000001</v>
          </cell>
          <cell r="AD401">
            <v>1.833</v>
          </cell>
          <cell r="AE401">
            <v>-1.014</v>
          </cell>
          <cell r="AF401" t="str">
            <v>II</v>
          </cell>
        </row>
        <row r="402">
          <cell r="AB402" t="str">
            <v>D103</v>
          </cell>
          <cell r="AC402">
            <v>0.78200000000000003</v>
          </cell>
          <cell r="AD402">
            <v>1.9319999999999999</v>
          </cell>
          <cell r="AE402">
            <v>1.0820000000000001</v>
          </cell>
          <cell r="AF402" t="str">
            <v>I</v>
          </cell>
        </row>
        <row r="403">
          <cell r="AB403" t="str">
            <v>D104</v>
          </cell>
          <cell r="AC403">
            <v>-1.256</v>
          </cell>
          <cell r="AD403">
            <v>1.8660000000000001</v>
          </cell>
          <cell r="AE403">
            <v>-0.95599999999999996</v>
          </cell>
          <cell r="AF403" t="str">
            <v>II</v>
          </cell>
        </row>
        <row r="404">
          <cell r="AB404" t="str">
            <v>D105</v>
          </cell>
          <cell r="AC404">
            <v>-1.206</v>
          </cell>
          <cell r="AD404">
            <v>1.94</v>
          </cell>
          <cell r="AE404">
            <v>-0.90599999999999992</v>
          </cell>
          <cell r="AF404" t="str">
            <v>II</v>
          </cell>
        </row>
        <row r="405">
          <cell r="AB405" t="str">
            <v>D106</v>
          </cell>
          <cell r="AC405">
            <v>-0.51</v>
          </cell>
          <cell r="AD405">
            <v>1.889</v>
          </cell>
          <cell r="AE405">
            <v>-0.21000000000000002</v>
          </cell>
          <cell r="AF405" t="str">
            <v>I</v>
          </cell>
        </row>
        <row r="406">
          <cell r="AB406" t="str">
            <v>D107</v>
          </cell>
          <cell r="AC406">
            <v>-1.159</v>
          </cell>
          <cell r="AD406">
            <v>1.875</v>
          </cell>
          <cell r="AE406">
            <v>-0.85899999999999999</v>
          </cell>
          <cell r="AF406" t="str">
            <v>II</v>
          </cell>
        </row>
        <row r="407">
          <cell r="AB407" t="str">
            <v>D108</v>
          </cell>
          <cell r="AC407">
            <v>-1.121</v>
          </cell>
          <cell r="AD407">
            <v>1.82</v>
          </cell>
          <cell r="AE407">
            <v>-0.82099999999999995</v>
          </cell>
          <cell r="AF407" t="str">
            <v>II</v>
          </cell>
        </row>
        <row r="408">
          <cell r="AB408" t="str">
            <v>D109</v>
          </cell>
          <cell r="AC408">
            <v>-1.0860000000000001</v>
          </cell>
          <cell r="AD408">
            <v>1.7669999999999999</v>
          </cell>
          <cell r="AE408">
            <v>-0.78600000000000003</v>
          </cell>
          <cell r="AF408" t="str">
            <v>II</v>
          </cell>
        </row>
        <row r="409">
          <cell r="AB409" t="str">
            <v>D110</v>
          </cell>
          <cell r="AC409">
            <v>-1.046</v>
          </cell>
          <cell r="AD409">
            <v>1.8</v>
          </cell>
          <cell r="AE409">
            <v>-0.746</v>
          </cell>
          <cell r="AF409" t="str">
            <v>II</v>
          </cell>
        </row>
        <row r="410">
          <cell r="AB410" t="str">
            <v>D111</v>
          </cell>
          <cell r="AC410">
            <v>-0.97599999999999998</v>
          </cell>
          <cell r="AD410">
            <v>1.9259999999999999</v>
          </cell>
          <cell r="AE410">
            <v>-0.67599999999999993</v>
          </cell>
          <cell r="AF410" t="str">
            <v>II</v>
          </cell>
        </row>
        <row r="411">
          <cell r="AB411" t="str">
            <v>D112</v>
          </cell>
          <cell r="AC411">
            <v>0.62</v>
          </cell>
          <cell r="AD411">
            <v>1.92</v>
          </cell>
          <cell r="AE411">
            <v>0.91999999999999993</v>
          </cell>
          <cell r="AF411" t="str">
            <v>I</v>
          </cell>
        </row>
        <row r="412">
          <cell r="AB412" t="str">
            <v>D113</v>
          </cell>
          <cell r="AC412">
            <v>-0.91600000000000004</v>
          </cell>
          <cell r="AD412">
            <v>1.95</v>
          </cell>
          <cell r="AE412">
            <v>-0.6160000000000001</v>
          </cell>
          <cell r="AF412" t="str">
            <v>II</v>
          </cell>
        </row>
        <row r="413">
          <cell r="AB413" t="str">
            <v>D114</v>
          </cell>
          <cell r="AC413">
            <v>-0.57999999999999996</v>
          </cell>
          <cell r="AD413">
            <v>2.0299999999999998</v>
          </cell>
          <cell r="AE413">
            <v>-0.27999999999999997</v>
          </cell>
          <cell r="AF413" t="str">
            <v>I</v>
          </cell>
        </row>
        <row r="414">
          <cell r="AB414" t="str">
            <v>D115</v>
          </cell>
          <cell r="AC414">
            <v>0.96199999999999997</v>
          </cell>
          <cell r="AD414">
            <v>2.0870000000000002</v>
          </cell>
          <cell r="AE414">
            <v>1.262</v>
          </cell>
          <cell r="AF414" t="str">
            <v>I</v>
          </cell>
        </row>
        <row r="415">
          <cell r="AB415" t="str">
            <v>D116</v>
          </cell>
          <cell r="AC415">
            <v>1.0249999999999999</v>
          </cell>
          <cell r="AD415">
            <v>2.1720000000000002</v>
          </cell>
          <cell r="AE415">
            <v>1.325</v>
          </cell>
          <cell r="AF415" t="str">
            <v>I</v>
          </cell>
        </row>
        <row r="416">
          <cell r="AB416" t="str">
            <v>D117</v>
          </cell>
          <cell r="AC416">
            <v>1.0880000000000001</v>
          </cell>
          <cell r="AD416">
            <v>2.2389999999999999</v>
          </cell>
          <cell r="AE416">
            <v>1.3880000000000001</v>
          </cell>
          <cell r="AF416" t="str">
            <v>I</v>
          </cell>
        </row>
        <row r="417">
          <cell r="AB417" t="str">
            <v>D118</v>
          </cell>
          <cell r="AC417">
            <v>1.1379999999999999</v>
          </cell>
          <cell r="AD417">
            <v>2.2879999999999998</v>
          </cell>
          <cell r="AE417">
            <v>1.4379999999999999</v>
          </cell>
          <cell r="AF417" t="str">
            <v>I</v>
          </cell>
        </row>
        <row r="418">
          <cell r="AB418" t="str">
            <v>D119</v>
          </cell>
          <cell r="AC418">
            <v>-0.85599999999999998</v>
          </cell>
          <cell r="AD418">
            <v>1.88</v>
          </cell>
          <cell r="AE418">
            <v>-0.55600000000000005</v>
          </cell>
          <cell r="AF418" t="str">
            <v>I</v>
          </cell>
        </row>
        <row r="419">
          <cell r="AB419" t="str">
            <v>D120</v>
          </cell>
          <cell r="AC419">
            <v>-0.77600000000000002</v>
          </cell>
          <cell r="AD419">
            <v>1.8720000000000001</v>
          </cell>
          <cell r="AE419">
            <v>-0.47600000000000003</v>
          </cell>
          <cell r="AF419" t="str">
            <v>II</v>
          </cell>
        </row>
        <row r="420">
          <cell r="AB420" t="str">
            <v>D121</v>
          </cell>
          <cell r="AC420">
            <v>0.35499999999999998</v>
          </cell>
          <cell r="AD420">
            <v>1.78</v>
          </cell>
          <cell r="AE420">
            <v>0.65500000000000003</v>
          </cell>
          <cell r="AF420" t="str">
            <v>I</v>
          </cell>
        </row>
        <row r="421">
          <cell r="AB421" t="str">
            <v>D122</v>
          </cell>
          <cell r="AC421">
            <v>0.36899999999999999</v>
          </cell>
          <cell r="AD421">
            <v>1.786</v>
          </cell>
          <cell r="AE421">
            <v>0.66900000000000004</v>
          </cell>
          <cell r="AF421" t="str">
            <v>I</v>
          </cell>
        </row>
        <row r="422">
          <cell r="AB422" t="str">
            <v>D123</v>
          </cell>
          <cell r="AC422">
            <v>0.42499999999999999</v>
          </cell>
          <cell r="AD422">
            <v>1.8660000000000001</v>
          </cell>
          <cell r="AE422">
            <v>0.72499999999999998</v>
          </cell>
          <cell r="AF422" t="str">
            <v>I</v>
          </cell>
        </row>
        <row r="423">
          <cell r="AB423" t="str">
            <v>D124</v>
          </cell>
          <cell r="AC423">
            <v>0.48899999999999999</v>
          </cell>
          <cell r="AD423">
            <v>1.9370000000000001</v>
          </cell>
          <cell r="AE423">
            <v>0.78899999999999992</v>
          </cell>
          <cell r="AF423" t="str">
            <v>I</v>
          </cell>
        </row>
        <row r="424">
          <cell r="AB424" t="str">
            <v>D125</v>
          </cell>
          <cell r="AC424">
            <v>0.55200000000000005</v>
          </cell>
          <cell r="AD424">
            <v>1.984</v>
          </cell>
          <cell r="AE424">
            <v>0.85200000000000009</v>
          </cell>
          <cell r="AF424" t="str">
            <v>I</v>
          </cell>
        </row>
        <row r="425">
          <cell r="AB425" t="str">
            <v>D126</v>
          </cell>
          <cell r="AC425">
            <v>0.61899999999999999</v>
          </cell>
          <cell r="AD425">
            <v>1.92</v>
          </cell>
          <cell r="AE425">
            <v>0.91900000000000004</v>
          </cell>
          <cell r="AF425" t="str">
            <v>I</v>
          </cell>
        </row>
        <row r="426">
          <cell r="AB426" t="str">
            <v>D127</v>
          </cell>
          <cell r="AC426">
            <v>0.68200000000000005</v>
          </cell>
          <cell r="AD426">
            <v>1.8320000000000001</v>
          </cell>
          <cell r="AE426">
            <v>0.98199999999999998</v>
          </cell>
          <cell r="AF426" t="str">
            <v>I</v>
          </cell>
        </row>
        <row r="427">
          <cell r="AB427" t="str">
            <v>D128</v>
          </cell>
          <cell r="AC427">
            <v>-0.56699999999999995</v>
          </cell>
          <cell r="AD427">
            <v>1.7869999999999999</v>
          </cell>
          <cell r="AE427">
            <v>-0.26699999999999996</v>
          </cell>
          <cell r="AF427" t="str">
            <v>I</v>
          </cell>
        </row>
        <row r="428">
          <cell r="AB428" t="str">
            <v>D129</v>
          </cell>
          <cell r="AC428">
            <v>0.68899999999999995</v>
          </cell>
          <cell r="AD428">
            <v>1.839</v>
          </cell>
          <cell r="AE428">
            <v>0.98899999999999988</v>
          </cell>
          <cell r="AF428" t="str">
            <v>I</v>
          </cell>
        </row>
        <row r="429">
          <cell r="AB429" t="str">
            <v>D130</v>
          </cell>
          <cell r="AC429">
            <v>-0.41599999999999998</v>
          </cell>
          <cell r="AD429">
            <v>1.8420000000000001</v>
          </cell>
          <cell r="AE429">
            <v>-0.11599999999999999</v>
          </cell>
          <cell r="AF429" t="str">
            <v>III</v>
          </cell>
        </row>
        <row r="430">
          <cell r="AB430" t="str">
            <v>D131</v>
          </cell>
          <cell r="AC430">
            <v>-0.28100000000000003</v>
          </cell>
          <cell r="AD430">
            <v>1.8360000000000001</v>
          </cell>
          <cell r="AE430">
            <v>1.8999999999999961E-2</v>
          </cell>
          <cell r="AF430" t="str">
            <v>I</v>
          </cell>
        </row>
        <row r="431">
          <cell r="AB431" t="str">
            <v>D132</v>
          </cell>
          <cell r="AC431">
            <v>0.125</v>
          </cell>
          <cell r="AD431">
            <v>1.78</v>
          </cell>
          <cell r="AE431">
            <v>0.42499999999999999</v>
          </cell>
          <cell r="AF431" t="str">
            <v>I</v>
          </cell>
        </row>
        <row r="432">
          <cell r="AB432" t="str">
            <v>D133</v>
          </cell>
          <cell r="AC432">
            <v>0.191</v>
          </cell>
          <cell r="AD432">
            <v>1.871</v>
          </cell>
          <cell r="AE432">
            <v>0.49099999999999999</v>
          </cell>
          <cell r="AF432" t="str">
            <v>I</v>
          </cell>
        </row>
        <row r="433">
          <cell r="AB433" t="str">
            <v>D134</v>
          </cell>
          <cell r="AC433">
            <v>0.27100000000000002</v>
          </cell>
          <cell r="AD433">
            <v>1.9730000000000001</v>
          </cell>
          <cell r="AE433">
            <v>0.57099999999999995</v>
          </cell>
          <cell r="AF433" t="str">
            <v>I</v>
          </cell>
        </row>
        <row r="434">
          <cell r="AB434" t="str">
            <v>D135</v>
          </cell>
          <cell r="AC434">
            <v>0.315</v>
          </cell>
          <cell r="AD434">
            <v>2.0379999999999998</v>
          </cell>
          <cell r="AE434">
            <v>0.61499999999999999</v>
          </cell>
          <cell r="AF434" t="str">
            <v>I</v>
          </cell>
        </row>
        <row r="435">
          <cell r="AB435" t="str">
            <v>D136</v>
          </cell>
          <cell r="AC435">
            <v>0.41799999999999998</v>
          </cell>
          <cell r="AD435">
            <v>2.1819999999999999</v>
          </cell>
          <cell r="AE435">
            <v>0.71799999999999997</v>
          </cell>
          <cell r="AF435" t="str">
            <v>I</v>
          </cell>
        </row>
        <row r="436">
          <cell r="AB436" t="str">
            <v>D137</v>
          </cell>
          <cell r="AC436">
            <v>0.498</v>
          </cell>
          <cell r="AD436">
            <v>2.1739999999999999</v>
          </cell>
          <cell r="AE436">
            <v>0.79800000000000004</v>
          </cell>
          <cell r="AF436" t="str">
            <v>I</v>
          </cell>
        </row>
        <row r="437">
          <cell r="AB437" t="str">
            <v>D138</v>
          </cell>
          <cell r="AC437">
            <v>0.60799999999999998</v>
          </cell>
          <cell r="AD437">
            <v>2.0169999999999999</v>
          </cell>
          <cell r="AE437">
            <v>0.90799999999999992</v>
          </cell>
          <cell r="AF437" t="str">
            <v>I</v>
          </cell>
        </row>
        <row r="438">
          <cell r="AB438" t="str">
            <v>D139</v>
          </cell>
          <cell r="AC438">
            <v>0.68799999999999994</v>
          </cell>
          <cell r="AD438">
            <v>1.8380000000000001</v>
          </cell>
          <cell r="AE438">
            <v>0.98799999999999999</v>
          </cell>
          <cell r="AF438" t="str">
            <v>I</v>
          </cell>
        </row>
        <row r="439">
          <cell r="AB439" t="str">
            <v>D140</v>
          </cell>
          <cell r="AC439">
            <v>-0.34599999999999997</v>
          </cell>
          <cell r="AD439">
            <v>1.9359999999999999</v>
          </cell>
          <cell r="AE439">
            <v>-4.5999999999999985E-2</v>
          </cell>
          <cell r="AF439" t="str">
            <v>I</v>
          </cell>
        </row>
        <row r="440">
          <cell r="AB440" t="str">
            <v>D141</v>
          </cell>
          <cell r="AC440">
            <v>-0.29599999999999999</v>
          </cell>
          <cell r="AD440">
            <v>2.0219999999999998</v>
          </cell>
          <cell r="AE440">
            <v>4.0000000000000036E-3</v>
          </cell>
          <cell r="AF440" t="str">
            <v>II</v>
          </cell>
        </row>
        <row r="441">
          <cell r="AB441" t="str">
            <v>D142</v>
          </cell>
          <cell r="AC441">
            <v>-0.182</v>
          </cell>
          <cell r="AD441">
            <v>2.0510000000000002</v>
          </cell>
          <cell r="AE441">
            <v>0.11799999999999999</v>
          </cell>
          <cell r="AF441" t="str">
            <v>I</v>
          </cell>
        </row>
        <row r="442">
          <cell r="AB442" t="str">
            <v>D143</v>
          </cell>
          <cell r="AC442">
            <v>-0.125</v>
          </cell>
          <cell r="AD442">
            <v>2.1720000000000002</v>
          </cell>
          <cell r="AE442">
            <v>0.17499999999999999</v>
          </cell>
          <cell r="AF442" t="str">
            <v>II</v>
          </cell>
        </row>
        <row r="443">
          <cell r="AB443" t="str">
            <v>D144</v>
          </cell>
          <cell r="AC443">
            <v>0.78400000000000003</v>
          </cell>
          <cell r="AD443">
            <v>2.294</v>
          </cell>
          <cell r="AE443">
            <v>1.0840000000000001</v>
          </cell>
          <cell r="AF443" t="str">
            <v>I</v>
          </cell>
        </row>
        <row r="444">
          <cell r="AB444" t="str">
            <v>D145</v>
          </cell>
          <cell r="AC444">
            <v>0.84699999999999998</v>
          </cell>
          <cell r="AD444">
            <v>2.327</v>
          </cell>
          <cell r="AE444">
            <v>1.147</v>
          </cell>
          <cell r="AF444" t="str">
            <v>I</v>
          </cell>
        </row>
        <row r="445">
          <cell r="AB445" t="str">
            <v>D146</v>
          </cell>
          <cell r="AC445">
            <v>0.92700000000000005</v>
          </cell>
          <cell r="AD445">
            <v>2.2869999999999999</v>
          </cell>
          <cell r="AE445">
            <v>1.2270000000000001</v>
          </cell>
          <cell r="AF445" t="str">
            <v>I</v>
          </cell>
        </row>
        <row r="446">
          <cell r="AB446" t="str">
            <v>D147</v>
          </cell>
          <cell r="AC446">
            <v>0.98</v>
          </cell>
          <cell r="AD446">
            <v>2.2410000000000001</v>
          </cell>
          <cell r="AE446">
            <v>1.28</v>
          </cell>
          <cell r="AF446" t="str">
            <v>I</v>
          </cell>
        </row>
        <row r="447">
          <cell r="AB447" t="str">
            <v>D148</v>
          </cell>
          <cell r="AC447">
            <v>1.0269999999999999</v>
          </cell>
          <cell r="AD447">
            <v>2.177</v>
          </cell>
          <cell r="AE447">
            <v>1.327</v>
          </cell>
          <cell r="AF447" t="str">
            <v>I</v>
          </cell>
        </row>
        <row r="448">
          <cell r="AB448" t="str">
            <v>D149</v>
          </cell>
          <cell r="AC448">
            <v>-4.9000000000000002E-2</v>
          </cell>
          <cell r="AD448">
            <v>2.2309999999999999</v>
          </cell>
          <cell r="AE448">
            <v>0.251</v>
          </cell>
          <cell r="AF448" t="str">
            <v>I</v>
          </cell>
        </row>
        <row r="449">
          <cell r="AB449" t="str">
            <v>D150</v>
          </cell>
          <cell r="AC449">
            <v>1.222</v>
          </cell>
          <cell r="AD449">
            <v>2.3719999999999999</v>
          </cell>
          <cell r="AE449">
            <v>1.522</v>
          </cell>
          <cell r="AF449" t="str">
            <v>I</v>
          </cell>
        </row>
        <row r="450">
          <cell r="AB450" t="str">
            <v>D151</v>
          </cell>
          <cell r="AC450">
            <v>1.4330000000000001</v>
          </cell>
          <cell r="AD450">
            <v>2.5830000000000002</v>
          </cell>
          <cell r="AE450">
            <v>1.7330000000000001</v>
          </cell>
          <cell r="AF450" t="str">
            <v>I</v>
          </cell>
        </row>
        <row r="451">
          <cell r="AB451" t="str">
            <v>D152</v>
          </cell>
          <cell r="AC451">
            <v>-0.22600000000000001</v>
          </cell>
          <cell r="AD451">
            <v>2.0840000000000001</v>
          </cell>
          <cell r="AE451">
            <v>7.3999999999999982E-2</v>
          </cell>
          <cell r="AF451" t="str">
            <v>I</v>
          </cell>
        </row>
        <row r="452">
          <cell r="AB452" t="str">
            <v>D153</v>
          </cell>
          <cell r="AC452">
            <v>-0.14599999999999999</v>
          </cell>
          <cell r="AD452">
            <v>2.0499999999999998</v>
          </cell>
          <cell r="AE452">
            <v>0.154</v>
          </cell>
          <cell r="AF452" t="str">
            <v>I</v>
          </cell>
        </row>
        <row r="453">
          <cell r="AB453" t="str">
            <v>D154</v>
          </cell>
          <cell r="AC453">
            <v>-0.04</v>
          </cell>
          <cell r="AD453">
            <v>1.9330000000000001</v>
          </cell>
          <cell r="AE453">
            <v>0.26</v>
          </cell>
          <cell r="AF453" t="str">
            <v>I</v>
          </cell>
        </row>
        <row r="454">
          <cell r="AB454" t="str">
            <v>D155</v>
          </cell>
          <cell r="AC454">
            <v>0</v>
          </cell>
          <cell r="AD454">
            <v>1.8660000000000001</v>
          </cell>
          <cell r="AE454">
            <v>0.3</v>
          </cell>
          <cell r="AF454" t="str">
            <v>I</v>
          </cell>
        </row>
        <row r="455">
          <cell r="AB455" t="str">
            <v>D156</v>
          </cell>
          <cell r="AC455">
            <v>6.7000000000000004E-2</v>
          </cell>
          <cell r="AD455">
            <v>1.823</v>
          </cell>
          <cell r="AE455">
            <v>0.36699999999999999</v>
          </cell>
          <cell r="AF455" t="str">
            <v>II</v>
          </cell>
        </row>
        <row r="456">
          <cell r="AB456" t="str">
            <v>D157</v>
          </cell>
          <cell r="AC456">
            <v>0.67900000000000005</v>
          </cell>
          <cell r="AD456">
            <v>1.7889999999999999</v>
          </cell>
          <cell r="AE456">
            <v>0.97900000000000009</v>
          </cell>
          <cell r="AF456" t="str">
            <v>I</v>
          </cell>
        </row>
        <row r="457">
          <cell r="AB457" t="str">
            <v>D158</v>
          </cell>
          <cell r="AC457">
            <v>0.69599999999999995</v>
          </cell>
          <cell r="AD457">
            <v>1.82</v>
          </cell>
          <cell r="AE457">
            <v>0.996</v>
          </cell>
          <cell r="AF457" t="str">
            <v>I</v>
          </cell>
        </row>
        <row r="458">
          <cell r="AB458" t="str">
            <v>D159</v>
          </cell>
          <cell r="AC458">
            <v>0.72199999999999998</v>
          </cell>
          <cell r="AD458">
            <v>1.867</v>
          </cell>
          <cell r="AE458">
            <v>1.022</v>
          </cell>
          <cell r="AF458" t="str">
            <v>I</v>
          </cell>
        </row>
        <row r="459">
          <cell r="AB459" t="str">
            <v>D160</v>
          </cell>
          <cell r="AC459">
            <v>0.748</v>
          </cell>
          <cell r="AD459">
            <v>1.873</v>
          </cell>
          <cell r="AE459">
            <v>1.048</v>
          </cell>
          <cell r="AF459" t="str">
            <v>I</v>
          </cell>
        </row>
        <row r="460">
          <cell r="AB460" t="str">
            <v>D161</v>
          </cell>
          <cell r="AC460">
            <v>0.39900000000000002</v>
          </cell>
          <cell r="AD460">
            <v>1.9750000000000001</v>
          </cell>
          <cell r="AE460">
            <v>0.69900000000000007</v>
          </cell>
          <cell r="AF460" t="str">
            <v>I</v>
          </cell>
        </row>
        <row r="461">
          <cell r="AB461" t="str">
            <v>D162</v>
          </cell>
          <cell r="AC461">
            <v>0.82499999999999996</v>
          </cell>
          <cell r="AD461">
            <v>1.98</v>
          </cell>
          <cell r="AE461">
            <v>1.125</v>
          </cell>
          <cell r="AF461" t="str">
            <v>I</v>
          </cell>
        </row>
        <row r="462">
          <cell r="AB462" t="str">
            <v>D163</v>
          </cell>
          <cell r="AC462">
            <v>0.47899999999999998</v>
          </cell>
          <cell r="AD462">
            <v>2.093</v>
          </cell>
          <cell r="AE462">
            <v>0.77899999999999991</v>
          </cell>
          <cell r="AF462" t="str">
            <v>I</v>
          </cell>
        </row>
        <row r="463">
          <cell r="AB463" t="str">
            <v>D164</v>
          </cell>
          <cell r="AC463">
            <v>0.90800000000000003</v>
          </cell>
          <cell r="AD463">
            <v>2.1150000000000002</v>
          </cell>
          <cell r="AE463">
            <v>1.208</v>
          </cell>
          <cell r="AF463" t="str">
            <v>I</v>
          </cell>
        </row>
        <row r="464">
          <cell r="AB464" t="str">
            <v>D165</v>
          </cell>
          <cell r="AC464">
            <v>0.56299999999999994</v>
          </cell>
          <cell r="AD464">
            <v>2.1179999999999999</v>
          </cell>
          <cell r="AE464">
            <v>0.86299999999999999</v>
          </cell>
          <cell r="AF464" t="str">
            <v>I</v>
          </cell>
        </row>
        <row r="465">
          <cell r="AB465" t="str">
            <v>D166</v>
          </cell>
          <cell r="AC465">
            <v>0.98799999999999999</v>
          </cell>
          <cell r="AD465">
            <v>2.1379999999999999</v>
          </cell>
          <cell r="AE465">
            <v>1.288</v>
          </cell>
          <cell r="AF465" t="str">
            <v>I</v>
          </cell>
        </row>
        <row r="466">
          <cell r="AB466" t="str">
            <v>D167</v>
          </cell>
          <cell r="AC466">
            <v>0.64300000000000002</v>
          </cell>
          <cell r="AD466">
            <v>2.0499999999999998</v>
          </cell>
          <cell r="AE466">
            <v>0.94300000000000006</v>
          </cell>
          <cell r="AF466" t="str">
            <v>I</v>
          </cell>
        </row>
        <row r="467">
          <cell r="AB467" t="str">
            <v>D168</v>
          </cell>
          <cell r="AC467">
            <v>0.72599999999999998</v>
          </cell>
          <cell r="AD467">
            <v>1.8759999999999999</v>
          </cell>
          <cell r="AE467">
            <v>1.026</v>
          </cell>
          <cell r="AF467" t="str">
            <v>I</v>
          </cell>
        </row>
        <row r="468">
          <cell r="AB468" t="str">
            <v>D169</v>
          </cell>
          <cell r="AC468">
            <v>0.12</v>
          </cell>
          <cell r="AD468">
            <v>1.87</v>
          </cell>
          <cell r="AE468">
            <v>0.42</v>
          </cell>
          <cell r="AF468" t="str">
            <v>I</v>
          </cell>
        </row>
        <row r="469">
          <cell r="AB469" t="str">
            <v>D170</v>
          </cell>
          <cell r="AC469">
            <v>0.187</v>
          </cell>
          <cell r="AD469">
            <v>1.85</v>
          </cell>
          <cell r="AE469">
            <v>0.48699999999999999</v>
          </cell>
          <cell r="AF469" t="str">
            <v>I</v>
          </cell>
        </row>
        <row r="470">
          <cell r="AB470" t="str">
            <v>D171</v>
          </cell>
          <cell r="AC470">
            <v>0.214</v>
          </cell>
          <cell r="AD470">
            <v>1.837</v>
          </cell>
          <cell r="AE470">
            <v>0.51400000000000001</v>
          </cell>
          <cell r="AF470" t="str">
            <v>I</v>
          </cell>
        </row>
        <row r="471">
          <cell r="AB471" t="str">
            <v>D172</v>
          </cell>
          <cell r="AC471">
            <v>0.24</v>
          </cell>
          <cell r="AD471">
            <v>1.77</v>
          </cell>
          <cell r="AE471">
            <v>0.54</v>
          </cell>
          <cell r="AF471" t="str">
            <v>I</v>
          </cell>
        </row>
        <row r="472">
          <cell r="AB472" t="str">
            <v>D173</v>
          </cell>
          <cell r="AC472">
            <v>0.307</v>
          </cell>
          <cell r="AD472">
            <v>1.865</v>
          </cell>
          <cell r="AE472">
            <v>0.60699999999999998</v>
          </cell>
          <cell r="AF472" t="str">
            <v>I</v>
          </cell>
        </row>
        <row r="473">
          <cell r="AB473" t="str">
            <v>D174</v>
          </cell>
          <cell r="AC473">
            <v>0.38700000000000001</v>
          </cell>
          <cell r="AD473">
            <v>1.976</v>
          </cell>
          <cell r="AE473">
            <v>0.68700000000000006</v>
          </cell>
          <cell r="AF473" t="str">
            <v>I</v>
          </cell>
        </row>
        <row r="474">
          <cell r="AB474" t="str">
            <v>D175</v>
          </cell>
          <cell r="AC474">
            <v>0.47</v>
          </cell>
          <cell r="AD474">
            <v>2.1</v>
          </cell>
          <cell r="AE474">
            <v>0.77</v>
          </cell>
          <cell r="AF474" t="str">
            <v>I</v>
          </cell>
        </row>
        <row r="475">
          <cell r="AB475" t="str">
            <v>D176</v>
          </cell>
          <cell r="AC475">
            <v>0.55000000000000004</v>
          </cell>
          <cell r="AD475">
            <v>2.0110000000000001</v>
          </cell>
          <cell r="AE475">
            <v>0.85000000000000009</v>
          </cell>
          <cell r="AF475" t="str">
            <v>I</v>
          </cell>
        </row>
        <row r="476">
          <cell r="AB476" t="str">
            <v>D177</v>
          </cell>
          <cell r="AC476">
            <v>0.63</v>
          </cell>
          <cell r="AD476">
            <v>1.885</v>
          </cell>
          <cell r="AE476">
            <v>0.92999999999999994</v>
          </cell>
          <cell r="AF476" t="str">
            <v>I</v>
          </cell>
        </row>
        <row r="477">
          <cell r="AB477" t="str">
            <v>D178</v>
          </cell>
          <cell r="AC477">
            <v>0.67</v>
          </cell>
          <cell r="AD477">
            <v>1.82</v>
          </cell>
          <cell r="AE477">
            <v>0.97</v>
          </cell>
          <cell r="AF477" t="str">
            <v>I</v>
          </cell>
        </row>
        <row r="478">
          <cell r="AB478" t="str">
            <v>D179</v>
          </cell>
          <cell r="AC478">
            <v>-5.7000000000000002E-2</v>
          </cell>
          <cell r="AD478">
            <v>1.772</v>
          </cell>
          <cell r="AE478">
            <v>0.24299999999999999</v>
          </cell>
          <cell r="AF478" t="str">
            <v>I</v>
          </cell>
        </row>
        <row r="479">
          <cell r="AB479" t="str">
            <v>D180</v>
          </cell>
          <cell r="AC479">
            <v>4.2999999999999997E-2</v>
          </cell>
          <cell r="AD479">
            <v>1.7629999999999999</v>
          </cell>
          <cell r="AE479">
            <v>0.34299999999999997</v>
          </cell>
          <cell r="AF479" t="str">
            <v>I</v>
          </cell>
        </row>
        <row r="480">
          <cell r="AB480" t="str">
            <v>D181</v>
          </cell>
          <cell r="AC480">
            <v>7.2999999999999995E-2</v>
          </cell>
          <cell r="AD480">
            <v>1.7549999999999999</v>
          </cell>
          <cell r="AE480">
            <v>0.373</v>
          </cell>
          <cell r="AF480" t="str">
            <v>I</v>
          </cell>
        </row>
        <row r="481">
          <cell r="AB481" t="str">
            <v>D182</v>
          </cell>
          <cell r="AC481">
            <v>0.14000000000000001</v>
          </cell>
          <cell r="AD481">
            <v>1.804</v>
          </cell>
          <cell r="AE481">
            <v>0.44</v>
          </cell>
          <cell r="AF481" t="str">
            <v>I</v>
          </cell>
        </row>
        <row r="482">
          <cell r="AB482" t="str">
            <v>D183</v>
          </cell>
          <cell r="AC482">
            <v>0.22</v>
          </cell>
          <cell r="AD482">
            <v>1.84</v>
          </cell>
          <cell r="AE482">
            <v>0.52</v>
          </cell>
          <cell r="AF482" t="str">
            <v>I</v>
          </cell>
        </row>
        <row r="483">
          <cell r="AB483" t="str">
            <v>D184</v>
          </cell>
          <cell r="AC483">
            <v>0.30299999999999999</v>
          </cell>
          <cell r="AD483">
            <v>1.8759999999999999</v>
          </cell>
          <cell r="AE483">
            <v>0.60299999999999998</v>
          </cell>
          <cell r="AF483" t="str">
            <v>I</v>
          </cell>
        </row>
        <row r="484">
          <cell r="AB484" t="str">
            <v>D185</v>
          </cell>
          <cell r="AC484">
            <v>0.38300000000000001</v>
          </cell>
          <cell r="AD484">
            <v>1.913</v>
          </cell>
          <cell r="AE484">
            <v>0.68300000000000005</v>
          </cell>
          <cell r="AF484" t="str">
            <v>I</v>
          </cell>
        </row>
        <row r="485">
          <cell r="AB485" t="str">
            <v>D186</v>
          </cell>
          <cell r="AC485">
            <v>0.47</v>
          </cell>
          <cell r="AD485">
            <v>1.95</v>
          </cell>
          <cell r="AE485">
            <v>0.77</v>
          </cell>
          <cell r="AF485" t="str">
            <v>I</v>
          </cell>
        </row>
        <row r="486">
          <cell r="AB486" t="str">
            <v>D187</v>
          </cell>
          <cell r="AC486">
            <v>0.54</v>
          </cell>
          <cell r="AD486">
            <v>1.9239999999999999</v>
          </cell>
          <cell r="AE486">
            <v>0.84000000000000008</v>
          </cell>
          <cell r="AF486" t="str">
            <v>I</v>
          </cell>
        </row>
        <row r="487">
          <cell r="AB487" t="str">
            <v>D188</v>
          </cell>
          <cell r="AC487">
            <v>0.623</v>
          </cell>
          <cell r="AD487">
            <v>1.889</v>
          </cell>
          <cell r="AE487">
            <v>0.92300000000000004</v>
          </cell>
          <cell r="AF487" t="str">
            <v>I</v>
          </cell>
        </row>
        <row r="488">
          <cell r="AB488" t="str">
            <v>D189</v>
          </cell>
          <cell r="AC488">
            <v>0.70299999999999996</v>
          </cell>
          <cell r="AD488">
            <v>1.853</v>
          </cell>
          <cell r="AE488">
            <v>1.0029999999999999</v>
          </cell>
          <cell r="AF488" t="str">
            <v>I</v>
          </cell>
        </row>
        <row r="489">
          <cell r="AB489" t="str">
            <v>D190</v>
          </cell>
          <cell r="AC489">
            <v>0.498</v>
          </cell>
          <cell r="AD489">
            <v>1.8</v>
          </cell>
          <cell r="AE489">
            <v>0.79800000000000004</v>
          </cell>
          <cell r="AF489" t="str">
            <v>I</v>
          </cell>
        </row>
        <row r="490">
          <cell r="AB490" t="str">
            <v>D191</v>
          </cell>
          <cell r="AC490">
            <v>0.59499999999999997</v>
          </cell>
          <cell r="AD490">
            <v>1.8069999999999999</v>
          </cell>
          <cell r="AE490">
            <v>0.89500000000000002</v>
          </cell>
          <cell r="AF490" t="str">
            <v>I</v>
          </cell>
        </row>
        <row r="491">
          <cell r="AB491" t="str">
            <v>D192</v>
          </cell>
          <cell r="AC491">
            <v>0.628</v>
          </cell>
          <cell r="AD491">
            <v>1.8</v>
          </cell>
          <cell r="AE491">
            <v>0.92799999999999994</v>
          </cell>
          <cell r="AF491" t="str">
            <v>I</v>
          </cell>
        </row>
        <row r="492">
          <cell r="AB492" t="str">
            <v>D193</v>
          </cell>
          <cell r="AC492">
            <v>0.69499999999999995</v>
          </cell>
          <cell r="AD492">
            <v>1.8819999999999999</v>
          </cell>
          <cell r="AE492">
            <v>0.99499999999999988</v>
          </cell>
          <cell r="AF492" t="str">
            <v>I</v>
          </cell>
        </row>
        <row r="493">
          <cell r="AB493" t="str">
            <v>D194</v>
          </cell>
          <cell r="AC493">
            <v>0.77500000000000002</v>
          </cell>
          <cell r="AD493">
            <v>1.925</v>
          </cell>
          <cell r="AE493">
            <v>1.075</v>
          </cell>
          <cell r="AF493" t="str">
            <v>I</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sdim"/>
      <sheetName val="SUPTYPE"/>
      <sheetName val="Sheet1"/>
      <sheetName val="cdsload"/>
      <sheetName val="chsload"/>
      <sheetName val="cvsload"/>
      <sheetName val="csdim"/>
      <sheetName val="CLAMP"/>
      <sheetName val="pipe"/>
      <sheetName val="Cash2"/>
      <sheetName val="Z"/>
      <sheetName val="Code03"/>
      <sheetName val="Summary"/>
      <sheetName val="MixBed"/>
      <sheetName val="CondPol"/>
      <sheetName val="eq_data"/>
      <sheetName val="Testing"/>
      <sheetName val="BLR 1"/>
      <sheetName val="GEN"/>
      <sheetName val="GAS"/>
      <sheetName val="DEAE"/>
      <sheetName val="BLR2"/>
      <sheetName val="BLR3"/>
      <sheetName val="BLR4"/>
      <sheetName val="BLR5"/>
      <sheetName val="DEM"/>
      <sheetName val="SAM"/>
      <sheetName val="CHEM"/>
      <sheetName val="COP"/>
      <sheetName val="환산표"/>
      <sheetName val="VSDATA"/>
      <sheetName val="보일러"/>
      <sheetName val="TTL"/>
      <sheetName val="S N"/>
      <sheetName val="Sheet3"/>
      <sheetName val="RFP007"/>
      <sheetName val="RFP006"/>
      <sheetName val="RFP005"/>
      <sheetName val="RFP009"/>
      <sheetName val="QMCT"/>
      <sheetName val="제출계산서"/>
      <sheetName val="insulation"/>
      <sheetName val="변수 정의"/>
      <sheetName val="18 BL 배관 내역"/>
      <sheetName val="#3E1_GCR"/>
      <sheetName val="B31.1"/>
      <sheetName val="PSIZE"/>
      <sheetName val="ITEM-LIST"/>
      <sheetName val="변수정리"/>
      <sheetName val="공정율(기초자료)"/>
      <sheetName val="환율표"/>
      <sheetName val="BQ"/>
      <sheetName val="TABLE"/>
      <sheetName val="Desal-E&amp;I"/>
      <sheetName val="BOQ for HRSG &amp; BOP-mech."/>
      <sheetName val="손익현황"/>
      <sheetName val="현황CODE"/>
      <sheetName val="CBE-VSL"/>
      <sheetName val="당초"/>
      <sheetName val="내역서"/>
      <sheetName val="IT-BAT"/>
      <sheetName val="SAN"/>
      <sheetName val="2. 집계표"/>
      <sheetName val="CF Rev.0"/>
      <sheetName val="견적"/>
      <sheetName val="C3"/>
      <sheetName val="견적서을"/>
      <sheetName val="FWBS7000,8000"/>
      <sheetName val="ANALYSER"/>
      <sheetName val="산근"/>
      <sheetName val="SPT vs PHI"/>
      <sheetName val="石炭性状"/>
      <sheetName val="가격분석@1100(990104)"/>
      <sheetName val="Escalation"/>
      <sheetName val="NCCALC11"/>
      <sheetName val="-15.0"/>
      <sheetName val="노임단가"/>
      <sheetName val="자재단가"/>
      <sheetName val="36신설수량"/>
      <sheetName val="물가대비표"/>
      <sheetName val="Sheet6"/>
      <sheetName val="Sheet1 (2)"/>
      <sheetName val="#REF"/>
      <sheetName val="출력X"/>
      <sheetName val="1.설계조건"/>
      <sheetName val="5-Digit"/>
      <sheetName val="교각1"/>
      <sheetName val="점수계산1-2"/>
      <sheetName val="건축내역"/>
      <sheetName val="DCS"/>
      <sheetName val="갑지"/>
      <sheetName val="작성기준"/>
      <sheetName val="REDUCER"/>
      <sheetName val="WE'T"/>
      <sheetName val="co-no.2"/>
    </sheetNames>
    <sheetDataSet>
      <sheetData sheetId="0">
        <row r="2">
          <cell r="A2" t="str">
            <v>CD05001</v>
          </cell>
        </row>
      </sheetData>
      <sheetData sheetId="1">
        <row r="2">
          <cell r="A2" t="str">
            <v>NPCX-L-020</v>
          </cell>
        </row>
      </sheetData>
      <sheetData sheetId="2">
        <row r="3">
          <cell r="A3">
            <v>0.75</v>
          </cell>
        </row>
      </sheetData>
      <sheetData sheetId="3" refreshError="1">
        <row r="3">
          <cell r="A3">
            <v>1</v>
          </cell>
        </row>
        <row r="4">
          <cell r="A4">
            <v>2</v>
          </cell>
        </row>
        <row r="5">
          <cell r="A5">
            <v>3</v>
          </cell>
        </row>
        <row r="6">
          <cell r="A6">
            <v>4</v>
          </cell>
        </row>
        <row r="7">
          <cell r="A7">
            <v>5</v>
          </cell>
        </row>
        <row r="8">
          <cell r="A8">
            <v>6</v>
          </cell>
        </row>
        <row r="9">
          <cell r="A9">
            <v>7</v>
          </cell>
        </row>
        <row r="10">
          <cell r="A10">
            <v>8</v>
          </cell>
        </row>
        <row r="11">
          <cell r="A11">
            <v>9</v>
          </cell>
        </row>
        <row r="12">
          <cell r="A12">
            <v>10</v>
          </cell>
        </row>
        <row r="13">
          <cell r="A13">
            <v>11</v>
          </cell>
        </row>
        <row r="14">
          <cell r="A14">
            <v>12</v>
          </cell>
        </row>
        <row r="15">
          <cell r="A15">
            <v>13</v>
          </cell>
        </row>
        <row r="16">
          <cell r="A16">
            <v>14</v>
          </cell>
        </row>
        <row r="17">
          <cell r="A17">
            <v>15</v>
          </cell>
        </row>
        <row r="18">
          <cell r="A18">
            <v>16</v>
          </cell>
        </row>
        <row r="19">
          <cell r="A19">
            <v>17</v>
          </cell>
        </row>
        <row r="20">
          <cell r="A20">
            <v>18</v>
          </cell>
        </row>
        <row r="21">
          <cell r="A21">
            <v>19</v>
          </cell>
        </row>
        <row r="22">
          <cell r="A22">
            <v>20</v>
          </cell>
        </row>
        <row r="23">
          <cell r="A23">
            <v>21</v>
          </cell>
        </row>
        <row r="24">
          <cell r="A24">
            <v>22</v>
          </cell>
        </row>
        <row r="25">
          <cell r="A25">
            <v>23</v>
          </cell>
        </row>
        <row r="26">
          <cell r="A26">
            <v>24</v>
          </cell>
        </row>
        <row r="27">
          <cell r="A27">
            <v>25</v>
          </cell>
        </row>
        <row r="28">
          <cell r="A28">
            <v>26</v>
          </cell>
        </row>
        <row r="29">
          <cell r="A29">
            <v>27</v>
          </cell>
        </row>
        <row r="30">
          <cell r="A30">
            <v>28</v>
          </cell>
        </row>
        <row r="31">
          <cell r="A31">
            <v>29</v>
          </cell>
        </row>
        <row r="32">
          <cell r="A32">
            <v>30</v>
          </cell>
        </row>
        <row r="33">
          <cell r="A33">
            <v>31</v>
          </cell>
        </row>
        <row r="34">
          <cell r="A34">
            <v>32</v>
          </cell>
        </row>
        <row r="35">
          <cell r="A35">
            <v>33</v>
          </cell>
        </row>
        <row r="36">
          <cell r="A36">
            <v>34</v>
          </cell>
        </row>
        <row r="37">
          <cell r="A37">
            <v>35</v>
          </cell>
        </row>
        <row r="38">
          <cell r="A38">
            <v>36</v>
          </cell>
        </row>
        <row r="39">
          <cell r="A39">
            <v>37</v>
          </cell>
        </row>
        <row r="40">
          <cell r="A40">
            <v>38</v>
          </cell>
        </row>
        <row r="41">
          <cell r="A41">
            <v>39</v>
          </cell>
        </row>
        <row r="42">
          <cell r="A42">
            <v>40</v>
          </cell>
        </row>
        <row r="43">
          <cell r="A43">
            <v>41</v>
          </cell>
        </row>
        <row r="44">
          <cell r="A44">
            <v>42</v>
          </cell>
        </row>
        <row r="45">
          <cell r="A45">
            <v>43</v>
          </cell>
        </row>
        <row r="46">
          <cell r="A46">
            <v>44</v>
          </cell>
        </row>
        <row r="47">
          <cell r="A47">
            <v>45</v>
          </cell>
        </row>
        <row r="48">
          <cell r="A48">
            <v>46</v>
          </cell>
        </row>
        <row r="49">
          <cell r="A49">
            <v>47</v>
          </cell>
        </row>
        <row r="50">
          <cell r="A50">
            <v>48</v>
          </cell>
        </row>
        <row r="51">
          <cell r="A51">
            <v>49</v>
          </cell>
        </row>
        <row r="52">
          <cell r="A52">
            <v>50</v>
          </cell>
        </row>
        <row r="53">
          <cell r="A53">
            <v>51</v>
          </cell>
        </row>
        <row r="54">
          <cell r="A54">
            <v>52</v>
          </cell>
        </row>
        <row r="55">
          <cell r="A55">
            <v>53</v>
          </cell>
        </row>
        <row r="56">
          <cell r="A56">
            <v>54</v>
          </cell>
        </row>
        <row r="57">
          <cell r="A57">
            <v>55</v>
          </cell>
        </row>
        <row r="58">
          <cell r="A58">
            <v>56</v>
          </cell>
        </row>
        <row r="59">
          <cell r="A59">
            <v>57</v>
          </cell>
        </row>
        <row r="60">
          <cell r="A60">
            <v>58</v>
          </cell>
        </row>
        <row r="61">
          <cell r="A61">
            <v>59</v>
          </cell>
        </row>
        <row r="62">
          <cell r="A62">
            <v>60</v>
          </cell>
        </row>
        <row r="63">
          <cell r="A63">
            <v>61</v>
          </cell>
        </row>
        <row r="64">
          <cell r="A64">
            <v>62</v>
          </cell>
        </row>
        <row r="65">
          <cell r="A65">
            <v>63</v>
          </cell>
        </row>
        <row r="66">
          <cell r="A66">
            <v>64</v>
          </cell>
        </row>
        <row r="67">
          <cell r="A67">
            <v>65</v>
          </cell>
        </row>
        <row r="68">
          <cell r="A68">
            <v>66</v>
          </cell>
        </row>
        <row r="69">
          <cell r="A69">
            <v>67</v>
          </cell>
        </row>
        <row r="70">
          <cell r="A70">
            <v>68</v>
          </cell>
        </row>
      </sheetData>
      <sheetData sheetId="4" refreshError="1">
        <row r="3">
          <cell r="A3">
            <v>1</v>
          </cell>
        </row>
        <row r="4">
          <cell r="A4">
            <v>2</v>
          </cell>
        </row>
        <row r="5">
          <cell r="A5">
            <v>3</v>
          </cell>
        </row>
        <row r="6">
          <cell r="A6">
            <v>4</v>
          </cell>
        </row>
        <row r="7">
          <cell r="A7">
            <v>5</v>
          </cell>
        </row>
        <row r="8">
          <cell r="A8">
            <v>6</v>
          </cell>
        </row>
        <row r="9">
          <cell r="A9">
            <v>7</v>
          </cell>
        </row>
        <row r="10">
          <cell r="A10">
            <v>8</v>
          </cell>
        </row>
        <row r="11">
          <cell r="A11">
            <v>9</v>
          </cell>
        </row>
        <row r="12">
          <cell r="A12">
            <v>10</v>
          </cell>
        </row>
        <row r="13">
          <cell r="A13">
            <v>11</v>
          </cell>
        </row>
        <row r="14">
          <cell r="A14">
            <v>12</v>
          </cell>
        </row>
        <row r="15">
          <cell r="A15">
            <v>13</v>
          </cell>
        </row>
        <row r="16">
          <cell r="A16">
            <v>14</v>
          </cell>
        </row>
        <row r="17">
          <cell r="A17">
            <v>15</v>
          </cell>
        </row>
        <row r="18">
          <cell r="A18">
            <v>16</v>
          </cell>
        </row>
        <row r="19">
          <cell r="A19">
            <v>17</v>
          </cell>
        </row>
        <row r="20">
          <cell r="A20">
            <v>18</v>
          </cell>
        </row>
        <row r="21">
          <cell r="A21">
            <v>19</v>
          </cell>
        </row>
        <row r="22">
          <cell r="A22">
            <v>20</v>
          </cell>
        </row>
        <row r="23">
          <cell r="A23">
            <v>21</v>
          </cell>
        </row>
        <row r="24">
          <cell r="A24">
            <v>22</v>
          </cell>
        </row>
        <row r="25">
          <cell r="A25">
            <v>23</v>
          </cell>
        </row>
        <row r="26">
          <cell r="A26">
            <v>24</v>
          </cell>
        </row>
        <row r="27">
          <cell r="A27">
            <v>25</v>
          </cell>
        </row>
        <row r="28">
          <cell r="A28">
            <v>26</v>
          </cell>
        </row>
        <row r="29">
          <cell r="A29">
            <v>27</v>
          </cell>
        </row>
        <row r="30">
          <cell r="A30">
            <v>28</v>
          </cell>
        </row>
        <row r="31">
          <cell r="A31">
            <v>29</v>
          </cell>
        </row>
        <row r="32">
          <cell r="A32">
            <v>30</v>
          </cell>
        </row>
        <row r="33">
          <cell r="A33">
            <v>31</v>
          </cell>
        </row>
        <row r="34">
          <cell r="A34">
            <v>32</v>
          </cell>
        </row>
        <row r="35">
          <cell r="A35">
            <v>33</v>
          </cell>
        </row>
        <row r="36">
          <cell r="A36">
            <v>34</v>
          </cell>
        </row>
        <row r="37">
          <cell r="A37">
            <v>35</v>
          </cell>
        </row>
        <row r="38">
          <cell r="A38">
            <v>36</v>
          </cell>
        </row>
        <row r="39">
          <cell r="A39">
            <v>37</v>
          </cell>
        </row>
        <row r="40">
          <cell r="A40">
            <v>38</v>
          </cell>
        </row>
        <row r="41">
          <cell r="A41">
            <v>39</v>
          </cell>
        </row>
        <row r="42">
          <cell r="A42">
            <v>40</v>
          </cell>
        </row>
        <row r="43">
          <cell r="A43">
            <v>41</v>
          </cell>
        </row>
        <row r="44">
          <cell r="A44">
            <v>42</v>
          </cell>
        </row>
        <row r="45">
          <cell r="A45">
            <v>43</v>
          </cell>
        </row>
        <row r="46">
          <cell r="A46">
            <v>44</v>
          </cell>
        </row>
        <row r="47">
          <cell r="A47">
            <v>45</v>
          </cell>
        </row>
        <row r="48">
          <cell r="A48">
            <v>46</v>
          </cell>
        </row>
        <row r="49">
          <cell r="A49">
            <v>47</v>
          </cell>
        </row>
        <row r="50">
          <cell r="A50">
            <v>48</v>
          </cell>
        </row>
        <row r="51">
          <cell r="A51">
            <v>49</v>
          </cell>
        </row>
        <row r="52">
          <cell r="A52">
            <v>50</v>
          </cell>
        </row>
        <row r="53">
          <cell r="A53">
            <v>51</v>
          </cell>
        </row>
        <row r="54">
          <cell r="A54">
            <v>52</v>
          </cell>
        </row>
        <row r="55">
          <cell r="A55">
            <v>53</v>
          </cell>
        </row>
        <row r="56">
          <cell r="A56">
            <v>54</v>
          </cell>
        </row>
        <row r="57">
          <cell r="A57">
            <v>55</v>
          </cell>
        </row>
        <row r="58">
          <cell r="A58">
            <v>56</v>
          </cell>
        </row>
        <row r="59">
          <cell r="A59">
            <v>57</v>
          </cell>
        </row>
        <row r="60">
          <cell r="A60">
            <v>58</v>
          </cell>
        </row>
        <row r="61">
          <cell r="A61">
            <v>59</v>
          </cell>
        </row>
        <row r="62">
          <cell r="A62">
            <v>60</v>
          </cell>
        </row>
      </sheetData>
      <sheetData sheetId="5" refreshError="1"/>
      <sheetData sheetId="6" refreshError="1">
        <row r="2">
          <cell r="A2" t="str">
            <v>CD05001</v>
          </cell>
        </row>
        <row r="3">
          <cell r="A3" t="str">
            <v>CD05002</v>
          </cell>
        </row>
        <row r="4">
          <cell r="A4" t="str">
            <v>CD05003</v>
          </cell>
        </row>
        <row r="5">
          <cell r="A5" t="str">
            <v>CD05004</v>
          </cell>
        </row>
        <row r="6">
          <cell r="A6" t="str">
            <v>CD05005</v>
          </cell>
        </row>
        <row r="7">
          <cell r="A7" t="str">
            <v>CD05006</v>
          </cell>
        </row>
        <row r="8">
          <cell r="A8" t="str">
            <v>CD05007</v>
          </cell>
        </row>
        <row r="9">
          <cell r="A9" t="str">
            <v>CD05008</v>
          </cell>
        </row>
        <row r="10">
          <cell r="A10" t="str">
            <v>CD05009</v>
          </cell>
        </row>
        <row r="11">
          <cell r="A11" t="str">
            <v>CD05010</v>
          </cell>
        </row>
        <row r="12">
          <cell r="A12" t="str">
            <v>CD05011</v>
          </cell>
        </row>
        <row r="13">
          <cell r="A13" t="str">
            <v>CD05012</v>
          </cell>
        </row>
        <row r="14">
          <cell r="A14" t="str">
            <v>CD06001</v>
          </cell>
        </row>
        <row r="15">
          <cell r="A15" t="str">
            <v>CD06002</v>
          </cell>
        </row>
        <row r="16">
          <cell r="A16" t="str">
            <v>CD06003</v>
          </cell>
        </row>
        <row r="17">
          <cell r="A17" t="str">
            <v>CD06004</v>
          </cell>
        </row>
        <row r="18">
          <cell r="A18" t="str">
            <v>CD06005</v>
          </cell>
        </row>
        <row r="19">
          <cell r="A19" t="str">
            <v>CD06006</v>
          </cell>
        </row>
        <row r="20">
          <cell r="A20" t="str">
            <v>CD06007</v>
          </cell>
        </row>
        <row r="21">
          <cell r="A21" t="str">
            <v>CD06008</v>
          </cell>
        </row>
        <row r="22">
          <cell r="A22" t="str">
            <v>CD06009</v>
          </cell>
        </row>
        <row r="23">
          <cell r="A23" t="str">
            <v>CD06010</v>
          </cell>
        </row>
        <row r="24">
          <cell r="A24" t="str">
            <v>CD06011</v>
          </cell>
        </row>
        <row r="25">
          <cell r="A25" t="str">
            <v>CD06012</v>
          </cell>
        </row>
        <row r="26">
          <cell r="A26" t="str">
            <v>CD06013</v>
          </cell>
        </row>
        <row r="27">
          <cell r="A27" t="str">
            <v>CD06014</v>
          </cell>
        </row>
        <row r="28">
          <cell r="A28" t="str">
            <v>CD06015</v>
          </cell>
        </row>
        <row r="29">
          <cell r="A29" t="str">
            <v>CD06016</v>
          </cell>
        </row>
        <row r="30">
          <cell r="A30" t="str">
            <v>CD06017</v>
          </cell>
        </row>
        <row r="31">
          <cell r="A31" t="str">
            <v>CD06018</v>
          </cell>
        </row>
        <row r="32">
          <cell r="A32" t="str">
            <v>CD06019</v>
          </cell>
        </row>
        <row r="33">
          <cell r="A33" t="str">
            <v>CD06020</v>
          </cell>
        </row>
        <row r="34">
          <cell r="A34" t="str">
            <v>CD06021</v>
          </cell>
        </row>
        <row r="35">
          <cell r="A35" t="str">
            <v>CD06022</v>
          </cell>
        </row>
        <row r="36">
          <cell r="A36" t="str">
            <v>CD06023</v>
          </cell>
        </row>
        <row r="37">
          <cell r="A37" t="str">
            <v>CD06024</v>
          </cell>
        </row>
        <row r="38">
          <cell r="A38" t="str">
            <v>CD06025</v>
          </cell>
        </row>
        <row r="39">
          <cell r="A39" t="str">
            <v>CD06026</v>
          </cell>
        </row>
        <row r="40">
          <cell r="A40" t="str">
            <v>CD06027</v>
          </cell>
        </row>
        <row r="41">
          <cell r="A41" t="str">
            <v>CD06028</v>
          </cell>
        </row>
        <row r="42">
          <cell r="A42" t="str">
            <v>CD07001</v>
          </cell>
        </row>
        <row r="43">
          <cell r="A43" t="str">
            <v>CD07002</v>
          </cell>
        </row>
        <row r="44">
          <cell r="A44" t="str">
            <v>CD07003</v>
          </cell>
        </row>
        <row r="45">
          <cell r="A45" t="str">
            <v>CD07004</v>
          </cell>
        </row>
        <row r="46">
          <cell r="A46" t="str">
            <v>CD07005</v>
          </cell>
        </row>
        <row r="47">
          <cell r="A47" t="str">
            <v>CD07006</v>
          </cell>
        </row>
        <row r="48">
          <cell r="A48" t="str">
            <v>CD07007</v>
          </cell>
        </row>
        <row r="49">
          <cell r="A49" t="str">
            <v>CD07008</v>
          </cell>
        </row>
        <row r="50">
          <cell r="A50" t="str">
            <v>CD07009</v>
          </cell>
        </row>
        <row r="51">
          <cell r="A51" t="str">
            <v>CD07010</v>
          </cell>
        </row>
        <row r="52">
          <cell r="A52" t="str">
            <v>CD07011</v>
          </cell>
        </row>
        <row r="53">
          <cell r="A53" t="str">
            <v>CD07012</v>
          </cell>
        </row>
        <row r="54">
          <cell r="A54" t="str">
            <v>CD07013</v>
          </cell>
        </row>
        <row r="55">
          <cell r="A55" t="str">
            <v>CD07014</v>
          </cell>
        </row>
        <row r="56">
          <cell r="A56" t="str">
            <v>CD07015</v>
          </cell>
        </row>
        <row r="57">
          <cell r="A57" t="str">
            <v>CD07016</v>
          </cell>
        </row>
        <row r="58">
          <cell r="A58" t="str">
            <v>CD07017</v>
          </cell>
        </row>
        <row r="59">
          <cell r="A59" t="str">
            <v>CD07018</v>
          </cell>
        </row>
        <row r="60">
          <cell r="A60" t="str">
            <v>CD07019</v>
          </cell>
        </row>
        <row r="61">
          <cell r="A61" t="str">
            <v>CD07020</v>
          </cell>
        </row>
        <row r="62">
          <cell r="A62" t="str">
            <v>CD07021</v>
          </cell>
        </row>
        <row r="63">
          <cell r="A63" t="str">
            <v>CD07022</v>
          </cell>
        </row>
        <row r="64">
          <cell r="A64" t="str">
            <v>CD07023</v>
          </cell>
        </row>
        <row r="65">
          <cell r="A65" t="str">
            <v>CD07024</v>
          </cell>
        </row>
        <row r="66">
          <cell r="A66" t="str">
            <v>CD07025</v>
          </cell>
        </row>
        <row r="67">
          <cell r="A67" t="str">
            <v>CD07026</v>
          </cell>
        </row>
        <row r="68">
          <cell r="A68" t="str">
            <v>CD07027</v>
          </cell>
        </row>
        <row r="69">
          <cell r="A69" t="str">
            <v>CD07028</v>
          </cell>
        </row>
        <row r="70">
          <cell r="A70" t="str">
            <v>CD08001</v>
          </cell>
        </row>
        <row r="71">
          <cell r="A71" t="str">
            <v>CD08002</v>
          </cell>
        </row>
        <row r="72">
          <cell r="A72" t="str">
            <v>CD08003</v>
          </cell>
        </row>
        <row r="73">
          <cell r="A73" t="str">
            <v>CD08004</v>
          </cell>
        </row>
        <row r="74">
          <cell r="A74" t="str">
            <v>CD08005</v>
          </cell>
        </row>
        <row r="75">
          <cell r="A75" t="str">
            <v>CD08006</v>
          </cell>
        </row>
        <row r="76">
          <cell r="A76" t="str">
            <v>CD08007</v>
          </cell>
        </row>
        <row r="77">
          <cell r="A77" t="str">
            <v>CD08008</v>
          </cell>
        </row>
        <row r="78">
          <cell r="A78" t="str">
            <v>CD08009</v>
          </cell>
        </row>
        <row r="79">
          <cell r="A79" t="str">
            <v>CD08010</v>
          </cell>
        </row>
        <row r="80">
          <cell r="A80" t="str">
            <v>CD08011</v>
          </cell>
        </row>
        <row r="81">
          <cell r="A81" t="str">
            <v>CD08012</v>
          </cell>
        </row>
        <row r="82">
          <cell r="A82" t="str">
            <v>CD08013</v>
          </cell>
        </row>
        <row r="83">
          <cell r="A83" t="str">
            <v>CD08014</v>
          </cell>
        </row>
        <row r="84">
          <cell r="A84" t="str">
            <v>CD08015</v>
          </cell>
        </row>
        <row r="85">
          <cell r="A85" t="str">
            <v>CD08016</v>
          </cell>
        </row>
        <row r="86">
          <cell r="A86" t="str">
            <v>CD08017</v>
          </cell>
        </row>
        <row r="87">
          <cell r="A87" t="str">
            <v>CD08018</v>
          </cell>
        </row>
        <row r="88">
          <cell r="A88" t="str">
            <v>CD08019</v>
          </cell>
        </row>
        <row r="89">
          <cell r="A89" t="str">
            <v>CD08020</v>
          </cell>
        </row>
        <row r="90">
          <cell r="A90" t="str">
            <v>CD08021</v>
          </cell>
        </row>
        <row r="91">
          <cell r="A91" t="str">
            <v>CD08022</v>
          </cell>
        </row>
        <row r="92">
          <cell r="A92" t="str">
            <v>CD08023</v>
          </cell>
        </row>
        <row r="93">
          <cell r="A93" t="str">
            <v>CD08024</v>
          </cell>
        </row>
        <row r="94">
          <cell r="A94" t="str">
            <v>CD08025</v>
          </cell>
        </row>
        <row r="95">
          <cell r="A95" t="str">
            <v>CD08026</v>
          </cell>
        </row>
        <row r="96">
          <cell r="A96" t="str">
            <v>CD08027</v>
          </cell>
        </row>
        <row r="97">
          <cell r="A97" t="str">
            <v>CD08028</v>
          </cell>
        </row>
        <row r="98">
          <cell r="A98" t="str">
            <v>CD08029</v>
          </cell>
        </row>
        <row r="99">
          <cell r="A99" t="str">
            <v>CD08030</v>
          </cell>
        </row>
        <row r="100">
          <cell r="A100" t="str">
            <v>CD08031</v>
          </cell>
        </row>
        <row r="101">
          <cell r="A101" t="str">
            <v>CD08032</v>
          </cell>
        </row>
        <row r="102">
          <cell r="A102" t="str">
            <v>CD08033</v>
          </cell>
        </row>
        <row r="103">
          <cell r="A103" t="str">
            <v>CD08034</v>
          </cell>
        </row>
        <row r="104">
          <cell r="A104" t="str">
            <v>CD08035</v>
          </cell>
        </row>
        <row r="105">
          <cell r="A105" t="str">
            <v>CD08036</v>
          </cell>
        </row>
        <row r="106">
          <cell r="A106" t="str">
            <v>CD09001</v>
          </cell>
        </row>
        <row r="107">
          <cell r="A107" t="str">
            <v>CD09002</v>
          </cell>
        </row>
        <row r="108">
          <cell r="A108" t="str">
            <v>CD09003</v>
          </cell>
        </row>
        <row r="109">
          <cell r="A109" t="str">
            <v>CD09004</v>
          </cell>
        </row>
        <row r="110">
          <cell r="A110" t="str">
            <v>CD09005</v>
          </cell>
        </row>
        <row r="111">
          <cell r="A111" t="str">
            <v>CD09006</v>
          </cell>
        </row>
        <row r="112">
          <cell r="A112" t="str">
            <v>CD09007</v>
          </cell>
        </row>
        <row r="113">
          <cell r="A113" t="str">
            <v>CD09008</v>
          </cell>
        </row>
        <row r="114">
          <cell r="A114" t="str">
            <v>CD09009</v>
          </cell>
        </row>
        <row r="115">
          <cell r="A115" t="str">
            <v>CD09010</v>
          </cell>
        </row>
        <row r="116">
          <cell r="A116" t="str">
            <v>CD09011</v>
          </cell>
        </row>
        <row r="117">
          <cell r="A117" t="str">
            <v>CD09012</v>
          </cell>
        </row>
        <row r="118">
          <cell r="A118" t="str">
            <v>CD09013</v>
          </cell>
        </row>
        <row r="119">
          <cell r="A119" t="str">
            <v>CD09014</v>
          </cell>
        </row>
        <row r="120">
          <cell r="A120" t="str">
            <v>CD09015</v>
          </cell>
        </row>
        <row r="121">
          <cell r="A121" t="str">
            <v>CD09016</v>
          </cell>
        </row>
        <row r="122">
          <cell r="A122" t="str">
            <v>CD09017</v>
          </cell>
        </row>
        <row r="123">
          <cell r="A123" t="str">
            <v>CD09018</v>
          </cell>
        </row>
        <row r="124">
          <cell r="A124" t="str">
            <v>CD09019</v>
          </cell>
        </row>
        <row r="125">
          <cell r="A125" t="str">
            <v>CD09020</v>
          </cell>
        </row>
        <row r="126">
          <cell r="A126" t="str">
            <v>CD09021</v>
          </cell>
        </row>
        <row r="127">
          <cell r="A127" t="str">
            <v>CD09022</v>
          </cell>
        </row>
        <row r="128">
          <cell r="A128" t="str">
            <v>CD09023</v>
          </cell>
        </row>
        <row r="129">
          <cell r="A129" t="str">
            <v>CD09024</v>
          </cell>
        </row>
        <row r="130">
          <cell r="A130" t="str">
            <v>CD09025</v>
          </cell>
        </row>
        <row r="131">
          <cell r="A131" t="str">
            <v>CD09026</v>
          </cell>
        </row>
        <row r="132">
          <cell r="A132" t="str">
            <v>CD09027</v>
          </cell>
        </row>
        <row r="133">
          <cell r="A133" t="str">
            <v>CD09028</v>
          </cell>
        </row>
        <row r="134">
          <cell r="A134" t="str">
            <v>CD09029</v>
          </cell>
        </row>
        <row r="135">
          <cell r="A135" t="str">
            <v>CD09030</v>
          </cell>
        </row>
        <row r="136">
          <cell r="A136" t="str">
            <v>CD09031</v>
          </cell>
        </row>
        <row r="137">
          <cell r="A137" t="str">
            <v>CD09032</v>
          </cell>
        </row>
        <row r="138">
          <cell r="A138" t="str">
            <v>CD09033</v>
          </cell>
        </row>
        <row r="139">
          <cell r="A139" t="str">
            <v>CD09034</v>
          </cell>
        </row>
        <row r="140">
          <cell r="A140" t="str">
            <v>CD09035</v>
          </cell>
        </row>
        <row r="141">
          <cell r="A141" t="str">
            <v>CD09036</v>
          </cell>
        </row>
        <row r="142">
          <cell r="A142" t="str">
            <v>CD10001</v>
          </cell>
        </row>
        <row r="143">
          <cell r="A143" t="str">
            <v>CD10002</v>
          </cell>
        </row>
        <row r="144">
          <cell r="A144" t="str">
            <v>CD10003</v>
          </cell>
        </row>
        <row r="145">
          <cell r="A145" t="str">
            <v>CD10004</v>
          </cell>
        </row>
        <row r="146">
          <cell r="A146" t="str">
            <v>CD10005</v>
          </cell>
        </row>
        <row r="147">
          <cell r="A147" t="str">
            <v>CD10006</v>
          </cell>
        </row>
        <row r="148">
          <cell r="A148" t="str">
            <v>CD10007</v>
          </cell>
        </row>
        <row r="149">
          <cell r="A149" t="str">
            <v>CD10008</v>
          </cell>
        </row>
        <row r="150">
          <cell r="A150" t="str">
            <v>CD10009</v>
          </cell>
        </row>
        <row r="151">
          <cell r="A151" t="str">
            <v>CD10010</v>
          </cell>
        </row>
        <row r="152">
          <cell r="A152" t="str">
            <v>CD10011</v>
          </cell>
        </row>
        <row r="153">
          <cell r="A153" t="str">
            <v>CD10012</v>
          </cell>
        </row>
        <row r="154">
          <cell r="A154" t="str">
            <v>CD10013</v>
          </cell>
        </row>
        <row r="155">
          <cell r="A155" t="str">
            <v>CD10014</v>
          </cell>
        </row>
        <row r="156">
          <cell r="A156" t="str">
            <v>CD10015</v>
          </cell>
        </row>
        <row r="157">
          <cell r="A157" t="str">
            <v>CD10016</v>
          </cell>
        </row>
        <row r="158">
          <cell r="A158" t="str">
            <v>CD10017</v>
          </cell>
        </row>
        <row r="159">
          <cell r="A159" t="str">
            <v>CD10018</v>
          </cell>
        </row>
        <row r="160">
          <cell r="A160" t="str">
            <v>CD10019</v>
          </cell>
        </row>
        <row r="161">
          <cell r="A161" t="str">
            <v>CD10020</v>
          </cell>
        </row>
        <row r="162">
          <cell r="A162" t="str">
            <v>CD10021</v>
          </cell>
        </row>
        <row r="163">
          <cell r="A163" t="str">
            <v>CD10022</v>
          </cell>
        </row>
        <row r="164">
          <cell r="A164" t="str">
            <v>CD10023</v>
          </cell>
        </row>
        <row r="165">
          <cell r="A165" t="str">
            <v>CD10024</v>
          </cell>
        </row>
        <row r="166">
          <cell r="A166" t="str">
            <v>CD10025</v>
          </cell>
        </row>
        <row r="167">
          <cell r="A167" t="str">
            <v>CD10026</v>
          </cell>
        </row>
        <row r="168">
          <cell r="A168" t="str">
            <v>CD10027</v>
          </cell>
        </row>
        <row r="169">
          <cell r="A169" t="str">
            <v>CD10028</v>
          </cell>
        </row>
        <row r="170">
          <cell r="A170" t="str">
            <v>CD10029</v>
          </cell>
        </row>
        <row r="171">
          <cell r="A171" t="str">
            <v>CD10030</v>
          </cell>
        </row>
        <row r="172">
          <cell r="A172" t="str">
            <v>CD10031</v>
          </cell>
        </row>
        <row r="173">
          <cell r="A173" t="str">
            <v>CD10032</v>
          </cell>
        </row>
        <row r="174">
          <cell r="A174" t="str">
            <v>CD10033</v>
          </cell>
        </row>
        <row r="175">
          <cell r="A175" t="str">
            <v>CD10034</v>
          </cell>
        </row>
        <row r="176">
          <cell r="A176" t="str">
            <v>CD10035</v>
          </cell>
        </row>
        <row r="177">
          <cell r="A177" t="str">
            <v>CD10036</v>
          </cell>
        </row>
        <row r="178">
          <cell r="A178" t="str">
            <v>CD10037</v>
          </cell>
        </row>
        <row r="179">
          <cell r="A179" t="str">
            <v>CD10038</v>
          </cell>
        </row>
        <row r="180">
          <cell r="A180" t="str">
            <v>CD10039</v>
          </cell>
        </row>
        <row r="181">
          <cell r="A181" t="str">
            <v>CD10040</v>
          </cell>
        </row>
        <row r="182">
          <cell r="A182" t="str">
            <v>CD10041</v>
          </cell>
        </row>
        <row r="183">
          <cell r="A183" t="str">
            <v>CD10042</v>
          </cell>
        </row>
        <row r="184">
          <cell r="A184" t="str">
            <v>CD10043</v>
          </cell>
        </row>
        <row r="185">
          <cell r="A185" t="str">
            <v>CD10044</v>
          </cell>
        </row>
        <row r="186">
          <cell r="A186" t="str">
            <v>CD10045</v>
          </cell>
        </row>
        <row r="187">
          <cell r="A187" t="str">
            <v>CD10046</v>
          </cell>
        </row>
        <row r="188">
          <cell r="A188" t="str">
            <v>CD11001</v>
          </cell>
        </row>
        <row r="189">
          <cell r="A189" t="str">
            <v>CD11002</v>
          </cell>
        </row>
        <row r="190">
          <cell r="A190" t="str">
            <v>CD11003</v>
          </cell>
        </row>
        <row r="191">
          <cell r="A191" t="str">
            <v>CD11004</v>
          </cell>
        </row>
        <row r="192">
          <cell r="A192" t="str">
            <v>CD11005</v>
          </cell>
        </row>
        <row r="193">
          <cell r="A193" t="str">
            <v>CD11006</v>
          </cell>
        </row>
        <row r="194">
          <cell r="A194" t="str">
            <v>CD11007</v>
          </cell>
        </row>
        <row r="195">
          <cell r="A195" t="str">
            <v>CD11008</v>
          </cell>
        </row>
        <row r="196">
          <cell r="A196" t="str">
            <v>CD11009</v>
          </cell>
        </row>
        <row r="197">
          <cell r="A197" t="str">
            <v>CD11010</v>
          </cell>
        </row>
        <row r="198">
          <cell r="A198" t="str">
            <v>CD11011</v>
          </cell>
        </row>
        <row r="199">
          <cell r="A199" t="str">
            <v>CD11012</v>
          </cell>
        </row>
        <row r="200">
          <cell r="A200" t="str">
            <v>CD11013</v>
          </cell>
        </row>
        <row r="201">
          <cell r="A201" t="str">
            <v>CD11014</v>
          </cell>
        </row>
        <row r="202">
          <cell r="A202" t="str">
            <v>CD11015</v>
          </cell>
        </row>
        <row r="203">
          <cell r="A203" t="str">
            <v>CD11016</v>
          </cell>
        </row>
        <row r="204">
          <cell r="A204" t="str">
            <v>CD11017</v>
          </cell>
        </row>
        <row r="205">
          <cell r="A205" t="str">
            <v>CD11018</v>
          </cell>
        </row>
        <row r="206">
          <cell r="A206" t="str">
            <v>CD11019</v>
          </cell>
        </row>
        <row r="207">
          <cell r="A207" t="str">
            <v>CD11020</v>
          </cell>
        </row>
        <row r="208">
          <cell r="A208" t="str">
            <v>CD11021</v>
          </cell>
        </row>
        <row r="209">
          <cell r="A209" t="str">
            <v>CD11022</v>
          </cell>
        </row>
        <row r="210">
          <cell r="A210" t="str">
            <v>CD11023</v>
          </cell>
        </row>
        <row r="211">
          <cell r="A211" t="str">
            <v>CD11024</v>
          </cell>
        </row>
        <row r="212">
          <cell r="A212" t="str">
            <v>CD11025</v>
          </cell>
        </row>
        <row r="213">
          <cell r="A213" t="str">
            <v>CD11026</v>
          </cell>
        </row>
        <row r="214">
          <cell r="A214" t="str">
            <v>CD11027</v>
          </cell>
        </row>
        <row r="215">
          <cell r="A215" t="str">
            <v>CD11028</v>
          </cell>
        </row>
        <row r="216">
          <cell r="A216" t="str">
            <v>CD11029</v>
          </cell>
        </row>
        <row r="217">
          <cell r="A217" t="str">
            <v>CD11030</v>
          </cell>
        </row>
        <row r="218">
          <cell r="A218" t="str">
            <v>CD11031</v>
          </cell>
        </row>
        <row r="219">
          <cell r="A219" t="str">
            <v>CD11032</v>
          </cell>
        </row>
        <row r="220">
          <cell r="A220" t="str">
            <v>CD11033</v>
          </cell>
        </row>
        <row r="221">
          <cell r="A221" t="str">
            <v>CD11034</v>
          </cell>
        </row>
        <row r="222">
          <cell r="A222" t="str">
            <v>CD11035</v>
          </cell>
        </row>
        <row r="223">
          <cell r="A223" t="str">
            <v>CD11036</v>
          </cell>
        </row>
        <row r="224">
          <cell r="A224" t="str">
            <v>CD11037</v>
          </cell>
        </row>
        <row r="225">
          <cell r="A225" t="str">
            <v>CD11038</v>
          </cell>
        </row>
        <row r="226">
          <cell r="A226" t="str">
            <v>CD11039</v>
          </cell>
        </row>
        <row r="227">
          <cell r="A227" t="str">
            <v>CD11040</v>
          </cell>
        </row>
        <row r="228">
          <cell r="A228" t="str">
            <v>CD11041</v>
          </cell>
        </row>
        <row r="229">
          <cell r="A229" t="str">
            <v>CD11042</v>
          </cell>
        </row>
        <row r="230">
          <cell r="A230" t="str">
            <v>CD11043</v>
          </cell>
        </row>
        <row r="231">
          <cell r="A231" t="str">
            <v>CD11044</v>
          </cell>
        </row>
        <row r="232">
          <cell r="A232" t="str">
            <v>CD11045</v>
          </cell>
        </row>
        <row r="233">
          <cell r="A233" t="str">
            <v>CD11046</v>
          </cell>
        </row>
        <row r="234">
          <cell r="A234" t="str">
            <v>CD11047</v>
          </cell>
        </row>
        <row r="235">
          <cell r="A235" t="str">
            <v>CD11048</v>
          </cell>
        </row>
        <row r="236">
          <cell r="A236" t="str">
            <v>CD11049</v>
          </cell>
        </row>
        <row r="237">
          <cell r="A237" t="str">
            <v>CD11050</v>
          </cell>
        </row>
        <row r="238">
          <cell r="A238" t="str">
            <v>CD11051</v>
          </cell>
        </row>
        <row r="239">
          <cell r="A239" t="str">
            <v>CD11052</v>
          </cell>
        </row>
        <row r="240">
          <cell r="A240" t="str">
            <v>CD11053</v>
          </cell>
        </row>
        <row r="241">
          <cell r="A241" t="str">
            <v>CD11054</v>
          </cell>
        </row>
        <row r="242">
          <cell r="A242" t="str">
            <v>CD11055</v>
          </cell>
        </row>
        <row r="243">
          <cell r="A243" t="str">
            <v>CD11056</v>
          </cell>
        </row>
        <row r="244">
          <cell r="A244" t="str">
            <v>CD11057</v>
          </cell>
        </row>
        <row r="245">
          <cell r="A245" t="str">
            <v>CD11058</v>
          </cell>
        </row>
        <row r="246">
          <cell r="A246" t="str">
            <v>CD11059</v>
          </cell>
        </row>
        <row r="247">
          <cell r="A247" t="str">
            <v>CD11060</v>
          </cell>
        </row>
        <row r="248">
          <cell r="A248" t="str">
            <v>CD12001</v>
          </cell>
        </row>
        <row r="249">
          <cell r="A249" t="str">
            <v>CD12002</v>
          </cell>
        </row>
        <row r="250">
          <cell r="A250" t="str">
            <v>CD12003</v>
          </cell>
        </row>
        <row r="251">
          <cell r="A251" t="str">
            <v>CD12004</v>
          </cell>
        </row>
        <row r="252">
          <cell r="A252" t="str">
            <v>CD12005</v>
          </cell>
        </row>
        <row r="253">
          <cell r="A253" t="str">
            <v>CD12006</v>
          </cell>
        </row>
        <row r="254">
          <cell r="A254" t="str">
            <v>CD12007</v>
          </cell>
        </row>
        <row r="255">
          <cell r="A255" t="str">
            <v>CD12008</v>
          </cell>
        </row>
        <row r="256">
          <cell r="A256" t="str">
            <v>CD12009</v>
          </cell>
        </row>
        <row r="257">
          <cell r="A257" t="str">
            <v>CD12010</v>
          </cell>
        </row>
        <row r="258">
          <cell r="A258" t="str">
            <v>CD12011</v>
          </cell>
        </row>
        <row r="259">
          <cell r="A259" t="str">
            <v>CD12012</v>
          </cell>
        </row>
        <row r="260">
          <cell r="A260" t="str">
            <v>CD12013</v>
          </cell>
        </row>
        <row r="261">
          <cell r="A261" t="str">
            <v>CD12014</v>
          </cell>
        </row>
        <row r="262">
          <cell r="A262" t="str">
            <v>CD12015</v>
          </cell>
        </row>
        <row r="263">
          <cell r="A263" t="str">
            <v>CD12016</v>
          </cell>
        </row>
        <row r="264">
          <cell r="A264" t="str">
            <v>CD12017</v>
          </cell>
        </row>
        <row r="265">
          <cell r="A265" t="str">
            <v>CD12018</v>
          </cell>
        </row>
        <row r="266">
          <cell r="A266" t="str">
            <v>CD12019</v>
          </cell>
        </row>
        <row r="267">
          <cell r="A267" t="str">
            <v>CD12020</v>
          </cell>
        </row>
        <row r="268">
          <cell r="A268" t="str">
            <v>CD12021</v>
          </cell>
        </row>
        <row r="269">
          <cell r="A269" t="str">
            <v>CD12022</v>
          </cell>
        </row>
        <row r="270">
          <cell r="A270" t="str">
            <v>CD12023</v>
          </cell>
        </row>
        <row r="271">
          <cell r="A271" t="str">
            <v>CD12024</v>
          </cell>
        </row>
        <row r="272">
          <cell r="A272" t="str">
            <v>CD12025</v>
          </cell>
        </row>
        <row r="273">
          <cell r="A273" t="str">
            <v>CD12026</v>
          </cell>
        </row>
        <row r="274">
          <cell r="A274" t="str">
            <v>CD12027</v>
          </cell>
        </row>
        <row r="275">
          <cell r="A275" t="str">
            <v>CD12028</v>
          </cell>
        </row>
        <row r="276">
          <cell r="A276" t="str">
            <v>CD12029</v>
          </cell>
        </row>
        <row r="277">
          <cell r="A277" t="str">
            <v>CD12030</v>
          </cell>
        </row>
        <row r="278">
          <cell r="A278" t="str">
            <v>CD12031</v>
          </cell>
        </row>
        <row r="279">
          <cell r="A279" t="str">
            <v>CD12032</v>
          </cell>
        </row>
        <row r="280">
          <cell r="A280" t="str">
            <v>CD12033</v>
          </cell>
        </row>
        <row r="281">
          <cell r="A281" t="str">
            <v>CD12034</v>
          </cell>
        </row>
        <row r="282">
          <cell r="A282" t="str">
            <v>CD12035</v>
          </cell>
        </row>
        <row r="283">
          <cell r="A283" t="str">
            <v>CD12036</v>
          </cell>
        </row>
        <row r="284">
          <cell r="A284" t="str">
            <v>CD12037</v>
          </cell>
        </row>
        <row r="285">
          <cell r="A285" t="str">
            <v>CD12038</v>
          </cell>
        </row>
        <row r="286">
          <cell r="A286" t="str">
            <v>CD12039</v>
          </cell>
        </row>
        <row r="287">
          <cell r="A287" t="str">
            <v>CD12040</v>
          </cell>
        </row>
        <row r="288">
          <cell r="A288" t="str">
            <v>CD12041</v>
          </cell>
        </row>
        <row r="289">
          <cell r="A289" t="str">
            <v>CD12042</v>
          </cell>
        </row>
        <row r="290">
          <cell r="A290" t="str">
            <v>CD12043</v>
          </cell>
        </row>
        <row r="291">
          <cell r="A291" t="str">
            <v>CD12044</v>
          </cell>
        </row>
        <row r="292">
          <cell r="A292" t="str">
            <v>CD12045</v>
          </cell>
        </row>
        <row r="293">
          <cell r="A293" t="str">
            <v>CD12046</v>
          </cell>
        </row>
        <row r="294">
          <cell r="A294" t="str">
            <v>CD12047</v>
          </cell>
        </row>
        <row r="295">
          <cell r="A295" t="str">
            <v>CD12048</v>
          </cell>
        </row>
        <row r="296">
          <cell r="A296" t="str">
            <v>CD12049</v>
          </cell>
        </row>
        <row r="297">
          <cell r="A297" t="str">
            <v>CD12050</v>
          </cell>
        </row>
        <row r="298">
          <cell r="A298" t="str">
            <v>CD12051</v>
          </cell>
        </row>
        <row r="299">
          <cell r="A299" t="str">
            <v>CD12052</v>
          </cell>
        </row>
        <row r="300">
          <cell r="A300" t="str">
            <v>CD12053</v>
          </cell>
        </row>
        <row r="301">
          <cell r="A301" t="str">
            <v>CD12054</v>
          </cell>
        </row>
        <row r="302">
          <cell r="A302" t="str">
            <v>CD12055</v>
          </cell>
        </row>
        <row r="303">
          <cell r="A303" t="str">
            <v>CD12056</v>
          </cell>
        </row>
        <row r="304">
          <cell r="A304" t="str">
            <v>CD12057</v>
          </cell>
        </row>
        <row r="305">
          <cell r="A305" t="str">
            <v>CD12058</v>
          </cell>
        </row>
        <row r="306">
          <cell r="A306" t="str">
            <v>CD12059</v>
          </cell>
        </row>
        <row r="307">
          <cell r="A307" t="str">
            <v>CD12060</v>
          </cell>
        </row>
        <row r="308">
          <cell r="A308" t="str">
            <v>CD13001</v>
          </cell>
        </row>
        <row r="309">
          <cell r="A309" t="str">
            <v>CD13002</v>
          </cell>
        </row>
        <row r="310">
          <cell r="A310" t="str">
            <v>CD13003</v>
          </cell>
        </row>
        <row r="311">
          <cell r="A311" t="str">
            <v>CD13004</v>
          </cell>
        </row>
        <row r="312">
          <cell r="A312" t="str">
            <v>CD13005</v>
          </cell>
        </row>
        <row r="313">
          <cell r="A313" t="str">
            <v>CD13006</v>
          </cell>
        </row>
        <row r="314">
          <cell r="A314" t="str">
            <v>CD13007</v>
          </cell>
        </row>
        <row r="315">
          <cell r="A315" t="str">
            <v>CD13008</v>
          </cell>
        </row>
        <row r="316">
          <cell r="A316" t="str">
            <v>CD13009</v>
          </cell>
        </row>
        <row r="317">
          <cell r="A317" t="str">
            <v>CD13010</v>
          </cell>
        </row>
        <row r="318">
          <cell r="A318" t="str">
            <v>CD13011</v>
          </cell>
        </row>
        <row r="319">
          <cell r="A319" t="str">
            <v>CD13012</v>
          </cell>
        </row>
        <row r="320">
          <cell r="A320" t="str">
            <v>CD13013</v>
          </cell>
        </row>
        <row r="321">
          <cell r="A321" t="str">
            <v>CD13014</v>
          </cell>
        </row>
        <row r="322">
          <cell r="A322" t="str">
            <v>CD13015</v>
          </cell>
        </row>
        <row r="323">
          <cell r="A323" t="str">
            <v>CD13016</v>
          </cell>
        </row>
        <row r="324">
          <cell r="A324" t="str">
            <v>CD13017</v>
          </cell>
        </row>
        <row r="325">
          <cell r="A325" t="str">
            <v>CD13018</v>
          </cell>
        </row>
        <row r="326">
          <cell r="A326" t="str">
            <v>CD13019</v>
          </cell>
        </row>
        <row r="327">
          <cell r="A327" t="str">
            <v>CD13020</v>
          </cell>
        </row>
        <row r="328">
          <cell r="A328" t="str">
            <v>CD13021</v>
          </cell>
        </row>
        <row r="329">
          <cell r="A329" t="str">
            <v>CD13022</v>
          </cell>
        </row>
        <row r="330">
          <cell r="A330" t="str">
            <v>CD13023</v>
          </cell>
        </row>
        <row r="331">
          <cell r="A331" t="str">
            <v>CD13024</v>
          </cell>
        </row>
        <row r="332">
          <cell r="A332" t="str">
            <v>CD13025</v>
          </cell>
        </row>
        <row r="333">
          <cell r="A333" t="str">
            <v>CD13026</v>
          </cell>
        </row>
        <row r="334">
          <cell r="A334" t="str">
            <v>CD13027</v>
          </cell>
        </row>
        <row r="335">
          <cell r="A335" t="str">
            <v>CD13028</v>
          </cell>
        </row>
        <row r="336">
          <cell r="A336" t="str">
            <v>CD13029</v>
          </cell>
        </row>
        <row r="337">
          <cell r="A337" t="str">
            <v>CD13030</v>
          </cell>
        </row>
        <row r="338">
          <cell r="A338" t="str">
            <v>CD13031</v>
          </cell>
        </row>
        <row r="339">
          <cell r="A339" t="str">
            <v>CD13032</v>
          </cell>
        </row>
        <row r="340">
          <cell r="A340" t="str">
            <v>CD13033</v>
          </cell>
        </row>
        <row r="341">
          <cell r="A341" t="str">
            <v>CD13034</v>
          </cell>
        </row>
        <row r="342">
          <cell r="A342" t="str">
            <v>CD13035</v>
          </cell>
        </row>
        <row r="343">
          <cell r="A343" t="str">
            <v>CD13036</v>
          </cell>
        </row>
        <row r="344">
          <cell r="A344" t="str">
            <v>CD13037</v>
          </cell>
        </row>
        <row r="345">
          <cell r="A345" t="str">
            <v>CD13038</v>
          </cell>
        </row>
        <row r="346">
          <cell r="A346" t="str">
            <v>CD13039</v>
          </cell>
        </row>
        <row r="347">
          <cell r="A347" t="str">
            <v>CD13040</v>
          </cell>
        </row>
        <row r="348">
          <cell r="A348" t="str">
            <v>CD13041</v>
          </cell>
        </row>
        <row r="349">
          <cell r="A349" t="str">
            <v>CD13042</v>
          </cell>
        </row>
        <row r="350">
          <cell r="A350" t="str">
            <v>CD13043</v>
          </cell>
        </row>
        <row r="351">
          <cell r="A351" t="str">
            <v>CD13044</v>
          </cell>
        </row>
        <row r="352">
          <cell r="A352" t="str">
            <v>CD13045</v>
          </cell>
        </row>
        <row r="353">
          <cell r="A353" t="str">
            <v>CD13046</v>
          </cell>
        </row>
        <row r="354">
          <cell r="A354" t="str">
            <v>CD13047</v>
          </cell>
        </row>
        <row r="355">
          <cell r="A355" t="str">
            <v>CD13048</v>
          </cell>
        </row>
        <row r="356">
          <cell r="A356" t="str">
            <v>CD13049</v>
          </cell>
        </row>
        <row r="357">
          <cell r="A357" t="str">
            <v>CD13050</v>
          </cell>
        </row>
        <row r="358">
          <cell r="A358" t="str">
            <v>CD13051</v>
          </cell>
        </row>
        <row r="359">
          <cell r="A359" t="str">
            <v>CD13052</v>
          </cell>
        </row>
        <row r="360">
          <cell r="A360" t="str">
            <v>CD13053</v>
          </cell>
        </row>
        <row r="361">
          <cell r="A361" t="str">
            <v>CD13054</v>
          </cell>
        </row>
        <row r="362">
          <cell r="A362" t="str">
            <v>CD13055</v>
          </cell>
        </row>
        <row r="363">
          <cell r="A363" t="str">
            <v>CD13056</v>
          </cell>
        </row>
        <row r="364">
          <cell r="A364" t="str">
            <v>CD13057</v>
          </cell>
        </row>
        <row r="365">
          <cell r="A365" t="str">
            <v>CD13058</v>
          </cell>
        </row>
        <row r="366">
          <cell r="A366" t="str">
            <v>CD13059</v>
          </cell>
        </row>
        <row r="367">
          <cell r="A367" t="str">
            <v>CD13060</v>
          </cell>
        </row>
        <row r="368">
          <cell r="A368" t="str">
            <v>CD13061</v>
          </cell>
        </row>
        <row r="369">
          <cell r="A369" t="str">
            <v>CD13062</v>
          </cell>
        </row>
        <row r="370">
          <cell r="A370" t="str">
            <v>CD13063</v>
          </cell>
        </row>
        <row r="371">
          <cell r="A371" t="str">
            <v>CD13064</v>
          </cell>
        </row>
        <row r="372">
          <cell r="A372" t="str">
            <v>CD14001</v>
          </cell>
        </row>
        <row r="373">
          <cell r="A373" t="str">
            <v>CD14002</v>
          </cell>
        </row>
        <row r="374">
          <cell r="A374" t="str">
            <v>CD14003</v>
          </cell>
        </row>
        <row r="375">
          <cell r="A375" t="str">
            <v>CD14004</v>
          </cell>
        </row>
        <row r="376">
          <cell r="A376" t="str">
            <v>CD14005</v>
          </cell>
        </row>
        <row r="377">
          <cell r="A377" t="str">
            <v>CD14006</v>
          </cell>
        </row>
        <row r="378">
          <cell r="A378" t="str">
            <v>CD14007</v>
          </cell>
        </row>
        <row r="379">
          <cell r="A379" t="str">
            <v>CD14008</v>
          </cell>
        </row>
        <row r="380">
          <cell r="A380" t="str">
            <v>CD14009</v>
          </cell>
        </row>
        <row r="381">
          <cell r="A381" t="str">
            <v>CD14010</v>
          </cell>
        </row>
        <row r="382">
          <cell r="A382" t="str">
            <v>CD14011</v>
          </cell>
        </row>
        <row r="383">
          <cell r="A383" t="str">
            <v>CD14012</v>
          </cell>
        </row>
        <row r="384">
          <cell r="A384" t="str">
            <v>CD14013</v>
          </cell>
        </row>
        <row r="385">
          <cell r="A385" t="str">
            <v>CD14014</v>
          </cell>
        </row>
        <row r="386">
          <cell r="A386" t="str">
            <v>CD14015</v>
          </cell>
        </row>
        <row r="387">
          <cell r="A387" t="str">
            <v>CD14016</v>
          </cell>
        </row>
        <row r="388">
          <cell r="A388" t="str">
            <v>CD14017</v>
          </cell>
        </row>
        <row r="389">
          <cell r="A389" t="str">
            <v>CD14018</v>
          </cell>
        </row>
        <row r="390">
          <cell r="A390" t="str">
            <v>CD14019</v>
          </cell>
        </row>
        <row r="391">
          <cell r="A391" t="str">
            <v>CD14020</v>
          </cell>
        </row>
        <row r="392">
          <cell r="A392" t="str">
            <v>CD14021</v>
          </cell>
        </row>
        <row r="393">
          <cell r="A393" t="str">
            <v>CD14022</v>
          </cell>
        </row>
        <row r="394">
          <cell r="A394" t="str">
            <v>CD14023</v>
          </cell>
        </row>
        <row r="395">
          <cell r="A395" t="str">
            <v>CD14024</v>
          </cell>
        </row>
        <row r="396">
          <cell r="A396" t="str">
            <v>CD14025</v>
          </cell>
        </row>
        <row r="397">
          <cell r="A397" t="str">
            <v>CD14026</v>
          </cell>
        </row>
        <row r="398">
          <cell r="A398" t="str">
            <v>CD14027</v>
          </cell>
        </row>
        <row r="399">
          <cell r="A399" t="str">
            <v>CD14028</v>
          </cell>
        </row>
        <row r="400">
          <cell r="A400" t="str">
            <v>CD14029</v>
          </cell>
        </row>
        <row r="401">
          <cell r="A401" t="str">
            <v>CD14030</v>
          </cell>
        </row>
        <row r="402">
          <cell r="A402" t="str">
            <v>CD14031</v>
          </cell>
        </row>
        <row r="403">
          <cell r="A403" t="str">
            <v>CD14032</v>
          </cell>
        </row>
        <row r="404">
          <cell r="A404" t="str">
            <v>CD14033</v>
          </cell>
        </row>
        <row r="405">
          <cell r="A405" t="str">
            <v>CD14034</v>
          </cell>
        </row>
        <row r="406">
          <cell r="A406" t="str">
            <v>CD14035</v>
          </cell>
        </row>
        <row r="407">
          <cell r="A407" t="str">
            <v>CD14036</v>
          </cell>
        </row>
        <row r="408">
          <cell r="A408" t="str">
            <v>CD14037</v>
          </cell>
        </row>
        <row r="409">
          <cell r="A409" t="str">
            <v>CD14038</v>
          </cell>
        </row>
        <row r="410">
          <cell r="A410" t="str">
            <v>CD14039</v>
          </cell>
        </row>
        <row r="411">
          <cell r="A411" t="str">
            <v>CD14040</v>
          </cell>
        </row>
        <row r="412">
          <cell r="A412" t="str">
            <v>CD14041</v>
          </cell>
        </row>
        <row r="413">
          <cell r="A413" t="str">
            <v>CD14042</v>
          </cell>
        </row>
        <row r="414">
          <cell r="A414" t="str">
            <v>CD14043</v>
          </cell>
        </row>
        <row r="415">
          <cell r="A415" t="str">
            <v>CD14044</v>
          </cell>
        </row>
        <row r="416">
          <cell r="A416" t="str">
            <v>CD14045</v>
          </cell>
        </row>
        <row r="417">
          <cell r="A417" t="str">
            <v>CD14046</v>
          </cell>
        </row>
        <row r="418">
          <cell r="A418" t="str">
            <v>CD14047</v>
          </cell>
        </row>
        <row r="419">
          <cell r="A419" t="str">
            <v>CD14048</v>
          </cell>
        </row>
        <row r="420">
          <cell r="A420" t="str">
            <v>CD14049</v>
          </cell>
        </row>
        <row r="421">
          <cell r="A421" t="str">
            <v>CD14050</v>
          </cell>
        </row>
        <row r="422">
          <cell r="A422" t="str">
            <v>CD14051</v>
          </cell>
        </row>
        <row r="423">
          <cell r="A423" t="str">
            <v>CD14052</v>
          </cell>
        </row>
        <row r="424">
          <cell r="A424" t="str">
            <v>CD14053</v>
          </cell>
        </row>
        <row r="425">
          <cell r="A425" t="str">
            <v>CD14054</v>
          </cell>
        </row>
        <row r="426">
          <cell r="A426" t="str">
            <v>CD14055</v>
          </cell>
        </row>
        <row r="427">
          <cell r="A427" t="str">
            <v>CD14056</v>
          </cell>
        </row>
        <row r="428">
          <cell r="A428" t="str">
            <v>CD14057</v>
          </cell>
        </row>
        <row r="429">
          <cell r="A429" t="str">
            <v>CD14058</v>
          </cell>
        </row>
        <row r="430">
          <cell r="A430" t="str">
            <v>CD14059</v>
          </cell>
        </row>
        <row r="431">
          <cell r="A431" t="str">
            <v>CD14060</v>
          </cell>
        </row>
        <row r="432">
          <cell r="A432" t="str">
            <v>CD14061</v>
          </cell>
        </row>
        <row r="433">
          <cell r="A433" t="str">
            <v>CD14062</v>
          </cell>
        </row>
        <row r="434">
          <cell r="A434" t="str">
            <v>CD14063</v>
          </cell>
        </row>
        <row r="435">
          <cell r="A435" t="str">
            <v>CD14064</v>
          </cell>
        </row>
        <row r="436">
          <cell r="A436" t="str">
            <v>CD15001</v>
          </cell>
        </row>
        <row r="437">
          <cell r="A437" t="str">
            <v>CD15002</v>
          </cell>
        </row>
        <row r="438">
          <cell r="A438" t="str">
            <v>CD15003</v>
          </cell>
        </row>
        <row r="439">
          <cell r="A439" t="str">
            <v>CD15004</v>
          </cell>
        </row>
        <row r="440">
          <cell r="A440" t="str">
            <v>CD15005</v>
          </cell>
        </row>
        <row r="441">
          <cell r="A441" t="str">
            <v>CD15006</v>
          </cell>
        </row>
        <row r="442">
          <cell r="A442" t="str">
            <v>CD15007</v>
          </cell>
        </row>
        <row r="443">
          <cell r="A443" t="str">
            <v>CD15008</v>
          </cell>
        </row>
        <row r="444">
          <cell r="A444" t="str">
            <v>CD15009</v>
          </cell>
        </row>
        <row r="445">
          <cell r="A445" t="str">
            <v>CD15010</v>
          </cell>
        </row>
        <row r="446">
          <cell r="A446" t="str">
            <v>CD15011</v>
          </cell>
        </row>
        <row r="447">
          <cell r="A447" t="str">
            <v>CD15012</v>
          </cell>
        </row>
        <row r="448">
          <cell r="A448" t="str">
            <v>CD15013</v>
          </cell>
        </row>
        <row r="449">
          <cell r="A449" t="str">
            <v>CD15014</v>
          </cell>
        </row>
        <row r="450">
          <cell r="A450" t="str">
            <v>CD15015</v>
          </cell>
        </row>
        <row r="451">
          <cell r="A451" t="str">
            <v>CD15016</v>
          </cell>
        </row>
        <row r="452">
          <cell r="A452" t="str">
            <v>CD15017</v>
          </cell>
        </row>
        <row r="453">
          <cell r="A453" t="str">
            <v>CD15018</v>
          </cell>
        </row>
        <row r="454">
          <cell r="A454" t="str">
            <v>CD15019</v>
          </cell>
        </row>
        <row r="455">
          <cell r="A455" t="str">
            <v>CD15020</v>
          </cell>
        </row>
        <row r="456">
          <cell r="A456" t="str">
            <v>CD15021</v>
          </cell>
        </row>
        <row r="457">
          <cell r="A457" t="str">
            <v>CD15022</v>
          </cell>
        </row>
        <row r="458">
          <cell r="A458" t="str">
            <v>CD15023</v>
          </cell>
        </row>
        <row r="459">
          <cell r="A459" t="str">
            <v>CD15024</v>
          </cell>
        </row>
        <row r="460">
          <cell r="A460" t="str">
            <v>CD15025</v>
          </cell>
        </row>
        <row r="461">
          <cell r="A461" t="str">
            <v>CD15026</v>
          </cell>
        </row>
        <row r="462">
          <cell r="A462" t="str">
            <v>CD15027</v>
          </cell>
        </row>
        <row r="463">
          <cell r="A463" t="str">
            <v>CD15028</v>
          </cell>
        </row>
        <row r="464">
          <cell r="A464" t="str">
            <v>CD15029</v>
          </cell>
        </row>
        <row r="465">
          <cell r="A465" t="str">
            <v>CD15030</v>
          </cell>
        </row>
        <row r="466">
          <cell r="A466" t="str">
            <v>CD15031</v>
          </cell>
        </row>
        <row r="467">
          <cell r="A467" t="str">
            <v>CD15032</v>
          </cell>
        </row>
        <row r="468">
          <cell r="A468" t="str">
            <v>CD15033</v>
          </cell>
        </row>
        <row r="469">
          <cell r="A469" t="str">
            <v>CD15034</v>
          </cell>
        </row>
        <row r="470">
          <cell r="A470" t="str">
            <v>CD15035</v>
          </cell>
        </row>
        <row r="471">
          <cell r="A471" t="str">
            <v>CD15036</v>
          </cell>
        </row>
        <row r="472">
          <cell r="A472" t="str">
            <v>CD15037</v>
          </cell>
        </row>
        <row r="473">
          <cell r="A473" t="str">
            <v>CD15038</v>
          </cell>
        </row>
        <row r="474">
          <cell r="A474" t="str">
            <v>CD15039</v>
          </cell>
        </row>
        <row r="475">
          <cell r="A475" t="str">
            <v>CD15040</v>
          </cell>
        </row>
        <row r="476">
          <cell r="A476" t="str">
            <v>CD15041</v>
          </cell>
        </row>
        <row r="477">
          <cell r="A477" t="str">
            <v>CD15042</v>
          </cell>
        </row>
        <row r="478">
          <cell r="A478" t="str">
            <v>CD15043</v>
          </cell>
        </row>
        <row r="479">
          <cell r="A479" t="str">
            <v>CD15044</v>
          </cell>
        </row>
        <row r="480">
          <cell r="A480" t="str">
            <v>CD15045</v>
          </cell>
        </row>
        <row r="481">
          <cell r="A481" t="str">
            <v>CD15046</v>
          </cell>
        </row>
        <row r="482">
          <cell r="A482" t="str">
            <v>CD15047</v>
          </cell>
        </row>
        <row r="483">
          <cell r="A483" t="str">
            <v>CD15048</v>
          </cell>
        </row>
        <row r="484">
          <cell r="A484" t="str">
            <v>CD15049</v>
          </cell>
        </row>
        <row r="485">
          <cell r="A485" t="str">
            <v>CD15050</v>
          </cell>
        </row>
        <row r="486">
          <cell r="A486" t="str">
            <v>CD15051</v>
          </cell>
        </row>
        <row r="487">
          <cell r="A487" t="str">
            <v>CD15052</v>
          </cell>
        </row>
        <row r="488">
          <cell r="A488" t="str">
            <v>CD15053</v>
          </cell>
        </row>
        <row r="489">
          <cell r="A489" t="str">
            <v>CD15054</v>
          </cell>
        </row>
        <row r="490">
          <cell r="A490" t="str">
            <v>CD15055</v>
          </cell>
        </row>
        <row r="491">
          <cell r="A491" t="str">
            <v>CD15056</v>
          </cell>
        </row>
        <row r="492">
          <cell r="A492" t="str">
            <v>CD15057</v>
          </cell>
        </row>
        <row r="493">
          <cell r="A493" t="str">
            <v>CD15058</v>
          </cell>
        </row>
        <row r="494">
          <cell r="A494" t="str">
            <v>CD15059</v>
          </cell>
        </row>
        <row r="495">
          <cell r="A495" t="str">
            <v>CD15060</v>
          </cell>
        </row>
        <row r="496">
          <cell r="A496" t="str">
            <v>CD15061</v>
          </cell>
        </row>
        <row r="497">
          <cell r="A497" t="str">
            <v>CD15062</v>
          </cell>
        </row>
        <row r="498">
          <cell r="A498" t="str">
            <v>CD15063</v>
          </cell>
        </row>
        <row r="499">
          <cell r="A499" t="str">
            <v>CD15064</v>
          </cell>
        </row>
        <row r="500">
          <cell r="A500" t="str">
            <v>CD16001</v>
          </cell>
        </row>
        <row r="501">
          <cell r="A501" t="str">
            <v>CD16002</v>
          </cell>
        </row>
        <row r="502">
          <cell r="A502" t="str">
            <v>CD16003</v>
          </cell>
        </row>
        <row r="503">
          <cell r="A503" t="str">
            <v>CD16004</v>
          </cell>
        </row>
        <row r="504">
          <cell r="A504" t="str">
            <v>CD16005</v>
          </cell>
        </row>
        <row r="505">
          <cell r="A505" t="str">
            <v>CD16006</v>
          </cell>
        </row>
        <row r="506">
          <cell r="A506" t="str">
            <v>CD16007</v>
          </cell>
        </row>
        <row r="507">
          <cell r="A507" t="str">
            <v>CD16008</v>
          </cell>
        </row>
        <row r="508">
          <cell r="A508" t="str">
            <v>CD16009</v>
          </cell>
        </row>
        <row r="509">
          <cell r="A509" t="str">
            <v>CD16010</v>
          </cell>
        </row>
        <row r="510">
          <cell r="A510" t="str">
            <v>CD16011</v>
          </cell>
        </row>
        <row r="511">
          <cell r="A511" t="str">
            <v>CD16012</v>
          </cell>
        </row>
        <row r="512">
          <cell r="A512" t="str">
            <v>CD16013</v>
          </cell>
        </row>
        <row r="513">
          <cell r="A513" t="str">
            <v>CD16014</v>
          </cell>
        </row>
        <row r="514">
          <cell r="A514" t="str">
            <v>CD16015</v>
          </cell>
        </row>
        <row r="515">
          <cell r="A515" t="str">
            <v>CD16016</v>
          </cell>
        </row>
        <row r="516">
          <cell r="A516" t="str">
            <v>CD16017</v>
          </cell>
        </row>
        <row r="517">
          <cell r="A517" t="str">
            <v>CD16018</v>
          </cell>
        </row>
        <row r="518">
          <cell r="A518" t="str">
            <v>CD16019</v>
          </cell>
        </row>
        <row r="519">
          <cell r="A519" t="str">
            <v>CD16020</v>
          </cell>
        </row>
        <row r="520">
          <cell r="A520" t="str">
            <v>CD16021</v>
          </cell>
        </row>
        <row r="521">
          <cell r="A521" t="str">
            <v>CD16022</v>
          </cell>
        </row>
        <row r="522">
          <cell r="A522" t="str">
            <v>CD16023</v>
          </cell>
        </row>
        <row r="523">
          <cell r="A523" t="str">
            <v>CD16024</v>
          </cell>
        </row>
        <row r="524">
          <cell r="A524" t="str">
            <v>CD16025</v>
          </cell>
        </row>
        <row r="525">
          <cell r="A525" t="str">
            <v>CD16026</v>
          </cell>
        </row>
        <row r="526">
          <cell r="A526" t="str">
            <v>CD16027</v>
          </cell>
        </row>
        <row r="527">
          <cell r="A527" t="str">
            <v>CD16028</v>
          </cell>
        </row>
        <row r="528">
          <cell r="A528" t="str">
            <v>CD16029</v>
          </cell>
        </row>
        <row r="529">
          <cell r="A529" t="str">
            <v>CD16030</v>
          </cell>
        </row>
        <row r="530">
          <cell r="A530" t="str">
            <v>CD16031</v>
          </cell>
        </row>
        <row r="531">
          <cell r="A531" t="str">
            <v>CD16032</v>
          </cell>
        </row>
        <row r="532">
          <cell r="A532" t="str">
            <v>CD16033</v>
          </cell>
        </row>
        <row r="533">
          <cell r="A533" t="str">
            <v>CD16034</v>
          </cell>
        </row>
        <row r="534">
          <cell r="A534" t="str">
            <v>CD16035</v>
          </cell>
        </row>
        <row r="535">
          <cell r="A535" t="str">
            <v>CD16036</v>
          </cell>
        </row>
        <row r="536">
          <cell r="A536" t="str">
            <v>CD16037</v>
          </cell>
        </row>
        <row r="537">
          <cell r="A537" t="str">
            <v>CD16038</v>
          </cell>
        </row>
        <row r="538">
          <cell r="A538" t="str">
            <v>CD16039</v>
          </cell>
        </row>
        <row r="539">
          <cell r="A539" t="str">
            <v>CD16040</v>
          </cell>
        </row>
        <row r="540">
          <cell r="A540" t="str">
            <v>CD16041</v>
          </cell>
        </row>
        <row r="541">
          <cell r="A541" t="str">
            <v>CD16042</v>
          </cell>
        </row>
        <row r="542">
          <cell r="A542" t="str">
            <v>CD16043</v>
          </cell>
        </row>
        <row r="543">
          <cell r="A543" t="str">
            <v>CD16044</v>
          </cell>
        </row>
        <row r="544">
          <cell r="A544" t="str">
            <v>CD16045</v>
          </cell>
        </row>
        <row r="545">
          <cell r="A545" t="str">
            <v>CD16046</v>
          </cell>
        </row>
        <row r="546">
          <cell r="A546" t="str">
            <v>CD16047</v>
          </cell>
        </row>
        <row r="547">
          <cell r="A547" t="str">
            <v>CD16048</v>
          </cell>
        </row>
        <row r="548">
          <cell r="A548" t="str">
            <v>CD16049</v>
          </cell>
        </row>
        <row r="549">
          <cell r="A549" t="str">
            <v>CD16050</v>
          </cell>
        </row>
        <row r="550">
          <cell r="A550" t="str">
            <v>CD16051</v>
          </cell>
        </row>
        <row r="551">
          <cell r="A551" t="str">
            <v>CD16052</v>
          </cell>
        </row>
        <row r="552">
          <cell r="A552" t="str">
            <v>CD16053</v>
          </cell>
        </row>
        <row r="553">
          <cell r="A553" t="str">
            <v>CD16054</v>
          </cell>
        </row>
        <row r="554">
          <cell r="A554" t="str">
            <v>CD16055</v>
          </cell>
        </row>
        <row r="555">
          <cell r="A555" t="str">
            <v>CD16056</v>
          </cell>
        </row>
        <row r="556">
          <cell r="A556" t="str">
            <v>CD16057</v>
          </cell>
        </row>
        <row r="557">
          <cell r="A557" t="str">
            <v>CD16058</v>
          </cell>
        </row>
        <row r="558">
          <cell r="A558" t="str">
            <v>CD16059</v>
          </cell>
        </row>
        <row r="559">
          <cell r="A559" t="str">
            <v>CD16060</v>
          </cell>
        </row>
        <row r="560">
          <cell r="A560" t="str">
            <v>CD16061</v>
          </cell>
        </row>
        <row r="561">
          <cell r="A561" t="str">
            <v>CD16062</v>
          </cell>
        </row>
        <row r="562">
          <cell r="A562" t="str">
            <v>CD16063</v>
          </cell>
        </row>
        <row r="563">
          <cell r="A563" t="str">
            <v>CD16064</v>
          </cell>
        </row>
        <row r="564">
          <cell r="A564" t="str">
            <v>CD17001</v>
          </cell>
        </row>
        <row r="565">
          <cell r="A565" t="str">
            <v>CD17002</v>
          </cell>
        </row>
        <row r="566">
          <cell r="A566" t="str">
            <v>CD17003</v>
          </cell>
        </row>
        <row r="567">
          <cell r="A567" t="str">
            <v>CD17004</v>
          </cell>
        </row>
        <row r="568">
          <cell r="A568" t="str">
            <v>CD17005</v>
          </cell>
        </row>
        <row r="569">
          <cell r="A569" t="str">
            <v>CD17006</v>
          </cell>
        </row>
        <row r="570">
          <cell r="A570" t="str">
            <v>CD17007</v>
          </cell>
        </row>
        <row r="571">
          <cell r="A571" t="str">
            <v>CD17008</v>
          </cell>
        </row>
        <row r="572">
          <cell r="A572" t="str">
            <v>CD17009</v>
          </cell>
        </row>
        <row r="573">
          <cell r="A573" t="str">
            <v>CD17010</v>
          </cell>
        </row>
        <row r="574">
          <cell r="A574" t="str">
            <v>CD17011</v>
          </cell>
        </row>
        <row r="575">
          <cell r="A575" t="str">
            <v>CD17012</v>
          </cell>
        </row>
        <row r="576">
          <cell r="A576" t="str">
            <v>CD17013</v>
          </cell>
        </row>
        <row r="577">
          <cell r="A577" t="str">
            <v>CD17014</v>
          </cell>
        </row>
        <row r="578">
          <cell r="A578" t="str">
            <v>CD17015</v>
          </cell>
        </row>
        <row r="579">
          <cell r="A579" t="str">
            <v>CD17016</v>
          </cell>
        </row>
        <row r="580">
          <cell r="A580" t="str">
            <v>CD17017</v>
          </cell>
        </row>
        <row r="581">
          <cell r="A581" t="str">
            <v>CD17018</v>
          </cell>
        </row>
        <row r="582">
          <cell r="A582" t="str">
            <v>CD17019</v>
          </cell>
        </row>
        <row r="583">
          <cell r="A583" t="str">
            <v>CD17020</v>
          </cell>
        </row>
        <row r="584">
          <cell r="A584" t="str">
            <v>CD17021</v>
          </cell>
        </row>
        <row r="585">
          <cell r="A585" t="str">
            <v>CD17022</v>
          </cell>
        </row>
        <row r="586">
          <cell r="A586" t="str">
            <v>CD17023</v>
          </cell>
        </row>
        <row r="587">
          <cell r="A587" t="str">
            <v>CD17024</v>
          </cell>
        </row>
        <row r="588">
          <cell r="A588" t="str">
            <v>CD17025</v>
          </cell>
        </row>
        <row r="589">
          <cell r="A589" t="str">
            <v>CD17026</v>
          </cell>
        </row>
        <row r="590">
          <cell r="A590" t="str">
            <v>CD17027</v>
          </cell>
        </row>
        <row r="591">
          <cell r="A591" t="str">
            <v>CD17028</v>
          </cell>
        </row>
        <row r="592">
          <cell r="A592" t="str">
            <v>CD17029</v>
          </cell>
        </row>
        <row r="593">
          <cell r="A593" t="str">
            <v>CD17030</v>
          </cell>
        </row>
        <row r="594">
          <cell r="A594" t="str">
            <v>CD17031</v>
          </cell>
        </row>
        <row r="595">
          <cell r="A595" t="str">
            <v>CD17032</v>
          </cell>
        </row>
        <row r="596">
          <cell r="A596" t="str">
            <v>CD17033</v>
          </cell>
        </row>
        <row r="597">
          <cell r="A597" t="str">
            <v>CD17034</v>
          </cell>
        </row>
        <row r="598">
          <cell r="A598" t="str">
            <v>CD17035</v>
          </cell>
        </row>
        <row r="599">
          <cell r="A599" t="str">
            <v>CD17036</v>
          </cell>
        </row>
        <row r="600">
          <cell r="A600" t="str">
            <v>CD17037</v>
          </cell>
        </row>
        <row r="601">
          <cell r="A601" t="str">
            <v>CD17038</v>
          </cell>
        </row>
        <row r="602">
          <cell r="A602" t="str">
            <v>CD17039</v>
          </cell>
        </row>
        <row r="603">
          <cell r="A603" t="str">
            <v>CD17040</v>
          </cell>
        </row>
        <row r="604">
          <cell r="A604" t="str">
            <v>CD17041</v>
          </cell>
        </row>
        <row r="605">
          <cell r="A605" t="str">
            <v>CD17042</v>
          </cell>
        </row>
        <row r="606">
          <cell r="A606" t="str">
            <v>CD17043</v>
          </cell>
        </row>
        <row r="607">
          <cell r="A607" t="str">
            <v>CD17044</v>
          </cell>
        </row>
        <row r="608">
          <cell r="A608" t="str">
            <v>CD17045</v>
          </cell>
        </row>
        <row r="609">
          <cell r="A609" t="str">
            <v>CD17046</v>
          </cell>
        </row>
        <row r="610">
          <cell r="A610" t="str">
            <v>CD17047</v>
          </cell>
        </row>
        <row r="611">
          <cell r="A611" t="str">
            <v>CD17048</v>
          </cell>
        </row>
        <row r="612">
          <cell r="A612" t="str">
            <v>CD17049</v>
          </cell>
        </row>
        <row r="613">
          <cell r="A613" t="str">
            <v>CD17050</v>
          </cell>
        </row>
        <row r="614">
          <cell r="A614" t="str">
            <v>CD17051</v>
          </cell>
        </row>
        <row r="615">
          <cell r="A615" t="str">
            <v>CD17052</v>
          </cell>
        </row>
        <row r="616">
          <cell r="A616" t="str">
            <v>CD17053</v>
          </cell>
        </row>
        <row r="617">
          <cell r="A617" t="str">
            <v>CD17054</v>
          </cell>
        </row>
        <row r="618">
          <cell r="A618" t="str">
            <v>CD17055</v>
          </cell>
        </row>
        <row r="619">
          <cell r="A619" t="str">
            <v>CD17056</v>
          </cell>
        </row>
        <row r="620">
          <cell r="A620" t="str">
            <v>CD17057</v>
          </cell>
        </row>
        <row r="621">
          <cell r="A621" t="str">
            <v>CD17058</v>
          </cell>
        </row>
        <row r="622">
          <cell r="A622" t="str">
            <v>CD17059</v>
          </cell>
        </row>
        <row r="623">
          <cell r="A623" t="str">
            <v>CD17060</v>
          </cell>
        </row>
        <row r="624">
          <cell r="A624" t="str">
            <v>CD17061</v>
          </cell>
        </row>
        <row r="625">
          <cell r="A625" t="str">
            <v>CD17062</v>
          </cell>
        </row>
        <row r="626">
          <cell r="A626" t="str">
            <v>CD17063</v>
          </cell>
        </row>
        <row r="627">
          <cell r="A627" t="str">
            <v>CD17064</v>
          </cell>
        </row>
        <row r="628">
          <cell r="A628" t="str">
            <v>CD18001</v>
          </cell>
        </row>
        <row r="629">
          <cell r="A629" t="str">
            <v>CD18002</v>
          </cell>
        </row>
        <row r="630">
          <cell r="A630" t="str">
            <v>CD18003</v>
          </cell>
        </row>
        <row r="631">
          <cell r="A631" t="str">
            <v>CD18004</v>
          </cell>
        </row>
        <row r="632">
          <cell r="A632" t="str">
            <v>CD18005</v>
          </cell>
        </row>
        <row r="633">
          <cell r="A633" t="str">
            <v>CD18006</v>
          </cell>
        </row>
        <row r="634">
          <cell r="A634" t="str">
            <v>CD18007</v>
          </cell>
        </row>
        <row r="635">
          <cell r="A635" t="str">
            <v>CD18008</v>
          </cell>
        </row>
        <row r="636">
          <cell r="A636" t="str">
            <v>CD18009</v>
          </cell>
        </row>
        <row r="637">
          <cell r="A637" t="str">
            <v>CD18010</v>
          </cell>
        </row>
        <row r="638">
          <cell r="A638" t="str">
            <v>CD18011</v>
          </cell>
        </row>
        <row r="639">
          <cell r="A639" t="str">
            <v>CD18012</v>
          </cell>
        </row>
        <row r="640">
          <cell r="A640" t="str">
            <v>CD18013</v>
          </cell>
        </row>
        <row r="641">
          <cell r="A641" t="str">
            <v>CD18014</v>
          </cell>
        </row>
        <row r="642">
          <cell r="A642" t="str">
            <v>CD18015</v>
          </cell>
        </row>
        <row r="643">
          <cell r="A643" t="str">
            <v>CD18016</v>
          </cell>
        </row>
        <row r="644">
          <cell r="A644" t="str">
            <v>CD18017</v>
          </cell>
        </row>
        <row r="645">
          <cell r="A645" t="str">
            <v>CD18018</v>
          </cell>
        </row>
        <row r="646">
          <cell r="A646" t="str">
            <v>CD18019</v>
          </cell>
        </row>
        <row r="647">
          <cell r="A647" t="str">
            <v>CD18020</v>
          </cell>
        </row>
        <row r="648">
          <cell r="A648" t="str">
            <v>CD18021</v>
          </cell>
        </row>
        <row r="649">
          <cell r="A649" t="str">
            <v>CD18022</v>
          </cell>
        </row>
        <row r="650">
          <cell r="A650" t="str">
            <v>CD18023</v>
          </cell>
        </row>
        <row r="651">
          <cell r="A651" t="str">
            <v>CD18024</v>
          </cell>
        </row>
        <row r="652">
          <cell r="A652" t="str">
            <v>CD18025</v>
          </cell>
        </row>
        <row r="653">
          <cell r="A653" t="str">
            <v>CD18026</v>
          </cell>
        </row>
        <row r="654">
          <cell r="A654" t="str">
            <v>CD18027</v>
          </cell>
        </row>
        <row r="655">
          <cell r="A655" t="str">
            <v>CD18028</v>
          </cell>
        </row>
        <row r="656">
          <cell r="A656" t="str">
            <v>CD18029</v>
          </cell>
        </row>
        <row r="657">
          <cell r="A657" t="str">
            <v>CD18030</v>
          </cell>
        </row>
        <row r="658">
          <cell r="A658" t="str">
            <v>CD18031</v>
          </cell>
        </row>
        <row r="659">
          <cell r="A659" t="str">
            <v>CD18032</v>
          </cell>
        </row>
        <row r="660">
          <cell r="A660" t="str">
            <v>CD18033</v>
          </cell>
        </row>
        <row r="661">
          <cell r="A661" t="str">
            <v>CD18034</v>
          </cell>
        </row>
        <row r="662">
          <cell r="A662" t="str">
            <v>CD18035</v>
          </cell>
        </row>
        <row r="663">
          <cell r="A663" t="str">
            <v>CD18036</v>
          </cell>
        </row>
        <row r="664">
          <cell r="A664" t="str">
            <v>CD18037</v>
          </cell>
        </row>
        <row r="665">
          <cell r="A665" t="str">
            <v>CD18038</v>
          </cell>
        </row>
        <row r="666">
          <cell r="A666" t="str">
            <v>CD18039</v>
          </cell>
        </row>
        <row r="667">
          <cell r="A667" t="str">
            <v>CD18040</v>
          </cell>
        </row>
        <row r="668">
          <cell r="A668" t="str">
            <v>CD18041</v>
          </cell>
        </row>
        <row r="669">
          <cell r="A669" t="str">
            <v>CD18042</v>
          </cell>
        </row>
        <row r="670">
          <cell r="A670" t="str">
            <v>CD18043</v>
          </cell>
        </row>
        <row r="671">
          <cell r="A671" t="str">
            <v>CD18044</v>
          </cell>
        </row>
        <row r="672">
          <cell r="A672" t="str">
            <v>CD18045</v>
          </cell>
        </row>
        <row r="673">
          <cell r="A673" t="str">
            <v>CD18046</v>
          </cell>
        </row>
        <row r="674">
          <cell r="A674" t="str">
            <v>CD18047</v>
          </cell>
        </row>
        <row r="675">
          <cell r="A675" t="str">
            <v>CD18048</v>
          </cell>
        </row>
        <row r="676">
          <cell r="A676" t="str">
            <v>CD18049</v>
          </cell>
        </row>
        <row r="677">
          <cell r="A677" t="str">
            <v>CD18050</v>
          </cell>
        </row>
        <row r="678">
          <cell r="A678" t="str">
            <v>CD18051</v>
          </cell>
        </row>
        <row r="679">
          <cell r="A679" t="str">
            <v>CD18052</v>
          </cell>
        </row>
        <row r="680">
          <cell r="A680" t="str">
            <v>CD18053</v>
          </cell>
        </row>
        <row r="681">
          <cell r="A681" t="str">
            <v>CD18054</v>
          </cell>
        </row>
        <row r="682">
          <cell r="A682" t="str">
            <v>CD18055</v>
          </cell>
        </row>
        <row r="683">
          <cell r="A683" t="str">
            <v>CD18056</v>
          </cell>
        </row>
        <row r="684">
          <cell r="A684" t="str">
            <v>CD18057</v>
          </cell>
        </row>
        <row r="685">
          <cell r="A685" t="str">
            <v>CD18058</v>
          </cell>
        </row>
        <row r="686">
          <cell r="A686" t="str">
            <v>CD18059</v>
          </cell>
        </row>
        <row r="687">
          <cell r="A687" t="str">
            <v>CD18060</v>
          </cell>
        </row>
        <row r="688">
          <cell r="A688" t="str">
            <v>CD18061</v>
          </cell>
        </row>
        <row r="689">
          <cell r="A689" t="str">
            <v>CD18062</v>
          </cell>
        </row>
        <row r="690">
          <cell r="A690" t="str">
            <v>CD18063</v>
          </cell>
        </row>
        <row r="691">
          <cell r="A691" t="str">
            <v>CD18064</v>
          </cell>
        </row>
        <row r="692">
          <cell r="A692" t="str">
            <v>CD18065</v>
          </cell>
        </row>
        <row r="693">
          <cell r="A693" t="str">
            <v>CD18066</v>
          </cell>
        </row>
        <row r="694">
          <cell r="A694" t="str">
            <v>CD18067</v>
          </cell>
        </row>
        <row r="695">
          <cell r="A695" t="str">
            <v>CD18068</v>
          </cell>
        </row>
        <row r="696">
          <cell r="A696" t="str">
            <v>CD19001</v>
          </cell>
        </row>
        <row r="697">
          <cell r="A697" t="str">
            <v>CD19002</v>
          </cell>
        </row>
        <row r="698">
          <cell r="A698" t="str">
            <v>CD19003</v>
          </cell>
        </row>
        <row r="699">
          <cell r="A699" t="str">
            <v>CD19004</v>
          </cell>
        </row>
        <row r="700">
          <cell r="A700" t="str">
            <v>CD19005</v>
          </cell>
        </row>
        <row r="701">
          <cell r="A701" t="str">
            <v>CD19006</v>
          </cell>
        </row>
        <row r="702">
          <cell r="A702" t="str">
            <v>CD19007</v>
          </cell>
        </row>
        <row r="703">
          <cell r="A703" t="str">
            <v>CD19008</v>
          </cell>
        </row>
        <row r="704">
          <cell r="A704" t="str">
            <v>CD19009</v>
          </cell>
        </row>
        <row r="705">
          <cell r="A705" t="str">
            <v>CD19010</v>
          </cell>
        </row>
        <row r="706">
          <cell r="A706" t="str">
            <v>CD19011</v>
          </cell>
        </row>
        <row r="707">
          <cell r="A707" t="str">
            <v>CD19012</v>
          </cell>
        </row>
        <row r="708">
          <cell r="A708" t="str">
            <v>CD19013</v>
          </cell>
        </row>
        <row r="709">
          <cell r="A709" t="str">
            <v>CD19014</v>
          </cell>
        </row>
        <row r="710">
          <cell r="A710" t="str">
            <v>CD19015</v>
          </cell>
        </row>
        <row r="711">
          <cell r="A711" t="str">
            <v>CD19016</v>
          </cell>
        </row>
        <row r="712">
          <cell r="A712" t="str">
            <v>CD19017</v>
          </cell>
        </row>
        <row r="713">
          <cell r="A713" t="str">
            <v>CD19018</v>
          </cell>
        </row>
        <row r="714">
          <cell r="A714" t="str">
            <v>CD19019</v>
          </cell>
        </row>
        <row r="715">
          <cell r="A715" t="str">
            <v>CD19020</v>
          </cell>
        </row>
        <row r="716">
          <cell r="A716" t="str">
            <v>CD19021</v>
          </cell>
        </row>
        <row r="717">
          <cell r="A717" t="str">
            <v>CD19022</v>
          </cell>
        </row>
        <row r="718">
          <cell r="A718" t="str">
            <v>CD19023</v>
          </cell>
        </row>
        <row r="719">
          <cell r="A719" t="str">
            <v>CD19024</v>
          </cell>
        </row>
        <row r="720">
          <cell r="A720" t="str">
            <v>CD19025</v>
          </cell>
        </row>
        <row r="721">
          <cell r="A721" t="str">
            <v>CD19026</v>
          </cell>
        </row>
        <row r="722">
          <cell r="A722" t="str">
            <v>CD19027</v>
          </cell>
        </row>
        <row r="723">
          <cell r="A723" t="str">
            <v>CD19028</v>
          </cell>
        </row>
        <row r="724">
          <cell r="A724" t="str">
            <v>CD19029</v>
          </cell>
        </row>
        <row r="725">
          <cell r="A725" t="str">
            <v>CD19030</v>
          </cell>
        </row>
        <row r="726">
          <cell r="A726" t="str">
            <v>CD19031</v>
          </cell>
        </row>
        <row r="727">
          <cell r="A727" t="str">
            <v>CD19032</v>
          </cell>
        </row>
        <row r="728">
          <cell r="A728" t="str">
            <v>CD19033</v>
          </cell>
        </row>
        <row r="729">
          <cell r="A729" t="str">
            <v>CD19034</v>
          </cell>
        </row>
        <row r="730">
          <cell r="A730" t="str">
            <v>CD19035</v>
          </cell>
        </row>
        <row r="731">
          <cell r="A731" t="str">
            <v>CD19036</v>
          </cell>
        </row>
        <row r="732">
          <cell r="A732" t="str">
            <v>CD19037</v>
          </cell>
        </row>
        <row r="733">
          <cell r="A733" t="str">
            <v>CD19038</v>
          </cell>
        </row>
        <row r="734">
          <cell r="A734" t="str">
            <v>CD19039</v>
          </cell>
        </row>
        <row r="735">
          <cell r="A735" t="str">
            <v>CD19040</v>
          </cell>
        </row>
        <row r="736">
          <cell r="A736" t="str">
            <v>CD19041</v>
          </cell>
        </row>
        <row r="737">
          <cell r="A737" t="str">
            <v>CD19042</v>
          </cell>
        </row>
        <row r="738">
          <cell r="A738" t="str">
            <v>CD19043</v>
          </cell>
        </row>
        <row r="739">
          <cell r="A739" t="str">
            <v>CD19044</v>
          </cell>
        </row>
        <row r="740">
          <cell r="A740" t="str">
            <v>CD19045</v>
          </cell>
        </row>
        <row r="741">
          <cell r="A741" t="str">
            <v>CD19046</v>
          </cell>
        </row>
        <row r="742">
          <cell r="A742" t="str">
            <v>CD19047</v>
          </cell>
        </row>
        <row r="743">
          <cell r="A743" t="str">
            <v>CD19048</v>
          </cell>
        </row>
        <row r="744">
          <cell r="A744" t="str">
            <v>CD19049</v>
          </cell>
        </row>
        <row r="745">
          <cell r="A745" t="str">
            <v>CD19050</v>
          </cell>
        </row>
        <row r="746">
          <cell r="A746" t="str">
            <v>CD19051</v>
          </cell>
        </row>
        <row r="747">
          <cell r="A747" t="str">
            <v>CD19052</v>
          </cell>
        </row>
        <row r="748">
          <cell r="A748" t="str">
            <v>CD19053</v>
          </cell>
        </row>
        <row r="749">
          <cell r="A749" t="str">
            <v>CD19054</v>
          </cell>
        </row>
        <row r="750">
          <cell r="A750" t="str">
            <v>CD19055</v>
          </cell>
        </row>
        <row r="751">
          <cell r="A751" t="str">
            <v>CD19056</v>
          </cell>
        </row>
        <row r="752">
          <cell r="A752" t="str">
            <v>CD19057</v>
          </cell>
        </row>
        <row r="753">
          <cell r="A753" t="str">
            <v>CD19058</v>
          </cell>
        </row>
        <row r="754">
          <cell r="A754" t="str">
            <v>CD19059</v>
          </cell>
        </row>
        <row r="755">
          <cell r="A755" t="str">
            <v>CD19060</v>
          </cell>
        </row>
        <row r="756">
          <cell r="A756" t="str">
            <v>CD19061</v>
          </cell>
        </row>
        <row r="757">
          <cell r="A757" t="str">
            <v>CD19062</v>
          </cell>
        </row>
        <row r="758">
          <cell r="A758" t="str">
            <v>CD19063</v>
          </cell>
        </row>
        <row r="759">
          <cell r="A759" t="str">
            <v>CD19064</v>
          </cell>
        </row>
        <row r="760">
          <cell r="A760" t="str">
            <v>CD19065</v>
          </cell>
        </row>
        <row r="761">
          <cell r="A761" t="str">
            <v>CD19066</v>
          </cell>
        </row>
        <row r="762">
          <cell r="A762" t="str">
            <v>CD19067</v>
          </cell>
        </row>
        <row r="763">
          <cell r="A763" t="str">
            <v>CD19068</v>
          </cell>
        </row>
        <row r="764">
          <cell r="A764" t="str">
            <v>CD20001</v>
          </cell>
        </row>
        <row r="765">
          <cell r="A765" t="str">
            <v>CD20002</v>
          </cell>
        </row>
        <row r="766">
          <cell r="A766" t="str">
            <v>CD20003</v>
          </cell>
        </row>
        <row r="767">
          <cell r="A767" t="str">
            <v>CD20004</v>
          </cell>
        </row>
        <row r="768">
          <cell r="A768" t="str">
            <v>CD20005</v>
          </cell>
        </row>
        <row r="769">
          <cell r="A769" t="str">
            <v>CD20006</v>
          </cell>
        </row>
        <row r="770">
          <cell r="A770" t="str">
            <v>CD20007</v>
          </cell>
        </row>
        <row r="771">
          <cell r="A771" t="str">
            <v>CD20008</v>
          </cell>
        </row>
        <row r="772">
          <cell r="A772" t="str">
            <v>CD20009</v>
          </cell>
        </row>
        <row r="773">
          <cell r="A773" t="str">
            <v>CD20010</v>
          </cell>
        </row>
        <row r="774">
          <cell r="A774" t="str">
            <v>CD20011</v>
          </cell>
        </row>
        <row r="775">
          <cell r="A775" t="str">
            <v>CD20012</v>
          </cell>
        </row>
        <row r="776">
          <cell r="A776" t="str">
            <v>CD20013</v>
          </cell>
        </row>
        <row r="777">
          <cell r="A777" t="str">
            <v>CD20014</v>
          </cell>
        </row>
        <row r="778">
          <cell r="A778" t="str">
            <v>CD20015</v>
          </cell>
        </row>
        <row r="779">
          <cell r="A779" t="str">
            <v>CD20016</v>
          </cell>
        </row>
        <row r="780">
          <cell r="A780" t="str">
            <v>CD20017</v>
          </cell>
        </row>
        <row r="781">
          <cell r="A781" t="str">
            <v>CD20018</v>
          </cell>
        </row>
        <row r="782">
          <cell r="A782" t="str">
            <v>CD20019</v>
          </cell>
        </row>
        <row r="783">
          <cell r="A783" t="str">
            <v>CD20020</v>
          </cell>
        </row>
        <row r="784">
          <cell r="A784" t="str">
            <v>CD20021</v>
          </cell>
        </row>
        <row r="785">
          <cell r="A785" t="str">
            <v>CD20022</v>
          </cell>
        </row>
        <row r="786">
          <cell r="A786" t="str">
            <v>CD20023</v>
          </cell>
        </row>
        <row r="787">
          <cell r="A787" t="str">
            <v>CD20024</v>
          </cell>
        </row>
        <row r="788">
          <cell r="A788" t="str">
            <v>CD20025</v>
          </cell>
        </row>
        <row r="789">
          <cell r="A789" t="str">
            <v>CD20026</v>
          </cell>
        </row>
        <row r="790">
          <cell r="A790" t="str">
            <v>CD20027</v>
          </cell>
        </row>
        <row r="791">
          <cell r="A791" t="str">
            <v>CD20028</v>
          </cell>
        </row>
        <row r="792">
          <cell r="A792" t="str">
            <v>CD20029</v>
          </cell>
        </row>
        <row r="793">
          <cell r="A793" t="str">
            <v>CD20030</v>
          </cell>
        </row>
        <row r="794">
          <cell r="A794" t="str">
            <v>CD20031</v>
          </cell>
        </row>
        <row r="795">
          <cell r="A795" t="str">
            <v>CD20032</v>
          </cell>
        </row>
        <row r="796">
          <cell r="A796" t="str">
            <v>CD20033</v>
          </cell>
        </row>
        <row r="797">
          <cell r="A797" t="str">
            <v>CD20034</v>
          </cell>
        </row>
        <row r="798">
          <cell r="A798" t="str">
            <v>CD20035</v>
          </cell>
        </row>
        <row r="799">
          <cell r="A799" t="str">
            <v>CD20036</v>
          </cell>
        </row>
        <row r="800">
          <cell r="A800" t="str">
            <v>CD20037</v>
          </cell>
        </row>
        <row r="801">
          <cell r="A801" t="str">
            <v>CD20038</v>
          </cell>
        </row>
        <row r="802">
          <cell r="A802" t="str">
            <v>CD20039</v>
          </cell>
        </row>
        <row r="803">
          <cell r="A803" t="str">
            <v>CD20040</v>
          </cell>
        </row>
        <row r="804">
          <cell r="A804" t="str">
            <v>CD20041</v>
          </cell>
        </row>
        <row r="805">
          <cell r="A805" t="str">
            <v>CD20042</v>
          </cell>
        </row>
        <row r="806">
          <cell r="A806" t="str">
            <v>CD20043</v>
          </cell>
        </row>
        <row r="807">
          <cell r="A807" t="str">
            <v>CD20044</v>
          </cell>
        </row>
        <row r="808">
          <cell r="A808" t="str">
            <v>CD20045</v>
          </cell>
        </row>
        <row r="809">
          <cell r="A809" t="str">
            <v>CD20046</v>
          </cell>
        </row>
        <row r="810">
          <cell r="A810" t="str">
            <v>CD20047</v>
          </cell>
        </row>
        <row r="811">
          <cell r="A811" t="str">
            <v>CD20048</v>
          </cell>
        </row>
        <row r="812">
          <cell r="A812" t="str">
            <v>CD20049</v>
          </cell>
        </row>
        <row r="813">
          <cell r="A813" t="str">
            <v>CD20050</v>
          </cell>
        </row>
        <row r="814">
          <cell r="A814" t="str">
            <v>CD20051</v>
          </cell>
        </row>
        <row r="815">
          <cell r="A815" t="str">
            <v>CD20052</v>
          </cell>
        </row>
        <row r="816">
          <cell r="A816" t="str">
            <v>CD20053</v>
          </cell>
        </row>
        <row r="817">
          <cell r="A817" t="str">
            <v>CD20054</v>
          </cell>
        </row>
        <row r="818">
          <cell r="A818" t="str">
            <v>CD20055</v>
          </cell>
        </row>
        <row r="819">
          <cell r="A819" t="str">
            <v>CD20056</v>
          </cell>
        </row>
        <row r="820">
          <cell r="A820" t="str">
            <v>CD20057</v>
          </cell>
        </row>
        <row r="821">
          <cell r="A821" t="str">
            <v>CD20058</v>
          </cell>
        </row>
        <row r="822">
          <cell r="A822" t="str">
            <v>CD20059</v>
          </cell>
        </row>
        <row r="823">
          <cell r="A823" t="str">
            <v>CD20060</v>
          </cell>
        </row>
        <row r="824">
          <cell r="A824" t="str">
            <v>CD20061</v>
          </cell>
        </row>
        <row r="825">
          <cell r="A825" t="str">
            <v>CD20062</v>
          </cell>
        </row>
        <row r="826">
          <cell r="A826" t="str">
            <v>CD20063</v>
          </cell>
        </row>
        <row r="827">
          <cell r="A827" t="str">
            <v>CD20064</v>
          </cell>
        </row>
        <row r="828">
          <cell r="A828" t="str">
            <v>CD20065</v>
          </cell>
        </row>
        <row r="829">
          <cell r="A829" t="str">
            <v>CD20066</v>
          </cell>
        </row>
        <row r="830">
          <cell r="A830" t="str">
            <v>CD20067</v>
          </cell>
        </row>
        <row r="831">
          <cell r="A831" t="str">
            <v>CD20068</v>
          </cell>
        </row>
        <row r="832">
          <cell r="A832" t="str">
            <v>CD22007</v>
          </cell>
        </row>
        <row r="833">
          <cell r="A833" t="str">
            <v>CD22008</v>
          </cell>
        </row>
        <row r="834">
          <cell r="A834" t="str">
            <v>CD22009</v>
          </cell>
        </row>
        <row r="835">
          <cell r="A835" t="str">
            <v>CD22010</v>
          </cell>
        </row>
        <row r="836">
          <cell r="A836" t="str">
            <v>CD22011</v>
          </cell>
        </row>
        <row r="837">
          <cell r="A837" t="str">
            <v>CD22012</v>
          </cell>
        </row>
        <row r="838">
          <cell r="A838" t="str">
            <v>CD22013</v>
          </cell>
        </row>
        <row r="839">
          <cell r="A839" t="str">
            <v>CD22014</v>
          </cell>
        </row>
        <row r="840">
          <cell r="A840" t="str">
            <v>CD22015</v>
          </cell>
        </row>
        <row r="841">
          <cell r="A841" t="str">
            <v>CD22016</v>
          </cell>
        </row>
        <row r="842">
          <cell r="A842" t="str">
            <v>CD22017</v>
          </cell>
        </row>
        <row r="843">
          <cell r="A843" t="str">
            <v>CD22018</v>
          </cell>
        </row>
        <row r="844">
          <cell r="A844" t="str">
            <v>CD22019</v>
          </cell>
        </row>
        <row r="845">
          <cell r="A845" t="str">
            <v>CD22020</v>
          </cell>
        </row>
        <row r="846">
          <cell r="A846" t="str">
            <v>CD22021</v>
          </cell>
        </row>
        <row r="847">
          <cell r="A847" t="str">
            <v>CD22022</v>
          </cell>
        </row>
        <row r="848">
          <cell r="A848" t="str">
            <v>CD22023</v>
          </cell>
        </row>
        <row r="849">
          <cell r="A849" t="str">
            <v>CD22024</v>
          </cell>
        </row>
        <row r="850">
          <cell r="A850" t="str">
            <v>CD22025</v>
          </cell>
        </row>
        <row r="851">
          <cell r="A851" t="str">
            <v>CD22026</v>
          </cell>
        </row>
        <row r="852">
          <cell r="A852" t="str">
            <v>CD22027</v>
          </cell>
        </row>
        <row r="853">
          <cell r="A853" t="str">
            <v>CD22028</v>
          </cell>
        </row>
        <row r="854">
          <cell r="A854" t="str">
            <v>CD22029</v>
          </cell>
        </row>
        <row r="855">
          <cell r="A855" t="str">
            <v>CD22030</v>
          </cell>
        </row>
        <row r="856">
          <cell r="A856" t="str">
            <v>CD22031</v>
          </cell>
        </row>
        <row r="857">
          <cell r="A857" t="str">
            <v>CD22032</v>
          </cell>
        </row>
        <row r="858">
          <cell r="A858" t="str">
            <v>CD22033</v>
          </cell>
        </row>
        <row r="859">
          <cell r="A859" t="str">
            <v>CD22034</v>
          </cell>
        </row>
        <row r="860">
          <cell r="A860" t="str">
            <v>CD22035</v>
          </cell>
        </row>
        <row r="861">
          <cell r="A861" t="str">
            <v>CD22036</v>
          </cell>
        </row>
        <row r="862">
          <cell r="A862" t="str">
            <v>CD22037</v>
          </cell>
        </row>
        <row r="863">
          <cell r="A863" t="str">
            <v>CD22038</v>
          </cell>
        </row>
        <row r="864">
          <cell r="A864" t="str">
            <v>CD22039</v>
          </cell>
        </row>
        <row r="865">
          <cell r="A865" t="str">
            <v>CD22040</v>
          </cell>
        </row>
        <row r="866">
          <cell r="A866" t="str">
            <v>CD22041</v>
          </cell>
        </row>
        <row r="867">
          <cell r="A867" t="str">
            <v>CD22042</v>
          </cell>
        </row>
        <row r="868">
          <cell r="A868" t="str">
            <v>CD22043</v>
          </cell>
        </row>
        <row r="869">
          <cell r="A869" t="str">
            <v>CD22044</v>
          </cell>
        </row>
        <row r="870">
          <cell r="A870" t="str">
            <v>CD22045</v>
          </cell>
        </row>
        <row r="871">
          <cell r="A871" t="str">
            <v>CD22046</v>
          </cell>
        </row>
        <row r="872">
          <cell r="A872" t="str">
            <v>CD22047</v>
          </cell>
        </row>
        <row r="873">
          <cell r="A873" t="str">
            <v>CD22048</v>
          </cell>
        </row>
        <row r="874">
          <cell r="A874" t="str">
            <v>CD22049</v>
          </cell>
        </row>
        <row r="875">
          <cell r="A875" t="str">
            <v>CD22050</v>
          </cell>
        </row>
        <row r="876">
          <cell r="A876" t="str">
            <v>CD22051</v>
          </cell>
        </row>
        <row r="877">
          <cell r="A877" t="str">
            <v>CD22052</v>
          </cell>
        </row>
        <row r="878">
          <cell r="A878" t="str">
            <v>CD22053</v>
          </cell>
        </row>
        <row r="879">
          <cell r="A879" t="str">
            <v>CD22054</v>
          </cell>
        </row>
        <row r="880">
          <cell r="A880" t="str">
            <v>CD22055</v>
          </cell>
        </row>
        <row r="881">
          <cell r="A881" t="str">
            <v>CD22056</v>
          </cell>
        </row>
        <row r="882">
          <cell r="A882" t="str">
            <v>CD22057</v>
          </cell>
        </row>
        <row r="883">
          <cell r="A883" t="str">
            <v>CD22058</v>
          </cell>
        </row>
        <row r="884">
          <cell r="A884" t="str">
            <v>CD22059</v>
          </cell>
        </row>
        <row r="885">
          <cell r="A885" t="str">
            <v>CD22060</v>
          </cell>
        </row>
        <row r="886">
          <cell r="A886" t="str">
            <v>CD22061</v>
          </cell>
        </row>
        <row r="887">
          <cell r="A887" t="str">
            <v>CD22062</v>
          </cell>
        </row>
        <row r="888">
          <cell r="A888" t="str">
            <v>CD22063</v>
          </cell>
        </row>
        <row r="889">
          <cell r="A889" t="str">
            <v>CD22064</v>
          </cell>
        </row>
        <row r="890">
          <cell r="A890" t="str">
            <v>CD22065</v>
          </cell>
        </row>
        <row r="891">
          <cell r="A891" t="str">
            <v>CD22066</v>
          </cell>
        </row>
        <row r="892">
          <cell r="A892" t="str">
            <v>CD22067</v>
          </cell>
        </row>
        <row r="893">
          <cell r="A893" t="str">
            <v>CD22068</v>
          </cell>
        </row>
        <row r="894">
          <cell r="A894" t="str">
            <v>CD24007</v>
          </cell>
        </row>
        <row r="895">
          <cell r="A895" t="str">
            <v>CD24008</v>
          </cell>
        </row>
        <row r="896">
          <cell r="A896" t="str">
            <v>CD24009</v>
          </cell>
        </row>
        <row r="897">
          <cell r="A897" t="str">
            <v>CD24010</v>
          </cell>
        </row>
        <row r="898">
          <cell r="A898" t="str">
            <v>CD24011</v>
          </cell>
        </row>
        <row r="899">
          <cell r="A899" t="str">
            <v>CD24012</v>
          </cell>
        </row>
        <row r="900">
          <cell r="A900" t="str">
            <v>CD24013</v>
          </cell>
        </row>
        <row r="901">
          <cell r="A901" t="str">
            <v>CD24014</v>
          </cell>
        </row>
        <row r="902">
          <cell r="A902" t="str">
            <v>CD24015</v>
          </cell>
        </row>
        <row r="903">
          <cell r="A903" t="str">
            <v>CD24016</v>
          </cell>
        </row>
        <row r="904">
          <cell r="A904" t="str">
            <v>CD24017</v>
          </cell>
        </row>
        <row r="905">
          <cell r="A905" t="str">
            <v>CD24018</v>
          </cell>
        </row>
        <row r="906">
          <cell r="A906" t="str">
            <v>CD24019</v>
          </cell>
        </row>
        <row r="907">
          <cell r="A907" t="str">
            <v>CD24020</v>
          </cell>
        </row>
        <row r="908">
          <cell r="A908" t="str">
            <v>CD24021</v>
          </cell>
        </row>
        <row r="909">
          <cell r="A909" t="str">
            <v>CD24022</v>
          </cell>
        </row>
        <row r="910">
          <cell r="A910" t="str">
            <v>CD24023</v>
          </cell>
        </row>
        <row r="911">
          <cell r="A911" t="str">
            <v>CD24024</v>
          </cell>
        </row>
        <row r="912">
          <cell r="A912" t="str">
            <v>CD24025</v>
          </cell>
        </row>
        <row r="913">
          <cell r="A913" t="str">
            <v>CD24026</v>
          </cell>
        </row>
        <row r="914">
          <cell r="A914" t="str">
            <v>CD24027</v>
          </cell>
        </row>
        <row r="915">
          <cell r="A915" t="str">
            <v>CD24028</v>
          </cell>
        </row>
        <row r="916">
          <cell r="A916" t="str">
            <v>CD24029</v>
          </cell>
        </row>
        <row r="917">
          <cell r="A917" t="str">
            <v>CD24030</v>
          </cell>
        </row>
        <row r="918">
          <cell r="A918" t="str">
            <v>CD24031</v>
          </cell>
        </row>
        <row r="919">
          <cell r="A919" t="str">
            <v>CD24032</v>
          </cell>
        </row>
        <row r="920">
          <cell r="A920" t="str">
            <v>CD24033</v>
          </cell>
        </row>
        <row r="921">
          <cell r="A921" t="str">
            <v>CD24034</v>
          </cell>
        </row>
        <row r="922">
          <cell r="A922" t="str">
            <v>CD24035</v>
          </cell>
        </row>
        <row r="923">
          <cell r="A923" t="str">
            <v>CD24036</v>
          </cell>
        </row>
        <row r="924">
          <cell r="A924" t="str">
            <v>CD24037</v>
          </cell>
        </row>
        <row r="925">
          <cell r="A925" t="str">
            <v>CD24038</v>
          </cell>
        </row>
        <row r="926">
          <cell r="A926" t="str">
            <v>CD24039</v>
          </cell>
        </row>
        <row r="927">
          <cell r="A927" t="str">
            <v>CD24040</v>
          </cell>
        </row>
        <row r="928">
          <cell r="A928" t="str">
            <v>CD24041</v>
          </cell>
        </row>
        <row r="929">
          <cell r="A929" t="str">
            <v>CD24042</v>
          </cell>
        </row>
        <row r="930">
          <cell r="A930" t="str">
            <v>CD24043</v>
          </cell>
        </row>
        <row r="931">
          <cell r="A931" t="str">
            <v>CD24044</v>
          </cell>
        </row>
        <row r="932">
          <cell r="A932" t="str">
            <v>CD24045</v>
          </cell>
        </row>
        <row r="933">
          <cell r="A933" t="str">
            <v>CD24046</v>
          </cell>
        </row>
        <row r="934">
          <cell r="A934" t="str">
            <v>CD24047</v>
          </cell>
        </row>
        <row r="935">
          <cell r="A935" t="str">
            <v>CD24048</v>
          </cell>
        </row>
        <row r="936">
          <cell r="A936" t="str">
            <v>CD24049</v>
          </cell>
        </row>
        <row r="937">
          <cell r="A937" t="str">
            <v>CD24050</v>
          </cell>
        </row>
        <row r="938">
          <cell r="A938" t="str">
            <v>CD24051</v>
          </cell>
        </row>
        <row r="939">
          <cell r="A939" t="str">
            <v>CD24052</v>
          </cell>
        </row>
        <row r="940">
          <cell r="A940" t="str">
            <v>CD24053</v>
          </cell>
        </row>
        <row r="941">
          <cell r="A941" t="str">
            <v>CD24054</v>
          </cell>
        </row>
        <row r="942">
          <cell r="A942" t="str">
            <v>CD24055</v>
          </cell>
        </row>
        <row r="943">
          <cell r="A943" t="str">
            <v>CD24056</v>
          </cell>
        </row>
        <row r="944">
          <cell r="A944" t="str">
            <v>CD24057</v>
          </cell>
        </row>
        <row r="945">
          <cell r="A945" t="str">
            <v>CD24058</v>
          </cell>
        </row>
        <row r="946">
          <cell r="A946" t="str">
            <v>CD24059</v>
          </cell>
        </row>
        <row r="947">
          <cell r="A947" t="str">
            <v>CD24060</v>
          </cell>
        </row>
        <row r="948">
          <cell r="A948" t="str">
            <v>CD24061</v>
          </cell>
        </row>
        <row r="949">
          <cell r="A949" t="str">
            <v>CD24062</v>
          </cell>
        </row>
        <row r="950">
          <cell r="A950" t="str">
            <v>CD24063</v>
          </cell>
        </row>
        <row r="951">
          <cell r="A951" t="str">
            <v>CD24064</v>
          </cell>
        </row>
        <row r="952">
          <cell r="A952" t="str">
            <v>CD24065</v>
          </cell>
        </row>
        <row r="953">
          <cell r="A953" t="str">
            <v>CD24066</v>
          </cell>
        </row>
        <row r="954">
          <cell r="A954" t="str">
            <v>CD24067</v>
          </cell>
        </row>
        <row r="955">
          <cell r="A955" t="str">
            <v>CD24068</v>
          </cell>
        </row>
        <row r="956">
          <cell r="A956" t="str">
            <v>CD26013</v>
          </cell>
        </row>
        <row r="957">
          <cell r="A957" t="str">
            <v>CD26014</v>
          </cell>
        </row>
        <row r="958">
          <cell r="A958" t="str">
            <v>CD26015</v>
          </cell>
        </row>
        <row r="959">
          <cell r="A959" t="str">
            <v>CD26016</v>
          </cell>
        </row>
        <row r="960">
          <cell r="A960" t="str">
            <v>CD26017</v>
          </cell>
        </row>
        <row r="961">
          <cell r="A961" t="str">
            <v>CD26018</v>
          </cell>
        </row>
        <row r="962">
          <cell r="A962" t="str">
            <v>CD26019</v>
          </cell>
        </row>
        <row r="963">
          <cell r="A963" t="str">
            <v>CD26020</v>
          </cell>
        </row>
        <row r="964">
          <cell r="A964" t="str">
            <v>CD26021</v>
          </cell>
        </row>
        <row r="965">
          <cell r="A965" t="str">
            <v>CD26022</v>
          </cell>
        </row>
        <row r="966">
          <cell r="A966" t="str">
            <v>CD26023</v>
          </cell>
        </row>
        <row r="967">
          <cell r="A967" t="str">
            <v>CD26024</v>
          </cell>
        </row>
        <row r="968">
          <cell r="A968" t="str">
            <v>CD26025</v>
          </cell>
        </row>
        <row r="969">
          <cell r="A969" t="str">
            <v>CD26026</v>
          </cell>
        </row>
        <row r="970">
          <cell r="A970" t="str">
            <v>CD26027</v>
          </cell>
        </row>
        <row r="971">
          <cell r="A971" t="str">
            <v>CD26028</v>
          </cell>
        </row>
        <row r="972">
          <cell r="A972" t="str">
            <v>CD26029</v>
          </cell>
        </row>
        <row r="973">
          <cell r="A973" t="str">
            <v>CD26030</v>
          </cell>
        </row>
        <row r="974">
          <cell r="A974" t="str">
            <v>CD26031</v>
          </cell>
        </row>
        <row r="975">
          <cell r="A975" t="str">
            <v>CD26032</v>
          </cell>
        </row>
        <row r="976">
          <cell r="A976" t="str">
            <v>CD26033</v>
          </cell>
        </row>
        <row r="977">
          <cell r="A977" t="str">
            <v>CD26034</v>
          </cell>
        </row>
        <row r="978">
          <cell r="A978" t="str">
            <v>CD26035</v>
          </cell>
        </row>
        <row r="979">
          <cell r="A979" t="str">
            <v>CD26036</v>
          </cell>
        </row>
        <row r="980">
          <cell r="A980" t="str">
            <v>CD26037</v>
          </cell>
        </row>
        <row r="981">
          <cell r="A981" t="str">
            <v>CD26038</v>
          </cell>
        </row>
        <row r="982">
          <cell r="A982" t="str">
            <v>CD26039</v>
          </cell>
        </row>
        <row r="983">
          <cell r="A983" t="str">
            <v>CD26040</v>
          </cell>
        </row>
        <row r="984">
          <cell r="A984" t="str">
            <v>CD26041</v>
          </cell>
        </row>
        <row r="985">
          <cell r="A985" t="str">
            <v>CD26042</v>
          </cell>
        </row>
        <row r="986">
          <cell r="A986" t="str">
            <v>CD26043</v>
          </cell>
        </row>
        <row r="987">
          <cell r="A987" t="str">
            <v>CD26044</v>
          </cell>
        </row>
        <row r="988">
          <cell r="A988" t="str">
            <v>CD26045</v>
          </cell>
        </row>
        <row r="989">
          <cell r="A989" t="str">
            <v>CD26046</v>
          </cell>
        </row>
        <row r="990">
          <cell r="A990" t="str">
            <v>CD26047</v>
          </cell>
        </row>
        <row r="991">
          <cell r="A991" t="str">
            <v>CD26048</v>
          </cell>
        </row>
        <row r="992">
          <cell r="A992" t="str">
            <v>CD26049</v>
          </cell>
        </row>
        <row r="993">
          <cell r="A993" t="str">
            <v>CD26050</v>
          </cell>
        </row>
        <row r="994">
          <cell r="A994" t="str">
            <v>CD26051</v>
          </cell>
        </row>
        <row r="995">
          <cell r="A995" t="str">
            <v>CD26052</v>
          </cell>
        </row>
        <row r="996">
          <cell r="A996" t="str">
            <v>CD26053</v>
          </cell>
        </row>
        <row r="997">
          <cell r="A997" t="str">
            <v>CD26054</v>
          </cell>
        </row>
        <row r="998">
          <cell r="A998" t="str">
            <v>CD26055</v>
          </cell>
        </row>
        <row r="999">
          <cell r="A999" t="str">
            <v>CD26056</v>
          </cell>
        </row>
        <row r="1000">
          <cell r="A1000" t="str">
            <v>CD26057</v>
          </cell>
        </row>
        <row r="1001">
          <cell r="A1001" t="str">
            <v>CD26058</v>
          </cell>
        </row>
        <row r="1002">
          <cell r="A1002" t="str">
            <v>CD26059</v>
          </cell>
        </row>
        <row r="1003">
          <cell r="A1003" t="str">
            <v>CD26060</v>
          </cell>
        </row>
        <row r="1004">
          <cell r="A1004" t="str">
            <v>CD26061</v>
          </cell>
        </row>
        <row r="1005">
          <cell r="A1005" t="str">
            <v>CD26062</v>
          </cell>
        </row>
        <row r="1006">
          <cell r="A1006" t="str">
            <v>CD26063</v>
          </cell>
        </row>
        <row r="1007">
          <cell r="A1007" t="str">
            <v>CD26064</v>
          </cell>
        </row>
        <row r="1008">
          <cell r="A1008" t="str">
            <v>CD26065</v>
          </cell>
        </row>
        <row r="1009">
          <cell r="A1009" t="str">
            <v>CD26066</v>
          </cell>
        </row>
        <row r="1010">
          <cell r="A1010" t="str">
            <v>CD26067</v>
          </cell>
        </row>
        <row r="1011">
          <cell r="A1011" t="str">
            <v>CD26068</v>
          </cell>
        </row>
        <row r="1012">
          <cell r="A1012" t="str">
            <v>CD28013</v>
          </cell>
        </row>
        <row r="1013">
          <cell r="A1013" t="str">
            <v>CD28014</v>
          </cell>
        </row>
        <row r="1014">
          <cell r="A1014" t="str">
            <v>CD28015</v>
          </cell>
        </row>
        <row r="1015">
          <cell r="A1015" t="str">
            <v>CD28016</v>
          </cell>
        </row>
        <row r="1016">
          <cell r="A1016" t="str">
            <v>CD28017</v>
          </cell>
        </row>
        <row r="1017">
          <cell r="A1017" t="str">
            <v>CD28018</v>
          </cell>
        </row>
        <row r="1018">
          <cell r="A1018" t="str">
            <v>CD28019</v>
          </cell>
        </row>
        <row r="1019">
          <cell r="A1019" t="str">
            <v>CD28020</v>
          </cell>
        </row>
        <row r="1020">
          <cell r="A1020" t="str">
            <v>CD28021</v>
          </cell>
        </row>
        <row r="1021">
          <cell r="A1021" t="str">
            <v>CD28022</v>
          </cell>
        </row>
        <row r="1022">
          <cell r="A1022" t="str">
            <v>CD28023</v>
          </cell>
        </row>
        <row r="1023">
          <cell r="A1023" t="str">
            <v>CD28024</v>
          </cell>
        </row>
        <row r="1024">
          <cell r="A1024" t="str">
            <v>CD28025</v>
          </cell>
        </row>
        <row r="1025">
          <cell r="A1025" t="str">
            <v>CD28026</v>
          </cell>
        </row>
        <row r="1026">
          <cell r="A1026" t="str">
            <v>CD28027</v>
          </cell>
        </row>
        <row r="1027">
          <cell r="A1027" t="str">
            <v>CD28028</v>
          </cell>
        </row>
        <row r="1028">
          <cell r="A1028" t="str">
            <v>CD28029</v>
          </cell>
        </row>
        <row r="1029">
          <cell r="A1029" t="str">
            <v>CD28030</v>
          </cell>
        </row>
        <row r="1030">
          <cell r="A1030" t="str">
            <v>CD28031</v>
          </cell>
        </row>
        <row r="1031">
          <cell r="A1031" t="str">
            <v>CD28032</v>
          </cell>
        </row>
        <row r="1032">
          <cell r="A1032" t="str">
            <v>CD28033</v>
          </cell>
        </row>
        <row r="1033">
          <cell r="A1033" t="str">
            <v>CD28034</v>
          </cell>
        </row>
        <row r="1034">
          <cell r="A1034" t="str">
            <v>CD28035</v>
          </cell>
        </row>
        <row r="1035">
          <cell r="A1035" t="str">
            <v>CD28036</v>
          </cell>
        </row>
        <row r="1036">
          <cell r="A1036" t="str">
            <v>CD28037</v>
          </cell>
        </row>
        <row r="1037">
          <cell r="A1037" t="str">
            <v>CD28038</v>
          </cell>
        </row>
        <row r="1038">
          <cell r="A1038" t="str">
            <v>CD28039</v>
          </cell>
        </row>
        <row r="1039">
          <cell r="A1039" t="str">
            <v>CD28040</v>
          </cell>
        </row>
        <row r="1040">
          <cell r="A1040" t="str">
            <v>CD28041</v>
          </cell>
        </row>
        <row r="1041">
          <cell r="A1041" t="str">
            <v>CD28042</v>
          </cell>
        </row>
        <row r="1042">
          <cell r="A1042" t="str">
            <v>CD28043</v>
          </cell>
        </row>
        <row r="1043">
          <cell r="A1043" t="str">
            <v>CD28044</v>
          </cell>
        </row>
        <row r="1044">
          <cell r="A1044" t="str">
            <v>CD28045</v>
          </cell>
        </row>
        <row r="1045">
          <cell r="A1045" t="str">
            <v>CD28046</v>
          </cell>
        </row>
        <row r="1046">
          <cell r="A1046" t="str">
            <v>CD28047</v>
          </cell>
        </row>
        <row r="1047">
          <cell r="A1047" t="str">
            <v>CD28048</v>
          </cell>
        </row>
        <row r="1048">
          <cell r="A1048" t="str">
            <v>CD28049</v>
          </cell>
        </row>
        <row r="1049">
          <cell r="A1049" t="str">
            <v>CD28050</v>
          </cell>
        </row>
        <row r="1050">
          <cell r="A1050" t="str">
            <v>CD28051</v>
          </cell>
        </row>
        <row r="1051">
          <cell r="A1051" t="str">
            <v>CD28052</v>
          </cell>
        </row>
        <row r="1052">
          <cell r="A1052" t="str">
            <v>CD28053</v>
          </cell>
        </row>
        <row r="1053">
          <cell r="A1053" t="str">
            <v>CD28054</v>
          </cell>
        </row>
        <row r="1054">
          <cell r="A1054" t="str">
            <v>CD28055</v>
          </cell>
        </row>
        <row r="1055">
          <cell r="A1055" t="str">
            <v>CD28056</v>
          </cell>
        </row>
        <row r="1056">
          <cell r="A1056" t="str">
            <v>CD28057</v>
          </cell>
        </row>
        <row r="1057">
          <cell r="A1057" t="str">
            <v>CD28058</v>
          </cell>
        </row>
        <row r="1058">
          <cell r="A1058" t="str">
            <v>CD28059</v>
          </cell>
        </row>
        <row r="1059">
          <cell r="A1059" t="str">
            <v>CD28060</v>
          </cell>
        </row>
        <row r="1060">
          <cell r="A1060" t="str">
            <v>CD28061</v>
          </cell>
        </row>
        <row r="1061">
          <cell r="A1061" t="str">
            <v>CD28062</v>
          </cell>
        </row>
        <row r="1062">
          <cell r="A1062" t="str">
            <v>CD28063</v>
          </cell>
        </row>
        <row r="1063">
          <cell r="A1063" t="str">
            <v>CD28064</v>
          </cell>
        </row>
        <row r="1064">
          <cell r="A1064" t="str">
            <v>CD28065</v>
          </cell>
        </row>
        <row r="1065">
          <cell r="A1065" t="str">
            <v>CD28066</v>
          </cell>
        </row>
        <row r="1066">
          <cell r="A1066" t="str">
            <v>CD28067</v>
          </cell>
        </row>
        <row r="1067">
          <cell r="A1067" t="str">
            <v>CD28068</v>
          </cell>
        </row>
        <row r="1068">
          <cell r="A1068" t="str">
            <v>CD30013</v>
          </cell>
        </row>
        <row r="1069">
          <cell r="A1069" t="str">
            <v>CD30014</v>
          </cell>
        </row>
        <row r="1070">
          <cell r="A1070" t="str">
            <v>CD30015</v>
          </cell>
        </row>
        <row r="1071">
          <cell r="A1071" t="str">
            <v>CD30016</v>
          </cell>
        </row>
        <row r="1072">
          <cell r="A1072" t="str">
            <v>CD30017</v>
          </cell>
        </row>
        <row r="1073">
          <cell r="A1073" t="str">
            <v>CD30018</v>
          </cell>
        </row>
        <row r="1074">
          <cell r="A1074" t="str">
            <v>CD30019</v>
          </cell>
        </row>
        <row r="1075">
          <cell r="A1075" t="str">
            <v>CD30020</v>
          </cell>
        </row>
        <row r="1076">
          <cell r="A1076" t="str">
            <v>CD30021</v>
          </cell>
        </row>
        <row r="1077">
          <cell r="A1077" t="str">
            <v>CD30022</v>
          </cell>
        </row>
        <row r="1078">
          <cell r="A1078" t="str">
            <v>CD30023</v>
          </cell>
        </row>
        <row r="1079">
          <cell r="A1079" t="str">
            <v>CD30024</v>
          </cell>
        </row>
        <row r="1080">
          <cell r="A1080" t="str">
            <v>CD30025</v>
          </cell>
        </row>
        <row r="1081">
          <cell r="A1081" t="str">
            <v>CD30026</v>
          </cell>
        </row>
        <row r="1082">
          <cell r="A1082" t="str">
            <v>CD30027</v>
          </cell>
        </row>
        <row r="1083">
          <cell r="A1083" t="str">
            <v>CD30028</v>
          </cell>
        </row>
        <row r="1084">
          <cell r="A1084" t="str">
            <v>CD30029</v>
          </cell>
        </row>
        <row r="1085">
          <cell r="A1085" t="str">
            <v>CD30030</v>
          </cell>
        </row>
        <row r="1086">
          <cell r="A1086" t="str">
            <v>CD30031</v>
          </cell>
        </row>
        <row r="1087">
          <cell r="A1087" t="str">
            <v>CD30032</v>
          </cell>
        </row>
        <row r="1088">
          <cell r="A1088" t="str">
            <v>CD30033</v>
          </cell>
        </row>
        <row r="1089">
          <cell r="A1089" t="str">
            <v>CD30034</v>
          </cell>
        </row>
        <row r="1090">
          <cell r="A1090" t="str">
            <v>CD30035</v>
          </cell>
        </row>
        <row r="1091">
          <cell r="A1091" t="str">
            <v>CD30036</v>
          </cell>
        </row>
        <row r="1092">
          <cell r="A1092" t="str">
            <v>CD30037</v>
          </cell>
        </row>
        <row r="1093">
          <cell r="A1093" t="str">
            <v>CD30038</v>
          </cell>
        </row>
        <row r="1094">
          <cell r="A1094" t="str">
            <v>CD30039</v>
          </cell>
        </row>
        <row r="1095">
          <cell r="A1095" t="str">
            <v>CD30040</v>
          </cell>
        </row>
        <row r="1096">
          <cell r="A1096" t="str">
            <v>CD30041</v>
          </cell>
        </row>
        <row r="1097">
          <cell r="A1097" t="str">
            <v>CD30042</v>
          </cell>
        </row>
        <row r="1098">
          <cell r="A1098" t="str">
            <v>CD30043</v>
          </cell>
        </row>
        <row r="1099">
          <cell r="A1099" t="str">
            <v>CD30044</v>
          </cell>
        </row>
        <row r="1100">
          <cell r="A1100" t="str">
            <v>CD30045</v>
          </cell>
        </row>
        <row r="1101">
          <cell r="A1101" t="str">
            <v>CD30046</v>
          </cell>
        </row>
        <row r="1102">
          <cell r="A1102" t="str">
            <v>CD30047</v>
          </cell>
        </row>
        <row r="1103">
          <cell r="A1103" t="str">
            <v>CD30048</v>
          </cell>
        </row>
        <row r="1104">
          <cell r="A1104" t="str">
            <v>CD30049</v>
          </cell>
        </row>
        <row r="1105">
          <cell r="A1105" t="str">
            <v>CD30050</v>
          </cell>
        </row>
        <row r="1106">
          <cell r="A1106" t="str">
            <v>CD30051</v>
          </cell>
        </row>
        <row r="1107">
          <cell r="A1107" t="str">
            <v>CD30052</v>
          </cell>
        </row>
        <row r="1108">
          <cell r="A1108" t="str">
            <v>CD30053</v>
          </cell>
        </row>
        <row r="1109">
          <cell r="A1109" t="str">
            <v>CD30054</v>
          </cell>
        </row>
        <row r="1110">
          <cell r="A1110" t="str">
            <v>CD30055</v>
          </cell>
        </row>
        <row r="1111">
          <cell r="A1111" t="str">
            <v>CD30056</v>
          </cell>
        </row>
        <row r="1112">
          <cell r="A1112" t="str">
            <v>CD30057</v>
          </cell>
        </row>
        <row r="1113">
          <cell r="A1113" t="str">
            <v>CD30058</v>
          </cell>
        </row>
        <row r="1114">
          <cell r="A1114" t="str">
            <v>CD30059</v>
          </cell>
        </row>
        <row r="1115">
          <cell r="A1115" t="str">
            <v>CD30060</v>
          </cell>
        </row>
        <row r="1116">
          <cell r="A1116" t="str">
            <v>CD30061</v>
          </cell>
        </row>
        <row r="1117">
          <cell r="A1117" t="str">
            <v>CD30062</v>
          </cell>
        </row>
        <row r="1118">
          <cell r="A1118" t="str">
            <v>CD30063</v>
          </cell>
        </row>
        <row r="1119">
          <cell r="A1119" t="str">
            <v>CD30064</v>
          </cell>
        </row>
        <row r="1120">
          <cell r="A1120" t="str">
            <v>CD30065</v>
          </cell>
        </row>
        <row r="1121">
          <cell r="A1121" t="str">
            <v>CD30066</v>
          </cell>
        </row>
        <row r="1122">
          <cell r="A1122" t="str">
            <v>CD30067</v>
          </cell>
        </row>
        <row r="1123">
          <cell r="A1123" t="str">
            <v>CD30068</v>
          </cell>
        </row>
        <row r="1124">
          <cell r="A1124" t="str">
            <v>CD33029</v>
          </cell>
        </row>
        <row r="1125">
          <cell r="A1125" t="str">
            <v>CD33030</v>
          </cell>
        </row>
        <row r="1126">
          <cell r="A1126" t="str">
            <v>CD33031</v>
          </cell>
        </row>
        <row r="1127">
          <cell r="A1127" t="str">
            <v>CD33032</v>
          </cell>
        </row>
        <row r="1128">
          <cell r="A1128" t="str">
            <v>CD33033</v>
          </cell>
        </row>
        <row r="1129">
          <cell r="A1129" t="str">
            <v>CD33034</v>
          </cell>
        </row>
        <row r="1130">
          <cell r="A1130" t="str">
            <v>CD33035</v>
          </cell>
        </row>
        <row r="1131">
          <cell r="A1131" t="str">
            <v>CD33036</v>
          </cell>
        </row>
        <row r="1132">
          <cell r="A1132" t="str">
            <v>CD33037</v>
          </cell>
        </row>
        <row r="1133">
          <cell r="A1133" t="str">
            <v>CD33038</v>
          </cell>
        </row>
        <row r="1134">
          <cell r="A1134" t="str">
            <v>CD33039</v>
          </cell>
        </row>
        <row r="1135">
          <cell r="A1135" t="str">
            <v>CD33040</v>
          </cell>
        </row>
        <row r="1136">
          <cell r="A1136" t="str">
            <v>CD33041</v>
          </cell>
        </row>
        <row r="1137">
          <cell r="A1137" t="str">
            <v>CD33042</v>
          </cell>
        </row>
        <row r="1138">
          <cell r="A1138" t="str">
            <v>CD33043</v>
          </cell>
        </row>
        <row r="1139">
          <cell r="A1139" t="str">
            <v>CD33044</v>
          </cell>
        </row>
        <row r="1140">
          <cell r="A1140" t="str">
            <v>CD33045</v>
          </cell>
        </row>
        <row r="1141">
          <cell r="A1141" t="str">
            <v>CD33046</v>
          </cell>
        </row>
        <row r="1142">
          <cell r="A1142" t="str">
            <v>CD33047</v>
          </cell>
        </row>
        <row r="1143">
          <cell r="A1143" t="str">
            <v>CD33048</v>
          </cell>
        </row>
        <row r="1144">
          <cell r="A1144" t="str">
            <v>CD33049</v>
          </cell>
        </row>
        <row r="1145">
          <cell r="A1145" t="str">
            <v>CD33050</v>
          </cell>
        </row>
        <row r="1146">
          <cell r="A1146" t="str">
            <v>CD33051</v>
          </cell>
        </row>
        <row r="1147">
          <cell r="A1147" t="str">
            <v>CD33052</v>
          </cell>
        </row>
        <row r="1148">
          <cell r="A1148" t="str">
            <v>CD33053</v>
          </cell>
        </row>
        <row r="1149">
          <cell r="A1149" t="str">
            <v>CD33054</v>
          </cell>
        </row>
        <row r="1150">
          <cell r="A1150" t="str">
            <v>CD33055</v>
          </cell>
        </row>
        <row r="1151">
          <cell r="A1151" t="str">
            <v>CD33056</v>
          </cell>
        </row>
        <row r="1152">
          <cell r="A1152" t="str">
            <v>CD33057</v>
          </cell>
        </row>
        <row r="1153">
          <cell r="A1153" t="str">
            <v>CD33058</v>
          </cell>
        </row>
        <row r="1154">
          <cell r="A1154" t="str">
            <v>CD33059</v>
          </cell>
        </row>
        <row r="1155">
          <cell r="A1155" t="str">
            <v>CD33060</v>
          </cell>
        </row>
        <row r="1156">
          <cell r="A1156" t="str">
            <v>CD33061</v>
          </cell>
        </row>
        <row r="1157">
          <cell r="A1157" t="str">
            <v>CD33062</v>
          </cell>
        </row>
        <row r="1158">
          <cell r="A1158" t="str">
            <v>CD33063</v>
          </cell>
        </row>
        <row r="1159">
          <cell r="A1159" t="str">
            <v>CD33064</v>
          </cell>
        </row>
        <row r="1160">
          <cell r="A1160" t="str">
            <v>CD33065</v>
          </cell>
        </row>
        <row r="1161">
          <cell r="A1161" t="str">
            <v>CD33066</v>
          </cell>
        </row>
        <row r="1162">
          <cell r="A1162" t="str">
            <v>CD33067</v>
          </cell>
        </row>
        <row r="1163">
          <cell r="A1163" t="str">
            <v>CD33068</v>
          </cell>
        </row>
        <row r="1164">
          <cell r="A1164" t="str">
            <v>CD36029</v>
          </cell>
        </row>
        <row r="1165">
          <cell r="A1165" t="str">
            <v>CD36030</v>
          </cell>
        </row>
        <row r="1166">
          <cell r="A1166" t="str">
            <v>CD36031</v>
          </cell>
        </row>
        <row r="1167">
          <cell r="A1167" t="str">
            <v>CD36032</v>
          </cell>
        </row>
        <row r="1168">
          <cell r="A1168" t="str">
            <v>CD36033</v>
          </cell>
        </row>
        <row r="1169">
          <cell r="A1169" t="str">
            <v>CD36034</v>
          </cell>
        </row>
        <row r="1170">
          <cell r="A1170" t="str">
            <v>CD36035</v>
          </cell>
        </row>
        <row r="1171">
          <cell r="A1171" t="str">
            <v>CD36036</v>
          </cell>
        </row>
        <row r="1172">
          <cell r="A1172" t="str">
            <v>CD36037</v>
          </cell>
        </row>
        <row r="1173">
          <cell r="A1173" t="str">
            <v>CD36038</v>
          </cell>
        </row>
        <row r="1174">
          <cell r="A1174" t="str">
            <v>CD36039</v>
          </cell>
        </row>
        <row r="1175">
          <cell r="A1175" t="str">
            <v>CD36040</v>
          </cell>
        </row>
        <row r="1176">
          <cell r="A1176" t="str">
            <v>CD36041</v>
          </cell>
        </row>
        <row r="1177">
          <cell r="A1177" t="str">
            <v>CD36042</v>
          </cell>
        </row>
        <row r="1178">
          <cell r="A1178" t="str">
            <v>CD36043</v>
          </cell>
        </row>
        <row r="1179">
          <cell r="A1179" t="str">
            <v>CD36044</v>
          </cell>
        </row>
        <row r="1180">
          <cell r="A1180" t="str">
            <v>CD36045</v>
          </cell>
        </row>
        <row r="1181">
          <cell r="A1181" t="str">
            <v>CD36046</v>
          </cell>
        </row>
        <row r="1182">
          <cell r="A1182" t="str">
            <v>CD36047</v>
          </cell>
        </row>
        <row r="1183">
          <cell r="A1183" t="str">
            <v>CD36048</v>
          </cell>
        </row>
        <row r="1184">
          <cell r="A1184" t="str">
            <v>CD36049</v>
          </cell>
        </row>
        <row r="1185">
          <cell r="A1185" t="str">
            <v>CD36050</v>
          </cell>
        </row>
        <row r="1186">
          <cell r="A1186" t="str">
            <v>CD36051</v>
          </cell>
        </row>
        <row r="1187">
          <cell r="A1187" t="str">
            <v>CD36052</v>
          </cell>
        </row>
        <row r="1188">
          <cell r="A1188" t="str">
            <v>CD36053</v>
          </cell>
        </row>
        <row r="1189">
          <cell r="A1189" t="str">
            <v>CD36054</v>
          </cell>
        </row>
        <row r="1190">
          <cell r="A1190" t="str">
            <v>CD36055</v>
          </cell>
        </row>
        <row r="1191">
          <cell r="A1191" t="str">
            <v>CD36056</v>
          </cell>
        </row>
        <row r="1192">
          <cell r="A1192" t="str">
            <v>CD36057</v>
          </cell>
        </row>
        <row r="1193">
          <cell r="A1193" t="str">
            <v>CD36058</v>
          </cell>
        </row>
        <row r="1194">
          <cell r="A1194" t="str">
            <v>CD36059</v>
          </cell>
        </row>
        <row r="1195">
          <cell r="A1195" t="str">
            <v>CD36060</v>
          </cell>
        </row>
        <row r="1196">
          <cell r="A1196" t="str">
            <v>CD36061</v>
          </cell>
        </row>
        <row r="1197">
          <cell r="A1197" t="str">
            <v>CD36062</v>
          </cell>
        </row>
        <row r="1198">
          <cell r="A1198" t="str">
            <v>CD36063</v>
          </cell>
        </row>
        <row r="1199">
          <cell r="A1199" t="str">
            <v>CD36064</v>
          </cell>
        </row>
        <row r="1200">
          <cell r="A1200" t="str">
            <v>CD36065</v>
          </cell>
        </row>
        <row r="1201">
          <cell r="A1201" t="str">
            <v>CD36066</v>
          </cell>
        </row>
        <row r="1202">
          <cell r="A1202" t="str">
            <v>CD36067</v>
          </cell>
        </row>
        <row r="1203">
          <cell r="A1203" t="str">
            <v>CD36068</v>
          </cell>
        </row>
        <row r="1204">
          <cell r="A1204" t="str">
            <v>CD40029</v>
          </cell>
        </row>
        <row r="1205">
          <cell r="A1205" t="str">
            <v>CD40030</v>
          </cell>
        </row>
        <row r="1206">
          <cell r="A1206" t="str">
            <v>CD40031</v>
          </cell>
        </row>
        <row r="1207">
          <cell r="A1207" t="str">
            <v>CD40032</v>
          </cell>
        </row>
        <row r="1208">
          <cell r="A1208" t="str">
            <v>CD40033</v>
          </cell>
        </row>
        <row r="1209">
          <cell r="A1209" t="str">
            <v>CD40034</v>
          </cell>
        </row>
        <row r="1210">
          <cell r="A1210" t="str">
            <v>CD40035</v>
          </cell>
        </row>
        <row r="1211">
          <cell r="A1211" t="str">
            <v>CD40036</v>
          </cell>
        </row>
        <row r="1212">
          <cell r="A1212" t="str">
            <v>CD40037</v>
          </cell>
        </row>
        <row r="1213">
          <cell r="A1213" t="str">
            <v>CD40038</v>
          </cell>
        </row>
        <row r="1214">
          <cell r="A1214" t="str">
            <v>CD40039</v>
          </cell>
        </row>
        <row r="1215">
          <cell r="A1215" t="str">
            <v>CD40040</v>
          </cell>
        </row>
        <row r="1216">
          <cell r="A1216" t="str">
            <v>CD40041</v>
          </cell>
        </row>
        <row r="1217">
          <cell r="A1217" t="str">
            <v>CD40042</v>
          </cell>
        </row>
        <row r="1218">
          <cell r="A1218" t="str">
            <v>CD40043</v>
          </cell>
        </row>
        <row r="1219">
          <cell r="A1219" t="str">
            <v>CD40044</v>
          </cell>
        </row>
        <row r="1220">
          <cell r="A1220" t="str">
            <v>CD40045</v>
          </cell>
        </row>
        <row r="1221">
          <cell r="A1221" t="str">
            <v>CD40046</v>
          </cell>
        </row>
        <row r="1222">
          <cell r="A1222" t="str">
            <v>CD40047</v>
          </cell>
        </row>
        <row r="1223">
          <cell r="A1223" t="str">
            <v>CD40048</v>
          </cell>
        </row>
        <row r="1224">
          <cell r="A1224" t="str">
            <v>CD40049</v>
          </cell>
        </row>
        <row r="1225">
          <cell r="A1225" t="str">
            <v>CD40050</v>
          </cell>
        </row>
        <row r="1226">
          <cell r="A1226" t="str">
            <v>CD40051</v>
          </cell>
        </row>
        <row r="1227">
          <cell r="A1227" t="str">
            <v>CD40052</v>
          </cell>
        </row>
        <row r="1228">
          <cell r="A1228" t="str">
            <v>CD40053</v>
          </cell>
        </row>
        <row r="1229">
          <cell r="A1229" t="str">
            <v>CD40054</v>
          </cell>
        </row>
        <row r="1230">
          <cell r="A1230" t="str">
            <v>CD40055</v>
          </cell>
        </row>
        <row r="1231">
          <cell r="A1231" t="str">
            <v>CD40056</v>
          </cell>
        </row>
        <row r="1232">
          <cell r="A1232" t="str">
            <v>CD40057</v>
          </cell>
        </row>
        <row r="1233">
          <cell r="A1233" t="str">
            <v>CD40058</v>
          </cell>
        </row>
        <row r="1234">
          <cell r="A1234" t="str">
            <v>CD40059</v>
          </cell>
        </row>
        <row r="1235">
          <cell r="A1235" t="str">
            <v>CD40060</v>
          </cell>
        </row>
        <row r="1236">
          <cell r="A1236" t="str">
            <v>CD40061</v>
          </cell>
        </row>
        <row r="1237">
          <cell r="A1237" t="str">
            <v>CD40062</v>
          </cell>
        </row>
        <row r="1238">
          <cell r="A1238" t="str">
            <v>CD40063</v>
          </cell>
        </row>
        <row r="1239">
          <cell r="A1239" t="str">
            <v>CD40064</v>
          </cell>
        </row>
        <row r="1240">
          <cell r="A1240" t="str">
            <v>CD40065</v>
          </cell>
        </row>
        <row r="1241">
          <cell r="A1241" t="str">
            <v>CD40066</v>
          </cell>
        </row>
        <row r="1242">
          <cell r="A1242" t="str">
            <v>CD40067</v>
          </cell>
        </row>
        <row r="1243">
          <cell r="A1243" t="str">
            <v>CD40068</v>
          </cell>
        </row>
        <row r="1244">
          <cell r="A1244" t="str">
            <v>CH05001</v>
          </cell>
        </row>
        <row r="1245">
          <cell r="A1245" t="str">
            <v>CH05002</v>
          </cell>
        </row>
        <row r="1246">
          <cell r="A1246" t="str">
            <v>CH05003</v>
          </cell>
        </row>
        <row r="1247">
          <cell r="A1247" t="str">
            <v>CH05004</v>
          </cell>
        </row>
        <row r="1248">
          <cell r="A1248" t="str">
            <v>CH05005</v>
          </cell>
        </row>
        <row r="1249">
          <cell r="A1249" t="str">
            <v>CH05006</v>
          </cell>
        </row>
        <row r="1250">
          <cell r="A1250" t="str">
            <v>CH05007</v>
          </cell>
        </row>
        <row r="1251">
          <cell r="A1251" t="str">
            <v>CH05008</v>
          </cell>
        </row>
        <row r="1252">
          <cell r="A1252" t="str">
            <v>CH05009</v>
          </cell>
        </row>
        <row r="1253">
          <cell r="A1253" t="str">
            <v>CH05010</v>
          </cell>
        </row>
        <row r="1254">
          <cell r="A1254" t="str">
            <v>CH05011</v>
          </cell>
        </row>
        <row r="1255">
          <cell r="A1255" t="str">
            <v>CH05012</v>
          </cell>
        </row>
        <row r="1256">
          <cell r="A1256" t="str">
            <v>CH06001</v>
          </cell>
        </row>
        <row r="1257">
          <cell r="A1257" t="str">
            <v>CH06002</v>
          </cell>
        </row>
        <row r="1258">
          <cell r="A1258" t="str">
            <v>CH06003</v>
          </cell>
        </row>
        <row r="1259">
          <cell r="A1259" t="str">
            <v>CH06004</v>
          </cell>
        </row>
        <row r="1260">
          <cell r="A1260" t="str">
            <v>CH06005</v>
          </cell>
        </row>
        <row r="1261">
          <cell r="A1261" t="str">
            <v>CH06006</v>
          </cell>
        </row>
        <row r="1262">
          <cell r="A1262" t="str">
            <v>CH06007</v>
          </cell>
        </row>
        <row r="1263">
          <cell r="A1263" t="str">
            <v>CH06008</v>
          </cell>
        </row>
        <row r="1264">
          <cell r="A1264" t="str">
            <v>CH06009</v>
          </cell>
        </row>
        <row r="1265">
          <cell r="A1265" t="str">
            <v>CH06010</v>
          </cell>
        </row>
        <row r="1266">
          <cell r="A1266" t="str">
            <v>CH06011</v>
          </cell>
        </row>
        <row r="1267">
          <cell r="A1267" t="str">
            <v>CH06012</v>
          </cell>
        </row>
        <row r="1268">
          <cell r="A1268" t="str">
            <v>CH06013</v>
          </cell>
        </row>
        <row r="1269">
          <cell r="A1269" t="str">
            <v>CH06014</v>
          </cell>
        </row>
        <row r="1270">
          <cell r="A1270" t="str">
            <v>CH06015</v>
          </cell>
        </row>
        <row r="1271">
          <cell r="A1271" t="str">
            <v>CH06016</v>
          </cell>
        </row>
        <row r="1272">
          <cell r="A1272" t="str">
            <v>CH06017</v>
          </cell>
        </row>
        <row r="1273">
          <cell r="A1273" t="str">
            <v>CH06018</v>
          </cell>
        </row>
        <row r="1274">
          <cell r="A1274" t="str">
            <v>CH06019</v>
          </cell>
        </row>
        <row r="1275">
          <cell r="A1275" t="str">
            <v>CH06020</v>
          </cell>
        </row>
        <row r="1276">
          <cell r="A1276" t="str">
            <v>CH06021</v>
          </cell>
        </row>
        <row r="1277">
          <cell r="A1277" t="str">
            <v>CH06022</v>
          </cell>
        </row>
        <row r="1278">
          <cell r="A1278" t="str">
            <v>CH06023</v>
          </cell>
        </row>
        <row r="1279">
          <cell r="A1279" t="str">
            <v>CH06024</v>
          </cell>
        </row>
        <row r="1280">
          <cell r="A1280" t="str">
            <v>CH06025</v>
          </cell>
        </row>
        <row r="1281">
          <cell r="A1281" t="str">
            <v>CH06026</v>
          </cell>
        </row>
        <row r="1282">
          <cell r="A1282" t="str">
            <v>CH06027</v>
          </cell>
        </row>
        <row r="1283">
          <cell r="A1283" t="str">
            <v>CH06028</v>
          </cell>
        </row>
        <row r="1284">
          <cell r="A1284" t="str">
            <v>CH07001</v>
          </cell>
        </row>
        <row r="1285">
          <cell r="A1285" t="str">
            <v>CH07002</v>
          </cell>
        </row>
        <row r="1286">
          <cell r="A1286" t="str">
            <v>CH07003</v>
          </cell>
        </row>
        <row r="1287">
          <cell r="A1287" t="str">
            <v>CH07004</v>
          </cell>
        </row>
        <row r="1288">
          <cell r="A1288" t="str">
            <v>CH07005</v>
          </cell>
        </row>
        <row r="1289">
          <cell r="A1289" t="str">
            <v>CH07006</v>
          </cell>
        </row>
        <row r="1290">
          <cell r="A1290" t="str">
            <v>CH07007</v>
          </cell>
        </row>
        <row r="1291">
          <cell r="A1291" t="str">
            <v>CH07008</v>
          </cell>
        </row>
        <row r="1292">
          <cell r="A1292" t="str">
            <v>CH07009</v>
          </cell>
        </row>
        <row r="1293">
          <cell r="A1293" t="str">
            <v>CH07010</v>
          </cell>
        </row>
        <row r="1294">
          <cell r="A1294" t="str">
            <v>CH07011</v>
          </cell>
        </row>
        <row r="1295">
          <cell r="A1295" t="str">
            <v>CH07012</v>
          </cell>
        </row>
        <row r="1296">
          <cell r="A1296" t="str">
            <v>CH07013</v>
          </cell>
        </row>
        <row r="1297">
          <cell r="A1297" t="str">
            <v>CH07014</v>
          </cell>
        </row>
        <row r="1298">
          <cell r="A1298" t="str">
            <v>CH07015</v>
          </cell>
        </row>
        <row r="1299">
          <cell r="A1299" t="str">
            <v>CH07016</v>
          </cell>
        </row>
        <row r="1300">
          <cell r="A1300" t="str">
            <v>CH07017</v>
          </cell>
        </row>
        <row r="1301">
          <cell r="A1301" t="str">
            <v>CH07018</v>
          </cell>
        </row>
        <row r="1302">
          <cell r="A1302" t="str">
            <v>CH07019</v>
          </cell>
        </row>
        <row r="1303">
          <cell r="A1303" t="str">
            <v>CH07020</v>
          </cell>
        </row>
        <row r="1304">
          <cell r="A1304" t="str">
            <v>CH07021</v>
          </cell>
        </row>
        <row r="1305">
          <cell r="A1305" t="str">
            <v>CH07022</v>
          </cell>
        </row>
        <row r="1306">
          <cell r="A1306" t="str">
            <v>CH07023</v>
          </cell>
        </row>
        <row r="1307">
          <cell r="A1307" t="str">
            <v>CH07024</v>
          </cell>
        </row>
        <row r="1308">
          <cell r="A1308" t="str">
            <v>CH07025</v>
          </cell>
        </row>
        <row r="1309">
          <cell r="A1309" t="str">
            <v>CH07026</v>
          </cell>
        </row>
        <row r="1310">
          <cell r="A1310" t="str">
            <v>CH07027</v>
          </cell>
        </row>
        <row r="1311">
          <cell r="A1311" t="str">
            <v>CH07028</v>
          </cell>
        </row>
        <row r="1312">
          <cell r="A1312" t="str">
            <v>CH08001</v>
          </cell>
        </row>
        <row r="1313">
          <cell r="A1313" t="str">
            <v>CH08002</v>
          </cell>
        </row>
        <row r="1314">
          <cell r="A1314" t="str">
            <v>CH08003</v>
          </cell>
        </row>
        <row r="1315">
          <cell r="A1315" t="str">
            <v>CH08004</v>
          </cell>
        </row>
        <row r="1316">
          <cell r="A1316" t="str">
            <v>CH08005</v>
          </cell>
        </row>
        <row r="1317">
          <cell r="A1317" t="str">
            <v>CH08006</v>
          </cell>
        </row>
        <row r="1318">
          <cell r="A1318" t="str">
            <v>CH08007</v>
          </cell>
        </row>
        <row r="1319">
          <cell r="A1319" t="str">
            <v>CH08008</v>
          </cell>
        </row>
        <row r="1320">
          <cell r="A1320" t="str">
            <v>CH08009</v>
          </cell>
        </row>
        <row r="1321">
          <cell r="A1321" t="str">
            <v>CH08010</v>
          </cell>
        </row>
        <row r="1322">
          <cell r="A1322" t="str">
            <v>CH08011</v>
          </cell>
        </row>
        <row r="1323">
          <cell r="A1323" t="str">
            <v>CH08012</v>
          </cell>
        </row>
        <row r="1324">
          <cell r="A1324" t="str">
            <v>CH08013</v>
          </cell>
        </row>
        <row r="1325">
          <cell r="A1325" t="str">
            <v>CH08014</v>
          </cell>
        </row>
        <row r="1326">
          <cell r="A1326" t="str">
            <v>CH08015</v>
          </cell>
        </row>
        <row r="1327">
          <cell r="A1327" t="str">
            <v>CH08016</v>
          </cell>
        </row>
        <row r="1328">
          <cell r="A1328" t="str">
            <v>CH08017</v>
          </cell>
        </row>
        <row r="1329">
          <cell r="A1329" t="str">
            <v>CH08018</v>
          </cell>
        </row>
        <row r="1330">
          <cell r="A1330" t="str">
            <v>CH08019</v>
          </cell>
        </row>
        <row r="1331">
          <cell r="A1331" t="str">
            <v>CH08020</v>
          </cell>
        </row>
        <row r="1332">
          <cell r="A1332" t="str">
            <v>CH08021</v>
          </cell>
        </row>
        <row r="1333">
          <cell r="A1333" t="str">
            <v>CH08022</v>
          </cell>
        </row>
        <row r="1334">
          <cell r="A1334" t="str">
            <v>CH08023</v>
          </cell>
        </row>
        <row r="1335">
          <cell r="A1335" t="str">
            <v>CH08024</v>
          </cell>
        </row>
        <row r="1336">
          <cell r="A1336" t="str">
            <v>CH08025</v>
          </cell>
        </row>
        <row r="1337">
          <cell r="A1337" t="str">
            <v>CH08026</v>
          </cell>
        </row>
        <row r="1338">
          <cell r="A1338" t="str">
            <v>CH08027</v>
          </cell>
        </row>
        <row r="1339">
          <cell r="A1339" t="str">
            <v>CH08028</v>
          </cell>
        </row>
        <row r="1340">
          <cell r="A1340" t="str">
            <v>CH08029</v>
          </cell>
        </row>
        <row r="1341">
          <cell r="A1341" t="str">
            <v>CH08030</v>
          </cell>
        </row>
        <row r="1342">
          <cell r="A1342" t="str">
            <v>CH08031</v>
          </cell>
        </row>
        <row r="1343">
          <cell r="A1343" t="str">
            <v>CH08032</v>
          </cell>
        </row>
        <row r="1344">
          <cell r="A1344" t="str">
            <v>CH08033</v>
          </cell>
        </row>
        <row r="1345">
          <cell r="A1345" t="str">
            <v>CH08034</v>
          </cell>
        </row>
        <row r="1346">
          <cell r="A1346" t="str">
            <v>CH08035</v>
          </cell>
        </row>
        <row r="1347">
          <cell r="A1347" t="str">
            <v>CH08036</v>
          </cell>
        </row>
        <row r="1348">
          <cell r="A1348" t="str">
            <v>CH09001</v>
          </cell>
        </row>
        <row r="1349">
          <cell r="A1349" t="str">
            <v>CH09002</v>
          </cell>
        </row>
        <row r="1350">
          <cell r="A1350" t="str">
            <v>CH09003</v>
          </cell>
        </row>
        <row r="1351">
          <cell r="A1351" t="str">
            <v>CH09004</v>
          </cell>
        </row>
        <row r="1352">
          <cell r="A1352" t="str">
            <v>CH09005</v>
          </cell>
        </row>
        <row r="1353">
          <cell r="A1353" t="str">
            <v>CH09006</v>
          </cell>
        </row>
        <row r="1354">
          <cell r="A1354" t="str">
            <v>CH09007</v>
          </cell>
        </row>
        <row r="1355">
          <cell r="A1355" t="str">
            <v>CH09008</v>
          </cell>
        </row>
        <row r="1356">
          <cell r="A1356" t="str">
            <v>CH09009</v>
          </cell>
        </row>
        <row r="1357">
          <cell r="A1357" t="str">
            <v>CH09010</v>
          </cell>
        </row>
        <row r="1358">
          <cell r="A1358" t="str">
            <v>CH09011</v>
          </cell>
        </row>
        <row r="1359">
          <cell r="A1359" t="str">
            <v>CH09012</v>
          </cell>
        </row>
        <row r="1360">
          <cell r="A1360" t="str">
            <v>CH09013</v>
          </cell>
        </row>
        <row r="1361">
          <cell r="A1361" t="str">
            <v>CH09014</v>
          </cell>
        </row>
        <row r="1362">
          <cell r="A1362" t="str">
            <v>CH09015</v>
          </cell>
        </row>
        <row r="1363">
          <cell r="A1363" t="str">
            <v>CH09016</v>
          </cell>
        </row>
        <row r="1364">
          <cell r="A1364" t="str">
            <v>CH09017</v>
          </cell>
        </row>
        <row r="1365">
          <cell r="A1365" t="str">
            <v>CH09018</v>
          </cell>
        </row>
        <row r="1366">
          <cell r="A1366" t="str">
            <v>CH09019</v>
          </cell>
        </row>
        <row r="1367">
          <cell r="A1367" t="str">
            <v>CH09020</v>
          </cell>
        </row>
        <row r="1368">
          <cell r="A1368" t="str">
            <v>CH09021</v>
          </cell>
        </row>
        <row r="1369">
          <cell r="A1369" t="str">
            <v>CH09022</v>
          </cell>
        </row>
        <row r="1370">
          <cell r="A1370" t="str">
            <v>CH09023</v>
          </cell>
        </row>
        <row r="1371">
          <cell r="A1371" t="str">
            <v>CH09024</v>
          </cell>
        </row>
        <row r="1372">
          <cell r="A1372" t="str">
            <v>CH09025</v>
          </cell>
        </row>
        <row r="1373">
          <cell r="A1373" t="str">
            <v>CH09026</v>
          </cell>
        </row>
        <row r="1374">
          <cell r="A1374" t="str">
            <v>CH09027</v>
          </cell>
        </row>
        <row r="1375">
          <cell r="A1375" t="str">
            <v>CH09028</v>
          </cell>
        </row>
        <row r="1376">
          <cell r="A1376" t="str">
            <v>CH09029</v>
          </cell>
        </row>
        <row r="1377">
          <cell r="A1377" t="str">
            <v>CH09030</v>
          </cell>
        </row>
        <row r="1378">
          <cell r="A1378" t="str">
            <v>CH09031</v>
          </cell>
        </row>
        <row r="1379">
          <cell r="A1379" t="str">
            <v>CH09032</v>
          </cell>
        </row>
        <row r="1380">
          <cell r="A1380" t="str">
            <v>CH09033</v>
          </cell>
        </row>
        <row r="1381">
          <cell r="A1381" t="str">
            <v>CH09034</v>
          </cell>
        </row>
        <row r="1382">
          <cell r="A1382" t="str">
            <v>CH09035</v>
          </cell>
        </row>
        <row r="1383">
          <cell r="A1383" t="str">
            <v>CH09036</v>
          </cell>
        </row>
        <row r="1384">
          <cell r="A1384" t="str">
            <v>CH10001</v>
          </cell>
        </row>
        <row r="1385">
          <cell r="A1385" t="str">
            <v>CH10002</v>
          </cell>
        </row>
        <row r="1386">
          <cell r="A1386" t="str">
            <v>CH10003</v>
          </cell>
        </row>
        <row r="1387">
          <cell r="A1387" t="str">
            <v>CH10004</v>
          </cell>
        </row>
        <row r="1388">
          <cell r="A1388" t="str">
            <v>CH10005</v>
          </cell>
        </row>
        <row r="1389">
          <cell r="A1389" t="str">
            <v>CH10006</v>
          </cell>
        </row>
        <row r="1390">
          <cell r="A1390" t="str">
            <v>CH10007</v>
          </cell>
        </row>
        <row r="1391">
          <cell r="A1391" t="str">
            <v>CH10008</v>
          </cell>
        </row>
        <row r="1392">
          <cell r="A1392" t="str">
            <v>CH10009</v>
          </cell>
        </row>
        <row r="1393">
          <cell r="A1393" t="str">
            <v>CH10010</v>
          </cell>
        </row>
        <row r="1394">
          <cell r="A1394" t="str">
            <v>CH10011</v>
          </cell>
        </row>
        <row r="1395">
          <cell r="A1395" t="str">
            <v>CH10012</v>
          </cell>
        </row>
        <row r="1396">
          <cell r="A1396" t="str">
            <v>CH10013</v>
          </cell>
        </row>
        <row r="1397">
          <cell r="A1397" t="str">
            <v>CH10014</v>
          </cell>
        </row>
        <row r="1398">
          <cell r="A1398" t="str">
            <v>CH10015</v>
          </cell>
        </row>
        <row r="1399">
          <cell r="A1399" t="str">
            <v>CH10016</v>
          </cell>
        </row>
        <row r="1400">
          <cell r="A1400" t="str">
            <v>CH10017</v>
          </cell>
        </row>
        <row r="1401">
          <cell r="A1401" t="str">
            <v>CH10018</v>
          </cell>
        </row>
        <row r="1402">
          <cell r="A1402" t="str">
            <v>CH10019</v>
          </cell>
        </row>
        <row r="1403">
          <cell r="A1403" t="str">
            <v>CH10020</v>
          </cell>
        </row>
        <row r="1404">
          <cell r="A1404" t="str">
            <v>CH10021</v>
          </cell>
        </row>
        <row r="1405">
          <cell r="A1405" t="str">
            <v>CH10022</v>
          </cell>
        </row>
        <row r="1406">
          <cell r="A1406" t="str">
            <v>CH10023</v>
          </cell>
        </row>
        <row r="1407">
          <cell r="A1407" t="str">
            <v>CH10024</v>
          </cell>
        </row>
        <row r="1408">
          <cell r="A1408" t="str">
            <v>CH10025</v>
          </cell>
        </row>
        <row r="1409">
          <cell r="A1409" t="str">
            <v>CH10026</v>
          </cell>
        </row>
        <row r="1410">
          <cell r="A1410" t="str">
            <v>CH10027</v>
          </cell>
        </row>
        <row r="1411">
          <cell r="A1411" t="str">
            <v>CH10028</v>
          </cell>
        </row>
        <row r="1412">
          <cell r="A1412" t="str">
            <v>CH10029</v>
          </cell>
        </row>
        <row r="1413">
          <cell r="A1413" t="str">
            <v>CH10030</v>
          </cell>
        </row>
        <row r="1414">
          <cell r="A1414" t="str">
            <v>CH10031</v>
          </cell>
        </row>
        <row r="1415">
          <cell r="A1415" t="str">
            <v>CH10032</v>
          </cell>
        </row>
        <row r="1416">
          <cell r="A1416" t="str">
            <v>CH10033</v>
          </cell>
        </row>
        <row r="1417">
          <cell r="A1417" t="str">
            <v>CH10034</v>
          </cell>
        </row>
        <row r="1418">
          <cell r="A1418" t="str">
            <v>CH10035</v>
          </cell>
        </row>
        <row r="1419">
          <cell r="A1419" t="str">
            <v>CH10036</v>
          </cell>
        </row>
        <row r="1420">
          <cell r="A1420" t="str">
            <v>CH10037</v>
          </cell>
        </row>
        <row r="1421">
          <cell r="A1421" t="str">
            <v>CH10038</v>
          </cell>
        </row>
        <row r="1422">
          <cell r="A1422" t="str">
            <v>CH10039</v>
          </cell>
        </row>
        <row r="1423">
          <cell r="A1423" t="str">
            <v>CH10040</v>
          </cell>
        </row>
        <row r="1424">
          <cell r="A1424" t="str">
            <v>CH10041</v>
          </cell>
        </row>
        <row r="1425">
          <cell r="A1425" t="str">
            <v>CH10042</v>
          </cell>
        </row>
        <row r="1426">
          <cell r="A1426" t="str">
            <v>CH10043</v>
          </cell>
        </row>
        <row r="1427">
          <cell r="A1427" t="str">
            <v>CH10044</v>
          </cell>
        </row>
        <row r="1428">
          <cell r="A1428" t="str">
            <v>CH10045</v>
          </cell>
        </row>
        <row r="1429">
          <cell r="A1429" t="str">
            <v>CH10046</v>
          </cell>
        </row>
        <row r="1430">
          <cell r="A1430" t="str">
            <v>CH11001</v>
          </cell>
        </row>
        <row r="1431">
          <cell r="A1431" t="str">
            <v>CH11002</v>
          </cell>
        </row>
        <row r="1432">
          <cell r="A1432" t="str">
            <v>CH11003</v>
          </cell>
        </row>
        <row r="1433">
          <cell r="A1433" t="str">
            <v>CH11004</v>
          </cell>
        </row>
        <row r="1434">
          <cell r="A1434" t="str">
            <v>CH11005</v>
          </cell>
        </row>
        <row r="1435">
          <cell r="A1435" t="str">
            <v>CH11006</v>
          </cell>
        </row>
        <row r="1436">
          <cell r="A1436" t="str">
            <v>CH11007</v>
          </cell>
        </row>
        <row r="1437">
          <cell r="A1437" t="str">
            <v>CH11008</v>
          </cell>
        </row>
        <row r="1438">
          <cell r="A1438" t="str">
            <v>CH11009</v>
          </cell>
        </row>
        <row r="1439">
          <cell r="A1439" t="str">
            <v>CH11010</v>
          </cell>
        </row>
        <row r="1440">
          <cell r="A1440" t="str">
            <v>CH11011</v>
          </cell>
        </row>
        <row r="1441">
          <cell r="A1441" t="str">
            <v>CH11012</v>
          </cell>
        </row>
        <row r="1442">
          <cell r="A1442" t="str">
            <v>CH11013</v>
          </cell>
        </row>
        <row r="1443">
          <cell r="A1443" t="str">
            <v>CH11014</v>
          </cell>
        </row>
        <row r="1444">
          <cell r="A1444" t="str">
            <v>CH11015</v>
          </cell>
        </row>
        <row r="1445">
          <cell r="A1445" t="str">
            <v>CH11016</v>
          </cell>
        </row>
        <row r="1446">
          <cell r="A1446" t="str">
            <v>CH11017</v>
          </cell>
        </row>
        <row r="1447">
          <cell r="A1447" t="str">
            <v>CH11018</v>
          </cell>
        </row>
        <row r="1448">
          <cell r="A1448" t="str">
            <v>CH11019</v>
          </cell>
        </row>
        <row r="1449">
          <cell r="A1449" t="str">
            <v>CH11020</v>
          </cell>
        </row>
        <row r="1450">
          <cell r="A1450" t="str">
            <v>CH11021</v>
          </cell>
        </row>
        <row r="1451">
          <cell r="A1451" t="str">
            <v>CH11022</v>
          </cell>
        </row>
        <row r="1452">
          <cell r="A1452" t="str">
            <v>CH11023</v>
          </cell>
        </row>
        <row r="1453">
          <cell r="A1453" t="str">
            <v>CH11024</v>
          </cell>
        </row>
        <row r="1454">
          <cell r="A1454" t="str">
            <v>CH11025</v>
          </cell>
        </row>
        <row r="1455">
          <cell r="A1455" t="str">
            <v>CH11026</v>
          </cell>
        </row>
        <row r="1456">
          <cell r="A1456" t="str">
            <v>CH11027</v>
          </cell>
        </row>
        <row r="1457">
          <cell r="A1457" t="str">
            <v>CH11028</v>
          </cell>
        </row>
        <row r="1458">
          <cell r="A1458" t="str">
            <v>CH11029</v>
          </cell>
        </row>
        <row r="1459">
          <cell r="A1459" t="str">
            <v>CH11030</v>
          </cell>
        </row>
        <row r="1460">
          <cell r="A1460" t="str">
            <v>CH11031</v>
          </cell>
        </row>
        <row r="1461">
          <cell r="A1461" t="str">
            <v>CH11032</v>
          </cell>
        </row>
        <row r="1462">
          <cell r="A1462" t="str">
            <v>CH11033</v>
          </cell>
        </row>
        <row r="1463">
          <cell r="A1463" t="str">
            <v>CH11034</v>
          </cell>
        </row>
        <row r="1464">
          <cell r="A1464" t="str">
            <v>CH11035</v>
          </cell>
        </row>
        <row r="1465">
          <cell r="A1465" t="str">
            <v>CH11036</v>
          </cell>
        </row>
        <row r="1466">
          <cell r="A1466" t="str">
            <v>CH11037</v>
          </cell>
        </row>
        <row r="1467">
          <cell r="A1467" t="str">
            <v>CH11038</v>
          </cell>
        </row>
        <row r="1468">
          <cell r="A1468" t="str">
            <v>CH11039</v>
          </cell>
        </row>
        <row r="1469">
          <cell r="A1469" t="str">
            <v>CH11040</v>
          </cell>
        </row>
        <row r="1470">
          <cell r="A1470" t="str">
            <v>CH11041</v>
          </cell>
        </row>
        <row r="1471">
          <cell r="A1471" t="str">
            <v>CH11042</v>
          </cell>
        </row>
        <row r="1472">
          <cell r="A1472" t="str">
            <v>CH11043</v>
          </cell>
        </row>
        <row r="1473">
          <cell r="A1473" t="str">
            <v>CH11044</v>
          </cell>
        </row>
        <row r="1474">
          <cell r="A1474" t="str">
            <v>CH11045</v>
          </cell>
        </row>
        <row r="1475">
          <cell r="A1475" t="str">
            <v>CH11046</v>
          </cell>
        </row>
        <row r="1476">
          <cell r="A1476" t="str">
            <v>CH11047</v>
          </cell>
        </row>
        <row r="1477">
          <cell r="A1477" t="str">
            <v>CH11048</v>
          </cell>
        </row>
        <row r="1478">
          <cell r="A1478" t="str">
            <v>CH11049</v>
          </cell>
        </row>
        <row r="1479">
          <cell r="A1479" t="str">
            <v>CH11050</v>
          </cell>
        </row>
        <row r="1480">
          <cell r="A1480" t="str">
            <v>CH11051</v>
          </cell>
        </row>
        <row r="1481">
          <cell r="A1481" t="str">
            <v>CH11052</v>
          </cell>
        </row>
        <row r="1482">
          <cell r="A1482" t="str">
            <v>CH11053</v>
          </cell>
        </row>
        <row r="1483">
          <cell r="A1483" t="str">
            <v>CH11054</v>
          </cell>
        </row>
        <row r="1484">
          <cell r="A1484" t="str">
            <v>CH11055</v>
          </cell>
        </row>
        <row r="1485">
          <cell r="A1485" t="str">
            <v>CH11056</v>
          </cell>
        </row>
        <row r="1486">
          <cell r="A1486" t="str">
            <v>CH11057</v>
          </cell>
        </row>
        <row r="1487">
          <cell r="A1487" t="str">
            <v>CH11058</v>
          </cell>
        </row>
        <row r="1488">
          <cell r="A1488" t="str">
            <v>CH11059</v>
          </cell>
        </row>
        <row r="1489">
          <cell r="A1489" t="str">
            <v>CH11060</v>
          </cell>
        </row>
        <row r="1490">
          <cell r="A1490" t="str">
            <v>CH12001</v>
          </cell>
        </row>
        <row r="1491">
          <cell r="A1491" t="str">
            <v>CH12002</v>
          </cell>
        </row>
        <row r="1492">
          <cell r="A1492" t="str">
            <v>CH12003</v>
          </cell>
        </row>
        <row r="1493">
          <cell r="A1493" t="str">
            <v>CH12004</v>
          </cell>
        </row>
        <row r="1494">
          <cell r="A1494" t="str">
            <v>CH12005</v>
          </cell>
        </row>
        <row r="1495">
          <cell r="A1495" t="str">
            <v>CH12006</v>
          </cell>
        </row>
        <row r="1496">
          <cell r="A1496" t="str">
            <v>CH12007</v>
          </cell>
        </row>
        <row r="1497">
          <cell r="A1497" t="str">
            <v>CH12008</v>
          </cell>
        </row>
        <row r="1498">
          <cell r="A1498" t="str">
            <v>CH12009</v>
          </cell>
        </row>
        <row r="1499">
          <cell r="A1499" t="str">
            <v>CH12010</v>
          </cell>
        </row>
        <row r="1500">
          <cell r="A1500" t="str">
            <v>CH12011</v>
          </cell>
        </row>
        <row r="1501">
          <cell r="A1501" t="str">
            <v>CH12012</v>
          </cell>
        </row>
        <row r="1502">
          <cell r="A1502" t="str">
            <v>CH12013</v>
          </cell>
        </row>
        <row r="1503">
          <cell r="A1503" t="str">
            <v>CH12014</v>
          </cell>
        </row>
        <row r="1504">
          <cell r="A1504" t="str">
            <v>CH12015</v>
          </cell>
        </row>
        <row r="1505">
          <cell r="A1505" t="str">
            <v>CH12016</v>
          </cell>
        </row>
        <row r="1506">
          <cell r="A1506" t="str">
            <v>CH12017</v>
          </cell>
        </row>
        <row r="1507">
          <cell r="A1507" t="str">
            <v>CH12018</v>
          </cell>
        </row>
        <row r="1508">
          <cell r="A1508" t="str">
            <v>CH12019</v>
          </cell>
        </row>
        <row r="1509">
          <cell r="A1509" t="str">
            <v>CH12020</v>
          </cell>
        </row>
        <row r="1510">
          <cell r="A1510" t="str">
            <v>CH12021</v>
          </cell>
        </row>
        <row r="1511">
          <cell r="A1511" t="str">
            <v>CH12022</v>
          </cell>
        </row>
        <row r="1512">
          <cell r="A1512" t="str">
            <v>CH12023</v>
          </cell>
        </row>
        <row r="1513">
          <cell r="A1513" t="str">
            <v>CH12024</v>
          </cell>
        </row>
        <row r="1514">
          <cell r="A1514" t="str">
            <v>CH12025</v>
          </cell>
        </row>
        <row r="1515">
          <cell r="A1515" t="str">
            <v>CH12026</v>
          </cell>
        </row>
        <row r="1516">
          <cell r="A1516" t="str">
            <v>CH12027</v>
          </cell>
        </row>
        <row r="1517">
          <cell r="A1517" t="str">
            <v>CH12028</v>
          </cell>
        </row>
        <row r="1518">
          <cell r="A1518" t="str">
            <v>CH12029</v>
          </cell>
        </row>
        <row r="1519">
          <cell r="A1519" t="str">
            <v>CH12030</v>
          </cell>
        </row>
        <row r="1520">
          <cell r="A1520" t="str">
            <v>CH12031</v>
          </cell>
        </row>
        <row r="1521">
          <cell r="A1521" t="str">
            <v>CH12032</v>
          </cell>
        </row>
        <row r="1522">
          <cell r="A1522" t="str">
            <v>CH12033</v>
          </cell>
        </row>
        <row r="1523">
          <cell r="A1523" t="str">
            <v>CH12034</v>
          </cell>
        </row>
        <row r="1524">
          <cell r="A1524" t="str">
            <v>CH12035</v>
          </cell>
        </row>
        <row r="1525">
          <cell r="A1525" t="str">
            <v>CH12036</v>
          </cell>
        </row>
        <row r="1526">
          <cell r="A1526" t="str">
            <v>CH12037</v>
          </cell>
        </row>
        <row r="1527">
          <cell r="A1527" t="str">
            <v>CH12038</v>
          </cell>
        </row>
        <row r="1528">
          <cell r="A1528" t="str">
            <v>CH12039</v>
          </cell>
        </row>
        <row r="1529">
          <cell r="A1529" t="str">
            <v>CH12040</v>
          </cell>
        </row>
        <row r="1530">
          <cell r="A1530" t="str">
            <v>CH12041</v>
          </cell>
        </row>
        <row r="1531">
          <cell r="A1531" t="str">
            <v>CH12042</v>
          </cell>
        </row>
        <row r="1532">
          <cell r="A1532" t="str">
            <v>CH12043</v>
          </cell>
        </row>
        <row r="1533">
          <cell r="A1533" t="str">
            <v>CH12044</v>
          </cell>
        </row>
        <row r="1534">
          <cell r="A1534" t="str">
            <v>CH12045</v>
          </cell>
        </row>
        <row r="1535">
          <cell r="A1535" t="str">
            <v>CH12046</v>
          </cell>
        </row>
        <row r="1536">
          <cell r="A1536" t="str">
            <v>CH12047</v>
          </cell>
        </row>
        <row r="1537">
          <cell r="A1537" t="str">
            <v>CH12048</v>
          </cell>
        </row>
        <row r="1538">
          <cell r="A1538" t="str">
            <v>CH12049</v>
          </cell>
        </row>
        <row r="1539">
          <cell r="A1539" t="str">
            <v>CH12050</v>
          </cell>
        </row>
        <row r="1540">
          <cell r="A1540" t="str">
            <v>CH12051</v>
          </cell>
        </row>
        <row r="1541">
          <cell r="A1541" t="str">
            <v>CH12052</v>
          </cell>
        </row>
        <row r="1542">
          <cell r="A1542" t="str">
            <v>CH12053</v>
          </cell>
        </row>
        <row r="1543">
          <cell r="A1543" t="str">
            <v>CH12054</v>
          </cell>
        </row>
        <row r="1544">
          <cell r="A1544" t="str">
            <v>CH12055</v>
          </cell>
        </row>
        <row r="1545">
          <cell r="A1545" t="str">
            <v>CH12056</v>
          </cell>
        </row>
        <row r="1546">
          <cell r="A1546" t="str">
            <v>CH12057</v>
          </cell>
        </row>
        <row r="1547">
          <cell r="A1547" t="str">
            <v>CH12058</v>
          </cell>
        </row>
        <row r="1548">
          <cell r="A1548" t="str">
            <v>CH12059</v>
          </cell>
        </row>
        <row r="1549">
          <cell r="A1549" t="str">
            <v>CH12060</v>
          </cell>
        </row>
        <row r="1550">
          <cell r="A1550" t="str">
            <v>CH13001</v>
          </cell>
        </row>
        <row r="1551">
          <cell r="A1551" t="str">
            <v>CH13002</v>
          </cell>
        </row>
        <row r="1552">
          <cell r="A1552" t="str">
            <v>CH13003</v>
          </cell>
        </row>
        <row r="1553">
          <cell r="A1553" t="str">
            <v>CH13004</v>
          </cell>
        </row>
        <row r="1554">
          <cell r="A1554" t="str">
            <v>CH13005</v>
          </cell>
        </row>
        <row r="1555">
          <cell r="A1555" t="str">
            <v>CH13006</v>
          </cell>
        </row>
        <row r="1556">
          <cell r="A1556" t="str">
            <v>CH13007</v>
          </cell>
        </row>
        <row r="1557">
          <cell r="A1557" t="str">
            <v>CH13008</v>
          </cell>
        </row>
        <row r="1558">
          <cell r="A1558" t="str">
            <v>CH13009</v>
          </cell>
        </row>
        <row r="1559">
          <cell r="A1559" t="str">
            <v>CH13010</v>
          </cell>
        </row>
        <row r="1560">
          <cell r="A1560" t="str">
            <v>CH13011</v>
          </cell>
        </row>
        <row r="1561">
          <cell r="A1561" t="str">
            <v>CH13012</v>
          </cell>
        </row>
        <row r="1562">
          <cell r="A1562" t="str">
            <v>CH13013</v>
          </cell>
        </row>
        <row r="1563">
          <cell r="A1563" t="str">
            <v>CH13014</v>
          </cell>
        </row>
        <row r="1564">
          <cell r="A1564" t="str">
            <v>CH13015</v>
          </cell>
        </row>
        <row r="1565">
          <cell r="A1565" t="str">
            <v>CH13016</v>
          </cell>
        </row>
        <row r="1566">
          <cell r="A1566" t="str">
            <v>CH13017</v>
          </cell>
        </row>
        <row r="1567">
          <cell r="A1567" t="str">
            <v>CH13018</v>
          </cell>
        </row>
        <row r="1568">
          <cell r="A1568" t="str">
            <v>CH13019</v>
          </cell>
        </row>
        <row r="1569">
          <cell r="A1569" t="str">
            <v>CH13020</v>
          </cell>
        </row>
        <row r="1570">
          <cell r="A1570" t="str">
            <v>CH13021</v>
          </cell>
        </row>
        <row r="1571">
          <cell r="A1571" t="str">
            <v>CH13022</v>
          </cell>
        </row>
        <row r="1572">
          <cell r="A1572" t="str">
            <v>CH13023</v>
          </cell>
        </row>
        <row r="1573">
          <cell r="A1573" t="str">
            <v>CH13024</v>
          </cell>
        </row>
        <row r="1574">
          <cell r="A1574" t="str">
            <v>CH13025</v>
          </cell>
        </row>
        <row r="1575">
          <cell r="A1575" t="str">
            <v>CH13026</v>
          </cell>
        </row>
        <row r="1576">
          <cell r="A1576" t="str">
            <v>CH13027</v>
          </cell>
        </row>
        <row r="1577">
          <cell r="A1577" t="str">
            <v>CH13028</v>
          </cell>
        </row>
        <row r="1578">
          <cell r="A1578" t="str">
            <v>CH13029</v>
          </cell>
        </row>
        <row r="1579">
          <cell r="A1579" t="str">
            <v>CH13030</v>
          </cell>
        </row>
        <row r="1580">
          <cell r="A1580" t="str">
            <v>CH13031</v>
          </cell>
        </row>
        <row r="1581">
          <cell r="A1581" t="str">
            <v>CH13032</v>
          </cell>
        </row>
        <row r="1582">
          <cell r="A1582" t="str">
            <v>CH13033</v>
          </cell>
        </row>
        <row r="1583">
          <cell r="A1583" t="str">
            <v>CH13034</v>
          </cell>
        </row>
        <row r="1584">
          <cell r="A1584" t="str">
            <v>CH13035</v>
          </cell>
        </row>
        <row r="1585">
          <cell r="A1585" t="str">
            <v>CH13036</v>
          </cell>
        </row>
        <row r="1586">
          <cell r="A1586" t="str">
            <v>CH13037</v>
          </cell>
        </row>
        <row r="1587">
          <cell r="A1587" t="str">
            <v>CH13038</v>
          </cell>
        </row>
        <row r="1588">
          <cell r="A1588" t="str">
            <v>CH13039</v>
          </cell>
        </row>
        <row r="1589">
          <cell r="A1589" t="str">
            <v>CH13040</v>
          </cell>
        </row>
        <row r="1590">
          <cell r="A1590" t="str">
            <v>CH13041</v>
          </cell>
        </row>
        <row r="1591">
          <cell r="A1591" t="str">
            <v>CH13042</v>
          </cell>
        </row>
        <row r="1592">
          <cell r="A1592" t="str">
            <v>CH13043</v>
          </cell>
        </row>
        <row r="1593">
          <cell r="A1593" t="str">
            <v>CH13044</v>
          </cell>
        </row>
        <row r="1594">
          <cell r="A1594" t="str">
            <v>CH13045</v>
          </cell>
        </row>
        <row r="1595">
          <cell r="A1595" t="str">
            <v>CH13046</v>
          </cell>
        </row>
        <row r="1596">
          <cell r="A1596" t="str">
            <v>CH13047</v>
          </cell>
        </row>
        <row r="1597">
          <cell r="A1597" t="str">
            <v>CH13048</v>
          </cell>
        </row>
        <row r="1598">
          <cell r="A1598" t="str">
            <v>CH13049</v>
          </cell>
        </row>
        <row r="1599">
          <cell r="A1599" t="str">
            <v>CH13050</v>
          </cell>
        </row>
        <row r="1600">
          <cell r="A1600" t="str">
            <v>CH13051</v>
          </cell>
        </row>
        <row r="1601">
          <cell r="A1601" t="str">
            <v>CH13052</v>
          </cell>
        </row>
        <row r="1602">
          <cell r="A1602" t="str">
            <v>CH13053</v>
          </cell>
        </row>
        <row r="1603">
          <cell r="A1603" t="str">
            <v>CH13054</v>
          </cell>
        </row>
        <row r="1604">
          <cell r="A1604" t="str">
            <v>CH13055</v>
          </cell>
        </row>
        <row r="1605">
          <cell r="A1605" t="str">
            <v>CH13056</v>
          </cell>
        </row>
        <row r="1606">
          <cell r="A1606" t="str">
            <v>CH13057</v>
          </cell>
        </row>
        <row r="1607">
          <cell r="A1607" t="str">
            <v>CH13058</v>
          </cell>
        </row>
        <row r="1608">
          <cell r="A1608" t="str">
            <v>CH13059</v>
          </cell>
        </row>
        <row r="1609">
          <cell r="A1609" t="str">
            <v>CH13060</v>
          </cell>
        </row>
        <row r="1610">
          <cell r="A1610" t="str">
            <v>CH14001</v>
          </cell>
        </row>
        <row r="1611">
          <cell r="A1611" t="str">
            <v>CH14002</v>
          </cell>
        </row>
        <row r="1612">
          <cell r="A1612" t="str">
            <v>CH14003</v>
          </cell>
        </row>
        <row r="1613">
          <cell r="A1613" t="str">
            <v>CH14004</v>
          </cell>
        </row>
        <row r="1614">
          <cell r="A1614" t="str">
            <v>CH14005</v>
          </cell>
        </row>
        <row r="1615">
          <cell r="A1615" t="str">
            <v>CH14006</v>
          </cell>
        </row>
        <row r="1616">
          <cell r="A1616" t="str">
            <v>CH14007</v>
          </cell>
        </row>
        <row r="1617">
          <cell r="A1617" t="str">
            <v>CH14008</v>
          </cell>
        </row>
        <row r="1618">
          <cell r="A1618" t="str">
            <v>CH14009</v>
          </cell>
        </row>
        <row r="1619">
          <cell r="A1619" t="str">
            <v>CH14010</v>
          </cell>
        </row>
        <row r="1620">
          <cell r="A1620" t="str">
            <v>CH14011</v>
          </cell>
        </row>
        <row r="1621">
          <cell r="A1621" t="str">
            <v>CH14012</v>
          </cell>
        </row>
        <row r="1622">
          <cell r="A1622" t="str">
            <v>CH14013</v>
          </cell>
        </row>
        <row r="1623">
          <cell r="A1623" t="str">
            <v>CH14014</v>
          </cell>
        </row>
        <row r="1624">
          <cell r="A1624" t="str">
            <v>CH14015</v>
          </cell>
        </row>
        <row r="1625">
          <cell r="A1625" t="str">
            <v>CH14016</v>
          </cell>
        </row>
        <row r="1626">
          <cell r="A1626" t="str">
            <v>CH14017</v>
          </cell>
        </row>
        <row r="1627">
          <cell r="A1627" t="str">
            <v>CH14018</v>
          </cell>
        </row>
        <row r="1628">
          <cell r="A1628" t="str">
            <v>CH14019</v>
          </cell>
        </row>
        <row r="1629">
          <cell r="A1629" t="str">
            <v>CH14020</v>
          </cell>
        </row>
        <row r="1630">
          <cell r="A1630" t="str">
            <v>CH14021</v>
          </cell>
        </row>
        <row r="1631">
          <cell r="A1631" t="str">
            <v>CH14022</v>
          </cell>
        </row>
        <row r="1632">
          <cell r="A1632" t="str">
            <v>CH14023</v>
          </cell>
        </row>
        <row r="1633">
          <cell r="A1633" t="str">
            <v>CH14024</v>
          </cell>
        </row>
        <row r="1634">
          <cell r="A1634" t="str">
            <v>CH14025</v>
          </cell>
        </row>
        <row r="1635">
          <cell r="A1635" t="str">
            <v>CH14026</v>
          </cell>
        </row>
        <row r="1636">
          <cell r="A1636" t="str">
            <v>CH14027</v>
          </cell>
        </row>
        <row r="1637">
          <cell r="A1637" t="str">
            <v>CH14028</v>
          </cell>
        </row>
        <row r="1638">
          <cell r="A1638" t="str">
            <v>CH14029</v>
          </cell>
        </row>
        <row r="1639">
          <cell r="A1639" t="str">
            <v>CH14030</v>
          </cell>
        </row>
        <row r="1640">
          <cell r="A1640" t="str">
            <v>CH14031</v>
          </cell>
        </row>
        <row r="1641">
          <cell r="A1641" t="str">
            <v>CH14032</v>
          </cell>
        </row>
        <row r="1642">
          <cell r="A1642" t="str">
            <v>CH14033</v>
          </cell>
        </row>
        <row r="1643">
          <cell r="A1643" t="str">
            <v>CH14034</v>
          </cell>
        </row>
        <row r="1644">
          <cell r="A1644" t="str">
            <v>CH14035</v>
          </cell>
        </row>
        <row r="1645">
          <cell r="A1645" t="str">
            <v>CH14036</v>
          </cell>
        </row>
        <row r="1646">
          <cell r="A1646" t="str">
            <v>CH14037</v>
          </cell>
        </row>
        <row r="1647">
          <cell r="A1647" t="str">
            <v>CH14038</v>
          </cell>
        </row>
        <row r="1648">
          <cell r="A1648" t="str">
            <v>CH14039</v>
          </cell>
        </row>
        <row r="1649">
          <cell r="A1649" t="str">
            <v>CH14040</v>
          </cell>
        </row>
        <row r="1650">
          <cell r="A1650" t="str">
            <v>CH14041</v>
          </cell>
        </row>
        <row r="1651">
          <cell r="A1651" t="str">
            <v>CH14042</v>
          </cell>
        </row>
        <row r="1652">
          <cell r="A1652" t="str">
            <v>CH14043</v>
          </cell>
        </row>
        <row r="1653">
          <cell r="A1653" t="str">
            <v>CH14044</v>
          </cell>
        </row>
        <row r="1654">
          <cell r="A1654" t="str">
            <v>CH14045</v>
          </cell>
        </row>
        <row r="1655">
          <cell r="A1655" t="str">
            <v>CH14046</v>
          </cell>
        </row>
        <row r="1656">
          <cell r="A1656" t="str">
            <v>CH14047</v>
          </cell>
        </row>
        <row r="1657">
          <cell r="A1657" t="str">
            <v>CH14048</v>
          </cell>
        </row>
        <row r="1658">
          <cell r="A1658" t="str">
            <v>CH14049</v>
          </cell>
        </row>
        <row r="1659">
          <cell r="A1659" t="str">
            <v>CH14050</v>
          </cell>
        </row>
        <row r="1660">
          <cell r="A1660" t="str">
            <v>CH14051</v>
          </cell>
        </row>
        <row r="1661">
          <cell r="A1661" t="str">
            <v>CH14052</v>
          </cell>
        </row>
        <row r="1662">
          <cell r="A1662" t="str">
            <v>CH14053</v>
          </cell>
        </row>
        <row r="1663">
          <cell r="A1663" t="str">
            <v>CH14054</v>
          </cell>
        </row>
        <row r="1664">
          <cell r="A1664" t="str">
            <v>CH14055</v>
          </cell>
        </row>
        <row r="1665">
          <cell r="A1665" t="str">
            <v>CH14056</v>
          </cell>
        </row>
        <row r="1666">
          <cell r="A1666" t="str">
            <v>CH14057</v>
          </cell>
        </row>
        <row r="1667">
          <cell r="A1667" t="str">
            <v>CH14058</v>
          </cell>
        </row>
        <row r="1668">
          <cell r="A1668" t="str">
            <v>CH14059</v>
          </cell>
        </row>
        <row r="1669">
          <cell r="A1669" t="str">
            <v>CH14060</v>
          </cell>
        </row>
        <row r="1670">
          <cell r="A1670" t="str">
            <v>CH15001</v>
          </cell>
        </row>
        <row r="1671">
          <cell r="A1671" t="str">
            <v>CH15002</v>
          </cell>
        </row>
        <row r="1672">
          <cell r="A1672" t="str">
            <v>CH15003</v>
          </cell>
        </row>
        <row r="1673">
          <cell r="A1673" t="str">
            <v>CH15004</v>
          </cell>
        </row>
        <row r="1674">
          <cell r="A1674" t="str">
            <v>CH15005</v>
          </cell>
        </row>
        <row r="1675">
          <cell r="A1675" t="str">
            <v>CH15006</v>
          </cell>
        </row>
        <row r="1676">
          <cell r="A1676" t="str">
            <v>CH15007</v>
          </cell>
        </row>
        <row r="1677">
          <cell r="A1677" t="str">
            <v>CH15008</v>
          </cell>
        </row>
        <row r="1678">
          <cell r="A1678" t="str">
            <v>CH15009</v>
          </cell>
        </row>
        <row r="1679">
          <cell r="A1679" t="str">
            <v>CH15010</v>
          </cell>
        </row>
        <row r="1680">
          <cell r="A1680" t="str">
            <v>CH15011</v>
          </cell>
        </row>
        <row r="1681">
          <cell r="A1681" t="str">
            <v>CH15012</v>
          </cell>
        </row>
        <row r="1682">
          <cell r="A1682" t="str">
            <v>CH15013</v>
          </cell>
        </row>
        <row r="1683">
          <cell r="A1683" t="str">
            <v>CH15014</v>
          </cell>
        </row>
        <row r="1684">
          <cell r="A1684" t="str">
            <v>CH15015</v>
          </cell>
        </row>
        <row r="1685">
          <cell r="A1685" t="str">
            <v>CH15016</v>
          </cell>
        </row>
        <row r="1686">
          <cell r="A1686" t="str">
            <v>CH15017</v>
          </cell>
        </row>
        <row r="1687">
          <cell r="A1687" t="str">
            <v>CH15018</v>
          </cell>
        </row>
        <row r="1688">
          <cell r="A1688" t="str">
            <v>CH15019</v>
          </cell>
        </row>
        <row r="1689">
          <cell r="A1689" t="str">
            <v>CH15020</v>
          </cell>
        </row>
        <row r="1690">
          <cell r="A1690" t="str">
            <v>CH15021</v>
          </cell>
        </row>
        <row r="1691">
          <cell r="A1691" t="str">
            <v>CH15022</v>
          </cell>
        </row>
        <row r="1692">
          <cell r="A1692" t="str">
            <v>CH15023</v>
          </cell>
        </row>
        <row r="1693">
          <cell r="A1693" t="str">
            <v>CH15024</v>
          </cell>
        </row>
        <row r="1694">
          <cell r="A1694" t="str">
            <v>CH15025</v>
          </cell>
        </row>
        <row r="1695">
          <cell r="A1695" t="str">
            <v>CH15026</v>
          </cell>
        </row>
        <row r="1696">
          <cell r="A1696" t="str">
            <v>CH15027</v>
          </cell>
        </row>
        <row r="1697">
          <cell r="A1697" t="str">
            <v>CH15028</v>
          </cell>
        </row>
        <row r="1698">
          <cell r="A1698" t="str">
            <v>CH15029</v>
          </cell>
        </row>
        <row r="1699">
          <cell r="A1699" t="str">
            <v>CH15030</v>
          </cell>
        </row>
        <row r="1700">
          <cell r="A1700" t="str">
            <v>CH15031</v>
          </cell>
        </row>
        <row r="1701">
          <cell r="A1701" t="str">
            <v>CH15032</v>
          </cell>
        </row>
        <row r="1702">
          <cell r="A1702" t="str">
            <v>CH15033</v>
          </cell>
        </row>
        <row r="1703">
          <cell r="A1703" t="str">
            <v>CH15034</v>
          </cell>
        </row>
        <row r="1704">
          <cell r="A1704" t="str">
            <v>CH15035</v>
          </cell>
        </row>
        <row r="1705">
          <cell r="A1705" t="str">
            <v>CH15036</v>
          </cell>
        </row>
        <row r="1706">
          <cell r="A1706" t="str">
            <v>CH15037</v>
          </cell>
        </row>
        <row r="1707">
          <cell r="A1707" t="str">
            <v>CH15038</v>
          </cell>
        </row>
        <row r="1708">
          <cell r="A1708" t="str">
            <v>CH15039</v>
          </cell>
        </row>
        <row r="1709">
          <cell r="A1709" t="str">
            <v>CH15040</v>
          </cell>
        </row>
        <row r="1710">
          <cell r="A1710" t="str">
            <v>CH15041</v>
          </cell>
        </row>
        <row r="1711">
          <cell r="A1711" t="str">
            <v>CH15042</v>
          </cell>
        </row>
        <row r="1712">
          <cell r="A1712" t="str">
            <v>CH15043</v>
          </cell>
        </row>
        <row r="1713">
          <cell r="A1713" t="str">
            <v>CH15044</v>
          </cell>
        </row>
        <row r="1714">
          <cell r="A1714" t="str">
            <v>CH15045</v>
          </cell>
        </row>
        <row r="1715">
          <cell r="A1715" t="str">
            <v>CH15046</v>
          </cell>
        </row>
        <row r="1716">
          <cell r="A1716" t="str">
            <v>CH15047</v>
          </cell>
        </row>
        <row r="1717">
          <cell r="A1717" t="str">
            <v>CH15048</v>
          </cell>
        </row>
        <row r="1718">
          <cell r="A1718" t="str">
            <v>CH15049</v>
          </cell>
        </row>
        <row r="1719">
          <cell r="A1719" t="str">
            <v>CH15050</v>
          </cell>
        </row>
        <row r="1720">
          <cell r="A1720" t="str">
            <v>CH15051</v>
          </cell>
        </row>
        <row r="1721">
          <cell r="A1721" t="str">
            <v>CH15052</v>
          </cell>
        </row>
        <row r="1722">
          <cell r="A1722" t="str">
            <v>CH15053</v>
          </cell>
        </row>
        <row r="1723">
          <cell r="A1723" t="str">
            <v>CH15054</v>
          </cell>
        </row>
        <row r="1724">
          <cell r="A1724" t="str">
            <v>CH15055</v>
          </cell>
        </row>
        <row r="1725">
          <cell r="A1725" t="str">
            <v>CH15056</v>
          </cell>
        </row>
        <row r="1726">
          <cell r="A1726" t="str">
            <v>CH15057</v>
          </cell>
        </row>
        <row r="1727">
          <cell r="A1727" t="str">
            <v>CH15058</v>
          </cell>
        </row>
        <row r="1728">
          <cell r="A1728" t="str">
            <v>CH15059</v>
          </cell>
        </row>
        <row r="1729">
          <cell r="A1729" t="str">
            <v>CH15060</v>
          </cell>
        </row>
        <row r="1730">
          <cell r="A1730" t="str">
            <v>CH16001</v>
          </cell>
        </row>
        <row r="1731">
          <cell r="A1731" t="str">
            <v>CH16002</v>
          </cell>
        </row>
        <row r="1732">
          <cell r="A1732" t="str">
            <v>CH16003</v>
          </cell>
        </row>
        <row r="1733">
          <cell r="A1733" t="str">
            <v>CH16004</v>
          </cell>
        </row>
        <row r="1734">
          <cell r="A1734" t="str">
            <v>CH16005</v>
          </cell>
        </row>
        <row r="1735">
          <cell r="A1735" t="str">
            <v>CH16006</v>
          </cell>
        </row>
        <row r="1736">
          <cell r="A1736" t="str">
            <v>CH16007</v>
          </cell>
        </row>
        <row r="1737">
          <cell r="A1737" t="str">
            <v>CH16008</v>
          </cell>
        </row>
        <row r="1738">
          <cell r="A1738" t="str">
            <v>CH16009</v>
          </cell>
        </row>
        <row r="1739">
          <cell r="A1739" t="str">
            <v>CH16010</v>
          </cell>
        </row>
        <row r="1740">
          <cell r="A1740" t="str">
            <v>CH16011</v>
          </cell>
        </row>
        <row r="1741">
          <cell r="A1741" t="str">
            <v>CH16012</v>
          </cell>
        </row>
        <row r="1742">
          <cell r="A1742" t="str">
            <v>CH16013</v>
          </cell>
        </row>
        <row r="1743">
          <cell r="A1743" t="str">
            <v>CH16014</v>
          </cell>
        </row>
        <row r="1744">
          <cell r="A1744" t="str">
            <v>CH16015</v>
          </cell>
        </row>
        <row r="1745">
          <cell r="A1745" t="str">
            <v>CH16016</v>
          </cell>
        </row>
        <row r="1746">
          <cell r="A1746" t="str">
            <v>CH16017</v>
          </cell>
        </row>
        <row r="1747">
          <cell r="A1747" t="str">
            <v>CH16018</v>
          </cell>
        </row>
        <row r="1748">
          <cell r="A1748" t="str">
            <v>CH16019</v>
          </cell>
        </row>
        <row r="1749">
          <cell r="A1749" t="str">
            <v>CH16020</v>
          </cell>
        </row>
        <row r="1750">
          <cell r="A1750" t="str">
            <v>CH16021</v>
          </cell>
        </row>
        <row r="1751">
          <cell r="A1751" t="str">
            <v>CH16022</v>
          </cell>
        </row>
        <row r="1752">
          <cell r="A1752" t="str">
            <v>CH16023</v>
          </cell>
        </row>
        <row r="1753">
          <cell r="A1753" t="str">
            <v>CH16024</v>
          </cell>
        </row>
        <row r="1754">
          <cell r="A1754" t="str">
            <v>CH16025</v>
          </cell>
        </row>
        <row r="1755">
          <cell r="A1755" t="str">
            <v>CH16026</v>
          </cell>
        </row>
        <row r="1756">
          <cell r="A1756" t="str">
            <v>CH16027</v>
          </cell>
        </row>
        <row r="1757">
          <cell r="A1757" t="str">
            <v>CH16028</v>
          </cell>
        </row>
        <row r="1758">
          <cell r="A1758" t="str">
            <v>CH16029</v>
          </cell>
        </row>
        <row r="1759">
          <cell r="A1759" t="str">
            <v>CH16030</v>
          </cell>
        </row>
        <row r="1760">
          <cell r="A1760" t="str">
            <v>CH16031</v>
          </cell>
        </row>
        <row r="1761">
          <cell r="A1761" t="str">
            <v>CH16032</v>
          </cell>
        </row>
        <row r="1762">
          <cell r="A1762" t="str">
            <v>CH16033</v>
          </cell>
        </row>
        <row r="1763">
          <cell r="A1763" t="str">
            <v>CH16034</v>
          </cell>
        </row>
        <row r="1764">
          <cell r="A1764" t="str">
            <v>CH16035</v>
          </cell>
        </row>
        <row r="1765">
          <cell r="A1765" t="str">
            <v>CH16036</v>
          </cell>
        </row>
        <row r="1766">
          <cell r="A1766" t="str">
            <v>CH16037</v>
          </cell>
        </row>
        <row r="1767">
          <cell r="A1767" t="str">
            <v>CH16038</v>
          </cell>
        </row>
        <row r="1768">
          <cell r="A1768" t="str">
            <v>CH16039</v>
          </cell>
        </row>
        <row r="1769">
          <cell r="A1769" t="str">
            <v>CH16040</v>
          </cell>
        </row>
        <row r="1770">
          <cell r="A1770" t="str">
            <v>CH16041</v>
          </cell>
        </row>
        <row r="1771">
          <cell r="A1771" t="str">
            <v>CH16042</v>
          </cell>
        </row>
        <row r="1772">
          <cell r="A1772" t="str">
            <v>CH16043</v>
          </cell>
        </row>
        <row r="1773">
          <cell r="A1773" t="str">
            <v>CH16044</v>
          </cell>
        </row>
        <row r="1774">
          <cell r="A1774" t="str">
            <v>CH16045</v>
          </cell>
        </row>
        <row r="1775">
          <cell r="A1775" t="str">
            <v>CH16046</v>
          </cell>
        </row>
        <row r="1776">
          <cell r="A1776" t="str">
            <v>CH16047</v>
          </cell>
        </row>
        <row r="1777">
          <cell r="A1777" t="str">
            <v>CH16048</v>
          </cell>
        </row>
        <row r="1778">
          <cell r="A1778" t="str">
            <v>CH16049</v>
          </cell>
        </row>
        <row r="1779">
          <cell r="A1779" t="str">
            <v>CH16050</v>
          </cell>
        </row>
        <row r="1780">
          <cell r="A1780" t="str">
            <v>CH16051</v>
          </cell>
        </row>
        <row r="1781">
          <cell r="A1781" t="str">
            <v>CH16052</v>
          </cell>
        </row>
        <row r="1782">
          <cell r="A1782" t="str">
            <v>CH16053</v>
          </cell>
        </row>
        <row r="1783">
          <cell r="A1783" t="str">
            <v>CH16054</v>
          </cell>
        </row>
        <row r="1784">
          <cell r="A1784" t="str">
            <v>CH16055</v>
          </cell>
        </row>
        <row r="1785">
          <cell r="A1785" t="str">
            <v>CH16056</v>
          </cell>
        </row>
        <row r="1786">
          <cell r="A1786" t="str">
            <v>CH16057</v>
          </cell>
        </row>
        <row r="1787">
          <cell r="A1787" t="str">
            <v>CH16058</v>
          </cell>
        </row>
        <row r="1788">
          <cell r="A1788" t="str">
            <v>CH16059</v>
          </cell>
        </row>
        <row r="1789">
          <cell r="A1789" t="str">
            <v>CH16060</v>
          </cell>
        </row>
        <row r="1790">
          <cell r="A1790" t="str">
            <v>CH17001</v>
          </cell>
        </row>
        <row r="1791">
          <cell r="A1791" t="str">
            <v>CH17002</v>
          </cell>
        </row>
        <row r="1792">
          <cell r="A1792" t="str">
            <v>CH17003</v>
          </cell>
        </row>
        <row r="1793">
          <cell r="A1793" t="str">
            <v>CH17004</v>
          </cell>
        </row>
        <row r="1794">
          <cell r="A1794" t="str">
            <v>CH17005</v>
          </cell>
        </row>
        <row r="1795">
          <cell r="A1795" t="str">
            <v>CH17006</v>
          </cell>
        </row>
        <row r="1796">
          <cell r="A1796" t="str">
            <v>CH17007</v>
          </cell>
        </row>
        <row r="1797">
          <cell r="A1797" t="str">
            <v>CH17008</v>
          </cell>
        </row>
        <row r="1798">
          <cell r="A1798" t="str">
            <v>CH17009</v>
          </cell>
        </row>
        <row r="1799">
          <cell r="A1799" t="str">
            <v>CH17010</v>
          </cell>
        </row>
        <row r="1800">
          <cell r="A1800" t="str">
            <v>CH17011</v>
          </cell>
        </row>
        <row r="1801">
          <cell r="A1801" t="str">
            <v>CH17012</v>
          </cell>
        </row>
        <row r="1802">
          <cell r="A1802" t="str">
            <v>CH17013</v>
          </cell>
        </row>
        <row r="1803">
          <cell r="A1803" t="str">
            <v>CH17014</v>
          </cell>
        </row>
        <row r="1804">
          <cell r="A1804" t="str">
            <v>CH17015</v>
          </cell>
        </row>
        <row r="1805">
          <cell r="A1805" t="str">
            <v>CH17016</v>
          </cell>
        </row>
        <row r="1806">
          <cell r="A1806" t="str">
            <v>CH17017</v>
          </cell>
        </row>
        <row r="1807">
          <cell r="A1807" t="str">
            <v>CH17018</v>
          </cell>
        </row>
        <row r="1808">
          <cell r="A1808" t="str">
            <v>CH17019</v>
          </cell>
        </row>
        <row r="1809">
          <cell r="A1809" t="str">
            <v>CH17020</v>
          </cell>
        </row>
        <row r="1810">
          <cell r="A1810" t="str">
            <v>CH17021</v>
          </cell>
        </row>
        <row r="1811">
          <cell r="A1811" t="str">
            <v>CH17022</v>
          </cell>
        </row>
        <row r="1812">
          <cell r="A1812" t="str">
            <v>CH17023</v>
          </cell>
        </row>
        <row r="1813">
          <cell r="A1813" t="str">
            <v>CH17024</v>
          </cell>
        </row>
        <row r="1814">
          <cell r="A1814" t="str">
            <v>CH17025</v>
          </cell>
        </row>
        <row r="1815">
          <cell r="A1815" t="str">
            <v>CH17026</v>
          </cell>
        </row>
        <row r="1816">
          <cell r="A1816" t="str">
            <v>CH17027</v>
          </cell>
        </row>
        <row r="1817">
          <cell r="A1817" t="str">
            <v>CH17028</v>
          </cell>
        </row>
        <row r="1818">
          <cell r="A1818" t="str">
            <v>CH17029</v>
          </cell>
        </row>
        <row r="1819">
          <cell r="A1819" t="str">
            <v>CH17030</v>
          </cell>
        </row>
        <row r="1820">
          <cell r="A1820" t="str">
            <v>CH17031</v>
          </cell>
        </row>
        <row r="1821">
          <cell r="A1821" t="str">
            <v>CH17032</v>
          </cell>
        </row>
        <row r="1822">
          <cell r="A1822" t="str">
            <v>CH17033</v>
          </cell>
        </row>
        <row r="1823">
          <cell r="A1823" t="str">
            <v>CH17034</v>
          </cell>
        </row>
        <row r="1824">
          <cell r="A1824" t="str">
            <v>CH17035</v>
          </cell>
        </row>
        <row r="1825">
          <cell r="A1825" t="str">
            <v>CH17036</v>
          </cell>
        </row>
        <row r="1826">
          <cell r="A1826" t="str">
            <v>CH17037</v>
          </cell>
        </row>
        <row r="1827">
          <cell r="A1827" t="str">
            <v>CH17038</v>
          </cell>
        </row>
        <row r="1828">
          <cell r="A1828" t="str">
            <v>CH17039</v>
          </cell>
        </row>
        <row r="1829">
          <cell r="A1829" t="str">
            <v>CH17040</v>
          </cell>
        </row>
        <row r="1830">
          <cell r="A1830" t="str">
            <v>CH17041</v>
          </cell>
        </row>
        <row r="1831">
          <cell r="A1831" t="str">
            <v>CH17042</v>
          </cell>
        </row>
        <row r="1832">
          <cell r="A1832" t="str">
            <v>CH17043</v>
          </cell>
        </row>
        <row r="1833">
          <cell r="A1833" t="str">
            <v>CH17044</v>
          </cell>
        </row>
        <row r="1834">
          <cell r="A1834" t="str">
            <v>CH17045</v>
          </cell>
        </row>
        <row r="1835">
          <cell r="A1835" t="str">
            <v>CH17046</v>
          </cell>
        </row>
        <row r="1836">
          <cell r="A1836" t="str">
            <v>CH17047</v>
          </cell>
        </row>
        <row r="1837">
          <cell r="A1837" t="str">
            <v>CH17048</v>
          </cell>
        </row>
        <row r="1838">
          <cell r="A1838" t="str">
            <v>CH17049</v>
          </cell>
        </row>
        <row r="1839">
          <cell r="A1839" t="str">
            <v>CH17050</v>
          </cell>
        </row>
        <row r="1840">
          <cell r="A1840" t="str">
            <v>CH17051</v>
          </cell>
        </row>
        <row r="1841">
          <cell r="A1841" t="str">
            <v>CH17052</v>
          </cell>
        </row>
        <row r="1842">
          <cell r="A1842" t="str">
            <v>CH17053</v>
          </cell>
        </row>
        <row r="1843">
          <cell r="A1843" t="str">
            <v>CH17054</v>
          </cell>
        </row>
        <row r="1844">
          <cell r="A1844" t="str">
            <v>CH17055</v>
          </cell>
        </row>
        <row r="1845">
          <cell r="A1845" t="str">
            <v>CH17056</v>
          </cell>
        </row>
        <row r="1846">
          <cell r="A1846" t="str">
            <v>CH17057</v>
          </cell>
        </row>
        <row r="1847">
          <cell r="A1847" t="str">
            <v>CH17058</v>
          </cell>
        </row>
        <row r="1848">
          <cell r="A1848" t="str">
            <v>CH17059</v>
          </cell>
        </row>
        <row r="1849">
          <cell r="A1849" t="str">
            <v>CH17060</v>
          </cell>
        </row>
        <row r="1850">
          <cell r="A1850" t="str">
            <v>CH18001</v>
          </cell>
        </row>
        <row r="1851">
          <cell r="A1851" t="str">
            <v>CH18002</v>
          </cell>
        </row>
        <row r="1852">
          <cell r="A1852" t="str">
            <v>CH18003</v>
          </cell>
        </row>
        <row r="1853">
          <cell r="A1853" t="str">
            <v>CH18004</v>
          </cell>
        </row>
        <row r="1854">
          <cell r="A1854" t="str">
            <v>CH18005</v>
          </cell>
        </row>
        <row r="1855">
          <cell r="A1855" t="str">
            <v>CH18006</v>
          </cell>
        </row>
        <row r="1856">
          <cell r="A1856" t="str">
            <v>CH18007</v>
          </cell>
        </row>
        <row r="1857">
          <cell r="A1857" t="str">
            <v>CH18008</v>
          </cell>
        </row>
        <row r="1858">
          <cell r="A1858" t="str">
            <v>CH18009</v>
          </cell>
        </row>
        <row r="1859">
          <cell r="A1859" t="str">
            <v>CH18010</v>
          </cell>
        </row>
        <row r="1860">
          <cell r="A1860" t="str">
            <v>CH18011</v>
          </cell>
        </row>
        <row r="1861">
          <cell r="A1861" t="str">
            <v>CH18012</v>
          </cell>
        </row>
        <row r="1862">
          <cell r="A1862" t="str">
            <v>CH18013</v>
          </cell>
        </row>
        <row r="1863">
          <cell r="A1863" t="str">
            <v>CH18014</v>
          </cell>
        </row>
        <row r="1864">
          <cell r="A1864" t="str">
            <v>CH18015</v>
          </cell>
        </row>
        <row r="1865">
          <cell r="A1865" t="str">
            <v>CH18016</v>
          </cell>
        </row>
        <row r="1866">
          <cell r="A1866" t="str">
            <v>CH18017</v>
          </cell>
        </row>
        <row r="1867">
          <cell r="A1867" t="str">
            <v>CH18018</v>
          </cell>
        </row>
        <row r="1868">
          <cell r="A1868" t="str">
            <v>CH18019</v>
          </cell>
        </row>
        <row r="1869">
          <cell r="A1869" t="str">
            <v>CH18020</v>
          </cell>
        </row>
        <row r="1870">
          <cell r="A1870" t="str">
            <v>CH18021</v>
          </cell>
        </row>
        <row r="1871">
          <cell r="A1871" t="str">
            <v>CH18022</v>
          </cell>
        </row>
        <row r="1872">
          <cell r="A1872" t="str">
            <v>CH18023</v>
          </cell>
        </row>
        <row r="1873">
          <cell r="A1873" t="str">
            <v>CH18024</v>
          </cell>
        </row>
        <row r="1874">
          <cell r="A1874" t="str">
            <v>CH18025</v>
          </cell>
        </row>
        <row r="1875">
          <cell r="A1875" t="str">
            <v>CH18026</v>
          </cell>
        </row>
        <row r="1876">
          <cell r="A1876" t="str">
            <v>CH18027</v>
          </cell>
        </row>
        <row r="1877">
          <cell r="A1877" t="str">
            <v>CH18028</v>
          </cell>
        </row>
        <row r="1878">
          <cell r="A1878" t="str">
            <v>CH18029</v>
          </cell>
        </row>
        <row r="1879">
          <cell r="A1879" t="str">
            <v>CH18030</v>
          </cell>
        </row>
        <row r="1880">
          <cell r="A1880" t="str">
            <v>CH18031</v>
          </cell>
        </row>
        <row r="1881">
          <cell r="A1881" t="str">
            <v>CH18032</v>
          </cell>
        </row>
        <row r="1882">
          <cell r="A1882" t="str">
            <v>CH18033</v>
          </cell>
        </row>
        <row r="1883">
          <cell r="A1883" t="str">
            <v>CH18034</v>
          </cell>
        </row>
        <row r="1884">
          <cell r="A1884" t="str">
            <v>CH18035</v>
          </cell>
        </row>
        <row r="1885">
          <cell r="A1885" t="str">
            <v>CH18036</v>
          </cell>
        </row>
        <row r="1886">
          <cell r="A1886" t="str">
            <v>CH18037</v>
          </cell>
        </row>
        <row r="1887">
          <cell r="A1887" t="str">
            <v>CH18038</v>
          </cell>
        </row>
        <row r="1888">
          <cell r="A1888" t="str">
            <v>CH18039</v>
          </cell>
        </row>
        <row r="1889">
          <cell r="A1889" t="str">
            <v>CH18040</v>
          </cell>
        </row>
        <row r="1890">
          <cell r="A1890" t="str">
            <v>CH18041</v>
          </cell>
        </row>
        <row r="1891">
          <cell r="A1891" t="str">
            <v>CH18042</v>
          </cell>
        </row>
        <row r="1892">
          <cell r="A1892" t="str">
            <v>CH18043</v>
          </cell>
        </row>
        <row r="1893">
          <cell r="A1893" t="str">
            <v>CH18044</v>
          </cell>
        </row>
        <row r="1894">
          <cell r="A1894" t="str">
            <v>CH18045</v>
          </cell>
        </row>
        <row r="1895">
          <cell r="A1895" t="str">
            <v>CH18046</v>
          </cell>
        </row>
        <row r="1896">
          <cell r="A1896" t="str">
            <v>CH18047</v>
          </cell>
        </row>
        <row r="1897">
          <cell r="A1897" t="str">
            <v>CH18048</v>
          </cell>
        </row>
        <row r="1898">
          <cell r="A1898" t="str">
            <v>CH18049</v>
          </cell>
        </row>
        <row r="1899">
          <cell r="A1899" t="str">
            <v>CH18050</v>
          </cell>
        </row>
        <row r="1900">
          <cell r="A1900" t="str">
            <v>CH18051</v>
          </cell>
        </row>
        <row r="1901">
          <cell r="A1901" t="str">
            <v>CH18052</v>
          </cell>
        </row>
        <row r="1902">
          <cell r="A1902" t="str">
            <v>CH18053</v>
          </cell>
        </row>
        <row r="1903">
          <cell r="A1903" t="str">
            <v>CH18054</v>
          </cell>
        </row>
        <row r="1904">
          <cell r="A1904" t="str">
            <v>CH18055</v>
          </cell>
        </row>
        <row r="1905">
          <cell r="A1905" t="str">
            <v>CH18056</v>
          </cell>
        </row>
        <row r="1906">
          <cell r="A1906" t="str">
            <v>CH18057</v>
          </cell>
        </row>
        <row r="1907">
          <cell r="A1907" t="str">
            <v>CH18058</v>
          </cell>
        </row>
        <row r="1908">
          <cell r="A1908" t="str">
            <v>CH18059</v>
          </cell>
        </row>
        <row r="1909">
          <cell r="A1909" t="str">
            <v>CH18060</v>
          </cell>
        </row>
        <row r="1910">
          <cell r="A1910" t="str">
            <v>CH19001</v>
          </cell>
        </row>
        <row r="1911">
          <cell r="A1911" t="str">
            <v>CH19002</v>
          </cell>
        </row>
        <row r="1912">
          <cell r="A1912" t="str">
            <v>CH19003</v>
          </cell>
        </row>
        <row r="1913">
          <cell r="A1913" t="str">
            <v>CH19004</v>
          </cell>
        </row>
        <row r="1914">
          <cell r="A1914" t="str">
            <v>CH19005</v>
          </cell>
        </row>
        <row r="1915">
          <cell r="A1915" t="str">
            <v>CH19006</v>
          </cell>
        </row>
        <row r="1916">
          <cell r="A1916" t="str">
            <v>CH19007</v>
          </cell>
        </row>
        <row r="1917">
          <cell r="A1917" t="str">
            <v>CH19008</v>
          </cell>
        </row>
        <row r="1918">
          <cell r="A1918" t="str">
            <v>CH19009</v>
          </cell>
        </row>
        <row r="1919">
          <cell r="A1919" t="str">
            <v>CH19010</v>
          </cell>
        </row>
        <row r="1920">
          <cell r="A1920" t="str">
            <v>CH19011</v>
          </cell>
        </row>
        <row r="1921">
          <cell r="A1921" t="str">
            <v>CH19012</v>
          </cell>
        </row>
        <row r="1922">
          <cell r="A1922" t="str">
            <v>CH19013</v>
          </cell>
        </row>
        <row r="1923">
          <cell r="A1923" t="str">
            <v>CH19014</v>
          </cell>
        </row>
        <row r="1924">
          <cell r="A1924" t="str">
            <v>CH19015</v>
          </cell>
        </row>
        <row r="1925">
          <cell r="A1925" t="str">
            <v>CH19016</v>
          </cell>
        </row>
        <row r="1926">
          <cell r="A1926" t="str">
            <v>CH19017</v>
          </cell>
        </row>
        <row r="1927">
          <cell r="A1927" t="str">
            <v>CH19018</v>
          </cell>
        </row>
        <row r="1928">
          <cell r="A1928" t="str">
            <v>CH19019</v>
          </cell>
        </row>
        <row r="1929">
          <cell r="A1929" t="str">
            <v>CH19020</v>
          </cell>
        </row>
        <row r="1930">
          <cell r="A1930" t="str">
            <v>CH19021</v>
          </cell>
        </row>
        <row r="1931">
          <cell r="A1931" t="str">
            <v>CH19022</v>
          </cell>
        </row>
        <row r="1932">
          <cell r="A1932" t="str">
            <v>CH19023</v>
          </cell>
        </row>
        <row r="1933">
          <cell r="A1933" t="str">
            <v>CH19024</v>
          </cell>
        </row>
        <row r="1934">
          <cell r="A1934" t="str">
            <v>CH19025</v>
          </cell>
        </row>
        <row r="1935">
          <cell r="A1935" t="str">
            <v>CH19026</v>
          </cell>
        </row>
        <row r="1936">
          <cell r="A1936" t="str">
            <v>CH19027</v>
          </cell>
        </row>
        <row r="1937">
          <cell r="A1937" t="str">
            <v>CH19028</v>
          </cell>
        </row>
        <row r="1938">
          <cell r="A1938" t="str">
            <v>CH19029</v>
          </cell>
        </row>
        <row r="1939">
          <cell r="A1939" t="str">
            <v>CH19030</v>
          </cell>
        </row>
        <row r="1940">
          <cell r="A1940" t="str">
            <v>CH19031</v>
          </cell>
        </row>
        <row r="1941">
          <cell r="A1941" t="str">
            <v>CH19032</v>
          </cell>
        </row>
        <row r="1942">
          <cell r="A1942" t="str">
            <v>CH19033</v>
          </cell>
        </row>
        <row r="1943">
          <cell r="A1943" t="str">
            <v>CH19034</v>
          </cell>
        </row>
        <row r="1944">
          <cell r="A1944" t="str">
            <v>CH19035</v>
          </cell>
        </row>
        <row r="1945">
          <cell r="A1945" t="str">
            <v>CH19036</v>
          </cell>
        </row>
        <row r="1946">
          <cell r="A1946" t="str">
            <v>CH19037</v>
          </cell>
        </row>
        <row r="1947">
          <cell r="A1947" t="str">
            <v>CH19038</v>
          </cell>
        </row>
        <row r="1948">
          <cell r="A1948" t="str">
            <v>CH19039</v>
          </cell>
        </row>
        <row r="1949">
          <cell r="A1949" t="str">
            <v>CH19040</v>
          </cell>
        </row>
        <row r="1950">
          <cell r="A1950" t="str">
            <v>CH19041</v>
          </cell>
        </row>
        <row r="1951">
          <cell r="A1951" t="str">
            <v>CH19042</v>
          </cell>
        </row>
        <row r="1952">
          <cell r="A1952" t="str">
            <v>CH19043</v>
          </cell>
        </row>
        <row r="1953">
          <cell r="A1953" t="str">
            <v>CH19044</v>
          </cell>
        </row>
        <row r="1954">
          <cell r="A1954" t="str">
            <v>CH19045</v>
          </cell>
        </row>
        <row r="1955">
          <cell r="A1955" t="str">
            <v>CH19046</v>
          </cell>
        </row>
        <row r="1956">
          <cell r="A1956" t="str">
            <v>CH19047</v>
          </cell>
        </row>
        <row r="1957">
          <cell r="A1957" t="str">
            <v>CH19048</v>
          </cell>
        </row>
        <row r="1958">
          <cell r="A1958" t="str">
            <v>CH19049</v>
          </cell>
        </row>
        <row r="1959">
          <cell r="A1959" t="str">
            <v>CH19050</v>
          </cell>
        </row>
        <row r="1960">
          <cell r="A1960" t="str">
            <v>CH19051</v>
          </cell>
        </row>
        <row r="1961">
          <cell r="A1961" t="str">
            <v>CH19052</v>
          </cell>
        </row>
        <row r="1962">
          <cell r="A1962" t="str">
            <v>CH19053</v>
          </cell>
        </row>
        <row r="1963">
          <cell r="A1963" t="str">
            <v>CH19054</v>
          </cell>
        </row>
        <row r="1964">
          <cell r="A1964" t="str">
            <v>CH19055</v>
          </cell>
        </row>
        <row r="1965">
          <cell r="A1965" t="str">
            <v>CH19056</v>
          </cell>
        </row>
        <row r="1966">
          <cell r="A1966" t="str">
            <v>CH19057</v>
          </cell>
        </row>
        <row r="1967">
          <cell r="A1967" t="str">
            <v>CH19058</v>
          </cell>
        </row>
        <row r="1968">
          <cell r="A1968" t="str">
            <v>CH19059</v>
          </cell>
        </row>
        <row r="1969">
          <cell r="A1969" t="str">
            <v>CH19060</v>
          </cell>
        </row>
        <row r="1970">
          <cell r="A1970" t="str">
            <v>CH20001</v>
          </cell>
        </row>
        <row r="1971">
          <cell r="A1971" t="str">
            <v>CH20002</v>
          </cell>
        </row>
        <row r="1972">
          <cell r="A1972" t="str">
            <v>CH20003</v>
          </cell>
        </row>
        <row r="1973">
          <cell r="A1973" t="str">
            <v>CH20004</v>
          </cell>
        </row>
        <row r="1974">
          <cell r="A1974" t="str">
            <v>CH20005</v>
          </cell>
        </row>
        <row r="1975">
          <cell r="A1975" t="str">
            <v>CH20006</v>
          </cell>
        </row>
        <row r="1976">
          <cell r="A1976" t="str">
            <v>CH20007</v>
          </cell>
        </row>
        <row r="1977">
          <cell r="A1977" t="str">
            <v>CH20008</v>
          </cell>
        </row>
        <row r="1978">
          <cell r="A1978" t="str">
            <v>CH20009</v>
          </cell>
        </row>
        <row r="1979">
          <cell r="A1979" t="str">
            <v>CH20010</v>
          </cell>
        </row>
        <row r="1980">
          <cell r="A1980" t="str">
            <v>CH20011</v>
          </cell>
        </row>
        <row r="1981">
          <cell r="A1981" t="str">
            <v>CH20012</v>
          </cell>
        </row>
        <row r="1982">
          <cell r="A1982" t="str">
            <v>CH20013</v>
          </cell>
        </row>
        <row r="1983">
          <cell r="A1983" t="str">
            <v>CH20014</v>
          </cell>
        </row>
        <row r="1984">
          <cell r="A1984" t="str">
            <v>CH20015</v>
          </cell>
        </row>
        <row r="1985">
          <cell r="A1985" t="str">
            <v>CH20016</v>
          </cell>
        </row>
        <row r="1986">
          <cell r="A1986" t="str">
            <v>CH20017</v>
          </cell>
        </row>
        <row r="1987">
          <cell r="A1987" t="str">
            <v>CH20018</v>
          </cell>
        </row>
        <row r="1988">
          <cell r="A1988" t="str">
            <v>CH20019</v>
          </cell>
        </row>
        <row r="1989">
          <cell r="A1989" t="str">
            <v>CH20020</v>
          </cell>
        </row>
        <row r="1990">
          <cell r="A1990" t="str">
            <v>CH20021</v>
          </cell>
        </row>
        <row r="1991">
          <cell r="A1991" t="str">
            <v>CH20022</v>
          </cell>
        </row>
        <row r="1992">
          <cell r="A1992" t="str">
            <v>CH20023</v>
          </cell>
        </row>
        <row r="1993">
          <cell r="A1993" t="str">
            <v>CH20024</v>
          </cell>
        </row>
        <row r="1994">
          <cell r="A1994" t="str">
            <v>CH20025</v>
          </cell>
        </row>
        <row r="1995">
          <cell r="A1995" t="str">
            <v>CH20026</v>
          </cell>
        </row>
        <row r="1996">
          <cell r="A1996" t="str">
            <v>CH20027</v>
          </cell>
        </row>
        <row r="1997">
          <cell r="A1997" t="str">
            <v>CH20028</v>
          </cell>
        </row>
        <row r="1998">
          <cell r="A1998" t="str">
            <v>CH20029</v>
          </cell>
        </row>
        <row r="1999">
          <cell r="A1999" t="str">
            <v>CH20030</v>
          </cell>
        </row>
        <row r="2000">
          <cell r="A2000" t="str">
            <v>CH20031</v>
          </cell>
        </row>
        <row r="2001">
          <cell r="A2001" t="str">
            <v>CH20032</v>
          </cell>
        </row>
        <row r="2002">
          <cell r="A2002" t="str">
            <v>CH20033</v>
          </cell>
        </row>
        <row r="2003">
          <cell r="A2003" t="str">
            <v>CH20034</v>
          </cell>
        </row>
        <row r="2004">
          <cell r="A2004" t="str">
            <v>CH20035</v>
          </cell>
        </row>
        <row r="2005">
          <cell r="A2005" t="str">
            <v>CH20036</v>
          </cell>
        </row>
        <row r="2006">
          <cell r="A2006" t="str">
            <v>CH20037</v>
          </cell>
        </row>
        <row r="2007">
          <cell r="A2007" t="str">
            <v>CH20038</v>
          </cell>
        </row>
        <row r="2008">
          <cell r="A2008" t="str">
            <v>CH20039</v>
          </cell>
        </row>
        <row r="2009">
          <cell r="A2009" t="str">
            <v>CH20040</v>
          </cell>
        </row>
        <row r="2010">
          <cell r="A2010" t="str">
            <v>CH20041</v>
          </cell>
        </row>
        <row r="2011">
          <cell r="A2011" t="str">
            <v>CH20042</v>
          </cell>
        </row>
        <row r="2012">
          <cell r="A2012" t="str">
            <v>CH20043</v>
          </cell>
        </row>
        <row r="2013">
          <cell r="A2013" t="str">
            <v>CH20044</v>
          </cell>
        </row>
        <row r="2014">
          <cell r="A2014" t="str">
            <v>CH20045</v>
          </cell>
        </row>
        <row r="2015">
          <cell r="A2015" t="str">
            <v>CH20046</v>
          </cell>
        </row>
        <row r="2016">
          <cell r="A2016" t="str">
            <v>CH20047</v>
          </cell>
        </row>
        <row r="2017">
          <cell r="A2017" t="str">
            <v>CH20048</v>
          </cell>
        </row>
        <row r="2018">
          <cell r="A2018" t="str">
            <v>CH20049</v>
          </cell>
        </row>
        <row r="2019">
          <cell r="A2019" t="str">
            <v>CH20050</v>
          </cell>
        </row>
        <row r="2020">
          <cell r="A2020" t="str">
            <v>CH20051</v>
          </cell>
        </row>
        <row r="2021">
          <cell r="A2021" t="str">
            <v>CH20052</v>
          </cell>
        </row>
        <row r="2022">
          <cell r="A2022" t="str">
            <v>CH20053</v>
          </cell>
        </row>
        <row r="2023">
          <cell r="A2023" t="str">
            <v>CH20054</v>
          </cell>
        </row>
        <row r="2024">
          <cell r="A2024" t="str">
            <v>CH20055</v>
          </cell>
        </row>
        <row r="2025">
          <cell r="A2025" t="str">
            <v>CH20056</v>
          </cell>
        </row>
        <row r="2026">
          <cell r="A2026" t="str">
            <v>CH20057</v>
          </cell>
        </row>
        <row r="2027">
          <cell r="A2027" t="str">
            <v>CH20058</v>
          </cell>
        </row>
        <row r="2028">
          <cell r="A2028" t="str">
            <v>CH20059</v>
          </cell>
        </row>
        <row r="2029">
          <cell r="A2029" t="str">
            <v>CH20060</v>
          </cell>
        </row>
        <row r="2030">
          <cell r="A2030" t="str">
            <v>CH22007</v>
          </cell>
        </row>
        <row r="2031">
          <cell r="A2031" t="str">
            <v>CH22008</v>
          </cell>
        </row>
        <row r="2032">
          <cell r="A2032" t="str">
            <v>CH22009</v>
          </cell>
        </row>
        <row r="2033">
          <cell r="A2033" t="str">
            <v>CH22010</v>
          </cell>
        </row>
        <row r="2034">
          <cell r="A2034" t="str">
            <v>CH22011</v>
          </cell>
        </row>
        <row r="2035">
          <cell r="A2035" t="str">
            <v>CH22012</v>
          </cell>
        </row>
        <row r="2036">
          <cell r="A2036" t="str">
            <v>CH22013</v>
          </cell>
        </row>
        <row r="2037">
          <cell r="A2037" t="str">
            <v>CH22014</v>
          </cell>
        </row>
        <row r="2038">
          <cell r="A2038" t="str">
            <v>CH22015</v>
          </cell>
        </row>
        <row r="2039">
          <cell r="A2039" t="str">
            <v>CH22016</v>
          </cell>
        </row>
        <row r="2040">
          <cell r="A2040" t="str">
            <v>CH22017</v>
          </cell>
        </row>
        <row r="2041">
          <cell r="A2041" t="str">
            <v>CH22018</v>
          </cell>
        </row>
        <row r="2042">
          <cell r="A2042" t="str">
            <v>CH22019</v>
          </cell>
        </row>
        <row r="2043">
          <cell r="A2043" t="str">
            <v>CH22020</v>
          </cell>
        </row>
        <row r="2044">
          <cell r="A2044" t="str">
            <v>CH22021</v>
          </cell>
        </row>
        <row r="2045">
          <cell r="A2045" t="str">
            <v>CH22022</v>
          </cell>
        </row>
        <row r="2046">
          <cell r="A2046" t="str">
            <v>CH22023</v>
          </cell>
        </row>
        <row r="2047">
          <cell r="A2047" t="str">
            <v>CH22024</v>
          </cell>
        </row>
        <row r="2048">
          <cell r="A2048" t="str">
            <v>CH22025</v>
          </cell>
        </row>
        <row r="2049">
          <cell r="A2049" t="str">
            <v>CH22026</v>
          </cell>
        </row>
        <row r="2050">
          <cell r="A2050" t="str">
            <v>CH22027</v>
          </cell>
        </row>
        <row r="2051">
          <cell r="A2051" t="str">
            <v>CH22028</v>
          </cell>
        </row>
        <row r="2052">
          <cell r="A2052" t="str">
            <v>CH22029</v>
          </cell>
        </row>
        <row r="2053">
          <cell r="A2053" t="str">
            <v>CH22030</v>
          </cell>
        </row>
        <row r="2054">
          <cell r="A2054" t="str">
            <v>CH22031</v>
          </cell>
        </row>
        <row r="2055">
          <cell r="A2055" t="str">
            <v>CH22032</v>
          </cell>
        </row>
        <row r="2056">
          <cell r="A2056" t="str">
            <v>CH22033</v>
          </cell>
        </row>
        <row r="2057">
          <cell r="A2057" t="str">
            <v>CH22034</v>
          </cell>
        </row>
        <row r="2058">
          <cell r="A2058" t="str">
            <v>CH22035</v>
          </cell>
        </row>
        <row r="2059">
          <cell r="A2059" t="str">
            <v>CH22036</v>
          </cell>
        </row>
        <row r="2060">
          <cell r="A2060" t="str">
            <v>CH22037</v>
          </cell>
        </row>
        <row r="2061">
          <cell r="A2061" t="str">
            <v>CH22038</v>
          </cell>
        </row>
        <row r="2062">
          <cell r="A2062" t="str">
            <v>CH22039</v>
          </cell>
        </row>
        <row r="2063">
          <cell r="A2063" t="str">
            <v>CH22040</v>
          </cell>
        </row>
        <row r="2064">
          <cell r="A2064" t="str">
            <v>CH22041</v>
          </cell>
        </row>
        <row r="2065">
          <cell r="A2065" t="str">
            <v>CH22042</v>
          </cell>
        </row>
        <row r="2066">
          <cell r="A2066" t="str">
            <v>CH22043</v>
          </cell>
        </row>
        <row r="2067">
          <cell r="A2067" t="str">
            <v>CH22044</v>
          </cell>
        </row>
        <row r="2068">
          <cell r="A2068" t="str">
            <v>CH22045</v>
          </cell>
        </row>
        <row r="2069">
          <cell r="A2069" t="str">
            <v>CH22046</v>
          </cell>
        </row>
        <row r="2070">
          <cell r="A2070" t="str">
            <v>CH22047</v>
          </cell>
        </row>
        <row r="2071">
          <cell r="A2071" t="str">
            <v>CH22048</v>
          </cell>
        </row>
        <row r="2072">
          <cell r="A2072" t="str">
            <v>CH22049</v>
          </cell>
        </row>
        <row r="2073">
          <cell r="A2073" t="str">
            <v>CH22050</v>
          </cell>
        </row>
        <row r="2074">
          <cell r="A2074" t="str">
            <v>CH22051</v>
          </cell>
        </row>
        <row r="2075">
          <cell r="A2075" t="str">
            <v>CH22052</v>
          </cell>
        </row>
        <row r="2076">
          <cell r="A2076" t="str">
            <v>CH22053</v>
          </cell>
        </row>
        <row r="2077">
          <cell r="A2077" t="str">
            <v>CH22054</v>
          </cell>
        </row>
        <row r="2078">
          <cell r="A2078" t="str">
            <v>CH22055</v>
          </cell>
        </row>
        <row r="2079">
          <cell r="A2079" t="str">
            <v>CH22056</v>
          </cell>
        </row>
        <row r="2080">
          <cell r="A2080" t="str">
            <v>CH22057</v>
          </cell>
        </row>
        <row r="2081">
          <cell r="A2081" t="str">
            <v>CH22058</v>
          </cell>
        </row>
        <row r="2082">
          <cell r="A2082" t="str">
            <v>CH22059</v>
          </cell>
        </row>
        <row r="2083">
          <cell r="A2083" t="str">
            <v>CH22060</v>
          </cell>
        </row>
        <row r="2084">
          <cell r="A2084" t="str">
            <v>CH24007</v>
          </cell>
        </row>
        <row r="2085">
          <cell r="A2085" t="str">
            <v>CH24008</v>
          </cell>
        </row>
        <row r="2086">
          <cell r="A2086" t="str">
            <v>CH24009</v>
          </cell>
        </row>
        <row r="2087">
          <cell r="A2087" t="str">
            <v>CH24010</v>
          </cell>
        </row>
        <row r="2088">
          <cell r="A2088" t="str">
            <v>CH24011</v>
          </cell>
        </row>
        <row r="2089">
          <cell r="A2089" t="str">
            <v>CH24012</v>
          </cell>
        </row>
        <row r="2090">
          <cell r="A2090" t="str">
            <v>CH24013</v>
          </cell>
        </row>
        <row r="2091">
          <cell r="A2091" t="str">
            <v>CH24014</v>
          </cell>
        </row>
        <row r="2092">
          <cell r="A2092" t="str">
            <v>CH24015</v>
          </cell>
        </row>
        <row r="2093">
          <cell r="A2093" t="str">
            <v>CH24016</v>
          </cell>
        </row>
        <row r="2094">
          <cell r="A2094" t="str">
            <v>CH24017</v>
          </cell>
        </row>
        <row r="2095">
          <cell r="A2095" t="str">
            <v>CH24018</v>
          </cell>
        </row>
        <row r="2096">
          <cell r="A2096" t="str">
            <v>CH24019</v>
          </cell>
        </row>
        <row r="2097">
          <cell r="A2097" t="str">
            <v>CH24020</v>
          </cell>
        </row>
        <row r="2098">
          <cell r="A2098" t="str">
            <v>CH24021</v>
          </cell>
        </row>
        <row r="2099">
          <cell r="A2099" t="str">
            <v>CH24022</v>
          </cell>
        </row>
        <row r="2100">
          <cell r="A2100" t="str">
            <v>CH24023</v>
          </cell>
        </row>
        <row r="2101">
          <cell r="A2101" t="str">
            <v>CH24024</v>
          </cell>
        </row>
        <row r="2102">
          <cell r="A2102" t="str">
            <v>CH24025</v>
          </cell>
        </row>
        <row r="2103">
          <cell r="A2103" t="str">
            <v>CH24026</v>
          </cell>
        </row>
        <row r="2104">
          <cell r="A2104" t="str">
            <v>CH24027</v>
          </cell>
        </row>
        <row r="2105">
          <cell r="A2105" t="str">
            <v>CH24028</v>
          </cell>
        </row>
        <row r="2106">
          <cell r="A2106" t="str">
            <v>CH24029</v>
          </cell>
        </row>
        <row r="2107">
          <cell r="A2107" t="str">
            <v>CH24030</v>
          </cell>
        </row>
        <row r="2108">
          <cell r="A2108" t="str">
            <v>CH24031</v>
          </cell>
        </row>
        <row r="2109">
          <cell r="A2109" t="str">
            <v>CH24032</v>
          </cell>
        </row>
        <row r="2110">
          <cell r="A2110" t="str">
            <v>CH24033</v>
          </cell>
        </row>
        <row r="2111">
          <cell r="A2111" t="str">
            <v>CH24034</v>
          </cell>
        </row>
        <row r="2112">
          <cell r="A2112" t="str">
            <v>CH24035</v>
          </cell>
        </row>
        <row r="2113">
          <cell r="A2113" t="str">
            <v>CH24036</v>
          </cell>
        </row>
        <row r="2114">
          <cell r="A2114" t="str">
            <v>CH24037</v>
          </cell>
        </row>
        <row r="2115">
          <cell r="A2115" t="str">
            <v>CH24038</v>
          </cell>
        </row>
        <row r="2116">
          <cell r="A2116" t="str">
            <v>CH24039</v>
          </cell>
        </row>
        <row r="2117">
          <cell r="A2117" t="str">
            <v>CH24040</v>
          </cell>
        </row>
        <row r="2118">
          <cell r="A2118" t="str">
            <v>CH24041</v>
          </cell>
        </row>
        <row r="2119">
          <cell r="A2119" t="str">
            <v>CH24042</v>
          </cell>
        </row>
        <row r="2120">
          <cell r="A2120" t="str">
            <v>CH24043</v>
          </cell>
        </row>
        <row r="2121">
          <cell r="A2121" t="str">
            <v>CH24044</v>
          </cell>
        </row>
        <row r="2122">
          <cell r="A2122" t="str">
            <v>CH24045</v>
          </cell>
        </row>
        <row r="2123">
          <cell r="A2123" t="str">
            <v>CH24046</v>
          </cell>
        </row>
        <row r="2124">
          <cell r="A2124" t="str">
            <v>CH24047</v>
          </cell>
        </row>
        <row r="2125">
          <cell r="A2125" t="str">
            <v>CH24048</v>
          </cell>
        </row>
        <row r="2126">
          <cell r="A2126" t="str">
            <v>CH24049</v>
          </cell>
        </row>
        <row r="2127">
          <cell r="A2127" t="str">
            <v>CH24050</v>
          </cell>
        </row>
        <row r="2128">
          <cell r="A2128" t="str">
            <v>CH24051</v>
          </cell>
        </row>
        <row r="2129">
          <cell r="A2129" t="str">
            <v>CH24052</v>
          </cell>
        </row>
        <row r="2130">
          <cell r="A2130" t="str">
            <v>CH24053</v>
          </cell>
        </row>
        <row r="2131">
          <cell r="A2131" t="str">
            <v>CH24054</v>
          </cell>
        </row>
        <row r="2132">
          <cell r="A2132" t="str">
            <v>CH24055</v>
          </cell>
        </row>
        <row r="2133">
          <cell r="A2133" t="str">
            <v>CH24056</v>
          </cell>
        </row>
        <row r="2134">
          <cell r="A2134" t="str">
            <v>CH24057</v>
          </cell>
        </row>
        <row r="2135">
          <cell r="A2135" t="str">
            <v>CH24058</v>
          </cell>
        </row>
        <row r="2136">
          <cell r="A2136" t="str">
            <v>CH24059</v>
          </cell>
        </row>
        <row r="2137">
          <cell r="A2137" t="str">
            <v>CH24060</v>
          </cell>
        </row>
        <row r="2138">
          <cell r="A2138" t="str">
            <v>CH26013</v>
          </cell>
        </row>
        <row r="2139">
          <cell r="A2139" t="str">
            <v>CH26014</v>
          </cell>
        </row>
        <row r="2140">
          <cell r="A2140" t="str">
            <v>CH26015</v>
          </cell>
        </row>
        <row r="2141">
          <cell r="A2141" t="str">
            <v>CH26016</v>
          </cell>
        </row>
        <row r="2142">
          <cell r="A2142" t="str">
            <v>CH26017</v>
          </cell>
        </row>
        <row r="2143">
          <cell r="A2143" t="str">
            <v>CH26018</v>
          </cell>
        </row>
        <row r="2144">
          <cell r="A2144" t="str">
            <v>CH26019</v>
          </cell>
        </row>
        <row r="2145">
          <cell r="A2145" t="str">
            <v>CH26020</v>
          </cell>
        </row>
        <row r="2146">
          <cell r="A2146" t="str">
            <v>CH26021</v>
          </cell>
        </row>
        <row r="2147">
          <cell r="A2147" t="str">
            <v>CH26022</v>
          </cell>
        </row>
        <row r="2148">
          <cell r="A2148" t="str">
            <v>CH26023</v>
          </cell>
        </row>
        <row r="2149">
          <cell r="A2149" t="str">
            <v>CH26024</v>
          </cell>
        </row>
        <row r="2150">
          <cell r="A2150" t="str">
            <v>CH26025</v>
          </cell>
        </row>
        <row r="2151">
          <cell r="A2151" t="str">
            <v>CH26026</v>
          </cell>
        </row>
        <row r="2152">
          <cell r="A2152" t="str">
            <v>CH26027</v>
          </cell>
        </row>
        <row r="2153">
          <cell r="A2153" t="str">
            <v>CH26028</v>
          </cell>
        </row>
        <row r="2154">
          <cell r="A2154" t="str">
            <v>CH26029</v>
          </cell>
        </row>
        <row r="2155">
          <cell r="A2155" t="str">
            <v>CH26030</v>
          </cell>
        </row>
        <row r="2156">
          <cell r="A2156" t="str">
            <v>CH26031</v>
          </cell>
        </row>
        <row r="2157">
          <cell r="A2157" t="str">
            <v>CH26032</v>
          </cell>
        </row>
        <row r="2158">
          <cell r="A2158" t="str">
            <v>CH26033</v>
          </cell>
        </row>
        <row r="2159">
          <cell r="A2159" t="str">
            <v>CH26034</v>
          </cell>
        </row>
        <row r="2160">
          <cell r="A2160" t="str">
            <v>CH26035</v>
          </cell>
        </row>
        <row r="2161">
          <cell r="A2161" t="str">
            <v>CH26036</v>
          </cell>
        </row>
        <row r="2162">
          <cell r="A2162" t="str">
            <v>CH26037</v>
          </cell>
        </row>
        <row r="2163">
          <cell r="A2163" t="str">
            <v>CH26038</v>
          </cell>
        </row>
        <row r="2164">
          <cell r="A2164" t="str">
            <v>CH26039</v>
          </cell>
        </row>
        <row r="2165">
          <cell r="A2165" t="str">
            <v>CH26040</v>
          </cell>
        </row>
        <row r="2166">
          <cell r="A2166" t="str">
            <v>CH26041</v>
          </cell>
        </row>
        <row r="2167">
          <cell r="A2167" t="str">
            <v>CH26042</v>
          </cell>
        </row>
        <row r="2168">
          <cell r="A2168" t="str">
            <v>CH26043</v>
          </cell>
        </row>
        <row r="2169">
          <cell r="A2169" t="str">
            <v>CH26044</v>
          </cell>
        </row>
        <row r="2170">
          <cell r="A2170" t="str">
            <v>CH26045</v>
          </cell>
        </row>
        <row r="2171">
          <cell r="A2171" t="str">
            <v>CH26046</v>
          </cell>
        </row>
        <row r="2172">
          <cell r="A2172" t="str">
            <v>CH26047</v>
          </cell>
        </row>
        <row r="2173">
          <cell r="A2173" t="str">
            <v>CH26048</v>
          </cell>
        </row>
        <row r="2174">
          <cell r="A2174" t="str">
            <v>CH26049</v>
          </cell>
        </row>
        <row r="2175">
          <cell r="A2175" t="str">
            <v>CH26050</v>
          </cell>
        </row>
        <row r="2176">
          <cell r="A2176" t="str">
            <v>CH26051</v>
          </cell>
        </row>
        <row r="2177">
          <cell r="A2177" t="str">
            <v>CH26052</v>
          </cell>
        </row>
        <row r="2178">
          <cell r="A2178" t="str">
            <v>CH26053</v>
          </cell>
        </row>
        <row r="2179">
          <cell r="A2179" t="str">
            <v>CH26054</v>
          </cell>
        </row>
        <row r="2180">
          <cell r="A2180" t="str">
            <v>CH26055</v>
          </cell>
        </row>
        <row r="2181">
          <cell r="A2181" t="str">
            <v>CH26056</v>
          </cell>
        </row>
        <row r="2182">
          <cell r="A2182" t="str">
            <v>CH26057</v>
          </cell>
        </row>
        <row r="2183">
          <cell r="A2183" t="str">
            <v>CH26058</v>
          </cell>
        </row>
        <row r="2184">
          <cell r="A2184" t="str">
            <v>CH26059</v>
          </cell>
        </row>
        <row r="2185">
          <cell r="A2185" t="str">
            <v>CH26060</v>
          </cell>
        </row>
        <row r="2186">
          <cell r="A2186" t="str">
            <v>CH28013</v>
          </cell>
        </row>
        <row r="2187">
          <cell r="A2187" t="str">
            <v>CH28014</v>
          </cell>
        </row>
        <row r="2188">
          <cell r="A2188" t="str">
            <v>CH28015</v>
          </cell>
        </row>
        <row r="2189">
          <cell r="A2189" t="str">
            <v>CH28016</v>
          </cell>
        </row>
        <row r="2190">
          <cell r="A2190" t="str">
            <v>CH28017</v>
          </cell>
        </row>
        <row r="2191">
          <cell r="A2191" t="str">
            <v>CH28018</v>
          </cell>
        </row>
        <row r="2192">
          <cell r="A2192" t="str">
            <v>CH28019</v>
          </cell>
        </row>
        <row r="2193">
          <cell r="A2193" t="str">
            <v>CH28020</v>
          </cell>
        </row>
        <row r="2194">
          <cell r="A2194" t="str">
            <v>CH28021</v>
          </cell>
        </row>
        <row r="2195">
          <cell r="A2195" t="str">
            <v>CH28022</v>
          </cell>
        </row>
        <row r="2196">
          <cell r="A2196" t="str">
            <v>CH28023</v>
          </cell>
        </row>
        <row r="2197">
          <cell r="A2197" t="str">
            <v>CH28024</v>
          </cell>
        </row>
        <row r="2198">
          <cell r="A2198" t="str">
            <v>CH28025</v>
          </cell>
        </row>
        <row r="2199">
          <cell r="A2199" t="str">
            <v>CH28026</v>
          </cell>
        </row>
        <row r="2200">
          <cell r="A2200" t="str">
            <v>CH28027</v>
          </cell>
        </row>
        <row r="2201">
          <cell r="A2201" t="str">
            <v>CH28028</v>
          </cell>
        </row>
        <row r="2202">
          <cell r="A2202" t="str">
            <v>CH28029</v>
          </cell>
        </row>
        <row r="2203">
          <cell r="A2203" t="str">
            <v>CH28030</v>
          </cell>
        </row>
        <row r="2204">
          <cell r="A2204" t="str">
            <v>CH28031</v>
          </cell>
        </row>
        <row r="2205">
          <cell r="A2205" t="str">
            <v>CH28032</v>
          </cell>
        </row>
        <row r="2206">
          <cell r="A2206" t="str">
            <v>CH28033</v>
          </cell>
        </row>
        <row r="2207">
          <cell r="A2207" t="str">
            <v>CH28034</v>
          </cell>
        </row>
        <row r="2208">
          <cell r="A2208" t="str">
            <v>CH28035</v>
          </cell>
        </row>
        <row r="2209">
          <cell r="A2209" t="str">
            <v>CH28036</v>
          </cell>
        </row>
        <row r="2210">
          <cell r="A2210" t="str">
            <v>CH28037</v>
          </cell>
        </row>
        <row r="2211">
          <cell r="A2211" t="str">
            <v>CH28038</v>
          </cell>
        </row>
        <row r="2212">
          <cell r="A2212" t="str">
            <v>CH28039</v>
          </cell>
        </row>
        <row r="2213">
          <cell r="A2213" t="str">
            <v>CH28040</v>
          </cell>
        </row>
        <row r="2214">
          <cell r="A2214" t="str">
            <v>CH28041</v>
          </cell>
        </row>
        <row r="2215">
          <cell r="A2215" t="str">
            <v>CH28042</v>
          </cell>
        </row>
        <row r="2216">
          <cell r="A2216" t="str">
            <v>CH28043</v>
          </cell>
        </row>
        <row r="2217">
          <cell r="A2217" t="str">
            <v>CH28044</v>
          </cell>
        </row>
        <row r="2218">
          <cell r="A2218" t="str">
            <v>CH28045</v>
          </cell>
        </row>
        <row r="2219">
          <cell r="A2219" t="str">
            <v>CH28046</v>
          </cell>
        </row>
        <row r="2220">
          <cell r="A2220" t="str">
            <v>CH28047</v>
          </cell>
        </row>
        <row r="2221">
          <cell r="A2221" t="str">
            <v>CH28048</v>
          </cell>
        </row>
        <row r="2222">
          <cell r="A2222" t="str">
            <v>CH28049</v>
          </cell>
        </row>
        <row r="2223">
          <cell r="A2223" t="str">
            <v>CH28050</v>
          </cell>
        </row>
        <row r="2224">
          <cell r="A2224" t="str">
            <v>CH28051</v>
          </cell>
        </row>
        <row r="2225">
          <cell r="A2225" t="str">
            <v>CH28052</v>
          </cell>
        </row>
        <row r="2226">
          <cell r="A2226" t="str">
            <v>CH28053</v>
          </cell>
        </row>
        <row r="2227">
          <cell r="A2227" t="str">
            <v>CH28054</v>
          </cell>
        </row>
        <row r="2228">
          <cell r="A2228" t="str">
            <v>CH28055</v>
          </cell>
        </row>
        <row r="2229">
          <cell r="A2229" t="str">
            <v>CH28056</v>
          </cell>
        </row>
        <row r="2230">
          <cell r="A2230" t="str">
            <v>CH28057</v>
          </cell>
        </row>
        <row r="2231">
          <cell r="A2231" t="str">
            <v>CH28058</v>
          </cell>
        </row>
        <row r="2232">
          <cell r="A2232" t="str">
            <v>CH28059</v>
          </cell>
        </row>
        <row r="2233">
          <cell r="A2233" t="str">
            <v>CH28060</v>
          </cell>
        </row>
        <row r="2234">
          <cell r="A2234" t="str">
            <v>CH30013</v>
          </cell>
        </row>
        <row r="2235">
          <cell r="A2235" t="str">
            <v>CH30014</v>
          </cell>
        </row>
        <row r="2236">
          <cell r="A2236" t="str">
            <v>CH30015</v>
          </cell>
        </row>
        <row r="2237">
          <cell r="A2237" t="str">
            <v>CH30016</v>
          </cell>
        </row>
        <row r="2238">
          <cell r="A2238" t="str">
            <v>CH30017</v>
          </cell>
        </row>
        <row r="2239">
          <cell r="A2239" t="str">
            <v>CH30018</v>
          </cell>
        </row>
        <row r="2240">
          <cell r="A2240" t="str">
            <v>CH30019</v>
          </cell>
        </row>
        <row r="2241">
          <cell r="A2241" t="str">
            <v>CH30020</v>
          </cell>
        </row>
        <row r="2242">
          <cell r="A2242" t="str">
            <v>CH30021</v>
          </cell>
        </row>
        <row r="2243">
          <cell r="A2243" t="str">
            <v>CH30022</v>
          </cell>
        </row>
        <row r="2244">
          <cell r="A2244" t="str">
            <v>CH30023</v>
          </cell>
        </row>
        <row r="2245">
          <cell r="A2245" t="str">
            <v>CH30024</v>
          </cell>
        </row>
        <row r="2246">
          <cell r="A2246" t="str">
            <v>CH30025</v>
          </cell>
        </row>
        <row r="2247">
          <cell r="A2247" t="str">
            <v>CH30026</v>
          </cell>
        </row>
        <row r="2248">
          <cell r="A2248" t="str">
            <v>CH30027</v>
          </cell>
        </row>
        <row r="2249">
          <cell r="A2249" t="str">
            <v>CH30028</v>
          </cell>
        </row>
        <row r="2250">
          <cell r="A2250" t="str">
            <v>CH30029</v>
          </cell>
        </row>
        <row r="2251">
          <cell r="A2251" t="str">
            <v>CH30030</v>
          </cell>
        </row>
        <row r="2252">
          <cell r="A2252" t="str">
            <v>CH30031</v>
          </cell>
        </row>
        <row r="2253">
          <cell r="A2253" t="str">
            <v>CH30032</v>
          </cell>
        </row>
        <row r="2254">
          <cell r="A2254" t="str">
            <v>CH30033</v>
          </cell>
        </row>
        <row r="2255">
          <cell r="A2255" t="str">
            <v>CH30034</v>
          </cell>
        </row>
        <row r="2256">
          <cell r="A2256" t="str">
            <v>CH30035</v>
          </cell>
        </row>
        <row r="2257">
          <cell r="A2257" t="str">
            <v>CH30036</v>
          </cell>
        </row>
        <row r="2258">
          <cell r="A2258" t="str">
            <v>CH30037</v>
          </cell>
        </row>
        <row r="2259">
          <cell r="A2259" t="str">
            <v>CH30038</v>
          </cell>
        </row>
        <row r="2260">
          <cell r="A2260" t="str">
            <v>CH30039</v>
          </cell>
        </row>
        <row r="2261">
          <cell r="A2261" t="str">
            <v>CH30040</v>
          </cell>
        </row>
        <row r="2262">
          <cell r="A2262" t="str">
            <v>CH30041</v>
          </cell>
        </row>
        <row r="2263">
          <cell r="A2263" t="str">
            <v>CH30042</v>
          </cell>
        </row>
        <row r="2264">
          <cell r="A2264" t="str">
            <v>CH30043</v>
          </cell>
        </row>
        <row r="2265">
          <cell r="A2265" t="str">
            <v>CH30044</v>
          </cell>
        </row>
        <row r="2266">
          <cell r="A2266" t="str">
            <v>CH30045</v>
          </cell>
        </row>
        <row r="2267">
          <cell r="A2267" t="str">
            <v>CH30046</v>
          </cell>
        </row>
        <row r="2268">
          <cell r="A2268" t="str">
            <v>CH30047</v>
          </cell>
        </row>
        <row r="2269">
          <cell r="A2269" t="str">
            <v>CH30048</v>
          </cell>
        </row>
        <row r="2270">
          <cell r="A2270" t="str">
            <v>CH30049</v>
          </cell>
        </row>
        <row r="2271">
          <cell r="A2271" t="str">
            <v>CH30050</v>
          </cell>
        </row>
        <row r="2272">
          <cell r="A2272" t="str">
            <v>CH30051</v>
          </cell>
        </row>
        <row r="2273">
          <cell r="A2273" t="str">
            <v>CH30052</v>
          </cell>
        </row>
        <row r="2274">
          <cell r="A2274" t="str">
            <v>CH30053</v>
          </cell>
        </row>
        <row r="2275">
          <cell r="A2275" t="str">
            <v>CH30054</v>
          </cell>
        </row>
        <row r="2276">
          <cell r="A2276" t="str">
            <v>CH30055</v>
          </cell>
        </row>
        <row r="2277">
          <cell r="A2277" t="str">
            <v>CH30056</v>
          </cell>
        </row>
        <row r="2278">
          <cell r="A2278" t="str">
            <v>CH30057</v>
          </cell>
        </row>
        <row r="2279">
          <cell r="A2279" t="str">
            <v>CH30058</v>
          </cell>
        </row>
        <row r="2280">
          <cell r="A2280" t="str">
            <v>CH30059</v>
          </cell>
        </row>
        <row r="2281">
          <cell r="A2281" t="str">
            <v>CH30060</v>
          </cell>
        </row>
        <row r="2282">
          <cell r="A2282" t="str">
            <v>CH33029</v>
          </cell>
        </row>
        <row r="2283">
          <cell r="A2283" t="str">
            <v>CH33030</v>
          </cell>
        </row>
        <row r="2284">
          <cell r="A2284" t="str">
            <v>CH33031</v>
          </cell>
        </row>
        <row r="2285">
          <cell r="A2285" t="str">
            <v>CH33032</v>
          </cell>
        </row>
        <row r="2286">
          <cell r="A2286" t="str">
            <v>CH33033</v>
          </cell>
        </row>
        <row r="2287">
          <cell r="A2287" t="str">
            <v>CH33034</v>
          </cell>
        </row>
        <row r="2288">
          <cell r="A2288" t="str">
            <v>CH33035</v>
          </cell>
        </row>
        <row r="2289">
          <cell r="A2289" t="str">
            <v>CH33036</v>
          </cell>
        </row>
        <row r="2290">
          <cell r="A2290" t="str">
            <v>CH33037</v>
          </cell>
        </row>
        <row r="2291">
          <cell r="A2291" t="str">
            <v>CH33038</v>
          </cell>
        </row>
        <row r="2292">
          <cell r="A2292" t="str">
            <v>CH33039</v>
          </cell>
        </row>
        <row r="2293">
          <cell r="A2293" t="str">
            <v>CH33040</v>
          </cell>
        </row>
        <row r="2294">
          <cell r="A2294" t="str">
            <v>CH33041</v>
          </cell>
        </row>
        <row r="2295">
          <cell r="A2295" t="str">
            <v>CH33042</v>
          </cell>
        </row>
        <row r="2296">
          <cell r="A2296" t="str">
            <v>CH33043</v>
          </cell>
        </row>
        <row r="2297">
          <cell r="A2297" t="str">
            <v>CH33044</v>
          </cell>
        </row>
        <row r="2298">
          <cell r="A2298" t="str">
            <v>CH33045</v>
          </cell>
        </row>
        <row r="2299">
          <cell r="A2299" t="str">
            <v>CH33046</v>
          </cell>
        </row>
        <row r="2300">
          <cell r="A2300" t="str">
            <v>CH33047</v>
          </cell>
        </row>
        <row r="2301">
          <cell r="A2301" t="str">
            <v>CH33048</v>
          </cell>
        </row>
        <row r="2302">
          <cell r="A2302" t="str">
            <v>CH33049</v>
          </cell>
        </row>
        <row r="2303">
          <cell r="A2303" t="str">
            <v>CH33050</v>
          </cell>
        </row>
        <row r="2304">
          <cell r="A2304" t="str">
            <v>CH33051</v>
          </cell>
        </row>
        <row r="2305">
          <cell r="A2305" t="str">
            <v>CH33052</v>
          </cell>
        </row>
        <row r="2306">
          <cell r="A2306" t="str">
            <v>CH33053</v>
          </cell>
        </row>
        <row r="2307">
          <cell r="A2307" t="str">
            <v>CH33054</v>
          </cell>
        </row>
        <row r="2308">
          <cell r="A2308" t="str">
            <v>CH33055</v>
          </cell>
        </row>
        <row r="2309">
          <cell r="A2309" t="str">
            <v>CH33056</v>
          </cell>
        </row>
        <row r="2310">
          <cell r="A2310" t="str">
            <v>CH33057</v>
          </cell>
        </row>
        <row r="2311">
          <cell r="A2311" t="str">
            <v>CH33058</v>
          </cell>
        </row>
        <row r="2312">
          <cell r="A2312" t="str">
            <v>CH33059</v>
          </cell>
        </row>
        <row r="2313">
          <cell r="A2313" t="str">
            <v>CH33060</v>
          </cell>
        </row>
        <row r="2314">
          <cell r="A2314" t="str">
            <v>CH36029</v>
          </cell>
        </row>
        <row r="2315">
          <cell r="A2315" t="str">
            <v>CH36030</v>
          </cell>
        </row>
        <row r="2316">
          <cell r="A2316" t="str">
            <v>CH36031</v>
          </cell>
        </row>
        <row r="2317">
          <cell r="A2317" t="str">
            <v>CH36032</v>
          </cell>
        </row>
        <row r="2318">
          <cell r="A2318" t="str">
            <v>CH36033</v>
          </cell>
        </row>
        <row r="2319">
          <cell r="A2319" t="str">
            <v>CH36034</v>
          </cell>
        </row>
        <row r="2320">
          <cell r="A2320" t="str">
            <v>CH36035</v>
          </cell>
        </row>
        <row r="2321">
          <cell r="A2321" t="str">
            <v>CH36036</v>
          </cell>
        </row>
        <row r="2322">
          <cell r="A2322" t="str">
            <v>CH36037</v>
          </cell>
        </row>
        <row r="2323">
          <cell r="A2323" t="str">
            <v>CH36038</v>
          </cell>
        </row>
        <row r="2324">
          <cell r="A2324" t="str">
            <v>CH36039</v>
          </cell>
        </row>
        <row r="2325">
          <cell r="A2325" t="str">
            <v>CH36040</v>
          </cell>
        </row>
        <row r="2326">
          <cell r="A2326" t="str">
            <v>CH36041</v>
          </cell>
        </row>
        <row r="2327">
          <cell r="A2327" t="str">
            <v>CH36042</v>
          </cell>
        </row>
        <row r="2328">
          <cell r="A2328" t="str">
            <v>CH36043</v>
          </cell>
        </row>
        <row r="2329">
          <cell r="A2329" t="str">
            <v>CH36044</v>
          </cell>
        </row>
        <row r="2330">
          <cell r="A2330" t="str">
            <v>CH36045</v>
          </cell>
        </row>
        <row r="2331">
          <cell r="A2331" t="str">
            <v>CH36046</v>
          </cell>
        </row>
        <row r="2332">
          <cell r="A2332" t="str">
            <v>CH36047</v>
          </cell>
        </row>
        <row r="2333">
          <cell r="A2333" t="str">
            <v>CH36048</v>
          </cell>
        </row>
        <row r="2334">
          <cell r="A2334" t="str">
            <v>CH36049</v>
          </cell>
        </row>
        <row r="2335">
          <cell r="A2335" t="str">
            <v>CH36050</v>
          </cell>
        </row>
        <row r="2336">
          <cell r="A2336" t="str">
            <v>CH36051</v>
          </cell>
        </row>
        <row r="2337">
          <cell r="A2337" t="str">
            <v>CH36052</v>
          </cell>
        </row>
        <row r="2338">
          <cell r="A2338" t="str">
            <v>CH36053</v>
          </cell>
        </row>
        <row r="2339">
          <cell r="A2339" t="str">
            <v>CH36054</v>
          </cell>
        </row>
        <row r="2340">
          <cell r="A2340" t="str">
            <v>CH36055</v>
          </cell>
        </row>
        <row r="2341">
          <cell r="A2341" t="str">
            <v>CH36056</v>
          </cell>
        </row>
        <row r="2342">
          <cell r="A2342" t="str">
            <v>CH36057</v>
          </cell>
        </row>
        <row r="2343">
          <cell r="A2343" t="str">
            <v>CH36058</v>
          </cell>
        </row>
        <row r="2344">
          <cell r="A2344" t="str">
            <v>CH36059</v>
          </cell>
        </row>
        <row r="2345">
          <cell r="A2345" t="str">
            <v>CH36060</v>
          </cell>
        </row>
        <row r="2346">
          <cell r="A2346" t="str">
            <v>CH40029</v>
          </cell>
        </row>
        <row r="2347">
          <cell r="A2347" t="str">
            <v>CH40030</v>
          </cell>
        </row>
        <row r="2348">
          <cell r="A2348" t="str">
            <v>CH40031</v>
          </cell>
        </row>
        <row r="2349">
          <cell r="A2349" t="str">
            <v>CH40032</v>
          </cell>
        </row>
        <row r="2350">
          <cell r="A2350" t="str">
            <v>CH40033</v>
          </cell>
        </row>
        <row r="2351">
          <cell r="A2351" t="str">
            <v>CH40034</v>
          </cell>
        </row>
        <row r="2352">
          <cell r="A2352" t="str">
            <v>CH40035</v>
          </cell>
        </row>
        <row r="2353">
          <cell r="A2353" t="str">
            <v>CH40036</v>
          </cell>
        </row>
        <row r="2354">
          <cell r="A2354" t="str">
            <v>CH40037</v>
          </cell>
        </row>
        <row r="2355">
          <cell r="A2355" t="str">
            <v>CH40038</v>
          </cell>
        </row>
        <row r="2356">
          <cell r="A2356" t="str">
            <v>CH40039</v>
          </cell>
        </row>
        <row r="2357">
          <cell r="A2357" t="str">
            <v>CH40040</v>
          </cell>
        </row>
        <row r="2358">
          <cell r="A2358" t="str">
            <v>CH40041</v>
          </cell>
        </row>
        <row r="2359">
          <cell r="A2359" t="str">
            <v>CH40042</v>
          </cell>
        </row>
        <row r="2360">
          <cell r="A2360" t="str">
            <v>CH40043</v>
          </cell>
        </row>
        <row r="2361">
          <cell r="A2361" t="str">
            <v>CH40044</v>
          </cell>
        </row>
        <row r="2362">
          <cell r="A2362" t="str">
            <v>CH40045</v>
          </cell>
        </row>
        <row r="2363">
          <cell r="A2363" t="str">
            <v>CH40046</v>
          </cell>
        </row>
        <row r="2364">
          <cell r="A2364" t="str">
            <v>CH40047</v>
          </cell>
        </row>
        <row r="2365">
          <cell r="A2365" t="str">
            <v>CH40048</v>
          </cell>
        </row>
        <row r="2366">
          <cell r="A2366" t="str">
            <v>CH40049</v>
          </cell>
        </row>
        <row r="2367">
          <cell r="A2367" t="str">
            <v>CH40050</v>
          </cell>
        </row>
        <row r="2368">
          <cell r="A2368" t="str">
            <v>CH40051</v>
          </cell>
        </row>
        <row r="2369">
          <cell r="A2369" t="str">
            <v>CH40052</v>
          </cell>
        </row>
        <row r="2370">
          <cell r="A2370" t="str">
            <v>CH40053</v>
          </cell>
        </row>
        <row r="2371">
          <cell r="A2371" t="str">
            <v>CH40054</v>
          </cell>
        </row>
        <row r="2372">
          <cell r="A2372" t="str">
            <v>CH40055</v>
          </cell>
        </row>
        <row r="2373">
          <cell r="A2373" t="str">
            <v>CH40056</v>
          </cell>
        </row>
        <row r="2374">
          <cell r="A2374" t="str">
            <v>CH40057</v>
          </cell>
        </row>
        <row r="2375">
          <cell r="A2375" t="str">
            <v>CH40058</v>
          </cell>
        </row>
        <row r="2376">
          <cell r="A2376" t="str">
            <v>CH40059</v>
          </cell>
        </row>
        <row r="2377">
          <cell r="A2377" t="str">
            <v>CH40060</v>
          </cell>
        </row>
        <row r="2378">
          <cell r="A2378" t="str">
            <v>CV06008</v>
          </cell>
        </row>
        <row r="2379">
          <cell r="A2379" t="str">
            <v>CV06009</v>
          </cell>
        </row>
        <row r="2380">
          <cell r="A2380" t="str">
            <v>CV06010</v>
          </cell>
        </row>
        <row r="2381">
          <cell r="A2381" t="str">
            <v>CV06011</v>
          </cell>
        </row>
        <row r="2382">
          <cell r="A2382" t="str">
            <v>CV06012</v>
          </cell>
        </row>
        <row r="2383">
          <cell r="A2383" t="str">
            <v>CV07008</v>
          </cell>
        </row>
        <row r="2384">
          <cell r="A2384" t="str">
            <v>CV07009</v>
          </cell>
        </row>
        <row r="2385">
          <cell r="A2385" t="str">
            <v>CV07010</v>
          </cell>
        </row>
        <row r="2386">
          <cell r="A2386" t="str">
            <v>CV07011</v>
          </cell>
        </row>
        <row r="2387">
          <cell r="A2387" t="str">
            <v>CV07012</v>
          </cell>
        </row>
        <row r="2388">
          <cell r="A2388" t="str">
            <v>CV08008</v>
          </cell>
        </row>
        <row r="2389">
          <cell r="A2389" t="str">
            <v>CV08009</v>
          </cell>
        </row>
        <row r="2390">
          <cell r="A2390" t="str">
            <v>CV08010</v>
          </cell>
        </row>
        <row r="2391">
          <cell r="A2391" t="str">
            <v>CV08011</v>
          </cell>
        </row>
        <row r="2392">
          <cell r="A2392" t="str">
            <v>CV08012</v>
          </cell>
        </row>
        <row r="2393">
          <cell r="A2393" t="str">
            <v>CV08013</v>
          </cell>
        </row>
        <row r="2394">
          <cell r="A2394" t="str">
            <v>CV08014</v>
          </cell>
        </row>
        <row r="2395">
          <cell r="A2395" t="str">
            <v>CV08015</v>
          </cell>
        </row>
        <row r="2396">
          <cell r="A2396" t="str">
            <v>CV08016</v>
          </cell>
        </row>
        <row r="2397">
          <cell r="A2397" t="str">
            <v>CV08017</v>
          </cell>
        </row>
        <row r="2398">
          <cell r="A2398" t="str">
            <v>CV08018</v>
          </cell>
        </row>
        <row r="2399">
          <cell r="A2399" t="str">
            <v>CV08019</v>
          </cell>
        </row>
        <row r="2400">
          <cell r="A2400" t="str">
            <v>CV08020</v>
          </cell>
        </row>
        <row r="2401">
          <cell r="A2401" t="str">
            <v>CV08021</v>
          </cell>
        </row>
        <row r="2402">
          <cell r="A2402" t="str">
            <v>CV08022</v>
          </cell>
        </row>
        <row r="2403">
          <cell r="A2403" t="str">
            <v>CV08023</v>
          </cell>
        </row>
        <row r="2404">
          <cell r="A2404" t="str">
            <v>CV08024</v>
          </cell>
        </row>
        <row r="2405">
          <cell r="A2405" t="str">
            <v>CV08025</v>
          </cell>
        </row>
        <row r="2406">
          <cell r="A2406" t="str">
            <v>CV08026</v>
          </cell>
        </row>
        <row r="2407">
          <cell r="A2407" t="str">
            <v>CV08027</v>
          </cell>
        </row>
        <row r="2408">
          <cell r="A2408" t="str">
            <v>CV08028</v>
          </cell>
        </row>
        <row r="2409">
          <cell r="A2409" t="str">
            <v>CV09008</v>
          </cell>
        </row>
        <row r="2410">
          <cell r="A2410" t="str">
            <v>CV09009</v>
          </cell>
        </row>
        <row r="2411">
          <cell r="A2411" t="str">
            <v>CV09010</v>
          </cell>
        </row>
        <row r="2412">
          <cell r="A2412" t="str">
            <v>CV09011</v>
          </cell>
        </row>
        <row r="2413">
          <cell r="A2413" t="str">
            <v>CV09012</v>
          </cell>
        </row>
        <row r="2414">
          <cell r="A2414" t="str">
            <v>CV09013</v>
          </cell>
        </row>
        <row r="2415">
          <cell r="A2415" t="str">
            <v>CV09014</v>
          </cell>
        </row>
        <row r="2416">
          <cell r="A2416" t="str">
            <v>CV09015</v>
          </cell>
        </row>
        <row r="2417">
          <cell r="A2417" t="str">
            <v>CV09016</v>
          </cell>
        </row>
        <row r="2418">
          <cell r="A2418" t="str">
            <v>CV09017</v>
          </cell>
        </row>
        <row r="2419">
          <cell r="A2419" t="str">
            <v>CV09018</v>
          </cell>
        </row>
        <row r="2420">
          <cell r="A2420" t="str">
            <v>CV09019</v>
          </cell>
        </row>
        <row r="2421">
          <cell r="A2421" t="str">
            <v>CV09020</v>
          </cell>
        </row>
        <row r="2422">
          <cell r="A2422" t="str">
            <v>CV09021</v>
          </cell>
        </row>
        <row r="2423">
          <cell r="A2423" t="str">
            <v>CV09022</v>
          </cell>
        </row>
        <row r="2424">
          <cell r="A2424" t="str">
            <v>CV09023</v>
          </cell>
        </row>
        <row r="2425">
          <cell r="A2425" t="str">
            <v>CV09024</v>
          </cell>
        </row>
        <row r="2426">
          <cell r="A2426" t="str">
            <v>CV09025</v>
          </cell>
        </row>
        <row r="2427">
          <cell r="A2427" t="str">
            <v>CV09026</v>
          </cell>
        </row>
        <row r="2428">
          <cell r="A2428" t="str">
            <v>CV09027</v>
          </cell>
        </row>
        <row r="2429">
          <cell r="A2429" t="str">
            <v>CV09028</v>
          </cell>
        </row>
        <row r="2430">
          <cell r="A2430" t="str">
            <v>CV10008</v>
          </cell>
        </row>
        <row r="2431">
          <cell r="A2431" t="str">
            <v>CV10009</v>
          </cell>
        </row>
        <row r="2432">
          <cell r="A2432" t="str">
            <v>CV10010</v>
          </cell>
        </row>
        <row r="2433">
          <cell r="A2433" t="str">
            <v>CV10011</v>
          </cell>
        </row>
        <row r="2434">
          <cell r="A2434" t="str">
            <v>CV10012</v>
          </cell>
        </row>
        <row r="2435">
          <cell r="A2435" t="str">
            <v>CV10013</v>
          </cell>
        </row>
        <row r="2436">
          <cell r="A2436" t="str">
            <v>CV10014</v>
          </cell>
        </row>
        <row r="2437">
          <cell r="A2437" t="str">
            <v>CV10015</v>
          </cell>
        </row>
        <row r="2438">
          <cell r="A2438" t="str">
            <v>CV10016</v>
          </cell>
        </row>
        <row r="2439">
          <cell r="A2439" t="str">
            <v>CV10017</v>
          </cell>
        </row>
        <row r="2440">
          <cell r="A2440" t="str">
            <v>CV10018</v>
          </cell>
        </row>
        <row r="2441">
          <cell r="A2441" t="str">
            <v>CV10019</v>
          </cell>
        </row>
        <row r="2442">
          <cell r="A2442" t="str">
            <v>CV10020</v>
          </cell>
        </row>
        <row r="2443">
          <cell r="A2443" t="str">
            <v>CV10021</v>
          </cell>
        </row>
        <row r="2444">
          <cell r="A2444" t="str">
            <v>CV10022</v>
          </cell>
        </row>
        <row r="2445">
          <cell r="A2445" t="str">
            <v>CV10023</v>
          </cell>
        </row>
        <row r="2446">
          <cell r="A2446" t="str">
            <v>CV10024</v>
          </cell>
        </row>
        <row r="2447">
          <cell r="A2447" t="str">
            <v>CV10025</v>
          </cell>
        </row>
        <row r="2448">
          <cell r="A2448" t="str">
            <v>CV10026</v>
          </cell>
        </row>
        <row r="2449">
          <cell r="A2449" t="str">
            <v>CV10027</v>
          </cell>
        </row>
        <row r="2450">
          <cell r="A2450" t="str">
            <v>CV10028</v>
          </cell>
        </row>
        <row r="2451">
          <cell r="A2451" t="str">
            <v>CV11008</v>
          </cell>
        </row>
        <row r="2452">
          <cell r="A2452" t="str">
            <v>CV11009</v>
          </cell>
        </row>
        <row r="2453">
          <cell r="A2453" t="str">
            <v>CV11010</v>
          </cell>
        </row>
        <row r="2454">
          <cell r="A2454" t="str">
            <v>CV11011</v>
          </cell>
        </row>
        <row r="2455">
          <cell r="A2455" t="str">
            <v>CV11012</v>
          </cell>
        </row>
        <row r="2456">
          <cell r="A2456" t="str">
            <v>CV11013</v>
          </cell>
        </row>
        <row r="2457">
          <cell r="A2457" t="str">
            <v>CV11014</v>
          </cell>
        </row>
        <row r="2458">
          <cell r="A2458" t="str">
            <v>CV11015</v>
          </cell>
        </row>
        <row r="2459">
          <cell r="A2459" t="str">
            <v>CV11016</v>
          </cell>
        </row>
        <row r="2460">
          <cell r="A2460" t="str">
            <v>CV11017</v>
          </cell>
        </row>
        <row r="2461">
          <cell r="A2461" t="str">
            <v>CV11018</v>
          </cell>
        </row>
        <row r="2462">
          <cell r="A2462" t="str">
            <v>CV11019</v>
          </cell>
        </row>
        <row r="2463">
          <cell r="A2463" t="str">
            <v>CV11020</v>
          </cell>
        </row>
        <row r="2464">
          <cell r="A2464" t="str">
            <v>CV11021</v>
          </cell>
        </row>
        <row r="2465">
          <cell r="A2465" t="str">
            <v>CV11022</v>
          </cell>
        </row>
        <row r="2466">
          <cell r="A2466" t="str">
            <v>CV11023</v>
          </cell>
        </row>
        <row r="2467">
          <cell r="A2467" t="str">
            <v>CV11024</v>
          </cell>
        </row>
        <row r="2468">
          <cell r="A2468" t="str">
            <v>CV11025</v>
          </cell>
        </row>
        <row r="2469">
          <cell r="A2469" t="str">
            <v>CV11026</v>
          </cell>
        </row>
        <row r="2470">
          <cell r="A2470" t="str">
            <v>CV11027</v>
          </cell>
        </row>
        <row r="2471">
          <cell r="A2471" t="str">
            <v>CV11028</v>
          </cell>
        </row>
        <row r="2472">
          <cell r="A2472" t="str">
            <v>CV11029</v>
          </cell>
        </row>
        <row r="2473">
          <cell r="A2473" t="str">
            <v>CV11030</v>
          </cell>
        </row>
        <row r="2474">
          <cell r="A2474" t="str">
            <v>CV11031</v>
          </cell>
        </row>
        <row r="2475">
          <cell r="A2475" t="str">
            <v>CV11032</v>
          </cell>
        </row>
        <row r="2476">
          <cell r="A2476" t="str">
            <v>CV11033</v>
          </cell>
        </row>
        <row r="2477">
          <cell r="A2477" t="str">
            <v>CV11034</v>
          </cell>
        </row>
        <row r="2478">
          <cell r="A2478" t="str">
            <v>CV11035</v>
          </cell>
        </row>
        <row r="2479">
          <cell r="A2479" t="str">
            <v>CV11036</v>
          </cell>
        </row>
        <row r="2480">
          <cell r="A2480" t="str">
            <v>CV12008</v>
          </cell>
        </row>
        <row r="2481">
          <cell r="A2481" t="str">
            <v>CV12009</v>
          </cell>
        </row>
        <row r="2482">
          <cell r="A2482" t="str">
            <v>CV12010</v>
          </cell>
        </row>
        <row r="2483">
          <cell r="A2483" t="str">
            <v>CV12011</v>
          </cell>
        </row>
        <row r="2484">
          <cell r="A2484" t="str">
            <v>CV12012</v>
          </cell>
        </row>
        <row r="2485">
          <cell r="A2485" t="str">
            <v>CV12013</v>
          </cell>
        </row>
        <row r="2486">
          <cell r="A2486" t="str">
            <v>CV12014</v>
          </cell>
        </row>
        <row r="2487">
          <cell r="A2487" t="str">
            <v>CV12015</v>
          </cell>
        </row>
        <row r="2488">
          <cell r="A2488" t="str">
            <v>CV12016</v>
          </cell>
        </row>
        <row r="2489">
          <cell r="A2489" t="str">
            <v>CV12017</v>
          </cell>
        </row>
        <row r="2490">
          <cell r="A2490" t="str">
            <v>CV12018</v>
          </cell>
        </row>
        <row r="2491">
          <cell r="A2491" t="str">
            <v>CV12019</v>
          </cell>
        </row>
        <row r="2492">
          <cell r="A2492" t="str">
            <v>CV12020</v>
          </cell>
        </row>
        <row r="2493">
          <cell r="A2493" t="str">
            <v>CV12021</v>
          </cell>
        </row>
        <row r="2494">
          <cell r="A2494" t="str">
            <v>CV12022</v>
          </cell>
        </row>
        <row r="2495">
          <cell r="A2495" t="str">
            <v>CV12023</v>
          </cell>
        </row>
        <row r="2496">
          <cell r="A2496" t="str">
            <v>CV12024</v>
          </cell>
        </row>
        <row r="2497">
          <cell r="A2497" t="str">
            <v>CV12025</v>
          </cell>
        </row>
        <row r="2498">
          <cell r="A2498" t="str">
            <v>CV12026</v>
          </cell>
        </row>
        <row r="2499">
          <cell r="A2499" t="str">
            <v>CV12027</v>
          </cell>
        </row>
        <row r="2500">
          <cell r="A2500" t="str">
            <v>CV12028</v>
          </cell>
        </row>
        <row r="2501">
          <cell r="A2501" t="str">
            <v>CV12029</v>
          </cell>
        </row>
        <row r="2502">
          <cell r="A2502" t="str">
            <v>CV12030</v>
          </cell>
        </row>
        <row r="2503">
          <cell r="A2503" t="str">
            <v>CV12031</v>
          </cell>
        </row>
        <row r="2504">
          <cell r="A2504" t="str">
            <v>CV12032</v>
          </cell>
        </row>
        <row r="2505">
          <cell r="A2505" t="str">
            <v>CV12033</v>
          </cell>
        </row>
        <row r="2506">
          <cell r="A2506" t="str">
            <v>CV12034</v>
          </cell>
        </row>
        <row r="2507">
          <cell r="A2507" t="str">
            <v>CV12035</v>
          </cell>
        </row>
        <row r="2508">
          <cell r="A2508" t="str">
            <v>CV12036</v>
          </cell>
        </row>
        <row r="2509">
          <cell r="A2509" t="str">
            <v>CV13008</v>
          </cell>
        </row>
      </sheetData>
      <sheetData sheetId="7" refreshError="1">
        <row r="2">
          <cell r="A2" t="str">
            <v>NPCX-L-020</v>
          </cell>
          <cell r="B2">
            <v>35</v>
          </cell>
          <cell r="C2">
            <v>12</v>
          </cell>
          <cell r="D2">
            <v>18</v>
          </cell>
        </row>
        <row r="3">
          <cell r="A3" t="str">
            <v>NPCX-L-025</v>
          </cell>
          <cell r="B3">
            <v>40</v>
          </cell>
          <cell r="C3">
            <v>12</v>
          </cell>
          <cell r="D3">
            <v>18</v>
          </cell>
        </row>
        <row r="4">
          <cell r="A4" t="str">
            <v>NPCX-L-032</v>
          </cell>
          <cell r="B4">
            <v>45</v>
          </cell>
          <cell r="C4">
            <v>12</v>
          </cell>
          <cell r="D4">
            <v>18</v>
          </cell>
        </row>
        <row r="5">
          <cell r="A5" t="str">
            <v>NPCX-L-040</v>
          </cell>
          <cell r="B5">
            <v>55</v>
          </cell>
          <cell r="C5">
            <v>16</v>
          </cell>
          <cell r="D5">
            <v>22</v>
          </cell>
        </row>
        <row r="6">
          <cell r="A6" t="str">
            <v>NPCX-L-050</v>
          </cell>
          <cell r="B6">
            <v>60</v>
          </cell>
          <cell r="C6">
            <v>16</v>
          </cell>
          <cell r="D6">
            <v>22</v>
          </cell>
        </row>
        <row r="7">
          <cell r="A7" t="str">
            <v>NPCX-L-065</v>
          </cell>
          <cell r="B7">
            <v>65</v>
          </cell>
          <cell r="C7">
            <v>16</v>
          </cell>
          <cell r="D7">
            <v>22</v>
          </cell>
        </row>
        <row r="8">
          <cell r="A8" t="str">
            <v>NPCX-L-080</v>
          </cell>
          <cell r="B8">
            <v>75</v>
          </cell>
          <cell r="C8">
            <v>16</v>
          </cell>
          <cell r="D8">
            <v>22</v>
          </cell>
        </row>
        <row r="9">
          <cell r="A9" t="str">
            <v>NPCX-L-090</v>
          </cell>
          <cell r="B9">
            <v>90</v>
          </cell>
          <cell r="C9">
            <v>20</v>
          </cell>
          <cell r="D9">
            <v>28</v>
          </cell>
        </row>
        <row r="10">
          <cell r="A10" t="str">
            <v>NPCX-L-100</v>
          </cell>
          <cell r="B10">
            <v>95</v>
          </cell>
          <cell r="C10">
            <v>20</v>
          </cell>
          <cell r="D10">
            <v>28</v>
          </cell>
        </row>
        <row r="11">
          <cell r="A11" t="str">
            <v>NPCX-L-125</v>
          </cell>
          <cell r="B11">
            <v>110</v>
          </cell>
          <cell r="C11">
            <v>20</v>
          </cell>
          <cell r="D11">
            <v>28</v>
          </cell>
        </row>
        <row r="12">
          <cell r="A12" t="str">
            <v>NPCX-L-150</v>
          </cell>
          <cell r="B12">
            <v>125</v>
          </cell>
          <cell r="C12">
            <v>20</v>
          </cell>
          <cell r="D12">
            <v>28</v>
          </cell>
        </row>
        <row r="13">
          <cell r="A13" t="str">
            <v>NPCX-L-175</v>
          </cell>
          <cell r="B13">
            <v>140</v>
          </cell>
          <cell r="C13">
            <v>20</v>
          </cell>
          <cell r="D13">
            <v>28</v>
          </cell>
        </row>
        <row r="14">
          <cell r="A14" t="str">
            <v>NPCX-L-200</v>
          </cell>
          <cell r="B14">
            <v>150</v>
          </cell>
          <cell r="C14">
            <v>20</v>
          </cell>
          <cell r="D14">
            <v>28</v>
          </cell>
        </row>
        <row r="15">
          <cell r="A15" t="str">
            <v>NPCX-L-225</v>
          </cell>
          <cell r="B15">
            <v>185</v>
          </cell>
          <cell r="C15">
            <v>24</v>
          </cell>
          <cell r="D15">
            <v>28</v>
          </cell>
        </row>
        <row r="16">
          <cell r="A16" t="str">
            <v>NPCX-L-250</v>
          </cell>
          <cell r="B16">
            <v>200</v>
          </cell>
          <cell r="C16">
            <v>24</v>
          </cell>
          <cell r="D16">
            <v>28</v>
          </cell>
        </row>
        <row r="17">
          <cell r="A17" t="str">
            <v>NPCX-L-300</v>
          </cell>
          <cell r="B17">
            <v>225</v>
          </cell>
          <cell r="C17">
            <v>24</v>
          </cell>
          <cell r="D17">
            <v>28</v>
          </cell>
        </row>
        <row r="18">
          <cell r="A18" t="str">
            <v>NPCX-L-350</v>
          </cell>
          <cell r="B18">
            <v>245</v>
          </cell>
          <cell r="C18">
            <v>24</v>
          </cell>
          <cell r="D18">
            <v>28</v>
          </cell>
        </row>
        <row r="19">
          <cell r="A19" t="str">
            <v>NPCX-L-400</v>
          </cell>
          <cell r="B19">
            <v>280</v>
          </cell>
          <cell r="C19">
            <v>30</v>
          </cell>
          <cell r="D19">
            <v>34</v>
          </cell>
        </row>
        <row r="20">
          <cell r="A20" t="str">
            <v>NPCX-L-450</v>
          </cell>
          <cell r="B20">
            <v>310</v>
          </cell>
          <cell r="C20">
            <v>30</v>
          </cell>
          <cell r="D20">
            <v>34</v>
          </cell>
        </row>
        <row r="21">
          <cell r="A21" t="str">
            <v>NPCX-L-500</v>
          </cell>
          <cell r="B21">
            <v>350</v>
          </cell>
          <cell r="C21">
            <v>36</v>
          </cell>
          <cell r="D21">
            <v>40</v>
          </cell>
        </row>
        <row r="22">
          <cell r="A22" t="str">
            <v>NPCX-L-550</v>
          </cell>
          <cell r="B22">
            <v>370</v>
          </cell>
          <cell r="C22">
            <v>36</v>
          </cell>
          <cell r="D22">
            <v>40</v>
          </cell>
        </row>
        <row r="23">
          <cell r="A23" t="str">
            <v>NPCX-L-600</v>
          </cell>
          <cell r="B23">
            <v>400</v>
          </cell>
          <cell r="C23">
            <v>36</v>
          </cell>
          <cell r="D23">
            <v>40</v>
          </cell>
        </row>
        <row r="24">
          <cell r="A24" t="str">
            <v>NPCX-L-650</v>
          </cell>
          <cell r="B24">
            <v>430</v>
          </cell>
          <cell r="C24">
            <v>42</v>
          </cell>
          <cell r="D24">
            <v>47</v>
          </cell>
        </row>
        <row r="25">
          <cell r="A25" t="str">
            <v>NPCX-L-700</v>
          </cell>
          <cell r="B25">
            <v>450</v>
          </cell>
          <cell r="C25">
            <v>42</v>
          </cell>
          <cell r="D25">
            <v>47</v>
          </cell>
        </row>
        <row r="26">
          <cell r="A26" t="str">
            <v>NPCX-L-750</v>
          </cell>
          <cell r="B26">
            <v>480</v>
          </cell>
          <cell r="C26">
            <v>42</v>
          </cell>
          <cell r="D26">
            <v>47</v>
          </cell>
        </row>
        <row r="27">
          <cell r="A27" t="str">
            <v>NPCX-L-800</v>
          </cell>
          <cell r="B27">
            <v>505</v>
          </cell>
          <cell r="C27">
            <v>42</v>
          </cell>
          <cell r="D27">
            <v>47</v>
          </cell>
        </row>
        <row r="28">
          <cell r="A28" t="str">
            <v>NPCX-L-850</v>
          </cell>
          <cell r="B28">
            <v>545</v>
          </cell>
          <cell r="C28">
            <v>48</v>
          </cell>
          <cell r="D28">
            <v>54</v>
          </cell>
        </row>
        <row r="29">
          <cell r="A29" t="str">
            <v>NPCX-L-900</v>
          </cell>
          <cell r="B29">
            <v>565</v>
          </cell>
          <cell r="C29">
            <v>48</v>
          </cell>
          <cell r="D29">
            <v>54</v>
          </cell>
        </row>
        <row r="30">
          <cell r="A30" t="str">
            <v>NPCX-L-1000</v>
          </cell>
          <cell r="B30">
            <v>620</v>
          </cell>
          <cell r="C30">
            <v>48</v>
          </cell>
          <cell r="D30">
            <v>54</v>
          </cell>
        </row>
        <row r="31">
          <cell r="A31" t="str">
            <v>NPCX-L-1100</v>
          </cell>
          <cell r="B31">
            <v>670</v>
          </cell>
          <cell r="C31">
            <v>48</v>
          </cell>
          <cell r="D31">
            <v>54</v>
          </cell>
        </row>
        <row r="32">
          <cell r="A32" t="str">
            <v>NPCX-L-1200</v>
          </cell>
          <cell r="B32">
            <v>730</v>
          </cell>
          <cell r="C32">
            <v>48</v>
          </cell>
          <cell r="D32">
            <v>54</v>
          </cell>
        </row>
        <row r="33">
          <cell r="A33" t="str">
            <v>NPCX-M-300</v>
          </cell>
          <cell r="B33">
            <v>225</v>
          </cell>
          <cell r="C33">
            <v>24</v>
          </cell>
          <cell r="D33">
            <v>28</v>
          </cell>
        </row>
        <row r="34">
          <cell r="A34" t="str">
            <v>NPCX-M-350</v>
          </cell>
          <cell r="B34">
            <v>255</v>
          </cell>
          <cell r="C34">
            <v>30</v>
          </cell>
          <cell r="D34">
            <v>34</v>
          </cell>
        </row>
        <row r="35">
          <cell r="A35" t="str">
            <v>NPCX-M-400</v>
          </cell>
          <cell r="B35">
            <v>280</v>
          </cell>
          <cell r="C35">
            <v>30</v>
          </cell>
          <cell r="D35">
            <v>34</v>
          </cell>
        </row>
        <row r="36">
          <cell r="A36" t="str">
            <v>NPCX-M-450</v>
          </cell>
          <cell r="B36">
            <v>310</v>
          </cell>
          <cell r="C36">
            <v>30</v>
          </cell>
          <cell r="D36">
            <v>34</v>
          </cell>
        </row>
        <row r="37">
          <cell r="A37" t="str">
            <v>NPCX-M-500</v>
          </cell>
          <cell r="B37">
            <v>350</v>
          </cell>
          <cell r="C37">
            <v>36</v>
          </cell>
          <cell r="D37">
            <v>40</v>
          </cell>
        </row>
        <row r="38">
          <cell r="A38" t="str">
            <v>NPCX-M-550</v>
          </cell>
          <cell r="B38">
            <v>370</v>
          </cell>
          <cell r="C38">
            <v>36</v>
          </cell>
          <cell r="D38">
            <v>40</v>
          </cell>
        </row>
        <row r="39">
          <cell r="A39" t="str">
            <v>NPCX-M-600</v>
          </cell>
          <cell r="B39">
            <v>420</v>
          </cell>
          <cell r="C39">
            <v>42</v>
          </cell>
          <cell r="D39">
            <v>47</v>
          </cell>
        </row>
        <row r="40">
          <cell r="A40" t="str">
            <v>NPCX-M-650</v>
          </cell>
          <cell r="B40">
            <v>450</v>
          </cell>
          <cell r="C40">
            <v>42</v>
          </cell>
          <cell r="D40">
            <v>47</v>
          </cell>
        </row>
        <row r="41">
          <cell r="A41" t="str">
            <v>NPCX-M-700</v>
          </cell>
          <cell r="B41">
            <v>475</v>
          </cell>
          <cell r="C41">
            <v>48</v>
          </cell>
          <cell r="D41">
            <v>54</v>
          </cell>
        </row>
        <row r="42">
          <cell r="A42" t="str">
            <v>NPCX-M-750</v>
          </cell>
          <cell r="B42">
            <v>500</v>
          </cell>
          <cell r="C42">
            <v>48</v>
          </cell>
          <cell r="D42">
            <v>54</v>
          </cell>
        </row>
        <row r="43">
          <cell r="A43" t="str">
            <v>NPCX-M-800</v>
          </cell>
          <cell r="B43">
            <v>520</v>
          </cell>
          <cell r="C43">
            <v>48</v>
          </cell>
          <cell r="D43">
            <v>54</v>
          </cell>
        </row>
        <row r="44">
          <cell r="A44" t="str">
            <v>NPCX-M-850</v>
          </cell>
          <cell r="B44">
            <v>545</v>
          </cell>
          <cell r="C44">
            <v>48</v>
          </cell>
          <cell r="D44">
            <v>54</v>
          </cell>
        </row>
        <row r="45">
          <cell r="A45" t="str">
            <v>NPCX-M-900</v>
          </cell>
          <cell r="B45">
            <v>580</v>
          </cell>
          <cell r="C45">
            <v>56</v>
          </cell>
          <cell r="D45">
            <v>62</v>
          </cell>
        </row>
        <row r="46">
          <cell r="A46" t="str">
            <v>NPCX-M-1000</v>
          </cell>
          <cell r="B46">
            <v>650</v>
          </cell>
          <cell r="C46">
            <v>56</v>
          </cell>
          <cell r="D46">
            <v>62</v>
          </cell>
        </row>
        <row r="47">
          <cell r="A47" t="str">
            <v>NPCX-M-1100</v>
          </cell>
          <cell r="B47">
            <v>700</v>
          </cell>
          <cell r="C47">
            <v>56</v>
          </cell>
          <cell r="D47">
            <v>62</v>
          </cell>
        </row>
        <row r="48">
          <cell r="A48" t="str">
            <v>NPCX-M-1200</v>
          </cell>
          <cell r="B48">
            <v>750</v>
          </cell>
          <cell r="C48">
            <v>56</v>
          </cell>
          <cell r="D48">
            <v>62</v>
          </cell>
        </row>
        <row r="49">
          <cell r="A49" t="str">
            <v>NPCX-H-150</v>
          </cell>
          <cell r="B49">
            <v>130</v>
          </cell>
          <cell r="C49">
            <v>24</v>
          </cell>
          <cell r="D49">
            <v>28</v>
          </cell>
        </row>
        <row r="50">
          <cell r="A50" t="str">
            <v>NPCX-H-175</v>
          </cell>
          <cell r="B50">
            <v>150</v>
          </cell>
          <cell r="C50">
            <v>24</v>
          </cell>
          <cell r="D50">
            <v>28</v>
          </cell>
        </row>
        <row r="51">
          <cell r="A51" t="str">
            <v>NPCX-H-200</v>
          </cell>
          <cell r="B51">
            <v>165</v>
          </cell>
          <cell r="C51">
            <v>24</v>
          </cell>
          <cell r="D51">
            <v>28</v>
          </cell>
        </row>
        <row r="52">
          <cell r="A52" t="str">
            <v>NPCX-H-225</v>
          </cell>
          <cell r="B52">
            <v>180</v>
          </cell>
          <cell r="C52">
            <v>30</v>
          </cell>
          <cell r="D52">
            <v>34</v>
          </cell>
        </row>
        <row r="53">
          <cell r="A53" t="str">
            <v>NPCX-H-250</v>
          </cell>
          <cell r="B53">
            <v>200</v>
          </cell>
          <cell r="C53">
            <v>30</v>
          </cell>
          <cell r="D53">
            <v>34</v>
          </cell>
        </row>
        <row r="54">
          <cell r="A54" t="str">
            <v>NPCX-H-300</v>
          </cell>
          <cell r="B54">
            <v>230</v>
          </cell>
          <cell r="C54">
            <v>30</v>
          </cell>
          <cell r="D54">
            <v>34</v>
          </cell>
        </row>
        <row r="55">
          <cell r="A55" t="str">
            <v>NPCX-H-350</v>
          </cell>
          <cell r="B55">
            <v>260</v>
          </cell>
          <cell r="C55">
            <v>36</v>
          </cell>
          <cell r="D55">
            <v>42</v>
          </cell>
        </row>
        <row r="56">
          <cell r="A56" t="str">
            <v>NPCX-H-400</v>
          </cell>
          <cell r="B56">
            <v>300</v>
          </cell>
          <cell r="C56">
            <v>36</v>
          </cell>
          <cell r="D56">
            <v>42</v>
          </cell>
        </row>
        <row r="57">
          <cell r="A57" t="str">
            <v>NPCX-H-450</v>
          </cell>
          <cell r="B57">
            <v>335</v>
          </cell>
          <cell r="C57">
            <v>48</v>
          </cell>
          <cell r="D57">
            <v>54</v>
          </cell>
        </row>
        <row r="58">
          <cell r="A58" t="str">
            <v>NPCX-H-500</v>
          </cell>
          <cell r="B58">
            <v>360</v>
          </cell>
          <cell r="C58">
            <v>48</v>
          </cell>
          <cell r="D58">
            <v>54</v>
          </cell>
        </row>
        <row r="59">
          <cell r="A59" t="str">
            <v>NPCX-H-550</v>
          </cell>
          <cell r="B59">
            <v>400</v>
          </cell>
          <cell r="C59">
            <v>48</v>
          </cell>
          <cell r="D59">
            <v>54</v>
          </cell>
        </row>
        <row r="60">
          <cell r="A60" t="str">
            <v>NPCX-H-600</v>
          </cell>
          <cell r="B60">
            <v>430</v>
          </cell>
          <cell r="C60">
            <v>48</v>
          </cell>
          <cell r="D60">
            <v>54</v>
          </cell>
        </row>
        <row r="61">
          <cell r="A61" t="str">
            <v>NPCB-L-020</v>
          </cell>
          <cell r="B61">
            <v>85</v>
          </cell>
          <cell r="C61">
            <v>12</v>
          </cell>
          <cell r="D61">
            <v>18</v>
          </cell>
        </row>
        <row r="62">
          <cell r="A62" t="str">
            <v>NPCB-L-025</v>
          </cell>
          <cell r="B62">
            <v>90</v>
          </cell>
          <cell r="C62">
            <v>12</v>
          </cell>
          <cell r="D62">
            <v>18</v>
          </cell>
        </row>
        <row r="63">
          <cell r="A63" t="str">
            <v>NPCB-L-032</v>
          </cell>
          <cell r="B63">
            <v>105</v>
          </cell>
          <cell r="C63">
            <v>12</v>
          </cell>
          <cell r="D63">
            <v>18</v>
          </cell>
        </row>
        <row r="64">
          <cell r="A64" t="str">
            <v>NPCB-L-040</v>
          </cell>
          <cell r="B64">
            <v>115</v>
          </cell>
          <cell r="C64">
            <v>16</v>
          </cell>
          <cell r="D64">
            <v>22</v>
          </cell>
        </row>
        <row r="65">
          <cell r="A65" t="str">
            <v>NPCB-L-050</v>
          </cell>
          <cell r="B65">
            <v>120</v>
          </cell>
          <cell r="C65">
            <v>16</v>
          </cell>
          <cell r="D65">
            <v>22</v>
          </cell>
        </row>
        <row r="66">
          <cell r="A66" t="str">
            <v>NPCB-L-065</v>
          </cell>
          <cell r="B66">
            <v>130</v>
          </cell>
          <cell r="C66">
            <v>16</v>
          </cell>
          <cell r="D66">
            <v>22</v>
          </cell>
        </row>
        <row r="67">
          <cell r="A67" t="str">
            <v>NPCB-L-080</v>
          </cell>
          <cell r="B67">
            <v>145</v>
          </cell>
          <cell r="C67">
            <v>16</v>
          </cell>
          <cell r="D67">
            <v>22</v>
          </cell>
        </row>
        <row r="68">
          <cell r="A68" t="str">
            <v>NPCB-L-090</v>
          </cell>
          <cell r="B68">
            <v>155</v>
          </cell>
          <cell r="C68">
            <v>20</v>
          </cell>
          <cell r="D68">
            <v>28</v>
          </cell>
        </row>
        <row r="69">
          <cell r="A69" t="str">
            <v>NPCB-L-100</v>
          </cell>
          <cell r="B69">
            <v>165</v>
          </cell>
          <cell r="C69">
            <v>20</v>
          </cell>
          <cell r="D69">
            <v>28</v>
          </cell>
        </row>
        <row r="70">
          <cell r="A70" t="str">
            <v>NPCB-L-125</v>
          </cell>
          <cell r="B70">
            <v>185</v>
          </cell>
          <cell r="C70">
            <v>20</v>
          </cell>
          <cell r="D70">
            <v>28</v>
          </cell>
        </row>
        <row r="71">
          <cell r="A71" t="str">
            <v>NPCB-L-150</v>
          </cell>
          <cell r="B71">
            <v>215</v>
          </cell>
          <cell r="C71">
            <v>20</v>
          </cell>
          <cell r="D71">
            <v>28</v>
          </cell>
        </row>
        <row r="72">
          <cell r="A72" t="str">
            <v>NPCB-L-175</v>
          </cell>
          <cell r="B72">
            <v>240</v>
          </cell>
          <cell r="C72">
            <v>20</v>
          </cell>
          <cell r="D72">
            <v>28</v>
          </cell>
        </row>
        <row r="73">
          <cell r="A73" t="str">
            <v>NPCB-L-200</v>
          </cell>
          <cell r="B73">
            <v>255</v>
          </cell>
          <cell r="C73">
            <v>20</v>
          </cell>
          <cell r="D73">
            <v>28</v>
          </cell>
        </row>
        <row r="74">
          <cell r="A74" t="str">
            <v>NPCB-L-225</v>
          </cell>
          <cell r="B74">
            <v>275</v>
          </cell>
          <cell r="C74">
            <v>24</v>
          </cell>
          <cell r="D74">
            <v>28</v>
          </cell>
        </row>
        <row r="75">
          <cell r="A75" t="str">
            <v>NPCB-L-250</v>
          </cell>
          <cell r="B75">
            <v>290</v>
          </cell>
          <cell r="C75">
            <v>24</v>
          </cell>
          <cell r="D75">
            <v>28</v>
          </cell>
        </row>
        <row r="76">
          <cell r="A76" t="str">
            <v>NPCB-L-300</v>
          </cell>
          <cell r="B76">
            <v>325</v>
          </cell>
          <cell r="C76">
            <v>24</v>
          </cell>
          <cell r="D76">
            <v>28</v>
          </cell>
        </row>
        <row r="77">
          <cell r="A77" t="str">
            <v>NPCB-L-350</v>
          </cell>
          <cell r="B77">
            <v>365</v>
          </cell>
          <cell r="C77">
            <v>24</v>
          </cell>
          <cell r="D77">
            <v>28</v>
          </cell>
        </row>
        <row r="78">
          <cell r="A78" t="str">
            <v>NPCB-L-400</v>
          </cell>
          <cell r="B78">
            <v>400</v>
          </cell>
          <cell r="C78">
            <v>30</v>
          </cell>
          <cell r="D78">
            <v>34</v>
          </cell>
        </row>
        <row r="79">
          <cell r="A79" t="str">
            <v>NPCB-L-450</v>
          </cell>
          <cell r="B79">
            <v>430</v>
          </cell>
          <cell r="C79">
            <v>30</v>
          </cell>
          <cell r="D79">
            <v>34</v>
          </cell>
        </row>
        <row r="80">
          <cell r="A80" t="str">
            <v>NPCB-L-500</v>
          </cell>
          <cell r="B80">
            <v>470</v>
          </cell>
          <cell r="C80">
            <v>36</v>
          </cell>
          <cell r="D80">
            <v>40</v>
          </cell>
        </row>
        <row r="81">
          <cell r="A81" t="str">
            <v>NPCB-L-550</v>
          </cell>
          <cell r="B81">
            <v>495</v>
          </cell>
          <cell r="C81">
            <v>36</v>
          </cell>
          <cell r="D81">
            <v>40</v>
          </cell>
        </row>
        <row r="82">
          <cell r="A82" t="str">
            <v>NPCB-L-600</v>
          </cell>
          <cell r="B82">
            <v>520</v>
          </cell>
          <cell r="C82">
            <v>36</v>
          </cell>
          <cell r="D82">
            <v>40</v>
          </cell>
        </row>
        <row r="83">
          <cell r="A83" t="str">
            <v>NPCB-L-650</v>
          </cell>
          <cell r="B83">
            <v>590</v>
          </cell>
          <cell r="C83">
            <v>42</v>
          </cell>
          <cell r="D83">
            <v>47</v>
          </cell>
        </row>
        <row r="84">
          <cell r="A84" t="str">
            <v>NPCB-L-700</v>
          </cell>
          <cell r="B84">
            <v>620</v>
          </cell>
          <cell r="C84">
            <v>42</v>
          </cell>
          <cell r="D84">
            <v>47</v>
          </cell>
        </row>
        <row r="85">
          <cell r="A85" t="str">
            <v>NPCB-L-750</v>
          </cell>
          <cell r="B85">
            <v>650</v>
          </cell>
          <cell r="C85">
            <v>42</v>
          </cell>
          <cell r="D85">
            <v>47</v>
          </cell>
        </row>
        <row r="86">
          <cell r="A86" t="str">
            <v>NPCB-L-800</v>
          </cell>
          <cell r="B86">
            <v>700</v>
          </cell>
          <cell r="C86">
            <v>42</v>
          </cell>
          <cell r="D86">
            <v>47</v>
          </cell>
        </row>
        <row r="87">
          <cell r="A87" t="str">
            <v>NPCB-L-850</v>
          </cell>
          <cell r="B87">
            <v>730</v>
          </cell>
          <cell r="C87">
            <v>48</v>
          </cell>
          <cell r="D87">
            <v>54</v>
          </cell>
        </row>
        <row r="88">
          <cell r="A88" t="str">
            <v>NPCB-L-900</v>
          </cell>
          <cell r="B88">
            <v>760</v>
          </cell>
          <cell r="C88">
            <v>48</v>
          </cell>
          <cell r="D88">
            <v>54</v>
          </cell>
        </row>
        <row r="89">
          <cell r="A89" t="str">
            <v>NPCB-L-1000</v>
          </cell>
          <cell r="B89">
            <v>800</v>
          </cell>
          <cell r="C89">
            <v>48</v>
          </cell>
          <cell r="D89">
            <v>54</v>
          </cell>
        </row>
        <row r="90">
          <cell r="A90" t="str">
            <v>NPCB-L-1100</v>
          </cell>
          <cell r="B90">
            <v>850</v>
          </cell>
          <cell r="C90">
            <v>48</v>
          </cell>
          <cell r="D90">
            <v>54</v>
          </cell>
        </row>
        <row r="91">
          <cell r="A91" t="str">
            <v>NPCB-L-1200</v>
          </cell>
          <cell r="B91">
            <v>900</v>
          </cell>
          <cell r="C91">
            <v>48</v>
          </cell>
          <cell r="D91">
            <v>54</v>
          </cell>
        </row>
        <row r="92">
          <cell r="A92" t="str">
            <v>NPCB-M-300</v>
          </cell>
          <cell r="B92">
            <v>325</v>
          </cell>
          <cell r="C92">
            <v>24</v>
          </cell>
          <cell r="D92">
            <v>28</v>
          </cell>
        </row>
        <row r="93">
          <cell r="A93" t="str">
            <v>NPCB-M-350</v>
          </cell>
          <cell r="B93">
            <v>365</v>
          </cell>
          <cell r="C93">
            <v>30</v>
          </cell>
          <cell r="D93">
            <v>34</v>
          </cell>
        </row>
        <row r="94">
          <cell r="A94" t="str">
            <v>NPCB-M-400</v>
          </cell>
          <cell r="B94">
            <v>400</v>
          </cell>
          <cell r="C94">
            <v>30</v>
          </cell>
          <cell r="D94">
            <v>34</v>
          </cell>
        </row>
        <row r="95">
          <cell r="A95" t="str">
            <v>NPCB-M-450</v>
          </cell>
          <cell r="B95">
            <v>430</v>
          </cell>
          <cell r="C95">
            <v>30</v>
          </cell>
          <cell r="D95">
            <v>34</v>
          </cell>
        </row>
        <row r="96">
          <cell r="A96" t="str">
            <v>NPCB-M-500</v>
          </cell>
          <cell r="B96">
            <v>470</v>
          </cell>
          <cell r="C96">
            <v>36</v>
          </cell>
          <cell r="D96">
            <v>40</v>
          </cell>
        </row>
        <row r="97">
          <cell r="A97" t="str">
            <v>NPCB-M-550</v>
          </cell>
          <cell r="B97">
            <v>495</v>
          </cell>
          <cell r="C97">
            <v>36</v>
          </cell>
          <cell r="D97">
            <v>40</v>
          </cell>
        </row>
        <row r="98">
          <cell r="A98" t="str">
            <v>NPCB-M-600</v>
          </cell>
          <cell r="B98">
            <v>520</v>
          </cell>
          <cell r="C98">
            <v>42</v>
          </cell>
          <cell r="D98">
            <v>47</v>
          </cell>
        </row>
        <row r="99">
          <cell r="A99" t="str">
            <v>NPCB-M-650</v>
          </cell>
          <cell r="B99">
            <v>590</v>
          </cell>
          <cell r="C99">
            <v>42</v>
          </cell>
          <cell r="D99">
            <v>47</v>
          </cell>
        </row>
        <row r="100">
          <cell r="A100" t="str">
            <v>NPCB-M-700</v>
          </cell>
          <cell r="B100">
            <v>620</v>
          </cell>
          <cell r="C100">
            <v>48</v>
          </cell>
          <cell r="D100">
            <v>54</v>
          </cell>
        </row>
        <row r="101">
          <cell r="A101" t="str">
            <v>NPCB-M-750</v>
          </cell>
          <cell r="B101">
            <v>650</v>
          </cell>
          <cell r="C101">
            <v>48</v>
          </cell>
          <cell r="D101">
            <v>54</v>
          </cell>
        </row>
        <row r="102">
          <cell r="A102" t="str">
            <v>NPCB-M-800</v>
          </cell>
          <cell r="B102">
            <v>700</v>
          </cell>
          <cell r="C102">
            <v>48</v>
          </cell>
          <cell r="D102">
            <v>54</v>
          </cell>
        </row>
        <row r="103">
          <cell r="A103" t="str">
            <v>NPCB-M-850</v>
          </cell>
          <cell r="B103">
            <v>730</v>
          </cell>
          <cell r="C103">
            <v>48</v>
          </cell>
          <cell r="D103">
            <v>54</v>
          </cell>
        </row>
        <row r="104">
          <cell r="A104" t="str">
            <v>NPCB-M-900</v>
          </cell>
          <cell r="B104">
            <v>760</v>
          </cell>
          <cell r="C104">
            <v>56</v>
          </cell>
          <cell r="D104">
            <v>62</v>
          </cell>
        </row>
        <row r="105">
          <cell r="A105" t="str">
            <v>NPCB-M-1000</v>
          </cell>
          <cell r="B105">
            <v>800</v>
          </cell>
          <cell r="C105">
            <v>56</v>
          </cell>
          <cell r="D105">
            <v>62</v>
          </cell>
        </row>
        <row r="106">
          <cell r="A106" t="str">
            <v>NPCB-M-1100</v>
          </cell>
          <cell r="B106">
            <v>850</v>
          </cell>
          <cell r="C106">
            <v>56</v>
          </cell>
          <cell r="D106">
            <v>62</v>
          </cell>
        </row>
        <row r="107">
          <cell r="A107" t="str">
            <v>NPCB-M-1200</v>
          </cell>
          <cell r="B107">
            <v>900</v>
          </cell>
          <cell r="C107">
            <v>56</v>
          </cell>
          <cell r="D107">
            <v>62</v>
          </cell>
        </row>
        <row r="108">
          <cell r="A108" t="str">
            <v>NPCB-H-150</v>
          </cell>
          <cell r="B108">
            <v>215</v>
          </cell>
          <cell r="C108">
            <v>24</v>
          </cell>
          <cell r="D108">
            <v>28</v>
          </cell>
        </row>
        <row r="109">
          <cell r="A109" t="str">
            <v>NPCB-H-175</v>
          </cell>
          <cell r="B109">
            <v>240</v>
          </cell>
          <cell r="C109">
            <v>24</v>
          </cell>
          <cell r="D109">
            <v>28</v>
          </cell>
        </row>
        <row r="110">
          <cell r="A110" t="str">
            <v>NPCB-H-200</v>
          </cell>
          <cell r="B110">
            <v>255</v>
          </cell>
          <cell r="C110">
            <v>24</v>
          </cell>
          <cell r="D110">
            <v>28</v>
          </cell>
        </row>
        <row r="111">
          <cell r="A111" t="str">
            <v>NPCB-H-225</v>
          </cell>
          <cell r="B111">
            <v>275</v>
          </cell>
          <cell r="C111">
            <v>30</v>
          </cell>
          <cell r="D111">
            <v>34</v>
          </cell>
        </row>
        <row r="112">
          <cell r="A112" t="str">
            <v>NPCB-H-250</v>
          </cell>
          <cell r="B112">
            <v>290</v>
          </cell>
          <cell r="C112">
            <v>30</v>
          </cell>
          <cell r="D112">
            <v>34</v>
          </cell>
        </row>
        <row r="113">
          <cell r="A113" t="str">
            <v>NPCB-H-300</v>
          </cell>
          <cell r="B113">
            <v>325</v>
          </cell>
          <cell r="C113">
            <v>30</v>
          </cell>
          <cell r="D113">
            <v>34</v>
          </cell>
        </row>
        <row r="114">
          <cell r="A114" t="str">
            <v>NPCB-H-350</v>
          </cell>
          <cell r="B114">
            <v>365</v>
          </cell>
          <cell r="C114">
            <v>36</v>
          </cell>
          <cell r="D114">
            <v>42</v>
          </cell>
        </row>
        <row r="115">
          <cell r="A115" t="str">
            <v>NPCB-H-400</v>
          </cell>
          <cell r="B115">
            <v>400</v>
          </cell>
          <cell r="C115">
            <v>36</v>
          </cell>
          <cell r="D115">
            <v>42</v>
          </cell>
        </row>
        <row r="116">
          <cell r="A116" t="str">
            <v>NPCB-H-450</v>
          </cell>
          <cell r="B116">
            <v>430</v>
          </cell>
          <cell r="C116">
            <v>48</v>
          </cell>
          <cell r="D116">
            <v>54</v>
          </cell>
        </row>
        <row r="117">
          <cell r="A117" t="str">
            <v>NPCB-H-500</v>
          </cell>
          <cell r="B117">
            <v>470</v>
          </cell>
          <cell r="C117">
            <v>48</v>
          </cell>
          <cell r="D117">
            <v>54</v>
          </cell>
        </row>
        <row r="118">
          <cell r="A118" t="str">
            <v>NPCB-H-550</v>
          </cell>
          <cell r="B118">
            <v>495</v>
          </cell>
          <cell r="C118">
            <v>48</v>
          </cell>
          <cell r="D118">
            <v>54</v>
          </cell>
        </row>
        <row r="119">
          <cell r="A119" t="str">
            <v>NPCB-H-600</v>
          </cell>
          <cell r="B119">
            <v>520</v>
          </cell>
          <cell r="C119">
            <v>48</v>
          </cell>
          <cell r="D119">
            <v>54</v>
          </cell>
        </row>
        <row r="120">
          <cell r="A120" t="str">
            <v>NPCD-L-020</v>
          </cell>
          <cell r="B120">
            <v>110</v>
          </cell>
          <cell r="C120">
            <v>12</v>
          </cell>
          <cell r="D120">
            <v>18</v>
          </cell>
        </row>
        <row r="121">
          <cell r="A121" t="str">
            <v>NPCD-L-025</v>
          </cell>
          <cell r="B121">
            <v>110</v>
          </cell>
          <cell r="C121">
            <v>12</v>
          </cell>
          <cell r="D121">
            <v>18</v>
          </cell>
        </row>
        <row r="122">
          <cell r="A122" t="str">
            <v>NPCD-L-032</v>
          </cell>
          <cell r="B122">
            <v>125</v>
          </cell>
          <cell r="C122">
            <v>12</v>
          </cell>
          <cell r="D122">
            <v>18</v>
          </cell>
        </row>
        <row r="123">
          <cell r="A123" t="str">
            <v>NPCD-L-040</v>
          </cell>
          <cell r="B123">
            <v>135</v>
          </cell>
          <cell r="C123">
            <v>16</v>
          </cell>
          <cell r="D123">
            <v>22</v>
          </cell>
        </row>
        <row r="124">
          <cell r="A124" t="str">
            <v>NPCD-L-050</v>
          </cell>
          <cell r="B124">
            <v>145</v>
          </cell>
          <cell r="C124">
            <v>16</v>
          </cell>
          <cell r="D124">
            <v>22</v>
          </cell>
        </row>
        <row r="125">
          <cell r="A125" t="str">
            <v>NPCD-L-065</v>
          </cell>
          <cell r="B125">
            <v>155</v>
          </cell>
          <cell r="C125">
            <v>16</v>
          </cell>
          <cell r="D125">
            <v>22</v>
          </cell>
        </row>
        <row r="126">
          <cell r="A126" t="str">
            <v>NPCD-L-080</v>
          </cell>
          <cell r="B126">
            <v>165</v>
          </cell>
          <cell r="C126">
            <v>16</v>
          </cell>
          <cell r="D126">
            <v>22</v>
          </cell>
        </row>
        <row r="127">
          <cell r="A127" t="str">
            <v>NPCD-L-090</v>
          </cell>
          <cell r="B127">
            <v>185</v>
          </cell>
          <cell r="C127">
            <v>20</v>
          </cell>
          <cell r="D127">
            <v>28</v>
          </cell>
        </row>
        <row r="128">
          <cell r="A128" t="str">
            <v>NPCD-L-100</v>
          </cell>
          <cell r="B128">
            <v>195</v>
          </cell>
          <cell r="C128">
            <v>20</v>
          </cell>
          <cell r="D128">
            <v>28</v>
          </cell>
        </row>
        <row r="129">
          <cell r="A129" t="str">
            <v>NPCD-L-125</v>
          </cell>
          <cell r="B129">
            <v>215</v>
          </cell>
          <cell r="C129">
            <v>20</v>
          </cell>
          <cell r="D129">
            <v>28</v>
          </cell>
        </row>
        <row r="130">
          <cell r="A130" t="str">
            <v>NPCD-L-150</v>
          </cell>
          <cell r="B130">
            <v>255</v>
          </cell>
          <cell r="C130">
            <v>20</v>
          </cell>
          <cell r="D130">
            <v>28</v>
          </cell>
        </row>
        <row r="131">
          <cell r="A131" t="str">
            <v>NPCD-L-175</v>
          </cell>
          <cell r="B131">
            <v>280</v>
          </cell>
          <cell r="C131">
            <v>20</v>
          </cell>
          <cell r="D131">
            <v>28</v>
          </cell>
        </row>
        <row r="132">
          <cell r="A132" t="str">
            <v>NPCD-L-200</v>
          </cell>
          <cell r="B132">
            <v>300</v>
          </cell>
          <cell r="C132">
            <v>20</v>
          </cell>
          <cell r="D132">
            <v>28</v>
          </cell>
        </row>
        <row r="133">
          <cell r="A133" t="str">
            <v>NPCD-L-225</v>
          </cell>
          <cell r="B133">
            <v>320</v>
          </cell>
          <cell r="C133">
            <v>24</v>
          </cell>
          <cell r="D133">
            <v>28</v>
          </cell>
        </row>
        <row r="134">
          <cell r="A134" t="str">
            <v>NPCD-L-250</v>
          </cell>
          <cell r="B134">
            <v>340</v>
          </cell>
          <cell r="C134">
            <v>24</v>
          </cell>
          <cell r="D134">
            <v>28</v>
          </cell>
        </row>
        <row r="135">
          <cell r="A135" t="str">
            <v>NPCD-L-300</v>
          </cell>
          <cell r="B135">
            <v>370</v>
          </cell>
          <cell r="C135">
            <v>24</v>
          </cell>
          <cell r="D135">
            <v>28</v>
          </cell>
        </row>
        <row r="136">
          <cell r="A136" t="str">
            <v>NPCD-L-350</v>
          </cell>
          <cell r="B136">
            <v>420</v>
          </cell>
          <cell r="C136">
            <v>24</v>
          </cell>
          <cell r="D136">
            <v>28</v>
          </cell>
        </row>
        <row r="137">
          <cell r="A137" t="str">
            <v>NPCD-L-400</v>
          </cell>
          <cell r="B137">
            <v>445</v>
          </cell>
          <cell r="C137">
            <v>30</v>
          </cell>
          <cell r="D137">
            <v>34</v>
          </cell>
        </row>
        <row r="138">
          <cell r="A138" t="str">
            <v>NPCD-L-450</v>
          </cell>
          <cell r="B138">
            <v>470</v>
          </cell>
          <cell r="C138">
            <v>30</v>
          </cell>
          <cell r="D138">
            <v>34</v>
          </cell>
        </row>
        <row r="139">
          <cell r="A139" t="str">
            <v>NPCD-L-500</v>
          </cell>
          <cell r="B139">
            <v>520</v>
          </cell>
          <cell r="C139">
            <v>36</v>
          </cell>
          <cell r="D139">
            <v>40</v>
          </cell>
        </row>
        <row r="140">
          <cell r="A140" t="str">
            <v>NPCD-L-550</v>
          </cell>
          <cell r="B140">
            <v>550</v>
          </cell>
          <cell r="C140">
            <v>36</v>
          </cell>
          <cell r="D140">
            <v>40</v>
          </cell>
        </row>
        <row r="141">
          <cell r="A141" t="str">
            <v>NPCD-L-600</v>
          </cell>
          <cell r="B141">
            <v>580</v>
          </cell>
          <cell r="C141">
            <v>36</v>
          </cell>
          <cell r="D141">
            <v>40</v>
          </cell>
        </row>
        <row r="142">
          <cell r="A142" t="str">
            <v>NPCD-L-650</v>
          </cell>
          <cell r="B142">
            <v>590</v>
          </cell>
          <cell r="C142">
            <v>42</v>
          </cell>
          <cell r="D142">
            <v>47</v>
          </cell>
        </row>
        <row r="143">
          <cell r="A143" t="str">
            <v>NPCD-L-700</v>
          </cell>
          <cell r="B143">
            <v>620</v>
          </cell>
          <cell r="C143">
            <v>42</v>
          </cell>
          <cell r="D143">
            <v>47</v>
          </cell>
        </row>
        <row r="144">
          <cell r="A144" t="str">
            <v>NPCD-L-750</v>
          </cell>
          <cell r="B144">
            <v>650</v>
          </cell>
          <cell r="C144">
            <v>42</v>
          </cell>
          <cell r="D144">
            <v>47</v>
          </cell>
        </row>
        <row r="145">
          <cell r="A145" t="str">
            <v>NPCD-L-800</v>
          </cell>
          <cell r="B145">
            <v>700</v>
          </cell>
          <cell r="C145">
            <v>42</v>
          </cell>
          <cell r="D145">
            <v>47</v>
          </cell>
        </row>
        <row r="146">
          <cell r="A146" t="str">
            <v>NPCD-L-850</v>
          </cell>
          <cell r="B146">
            <v>730</v>
          </cell>
          <cell r="C146">
            <v>48</v>
          </cell>
          <cell r="D146">
            <v>54</v>
          </cell>
        </row>
        <row r="147">
          <cell r="A147" t="str">
            <v>NPCD-L-900</v>
          </cell>
          <cell r="B147">
            <v>760</v>
          </cell>
          <cell r="C147">
            <v>48</v>
          </cell>
          <cell r="D147">
            <v>54</v>
          </cell>
        </row>
        <row r="148">
          <cell r="A148" t="str">
            <v>NPCD-L-1000</v>
          </cell>
          <cell r="B148">
            <v>800</v>
          </cell>
          <cell r="C148">
            <v>48</v>
          </cell>
          <cell r="D148">
            <v>54</v>
          </cell>
        </row>
        <row r="149">
          <cell r="A149" t="str">
            <v>NPCD-L-1100</v>
          </cell>
          <cell r="B149">
            <v>850</v>
          </cell>
          <cell r="C149">
            <v>48</v>
          </cell>
          <cell r="D149">
            <v>54</v>
          </cell>
        </row>
        <row r="150">
          <cell r="A150" t="str">
            <v>NPCD-L-1200</v>
          </cell>
          <cell r="B150">
            <v>900</v>
          </cell>
          <cell r="C150">
            <v>48</v>
          </cell>
          <cell r="D150">
            <v>54</v>
          </cell>
        </row>
        <row r="151">
          <cell r="A151" t="str">
            <v>NPCD-M-300</v>
          </cell>
          <cell r="B151">
            <v>370</v>
          </cell>
          <cell r="C151">
            <v>24</v>
          </cell>
          <cell r="D151">
            <v>28</v>
          </cell>
        </row>
        <row r="152">
          <cell r="A152" t="str">
            <v>NPCD-M-350</v>
          </cell>
          <cell r="B152">
            <v>420</v>
          </cell>
          <cell r="C152">
            <v>30</v>
          </cell>
          <cell r="D152">
            <v>34</v>
          </cell>
        </row>
        <row r="153">
          <cell r="A153" t="str">
            <v>NPCD-M-400</v>
          </cell>
          <cell r="B153">
            <v>445</v>
          </cell>
          <cell r="C153">
            <v>30</v>
          </cell>
          <cell r="D153">
            <v>34</v>
          </cell>
        </row>
        <row r="154">
          <cell r="A154" t="str">
            <v>NPCD-M-450</v>
          </cell>
          <cell r="B154">
            <v>470</v>
          </cell>
          <cell r="C154">
            <v>30</v>
          </cell>
          <cell r="D154">
            <v>34</v>
          </cell>
        </row>
        <row r="155">
          <cell r="A155" t="str">
            <v>NPCD-M-500</v>
          </cell>
          <cell r="B155">
            <v>520</v>
          </cell>
          <cell r="C155">
            <v>36</v>
          </cell>
          <cell r="D155">
            <v>40</v>
          </cell>
        </row>
        <row r="156">
          <cell r="A156" t="str">
            <v>NPCD-M-550</v>
          </cell>
          <cell r="B156">
            <v>550</v>
          </cell>
          <cell r="C156">
            <v>36</v>
          </cell>
          <cell r="D156">
            <v>40</v>
          </cell>
        </row>
        <row r="157">
          <cell r="A157" t="str">
            <v>NPCD-M-600</v>
          </cell>
          <cell r="B157">
            <v>580</v>
          </cell>
          <cell r="C157">
            <v>42</v>
          </cell>
          <cell r="D157">
            <v>46</v>
          </cell>
        </row>
        <row r="158">
          <cell r="A158" t="str">
            <v>NPCD-M-650</v>
          </cell>
          <cell r="B158">
            <v>590</v>
          </cell>
          <cell r="C158">
            <v>42</v>
          </cell>
          <cell r="D158">
            <v>46</v>
          </cell>
        </row>
        <row r="159">
          <cell r="A159" t="str">
            <v>NPCD-M-700</v>
          </cell>
          <cell r="B159">
            <v>620</v>
          </cell>
          <cell r="C159">
            <v>48</v>
          </cell>
          <cell r="D159">
            <v>54</v>
          </cell>
        </row>
        <row r="160">
          <cell r="A160" t="str">
            <v>NPCD-M-750</v>
          </cell>
          <cell r="B160">
            <v>650</v>
          </cell>
          <cell r="C160">
            <v>48</v>
          </cell>
          <cell r="D160">
            <v>54</v>
          </cell>
        </row>
        <row r="161">
          <cell r="A161" t="str">
            <v>NPCD-M-800</v>
          </cell>
          <cell r="B161">
            <v>700</v>
          </cell>
          <cell r="C161">
            <v>48</v>
          </cell>
          <cell r="D161">
            <v>54</v>
          </cell>
        </row>
        <row r="162">
          <cell r="A162" t="str">
            <v>NPCD-M-850</v>
          </cell>
          <cell r="B162">
            <v>730</v>
          </cell>
          <cell r="C162">
            <v>48</v>
          </cell>
          <cell r="D162">
            <v>54</v>
          </cell>
        </row>
        <row r="163">
          <cell r="A163" t="str">
            <v>NPCD-M-900</v>
          </cell>
          <cell r="B163">
            <v>760</v>
          </cell>
          <cell r="C163">
            <v>56</v>
          </cell>
          <cell r="D163">
            <v>62</v>
          </cell>
        </row>
        <row r="164">
          <cell r="A164" t="str">
            <v>NPCD-M-1000</v>
          </cell>
          <cell r="B164">
            <v>800</v>
          </cell>
          <cell r="C164">
            <v>56</v>
          </cell>
          <cell r="D164">
            <v>62</v>
          </cell>
        </row>
        <row r="165">
          <cell r="A165" t="str">
            <v>NPCD-M-1100</v>
          </cell>
          <cell r="B165">
            <v>850</v>
          </cell>
          <cell r="C165">
            <v>56</v>
          </cell>
          <cell r="D165">
            <v>62</v>
          </cell>
        </row>
        <row r="166">
          <cell r="A166" t="str">
            <v>NPCD-M-1200</v>
          </cell>
          <cell r="B166">
            <v>900</v>
          </cell>
          <cell r="C166">
            <v>56</v>
          </cell>
          <cell r="D166">
            <v>62</v>
          </cell>
        </row>
        <row r="167">
          <cell r="A167" t="str">
            <v>NPCD-H-150</v>
          </cell>
          <cell r="B167">
            <v>255</v>
          </cell>
          <cell r="C167">
            <v>24</v>
          </cell>
          <cell r="D167">
            <v>28</v>
          </cell>
        </row>
        <row r="168">
          <cell r="A168" t="str">
            <v>NPCD-H-175</v>
          </cell>
          <cell r="B168">
            <v>280</v>
          </cell>
          <cell r="C168">
            <v>24</v>
          </cell>
          <cell r="D168">
            <v>28</v>
          </cell>
        </row>
        <row r="169">
          <cell r="A169" t="str">
            <v>NPCD-H-200</v>
          </cell>
          <cell r="B169">
            <v>300</v>
          </cell>
          <cell r="C169">
            <v>24</v>
          </cell>
          <cell r="D169">
            <v>28</v>
          </cell>
        </row>
        <row r="170">
          <cell r="A170" t="str">
            <v>NPCD-H-225</v>
          </cell>
          <cell r="B170">
            <v>320</v>
          </cell>
          <cell r="C170">
            <v>30</v>
          </cell>
          <cell r="D170">
            <v>34</v>
          </cell>
        </row>
        <row r="171">
          <cell r="A171" t="str">
            <v>NPCD-H-250</v>
          </cell>
          <cell r="B171">
            <v>340</v>
          </cell>
          <cell r="C171">
            <v>30</v>
          </cell>
          <cell r="D171">
            <v>34</v>
          </cell>
        </row>
        <row r="172">
          <cell r="A172" t="str">
            <v>NPCD-H-300</v>
          </cell>
          <cell r="B172">
            <v>370</v>
          </cell>
          <cell r="C172">
            <v>30</v>
          </cell>
          <cell r="D172">
            <v>34</v>
          </cell>
        </row>
        <row r="173">
          <cell r="A173" t="str">
            <v>NPCD-H-350</v>
          </cell>
          <cell r="B173">
            <v>420</v>
          </cell>
          <cell r="C173">
            <v>36</v>
          </cell>
          <cell r="D173">
            <v>42</v>
          </cell>
        </row>
        <row r="174">
          <cell r="A174" t="str">
            <v>NPCD-H-400</v>
          </cell>
          <cell r="B174">
            <v>445</v>
          </cell>
          <cell r="C174">
            <v>36</v>
          </cell>
          <cell r="D174">
            <v>42</v>
          </cell>
        </row>
        <row r="175">
          <cell r="A175" t="str">
            <v>NPCD-H-450</v>
          </cell>
          <cell r="B175">
            <v>470</v>
          </cell>
          <cell r="C175">
            <v>48</v>
          </cell>
          <cell r="D175">
            <v>54</v>
          </cell>
        </row>
        <row r="176">
          <cell r="A176" t="str">
            <v>NPCD-H-500</v>
          </cell>
          <cell r="B176">
            <v>520</v>
          </cell>
          <cell r="C176">
            <v>48</v>
          </cell>
          <cell r="D176">
            <v>54</v>
          </cell>
        </row>
        <row r="177">
          <cell r="A177" t="str">
            <v>NPCD-H-550</v>
          </cell>
          <cell r="B177">
            <v>550</v>
          </cell>
          <cell r="C177">
            <v>48</v>
          </cell>
          <cell r="D177">
            <v>54</v>
          </cell>
        </row>
        <row r="178">
          <cell r="A178" t="str">
            <v>NPCD-H-575</v>
          </cell>
          <cell r="B178">
            <v>580</v>
          </cell>
          <cell r="C178">
            <v>48</v>
          </cell>
          <cell r="D178">
            <v>54</v>
          </cell>
        </row>
        <row r="179">
          <cell r="A179" t="str">
            <v>NPCD-H-600</v>
          </cell>
          <cell r="B179">
            <v>580</v>
          </cell>
          <cell r="C179">
            <v>48</v>
          </cell>
          <cell r="D179">
            <v>54</v>
          </cell>
        </row>
        <row r="180">
          <cell r="A180" t="str">
            <v>NPCE-L-020</v>
          </cell>
          <cell r="B180">
            <v>110</v>
          </cell>
          <cell r="C180">
            <v>12</v>
          </cell>
          <cell r="D180">
            <v>18</v>
          </cell>
        </row>
        <row r="181">
          <cell r="A181" t="str">
            <v>NPCE-L-025</v>
          </cell>
          <cell r="B181">
            <v>110</v>
          </cell>
          <cell r="C181">
            <v>12</v>
          </cell>
          <cell r="D181">
            <v>18</v>
          </cell>
        </row>
        <row r="182">
          <cell r="A182" t="str">
            <v>NPCE-L-032</v>
          </cell>
          <cell r="B182">
            <v>125</v>
          </cell>
          <cell r="C182">
            <v>12</v>
          </cell>
          <cell r="D182">
            <v>18</v>
          </cell>
        </row>
        <row r="183">
          <cell r="A183" t="str">
            <v>NPCE-L-040</v>
          </cell>
          <cell r="B183">
            <v>135</v>
          </cell>
          <cell r="C183">
            <v>16</v>
          </cell>
          <cell r="D183">
            <v>22</v>
          </cell>
        </row>
        <row r="184">
          <cell r="A184" t="str">
            <v>NPCE-L-050</v>
          </cell>
          <cell r="B184">
            <v>145</v>
          </cell>
          <cell r="C184">
            <v>16</v>
          </cell>
          <cell r="D184">
            <v>22</v>
          </cell>
        </row>
        <row r="185">
          <cell r="A185" t="str">
            <v>NPCE-L-065</v>
          </cell>
          <cell r="B185">
            <v>155</v>
          </cell>
          <cell r="C185">
            <v>16</v>
          </cell>
          <cell r="D185">
            <v>22</v>
          </cell>
        </row>
        <row r="186">
          <cell r="A186" t="str">
            <v>NPCE-L-080</v>
          </cell>
          <cell r="B186">
            <v>165</v>
          </cell>
          <cell r="C186">
            <v>16</v>
          </cell>
          <cell r="D186">
            <v>22</v>
          </cell>
        </row>
        <row r="187">
          <cell r="A187" t="str">
            <v>NPCE-L-090</v>
          </cell>
          <cell r="B187">
            <v>185</v>
          </cell>
          <cell r="C187">
            <v>20</v>
          </cell>
          <cell r="D187">
            <v>28</v>
          </cell>
        </row>
        <row r="188">
          <cell r="A188" t="str">
            <v>NPCE-L-100</v>
          </cell>
          <cell r="B188">
            <v>195</v>
          </cell>
          <cell r="C188">
            <v>20</v>
          </cell>
          <cell r="D188">
            <v>28</v>
          </cell>
        </row>
        <row r="189">
          <cell r="A189" t="str">
            <v>NPCE-L-125</v>
          </cell>
          <cell r="B189">
            <v>215</v>
          </cell>
          <cell r="C189">
            <v>20</v>
          </cell>
          <cell r="D189">
            <v>28</v>
          </cell>
        </row>
        <row r="190">
          <cell r="A190" t="str">
            <v>NPCE-L-150</v>
          </cell>
          <cell r="B190">
            <v>255</v>
          </cell>
          <cell r="C190">
            <v>20</v>
          </cell>
          <cell r="D190">
            <v>28</v>
          </cell>
        </row>
        <row r="191">
          <cell r="A191" t="str">
            <v>NPCE-L-175</v>
          </cell>
          <cell r="B191">
            <v>280</v>
          </cell>
          <cell r="C191">
            <v>20</v>
          </cell>
          <cell r="D191">
            <v>28</v>
          </cell>
        </row>
        <row r="192">
          <cell r="A192" t="str">
            <v>NPCE-L-200</v>
          </cell>
          <cell r="B192">
            <v>300</v>
          </cell>
          <cell r="C192">
            <v>20</v>
          </cell>
          <cell r="D192">
            <v>28</v>
          </cell>
        </row>
        <row r="193">
          <cell r="A193" t="str">
            <v>NPCE-L-225</v>
          </cell>
          <cell r="B193">
            <v>320</v>
          </cell>
          <cell r="C193">
            <v>24</v>
          </cell>
          <cell r="D193">
            <v>28</v>
          </cell>
        </row>
        <row r="194">
          <cell r="A194" t="str">
            <v>NPCE-L-250</v>
          </cell>
          <cell r="B194">
            <v>340</v>
          </cell>
          <cell r="C194">
            <v>24</v>
          </cell>
          <cell r="D194">
            <v>28</v>
          </cell>
        </row>
        <row r="195">
          <cell r="A195" t="str">
            <v>NPCE-L-300</v>
          </cell>
          <cell r="B195">
            <v>370</v>
          </cell>
          <cell r="C195">
            <v>24</v>
          </cell>
          <cell r="D195">
            <v>28</v>
          </cell>
        </row>
        <row r="196">
          <cell r="A196" t="str">
            <v>NPCE-L-350</v>
          </cell>
          <cell r="B196">
            <v>420</v>
          </cell>
          <cell r="C196">
            <v>24</v>
          </cell>
          <cell r="D196">
            <v>28</v>
          </cell>
        </row>
        <row r="197">
          <cell r="A197" t="str">
            <v>NPCE-L-400</v>
          </cell>
          <cell r="B197">
            <v>445</v>
          </cell>
          <cell r="C197">
            <v>30</v>
          </cell>
          <cell r="D197">
            <v>34</v>
          </cell>
        </row>
        <row r="198">
          <cell r="A198" t="str">
            <v>NPCE-L-450</v>
          </cell>
          <cell r="B198">
            <v>470</v>
          </cell>
          <cell r="C198">
            <v>30</v>
          </cell>
          <cell r="D198">
            <v>34</v>
          </cell>
        </row>
        <row r="199">
          <cell r="A199" t="str">
            <v>NPCE-L-500</v>
          </cell>
          <cell r="B199">
            <v>520</v>
          </cell>
          <cell r="C199">
            <v>36</v>
          </cell>
          <cell r="D199">
            <v>40</v>
          </cell>
        </row>
        <row r="200">
          <cell r="A200" t="str">
            <v>NPCE-L-550</v>
          </cell>
          <cell r="B200">
            <v>550</v>
          </cell>
          <cell r="C200">
            <v>36</v>
          </cell>
          <cell r="D200">
            <v>40</v>
          </cell>
        </row>
        <row r="201">
          <cell r="A201" t="str">
            <v>NPCE-L-600</v>
          </cell>
          <cell r="B201">
            <v>580</v>
          </cell>
          <cell r="C201">
            <v>36</v>
          </cell>
          <cell r="D201">
            <v>40</v>
          </cell>
        </row>
        <row r="202">
          <cell r="A202" t="str">
            <v>NPCE-L-650</v>
          </cell>
          <cell r="B202">
            <v>590</v>
          </cell>
          <cell r="C202">
            <v>42</v>
          </cell>
          <cell r="D202">
            <v>47</v>
          </cell>
        </row>
        <row r="203">
          <cell r="A203" t="str">
            <v>NPCE-L-700</v>
          </cell>
          <cell r="B203">
            <v>620</v>
          </cell>
          <cell r="C203">
            <v>42</v>
          </cell>
          <cell r="D203">
            <v>47</v>
          </cell>
        </row>
        <row r="204">
          <cell r="A204" t="str">
            <v>NPCE-L-750</v>
          </cell>
          <cell r="B204">
            <v>650</v>
          </cell>
          <cell r="C204">
            <v>42</v>
          </cell>
          <cell r="D204">
            <v>47</v>
          </cell>
        </row>
        <row r="205">
          <cell r="A205" t="str">
            <v>NPCE-L-800</v>
          </cell>
          <cell r="B205">
            <v>700</v>
          </cell>
          <cell r="C205">
            <v>42</v>
          </cell>
          <cell r="D205">
            <v>47</v>
          </cell>
        </row>
        <row r="206">
          <cell r="A206" t="str">
            <v>NPCE-L-850</v>
          </cell>
          <cell r="B206">
            <v>730</v>
          </cell>
          <cell r="C206">
            <v>48</v>
          </cell>
          <cell r="D206">
            <v>54</v>
          </cell>
        </row>
        <row r="207">
          <cell r="A207" t="str">
            <v>NPCE-L-900</v>
          </cell>
          <cell r="B207">
            <v>760</v>
          </cell>
          <cell r="C207">
            <v>48</v>
          </cell>
          <cell r="D207">
            <v>54</v>
          </cell>
        </row>
        <row r="208">
          <cell r="A208" t="str">
            <v>NPCE-L-1000</v>
          </cell>
          <cell r="B208">
            <v>800</v>
          </cell>
          <cell r="C208">
            <v>48</v>
          </cell>
          <cell r="D208">
            <v>54</v>
          </cell>
        </row>
        <row r="209">
          <cell r="A209" t="str">
            <v>NPCE-L-1100</v>
          </cell>
          <cell r="B209">
            <v>850</v>
          </cell>
          <cell r="C209">
            <v>48</v>
          </cell>
          <cell r="D209">
            <v>54</v>
          </cell>
        </row>
        <row r="210">
          <cell r="A210" t="str">
            <v>NPCE-L-1200</v>
          </cell>
          <cell r="B210">
            <v>900</v>
          </cell>
          <cell r="C210">
            <v>48</v>
          </cell>
          <cell r="D210">
            <v>54</v>
          </cell>
        </row>
        <row r="211">
          <cell r="A211" t="str">
            <v>NPCE-M-300</v>
          </cell>
          <cell r="B211">
            <v>370</v>
          </cell>
          <cell r="C211">
            <v>24</v>
          </cell>
          <cell r="D211">
            <v>28</v>
          </cell>
        </row>
        <row r="212">
          <cell r="A212" t="str">
            <v>NPCE-M-350</v>
          </cell>
          <cell r="B212">
            <v>420</v>
          </cell>
          <cell r="C212">
            <v>30</v>
          </cell>
          <cell r="D212">
            <v>34</v>
          </cell>
        </row>
        <row r="213">
          <cell r="A213" t="str">
            <v>NPCE-M-400</v>
          </cell>
          <cell r="B213">
            <v>445</v>
          </cell>
          <cell r="C213">
            <v>30</v>
          </cell>
          <cell r="D213">
            <v>34</v>
          </cell>
        </row>
        <row r="214">
          <cell r="A214" t="str">
            <v>NPCE-M-450</v>
          </cell>
          <cell r="B214">
            <v>470</v>
          </cell>
          <cell r="C214">
            <v>30</v>
          </cell>
          <cell r="D214">
            <v>34</v>
          </cell>
        </row>
        <row r="215">
          <cell r="A215" t="str">
            <v>NPCE-M-500</v>
          </cell>
          <cell r="B215">
            <v>520</v>
          </cell>
          <cell r="C215">
            <v>36</v>
          </cell>
          <cell r="D215">
            <v>40</v>
          </cell>
        </row>
        <row r="216">
          <cell r="A216" t="str">
            <v>NPCE-M-550</v>
          </cell>
          <cell r="B216">
            <v>550</v>
          </cell>
          <cell r="C216">
            <v>36</v>
          </cell>
          <cell r="D216">
            <v>40</v>
          </cell>
        </row>
        <row r="217">
          <cell r="A217" t="str">
            <v>NPCE-M-600</v>
          </cell>
          <cell r="B217">
            <v>580</v>
          </cell>
          <cell r="C217">
            <v>42</v>
          </cell>
          <cell r="D217">
            <v>47</v>
          </cell>
        </row>
        <row r="218">
          <cell r="A218" t="str">
            <v>NPCE-M-650</v>
          </cell>
          <cell r="B218">
            <v>590</v>
          </cell>
          <cell r="C218">
            <v>42</v>
          </cell>
          <cell r="D218">
            <v>47</v>
          </cell>
        </row>
        <row r="219">
          <cell r="A219" t="str">
            <v>NPCE-M-700</v>
          </cell>
          <cell r="B219">
            <v>620</v>
          </cell>
          <cell r="C219">
            <v>48</v>
          </cell>
          <cell r="D219">
            <v>54</v>
          </cell>
        </row>
        <row r="220">
          <cell r="A220" t="str">
            <v>NPCE-M-750</v>
          </cell>
          <cell r="B220">
            <v>650</v>
          </cell>
          <cell r="C220">
            <v>48</v>
          </cell>
          <cell r="D220">
            <v>54</v>
          </cell>
        </row>
        <row r="221">
          <cell r="A221" t="str">
            <v>NPCE-M-800</v>
          </cell>
          <cell r="B221">
            <v>700</v>
          </cell>
          <cell r="C221">
            <v>48</v>
          </cell>
          <cell r="D221">
            <v>54</v>
          </cell>
        </row>
        <row r="222">
          <cell r="A222" t="str">
            <v>NPCE-M-850</v>
          </cell>
          <cell r="B222">
            <v>730</v>
          </cell>
          <cell r="C222">
            <v>48</v>
          </cell>
          <cell r="D222">
            <v>54</v>
          </cell>
        </row>
        <row r="223">
          <cell r="A223" t="str">
            <v>NPCE-M-900</v>
          </cell>
          <cell r="B223">
            <v>760</v>
          </cell>
          <cell r="C223">
            <v>56</v>
          </cell>
          <cell r="D223">
            <v>62</v>
          </cell>
        </row>
        <row r="224">
          <cell r="A224" t="str">
            <v>NPCE-M-1000</v>
          </cell>
          <cell r="B224">
            <v>800</v>
          </cell>
          <cell r="C224">
            <v>56</v>
          </cell>
          <cell r="D224">
            <v>62</v>
          </cell>
        </row>
        <row r="225">
          <cell r="A225" t="str">
            <v>NPCE-M-1100</v>
          </cell>
          <cell r="B225">
            <v>850</v>
          </cell>
          <cell r="C225">
            <v>56</v>
          </cell>
          <cell r="D225">
            <v>62</v>
          </cell>
        </row>
        <row r="226">
          <cell r="A226" t="str">
            <v>NPCE-M-1200</v>
          </cell>
          <cell r="B226">
            <v>900</v>
          </cell>
          <cell r="C226">
            <v>56</v>
          </cell>
          <cell r="D226">
            <v>62</v>
          </cell>
        </row>
        <row r="227">
          <cell r="A227" t="str">
            <v>NPCE-H-150</v>
          </cell>
          <cell r="B227">
            <v>255</v>
          </cell>
          <cell r="C227">
            <v>24</v>
          </cell>
          <cell r="D227">
            <v>28</v>
          </cell>
        </row>
        <row r="228">
          <cell r="A228" t="str">
            <v>NPCE-H-175</v>
          </cell>
          <cell r="B228">
            <v>280</v>
          </cell>
          <cell r="C228">
            <v>24</v>
          </cell>
          <cell r="D228">
            <v>28</v>
          </cell>
        </row>
        <row r="229">
          <cell r="A229" t="str">
            <v>NPCE-H-200</v>
          </cell>
          <cell r="B229">
            <v>300</v>
          </cell>
          <cell r="C229">
            <v>24</v>
          </cell>
          <cell r="D229">
            <v>28</v>
          </cell>
        </row>
        <row r="230">
          <cell r="A230" t="str">
            <v>NPCE-H-225</v>
          </cell>
          <cell r="B230">
            <v>320</v>
          </cell>
          <cell r="C230">
            <v>30</v>
          </cell>
          <cell r="D230">
            <v>34</v>
          </cell>
        </row>
        <row r="231">
          <cell r="A231" t="str">
            <v>NPCE-H-250</v>
          </cell>
          <cell r="B231">
            <v>340</v>
          </cell>
          <cell r="C231">
            <v>30</v>
          </cell>
          <cell r="D231">
            <v>34</v>
          </cell>
        </row>
        <row r="232">
          <cell r="A232" t="str">
            <v>NPCE-H-300</v>
          </cell>
          <cell r="B232">
            <v>370</v>
          </cell>
          <cell r="C232">
            <v>30</v>
          </cell>
          <cell r="D232">
            <v>34</v>
          </cell>
        </row>
        <row r="233">
          <cell r="A233" t="str">
            <v>NPCE-H-350</v>
          </cell>
          <cell r="B233">
            <v>420</v>
          </cell>
          <cell r="C233">
            <v>36</v>
          </cell>
          <cell r="D233">
            <v>42</v>
          </cell>
        </row>
        <row r="234">
          <cell r="A234" t="str">
            <v>NPCE-H-400</v>
          </cell>
          <cell r="B234">
            <v>445</v>
          </cell>
          <cell r="C234">
            <v>36</v>
          </cell>
          <cell r="D234">
            <v>42</v>
          </cell>
        </row>
        <row r="235">
          <cell r="A235" t="str">
            <v>NPCE-H-450</v>
          </cell>
          <cell r="B235">
            <v>470</v>
          </cell>
          <cell r="C235">
            <v>48</v>
          </cell>
          <cell r="D235">
            <v>54</v>
          </cell>
        </row>
        <row r="236">
          <cell r="A236" t="str">
            <v>NPCE-H-500</v>
          </cell>
          <cell r="B236">
            <v>520</v>
          </cell>
          <cell r="C236">
            <v>48</v>
          </cell>
          <cell r="D236">
            <v>54</v>
          </cell>
        </row>
        <row r="237">
          <cell r="A237" t="str">
            <v>NPCE-H-550</v>
          </cell>
          <cell r="B237">
            <v>550</v>
          </cell>
          <cell r="C237">
            <v>48</v>
          </cell>
          <cell r="D237">
            <v>54</v>
          </cell>
        </row>
        <row r="238">
          <cell r="A238" t="str">
            <v>NPCE-H-600</v>
          </cell>
          <cell r="B238">
            <v>580</v>
          </cell>
          <cell r="C238">
            <v>48</v>
          </cell>
          <cell r="D238">
            <v>54</v>
          </cell>
        </row>
        <row r="239">
          <cell r="A239" t="str">
            <v>NPCX-L-065A</v>
          </cell>
          <cell r="B239">
            <v>65</v>
          </cell>
        </row>
        <row r="240">
          <cell r="A240" t="str">
            <v>NPCX-L-150A</v>
          </cell>
          <cell r="B240">
            <v>125</v>
          </cell>
        </row>
        <row r="241">
          <cell r="A241" t="str">
            <v>NPCX-L-200A</v>
          </cell>
          <cell r="B241">
            <v>150</v>
          </cell>
        </row>
        <row r="242">
          <cell r="A242" t="str">
            <v>NPCX-L-250A</v>
          </cell>
          <cell r="B242">
            <v>200</v>
          </cell>
        </row>
        <row r="243">
          <cell r="A243" t="str">
            <v>NPCX-L-300A</v>
          </cell>
          <cell r="B243">
            <v>225</v>
          </cell>
        </row>
        <row r="244">
          <cell r="A244" t="str">
            <v>NPCX-M-300A</v>
          </cell>
          <cell r="B244">
            <v>225</v>
          </cell>
        </row>
        <row r="245">
          <cell r="A245" t="str">
            <v>NPCX-H-150A</v>
          </cell>
          <cell r="B245">
            <v>130</v>
          </cell>
        </row>
        <row r="246">
          <cell r="A246" t="str">
            <v>NPCX-H-200A</v>
          </cell>
          <cell r="B246">
            <v>165</v>
          </cell>
        </row>
        <row r="247">
          <cell r="A247" t="str">
            <v>NPCX-H-250A</v>
          </cell>
          <cell r="B247">
            <v>200</v>
          </cell>
        </row>
        <row r="248">
          <cell r="A248" t="str">
            <v>NPCX-H-300A</v>
          </cell>
          <cell r="B248">
            <v>230</v>
          </cell>
        </row>
        <row r="249">
          <cell r="A249" t="str">
            <v>NPCB-L-065A</v>
          </cell>
          <cell r="B249">
            <v>130</v>
          </cell>
        </row>
        <row r="250">
          <cell r="A250" t="str">
            <v>NPCB-L-150A</v>
          </cell>
          <cell r="B250">
            <v>215</v>
          </cell>
        </row>
        <row r="251">
          <cell r="A251" t="str">
            <v>NPCB-L-200A</v>
          </cell>
          <cell r="B251">
            <v>255</v>
          </cell>
        </row>
        <row r="252">
          <cell r="A252" t="str">
            <v>NPCB-L-250A</v>
          </cell>
          <cell r="B252">
            <v>290</v>
          </cell>
        </row>
        <row r="253">
          <cell r="A253" t="str">
            <v>NPCB-L-300A</v>
          </cell>
          <cell r="B253">
            <v>325</v>
          </cell>
        </row>
        <row r="254">
          <cell r="A254" t="str">
            <v>NPCB-M-300A</v>
          </cell>
          <cell r="B254">
            <v>325</v>
          </cell>
        </row>
        <row r="255">
          <cell r="A255" t="str">
            <v>NPCB-H-150A</v>
          </cell>
          <cell r="B255">
            <v>215</v>
          </cell>
        </row>
        <row r="256">
          <cell r="A256" t="str">
            <v>NPCB-H-200A</v>
          </cell>
          <cell r="B256">
            <v>255</v>
          </cell>
        </row>
        <row r="257">
          <cell r="A257" t="str">
            <v>NPCB-H-250A</v>
          </cell>
          <cell r="B257">
            <v>290</v>
          </cell>
        </row>
        <row r="258">
          <cell r="A258" t="str">
            <v>NPCB-H-300A</v>
          </cell>
          <cell r="B258">
            <v>325</v>
          </cell>
        </row>
        <row r="259">
          <cell r="A259" t="str">
            <v>NPCD-L-065A</v>
          </cell>
          <cell r="B259">
            <v>155</v>
          </cell>
        </row>
        <row r="260">
          <cell r="A260" t="str">
            <v>NPCD-L-150A</v>
          </cell>
          <cell r="B260">
            <v>255</v>
          </cell>
        </row>
        <row r="261">
          <cell r="A261" t="str">
            <v>NPCD-L-200A</v>
          </cell>
          <cell r="B261">
            <v>300</v>
          </cell>
        </row>
        <row r="262">
          <cell r="A262" t="str">
            <v>NPCD-L-250A</v>
          </cell>
          <cell r="B262">
            <v>340</v>
          </cell>
        </row>
        <row r="263">
          <cell r="A263" t="str">
            <v>NPCD-L-300A</v>
          </cell>
          <cell r="B263">
            <v>370</v>
          </cell>
        </row>
        <row r="264">
          <cell r="A264" t="str">
            <v>NPCD-M-300A</v>
          </cell>
          <cell r="B264">
            <v>370</v>
          </cell>
        </row>
        <row r="265">
          <cell r="A265" t="str">
            <v>NPCD-H-150A</v>
          </cell>
          <cell r="B265">
            <v>255</v>
          </cell>
        </row>
        <row r="266">
          <cell r="A266" t="str">
            <v>NPCD-H-200A</v>
          </cell>
          <cell r="B266">
            <v>300</v>
          </cell>
        </row>
        <row r="267">
          <cell r="A267" t="str">
            <v>NPCD-H-250A</v>
          </cell>
          <cell r="B267">
            <v>340</v>
          </cell>
        </row>
        <row r="268">
          <cell r="A268" t="str">
            <v>NPCD-H-300A</v>
          </cell>
          <cell r="B268">
            <v>370</v>
          </cell>
        </row>
        <row r="269">
          <cell r="A269" t="str">
            <v>NPCE-L-065A</v>
          </cell>
          <cell r="B269">
            <v>155</v>
          </cell>
        </row>
        <row r="270">
          <cell r="A270" t="str">
            <v>NPCE-L-150A</v>
          </cell>
          <cell r="B270">
            <v>255</v>
          </cell>
        </row>
        <row r="271">
          <cell r="A271" t="str">
            <v>NPCE-L-200A</v>
          </cell>
          <cell r="B271">
            <v>300</v>
          </cell>
        </row>
        <row r="272">
          <cell r="A272" t="str">
            <v>NPCE-L-250A</v>
          </cell>
          <cell r="B272">
            <v>340</v>
          </cell>
        </row>
        <row r="273">
          <cell r="A273" t="str">
            <v>NPCE-L-300A</v>
          </cell>
          <cell r="B273">
            <v>370</v>
          </cell>
        </row>
        <row r="274">
          <cell r="A274" t="str">
            <v>NPCE-M-300A</v>
          </cell>
          <cell r="B274">
            <v>370</v>
          </cell>
        </row>
        <row r="275">
          <cell r="A275" t="str">
            <v>NPCE-H-150A</v>
          </cell>
          <cell r="B275">
            <v>255</v>
          </cell>
        </row>
        <row r="276">
          <cell r="A276" t="str">
            <v>NPCE-H-200A</v>
          </cell>
          <cell r="B276">
            <v>300</v>
          </cell>
        </row>
        <row r="277">
          <cell r="A277" t="str">
            <v>NPCE-H-250A</v>
          </cell>
          <cell r="B277">
            <v>340</v>
          </cell>
        </row>
        <row r="278">
          <cell r="A278" t="str">
            <v>NPCE-H-300A</v>
          </cell>
          <cell r="B278">
            <v>370</v>
          </cell>
        </row>
        <row r="279">
          <cell r="A279" t="str">
            <v>EHC-080</v>
          </cell>
          <cell r="B279">
            <v>150</v>
          </cell>
        </row>
        <row r="280">
          <cell r="A280" t="str">
            <v>EHC-090</v>
          </cell>
          <cell r="B280">
            <v>150</v>
          </cell>
        </row>
        <row r="281">
          <cell r="A281" t="str">
            <v>EHC-100</v>
          </cell>
          <cell r="B281">
            <v>150</v>
          </cell>
        </row>
        <row r="282">
          <cell r="A282" t="str">
            <v>EHC-125</v>
          </cell>
          <cell r="B282">
            <v>200</v>
          </cell>
        </row>
        <row r="283">
          <cell r="A283" t="str">
            <v>EHC-150</v>
          </cell>
          <cell r="B283">
            <v>200</v>
          </cell>
        </row>
        <row r="284">
          <cell r="A284" t="str">
            <v>EHC-175</v>
          </cell>
          <cell r="B284">
            <v>200</v>
          </cell>
        </row>
        <row r="285">
          <cell r="A285" t="str">
            <v>EHC-200</v>
          </cell>
          <cell r="B285">
            <v>200</v>
          </cell>
        </row>
        <row r="286">
          <cell r="A286" t="str">
            <v>EHC-225</v>
          </cell>
          <cell r="B286">
            <v>200</v>
          </cell>
        </row>
        <row r="287">
          <cell r="A287" t="str">
            <v>EHC-250</v>
          </cell>
          <cell r="B287">
            <v>250</v>
          </cell>
          <cell r="C287">
            <v>0</v>
          </cell>
          <cell r="D287">
            <v>47</v>
          </cell>
        </row>
        <row r="288">
          <cell r="A288" t="str">
            <v>EHC-300</v>
          </cell>
          <cell r="B288">
            <v>250</v>
          </cell>
          <cell r="C288">
            <v>0</v>
          </cell>
          <cell r="D288">
            <v>47</v>
          </cell>
        </row>
        <row r="289">
          <cell r="A289" t="str">
            <v>EHC-350</v>
          </cell>
          <cell r="B289">
            <v>250</v>
          </cell>
          <cell r="D289">
            <v>47</v>
          </cell>
        </row>
        <row r="290">
          <cell r="A290" t="str">
            <v>EHC-400</v>
          </cell>
          <cell r="B290">
            <v>300</v>
          </cell>
          <cell r="D290">
            <v>54</v>
          </cell>
        </row>
        <row r="291">
          <cell r="A291" t="str">
            <v>EHC-450</v>
          </cell>
          <cell r="B291">
            <v>300</v>
          </cell>
          <cell r="D291">
            <v>54</v>
          </cell>
        </row>
        <row r="292">
          <cell r="A292" t="str">
            <v>EHC-500</v>
          </cell>
          <cell r="B292">
            <v>300</v>
          </cell>
          <cell r="D292">
            <v>54</v>
          </cell>
        </row>
        <row r="293">
          <cell r="A293" t="str">
            <v>EHC-550</v>
          </cell>
          <cell r="B293">
            <v>300</v>
          </cell>
          <cell r="D293">
            <v>62</v>
          </cell>
        </row>
        <row r="294">
          <cell r="A294" t="str">
            <v>EHC-600</v>
          </cell>
          <cell r="B294">
            <v>300</v>
          </cell>
          <cell r="D294">
            <v>62</v>
          </cell>
        </row>
        <row r="295">
          <cell r="A295" t="str">
            <v>EHA-080</v>
          </cell>
          <cell r="B295">
            <v>175</v>
          </cell>
        </row>
        <row r="296">
          <cell r="A296" t="str">
            <v>EHA-090</v>
          </cell>
          <cell r="B296">
            <v>200</v>
          </cell>
        </row>
        <row r="297">
          <cell r="A297" t="str">
            <v>EHA-100</v>
          </cell>
          <cell r="B297">
            <v>200</v>
          </cell>
        </row>
        <row r="298">
          <cell r="A298" t="str">
            <v>EHA-125</v>
          </cell>
          <cell r="B298">
            <v>200</v>
          </cell>
        </row>
        <row r="299">
          <cell r="A299" t="str">
            <v>EHA-150</v>
          </cell>
          <cell r="B299">
            <v>250</v>
          </cell>
        </row>
        <row r="300">
          <cell r="A300" t="str">
            <v>EHA-175</v>
          </cell>
          <cell r="B300">
            <v>250</v>
          </cell>
        </row>
        <row r="301">
          <cell r="A301" t="str">
            <v>EHA-200</v>
          </cell>
          <cell r="B301">
            <v>250</v>
          </cell>
        </row>
        <row r="302">
          <cell r="A302" t="str">
            <v>EHA-225</v>
          </cell>
          <cell r="B302">
            <v>250</v>
          </cell>
        </row>
        <row r="303">
          <cell r="A303" t="str">
            <v>EHA-250</v>
          </cell>
          <cell r="B303">
            <v>300</v>
          </cell>
          <cell r="D303">
            <v>47</v>
          </cell>
        </row>
        <row r="304">
          <cell r="A304" t="str">
            <v>EHA-300</v>
          </cell>
          <cell r="B304">
            <v>300</v>
          </cell>
          <cell r="D304">
            <v>47</v>
          </cell>
        </row>
        <row r="305">
          <cell r="A305" t="str">
            <v>EHA-350</v>
          </cell>
          <cell r="B305">
            <v>300</v>
          </cell>
          <cell r="D305">
            <v>47</v>
          </cell>
        </row>
        <row r="306">
          <cell r="A306" t="str">
            <v>EHA-400</v>
          </cell>
          <cell r="B306">
            <v>300</v>
          </cell>
          <cell r="D306">
            <v>54</v>
          </cell>
        </row>
        <row r="307">
          <cell r="A307" t="str">
            <v>EHA-450</v>
          </cell>
          <cell r="B307">
            <v>300</v>
          </cell>
          <cell r="D307">
            <v>54</v>
          </cell>
        </row>
        <row r="308">
          <cell r="A308" t="str">
            <v>EHA-500</v>
          </cell>
          <cell r="B308">
            <v>300</v>
          </cell>
          <cell r="D308">
            <v>54</v>
          </cell>
        </row>
        <row r="309">
          <cell r="A309" t="str">
            <v>EHA-550</v>
          </cell>
          <cell r="B309">
            <v>300</v>
          </cell>
          <cell r="D309">
            <v>62</v>
          </cell>
        </row>
        <row r="310">
          <cell r="A310" t="str">
            <v>EHA-600</v>
          </cell>
          <cell r="B310">
            <v>300</v>
          </cell>
          <cell r="D310">
            <v>62</v>
          </cell>
        </row>
        <row r="311">
          <cell r="A311" t="str">
            <v>NPCY-L-020</v>
          </cell>
          <cell r="B311">
            <v>35</v>
          </cell>
          <cell r="C311">
            <v>12</v>
          </cell>
          <cell r="D311">
            <v>18</v>
          </cell>
        </row>
        <row r="312">
          <cell r="A312" t="str">
            <v>NPCY-L-025</v>
          </cell>
          <cell r="B312">
            <v>40</v>
          </cell>
          <cell r="C312">
            <v>12</v>
          </cell>
          <cell r="D312">
            <v>18</v>
          </cell>
        </row>
        <row r="313">
          <cell r="A313" t="str">
            <v>NPCY-L-032</v>
          </cell>
          <cell r="B313">
            <v>45</v>
          </cell>
          <cell r="C313">
            <v>12</v>
          </cell>
          <cell r="D313">
            <v>18</v>
          </cell>
        </row>
        <row r="314">
          <cell r="A314" t="str">
            <v>NPCY-L-040</v>
          </cell>
          <cell r="B314">
            <v>55</v>
          </cell>
          <cell r="C314">
            <v>16</v>
          </cell>
          <cell r="D314">
            <v>22</v>
          </cell>
        </row>
        <row r="315">
          <cell r="A315" t="str">
            <v>NPCY-L-050</v>
          </cell>
          <cell r="B315">
            <v>60</v>
          </cell>
          <cell r="C315">
            <v>16</v>
          </cell>
          <cell r="D315">
            <v>22</v>
          </cell>
        </row>
        <row r="316">
          <cell r="A316" t="str">
            <v>NPCY-L-065</v>
          </cell>
          <cell r="B316">
            <v>65</v>
          </cell>
          <cell r="C316">
            <v>16</v>
          </cell>
          <cell r="D316">
            <v>22</v>
          </cell>
        </row>
        <row r="317">
          <cell r="A317" t="str">
            <v>NPCY-L-080</v>
          </cell>
          <cell r="B317">
            <v>75</v>
          </cell>
          <cell r="C317">
            <v>16</v>
          </cell>
          <cell r="D317">
            <v>22</v>
          </cell>
        </row>
        <row r="318">
          <cell r="A318" t="str">
            <v>NPCY-L-090</v>
          </cell>
          <cell r="B318">
            <v>90</v>
          </cell>
          <cell r="C318">
            <v>20</v>
          </cell>
          <cell r="D318">
            <v>28</v>
          </cell>
        </row>
        <row r="319">
          <cell r="A319" t="str">
            <v>NPCY-L-100</v>
          </cell>
          <cell r="B319">
            <v>95</v>
          </cell>
          <cell r="C319">
            <v>20</v>
          </cell>
          <cell r="D319">
            <v>28</v>
          </cell>
        </row>
        <row r="320">
          <cell r="A320" t="str">
            <v>NPCY-L-125</v>
          </cell>
          <cell r="B320">
            <v>110</v>
          </cell>
          <cell r="C320">
            <v>20</v>
          </cell>
          <cell r="D320">
            <v>28</v>
          </cell>
        </row>
        <row r="321">
          <cell r="A321" t="str">
            <v>NPCY-L-150</v>
          </cell>
          <cell r="B321">
            <v>125</v>
          </cell>
          <cell r="C321">
            <v>20</v>
          </cell>
          <cell r="D321">
            <v>28</v>
          </cell>
        </row>
        <row r="322">
          <cell r="A322" t="str">
            <v>NPCY-L-175</v>
          </cell>
          <cell r="B322">
            <v>140</v>
          </cell>
          <cell r="C322">
            <v>20</v>
          </cell>
          <cell r="D322">
            <v>28</v>
          </cell>
        </row>
        <row r="323">
          <cell r="A323" t="str">
            <v>NPCY-L-200</v>
          </cell>
          <cell r="B323">
            <v>150</v>
          </cell>
          <cell r="C323">
            <v>20</v>
          </cell>
          <cell r="D323">
            <v>28</v>
          </cell>
        </row>
        <row r="324">
          <cell r="A324" t="str">
            <v>NPCY-L-225</v>
          </cell>
          <cell r="B324">
            <v>185</v>
          </cell>
          <cell r="C324">
            <v>24</v>
          </cell>
          <cell r="D324">
            <v>28</v>
          </cell>
        </row>
        <row r="325">
          <cell r="A325" t="str">
            <v>NPCY-L-250</v>
          </cell>
          <cell r="B325">
            <v>200</v>
          </cell>
          <cell r="C325">
            <v>24</v>
          </cell>
          <cell r="D325">
            <v>28</v>
          </cell>
        </row>
        <row r="326">
          <cell r="A326" t="str">
            <v>NPCY-L-300</v>
          </cell>
          <cell r="B326">
            <v>225</v>
          </cell>
          <cell r="C326">
            <v>24</v>
          </cell>
          <cell r="D326">
            <v>28</v>
          </cell>
        </row>
        <row r="327">
          <cell r="A327" t="str">
            <v>NPCY-L-350</v>
          </cell>
          <cell r="B327">
            <v>245</v>
          </cell>
          <cell r="C327">
            <v>24</v>
          </cell>
          <cell r="D327">
            <v>28</v>
          </cell>
        </row>
        <row r="328">
          <cell r="A328" t="str">
            <v>NPCY-L-400</v>
          </cell>
          <cell r="B328">
            <v>280</v>
          </cell>
          <cell r="C328">
            <v>30</v>
          </cell>
          <cell r="D328">
            <v>34</v>
          </cell>
        </row>
        <row r="329">
          <cell r="A329" t="str">
            <v>NPCY-L-450</v>
          </cell>
          <cell r="B329">
            <v>310</v>
          </cell>
          <cell r="C329">
            <v>30</v>
          </cell>
          <cell r="D329">
            <v>34</v>
          </cell>
        </row>
        <row r="330">
          <cell r="A330" t="str">
            <v>NPCY-L-500</v>
          </cell>
          <cell r="B330">
            <v>350</v>
          </cell>
          <cell r="C330">
            <v>36</v>
          </cell>
          <cell r="D330">
            <v>40</v>
          </cell>
        </row>
        <row r="331">
          <cell r="A331" t="str">
            <v>NPCY-L-550</v>
          </cell>
          <cell r="B331">
            <v>370</v>
          </cell>
          <cell r="C331">
            <v>36</v>
          </cell>
          <cell r="D331">
            <v>40</v>
          </cell>
        </row>
        <row r="332">
          <cell r="A332" t="str">
            <v>NPCY-L-600</v>
          </cell>
          <cell r="B332">
            <v>400</v>
          </cell>
          <cell r="C332">
            <v>36</v>
          </cell>
          <cell r="D332">
            <v>40</v>
          </cell>
        </row>
        <row r="333">
          <cell r="A333" t="str">
            <v>NPCY-L-650</v>
          </cell>
          <cell r="B333">
            <v>430</v>
          </cell>
          <cell r="C333">
            <v>42</v>
          </cell>
          <cell r="D333">
            <v>47</v>
          </cell>
        </row>
        <row r="334">
          <cell r="A334" t="str">
            <v>NPCY-L-700</v>
          </cell>
          <cell r="B334">
            <v>450</v>
          </cell>
          <cell r="C334">
            <v>42</v>
          </cell>
          <cell r="D334">
            <v>47</v>
          </cell>
        </row>
        <row r="335">
          <cell r="A335" t="str">
            <v>NPCY-L-750</v>
          </cell>
          <cell r="B335">
            <v>480</v>
          </cell>
          <cell r="C335">
            <v>42</v>
          </cell>
          <cell r="D335">
            <v>47</v>
          </cell>
        </row>
        <row r="336">
          <cell r="A336" t="str">
            <v>NPCY-L-800</v>
          </cell>
          <cell r="B336">
            <v>505</v>
          </cell>
          <cell r="C336">
            <v>42</v>
          </cell>
          <cell r="D336">
            <v>47</v>
          </cell>
        </row>
        <row r="337">
          <cell r="A337" t="str">
            <v>NPCY-L-850</v>
          </cell>
          <cell r="B337">
            <v>545</v>
          </cell>
          <cell r="C337">
            <v>48</v>
          </cell>
          <cell r="D337">
            <v>54</v>
          </cell>
        </row>
        <row r="338">
          <cell r="A338" t="str">
            <v>NPCY-L-900</v>
          </cell>
          <cell r="B338">
            <v>565</v>
          </cell>
          <cell r="C338">
            <v>48</v>
          </cell>
          <cell r="D338">
            <v>54</v>
          </cell>
        </row>
        <row r="339">
          <cell r="A339" t="str">
            <v>NPCY-L-1000</v>
          </cell>
          <cell r="B339">
            <v>620</v>
          </cell>
          <cell r="C339">
            <v>48</v>
          </cell>
          <cell r="D339">
            <v>54</v>
          </cell>
        </row>
        <row r="340">
          <cell r="A340" t="str">
            <v>NPCY-L-1100</v>
          </cell>
          <cell r="B340">
            <v>670</v>
          </cell>
          <cell r="C340">
            <v>48</v>
          </cell>
          <cell r="D340">
            <v>54</v>
          </cell>
        </row>
        <row r="341">
          <cell r="A341" t="str">
            <v>NPCY-L-1200</v>
          </cell>
          <cell r="B341">
            <v>730</v>
          </cell>
          <cell r="C341">
            <v>48</v>
          </cell>
          <cell r="D341">
            <v>54</v>
          </cell>
        </row>
        <row r="342">
          <cell r="A342" t="str">
            <v>NPCZ-L-020</v>
          </cell>
          <cell r="B342">
            <v>35</v>
          </cell>
          <cell r="C342">
            <v>12</v>
          </cell>
          <cell r="D342">
            <v>18</v>
          </cell>
        </row>
        <row r="343">
          <cell r="A343" t="str">
            <v>NPCZ-L-025</v>
          </cell>
          <cell r="B343">
            <v>40</v>
          </cell>
          <cell r="C343">
            <v>12</v>
          </cell>
          <cell r="D343">
            <v>18</v>
          </cell>
        </row>
        <row r="344">
          <cell r="A344" t="str">
            <v>NPCZ-L-032</v>
          </cell>
          <cell r="B344">
            <v>45</v>
          </cell>
          <cell r="C344">
            <v>12</v>
          </cell>
          <cell r="D344">
            <v>18</v>
          </cell>
        </row>
        <row r="345">
          <cell r="A345" t="str">
            <v>NPCZ-L-040</v>
          </cell>
          <cell r="B345">
            <v>55</v>
          </cell>
          <cell r="C345">
            <v>16</v>
          </cell>
          <cell r="D345">
            <v>22</v>
          </cell>
        </row>
        <row r="346">
          <cell r="A346" t="str">
            <v>NPCZ-L-050</v>
          </cell>
          <cell r="B346">
            <v>60</v>
          </cell>
          <cell r="C346">
            <v>16</v>
          </cell>
          <cell r="D346">
            <v>22</v>
          </cell>
        </row>
        <row r="347">
          <cell r="A347" t="str">
            <v>NPCZ-L-065</v>
          </cell>
          <cell r="B347">
            <v>65</v>
          </cell>
          <cell r="C347">
            <v>16</v>
          </cell>
          <cell r="D347">
            <v>22</v>
          </cell>
        </row>
        <row r="348">
          <cell r="A348" t="str">
            <v>NPCZ-L-080</v>
          </cell>
          <cell r="B348">
            <v>75</v>
          </cell>
          <cell r="C348">
            <v>16</v>
          </cell>
          <cell r="D348">
            <v>22</v>
          </cell>
        </row>
        <row r="349">
          <cell r="A349" t="str">
            <v>NPCZ-L-090</v>
          </cell>
          <cell r="B349">
            <v>90</v>
          </cell>
          <cell r="C349">
            <v>20</v>
          </cell>
          <cell r="D349">
            <v>28</v>
          </cell>
        </row>
        <row r="350">
          <cell r="A350" t="str">
            <v>NPCZ-L-100</v>
          </cell>
          <cell r="B350">
            <v>95</v>
          </cell>
          <cell r="C350">
            <v>20</v>
          </cell>
          <cell r="D350">
            <v>28</v>
          </cell>
        </row>
        <row r="351">
          <cell r="A351" t="str">
            <v>NPCZ-L-125</v>
          </cell>
          <cell r="B351">
            <v>110</v>
          </cell>
          <cell r="C351">
            <v>20</v>
          </cell>
          <cell r="D351">
            <v>28</v>
          </cell>
        </row>
        <row r="352">
          <cell r="A352" t="str">
            <v>NPCZ-L-150</v>
          </cell>
          <cell r="B352">
            <v>125</v>
          </cell>
          <cell r="C352">
            <v>20</v>
          </cell>
          <cell r="D352">
            <v>28</v>
          </cell>
        </row>
        <row r="353">
          <cell r="A353" t="str">
            <v>NPCZ-L-175</v>
          </cell>
          <cell r="B353">
            <v>140</v>
          </cell>
          <cell r="C353">
            <v>20</v>
          </cell>
          <cell r="D353">
            <v>28</v>
          </cell>
        </row>
        <row r="354">
          <cell r="A354" t="str">
            <v>NPCZ-L-200</v>
          </cell>
          <cell r="B354">
            <v>150</v>
          </cell>
          <cell r="C354">
            <v>20</v>
          </cell>
          <cell r="D354">
            <v>28</v>
          </cell>
        </row>
        <row r="355">
          <cell r="A355" t="str">
            <v>NPCZ-L-225</v>
          </cell>
          <cell r="B355">
            <v>185</v>
          </cell>
          <cell r="C355">
            <v>24</v>
          </cell>
          <cell r="D355">
            <v>28</v>
          </cell>
        </row>
        <row r="356">
          <cell r="A356" t="str">
            <v>NPCZ-L-250</v>
          </cell>
          <cell r="B356">
            <v>200</v>
          </cell>
          <cell r="C356">
            <v>24</v>
          </cell>
          <cell r="D356">
            <v>28</v>
          </cell>
        </row>
        <row r="357">
          <cell r="A357" t="str">
            <v>NPCZ-L-300</v>
          </cell>
          <cell r="B357">
            <v>225</v>
          </cell>
          <cell r="C357">
            <v>24</v>
          </cell>
          <cell r="D357">
            <v>28</v>
          </cell>
        </row>
        <row r="358">
          <cell r="A358" t="str">
            <v>NPCZ-L-350</v>
          </cell>
          <cell r="B358">
            <v>245</v>
          </cell>
          <cell r="C358">
            <v>24</v>
          </cell>
          <cell r="D358">
            <v>28</v>
          </cell>
        </row>
        <row r="359">
          <cell r="A359" t="str">
            <v>NPCZ-L-400</v>
          </cell>
          <cell r="B359">
            <v>280</v>
          </cell>
          <cell r="C359">
            <v>30</v>
          </cell>
          <cell r="D359">
            <v>34</v>
          </cell>
        </row>
        <row r="360">
          <cell r="A360" t="str">
            <v>NPCZ-L-450</v>
          </cell>
          <cell r="B360">
            <v>310</v>
          </cell>
          <cell r="C360">
            <v>30</v>
          </cell>
          <cell r="D360">
            <v>34</v>
          </cell>
        </row>
        <row r="361">
          <cell r="A361" t="str">
            <v>NPCZ-L-500</v>
          </cell>
          <cell r="B361">
            <v>350</v>
          </cell>
          <cell r="C361">
            <v>36</v>
          </cell>
          <cell r="D361">
            <v>40</v>
          </cell>
        </row>
        <row r="362">
          <cell r="A362" t="str">
            <v>NPCZ-L-550</v>
          </cell>
          <cell r="B362">
            <v>370</v>
          </cell>
          <cell r="C362">
            <v>36</v>
          </cell>
          <cell r="D362">
            <v>40</v>
          </cell>
        </row>
        <row r="363">
          <cell r="A363" t="str">
            <v>NPCZ-L-600</v>
          </cell>
          <cell r="B363">
            <v>400</v>
          </cell>
          <cell r="C363">
            <v>36</v>
          </cell>
          <cell r="D363">
            <v>40</v>
          </cell>
        </row>
        <row r="364">
          <cell r="A364" t="str">
            <v>NPCZ-L-650</v>
          </cell>
          <cell r="B364">
            <v>430</v>
          </cell>
          <cell r="C364">
            <v>42</v>
          </cell>
          <cell r="D364">
            <v>47</v>
          </cell>
        </row>
        <row r="365">
          <cell r="A365" t="str">
            <v>NPCZ-L-700</v>
          </cell>
          <cell r="B365">
            <v>450</v>
          </cell>
          <cell r="C365">
            <v>42</v>
          </cell>
          <cell r="D365">
            <v>47</v>
          </cell>
        </row>
        <row r="366">
          <cell r="A366" t="str">
            <v>NPCZ-L-750</v>
          </cell>
          <cell r="B366">
            <v>480</v>
          </cell>
          <cell r="C366">
            <v>42</v>
          </cell>
          <cell r="D366">
            <v>47</v>
          </cell>
        </row>
        <row r="367">
          <cell r="A367" t="str">
            <v>NPCZ-L-800</v>
          </cell>
          <cell r="B367">
            <v>505</v>
          </cell>
          <cell r="C367">
            <v>42</v>
          </cell>
          <cell r="D367">
            <v>47</v>
          </cell>
        </row>
        <row r="368">
          <cell r="A368" t="str">
            <v>NPCZ-L-850</v>
          </cell>
          <cell r="B368">
            <v>545</v>
          </cell>
          <cell r="C368">
            <v>48</v>
          </cell>
          <cell r="D368">
            <v>54</v>
          </cell>
        </row>
        <row r="369">
          <cell r="A369" t="str">
            <v>NPCZ-L-900</v>
          </cell>
          <cell r="B369">
            <v>565</v>
          </cell>
          <cell r="C369">
            <v>48</v>
          </cell>
          <cell r="D369">
            <v>54</v>
          </cell>
        </row>
        <row r="370">
          <cell r="A370" t="str">
            <v>NPCZ-L-1000</v>
          </cell>
          <cell r="B370">
            <v>620</v>
          </cell>
          <cell r="C370">
            <v>48</v>
          </cell>
          <cell r="D370">
            <v>54</v>
          </cell>
        </row>
        <row r="371">
          <cell r="A371" t="str">
            <v>NPCZ-L-1100</v>
          </cell>
          <cell r="B371">
            <v>670</v>
          </cell>
          <cell r="C371">
            <v>48</v>
          </cell>
          <cell r="D371">
            <v>54</v>
          </cell>
        </row>
        <row r="372">
          <cell r="A372" t="str">
            <v>NPCZ-L-1200</v>
          </cell>
          <cell r="B372">
            <v>730</v>
          </cell>
          <cell r="C372">
            <v>48</v>
          </cell>
          <cell r="D372">
            <v>54</v>
          </cell>
        </row>
        <row r="373">
          <cell r="A373" t="str">
            <v>22NPCB-H-250</v>
          </cell>
          <cell r="B373">
            <v>340</v>
          </cell>
        </row>
        <row r="374">
          <cell r="A374" t="str">
            <v>NCLS-M10</v>
          </cell>
          <cell r="B374">
            <v>50</v>
          </cell>
          <cell r="C374">
            <v>12</v>
          </cell>
          <cell r="D374">
            <v>18</v>
          </cell>
        </row>
        <row r="375">
          <cell r="A375" t="str">
            <v>NCLS-M12</v>
          </cell>
          <cell r="B375">
            <v>50</v>
          </cell>
          <cell r="C375">
            <v>16</v>
          </cell>
          <cell r="D375">
            <v>22</v>
          </cell>
        </row>
        <row r="376">
          <cell r="A376" t="str">
            <v>NCLS-M16</v>
          </cell>
          <cell r="B376">
            <v>50</v>
          </cell>
          <cell r="C376">
            <v>20</v>
          </cell>
          <cell r="D376">
            <v>24</v>
          </cell>
        </row>
        <row r="377">
          <cell r="A377" t="str">
            <v>NCLS-M20</v>
          </cell>
          <cell r="B377">
            <v>50</v>
          </cell>
          <cell r="C377">
            <v>24</v>
          </cell>
          <cell r="D377">
            <v>28</v>
          </cell>
        </row>
        <row r="378">
          <cell r="A378" t="str">
            <v>NCLS-M24</v>
          </cell>
          <cell r="B378">
            <v>75</v>
          </cell>
          <cell r="C378">
            <v>30</v>
          </cell>
          <cell r="D378">
            <v>34</v>
          </cell>
        </row>
        <row r="379">
          <cell r="A379" t="str">
            <v>NCLS-M30</v>
          </cell>
          <cell r="B379">
            <v>75</v>
          </cell>
          <cell r="C379">
            <v>36</v>
          </cell>
          <cell r="D379">
            <v>40</v>
          </cell>
        </row>
        <row r="380">
          <cell r="A380" t="str">
            <v>NCLS-M36</v>
          </cell>
          <cell r="B380">
            <v>100</v>
          </cell>
          <cell r="C380">
            <v>42</v>
          </cell>
          <cell r="D380">
            <v>47</v>
          </cell>
        </row>
        <row r="381">
          <cell r="A381" t="str">
            <v>NCLS-M42</v>
          </cell>
          <cell r="B381">
            <v>125</v>
          </cell>
          <cell r="C381">
            <v>48</v>
          </cell>
          <cell r="D381">
            <v>54</v>
          </cell>
        </row>
        <row r="382">
          <cell r="A382" t="str">
            <v>NCLS-M48</v>
          </cell>
          <cell r="B382">
            <v>125</v>
          </cell>
          <cell r="C382">
            <v>56</v>
          </cell>
          <cell r="D382">
            <v>62</v>
          </cell>
        </row>
        <row r="383">
          <cell r="A383" t="str">
            <v>NCLS-M56</v>
          </cell>
          <cell r="B383">
            <v>155</v>
          </cell>
          <cell r="C383">
            <v>64</v>
          </cell>
          <cell r="D383">
            <v>70</v>
          </cell>
        </row>
        <row r="384">
          <cell r="A384" t="str">
            <v>NCLS-M64</v>
          </cell>
          <cell r="B384">
            <v>155</v>
          </cell>
          <cell r="C384">
            <v>75</v>
          </cell>
          <cell r="D384">
            <v>80</v>
          </cell>
        </row>
        <row r="385">
          <cell r="A385" t="str">
            <v>NCLS-M72</v>
          </cell>
          <cell r="B385">
            <v>150</v>
          </cell>
          <cell r="C385">
            <v>80</v>
          </cell>
          <cell r="D385">
            <v>86</v>
          </cell>
        </row>
        <row r="386">
          <cell r="A386" t="str">
            <v>NCLS-M80</v>
          </cell>
          <cell r="B386">
            <v>160</v>
          </cell>
          <cell r="C386">
            <v>85</v>
          </cell>
          <cell r="D386">
            <v>91</v>
          </cell>
        </row>
        <row r="387">
          <cell r="A387" t="str">
            <v>NCLS-M85</v>
          </cell>
          <cell r="B387">
            <v>180</v>
          </cell>
          <cell r="C387">
            <v>90</v>
          </cell>
          <cell r="D387">
            <v>96</v>
          </cell>
        </row>
        <row r="388">
          <cell r="A388" t="str">
            <v>NCLS-M90</v>
          </cell>
          <cell r="B388">
            <v>190</v>
          </cell>
          <cell r="C388">
            <v>95</v>
          </cell>
          <cell r="D388">
            <v>101</v>
          </cell>
        </row>
        <row r="389">
          <cell r="A389" t="str">
            <v>LPT-M12</v>
          </cell>
          <cell r="B389">
            <v>50</v>
          </cell>
        </row>
        <row r="390">
          <cell r="A390" t="str">
            <v>LPT-M16</v>
          </cell>
          <cell r="B390">
            <v>50</v>
          </cell>
        </row>
        <row r="391">
          <cell r="A391" t="str">
            <v>LPT-M20</v>
          </cell>
          <cell r="B391">
            <v>50</v>
          </cell>
        </row>
        <row r="392">
          <cell r="A392" t="str">
            <v>LPT-M24</v>
          </cell>
          <cell r="B392">
            <v>75</v>
          </cell>
        </row>
        <row r="393">
          <cell r="A393" t="str">
            <v>LPT-M30</v>
          </cell>
          <cell r="B393">
            <v>75</v>
          </cell>
        </row>
        <row r="394">
          <cell r="A394" t="str">
            <v>LPT-M36</v>
          </cell>
          <cell r="B394">
            <v>90</v>
          </cell>
        </row>
        <row r="395">
          <cell r="A395" t="str">
            <v>LPT-M42</v>
          </cell>
          <cell r="B395">
            <v>90</v>
          </cell>
        </row>
        <row r="396">
          <cell r="A396" t="str">
            <v>LPT-M48</v>
          </cell>
          <cell r="B396">
            <v>110</v>
          </cell>
        </row>
        <row r="397">
          <cell r="A397" t="str">
            <v>LPT-M56</v>
          </cell>
          <cell r="B397">
            <v>125</v>
          </cell>
        </row>
        <row r="398">
          <cell r="A398" t="str">
            <v>LPT-M64</v>
          </cell>
          <cell r="B398">
            <v>150</v>
          </cell>
        </row>
        <row r="399">
          <cell r="A399" t="str">
            <v>LPT-M72</v>
          </cell>
          <cell r="B399">
            <v>150</v>
          </cell>
        </row>
        <row r="400">
          <cell r="A400" t="str">
            <v>LPT-M80</v>
          </cell>
          <cell r="B400">
            <v>175</v>
          </cell>
        </row>
        <row r="401">
          <cell r="A401" t="str">
            <v>CLPT-16</v>
          </cell>
          <cell r="B401">
            <v>50</v>
          </cell>
        </row>
        <row r="402">
          <cell r="A402" t="str">
            <v>CLPT-24</v>
          </cell>
          <cell r="B402">
            <v>75</v>
          </cell>
        </row>
        <row r="403">
          <cell r="A403" t="str">
            <v>CLPT-30</v>
          </cell>
          <cell r="B403">
            <v>90</v>
          </cell>
        </row>
        <row r="404">
          <cell r="A404" t="str">
            <v>CLPT-42</v>
          </cell>
          <cell r="B404">
            <v>120</v>
          </cell>
        </row>
        <row r="405">
          <cell r="A405" t="str">
            <v>CLPT-64</v>
          </cell>
          <cell r="B405">
            <v>180</v>
          </cell>
        </row>
        <row r="406">
          <cell r="A406" t="str">
            <v>CLPT-70</v>
          </cell>
          <cell r="B406">
            <v>200</v>
          </cell>
        </row>
        <row r="407">
          <cell r="A407" t="str">
            <v>CLPT-80</v>
          </cell>
          <cell r="B407">
            <v>200</v>
          </cell>
        </row>
        <row r="408">
          <cell r="A408" t="str">
            <v>RA-L-080</v>
          </cell>
          <cell r="C408">
            <v>20</v>
          </cell>
          <cell r="D408">
            <v>28</v>
          </cell>
        </row>
        <row r="409">
          <cell r="A409" t="str">
            <v>RA-L-090</v>
          </cell>
          <cell r="C409">
            <v>20</v>
          </cell>
          <cell r="D409">
            <v>28</v>
          </cell>
        </row>
        <row r="410">
          <cell r="A410" t="str">
            <v>RA-L-100</v>
          </cell>
          <cell r="C410">
            <v>20</v>
          </cell>
          <cell r="D410">
            <v>28</v>
          </cell>
        </row>
        <row r="411">
          <cell r="A411" t="str">
            <v>RA-L-125</v>
          </cell>
          <cell r="C411">
            <v>24</v>
          </cell>
          <cell r="D411">
            <v>28</v>
          </cell>
        </row>
        <row r="412">
          <cell r="A412" t="str">
            <v>RA-L-150</v>
          </cell>
          <cell r="C412">
            <v>24</v>
          </cell>
          <cell r="D412">
            <v>28</v>
          </cell>
        </row>
        <row r="413">
          <cell r="A413" t="str">
            <v>RA-L-175</v>
          </cell>
          <cell r="C413">
            <v>24</v>
          </cell>
          <cell r="D413">
            <v>28</v>
          </cell>
        </row>
        <row r="414">
          <cell r="A414" t="str">
            <v>RA-L-200</v>
          </cell>
          <cell r="C414">
            <v>24</v>
          </cell>
          <cell r="D414">
            <v>28</v>
          </cell>
        </row>
        <row r="415">
          <cell r="A415" t="str">
            <v>RA-L-225</v>
          </cell>
          <cell r="C415">
            <v>24</v>
          </cell>
          <cell r="D415">
            <v>28</v>
          </cell>
        </row>
        <row r="416">
          <cell r="A416" t="str">
            <v>RA-L-250</v>
          </cell>
          <cell r="C416">
            <v>24</v>
          </cell>
          <cell r="D416">
            <v>28</v>
          </cell>
        </row>
        <row r="417">
          <cell r="A417" t="str">
            <v>RA-L-300</v>
          </cell>
          <cell r="C417">
            <v>30</v>
          </cell>
          <cell r="D417">
            <v>34</v>
          </cell>
        </row>
        <row r="418">
          <cell r="A418" t="str">
            <v>RA-L-350</v>
          </cell>
          <cell r="C418">
            <v>30</v>
          </cell>
          <cell r="D418">
            <v>34</v>
          </cell>
        </row>
        <row r="419">
          <cell r="A419" t="str">
            <v>RA-L-400</v>
          </cell>
          <cell r="C419">
            <v>30</v>
          </cell>
          <cell r="D419">
            <v>34</v>
          </cell>
        </row>
        <row r="420">
          <cell r="A420" t="str">
            <v>RA-L-450</v>
          </cell>
          <cell r="C420">
            <v>30</v>
          </cell>
          <cell r="D420">
            <v>34</v>
          </cell>
        </row>
        <row r="421">
          <cell r="A421" t="str">
            <v>RA-L-500</v>
          </cell>
          <cell r="C421">
            <v>36</v>
          </cell>
          <cell r="D421">
            <v>40</v>
          </cell>
        </row>
        <row r="422">
          <cell r="A422" t="str">
            <v>RA-L-550</v>
          </cell>
          <cell r="C422">
            <v>36</v>
          </cell>
          <cell r="D422">
            <v>40</v>
          </cell>
        </row>
        <row r="423">
          <cell r="A423" t="str">
            <v>RA-L-600</v>
          </cell>
          <cell r="C423">
            <v>42</v>
          </cell>
          <cell r="D423">
            <v>46</v>
          </cell>
        </row>
        <row r="424">
          <cell r="A424" t="str">
            <v>RA-L-650</v>
          </cell>
          <cell r="C424">
            <v>42</v>
          </cell>
          <cell r="D424">
            <v>46</v>
          </cell>
        </row>
        <row r="425">
          <cell r="A425" t="str">
            <v>RA-L-700</v>
          </cell>
          <cell r="C425">
            <v>48</v>
          </cell>
          <cell r="D425">
            <v>54</v>
          </cell>
        </row>
        <row r="426">
          <cell r="A426" t="str">
            <v>RA-L-750</v>
          </cell>
          <cell r="C426">
            <v>48</v>
          </cell>
          <cell r="D426">
            <v>54</v>
          </cell>
        </row>
        <row r="427">
          <cell r="A427" t="str">
            <v>RB-L-080</v>
          </cell>
          <cell r="C427">
            <v>20</v>
          </cell>
          <cell r="D427">
            <v>28</v>
          </cell>
        </row>
        <row r="428">
          <cell r="A428" t="str">
            <v>RB-L-090</v>
          </cell>
          <cell r="C428">
            <v>20</v>
          </cell>
          <cell r="D428">
            <v>28</v>
          </cell>
        </row>
        <row r="429">
          <cell r="A429" t="str">
            <v>RB-L-100</v>
          </cell>
          <cell r="C429">
            <v>20</v>
          </cell>
          <cell r="D429">
            <v>28</v>
          </cell>
        </row>
        <row r="430">
          <cell r="A430" t="str">
            <v>RB-L-125</v>
          </cell>
          <cell r="C430">
            <v>24</v>
          </cell>
          <cell r="D430">
            <v>28</v>
          </cell>
        </row>
        <row r="431">
          <cell r="A431" t="str">
            <v>RB-L-150</v>
          </cell>
          <cell r="C431">
            <v>24</v>
          </cell>
          <cell r="D431">
            <v>28</v>
          </cell>
        </row>
        <row r="432">
          <cell r="A432" t="str">
            <v>RB-L-175</v>
          </cell>
          <cell r="C432">
            <v>24</v>
          </cell>
          <cell r="D432">
            <v>28</v>
          </cell>
        </row>
        <row r="433">
          <cell r="A433" t="str">
            <v>RB-L-200</v>
          </cell>
          <cell r="C433">
            <v>24</v>
          </cell>
          <cell r="D433">
            <v>28</v>
          </cell>
        </row>
        <row r="434">
          <cell r="A434" t="str">
            <v>RB-L-225</v>
          </cell>
          <cell r="C434">
            <v>24</v>
          </cell>
          <cell r="D434">
            <v>28</v>
          </cell>
        </row>
        <row r="435">
          <cell r="A435" t="str">
            <v>RB-L-250</v>
          </cell>
          <cell r="C435">
            <v>24</v>
          </cell>
          <cell r="D435">
            <v>28</v>
          </cell>
        </row>
        <row r="436">
          <cell r="A436" t="str">
            <v>RB-L-300</v>
          </cell>
          <cell r="C436">
            <v>30</v>
          </cell>
          <cell r="D436">
            <v>34</v>
          </cell>
        </row>
        <row r="437">
          <cell r="A437" t="str">
            <v>RB-L-350</v>
          </cell>
          <cell r="C437">
            <v>30</v>
          </cell>
          <cell r="D437">
            <v>34</v>
          </cell>
        </row>
        <row r="438">
          <cell r="A438" t="str">
            <v>RB-L-400</v>
          </cell>
          <cell r="C438">
            <v>30</v>
          </cell>
          <cell r="D438">
            <v>34</v>
          </cell>
        </row>
        <row r="439">
          <cell r="A439" t="str">
            <v>RB-L-450</v>
          </cell>
          <cell r="C439">
            <v>30</v>
          </cell>
          <cell r="D439">
            <v>34</v>
          </cell>
        </row>
        <row r="440">
          <cell r="A440" t="str">
            <v>RB-L-500</v>
          </cell>
          <cell r="C440">
            <v>36</v>
          </cell>
          <cell r="D440">
            <v>40</v>
          </cell>
        </row>
        <row r="441">
          <cell r="A441" t="str">
            <v>RB-L-550</v>
          </cell>
          <cell r="C441">
            <v>36</v>
          </cell>
          <cell r="D441">
            <v>40</v>
          </cell>
        </row>
        <row r="442">
          <cell r="A442" t="str">
            <v>RB-L-600</v>
          </cell>
          <cell r="C442">
            <v>42</v>
          </cell>
          <cell r="D442">
            <v>46</v>
          </cell>
        </row>
        <row r="443">
          <cell r="A443" t="str">
            <v>RB-L-650</v>
          </cell>
          <cell r="C443">
            <v>42</v>
          </cell>
          <cell r="D443">
            <v>46</v>
          </cell>
        </row>
        <row r="444">
          <cell r="A444" t="str">
            <v>RB-L-700</v>
          </cell>
          <cell r="C444">
            <v>48</v>
          </cell>
          <cell r="D444">
            <v>54</v>
          </cell>
        </row>
        <row r="445">
          <cell r="A445" t="str">
            <v>RB-L-750</v>
          </cell>
          <cell r="C445">
            <v>48</v>
          </cell>
          <cell r="D445">
            <v>54</v>
          </cell>
        </row>
        <row r="446">
          <cell r="A446" t="str">
            <v>RC-L-080</v>
          </cell>
          <cell r="C446">
            <v>20</v>
          </cell>
          <cell r="D446">
            <v>28</v>
          </cell>
        </row>
        <row r="447">
          <cell r="A447" t="str">
            <v>RC-L-090</v>
          </cell>
          <cell r="C447">
            <v>20</v>
          </cell>
          <cell r="D447">
            <v>28</v>
          </cell>
        </row>
        <row r="448">
          <cell r="A448" t="str">
            <v>RC-L-100</v>
          </cell>
          <cell r="C448">
            <v>20</v>
          </cell>
          <cell r="D448">
            <v>28</v>
          </cell>
        </row>
        <row r="449">
          <cell r="A449" t="str">
            <v>RC-L-125</v>
          </cell>
          <cell r="C449">
            <v>24</v>
          </cell>
          <cell r="D449">
            <v>28</v>
          </cell>
        </row>
        <row r="450">
          <cell r="A450" t="str">
            <v>RC-L-150</v>
          </cell>
          <cell r="C450">
            <v>24</v>
          </cell>
          <cell r="D450">
            <v>28</v>
          </cell>
        </row>
        <row r="451">
          <cell r="A451" t="str">
            <v>RC-L-175</v>
          </cell>
          <cell r="C451">
            <v>24</v>
          </cell>
          <cell r="D451">
            <v>28</v>
          </cell>
        </row>
        <row r="452">
          <cell r="A452" t="str">
            <v>RC-L-200</v>
          </cell>
          <cell r="C452">
            <v>24</v>
          </cell>
          <cell r="D452">
            <v>28</v>
          </cell>
        </row>
        <row r="453">
          <cell r="A453" t="str">
            <v>RC-L-225</v>
          </cell>
          <cell r="C453">
            <v>24</v>
          </cell>
          <cell r="D453">
            <v>28</v>
          </cell>
        </row>
        <row r="454">
          <cell r="A454" t="str">
            <v>RC-L-250</v>
          </cell>
          <cell r="C454">
            <v>24</v>
          </cell>
          <cell r="D454">
            <v>28</v>
          </cell>
        </row>
        <row r="455">
          <cell r="A455" t="str">
            <v>RC-L-300</v>
          </cell>
          <cell r="C455">
            <v>30</v>
          </cell>
          <cell r="D455">
            <v>34</v>
          </cell>
        </row>
        <row r="456">
          <cell r="A456" t="str">
            <v>RC-L-350</v>
          </cell>
          <cell r="C456">
            <v>30</v>
          </cell>
          <cell r="D456">
            <v>34</v>
          </cell>
        </row>
        <row r="457">
          <cell r="A457" t="str">
            <v>RC-L-400</v>
          </cell>
          <cell r="C457">
            <v>30</v>
          </cell>
          <cell r="D457">
            <v>34</v>
          </cell>
        </row>
        <row r="458">
          <cell r="A458" t="str">
            <v>RC-L-450</v>
          </cell>
          <cell r="C458">
            <v>30</v>
          </cell>
          <cell r="D458">
            <v>34</v>
          </cell>
        </row>
        <row r="459">
          <cell r="A459" t="str">
            <v>RC-L-500</v>
          </cell>
          <cell r="C459">
            <v>36</v>
          </cell>
          <cell r="D459">
            <v>40</v>
          </cell>
        </row>
        <row r="460">
          <cell r="A460" t="str">
            <v>RC-L-550</v>
          </cell>
          <cell r="C460">
            <v>36</v>
          </cell>
          <cell r="D460">
            <v>40</v>
          </cell>
        </row>
        <row r="461">
          <cell r="A461" t="str">
            <v>RC-L-600</v>
          </cell>
          <cell r="C461">
            <v>42</v>
          </cell>
          <cell r="D461">
            <v>46</v>
          </cell>
        </row>
        <row r="462">
          <cell r="A462" t="str">
            <v>RC-L-650</v>
          </cell>
          <cell r="C462">
            <v>42</v>
          </cell>
          <cell r="D462">
            <v>46</v>
          </cell>
        </row>
        <row r="463">
          <cell r="A463" t="str">
            <v>RC-L-700</v>
          </cell>
          <cell r="C463">
            <v>48</v>
          </cell>
          <cell r="D463">
            <v>54</v>
          </cell>
        </row>
        <row r="464">
          <cell r="A464" t="str">
            <v>RC-L-750</v>
          </cell>
          <cell r="C464">
            <v>48</v>
          </cell>
          <cell r="D464">
            <v>54</v>
          </cell>
        </row>
        <row r="465">
          <cell r="A465" t="str">
            <v>RA-H-150</v>
          </cell>
          <cell r="C465">
            <v>24</v>
          </cell>
          <cell r="D465">
            <v>28</v>
          </cell>
        </row>
        <row r="466">
          <cell r="A466" t="str">
            <v>RA-H-175</v>
          </cell>
          <cell r="C466">
            <v>24</v>
          </cell>
          <cell r="D466">
            <v>28</v>
          </cell>
        </row>
        <row r="467">
          <cell r="A467" t="str">
            <v>RA-H-200</v>
          </cell>
          <cell r="C467">
            <v>30</v>
          </cell>
          <cell r="D467">
            <v>34</v>
          </cell>
        </row>
        <row r="468">
          <cell r="A468" t="str">
            <v>RA-H-225</v>
          </cell>
          <cell r="C468">
            <v>30</v>
          </cell>
          <cell r="D468">
            <v>34</v>
          </cell>
        </row>
        <row r="469">
          <cell r="A469" t="str">
            <v>RA-H-250</v>
          </cell>
          <cell r="C469">
            <v>30</v>
          </cell>
          <cell r="D469">
            <v>34</v>
          </cell>
        </row>
        <row r="470">
          <cell r="A470" t="str">
            <v>RA-H-300</v>
          </cell>
          <cell r="C470">
            <v>36</v>
          </cell>
          <cell r="D470">
            <v>40</v>
          </cell>
        </row>
        <row r="471">
          <cell r="A471" t="str">
            <v>RA-H-350</v>
          </cell>
          <cell r="C471">
            <v>36</v>
          </cell>
          <cell r="D471">
            <v>40</v>
          </cell>
        </row>
        <row r="472">
          <cell r="A472" t="str">
            <v>RA-H-400</v>
          </cell>
          <cell r="C472">
            <v>36</v>
          </cell>
          <cell r="D472">
            <v>40</v>
          </cell>
        </row>
        <row r="473">
          <cell r="A473" t="str">
            <v>RA-H-450</v>
          </cell>
          <cell r="C473">
            <v>36</v>
          </cell>
          <cell r="D473">
            <v>40</v>
          </cell>
        </row>
        <row r="474">
          <cell r="A474" t="str">
            <v>RA-H-500</v>
          </cell>
          <cell r="C474">
            <v>36</v>
          </cell>
          <cell r="D474">
            <v>40</v>
          </cell>
        </row>
        <row r="475">
          <cell r="A475" t="str">
            <v>RA-H-550</v>
          </cell>
          <cell r="C475">
            <v>36</v>
          </cell>
          <cell r="D475">
            <v>40</v>
          </cell>
        </row>
        <row r="476">
          <cell r="A476" t="str">
            <v>RA-H-600</v>
          </cell>
          <cell r="C476">
            <v>42</v>
          </cell>
          <cell r="D476">
            <v>46</v>
          </cell>
        </row>
        <row r="477">
          <cell r="A477" t="str">
            <v>RA-H-650</v>
          </cell>
          <cell r="C477">
            <v>42</v>
          </cell>
          <cell r="D477">
            <v>46</v>
          </cell>
        </row>
        <row r="478">
          <cell r="A478" t="str">
            <v>RA-H-700</v>
          </cell>
          <cell r="C478">
            <v>48</v>
          </cell>
          <cell r="D478">
            <v>54</v>
          </cell>
        </row>
        <row r="479">
          <cell r="A479" t="str">
            <v>RA-H-750</v>
          </cell>
          <cell r="C479">
            <v>48</v>
          </cell>
          <cell r="D479">
            <v>54</v>
          </cell>
        </row>
        <row r="480">
          <cell r="A480" t="str">
            <v>RB-H-150</v>
          </cell>
          <cell r="C480">
            <v>24</v>
          </cell>
          <cell r="D480">
            <v>28</v>
          </cell>
        </row>
        <row r="481">
          <cell r="A481" t="str">
            <v>RB-H-175</v>
          </cell>
          <cell r="C481">
            <v>24</v>
          </cell>
          <cell r="D481">
            <v>28</v>
          </cell>
        </row>
        <row r="482">
          <cell r="A482" t="str">
            <v>RB-H-200</v>
          </cell>
          <cell r="C482">
            <v>30</v>
          </cell>
          <cell r="D482">
            <v>34</v>
          </cell>
        </row>
        <row r="483">
          <cell r="A483" t="str">
            <v>RB-H-225</v>
          </cell>
          <cell r="C483">
            <v>30</v>
          </cell>
          <cell r="D483">
            <v>34</v>
          </cell>
        </row>
        <row r="484">
          <cell r="A484" t="str">
            <v>RB-H-250</v>
          </cell>
          <cell r="C484">
            <v>30</v>
          </cell>
          <cell r="D484">
            <v>34</v>
          </cell>
        </row>
        <row r="485">
          <cell r="A485" t="str">
            <v>RB-H-300</v>
          </cell>
          <cell r="C485">
            <v>36</v>
          </cell>
          <cell r="D485">
            <v>40</v>
          </cell>
        </row>
        <row r="486">
          <cell r="A486" t="str">
            <v>RB-H-350</v>
          </cell>
          <cell r="C486">
            <v>36</v>
          </cell>
          <cell r="D486">
            <v>40</v>
          </cell>
        </row>
        <row r="487">
          <cell r="A487" t="str">
            <v>RB-H-400</v>
          </cell>
          <cell r="C487">
            <v>36</v>
          </cell>
          <cell r="D487">
            <v>40</v>
          </cell>
        </row>
        <row r="488">
          <cell r="A488" t="str">
            <v>RB-H-450</v>
          </cell>
          <cell r="C488">
            <v>36</v>
          </cell>
          <cell r="D488">
            <v>40</v>
          </cell>
        </row>
        <row r="489">
          <cell r="A489" t="str">
            <v>RB-H-500</v>
          </cell>
          <cell r="C489">
            <v>36</v>
          </cell>
          <cell r="D489">
            <v>40</v>
          </cell>
        </row>
        <row r="490">
          <cell r="A490" t="str">
            <v>RB-H-550</v>
          </cell>
          <cell r="C490">
            <v>36</v>
          </cell>
          <cell r="D490">
            <v>40</v>
          </cell>
        </row>
        <row r="491">
          <cell r="A491" t="str">
            <v>RB-H-600</v>
          </cell>
          <cell r="C491">
            <v>42</v>
          </cell>
          <cell r="D491">
            <v>46</v>
          </cell>
        </row>
        <row r="492">
          <cell r="A492" t="str">
            <v>RB-H-650</v>
          </cell>
          <cell r="C492">
            <v>42</v>
          </cell>
          <cell r="D492">
            <v>46</v>
          </cell>
        </row>
        <row r="493">
          <cell r="A493" t="str">
            <v>RB-H-700</v>
          </cell>
          <cell r="C493">
            <v>48</v>
          </cell>
          <cell r="D493">
            <v>54</v>
          </cell>
        </row>
        <row r="494">
          <cell r="A494" t="str">
            <v>RB-H-750</v>
          </cell>
          <cell r="C494">
            <v>48</v>
          </cell>
          <cell r="D494">
            <v>54</v>
          </cell>
        </row>
        <row r="495">
          <cell r="A495" t="str">
            <v>RC-H-150</v>
          </cell>
          <cell r="C495">
            <v>24</v>
          </cell>
          <cell r="D495">
            <v>28</v>
          </cell>
        </row>
        <row r="496">
          <cell r="A496" t="str">
            <v>RC-H-175</v>
          </cell>
          <cell r="C496">
            <v>24</v>
          </cell>
          <cell r="D496">
            <v>28</v>
          </cell>
        </row>
        <row r="497">
          <cell r="A497" t="str">
            <v>RC-H-200</v>
          </cell>
          <cell r="C497">
            <v>30</v>
          </cell>
          <cell r="D497">
            <v>34</v>
          </cell>
        </row>
        <row r="498">
          <cell r="A498" t="str">
            <v>RC-H-225</v>
          </cell>
          <cell r="C498">
            <v>30</v>
          </cell>
          <cell r="D498">
            <v>34</v>
          </cell>
        </row>
        <row r="499">
          <cell r="A499" t="str">
            <v>RC-H-250</v>
          </cell>
          <cell r="C499">
            <v>30</v>
          </cell>
          <cell r="D499">
            <v>34</v>
          </cell>
        </row>
        <row r="500">
          <cell r="A500" t="str">
            <v>RC-H-300</v>
          </cell>
          <cell r="C500">
            <v>36</v>
          </cell>
          <cell r="D500">
            <v>40</v>
          </cell>
        </row>
        <row r="501">
          <cell r="A501" t="str">
            <v>RC-H-350</v>
          </cell>
          <cell r="C501">
            <v>36</v>
          </cell>
          <cell r="D501">
            <v>40</v>
          </cell>
        </row>
        <row r="502">
          <cell r="A502" t="str">
            <v>RC-H-400</v>
          </cell>
          <cell r="C502">
            <v>36</v>
          </cell>
          <cell r="D502">
            <v>40</v>
          </cell>
        </row>
        <row r="503">
          <cell r="A503" t="str">
            <v>RC-H-450</v>
          </cell>
          <cell r="C503">
            <v>36</v>
          </cell>
          <cell r="D503">
            <v>40</v>
          </cell>
        </row>
        <row r="504">
          <cell r="A504" t="str">
            <v>RC-H-500</v>
          </cell>
          <cell r="C504">
            <v>36</v>
          </cell>
          <cell r="D504">
            <v>40</v>
          </cell>
        </row>
        <row r="505">
          <cell r="A505" t="str">
            <v>RC-H-550</v>
          </cell>
          <cell r="C505">
            <v>36</v>
          </cell>
          <cell r="D505">
            <v>40</v>
          </cell>
        </row>
        <row r="506">
          <cell r="A506" t="str">
            <v>RC-H-600</v>
          </cell>
          <cell r="C506">
            <v>42</v>
          </cell>
          <cell r="D506">
            <v>46</v>
          </cell>
        </row>
        <row r="507">
          <cell r="A507" t="str">
            <v>RC-H-650</v>
          </cell>
          <cell r="C507">
            <v>42</v>
          </cell>
          <cell r="D507">
            <v>46</v>
          </cell>
        </row>
        <row r="508">
          <cell r="A508" t="str">
            <v>RC-H-700</v>
          </cell>
          <cell r="C508">
            <v>48</v>
          </cell>
          <cell r="D508">
            <v>54</v>
          </cell>
        </row>
        <row r="509">
          <cell r="A509" t="str">
            <v>RC-H-750</v>
          </cell>
          <cell r="C509">
            <v>48</v>
          </cell>
          <cell r="D509">
            <v>54</v>
          </cell>
        </row>
        <row r="510">
          <cell r="A510" t="str">
            <v>RHC-080</v>
          </cell>
        </row>
        <row r="511">
          <cell r="A511" t="str">
            <v>RHC-090</v>
          </cell>
        </row>
        <row r="512">
          <cell r="A512" t="str">
            <v>RHC-100</v>
          </cell>
        </row>
        <row r="513">
          <cell r="A513" t="str">
            <v>RHC-125</v>
          </cell>
        </row>
        <row r="514">
          <cell r="A514" t="str">
            <v>RHC-150</v>
          </cell>
        </row>
        <row r="515">
          <cell r="A515" t="str">
            <v>RHC-175</v>
          </cell>
        </row>
        <row r="516">
          <cell r="A516" t="str">
            <v>RHC-200</v>
          </cell>
        </row>
        <row r="517">
          <cell r="A517" t="str">
            <v>RHC-225</v>
          </cell>
        </row>
        <row r="518">
          <cell r="A518" t="str">
            <v>RHC-250</v>
          </cell>
        </row>
        <row r="519">
          <cell r="A519" t="str">
            <v>RHC-300</v>
          </cell>
        </row>
        <row r="520">
          <cell r="A520" t="str">
            <v>RHC-350</v>
          </cell>
        </row>
        <row r="521">
          <cell r="A521" t="str">
            <v>RHC-400</v>
          </cell>
        </row>
        <row r="522">
          <cell r="A522" t="str">
            <v>RHC-450</v>
          </cell>
        </row>
        <row r="523">
          <cell r="A523" t="str">
            <v>RHC-500</v>
          </cell>
        </row>
        <row r="524">
          <cell r="A524" t="str">
            <v>RHC-550</v>
          </cell>
        </row>
        <row r="525">
          <cell r="A525" t="str">
            <v>RHC-600</v>
          </cell>
        </row>
        <row r="526">
          <cell r="A526" t="str">
            <v>RHA-080</v>
          </cell>
        </row>
        <row r="527">
          <cell r="A527" t="str">
            <v>RHA-090</v>
          </cell>
        </row>
        <row r="528">
          <cell r="A528" t="str">
            <v>RHA-100</v>
          </cell>
        </row>
        <row r="529">
          <cell r="A529" t="str">
            <v>RHA-125</v>
          </cell>
        </row>
        <row r="530">
          <cell r="A530" t="str">
            <v>RHA-150</v>
          </cell>
        </row>
        <row r="531">
          <cell r="A531" t="str">
            <v>RHA-175</v>
          </cell>
        </row>
        <row r="532">
          <cell r="A532" t="str">
            <v>RHA-200</v>
          </cell>
        </row>
        <row r="533">
          <cell r="A533" t="str">
            <v>RHA-225</v>
          </cell>
        </row>
        <row r="534">
          <cell r="A534" t="str">
            <v>RHA-250</v>
          </cell>
        </row>
        <row r="535">
          <cell r="A535" t="str">
            <v>RHA-300</v>
          </cell>
        </row>
        <row r="536">
          <cell r="A536" t="str">
            <v>RHA-350</v>
          </cell>
        </row>
        <row r="537">
          <cell r="A537" t="str">
            <v>RHA-400</v>
          </cell>
        </row>
        <row r="538">
          <cell r="A538" t="str">
            <v>RHA-450</v>
          </cell>
        </row>
        <row r="539">
          <cell r="A539" t="str">
            <v>RHA-500</v>
          </cell>
        </row>
        <row r="540">
          <cell r="A540" t="str">
            <v>RHA-550</v>
          </cell>
        </row>
        <row r="541">
          <cell r="A541" t="str">
            <v>RHA-600</v>
          </cell>
        </row>
        <row r="542">
          <cell r="A542" t="str">
            <v>EHS-080</v>
          </cell>
          <cell r="B542">
            <v>175</v>
          </cell>
        </row>
        <row r="543">
          <cell r="A543" t="str">
            <v>EHS-090</v>
          </cell>
          <cell r="B543">
            <v>200</v>
          </cell>
        </row>
        <row r="544">
          <cell r="A544" t="str">
            <v>EHS-100</v>
          </cell>
          <cell r="B544">
            <v>200</v>
          </cell>
        </row>
        <row r="545">
          <cell r="A545" t="str">
            <v>EHS-125</v>
          </cell>
          <cell r="B545">
            <v>200</v>
          </cell>
        </row>
        <row r="546">
          <cell r="A546" t="str">
            <v>EHS-150</v>
          </cell>
          <cell r="B546">
            <v>250</v>
          </cell>
        </row>
        <row r="547">
          <cell r="A547" t="str">
            <v>EHS-175</v>
          </cell>
          <cell r="B547">
            <v>250</v>
          </cell>
        </row>
        <row r="548">
          <cell r="A548" t="str">
            <v>EHS-200</v>
          </cell>
          <cell r="B548">
            <v>250</v>
          </cell>
        </row>
        <row r="549">
          <cell r="A549" t="str">
            <v>EHS-225</v>
          </cell>
          <cell r="B549">
            <v>250</v>
          </cell>
        </row>
        <row r="550">
          <cell r="A550" t="str">
            <v>EHS-250</v>
          </cell>
          <cell r="B550">
            <v>300</v>
          </cell>
          <cell r="D550">
            <v>47</v>
          </cell>
        </row>
        <row r="551">
          <cell r="A551" t="str">
            <v>EHS-300</v>
          </cell>
          <cell r="B551">
            <v>300</v>
          </cell>
          <cell r="D551">
            <v>47</v>
          </cell>
        </row>
        <row r="552">
          <cell r="A552" t="str">
            <v>EHS-350</v>
          </cell>
          <cell r="B552">
            <v>300</v>
          </cell>
          <cell r="D552">
            <v>47</v>
          </cell>
        </row>
        <row r="553">
          <cell r="A553" t="str">
            <v>EHS-400</v>
          </cell>
          <cell r="B553">
            <v>300</v>
          </cell>
          <cell r="D553">
            <v>54</v>
          </cell>
        </row>
        <row r="554">
          <cell r="A554" t="str">
            <v>EHS-450</v>
          </cell>
          <cell r="B554">
            <v>300</v>
          </cell>
          <cell r="D554">
            <v>54</v>
          </cell>
        </row>
        <row r="555">
          <cell r="A555" t="str">
            <v>EHS-500</v>
          </cell>
          <cell r="B555">
            <v>300</v>
          </cell>
          <cell r="D555">
            <v>54</v>
          </cell>
        </row>
        <row r="556">
          <cell r="A556" t="str">
            <v>EHS-550</v>
          </cell>
          <cell r="B556">
            <v>300</v>
          </cell>
          <cell r="D556">
            <v>62</v>
          </cell>
        </row>
        <row r="557">
          <cell r="A557" t="str">
            <v>EHS-600</v>
          </cell>
          <cell r="B557">
            <v>300</v>
          </cell>
          <cell r="D557">
            <v>62</v>
          </cell>
        </row>
        <row r="558">
          <cell r="A558" t="str">
            <v>EHC-750</v>
          </cell>
          <cell r="B558">
            <v>650</v>
          </cell>
        </row>
        <row r="559">
          <cell r="A559" t="str">
            <v>RHC-1500</v>
          </cell>
        </row>
      </sheetData>
      <sheetData sheetId="8" refreshError="1">
        <row r="3">
          <cell r="A3">
            <v>0.75</v>
          </cell>
        </row>
        <row r="4">
          <cell r="A4">
            <v>1</v>
          </cell>
        </row>
        <row r="5">
          <cell r="A5">
            <v>1.25</v>
          </cell>
        </row>
        <row r="6">
          <cell r="A6">
            <v>1.5</v>
          </cell>
        </row>
        <row r="7">
          <cell r="A7">
            <v>2</v>
          </cell>
        </row>
        <row r="8">
          <cell r="A8">
            <v>2.5</v>
          </cell>
        </row>
        <row r="9">
          <cell r="A9">
            <v>3</v>
          </cell>
        </row>
        <row r="10">
          <cell r="A10">
            <v>3.5</v>
          </cell>
        </row>
        <row r="11">
          <cell r="A11">
            <v>4</v>
          </cell>
        </row>
        <row r="12">
          <cell r="A12">
            <v>5</v>
          </cell>
        </row>
        <row r="13">
          <cell r="A13">
            <v>6</v>
          </cell>
        </row>
        <row r="14">
          <cell r="A14">
            <v>7</v>
          </cell>
        </row>
        <row r="15">
          <cell r="A15">
            <v>8</v>
          </cell>
        </row>
        <row r="16">
          <cell r="A16">
            <v>9</v>
          </cell>
        </row>
        <row r="17">
          <cell r="A17">
            <v>10</v>
          </cell>
        </row>
        <row r="18">
          <cell r="A18">
            <v>12</v>
          </cell>
        </row>
        <row r="19">
          <cell r="A19">
            <v>14</v>
          </cell>
        </row>
        <row r="20">
          <cell r="A20">
            <v>16</v>
          </cell>
        </row>
        <row r="21">
          <cell r="A21">
            <v>18</v>
          </cell>
        </row>
        <row r="22">
          <cell r="A22">
            <v>20</v>
          </cell>
        </row>
        <row r="23">
          <cell r="A23">
            <v>22</v>
          </cell>
        </row>
        <row r="24">
          <cell r="A24">
            <v>24</v>
          </cell>
        </row>
        <row r="25">
          <cell r="A25">
            <v>26</v>
          </cell>
        </row>
        <row r="26">
          <cell r="A26">
            <v>28</v>
          </cell>
        </row>
        <row r="27">
          <cell r="A27">
            <v>30</v>
          </cell>
        </row>
        <row r="28">
          <cell r="A28">
            <v>32</v>
          </cell>
        </row>
        <row r="29">
          <cell r="A29">
            <v>34</v>
          </cell>
        </row>
        <row r="30">
          <cell r="A30">
            <v>36</v>
          </cell>
        </row>
        <row r="31">
          <cell r="A31">
            <v>40</v>
          </cell>
        </row>
        <row r="32">
          <cell r="A32">
            <v>44</v>
          </cell>
        </row>
        <row r="33">
          <cell r="A33">
            <v>48</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dule1"/>
      <sheetName val="Dialog1"/>
      <sheetName val="Dialog2"/>
      <sheetName val="BQ-MD"/>
      <sheetName val="RFP-002(Eval)"/>
      <sheetName val="003Summary"/>
      <sheetName val="003-PVT"/>
      <sheetName val="RFP003A"/>
      <sheetName val="RFP003B"/>
      <sheetName val="RFP003C"/>
      <sheetName val="RFP003D"/>
      <sheetName val="RFP003E"/>
      <sheetName val="RFP003F"/>
      <sheetName val="S N"/>
      <sheetName val="Rev History"/>
      <sheetName val="03sumy_a"/>
      <sheetName val="Chart"/>
      <sheetName val="csdim"/>
      <sheetName val="cdsload"/>
      <sheetName val="chsload"/>
      <sheetName val="CLAMP"/>
      <sheetName val="cvsload"/>
      <sheetName val="pipe"/>
      <sheetName val="DB@Acess"/>
      <sheetName val="Civil"/>
      <sheetName val="EQUIPMENT"/>
      <sheetName val="견적"/>
      <sheetName val="EQUIP"/>
      <sheetName val="cement"/>
      <sheetName val="LinerWt"/>
      <sheetName val="견"/>
      <sheetName val="eq_data"/>
      <sheetName val="rate"/>
      <sheetName val="일보"/>
      <sheetName val="Graph (LGEN)"/>
      <sheetName val="out_prog"/>
      <sheetName val="선적schedule (2)"/>
    </sheetNames>
    <definedNames>
      <definedName name="Check_B"/>
      <definedName name="PRINT_OUT_RFP002"/>
      <definedName name="PRINT_OUT_SCcost_P1"/>
      <definedName name="PRINT_OUT_SCcost_P2"/>
    </defined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row r="5">
          <cell r="B5" t="str">
            <v>A) EQUIPMENT INSTALLATION</v>
          </cell>
          <cell r="C5" t="str">
            <v xml:space="preserve"> A) EQUIPMENT INSTALLATION</v>
          </cell>
        </row>
        <row r="6">
          <cell r="B6" t="str">
            <v>S/N</v>
          </cell>
        </row>
        <row r="7">
          <cell r="B7">
            <v>1</v>
          </cell>
          <cell r="C7" t="str">
            <v>4110</v>
          </cell>
          <cell r="D7" t="str">
            <v>01/02</v>
          </cell>
          <cell r="F7" t="str">
            <v>Cracking Heater/Reformer</v>
          </cell>
          <cell r="I7" t="str">
            <v>TON</v>
          </cell>
        </row>
        <row r="8">
          <cell r="B8">
            <v>2</v>
          </cell>
          <cell r="C8" t="str">
            <v>4110</v>
          </cell>
          <cell r="D8" t="str">
            <v>03</v>
          </cell>
          <cell r="F8" t="str">
            <v>Box &amp; Vert, Cylindrical Fired Heater</v>
          </cell>
          <cell r="I8" t="str">
            <v>TON</v>
          </cell>
        </row>
        <row r="9">
          <cell r="B9">
            <v>3</v>
          </cell>
          <cell r="C9" t="str">
            <v>4130/40</v>
          </cell>
          <cell r="F9" t="str">
            <v>Boiler</v>
          </cell>
          <cell r="I9" t="str">
            <v>TON</v>
          </cell>
        </row>
        <row r="10">
          <cell r="B10">
            <v>4</v>
          </cell>
          <cell r="C10" t="str">
            <v>4150</v>
          </cell>
          <cell r="F10" t="str">
            <v>Stack and Flare Stack</v>
          </cell>
          <cell r="I10" t="str">
            <v>TON</v>
          </cell>
        </row>
        <row r="11">
          <cell r="B11">
            <v>5</v>
          </cell>
          <cell r="C11" t="str">
            <v>4210</v>
          </cell>
          <cell r="D11" t="str">
            <v>01</v>
          </cell>
          <cell r="F11" t="str">
            <v>Field Fabricated Tank</v>
          </cell>
          <cell r="I11" t="str">
            <v>TON</v>
          </cell>
        </row>
        <row r="12">
          <cell r="B12">
            <v>6</v>
          </cell>
          <cell r="C12" t="str">
            <v>4220</v>
          </cell>
          <cell r="D12" t="str">
            <v>01</v>
          </cell>
          <cell r="F12" t="str">
            <v>Tower and Reactor</v>
          </cell>
          <cell r="I12" t="str">
            <v>TON</v>
          </cell>
        </row>
        <row r="13">
          <cell r="B13">
            <v>7</v>
          </cell>
          <cell r="C13" t="str">
            <v>4220</v>
          </cell>
          <cell r="D13" t="str">
            <v>02</v>
          </cell>
          <cell r="F13" t="str">
            <v>Drum and Vessel</v>
          </cell>
          <cell r="I13" t="str">
            <v>TON</v>
          </cell>
        </row>
        <row r="14">
          <cell r="B14">
            <v>7.5</v>
          </cell>
          <cell r="F14" t="str">
            <v>Tower,Reactor,Drum,Vessel&lt;50ton</v>
          </cell>
          <cell r="I14" t="str">
            <v>TON</v>
          </cell>
        </row>
        <row r="15">
          <cell r="B15">
            <v>8</v>
          </cell>
          <cell r="C15" t="str">
            <v>4000/230/8510</v>
          </cell>
          <cell r="F15" t="str">
            <v>Pla/Ladder/Tray/Pack/Inter/Cata/Chem</v>
          </cell>
          <cell r="I15" t="str">
            <v>-</v>
          </cell>
        </row>
        <row r="16">
          <cell r="B16">
            <v>9</v>
          </cell>
          <cell r="C16" t="str">
            <v>4310/20/30</v>
          </cell>
          <cell r="F16" t="str">
            <v>Ht.Exchanger/Air Cooler/Cl.Tower</v>
          </cell>
          <cell r="I16" t="str">
            <v>TON</v>
          </cell>
        </row>
        <row r="17">
          <cell r="B17">
            <v>10</v>
          </cell>
          <cell r="C17" t="str">
            <v>4410-4450</v>
          </cell>
          <cell r="F17" t="str">
            <v>Rotating Machine</v>
          </cell>
          <cell r="I17" t="str">
            <v>TON</v>
          </cell>
        </row>
        <row r="18">
          <cell r="B18">
            <v>99</v>
          </cell>
          <cell r="C18" t="str">
            <v>-</v>
          </cell>
          <cell r="F18" t="str">
            <v>Others</v>
          </cell>
          <cell r="I18" t="str">
            <v>-</v>
          </cell>
        </row>
        <row r="19">
          <cell r="B19">
            <v>100</v>
          </cell>
          <cell r="F19" t="str">
            <v>1.DIRECT COST</v>
          </cell>
          <cell r="I19" t="str">
            <v>TON</v>
          </cell>
        </row>
        <row r="20">
          <cell r="B20">
            <v>200</v>
          </cell>
          <cell r="F20" t="str">
            <v xml:space="preserve">2.INDIRECT COST </v>
          </cell>
          <cell r="I20" t="str">
            <v>%</v>
          </cell>
        </row>
        <row r="21">
          <cell r="B21">
            <v>300</v>
          </cell>
          <cell r="F21" t="str">
            <v>3.OVERHEAD &amp; PROFIT</v>
          </cell>
          <cell r="I21" t="str">
            <v>%</v>
          </cell>
        </row>
        <row r="22">
          <cell r="B22">
            <v>400</v>
          </cell>
          <cell r="F22" t="str">
            <v>1+2+3.GRAND TOTAL</v>
          </cell>
          <cell r="I22" t="str">
            <v>TON</v>
          </cell>
        </row>
        <row r="43">
          <cell r="B43" t="str">
            <v>C) ELECTRICAL</v>
          </cell>
          <cell r="C43" t="str">
            <v>C) ELECTRICAL</v>
          </cell>
        </row>
        <row r="44">
          <cell r="B44" t="str">
            <v>S/N</v>
          </cell>
        </row>
        <row r="45">
          <cell r="B45">
            <v>1</v>
          </cell>
          <cell r="C45" t="str">
            <v>6010</v>
          </cell>
          <cell r="D45" t="str">
            <v>01</v>
          </cell>
          <cell r="F45" t="str">
            <v>Support</v>
          </cell>
          <cell r="I45" t="str">
            <v>TON</v>
          </cell>
        </row>
        <row r="46">
          <cell r="B46">
            <v>2</v>
          </cell>
          <cell r="C46" t="str">
            <v>6100/6200</v>
          </cell>
          <cell r="F46" t="str">
            <v>Power/S,Sub/S &amp; Local Equip</v>
          </cell>
          <cell r="I46" t="str">
            <v>SET</v>
          </cell>
        </row>
        <row r="47">
          <cell r="B47">
            <v>3</v>
          </cell>
          <cell r="C47" t="str">
            <v>6320</v>
          </cell>
          <cell r="D47" t="str">
            <v>01</v>
          </cell>
          <cell r="F47" t="str">
            <v>Lighting Fixture</v>
          </cell>
          <cell r="I47" t="str">
            <v>SET</v>
          </cell>
        </row>
        <row r="48">
          <cell r="B48">
            <v>4</v>
          </cell>
          <cell r="C48" t="str">
            <v>6300</v>
          </cell>
          <cell r="F48" t="str">
            <v>Other Lighting Facilities</v>
          </cell>
          <cell r="I48" t="str">
            <v>SET</v>
          </cell>
        </row>
        <row r="49">
          <cell r="B49">
            <v>5</v>
          </cell>
          <cell r="C49" t="str">
            <v>6400</v>
          </cell>
          <cell r="F49" t="str">
            <v>Communication Facilities</v>
          </cell>
          <cell r="I49" t="str">
            <v>SET</v>
          </cell>
        </row>
        <row r="50">
          <cell r="B50">
            <v>6</v>
          </cell>
          <cell r="C50" t="str">
            <v>6500</v>
          </cell>
          <cell r="D50" t="str">
            <v>01</v>
          </cell>
          <cell r="F50" t="str">
            <v>HT  Power  Cable</v>
          </cell>
          <cell r="I50" t="str">
            <v>M(cable)</v>
          </cell>
        </row>
        <row r="51">
          <cell r="B51">
            <v>7</v>
          </cell>
          <cell r="C51" t="str">
            <v>6500</v>
          </cell>
          <cell r="D51" t="str">
            <v>01</v>
          </cell>
          <cell r="F51" t="str">
            <v>LT  Power  Cable</v>
          </cell>
          <cell r="I51" t="str">
            <v>M(cable)</v>
          </cell>
        </row>
        <row r="52">
          <cell r="B52">
            <v>8</v>
          </cell>
          <cell r="C52" t="str">
            <v>6530/40/50</v>
          </cell>
          <cell r="F52" t="str">
            <v>Other Control Cable/Wires</v>
          </cell>
          <cell r="I52" t="str">
            <v>M</v>
          </cell>
        </row>
        <row r="53">
          <cell r="B53">
            <v>9</v>
          </cell>
          <cell r="C53" t="str">
            <v>6600</v>
          </cell>
          <cell r="D53" t="str">
            <v>01</v>
          </cell>
          <cell r="F53" t="str">
            <v>Cable Ways</v>
          </cell>
          <cell r="I53" t="str">
            <v>M</v>
          </cell>
        </row>
        <row r="54">
          <cell r="B54">
            <v>10</v>
          </cell>
          <cell r="C54" t="str">
            <v>6610-40</v>
          </cell>
          <cell r="D54" t="str">
            <v>01</v>
          </cell>
          <cell r="F54" t="str">
            <v>Conduit Piping</v>
          </cell>
          <cell r="I54" t="str">
            <v>M</v>
          </cell>
        </row>
        <row r="55">
          <cell r="B55">
            <v>99</v>
          </cell>
          <cell r="C55" t="str">
            <v>-</v>
          </cell>
          <cell r="F55" t="str">
            <v>Others</v>
          </cell>
          <cell r="I55" t="str">
            <v>-</v>
          </cell>
        </row>
        <row r="56">
          <cell r="B56">
            <v>100</v>
          </cell>
          <cell r="F56" t="str">
            <v>1.DIRECT COST</v>
          </cell>
          <cell r="I56" t="str">
            <v>M(cable)</v>
          </cell>
        </row>
        <row r="57">
          <cell r="B57">
            <v>200</v>
          </cell>
          <cell r="F57" t="str">
            <v xml:space="preserve">2.INDIRECT COST </v>
          </cell>
          <cell r="I57" t="str">
            <v>%</v>
          </cell>
        </row>
        <row r="58">
          <cell r="B58">
            <v>300</v>
          </cell>
          <cell r="F58" t="str">
            <v>3.OVERHEAD &amp; PROFIT</v>
          </cell>
          <cell r="I58" t="str">
            <v>%</v>
          </cell>
        </row>
        <row r="59">
          <cell r="B59">
            <v>400</v>
          </cell>
          <cell r="F59" t="str">
            <v>1+2+3.GRAND TOTAL</v>
          </cell>
          <cell r="I59" t="str">
            <v>M(cable)</v>
          </cell>
        </row>
        <row r="61">
          <cell r="B61" t="str">
            <v>D) INSTRUMENT</v>
          </cell>
          <cell r="C61" t="str">
            <v>D) INSTRUMENT</v>
          </cell>
        </row>
        <row r="62">
          <cell r="B62" t="str">
            <v>S/N</v>
          </cell>
        </row>
        <row r="63">
          <cell r="B63">
            <v>1</v>
          </cell>
          <cell r="C63" t="str">
            <v>7000</v>
          </cell>
          <cell r="D63" t="str">
            <v>01</v>
          </cell>
          <cell r="F63" t="str">
            <v>Support Fabrication/Installation</v>
          </cell>
          <cell r="I63" t="str">
            <v>TON</v>
          </cell>
        </row>
        <row r="64">
          <cell r="B64">
            <v>2</v>
          </cell>
          <cell r="C64" t="str">
            <v>7100</v>
          </cell>
          <cell r="F64" t="str">
            <v>Control Room</v>
          </cell>
          <cell r="I64" t="str">
            <v>SET</v>
          </cell>
        </row>
        <row r="65">
          <cell r="B65">
            <v>3</v>
          </cell>
          <cell r="C65" t="str">
            <v>7200</v>
          </cell>
          <cell r="F65" t="str">
            <v>Local Instrument &amp; Final Control Element</v>
          </cell>
          <cell r="I65" t="str">
            <v>SET</v>
          </cell>
        </row>
        <row r="66">
          <cell r="B66">
            <v>4</v>
          </cell>
          <cell r="C66" t="str">
            <v>7230</v>
          </cell>
          <cell r="D66" t="str">
            <v>01</v>
          </cell>
          <cell r="F66" t="str">
            <v>Line Mounted Instrument</v>
          </cell>
          <cell r="I66" t="str">
            <v>SET</v>
          </cell>
        </row>
        <row r="67">
          <cell r="B67">
            <v>5</v>
          </cell>
          <cell r="C67" t="str">
            <v>7310</v>
          </cell>
          <cell r="D67" t="str">
            <v>01</v>
          </cell>
          <cell r="F67" t="str">
            <v>Conduit Piping</v>
          </cell>
          <cell r="I67" t="str">
            <v>M</v>
          </cell>
        </row>
        <row r="68">
          <cell r="B68">
            <v>6</v>
          </cell>
          <cell r="C68" t="str">
            <v>7320</v>
          </cell>
          <cell r="D68" t="str">
            <v>01/02/03</v>
          </cell>
          <cell r="F68" t="str">
            <v>Cable Way</v>
          </cell>
          <cell r="I68" t="str">
            <v>M</v>
          </cell>
        </row>
        <row r="69">
          <cell r="B69">
            <v>7</v>
          </cell>
          <cell r="C69" t="str">
            <v>7410</v>
          </cell>
          <cell r="F69" t="str">
            <v>Main Cable and Wires</v>
          </cell>
          <cell r="I69" t="str">
            <v>M(cable)</v>
          </cell>
        </row>
        <row r="70">
          <cell r="B70">
            <v>8</v>
          </cell>
          <cell r="C70" t="str">
            <v>7420</v>
          </cell>
          <cell r="F70" t="str">
            <v>Local Cables, Wires and Signal Tubes</v>
          </cell>
          <cell r="I70" t="str">
            <v>M(cable)</v>
          </cell>
        </row>
        <row r="71">
          <cell r="B71">
            <v>9</v>
          </cell>
          <cell r="C71" t="str">
            <v>7500</v>
          </cell>
          <cell r="F71" t="str">
            <v>Instrument Piping</v>
          </cell>
          <cell r="I71" t="str">
            <v>M</v>
          </cell>
        </row>
        <row r="72">
          <cell r="B72">
            <v>99</v>
          </cell>
          <cell r="C72" t="str">
            <v>-</v>
          </cell>
          <cell r="F72" t="str">
            <v>Others</v>
          </cell>
          <cell r="I72" t="str">
            <v>-</v>
          </cell>
        </row>
        <row r="73">
          <cell r="B73">
            <v>100</v>
          </cell>
          <cell r="F73" t="str">
            <v>1.DIRECT COST</v>
          </cell>
          <cell r="I73" t="str">
            <v>M(cable)</v>
          </cell>
        </row>
        <row r="74">
          <cell r="B74">
            <v>200</v>
          </cell>
          <cell r="F74" t="str">
            <v xml:space="preserve">2.INDIRECT COST </v>
          </cell>
          <cell r="I74" t="str">
            <v>%</v>
          </cell>
        </row>
        <row r="75">
          <cell r="B75">
            <v>300</v>
          </cell>
          <cell r="F75" t="str">
            <v>3.OVERHEAD &amp; PROFIT</v>
          </cell>
          <cell r="I75" t="str">
            <v>%</v>
          </cell>
        </row>
        <row r="76">
          <cell r="B76">
            <v>400</v>
          </cell>
          <cell r="F76" t="str">
            <v>1+2+3.GRAND TOTAL</v>
          </cell>
          <cell r="I76" t="str">
            <v>M(cable)</v>
          </cell>
        </row>
        <row r="77">
          <cell r="B77">
            <v>410</v>
          </cell>
          <cell r="I77" t="str">
            <v>Loop</v>
          </cell>
        </row>
        <row r="79">
          <cell r="B79" t="str">
            <v>E) INSULATION</v>
          </cell>
          <cell r="C79" t="str">
            <v>E) INSULATION</v>
          </cell>
        </row>
        <row r="80">
          <cell r="B80" t="str">
            <v>S/N</v>
          </cell>
        </row>
        <row r="81">
          <cell r="B81">
            <v>1</v>
          </cell>
          <cell r="C81" t="str">
            <v>8310</v>
          </cell>
          <cell r="D81" t="str">
            <v>01</v>
          </cell>
          <cell r="F81" t="str">
            <v>Machinery &amp; Equipment(HOT)</v>
          </cell>
          <cell r="I81" t="str">
            <v>M2</v>
          </cell>
        </row>
        <row r="82">
          <cell r="B82">
            <v>2</v>
          </cell>
          <cell r="C82" t="str">
            <v>8310</v>
          </cell>
          <cell r="D82" t="str">
            <v>02</v>
          </cell>
          <cell r="F82" t="str">
            <v>Machinery &amp; Equipment(COLD)</v>
          </cell>
          <cell r="I82" t="str">
            <v>M2</v>
          </cell>
        </row>
        <row r="83">
          <cell r="B83">
            <v>3</v>
          </cell>
          <cell r="C83" t="str">
            <v>8320</v>
          </cell>
          <cell r="D83" t="str">
            <v>01</v>
          </cell>
          <cell r="F83" t="str">
            <v>Pipe (HOT,RockWool Wired Blanket)</v>
          </cell>
          <cell r="I83" t="str">
            <v>M2</v>
          </cell>
        </row>
        <row r="84">
          <cell r="B84">
            <v>4</v>
          </cell>
          <cell r="C84" t="str">
            <v>8320</v>
          </cell>
          <cell r="D84" t="str">
            <v>01</v>
          </cell>
          <cell r="F84" t="str">
            <v>Pipe(HOT,Calcium Silicate)</v>
          </cell>
          <cell r="I84" t="str">
            <v>M2</v>
          </cell>
        </row>
        <row r="85">
          <cell r="B85">
            <v>5</v>
          </cell>
          <cell r="C85" t="str">
            <v>8320</v>
          </cell>
          <cell r="D85" t="str">
            <v>02</v>
          </cell>
          <cell r="F85" t="str">
            <v>Pipe (COLD,Cellular Glass)</v>
          </cell>
          <cell r="I85" t="str">
            <v>M2</v>
          </cell>
        </row>
        <row r="86">
          <cell r="B86">
            <v>6</v>
          </cell>
          <cell r="C86" t="str">
            <v>8320</v>
          </cell>
          <cell r="D86" t="str">
            <v>02</v>
          </cell>
          <cell r="F86" t="str">
            <v>Pipe (COLD,Poly-Urethane)</v>
          </cell>
          <cell r="I86" t="str">
            <v>M2</v>
          </cell>
        </row>
        <row r="87">
          <cell r="B87">
            <v>7</v>
          </cell>
          <cell r="C87" t="str">
            <v>8350/60</v>
          </cell>
          <cell r="F87" t="str">
            <v>Instrument/Sound Protection</v>
          </cell>
          <cell r="I87" t="str">
            <v>M2</v>
          </cell>
        </row>
        <row r="88">
          <cell r="B88">
            <v>8</v>
          </cell>
          <cell r="C88" t="str">
            <v>8380</v>
          </cell>
          <cell r="D88" t="str">
            <v>01</v>
          </cell>
          <cell r="F88" t="str">
            <v>FireProofing for Equipment and Others</v>
          </cell>
          <cell r="I88" t="str">
            <v>M2</v>
          </cell>
        </row>
        <row r="89">
          <cell r="B89">
            <v>99</v>
          </cell>
          <cell r="C89" t="str">
            <v>-</v>
          </cell>
          <cell r="F89" t="str">
            <v>Others</v>
          </cell>
          <cell r="I89" t="str">
            <v>-</v>
          </cell>
        </row>
        <row r="90">
          <cell r="B90">
            <v>100</v>
          </cell>
          <cell r="F90" t="str">
            <v>1.DIRECT COST</v>
          </cell>
          <cell r="I90" t="str">
            <v>M2</v>
          </cell>
        </row>
        <row r="91">
          <cell r="B91">
            <v>200</v>
          </cell>
          <cell r="F91" t="str">
            <v xml:space="preserve">2.INDIRECT COST </v>
          </cell>
          <cell r="I91" t="str">
            <v>%</v>
          </cell>
        </row>
        <row r="92">
          <cell r="B92">
            <v>300</v>
          </cell>
          <cell r="F92" t="str">
            <v>3.OVERHEAD &amp; PROFIT</v>
          </cell>
          <cell r="I92" t="str">
            <v>%</v>
          </cell>
        </row>
        <row r="93">
          <cell r="B93">
            <v>400</v>
          </cell>
          <cell r="F93" t="str">
            <v>1+2+3.GRAND TOTAL</v>
          </cell>
          <cell r="I93" t="str">
            <v>M2</v>
          </cell>
        </row>
        <row r="94">
          <cell r="B94">
            <v>410</v>
          </cell>
          <cell r="I94" t="str">
            <v>M3(HOT)</v>
          </cell>
        </row>
        <row r="95">
          <cell r="B95">
            <v>420</v>
          </cell>
          <cell r="I95" t="str">
            <v>M3(COLD)</v>
          </cell>
        </row>
        <row r="97">
          <cell r="B97" t="str">
            <v>F) PAINTING</v>
          </cell>
          <cell r="C97" t="str">
            <v>F) PAINTING</v>
          </cell>
        </row>
        <row r="98">
          <cell r="B98" t="str">
            <v>S/N</v>
          </cell>
        </row>
        <row r="99">
          <cell r="B99">
            <v>1</v>
          </cell>
          <cell r="C99" t="str">
            <v>8110</v>
          </cell>
          <cell r="F99" t="str">
            <v>Painting of Structural Steel</v>
          </cell>
          <cell r="I99" t="str">
            <v>M2</v>
          </cell>
        </row>
        <row r="100">
          <cell r="B100">
            <v>2</v>
          </cell>
          <cell r="C100" t="str">
            <v>8130</v>
          </cell>
          <cell r="D100" t="str">
            <v xml:space="preserve"> 03</v>
          </cell>
          <cell r="F100" t="str">
            <v>Painting of Machinery and Equipment</v>
          </cell>
          <cell r="I100" t="str">
            <v>M2</v>
          </cell>
        </row>
        <row r="101">
          <cell r="B101">
            <v>3</v>
          </cell>
          <cell r="C101" t="str">
            <v>8140</v>
          </cell>
          <cell r="F101" t="str">
            <v>Painting of Piping</v>
          </cell>
          <cell r="I101" t="str">
            <v>M2</v>
          </cell>
        </row>
        <row r="102">
          <cell r="B102">
            <v>4</v>
          </cell>
          <cell r="C102" t="str">
            <v>---</v>
          </cell>
          <cell r="F102" t="str">
            <v>Painting for Tank</v>
          </cell>
          <cell r="I102" t="str">
            <v>M2</v>
          </cell>
        </row>
        <row r="103">
          <cell r="B103">
            <v>5</v>
          </cell>
          <cell r="C103" t="str">
            <v>---</v>
          </cell>
          <cell r="F103" t="str">
            <v>Instrument / Electrical</v>
          </cell>
          <cell r="I103" t="str">
            <v>M2</v>
          </cell>
        </row>
        <row r="104">
          <cell r="B104">
            <v>99</v>
          </cell>
          <cell r="C104" t="str">
            <v>-</v>
          </cell>
          <cell r="F104" t="str">
            <v>Others</v>
          </cell>
          <cell r="I104" t="str">
            <v>-</v>
          </cell>
        </row>
        <row r="105">
          <cell r="B105">
            <v>100</v>
          </cell>
          <cell r="F105" t="str">
            <v>1.DIRECT COST</v>
          </cell>
          <cell r="I105" t="str">
            <v>M2</v>
          </cell>
        </row>
        <row r="106">
          <cell r="B106">
            <v>200</v>
          </cell>
          <cell r="F106" t="str">
            <v xml:space="preserve">2.INDIRECT COST </v>
          </cell>
          <cell r="I106" t="str">
            <v>%</v>
          </cell>
        </row>
        <row r="107">
          <cell r="B107">
            <v>300</v>
          </cell>
          <cell r="F107" t="str">
            <v>3.OVERHEAD &amp; PROFIT</v>
          </cell>
          <cell r="I107" t="str">
            <v>%</v>
          </cell>
        </row>
        <row r="108">
          <cell r="B108">
            <v>400</v>
          </cell>
          <cell r="F108" t="str">
            <v>1+2+3.GRAND TOTAL</v>
          </cell>
          <cell r="I108" t="str">
            <v>M2</v>
          </cell>
        </row>
      </sheetData>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ệ số K"/>
      <sheetName val="HS K"/>
      <sheetName val="Exhaust_Print"/>
      <sheetName val="Exhaust System"/>
      <sheetName val="Diffuser"/>
      <sheetName val="Filter Module"/>
      <sheetName val="Roof Casing"/>
      <sheetName val="Pressure Vessel"/>
      <sheetName val="Sand Filter"/>
      <sheetName val="Pipe Ducts"/>
      <sheetName val="Lifting Frame"/>
      <sheetName val="Shipping Frame"/>
      <sheetName val="3d Structure"/>
      <sheetName val="Explan"/>
      <sheetName val="Impactsost"/>
      <sheetName val="Cut&amp;form"/>
      <sheetName val="Welding"/>
      <sheetName val="Insulation"/>
      <sheetName val="Painting"/>
      <sheetName val="Trial"/>
      <sheetName val="FAT"/>
      <sheetName val="Scaffolding"/>
      <sheetName val="Data_analysis"/>
      <sheetName val="MD_D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10"/>
      <sheetName val="C-11"/>
      <sheetName val="C-12"/>
      <sheetName val="C-13"/>
      <sheetName val="C-14"/>
      <sheetName val="C-15"/>
      <sheetName val="C-16"/>
      <sheetName val="C-17"/>
      <sheetName val="C-18"/>
      <sheetName val="C-19"/>
      <sheetName val="C-20"/>
      <sheetName val="C-30"/>
      <sheetName val="C-40"/>
      <sheetName val="C-50"/>
      <sheetName val="C-60"/>
      <sheetName val="C-70~90"/>
      <sheetName val="COA-11"/>
      <sheetName val="COA-12"/>
      <sheetName val="COA-13"/>
      <sheetName val="COA-14"/>
      <sheetName val="COA-16"/>
      <sheetName val="COA-17"/>
      <sheetName val="COA-18"/>
      <sheetName val="COA-19"/>
      <sheetName val="COA -20's "/>
      <sheetName val="COA -30's  "/>
      <sheetName val="COA -40's"/>
      <sheetName val="COA-50"/>
      <sheetName val="Small Tools"/>
      <sheetName val="Consummables"/>
      <sheetName val="COA-60"/>
      <sheetName val="COA 70~90"/>
      <sheetName val="Template"/>
      <sheetName val="CAT_5"/>
      <sheetName val="C_18"/>
      <sheetName val="COA_17"/>
      <sheetName val="부표총괄"/>
      <sheetName val="Civil Q'ty CA3"/>
      <sheetName val="w't table"/>
      <sheetName val="Lnx$LPS-A301(Excel)_"/>
      <sheetName val="S N"/>
      <sheetName val="95신규호표"/>
      <sheetName val="EQUIPMEN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LE&amp;WIRE"/>
      <sheetName val="FITTING"/>
      <sheetName val="PBS"/>
      <sheetName val="BULK"/>
      <sheetName val="LTG(PROCESS)"/>
      <sheetName val="LTG(CONTROLBLDG)"/>
      <sheetName val="PANELBOARD"/>
      <sheetName val="CONDUIT"/>
      <sheetName val="SHRINKABLE"/>
      <sheetName val="TERMINATIONKIT"/>
      <sheetName val="TB&amp;SPEAKER"/>
      <sheetName val="GND사급"/>
      <sheetName val="GND도급"/>
      <sheetName val="COA-17"/>
      <sheetName val="C-18"/>
      <sheetName val="w't table"/>
      <sheetName val="CAT_5"/>
      <sheetName val="TTL"/>
    </sheetNames>
    <sheetDataSet>
      <sheetData sheetId="0" refreshError="1"/>
      <sheetData sheetId="1" refreshError="1"/>
      <sheetData sheetId="2" refreshError="1">
        <row r="2">
          <cell r="F2" t="str">
            <v xml:space="preserve">        BILL  OF  MATERIAL</v>
          </cell>
          <cell r="G2" t="str">
            <v>PROJ.  NO. :</v>
          </cell>
          <cell r="I2" t="str">
            <v>Z99085</v>
          </cell>
        </row>
        <row r="3">
          <cell r="D3">
            <v>0</v>
          </cell>
          <cell r="G3" t="str">
            <v>DATE         :</v>
          </cell>
          <cell r="I3" t="str">
            <v>AUG,11,99</v>
          </cell>
        </row>
        <row r="4">
          <cell r="B4" t="str">
            <v>FOR   POWER SYSTEM(PUSH BUTTON SWITCH)</v>
          </cell>
          <cell r="G4" t="str">
            <v xml:space="preserve">MADE BY   :    </v>
          </cell>
          <cell r="I4" t="str">
            <v>T,Y,PARK</v>
          </cell>
        </row>
        <row r="5">
          <cell r="G5" t="str">
            <v xml:space="preserve">CHK'D BY  :    </v>
          </cell>
          <cell r="I5" t="str">
            <v>.</v>
          </cell>
        </row>
        <row r="7">
          <cell r="A7" t="str">
            <v>NO.</v>
          </cell>
          <cell r="B7" t="str">
            <v>REQ'D</v>
          </cell>
          <cell r="D7" t="str">
            <v>SIZE</v>
          </cell>
          <cell r="F7" t="str">
            <v xml:space="preserve">                             DESCRIPTION</v>
          </cell>
          <cell r="G7" t="str">
            <v>UNIT COST</v>
          </cell>
          <cell r="I7" t="str">
            <v>EXTENSION</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NT-QUOT-#3"/>
      <sheetName val="COAT&amp;WRAP-QIOT-#3"/>
      <sheetName val="XL4Poppy"/>
      <sheetName val="Sheet1"/>
      <sheetName val="Sheet2"/>
      <sheetName val="Sheet3"/>
      <sheetName val="CVden ngoai TCT (1)"/>
      <sheetName val="CV den ngoai TCT (2)"/>
      <sheetName val="CV den ngoai TCT (3)"/>
      <sheetName val="QDcua TGD"/>
      <sheetName val="QD cua HDQT"/>
      <sheetName val="QD cua HDQT (2)"/>
      <sheetName val="CV di ngoai tong"/>
      <sheetName val="CV di ngoai tong (2)"/>
      <sheetName val="Chart1"/>
      <sheetName val="To trinh"/>
      <sheetName val="Giao nhiem vu"/>
      <sheetName val="QDcua TGD (2)"/>
      <sheetName val="Thong tu"/>
      <sheetName val="CV di trong  tong"/>
      <sheetName val="nghi dinh-CP"/>
      <sheetName val="CV den trong tong"/>
      <sheetName val="00000000"/>
      <sheetName val="5 nam (tach)"/>
      <sheetName val="5 nam (tach) (2)"/>
      <sheetName val="KH 2003"/>
      <sheetName val="10000000"/>
      <sheetName val="20000000"/>
      <sheetName val="So Do"/>
      <sheetName val="KTTSCD - DLNA"/>
      <sheetName val="quÝ1"/>
      <sheetName val="30000000"/>
      <sheetName val="40000000"/>
      <sheetName val="50000000"/>
      <sheetName val="60000000"/>
      <sheetName val="Muatb"/>
      <sheetName val="lapdat TB "/>
      <sheetName val="TNghiªm TB "/>
      <sheetName val="VËt liÖu"/>
      <sheetName val="vc-TBA"/>
      <sheetName val="Lap ®at ®iÖn"/>
      <sheetName val="TNghiÖm VL"/>
      <sheetName val="tt-TBA"/>
      <sheetName val="TDT"/>
      <sheetName val="TDT-TBA"/>
      <sheetName val="KSTK"/>
      <sheetName val="th "/>
      <sheetName val="tien luong"/>
      <sheetName val="dutoan"/>
      <sheetName val="CLech"/>
      <sheetName val="mong"/>
      <sheetName val="T4"/>
      <sheetName val="T5"/>
      <sheetName val="T6"/>
      <sheetName val="T.7"/>
      <sheetName val="T.8"/>
      <sheetName val="T8 (2)"/>
      <sheetName val="T.9"/>
      <sheetName val="T.10"/>
      <sheetName val="T.11"/>
      <sheetName val="T.12"/>
      <sheetName val="T10"/>
      <sheetName val="T11 "/>
      <sheetName val="Tuongchan"/>
      <sheetName val="Matduong"/>
      <sheetName val="Km274"/>
      <sheetName val="Km275"/>
      <sheetName val="Km276"/>
      <sheetName val="Km277 "/>
      <sheetName val="Km278"/>
      <sheetName val="Km279"/>
      <sheetName val="Km280"/>
      <sheetName val="Km281"/>
      <sheetName val="Km282"/>
      <sheetName val="Km283"/>
      <sheetName val="Km284"/>
      <sheetName val="Op mai 274"/>
      <sheetName val="Op mai 275"/>
      <sheetName val="Op mai 276"/>
      <sheetName val="Op mai 277"/>
      <sheetName val="Op mai 278"/>
      <sheetName val="Op mai 279"/>
      <sheetName val="Op mai 280"/>
      <sheetName val="Op mai 281"/>
      <sheetName val="Op mai 282"/>
      <sheetName val="Op mai 283"/>
      <sheetName val="Op mai 284"/>
      <sheetName val="Op mai"/>
      <sheetName val="XXXXXXXX"/>
      <sheetName val="TH  goi 4-x"/>
      <sheetName val="LuongT1"/>
      <sheetName val="LuongT2"/>
      <sheetName val="luongthang12"/>
      <sheetName val="LuongT11"/>
      <sheetName val="thang5"/>
      <sheetName val="T7"/>
      <sheetName val="T9"/>
      <sheetName val="T8"/>
      <sheetName val="thang6"/>
      <sheetName val="thang4"/>
      <sheetName val="LuongT3"/>
      <sheetName val="NKC"/>
      <sheetName val="SoquyTM"/>
      <sheetName val="TK 112"/>
      <sheetName val="TK 131"/>
      <sheetName val="TK133"/>
      <sheetName val="TK 141"/>
      <sheetName val="TK 153"/>
      <sheetName val="TK214"/>
      <sheetName val="TK 211"/>
      <sheetName val="TK 242"/>
      <sheetName val="TK33311"/>
      <sheetName val="TK331"/>
      <sheetName val="TK333"/>
      <sheetName val="TK 334"/>
      <sheetName val="TK711"/>
      <sheetName val="TK411"/>
      <sheetName val="TK421"/>
      <sheetName val="TK 511"/>
      <sheetName val="TK 515"/>
      <sheetName val="TK642"/>
      <sheetName val="TK 911"/>
      <sheetName val="TK811"/>
      <sheetName val="CDKT"/>
      <sheetName val="CDPS1"/>
      <sheetName val="KQKD"/>
      <sheetName val="KHTSCD1"/>
      <sheetName val="KHTSCD2"/>
      <sheetName val="SoCaiTM"/>
      <sheetName val="NK"/>
      <sheetName val="TK 154"/>
      <sheetName val="TK 632"/>
      <sheetName val="Cong"/>
      <sheetName val="Cong cu"/>
      <sheetName val="Cong D75"/>
      <sheetName val="Cong D100"/>
      <sheetName val="Cong D150"/>
      <sheetName val="Cong 2D150"/>
      <sheetName val="Cong ban 0,7x0,7"/>
      <sheetName val="Cong ban 0,8x0,8"/>
      <sheetName val="Cong ban 1x1"/>
      <sheetName val="Cong ban 1x1,2"/>
      <sheetName val="Cong ban 1,5x1,5"/>
      <sheetName val="Cong ban 2x1,5"/>
      <sheetName val="Cong ban 2x2"/>
      <sheetName val="Dinhhinh"/>
      <sheetName val="Cot thep"/>
      <sheetName val="Tong hop"/>
      <sheetName val="Tong hop (2)"/>
      <sheetName val="Km274 - Km275"/>
      <sheetName val="Km275 - Km276"/>
      <sheetName val="Km276 - Km277"/>
      <sheetName val="Km277 - Km278"/>
      <sheetName val="Km278 - Km279"/>
      <sheetName val="Km279 - Km280"/>
      <sheetName val="Km280 - Km281"/>
      <sheetName val="Km281 - Km282"/>
      <sheetName val="Km282 - Km283"/>
      <sheetName val="Km283 - Km284"/>
      <sheetName val="Km284 - Km285"/>
      <sheetName val="Tong hop Op mai"/>
      <sheetName val="Km277 - Km278 "/>
      <sheetName val="Tong hop Matduong"/>
      <sheetName val="Kluong phu"/>
      <sheetName val="Lan can"/>
      <sheetName val="Ho lan"/>
      <sheetName val="Coc tieu"/>
      <sheetName val="Bien bao"/>
      <sheetName val="Ranh"/>
      <sheetName val="phan tich DG"/>
      <sheetName val="gia vat lieu"/>
      <sheetName val="gia xe may"/>
      <sheetName val="gia nhan cong"/>
      <sheetName val="XL4Test5"/>
      <sheetName val="tæng hîp"/>
      <sheetName val="GS01-chi TM"/>
      <sheetName val="GS02-thu TM"/>
      <sheetName val="GS03-thu TGNH"/>
      <sheetName val="GS04-chi TGNH"/>
      <sheetName val="GS05-l­¬ng"/>
      <sheetName val="GS06-X.kho"/>
      <sheetName val="06"/>
      <sheetName val="GS08-B.hµng"/>
      <sheetName val="GS09-k.c VAT DV"/>
      <sheetName val="GS10-lai tien vay"/>
      <sheetName val="GS11- tÝnh KHTSC§"/>
      <sheetName val="Sheet16"/>
      <sheetName val="PTH"/>
      <sheetName val="Bia"/>
      <sheetName val="Tm"/>
      <sheetName val="THKP"/>
      <sheetName val="DGi"/>
      <sheetName val="TH Ky Anh"/>
      <sheetName val="Sheet2 (2)"/>
      <sheetName val="TM01"/>
      <sheetName val="CDKTKT02"/>
      <sheetName val="KQKD02-2"/>
      <sheetName val="KQKD02-2 (2)"/>
      <sheetName val="CDKTKT03"/>
      <sheetName val="DC02"/>
      <sheetName val="CDPS02"/>
      <sheetName val="KQKDKT'02-1"/>
      <sheetName val="KQKDKT'03-1"/>
      <sheetName val="DC03"/>
      <sheetName val="CDKTKT04"/>
      <sheetName val="CCPS03"/>
      <sheetName val="CDPS04"/>
      <sheetName val="KQKDKT'04-1"/>
      <sheetName val="DC04"/>
      <sheetName val="TSCD"/>
      <sheetName val="DC2002"/>
      <sheetName val="CDKTKT2002"/>
      <sheetName val="KQKD-2"/>
      <sheetName val="KQKD-2 (2)"/>
      <sheetName val="DC2003"/>
      <sheetName val="CDPS03"/>
      <sheetName val="KQKD thu2004"/>
      <sheetName val="t1"/>
      <sheetName val="T11"/>
      <sheetName val="fOOD"/>
      <sheetName val="FORM hc"/>
      <sheetName val="FORM pc"/>
      <sheetName val="CamPha"/>
      <sheetName val="MongCai"/>
      <sheetName val="70000000"/>
      <sheetName val="PNT_QUOT__3"/>
      <sheetName val="COAT_WRAP_QIOT__3"/>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BangTH"/>
      <sheetName val="Xaylap "/>
      <sheetName val="Nhan cong"/>
      <sheetName val="Thietbi"/>
      <sheetName val="Diengiai"/>
      <sheetName val="Vanchuyen"/>
      <sheetName val="CV den trong to聮g"/>
      <sheetName val="kl m m d"/>
      <sheetName val="kl vt tho"/>
      <sheetName val="kl dat"/>
      <sheetName val="Sheet4"/>
      <sheetName val="xin kinh phi"/>
      <sheetName val="lan trai"/>
      <sheetName val="thuoc no"/>
      <sheetName val="so thuc pham"/>
      <sheetName val="PNT-QUOT-D150#3"/>
      <sheetName val="PNT-QUOT-H153#3"/>
      <sheetName val="PNT-QUOT-K152#3"/>
      <sheetName val="PNT-QUOT-H146#3"/>
      <sheetName val="DGTL"/>
      <sheetName val="XN 1"/>
      <sheetName val="CT.XN1"/>
      <sheetName val="XCK"/>
      <sheetName val="CT.XNCK"/>
      <sheetName val="Hoasen"/>
      <sheetName val="S.hai"/>
      <sheetName val="HPC1"/>
      <sheetName val="No2"/>
      <sheetName val="CT N02"/>
      <sheetName val="C.Sap CT3"/>
      <sheetName val="CT.Csap.CT3"/>
      <sheetName val="CTVPCP"/>
      <sheetName val="Quan trac"/>
      <sheetName val="CS LB"/>
      <sheetName val="88 HBT"/>
      <sheetName val="69II"/>
      <sheetName val="CT 69II"/>
      <sheetName val="37 HV"/>
      <sheetName val="VPCP"/>
      <sheetName val="CT VPCP 6tang"/>
      <sheetName val="Son nha kinh VPCP"/>
      <sheetName val="CT VPCP son"/>
      <sheetName val="HMVPCP"/>
      <sheetName val="CT.HMVPCP"/>
      <sheetName val="tmt4"/>
      <sheetName val="t3-01"/>
      <sheetName val="t4-01"/>
      <sheetName val="t5-01"/>
      <sheetName val="t6-01"/>
      <sheetName val="t7-01"/>
      <sheetName val="t8-01"/>
      <sheetName val="t9-01"/>
      <sheetName val="t10-01"/>
      <sheetName val="t11-01"/>
      <sheetName val="t12-"/>
      <sheetName val="t2"/>
      <sheetName val="t3"/>
      <sheetName val="t06"/>
      <sheetName val="t07"/>
      <sheetName val="t08"/>
      <sheetName val="t09"/>
      <sheetName val="t12"/>
      <sheetName val="0103"/>
      <sheetName val="0203"/>
      <sheetName val="th-nop"/>
      <sheetName val="th"/>
      <sheetName val="ȴ0000000"/>
      <sheetName val="T_x000b_331"/>
      <sheetName val="Shedt1"/>
      <sheetName val="_x0012_0000000"/>
      <sheetName val="XLÇ_x0015_oppy"/>
      <sheetName val="p0000000"/>
      <sheetName val="mau kiem ke"/>
      <sheetName val="quyet toan HD 2000"/>
      <sheetName val="quyet toan hoa don 2001"/>
      <sheetName val="kiem ke hoa don 2001"/>
      <sheetName val="QUY III 02"/>
      <sheetName val="QUY IV 02"/>
      <sheetName val="QUYET TOAN 02"/>
      <sheetName val="Sheet15"/>
      <sheetName val="XNT1MC"/>
      <sheetName val="XNT2MC"/>
      <sheetName val="XNT3MC"/>
      <sheetName val="XNT4MC"/>
      <sheetName val="xnt 1 CP"/>
      <sheetName val="xnt 2 cp"/>
      <sheetName val="xnt 3 CP"/>
      <sheetName val="xnt 4 CP"/>
      <sheetName val="BC tuan1"/>
      <sheetName val="BC tuan2"/>
      <sheetName val="BC tuan3"/>
      <sheetName val="BC tuan4"/>
      <sheetName val="DSo NVBH"/>
      <sheetName val=""/>
      <sheetName val="SOLIEU"/>
      <sheetName val="TINHTOAN"/>
      <sheetName val="Km27' - Km278"/>
      <sheetName val="Coc 6"/>
      <sheetName val="Deo nai"/>
      <sheetName val="CKD than"/>
      <sheetName val="CTT Thong nhat"/>
      <sheetName val="CTT Nui beo"/>
      <sheetName val="CTT cao son"/>
      <sheetName val="CTT Khe cham"/>
      <sheetName val="XNxlva sxthanKCII"/>
      <sheetName val="Cam Y ut KC"/>
      <sheetName val="CTxay lap mo CP"/>
      <sheetName val="CTdo luong GDSP"/>
      <sheetName val="Dong bac"/>
      <sheetName val="Cac cang UT mua than Dong bac"/>
      <sheetName val="cua hang vtu"/>
      <sheetName val="Khach hang le "/>
      <sheetName val="nhat ky 5"/>
      <sheetName val="cac cong ty van tai"/>
      <sheetName val="Thang06-2002"/>
      <sheetName val="Thang07-2002"/>
      <sheetName val="Thang08-2002"/>
      <sheetName val="Thang09-2002"/>
      <sheetName val="Thang10-2002 "/>
      <sheetName val="Thang11-2002"/>
      <sheetName val="Thang12-2002"/>
      <sheetName val="Sheet1 (3)"/>
      <sheetName val="Bao cao KQTH quy hoach 135"/>
      <sheetName val="Sheet5"/>
      <sheetName val="Sheet6"/>
      <sheetName val="Sheet7"/>
      <sheetName val="Sheet8"/>
      <sheetName val="Sheet9"/>
      <sheetName val="Sheet10"/>
      <sheetName val="XNxlva sxthanKCIÉ"/>
      <sheetName val="Oð mai 279"/>
      <sheetName val="XXXXX\XX"/>
      <sheetName val="30100000"/>
      <sheetName val="Km283 - Jm284"/>
      <sheetName val="ADKT"/>
      <sheetName val="cocB40 5B"/>
      <sheetName val="cocD50 9A"/>
      <sheetName val="cocD75 16"/>
      <sheetName val="coc B80 TD25"/>
      <sheetName val="P27 B80"/>
      <sheetName val="Coc23 B80"/>
      <sheetName val="cong B80 C4"/>
      <sheetName val="0304"/>
      <sheetName val="0904"/>
      <sheetName val="1204"/>
      <sheetName val="80000000"/>
      <sheetName val="90000000"/>
      <sheetName val="a0000000"/>
      <sheetName val="b0000000"/>
      <sheetName val="c0000000"/>
      <sheetName val="Cong ban 1,5_x0013_"/>
      <sheetName val="Lap ®at ®hÖn"/>
      <sheetName val="BKLBD"/>
      <sheetName val="PTDG"/>
      <sheetName val="DTCT"/>
      <sheetName val="vlct"/>
      <sheetName val="Sheet11"/>
      <sheetName val="Sheet12"/>
      <sheetName val="Sheet13"/>
      <sheetName val="Sheet14"/>
      <sheetName val="GS02-thu0TM"/>
      <sheetName val="Macro1"/>
      <sheetName val="Macro2"/>
      <sheetName val="Macro3"/>
      <sheetName val="xdcb 01-2003"/>
      <sheetName val="Package1"/>
      <sheetName val="Kѭ284"/>
      <sheetName val="ct luong "/>
      <sheetName val="Nhap 6T"/>
      <sheetName val="baocaochinh(qui1.05) (DC)"/>
      <sheetName val="Ctuluongq.1.05"/>
      <sheetName val="BANG PHAN BO qui1.05(DC)"/>
      <sheetName val="BANG PHAN BO quiII.05"/>
      <sheetName val="bao cac cinh Qui II-2005"/>
      <sheetName val="Song ban 0,7x0,7"/>
      <sheetName val="Cong ban 0,8x ,8"/>
      <sheetName val="Áo"/>
      <sheetName val="Km&quot;80"/>
      <sheetName val="TNghiªm T_x0002_ "/>
      <sheetName val="tt-_x0014_BA"/>
      <sheetName val="TD_x0014_"/>
      <sheetName val="_x0014_.12"/>
      <sheetName val="QD c5a HDQT (2)"/>
      <sheetName val="_x0003_hart1"/>
      <sheetName val="chieudayvo"/>
      <sheetName val="So lieu"/>
      <sheetName val="Input"/>
      <sheetName val="tt chu dong"/>
      <sheetName val="Tinh j+cvi"/>
      <sheetName val="Tinh MoP"/>
      <sheetName val="giaihe1"/>
      <sheetName val="Mp,Np"/>
      <sheetName val="khangluc"/>
      <sheetName val="Ms,Ns"/>
      <sheetName val="MoS"/>
      <sheetName val="giai he 2"/>
      <sheetName val="OK"/>
      <sheetName val="Dhp+dhs"/>
      <sheetName val="ktra"/>
      <sheetName val="Mix-Tarpaulin"/>
      <sheetName val="Tarpaulin"/>
      <sheetName val="Price"/>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Monthly"/>
      <sheetName val="For Summary"/>
      <sheetName val="For Summary(KG)"/>
      <sheetName val="PP Cloth"/>
      <sheetName val="Mix-PP Cloth"/>
      <sheetName val="Material Price-PP"/>
      <sheetName val="ADKTKT02"/>
      <sheetName val="Baocao"/>
      <sheetName val="UT"/>
      <sheetName val="TongHopHD"/>
      <sheetName val="Thang8-02"/>
      <sheetName val="Thang9-02"/>
      <sheetName val="Thang10-02"/>
      <sheetName val="Thang11-02"/>
      <sheetName val="Thang12-02"/>
      <sheetName val="Thang01-03"/>
      <sheetName val="Thang02-03"/>
      <sheetName val="Ton 31.1"/>
      <sheetName val="NhapT.2"/>
      <sheetName val="Xuat T.2"/>
      <sheetName val="Ton 28.2"/>
      <sheetName val="H.Tra"/>
      <sheetName val="Hang CTY TRA LAI"/>
      <sheetName val="Hang NV Tra Lai"/>
      <sheetName val="TAU"/>
      <sheetName val="KHACH"/>
      <sheetName val="BC1"/>
      <sheetName val="BC2"/>
      <sheetName val="BAO CAO AN"/>
      <sheetName val="BANGKEKHACH"/>
      <sheetName val="Du tnan chi tiet coc nuoc"/>
      <sheetName val="Giao nhie- vu"/>
      <sheetName val="Don gia"/>
      <sheetName val="bc"/>
      <sheetName val="K.O"/>
      <sheetName val="xang _clc"/>
      <sheetName val="X¡NG_td"/>
      <sheetName val="MaZUT"/>
      <sheetName val="DIESEL"/>
      <sheetName val="K43"/>
      <sheetName val="THKL"/>
      <sheetName val="PL43"/>
      <sheetName val="K43+0.00 - 338 Trai"/>
      <sheetName val="TDT-TBࡁ"/>
      <sheetName val="Op mai 2_x000c_"/>
      <sheetName val="Km_x0012_77 "/>
      <sheetName val="k, vt tho"/>
      <sheetName val="Km280 ࠭ Km281"/>
      <sheetName val="mua vao"/>
      <sheetName val="chi phi "/>
      <sheetName val="ban ra 10%"/>
      <sheetName val="32"/>
      <sheetName val="33"/>
      <sheetName val="34"/>
      <sheetName val="35"/>
      <sheetName val="36"/>
      <sheetName val="37"/>
      <sheetName val="38"/>
      <sheetName val="PN1"/>
      <sheetName val="PN2"/>
      <sheetName val="PG1"/>
      <sheetName val="PG2"/>
      <sheetName val="TT"/>
      <sheetName val="HFO"/>
      <sheetName val="HFA"/>
      <sheetName val="FA2"/>
      <sheetName val="T_pn1"/>
      <sheetName val="T_pn2"/>
      <sheetName val="T_pg1"/>
      <sheetName val="T_pg2"/>
      <sheetName val="T_tt"/>
      <sheetName val="T_hfo"/>
      <sheetName val="T_p2"/>
      <sheetName val="T_hfa"/>
      <sheetName val="tong"/>
      <sheetName val="dt1,2,10"/>
      <sheetName val="13b"/>
      <sheetName val="pn1_TT"/>
      <sheetName val="pn2_TT"/>
      <sheetName val="PG1_TT"/>
      <sheetName val="PG2_TT"/>
      <sheetName val="tuathang"/>
      <sheetName val="hpho_TT"/>
      <sheetName val="Ban pha 2"/>
      <sheetName val="Huoipha"/>
      <sheetName val="gìIÏÝ_x001c_Ã_x0008_ç¾{è"/>
      <sheetName val="TL33-13.14"/>
      <sheetName val="tlđm190337,8"/>
      <sheetName val="GC190337,8"/>
      <sheetName val="033,7,8"/>
      <sheetName val="TL033 ,2,4"/>
      <sheetName val="TL 0331,2"/>
      <sheetName val="033-1,4"/>
      <sheetName val="TL033,19,5"/>
      <sheetName val="Tong (op"/>
      <sheetName val="Coc 4ieu"/>
      <sheetName val="[PNT-P3.xlsUTong hop (2)"/>
      <sheetName val="Km276 - Ke277"/>
      <sheetName val="[PNT-P3.xlsUKm279 - Km280"/>
      <sheetName val="ESTI."/>
      <sheetName val="DI-ESTI"/>
      <sheetName val="7000 000"/>
      <sheetName val="Khac DP"/>
      <sheetName val="Khoi than "/>
      <sheetName val="B3_208_than"/>
      <sheetName val="B3_208_TU"/>
      <sheetName val="B3_208_TW"/>
      <sheetName val="B3_208_DP"/>
      <sheetName val="B3_208_khac"/>
      <sheetName val="_x000b_luong phu"/>
      <sheetName val="Dong$bac"/>
      <sheetName val="ၔong hop QL48 - 2"/>
      <sheetName val="Tong hop ၑL48 - 2"/>
      <sheetName val="Km27%"/>
      <sheetName val="O0 mai 279"/>
      <sheetName val="Op"/>
      <sheetName val="Op mai 28_x0011_"/>
      <sheetName val="5 nam (tac`) (2)"/>
      <sheetName val="D%o nai"/>
      <sheetName val="CTT cao so."/>
      <sheetName val="XNxlva sxdhanKCII"/>
      <sheetName val="CTxay lap mo C_x0010_"/>
      <sheetName val="GS08)B.hµng"/>
      <sheetName val="Cong ban 1,5„—_x0013_"/>
      <sheetName val="P210-TP20"/>
      <sheetName val="CB32"/>
      <sheetName val="Thue NK"/>
      <sheetName val="Hang NK"/>
      <sheetName val="Jet1- CP 32"/>
      <sheetName val="Jet2- Binh Minh 01"/>
      <sheetName val="Jet3"/>
      <sheetName val="Jet4"/>
      <sheetName val="Jet5"/>
      <sheetName val="Jet6"/>
      <sheetName val="Jet7"/>
      <sheetName val="Jet8"/>
      <sheetName val="Jet9"/>
      <sheetName val="Jet10"/>
      <sheetName val="Jet11"/>
      <sheetName val="Diesel1"/>
      <sheetName val="Diesel2"/>
      <sheetName val="Diezel3"/>
      <sheetName val="Mogas1"/>
      <sheetName val="Mogas2"/>
      <sheetName val="Mogas3"/>
      <sheetName val="CV den trong to?g"/>
      <sheetName val="?0000000"/>
      <sheetName val="K?284"/>
      <sheetName val="BCDSPS"/>
      <sheetName val="BCDKT"/>
      <sheetName val="K-280 - Km281"/>
      <sheetName val="So TSCD"/>
      <sheetName val="Bang phan bo KH TSCD"/>
      <sheetName val="The TSCD"/>
      <sheetName val="BTH- P.Chi "/>
      <sheetName val="BTH NVL"/>
      <sheetName val="NK-SC"/>
      <sheetName val="NK SO CAI"/>
      <sheetName val="The tinh Z"/>
      <sheetName val="So CFSXKD"/>
      <sheetName val="So TGNH 2002"/>
      <sheetName val="So quy TM 2002"/>
      <sheetName val="SCT NVL"/>
      <sheetName val="SCT TK 131"/>
      <sheetName val="So theo doi thue GTGT 2002"/>
      <sheetName val="BTH- P.Thu"/>
      <sheetName val="Mp mai 275"/>
      <sheetName val="Sÿÿÿÿ"/>
      <sheetName val="quÿÿ"/>
      <sheetName val="tuong"/>
      <sheetName val="t01.06"/>
      <sheetName val="1uÝ1"/>
      <sheetName val="VÃt liÖu"/>
      <sheetName val="Nhap du lieu"/>
      <sheetName val="_x0003_har"/>
      <sheetName val="Cac cang UT mua thal Dong bac"/>
      <sheetName val="T[ 131"/>
      <sheetName val="gVL"/>
      <sheetName val="TNghiÖ- VL"/>
      <sheetName val="thaß26"/>
      <sheetName val="DG "/>
      <sheetName val="??-BLDG"/>
      <sheetName val="Km266"/>
      <sheetName val="Shaet13"/>
      <sheetName val="tt chu don"/>
      <sheetName val="Dimu"/>
      <sheetName val="Klct"/>
      <sheetName val="Covi"/>
      <sheetName val="Nlvt"/>
      <sheetName val="Innl"/>
      <sheetName val="Invt"/>
      <sheetName val="Chon"/>
      <sheetName val="Qtnv"/>
      <sheetName val="Bqtn"/>
      <sheetName val="Bqtv"/>
      <sheetName val="Giao"/>
      <sheetName val="Dcap"/>
      <sheetName val="Nlie"/>
      <sheetName val="Mnli"/>
      <sheetName val="Bang VL"/>
      <sheetName val="VL(No V-c)"/>
      <sheetName val="He so"/>
      <sheetName val="PL Vua"/>
      <sheetName val="Chitieu-dam cac loai"/>
      <sheetName val="DG Dam"/>
      <sheetName val="DG chung"/>
      <sheetName val="DGdg"/>
      <sheetName val="VL-dac chung"/>
      <sheetName val="CocKN1m"/>
      <sheetName val="Coc40x40cm"/>
      <sheetName val="CT 1md &amp; dau cong"/>
      <sheetName val="CT cong"/>
      <sheetName val="dg cong"/>
      <sheetName val="120"/>
      <sheetName val="IFAD"/>
      <sheetName val="CVHN"/>
      <sheetName val="TCVM"/>
      <sheetName val="RIDP"/>
      <sheetName val="LDNN"/>
      <sheetName val="Thang 07"/>
      <sheetName val="T10-05"/>
      <sheetName val="T9-05"/>
      <sheetName val="t805"/>
      <sheetName val="11T"/>
      <sheetName val="9T"/>
      <sheetName val="PNT-P3"/>
      <sheetName val="Xa9lap "/>
      <sheetName val="CVden nw8ai TCT (1)"/>
      <sheetName val="Diem mon hoc"/>
      <sheetName val="Tong hop diem"/>
      <sheetName val="HoTen-khong duoc xoa"/>
      <sheetName val="QD cua "/>
      <sheetName val="_x000c_"/>
      <sheetName val="Cong ban 0,7p0,7"/>
      <sheetName val="Km275 - Ke276"/>
      <sheetName val="Km280 - Km2(1"/>
      <sheetName val="Km282 - Kl283"/>
      <sheetName val="Tong hop Op m!i"/>
      <sheetName val="Khach iang le "/>
      <sheetName val="chieud_x0005_"/>
      <sheetName val="gìIÏÝ_x001c_齘_x0013_龜_x0013_ꗃ〒"/>
      <sheetName val="Giao nhiem fu"/>
      <sheetName val="QDcea TGD (2)"/>
      <sheetName val="QD cua HDQ²"/>
      <sheetName val="Kluo-_x0008_ phu"/>
      <sheetName val="XXXXX_XX"/>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sheetData sheetId="19"/>
      <sheetData sheetId="20"/>
      <sheetData sheetId="21"/>
      <sheetData sheetId="22"/>
      <sheetData sheetId="23" refreshError="1"/>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refreshError="1"/>
      <sheetData sheetId="131" refreshError="1"/>
      <sheetData sheetId="132" refreshError="1"/>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sheetData sheetId="146"/>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refreshError="1"/>
      <sheetData sheetId="165"/>
      <sheetData sheetId="166"/>
      <sheetData sheetId="167"/>
      <sheetData sheetId="168"/>
      <sheetData sheetId="169" refreshError="1"/>
      <sheetData sheetId="170" refreshError="1"/>
      <sheetData sheetId="171" refreshError="1"/>
      <sheetData sheetId="172" refreshError="1"/>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sheetData sheetId="193"/>
      <sheetData sheetId="194" refreshError="1"/>
      <sheetData sheetId="195" refreshError="1"/>
      <sheetData sheetId="196" refreshError="1"/>
      <sheetData sheetId="197" refreshError="1"/>
      <sheetData sheetId="198"/>
      <sheetData sheetId="199"/>
      <sheetData sheetId="200"/>
      <sheetData sheetId="201"/>
      <sheetData sheetId="202"/>
      <sheetData sheetId="203"/>
      <sheetData sheetId="204"/>
      <sheetData sheetId="205"/>
      <sheetData sheetId="206"/>
      <sheetData sheetId="207"/>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refreshError="1"/>
      <sheetData sheetId="242" refreshError="1"/>
      <sheetData sheetId="243" refreshError="1"/>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sheetData sheetId="304"/>
      <sheetData sheetId="305"/>
      <sheetData sheetId="306"/>
      <sheetData sheetId="307"/>
      <sheetData sheetId="308" refreshError="1"/>
      <sheetData sheetId="309"/>
      <sheetData sheetId="310"/>
      <sheetData sheetId="311"/>
      <sheetData sheetId="312"/>
      <sheetData sheetId="313"/>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refreshError="1"/>
      <sheetData sheetId="342"/>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sheetData sheetId="353"/>
      <sheetData sheetId="354"/>
      <sheetData sheetId="355"/>
      <sheetData sheetId="356"/>
      <sheetData sheetId="357"/>
      <sheetData sheetId="358"/>
      <sheetData sheetId="359"/>
      <sheetData sheetId="360"/>
      <sheetData sheetId="361" refreshError="1"/>
      <sheetData sheetId="362" refreshError="1"/>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refreshError="1"/>
      <sheetData sheetId="377" refreshError="1"/>
      <sheetData sheetId="378"/>
      <sheetData sheetId="379"/>
      <sheetData sheetId="380"/>
      <sheetData sheetId="381"/>
      <sheetData sheetId="382"/>
      <sheetData sheetId="383"/>
      <sheetData sheetId="384"/>
      <sheetData sheetId="385"/>
      <sheetData sheetId="386"/>
      <sheetData sheetId="387" refreshError="1"/>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refreshError="1"/>
      <sheetData sheetId="403" refreshError="1"/>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refreshError="1"/>
      <sheetData sheetId="426" refreshError="1"/>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refreshError="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refreshError="1"/>
      <sheetData sheetId="483" refreshError="1"/>
      <sheetData sheetId="484" refreshError="1"/>
      <sheetData sheetId="485" refreshError="1"/>
      <sheetData sheetId="486" refreshError="1"/>
      <sheetData sheetId="487" refreshError="1"/>
      <sheetData sheetId="488"/>
      <sheetData sheetId="489"/>
      <sheetData sheetId="490"/>
      <sheetData sheetId="491"/>
      <sheetData sheetId="492"/>
      <sheetData sheetId="493"/>
      <sheetData sheetId="494"/>
      <sheetData sheetId="495" refreshError="1"/>
      <sheetData sheetId="496" refreshError="1"/>
      <sheetData sheetId="497" refreshError="1"/>
      <sheetData sheetId="498" refreshError="1"/>
      <sheetData sheetId="499" refreshError="1"/>
      <sheetData sheetId="500"/>
      <sheetData sheetId="501" refreshError="1"/>
      <sheetData sheetId="502" refreshError="1"/>
      <sheetData sheetId="503" refreshError="1"/>
      <sheetData sheetId="504" refreshError="1"/>
      <sheetData sheetId="505"/>
      <sheetData sheetId="506"/>
      <sheetData sheetId="507" refreshError="1"/>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refreshError="1"/>
      <sheetData sheetId="527"/>
      <sheetData sheetId="528"/>
      <sheetData sheetId="529"/>
      <sheetData sheetId="530"/>
      <sheetData sheetId="531"/>
      <sheetData sheetId="532"/>
      <sheetData sheetId="533"/>
      <sheetData sheetId="534"/>
      <sheetData sheetId="535"/>
      <sheetData sheetId="536"/>
      <sheetData sheetId="537"/>
      <sheetData sheetId="538" refreshError="1"/>
      <sheetData sheetId="539" refreshError="1"/>
      <sheetData sheetId="540" refreshError="1"/>
      <sheetData sheetId="541"/>
      <sheetData sheetId="542" refreshError="1"/>
      <sheetData sheetId="543" refreshError="1"/>
      <sheetData sheetId="544" refreshError="1"/>
      <sheetData sheetId="545" refreshError="1"/>
      <sheetData sheetId="546" refreshError="1"/>
      <sheetData sheetId="547"/>
      <sheetData sheetId="548"/>
      <sheetData sheetId="549"/>
      <sheetData sheetId="550" refreshError="1"/>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refreshError="1"/>
      <sheetData sheetId="575"/>
      <sheetData sheetId="576"/>
      <sheetData sheetId="577"/>
      <sheetData sheetId="578"/>
      <sheetData sheetId="579"/>
      <sheetData sheetId="580"/>
      <sheetData sheetId="581" refreshError="1"/>
      <sheetData sheetId="582"/>
      <sheetData sheetId="583"/>
      <sheetData sheetId="584"/>
      <sheetData sheetId="585"/>
      <sheetData sheetId="586" refreshError="1"/>
      <sheetData sheetId="587"/>
      <sheetData sheetId="588"/>
      <sheetData sheetId="589"/>
      <sheetData sheetId="590" refreshError="1"/>
      <sheetData sheetId="591" refreshError="1"/>
      <sheetData sheetId="592"/>
      <sheetData sheetId="593"/>
      <sheetData sheetId="594"/>
      <sheetData sheetId="595" refreshError="1"/>
      <sheetData sheetId="596" refreshError="1"/>
      <sheetData sheetId="597"/>
      <sheetData sheetId="598" refreshError="1"/>
      <sheetData sheetId="599" refreshError="1"/>
      <sheetData sheetId="600" refreshError="1"/>
      <sheetData sheetId="601" refreshError="1"/>
      <sheetData sheetId="602"/>
      <sheetData sheetId="603" refreshError="1"/>
      <sheetData sheetId="604" refreshError="1"/>
      <sheetData sheetId="605" refreshError="1"/>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refreshError="1"/>
      <sheetData sheetId="626" refreshError="1"/>
      <sheetData sheetId="627" refreshError="1"/>
      <sheetData sheetId="628"/>
      <sheetData sheetId="629"/>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sheetData sheetId="644"/>
      <sheetData sheetId="645"/>
      <sheetData sheetId="646" refreshError="1"/>
      <sheetData sheetId="647" refreshError="1"/>
      <sheetData sheetId="648" refreshError="1"/>
      <sheetData sheetId="649"/>
      <sheetData sheetId="650"/>
      <sheetData sheetId="651" refreshError="1"/>
      <sheetData sheetId="652" refreshError="1"/>
      <sheetData sheetId="653" refreshError="1"/>
      <sheetData sheetId="654"/>
      <sheetData sheetId="655"/>
      <sheetData sheetId="656"/>
      <sheetData sheetId="657"/>
      <sheetData sheetId="658"/>
      <sheetData sheetId="659"/>
      <sheetData sheetId="660"/>
      <sheetData sheetId="661"/>
      <sheetData sheetId="662"/>
      <sheetData sheetId="663"/>
      <sheetData sheetId="664"/>
      <sheetData sheetId="665"/>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sheetData sheetId="699"/>
      <sheetData sheetId="700"/>
      <sheetData sheetId="701"/>
      <sheetData sheetId="702"/>
      <sheetData sheetId="703" refreshError="1"/>
      <sheetData sheetId="704"/>
      <sheetData sheetId="705" refreshError="1"/>
      <sheetData sheetId="706" refreshError="1"/>
      <sheetData sheetId="707"/>
      <sheetData sheetId="708"/>
      <sheetData sheetId="709" refreshError="1"/>
      <sheetData sheetId="710" refreshError="1"/>
      <sheetData sheetId="711"/>
      <sheetData sheetId="712" refreshError="1"/>
      <sheetData sheetId="713" refreshError="1"/>
      <sheetData sheetId="714" refreshError="1"/>
      <sheetData sheetId="715" refreshError="1"/>
      <sheetData sheetId="716"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 KH"/>
      <sheetName val=" HOP DONG"/>
      <sheetName val="NHAP"/>
      <sheetName val="CHI TIET XUAT"/>
      <sheetName val="SL TON KHO"/>
      <sheetName val="PHAN NHOM"/>
      <sheetName val="BAOCAO"/>
      <sheetName val="QUYCACH"/>
      <sheetName val="GROUP"/>
      <sheetName val="G-XUAT"/>
      <sheetName val="00000000"/>
      <sheetName val="10000000"/>
    </sheetNames>
    <sheetDataSet>
      <sheetData sheetId="0"/>
      <sheetData sheetId="1">
        <row r="2">
          <cell r="B2" t="str">
            <v>CODE</v>
          </cell>
          <cell r="C2" t="str">
            <v xml:space="preserve"> TÔØ KHAI</v>
          </cell>
          <cell r="D2" t="str">
            <v>SOÁ BILL</v>
          </cell>
          <cell r="E2" t="str">
            <v>SOÁ HÑ</v>
          </cell>
          <cell r="F2" t="str">
            <v>XUAT XU</v>
          </cell>
        </row>
        <row r="3">
          <cell r="B3" t="str">
            <v>H1</v>
          </cell>
          <cell r="C3" t="str">
            <v>TK68</v>
          </cell>
          <cell r="E3" t="str">
            <v>030705/TX-TN</v>
          </cell>
        </row>
        <row r="4">
          <cell r="B4" t="str">
            <v>H2</v>
          </cell>
        </row>
        <row r="5">
          <cell r="B5" t="str">
            <v>H3</v>
          </cell>
        </row>
        <row r="6">
          <cell r="B6" t="str">
            <v>H4</v>
          </cell>
        </row>
        <row r="7">
          <cell r="B7" t="str">
            <v>H5</v>
          </cell>
        </row>
        <row r="8">
          <cell r="B8" t="str">
            <v>H6</v>
          </cell>
        </row>
        <row r="9">
          <cell r="B9" t="str">
            <v>H7</v>
          </cell>
        </row>
        <row r="10">
          <cell r="B10" t="str">
            <v>H8</v>
          </cell>
        </row>
        <row r="11">
          <cell r="B11" t="str">
            <v>H9</v>
          </cell>
        </row>
        <row r="12">
          <cell r="B12" t="str">
            <v>H10</v>
          </cell>
        </row>
        <row r="13">
          <cell r="B13" t="str">
            <v>H11</v>
          </cell>
        </row>
        <row r="14">
          <cell r="B14" t="str">
            <v>H12</v>
          </cell>
        </row>
        <row r="15">
          <cell r="B15" t="str">
            <v>H13</v>
          </cell>
        </row>
        <row r="16">
          <cell r="B16" t="str">
            <v>H14</v>
          </cell>
        </row>
        <row r="17">
          <cell r="B17" t="str">
            <v>h15</v>
          </cell>
        </row>
        <row r="18">
          <cell r="B18" t="str">
            <v>H16</v>
          </cell>
        </row>
        <row r="19">
          <cell r="B19" t="str">
            <v>H17</v>
          </cell>
        </row>
        <row r="20">
          <cell r="B20" t="str">
            <v>H18</v>
          </cell>
        </row>
        <row r="21">
          <cell r="B21" t="str">
            <v>H19</v>
          </cell>
          <cell r="C21" t="str">
            <v>TK130</v>
          </cell>
          <cell r="D21" t="str">
            <v>FAV23935</v>
          </cell>
          <cell r="E21" t="str">
            <v>040206/TX-TN</v>
          </cell>
          <cell r="F21" t="str">
            <v>CHI NA</v>
          </cell>
        </row>
        <row r="22">
          <cell r="B22" t="str">
            <v>H20</v>
          </cell>
          <cell r="C22" t="str">
            <v>TK168</v>
          </cell>
          <cell r="D22" t="str">
            <v>FAV23938</v>
          </cell>
          <cell r="E22" t="str">
            <v>040206/TX-TN</v>
          </cell>
          <cell r="F22" t="str">
            <v>CHINA</v>
          </cell>
        </row>
        <row r="23">
          <cell r="B23" t="str">
            <v>H21</v>
          </cell>
          <cell r="C23" t="str">
            <v>TK207</v>
          </cell>
          <cell r="D23" t="str">
            <v>FAV23941</v>
          </cell>
          <cell r="E23" t="str">
            <v>040206/TX-TN</v>
          </cell>
          <cell r="F23" t="str">
            <v>CHINA</v>
          </cell>
        </row>
        <row r="24">
          <cell r="B24" t="str">
            <v>H22</v>
          </cell>
          <cell r="C24" t="str">
            <v>TK208</v>
          </cell>
          <cell r="D24" t="str">
            <v>FAV23942</v>
          </cell>
          <cell r="E24" t="str">
            <v>040206/TX-TN</v>
          </cell>
          <cell r="F24" t="str">
            <v>CHINA</v>
          </cell>
        </row>
        <row r="25">
          <cell r="B25" t="str">
            <v>H23</v>
          </cell>
          <cell r="C25" t="str">
            <v>TK247</v>
          </cell>
          <cell r="D25" t="str">
            <v>FAV23953</v>
          </cell>
          <cell r="E25" t="str">
            <v>040206/TX-TN</v>
          </cell>
          <cell r="F25" t="str">
            <v>CHINA</v>
          </cell>
        </row>
        <row r="26">
          <cell r="B26" t="str">
            <v>H24</v>
          </cell>
          <cell r="C26" t="str">
            <v>TK253</v>
          </cell>
          <cell r="D26" t="str">
            <v>FAV23958</v>
          </cell>
          <cell r="E26" t="str">
            <v>040206/TX-TN</v>
          </cell>
          <cell r="F26" t="str">
            <v>CHINA</v>
          </cell>
        </row>
        <row r="27">
          <cell r="B27" t="str">
            <v>H25</v>
          </cell>
          <cell r="C27" t="str">
            <v>TK259</v>
          </cell>
          <cell r="D27" t="str">
            <v>FAV24511</v>
          </cell>
          <cell r="E27" t="str">
            <v>040206/TX-TN</v>
          </cell>
          <cell r="F27" t="str">
            <v>CHINA</v>
          </cell>
        </row>
        <row r="28">
          <cell r="B28" t="str">
            <v>H26</v>
          </cell>
          <cell r="C28" t="str">
            <v>TK265</v>
          </cell>
          <cell r="D28" t="str">
            <v>FAV 24515</v>
          </cell>
          <cell r="E28" t="str">
            <v>040206/TX-TN</v>
          </cell>
          <cell r="F28" t="str">
            <v>CHINA</v>
          </cell>
        </row>
        <row r="29">
          <cell r="B29" t="str">
            <v>H27</v>
          </cell>
          <cell r="C29" t="str">
            <v>TK275</v>
          </cell>
          <cell r="D29" t="str">
            <v>NYKS530151182</v>
          </cell>
          <cell r="E29" t="str">
            <v>040403/TX-TN</v>
          </cell>
          <cell r="F29" t="str">
            <v>CHINA</v>
          </cell>
        </row>
        <row r="30">
          <cell r="B30" t="str">
            <v>H28</v>
          </cell>
          <cell r="C30" t="str">
            <v>TK279</v>
          </cell>
          <cell r="D30" t="str">
            <v>FAV24518</v>
          </cell>
          <cell r="E30" t="str">
            <v>040206/TX-TN</v>
          </cell>
          <cell r="F30" t="str">
            <v>CHINA</v>
          </cell>
        </row>
        <row r="31">
          <cell r="B31" t="str">
            <v>H29</v>
          </cell>
          <cell r="C31" t="str">
            <v>TK289</v>
          </cell>
          <cell r="D31" t="str">
            <v>FAV 24570</v>
          </cell>
          <cell r="E31" t="str">
            <v>040206/TX-TN</v>
          </cell>
          <cell r="F31" t="str">
            <v>CHINA</v>
          </cell>
        </row>
        <row r="32">
          <cell r="B32" t="str">
            <v>H30</v>
          </cell>
          <cell r="C32" t="str">
            <v>TK284</v>
          </cell>
          <cell r="D32" t="str">
            <v>FAV24562</v>
          </cell>
          <cell r="E32" t="str">
            <v>040206/TX-TN</v>
          </cell>
          <cell r="F32" t="str">
            <v>CHINA</v>
          </cell>
        </row>
        <row r="33">
          <cell r="B33" t="str">
            <v>H31</v>
          </cell>
          <cell r="C33" t="str">
            <v>TK292</v>
          </cell>
          <cell r="D33" t="str">
            <v>YFCA1467</v>
          </cell>
          <cell r="E33" t="str">
            <v>040426/YX-TN</v>
          </cell>
          <cell r="F33" t="str">
            <v>CHINA</v>
          </cell>
        </row>
        <row r="34">
          <cell r="B34" t="str">
            <v>H32</v>
          </cell>
          <cell r="C34" t="str">
            <v>TK291</v>
          </cell>
          <cell r="D34" t="str">
            <v>YFCA1466</v>
          </cell>
          <cell r="E34" t="str">
            <v>040426/TX-TN</v>
          </cell>
          <cell r="F34" t="str">
            <v>CHINA</v>
          </cell>
        </row>
        <row r="35">
          <cell r="B35" t="str">
            <v>H33</v>
          </cell>
          <cell r="C35" t="str">
            <v>TK305</v>
          </cell>
          <cell r="D35" t="str">
            <v>YFCA1523</v>
          </cell>
          <cell r="E35" t="str">
            <v>040528/TX-TN</v>
          </cell>
          <cell r="F35" t="str">
            <v>CHINA</v>
          </cell>
        </row>
        <row r="36">
          <cell r="B36" t="str">
            <v>H34</v>
          </cell>
          <cell r="C36" t="str">
            <v>TK306</v>
          </cell>
          <cell r="D36" t="str">
            <v>YFCA1575A</v>
          </cell>
          <cell r="E36" t="str">
            <v>040602A/TX-TN</v>
          </cell>
          <cell r="F36" t="str">
            <v>CHINA</v>
          </cell>
        </row>
        <row r="37">
          <cell r="B37" t="str">
            <v>H35</v>
          </cell>
          <cell r="C37" t="str">
            <v>TK308</v>
          </cell>
          <cell r="D37" t="str">
            <v>YFCA1575B</v>
          </cell>
          <cell r="E37" t="str">
            <v>040602B/TX-TN</v>
          </cell>
          <cell r="F37" t="str">
            <v>CHINA</v>
          </cell>
        </row>
        <row r="38">
          <cell r="B38" t="str">
            <v>H36</v>
          </cell>
          <cell r="C38" t="str">
            <v>TK309</v>
          </cell>
          <cell r="D38" t="str">
            <v>YFCA1575B</v>
          </cell>
          <cell r="E38" t="str">
            <v>040602B/TX-TN</v>
          </cell>
          <cell r="F38" t="str">
            <v>CHINA</v>
          </cell>
        </row>
        <row r="39">
          <cell r="B39" t="str">
            <v>H37</v>
          </cell>
          <cell r="C39" t="str">
            <v>TK311</v>
          </cell>
          <cell r="D39" t="str">
            <v>YFCA1615</v>
          </cell>
          <cell r="E39" t="str">
            <v>040616/TX-TN</v>
          </cell>
          <cell r="F39" t="str">
            <v>CHINA</v>
          </cell>
        </row>
        <row r="40">
          <cell r="B40" t="str">
            <v>H38</v>
          </cell>
          <cell r="C40" t="str">
            <v>TK320</v>
          </cell>
          <cell r="D40" t="str">
            <v>YFCA1668</v>
          </cell>
          <cell r="E40" t="str">
            <v>040630/TX-TN</v>
          </cell>
          <cell r="F40" t="str">
            <v>CHINA</v>
          </cell>
        </row>
        <row r="41">
          <cell r="B41" t="str">
            <v>H39</v>
          </cell>
          <cell r="C41" t="str">
            <v>TK330</v>
          </cell>
          <cell r="D41" t="str">
            <v>NYKS 530160156</v>
          </cell>
          <cell r="E41" t="str">
            <v>40710/TX-TN</v>
          </cell>
          <cell r="F41" t="str">
            <v>GERANAY</v>
          </cell>
        </row>
        <row r="42">
          <cell r="B42" t="str">
            <v>H40</v>
          </cell>
          <cell r="C42" t="str">
            <v>TK329</v>
          </cell>
          <cell r="D42" t="str">
            <v>YFCA1704</v>
          </cell>
          <cell r="E42" t="str">
            <v>040710TQ/ TX-TN</v>
          </cell>
          <cell r="F42" t="str">
            <v>CHINA</v>
          </cell>
        </row>
        <row r="43">
          <cell r="B43" t="str">
            <v>H41</v>
          </cell>
          <cell r="C43" t="str">
            <v>TK333</v>
          </cell>
          <cell r="D43" t="str">
            <v>YFCA1716</v>
          </cell>
          <cell r="E43" t="str">
            <v>040715/TX-TN</v>
          </cell>
          <cell r="F43" t="str">
            <v>CHINA</v>
          </cell>
        </row>
        <row r="44">
          <cell r="B44" t="str">
            <v>H42</v>
          </cell>
          <cell r="C44" t="str">
            <v>TK337</v>
          </cell>
          <cell r="D44" t="str">
            <v>YFCA 1744</v>
          </cell>
          <cell r="E44" t="str">
            <v>040728/TX-TN</v>
          </cell>
          <cell r="F44" t="str">
            <v>CHINA</v>
          </cell>
        </row>
        <row r="45">
          <cell r="B45" t="str">
            <v>H43</v>
          </cell>
          <cell r="C45" t="str">
            <v>TK339</v>
          </cell>
          <cell r="D45" t="str">
            <v>YFCA1752</v>
          </cell>
          <cell r="E45" t="str">
            <v>040729/TX-TN</v>
          </cell>
          <cell r="F45" t="str">
            <v>CHINA</v>
          </cell>
        </row>
        <row r="46">
          <cell r="B46" t="str">
            <v>H44</v>
          </cell>
        </row>
        <row r="47">
          <cell r="B47" t="str">
            <v>H45</v>
          </cell>
        </row>
        <row r="48">
          <cell r="B48" t="str">
            <v>H46</v>
          </cell>
        </row>
        <row r="49">
          <cell r="B49" t="str">
            <v>H47</v>
          </cell>
        </row>
        <row r="50">
          <cell r="B50" t="str">
            <v>H48</v>
          </cell>
        </row>
        <row r="51">
          <cell r="B51" t="str">
            <v>H49</v>
          </cell>
        </row>
        <row r="52">
          <cell r="B52" t="str">
            <v>H50</v>
          </cell>
        </row>
        <row r="53">
          <cell r="B53" t="str">
            <v>H51</v>
          </cell>
        </row>
        <row r="54">
          <cell r="B54" t="str">
            <v>H52</v>
          </cell>
        </row>
        <row r="55">
          <cell r="B55" t="str">
            <v>H53</v>
          </cell>
        </row>
        <row r="56">
          <cell r="B56" t="str">
            <v>H54</v>
          </cell>
        </row>
        <row r="57">
          <cell r="B57" t="str">
            <v>H55</v>
          </cell>
        </row>
        <row r="58">
          <cell r="B58" t="str">
            <v>H56</v>
          </cell>
        </row>
        <row r="59">
          <cell r="B59" t="str">
            <v>H57</v>
          </cell>
        </row>
        <row r="60">
          <cell r="B60" t="str">
            <v>H58</v>
          </cell>
        </row>
        <row r="61">
          <cell r="B61" t="str">
            <v>H59</v>
          </cell>
        </row>
        <row r="62">
          <cell r="B62" t="str">
            <v>H60</v>
          </cell>
        </row>
        <row r="63">
          <cell r="B63" t="str">
            <v>H61</v>
          </cell>
        </row>
        <row r="64">
          <cell r="B64" t="str">
            <v>H62</v>
          </cell>
        </row>
        <row r="65">
          <cell r="B65" t="str">
            <v>H63</v>
          </cell>
        </row>
        <row r="66">
          <cell r="B66" t="str">
            <v>H64</v>
          </cell>
        </row>
        <row r="67">
          <cell r="B67" t="str">
            <v>H65</v>
          </cell>
        </row>
        <row r="68">
          <cell r="B68" t="str">
            <v>H66</v>
          </cell>
        </row>
        <row r="69">
          <cell r="B69" t="str">
            <v>H67</v>
          </cell>
        </row>
        <row r="70">
          <cell r="B70" t="str">
            <v>H68</v>
          </cell>
        </row>
        <row r="71">
          <cell r="B71" t="str">
            <v>H69</v>
          </cell>
        </row>
        <row r="72">
          <cell r="B72" t="str">
            <v>H70</v>
          </cell>
        </row>
        <row r="73">
          <cell r="B73" t="str">
            <v>H71</v>
          </cell>
        </row>
        <row r="74">
          <cell r="B74" t="str">
            <v>H72</v>
          </cell>
        </row>
        <row r="75">
          <cell r="B75" t="str">
            <v>H73</v>
          </cell>
        </row>
        <row r="76">
          <cell r="B76" t="str">
            <v>H74</v>
          </cell>
        </row>
        <row r="77">
          <cell r="B77" t="str">
            <v>H75</v>
          </cell>
        </row>
        <row r="78">
          <cell r="B78" t="str">
            <v>H76</v>
          </cell>
        </row>
        <row r="79">
          <cell r="B79" t="str">
            <v>H77</v>
          </cell>
        </row>
        <row r="80">
          <cell r="B80" t="str">
            <v>H78</v>
          </cell>
        </row>
        <row r="81">
          <cell r="B81" t="str">
            <v>H79</v>
          </cell>
        </row>
        <row r="82">
          <cell r="B82" t="str">
            <v>H80</v>
          </cell>
        </row>
        <row r="83">
          <cell r="B83" t="str">
            <v>H81</v>
          </cell>
        </row>
        <row r="84">
          <cell r="B84" t="str">
            <v>H82</v>
          </cell>
        </row>
        <row r="85">
          <cell r="B85" t="str">
            <v>H83</v>
          </cell>
        </row>
        <row r="86">
          <cell r="B86" t="str">
            <v>H84</v>
          </cell>
        </row>
        <row r="87">
          <cell r="B87" t="str">
            <v>H85</v>
          </cell>
        </row>
        <row r="88">
          <cell r="B88" t="str">
            <v>H86</v>
          </cell>
        </row>
        <row r="89">
          <cell r="B89" t="str">
            <v>H87</v>
          </cell>
        </row>
        <row r="90">
          <cell r="B90" t="str">
            <v>H88</v>
          </cell>
        </row>
        <row r="91">
          <cell r="B91" t="str">
            <v>H89</v>
          </cell>
        </row>
        <row r="92">
          <cell r="B92" t="str">
            <v>H90</v>
          </cell>
        </row>
        <row r="93">
          <cell r="B93" t="str">
            <v>H91</v>
          </cell>
        </row>
        <row r="94">
          <cell r="B94" t="str">
            <v>H92</v>
          </cell>
        </row>
        <row r="95">
          <cell r="B95" t="str">
            <v>H93</v>
          </cell>
        </row>
        <row r="96">
          <cell r="B96" t="str">
            <v>H94</v>
          </cell>
        </row>
        <row r="97">
          <cell r="B97" t="str">
            <v>H95</v>
          </cell>
        </row>
        <row r="98">
          <cell r="B98" t="str">
            <v>H96</v>
          </cell>
        </row>
        <row r="99">
          <cell r="B99" t="str">
            <v>H97</v>
          </cell>
        </row>
        <row r="100">
          <cell r="B100" t="str">
            <v>H98</v>
          </cell>
        </row>
        <row r="101">
          <cell r="B101" t="str">
            <v>H99</v>
          </cell>
        </row>
        <row r="102">
          <cell r="B102" t="str">
            <v>H100</v>
          </cell>
        </row>
        <row r="103">
          <cell r="B103" t="str">
            <v>H101</v>
          </cell>
        </row>
        <row r="104">
          <cell r="B104" t="str">
            <v>H102</v>
          </cell>
        </row>
        <row r="105">
          <cell r="B105" t="str">
            <v>H103</v>
          </cell>
        </row>
        <row r="106">
          <cell r="B106" t="str">
            <v>H104</v>
          </cell>
        </row>
        <row r="107">
          <cell r="B107" t="str">
            <v>H105</v>
          </cell>
        </row>
        <row r="108">
          <cell r="B108" t="str">
            <v>H106</v>
          </cell>
        </row>
        <row r="109">
          <cell r="B109" t="str">
            <v>H107</v>
          </cell>
        </row>
        <row r="110">
          <cell r="B110" t="str">
            <v>H108</v>
          </cell>
        </row>
        <row r="111">
          <cell r="B111" t="str">
            <v>H109</v>
          </cell>
        </row>
        <row r="112">
          <cell r="B112" t="str">
            <v>H110</v>
          </cell>
        </row>
        <row r="113">
          <cell r="B113" t="str">
            <v>H111</v>
          </cell>
        </row>
        <row r="114">
          <cell r="B114" t="str">
            <v>H112</v>
          </cell>
        </row>
        <row r="115">
          <cell r="B115" t="str">
            <v>H113</v>
          </cell>
        </row>
        <row r="116">
          <cell r="B116" t="str">
            <v>H114</v>
          </cell>
        </row>
        <row r="117">
          <cell r="B117" t="str">
            <v>H115</v>
          </cell>
        </row>
        <row r="118">
          <cell r="B118" t="str">
            <v>H116</v>
          </cell>
        </row>
        <row r="119">
          <cell r="B119" t="str">
            <v>H117</v>
          </cell>
        </row>
        <row r="120">
          <cell r="B120" t="str">
            <v>H118</v>
          </cell>
        </row>
        <row r="121">
          <cell r="B121" t="str">
            <v>H119</v>
          </cell>
        </row>
        <row r="122">
          <cell r="B122" t="str">
            <v>H120</v>
          </cell>
        </row>
        <row r="123">
          <cell r="B123" t="str">
            <v>H121</v>
          </cell>
        </row>
        <row r="124">
          <cell r="B124" t="str">
            <v>H122</v>
          </cell>
        </row>
        <row r="125">
          <cell r="B125" t="str">
            <v>H123</v>
          </cell>
        </row>
        <row r="126">
          <cell r="B126" t="str">
            <v>H124</v>
          </cell>
        </row>
        <row r="127">
          <cell r="B127" t="str">
            <v>H125</v>
          </cell>
        </row>
        <row r="128">
          <cell r="B128" t="str">
            <v>H126</v>
          </cell>
        </row>
        <row r="129">
          <cell r="B129" t="str">
            <v>H127</v>
          </cell>
        </row>
        <row r="130">
          <cell r="B130" t="str">
            <v>H128</v>
          </cell>
        </row>
        <row r="131">
          <cell r="B131" t="str">
            <v>H129</v>
          </cell>
        </row>
        <row r="132">
          <cell r="B132" t="str">
            <v>H130</v>
          </cell>
        </row>
        <row r="133">
          <cell r="B133" t="str">
            <v>H131</v>
          </cell>
        </row>
        <row r="134">
          <cell r="B134" t="str">
            <v>H132</v>
          </cell>
        </row>
        <row r="135">
          <cell r="B135" t="str">
            <v>H133</v>
          </cell>
        </row>
        <row r="136">
          <cell r="B136" t="str">
            <v>H134</v>
          </cell>
        </row>
        <row r="137">
          <cell r="B137" t="str">
            <v>H135</v>
          </cell>
        </row>
        <row r="138">
          <cell r="B138" t="str">
            <v>H136</v>
          </cell>
        </row>
        <row r="139">
          <cell r="B139" t="str">
            <v>H137</v>
          </cell>
        </row>
        <row r="140">
          <cell r="B140" t="str">
            <v>H138</v>
          </cell>
        </row>
        <row r="141">
          <cell r="B141" t="str">
            <v>H139</v>
          </cell>
        </row>
        <row r="142">
          <cell r="B142" t="str">
            <v>H140</v>
          </cell>
        </row>
        <row r="143">
          <cell r="B143" t="str">
            <v>H141</v>
          </cell>
        </row>
        <row r="144">
          <cell r="B144" t="str">
            <v>H142</v>
          </cell>
        </row>
        <row r="145">
          <cell r="B145" t="str">
            <v>H143</v>
          </cell>
        </row>
        <row r="146">
          <cell r="B146" t="str">
            <v>H144</v>
          </cell>
        </row>
        <row r="147">
          <cell r="B147" t="str">
            <v>H145</v>
          </cell>
        </row>
        <row r="148">
          <cell r="B148" t="str">
            <v>H146</v>
          </cell>
        </row>
        <row r="149">
          <cell r="B149" t="str">
            <v>H147</v>
          </cell>
        </row>
        <row r="150">
          <cell r="B150" t="str">
            <v>H148</v>
          </cell>
        </row>
        <row r="151">
          <cell r="B151" t="str">
            <v>H149</v>
          </cell>
        </row>
        <row r="152">
          <cell r="B152" t="str">
            <v>H150</v>
          </cell>
        </row>
        <row r="153">
          <cell r="B153" t="str">
            <v>H151</v>
          </cell>
        </row>
        <row r="154">
          <cell r="B154" t="str">
            <v>H152</v>
          </cell>
        </row>
        <row r="155">
          <cell r="B155" t="str">
            <v>H153</v>
          </cell>
        </row>
        <row r="156">
          <cell r="B156" t="str">
            <v>H154</v>
          </cell>
        </row>
        <row r="157">
          <cell r="B157" t="str">
            <v>H155</v>
          </cell>
        </row>
        <row r="158">
          <cell r="B158" t="str">
            <v>H156</v>
          </cell>
        </row>
        <row r="159">
          <cell r="B159" t="str">
            <v>H157</v>
          </cell>
        </row>
        <row r="160">
          <cell r="B160" t="str">
            <v>H158</v>
          </cell>
        </row>
        <row r="161">
          <cell r="B161" t="str">
            <v>H159</v>
          </cell>
        </row>
      </sheetData>
      <sheetData sheetId="2"/>
      <sheetData sheetId="3"/>
      <sheetData sheetId="4"/>
      <sheetData sheetId="5"/>
      <sheetData sheetId="6"/>
      <sheetData sheetId="7"/>
      <sheetData sheetId="8"/>
      <sheetData sheetId="9"/>
      <sheetData sheetId="10"/>
      <sheetData sheetId="1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Labor Sum"/>
      <sheetName val="Struct Sum"/>
      <sheetName val="Elec Sum"/>
      <sheetName val="Mech Sum"/>
      <sheetName val="Master"/>
      <sheetName val="Freight"/>
      <sheetName val="Steel Take-Off"/>
      <sheetName val="2230-CV-004"/>
      <sheetName val="2230-CV-005"/>
      <sheetName val="2230-CV-006"/>
      <sheetName val="2280-CV-253"/>
      <sheetName val="TGER"/>
      <sheetName val="Update"/>
      <sheetName val="R2564AHDTS"/>
      <sheetName val="CoverShawIntl"/>
      <sheetName val="Lists"/>
      <sheetName val="Labor_Sum"/>
      <sheetName val="Struct_Sum"/>
      <sheetName val="Elec_Sum"/>
      <sheetName val="Mech_Sum"/>
      <sheetName val="Steel_Take-Off"/>
      <sheetName val="Basis"/>
      <sheetName val="八幡"/>
      <sheetName val="Cash2"/>
      <sheetName val="Z"/>
      <sheetName val="갑지(추정)"/>
      <sheetName val="Unit Price"/>
      <sheetName val="Closing"/>
      <sheetName val="Breech_Duct"/>
      <sheetName val="SG Vertical Estimator"/>
      <sheetName val="Design Data"/>
      <sheetName val="PipeSummary"/>
      <sheetName val="Vertical Adder"/>
      <sheetName val="Labor_Sum4"/>
      <sheetName val="Struct_Sum4"/>
      <sheetName val="Elec_Sum4"/>
      <sheetName val="Mech_Sum4"/>
      <sheetName val="Steel_Take-Off4"/>
      <sheetName val="Labor_Sum1"/>
      <sheetName val="Struct_Sum1"/>
      <sheetName val="Elec_Sum1"/>
      <sheetName val="Mech_Sum1"/>
      <sheetName val="Steel_Take-Off1"/>
      <sheetName val="Labor_Sum2"/>
      <sheetName val="Struct_Sum2"/>
      <sheetName val="Elec_Sum2"/>
      <sheetName val="Mech_Sum2"/>
      <sheetName val="Steel_Take-Off2"/>
      <sheetName val="Labor_Sum3"/>
      <sheetName val="Struct_Sum3"/>
      <sheetName val="Elec_Sum3"/>
      <sheetName val="Mech_Sum3"/>
      <sheetName val="Steel_Take-Off3"/>
      <sheetName val="Sheet1"/>
      <sheetName val="DATA LISTS"/>
      <sheetName val="ESTADIST(PTS.)"/>
      <sheetName val="DATA_REFERENCE"/>
    </sheetNames>
    <sheetDataSet>
      <sheetData sheetId="0" refreshError="1">
        <row r="15">
          <cell r="D15">
            <v>3.5</v>
          </cell>
        </row>
      </sheetData>
      <sheetData sheetId="1" refreshError="1">
        <row r="11">
          <cell r="C11">
            <v>1515785.32</v>
          </cell>
          <cell r="D11">
            <v>1451533.3651521583</v>
          </cell>
          <cell r="E11">
            <v>303607.5</v>
          </cell>
          <cell r="F11">
            <v>3270926.1851521581</v>
          </cell>
          <cell r="K11">
            <v>1277891</v>
          </cell>
          <cell r="L11">
            <v>76673.459999999992</v>
          </cell>
          <cell r="M11">
            <v>139135.10237120168</v>
          </cell>
          <cell r="N11">
            <v>50182.697979776596</v>
          </cell>
          <cell r="R11">
            <v>5809197.5339463577</v>
          </cell>
          <cell r="S11">
            <v>737637.16119448154</v>
          </cell>
          <cell r="V11">
            <v>0</v>
          </cell>
        </row>
        <row r="18">
          <cell r="D18">
            <v>0.20480000000000001</v>
          </cell>
        </row>
        <row r="19">
          <cell r="D19">
            <v>0.06</v>
          </cell>
        </row>
        <row r="20">
          <cell r="D20">
            <v>0.03</v>
          </cell>
        </row>
        <row r="21">
          <cell r="D21">
            <v>0.01</v>
          </cell>
        </row>
        <row r="22">
          <cell r="D22">
            <v>0.03</v>
          </cell>
        </row>
        <row r="23">
          <cell r="D23">
            <v>5.0000000000000001E-3</v>
          </cell>
        </row>
        <row r="26">
          <cell r="J26">
            <v>5809197.5339463577</v>
          </cell>
        </row>
        <row r="34">
          <cell r="D34" t="str">
            <v>Yes</v>
          </cell>
        </row>
        <row r="45">
          <cell r="D45">
            <v>0</v>
          </cell>
        </row>
      </sheetData>
      <sheetData sheetId="2" refreshError="1">
        <row r="11">
          <cell r="C11">
            <v>10000</v>
          </cell>
          <cell r="E11">
            <v>1433</v>
          </cell>
          <cell r="G11">
            <v>200.00000000000003</v>
          </cell>
          <cell r="I11">
            <v>150</v>
          </cell>
          <cell r="K11">
            <v>1000.0000000000002</v>
          </cell>
        </row>
        <row r="24">
          <cell r="C24">
            <v>2064</v>
          </cell>
          <cell r="E24">
            <v>672.00000000000011</v>
          </cell>
          <cell r="G24">
            <v>504</v>
          </cell>
          <cell r="I24">
            <v>0</v>
          </cell>
          <cell r="K24">
            <v>1008</v>
          </cell>
        </row>
        <row r="31">
          <cell r="C31">
            <v>64</v>
          </cell>
        </row>
        <row r="32">
          <cell r="C32">
            <v>84</v>
          </cell>
        </row>
        <row r="33">
          <cell r="C33">
            <v>73</v>
          </cell>
        </row>
        <row r="34">
          <cell r="C34">
            <v>87</v>
          </cell>
        </row>
        <row r="35">
          <cell r="C35">
            <v>71</v>
          </cell>
        </row>
        <row r="36">
          <cell r="C36">
            <v>119</v>
          </cell>
        </row>
        <row r="46">
          <cell r="D46">
            <v>10000</v>
          </cell>
          <cell r="F46">
            <v>1433</v>
          </cell>
          <cell r="H46">
            <v>200</v>
          </cell>
          <cell r="J46">
            <v>150</v>
          </cell>
        </row>
        <row r="58">
          <cell r="D58">
            <v>2064</v>
          </cell>
          <cell r="F58">
            <v>672</v>
          </cell>
          <cell r="H58">
            <v>504</v>
          </cell>
          <cell r="L58">
            <v>1008</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ow r="11">
          <cell r="C11">
            <v>10000</v>
          </cell>
        </row>
      </sheetData>
      <sheetData sheetId="36"/>
      <sheetData sheetId="37"/>
      <sheetData sheetId="38"/>
      <sheetData sheetId="39"/>
      <sheetData sheetId="40">
        <row r="11">
          <cell r="C11">
            <v>10000</v>
          </cell>
        </row>
      </sheetData>
      <sheetData sheetId="41"/>
      <sheetData sheetId="42"/>
      <sheetData sheetId="43"/>
      <sheetData sheetId="44"/>
      <sheetData sheetId="45">
        <row r="11">
          <cell r="C11">
            <v>10000</v>
          </cell>
        </row>
      </sheetData>
      <sheetData sheetId="46"/>
      <sheetData sheetId="47"/>
      <sheetData sheetId="48"/>
      <sheetData sheetId="49"/>
      <sheetData sheetId="50">
        <row r="11">
          <cell r="C11">
            <v>10000</v>
          </cell>
        </row>
      </sheetData>
      <sheetData sheetId="51"/>
      <sheetData sheetId="52"/>
      <sheetData sheetId="53"/>
      <sheetData sheetId="54"/>
      <sheetData sheetId="55" refreshError="1"/>
      <sheetData sheetId="56" refreshError="1"/>
      <sheetData sheetId="57" refreshError="1"/>
      <sheetData sheetId="58"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C"/>
      <sheetName val="Updates"/>
      <sheetName val="InsulationData"/>
      <sheetName val="LoadedData"/>
      <sheetName val="Casing $"/>
      <sheetName val="BC"/>
      <sheetName val="BC Workscope"/>
      <sheetName val="SC"/>
      <sheetName val="SC Workscope"/>
      <sheetName val="TC"/>
      <sheetName val="TC Workscope"/>
      <sheetName val="DW $"/>
      <sheetName val="CC"/>
      <sheetName val="CV-Housing"/>
      <sheetName val="DW1"/>
      <sheetName val="DW2-CO-SCR"/>
      <sheetName val="SR-Housing"/>
      <sheetName val="BS"/>
      <sheetName val="Module Box Work Scope"/>
      <sheetName val="Heating Surface Work Scope"/>
      <sheetName val="CasingSeals"/>
      <sheetName val="DY"/>
      <sheetName val="FR"/>
      <sheetName val="OFR"/>
      <sheetName val="OF"/>
      <sheetName val="DrumInternals"/>
      <sheetName val="Drums"/>
      <sheetName val="HP Drum Work Scope"/>
      <sheetName val="IP Drum Work Scope"/>
      <sheetName val="LP Drum Work Scope"/>
      <sheetName val="Blowdown Tank 1 Work Scope"/>
      <sheetName val="Blowdown Tank 2 Work Scope"/>
      <sheetName val="Flash Tank Work Scope"/>
      <sheetName val="MA"/>
      <sheetName val="MA (Top Supports)"/>
      <sheetName val="MA (FH-DC)"/>
      <sheetName val="Misc. Items"/>
      <sheetName val="MX2"/>
      <sheetName val="MX"/>
      <sheetName val="MXDATA"/>
      <sheetName val="PipeSummary"/>
      <sheetName val="PI PS"/>
      <sheetName val="PI-Small Bore"/>
      <sheetName val="PW"/>
      <sheetName val="StrStlData"/>
      <sheetName val="Str Stl"/>
      <sheetName val="SG Frame"/>
      <sheetName val="SG Ladders"/>
      <sheetName val="BCmacro"/>
      <sheetName val="CCmacro"/>
      <sheetName val="DWmacro"/>
      <sheetName val="SCmacro"/>
      <sheetName val="SDmacro"/>
      <sheetName val="TCmacro"/>
      <sheetName val="INPUT-OUTPUT"/>
      <sheetName val="INPUT data"/>
      <sheetName val="OUTPUT data"/>
      <sheetName val="BUNDLE SG DIMENSIONS"/>
      <sheetName val="BUNDLE SG DIMENSIONS (sketch)"/>
      <sheetName val="BUNDLE SG SIZES"/>
      <sheetName val="Historic Data"/>
      <sheetName val="SK"/>
      <sheetName val="SKData"/>
      <sheetName val="SK Frt"/>
      <sheetName val="DW Work Scope"/>
      <sheetName val="CC Work Scope"/>
      <sheetName val="CO-SCR Work Scope"/>
      <sheetName val="CSRTransMac1"/>
      <sheetName val="ClearCSRonly"/>
      <sheetName val="CSRwgtMacro"/>
      <sheetName val="CSRmac"/>
      <sheetName val="MAnextpgMAC"/>
      <sheetName val="HarpRepClrOnly"/>
      <sheetName val="HarpRepMacro"/>
      <sheetName val="ClearEstRepMac"/>
      <sheetName val="EstCostRepMac"/>
      <sheetName val="PW Work Scope"/>
      <sheetName val="SK Work Scope"/>
      <sheetName val="Workscope Checklist"/>
      <sheetName val="ER"/>
      <sheetName val="SymSum"/>
      <sheetName val="Range"/>
      <sheetName val="EstCostRep"/>
      <sheetName val="MaxGasTem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n"/>
      <sheetName val="mat"/>
      <sheetName val="atgt"/>
      <sheetName val="cong"/>
      <sheetName val="vua"/>
      <sheetName val="gVL"/>
      <sheetName val="dtoan"/>
      <sheetName val="dtct"/>
      <sheetName val="t-dtoan"/>
      <sheetName val="cpkhac"/>
      <sheetName val="gpmb"/>
      <sheetName val="Sheet1"/>
      <sheetName val="XL4Poppy"/>
      <sheetName val="TG TSCD - OK"/>
      <sheetName val="TM"/>
      <sheetName val="KQKD-OK"/>
      <sheetName val="LC tien te"/>
      <sheetName val="GTGT"/>
      <sheetName val="DT-CP"/>
      <sheetName val="QT TNDN"/>
      <sheetName val="Trang bia"/>
      <sheetName val="Sheet3"/>
      <sheetName val="Sheet2"/>
      <sheetName val="CD tai khoan"/>
      <sheetName val="CDKT - OK"/>
      <sheetName val="Chi tieu ngoai bang - OK"/>
      <sheetName val="THTHNVnn-OK"/>
      <sheetName val="GTGT duoc KT, hoan lai, mien0k "/>
      <sheetName val="Bang ke chi phi"/>
      <sheetName val="Phai thu - OK"/>
      <sheetName val="Phai tra - OK"/>
      <sheetName val="Tam ung"/>
      <sheetName val="XNT - OK"/>
      <sheetName val="Thu noi bo"/>
      <sheetName val="Phai tra noi bo"/>
      <sheetName val="Tinh hinh thu nhap CBCNV - OK"/>
      <sheetName val="00000000"/>
      <sheetName val="10000000"/>
      <sheetName val="Vatu"/>
      <sheetName val="khluongconlai"/>
      <sheetName val="Bao cao"/>
      <sheetName val="dt-tkkttc1-1"/>
      <sheetName val="Bang khoi luong"/>
      <sheetName val="Bang phan tich"/>
      <sheetName val="TH vat tu"/>
      <sheetName val="TH kinh phi"/>
      <sheetName val="TH May TC"/>
      <sheetName val="TH nhan cong"/>
      <sheetName val="Thong ke thiet bi"/>
      <sheetName val="Dinh muc CP KTCB khac"/>
      <sheetName val="THop01"/>
      <sheetName val="THop02"/>
      <sheetName val="Ctiet01"/>
      <sheetName val="Ctiet02"/>
      <sheetName val="Bke01"/>
      <sheetName val="Bke02"/>
      <sheetName val="Ctiet03"/>
      <sheetName val="THop03"/>
      <sheetName val="Bke03"/>
      <sheetName val="BCTHQI"/>
      <sheetName val="C tietTH6T"/>
      <sheetName val="BCTH6T"/>
      <sheetName val="BCTHQII"/>
      <sheetName val="CtietQI"/>
      <sheetName val="CtietQII"/>
      <sheetName val="Bke04"/>
      <sheetName val="THop04"/>
      <sheetName val="Ctiet04"/>
      <sheetName val="C tiet 05"/>
      <sheetName val="THop05"/>
      <sheetName val="Bke05"/>
      <sheetName val="Bke06"/>
      <sheetName val="THop06"/>
      <sheetName val="Ctiet06"/>
      <sheetName val="Bke07"/>
      <sheetName val="THop07"/>
      <sheetName val="Ctiet07"/>
      <sheetName val="Den 31,7"/>
      <sheetName val="Bke08"/>
      <sheetName val="THop08"/>
      <sheetName val="Ctiet08"/>
      <sheetName val="BCQIII"/>
      <sheetName val="CtietQIII"/>
      <sheetName val="BC9Tnam"/>
      <sheetName val="THop09"/>
      <sheetName val="Ctiet09"/>
      <sheetName val="Bke09"/>
      <sheetName val="THop10"/>
      <sheetName val="Bke 10"/>
      <sheetName val="Ctiet10"/>
      <sheetName val="UOc T10"/>
      <sheetName val="Ctiet11"/>
      <sheetName val="THop11"/>
      <sheetName val="Bke 11"/>
      <sheetName val="Uoc 2005"/>
      <sheetName val="THop12"/>
      <sheetName val="Ctiet12"/>
      <sheetName val="Bke 12"/>
      <sheetName val="XXXXXXXX"/>
      <sheetName val="XXXXXXX0"/>
      <sheetName val="dtkt"/>
      <sheetName val="XL4Test5"/>
      <sheetName val="tkhai"/>
      <sheetName val="muavao"/>
      <sheetName val="banra"/>
      <sheetName val="BCSDHDNam"/>
      <sheetName val="SDHDThang"/>
      <sheetName val="m doc"/>
      <sheetName val="lt-tl"/>
      <sheetName val="px3-tl"/>
      <sheetName val="px1-tl"/>
      <sheetName val="vp-tl"/>
      <sheetName val="px2,tb-tl"/>
      <sheetName val="th-qt"/>
      <sheetName val="bqt"/>
      <sheetName val="tl-khovt"/>
      <sheetName val="dtkhovt"/>
      <sheetName val="Sheet8"/>
      <sheetName val="Sheet9"/>
      <sheetName val="Sheet10"/>
      <sheetName val="Sheet11"/>
      <sheetName val="Sheet12"/>
      <sheetName val="Sheet13"/>
      <sheetName val="Sheet14"/>
      <sheetName val="Sheet15"/>
      <sheetName val="Sheet16"/>
      <sheetName val="Sheet17"/>
      <sheetName val="Sheet18"/>
      <sheetName val="DTCT-tuyen chinh"/>
      <sheetName val="QUY TIEN MAT"/>
      <sheetName val="Tongcongchixdnha"/>
      <sheetName val="QUY XAY DUNG NHA HANG"/>
      <sheetName val="THmp03"/>
      <sheetName val="K²_x0000__x0000_OK"/>
      <sheetName val="ngn"/>
      <sheetName val="tl/khovt"/>
      <sheetName val="Chi tieu ngoak bang - OK"/>
      <sheetName val="CtietQK"/>
      <sheetName val="Thong ke thigt bi"/>
      <sheetName val="truc tiep"/>
      <sheetName val="00000080"/>
      <sheetName val="410-goc"/>
      <sheetName val="420-goc"/>
      <sheetName val="430-goc"/>
      <sheetName val="44-goc"/>
      <sheetName val="45-goc"/>
      <sheetName val="410"/>
      <sheetName val="420"/>
      <sheetName val="430"/>
      <sheetName val="440"/>
      <sheetName val="450"/>
      <sheetName val="~         "/>
      <sheetName val="RECAP"/>
      <sheetName val="Luong T1- 03"/>
      <sheetName val="Luong T2- 03"/>
      <sheetName val="Luong T3- 03"/>
      <sheetName val="Cho giao"/>
      <sheetName val="Ban"/>
      <sheetName val="Cadencier 410"/>
      <sheetName val="Cadencier 420"/>
      <sheetName val="Stock"/>
      <sheetName val="Car"/>
      <sheetName val="soban"/>
      <sheetName val="220"/>
      <sheetName val="230"/>
      <sheetName val="250"/>
      <sheetName val="240"/>
      <sheetName val="choban"/>
      <sheetName val="Bke(10"/>
      <sheetName val="giathanh1"/>
      <sheetName val="K²??OK"/>
      <sheetName val="Dinh muc CP KTCB kêac"/>
      <sheetName val="Vat tu"/>
      <sheetName val="K²_x0000__x0000_€OK"/>
      <sheetName val="K²??€OK"/>
      <sheetName val="MTO REV.0"/>
      <sheetName val="CC.huyen"/>
      <sheetName val="K²"/>
      <sheetName val="tl_khovt"/>
      <sheetName val="K²__OK"/>
      <sheetName val="K²__€OK"/>
      <sheetName val="Bao_cao"/>
      <sheetName val="TG_TSCD_-_OK"/>
      <sheetName val="LC_tien_te"/>
      <sheetName val="QT_TNDN"/>
      <sheetName val="Trang_bia"/>
      <sheetName val="CD_tai_khoan"/>
      <sheetName val="CDKT_-_OK"/>
      <sheetName val="Chi_tieu_ngoai_bang_-_OK"/>
      <sheetName val="GTGT_duoc_KT,_hoan_lai,_mien0k_"/>
      <sheetName val="Bang_ke_chi_phi"/>
      <sheetName val="Phai_thu_-_OK"/>
      <sheetName val="Phai_tra_-_OK"/>
      <sheetName val="Tam_ung"/>
      <sheetName val="XNT_-_OK"/>
      <sheetName val="Thu_noi_bo"/>
      <sheetName val="Phai_tra_noi_bo"/>
      <sheetName val="Tinh_hinh_thu_nhap_CBCNV_-_OK"/>
      <sheetName val="Bang_khoi_luong"/>
      <sheetName val="Bang_phan_tich"/>
      <sheetName val="TH_vat_tu"/>
      <sheetName val="TH_kinh_phi"/>
      <sheetName val="TH_May_TC"/>
      <sheetName val="TH_nhan_cong"/>
      <sheetName val="Thong_ke_thiet_bi"/>
      <sheetName val="Dinh_muc_CP_KTCB_khac"/>
      <sheetName val="C_tietTH6T"/>
      <sheetName val="C_tiet_05"/>
      <sheetName val="Den_31,7"/>
      <sheetName val="Bke_10"/>
      <sheetName val="UOc_T10"/>
      <sheetName val="Bke_11"/>
      <sheetName val="Uoc_2005"/>
      <sheetName val="Bke_12"/>
      <sheetName val="m_doc"/>
      <sheetName val="DTCT-tuyen_chinh"/>
      <sheetName val="QUY_TIEN_MAT"/>
      <sheetName val="QUY_XAY_DUNG_NHA_HANG"/>
      <sheetName val="truc_tiep"/>
      <sheetName val="Chi_tieu_ngoak_bang_-_OK"/>
      <sheetName val="Thong_ke_thigt_bi"/>
      <sheetName val="~_________"/>
      <sheetName val="Luong_T1-_03"/>
      <sheetName val="Luong_T2-_03"/>
      <sheetName val="Luong_T3-_03"/>
      <sheetName val="Cho_giao"/>
      <sheetName val="Cadencier_410"/>
      <sheetName val="Cadencier_420"/>
      <sheetName val="Dinh_muc_CP_KTCB_kêac"/>
      <sheetName val="Vat_tu"/>
      <sheetName val="tra-vat-lieu"/>
      <sheetName val="coctuatrenda"/>
      <sheetName val="C4iet11"/>
      <sheetName val="TOONG HOP"/>
      <sheetName val="ten ncc"/>
      <sheetName val="cho g iao"/>
      <sheetName val="0204"/>
      <sheetName val="ton "/>
      <sheetName val="0000000000"/>
      <sheetName val="NC"/>
      <sheetName val="Sheet26"/>
      <sheetName val="PNT_QUOT__3"/>
      <sheetName val="COAT_WRAP_QIOT__3"/>
      <sheetName val="THop 3"/>
      <sheetName val="CISCO"/>
      <sheetName val="Sÿÿÿÿÿÿ"/>
      <sheetName val="Can"/>
      <sheetName val="ThongSo"/>
      <sheetName val="Phai tra - OC"/>
      <sheetName val="Bag cao"/>
      <sheetName val="Intl with Acq"/>
      <sheetName val="IMT"/>
      <sheetName val="DAILY"/>
      <sheetName val="CY FCST"/>
      <sheetName val="CY PLAN"/>
      <sheetName val="INT'L DAILY"/>
      <sheetName val="CLIENT"/>
      <sheetName val="INTL 03"/>
      <sheetName val="2002 ACT"/>
      <sheetName val="2003 ACT"/>
      <sheetName val="M&amp;A"/>
      <sheetName val="Mexico"/>
      <sheetName val="Intl Nomex"/>
      <sheetName val="Intl Nomex Noweb"/>
      <sheetName val="OV (2)"/>
      <sheetName val="Wu.com"/>
      <sheetName val="Wu.com Mex"/>
      <sheetName val="INTL 02"/>
      <sheetName val="THop12_x0000__x0000__x0000__x0000__x0000__x0000__x0000__x0000__x0000__x0000__x0000_Ɽ̖_x0000__x0004__x0000__x0000__x0000__x0000__x0000__x0000__xd928_̕_x0000__x0000_"/>
      <sheetName val="t-dt/an"/>
      <sheetName val="X_x000c_4Poppy"/>
      <sheetName val="t-dt_an"/>
      <sheetName val=""/>
      <sheetName val="QU[ TIEN MAT"/>
      <sheetName val="Payment"/>
      <sheetName val="Agg-Require-Asphalt"/>
      <sheetName val="B`ng phan tich"/>
      <sheetName val="TH khnh phi"/>
      <sheetName val="Dinh mub CP KTCB khac"/>
      <sheetName val="px2,tb,tl"/>
      <sheetName val="Sheet00"/>
      <sheetName val="QU_ TIEN MAT"/>
      <sheetName val="????????"/>
      <sheetName val="[dt-tkkttc1-1.xls][dt-tkkttc1-1"/>
      <sheetName val="[dt-tkkttc1-1.xls]tl/khovt"/>
      <sheetName val="[dt-tkkttc1-1.xls]t-dt/an"/>
      <sheetName val="________"/>
      <sheetName val="DGchitiet "/>
      <sheetName val="_dt-tkkttc1-1.xls__dt-tkkttc1-1"/>
      <sheetName val="_dt-tkkttc1-1.xls_tl_khovt"/>
      <sheetName val="_dt-tkkttc1-1.xls_t-dt_an"/>
      <sheetName val="KKKKKKKK"/>
      <sheetName val="LEGEND"/>
      <sheetName val="CdietQII"/>
      <sheetName val="_dt-tkkttc1-1.xl"/>
      <sheetName val="THop12___________Ɽ̖__x0004________xd928_̕__"/>
      <sheetName val="ND"/>
      <sheetName val="List of 2 digit codes"/>
      <sheetName val="CD tah khoan"/>
      <sheetName val="C "/>
      <sheetName val="THop12_x0000_Ɽ̖_x0000__x0004__x0000__xd928_̕_x0000_✠̖_x0000_t_x0000__x0019_[dt-tkkttc"/>
      <sheetName val="THop12???????????Ɽ̖?_x0004_??????_xd928_̕??"/>
      <sheetName val="THop12___________Ɽ̖__x0004_______?̕__"/>
      <sheetName val="THop12_x0000__x0000__x0000__x0000__x0000__x0000__x0000__x0000__x0000__x0000__x0000_Ɽ̖_x0000__x0004__x0000__x0000__x0000__x0000__x0000__x0000_?̕_x0000__x0000_"/>
      <sheetName val="THop12_x0000_Ɽ̖_x0000__x0004__x0000_?̕_x0000_✠̖_x0000_t_x0000__x0019_[dt-tkkttc"/>
      <sheetName val="THop12???????????Ɽ̖?_x0004_???????̕??"/>
    </sheetNames>
    <sheetDataSet>
      <sheetData sheetId="0"/>
      <sheetData sheetId="1"/>
      <sheetData sheetId="2"/>
      <sheetData sheetId="3"/>
      <sheetData sheetId="4"/>
      <sheetData sheetId="5" refreshError="1">
        <row r="64">
          <cell r="Q64">
            <v>5000</v>
          </cell>
        </row>
      </sheetData>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refreshError="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refreshError="1"/>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refreshError="1"/>
      <sheetData sheetId="129" refreshError="1"/>
      <sheetData sheetId="130" refreshError="1"/>
      <sheetData sheetId="131" refreshError="1"/>
      <sheetData sheetId="132"/>
      <sheetData sheetId="133" refreshError="1"/>
      <sheetData sheetId="134" refreshError="1"/>
      <sheetData sheetId="135"/>
      <sheetData sheetId="136" refreshError="1"/>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refreshError="1"/>
      <sheetData sheetId="170"/>
      <sheetData sheetId="171"/>
      <sheetData sheetId="172" refreshError="1"/>
      <sheetData sheetId="173" refreshError="1"/>
      <sheetData sheetId="174"/>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refreshError="1"/>
      <sheetData sheetId="234" refreshError="1"/>
      <sheetData sheetId="235"/>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refreshError="1"/>
      <sheetData sheetId="245" refreshError="1"/>
      <sheetData sheetId="246" refreshError="1"/>
      <sheetData sheetId="247" refreshError="1"/>
      <sheetData sheetId="248" refreshError="1"/>
      <sheetData sheetId="249"/>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sheetData sheetId="270"/>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sheetData sheetId="285"/>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sheetData sheetId="301" refreshError="1"/>
      <sheetData sheetId="302" refreshError="1"/>
      <sheetData sheetId="303" refreshError="1"/>
      <sheetData sheetId="304" refreshError="1"/>
      <sheetData sheetId="305"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M 000"/>
      <sheetName val="GENERAL SERVICES"/>
      <sheetName val="GM 001"/>
      <sheetName val="GM 011"/>
      <sheetName val="GM 023"/>
      <sheetName val="GM 024"/>
      <sheetName val="GM 025"/>
      <sheetName val="GM 026"/>
      <sheetName val="GM 027"/>
      <sheetName val="GM 028"/>
      <sheetName val="GM 031"/>
      <sheetName val="GM 032"/>
      <sheetName val="GM 041"/>
      <sheetName val="GM 042"/>
      <sheetName val="GM 043"/>
      <sheetName val="GM 044"/>
      <sheetName val="XXXXXXXX"/>
      <sheetName val="csdim"/>
      <sheetName val="cdsload"/>
      <sheetName val="chsload"/>
      <sheetName val="CLAMP"/>
      <sheetName val="cvsload"/>
      <sheetName val="pipe"/>
      <sheetName val="Code 02"/>
      <sheetName val="Code 03"/>
      <sheetName val="Code 04"/>
      <sheetName val="Code 05"/>
      <sheetName val="Code 06"/>
      <sheetName val="Code 07"/>
      <sheetName val="Code 09"/>
      <sheetName val="PBS"/>
      <sheetName val="Cash2"/>
      <sheetName val="Z"/>
      <sheetName val="환산표"/>
      <sheetName val="ASME B 36.10 M"/>
      <sheetName val="Cat A Change Control"/>
      <sheetName val="八幡"/>
      <sheetName val="GM_0001"/>
      <sheetName val="GENERAL_SERVICES1"/>
      <sheetName val="GM_0011"/>
      <sheetName val="GM_0111"/>
      <sheetName val="GM_0231"/>
      <sheetName val="GM_0241"/>
      <sheetName val="GM_0251"/>
      <sheetName val="GM_0261"/>
      <sheetName val="GM_0271"/>
      <sheetName val="GM_0281"/>
      <sheetName val="GM_0311"/>
      <sheetName val="GM_0321"/>
      <sheetName val="GM_0411"/>
      <sheetName val="GM_0421"/>
      <sheetName val="GM_0431"/>
      <sheetName val="GM_0441"/>
      <sheetName val="GM_000"/>
      <sheetName val="GENERAL_SERVICES"/>
      <sheetName val="GM_001"/>
      <sheetName val="GM_011"/>
      <sheetName val="GM_023"/>
      <sheetName val="GM_024"/>
      <sheetName val="GM_025"/>
      <sheetName val="GM_026"/>
      <sheetName val="GM_027"/>
      <sheetName val="GM_028"/>
      <sheetName val="GM_031"/>
      <sheetName val="GM_032"/>
      <sheetName val="GM_041"/>
      <sheetName val="GM_042"/>
      <sheetName val="GM_043"/>
      <sheetName val="GM_044"/>
      <sheetName val="1-1"/>
      <sheetName val="노임단가"/>
      <sheetName val="Sheet1"/>
      <sheetName val="자재단가"/>
      <sheetName val="prc_sch"/>
      <sheetName val="36신설수량"/>
      <sheetName val="물가대비표"/>
      <sheetName val="2.2 띠장의 설계"/>
      <sheetName val="MCI"/>
      <sheetName val="eq_data"/>
      <sheetName val="간접비내역-1"/>
      <sheetName val="MixBed"/>
      <sheetName val="CondPol"/>
      <sheetName val="GM_0002"/>
      <sheetName val="GENERAL_SERVICES2"/>
      <sheetName val="GM_0012"/>
      <sheetName val="GM_0112"/>
      <sheetName val="GM_0232"/>
      <sheetName val="GM_0242"/>
      <sheetName val="GM_0252"/>
      <sheetName val="GM_0262"/>
      <sheetName val="GM_0272"/>
      <sheetName val="GM_0282"/>
      <sheetName val="GM_0312"/>
      <sheetName val="GM_0322"/>
      <sheetName val="GM_0412"/>
      <sheetName val="GM_0422"/>
      <sheetName val="GM_0432"/>
      <sheetName val="GM_0442"/>
      <sheetName val="Testing"/>
      <sheetName val="예가표"/>
      <sheetName val="DB_ET200(R. A)"/>
      <sheetName val="Conversions"/>
    </sheetNames>
    <sheetDataSet>
      <sheetData sheetId="0" refreshError="1">
        <row r="1">
          <cell r="C1" t="str">
            <v>ERECTION PRICE BREAKDOWN</v>
          </cell>
          <cell r="H1">
            <v>38023</v>
          </cell>
          <cell r="I1" t="str">
            <v>VIJ</v>
          </cell>
        </row>
        <row r="2">
          <cell r="I2" t="str">
            <v>Vijayawada</v>
          </cell>
        </row>
        <row r="3">
          <cell r="I3" t="str">
            <v>1 x 660 MW</v>
          </cell>
        </row>
        <row r="4">
          <cell r="I4" t="str">
            <v>India</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refreshError="1"/>
      <sheetData sheetId="81" refreshError="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n"/>
      <sheetName val="mat"/>
      <sheetName val="cong"/>
      <sheetName val="vua"/>
      <sheetName val="gVL"/>
      <sheetName val="dtoan"/>
      <sheetName val="dap"/>
      <sheetName val="GTXL-duong"/>
      <sheetName val="tkphi"/>
      <sheetName val="bth"/>
      <sheetName val="vattu"/>
      <sheetName val="tong hop"/>
      <sheetName val="phan tich DG"/>
      <sheetName val="gia vat lieu"/>
      <sheetName val="gia xe may"/>
      <sheetName val="gia nhan cong"/>
      <sheetName val="XL4Test5"/>
      <sheetName val="T1"/>
      <sheetName val="T2"/>
      <sheetName val="T3"/>
      <sheetName val="THQui 1"/>
      <sheetName val="T4"/>
      <sheetName val="T5"/>
      <sheetName val="T6"/>
      <sheetName val="THQui 2"/>
      <sheetName val="T7"/>
      <sheetName val="T8"/>
      <sheetName val="T9"/>
      <sheetName val="THQui 3"/>
      <sheetName val="T10"/>
      <sheetName val="THQui 4"/>
      <sheetName val="TH nam 2003"/>
      <sheetName val="Sheet6"/>
      <sheetName val="gvt"/>
      <sheetName val="ATGT"/>
      <sheetName val="DG-TH"/>
      <sheetName val="Tuong-chan"/>
      <sheetName val="Dau-cong"/>
      <sheetName val="dtoan (4)"/>
      <sheetName val="GTXL"/>
      <sheetName val="tmdtu"/>
      <sheetName val="gpmb"/>
      <sheetName val="Sheet3"/>
      <sheetName val="Vatu"/>
      <sheetName val="khluongconlai"/>
      <sheetName val="Bao cao"/>
      <sheetName val="00000000"/>
      <sheetName val="Vp"/>
      <sheetName val="Taichinh"/>
      <sheetName val="NN-PTNT"/>
      <sheetName val="TC-LD"/>
      <sheetName val="KH-DT"/>
      <sheetName val="Tu phap"/>
      <sheetName val="T.TRA"/>
      <sheetName val="QLKTTH"/>
      <sheetName val="QLDA"/>
      <sheetName val="Dan so"/>
      <sheetName val="Sheet1"/>
      <sheetName val="B-n (2)"/>
      <sheetName val="B-n"/>
      <sheetName val="B-ky2"/>
      <sheetName val="TH-t toan"/>
      <sheetName val="T-toan"/>
      <sheetName val="TH"/>
      <sheetName val="B-ky"/>
      <sheetName val="bia"/>
      <sheetName val="th-dn"/>
      <sheetName val="XD"/>
      <sheetName val="dien"/>
      <sheetName val="nuoc"/>
      <sheetName val="Tbi"/>
      <sheetName val="Ctiet-XD"/>
      <sheetName val="Ctiet-dien"/>
      <sheetName val="Ctiet-nuoc"/>
      <sheetName val="Vtu-XD"/>
      <sheetName val="Vtu-dien"/>
      <sheetName val="Vtu-nuoc"/>
      <sheetName val="Tro giup"/>
      <sheetName val="tra-vat-lieu"/>
      <sheetName val=""/>
      <sheetName val="DTCT-tuyen chinh"/>
      <sheetName val="Tuong-#han"/>
      <sheetName val="dtct cong"/>
      <sheetName val="TT_10KV"/>
      <sheetName val="Chart1"/>
      <sheetName val="Chart2"/>
      <sheetName val=" 8"/>
      <sheetName val="Sheet2"/>
      <sheetName val="XL4Poppy"/>
      <sheetName val="Du_lieu"/>
      <sheetName val="IBASE"/>
      <sheetName val="tuong"/>
      <sheetName val="Tra_bang"/>
      <sheetName val="Tra KS"/>
      <sheetName val="DLDT"/>
      <sheetName val="dap_x0000__x0000_ƌ_x0000__x0004__x0000__x0000__x0000__x0000__x0000__x0000_㝌ƌ_x0000__x0000__x0000__x0000__x0000__x0000__x0000__x0000_ƌ_x0000__x0000__x0007__x0000_"/>
      <sheetName val="DG "/>
      <sheetName val="dap??ƌ?_x0004_??????㝌ƌ????????ƌ??_x0007_?"/>
      <sheetName val="Giai trinh"/>
      <sheetName val="GPXL-duong"/>
      <sheetName val="_x0000_??_x0000__x0004__x0000__x0000__x0000__x0000__x0000__x0000_??_x0000__x0000__x0000__x0000__x0000__x0000__x0000__x0000_??_x0000__x0000__x0007__x0000__x0000__x0000__x0000__x0000_"/>
      <sheetName val="Sheet4"/>
      <sheetName val="nhiemvu2006"/>
      <sheetName val="RutTM"/>
      <sheetName val="10000000"/>
      <sheetName val="20000000"/>
      <sheetName val="30000000"/>
      <sheetName val="g)a vat lieu"/>
      <sheetName val="tong_hop"/>
      <sheetName val="phan_tich_DG"/>
      <sheetName val="gia_vat_lieu"/>
      <sheetName val="gia_xe_may"/>
      <sheetName val="gia_nhan_cong"/>
      <sheetName val="THQui_1"/>
      <sheetName val="THQui_2"/>
      <sheetName val="THQui_3"/>
      <sheetName val="THQui_4"/>
      <sheetName val="TH_nam_2003"/>
      <sheetName val="Bao_cao"/>
      <sheetName val="dtoan_(4)"/>
      <sheetName val="Tu_phap"/>
      <sheetName val="T_TRA"/>
      <sheetName val="Dan_so"/>
      <sheetName val="B-n_(2)"/>
      <sheetName val="TH-t_toan"/>
      <sheetName val="Tro_giup"/>
      <sheetName val="GiaVL"/>
      <sheetName val="????_x0004_????????????????????_x0007_?????"/>
      <sheetName val="dap__ƌ__x0004_______㝌ƌ________ƌ___x0007__"/>
      <sheetName val="dtct_cong"/>
      <sheetName val="DTCT-tuyen_chinh"/>
      <sheetName val="dapƌ㝌ƌƌ"/>
      <sheetName val="Tra_KS"/>
      <sheetName val="_8"/>
      <sheetName val="DG_"/>
      <sheetName val="Giai_trinh"/>
      <sheetName val="DTCT"/>
      <sheetName val="Thuc thanh"/>
      <sheetName val="Gia KS"/>
      <sheetName val="dap_x0000__x0000_??_x0000__x0004__x0000__x0000__x0000__x0000__x0000__x0000_??_x0000__x0000__x0000__x0000__x0000__x0000__x0000__x0000_??_x0000__x0000__x0007__x0000_"/>
      <sheetName val="dap?????_x0004_????????????????????_x0007_?"/>
      <sheetName val="Gia"/>
      <sheetName val="dap??????"/>
      <sheetName val="LEGEND"/>
      <sheetName val="_____x0004______________________x0007______"/>
      <sheetName val="__"/>
      <sheetName val="dap______x0004______________________x0007__"/>
      <sheetName val="dap__??__x0004_______??________??___x0007__"/>
      <sheetName val="???_x0004_???????_x0007_?"/>
      <sheetName val="g)a_vat_lieu"/>
      <sheetName val="??????"/>
      <sheetName val="?????????????????????????????"/>
      <sheetName val="dap??ƌ???????㝌ƌ????????ƌ???"/>
      <sheetName val="DG-TH_x0000_ǲ_x0000__x0000__x0000__x0000__x0000__x0000__x0000__x0000__x0000__x0000_ẜǰ_x0000__x0004__x0000__x0000__x0000__x0000__x0000__x0000_ǰ_x0000__x0000_"/>
      <sheetName val="PutTM"/>
      <sheetName val="Giai trũnh"/>
      <sheetName val="QLKTÔH"/>
      <sheetName val="tong_hop1"/>
      <sheetName val="phan_tich_DG1"/>
      <sheetName val="gia_vat_lieu1"/>
      <sheetName val="gia_xe_may1"/>
      <sheetName val="gia_nhan_cong1"/>
      <sheetName val="THQui_11"/>
      <sheetName val="THQui_21"/>
      <sheetName val="THQui_31"/>
      <sheetName val="THQui_41"/>
      <sheetName val="TH_nam_20031"/>
      <sheetName val="Bao_cao1"/>
      <sheetName val="dtoan_(4)1"/>
      <sheetName val="Tu_phap1"/>
      <sheetName val="T_TRA1"/>
      <sheetName val="Dan_so1"/>
      <sheetName val="B-n_(2)1"/>
      <sheetName val="TH-t_toan1"/>
      <sheetName val="Tro_giup1"/>
      <sheetName val="KKKKKKKK"/>
      <sheetName val="____x0004_________x0007__"/>
      <sheetName val="______"/>
      <sheetName val="_____________________________"/>
      <sheetName val="dap__ƌ_______㝌ƌ________ƌ___"/>
      <sheetName val="gihaxe may"/>
      <sheetName val="SITE-E"/>
      <sheetName val="MTO REV.2(ARMOR)"/>
      <sheetName val="Giai trunh"/>
      <sheetName val="dap______"/>
      <sheetName val="SILICATE"/>
      <sheetName val="MTO REV.0"/>
      <sheetName val="dtct_cong1"/>
      <sheetName val="dap??????????????????????????"/>
      <sheetName val="Thuc_thanh"/>
      <sheetName val="DG-TH?ǲ??????????ẜǰ?_x0004_??????ǰ??"/>
      <sheetName val="fattu"/>
      <sheetName val="Package1"/>
      <sheetName val="dap__ƌ__x005f_x0004_______㝌ƌ________"/>
      <sheetName val="Config"/>
      <sheetName val="??_x0000__x0004__x0000_??_x0000_??_x0000__x0007__x0000_"/>
      <sheetName val="dap__________________________"/>
      <sheetName val="DG-TH_ǲ__________ẜǰ__x0004_______ǰ__"/>
      <sheetName val="dap__ƌ__x0004_______㝌ƌ________"/>
    </sheetNames>
    <sheetDataSet>
      <sheetData sheetId="0" refreshError="1"/>
      <sheetData sheetId="1" refreshError="1"/>
      <sheetData sheetId="2" refreshError="1"/>
      <sheetData sheetId="3" refreshError="1"/>
      <sheetData sheetId="4" refreshError="1">
        <row r="14">
          <cell r="P14">
            <v>89440.853809523804</v>
          </cell>
        </row>
        <row r="19">
          <cell r="P19">
            <v>82440.853809523804</v>
          </cell>
        </row>
      </sheetData>
      <sheetData sheetId="5" refreshError="1"/>
      <sheetData sheetId="6" refreshError="1"/>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sheetData sheetId="105"/>
      <sheetData sheetId="106"/>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refreshError="1"/>
      <sheetData sheetId="175" refreshError="1"/>
      <sheetData sheetId="176" refreshError="1"/>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sheetData sheetId="187"/>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_Misc"/>
      <sheetName val="costing_Press"/>
      <sheetName val="costing_FE"/>
      <sheetName val="costing_Flow"/>
      <sheetName val="costing_Temp"/>
      <sheetName val="costing_Level"/>
      <sheetName val="costing_CV"/>
      <sheetName val="costing_ESDV"/>
      <sheetName val="costing_Deluge"/>
      <sheetName val="costing_MOV"/>
      <sheetName val="costing_Safety"/>
      <sheetName val="costing_Cables"/>
      <sheetName val="costing_Install_Matl"/>
      <sheetName val="Detail_Cost_Summary"/>
      <sheetName val="Line_Modification"/>
      <sheetName val="Line_Modification(2)"/>
      <sheetName val="Line_Modification(3)"/>
      <sheetName val="가시설공"/>
      <sheetName val="노원열병합  건축공사기성내역서"/>
      <sheetName val="Inst cost summary based on redu"/>
      <sheetName val="S N"/>
      <sheetName val="설계조건"/>
      <sheetName val="Rate"/>
      <sheetName val="eq_data"/>
      <sheetName val="GammaEquivalents"/>
      <sheetName val="八幡"/>
      <sheetName val="Condition"/>
      <sheetName val="POWER"/>
      <sheetName val="Total"/>
      <sheetName val="CAT_5"/>
      <sheetName val="General"/>
      <sheetName val="Menus"/>
      <sheetName val="SILICATE"/>
      <sheetName val="기초자료"/>
      <sheetName val="견적집계표"/>
      <sheetName val="발주처양식"/>
      <sheetName val="DCA"/>
      <sheetName val="Area별subcon"/>
      <sheetName val="COA"/>
      <sheetName val="Building"/>
      <sheetName val="Civil,steel"/>
      <sheetName val="Building list"/>
      <sheetName val="Marine"/>
      <sheetName val="견적기준"/>
      <sheetName val="deviation Marine"/>
      <sheetName val="Sheet1"/>
      <sheetName val="CURRENCY"/>
      <sheetName val="환율"/>
      <sheetName val="General Data"/>
      <sheetName val="VLOOKUP"/>
      <sheetName val="Equip"/>
      <sheetName val="TB-내역서"/>
      <sheetName val="CAL."/>
      <sheetName val="PBS"/>
      <sheetName val="PRC-SUM"/>
      <sheetName val="Q5434 EQ LIST"/>
      <sheetName val="motor power"/>
      <sheetName val="EQUIP-Submission"/>
      <sheetName val="CIVIL"/>
      <sheetName val="Backup"/>
      <sheetName val="LABTOTAL"/>
      <sheetName val="간접비내역-1"/>
      <sheetName val="A"/>
      <sheetName val="Inst_cost_summary_based_on_redu"/>
      <sheetName val="S_N"/>
      <sheetName val="노원열병합__건축공사기성내역서"/>
      <sheetName val="Equipment"/>
      <sheetName val="Piping"/>
      <sheetName val="estm_mech"/>
      <sheetName val="VV보온LINK"/>
      <sheetName val="FIT보온LINK"/>
      <sheetName val="BASE"/>
      <sheetName val="REINF."/>
      <sheetName val="SKETCH"/>
      <sheetName val="가도공"/>
      <sheetName val="LOADS"/>
      <sheetName val="plan&amp;section of foundation"/>
      <sheetName val="design criteria"/>
      <sheetName val="INPUT"/>
      <sheetName val="design load"/>
      <sheetName val="working load at the btm ft."/>
      <sheetName val="stability check"/>
      <sheetName val="부표총괄"/>
      <sheetName val="SAND TRAP"/>
      <sheetName val="calculation"/>
      <sheetName val="Inquiry"/>
      <sheetName val="Spool Status"/>
      <sheetName val="대전월평내역"/>
      <sheetName val="Data"/>
      <sheetName val="Estimate"/>
      <sheetName val="Major"/>
      <sheetName val="Resource"/>
      <sheetName val="6,000"/>
      <sheetName val="Materials"/>
      <sheetName val="수입"/>
      <sheetName val="MAIN"/>
      <sheetName val="COST SUMM"/>
      <sheetName val="총괄집계표"/>
      <sheetName val="INPUT DATA"/>
      <sheetName val="BOQ"/>
      <sheetName val="DB@Acess"/>
      <sheetName val="ACTDATA"/>
      <sheetName val="CODE"/>
      <sheetName val="COA-17"/>
      <sheetName val="C-18"/>
      <sheetName val="PRICE-COMP"/>
      <sheetName val="95요율"/>
      <sheetName val="Country Data"/>
      <sheetName val="KP1590_E"/>
      <sheetName val="Inst_cost_summary_based_on_red1"/>
      <sheetName val="S_N1"/>
      <sheetName val="노원열병합__건축공사기성내역서1"/>
      <sheetName val="PRO_A"/>
      <sheetName val="PRO"/>
      <sheetName val="Summary"/>
      <sheetName val="Definitions"/>
      <sheetName val="pri-com"/>
      <sheetName val="CS - Material + subcontract"/>
      <sheetName val="SQ-FDN"/>
      <sheetName val=" Est "/>
      <sheetName val="Summary Sheets"/>
      <sheetName val="LEGEND"/>
      <sheetName val="cables"/>
      <sheetName val="Bill 1"/>
      <sheetName val="Bill 2"/>
      <sheetName val="Bill 3"/>
      <sheetName val="Bill 4"/>
      <sheetName val="Bill 5"/>
      <sheetName val="Bill 6"/>
      <sheetName val="Bill 7"/>
      <sheetName val="Labour Norms"/>
      <sheetName val="#REF"/>
      <sheetName val="Sum Sch'B"/>
      <sheetName val="eqptlineup"/>
      <sheetName val="CostDB"/>
      <sheetName val="T 3"/>
      <sheetName val="COVER"/>
      <sheetName val="MOTOR"/>
      <sheetName val="손익분석"/>
      <sheetName val="견적조건"/>
      <sheetName val="BQ_Equip_Pipe"/>
      <sheetName val="PipWT"/>
      <sheetName val="5. WeightInput"/>
      <sheetName val="내역"/>
      <sheetName val="Sheet1 (3)"/>
      <sheetName val="단중표"/>
      <sheetName val="PaintBreak"/>
      <sheetName val="INSSUBCON"/>
      <sheetName val="RPP 12 SEPT"/>
      <sheetName val="Revised Cable MTO"/>
      <sheetName val="&lt;&lt;380V&gt;&gt; "/>
      <sheetName val="일반전기"/>
      <sheetName val="w't table"/>
      <sheetName val="REF.ONLY"/>
      <sheetName val="견적"/>
      <sheetName val="ﾄﾞﾊﾞｲFUEL GAS追見"/>
      <sheetName val="共通事項"/>
      <sheetName val="작성기준"/>
      <sheetName val="Assump"/>
      <sheetName val="12mar98 electronic"/>
      <sheetName val="HO Rates"/>
      <sheetName val="Site Rates"/>
      <sheetName val="Project Details"/>
      <sheetName val="name"/>
      <sheetName val="GM 000"/>
      <sheetName val="PIPE-03E"/>
      <sheetName val="csdim"/>
      <sheetName val="cdsload"/>
      <sheetName val="chsload"/>
      <sheetName val="CLAMP"/>
      <sheetName val="cvsload"/>
      <sheetName val="pipe"/>
      <sheetName val="노임단가"/>
      <sheetName val="3CHBDC"/>
      <sheetName val="DEFINE"/>
      <sheetName val="Drop list option"/>
      <sheetName val="Hi-spec Svcs"/>
      <sheetName val="11.자재단가"/>
      <sheetName val="Inst_cost_summary_based_on_red2"/>
      <sheetName val="S_N2"/>
      <sheetName val="노원열병합__건축공사기성내역서2"/>
      <sheetName val="General_Data"/>
      <sheetName val="REINF_"/>
      <sheetName val="CAL_"/>
      <sheetName val="plan&amp;section_of_foundation"/>
      <sheetName val="design_criteria"/>
      <sheetName val="design_load"/>
      <sheetName val="working_load_at_the_btm_ft_"/>
      <sheetName val="stability_check"/>
      <sheetName val="Building_list"/>
      <sheetName val="deviation_Marine"/>
      <sheetName val="CS_-_Material_+_subcontract"/>
      <sheetName val="TITLES"/>
      <sheetName val="4.TANK Farm"/>
      <sheetName val="FORM-0"/>
      <sheetName val="STAADINPUTA"/>
      <sheetName val="9.DYNAMIC1"/>
      <sheetName val="Piping Design Data"/>
      <sheetName val="FLD"/>
      <sheetName val="Rekapitulasi"/>
      <sheetName val="National"/>
      <sheetName val="FIRE FIGHTING"/>
      <sheetName val="Load"/>
      <sheetName val="Break_down"/>
      <sheetName val="h-013211-2"/>
      <sheetName val="ELEC_MCI"/>
      <sheetName val="INST_MCI"/>
      <sheetName val="MECH_MCI"/>
      <sheetName val="Insulation"/>
      <sheetName val="Instrumentation"/>
      <sheetName val="Structural"/>
      <sheetName val="Alternator"/>
      <sheetName val="Comparison"/>
      <sheetName val="Settings"/>
      <sheetName val="I. Material &amp; Eqpt"/>
      <sheetName val="REQDELTA"/>
      <sheetName val="PRICE COMP"/>
      <sheetName val="I1ES01C05_IO Assignment"/>
      <sheetName val="Notes for BOQ"/>
      <sheetName val="Lists"/>
      <sheetName val="Price Comparison"/>
      <sheetName val="OIL SYST DATA SHTS"/>
      <sheetName val="CalcRel"/>
      <sheetName val="FR"/>
      <sheetName val="Base_Data"/>
      <sheetName val="SHEET-1"/>
      <sheetName val="IODB-Plant CPF"/>
      <sheetName val="Inst_cost_summary_based_on_red3"/>
      <sheetName val="S_N3"/>
      <sheetName val="노원열병합__건축공사기성내역서3"/>
      <sheetName val="General_Data1"/>
      <sheetName val="REINF_1"/>
      <sheetName val="CAL_1"/>
      <sheetName val="plan&amp;section_of_foundation1"/>
      <sheetName val="design_criteria1"/>
      <sheetName val="design_load1"/>
      <sheetName val="working_load_at_the_btm_ft_1"/>
      <sheetName val="stability_check1"/>
      <sheetName val="Building_list1"/>
      <sheetName val="deviation_Marine1"/>
      <sheetName val="CS_-_Material_+_subcontract1"/>
      <sheetName val="Q5434_EQ_LIST"/>
      <sheetName val="motor_power"/>
      <sheetName val="Spool_Status"/>
      <sheetName val="Revised_Cable_MTO"/>
      <sheetName val="Sum_Sch'B"/>
      <sheetName val="T_3"/>
      <sheetName val="INPUT_DATA"/>
      <sheetName val="COST_SUMM"/>
      <sheetName val="Country_Data"/>
      <sheetName val="_Est_"/>
      <sheetName val="Summary_Sheets"/>
      <sheetName val="Bill_1"/>
      <sheetName val="Bill_2"/>
      <sheetName val="Bill_3"/>
      <sheetName val="Bill_4"/>
      <sheetName val="Bill_5"/>
      <sheetName val="Bill_6"/>
      <sheetName val="Bill_7"/>
      <sheetName val="Drop_list_option"/>
      <sheetName val="Hi-spec_Svcs"/>
      <sheetName val="SAND_TRAP"/>
      <sheetName val="Labour_Norms"/>
      <sheetName val="Project_Details"/>
      <sheetName val="11_자재단가"/>
      <sheetName val="RPP_12_SEPT"/>
      <sheetName val="5__WeightInput"/>
      <sheetName val="Sheet1_(3)"/>
      <sheetName val="&lt;&lt;380V&gt;&gt;_"/>
      <sheetName val="w't_table"/>
      <sheetName val="REF_ONLY"/>
      <sheetName val="4_TANK_Farm"/>
      <sheetName val="I__Material_&amp;_Eqpt"/>
      <sheetName val="PRICE_COMP"/>
      <sheetName val="I1ES01C05_IO_Assignment"/>
      <sheetName val="Notes_for_BOQ"/>
      <sheetName val="Price_Comparison"/>
      <sheetName val="OIL_SYST_DATA_SHTS"/>
      <sheetName val="IODB-Plant_CPF"/>
      <sheetName val="LV induction motors"/>
      <sheetName val="EC600"/>
      <sheetName val="Load List2"/>
      <sheetName val="Q5434_EQ_LIST1"/>
      <sheetName val="motor_power1"/>
      <sheetName val="Spool_Status1"/>
      <sheetName val="Revised_Cable_MTO1"/>
      <sheetName val="Sum_Sch'B1"/>
      <sheetName val="T_31"/>
      <sheetName val="INPUT_DATA1"/>
      <sheetName val="COST_SUMM1"/>
      <sheetName val="Country_Data1"/>
      <sheetName val="_Est_1"/>
      <sheetName val="Summary_Sheets1"/>
      <sheetName val="Bill_11"/>
      <sheetName val="Bill_21"/>
      <sheetName val="Bill_31"/>
      <sheetName val="Bill_41"/>
      <sheetName val="Bill_51"/>
      <sheetName val="Bill_61"/>
      <sheetName val="Bill_71"/>
      <sheetName val="1"/>
      <sheetName val="Customize Your Loan Manager"/>
      <sheetName val="Loan Amortization Table"/>
      <sheetName val="Inst_cost_summary_based_on_red4"/>
      <sheetName val="S_N4"/>
      <sheetName val="노원열병합__건축공사기성내역서4"/>
      <sheetName val="General_Data2"/>
      <sheetName val="REINF_2"/>
      <sheetName val="CAL_2"/>
      <sheetName val="plan&amp;section_of_foundation2"/>
      <sheetName val="design_criteria2"/>
      <sheetName val="design_load2"/>
      <sheetName val="working_load_at_the_btm_ft_2"/>
      <sheetName val="stability_check2"/>
      <sheetName val="Building_list2"/>
      <sheetName val="deviation_Marine2"/>
      <sheetName val="CS_-_Material_+_subcontract2"/>
      <sheetName val="Q5434_EQ_LIST2"/>
      <sheetName val="motor_power2"/>
      <sheetName val="Spool_Status2"/>
      <sheetName val="Revised_Cable_MTO2"/>
      <sheetName val="Sum_Sch'B2"/>
      <sheetName val="T_32"/>
      <sheetName val="INPUT_DATA2"/>
      <sheetName val="COST_SUMM2"/>
      <sheetName val="Country_Data2"/>
      <sheetName val="_Est_2"/>
      <sheetName val="Summary_Sheets2"/>
      <sheetName val="Bill_12"/>
      <sheetName val="Bill_22"/>
      <sheetName val="Bill_32"/>
      <sheetName val="Bill_42"/>
      <sheetName val="Bill_52"/>
      <sheetName val="Bill_62"/>
      <sheetName val="Bill_72"/>
      <sheetName val="Drop_list_option1"/>
      <sheetName val="Hi-spec_Svcs1"/>
      <sheetName val="SAND_TRAP1"/>
      <sheetName val="Labour_Norms1"/>
      <sheetName val="Project_Details1"/>
      <sheetName val="11_자재단가1"/>
      <sheetName val="RPP_12_SEPT1"/>
      <sheetName val="5__WeightInput1"/>
      <sheetName val="Sheet1_(3)1"/>
      <sheetName val="&lt;&lt;380V&gt;&gt;_1"/>
      <sheetName val="w't_table1"/>
      <sheetName val="REF_ONLY1"/>
      <sheetName val="4_TANK_Farm1"/>
      <sheetName val="I__Material_&amp;_Eqpt1"/>
      <sheetName val="PRICE_COMP1"/>
      <sheetName val="I1ES01C05_IO_Assignment1"/>
      <sheetName val="Notes_for_BOQ1"/>
      <sheetName val="Price_Comparison1"/>
      <sheetName val="OIL_SYST_DATA_SHTS1"/>
      <sheetName val="IODB-Plant_CPF1"/>
      <sheetName val="LV_induction_motors"/>
      <sheetName val="Load_List2"/>
      <sheetName val="9_DYNAMIC1"/>
      <sheetName val="12mar98_electronic"/>
      <sheetName val="HO_Rates"/>
      <sheetName val="Site_Rates"/>
      <sheetName val="GM_000"/>
      <sheetName val="ﾄﾞﾊﾞｲFUEL_GAS追見"/>
      <sheetName val="산근"/>
      <sheetName val="GM_0001"/>
      <sheetName val="GEREPORT"/>
    </sheetNames>
    <sheetDataSet>
      <sheetData sheetId="0" refreshError="1"/>
      <sheetData sheetId="1">
        <row r="7">
          <cell r="B7" t="str">
            <v>srno</v>
          </cell>
        </row>
      </sheetData>
      <sheetData sheetId="2" refreshError="1"/>
      <sheetData sheetId="3">
        <row r="7">
          <cell r="B7" t="str">
            <v>srno</v>
          </cell>
        </row>
      </sheetData>
      <sheetData sheetId="4">
        <row r="7">
          <cell r="B7" t="str">
            <v>srno</v>
          </cell>
        </row>
      </sheetData>
      <sheetData sheetId="5">
        <row r="7">
          <cell r="B7" t="str">
            <v>srno</v>
          </cell>
        </row>
      </sheetData>
      <sheetData sheetId="6" refreshError="1"/>
      <sheetData sheetId="7" refreshError="1"/>
      <sheetData sheetId="8">
        <row r="7">
          <cell r="B7" t="str">
            <v>srno</v>
          </cell>
        </row>
      </sheetData>
      <sheetData sheetId="9" refreshError="1"/>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sheetData sheetId="212"/>
      <sheetData sheetId="213"/>
      <sheetData sheetId="214"/>
      <sheetData sheetId="215"/>
      <sheetData sheetId="216"/>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refreshError="1"/>
      <sheetData sheetId="280" refreshError="1"/>
      <sheetData sheetId="281" refreshError="1"/>
      <sheetData sheetId="282"/>
      <sheetData sheetId="283"/>
      <sheetData sheetId="284"/>
      <sheetData sheetId="285"/>
      <sheetData sheetId="286"/>
      <sheetData sheetId="287"/>
      <sheetData sheetId="288"/>
      <sheetData sheetId="289"/>
      <sheetData sheetId="290"/>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refreshError="1"/>
      <sheetData sheetId="364"/>
      <sheetData sheetId="365"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yCode"/>
      <sheetName val="CTDG"/>
      <sheetName val="PTVT"/>
      <sheetName val="THVT"/>
    </sheetNames>
    <sheetDataSet>
      <sheetData sheetId="0" refreshError="1"/>
      <sheetData sheetId="1">
        <row r="10">
          <cell r="H10">
            <v>0</v>
          </cell>
          <cell r="I10">
            <v>0</v>
          </cell>
          <cell r="J10">
            <v>0</v>
          </cell>
        </row>
      </sheetData>
      <sheetData sheetId="2" refreshError="1"/>
      <sheetData sheetId="3">
        <row r="9">
          <cell r="F9">
            <v>0</v>
          </cell>
        </row>
      </sheetData>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vc"/>
      <sheetName val="tra-vat-lieu"/>
      <sheetName val="Da tan dung"/>
      <sheetName val="PTDG"/>
      <sheetName val="duong+cong"/>
      <sheetName val="THGTXL05"/>
      <sheetName val="Tonghop"/>
      <sheetName val="Tra_bang"/>
      <sheetName val="kstk(DC)"/>
      <sheetName val="dbgt(tuyen)"/>
      <sheetName val="tong hop"/>
      <sheetName val="phan tich DG"/>
      <sheetName val="gia vat lieu"/>
      <sheetName val="gia xe may"/>
      <sheetName val="gia nhan cong"/>
      <sheetName val="XL4Test5"/>
      <sheetName val="duc da"/>
      <sheetName val="son"/>
      <sheetName val="A Tam"/>
      <sheetName val="A To"/>
      <sheetName val="a.thanh da"/>
      <sheetName val="co nguyen"/>
      <sheetName val="lap thinh"/>
      <sheetName val="xe ui ly"/>
      <sheetName val="xe cuoc Dat"/>
      <sheetName val="vc xe ben"/>
      <sheetName val="van chuyen"/>
      <sheetName val="vtu "/>
      <sheetName val="chi phi khac"/>
      <sheetName val="vtu le "/>
      <sheetName val="vtu l0n"/>
      <sheetName val="TONG HOPVAT TU MOI"/>
      <sheetName val="QUYET TOAN "/>
      <sheetName val="00000000"/>
      <sheetName val="10000000"/>
      <sheetName val="20000000"/>
      <sheetName val="tra_vat_lieu"/>
      <sheetName val="THDT"/>
      <sheetName val="DM-Goc"/>
      <sheetName val="Gia-CT"/>
      <sheetName val="PTCP"/>
      <sheetName val="cphoi"/>
      <sheetName val="XL4Poppy"/>
      <sheetName val=""/>
      <sheetName val="PNT-QUOT-#3"/>
      <sheetName val="COAT&amp;WRAP-QIOT-#3"/>
      <sheetName val="Sheet4"/>
      <sheetName val="Sheet1"/>
      <sheetName val="tonghoptt"/>
      <sheetName val="Sheet2"/>
      <sheetName val="Sheet3"/>
      <sheetName val="ximang"/>
      <sheetName val="da 1x2"/>
      <sheetName val="cat vang"/>
      <sheetName val="phugia555"/>
      <sheetName val="phugia561"/>
      <sheetName val="CQD"/>
      <sheetName val="HGAD"/>
      <sheetName val="HGAM1"/>
      <sheetName val="HGAL2"/>
      <sheetName val="HGAL3"/>
      <sheetName val="tcm"/>
      <sheetName val="tieunang"/>
      <sheetName val="TTTA"/>
      <sheetName val="TNTA"/>
      <sheetName val="TMTTH"/>
      <sheetName val="TNBH"/>
      <sheetName val="tt"/>
      <sheetName val="TLsannen"/>
      <sheetName val="tlsanduong"/>
      <sheetName val="DTKPSADUONG"/>
      <sheetName val="THKPSDUONG"/>
      <sheetName val="TLSNEN"/>
      <sheetName val="DTCTSN"/>
      <sheetName val="DTKPSN"/>
      <sheetName val="KENHLU"/>
      <sheetName val="DTCTKLU"/>
      <sheetName val="thkpklu"/>
      <sheetName val="MBTA"/>
      <sheetName val="DTCTMBTA"/>
      <sheetName val="TKPmtbta"/>
      <sheetName val="MTBHUU"/>
      <sheetName val="DTCTMBHUU"/>
      <sheetName val="THKPBHUU"/>
      <sheetName val="MNTA"/>
      <sheetName val="DTCTMNHANH"/>
      <sheetName val="THKPNTA"/>
      <sheetName val="TLCMANG"/>
      <sheetName val="DTCTCM"/>
      <sheetName val="THKPCM"/>
      <sheetName val="tlcqd"/>
      <sheetName val="DTCTQD"/>
      <sheetName val="thkpcqd"/>
      <sheetName val="30+8QUAD"/>
      <sheetName val="DTCT30+8"/>
      <sheetName val="THKP30+8"/>
      <sheetName val="TLCQD22-46"/>
      <sheetName val="DTCT22-46"/>
      <sheetName val="THKP22-46"/>
      <sheetName val="TLTNANG"/>
      <sheetName val="DTCTNÀNG"/>
      <sheetName val="THKPTNANG"/>
      <sheetName val="PLKS"/>
      <sheetName val="GXL"/>
      <sheetName val="CPK"/>
      <sheetName val="THKP"/>
      <sheetName val="ghtxl"/>
      <sheetName val="buvl"/>
      <sheetName val="VCB"/>
      <sheetName val="CTVT"/>
      <sheetName val="dongia"/>
      <sheetName val="PLTK"/>
      <sheetName val="DTCT"/>
      <sheetName val="Tai khoan"/>
      <sheetName val="TM Gach"/>
      <sheetName val="HM bao gia"/>
      <sheetName val="BiaTong Khoan"/>
      <sheetName val="BiaT.K1"/>
      <sheetName val="TH khoan GC+H+L+S"/>
      <sheetName val="TM Khoan HAN"/>
      <sheetName val="TM Khoan GC"/>
      <sheetName val="TM Khoan SON"/>
      <sheetName val="tc phan tich don gia"/>
      <sheetName val="tc chi tiet TC"/>
      <sheetName val="tc chiet tinh TC"/>
      <sheetName val="tc Don gia"/>
      <sheetName val="tc TH - TC"/>
      <sheetName val="tcBiaTC1"/>
      <sheetName val="tcBiaTC2"/>
      <sheetName val="tc Bia TC (3)"/>
      <sheetName val="chi tiet khoan son"/>
      <sheetName val="chiet tinh khoan son "/>
      <sheetName val="Don gia khoan son "/>
      <sheetName val="TH khoan son"/>
      <sheetName val="BiaSon1"/>
      <sheetName val="BiaSon2"/>
      <sheetName val="SS Sgianh"/>
      <sheetName val="chi tiet Khoan GC+HTP"/>
      <sheetName val="chiet tinh Khoan GC+HTP"/>
      <sheetName val="Dongiakhoan GC+HTP"/>
      <sheetName val="TH khoan GC+HTP"/>
      <sheetName val="BiaGC+H1"/>
      <sheetName val="BiaGC+H2"/>
      <sheetName val="chi tiet Khoan gia cong"/>
      <sheetName val="chiet tinh Khoan gia cong"/>
      <sheetName val="Don gia khoan gia cong"/>
      <sheetName val="TH khoan gia cong"/>
      <sheetName val="BiaGC1"/>
      <sheetName val="BiaGC2"/>
      <sheetName val="chi tiet Khoan Han"/>
      <sheetName val="chiet tinh Khoan Han"/>
      <sheetName val="Dongiakhoanhan"/>
      <sheetName val="TH khoan han"/>
      <sheetName val="BiaHan1"/>
      <sheetName val="BiaHan2"/>
      <sheetName val="chi tiet K lap TB"/>
      <sheetName val="chiet tinh K lap TB"/>
      <sheetName val="Dongia K lap TB"/>
      <sheetName val="TH K lap TB"/>
      <sheetName val="BiaLap1"/>
      <sheetName val="BiaLap2"/>
      <sheetName val="30000000"/>
      <sheetName val="40000000"/>
      <sheetName val="50000000"/>
      <sheetName val="60000000"/>
      <sheetName val="70000000"/>
      <sheetName val="402"/>
      <sheetName val="lt-tl"/>
      <sheetName val="px3-tl"/>
      <sheetName val="px1-tl"/>
      <sheetName val="vp-tl"/>
      <sheetName val="px2,tb-tl"/>
      <sheetName val="th-qt"/>
      <sheetName val="bqt"/>
      <sheetName val="tl-khovt"/>
      <sheetName val="dtkhovt"/>
      <sheetName val="Sheet8"/>
      <sheetName val="Sheet9"/>
      <sheetName val="Sheet10"/>
      <sheetName val="Sheet11"/>
      <sheetName val="Sheet12"/>
      <sheetName val="Sheet13"/>
      <sheetName val="Sheet14"/>
      <sheetName val="Sheet15"/>
      <sheetName val="Sheet16"/>
      <sheetName val="Sheet17"/>
      <sheetName val="Sheet18"/>
      <sheetName val="MTL$-INTER"/>
      <sheetName val="TIEN L"/>
      <sheetName val="THKL"/>
      <sheetName val="BVL"/>
      <sheetName val="PTVL"/>
      <sheetName val="DT"/>
      <sheetName val="KLdat"/>
      <sheetName val="KLthep"/>
      <sheetName val="DG"/>
      <sheetName val="DTKS"/>
      <sheetName val="TH"/>
      <sheetName val="ESTI."/>
      <sheetName val="DI-ESTI"/>
      <sheetName val="Mau NT cho doi"/>
      <sheetName val="THDG- Nha VS"/>
      <sheetName val="THDG- Mong thiet bi"/>
      <sheetName val="Tong hop phan bo nhien lieu"/>
      <sheetName val="XD Ninh Quang"/>
      <sheetName val="K10"/>
      <sheetName val="PB chi tiet"/>
      <sheetName val="tong hop phan bo nhien lieu "/>
      <sheetName val="son-c"/>
      <sheetName val="duc"/>
      <sheetName val="n4"/>
      <sheetName val="bang "/>
      <sheetName val="373.e6"/>
      <sheetName val="678e5"/>
      <sheetName val="372 e6"/>
      <sheetName val="373 e4"/>
      <sheetName val="677e5"/>
      <sheetName val="gvl"/>
      <sheetName val="cat vaɮѧ"/>
      <sheetName val="THCT"/>
      <sheetName val="THDZ0,4"/>
      <sheetName val="TH DZ35"/>
      <sheetName val="tong hgp"/>
      <sheetName val="YL4Test5"/>
      <sheetName val="CANDOI"/>
      <sheetName val="GT"/>
      <sheetName val="GITHICH"/>
      <sheetName val="KQ"/>
      <sheetName val="GT KQ"/>
      <sheetName val="NS"/>
      <sheetName val="GT NS"/>
      <sheetName val="CNO"/>
      <sheetName val="CHITIEU"/>
      <sheetName val="[TKKT_15Alan1-dg.xlsYPTDG"/>
      <sheetName val="Gia KS"/>
      <sheetName val="DTCT-TB"/>
      <sheetName val="Da_tan_dung"/>
      <sheetName val="tong_hop"/>
      <sheetName val="phan_tich_DG"/>
      <sheetName val="gia_vat_lieu"/>
      <sheetName val="gia_xe_may"/>
      <sheetName val="gia_nhan_cong"/>
      <sheetName val="da_1x2"/>
      <sheetName val="cat_vang"/>
      <sheetName val="Tai_khoan"/>
      <sheetName val="TM_Gach"/>
      <sheetName val="HM_bao_gia"/>
      <sheetName val="BiaTong_Khoan"/>
      <sheetName val="BiaT_K1"/>
      <sheetName val="TH_khoan_GC+H+L+S"/>
      <sheetName val="TM_Khoan_HAN"/>
      <sheetName val="TM_Khoan_GC"/>
      <sheetName val="TM_Khoan_SON"/>
      <sheetName val="tc_phan_tich_don_gia"/>
      <sheetName val="tc_chi_tiet_TC"/>
      <sheetName val="tc_chiet_tinh_TC"/>
      <sheetName val="tc_Don_gia"/>
      <sheetName val="tc_TH_-_TC"/>
      <sheetName val="tc_Bia_TC_(3)"/>
      <sheetName val="chi_tiet_khoan_son"/>
      <sheetName val="chiet_tinh_khoan_son_"/>
      <sheetName val="Don_gia_khoan_son_"/>
      <sheetName val="TH_khoan_son"/>
      <sheetName val="SS_Sgianh"/>
      <sheetName val="chi_tiet_Khoan_GC+HTP"/>
      <sheetName val="chiet_tinh_Khoan_GC+HTP"/>
      <sheetName val="Dongiakhoan_GC+HTP"/>
      <sheetName val="TH_khoan_GC+HTP"/>
      <sheetName val="chi_tiet_Khoan_gia_cong"/>
      <sheetName val="chiet_tinh_Khoan_gia_cong"/>
      <sheetName val="Don_gia_khoan_gia_cong"/>
      <sheetName val="TH_khoan_gia_cong"/>
      <sheetName val="chi_tiet_Khoan_Han"/>
      <sheetName val="chiet_tinh_Khoan_Han"/>
      <sheetName val="TH_khoan_han"/>
      <sheetName val="chi_tiet_K_lap_TB"/>
      <sheetName val="chiet_tinh_K_lap_TB"/>
      <sheetName val="Dongia_K_lap_TB"/>
      <sheetName val="TH_K_lap_TB"/>
      <sheetName val="TIEN_L"/>
      <sheetName val="bang_"/>
      <sheetName val="373_e6"/>
      <sheetName val="372_e6"/>
      <sheetName val="373_e4"/>
      <sheetName val="ESTI_"/>
      <sheetName val="Mau_NT_cho_doi"/>
      <sheetName val="THDG-_Nha_VS"/>
      <sheetName val="THDG-_Mong_thiet_bi"/>
      <sheetName val="duc_da"/>
      <sheetName val="A_Tam"/>
      <sheetName val="A_To"/>
      <sheetName val="a_thanh_da"/>
      <sheetName val="co_nguyen"/>
      <sheetName val="lap_thinh"/>
      <sheetName val="xe_ui_ly"/>
      <sheetName val="xe_cuoc_Dat"/>
      <sheetName val="vc_xe_ben"/>
      <sheetName val="van_chuyen"/>
      <sheetName val="vtu_"/>
      <sheetName val="chi_phi_khac"/>
      <sheetName val="vtu_le_"/>
      <sheetName val="vtu_l0n"/>
      <sheetName val="TONG_HOPVAT_TU_MOI"/>
      <sheetName val="QUYET_TOAN_"/>
      <sheetName val="SILICATE"/>
      <sheetName val="THTram"/>
      <sheetName val="[TKKT_15Alan1-dg.xls࡝DTCTNÀNG"/>
      <sheetName val="\HKP22-46"/>
      <sheetName val="ႀ￸B"/>
      <sheetName val="cat va??"/>
      <sheetName val="¢çeet9"/>
      <sheetName val="CHITIET"/>
      <sheetName val="Bu_vat_lieu"/>
      <sheetName val="_TKKT_15Alan1-dg.xlsYPTDG"/>
      <sheetName val="Du_lieu"/>
      <sheetName val="GiaVL"/>
      <sheetName val="[TKKT_15Ala"/>
      <sheetName val="_x000d_BTA"/>
      <sheetName val="D_x0014_CTQD"/>
      <sheetName val="_x0004_TCT22-46"/>
      <sheetName val="_x0007_XL"/>
      <sheetName val="_x0013_heet2"/>
      <sheetName val="to.ghoptt"/>
      <sheetName val="cat va__"/>
      <sheetName val="_TKKT_15Alan1-dg.xls࡝DTCTNÀNG"/>
      <sheetName val="Gia"/>
      <sheetName val="??B"/>
      <sheetName val="_HKP22-46"/>
      <sheetName val="_x000a_BTA"/>
      <sheetName val="FD"/>
      <sheetName val="GI"/>
      <sheetName val="EE (3)"/>
      <sheetName val="PAVEMENT"/>
      <sheetName val="TRAFFIC"/>
      <sheetName val="[TKKT_15Alan1-dg.xls?DTCTNÀNG"/>
      <sheetName val="TH_DZ35"/>
      <sheetName val="chiet tinh Khoan gib cong"/>
      <sheetName val="_TKKT_15Ala"/>
      <sheetName val="Tong_hop_phan_bo_nhien_lieu"/>
      <sheetName val="XD_Ninh_Quang"/>
      <sheetName val="PB_chi_tiet"/>
      <sheetName val="tong_hop_phan_bo_nhien_lieu_"/>
      <sheetName val="tong_hgp"/>
      <sheetName val="Gia_KS"/>
      <sheetName val="[TKKT_15Alan1-dg_xlsYPTDG"/>
      <sheetName val="cat_vaɮѧ"/>
      <sheetName val="[TKKT_15Alan1-dg_xls࡝DTCTNÀNG"/>
      <sheetName val="DCTQD"/>
      <sheetName val="TCT22-46"/>
      <sheetName val="XL"/>
      <sheetName val="heet2"/>
      <sheetName val="to_ghoptt"/>
      <sheetName val="Lç khoan LK1"/>
      <sheetName val="TK"/>
      <sheetName val="Giaitrinh"/>
      <sheetName val="M02"/>
      <sheetName val="M03"/>
      <sheetName val="M5"/>
      <sheetName val="hd01"/>
      <sheetName val="chiet tifh khoan son "/>
      <sheetName val="TNBH_x0000_ͧ_x001f_[TKKT_15Alan1-dg.xls]tls"/>
      <sheetName val="TH khoan ha_x0000_"/>
      <sheetName val="CT35"/>
      <sheetName val="¸TCT30+8"/>
      <sheetName val="DATA"/>
      <sheetName val="dbgt(tuyan)"/>
      <sheetName val="TH VL, NC, DDHT Thanhphuoc"/>
      <sheetName val="_BTA"/>
      <sheetName val="KKKKKKKK"/>
      <sheetName val="TH khoan ha?"/>
      <sheetName val="TNBH?ͧ_x001f_[TKKT_15Alan1-dg.xls]tls"/>
      <sheetName val="CTTra"/>
      <sheetName val="ctdg"/>
      <sheetName val="_TKKT_15Alan1-dg.xls?DTCTNÀNG"/>
      <sheetName val="Don gia kꦤoan son "/>
      <sheetName val="__B"/>
      <sheetName val="TKKT_15Alan1-dg"/>
      <sheetName val="VL,NC"/>
      <sheetName val="RA"/>
      <sheetName val="VAO"/>
      <sheetName val="\ra_bang"/>
      <sheetName val="TH khoan`han"/>
      <sheetName val="chiet tGh khoan son "/>
      <sheetName val="_TKKT_15Alan1-dg.xls_DTCTNÀNG"/>
      <sheetName val="_x0000__x0000__x0000__x0000_??_x0000__x0000__x0000__x0000__x0000__x0000__x0000__x0000_??_x0000__x0000_±_x0000__x0000__x0000__x0000__x0000__x0000__x0000__x0000__x0000__x0000__x0000__x0000_"/>
      <sheetName val="Tai khgan"/>
      <sheetName val="BANGTRA"/>
      <sheetName val="TH-XL"/>
      <sheetName val="[TKKT_15Alan1-䡤g.xlsYPTDG"/>
      <sheetName val="Tongh/p"/>
      <sheetName val="Tongh_p"/>
      <sheetName val="Sheeô4"/>
      <sheetName val="TNBH_x0000_?_x001f_[TKKT_15Alan1-dg.xls]tls"/>
      <sheetName val="#REF"/>
      <sheetName val="??????????????????±????????????"/>
      <sheetName val="chiet tinh Khoan gia cofg"/>
      <sheetName val="chi ðhi khac"/>
      <sheetName val="dtct cong"/>
      <sheetName val="Da_tan_dung1"/>
      <sheetName val="tong_hop1"/>
      <sheetName val="phan_tich_DG1"/>
      <sheetName val="gia_vat_lieu1"/>
      <sheetName val="gia_xe_may1"/>
      <sheetName val="gia_nhan_cong1"/>
      <sheetName val="TIEN_L1"/>
      <sheetName val="da_1x21"/>
      <sheetName val="cat_vang1"/>
      <sheetName val="Tai_khoan1"/>
      <sheetName val="bang_1"/>
      <sheetName val="373_e61"/>
      <sheetName val="372_e61"/>
      <sheetName val="373_e41"/>
      <sheetName val="TM_Gach1"/>
      <sheetName val="HM_bao_gia1"/>
      <sheetName val="BiaTong_Khoan1"/>
      <sheetName val="BiaT_K11"/>
      <sheetName val="TH_khoan_GC+H+L+S1"/>
      <sheetName val="TM_Khoan_HAN1"/>
      <sheetName val="TM_Khoan_GC1"/>
      <sheetName val="TM_Khoan_SON1"/>
      <sheetName val="tc_phan_tich_don_gia1"/>
      <sheetName val="tc_chi_tiet_TC1"/>
      <sheetName val="tc_chiet_tinh_TC1"/>
      <sheetName val="tc_Don_gia1"/>
      <sheetName val="tc_TH_-_TC1"/>
      <sheetName val="tc_Bia_TC_(3)1"/>
      <sheetName val="chi_tiet_khoan_son1"/>
      <sheetName val="chiet_tinh_khoan_son_1"/>
      <sheetName val="Don_gia_khoan_son_1"/>
      <sheetName val="TH_khoan_son1"/>
      <sheetName val="SS_Sgianh1"/>
      <sheetName val="chi_tiet_Khoan_GC+HTP1"/>
      <sheetName val="chiet_tinh_Khoan_GC+HTP1"/>
      <sheetName val="Dongiakhoan_GC+HTP1"/>
      <sheetName val="TH_khoan_GC+HTP1"/>
      <sheetName val="chi_tiet_Khoan_gia_cong1"/>
      <sheetName val="chiet_tinh_Khoan_gia_cong1"/>
      <sheetName val="Don_gia_khoan_gia_cong1"/>
      <sheetName val="TH_khoan_gia_cong1"/>
      <sheetName val="chi_tiet_Khoan_Han1"/>
      <sheetName val="chiet_tinh_Khoan_Han1"/>
      <sheetName val="TH_khoan_han1"/>
      <sheetName val="chi_tiet_K_lap_TB1"/>
      <sheetName val="chiet_tinh_K_lap_TB1"/>
      <sheetName val="Dongia_K_lap_TB1"/>
      <sheetName val="TH_K_lap_TB1"/>
      <sheetName val="Mau_NT_cho_doi1"/>
      <sheetName val="THDG-_Nha_VS1"/>
      <sheetName val="THDG-_Mong_thiet_bi1"/>
      <sheetName val="ESTI_1"/>
      <sheetName val="duc_da1"/>
      <sheetName val="A_Tam1"/>
      <sheetName val="A_To1"/>
      <sheetName val="a_thanh_da1"/>
      <sheetName val="co_nguyen1"/>
      <sheetName val="lap_thinh1"/>
      <sheetName val="xe_ui_ly1"/>
      <sheetName val="xe_cuoc_Dat1"/>
      <sheetName val="vc_xe_ben1"/>
      <sheetName val="van_chuyen1"/>
      <sheetName val="vtu_1"/>
      <sheetName val="chi_phi_khac1"/>
      <sheetName val="vtu_le_1"/>
      <sheetName val="vtu_l0n1"/>
      <sheetName val="TONG_HOPVAT_TU_MOI1"/>
      <sheetName val="QUYET_TOAN_1"/>
      <sheetName val="GT_KQ"/>
      <sheetName val="GT_NS"/>
      <sheetName val="cat_va??"/>
      <sheetName val="_TKKT_15Alan1-dg_xlsYPTDG"/>
      <sheetName val="cat_va__"/>
      <sheetName val="_TKKT_15Alan1-dg_xls࡝DTCTNÀNG"/>
      <sheetName val="cad vang"/>
      <sheetName val="TNBH??_x001f_[TKKT_15Alan1-dg.xls]tls"/>
      <sheetName val="ND"/>
      <sheetName val="VAB"/>
      <sheetName val="²_x0000__x0000_hoan GC+HTP"/>
      <sheetName val="²??hoan GC+HTP"/>
      <sheetName val="DTKPSADUONO"/>
      <sheetName val="chiet tinh Khoan gia cono"/>
      <sheetName val="TNBH_ͧ_x001f__TKKT_15Alan1-dg.xls_tls"/>
      <sheetName val="400000p0"/>
      <sheetName val="_TKKT_15Alan1-䡤g.xlsYPTDG"/>
      <sheetName val="TH khoan ha_"/>
      <sheetName val="VL"/>
      <sheetName val="373 ²_x0000_"/>
      <sheetName val="DTCTFÀNG"/>
      <sheetName val="ESUI."/>
      <sheetName val="dtct cau"/>
      <sheetName val="C䁑D"/>
      <sheetName val="373 ²?"/>
      <sheetName val="chi tiet Khoan GB+HTP"/>
      <sheetName val="Bang chiet tinh TBA"/>
      <sheetName val="tc_Bia_TC_(3-"/>
      <sheetName val="TH_khoan_GC+@TP"/>
      <sheetName val="Dongia_khoan_gia_cong"/>
      <sheetName val="DongiaK_lap_TB"/>
      <sheetName val="ES\I_"/>
      <sheetName val="Mau_NT_cho_doy"/>
      <sheetName val="_ra_bang"/>
      <sheetName val="Da tmn_x0000_dung"/>
      <sheetName val="Tra_x001f_bang"/>
      <sheetName val="lt-4l"/>
      <sheetName val="px#_x000d_tl"/>
      <sheetName val="_TKKT_1_x0015_Alan1-dg.xlsYPTDG"/>
      <sheetName val="\HKP22-4&amp;"/>
      <sheetName val="[TKKT_15Alan1-dg.xlsࠝDTC_x0014_NÀNG"/>
      <sheetName val="_HKP22%46"/>
      <sheetName val="_TKKT_15Alan1-dg.xls࡝DTC_x0014_NÀNG"/>
      <sheetName val="TM_KhoanWHAN"/>
      <sheetName val="tc_than_tich_don_gia"/>
      <sheetName val="chiet_tinh_khoan_sgn_"/>
      <sheetName val="TH_x001f_khoan_son"/>
      <sheetName val="Don gia k?oan son "/>
      <sheetName val="tra,vat-lieu"/>
      <sheetName val="TVL"/>
      <sheetName val="TONG_HOPVAT_TU_MO_x0009_"/>
      <sheetName val="[TKKT_15Alan1-?g.xlsYPTDG"/>
      <sheetName val="TNBH_?_x001f__TKKT_15Alan1-dg.xls_tls"/>
      <sheetName val="TN"/>
      <sheetName val="[TKKT_15Alan1-dg.xls][TKKT_15Al"/>
      <sheetName val="TJGTXL05"/>
      <sheetName val="__________________±____________"/>
      <sheetName val="TNBH___x001f__TKKT_15Alan1-dg.xls_tls"/>
      <sheetName val="ၛTKKT_15Alan1-dg.xls_THKPTNANG"/>
      <sheetName val="[TKKT_15Alan1-dg.xls䁝GXL"/>
      <sheetName val="_TKKT_15Alan1-dg.xls䁝GXL"/>
      <sheetName val="[TKKT_15Alan1-dg.xl۬_x0000_gia vat li"/>
      <sheetName val="TH_DZ351"/>
      <sheetName val="EE_(3)"/>
      <sheetName val="TH_khoan_ha"/>
      <sheetName val="TNBHͧ[TKKT_15Alan1-dg_xls]tls"/>
      <sheetName val="chiet_tifh_khoan_son_"/>
      <sheetName val="[TKKT_15Alan1-dg_xls?DTCTNÀNG"/>
      <sheetName val="Don_gia_kꦤoan_son_"/>
      <sheetName val="_TKKT_15Alan1-dg_xls_DTCTNÀNG"/>
      <sheetName val="chiet_tinh_Khoan_gib_cong"/>
      <sheetName val="chi_ðhi_khac"/>
      <sheetName val="TNBH?ͧ[TKKT_15Alan1-dg_xls]tls"/>
      <sheetName val="Lç_khoan_LK1"/>
      <sheetName val="Da tmn?dung"/>
      <sheetName val="DMTK"/>
      <sheetName val="Page 3"/>
    </sheetNames>
    <sheetDataSet>
      <sheetData sheetId="0" refreshError="1"/>
      <sheetData sheetId="1" refreshError="1">
        <row r="201">
          <cell r="A201" t="str">
            <v>t</v>
          </cell>
          <cell r="B201" t="str">
            <v>S¾t thÐp c¸c lo¹i</v>
          </cell>
          <cell r="C201" t="str">
            <v>TÊn</v>
          </cell>
          <cell r="D201">
            <v>1</v>
          </cell>
          <cell r="E201">
            <v>2</v>
          </cell>
          <cell r="F201">
            <v>1.1000000000000001</v>
          </cell>
          <cell r="G201">
            <v>1</v>
          </cell>
          <cell r="H201">
            <v>7000</v>
          </cell>
        </row>
        <row r="202">
          <cell r="A202">
            <v>1</v>
          </cell>
          <cell r="B202" t="str">
            <v>§¸ d¨m 1x2</v>
          </cell>
          <cell r="C202" t="str">
            <v>m3</v>
          </cell>
          <cell r="D202">
            <v>1.6</v>
          </cell>
          <cell r="E202">
            <v>1</v>
          </cell>
          <cell r="F202">
            <v>1</v>
          </cell>
          <cell r="G202">
            <v>1.1499999999999999</v>
          </cell>
          <cell r="H202">
            <v>4000</v>
          </cell>
        </row>
        <row r="203">
          <cell r="A203">
            <v>4</v>
          </cell>
          <cell r="B203" t="str">
            <v>§¸ d¨m 4x6</v>
          </cell>
          <cell r="C203" t="str">
            <v>m3</v>
          </cell>
          <cell r="D203">
            <v>1.55</v>
          </cell>
          <cell r="E203">
            <v>1</v>
          </cell>
          <cell r="F203">
            <v>1</v>
          </cell>
          <cell r="G203">
            <v>1.1499999999999999</v>
          </cell>
          <cell r="H203">
            <v>3875</v>
          </cell>
        </row>
        <row r="204">
          <cell r="A204" t="str">
            <v>c</v>
          </cell>
          <cell r="B204" t="str">
            <v>C¸t vµng</v>
          </cell>
          <cell r="C204" t="str">
            <v>m3</v>
          </cell>
          <cell r="D204">
            <v>1.4</v>
          </cell>
          <cell r="E204">
            <v>1</v>
          </cell>
          <cell r="F204">
            <v>1</v>
          </cell>
          <cell r="G204">
            <v>1.1499999999999999</v>
          </cell>
          <cell r="H204">
            <v>3500</v>
          </cell>
        </row>
        <row r="205">
          <cell r="A205" t="str">
            <v>dh</v>
          </cell>
          <cell r="B205" t="str">
            <v xml:space="preserve">§¸ héc </v>
          </cell>
          <cell r="C205" t="str">
            <v>m3</v>
          </cell>
          <cell r="D205">
            <v>1.5</v>
          </cell>
          <cell r="E205">
            <v>2</v>
          </cell>
          <cell r="F205">
            <v>1.1000000000000001</v>
          </cell>
          <cell r="G205">
            <v>1.1499999999999999</v>
          </cell>
          <cell r="H205">
            <v>3750</v>
          </cell>
        </row>
        <row r="206">
          <cell r="A206" t="str">
            <v>dm</v>
          </cell>
          <cell r="B206" t="str">
            <v>§¸ m¹t</v>
          </cell>
          <cell r="C206" t="str">
            <v>m3</v>
          </cell>
          <cell r="D206">
            <v>1.6</v>
          </cell>
          <cell r="E206">
            <v>1</v>
          </cell>
          <cell r="F206">
            <v>1</v>
          </cell>
          <cell r="G206">
            <v>1.1499999999999999</v>
          </cell>
          <cell r="H206">
            <v>4000</v>
          </cell>
        </row>
        <row r="207">
          <cell r="A207" t="str">
            <v>gv</v>
          </cell>
          <cell r="B207" t="str">
            <v>Gç v¸n</v>
          </cell>
          <cell r="C207" t="str">
            <v>m3</v>
          </cell>
          <cell r="D207">
            <v>0.77</v>
          </cell>
          <cell r="E207">
            <v>2</v>
          </cell>
          <cell r="F207">
            <v>1.1000000000000001</v>
          </cell>
          <cell r="G207">
            <v>1</v>
          </cell>
          <cell r="H207">
            <v>7000</v>
          </cell>
        </row>
        <row r="208">
          <cell r="A208" t="str">
            <v>x</v>
          </cell>
          <cell r="B208" t="str">
            <v>Xim¨ng P30</v>
          </cell>
          <cell r="C208" t="str">
            <v>TÊn</v>
          </cell>
          <cell r="D208">
            <v>1</v>
          </cell>
          <cell r="E208">
            <v>3</v>
          </cell>
          <cell r="F208">
            <v>1.3</v>
          </cell>
          <cell r="G208">
            <v>1</v>
          </cell>
          <cell r="H208">
            <v>7000</v>
          </cell>
        </row>
        <row r="209">
          <cell r="A209" t="str">
            <v>x</v>
          </cell>
          <cell r="B209" t="str">
            <v>Xim¨ng PC-400</v>
          </cell>
          <cell r="C209" t="str">
            <v>TÊn</v>
          </cell>
          <cell r="D209">
            <v>1</v>
          </cell>
          <cell r="E209">
            <v>3</v>
          </cell>
          <cell r="F209">
            <v>1.3</v>
          </cell>
          <cell r="G209">
            <v>1</v>
          </cell>
          <cell r="H209">
            <v>7000</v>
          </cell>
        </row>
        <row r="210">
          <cell r="A210" t="str">
            <v>n</v>
          </cell>
          <cell r="B210" t="str">
            <v>Nhùa ®­êng</v>
          </cell>
          <cell r="C210" t="str">
            <v>TÊn</v>
          </cell>
          <cell r="D210">
            <v>1</v>
          </cell>
          <cell r="E210">
            <v>3</v>
          </cell>
          <cell r="F210">
            <v>1.3</v>
          </cell>
          <cell r="G210">
            <v>1</v>
          </cell>
          <cell r="H210">
            <v>7000</v>
          </cell>
        </row>
        <row r="211">
          <cell r="A211" t="str">
            <v>n</v>
          </cell>
          <cell r="B211" t="str">
            <v>Nhùa ®­êng</v>
          </cell>
          <cell r="C211" t="str">
            <v>TÊn</v>
          </cell>
          <cell r="D211">
            <v>1</v>
          </cell>
          <cell r="E211">
            <v>3</v>
          </cell>
          <cell r="F211">
            <v>1.3</v>
          </cell>
          <cell r="G211">
            <v>1</v>
          </cell>
          <cell r="H211">
            <v>7000</v>
          </cell>
        </row>
        <row r="212">
          <cell r="A212" t="str">
            <v>cpdd</v>
          </cell>
          <cell r="B212" t="str">
            <v>CÊp phèi ®¸ d¨m</v>
          </cell>
          <cell r="C212" t="str">
            <v>m3</v>
          </cell>
          <cell r="D212">
            <v>1.6</v>
          </cell>
          <cell r="E212">
            <v>1</v>
          </cell>
          <cell r="F212">
            <v>1</v>
          </cell>
          <cell r="G212">
            <v>1.1499999999999999</v>
          </cell>
          <cell r="H212">
            <v>4000</v>
          </cell>
        </row>
        <row r="213">
          <cell r="A213" t="str">
            <v>bd</v>
          </cell>
          <cell r="B213" t="str">
            <v xml:space="preserve">Bét ®¸ </v>
          </cell>
          <cell r="C213" t="str">
            <v>TÊn</v>
          </cell>
          <cell r="D213">
            <v>1</v>
          </cell>
          <cell r="E213">
            <v>1</v>
          </cell>
          <cell r="F213">
            <v>1</v>
          </cell>
          <cell r="G213">
            <v>1</v>
          </cell>
          <cell r="H213">
            <v>7000</v>
          </cell>
        </row>
        <row r="214">
          <cell r="A214">
            <v>0.5</v>
          </cell>
          <cell r="B214" t="str">
            <v>§¸ d¨m 0,5x1</v>
          </cell>
          <cell r="C214" t="str">
            <v>m3</v>
          </cell>
          <cell r="D214">
            <v>1.6</v>
          </cell>
          <cell r="E214">
            <v>1</v>
          </cell>
          <cell r="F214">
            <v>1</v>
          </cell>
          <cell r="G214">
            <v>1.1499999999999999</v>
          </cell>
          <cell r="H214">
            <v>4000</v>
          </cell>
        </row>
        <row r="215">
          <cell r="A215">
            <v>2</v>
          </cell>
          <cell r="B215" t="str">
            <v>§¸ d¨m 2x4</v>
          </cell>
          <cell r="C215" t="str">
            <v>m3</v>
          </cell>
          <cell r="D215">
            <v>1.6</v>
          </cell>
          <cell r="E215">
            <v>1</v>
          </cell>
          <cell r="F215">
            <v>1</v>
          </cell>
          <cell r="G215">
            <v>1.1499999999999999</v>
          </cell>
          <cell r="H215">
            <v>4000</v>
          </cell>
        </row>
        <row r="219">
          <cell r="A219">
            <v>1</v>
          </cell>
          <cell r="B219">
            <v>5600</v>
          </cell>
          <cell r="C219">
            <v>6664</v>
          </cell>
          <cell r="D219">
            <v>9796</v>
          </cell>
          <cell r="E219">
            <v>14204</v>
          </cell>
          <cell r="F219">
            <v>20596</v>
          </cell>
          <cell r="G219">
            <v>24715.200000000001</v>
          </cell>
        </row>
        <row r="220">
          <cell r="A220">
            <v>2</v>
          </cell>
          <cell r="B220">
            <v>3100</v>
          </cell>
          <cell r="C220">
            <v>3689</v>
          </cell>
          <cell r="D220">
            <v>5423</v>
          </cell>
          <cell r="E220">
            <v>7863</v>
          </cell>
          <cell r="F220">
            <v>11402</v>
          </cell>
          <cell r="G220">
            <v>13682.4</v>
          </cell>
        </row>
        <row r="221">
          <cell r="A221">
            <v>3</v>
          </cell>
          <cell r="B221">
            <v>2230</v>
          </cell>
          <cell r="C221">
            <v>2654</v>
          </cell>
          <cell r="D221">
            <v>3901</v>
          </cell>
          <cell r="E221">
            <v>5656</v>
          </cell>
          <cell r="F221">
            <v>8202</v>
          </cell>
          <cell r="G221">
            <v>9842.4</v>
          </cell>
        </row>
        <row r="222">
          <cell r="A222">
            <v>4</v>
          </cell>
          <cell r="B222">
            <v>1825</v>
          </cell>
          <cell r="C222">
            <v>2172</v>
          </cell>
          <cell r="D222">
            <v>3192</v>
          </cell>
          <cell r="E222">
            <v>4629</v>
          </cell>
          <cell r="F222">
            <v>6712</v>
          </cell>
          <cell r="G222">
            <v>8054.4</v>
          </cell>
        </row>
        <row r="223">
          <cell r="A223">
            <v>5</v>
          </cell>
          <cell r="B223">
            <v>1600</v>
          </cell>
          <cell r="C223">
            <v>1904</v>
          </cell>
          <cell r="D223">
            <v>2799</v>
          </cell>
          <cell r="E223">
            <v>4058</v>
          </cell>
          <cell r="F223">
            <v>5885</v>
          </cell>
          <cell r="G223">
            <v>7062</v>
          </cell>
        </row>
        <row r="224">
          <cell r="A224">
            <v>6</v>
          </cell>
          <cell r="B224">
            <v>1446</v>
          </cell>
          <cell r="C224">
            <v>1721</v>
          </cell>
          <cell r="D224">
            <v>2529</v>
          </cell>
          <cell r="E224">
            <v>3668</v>
          </cell>
          <cell r="F224">
            <v>5318</v>
          </cell>
          <cell r="G224">
            <v>6381.5999999999995</v>
          </cell>
        </row>
        <row r="225">
          <cell r="A225">
            <v>7</v>
          </cell>
          <cell r="B225">
            <v>1333</v>
          </cell>
          <cell r="C225">
            <v>1586</v>
          </cell>
          <cell r="D225">
            <v>2332</v>
          </cell>
          <cell r="E225">
            <v>3381</v>
          </cell>
          <cell r="F225">
            <v>4903</v>
          </cell>
          <cell r="G225">
            <v>5883.5999999999995</v>
          </cell>
        </row>
        <row r="226">
          <cell r="A226">
            <v>8</v>
          </cell>
          <cell r="B226">
            <v>1245</v>
          </cell>
          <cell r="C226">
            <v>1482</v>
          </cell>
          <cell r="D226">
            <v>2178</v>
          </cell>
          <cell r="E226">
            <v>3158</v>
          </cell>
          <cell r="F226">
            <v>4579</v>
          </cell>
          <cell r="G226">
            <v>5494.8</v>
          </cell>
        </row>
        <row r="227">
          <cell r="A227">
            <v>9</v>
          </cell>
          <cell r="B227">
            <v>1173</v>
          </cell>
          <cell r="C227">
            <v>1396</v>
          </cell>
          <cell r="D227">
            <v>2052</v>
          </cell>
          <cell r="E227">
            <v>2975</v>
          </cell>
          <cell r="F227">
            <v>4314</v>
          </cell>
          <cell r="G227">
            <v>5176.8</v>
          </cell>
        </row>
        <row r="228">
          <cell r="A228">
            <v>10</v>
          </cell>
          <cell r="B228">
            <v>1114</v>
          </cell>
          <cell r="C228">
            <v>1326</v>
          </cell>
          <cell r="D228">
            <v>1949</v>
          </cell>
          <cell r="E228">
            <v>2826</v>
          </cell>
          <cell r="F228">
            <v>4097</v>
          </cell>
          <cell r="G228">
            <v>4916.3999999999996</v>
          </cell>
        </row>
        <row r="229">
          <cell r="A229">
            <v>11</v>
          </cell>
          <cell r="B229">
            <v>1063</v>
          </cell>
          <cell r="C229">
            <v>1265</v>
          </cell>
          <cell r="D229">
            <v>1860</v>
          </cell>
          <cell r="E229">
            <v>2696</v>
          </cell>
          <cell r="F229">
            <v>3910</v>
          </cell>
          <cell r="G229">
            <v>4692</v>
          </cell>
        </row>
        <row r="230">
          <cell r="A230">
            <v>12</v>
          </cell>
          <cell r="B230">
            <v>1016</v>
          </cell>
          <cell r="C230">
            <v>1209</v>
          </cell>
          <cell r="D230">
            <v>1777</v>
          </cell>
          <cell r="E230">
            <v>2577</v>
          </cell>
          <cell r="F230">
            <v>3737</v>
          </cell>
          <cell r="G230">
            <v>4484.3999999999996</v>
          </cell>
        </row>
        <row r="231">
          <cell r="A231">
            <v>13</v>
          </cell>
          <cell r="B231">
            <v>968</v>
          </cell>
          <cell r="C231">
            <v>1152</v>
          </cell>
          <cell r="D231">
            <v>1693</v>
          </cell>
          <cell r="E231">
            <v>2455</v>
          </cell>
          <cell r="F231">
            <v>3560</v>
          </cell>
          <cell r="G231">
            <v>4272</v>
          </cell>
        </row>
        <row r="232">
          <cell r="A232">
            <v>14</v>
          </cell>
          <cell r="B232">
            <v>924</v>
          </cell>
          <cell r="C232">
            <v>1100</v>
          </cell>
          <cell r="D232">
            <v>1616</v>
          </cell>
          <cell r="E232">
            <v>2344</v>
          </cell>
          <cell r="F232">
            <v>3398</v>
          </cell>
          <cell r="G232">
            <v>4077.6</v>
          </cell>
        </row>
        <row r="233">
          <cell r="A233">
            <v>15</v>
          </cell>
          <cell r="B233">
            <v>883</v>
          </cell>
          <cell r="C233">
            <v>1051</v>
          </cell>
          <cell r="D233">
            <v>1545</v>
          </cell>
          <cell r="E233">
            <v>2240</v>
          </cell>
          <cell r="F233">
            <v>3248</v>
          </cell>
          <cell r="G233">
            <v>3897.6</v>
          </cell>
        </row>
        <row r="234">
          <cell r="A234">
            <v>16</v>
          </cell>
          <cell r="B234">
            <v>846</v>
          </cell>
          <cell r="C234">
            <v>1007</v>
          </cell>
          <cell r="D234">
            <v>1480</v>
          </cell>
          <cell r="E234">
            <v>2146</v>
          </cell>
          <cell r="F234">
            <v>3112</v>
          </cell>
          <cell r="G234">
            <v>3734.3999999999996</v>
          </cell>
        </row>
        <row r="235">
          <cell r="A235">
            <v>17</v>
          </cell>
          <cell r="B235">
            <v>820</v>
          </cell>
          <cell r="C235">
            <v>976</v>
          </cell>
          <cell r="D235">
            <v>1434</v>
          </cell>
          <cell r="E235">
            <v>2080</v>
          </cell>
          <cell r="F235">
            <v>3016</v>
          </cell>
          <cell r="G235">
            <v>3619.2</v>
          </cell>
        </row>
        <row r="236">
          <cell r="A236">
            <v>18</v>
          </cell>
          <cell r="B236">
            <v>799</v>
          </cell>
          <cell r="C236">
            <v>951</v>
          </cell>
          <cell r="D236">
            <v>1398</v>
          </cell>
          <cell r="E236">
            <v>2027</v>
          </cell>
          <cell r="F236">
            <v>2939</v>
          </cell>
          <cell r="G236">
            <v>3526.7999999999997</v>
          </cell>
        </row>
        <row r="237">
          <cell r="A237">
            <v>19</v>
          </cell>
          <cell r="B237">
            <v>776</v>
          </cell>
          <cell r="C237">
            <v>923</v>
          </cell>
          <cell r="D237">
            <v>1357</v>
          </cell>
          <cell r="E237">
            <v>1968</v>
          </cell>
          <cell r="F237">
            <v>2854</v>
          </cell>
          <cell r="G237">
            <v>3424.7999999999997</v>
          </cell>
        </row>
        <row r="238">
          <cell r="A238">
            <v>20</v>
          </cell>
          <cell r="B238">
            <v>750</v>
          </cell>
          <cell r="C238">
            <v>893</v>
          </cell>
          <cell r="D238">
            <v>1312</v>
          </cell>
          <cell r="E238">
            <v>1902</v>
          </cell>
          <cell r="F238">
            <v>2758</v>
          </cell>
          <cell r="G238">
            <v>3309.6</v>
          </cell>
        </row>
        <row r="239">
          <cell r="A239">
            <v>21</v>
          </cell>
          <cell r="B239">
            <v>720</v>
          </cell>
          <cell r="C239">
            <v>857</v>
          </cell>
          <cell r="D239">
            <v>1259</v>
          </cell>
          <cell r="E239">
            <v>1826</v>
          </cell>
          <cell r="F239">
            <v>2648</v>
          </cell>
          <cell r="G239">
            <v>3177.6</v>
          </cell>
        </row>
        <row r="240">
          <cell r="A240">
            <v>22</v>
          </cell>
          <cell r="B240">
            <v>692</v>
          </cell>
          <cell r="C240">
            <v>823</v>
          </cell>
          <cell r="D240">
            <v>1211</v>
          </cell>
          <cell r="E240">
            <v>1755</v>
          </cell>
          <cell r="F240">
            <v>2545</v>
          </cell>
          <cell r="G240">
            <v>3054</v>
          </cell>
        </row>
        <row r="241">
          <cell r="A241">
            <v>23</v>
          </cell>
          <cell r="B241">
            <v>667</v>
          </cell>
          <cell r="C241">
            <v>794</v>
          </cell>
          <cell r="D241">
            <v>1167</v>
          </cell>
          <cell r="E241">
            <v>1692</v>
          </cell>
          <cell r="F241">
            <v>2453</v>
          </cell>
          <cell r="G241">
            <v>2943.6</v>
          </cell>
        </row>
        <row r="242">
          <cell r="A242">
            <v>24</v>
          </cell>
          <cell r="B242">
            <v>645</v>
          </cell>
          <cell r="C242">
            <v>768</v>
          </cell>
          <cell r="D242">
            <v>1128</v>
          </cell>
          <cell r="E242">
            <v>1636</v>
          </cell>
          <cell r="F242">
            <v>2372</v>
          </cell>
          <cell r="G242">
            <v>2846.4</v>
          </cell>
        </row>
        <row r="243">
          <cell r="A243">
            <v>25</v>
          </cell>
          <cell r="B243">
            <v>624</v>
          </cell>
          <cell r="C243">
            <v>743</v>
          </cell>
          <cell r="D243">
            <v>1092</v>
          </cell>
          <cell r="E243">
            <v>1583</v>
          </cell>
          <cell r="F243">
            <v>2295</v>
          </cell>
          <cell r="G243">
            <v>2754</v>
          </cell>
        </row>
        <row r="244">
          <cell r="A244">
            <v>26</v>
          </cell>
          <cell r="B244">
            <v>604</v>
          </cell>
          <cell r="C244">
            <v>719</v>
          </cell>
          <cell r="D244">
            <v>1057</v>
          </cell>
          <cell r="E244">
            <v>1532</v>
          </cell>
          <cell r="F244">
            <v>2221</v>
          </cell>
          <cell r="G244">
            <v>2665.2</v>
          </cell>
        </row>
        <row r="245">
          <cell r="A245">
            <v>27</v>
          </cell>
          <cell r="B245">
            <v>584</v>
          </cell>
          <cell r="C245">
            <v>695</v>
          </cell>
          <cell r="D245">
            <v>1022</v>
          </cell>
          <cell r="E245">
            <v>1481</v>
          </cell>
          <cell r="F245">
            <v>2148</v>
          </cell>
          <cell r="G245">
            <v>2577.6</v>
          </cell>
        </row>
        <row r="246">
          <cell r="A246">
            <v>28</v>
          </cell>
          <cell r="B246">
            <v>564</v>
          </cell>
          <cell r="C246">
            <v>671</v>
          </cell>
          <cell r="D246">
            <v>987</v>
          </cell>
          <cell r="E246">
            <v>1431</v>
          </cell>
          <cell r="F246">
            <v>2074</v>
          </cell>
          <cell r="G246">
            <v>2488.7999999999997</v>
          </cell>
        </row>
        <row r="247">
          <cell r="A247">
            <v>29</v>
          </cell>
          <cell r="B247">
            <v>545</v>
          </cell>
          <cell r="C247">
            <v>649</v>
          </cell>
          <cell r="D247">
            <v>953</v>
          </cell>
          <cell r="E247">
            <v>1382</v>
          </cell>
          <cell r="F247">
            <v>2004</v>
          </cell>
          <cell r="G247">
            <v>2404.7999999999997</v>
          </cell>
        </row>
        <row r="248">
          <cell r="A248">
            <v>30</v>
          </cell>
          <cell r="B248">
            <v>528</v>
          </cell>
          <cell r="C248">
            <v>628</v>
          </cell>
          <cell r="D248">
            <v>924</v>
          </cell>
          <cell r="E248">
            <v>1339</v>
          </cell>
          <cell r="F248">
            <v>1942</v>
          </cell>
          <cell r="G248">
            <v>2330.4</v>
          </cell>
        </row>
        <row r="249">
          <cell r="A249">
            <v>31</v>
          </cell>
          <cell r="B249">
            <v>512</v>
          </cell>
          <cell r="C249">
            <v>609</v>
          </cell>
          <cell r="D249">
            <v>896</v>
          </cell>
          <cell r="E249">
            <v>1299</v>
          </cell>
          <cell r="F249">
            <v>1883</v>
          </cell>
          <cell r="G249">
            <v>2259.6</v>
          </cell>
        </row>
        <row r="250">
          <cell r="A250">
            <v>32</v>
          </cell>
          <cell r="B250">
            <v>512</v>
          </cell>
          <cell r="C250">
            <v>609</v>
          </cell>
          <cell r="D250">
            <v>896</v>
          </cell>
          <cell r="E250">
            <v>1299</v>
          </cell>
          <cell r="F250">
            <v>1883</v>
          </cell>
          <cell r="G250">
            <v>2259.6</v>
          </cell>
        </row>
        <row r="251">
          <cell r="A251">
            <v>33</v>
          </cell>
          <cell r="B251">
            <v>512</v>
          </cell>
          <cell r="C251">
            <v>609</v>
          </cell>
          <cell r="D251">
            <v>896</v>
          </cell>
          <cell r="E251">
            <v>1299</v>
          </cell>
          <cell r="F251">
            <v>1883</v>
          </cell>
          <cell r="G251">
            <v>2259.6</v>
          </cell>
        </row>
        <row r="252">
          <cell r="A252">
            <v>34</v>
          </cell>
          <cell r="B252">
            <v>512</v>
          </cell>
          <cell r="C252">
            <v>609</v>
          </cell>
          <cell r="D252">
            <v>896</v>
          </cell>
          <cell r="E252">
            <v>1299</v>
          </cell>
          <cell r="F252">
            <v>1883</v>
          </cell>
          <cell r="G252">
            <v>2259.6</v>
          </cell>
        </row>
        <row r="253">
          <cell r="A253">
            <v>35</v>
          </cell>
          <cell r="B253">
            <v>512</v>
          </cell>
          <cell r="C253">
            <v>609</v>
          </cell>
          <cell r="D253">
            <v>896</v>
          </cell>
          <cell r="E253">
            <v>1299</v>
          </cell>
          <cell r="F253">
            <v>1883</v>
          </cell>
          <cell r="G253">
            <v>2259.6</v>
          </cell>
        </row>
        <row r="254">
          <cell r="A254">
            <v>36</v>
          </cell>
          <cell r="B254">
            <v>498</v>
          </cell>
          <cell r="C254">
            <v>593</v>
          </cell>
          <cell r="D254">
            <v>871</v>
          </cell>
          <cell r="E254">
            <v>1263</v>
          </cell>
          <cell r="F254">
            <v>1832</v>
          </cell>
          <cell r="G254">
            <v>2198.4</v>
          </cell>
        </row>
        <row r="255">
          <cell r="A255">
            <v>37</v>
          </cell>
          <cell r="B255">
            <v>498</v>
          </cell>
          <cell r="C255">
            <v>593</v>
          </cell>
          <cell r="D255">
            <v>871</v>
          </cell>
          <cell r="E255">
            <v>1263</v>
          </cell>
          <cell r="F255">
            <v>1832</v>
          </cell>
          <cell r="G255">
            <v>2198.4</v>
          </cell>
        </row>
        <row r="256">
          <cell r="A256">
            <v>38</v>
          </cell>
          <cell r="B256">
            <v>498</v>
          </cell>
          <cell r="C256">
            <v>593</v>
          </cell>
          <cell r="D256">
            <v>871</v>
          </cell>
          <cell r="E256">
            <v>1263</v>
          </cell>
          <cell r="F256">
            <v>1832</v>
          </cell>
          <cell r="G256">
            <v>2198.4</v>
          </cell>
        </row>
        <row r="257">
          <cell r="A257">
            <v>39</v>
          </cell>
          <cell r="B257">
            <v>498</v>
          </cell>
          <cell r="C257">
            <v>593</v>
          </cell>
          <cell r="D257">
            <v>871</v>
          </cell>
          <cell r="E257">
            <v>1263</v>
          </cell>
          <cell r="F257">
            <v>1832</v>
          </cell>
          <cell r="G257">
            <v>2198.4</v>
          </cell>
        </row>
        <row r="258">
          <cell r="A258">
            <v>40</v>
          </cell>
          <cell r="B258">
            <v>498</v>
          </cell>
          <cell r="C258">
            <v>593</v>
          </cell>
          <cell r="D258">
            <v>871</v>
          </cell>
          <cell r="E258">
            <v>1263</v>
          </cell>
          <cell r="F258">
            <v>1832</v>
          </cell>
          <cell r="G258">
            <v>2198.4</v>
          </cell>
        </row>
        <row r="259">
          <cell r="A259">
            <v>41</v>
          </cell>
          <cell r="B259">
            <v>487</v>
          </cell>
          <cell r="C259">
            <v>580</v>
          </cell>
          <cell r="D259">
            <v>852</v>
          </cell>
          <cell r="E259">
            <v>1235</v>
          </cell>
          <cell r="F259">
            <v>1791</v>
          </cell>
          <cell r="G259">
            <v>2149.1999999999998</v>
          </cell>
        </row>
        <row r="260">
          <cell r="A260">
            <v>42</v>
          </cell>
          <cell r="B260">
            <v>487</v>
          </cell>
          <cell r="C260">
            <v>580</v>
          </cell>
          <cell r="D260">
            <v>852</v>
          </cell>
          <cell r="E260">
            <v>1235</v>
          </cell>
          <cell r="F260">
            <v>1791</v>
          </cell>
          <cell r="G260">
            <v>2149.1999999999998</v>
          </cell>
        </row>
        <row r="261">
          <cell r="A261">
            <v>43</v>
          </cell>
          <cell r="B261">
            <v>487</v>
          </cell>
          <cell r="C261">
            <v>580</v>
          </cell>
          <cell r="D261">
            <v>852</v>
          </cell>
          <cell r="E261">
            <v>1235</v>
          </cell>
          <cell r="F261">
            <v>1791</v>
          </cell>
          <cell r="G261">
            <v>2149.1999999999998</v>
          </cell>
        </row>
        <row r="262">
          <cell r="A262">
            <v>44</v>
          </cell>
          <cell r="B262">
            <v>487</v>
          </cell>
          <cell r="C262">
            <v>580</v>
          </cell>
          <cell r="D262">
            <v>852</v>
          </cell>
          <cell r="E262">
            <v>1235</v>
          </cell>
          <cell r="F262">
            <v>1791</v>
          </cell>
          <cell r="G262">
            <v>2149.1999999999998</v>
          </cell>
        </row>
        <row r="263">
          <cell r="A263">
            <v>45</v>
          </cell>
          <cell r="B263">
            <v>487</v>
          </cell>
          <cell r="C263">
            <v>580</v>
          </cell>
          <cell r="D263">
            <v>852</v>
          </cell>
          <cell r="E263">
            <v>1235</v>
          </cell>
          <cell r="F263">
            <v>1791</v>
          </cell>
          <cell r="G263">
            <v>2149.1999999999998</v>
          </cell>
        </row>
        <row r="264">
          <cell r="A264">
            <v>46</v>
          </cell>
          <cell r="B264">
            <v>477</v>
          </cell>
          <cell r="C264">
            <v>568</v>
          </cell>
          <cell r="D264">
            <v>834</v>
          </cell>
          <cell r="E264">
            <v>1210</v>
          </cell>
          <cell r="F264">
            <v>1754</v>
          </cell>
          <cell r="G264">
            <v>2104.7999999999997</v>
          </cell>
        </row>
        <row r="265">
          <cell r="A265">
            <v>47</v>
          </cell>
          <cell r="B265">
            <v>477</v>
          </cell>
          <cell r="C265">
            <v>568</v>
          </cell>
          <cell r="D265">
            <v>834</v>
          </cell>
          <cell r="E265">
            <v>1210</v>
          </cell>
          <cell r="F265">
            <v>1754</v>
          </cell>
          <cell r="G265">
            <v>2104.7999999999997</v>
          </cell>
        </row>
        <row r="266">
          <cell r="A266">
            <v>48</v>
          </cell>
          <cell r="B266">
            <v>477</v>
          </cell>
          <cell r="C266">
            <v>568</v>
          </cell>
          <cell r="D266">
            <v>834</v>
          </cell>
          <cell r="E266">
            <v>1210</v>
          </cell>
          <cell r="F266">
            <v>1754</v>
          </cell>
          <cell r="G266">
            <v>2104.7999999999997</v>
          </cell>
        </row>
        <row r="267">
          <cell r="A267">
            <v>49</v>
          </cell>
          <cell r="B267">
            <v>477</v>
          </cell>
          <cell r="C267">
            <v>568</v>
          </cell>
          <cell r="D267">
            <v>834</v>
          </cell>
          <cell r="E267">
            <v>1210</v>
          </cell>
          <cell r="F267">
            <v>1754</v>
          </cell>
          <cell r="G267">
            <v>2104.7999999999997</v>
          </cell>
        </row>
        <row r="268">
          <cell r="A268">
            <v>50</v>
          </cell>
          <cell r="B268">
            <v>477</v>
          </cell>
          <cell r="C268">
            <v>568</v>
          </cell>
          <cell r="D268">
            <v>834</v>
          </cell>
          <cell r="E268">
            <v>1210</v>
          </cell>
          <cell r="F268">
            <v>1754</v>
          </cell>
          <cell r="G268">
            <v>2104.7999999999997</v>
          </cell>
        </row>
        <row r="269">
          <cell r="A269">
            <v>51</v>
          </cell>
          <cell r="B269">
            <v>468</v>
          </cell>
          <cell r="C269">
            <v>557</v>
          </cell>
          <cell r="D269">
            <v>819</v>
          </cell>
          <cell r="E269">
            <v>1187</v>
          </cell>
          <cell r="F269">
            <v>1721</v>
          </cell>
          <cell r="G269">
            <v>2065.1999999999998</v>
          </cell>
        </row>
        <row r="270">
          <cell r="A270">
            <v>52</v>
          </cell>
          <cell r="B270">
            <v>468</v>
          </cell>
          <cell r="C270">
            <v>557</v>
          </cell>
          <cell r="D270">
            <v>819</v>
          </cell>
          <cell r="E270">
            <v>1187</v>
          </cell>
          <cell r="F270">
            <v>1721</v>
          </cell>
          <cell r="G270">
            <v>2065.1999999999998</v>
          </cell>
        </row>
        <row r="271">
          <cell r="A271">
            <v>53</v>
          </cell>
          <cell r="B271">
            <v>468</v>
          </cell>
          <cell r="C271">
            <v>557</v>
          </cell>
          <cell r="D271">
            <v>819</v>
          </cell>
          <cell r="E271">
            <v>1187</v>
          </cell>
          <cell r="F271">
            <v>1721</v>
          </cell>
          <cell r="G271">
            <v>2065.1999999999998</v>
          </cell>
        </row>
        <row r="272">
          <cell r="A272">
            <v>54</v>
          </cell>
          <cell r="B272">
            <v>468</v>
          </cell>
          <cell r="C272">
            <v>557</v>
          </cell>
          <cell r="D272">
            <v>819</v>
          </cell>
          <cell r="E272">
            <v>1187</v>
          </cell>
          <cell r="F272">
            <v>1721</v>
          </cell>
          <cell r="G272">
            <v>2065.1999999999998</v>
          </cell>
        </row>
        <row r="273">
          <cell r="A273">
            <v>55</v>
          </cell>
          <cell r="B273">
            <v>468</v>
          </cell>
          <cell r="C273">
            <v>557</v>
          </cell>
          <cell r="D273">
            <v>819</v>
          </cell>
          <cell r="E273">
            <v>1187</v>
          </cell>
          <cell r="F273">
            <v>1721</v>
          </cell>
          <cell r="G273">
            <v>2065.1999999999998</v>
          </cell>
        </row>
        <row r="274">
          <cell r="A274">
            <v>56</v>
          </cell>
          <cell r="B274">
            <v>460</v>
          </cell>
          <cell r="C274">
            <v>547</v>
          </cell>
          <cell r="D274">
            <v>805</v>
          </cell>
          <cell r="E274">
            <v>1167</v>
          </cell>
          <cell r="F274">
            <v>1692</v>
          </cell>
          <cell r="G274">
            <v>2030.3999999999999</v>
          </cell>
        </row>
        <row r="275">
          <cell r="A275">
            <v>57</v>
          </cell>
          <cell r="B275">
            <v>460</v>
          </cell>
          <cell r="C275">
            <v>547</v>
          </cell>
          <cell r="D275">
            <v>805</v>
          </cell>
          <cell r="E275">
            <v>1167</v>
          </cell>
          <cell r="F275">
            <v>1692</v>
          </cell>
          <cell r="G275">
            <v>2030.3999999999999</v>
          </cell>
        </row>
        <row r="276">
          <cell r="A276">
            <v>58</v>
          </cell>
          <cell r="B276">
            <v>460</v>
          </cell>
          <cell r="C276">
            <v>547</v>
          </cell>
          <cell r="D276">
            <v>805</v>
          </cell>
          <cell r="E276">
            <v>1167</v>
          </cell>
          <cell r="F276">
            <v>1692</v>
          </cell>
          <cell r="G276">
            <v>2030.3999999999999</v>
          </cell>
        </row>
        <row r="277">
          <cell r="A277">
            <v>59</v>
          </cell>
          <cell r="B277">
            <v>460</v>
          </cell>
          <cell r="C277">
            <v>547</v>
          </cell>
          <cell r="D277">
            <v>805</v>
          </cell>
          <cell r="E277">
            <v>1167</v>
          </cell>
          <cell r="F277">
            <v>1692</v>
          </cell>
          <cell r="G277">
            <v>2030.3999999999999</v>
          </cell>
        </row>
        <row r="278">
          <cell r="A278">
            <v>60</v>
          </cell>
          <cell r="B278">
            <v>460</v>
          </cell>
          <cell r="C278">
            <v>547</v>
          </cell>
          <cell r="D278">
            <v>805</v>
          </cell>
          <cell r="E278">
            <v>1167</v>
          </cell>
          <cell r="F278">
            <v>1692</v>
          </cell>
          <cell r="G278">
            <v>2030.3999999999999</v>
          </cell>
        </row>
        <row r="279">
          <cell r="A279">
            <v>61</v>
          </cell>
          <cell r="B279">
            <v>453</v>
          </cell>
          <cell r="C279">
            <v>539</v>
          </cell>
          <cell r="D279">
            <v>792</v>
          </cell>
          <cell r="E279">
            <v>1149</v>
          </cell>
          <cell r="F279">
            <v>1666</v>
          </cell>
          <cell r="G279">
            <v>1999.1999999999998</v>
          </cell>
        </row>
        <row r="280">
          <cell r="A280">
            <v>62</v>
          </cell>
          <cell r="B280">
            <v>453</v>
          </cell>
          <cell r="C280">
            <v>539</v>
          </cell>
          <cell r="D280">
            <v>792</v>
          </cell>
          <cell r="E280">
            <v>1149</v>
          </cell>
          <cell r="F280">
            <v>1666</v>
          </cell>
          <cell r="G280">
            <v>1999.1999999999998</v>
          </cell>
        </row>
        <row r="281">
          <cell r="A281">
            <v>63</v>
          </cell>
          <cell r="B281">
            <v>453</v>
          </cell>
          <cell r="C281">
            <v>539</v>
          </cell>
          <cell r="D281">
            <v>792</v>
          </cell>
          <cell r="E281">
            <v>1149</v>
          </cell>
          <cell r="F281">
            <v>1666</v>
          </cell>
          <cell r="G281">
            <v>1999.1999999999998</v>
          </cell>
        </row>
        <row r="282">
          <cell r="A282">
            <v>64</v>
          </cell>
          <cell r="B282">
            <v>453</v>
          </cell>
          <cell r="C282">
            <v>539</v>
          </cell>
          <cell r="D282">
            <v>792</v>
          </cell>
          <cell r="E282">
            <v>1149</v>
          </cell>
          <cell r="F282">
            <v>1666</v>
          </cell>
          <cell r="G282">
            <v>1999.1999999999998</v>
          </cell>
        </row>
        <row r="283">
          <cell r="A283">
            <v>65</v>
          </cell>
          <cell r="B283">
            <v>453</v>
          </cell>
          <cell r="C283">
            <v>539</v>
          </cell>
          <cell r="D283">
            <v>792</v>
          </cell>
          <cell r="E283">
            <v>1149</v>
          </cell>
          <cell r="F283">
            <v>1666</v>
          </cell>
          <cell r="G283">
            <v>1999.1999999999998</v>
          </cell>
        </row>
        <row r="284">
          <cell r="A284">
            <v>66</v>
          </cell>
          <cell r="B284">
            <v>453</v>
          </cell>
          <cell r="C284">
            <v>539</v>
          </cell>
          <cell r="D284">
            <v>792</v>
          </cell>
          <cell r="E284">
            <v>1149</v>
          </cell>
          <cell r="F284">
            <v>1666</v>
          </cell>
          <cell r="G284">
            <v>1999.1999999999998</v>
          </cell>
        </row>
        <row r="285">
          <cell r="A285">
            <v>67</v>
          </cell>
          <cell r="B285">
            <v>453</v>
          </cell>
          <cell r="C285">
            <v>539</v>
          </cell>
          <cell r="D285">
            <v>792</v>
          </cell>
          <cell r="E285">
            <v>1149</v>
          </cell>
          <cell r="F285">
            <v>1666</v>
          </cell>
          <cell r="G285">
            <v>1999.1999999999998</v>
          </cell>
        </row>
        <row r="286">
          <cell r="A286">
            <v>68</v>
          </cell>
          <cell r="B286">
            <v>453</v>
          </cell>
          <cell r="C286">
            <v>539</v>
          </cell>
          <cell r="D286">
            <v>792</v>
          </cell>
          <cell r="E286">
            <v>1149</v>
          </cell>
          <cell r="F286">
            <v>1666</v>
          </cell>
          <cell r="G286">
            <v>1999.1999999999998</v>
          </cell>
        </row>
        <row r="287">
          <cell r="A287">
            <v>69</v>
          </cell>
          <cell r="B287">
            <v>453</v>
          </cell>
          <cell r="C287">
            <v>539</v>
          </cell>
          <cell r="D287">
            <v>792</v>
          </cell>
          <cell r="E287">
            <v>1149</v>
          </cell>
          <cell r="F287">
            <v>1666</v>
          </cell>
          <cell r="G287">
            <v>1999.1999999999998</v>
          </cell>
        </row>
        <row r="288">
          <cell r="A288">
            <v>70</v>
          </cell>
          <cell r="B288">
            <v>453</v>
          </cell>
          <cell r="C288">
            <v>539</v>
          </cell>
          <cell r="D288">
            <v>792</v>
          </cell>
          <cell r="E288">
            <v>1149</v>
          </cell>
          <cell r="F288">
            <v>1666</v>
          </cell>
          <cell r="G288">
            <v>1999.1999999999998</v>
          </cell>
        </row>
        <row r="289">
          <cell r="A289">
            <v>71</v>
          </cell>
          <cell r="B289">
            <v>447</v>
          </cell>
          <cell r="C289">
            <v>532</v>
          </cell>
          <cell r="D289">
            <v>782</v>
          </cell>
          <cell r="E289">
            <v>1134</v>
          </cell>
          <cell r="F289">
            <v>1644</v>
          </cell>
          <cell r="G289">
            <v>1972.8</v>
          </cell>
        </row>
        <row r="290">
          <cell r="A290">
            <v>72</v>
          </cell>
          <cell r="B290">
            <v>447</v>
          </cell>
          <cell r="C290">
            <v>532</v>
          </cell>
          <cell r="D290">
            <v>782</v>
          </cell>
          <cell r="E290">
            <v>1134</v>
          </cell>
          <cell r="F290">
            <v>1644</v>
          </cell>
          <cell r="G290">
            <v>1972.8</v>
          </cell>
        </row>
        <row r="291">
          <cell r="A291">
            <v>73</v>
          </cell>
          <cell r="B291">
            <v>447</v>
          </cell>
          <cell r="C291">
            <v>532</v>
          </cell>
          <cell r="D291">
            <v>782</v>
          </cell>
          <cell r="E291">
            <v>1134</v>
          </cell>
          <cell r="F291">
            <v>1644</v>
          </cell>
          <cell r="G291">
            <v>1972.8</v>
          </cell>
        </row>
        <row r="292">
          <cell r="A292">
            <v>74</v>
          </cell>
          <cell r="B292">
            <v>447</v>
          </cell>
          <cell r="C292">
            <v>532</v>
          </cell>
          <cell r="D292">
            <v>782</v>
          </cell>
          <cell r="E292">
            <v>1134</v>
          </cell>
          <cell r="F292">
            <v>1644</v>
          </cell>
          <cell r="G292">
            <v>1972.8</v>
          </cell>
        </row>
        <row r="293">
          <cell r="A293">
            <v>75</v>
          </cell>
          <cell r="B293">
            <v>447</v>
          </cell>
          <cell r="C293">
            <v>532</v>
          </cell>
          <cell r="D293">
            <v>782</v>
          </cell>
          <cell r="E293">
            <v>1134</v>
          </cell>
          <cell r="F293">
            <v>1644</v>
          </cell>
          <cell r="G293">
            <v>1972.8</v>
          </cell>
        </row>
        <row r="294">
          <cell r="A294">
            <v>76</v>
          </cell>
          <cell r="B294">
            <v>447</v>
          </cell>
          <cell r="C294">
            <v>532</v>
          </cell>
          <cell r="D294">
            <v>782</v>
          </cell>
          <cell r="E294">
            <v>1134</v>
          </cell>
          <cell r="F294">
            <v>1644</v>
          </cell>
          <cell r="G294">
            <v>1972.8</v>
          </cell>
        </row>
        <row r="295">
          <cell r="A295">
            <v>77</v>
          </cell>
          <cell r="B295">
            <v>447</v>
          </cell>
          <cell r="C295">
            <v>532</v>
          </cell>
          <cell r="D295">
            <v>782</v>
          </cell>
          <cell r="E295">
            <v>1134</v>
          </cell>
          <cell r="F295">
            <v>1644</v>
          </cell>
          <cell r="G295">
            <v>1972.8</v>
          </cell>
        </row>
        <row r="296">
          <cell r="A296">
            <v>78</v>
          </cell>
          <cell r="B296">
            <v>447</v>
          </cell>
          <cell r="C296">
            <v>532</v>
          </cell>
          <cell r="D296">
            <v>782</v>
          </cell>
          <cell r="E296">
            <v>1134</v>
          </cell>
          <cell r="F296">
            <v>1644</v>
          </cell>
          <cell r="G296">
            <v>1972.8</v>
          </cell>
        </row>
        <row r="297">
          <cell r="A297">
            <v>79</v>
          </cell>
          <cell r="B297">
            <v>447</v>
          </cell>
          <cell r="C297">
            <v>532</v>
          </cell>
          <cell r="D297">
            <v>782</v>
          </cell>
          <cell r="E297">
            <v>1134</v>
          </cell>
          <cell r="F297">
            <v>1644</v>
          </cell>
          <cell r="G297">
            <v>1972.8</v>
          </cell>
        </row>
        <row r="298">
          <cell r="A298">
            <v>80</v>
          </cell>
          <cell r="B298">
            <v>447</v>
          </cell>
          <cell r="C298">
            <v>532</v>
          </cell>
          <cell r="D298">
            <v>782</v>
          </cell>
          <cell r="E298">
            <v>1134</v>
          </cell>
          <cell r="F298">
            <v>1644</v>
          </cell>
          <cell r="G298">
            <v>1972.8</v>
          </cell>
        </row>
        <row r="299">
          <cell r="A299">
            <v>81</v>
          </cell>
          <cell r="B299">
            <v>442</v>
          </cell>
          <cell r="C299">
            <v>526</v>
          </cell>
          <cell r="D299">
            <v>773</v>
          </cell>
          <cell r="E299">
            <v>1121</v>
          </cell>
          <cell r="F299">
            <v>1626</v>
          </cell>
          <cell r="G299">
            <v>1951.1999999999998</v>
          </cell>
        </row>
        <row r="300">
          <cell r="A300">
            <v>82</v>
          </cell>
          <cell r="B300">
            <v>442</v>
          </cell>
          <cell r="C300">
            <v>526</v>
          </cell>
          <cell r="D300">
            <v>773</v>
          </cell>
          <cell r="E300">
            <v>1121</v>
          </cell>
          <cell r="F300">
            <v>1626</v>
          </cell>
          <cell r="G300">
            <v>1951.1999999999998</v>
          </cell>
        </row>
        <row r="301">
          <cell r="A301">
            <v>83</v>
          </cell>
          <cell r="B301">
            <v>442</v>
          </cell>
          <cell r="C301">
            <v>526</v>
          </cell>
          <cell r="D301">
            <v>773</v>
          </cell>
          <cell r="E301">
            <v>1121</v>
          </cell>
          <cell r="F301">
            <v>1626</v>
          </cell>
          <cell r="G301">
            <v>1951.1999999999998</v>
          </cell>
        </row>
        <row r="302">
          <cell r="A302">
            <v>84</v>
          </cell>
          <cell r="B302">
            <v>442</v>
          </cell>
          <cell r="C302">
            <v>526</v>
          </cell>
          <cell r="D302">
            <v>773</v>
          </cell>
          <cell r="E302">
            <v>1121</v>
          </cell>
          <cell r="F302">
            <v>1626</v>
          </cell>
          <cell r="G302">
            <v>1951.1999999999998</v>
          </cell>
        </row>
        <row r="303">
          <cell r="A303">
            <v>85</v>
          </cell>
          <cell r="B303">
            <v>442</v>
          </cell>
          <cell r="C303">
            <v>526</v>
          </cell>
          <cell r="D303">
            <v>773</v>
          </cell>
          <cell r="E303">
            <v>1121</v>
          </cell>
          <cell r="F303">
            <v>1626</v>
          </cell>
          <cell r="G303">
            <v>1951.1999999999998</v>
          </cell>
        </row>
        <row r="304">
          <cell r="A304">
            <v>86</v>
          </cell>
          <cell r="B304">
            <v>442</v>
          </cell>
          <cell r="C304">
            <v>526</v>
          </cell>
          <cell r="D304">
            <v>773</v>
          </cell>
          <cell r="E304">
            <v>1121</v>
          </cell>
          <cell r="F304">
            <v>1626</v>
          </cell>
          <cell r="G304">
            <v>1951.1999999999998</v>
          </cell>
        </row>
        <row r="305">
          <cell r="A305">
            <v>87</v>
          </cell>
          <cell r="B305">
            <v>442</v>
          </cell>
          <cell r="C305">
            <v>526</v>
          </cell>
          <cell r="D305">
            <v>773</v>
          </cell>
          <cell r="E305">
            <v>1121</v>
          </cell>
          <cell r="F305">
            <v>1626</v>
          </cell>
          <cell r="G305">
            <v>1951.1999999999998</v>
          </cell>
        </row>
        <row r="306">
          <cell r="A306">
            <v>88</v>
          </cell>
          <cell r="B306">
            <v>442</v>
          </cell>
          <cell r="C306">
            <v>526</v>
          </cell>
          <cell r="D306">
            <v>773</v>
          </cell>
          <cell r="E306">
            <v>1121</v>
          </cell>
          <cell r="F306">
            <v>1626</v>
          </cell>
          <cell r="G306">
            <v>1951.1999999999998</v>
          </cell>
        </row>
        <row r="307">
          <cell r="A307">
            <v>89</v>
          </cell>
          <cell r="B307">
            <v>442</v>
          </cell>
          <cell r="C307">
            <v>526</v>
          </cell>
          <cell r="D307">
            <v>773</v>
          </cell>
          <cell r="E307">
            <v>1121</v>
          </cell>
          <cell r="F307">
            <v>1626</v>
          </cell>
          <cell r="G307">
            <v>1951.1999999999998</v>
          </cell>
        </row>
        <row r="308">
          <cell r="A308">
            <v>90</v>
          </cell>
          <cell r="B308">
            <v>442</v>
          </cell>
          <cell r="C308">
            <v>526</v>
          </cell>
          <cell r="D308">
            <v>773</v>
          </cell>
          <cell r="E308">
            <v>1121</v>
          </cell>
          <cell r="F308">
            <v>1626</v>
          </cell>
          <cell r="G308">
            <v>1951.1999999999998</v>
          </cell>
        </row>
        <row r="309">
          <cell r="A309">
            <v>91</v>
          </cell>
          <cell r="B309">
            <v>438</v>
          </cell>
          <cell r="C309">
            <v>521</v>
          </cell>
          <cell r="D309">
            <v>766</v>
          </cell>
          <cell r="E309">
            <v>1111</v>
          </cell>
          <cell r="F309">
            <v>1611</v>
          </cell>
          <cell r="G309">
            <v>1933.1999999999998</v>
          </cell>
        </row>
        <row r="310">
          <cell r="A310">
            <v>92</v>
          </cell>
          <cell r="B310">
            <v>438</v>
          </cell>
          <cell r="C310">
            <v>521</v>
          </cell>
          <cell r="D310">
            <v>766</v>
          </cell>
          <cell r="E310">
            <v>1111</v>
          </cell>
          <cell r="F310">
            <v>1611</v>
          </cell>
          <cell r="G310">
            <v>1933.1999999999998</v>
          </cell>
        </row>
        <row r="311">
          <cell r="A311">
            <v>93</v>
          </cell>
          <cell r="B311">
            <v>438</v>
          </cell>
          <cell r="C311">
            <v>521</v>
          </cell>
          <cell r="D311">
            <v>766</v>
          </cell>
          <cell r="E311">
            <v>1111</v>
          </cell>
          <cell r="F311">
            <v>1611</v>
          </cell>
          <cell r="G311">
            <v>1933.1999999999998</v>
          </cell>
        </row>
        <row r="312">
          <cell r="A312">
            <v>94</v>
          </cell>
          <cell r="B312">
            <v>438</v>
          </cell>
          <cell r="C312">
            <v>521</v>
          </cell>
          <cell r="D312">
            <v>766</v>
          </cell>
          <cell r="E312">
            <v>1111</v>
          </cell>
          <cell r="F312">
            <v>1611</v>
          </cell>
          <cell r="G312">
            <v>1933.1999999999998</v>
          </cell>
        </row>
        <row r="313">
          <cell r="A313">
            <v>95</v>
          </cell>
          <cell r="B313">
            <v>438</v>
          </cell>
          <cell r="C313">
            <v>521</v>
          </cell>
          <cell r="D313">
            <v>766</v>
          </cell>
          <cell r="E313">
            <v>1111</v>
          </cell>
          <cell r="F313">
            <v>1611</v>
          </cell>
          <cell r="G313">
            <v>1933.1999999999998</v>
          </cell>
        </row>
        <row r="314">
          <cell r="A314">
            <v>96</v>
          </cell>
          <cell r="B314">
            <v>438</v>
          </cell>
          <cell r="C314">
            <v>521</v>
          </cell>
          <cell r="D314">
            <v>766</v>
          </cell>
          <cell r="E314">
            <v>1111</v>
          </cell>
          <cell r="F314">
            <v>1611</v>
          </cell>
          <cell r="G314">
            <v>1933.1999999999998</v>
          </cell>
        </row>
        <row r="315">
          <cell r="A315">
            <v>97</v>
          </cell>
          <cell r="B315">
            <v>438</v>
          </cell>
          <cell r="C315">
            <v>521</v>
          </cell>
          <cell r="D315">
            <v>766</v>
          </cell>
          <cell r="E315">
            <v>1111</v>
          </cell>
          <cell r="F315">
            <v>1611</v>
          </cell>
          <cell r="G315">
            <v>1933.1999999999998</v>
          </cell>
        </row>
        <row r="316">
          <cell r="A316">
            <v>98</v>
          </cell>
          <cell r="B316">
            <v>438</v>
          </cell>
          <cell r="C316">
            <v>521</v>
          </cell>
          <cell r="D316">
            <v>766</v>
          </cell>
          <cell r="E316">
            <v>1111</v>
          </cell>
          <cell r="F316">
            <v>1611</v>
          </cell>
          <cell r="G316">
            <v>1933.1999999999998</v>
          </cell>
        </row>
        <row r="317">
          <cell r="A317">
            <v>99</v>
          </cell>
          <cell r="B317">
            <v>438</v>
          </cell>
          <cell r="C317">
            <v>521</v>
          </cell>
          <cell r="D317">
            <v>766</v>
          </cell>
          <cell r="E317">
            <v>1111</v>
          </cell>
          <cell r="F317">
            <v>1611</v>
          </cell>
          <cell r="G317">
            <v>1933.1999999999998</v>
          </cell>
        </row>
        <row r="318">
          <cell r="A318">
            <v>100</v>
          </cell>
          <cell r="B318">
            <v>438</v>
          </cell>
          <cell r="C318">
            <v>521</v>
          </cell>
          <cell r="D318">
            <v>766</v>
          </cell>
          <cell r="E318">
            <v>1111</v>
          </cell>
          <cell r="F318">
            <v>1611</v>
          </cell>
          <cell r="G318">
            <v>1933.1999999999998</v>
          </cell>
        </row>
        <row r="319">
          <cell r="A319">
            <v>101</v>
          </cell>
          <cell r="B319">
            <v>435</v>
          </cell>
          <cell r="C319">
            <v>518</v>
          </cell>
          <cell r="D319">
            <v>761</v>
          </cell>
          <cell r="E319">
            <v>1103</v>
          </cell>
          <cell r="F319">
            <v>1600</v>
          </cell>
          <cell r="G319">
            <v>1920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refreshError="1"/>
      <sheetData sheetId="188"/>
      <sheetData sheetId="189"/>
      <sheetData sheetId="190"/>
      <sheetData sheetId="191"/>
      <sheetData sheetId="192"/>
      <sheetData sheetId="193"/>
      <sheetData sheetId="194"/>
      <sheetData sheetId="195"/>
      <sheetData sheetId="196"/>
      <sheetData sheetId="197"/>
      <sheetData sheetId="198" refreshError="1"/>
      <sheetData sheetId="199" refreshError="1"/>
      <sheetData sheetId="200"/>
      <sheetData sheetId="201"/>
      <sheetData sheetId="202"/>
      <sheetData sheetId="203"/>
      <sheetData sheetId="204"/>
      <sheetData sheetId="205"/>
      <sheetData sheetId="206"/>
      <sheetData sheetId="207"/>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sheetData sheetId="317"/>
      <sheetData sheetId="318"/>
      <sheetData sheetId="319"/>
      <sheetData sheetId="320"/>
      <sheetData sheetId="321"/>
      <sheetData sheetId="322"/>
      <sheetData sheetId="323" refreshError="1"/>
      <sheetData sheetId="324" refreshError="1"/>
      <sheetData sheetId="325" refreshError="1"/>
      <sheetData sheetId="326" refreshError="1"/>
      <sheetData sheetId="327" refreshError="1"/>
      <sheetData sheetId="328"/>
      <sheetData sheetId="329" refreshError="1"/>
      <sheetData sheetId="330" refreshError="1"/>
      <sheetData sheetId="331" refreshError="1"/>
      <sheetData sheetId="332" refreshError="1"/>
      <sheetData sheetId="333" refreshError="1"/>
      <sheetData sheetId="334" refreshError="1"/>
      <sheetData sheetId="335" refreshError="1"/>
      <sheetData sheetId="336"/>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sheetData sheetId="354"/>
      <sheetData sheetId="355"/>
      <sheetData sheetId="356"/>
      <sheetData sheetId="357"/>
      <sheetData sheetId="358"/>
      <sheetData sheetId="359"/>
      <sheetData sheetId="360" refreshError="1"/>
      <sheetData sheetId="36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refreshError="1"/>
      <sheetData sheetId="376" refreshError="1"/>
      <sheetData sheetId="377" refreshError="1"/>
      <sheetData sheetId="378" refreshError="1"/>
      <sheetData sheetId="379" refreshError="1"/>
      <sheetData sheetId="380" refreshError="1"/>
      <sheetData sheetId="381"/>
      <sheetData sheetId="382" refreshError="1"/>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refreshError="1"/>
      <sheetData sheetId="473" refreshError="1"/>
      <sheetData sheetId="474"/>
      <sheetData sheetId="475"/>
      <sheetData sheetId="476" refreshError="1"/>
      <sheetData sheetId="477"/>
      <sheetData sheetId="478"/>
      <sheetData sheetId="479" refreshError="1"/>
      <sheetData sheetId="480"/>
      <sheetData sheetId="481" refreshError="1"/>
      <sheetData sheetId="482" refreshError="1"/>
      <sheetData sheetId="483" refreshError="1"/>
      <sheetData sheetId="484" refreshError="1"/>
      <sheetData sheetId="485" refreshError="1"/>
      <sheetData sheetId="486"/>
      <sheetData sheetId="487" refreshError="1"/>
      <sheetData sheetId="488" refreshError="1"/>
      <sheetData sheetId="489"/>
      <sheetData sheetId="490" refreshError="1"/>
      <sheetData sheetId="49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sheetData sheetId="503"/>
      <sheetData sheetId="504" refreshError="1"/>
      <sheetData sheetId="505"/>
      <sheetData sheetId="506" refreshError="1"/>
      <sheetData sheetId="507"/>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sheetData sheetId="529" refreshError="1"/>
      <sheetData sheetId="530"/>
      <sheetData sheetId="531"/>
      <sheetData sheetId="532"/>
      <sheetData sheetId="533" refreshError="1"/>
      <sheetData sheetId="534"/>
      <sheetData sheetId="535"/>
      <sheetData sheetId="536"/>
      <sheetData sheetId="537"/>
      <sheetData sheetId="538"/>
      <sheetData sheetId="539"/>
      <sheetData sheetId="540" refreshError="1"/>
      <sheetData sheetId="541" refreshError="1"/>
      <sheetData sheetId="54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ITEM"/>
      <sheetName val="단가조사서"/>
      <sheetName val="- INFORMATION -"/>
      <sheetName val="Breakdown-1"/>
      <sheetName val="Pipe"/>
      <sheetName val="Add"/>
      <sheetName val="Equipment"/>
      <sheetName val="EQFRM2"/>
      <sheetName val="Y_WORK"/>
      <sheetName val="ITB COST"/>
      <sheetName val="costing_CV"/>
      <sheetName val="costing_ESDV"/>
      <sheetName val="costing_Misc"/>
      <sheetName val="costing_MOV"/>
      <sheetName val="costing_FE"/>
      <sheetName val="표지"/>
      <sheetName val="견"/>
      <sheetName val="TOTAL"/>
      <sheetName val="당초"/>
      <sheetName val="General Data"/>
      <sheetName val="을"/>
      <sheetName val="CAL"/>
      <sheetName val="Chart"/>
      <sheetName val="laroux"/>
      <sheetName val="SILICATE"/>
      <sheetName val="토목검측서"/>
      <sheetName val="보온자재단가표"/>
      <sheetName val="견적조건"/>
      <sheetName val="BQ_Equip_Pipe"/>
      <sheetName val="YES22"/>
      <sheetName val="TB-내역서"/>
      <sheetName val="八幡"/>
      <sheetName val="제출계산서"/>
      <sheetName val="T6-6(2)"/>
      <sheetName val="단가"/>
      <sheetName val="EST-013"/>
      <sheetName val="COA-17"/>
      <sheetName val="C-18"/>
      <sheetName val="Sheet1"/>
      <sheetName val="CAL."/>
      <sheetName val="Rate"/>
      <sheetName val="TOEC"/>
      <sheetName val="중간재 재공"/>
      <sheetName val="csb(11-12,0820)"/>
      <sheetName val="costing_Press"/>
      <sheetName val="-_INFORMATION_-"/>
      <sheetName val="ITB_COST"/>
      <sheetName val="CIVIL"/>
      <sheetName val="Summary Sheets"/>
      <sheetName val="PIPING"/>
      <sheetName val="Bill 100 Preliminaries"/>
      <sheetName val="손익분석"/>
      <sheetName val="Backup"/>
      <sheetName val="간접비내역-1"/>
      <sheetName val="PipWT"/>
      <sheetName val="CAT_5"/>
      <sheetName val="내역(한신APT)"/>
      <sheetName val="Cover"/>
      <sheetName val="SOURCE"/>
      <sheetName val="POWER"/>
      <sheetName val="Testing"/>
      <sheetName val="공정계획(내부계획25%,내부w.f)"/>
      <sheetName val="HVAC"/>
      <sheetName val="BEAM"/>
      <sheetName val="WIP"/>
      <sheetName val="도급양식"/>
      <sheetName val="MTO"/>
      <sheetName val="Calc"/>
      <sheetName val="변수적용"/>
      <sheetName val="Price Sheet"/>
      <sheetName val="1"/>
      <sheetName val="2"/>
      <sheetName val="3"/>
      <sheetName val="4"/>
      <sheetName val="5"/>
      <sheetName val="6"/>
      <sheetName val="7"/>
      <sheetName val="8"/>
      <sheetName val="9"/>
      <sheetName val="10"/>
      <sheetName val="11"/>
      <sheetName val="12"/>
      <sheetName val="13"/>
      <sheetName val="14"/>
      <sheetName val="15"/>
      <sheetName val="16"/>
      <sheetName val="17"/>
      <sheetName val="18"/>
      <sheetName val="19"/>
      <sheetName val="20"/>
      <sheetName val="21"/>
      <sheetName val="22"/>
      <sheetName val="23"/>
      <sheetName val="24"/>
      <sheetName val="25"/>
      <sheetName val="26"/>
      <sheetName val="27"/>
      <sheetName val="28"/>
      <sheetName val="29"/>
      <sheetName val="30"/>
      <sheetName val="31"/>
      <sheetName val="32"/>
      <sheetName val="33"/>
      <sheetName val="34"/>
      <sheetName val="35"/>
      <sheetName val="36"/>
      <sheetName val="37"/>
      <sheetName val="38"/>
      <sheetName val="39"/>
      <sheetName val="40"/>
      <sheetName val="41"/>
      <sheetName val="42"/>
      <sheetName val="43"/>
      <sheetName val="44"/>
      <sheetName val="45"/>
      <sheetName val="46"/>
      <sheetName val="47"/>
      <sheetName val="48"/>
      <sheetName val="49"/>
      <sheetName val="50"/>
      <sheetName val="Allowances"/>
      <sheetName val="작성기준"/>
      <sheetName val="eqptlineup"/>
      <sheetName val="MATERIALS"/>
      <sheetName val="PBS"/>
      <sheetName val="WORKING"/>
      <sheetName val="BQ List MNHRS"/>
      <sheetName val="공사비 내역 (가)"/>
      <sheetName val="예산M11A"/>
      <sheetName val="OPT손익 내수"/>
      <sheetName val="OPT손익 수출"/>
      <sheetName val="간접비(1)"/>
      <sheetName val="A-4"/>
      <sheetName val="INDIRECT COST-PART l"/>
      <sheetName val="LOOKUP TABLE"/>
      <sheetName val="-_INFORMATION_-1"/>
      <sheetName val="ITB_COST1"/>
      <sheetName val="General_Data"/>
      <sheetName val="중간재_재공"/>
      <sheetName val="Summary_Sheets"/>
      <sheetName val="CAL_"/>
      <sheetName val="공정계획(내부계획25%,내부w_f)"/>
      <sheetName val="Bill_100_Preliminaries"/>
      <sheetName val="Price_Sheet"/>
      <sheetName val="TITLES"/>
      <sheetName val="EST013"/>
      <sheetName val="粉刷"/>
      <sheetName val="cable"/>
      <sheetName val="BEND LOSS"/>
      <sheetName val="Proposal"/>
      <sheetName val="Hist Fcst"/>
      <sheetName val="REINF."/>
      <sheetName val="SKETCH"/>
      <sheetName val="CostDB"/>
    </sheetNames>
    <sheetDataSet>
      <sheetData sheetId="0" refreshError="1"/>
      <sheetData sheetId="1">
        <row r="22">
          <cell r="G22">
            <v>0</v>
          </cell>
        </row>
      </sheetData>
      <sheetData sheetId="2">
        <row r="22">
          <cell r="G22">
            <v>0</v>
          </cell>
        </row>
      </sheetData>
      <sheetData sheetId="3">
        <row r="22">
          <cell r="G22">
            <v>0</v>
          </cell>
        </row>
      </sheetData>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배관"/>
      <sheetName val="배관 (fike)"/>
      <sheetName val="배관 (bs&amp;b)"/>
      <sheetName val="보온"/>
      <sheetName val="도장"/>
      <sheetName val="gasket"/>
      <sheetName val="valve"/>
      <sheetName val="valve (2)"/>
      <sheetName val="foged"/>
      <sheetName val="cast"/>
      <sheetName val="alloy"/>
      <sheetName val="alloy-ball"/>
      <sheetName val="ball"/>
      <sheetName val="plug"/>
      <sheetName val="btfy"/>
      <sheetName val="REDUCER"/>
      <sheetName val="WE'T"/>
      <sheetName val="작성기준"/>
      <sheetName val="Curves"/>
      <sheetName val="Tables"/>
      <sheetName val="수정 배관공사 견적 최종2"/>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ckG (2)"/>
      <sheetName val="Loading"/>
      <sheetName val="Check A"/>
      <sheetName val="CheckB"/>
      <sheetName val="Check C"/>
      <sheetName val="Check D"/>
      <sheetName val="Check F"/>
      <sheetName val="Check G"/>
      <sheetName val="Check E"/>
      <sheetName val="XXXXXXXX"/>
      <sheetName val="XL4Poppy (2)"/>
      <sheetName val="XL4Poppy"/>
      <sheetName val="B-B"/>
      <sheetName val="Don gia"/>
      <sheetName val="Analysis"/>
      <sheetName val="C-C"/>
      <sheetName val="D-D"/>
      <sheetName val="chitimc"/>
      <sheetName val="13.BANG CT"/>
      <sheetName val="14.MMUS GIUA NHIP"/>
      <sheetName val="4.HSPBngang"/>
      <sheetName val="6.Tinh tai"/>
      <sheetName val="2 NSl"/>
      <sheetName val="17.US CHU tho a_b"/>
      <sheetName val="15.MMUS GOI"/>
      <sheetName val="5.BANG I"/>
      <sheetName val="NSL"/>
      <sheetName val="DG"/>
      <sheetName val="tra-vat-lieu"/>
      <sheetName val="DG "/>
      <sheetName val="Sheet1"/>
      <sheetName val="Sheet3"/>
      <sheetName val="A6,MAY"/>
      <sheetName val="XXXXXXX_x0018_"/>
      <sheetName val="Xuly Data"/>
      <sheetName val="SILICATE"/>
      <sheetName val="GTXL1"/>
      <sheetName val="gvl"/>
      <sheetName val="KH-Q1,Q2,01"/>
      <sheetName val="Du_lieu"/>
      <sheetName val="Bang chiet tinh TBA"/>
      <sheetName val="Chiet tinh DZ 22"/>
      <sheetName val="TTDZ22"/>
      <sheetName val="Control"/>
      <sheetName val="THVATTU"/>
      <sheetName val="VL,NC"/>
      <sheetName val="Input"/>
      <sheetName val="Lç khoan LK1"/>
      <sheetName val="BKTH"/>
      <sheetName val="nhap_xuat_ton"/>
      <sheetName val="Giai trinh"/>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BLE BOM"/>
      <sheetName val="DEAE"/>
      <sheetName val="GAS"/>
      <sheetName val="GEN"/>
      <sheetName val="COP"/>
      <sheetName val="CHEM"/>
      <sheetName val="SAM"/>
      <sheetName val="DEM"/>
      <sheetName val="BLR5"/>
      <sheetName val="BLR4"/>
      <sheetName val="BLR3"/>
      <sheetName val="BLR2"/>
      <sheetName val="BLR 1"/>
      <sheetName val="Y-WORK"/>
      <sheetName val="八幡"/>
      <sheetName val="GM 000"/>
      <sheetName val="csdim"/>
      <sheetName val="cdsload"/>
      <sheetName val="chsload"/>
      <sheetName val="CLAMP"/>
      <sheetName val="cvsload"/>
      <sheetName val="pipe"/>
      <sheetName val="손익분석"/>
      <sheetName val="Cash2"/>
      <sheetName val="Z"/>
      <sheetName val="환산표"/>
      <sheetName val="TTL"/>
      <sheetName val="costing_CV"/>
      <sheetName val="costing_ESDV"/>
      <sheetName val="costing_FE"/>
      <sheetName val="costing_Misc"/>
      <sheetName val="costing_MOV"/>
      <sheetName val="TOEC"/>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thioua GL 1"/>
      <sheetName val="Bethioua GL2"/>
      <sheetName val="PP"/>
      <sheetName val="Corpi"/>
    </sheetNames>
    <sheetDataSet>
      <sheetData sheetId="0" refreshError="1"/>
      <sheetData sheetId="1" refreshError="1"/>
      <sheetData sheetId="2" refreshError="1"/>
      <sheetData sheetId="3"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lenco"/>
      <sheetName val="Repilogo"/>
      <sheetName val="grezzi"/>
      <sheetName val="estratto"/>
      <sheetName val="Unit Price"/>
      <sheetName val="Closing"/>
      <sheetName val="CodePipe"/>
      <sheetName val="CodeTubeCalc."/>
      <sheetName val="DPres Cal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CAST lightconc-II"/>
      <sheetName val="PRECAST-conc-II"/>
      <sheetName val="PRECAST lightconc_II"/>
      <sheetName val="Miscellaneous-civil"/>
      <sheetName val="basic"/>
      <sheetName val="GN-ST-10"/>
      <sheetName val="temp"/>
      <sheetName val="Sheet1"/>
      <sheetName val="BLR 1"/>
      <sheetName val="GEN"/>
      <sheetName val="GAS"/>
      <sheetName val="DEAE"/>
      <sheetName val="BLR2"/>
      <sheetName val="BLR3"/>
      <sheetName val="BLR4"/>
      <sheetName val="BLR5"/>
      <sheetName val="DEM"/>
      <sheetName val="SAM"/>
      <sheetName val="CHEM"/>
      <sheetName val="COP"/>
      <sheetName val="Proposal"/>
      <sheetName val="CondPol"/>
      <sheetName val="CAT_5"/>
      <sheetName val="data"/>
      <sheetName val="HRSG PRINT"/>
      <sheetName val="변수적용"/>
      <sheetName val="#REF"/>
      <sheetName val="SCHEDULE"/>
    </sheetNames>
    <definedNames>
      <definedName name="DataFilter"/>
      <definedName name="DataSort"/>
      <definedName name="GoBack" sheetId="7"/>
    </definedNames>
    <sheetDataSet>
      <sheetData sheetId="0" refreshError="1"/>
      <sheetData sheetId="1" refreshError="1"/>
      <sheetData sheetId="2"/>
      <sheetData sheetId="3" refreshError="1"/>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 1"/>
      <sheetName val="Schematic"/>
      <sheetName val="Sheet1"/>
      <sheetName val="2002년12월"/>
      <sheetName val="도급"/>
      <sheetName val="사기성"/>
      <sheetName val="실행"/>
      <sheetName val="총괄"/>
      <sheetName val="집계표"/>
      <sheetName val="200212공무정산"/>
      <sheetName val="Sheet2"/>
      <sheetName val="Macro3"/>
      <sheetName val="#REF"/>
      <sheetName val="내역"/>
      <sheetName val="일일투입집계표"/>
      <sheetName val="원가계산서"/>
      <sheetName val="Sheet3"/>
      <sheetName val="내역서"/>
      <sheetName val="입찰안"/>
      <sheetName val="3.공통공사대비"/>
      <sheetName val="일반공사"/>
      <sheetName val="평가데이터"/>
      <sheetName val="현장관리비 산출내역"/>
      <sheetName val="전기"/>
      <sheetName val="연결임시"/>
      <sheetName val="갑지(추정)"/>
      <sheetName val="Summary"/>
      <sheetName val="Labor Sum"/>
      <sheetName val="Cover"/>
      <sheetName val="CodePipe"/>
      <sheetName val="CodeTubeCalc."/>
      <sheetName val="DPres Calc"/>
      <sheetName val="PREVENTIVO"/>
      <sheetName val="Paterno"/>
      <sheetName val="A"/>
      <sheetName val="B"/>
      <sheetName val="C"/>
      <sheetName val="D"/>
      <sheetName val="E"/>
      <sheetName val="G"/>
      <sheetName val="H"/>
      <sheetName val="I"/>
      <sheetName val="J"/>
      <sheetName val="K"/>
      <sheetName val="L"/>
      <sheetName val="M"/>
      <sheetName val="N"/>
      <sheetName val="O"/>
      <sheetName val="P"/>
      <sheetName val="Q"/>
      <sheetName val="R"/>
      <sheetName val="S"/>
      <sheetName val="T"/>
      <sheetName val="U"/>
      <sheetName val="V"/>
      <sheetName val="W"/>
      <sheetName val="X"/>
      <sheetName val="Y"/>
      <sheetName val="Z"/>
      <sheetName val="AA"/>
      <sheetName val="Cash1"/>
      <sheetName val="Cash2"/>
      <sheetName val="Cash_Sum"/>
      <sheetName val="Scope"/>
      <sheetName val="공사내역"/>
      <sheetName val="환산표"/>
      <sheetName val="당초"/>
      <sheetName val="Qo-1585"/>
      <sheetName val="BLR 1"/>
      <sheetName val="GEN"/>
      <sheetName val="GAS"/>
      <sheetName val="DEAE"/>
      <sheetName val="BLR2"/>
      <sheetName val="BLR3"/>
      <sheetName val="BLR4"/>
      <sheetName val="BLR5"/>
      <sheetName val="DEM"/>
      <sheetName val="SAM"/>
      <sheetName val="CHEM"/>
      <sheetName val="COP"/>
      <sheetName val="eq_data"/>
      <sheetName val="八幡"/>
      <sheetName val="TTL"/>
      <sheetName val="Sheet4"/>
      <sheetName val="10현장조직"/>
      <sheetName val="as boq list up"/>
      <sheetName val="MixBed"/>
      <sheetName val="CondPol"/>
      <sheetName val="노임단가"/>
      <sheetName val="자재단가"/>
      <sheetName val="36신설수량"/>
      <sheetName val="물가대비표"/>
      <sheetName val="Sheet6"/>
      <sheetName val="갑지1"/>
      <sheetName val="Utility and Fire flange"/>
      <sheetName val="jobhist"/>
      <sheetName val="현장관리비"/>
      <sheetName val="실행내역"/>
      <sheetName val="Activity(new)"/>
      <sheetName val="EQUIP"/>
      <sheetName val="CAT_5"/>
      <sheetName val="갑지"/>
      <sheetName val="운반"/>
      <sheetName val="해외 연수비용 계산-삭제"/>
      <sheetName val="해외 기술훈련비 (합계)"/>
      <sheetName val="95삼성급(본사)"/>
      <sheetName val="h-013211-2"/>
      <sheetName val="대비표"/>
      <sheetName val="공문"/>
      <sheetName val="DESBASTE"/>
      <sheetName val="개시대사 (2)"/>
      <sheetName val="금액내역서"/>
      <sheetName val="연돌일위집계"/>
      <sheetName val="설산1.나"/>
      <sheetName val="본사S"/>
      <sheetName val="예가표"/>
      <sheetName val="BLR_1"/>
      <sheetName val="Utility_and_Fire_flange"/>
      <sheetName val="해외_연수비용_계산-삭제"/>
      <sheetName val="해외_기술훈련비_(합계)"/>
      <sheetName val="BLR_11"/>
      <sheetName val="Utility_and_Fire_flange1"/>
      <sheetName val="해외_연수비용_계산-삭제1"/>
      <sheetName val="해외_기술훈련비_(합계)1"/>
      <sheetName val="BM"/>
      <sheetName val="M Budget"/>
      <sheetName val="Material of Quantities"/>
      <sheetName val="unit price list"/>
      <sheetName val="Project Data"/>
      <sheetName val="아파트 "/>
      <sheetName val="6MONTHS"/>
      <sheetName val="inter"/>
      <sheetName val="PRECAST lightconc-II"/>
      <sheetName val="Pile-Br-Capacity"/>
      <sheetName val=" RFQ for BOP Bldgs(No.51,53,58)"/>
      <sheetName val="BQMPALOC"/>
      <sheetName val="Eq. Mobilization"/>
      <sheetName val="Air Cooler-E"/>
      <sheetName val="간접인원 급료산출"/>
      <sheetName val="Noname 1"/>
      <sheetName val="Noname 2"/>
      <sheetName val="Noname 3"/>
      <sheetName val="Noname 4"/>
      <sheetName val="Noname 5"/>
      <sheetName val="Noname 6"/>
      <sheetName val="Noname 7"/>
      <sheetName val="Noname 8"/>
      <sheetName val="Noname 9"/>
      <sheetName val="Noname 10"/>
      <sheetName val="Noname 11"/>
      <sheetName val="Noname 12"/>
      <sheetName val="Noname 13"/>
      <sheetName val="Noname 14"/>
      <sheetName val="Noname 15"/>
      <sheetName val="Noname 16"/>
      <sheetName val="Noname 17"/>
      <sheetName val="Noname 18"/>
      <sheetName val="Noname 19"/>
      <sheetName val="Noname 20"/>
      <sheetName val="PI"/>
      <sheetName val="Ｎｏ.13"/>
      <sheetName val="Raw Data"/>
      <sheetName val="mvac_Offer"/>
      <sheetName val="mvac_BOQ"/>
      <sheetName val="Factors"/>
      <sheetName val="업무처리전"/>
      <sheetName val="C1ㅇ"/>
      <sheetName val="Base BM-rebar"/>
      <sheetName val="List"/>
      <sheetName val="BOQ"/>
      <sheetName val="FOL - Bar"/>
      <sheetName val="katsayı"/>
      <sheetName val="Testing"/>
      <sheetName val="ANALIZ"/>
      <sheetName val="③赤紙(日文)"/>
      <sheetName val="KADIKES2"/>
      <sheetName val="Co_Ef"/>
      <sheetName val="Co Eff"/>
      <sheetName val="TESİSAT"/>
      <sheetName val="Fit Out B2a"/>
      <sheetName val="Option"/>
      <sheetName val="기계내역서"/>
      <sheetName val="Calendar"/>
      <sheetName val="C3"/>
      <sheetName val="Payments and Cash Calls"/>
      <sheetName val="Day work"/>
      <sheetName val="1"/>
      <sheetName val="M_Budget"/>
      <sheetName val="Material_of_Quantities"/>
      <sheetName val="unit_price_list"/>
      <sheetName val="Project_Data"/>
      <sheetName val="아파트_"/>
      <sheetName val="Ｎｏ_13"/>
      <sheetName val="Raw_Data"/>
      <sheetName val="설비"/>
      <sheetName val="일위대가"/>
      <sheetName val="간접비내역-1"/>
      <sheetName val="2.2 띠장의 설계"/>
      <sheetName val="BLR_12"/>
      <sheetName val="Utility_and_Fire_flange2"/>
      <sheetName val="해외_연수비용_계산-삭제2"/>
      <sheetName val="해외_기술훈련비_(합계)2"/>
      <sheetName val="설산1_나"/>
      <sheetName val="PRECAST_lightconc-II"/>
      <sheetName val="as_boq_list_up"/>
      <sheetName val="Noname_1"/>
      <sheetName val="Noname_2"/>
      <sheetName val="Noname_3"/>
      <sheetName val="Noname_4"/>
      <sheetName val="Noname_5"/>
      <sheetName val="Noname_6"/>
      <sheetName val="Noname_7"/>
      <sheetName val="Noname_8"/>
      <sheetName val="Noname_9"/>
      <sheetName val="Noname_10"/>
      <sheetName val="Noname_11"/>
      <sheetName val="Noname_12"/>
      <sheetName val="Noname_13"/>
      <sheetName val="Noname_14"/>
      <sheetName val="Noname_15"/>
      <sheetName val="Noname_16"/>
      <sheetName val="Noname_17"/>
      <sheetName val="Noname_18"/>
      <sheetName val="Noname_19"/>
      <sheetName val="Noname_20"/>
      <sheetName val="PWA"/>
      <sheetName val="재료비"/>
      <sheetName val="HX"/>
      <sheetName val="Thuc thanh"/>
      <sheetName val="QL1A-QL1A moi"/>
      <sheetName val="C.Bong Lang"/>
      <sheetName val="Vanh dai III (TKKT)"/>
      <sheetName val="SL-NC-MB"/>
      <sheetName val="CX-AD-LC"/>
      <sheetName val="Cau-YBai-Tam"/>
      <sheetName val="XL4Poppy"/>
      <sheetName val="KluongKm2,4"/>
      <sheetName val="B.cao"/>
      <sheetName val="T.tiet"/>
      <sheetName val="T.N"/>
      <sheetName val="00000000"/>
      <sheetName val="VL"/>
      <sheetName val="NHAN CONG"/>
      <sheetName val="MAY"/>
      <sheetName val="VUA"/>
      <sheetName val="DG CAU"/>
      <sheetName val="THOP CAU"/>
      <sheetName val="TLP CAU"/>
      <sheetName val="DAKT1"/>
      <sheetName val="XL4Test5"/>
      <sheetName val="XL4Poppy (2)"/>
      <sheetName val="733,14-km238"/>
      <sheetName val="Km237_733,14"/>
      <sheetName val="Km236"/>
      <sheetName val="Km235"/>
      <sheetName val="Km234"/>
      <sheetName val="Km233s,"/>
      <sheetName val="Km232s"/>
      <sheetName val="Km231,"/>
      <sheetName val="Km230"/>
      <sheetName val="Km229s,"/>
      <sheetName val="228_100-229s"/>
      <sheetName val="Km227_838-228_100"/>
      <sheetName val="Km227-227_838s,"/>
      <sheetName val="Km226"/>
      <sheetName val="Km225,"/>
      <sheetName val="Tong KLBS"/>
      <sheetName val="THKLNT(lantruoc)"/>
      <sheetName val="BGThau"/>
      <sheetName val="00000001"/>
      <sheetName val="Sheet5"/>
      <sheetName val="Sheet7"/>
      <sheetName val="Sheet8"/>
      <sheetName val="Sheet9"/>
      <sheetName val="Sheet10"/>
      <sheetName val="Sheet11"/>
      <sheetName val="Sheet12"/>
      <sheetName val="Sheet13"/>
      <sheetName val="Sheet14"/>
      <sheetName val="Sheet15"/>
      <sheetName val="Sheet16"/>
      <sheetName val="KTQT-AFC"/>
      <sheetName val="CLDG"/>
      <sheetName val="CLKL"/>
      <sheetName val="Bang du toan"/>
      <sheetName val="Tonghop"/>
      <sheetName val="Bu gia"/>
      <sheetName val="PT vat tu"/>
      <sheetName val="PTVT"/>
      <sheetName val="To trinh"/>
      <sheetName val="bang2"/>
      <sheetName val="coHoan"/>
      <sheetName val="Congty"/>
      <sheetName val="VPPN"/>
      <sheetName val="XN74"/>
      <sheetName val="XN54"/>
      <sheetName val="XN33"/>
      <sheetName val="NK96"/>
      <sheetName val="TH"/>
      <sheetName val="ETH"/>
      <sheetName val="2"/>
      <sheetName val="3"/>
      <sheetName val="4"/>
      <sheetName val="5"/>
      <sheetName val="6"/>
      <sheetName val="7"/>
      <sheetName val="DT1"/>
      <sheetName val="DT2"/>
      <sheetName val="solieu"/>
      <sheetName val="PLV"/>
      <sheetName val="Dongia"/>
      <sheetName val="DTCTtaluy"/>
      <sheetName val="KLDGTT&lt;120%"/>
      <sheetName val="PL2"/>
      <sheetName val="DTnen"/>
      <sheetName val="PL"/>
      <sheetName val="THKL nghiemthu"/>
      <sheetName val="DTCTtaluy (2)"/>
      <sheetName val="KLDGTT&lt;120% (2)"/>
      <sheetName val="TH (2)"/>
      <sheetName val="xxxxxxxx"/>
      <sheetName val="XXXXXXX0"/>
      <sheetName val="10000000"/>
      <sheetName val="XXXXXXX1"/>
      <sheetName val="20000000"/>
      <sheetName val="30000000"/>
      <sheetName val="Nam 2001"/>
      <sheetName val="Tang TSCD 98-02"/>
      <sheetName val="BIEN DONG"/>
      <sheetName val="TSCD 2001"/>
      <sheetName val="Quy 1-2002"/>
      <sheetName val="Quy 2-2002"/>
      <sheetName val="Quy 3-2002"/>
      <sheetName val="Quy 4-02"/>
      <sheetName val="XN79"/>
      <sheetName val="CTMT"/>
      <sheetName val="boHoan"/>
      <sheetName val="C.     Lang"/>
      <sheetName val="QL1A-QL1Q moi"/>
      <sheetName val="KH-Q1,Q2,01"/>
      <sheetName val="SL)NC-MB"/>
      <sheetName val="DG CAࡕ"/>
      <sheetName val="chi tieu HV"/>
      <sheetName val="sx-tt-tk"/>
      <sheetName val="tsach &amp; thu hoi"/>
      <sheetName val="KK than ton   (2)"/>
      <sheetName val="TT cac ho"/>
      <sheetName val="TT trong nganh"/>
      <sheetName val="chi tiet KHM"/>
      <sheetName val="Pham cap"/>
      <sheetName val="DT than"/>
      <sheetName val="Doanh thu"/>
      <sheetName val="gia tri SX"/>
      <sheetName val="Maumoi"/>
      <sheetName val="So Cong nghiep"/>
      <sheetName val="Bia BC"/>
      <sheetName val="TH thanton"/>
      <sheetName val="Dat da thai"/>
      <sheetName val="XNGB-BMD2004"/>
      <sheetName val="GTSX (TT)"/>
      <sheetName val="XNGBQI"/>
      <sheetName val="XNGBQI (2)"/>
      <sheetName val="XNGBQI-04 (2)"/>
      <sheetName val="XNGBQII-04 (2)"/>
      <sheetName val="XNGBQII-04 (3)"/>
      <sheetName val="XNGBQIII-04 (2)"/>
      <sheetName val="XNGBQIII-04 (3)"/>
      <sheetName val="XNGBQIV-04 (2)"/>
      <sheetName val="XNGBQIV-04 (3)"/>
      <sheetName val="XNGBQI-05"/>
      <sheetName val="XNGBQI-05 (02)"/>
      <sheetName val="Gia ban NK bq"/>
      <sheetName val="Sheet19"/>
      <sheetName val="Sheet20"/>
      <sheetName val="Sheet21"/>
      <sheetName val="Sheet22"/>
      <sheetName val="Sheet23"/>
      <sheetName val="Sheet24"/>
      <sheetName val="Sheet25"/>
      <sheetName val="Sheet26"/>
      <sheetName val="Sheet27"/>
      <sheetName val="Sheet28"/>
      <sheetName val="Sheet29"/>
      <sheetName val="Sheet30"/>
      <sheetName val="000000000000"/>
      <sheetName val="100000000000"/>
      <sheetName val="200000000000"/>
      <sheetName val="KluongKm2_x000c_4"/>
      <sheetName val="gVL"/>
      <sheetName val="NHAN CWNG"/>
      <sheetName val="DG CA?"/>
      <sheetName val="Tai khoan"/>
      <sheetName val="lt-tl"/>
      <sheetName val="px3-tl"/>
      <sheetName val="px1-tl"/>
      <sheetName val="vp-tl"/>
      <sheetName val="px2,tb-tl"/>
      <sheetName val="th-qt"/>
      <sheetName val="bqt"/>
      <sheetName val="tl-khovt"/>
      <sheetName val="dtkhovt"/>
      <sheetName val="Sheet17"/>
      <sheetName val="Sheet18"/>
      <sheetName val="C.   ( Lang"/>
      <sheetName val="P_x000c_V"/>
      <sheetName val="BDCNH"/>
      <sheetName val="bcdtk"/>
      <sheetName val="BCDKTNH"/>
      <sheetName val="BCDKTTHUE"/>
      <sheetName val="tscd"/>
      <sheetName val="TK331D"/>
      <sheetName val="334 d"/>
      <sheetName val="DG "/>
      <sheetName val="CT doanh thu 2005"/>
      <sheetName val="Dthu 2006 sua"/>
      <sheetName val="Doanh thu gia thanh"/>
      <sheetName val="6 thang 2006"/>
      <sheetName val="Bao cao thue (2)"/>
      <sheetName val="Tong hop CP T10"/>
      <sheetName val="Bao cao thue"/>
      <sheetName val="Thue cong trinh"/>
      <sheetName val="Gia thanh"/>
      <sheetName val="Pke toan"/>
      <sheetName val="Gia thanh cong trinh - Hoa"/>
      <sheetName val="Ke toan thuc hien cong trinh"/>
      <sheetName val="Du kien DT 9 thang de nop"/>
      <sheetName val="TTDZ22"/>
      <sheetName val="TDT"/>
      <sheetName val="XL@Test5"/>
      <sheetName val="giathanh1"/>
      <sheetName val="ɂIEN DONG"/>
      <sheetName val="MTO REV.0"/>
      <sheetName val="NCong-Day-Su"/>
      <sheetName val="HK1"/>
      <sheetName val="HK2"/>
      <sheetName val="CANAM"/>
      <sheetName val="Tojg KLBS"/>
      <sheetName val="Maumo)"/>
      <sheetName val="KK bo sung"/>
      <sheetName val="tuong"/>
      <sheetName val="Tonchop"/>
      <sheetName val="NC"/>
      <sheetName val="¶"/>
      <sheetName val="Q3-01-duyet"/>
      <sheetName val="THPDMoi  (2)"/>
      <sheetName val="dongia (2)"/>
      <sheetName val="gtrinh"/>
      <sheetName val="phuluc1"/>
      <sheetName val="TONG HOP VL-NC"/>
      <sheetName val="lam-moi"/>
      <sheetName val="chitiet"/>
      <sheetName val="TONGKE3p "/>
      <sheetName val="TH VL, NC, DDHT Thanhphuoc"/>
      <sheetName val="thao-go"/>
      <sheetName val="DON GIA"/>
      <sheetName val="TONGKE-HT"/>
      <sheetName val="DG"/>
      <sheetName val="LKVL-CK-HT-GD1"/>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DO AM DT"/>
      <sheetName val="?IEN DONG"/>
      <sheetName val="bia"/>
      <sheetName val="rotoduc"/>
      <sheetName val="Truc"/>
      <sheetName val="roto truc"/>
      <sheetName val="stato"/>
      <sheetName val="Day dt"/>
      <sheetName val="statoday"/>
      <sheetName val="stato tam say"/>
      <sheetName val="Than"/>
      <sheetName val="Stato ep"/>
      <sheetName val="Canh gio"/>
      <sheetName val="Napgio"/>
      <sheetName val="Nap-Hopcuc"/>
      <sheetName val="laprap"/>
      <sheetName val="Cocau"/>
      <sheetName val="Ss Z- GB"/>
      <sheetName val="BGThau_x0008__x0000__x0000_0000000_x0001__x0006__x0000__x0000_Sheet1_x0008__x0000__x0000_To"/>
      <sheetName val="S`eet12"/>
      <sheetName val="XHXPXXX1"/>
      <sheetName val="0000000!"/>
      <sheetName val="To tri.h"/>
      <sheetName val="cnHoan"/>
      <sheetName val="V_x0010_PN"/>
      <sheetName val="Bu gi`"/>
      <sheetName val="4_x0004__x0000__x0000_XN54_x0004__x0000__x0000_XN33_x0004__x0000__x0000_NK96_x0006__x0000__x0000_Sheet4"/>
      <sheetName val="dmuc"/>
      <sheetName val="S29_x0007__x0000__x0000_S"/>
      <sheetName val="PTVL"/>
      <sheetName val="IBASE"/>
      <sheetName val="˜Ünh m÷c"/>
      <sheetName val="Quy_x0000_2-2002"/>
      <sheetName val="Ünh m÷c"/>
      <sheetName val="Quy"/>
      <sheetName val="DI-ESTI"/>
      <sheetName val="S29_x0007_"/>
      <sheetName val="XL4@oppy"/>
      <sheetName val="Km&quot;33s,"/>
      <sheetName val="Km227O838-228_100"/>
      <sheetName val="Dang TSCD 98-02"/>
      <sheetName val="dtkhovd"/>
      <sheetName val="CDMT"/>
      <sheetName val="Sêeet9"/>
      <sheetName val="DT1????????"/>
      <sheetName val="Quy?2-2002"/>
      <sheetName val="DT1?"/>
      <sheetName val="S29_x0007_??S"/>
      <sheetName val="S29_x0007_?S"/>
      <sheetName val="CĮ     Lang"/>
      <sheetName val="Sheetr"/>
      <sheetName val="Km225_838-228_100"/>
      <sheetName val="Bang TK goc"/>
      <sheetName val="DGchitiet "/>
      <sheetName val="Thuc_thanh"/>
      <sheetName val="QL1A-QL1A_moi"/>
      <sheetName val="C_Bong_Lang"/>
      <sheetName val="Vanh_dai_III_(TKKT)"/>
      <sheetName val="B_cao"/>
      <sheetName val="T_tiet"/>
      <sheetName val="T_N"/>
      <sheetName val="NHAN_CONG"/>
      <sheetName val="DG_CAU"/>
      <sheetName val="THOP_CAU"/>
      <sheetName val="TLP_CAU"/>
      <sheetName val="XL4Poppy_(2)"/>
      <sheetName val="Tong_KLBS"/>
      <sheetName val="To_trinh"/>
      <sheetName val="THKL_nghiemthu"/>
      <sheetName val="DTCTtaluy_(2)"/>
      <sheetName val="KLDGTT&lt;120%_(2)"/>
      <sheetName val="TH_(2)"/>
      <sheetName val="Nam_2001"/>
      <sheetName val="Tang_TSCD_98-02"/>
      <sheetName val="BIEN_DONG"/>
      <sheetName val="TSCD_2001"/>
      <sheetName val="Quy_1-2002"/>
      <sheetName val="Quy_2-2002"/>
      <sheetName val="Quy_3-2002"/>
      <sheetName val="Quy_4-02"/>
      <sheetName val="Bang_du_toan"/>
      <sheetName val="Bu_gia"/>
      <sheetName val="PT_vat_tu"/>
      <sheetName val="C______Lang"/>
      <sheetName val="QL1A-QL1Q_moi"/>
      <sheetName val="KK_bo_sung"/>
      <sheetName val="DG_CAࡕ"/>
      <sheetName val="chi_tieu_HV"/>
      <sheetName val="tsach_&amp;_thu_hoi"/>
      <sheetName val="KK_than_ton___(2)"/>
      <sheetName val="TT_cac_ho"/>
      <sheetName val="TT_trong_nganh"/>
      <sheetName val="chi_tiet_KHM"/>
      <sheetName val="Pham_cap"/>
      <sheetName val="DT_than"/>
      <sheetName val="Doanh_thu"/>
      <sheetName val="gia_tri_SX"/>
      <sheetName val="So_Cong_nghiep"/>
      <sheetName val="Bia_BC"/>
      <sheetName val="TH_thanton"/>
      <sheetName val="Dat_da_thai"/>
      <sheetName val="GTSX_(TT)"/>
      <sheetName val="XNGBQI_(2)"/>
      <sheetName val="XNGBQI-04_(2)"/>
      <sheetName val="XNGBQII-04_(2)"/>
      <sheetName val="XNGBQII-04_(3)"/>
      <sheetName val="XNGBQIII-04_(2)"/>
      <sheetName val="XNGBQIII-04_(3)"/>
      <sheetName val="XNGBQIV-04_(2)"/>
      <sheetName val="XNGBQIV-04_(3)"/>
      <sheetName val="XNGBQI-05_(02)"/>
      <sheetName val="Gia_ban_NK_bq"/>
      <sheetName val="CT_doanh_thu_2005"/>
      <sheetName val="Dthu_2006_sua"/>
      <sheetName val="Doanh_thu_gia_thanh"/>
      <sheetName val="6_thang_2006"/>
      <sheetName val="Bao_cao_thue_(2)"/>
      <sheetName val="Tong_hop_CP_T10"/>
      <sheetName val="Bao_cao_thue"/>
      <sheetName val="Thue_cong_trinh"/>
      <sheetName val="Gia_thanh"/>
      <sheetName val="Pke_toan"/>
      <sheetName val="Gia_thanh_cong_trinh_-_Hoa"/>
      <sheetName val="Ke_toan_thuc_hien_cong_trinh"/>
      <sheetName val="Du_kien_DT_9_thang_de_nop"/>
      <sheetName val="KluongKm24"/>
      <sheetName val="Tai_khoan"/>
      <sheetName val="MTO_REV_0"/>
      <sheetName val="C____(_Lang"/>
      <sheetName val="DO_AM_DT"/>
      <sheetName val="334_d"/>
      <sheetName val="ɂIEN_DONG"/>
      <sheetName val="Tojg_KLBS"/>
      <sheetName val="PV"/>
      <sheetName val="DG_CA?"/>
      <sheetName val="MTO REV.2(ARMOR)"/>
      <sheetName val="TH (2+"/>
      <sheetName val="100000p0"/>
      <sheetName val="30000:00"/>
      <sheetName val="T.tidt"/>
      <sheetName val="coJoan"/>
      <sheetName val="XN&lt;4"/>
      <sheetName val="CL_x0007_G"/>
      <sheetName val="Tongh$p"/>
      <sheetName val="Tang TSCD 90-02"/>
      <sheetName val="Qy 1-2002"/>
      <sheetName val="Quy 3-2x02"/>
      <sheetName val="C/     Lang"/>
      <sheetName val="BGThau_x0008__x0000_0000000_x0001__x0006__x0000_Sheet1_x0008__x0000_To dr"/>
      <sheetName val="126"/>
      <sheetName val="127"/>
      <sheetName val="128"/>
      <sheetName val="129"/>
      <sheetName val="130"/>
      <sheetName val="131"/>
      <sheetName val="132"/>
      <sheetName val="133"/>
      <sheetName val="Chart1"/>
      <sheetName val="134"/>
      <sheetName val="135"/>
      <sheetName val="136"/>
      <sheetName val="137"/>
      <sheetName val="138"/>
      <sheetName val="139"/>
      <sheetName val="KHUPHO8"/>
      <sheetName val="THONGKE"/>
      <sheetName val="DG CA_"/>
      <sheetName val="XL4Te3t5"/>
      <sheetName val="Tang TRCD 98-02"/>
      <sheetName val="TSCD 2000"/>
      <sheetName val="PPVT"/>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ctTBA"/>
      <sheetName val="XLÿÿest5"/>
      <sheetName val="INV"/>
      <sheetName val="XXXXXXX2"/>
      <sheetName val="XXXXXXX3"/>
      <sheetName val="XXXXXXX4"/>
      <sheetName val="NHAN_x0000_CONG"/>
      <sheetName val="_IEN DONG"/>
      <sheetName val="4_x0004_"/>
      <sheetName val="BGThau_x0008_"/>
      <sheetName val="DT1________"/>
      <sheetName val="DT1_"/>
      <sheetName val="S29_x0007___S"/>
      <sheetName val="S29_x0007__S"/>
      <sheetName val="DG_CA_"/>
      <sheetName val="30000_00"/>
      <sheetName val="çha tri SX"/>
      <sheetName val="So Conç!îfhiep"/>
      <sheetName val="Girder"/>
      <sheetName val="Tendon"/>
      <sheetName val="CHIET TINH TBA"/>
      <sheetName val="Na2_x0000__x0000_01"/>
      <sheetName val="_x0000__x0000_쫀䃝Z"/>
      <sheetName val="_x0000__x0000__x0000__x0000_¢é@Z_x0000__x000d__x0000__x0004_"/>
      <sheetName val="NEW-PANEL"/>
      <sheetName val="data"/>
      <sheetName val="phi"/>
      <sheetName val="CT_x0000_doanh thu 2005"/>
      <sheetName val="XNGBQII-_x0010_4 (3)"/>
      <sheetName val="Hạng mục 2"/>
      <sheetName val="ptdg"/>
      <sheetName val="Km227Э227_838s,"/>
      <sheetName val="NHAN"/>
      <sheetName val="DG_"/>
      <sheetName val="coctuatrenda"/>
      <sheetName val="Vong KLBS"/>
      <sheetName val="CT"/>
      <sheetName val="M+MC"/>
      <sheetName val="tra-vat-lieu"/>
      <sheetName val="XNGBQI-01 (02)"/>
      <sheetName val="CI     Lang"/>
      <sheetName val="Na2"/>
      <sheetName val="TTTram"/>
      <sheetName val="Quy $-02"/>
      <sheetName val="DTCTtallu"/>
      <sheetName val="Km23"/>
      <sheetName val="Tonghmp"/>
      <sheetName val="HGCHINGS"/>
      <sheetName val="T11-01"/>
      <sheetName val="T12-01"/>
      <sheetName val="01-02"/>
      <sheetName val="02-02"/>
      <sheetName val="03-02"/>
      <sheetName val="T04-02"/>
      <sheetName val="T05-02"/>
      <sheetName val="T06-T02"/>
      <sheetName val="T07-03"/>
      <sheetName val="T08-03"/>
      <sheetName val="T09-03"/>
      <sheetName val="T10-03"/>
      <sheetName val="T11-03"/>
      <sheetName val="T12-03"/>
      <sheetName val="NPLT01-04"/>
      <sheetName val="NPLT02-04"/>
      <sheetName val="NPLT03-04"/>
      <sheetName val="NPLT04-04"/>
      <sheetName val="NPLT05-04"/>
      <sheetName val="NPLT06-04"/>
      <sheetName val="NPLT07-04"/>
      <sheetName val="NPLT08-04"/>
      <sheetName val="NPLT09-04"/>
      <sheetName val="NPLT10-04"/>
      <sheetName val="NPLT11-04"/>
      <sheetName val="NPLT12-04"/>
      <sheetName val="NXT -T12 B"/>
      <sheetName val="NXT -T01-05"/>
      <sheetName val="NXT-T01-05 B"/>
      <sheetName val="NXT-T02-05"/>
      <sheetName val="NXT-T02-05B"/>
      <sheetName val="NXT-T03-05"/>
      <sheetName val="NXT-T03-05 B"/>
      <sheetName val="NXT -T04-05"/>
      <sheetName val="NXT-T05-05"/>
      <sheetName val="NXT -T06-05"/>
      <sheetName val="NXT -T07-05"/>
      <sheetName val="HGHW3"/>
      <sheetName val="HGHW4"/>
      <sheetName val="HGHW5"/>
      <sheetName val="HGCW6"/>
      <sheetName val="CH1"/>
      <sheetName val="EXP2"/>
      <sheetName val="tienluong"/>
      <sheetName val="Exterior Walls Finishes"/>
      <sheetName val="_x0000__x0000__x0000__x0000_¢é@Z_x0000__x000a__x0000__x0004_"/>
      <sheetName val="CPQL"/>
      <sheetName val="THCPQL"/>
      <sheetName val="Thep-MatCat"/>
      <sheetName val="Kiem-Toan"/>
      <sheetName val="NhapSL"/>
      <sheetName val="GVL-NC-M"/>
      <sheetName val="Du kien DT 9 thang de fop"/>
      <sheetName val="KTQT-AF_x0003_"/>
      <sheetName val="KLDGT_x0014_&lt;120%"/>
      <sheetName val="Congt9"/>
      <sheetName val=""/>
      <sheetName val="_x0000__x0000__x0000__x0000_€¢é@Z_x0000__x000d__x0000__x0004_"/>
      <sheetName val="Na2_x0000__x0000_€01"/>
      <sheetName val="00000003"/>
      <sheetName val="Khoi luong"/>
      <sheetName val="Pier"/>
      <sheetName val="Pile"/>
      <sheetName val="H?ng m?c 2"/>
      <sheetName val="Km227?227_838s,"/>
      <sheetName val="Hedging"/>
      <sheetName val="Du Toan"/>
      <sheetName val="Km033s,"/>
      <sheetName val="name"/>
      <sheetName val="?IEN_DONG"/>
      <sheetName val="Bu_gi`"/>
      <sheetName val="To_tri_h"/>
      <sheetName val="VPN"/>
      <sheetName val="Tang_TRCD_98-02"/>
      <sheetName val="TSCD_2000"/>
      <sheetName val="roto_truc"/>
      <sheetName val="Day_dt"/>
      <sheetName val="stato_tam_say"/>
      <sheetName val="Stato_ep"/>
      <sheetName val="Canh_gio"/>
      <sheetName val="Ss_Z-_GB"/>
      <sheetName val="THPDMoi__(2)"/>
      <sheetName val="dongia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Ünh_m÷c"/>
      <sheetName val="Ünh_m÷c"/>
      <sheetName val="S29S"/>
      <sheetName val="çha_tri_SX"/>
      <sheetName val="So_Conç!îfhiep"/>
      <sheetName val="CTdoanh_thu_2005"/>
      <sheetName val="CĮ_____Lang"/>
      <sheetName val="S29"/>
      <sheetName val="Dang_TSCD_98-02"/>
      <sheetName val="S29??S"/>
      <sheetName val="S29?S"/>
      <sheetName val="Bang_TK_goc"/>
      <sheetName val="DGchitiet_"/>
      <sheetName val="CHIET_TINH_TBA"/>
      <sheetName val="_x0000__x0000_??Z"/>
      <sheetName val="DG _x0000__x0000__x0000__x0000__x0000__x0000__x0000__x0000__x0000__x0009__x0000_᲌Ա_x0000__x0004__x0000__x0000__x0000__x0000__x0000__x0000_窰԰_x0000__x0000__x0000__x0000__x0000_"/>
      <sheetName val="_x0000__x0000__x0017_[Q3-01-duyet.xls]Maumo)_x0000_?_x0000__x0000__x0000_"/>
      <sheetName val="XNGBQIV-02_x0000__x0000_)"/>
      <sheetName val="[Q3-01-duyet.xlsUboHoan"/>
      <sheetName val="��nh m�c"/>
      <sheetName val="Na2_x0000__x0000_�01"/>
      <sheetName val="S�eet9"/>
      <sheetName val="�ha tri SX"/>
      <sheetName val="So Con�!�fhiep"/>
      <sheetName val="XL��est5"/>
      <sheetName val="_x0000__x0000__x0000__x0000_���@Z_x0000__x000d__x0000__x0004_"/>
      <sheetName val="Tai_khկ_x0000_缀"/>
      <sheetName val="C.Bojg Lang"/>
      <sheetName val="C?     Lang"/>
      <sheetName val="c`i tiet KHM"/>
      <sheetName val="DSMo (2)"/>
      <sheetName val="DSMo"/>
      <sheetName val="TH Mo"/>
      <sheetName val="21B"/>
      <sheetName val="143"/>
      <sheetName val="141"/>
      <sheetName val="172"/>
      <sheetName val="171"/>
      <sheetName val="170"/>
      <sheetName val="169"/>
      <sheetName val="168"/>
      <sheetName val="167"/>
      <sheetName val="166"/>
      <sheetName val="165"/>
      <sheetName val="164"/>
      <sheetName val="163"/>
      <sheetName val="162"/>
      <sheetName val="161"/>
      <sheetName val="160"/>
      <sheetName val="159"/>
      <sheetName val="158"/>
      <sheetName val="157"/>
      <sheetName val="156"/>
      <sheetName val="155"/>
      <sheetName val="154"/>
      <sheetName val="173"/>
      <sheetName val="152"/>
      <sheetName val="151"/>
      <sheetName val="150"/>
      <sheetName val="149"/>
      <sheetName val="148"/>
      <sheetName val="147"/>
      <sheetName val="146"/>
      <sheetName val="145"/>
      <sheetName val="144"/>
      <sheetName val="142"/>
      <sheetName val="140"/>
      <sheetName val="TH ho"/>
      <sheetName val="TH138-173"/>
      <sheetName val="KKKKKKKK"/>
      <sheetName val="KKKKKKKK (2)"/>
      <sheetName val="KKKKKKKK_(2)"/>
      <sheetName val="_x0000__x0000__x0000__x0000__x0000__x0000__x0000__x0000_ (2)"/>
      <sheetName val="Tgng hop CP T10"/>
      <sheetName val="TT_10KV"/>
      <sheetName val="BGThau_x0008_??0000000_x0001__x0006_??Sheet1_x0008_??To"/>
      <sheetName val="4_x0004_??XN54_x0004_??XN33_x0004_??NK96_x0006_??Sheet4"/>
      <sheetName val="[Q3-01-duyet.xls]30000:00"/>
      <sheetName val="[Q3-01-duyet.xls]C/     Lang"/>
      <sheetName val="[Q3-01-duyet.xls][Q3-01-duyet.x"/>
      <sheetName val="SDH TP"/>
      <sheetName val="MTO REV.0_x0000__x0000__x0000__x0000__x0000__x0000__x0000__x0000__x0000__x0009__x0000_쫀Ӛ_x0000__x0004__x0000__x0000__x0000__x0000__x0000__x0000__xdd0c_"/>
      <sheetName val="DG BAU"/>
      <sheetName val="TLP BAU"/>
      <sheetName val="_x0000__x0000__x0000__x0000_€¢é@Z_x0000__x000a__x0000__x0004_"/>
      <sheetName val="_x0000__x0001__x0000__x0000__x0000__x0000__x0000__x0000__x0000__x0000__x0000__x0000__x0000__x0002__x0000__x0000__x0000__x0000__x0000__x0000__x0000_Ƥ_x0000_Ő_x0000__x0000__x0000_㋎˴_x0000_"/>
      <sheetName val="MAIN"/>
      <sheetName val="dgct"/>
      <sheetName val="dtct"/>
      <sheetName val="Dinh muc du toan"/>
      <sheetName val="Config"/>
      <sheetName val="AutoClose"/>
      <sheetName val="total"/>
      <sheetName val="(viet)"/>
      <sheetName val="dictionary"/>
      <sheetName val="New(eng)"/>
      <sheetName val="RFI(eng)SW-sun"/>
      <sheetName val="RFI(eng)HVP-sun"/>
      <sheetName val="RFI(eng)SW"/>
      <sheetName val="RFI(eng)SW (2)"/>
      <sheetName val="RFI(eng)HVP"/>
      <sheetName val="RFI(eng)Lab."/>
      <sheetName val="RFI -add"/>
      <sheetName val="TSCD DUNG CHUNG "/>
      <sheetName val="KHKHAUHAOTSCHUNG"/>
      <sheetName val="TSCDTOAN NHA MAY"/>
      <sheetName val="CPSXTOAN BO SP"/>
      <sheetName val="PBCPCHUNG CHO CAC DTUONG"/>
      <sheetName val="VLieu"/>
      <sheetName val="DToan"/>
      <sheetName val="Tong hop"/>
      <sheetName val="Cuoc V.chuyen"/>
      <sheetName val="TH An ca"/>
      <sheetName val="XN SL An ca"/>
      <sheetName val="Dang ky an ca"/>
      <sheetName val="Dang ky an ca T2"/>
      <sheetName val="C47-456"/>
      <sheetName val="C46"/>
      <sheetName val="C47-PII"/>
      <sheetName val="vatlieu"/>
      <sheetName val="vattu"/>
      <sheetName val="DT02"/>
      <sheetName val="DTgoi1"/>
      <sheetName val="DTgoi2"/>
      <sheetName val="DTgoi3"/>
      <sheetName val="DTgoi4"/>
      <sheetName val="DTgoi5"/>
      <sheetName val="DTgoi6"/>
      <sheetName val="Tong hop goi thau"/>
      <sheetName val="DT-tn"/>
      <sheetName val="TH02"/>
      <sheetName val="THgoi1"/>
      <sheetName val="THgoi2"/>
      <sheetName val="THgoi3"/>
      <sheetName val="KLgoi11"/>
      <sheetName val="THgoi4"/>
      <sheetName val="THgoi5"/>
      <sheetName val="THgoi6"/>
      <sheetName val="chitiet02"/>
      <sheetName val="THKL1"/>
      <sheetName val="chitiet1"/>
      <sheetName val="TH-KL"/>
      <sheetName val="kl-chitiet"/>
      <sheetName val="TSo"/>
      <sheetName val="PC"/>
      <sheetName val="KL"/>
      <sheetName val="DGduong"/>
      <sheetName val="DT"/>
      <sheetName val="Thu"/>
      <sheetName val="bg+th45"/>
      <sheetName val="4-5"/>
      <sheetName val="bg+th34"/>
      <sheetName val="3-4"/>
      <sheetName val="bg+th23"/>
      <sheetName val="2-3"/>
      <sheetName val="bg+th12"/>
      <sheetName val="1-2"/>
      <sheetName val="bg+th"/>
      <sheetName val="0-1"/>
      <sheetName val="T2"/>
      <sheetName val="T3"/>
      <sheetName val="T4"/>
      <sheetName val="T5"/>
      <sheetName val="THop"/>
      <sheetName val="THKD"/>
      <sheetName val="40000000"/>
      <sheetName val="50000000"/>
      <sheetName val="60000000"/>
      <sheetName val="Tinh Qmax (Xoko)"/>
      <sheetName val="Hinh thai"/>
      <sheetName val="Khau do Kasin"/>
      <sheetName val="Khau do cau nho"/>
      <sheetName val="Tinh Qmax"/>
      <sheetName val="H2%"/>
      <sheetName val="H~Q~V"/>
      <sheetName val="Tra K"/>
      <sheetName val="b_ tra"/>
      <sheetName val="XL4Uest5"/>
      <sheetName val="DTduong"/>
      <sheetName val="Nhahat"/>
      <sheetName val="DGXDCB_DD"/>
      <sheetName val="10.1.20"/>
      <sheetName val="10.2.20"/>
      <sheetName val="11.7.30"/>
      <sheetName val="Nhan cong KS"/>
      <sheetName val="01.2.20"/>
      <sheetName val="01.2.30"/>
      <sheetName val="08.6.00"/>
      <sheetName val="12.1.30"/>
      <sheetName val="12.1.70"/>
      <sheetName val="12.1.50"/>
      <sheetName val="17.1.30"/>
      <sheetName val="17.1.20"/>
      <sheetName val="07.3.10"/>
      <sheetName val="03.1.00"/>
      <sheetName val="09.3.00"/>
      <sheetName val="DT-THL7"/>
      <sheetName val="dgth"/>
      <sheetName val="thkl"/>
      <sheetName val="thkl (2)"/>
      <sheetName val="LK2"/>
      <sheetName val="He so"/>
      <sheetName val="PL Vua"/>
      <sheetName val="DPD"/>
      <sheetName val="dgmo-tru"/>
      <sheetName val="dgdam"/>
      <sheetName val="Dam-Mo-Tru"/>
      <sheetName val="GTXLc"/>
      <sheetName val="CPXLk"/>
      <sheetName val="KPTH"/>
      <sheetName val="Bang KL ket cau"/>
      <sheetName val="SILICATE"/>
      <sheetName val="CT-500"/>
      <sheetName val="Bcaonhanh"/>
      <sheetName val="chitieth.chinh"/>
      <sheetName val="trinhEVN29.8"/>
      <sheetName val="hieuchinh30.11"/>
      <sheetName val="Ky thu , Ky tho"/>
      <sheetName val="ThCtiet Hanh Lang  KG, KT, KP"/>
      <sheetName val="TH Hanh Lang  KG, KT, KP "/>
      <sheetName val="ThCtiet lap dung cot KG,KT, KP"/>
      <sheetName val="TH Ky Anh"/>
      <sheetName val="Th Ct iet KL,KH,KT,Kvan"/>
      <sheetName val=" THop  KL,KH,KT,Kvan "/>
      <sheetName val=" THop  KL,KH,KT,Kvan  (2)"/>
      <sheetName val="Lap dung cot, san bai"/>
      <sheetName val="00000002"/>
      <sheetName val="Thdien"/>
      <sheetName val="DTdien"/>
      <sheetName val="Giai trinh"/>
      <sheetName val="PSIII"/>
      <sheetName val="PSIV"/>
      <sheetName val="TC"/>
      <sheetName val="PTNenduong"/>
      <sheetName val="PTMatduong"/>
      <sheetName val="PTAntoan"/>
      <sheetName val="Gia vua"/>
      <sheetName val="PTGiaco"/>
      <sheetName val="PTChieusang"/>
      <sheetName val="Gia Vat lieu"/>
      <sheetName val="TNuoc"/>
      <sheetName val="CI"/>
      <sheetName val="CII"/>
      <sheetName val="Ctrong"/>
      <sheetName val="chieu day"/>
      <sheetName val="Ref"/>
      <sheetName val="TH-XL"/>
      <sheetName val="dam"/>
      <sheetName val="Mocantho"/>
      <sheetName val="MoQL91"/>
      <sheetName val="tru"/>
      <sheetName val="10mduongsaumo"/>
      <sheetName val="ctt"/>
      <sheetName val="thanmkhao"/>
      <sheetName val="monho"/>
      <sheetName val="ktduong"/>
      <sheetName val="cu"/>
      <sheetName val="KTcau2004"/>
      <sheetName val="KT2004XL#moi"/>
      <sheetName val="denbu"/>
      <sheetName val="THCT"/>
      <sheetName val="THDZ0,4"/>
      <sheetName val="TH DZ35"/>
      <sheetName val="THTram"/>
      <sheetName val="Du_lieu"/>
      <sheetName val="THDK03"/>
      <sheetName val="thuchien"/>
      <sheetName val="KH chung"/>
      <sheetName val="AVuong"/>
      <sheetName val="CBDT03"/>
      <sheetName val="dauthau"/>
      <sheetName val="CBDT"/>
      <sheetName val="DK04"/>
      <sheetName val="thuyet minh"/>
      <sheetName val="BKKLHT"/>
      <sheetName val="gia cong"/>
      <sheetName val="KHAI BAO"/>
      <sheetName val="THKP"/>
      <sheetName val="MR"/>
      <sheetName val="CVC"/>
      <sheetName val="QT"/>
      <sheetName val="THQT"/>
      <sheetName val="BIA QT"/>
      <sheetName val="CTRUNGC"/>
      <sheetName val="DSKH HN"/>
      <sheetName val="NKY "/>
      <sheetName val="DS-TT"/>
      <sheetName val=" HN NHAP"/>
      <sheetName val="KHO HN"/>
      <sheetName val="CNO "/>
      <sheetName val="Ky_thu_,_Ky_tho"/>
      <sheetName val="ThCtiet_Hanh_Lang__KG,_KT,_KP"/>
      <sheetName val="TH_Hanh_Lang__KG,_KT,_KP_"/>
      <sheetName val="ThCtiet_lap_dung_cot_KG,KT,_KP"/>
      <sheetName val="TH_Ky_Anh"/>
      <sheetName val="Th_Ct_iet_KL,KH,KT,Kvan"/>
      <sheetName val="_THop__KL,KH,KT,Kvan_"/>
      <sheetName val="_THop__KL,KH,KT,Kvan__(2)"/>
      <sheetName val="Lap_dung_cot,_san_bai"/>
      <sheetName val="Tong_hop"/>
      <sheetName val="10_1_20"/>
      <sheetName val="10_2_20"/>
      <sheetName val="11_7_30"/>
      <sheetName val="Nhan_cong_KS"/>
      <sheetName val="01_2_20"/>
      <sheetName val="01_2_30"/>
      <sheetName val="08_6_00"/>
      <sheetName val="12_1_30"/>
      <sheetName val="12_1_70"/>
      <sheetName val="12_1_50"/>
      <sheetName val="17_1_30"/>
      <sheetName val="17_1_20"/>
      <sheetName val="07_3_10"/>
      <sheetName val="03_1_00"/>
      <sheetName val="09_3_00"/>
      <sheetName val="TH_DZ35"/>
      <sheetName val="Chiet tinh dz35"/>
      <sheetName val="PA_coso"/>
      <sheetName val="PA_von"/>
      <sheetName val="PA_nhucau"/>
      <sheetName val="PA_TH"/>
      <sheetName val="THDT"/>
      <sheetName val="XL35"/>
      <sheetName val="DZ-35"/>
      <sheetName val="TN_35"/>
      <sheetName val="CT-DZ"/>
      <sheetName val="TH_BA"/>
      <sheetName val="TBA"/>
      <sheetName val="TNT"/>
      <sheetName val="CT_TBA"/>
      <sheetName val="KB"/>
      <sheetName val="CT_BT"/>
      <sheetName val="KS"/>
      <sheetName val="BT"/>
      <sheetName val="CP_BT"/>
      <sheetName val="DB"/>
      <sheetName val="Khoi luong TBA"/>
      <sheetName val="Chung"/>
      <sheetName val="TH tong du toan"/>
      <sheetName val="TH Chi phi XD"/>
      <sheetName val="TH chi phi T. Bi"/>
      <sheetName val="TH Thi nghiem"/>
      <sheetName val="TH Lap TB TBA"/>
      <sheetName val="Dz0,4kV"/>
      <sheetName val="VL,NC,MTC-DZ"/>
      <sheetName val="CHIET TINH 35KV (chuan)"/>
      <sheetName val="C Tinh 1m3 BT"/>
      <sheetName val="GiaVL Q4-2008"/>
      <sheetName val="Dao dat1"/>
      <sheetName val="Thep t9-2008"/>
      <sheetName val="TONG KE 35kV"/>
      <sheetName val="VL,NC-TBA"/>
      <sheetName val="Thi nghiem"/>
      <sheetName val="Thu hoi"/>
      <sheetName val="Tu TK"/>
      <sheetName val="Tu QT"/>
      <sheetName val="Thep ma kem-DT"/>
      <sheetName val="Thep ma kem"/>
      <sheetName val="glv"/>
      <sheetName val="Lç khoan LK1"/>
      <sheetName val="phan tich DG"/>
      <sheetName val="gia xe may"/>
      <sheetName val="gia nhan cong"/>
      <sheetName val="Gia"/>
      <sheetName val="ctdg"/>
      <sheetName val="TT35"/>
      <sheetName val="sheet 2"/>
      <sheetName val="Thang 2"/>
      <sheetName val="Tháng 3"/>
      <sheetName val="Tháng 4"/>
      <sheetName val="Tháng 5"/>
      <sheetName val="Tháng 6"/>
      <sheetName val="BC 6 nhanh"/>
      <sheetName val="uoc 2002"/>
      <sheetName val="thang 7"/>
      <sheetName val="thang 8"/>
      <sheetName val="thang 9"/>
      <sheetName val="Thang 10"/>
      <sheetName val="Thang 11"/>
      <sheetName val="t6"/>
      <sheetName val="t7"/>
      <sheetName val="t8"/>
      <sheetName val="t9"/>
      <sheetName val="t10"/>
      <sheetName val="t11"/>
      <sheetName val="t12"/>
      <sheetName val="BGThau_x0008_0000000_x0001__x0006_Sheet1_x0008_To"/>
      <sheetName val="4_x0004_XN54_x0004_XN33_x0004_NK96_x0006_Sheet4"/>
      <sheetName val="S29_x0007_S"/>
      <sheetName val="Quy2-2002"/>
      <sheetName val="BGThau_x0008_0000000_x0001__x0006_Sheet1_x0008_To dr"/>
      <sheetName val="NHANCONG"/>
      <sheetName val="CTdoanh thu 2005"/>
      <sheetName val="??Z"/>
      <sheetName val="DG  ᲌Ա_x0004_窰԰"/>
      <sheetName val="_x0017_[Q3-01-duyet.xls]Maumo)?"/>
      <sheetName val=" (2)"/>
      <sheetName val="MTO REV.0 쫀Ӛ_x0004__xdd0c_"/>
      <sheetName val="_x0001__x0002_ƤŐ㋎˴"/>
      <sheetName val="PLATEN DATA SHEET"/>
      <sheetName val="TUBING &amp; FINNING QTY"/>
      <sheetName val="BUNDLE SUMMARY"/>
      <sheetName val="CLEVIS &amp; RODS"/>
      <sheetName val="OUT_TO_CASING"/>
      <sheetName val="TUBES &amp; FINS"/>
      <sheetName val="HEADER &amp; NOZZLES"/>
      <sheetName val="tube supports and baffles"/>
      <sheetName val="BUNDLE SIZE"/>
      <sheetName val="DESIGN TEMPERATURE"/>
      <sheetName val="DATA LISTS"/>
      <sheetName val="XNGBQIV-02"/>
      <sheetName val="Tai_khկ"/>
      <sheetName val="phu cap"/>
      <sheetName val="vlminh hoa"/>
      <sheetName val="NLV"/>
      <sheetName val="Ncong nhan"/>
      <sheetName val="Ha tang"/>
      <sheetName val="Bangthkp"/>
      <sheetName val="DTDD"/>
      <sheetName val="DTCD"/>
      <sheetName val="DTDD2003"/>
      <sheetName val="Vayvon"/>
      <sheetName val="Tdien"/>
      <sheetName val="DTSON ADB3-N2"/>
      <sheetName val="BangketienvayNHS"/>
      <sheetName val="Tan an(8)"/>
      <sheetName val="QK(DP1) (7)"/>
      <sheetName val="cat®o luong(DP1) (6)"/>
      <sheetName val="cat tam quang(DP1) (5)"/>
      <sheetName val="cat Na dan(DP1) (4)"/>
      <sheetName val="cat Na dan(DP1) (2)"/>
      <sheetName val="catdo luong(496)"/>
      <sheetName val="catNam Dan (DELTA) (3)"/>
      <sheetName val="cat hoa binh (DP2) (2)"/>
      <sheetName val="cat hoa binh (DP1)"/>
      <sheetName val="cat song dinh (4)"/>
      <sheetName val="Lop 6 lan 1"/>
      <sheetName val="lop1 lan2"/>
      <sheetName val="lop2 lan2 "/>
      <sheetName val="lop3 lan2 "/>
      <sheetName val="lop4 lan2 "/>
      <sheetName val="lop5 lan2 "/>
      <sheetName val="lop6 lan2 "/>
      <sheetName val="lop7 lan2 "/>
      <sheetName val="lop8 lan2 "/>
      <sheetName val="lop9 lan2"/>
      <sheetName val="lop10 lan2 "/>
      <sheetName val="Nconõþnhan"/>
      <sheetName val="general"/>
      <sheetName val="Main Road"/>
      <sheetName val="KL_Dat-Da"/>
      <sheetName val="N1"/>
      <sheetName val="Km0_Km8"/>
      <sheetName val="Km27_Km40+390"/>
      <sheetName val="Km8_Km17"/>
      <sheetName val="Tackcoat"/>
      <sheetName val="Primecoat"/>
      <sheetName val="Km17_Km27"/>
      <sheetName val="2J.01"/>
      <sheetName val="2J.02"/>
      <sheetName val="2J.03"/>
      <sheetName val="2J.04"/>
      <sheetName val="2J.05"/>
      <sheetName val="2J.06"/>
      <sheetName val="2J.07"/>
      <sheetName val="2J.10"/>
      <sheetName val="2J.11"/>
      <sheetName val="2J.12"/>
      <sheetName val="2J.13"/>
      <sheetName val="muc.luc"/>
      <sheetName val="123"/>
      <sheetName val="1-11"/>
      <sheetName val="2-11"/>
      <sheetName val="1-12"/>
      <sheetName val="1-1"/>
      <sheetName val="2-12"/>
      <sheetName val="2-1"/>
      <sheetName val="2-2"/>
      <sheetName val="1-3"/>
      <sheetName val="8thangdaunam"/>
      <sheetName val="KDT6"/>
      <sheetName val="KDT7"/>
      <sheetName val="KDT8"/>
      <sheetName val="KDT9"/>
      <sheetName val="KDT10"/>
      <sheetName val="XLT7"/>
      <sheetName val="XL8"/>
      <sheetName val="XLT9"/>
      <sheetName val="XLT6"/>
      <sheetName val="B-n (2)"/>
      <sheetName val="B-n"/>
      <sheetName val="B-ky2"/>
      <sheetName val="TH-t toan"/>
      <sheetName val="T-toan"/>
      <sheetName val="B-ky"/>
      <sheetName val="th-dn"/>
      <sheetName val="XD"/>
      <sheetName val="dien"/>
      <sheetName val="nuoc"/>
      <sheetName val="Tbi"/>
      <sheetName val="Ctiet-XD"/>
      <sheetName val="Ctiet-dien"/>
      <sheetName val="Ctiet-nuoc"/>
      <sheetName val="Vtu-XD"/>
      <sheetName val="Vtu-dien"/>
      <sheetName val="Vtu-nuoc"/>
      <sheetName val="Tro giup"/>
      <sheetName val="vlmifh hoa"/>
      <sheetName val="catNam Daf (DELTA) (3)"/>
      <sheetName val="Sheet0"/>
      <sheetName val="dtxl"/>
      <sheetName val="KK than ton   (3)"/>
      <sheetName val="XNGBQI-05 (2)"/>
      <sheetName val="XNGBQI-05 (3)"/>
      <sheetName val="XNGBQII-05 (2)"/>
      <sheetName val="XNGBQII-05 (3)"/>
      <sheetName val="XNGBQIII-05"/>
      <sheetName val="XNGBQIII-05 (02)"/>
      <sheetName val="XNGBQII-05"/>
      <sheetName val="XNGBQII-05 (02)"/>
      <sheetName val="Shdet3"/>
      <sheetName val="g)a vat lieu"/>
      <sheetName val="gia nhan cmng"/>
      <sheetName val="!-3"/>
      <sheetName val="PHUTRO500"/>
      <sheetName val="KLHT"/>
      <sheetName val="TT 9T - 2003"/>
      <sheetName val="TT QIII-2003"/>
      <sheetName val="TT QII-2003"/>
      <sheetName val="TT QI-2003"/>
      <sheetName val="Wall"/>
      <sheetName val="BANGTRA"/>
      <sheetName val="F1"/>
      <sheetName val="QK(@P1) (7)"/>
      <sheetName val="Det1-3"/>
      <sheetName val="T-H"/>
      <sheetName val="Com29-04Gh"/>
      <sheetName val="Com27-04NThu"/>
      <sheetName val="TH8-5"/>
      <sheetName val="KL Nthu ngay 8-5"/>
      <sheetName val="Com21-04"/>
      <sheetName val="115BC03"/>
      <sheetName val="112BC02"/>
      <sheetName val="114BC02"/>
      <sheetName val="113BC03"/>
      <sheetName val="113BC02"/>
      <sheetName val="116BC02"/>
      <sheetName val="116BC04"/>
      <sheetName val="114BC04"/>
      <sheetName val="112BC04"/>
      <sheetName val="111AC01"/>
      <sheetName val="111-BC02"/>
      <sheetName val="115BC02"/>
      <sheetName val="116BC01"/>
      <sheetName val="GH116BC04(13-4)"/>
      <sheetName val="GH113BC03(13-4)"/>
      <sheetName val="GH112BC02(13-4)"/>
      <sheetName val="Com1-3"/>
      <sheetName val="Com26-3"/>
      <sheetName val="Det26-3"/>
      <sheetName val="Com1-4"/>
      <sheetName val="Det1-4"/>
      <sheetName val="BiaNgoai"/>
      <sheetName val="BiaTrong"/>
      <sheetName val="THVT"/>
      <sheetName val="CVCM"/>
      <sheetName val="BG"/>
      <sheetName val="BOQ-1"/>
      <sheetName val="Cheet14"/>
      <sheetName val="sx-tt)tk"/>
      <sheetName val="LLV"/>
      <sheetName val="khi tiet KHM"/>
      <sheetName val="DP than"/>
      <sheetName val="Maueoi"/>
      <sheetName val="TH thantkn"/>
      <sheetName val="XNE@QII-05 (3)"/>
      <sheetName val="t.so"/>
      <sheetName val="BangketienvcyNHS"/>
      <sheetName val="CD2000"/>
      <sheetName val="TH1"/>
      <sheetName val="TH2"/>
      <sheetName val="TH3"/>
      <sheetName val="TH4"/>
      <sheetName val="TH5"/>
      <sheetName val="TH6"/>
      <sheetName val="TH7"/>
      <sheetName val="TH8"/>
      <sheetName val="TH9"/>
      <sheetName val="TH10"/>
      <sheetName val="TH11"/>
      <sheetName val="TH12"/>
      <sheetName val="KJ 2002"/>
      <sheetName val="DS-Thuong 6T dau"/>
      <sheetName val="CLVL"/>
      <sheetName val="CLVT Mong"/>
      <sheetName val="PTVT Mong"/>
      <sheetName val="DG Mong"/>
      <sheetName val="CLVT Than"/>
      <sheetName val="PTVT Than"/>
      <sheetName val="DG Than"/>
      <sheetName val="Sheut26"/>
      <sheetName val="ptvl0-1"/>
      <sheetName val="ptvl4-5"/>
      <sheetName val="ptvl3-4"/>
      <sheetName val="ptvl2-3"/>
      <sheetName val="vlcong"/>
      <sheetName val="ptvl1-2"/>
      <sheetName val="Cofgty"/>
      <sheetName val="XJ54"/>
      <sheetName val="cat Na dan(DP1)²_x0000__x0000_"/>
      <sheetName val="Breakdown bill"/>
      <sheetName val="Breakdown 2"/>
      <sheetName val="canh"/>
      <sheetName val="000000_x0010_0"/>
      <sheetName val="CCDUCU"/>
      <sheetName val="TONGHOP KH"/>
      <sheetName val="PBOKHAUHAO"/>
      <sheetName val="[PHUTRO500.xlsѝGia ban NK bq"/>
      <sheetName val="_PHUTRO500.xlsѝGia ban NK bq"/>
      <sheetName val="AC"/>
      <sheetName val="MTL(AG)"/>
      <sheetName val="bluong"/>
      <sheetName val="banggia1"/>
      <sheetName val="KT(E-E)"/>
      <sheetName val="pian tich DG"/>
      <sheetName val="XXPXXXXX"/>
      <sheetName val="[PHUTRO500.xls?Gia ban NK bq"/>
      <sheetName val="_PHUTRO500.xls_Gia ban NK bq"/>
      <sheetName val="cat Na dan(DP1)²"/>
      <sheetName val="control"/>
      <sheetName val="Chiet tinh dz22"/>
      <sheetName val="PhongBan"/>
      <sheetName val="BANG TONG HOP (2)"/>
      <sheetName val="khluong"/>
      <sheetName val="ESTI."/>
      <sheetName val="BC.TN"/>
      <sheetName val="MSTN"/>
      <sheetName val="Tổng kê"/>
      <sheetName val="토공"/>
      <sheetName val="경비2내역"/>
      <sheetName val="Div26 - Elect"/>
      <sheetName val="Ca may"/>
      <sheetName val="Btra"/>
      <sheetName val="tifico"/>
      <sheetName val="thso sanh"/>
      <sheetName val="dutoan"/>
      <sheetName val="dtk490-491(PAI)"/>
      <sheetName val="dtk490-491(PAII)"/>
      <sheetName val="Goc Dien"/>
      <sheetName val="QTDien"/>
      <sheetName val="QTNuoc"/>
      <sheetName val="DTnuoc"/>
      <sheetName val="DT dien"/>
      <sheetName val="QTCSet"/>
      <sheetName val="TBI+NUOC "/>
      <sheetName val="TBIWC"/>
      <sheetName val="TBI nuoc"/>
      <sheetName val="MTL$-INTER"/>
      <sheetName val="PHAN DS 22 KV"/>
      <sheetName val="Gioi thieu"/>
      <sheetName val="DG 11"/>
      <sheetName val="Tien luong"/>
      <sheetName val="Kinh phi "/>
      <sheetName val="Phan tich"/>
      <sheetName val="RL"/>
      <sheetName val="TDQS"/>
      <sheetName val="40C"/>
      <sheetName val="40C-1"/>
      <sheetName val="thi lai"/>
      <sheetName val="DK6"/>
      <sheetName val="DK5"/>
      <sheetName val="DK4"/>
      <sheetName val="DK3"/>
      <sheetName val="DK2"/>
      <sheetName val="DK1"/>
      <sheetName val="ds1"/>
      <sheetName val="ds2"/>
      <sheetName val="ds3"/>
      <sheetName val="ds4"/>
      <sheetName val="ds5"/>
      <sheetName val="ds6"/>
      <sheetName val="DS"/>
      <sheetName val="HP"/>
      <sheetName val="LB"/>
      <sheetName val="SL"/>
      <sheetName val="hl"/>
      <sheetName val="40"/>
      <sheetName val="DE "/>
      <sheetName val="Sum"/>
      <sheetName val="Đoàn Vay Tiền"/>
      <sheetName val="Nợ Đoàn"/>
      <sheetName val="QMCT"/>
      <sheetName val="Input"/>
      <sheetName val="phùn tich DG"/>
      <sheetName val="Ðoàn Vay Ti?n"/>
      <sheetName val="N? Ðoàn"/>
      <sheetName val="C.noTX01"/>
      <sheetName val="T.HopCNo"/>
      <sheetName val="THCNoATrung"/>
      <sheetName val="BaocaoC.No2"/>
      <sheetName val="BaocaoC.noHopC.ty"/>
      <sheetName val="THAtraQuy"/>
      <sheetName val="No Ca.N"/>
      <sheetName val="C.tiêt C.ty"/>
      <sheetName val="CN.TCT03"/>
      <sheetName val="CN kho đoi"/>
      <sheetName val="T.Hop CN"/>
      <sheetName val="CTHTchưa TTnộibộ"/>
      <sheetName val="CN2004 Nộp TCT"/>
      <sheetName val="CN TCT04"/>
      <sheetName val="dtk490_x000d_491(PAI_x0009_"/>
      <sheetName val="QTNugc"/>
      <sheetName val="10000_x0010_00"/>
      <sheetName val="Ðoàn Vay Ti_n"/>
      <sheetName val="N_ Ðoàn"/>
      <sheetName val="gia vat"/>
      <sheetName val="Qheet1"/>
      <sheetName val="BanTinh"/>
      <sheetName val="gia vat_x0000_lieu"/>
      <sheetName val="dudoan"/>
      <sheetName val="Tinh truoc VAT"/>
      <sheetName val="CP khaosat(Congtinh)"/>
      <sheetName val="CP khaosat(tuyettinh)"/>
      <sheetName val="Tai trong"/>
      <sheetName val="cong"/>
      <sheetName val="GIAVL"/>
      <sheetName val="dtk486"/>
      <sheetName val="dtk490_x000a_491(PAI_x0009_"/>
      <sheetName val="CN kho doi"/>
      <sheetName val="CTHTchua TTn?ib?"/>
      <sheetName val="CN2004 N?p TCT"/>
      <sheetName val="G2G3_CDR_Dim"/>
      <sheetName val="G2_System_Inputs"/>
      <sheetName val="G2_TDT_Input"/>
      <sheetName val="G2_TDT_Advanced"/>
      <sheetName val="G2G3_GGSN_WC"/>
      <sheetName val="G3_System_Inputs"/>
      <sheetName val="G3_TDT_Input"/>
      <sheetName val="dtk490_x000d_491(PAI "/>
      <sheetName val="dtk490_491(PAI_x0009_"/>
      <sheetName val="Temp"/>
      <sheetName val="CTHTchua TTn_ib_"/>
      <sheetName val="CN2004 N_p TCT"/>
      <sheetName val="Truot_nen"/>
      <sheetName val="dtk490࠭491(PAI)"/>
      <sheetName val="pt"/>
      <sheetName val="111"/>
      <sheetName val="th thu chi"/>
      <sheetName val="tam ung"/>
      <sheetName val="Gia vat tu"/>
      <sheetName val="dtk490_x000a_491(PAI "/>
      <sheetName val="dtk490_491(PAI "/>
      <sheetName val="thso_sanh"/>
      <sheetName val="infracstructure"/>
      <sheetName val="FIRE ALARM _ FIRE FIGHTING"/>
      <sheetName val="dtk490 491(PAI "/>
      <sheetName val="ĐoànРVay Tiền"/>
      <sheetName val="DON GIA CAN THO"/>
      <sheetName val="VL,NC"/>
      <sheetName val="TH kl cac cong tac"/>
      <sheetName val="KL cac cong tac chinh"/>
      <sheetName val="DGXL"/>
      <sheetName val="DM.DonVi (3)"/>
      <sheetName val="T.luc"/>
      <sheetName val="T.gian"/>
      <sheetName val="S.luong"/>
      <sheetName val="TD.Tho(1)"/>
      <sheetName val="TD.Tho(2)"/>
      <sheetName val="TD.Tho(3)"/>
      <sheetName val="Capdien"/>
      <sheetName val="CDPS"/>
      <sheetName val="dt{490-491(PAII)"/>
      <sheetName val="DG 285"/>
      <sheetName val="DG  286"/>
      <sheetName val="DG 85"/>
      <sheetName val="DG 89"/>
      <sheetName val="DG THIET BI"/>
      <sheetName val="DGVCTC 285"/>
      <sheetName val="dtk490_x005f_x000d_491(PAI_x005f_x0009_"/>
      <sheetName val="10000_x005f_x0010_00"/>
      <sheetName val="dtk490_x005f_x000d_491(PAI "/>
      <sheetName val="Electrical Works"/>
      <sheetName val="H_T_ INCOMING SYSTEM"/>
      <sheetName val="gia vat_x005f_x0000_lieu"/>
      <sheetName val="dtk490_x005f_x000a_491(PAI_x005f_x0009_"/>
      <sheetName val="dtk490_x005f_x000a_491(PAI "/>
      <sheetName val="dtk490_491(PAI_x005f_x0009_"/>
      <sheetName val="一発シート"/>
      <sheetName val="L-Mechanical"/>
      <sheetName val="Quantity"/>
      <sheetName val="sor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sheetData sheetId="230"/>
      <sheetData sheetId="231"/>
      <sheetData sheetId="232"/>
      <sheetData sheetId="233" refreshError="1"/>
      <sheetData sheetId="234"/>
      <sheetData sheetId="235" refreshError="1"/>
      <sheetData sheetId="236"/>
      <sheetData sheetId="237"/>
      <sheetData sheetId="238"/>
      <sheetData sheetId="239"/>
      <sheetData sheetId="240"/>
      <sheetData sheetId="241"/>
      <sheetData sheetId="242"/>
      <sheetData sheetId="243"/>
      <sheetData sheetId="244" refreshError="1"/>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sheetData sheetId="282"/>
      <sheetData sheetId="283"/>
      <sheetData sheetId="284"/>
      <sheetData sheetId="285"/>
      <sheetData sheetId="286"/>
      <sheetData sheetId="287"/>
      <sheetData sheetId="288"/>
      <sheetData sheetId="289"/>
      <sheetData sheetId="290"/>
      <sheetData sheetId="291"/>
      <sheetData sheetId="292" refreshError="1"/>
      <sheetData sheetId="293" refreshError="1"/>
      <sheetData sheetId="294" refreshError="1"/>
      <sheetData sheetId="295" refreshError="1"/>
      <sheetData sheetId="296" refreshError="1"/>
      <sheetData sheetId="297" refreshError="1"/>
      <sheetData sheetId="298" refreshError="1"/>
      <sheetData sheetId="299"/>
      <sheetData sheetId="300"/>
      <sheetData sheetId="301"/>
      <sheetData sheetId="302"/>
      <sheetData sheetId="303"/>
      <sheetData sheetId="304"/>
      <sheetData sheetId="305"/>
      <sheetData sheetId="306" refreshError="1"/>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refreshError="1"/>
      <sheetData sheetId="321"/>
      <sheetData sheetId="322" refreshError="1"/>
      <sheetData sheetId="323"/>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refreshError="1"/>
      <sheetData sheetId="339" refreshError="1"/>
      <sheetData sheetId="340" refreshError="1"/>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refreshError="1"/>
      <sheetData sheetId="389"/>
      <sheetData sheetId="390" refreshError="1"/>
      <sheetData sheetId="391" refreshError="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refreshError="1"/>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refreshError="1"/>
      <sheetData sheetId="427" refreshError="1"/>
      <sheetData sheetId="428"/>
      <sheetData sheetId="429" refreshError="1"/>
      <sheetData sheetId="430"/>
      <sheetData sheetId="431" refreshError="1"/>
      <sheetData sheetId="432" refreshError="1"/>
      <sheetData sheetId="433"/>
      <sheetData sheetId="434"/>
      <sheetData sheetId="435"/>
      <sheetData sheetId="436"/>
      <sheetData sheetId="437"/>
      <sheetData sheetId="438" refreshError="1"/>
      <sheetData sheetId="439" refreshError="1"/>
      <sheetData sheetId="440"/>
      <sheetData sheetId="441"/>
      <sheetData sheetId="442"/>
      <sheetData sheetId="443" refreshError="1"/>
      <sheetData sheetId="444" refreshError="1"/>
      <sheetData sheetId="445" refreshError="1"/>
      <sheetData sheetId="446" refreshError="1"/>
      <sheetData sheetId="447" refreshError="1"/>
      <sheetData sheetId="448" refreshError="1"/>
      <sheetData sheetId="449" refreshError="1"/>
      <sheetData sheetId="450"/>
      <sheetData sheetId="451" refreshError="1"/>
      <sheetData sheetId="452" refreshError="1"/>
      <sheetData sheetId="453" refreshError="1"/>
      <sheetData sheetId="454" refreshError="1"/>
      <sheetData sheetId="455" refreshError="1"/>
      <sheetData sheetId="456"/>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sheetData sheetId="492"/>
      <sheetData sheetId="493"/>
      <sheetData sheetId="494"/>
      <sheetData sheetId="495"/>
      <sheetData sheetId="496"/>
      <sheetData sheetId="497" refreshError="1"/>
      <sheetData sheetId="498" refreshError="1"/>
      <sheetData sheetId="499" refreshError="1"/>
      <sheetData sheetId="500"/>
      <sheetData sheetId="501" refreshError="1"/>
      <sheetData sheetId="502" refreshError="1"/>
      <sheetData sheetId="503" refreshError="1"/>
      <sheetData sheetId="504" refreshError="1"/>
      <sheetData sheetId="505"/>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sheetData sheetId="522"/>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refreshError="1"/>
      <sheetData sheetId="629"/>
      <sheetData sheetId="630"/>
      <sheetData sheetId="631"/>
      <sheetData sheetId="632"/>
      <sheetData sheetId="633"/>
      <sheetData sheetId="634"/>
      <sheetData sheetId="635"/>
      <sheetData sheetId="636"/>
      <sheetData sheetId="637" refreshError="1"/>
      <sheetData sheetId="638"/>
      <sheetData sheetId="639"/>
      <sheetData sheetId="640"/>
      <sheetData sheetId="641"/>
      <sheetData sheetId="642" refreshError="1"/>
      <sheetData sheetId="643" refreshError="1"/>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refreshError="1"/>
      <sheetData sheetId="668"/>
      <sheetData sheetId="669"/>
      <sheetData sheetId="670"/>
      <sheetData sheetId="671"/>
      <sheetData sheetId="672"/>
      <sheetData sheetId="673"/>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sheetData sheetId="684"/>
      <sheetData sheetId="685" refreshError="1"/>
      <sheetData sheetId="686" refreshError="1"/>
      <sheetData sheetId="687" refreshError="1"/>
      <sheetData sheetId="688"/>
      <sheetData sheetId="689" refreshError="1"/>
      <sheetData sheetId="690" refreshError="1"/>
      <sheetData sheetId="691" refreshError="1"/>
      <sheetData sheetId="692" refreshError="1"/>
      <sheetData sheetId="693" refreshError="1"/>
      <sheetData sheetId="694"/>
      <sheetData sheetId="695"/>
      <sheetData sheetId="696" refreshError="1"/>
      <sheetData sheetId="697" refreshError="1"/>
      <sheetData sheetId="698"/>
      <sheetData sheetId="699" refreshError="1"/>
      <sheetData sheetId="700" refreshError="1"/>
      <sheetData sheetId="701" refreshError="1"/>
      <sheetData sheetId="702"/>
      <sheetData sheetId="703" refreshError="1"/>
      <sheetData sheetId="704" refreshError="1"/>
      <sheetData sheetId="705" refreshError="1"/>
      <sheetData sheetId="706"/>
      <sheetData sheetId="707" refreshError="1"/>
      <sheetData sheetId="708" refreshError="1"/>
      <sheetData sheetId="709" refreshError="1"/>
      <sheetData sheetId="710"/>
      <sheetData sheetId="711"/>
      <sheetData sheetId="712" refreshError="1"/>
      <sheetData sheetId="713" refreshError="1"/>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refreshError="1"/>
      <sheetData sheetId="759" refreshError="1"/>
      <sheetData sheetId="760" refreshError="1"/>
      <sheetData sheetId="761"/>
      <sheetData sheetId="762"/>
      <sheetData sheetId="763" refreshError="1"/>
      <sheetData sheetId="764" refreshError="1"/>
      <sheetData sheetId="765" refreshError="1"/>
      <sheetData sheetId="766" refreshError="1"/>
      <sheetData sheetId="767"/>
      <sheetData sheetId="768"/>
      <sheetData sheetId="769"/>
      <sheetData sheetId="770"/>
      <sheetData sheetId="771" refreshError="1"/>
      <sheetData sheetId="772" refreshError="1"/>
      <sheetData sheetId="773"/>
      <sheetData sheetId="774" refreshError="1"/>
      <sheetData sheetId="775" refreshError="1"/>
      <sheetData sheetId="776" refreshError="1"/>
      <sheetData sheetId="777" refreshError="1"/>
      <sheetData sheetId="778" refreshError="1"/>
      <sheetData sheetId="779" refreshError="1"/>
      <sheetData sheetId="780" refreshError="1"/>
      <sheetData sheetId="781"/>
      <sheetData sheetId="782"/>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sheetData sheetId="827"/>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sheetData sheetId="837" refreshError="1"/>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refreshError="1"/>
      <sheetData sheetId="881" refreshError="1"/>
      <sheetData sheetId="882"/>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sheetData sheetId="892"/>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refreshError="1"/>
      <sheetData sheetId="953" refreshError="1"/>
      <sheetData sheetId="954" refreshError="1"/>
      <sheetData sheetId="955" refreshError="1"/>
      <sheetData sheetId="956" refreshError="1"/>
      <sheetData sheetId="957" refreshError="1"/>
      <sheetData sheetId="958"/>
      <sheetData sheetId="959"/>
      <sheetData sheetId="960"/>
      <sheetData sheetId="961"/>
      <sheetData sheetId="962"/>
      <sheetData sheetId="963"/>
      <sheetData sheetId="964"/>
      <sheetData sheetId="965"/>
      <sheetData sheetId="966"/>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sheetData sheetId="989" refreshError="1"/>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refreshError="1"/>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refreshError="1"/>
      <sheetData sheetId="1021" refreshError="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sheetData sheetId="1054"/>
      <sheetData sheetId="1055" refreshError="1"/>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refreshError="1"/>
      <sheetData sheetId="1070" refreshError="1"/>
      <sheetData sheetId="1071" refreshError="1"/>
      <sheetData sheetId="1072" refreshError="1"/>
      <sheetData sheetId="1073" refreshError="1"/>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sheetData sheetId="1168" refreshError="1"/>
      <sheetData sheetId="1169"/>
      <sheetData sheetId="1170"/>
      <sheetData sheetId="117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sheetData sheetId="1200"/>
      <sheetData sheetId="120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sheetData sheetId="1220" refreshError="1"/>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refreshError="1"/>
      <sheetData sheetId="1258" refreshError="1"/>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refreshError="1"/>
      <sheetData sheetId="1317" refreshError="1"/>
      <sheetData sheetId="1318" refreshError="1"/>
      <sheetData sheetId="1319" refreshError="1"/>
      <sheetData sheetId="1320"/>
      <sheetData sheetId="1321" refreshError="1"/>
      <sheetData sheetId="1322" refreshError="1"/>
      <sheetData sheetId="1323" refreshError="1"/>
      <sheetData sheetId="1324" refreshError="1"/>
      <sheetData sheetId="1325"/>
      <sheetData sheetId="1326"/>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sheetData sheetId="1336"/>
      <sheetData sheetId="1337"/>
      <sheetData sheetId="1338"/>
      <sheetData sheetId="1339" refreshError="1"/>
      <sheetData sheetId="1340" refreshError="1"/>
      <sheetData sheetId="1341" refreshError="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refreshError="1"/>
      <sheetData sheetId="1372" refreshError="1"/>
      <sheetData sheetId="1373" refreshError="1"/>
      <sheetData sheetId="1374" refreshError="1"/>
      <sheetData sheetId="1375" refreshError="1"/>
      <sheetData sheetId="1376" refreshError="1"/>
      <sheetData sheetId="1377" refreshError="1"/>
      <sheetData sheetId="1378"/>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refreshError="1"/>
      <sheetData sheetId="1401" refreshError="1"/>
      <sheetData sheetId="1402"/>
      <sheetData sheetId="1403"/>
      <sheetData sheetId="1404"/>
      <sheetData sheetId="1405"/>
      <sheetData sheetId="1406"/>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sheetData sheetId="1417"/>
      <sheetData sheetId="1418"/>
      <sheetData sheetId="1419" refreshError="1"/>
      <sheetData sheetId="1420" refreshError="1"/>
      <sheetData sheetId="1421"/>
      <sheetData sheetId="1422"/>
      <sheetData sheetId="1423"/>
      <sheetData sheetId="1424"/>
      <sheetData sheetId="1425"/>
      <sheetData sheetId="1426"/>
      <sheetData sheetId="1427" refreshError="1"/>
      <sheetData sheetId="1428" refreshError="1"/>
      <sheetData sheetId="1429" refreshError="1"/>
      <sheetData sheetId="1430" refreshError="1"/>
      <sheetData sheetId="1431" refreshError="1"/>
      <sheetData sheetId="1432" refreshError="1"/>
      <sheetData sheetId="1433"/>
      <sheetData sheetId="1434"/>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sheetData sheetId="1458"/>
      <sheetData sheetId="1459"/>
      <sheetData sheetId="1460"/>
      <sheetData sheetId="1461"/>
      <sheetData sheetId="1462"/>
      <sheetData sheetId="1463"/>
      <sheetData sheetId="1464"/>
      <sheetData sheetId="1465"/>
      <sheetData sheetId="1466" refreshError="1"/>
      <sheetData sheetId="1467" refreshError="1"/>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refreshError="1"/>
      <sheetData sheetId="1497" refreshError="1"/>
      <sheetData sheetId="1498" refreshError="1"/>
      <sheetData sheetId="1499" refreshError="1"/>
      <sheetData sheetId="1500" refreshError="1"/>
      <sheetData sheetId="1501" refreshError="1"/>
      <sheetData sheetId="1502"/>
      <sheetData sheetId="1503" refreshError="1"/>
      <sheetData sheetId="1504" refreshError="1"/>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refreshError="1"/>
      <sheetData sheetId="1520"/>
      <sheetData sheetId="1521"/>
      <sheetData sheetId="1522" refreshError="1"/>
      <sheetData sheetId="1523" refreshError="1"/>
      <sheetData sheetId="1524" refreshError="1"/>
      <sheetData sheetId="1525" refreshError="1"/>
      <sheetData sheetId="1526" refreshError="1"/>
      <sheetData sheetId="1527"/>
      <sheetData sheetId="1528" refreshError="1"/>
      <sheetData sheetId="1529"/>
      <sheetData sheetId="1530"/>
      <sheetData sheetId="153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sheetData sheetId="1555"/>
      <sheetData sheetId="1556"/>
      <sheetData sheetId="1557"/>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kp"/>
      <sheetName val="dtctcau+cong"/>
      <sheetName val="dtctduong"/>
      <sheetName val="dtcthtcsang"/>
      <sheetName val="ptvl"/>
      <sheetName val="ptnc"/>
      <sheetName val="ptm"/>
      <sheetName val="thv-n-mcau"/>
      <sheetName val="thv-n-md"/>
      <sheetName val="thv-n-mhtcs"/>
      <sheetName val="V.c noi bo"/>
      <sheetName val="DG"/>
      <sheetName val="ptdg"/>
      <sheetName val="V_c_noi_bo"/>
      <sheetName val="Dtcaubasau"/>
      <sheetName val="Sheet1"/>
      <sheetName val="dgth"/>
      <sheetName val="ptvt"/>
      <sheetName val="MATK"/>
      <sheetName val="PA2"/>
      <sheetName val="PA3"/>
      <sheetName val="gvl"/>
      <sheetName val="DGiaTN"/>
      <sheetName val="TT"/>
      <sheetName val="KLHT"/>
      <sheetName val="Input"/>
      <sheetName val="dtktduong"/>
      <sheetName val="xtm"/>
      <sheetName val="btra"/>
      <sheetName val="dnc4"/>
      <sheetName val="CT-35"/>
      <sheetName val="V_c noi bo"/>
      <sheetName val="DGCT"/>
    </sheetNames>
    <sheetDataSet>
      <sheetData sheetId="0"/>
      <sheetData sheetId="1"/>
      <sheetData sheetId="2"/>
      <sheetData sheetId="3"/>
      <sheetData sheetId="4" refreshError="1">
        <row r="6">
          <cell r="B6" t="str">
            <v>ph¸ dì cÇu cò</v>
          </cell>
        </row>
        <row r="7">
          <cell r="B7" t="str">
            <v>§ôc ph¸ BTCT cÇu cò</v>
          </cell>
          <cell r="C7" t="str">
            <v>m3</v>
          </cell>
          <cell r="D7">
            <v>1.4179999999999999</v>
          </cell>
          <cell r="J7">
            <v>10500</v>
          </cell>
        </row>
        <row r="8">
          <cell r="E8" t="str">
            <v>Que hµn</v>
          </cell>
          <cell r="F8" t="str">
            <v>kg</v>
          </cell>
          <cell r="G8">
            <v>1.5</v>
          </cell>
          <cell r="H8">
            <v>2.1269999999999998</v>
          </cell>
          <cell r="I8">
            <v>7000</v>
          </cell>
          <cell r="J8">
            <v>10500</v>
          </cell>
        </row>
        <row r="9">
          <cell r="B9" t="str">
            <v>Th¸o dì cÊu kiÖn s¾t thÐp</v>
          </cell>
          <cell r="C9" t="str">
            <v>tÊn</v>
          </cell>
          <cell r="D9">
            <v>9.4329999999999998</v>
          </cell>
          <cell r="I9" t="str">
            <v/>
          </cell>
          <cell r="J9">
            <v>131040.00000000003</v>
          </cell>
        </row>
        <row r="10">
          <cell r="E10" t="str">
            <v>Bu l«ng M20</v>
          </cell>
          <cell r="F10" t="str">
            <v>c¸i</v>
          </cell>
          <cell r="G10">
            <v>12.600000000000001</v>
          </cell>
          <cell r="H10">
            <v>118.85580000000002</v>
          </cell>
          <cell r="I10">
            <v>3400</v>
          </cell>
          <cell r="J10">
            <v>42840.000000000007</v>
          </cell>
        </row>
        <row r="11">
          <cell r="E11" t="str">
            <v>Que hµn</v>
          </cell>
          <cell r="F11" t="str">
            <v>kg</v>
          </cell>
          <cell r="G11">
            <v>12.600000000000001</v>
          </cell>
          <cell r="H11">
            <v>118.85580000000002</v>
          </cell>
          <cell r="I11">
            <v>7000</v>
          </cell>
          <cell r="J11">
            <v>88200.000000000015</v>
          </cell>
        </row>
        <row r="12">
          <cell r="B12" t="str">
            <v>X¶ ®­êng hµn 10ly</v>
          </cell>
          <cell r="C12" t="str">
            <v>10m</v>
          </cell>
          <cell r="D12">
            <v>11.2</v>
          </cell>
          <cell r="I12" t="str">
            <v/>
          </cell>
          <cell r="J12">
            <v>79170</v>
          </cell>
        </row>
        <row r="13">
          <cell r="D13" t="str">
            <v/>
          </cell>
          <cell r="E13" t="str">
            <v>Que hµn</v>
          </cell>
          <cell r="F13" t="str">
            <v>kg</v>
          </cell>
          <cell r="G13">
            <v>11.31</v>
          </cell>
          <cell r="H13">
            <v>126.672</v>
          </cell>
          <cell r="I13">
            <v>7000</v>
          </cell>
          <cell r="J13">
            <v>79170</v>
          </cell>
        </row>
        <row r="14">
          <cell r="B14" t="str">
            <v>phÇn cÇu míi</v>
          </cell>
          <cell r="I14" t="str">
            <v/>
          </cell>
          <cell r="J14" t="str">
            <v/>
          </cell>
        </row>
        <row r="15">
          <cell r="B15" t="str">
            <v>I- Mè, trô, trô chèng va x«</v>
          </cell>
          <cell r="I15" t="str">
            <v/>
          </cell>
          <cell r="J15" t="str">
            <v/>
          </cell>
        </row>
        <row r="16">
          <cell r="B16" t="str">
            <v>§ãng cäc thÐp h×nh khung ®Þnh vÞ, ®ãng cõ BTCT 35x35cm, 40x40cm, cõ v¸n thÐp</v>
          </cell>
          <cell r="C16" t="str">
            <v>100m</v>
          </cell>
          <cell r="D16">
            <v>14.4</v>
          </cell>
          <cell r="I16" t="str">
            <v/>
          </cell>
          <cell r="J16">
            <v>0</v>
          </cell>
        </row>
        <row r="17">
          <cell r="E17" t="str">
            <v>Cäc</v>
          </cell>
          <cell r="F17" t="str">
            <v>m</v>
          </cell>
          <cell r="G17">
            <v>101</v>
          </cell>
          <cell r="H17">
            <v>1454.4</v>
          </cell>
          <cell r="I17">
            <v>0</v>
          </cell>
          <cell r="J17">
            <v>0</v>
          </cell>
        </row>
        <row r="18">
          <cell r="B18" t="str">
            <v>Cung cÊp cõ v¸n thÐp (khÊu hao 1%x2lÇn)</v>
          </cell>
          <cell r="C18" t="str">
            <v>tÊn</v>
          </cell>
          <cell r="D18">
            <v>1.768</v>
          </cell>
          <cell r="I18" t="str">
            <v/>
          </cell>
          <cell r="J18">
            <v>5490</v>
          </cell>
        </row>
        <row r="19">
          <cell r="E19" t="str">
            <v>Cõ v¸n thÐp</v>
          </cell>
          <cell r="F19" t="str">
            <v>tÊn</v>
          </cell>
          <cell r="G19">
            <v>1</v>
          </cell>
          <cell r="H19">
            <v>1.768</v>
          </cell>
          <cell r="I19">
            <v>5490</v>
          </cell>
          <cell r="J19">
            <v>5490</v>
          </cell>
        </row>
        <row r="20">
          <cell r="B20" t="str">
            <v>§ãng cõ v¸n thÐp</v>
          </cell>
          <cell r="C20" t="str">
            <v>100m</v>
          </cell>
          <cell r="D20">
            <v>15.2</v>
          </cell>
          <cell r="I20" t="str">
            <v/>
          </cell>
          <cell r="J20">
            <v>27436499.999999996</v>
          </cell>
        </row>
        <row r="21">
          <cell r="E21" t="str">
            <v>Cäc v¸n thÐp</v>
          </cell>
          <cell r="F21" t="str">
            <v>m</v>
          </cell>
          <cell r="G21">
            <v>100.49999999999999</v>
          </cell>
          <cell r="H21">
            <v>1527.5999999999997</v>
          </cell>
          <cell r="I21">
            <v>273000</v>
          </cell>
          <cell r="J21">
            <v>27436499.999999996</v>
          </cell>
        </row>
        <row r="22">
          <cell r="B22" t="str">
            <v>Gia c«ng khung ®Þnh vÞ, gi»ng vßng v©y cõ v¸n thÐp</v>
          </cell>
          <cell r="C22" t="str">
            <v>tÊn</v>
          </cell>
          <cell r="D22">
            <v>25.936</v>
          </cell>
          <cell r="I22" t="str">
            <v/>
          </cell>
          <cell r="J22">
            <v>5103270.9000000004</v>
          </cell>
        </row>
        <row r="23">
          <cell r="E23" t="str">
            <v>ThÐp h×nh</v>
          </cell>
          <cell r="F23" t="str">
            <v>kg</v>
          </cell>
          <cell r="G23">
            <v>732.74250000000006</v>
          </cell>
          <cell r="H23">
            <v>19004.409480000002</v>
          </cell>
          <cell r="I23">
            <v>4500</v>
          </cell>
          <cell r="J23">
            <v>3297341.2500000005</v>
          </cell>
        </row>
        <row r="24">
          <cell r="E24" t="str">
            <v>ThÐp tÊm</v>
          </cell>
          <cell r="F24" t="str">
            <v>kg</v>
          </cell>
          <cell r="G24">
            <v>380.25749999999999</v>
          </cell>
          <cell r="H24">
            <v>9862.3585199999998</v>
          </cell>
          <cell r="I24">
            <v>3400</v>
          </cell>
          <cell r="J24">
            <v>1292875.5</v>
          </cell>
        </row>
        <row r="25">
          <cell r="E25" t="str">
            <v>Que hµn</v>
          </cell>
          <cell r="F25" t="str">
            <v>kg</v>
          </cell>
          <cell r="G25">
            <v>43.081500000000005</v>
          </cell>
          <cell r="H25">
            <v>1117.3617840000002</v>
          </cell>
          <cell r="I25">
            <v>7000</v>
          </cell>
          <cell r="J25">
            <v>301570.50000000006</v>
          </cell>
        </row>
        <row r="26">
          <cell r="E26" t="str">
            <v>¤ xy</v>
          </cell>
          <cell r="F26" t="str">
            <v>chai</v>
          </cell>
          <cell r="G26">
            <v>2.6564999999999999</v>
          </cell>
          <cell r="H26">
            <v>68.898983999999999</v>
          </cell>
          <cell r="I26">
            <v>6500</v>
          </cell>
          <cell r="J26">
            <v>17267.25</v>
          </cell>
        </row>
        <row r="27">
          <cell r="E27" t="str">
            <v>§Êt ®Ìn</v>
          </cell>
          <cell r="F27" t="str">
            <v>kg</v>
          </cell>
          <cell r="G27">
            <v>26.974500000000003</v>
          </cell>
          <cell r="H27">
            <v>699.61063200000001</v>
          </cell>
          <cell r="I27">
            <v>7200</v>
          </cell>
          <cell r="J27">
            <v>194216.40000000002</v>
          </cell>
        </row>
        <row r="28">
          <cell r="B28" t="str">
            <v>L¾p ®Æt khung ®Þnh vÞ trªn c¹n</v>
          </cell>
          <cell r="C28" t="str">
            <v>tÊn</v>
          </cell>
          <cell r="D28">
            <v>280.48399999999998</v>
          </cell>
          <cell r="I28" t="str">
            <v/>
          </cell>
          <cell r="J28">
            <v>177266.25000000003</v>
          </cell>
        </row>
        <row r="29">
          <cell r="E29" t="str">
            <v>ThÐp h×nh</v>
          </cell>
          <cell r="F29" t="str">
            <v>kg</v>
          </cell>
          <cell r="G29">
            <v>0.47250000000000003</v>
          </cell>
          <cell r="H29">
            <v>132.52869000000001</v>
          </cell>
          <cell r="I29">
            <v>4500</v>
          </cell>
          <cell r="J29">
            <v>2126.25</v>
          </cell>
        </row>
        <row r="30">
          <cell r="E30" t="str">
            <v>Bu l«ng M20</v>
          </cell>
          <cell r="F30" t="str">
            <v>c¸i</v>
          </cell>
          <cell r="G30">
            <v>12.600000000000001</v>
          </cell>
          <cell r="H30">
            <v>3534.0984000000003</v>
          </cell>
          <cell r="I30">
            <v>3400</v>
          </cell>
          <cell r="J30">
            <v>42840.000000000007</v>
          </cell>
        </row>
        <row r="31">
          <cell r="E31" t="str">
            <v>Que hµn</v>
          </cell>
          <cell r="F31" t="str">
            <v>kg</v>
          </cell>
          <cell r="G31">
            <v>18.900000000000002</v>
          </cell>
          <cell r="H31">
            <v>5301.1476000000002</v>
          </cell>
          <cell r="I31">
            <v>7000</v>
          </cell>
          <cell r="J31">
            <v>132300.00000000003</v>
          </cell>
        </row>
        <row r="32">
          <cell r="B32" t="str">
            <v>Th¸o dì khung ®Þnh vÞ trªn c¹n</v>
          </cell>
          <cell r="C32" t="str">
            <v>tÊn</v>
          </cell>
          <cell r="D32">
            <v>280.48399999999998</v>
          </cell>
          <cell r="I32" t="str">
            <v/>
          </cell>
          <cell r="J32">
            <v>177266.25000000003</v>
          </cell>
        </row>
        <row r="33">
          <cell r="E33" t="str">
            <v>ThÐp h×nh</v>
          </cell>
          <cell r="F33" t="str">
            <v>kg</v>
          </cell>
          <cell r="G33">
            <v>0.47250000000000003</v>
          </cell>
          <cell r="H33">
            <v>132.52869000000001</v>
          </cell>
          <cell r="I33">
            <v>4500</v>
          </cell>
          <cell r="J33">
            <v>2126.25</v>
          </cell>
        </row>
        <row r="34">
          <cell r="E34" t="str">
            <v>Bu l«ng M20</v>
          </cell>
          <cell r="F34" t="str">
            <v>c¸i</v>
          </cell>
          <cell r="G34">
            <v>12.600000000000001</v>
          </cell>
          <cell r="H34">
            <v>3534.0984000000003</v>
          </cell>
          <cell r="I34">
            <v>3400</v>
          </cell>
          <cell r="J34">
            <v>42840.000000000007</v>
          </cell>
        </row>
        <row r="35">
          <cell r="E35" t="str">
            <v>Que hµn</v>
          </cell>
          <cell r="F35" t="str">
            <v>kg</v>
          </cell>
          <cell r="G35">
            <v>18.900000000000002</v>
          </cell>
          <cell r="H35">
            <v>5301.1476000000002</v>
          </cell>
          <cell r="I35">
            <v>7000</v>
          </cell>
          <cell r="J35">
            <v>132300.00000000003</v>
          </cell>
        </row>
        <row r="36">
          <cell r="B36" t="str">
            <v>ChÐt khe nèi</v>
          </cell>
          <cell r="C36" t="str">
            <v>m</v>
          </cell>
          <cell r="D36">
            <v>2540</v>
          </cell>
          <cell r="I36" t="str">
            <v/>
          </cell>
          <cell r="J36">
            <v>4236.8999999999996</v>
          </cell>
        </row>
        <row r="37">
          <cell r="E37" t="str">
            <v>Nhùa ®­êng</v>
          </cell>
          <cell r="F37" t="str">
            <v>kg</v>
          </cell>
          <cell r="G37">
            <v>0.81799999999999995</v>
          </cell>
          <cell r="H37">
            <v>2077.7199999999998</v>
          </cell>
          <cell r="I37">
            <v>2700</v>
          </cell>
          <cell r="J37">
            <v>2208.6</v>
          </cell>
        </row>
        <row r="38">
          <cell r="E38" t="str">
            <v>D©y thõng</v>
          </cell>
          <cell r="F38" t="str">
            <v>m</v>
          </cell>
          <cell r="G38">
            <v>1.05</v>
          </cell>
          <cell r="H38">
            <v>2667</v>
          </cell>
          <cell r="I38">
            <v>150</v>
          </cell>
          <cell r="J38">
            <v>157.5</v>
          </cell>
        </row>
        <row r="39">
          <cell r="E39" t="str">
            <v>Cñi</v>
          </cell>
          <cell r="F39" t="str">
            <v>kg</v>
          </cell>
          <cell r="G39">
            <v>3.1179999999999999</v>
          </cell>
          <cell r="H39">
            <v>7919.7199999999993</v>
          </cell>
          <cell r="I39">
            <v>600</v>
          </cell>
          <cell r="J39">
            <v>1870.8</v>
          </cell>
        </row>
        <row r="40">
          <cell r="B40" t="str">
            <v>§­êng hµn 10ly</v>
          </cell>
          <cell r="C40" t="str">
            <v>10m</v>
          </cell>
          <cell r="D40">
            <v>63.956000000000003</v>
          </cell>
          <cell r="I40" t="str">
            <v/>
          </cell>
          <cell r="J40">
            <v>79170</v>
          </cell>
        </row>
        <row r="41">
          <cell r="E41" t="str">
            <v>Que hµn</v>
          </cell>
          <cell r="F41" t="str">
            <v>kg</v>
          </cell>
          <cell r="G41">
            <v>11.31</v>
          </cell>
          <cell r="H41">
            <v>723.3423600000001</v>
          </cell>
          <cell r="I41">
            <v>7000</v>
          </cell>
          <cell r="J41">
            <v>79170</v>
          </cell>
        </row>
        <row r="42">
          <cell r="B42" t="str">
            <v>X¶ ®­êng hµn 10ly</v>
          </cell>
          <cell r="C42" t="str">
            <v>10m</v>
          </cell>
          <cell r="D42">
            <v>63.956000000000003</v>
          </cell>
          <cell r="I42" t="str">
            <v/>
          </cell>
          <cell r="J42">
            <v>79170</v>
          </cell>
        </row>
        <row r="43">
          <cell r="E43" t="str">
            <v>Que hµn</v>
          </cell>
          <cell r="F43" t="str">
            <v>kg</v>
          </cell>
          <cell r="G43">
            <v>11.31</v>
          </cell>
          <cell r="H43">
            <v>723.3423600000001</v>
          </cell>
          <cell r="I43">
            <v>7000</v>
          </cell>
          <cell r="J43">
            <v>79170</v>
          </cell>
        </row>
        <row r="44">
          <cell r="B44" t="str">
            <v>Cung cÊp cõ BTCT 35x35cm dµi 12m</v>
          </cell>
          <cell r="C44" t="str">
            <v>cõ</v>
          </cell>
          <cell r="D44">
            <v>88</v>
          </cell>
          <cell r="I44" t="str">
            <v/>
          </cell>
          <cell r="J44">
            <v>2891200</v>
          </cell>
        </row>
        <row r="45">
          <cell r="D45" t="str">
            <v/>
          </cell>
          <cell r="E45" t="str">
            <v>Cõ BTCT 35x35cm dµi 12m</v>
          </cell>
          <cell r="F45" t="str">
            <v>cõ</v>
          </cell>
          <cell r="G45">
            <v>1</v>
          </cell>
          <cell r="H45">
            <v>88</v>
          </cell>
          <cell r="I45">
            <v>2891200</v>
          </cell>
          <cell r="J45">
            <v>2891200</v>
          </cell>
        </row>
        <row r="46">
          <cell r="B46" t="str">
            <v>Cung cÊp cõ BTCT 40x40cm dµi 12m</v>
          </cell>
          <cell r="C46" t="str">
            <v>cõ</v>
          </cell>
          <cell r="D46">
            <v>1304</v>
          </cell>
          <cell r="I46" t="str">
            <v/>
          </cell>
          <cell r="J46">
            <v>3776261</v>
          </cell>
        </row>
        <row r="47">
          <cell r="D47" t="str">
            <v/>
          </cell>
          <cell r="E47" t="str">
            <v>Cõ BTCT 40x40cm dµi 12m</v>
          </cell>
          <cell r="F47" t="str">
            <v>cõ</v>
          </cell>
          <cell r="G47">
            <v>1</v>
          </cell>
          <cell r="H47">
            <v>1304</v>
          </cell>
          <cell r="I47">
            <v>3776261</v>
          </cell>
          <cell r="J47">
            <v>3776261</v>
          </cell>
        </row>
        <row r="48">
          <cell r="B48" t="str">
            <v>Gia c«ng l¾p ®Æt hép nèi cõ</v>
          </cell>
          <cell r="I48" t="str">
            <v/>
          </cell>
          <cell r="J48" t="str">
            <v/>
          </cell>
        </row>
        <row r="49">
          <cell r="B49" t="str">
            <v>- ThÐp h×nh</v>
          </cell>
          <cell r="C49" t="str">
            <v>tÊn</v>
          </cell>
          <cell r="D49">
            <v>0.79800000000000004</v>
          </cell>
          <cell r="I49" t="str">
            <v/>
          </cell>
          <cell r="J49">
            <v>4929670</v>
          </cell>
        </row>
        <row r="50">
          <cell r="E50" t="str">
            <v>ThÐp h×nh</v>
          </cell>
          <cell r="F50" t="str">
            <v>kg</v>
          </cell>
          <cell r="G50">
            <v>1025</v>
          </cell>
          <cell r="H50">
            <v>817.95</v>
          </cell>
          <cell r="I50">
            <v>4500</v>
          </cell>
          <cell r="J50">
            <v>4612500</v>
          </cell>
        </row>
        <row r="51">
          <cell r="E51" t="str">
            <v>H¬i giã</v>
          </cell>
          <cell r="F51" t="str">
            <v>m3</v>
          </cell>
          <cell r="G51">
            <v>7.26</v>
          </cell>
          <cell r="H51">
            <v>5.7934799999999997</v>
          </cell>
          <cell r="I51">
            <v>6500</v>
          </cell>
          <cell r="J51">
            <v>47190</v>
          </cell>
        </row>
        <row r="52">
          <cell r="E52" t="str">
            <v>H¬i ®¸</v>
          </cell>
          <cell r="F52" t="str">
            <v>m3</v>
          </cell>
          <cell r="G52">
            <v>1.21</v>
          </cell>
          <cell r="H52">
            <v>0.96557999999999999</v>
          </cell>
          <cell r="I52">
            <v>38000</v>
          </cell>
          <cell r="J52">
            <v>45980</v>
          </cell>
        </row>
        <row r="53">
          <cell r="E53" t="str">
            <v>Que hµn</v>
          </cell>
          <cell r="F53" t="str">
            <v>kg</v>
          </cell>
          <cell r="G53">
            <v>32</v>
          </cell>
          <cell r="H53">
            <v>25.536000000000001</v>
          </cell>
          <cell r="I53">
            <v>7000</v>
          </cell>
          <cell r="J53">
            <v>224000</v>
          </cell>
        </row>
        <row r="54">
          <cell r="B54" t="str">
            <v>- ThÐp b¶n</v>
          </cell>
          <cell r="C54" t="str">
            <v>tÊn</v>
          </cell>
          <cell r="D54">
            <v>125.904</v>
          </cell>
          <cell r="I54" t="str">
            <v/>
          </cell>
          <cell r="J54">
            <v>3887170</v>
          </cell>
        </row>
        <row r="55">
          <cell r="E55" t="str">
            <v>ThÐp tÊm</v>
          </cell>
          <cell r="F55" t="str">
            <v>kg</v>
          </cell>
          <cell r="G55">
            <v>1050</v>
          </cell>
          <cell r="H55">
            <v>132199.19999999998</v>
          </cell>
          <cell r="I55">
            <v>3400</v>
          </cell>
          <cell r="J55">
            <v>3570000</v>
          </cell>
        </row>
        <row r="56">
          <cell r="E56" t="str">
            <v>H¬i giã</v>
          </cell>
          <cell r="F56" t="str">
            <v>m3</v>
          </cell>
          <cell r="G56">
            <v>7.26</v>
          </cell>
          <cell r="H56">
            <v>914.06304</v>
          </cell>
          <cell r="I56">
            <v>6500</v>
          </cell>
          <cell r="J56">
            <v>47190</v>
          </cell>
        </row>
        <row r="57">
          <cell r="E57" t="str">
            <v>H¬i ®¸</v>
          </cell>
          <cell r="F57" t="str">
            <v>m3</v>
          </cell>
          <cell r="G57">
            <v>1.21</v>
          </cell>
          <cell r="H57">
            <v>152.34384</v>
          </cell>
          <cell r="I57">
            <v>38000</v>
          </cell>
          <cell r="J57">
            <v>45980</v>
          </cell>
        </row>
        <row r="58">
          <cell r="E58" t="str">
            <v>Que hµn</v>
          </cell>
          <cell r="F58" t="str">
            <v>kg</v>
          </cell>
          <cell r="G58">
            <v>32</v>
          </cell>
          <cell r="H58">
            <v>4028.9279999999999</v>
          </cell>
          <cell r="I58">
            <v>7000</v>
          </cell>
          <cell r="J58">
            <v>224000</v>
          </cell>
        </row>
        <row r="59">
          <cell r="B59" t="str">
            <v>§­êng hµn 10ly</v>
          </cell>
          <cell r="C59" t="str">
            <v>10m</v>
          </cell>
          <cell r="D59">
            <v>874.32</v>
          </cell>
          <cell r="I59" t="str">
            <v/>
          </cell>
          <cell r="J59">
            <v>79170</v>
          </cell>
        </row>
        <row r="60">
          <cell r="E60" t="str">
            <v>Que hµn</v>
          </cell>
          <cell r="F60" t="str">
            <v>kg</v>
          </cell>
          <cell r="G60">
            <v>11.31</v>
          </cell>
          <cell r="H60">
            <v>9888.5592000000015</v>
          </cell>
          <cell r="I60">
            <v>7000</v>
          </cell>
          <cell r="J60">
            <v>79170</v>
          </cell>
        </row>
        <row r="61">
          <cell r="B61" t="str">
            <v>§ãng cõ BTCT 35x35cm</v>
          </cell>
          <cell r="I61" t="str">
            <v/>
          </cell>
          <cell r="J61" t="str">
            <v/>
          </cell>
        </row>
        <row r="62">
          <cell r="B62" t="str">
            <v>- §ãng th¼ng trªn bê</v>
          </cell>
          <cell r="C62" t="str">
            <v>100m</v>
          </cell>
          <cell r="D62">
            <v>5.76</v>
          </cell>
          <cell r="I62" t="str">
            <v/>
          </cell>
          <cell r="J62">
            <v>0</v>
          </cell>
        </row>
        <row r="63">
          <cell r="E63" t="str">
            <v>Cäc bª t«ng</v>
          </cell>
          <cell r="F63" t="str">
            <v>m</v>
          </cell>
          <cell r="G63">
            <v>102.51499999999999</v>
          </cell>
          <cell r="H63">
            <v>590.48639999999989</v>
          </cell>
          <cell r="I63">
            <v>0</v>
          </cell>
          <cell r="J63">
            <v>0</v>
          </cell>
        </row>
        <row r="64">
          <cell r="B64" t="str">
            <v>- §ãng xiªn trªn bê</v>
          </cell>
          <cell r="C64" t="str">
            <v>100m</v>
          </cell>
          <cell r="D64">
            <v>4.8</v>
          </cell>
          <cell r="I64" t="str">
            <v/>
          </cell>
          <cell r="J64">
            <v>0</v>
          </cell>
        </row>
        <row r="65">
          <cell r="E65" t="str">
            <v>Cäc bª t«ng</v>
          </cell>
          <cell r="F65" t="str">
            <v>m</v>
          </cell>
          <cell r="G65">
            <v>102.51499999999999</v>
          </cell>
          <cell r="H65">
            <v>492.07199999999989</v>
          </cell>
          <cell r="I65">
            <v>0</v>
          </cell>
          <cell r="J65">
            <v>0</v>
          </cell>
        </row>
        <row r="66">
          <cell r="B66" t="str">
            <v>§ãng cõ BTCT 40X40cm</v>
          </cell>
          <cell r="I66" t="str">
            <v/>
          </cell>
          <cell r="J66" t="str">
            <v/>
          </cell>
        </row>
        <row r="67">
          <cell r="B67" t="str">
            <v>- §ãng th¼ng trªn bê</v>
          </cell>
          <cell r="C67" t="str">
            <v>100m</v>
          </cell>
          <cell r="D67">
            <v>27.84</v>
          </cell>
          <cell r="I67" t="str">
            <v/>
          </cell>
          <cell r="J67">
            <v>0</v>
          </cell>
        </row>
        <row r="68">
          <cell r="E68" t="str">
            <v>Cäc bª t«ng</v>
          </cell>
          <cell r="F68" t="str">
            <v>m</v>
          </cell>
          <cell r="G68">
            <v>102.51499999999999</v>
          </cell>
          <cell r="H68">
            <v>2854.0175999999997</v>
          </cell>
          <cell r="I68">
            <v>0</v>
          </cell>
          <cell r="J68">
            <v>0</v>
          </cell>
        </row>
        <row r="69">
          <cell r="B69" t="str">
            <v>- §ãng xiªn trªn bê</v>
          </cell>
          <cell r="C69" t="str">
            <v>100m</v>
          </cell>
          <cell r="D69">
            <v>71.040000000000006</v>
          </cell>
          <cell r="I69" t="str">
            <v/>
          </cell>
          <cell r="J69">
            <v>0</v>
          </cell>
        </row>
        <row r="70">
          <cell r="E70" t="str">
            <v>Cäc bª t«ng</v>
          </cell>
          <cell r="F70" t="str">
            <v>m</v>
          </cell>
          <cell r="G70">
            <v>102.51499999999999</v>
          </cell>
          <cell r="H70">
            <v>7282.6655999999994</v>
          </cell>
          <cell r="I70">
            <v>0</v>
          </cell>
          <cell r="J70">
            <v>0</v>
          </cell>
        </row>
        <row r="71">
          <cell r="B71" t="str">
            <v>- §ãng th¼ng trªn mÆt n­íc</v>
          </cell>
          <cell r="C71" t="str">
            <v>100m</v>
          </cell>
          <cell r="D71">
            <v>24.96</v>
          </cell>
          <cell r="I71" t="str">
            <v/>
          </cell>
          <cell r="J71">
            <v>0</v>
          </cell>
        </row>
        <row r="72">
          <cell r="E72" t="str">
            <v>Cäc bª t«ng</v>
          </cell>
          <cell r="F72" t="str">
            <v>m</v>
          </cell>
          <cell r="G72">
            <v>103.02</v>
          </cell>
          <cell r="H72">
            <v>2571.3791999999999</v>
          </cell>
          <cell r="I72">
            <v>0</v>
          </cell>
          <cell r="J72">
            <v>0</v>
          </cell>
        </row>
        <row r="73">
          <cell r="B73" t="str">
            <v>- §ãng xiªn trªn mÆt n­íc</v>
          </cell>
          <cell r="C73" t="str">
            <v>100m</v>
          </cell>
          <cell r="D73">
            <v>32.64</v>
          </cell>
          <cell r="I73" t="str">
            <v/>
          </cell>
          <cell r="J73">
            <v>0</v>
          </cell>
        </row>
        <row r="74">
          <cell r="E74" t="str">
            <v>Cäc bª t«ng</v>
          </cell>
          <cell r="F74" t="str">
            <v>m</v>
          </cell>
          <cell r="G74">
            <v>103.02</v>
          </cell>
          <cell r="H74">
            <v>3362.5727999999999</v>
          </cell>
          <cell r="I74">
            <v>0</v>
          </cell>
          <cell r="J74">
            <v>0</v>
          </cell>
        </row>
        <row r="75">
          <cell r="B75" t="str">
            <v>GCL§ cèt thÐp ®æ bª t«ng t¹i chæ mè, trô</v>
          </cell>
          <cell r="I75" t="str">
            <v/>
          </cell>
          <cell r="J75" t="str">
            <v/>
          </cell>
        </row>
        <row r="76">
          <cell r="B76" t="str">
            <v>- Cèt thÐp d&lt;=10</v>
          </cell>
          <cell r="C76" t="str">
            <v>tÊn</v>
          </cell>
          <cell r="D76">
            <v>4.2850000000000001</v>
          </cell>
          <cell r="I76" t="str">
            <v/>
          </cell>
          <cell r="J76">
            <v>3932352</v>
          </cell>
        </row>
        <row r="77">
          <cell r="E77" t="str">
            <v>ThÐp trßn d&lt;=10</v>
          </cell>
          <cell r="F77" t="str">
            <v>kg</v>
          </cell>
          <cell r="G77">
            <v>1005</v>
          </cell>
          <cell r="H77">
            <v>4306.4250000000002</v>
          </cell>
          <cell r="I77">
            <v>3900</v>
          </cell>
          <cell r="J77">
            <v>3919500</v>
          </cell>
        </row>
        <row r="78">
          <cell r="E78" t="str">
            <v>D©y thÐp</v>
          </cell>
          <cell r="F78" t="str">
            <v>kg</v>
          </cell>
          <cell r="G78">
            <v>21.42</v>
          </cell>
          <cell r="H78">
            <v>91.784700000000015</v>
          </cell>
          <cell r="I78">
            <v>600</v>
          </cell>
          <cell r="J78">
            <v>12852.000000000002</v>
          </cell>
        </row>
        <row r="79">
          <cell r="B79" t="str">
            <v>- Cèt thÐp d&lt;=18</v>
          </cell>
          <cell r="C79" t="str">
            <v>tÊn</v>
          </cell>
          <cell r="D79">
            <v>15.756</v>
          </cell>
          <cell r="I79" t="str">
            <v/>
          </cell>
          <cell r="J79">
            <v>4389068</v>
          </cell>
        </row>
        <row r="80">
          <cell r="E80" t="str">
            <v>ThÐp trßn d&lt;=18</v>
          </cell>
          <cell r="F80" t="str">
            <v>kg</v>
          </cell>
          <cell r="G80">
            <v>1020</v>
          </cell>
          <cell r="H80">
            <v>16071.12</v>
          </cell>
          <cell r="I80">
            <v>4250</v>
          </cell>
          <cell r="J80">
            <v>4335000</v>
          </cell>
        </row>
        <row r="81">
          <cell r="E81" t="str">
            <v>D©y thÐp</v>
          </cell>
          <cell r="F81" t="str">
            <v>kg</v>
          </cell>
          <cell r="G81">
            <v>14.28</v>
          </cell>
          <cell r="H81">
            <v>224.99567999999999</v>
          </cell>
          <cell r="I81">
            <v>600</v>
          </cell>
          <cell r="J81">
            <v>8568</v>
          </cell>
        </row>
        <row r="82">
          <cell r="B82" t="str">
            <v>kg</v>
          </cell>
          <cell r="C82">
            <v>6.5</v>
          </cell>
          <cell r="D82">
            <v>102.414</v>
          </cell>
          <cell r="E82" t="str">
            <v>Que hµn</v>
          </cell>
          <cell r="F82" t="str">
            <v>kg</v>
          </cell>
          <cell r="G82">
            <v>6.5</v>
          </cell>
          <cell r="H82">
            <v>102.414</v>
          </cell>
          <cell r="I82">
            <v>7000</v>
          </cell>
          <cell r="J82">
            <v>45500</v>
          </cell>
        </row>
        <row r="83">
          <cell r="B83" t="str">
            <v>- Cèt thÐp d&gt;18</v>
          </cell>
          <cell r="C83" t="str">
            <v>tÊn</v>
          </cell>
          <cell r="D83">
            <v>73.671999999999997</v>
          </cell>
          <cell r="I83" t="str">
            <v/>
          </cell>
          <cell r="J83">
            <v>4392078</v>
          </cell>
        </row>
        <row r="84">
          <cell r="E84" t="str">
            <v>ThÐp trßn d&gt;18</v>
          </cell>
          <cell r="F84" t="str">
            <v>kg</v>
          </cell>
          <cell r="G84">
            <v>1020</v>
          </cell>
          <cell r="H84">
            <v>75145.440000000002</v>
          </cell>
          <cell r="I84">
            <v>4250</v>
          </cell>
          <cell r="J84">
            <v>4335000</v>
          </cell>
        </row>
        <row r="85">
          <cell r="E85" t="str">
            <v>D©y thÐp</v>
          </cell>
          <cell r="F85" t="str">
            <v>kg</v>
          </cell>
          <cell r="G85">
            <v>14.28</v>
          </cell>
          <cell r="H85">
            <v>1052.0361599999999</v>
          </cell>
          <cell r="I85">
            <v>600</v>
          </cell>
          <cell r="J85">
            <v>8568</v>
          </cell>
        </row>
        <row r="86">
          <cell r="E86" t="str">
            <v>Que hµn</v>
          </cell>
          <cell r="F86" t="str">
            <v>kg</v>
          </cell>
          <cell r="G86">
            <v>6.93</v>
          </cell>
          <cell r="H86">
            <v>510.54695999999996</v>
          </cell>
          <cell r="I86">
            <v>7000</v>
          </cell>
          <cell r="J86">
            <v>48510</v>
          </cell>
        </row>
        <row r="87">
          <cell r="B87" t="str">
            <v>- ThÐp h×nh</v>
          </cell>
          <cell r="C87" t="str">
            <v>tÊn</v>
          </cell>
          <cell r="D87">
            <v>0.68799999999999994</v>
          </cell>
          <cell r="I87" t="str">
            <v/>
          </cell>
          <cell r="J87">
            <v>4929670</v>
          </cell>
        </row>
        <row r="88">
          <cell r="E88" t="str">
            <v>ThÐp h×nh</v>
          </cell>
          <cell r="F88" t="str">
            <v>kg</v>
          </cell>
          <cell r="G88">
            <v>1025</v>
          </cell>
          <cell r="H88">
            <v>705.19999999999993</v>
          </cell>
          <cell r="I88">
            <v>4500</v>
          </cell>
          <cell r="J88">
            <v>4612500</v>
          </cell>
        </row>
        <row r="89">
          <cell r="E89" t="str">
            <v>H¬i giã</v>
          </cell>
          <cell r="F89" t="str">
            <v>m3</v>
          </cell>
          <cell r="G89">
            <v>7.26</v>
          </cell>
          <cell r="H89">
            <v>4.9948799999999993</v>
          </cell>
          <cell r="I89">
            <v>6500</v>
          </cell>
          <cell r="J89">
            <v>47190</v>
          </cell>
        </row>
        <row r="90">
          <cell r="E90" t="str">
            <v>H¬i ®¸</v>
          </cell>
          <cell r="F90" t="str">
            <v>m3</v>
          </cell>
          <cell r="G90">
            <v>1.21</v>
          </cell>
          <cell r="H90">
            <v>0.83247999999999989</v>
          </cell>
          <cell r="I90">
            <v>38000</v>
          </cell>
          <cell r="J90">
            <v>45980</v>
          </cell>
        </row>
        <row r="91">
          <cell r="E91" t="str">
            <v>Que hµn</v>
          </cell>
          <cell r="F91" t="str">
            <v>kg</v>
          </cell>
          <cell r="G91">
            <v>32</v>
          </cell>
          <cell r="H91">
            <v>22.015999999999998</v>
          </cell>
          <cell r="I91">
            <v>7000</v>
          </cell>
          <cell r="J91">
            <v>224000</v>
          </cell>
        </row>
        <row r="92">
          <cell r="B92" t="str">
            <v>L¾p ®Æt bu l«ng neo. Chèt F25</v>
          </cell>
          <cell r="C92" t="str">
            <v>bé</v>
          </cell>
          <cell r="D92">
            <v>83</v>
          </cell>
          <cell r="I92" t="str">
            <v/>
          </cell>
          <cell r="J92">
            <v>11000</v>
          </cell>
        </row>
        <row r="93">
          <cell r="E93" t="str">
            <v>Bu l«ng F25</v>
          </cell>
          <cell r="F93" t="str">
            <v>bé</v>
          </cell>
          <cell r="G93">
            <v>1</v>
          </cell>
          <cell r="H93">
            <v>83</v>
          </cell>
          <cell r="I93">
            <v>11000</v>
          </cell>
          <cell r="J93">
            <v>11000</v>
          </cell>
        </row>
        <row r="94">
          <cell r="B94" t="str">
            <v>§­êng hµn 10ly</v>
          </cell>
          <cell r="C94" t="str">
            <v>10m</v>
          </cell>
          <cell r="D94">
            <v>39.6</v>
          </cell>
          <cell r="I94" t="str">
            <v/>
          </cell>
          <cell r="J94">
            <v>79170</v>
          </cell>
        </row>
        <row r="95">
          <cell r="E95" t="str">
            <v>Que hµn</v>
          </cell>
          <cell r="F95" t="str">
            <v>kg</v>
          </cell>
          <cell r="G95">
            <v>11.31</v>
          </cell>
          <cell r="H95">
            <v>447.87600000000003</v>
          </cell>
          <cell r="I95">
            <v>7000</v>
          </cell>
          <cell r="J95">
            <v>79170</v>
          </cell>
        </row>
        <row r="96">
          <cell r="B96" t="str">
            <v>§æ bª t«ng lãt mè, trô ®¸ 4x6 M100</v>
          </cell>
          <cell r="C96" t="str">
            <v>m3</v>
          </cell>
          <cell r="D96">
            <v>33.659999999999997</v>
          </cell>
          <cell r="I96" t="str">
            <v/>
          </cell>
          <cell r="J96">
            <v>285718.3125</v>
          </cell>
        </row>
        <row r="97">
          <cell r="E97" t="str">
            <v>Xi m¨ng PC30</v>
          </cell>
          <cell r="F97" t="str">
            <v>kg</v>
          </cell>
          <cell r="G97">
            <v>199.875</v>
          </cell>
          <cell r="H97">
            <v>6727.7924999999996</v>
          </cell>
          <cell r="I97">
            <v>860</v>
          </cell>
          <cell r="J97">
            <v>171892.5</v>
          </cell>
        </row>
        <row r="98">
          <cell r="E98" t="str">
            <v>C¸t vµng</v>
          </cell>
          <cell r="F98" t="str">
            <v>m3</v>
          </cell>
          <cell r="G98">
            <v>0.52900000000000003</v>
          </cell>
          <cell r="H98">
            <v>17.806139999999999</v>
          </cell>
          <cell r="I98">
            <v>47000</v>
          </cell>
          <cell r="J98">
            <v>24863</v>
          </cell>
        </row>
        <row r="99">
          <cell r="E99" t="str">
            <v>§¸ 4x6</v>
          </cell>
          <cell r="F99" t="str">
            <v>m3</v>
          </cell>
          <cell r="G99">
            <v>0.93200000000000005</v>
          </cell>
          <cell r="H99">
            <v>31.371119999999998</v>
          </cell>
          <cell r="I99">
            <v>95000</v>
          </cell>
          <cell r="J99">
            <v>88540</v>
          </cell>
        </row>
        <row r="100">
          <cell r="E100" t="str">
            <v>N­íc</v>
          </cell>
          <cell r="F100" t="str">
            <v>lÝt</v>
          </cell>
          <cell r="G100">
            <v>169.125</v>
          </cell>
          <cell r="H100">
            <v>5692.7474999999995</v>
          </cell>
          <cell r="I100">
            <v>2.5</v>
          </cell>
          <cell r="J100">
            <v>422.8125</v>
          </cell>
        </row>
        <row r="101">
          <cell r="B101" t="str">
            <v>V¸n khu«n ®æ bª t«ng t¹i chæ xµ mò mè, trô cÇu</v>
          </cell>
          <cell r="C101" t="str">
            <v>100m2</v>
          </cell>
          <cell r="D101">
            <v>13.757999999999999</v>
          </cell>
          <cell r="I101" t="str">
            <v/>
          </cell>
          <cell r="J101">
            <v>2896992.7</v>
          </cell>
        </row>
        <row r="102">
          <cell r="E102" t="str">
            <v>Gç v¸n</v>
          </cell>
          <cell r="F102" t="str">
            <v>m3</v>
          </cell>
          <cell r="G102">
            <v>0.83737499999999987</v>
          </cell>
          <cell r="H102">
            <v>11.520605249999997</v>
          </cell>
          <cell r="I102">
            <v>2000000</v>
          </cell>
          <cell r="J102">
            <v>1674749.9999999998</v>
          </cell>
        </row>
        <row r="103">
          <cell r="E103" t="str">
            <v>Gç ®µ, chèng</v>
          </cell>
          <cell r="F103" t="str">
            <v>m3</v>
          </cell>
          <cell r="G103">
            <v>0.53287499999999999</v>
          </cell>
          <cell r="H103">
            <v>7.3312942499999991</v>
          </cell>
          <cell r="I103">
            <v>2000000</v>
          </cell>
          <cell r="J103">
            <v>1065750</v>
          </cell>
        </row>
        <row r="104">
          <cell r="E104" t="str">
            <v>§inh ®Øa</v>
          </cell>
          <cell r="F104" t="str">
            <v>c¸i</v>
          </cell>
          <cell r="G104">
            <v>30.754499999999997</v>
          </cell>
          <cell r="H104">
            <v>423.12041099999993</v>
          </cell>
          <cell r="I104">
            <v>1500</v>
          </cell>
          <cell r="J104">
            <v>46131.749999999993</v>
          </cell>
        </row>
        <row r="105">
          <cell r="E105" t="str">
            <v>Bu l«ng</v>
          </cell>
          <cell r="F105" t="str">
            <v>c¸i</v>
          </cell>
          <cell r="G105">
            <v>24.562999999999995</v>
          </cell>
          <cell r="H105">
            <v>337.93775399999993</v>
          </cell>
          <cell r="I105">
            <v>2500</v>
          </cell>
          <cell r="J105">
            <v>61407.499999999985</v>
          </cell>
        </row>
        <row r="106">
          <cell r="E106" t="str">
            <v>§inh</v>
          </cell>
          <cell r="F106" t="str">
            <v>kg</v>
          </cell>
          <cell r="G106">
            <v>9.2364999999999995</v>
          </cell>
          <cell r="H106">
            <v>127.07576699999998</v>
          </cell>
          <cell r="I106">
            <v>5300</v>
          </cell>
          <cell r="J106">
            <v>48953.45</v>
          </cell>
        </row>
        <row r="107">
          <cell r="B107" t="str">
            <v>V¸n khu«n ®æ bª t«ng t¹i chæ mãng mè, trô cÇu</v>
          </cell>
          <cell r="C107" t="str">
            <v>100m2</v>
          </cell>
          <cell r="D107">
            <v>7.0330000000000004</v>
          </cell>
          <cell r="I107" t="str">
            <v/>
          </cell>
          <cell r="J107">
            <v>3024882.6999999997</v>
          </cell>
        </row>
        <row r="108">
          <cell r="E108" t="str">
            <v>Gç v¸n</v>
          </cell>
          <cell r="F108" t="str">
            <v>m3</v>
          </cell>
          <cell r="G108">
            <v>0.83737499999999987</v>
          </cell>
          <cell r="H108">
            <v>5.8892583749999998</v>
          </cell>
          <cell r="I108">
            <v>2000000</v>
          </cell>
          <cell r="J108">
            <v>1674749.9999999998</v>
          </cell>
        </row>
        <row r="109">
          <cell r="E109" t="str">
            <v>Gç ®µ, chèng</v>
          </cell>
          <cell r="F109" t="str">
            <v>m3</v>
          </cell>
          <cell r="G109">
            <v>0.59681999999999991</v>
          </cell>
          <cell r="H109">
            <v>4.1974350599999992</v>
          </cell>
          <cell r="I109">
            <v>2000000</v>
          </cell>
          <cell r="J109">
            <v>1193639.9999999998</v>
          </cell>
        </row>
        <row r="110">
          <cell r="E110" t="str">
            <v>§inh ®Øa</v>
          </cell>
          <cell r="F110" t="str">
            <v>c¸i</v>
          </cell>
          <cell r="G110">
            <v>30.754499999999997</v>
          </cell>
          <cell r="H110">
            <v>216.29639849999998</v>
          </cell>
          <cell r="I110">
            <v>1500</v>
          </cell>
          <cell r="J110">
            <v>46131.749999999993</v>
          </cell>
        </row>
        <row r="111">
          <cell r="E111" t="str">
            <v>Bu l«ng</v>
          </cell>
          <cell r="F111" t="str">
            <v>c¸i</v>
          </cell>
          <cell r="G111">
            <v>24.562999999999995</v>
          </cell>
          <cell r="H111">
            <v>172.75157899999996</v>
          </cell>
          <cell r="I111">
            <v>2500</v>
          </cell>
          <cell r="J111">
            <v>61407.499999999985</v>
          </cell>
        </row>
        <row r="112">
          <cell r="E112" t="str">
            <v>§inh</v>
          </cell>
          <cell r="F112" t="str">
            <v>kg</v>
          </cell>
          <cell r="G112">
            <v>9.2364999999999995</v>
          </cell>
          <cell r="H112">
            <v>64.960304500000007</v>
          </cell>
          <cell r="I112">
            <v>5300</v>
          </cell>
          <cell r="J112">
            <v>48953.45</v>
          </cell>
        </row>
        <row r="113">
          <cell r="B113" t="str">
            <v>§æ bª t«ng ®¸ 1x2 M300 mè, trô cÇu trªn c¹n</v>
          </cell>
          <cell r="C113" t="str">
            <v>m3</v>
          </cell>
          <cell r="D113">
            <v>552.41600000000005</v>
          </cell>
          <cell r="I113" t="str">
            <v/>
          </cell>
          <cell r="J113">
            <v>525546.71250000002</v>
          </cell>
        </row>
        <row r="114">
          <cell r="E114" t="str">
            <v>Xi m¨ng PC30</v>
          </cell>
          <cell r="F114" t="str">
            <v>kg</v>
          </cell>
          <cell r="G114">
            <v>458.97450000000003</v>
          </cell>
          <cell r="H114">
            <v>253544.85739200003</v>
          </cell>
          <cell r="I114">
            <v>860</v>
          </cell>
          <cell r="J114">
            <v>394718.07</v>
          </cell>
        </row>
        <row r="115">
          <cell r="E115" t="str">
            <v>C¸t vµng</v>
          </cell>
          <cell r="F115" t="str">
            <v>m3</v>
          </cell>
          <cell r="G115">
            <v>0.46410000000000001</v>
          </cell>
          <cell r="H115">
            <v>256.37626560000001</v>
          </cell>
          <cell r="I115">
            <v>47000</v>
          </cell>
          <cell r="J115">
            <v>21812.7</v>
          </cell>
        </row>
        <row r="116">
          <cell r="E116" t="str">
            <v>§¸ 1x2</v>
          </cell>
          <cell r="F116" t="str">
            <v>m3</v>
          </cell>
          <cell r="G116">
            <v>0.90473999999999999</v>
          </cell>
          <cell r="H116">
            <v>499.79285184000003</v>
          </cell>
          <cell r="I116">
            <v>120000</v>
          </cell>
          <cell r="J116">
            <v>108568.8</v>
          </cell>
        </row>
        <row r="117">
          <cell r="E117" t="str">
            <v>N­íc</v>
          </cell>
          <cell r="F117" t="str">
            <v>lÝt</v>
          </cell>
          <cell r="G117">
            <v>178.857</v>
          </cell>
          <cell r="H117">
            <v>98803.468512000007</v>
          </cell>
          <cell r="I117">
            <v>2.5</v>
          </cell>
          <cell r="J117">
            <v>447.14249999999998</v>
          </cell>
        </row>
        <row r="118">
          <cell r="B118" t="str">
            <v>§æ bª t«ng ®¸ 1x2 M300 mè, trô cÇu d­íi n­íc</v>
          </cell>
          <cell r="C118" t="str">
            <v>m3</v>
          </cell>
          <cell r="D118">
            <v>608.94000000000005</v>
          </cell>
          <cell r="I118" t="str">
            <v/>
          </cell>
          <cell r="J118">
            <v>525546.71250000002</v>
          </cell>
        </row>
        <row r="119">
          <cell r="E119" t="str">
            <v>Xi m¨ng PC30</v>
          </cell>
          <cell r="F119" t="str">
            <v>kg</v>
          </cell>
          <cell r="G119">
            <v>458.97450000000003</v>
          </cell>
          <cell r="H119">
            <v>279487.93203000003</v>
          </cell>
          <cell r="I119">
            <v>860</v>
          </cell>
          <cell r="J119">
            <v>394718.07</v>
          </cell>
        </row>
        <row r="120">
          <cell r="E120" t="str">
            <v>C¸t vµng</v>
          </cell>
          <cell r="F120" t="str">
            <v>m3</v>
          </cell>
          <cell r="G120">
            <v>0.46410000000000001</v>
          </cell>
          <cell r="H120">
            <v>282.60905400000001</v>
          </cell>
          <cell r="I120">
            <v>47000</v>
          </cell>
          <cell r="J120">
            <v>21812.7</v>
          </cell>
        </row>
        <row r="121">
          <cell r="E121" t="str">
            <v>§¸ 1x2</v>
          </cell>
          <cell r="F121" t="str">
            <v>m3</v>
          </cell>
          <cell r="G121">
            <v>0.90473999999999999</v>
          </cell>
          <cell r="H121">
            <v>550.9323756</v>
          </cell>
          <cell r="I121">
            <v>120000</v>
          </cell>
          <cell r="J121">
            <v>108568.8</v>
          </cell>
        </row>
        <row r="122">
          <cell r="E122" t="str">
            <v>N­íc</v>
          </cell>
          <cell r="F122" t="str">
            <v>lÝt</v>
          </cell>
          <cell r="G122">
            <v>178.857</v>
          </cell>
          <cell r="H122">
            <v>108913.18158</v>
          </cell>
          <cell r="I122">
            <v>2.5</v>
          </cell>
          <cell r="J122">
            <v>447.14249999999998</v>
          </cell>
        </row>
        <row r="123">
          <cell r="B123" t="str">
            <v>V÷a xi m¨ng M100</v>
          </cell>
          <cell r="C123" t="str">
            <v>m2</v>
          </cell>
          <cell r="D123">
            <v>29.26</v>
          </cell>
          <cell r="I123" t="str">
            <v/>
          </cell>
          <cell r="J123">
            <v>14102.75</v>
          </cell>
        </row>
        <row r="124">
          <cell r="D124" t="str">
            <v/>
          </cell>
          <cell r="E124" t="str">
            <v>Xi m¨ng PC30</v>
          </cell>
          <cell r="F124" t="str">
            <v>kg</v>
          </cell>
          <cell r="G124">
            <v>14.35</v>
          </cell>
          <cell r="H124">
            <v>419.88100000000003</v>
          </cell>
          <cell r="I124">
            <v>860</v>
          </cell>
          <cell r="J124">
            <v>12341</v>
          </cell>
        </row>
        <row r="125">
          <cell r="D125" t="str">
            <v/>
          </cell>
          <cell r="E125" t="str">
            <v>C¸t vµng</v>
          </cell>
          <cell r="F125" t="str">
            <v>m3</v>
          </cell>
          <cell r="G125">
            <v>3.6999999999999998E-2</v>
          </cell>
          <cell r="H125">
            <v>1.0826199999999999</v>
          </cell>
          <cell r="I125">
            <v>47000</v>
          </cell>
          <cell r="J125">
            <v>1739</v>
          </cell>
        </row>
        <row r="126">
          <cell r="D126" t="str">
            <v/>
          </cell>
          <cell r="E126" t="str">
            <v>N­íc</v>
          </cell>
          <cell r="F126" t="str">
            <v>lÝt</v>
          </cell>
          <cell r="G126">
            <v>9.1</v>
          </cell>
          <cell r="H126">
            <v>266.26600000000002</v>
          </cell>
          <cell r="I126">
            <v>2.5</v>
          </cell>
          <cell r="J126">
            <v>22.75</v>
          </cell>
        </row>
        <row r="127">
          <cell r="B127" t="str">
            <v>Gia c«ng l¾p ®Æt cèt thÕp ®æ bª t«ng</v>
          </cell>
          <cell r="I127" t="str">
            <v/>
          </cell>
          <cell r="J127" t="str">
            <v/>
          </cell>
        </row>
        <row r="128">
          <cell r="B128" t="str">
            <v>- Cèt thÐp d&lt;=10</v>
          </cell>
          <cell r="C128" t="str">
            <v>tÊn</v>
          </cell>
          <cell r="D128">
            <v>1.3859999999999999</v>
          </cell>
          <cell r="I128" t="str">
            <v/>
          </cell>
          <cell r="J128">
            <v>4037310</v>
          </cell>
        </row>
        <row r="129">
          <cell r="E129" t="str">
            <v>ThÐp trßn d&lt;=10</v>
          </cell>
          <cell r="F129" t="str">
            <v>kg</v>
          </cell>
          <cell r="G129">
            <v>1005</v>
          </cell>
          <cell r="H129">
            <v>1392.9299999999998</v>
          </cell>
          <cell r="I129">
            <v>3900</v>
          </cell>
          <cell r="J129">
            <v>3919500</v>
          </cell>
        </row>
        <row r="130">
          <cell r="E130" t="str">
            <v>KÏm buéc 1mm</v>
          </cell>
          <cell r="F130" t="str">
            <v>kg</v>
          </cell>
          <cell r="G130">
            <v>21.42</v>
          </cell>
          <cell r="H130">
            <v>29.688120000000001</v>
          </cell>
          <cell r="I130">
            <v>5500</v>
          </cell>
          <cell r="J130">
            <v>117810.00000000001</v>
          </cell>
        </row>
        <row r="131">
          <cell r="B131" t="str">
            <v>- Cèt thÐp d&lt;=18</v>
          </cell>
          <cell r="C131" t="str">
            <v>tÊn</v>
          </cell>
          <cell r="D131">
            <v>9.5120000000000005</v>
          </cell>
          <cell r="I131" t="str">
            <v/>
          </cell>
          <cell r="J131">
            <v>4446440</v>
          </cell>
        </row>
        <row r="132">
          <cell r="E132" t="str">
            <v>ThÐp trßn d&lt;=18</v>
          </cell>
          <cell r="F132" t="str">
            <v>kg</v>
          </cell>
          <cell r="G132">
            <v>1020</v>
          </cell>
          <cell r="H132">
            <v>9702.24</v>
          </cell>
          <cell r="I132">
            <v>4250</v>
          </cell>
          <cell r="J132">
            <v>4335000</v>
          </cell>
        </row>
        <row r="133">
          <cell r="E133" t="str">
            <v>KÏm buéc 1mm</v>
          </cell>
          <cell r="F133" t="str">
            <v>kg</v>
          </cell>
          <cell r="G133">
            <v>14.28</v>
          </cell>
          <cell r="H133">
            <v>135.83135999999999</v>
          </cell>
          <cell r="I133">
            <v>5500</v>
          </cell>
          <cell r="J133">
            <v>78540</v>
          </cell>
        </row>
        <row r="134">
          <cell r="E134" t="str">
            <v>Que hµn</v>
          </cell>
          <cell r="F134" t="str">
            <v>kg</v>
          </cell>
          <cell r="G134">
            <v>4.7</v>
          </cell>
          <cell r="H134">
            <v>44.706400000000002</v>
          </cell>
          <cell r="I134">
            <v>7000</v>
          </cell>
          <cell r="J134">
            <v>32900</v>
          </cell>
        </row>
        <row r="135">
          <cell r="B135" t="str">
            <v>- Cèt thÐp d&gt;18</v>
          </cell>
          <cell r="C135" t="str">
            <v>tÊn</v>
          </cell>
          <cell r="D135">
            <v>1.546</v>
          </cell>
          <cell r="I135" t="str">
            <v/>
          </cell>
          <cell r="J135">
            <v>4446440</v>
          </cell>
        </row>
        <row r="136">
          <cell r="E136" t="str">
            <v>ThÐp trßn d&gt;18</v>
          </cell>
          <cell r="F136" t="str">
            <v>kg</v>
          </cell>
          <cell r="G136">
            <v>1020</v>
          </cell>
          <cell r="H136">
            <v>1576.92</v>
          </cell>
          <cell r="I136">
            <v>4250</v>
          </cell>
          <cell r="J136">
            <v>4335000</v>
          </cell>
        </row>
        <row r="137">
          <cell r="E137" t="str">
            <v>KÏm buéc 1mm</v>
          </cell>
          <cell r="F137" t="str">
            <v>kg</v>
          </cell>
          <cell r="G137">
            <v>14.28</v>
          </cell>
          <cell r="H137">
            <v>22.076879999999999</v>
          </cell>
          <cell r="I137">
            <v>5500</v>
          </cell>
          <cell r="J137">
            <v>78540</v>
          </cell>
        </row>
        <row r="138">
          <cell r="E138" t="str">
            <v>Que hµn</v>
          </cell>
          <cell r="F138" t="str">
            <v>kg</v>
          </cell>
          <cell r="G138">
            <v>4.7</v>
          </cell>
          <cell r="H138">
            <v>7.2662000000000004</v>
          </cell>
          <cell r="I138">
            <v>7000</v>
          </cell>
          <cell r="J138">
            <v>32900</v>
          </cell>
        </row>
        <row r="139">
          <cell r="B139" t="str">
            <v>V¸n khu«n ®æ bª t«ng ®óc s½n b¶n qu¸ ®é, lan can</v>
          </cell>
          <cell r="C139" t="str">
            <v>100m2</v>
          </cell>
          <cell r="D139">
            <v>7.6239999999999997</v>
          </cell>
          <cell r="I139" t="str">
            <v/>
          </cell>
          <cell r="J139">
            <v>663914.41</v>
          </cell>
        </row>
        <row r="140">
          <cell r="E140" t="str">
            <v>Gç v¸n</v>
          </cell>
          <cell r="F140" t="str">
            <v>m3</v>
          </cell>
          <cell r="G140">
            <v>8.3830000000000002E-2</v>
          </cell>
          <cell r="H140">
            <v>0.63911991999999995</v>
          </cell>
          <cell r="I140">
            <v>2000000</v>
          </cell>
          <cell r="J140">
            <v>167660</v>
          </cell>
        </row>
        <row r="141">
          <cell r="E141" t="str">
            <v>Gç nÑp, gi»ng chèng</v>
          </cell>
          <cell r="F141" t="str">
            <v>m3</v>
          </cell>
          <cell r="G141">
            <v>0.21209999999999998</v>
          </cell>
          <cell r="H141">
            <v>1.6170503999999999</v>
          </cell>
          <cell r="I141">
            <v>2000000</v>
          </cell>
          <cell r="J141">
            <v>424199.99999999994</v>
          </cell>
        </row>
        <row r="142">
          <cell r="E142" t="str">
            <v>§inh</v>
          </cell>
          <cell r="F142" t="str">
            <v>kg</v>
          </cell>
          <cell r="G142">
            <v>5.0196999999999994</v>
          </cell>
          <cell r="H142">
            <v>38.270192799999997</v>
          </cell>
          <cell r="I142">
            <v>5300</v>
          </cell>
          <cell r="J142">
            <v>26604.409999999996</v>
          </cell>
        </row>
        <row r="143">
          <cell r="E143" t="str">
            <v>§inh ®Øa</v>
          </cell>
          <cell r="F143" t="str">
            <v>c¸i</v>
          </cell>
          <cell r="G143">
            <v>30.3</v>
          </cell>
          <cell r="H143">
            <v>231.00719999999998</v>
          </cell>
          <cell r="I143">
            <v>1500</v>
          </cell>
          <cell r="J143">
            <v>45450</v>
          </cell>
        </row>
        <row r="144">
          <cell r="B144" t="str">
            <v>§æ bª t«ng ®óc s½n ®¸ 1x2 M300 b¶n qu¸ ®é</v>
          </cell>
          <cell r="C144" t="str">
            <v>m3</v>
          </cell>
          <cell r="D144">
            <v>21.712</v>
          </cell>
          <cell r="I144" t="str">
            <v/>
          </cell>
          <cell r="J144">
            <v>512710.69949999999</v>
          </cell>
        </row>
        <row r="145">
          <cell r="E145" t="str">
            <v>Xi m¨ng PC30</v>
          </cell>
          <cell r="F145" t="str">
            <v>kg</v>
          </cell>
          <cell r="G145">
            <v>447.81794999999994</v>
          </cell>
          <cell r="H145">
            <v>9723.0233303999994</v>
          </cell>
          <cell r="I145">
            <v>860</v>
          </cell>
          <cell r="J145">
            <v>385123.43699999998</v>
          </cell>
        </row>
        <row r="146">
          <cell r="E146" t="str">
            <v>C¸t vµng</v>
          </cell>
          <cell r="F146" t="str">
            <v>m3</v>
          </cell>
          <cell r="G146">
            <v>0.45224999999999999</v>
          </cell>
          <cell r="H146">
            <v>9.8192519999999988</v>
          </cell>
          <cell r="I146">
            <v>47000</v>
          </cell>
          <cell r="J146">
            <v>21255.75</v>
          </cell>
        </row>
        <row r="147">
          <cell r="E147" t="str">
            <v>§¸ 1x2</v>
          </cell>
          <cell r="F147" t="str">
            <v>m3</v>
          </cell>
          <cell r="G147">
            <v>0.8823899999999999</v>
          </cell>
          <cell r="H147">
            <v>19.158451679999999</v>
          </cell>
          <cell r="I147">
            <v>120000</v>
          </cell>
          <cell r="J147">
            <v>105886.79999999999</v>
          </cell>
        </row>
        <row r="148">
          <cell r="E148" t="str">
            <v>N­íc</v>
          </cell>
          <cell r="F148" t="str">
            <v>lÝt</v>
          </cell>
          <cell r="G148">
            <v>177.88499999999999</v>
          </cell>
          <cell r="H148">
            <v>3862.2391199999997</v>
          </cell>
          <cell r="I148">
            <v>2.5</v>
          </cell>
          <cell r="J148">
            <v>444.71249999999998</v>
          </cell>
        </row>
        <row r="149">
          <cell r="B149" t="str">
            <v>§æ bª t«ng ®óc s½n ®¸ 1x2 M250 thanh lan can</v>
          </cell>
          <cell r="C149" t="str">
            <v>m3</v>
          </cell>
          <cell r="D149">
            <v>24.77</v>
          </cell>
          <cell r="I149" t="str">
            <v/>
          </cell>
          <cell r="J149">
            <v>482903.50499999995</v>
          </cell>
        </row>
        <row r="150">
          <cell r="E150" t="str">
            <v>Xi m¨ng PC30</v>
          </cell>
          <cell r="F150" t="str">
            <v>kg</v>
          </cell>
          <cell r="G150">
            <v>413.15549999999996</v>
          </cell>
          <cell r="H150">
            <v>10233.861734999999</v>
          </cell>
          <cell r="I150">
            <v>860</v>
          </cell>
          <cell r="J150">
            <v>355313.73</v>
          </cell>
        </row>
        <row r="151">
          <cell r="E151" t="str">
            <v>C¸t vµng</v>
          </cell>
          <cell r="F151" t="str">
            <v>m3</v>
          </cell>
          <cell r="G151">
            <v>0.45224999999999999</v>
          </cell>
          <cell r="H151">
            <v>11.202232499999999</v>
          </cell>
          <cell r="I151">
            <v>47000</v>
          </cell>
          <cell r="J151">
            <v>21255.75</v>
          </cell>
        </row>
        <row r="152">
          <cell r="B152" t="str">
            <v>m3</v>
          </cell>
          <cell r="C152">
            <v>0.8823899999999999</v>
          </cell>
          <cell r="D152">
            <v>21.856800299999996</v>
          </cell>
          <cell r="E152" t="str">
            <v>§¸ 1x2</v>
          </cell>
          <cell r="F152" t="str">
            <v>m3</v>
          </cell>
          <cell r="G152">
            <v>0.8823899999999999</v>
          </cell>
          <cell r="H152">
            <v>21.856800299999996</v>
          </cell>
          <cell r="I152">
            <v>120000</v>
          </cell>
          <cell r="J152">
            <v>105886.79999999999</v>
          </cell>
        </row>
        <row r="153">
          <cell r="E153" t="str">
            <v>N­íc</v>
          </cell>
          <cell r="F153" t="str">
            <v>lÝt</v>
          </cell>
          <cell r="G153">
            <v>178.89</v>
          </cell>
          <cell r="H153">
            <v>4431.1052999999993</v>
          </cell>
          <cell r="I153">
            <v>2.5</v>
          </cell>
          <cell r="J153">
            <v>447.22499999999997</v>
          </cell>
        </row>
        <row r="154">
          <cell r="B154" t="str">
            <v>L¾p ®Æt cÊu kiÖn ®óc s½n</v>
          </cell>
          <cell r="I154" t="str">
            <v/>
          </cell>
          <cell r="J154" t="str">
            <v/>
          </cell>
        </row>
        <row r="155">
          <cell r="B155" t="str">
            <v>- CÊu kiÖn &lt;= 1tÊn</v>
          </cell>
          <cell r="C155" t="str">
            <v>ckiÖn</v>
          </cell>
          <cell r="D155">
            <v>552</v>
          </cell>
          <cell r="I155" t="str">
            <v/>
          </cell>
          <cell r="J155">
            <v>82269</v>
          </cell>
        </row>
        <row r="156">
          <cell r="E156" t="str">
            <v>Bu l«ng M20x200</v>
          </cell>
          <cell r="F156" t="str">
            <v>c¸i</v>
          </cell>
          <cell r="G156">
            <v>4.4000000000000004</v>
          </cell>
          <cell r="H156">
            <v>2428.8000000000002</v>
          </cell>
          <cell r="I156">
            <v>9600</v>
          </cell>
          <cell r="J156">
            <v>42240</v>
          </cell>
        </row>
        <row r="157">
          <cell r="E157" t="str">
            <v>ThÐp ®Öm</v>
          </cell>
          <cell r="F157" t="str">
            <v>kg</v>
          </cell>
          <cell r="G157">
            <v>2.8600000000000003</v>
          </cell>
          <cell r="H157">
            <v>1578.7200000000003</v>
          </cell>
          <cell r="I157">
            <v>3400</v>
          </cell>
          <cell r="J157">
            <v>9724.0000000000018</v>
          </cell>
        </row>
        <row r="158">
          <cell r="E158" t="str">
            <v>Que hµn</v>
          </cell>
          <cell r="F158" t="str">
            <v>kg</v>
          </cell>
          <cell r="G158">
            <v>1.32</v>
          </cell>
          <cell r="H158">
            <v>728.64</v>
          </cell>
          <cell r="I158">
            <v>7000</v>
          </cell>
          <cell r="J158">
            <v>9240</v>
          </cell>
        </row>
        <row r="159">
          <cell r="E159" t="str">
            <v>¤ xy</v>
          </cell>
          <cell r="F159" t="str">
            <v>chsi</v>
          </cell>
          <cell r="G159">
            <v>0.33</v>
          </cell>
          <cell r="H159">
            <v>182.16</v>
          </cell>
          <cell r="I159">
            <v>6500</v>
          </cell>
          <cell r="J159">
            <v>2145</v>
          </cell>
        </row>
        <row r="160">
          <cell r="E160" t="str">
            <v>§Êt ®Ìn</v>
          </cell>
          <cell r="F160" t="str">
            <v>kg</v>
          </cell>
          <cell r="G160">
            <v>1.1000000000000001</v>
          </cell>
          <cell r="H160">
            <v>607.20000000000005</v>
          </cell>
          <cell r="I160">
            <v>7200</v>
          </cell>
          <cell r="J160">
            <v>7920.0000000000009</v>
          </cell>
        </row>
        <row r="161">
          <cell r="E161" t="str">
            <v>Gç kª</v>
          </cell>
          <cell r="F161" t="str">
            <v>m3</v>
          </cell>
          <cell r="G161">
            <v>5.5000000000000005E-3</v>
          </cell>
          <cell r="H161">
            <v>3.0360000000000005</v>
          </cell>
          <cell r="I161">
            <v>2000000</v>
          </cell>
          <cell r="J161">
            <v>11000.000000000002</v>
          </cell>
        </row>
        <row r="162">
          <cell r="B162" t="str">
            <v>- CÊu kiÖn &lt;= 5tÊn</v>
          </cell>
          <cell r="C162" t="str">
            <v>ckiÖn</v>
          </cell>
          <cell r="D162">
            <v>2</v>
          </cell>
          <cell r="I162" t="str">
            <v/>
          </cell>
          <cell r="J162">
            <v>211827</v>
          </cell>
        </row>
        <row r="163">
          <cell r="D163" t="str">
            <v/>
          </cell>
          <cell r="E163" t="str">
            <v>Bu l«ng M20x200</v>
          </cell>
          <cell r="F163" t="str">
            <v>c¸i</v>
          </cell>
          <cell r="G163">
            <v>2.2000000000000002</v>
          </cell>
          <cell r="H163">
            <v>4.4000000000000004</v>
          </cell>
          <cell r="I163">
            <v>9600</v>
          </cell>
          <cell r="J163">
            <v>21120</v>
          </cell>
        </row>
        <row r="164">
          <cell r="E164" t="str">
            <v>ThÐp ®Öm</v>
          </cell>
          <cell r="F164" t="str">
            <v>kg</v>
          </cell>
          <cell r="G164">
            <v>21.12</v>
          </cell>
          <cell r="H164">
            <v>42.24</v>
          </cell>
          <cell r="I164">
            <v>3400</v>
          </cell>
          <cell r="J164">
            <v>71808</v>
          </cell>
        </row>
        <row r="165">
          <cell r="E165" t="str">
            <v>Que hµn</v>
          </cell>
          <cell r="F165" t="str">
            <v>kg</v>
          </cell>
          <cell r="G165">
            <v>2.75</v>
          </cell>
          <cell r="H165">
            <v>5.5</v>
          </cell>
          <cell r="I165">
            <v>7000</v>
          </cell>
          <cell r="J165">
            <v>19250</v>
          </cell>
        </row>
        <row r="166">
          <cell r="E166" t="str">
            <v>¤ xy</v>
          </cell>
          <cell r="F166" t="str">
            <v>chsi</v>
          </cell>
          <cell r="G166">
            <v>0.33</v>
          </cell>
          <cell r="H166">
            <v>0.66</v>
          </cell>
          <cell r="I166">
            <v>6500</v>
          </cell>
          <cell r="J166">
            <v>2145</v>
          </cell>
        </row>
        <row r="167">
          <cell r="E167" t="str">
            <v>§Êt ®Ìn</v>
          </cell>
          <cell r="F167" t="str">
            <v>kg</v>
          </cell>
          <cell r="G167">
            <v>1.32</v>
          </cell>
          <cell r="H167">
            <v>2.64</v>
          </cell>
          <cell r="I167">
            <v>7200</v>
          </cell>
          <cell r="J167">
            <v>9504</v>
          </cell>
        </row>
        <row r="168">
          <cell r="E168" t="str">
            <v>Gç kª</v>
          </cell>
          <cell r="F168" t="str">
            <v>m3</v>
          </cell>
          <cell r="G168">
            <v>4.4000000000000004E-2</v>
          </cell>
          <cell r="H168">
            <v>8.8000000000000009E-2</v>
          </cell>
          <cell r="I168">
            <v>2000000</v>
          </cell>
          <cell r="J168">
            <v>88000.000000000015</v>
          </cell>
        </row>
        <row r="169">
          <cell r="B169" t="str">
            <v>- CÊu kiÖn &gt; 7tÊn (dèc)</v>
          </cell>
          <cell r="C169" t="str">
            <v>ckiÖn</v>
          </cell>
          <cell r="D169">
            <v>6</v>
          </cell>
          <cell r="I169" t="str">
            <v/>
          </cell>
          <cell r="J169">
            <v>77352.000000000015</v>
          </cell>
        </row>
        <row r="170">
          <cell r="E170" t="str">
            <v>KÏm buéc 1mm</v>
          </cell>
          <cell r="F170" t="str">
            <v>kg</v>
          </cell>
          <cell r="G170">
            <v>0.57200000000000006</v>
          </cell>
          <cell r="H170">
            <v>3.4320000000000004</v>
          </cell>
          <cell r="I170">
            <v>5500</v>
          </cell>
          <cell r="J170">
            <v>3146.0000000000005</v>
          </cell>
        </row>
        <row r="171">
          <cell r="E171" t="str">
            <v>ThÐp ®Öm</v>
          </cell>
          <cell r="F171" t="str">
            <v>kg</v>
          </cell>
          <cell r="G171">
            <v>1.1000000000000001</v>
          </cell>
          <cell r="H171">
            <v>6.6000000000000005</v>
          </cell>
          <cell r="I171">
            <v>3400</v>
          </cell>
          <cell r="J171">
            <v>3740.0000000000005</v>
          </cell>
        </row>
        <row r="172">
          <cell r="E172" t="str">
            <v>Gç kª</v>
          </cell>
          <cell r="F172" t="str">
            <v>m3</v>
          </cell>
          <cell r="G172">
            <v>2.7500000000000004E-2</v>
          </cell>
          <cell r="H172">
            <v>0.16500000000000004</v>
          </cell>
          <cell r="I172">
            <v>2000000</v>
          </cell>
          <cell r="J172">
            <v>55000.000000000007</v>
          </cell>
        </row>
        <row r="173">
          <cell r="E173" t="str">
            <v>¤ xy</v>
          </cell>
          <cell r="F173" t="str">
            <v>chsi</v>
          </cell>
          <cell r="G173">
            <v>0.22000000000000003</v>
          </cell>
          <cell r="H173">
            <v>1.3200000000000003</v>
          </cell>
          <cell r="I173">
            <v>6500</v>
          </cell>
          <cell r="J173">
            <v>1430.0000000000002</v>
          </cell>
        </row>
        <row r="174">
          <cell r="E174" t="str">
            <v>§Êt ®Ìn</v>
          </cell>
          <cell r="F174" t="str">
            <v>kg</v>
          </cell>
          <cell r="G174">
            <v>0.88000000000000012</v>
          </cell>
          <cell r="H174">
            <v>5.2800000000000011</v>
          </cell>
          <cell r="I174">
            <v>7200</v>
          </cell>
          <cell r="J174">
            <v>6336.0000000000009</v>
          </cell>
        </row>
        <row r="175">
          <cell r="E175" t="str">
            <v>Que hµn</v>
          </cell>
          <cell r="F175" t="str">
            <v>kg</v>
          </cell>
          <cell r="G175">
            <v>1.1000000000000001</v>
          </cell>
          <cell r="H175">
            <v>6.6000000000000005</v>
          </cell>
          <cell r="I175">
            <v>7000</v>
          </cell>
          <cell r="J175">
            <v>7700.0000000000009</v>
          </cell>
        </row>
        <row r="176">
          <cell r="B176" t="str">
            <v>Tr¶i c¸n ®¸ 4x6 chÌn 22% ®¸ nhá</v>
          </cell>
          <cell r="C176" t="str">
            <v>100m3</v>
          </cell>
          <cell r="D176">
            <v>0.30599999999999999</v>
          </cell>
          <cell r="I176" t="str">
            <v/>
          </cell>
          <cell r="J176">
            <v>14166200</v>
          </cell>
        </row>
        <row r="177">
          <cell r="E177" t="str">
            <v>§¸ 4x6</v>
          </cell>
          <cell r="F177" t="str">
            <v>m3</v>
          </cell>
          <cell r="G177">
            <v>131.9</v>
          </cell>
          <cell r="H177">
            <v>40.361400000000003</v>
          </cell>
          <cell r="I177">
            <v>95000</v>
          </cell>
          <cell r="J177">
            <v>12530500</v>
          </cell>
        </row>
        <row r="178">
          <cell r="E178" t="str">
            <v>§¸ 2x4</v>
          </cell>
          <cell r="F178" t="str">
            <v>m3</v>
          </cell>
          <cell r="G178">
            <v>3.3</v>
          </cell>
          <cell r="H178">
            <v>1.0098</v>
          </cell>
          <cell r="I178">
            <v>100000</v>
          </cell>
          <cell r="J178">
            <v>330000</v>
          </cell>
        </row>
        <row r="179">
          <cell r="E179" t="str">
            <v>§¸ 1x2</v>
          </cell>
          <cell r="F179" t="str">
            <v>m3</v>
          </cell>
          <cell r="G179">
            <v>3.3</v>
          </cell>
          <cell r="H179">
            <v>1.0098</v>
          </cell>
          <cell r="I179">
            <v>120000</v>
          </cell>
          <cell r="J179">
            <v>396000</v>
          </cell>
        </row>
        <row r="180">
          <cell r="E180" t="str">
            <v>§¸ 0,5x1</v>
          </cell>
          <cell r="F180" t="str">
            <v>m3</v>
          </cell>
          <cell r="G180">
            <v>4.4000000000000004</v>
          </cell>
          <cell r="H180">
            <v>1.3464</v>
          </cell>
          <cell r="I180">
            <v>64000</v>
          </cell>
          <cell r="J180">
            <v>281600</v>
          </cell>
        </row>
        <row r="181">
          <cell r="E181" t="str">
            <v>§Êt ®á</v>
          </cell>
          <cell r="F181" t="str">
            <v>m3</v>
          </cell>
          <cell r="G181">
            <v>3.3</v>
          </cell>
          <cell r="H181">
            <v>1.0098</v>
          </cell>
          <cell r="I181">
            <v>55000</v>
          </cell>
          <cell r="J181">
            <v>181500</v>
          </cell>
        </row>
        <row r="182">
          <cell r="E182" t="str">
            <v>§¸ 0,015x0,5</v>
          </cell>
          <cell r="F182" t="str">
            <v>m3</v>
          </cell>
          <cell r="G182">
            <v>7.7</v>
          </cell>
          <cell r="H182">
            <v>2.3561999999999999</v>
          </cell>
          <cell r="I182">
            <v>58000</v>
          </cell>
          <cell r="J182">
            <v>446600</v>
          </cell>
        </row>
        <row r="183">
          <cell r="B183" t="str">
            <v>§¾p c¸t h¹t th« sau mè</v>
          </cell>
          <cell r="C183" t="str">
            <v>100m3</v>
          </cell>
          <cell r="D183">
            <v>1.1559999999999999</v>
          </cell>
          <cell r="I183" t="str">
            <v/>
          </cell>
          <cell r="J183">
            <v>5734000</v>
          </cell>
        </row>
        <row r="184">
          <cell r="E184" t="str">
            <v>C¸t vµng</v>
          </cell>
          <cell r="F184" t="str">
            <v>m3</v>
          </cell>
          <cell r="G184">
            <v>122</v>
          </cell>
          <cell r="H184">
            <v>141.03199999999998</v>
          </cell>
          <cell r="I184">
            <v>47000</v>
          </cell>
          <cell r="J184">
            <v>5734000</v>
          </cell>
        </row>
        <row r="185">
          <cell r="B185" t="str">
            <v>II- DÇm, sµn, lÒ, lan can, tho¸t n­íc, khe co gian</v>
          </cell>
          <cell r="I185" t="str">
            <v/>
          </cell>
          <cell r="J185" t="str">
            <v/>
          </cell>
        </row>
        <row r="186">
          <cell r="B186" t="str">
            <v>Cung cÊp dÇm BTTA 18.59m</v>
          </cell>
          <cell r="C186" t="str">
            <v>dÇm</v>
          </cell>
          <cell r="D186">
            <v>96</v>
          </cell>
          <cell r="I186" t="str">
            <v/>
          </cell>
          <cell r="J186">
            <v>18320000</v>
          </cell>
        </row>
        <row r="187">
          <cell r="E187" t="str">
            <v>DÇm BTTA 18.59m</v>
          </cell>
          <cell r="F187" t="str">
            <v>dÇm</v>
          </cell>
          <cell r="G187">
            <v>1</v>
          </cell>
          <cell r="H187">
            <v>96</v>
          </cell>
          <cell r="I187">
            <v>18320000</v>
          </cell>
          <cell r="J187">
            <v>18320000</v>
          </cell>
        </row>
        <row r="188">
          <cell r="B188" t="str">
            <v>Cung cÊp gèi cao su dÇm BTTA dµi 18.59m</v>
          </cell>
          <cell r="C188" t="str">
            <v>gèi</v>
          </cell>
          <cell r="D188">
            <v>192</v>
          </cell>
          <cell r="I188" t="str">
            <v/>
          </cell>
          <cell r="J188">
            <v>500000</v>
          </cell>
        </row>
        <row r="189">
          <cell r="E189" t="str">
            <v>Gèi cao su dÇm BTTA dµi 18.59m</v>
          </cell>
          <cell r="F189" t="str">
            <v>gèi</v>
          </cell>
          <cell r="G189">
            <v>1</v>
          </cell>
          <cell r="H189">
            <v>192</v>
          </cell>
          <cell r="I189">
            <v>500000</v>
          </cell>
          <cell r="J189">
            <v>500000</v>
          </cell>
        </row>
        <row r="190">
          <cell r="B190" t="str">
            <v>Cung cÊp dÇm BTTA 24.54m</v>
          </cell>
          <cell r="C190" t="str">
            <v>dÇm</v>
          </cell>
          <cell r="D190">
            <v>12</v>
          </cell>
          <cell r="I190" t="str">
            <v/>
          </cell>
          <cell r="J190">
            <v>32380000</v>
          </cell>
        </row>
        <row r="191">
          <cell r="E191" t="str">
            <v>DÇm BTTA 24.54m</v>
          </cell>
          <cell r="F191" t="str">
            <v>dÇm</v>
          </cell>
          <cell r="G191">
            <v>1</v>
          </cell>
          <cell r="H191">
            <v>12</v>
          </cell>
          <cell r="I191">
            <v>32380000</v>
          </cell>
          <cell r="J191">
            <v>32380000</v>
          </cell>
        </row>
        <row r="192">
          <cell r="B192" t="str">
            <v>Cung cÊp gèi cao su dÇm BTTA dµi 24.54m</v>
          </cell>
          <cell r="C192" t="str">
            <v>gèi</v>
          </cell>
          <cell r="D192">
            <v>24</v>
          </cell>
          <cell r="I192" t="str">
            <v/>
          </cell>
          <cell r="J192">
            <v>700000</v>
          </cell>
        </row>
        <row r="193">
          <cell r="E193" t="str">
            <v>Gèi cao su dÇm BTTA dµi 24.54m</v>
          </cell>
          <cell r="F193" t="str">
            <v>gèi</v>
          </cell>
          <cell r="G193">
            <v>1</v>
          </cell>
          <cell r="H193">
            <v>24</v>
          </cell>
          <cell r="I193">
            <v>700000</v>
          </cell>
          <cell r="J193">
            <v>700000</v>
          </cell>
        </row>
        <row r="194">
          <cell r="B194" t="str">
            <v>Cung cÊp dÇm BTTA 33m</v>
          </cell>
          <cell r="C194" t="str">
            <v>dÇm</v>
          </cell>
          <cell r="D194">
            <v>6</v>
          </cell>
          <cell r="I194" t="str">
            <v/>
          </cell>
          <cell r="J194">
            <v>69550000</v>
          </cell>
        </row>
        <row r="195">
          <cell r="E195" t="str">
            <v>DÇm BTTA 33m</v>
          </cell>
          <cell r="F195" t="str">
            <v>dÇm</v>
          </cell>
          <cell r="G195">
            <v>1</v>
          </cell>
          <cell r="H195">
            <v>6</v>
          </cell>
          <cell r="I195">
            <v>69550000</v>
          </cell>
          <cell r="J195">
            <v>69550000</v>
          </cell>
        </row>
        <row r="196">
          <cell r="B196" t="str">
            <v>Cung cÊp gèi cao su dÇm BTTA dµi 33m</v>
          </cell>
          <cell r="C196" t="str">
            <v>gèi</v>
          </cell>
          <cell r="D196">
            <v>12</v>
          </cell>
          <cell r="I196" t="str">
            <v/>
          </cell>
          <cell r="J196">
            <v>1000000</v>
          </cell>
        </row>
        <row r="197">
          <cell r="E197" t="str">
            <v>Gèi cao su dÇm BTTA dµi 33m</v>
          </cell>
          <cell r="F197" t="str">
            <v>gèi</v>
          </cell>
          <cell r="G197">
            <v>1</v>
          </cell>
          <cell r="H197">
            <v>12</v>
          </cell>
          <cell r="I197">
            <v>1000000</v>
          </cell>
          <cell r="J197">
            <v>1000000</v>
          </cell>
        </row>
        <row r="198">
          <cell r="B198" t="str">
            <v>Lao l¾p dÇm BTTA &lt;= 30m</v>
          </cell>
          <cell r="C198" t="str">
            <v>mdÇm</v>
          </cell>
          <cell r="D198">
            <v>2079.12</v>
          </cell>
          <cell r="I198" t="str">
            <v/>
          </cell>
          <cell r="J198">
            <v>7943.2500000000009</v>
          </cell>
        </row>
        <row r="199">
          <cell r="E199" t="str">
            <v>ThÐp h×nh</v>
          </cell>
          <cell r="F199" t="str">
            <v>kg</v>
          </cell>
          <cell r="G199">
            <v>0.189</v>
          </cell>
          <cell r="H199">
            <v>392.95367999999996</v>
          </cell>
          <cell r="I199">
            <v>4500</v>
          </cell>
          <cell r="J199">
            <v>850.5</v>
          </cell>
        </row>
        <row r="200">
          <cell r="E200" t="str">
            <v>Tµ vÑt gç 14x22x180</v>
          </cell>
          <cell r="F200" t="str">
            <v>thanh</v>
          </cell>
          <cell r="G200">
            <v>0.14700000000000002</v>
          </cell>
          <cell r="H200">
            <v>305.63064000000003</v>
          </cell>
          <cell r="I200">
            <v>40000</v>
          </cell>
          <cell r="J200">
            <v>5880.0000000000009</v>
          </cell>
        </row>
        <row r="201">
          <cell r="E201" t="str">
            <v>§inh ®­êng</v>
          </cell>
          <cell r="F201" t="str">
            <v>c¸i</v>
          </cell>
          <cell r="G201">
            <v>0.80850000000000011</v>
          </cell>
          <cell r="H201">
            <v>1680.9685200000001</v>
          </cell>
          <cell r="I201">
            <v>1500</v>
          </cell>
          <cell r="J201">
            <v>1212.7500000000002</v>
          </cell>
        </row>
        <row r="202">
          <cell r="B202" t="str">
            <v>Lao l¾p dÇm BTTA &lt;= 35m</v>
          </cell>
          <cell r="C202" t="str">
            <v>mdÇm</v>
          </cell>
          <cell r="D202">
            <v>198</v>
          </cell>
          <cell r="E202">
            <v>13665.95</v>
          </cell>
          <cell r="F202" t="str">
            <v>1T-10</v>
          </cell>
          <cell r="G202">
            <v>80.006368631379658</v>
          </cell>
          <cell r="H202">
            <v>81.995699999999999</v>
          </cell>
          <cell r="I202" t="str">
            <v/>
          </cell>
          <cell r="J202">
            <v>4746</v>
          </cell>
        </row>
        <row r="203">
          <cell r="B203" t="str">
            <v>Ñ51-28B</v>
          </cell>
          <cell r="C203" t="str">
            <v>Ñôõ thaúng</v>
          </cell>
          <cell r="D203" t="str">
            <v>4T24 - 40A</v>
          </cell>
          <cell r="E203" t="str">
            <v>ThÐp h×nh</v>
          </cell>
          <cell r="F203" t="str">
            <v>kg</v>
          </cell>
          <cell r="G203">
            <v>0.11550000000000001</v>
          </cell>
          <cell r="H203">
            <v>22.869</v>
          </cell>
          <cell r="I203">
            <v>4500</v>
          </cell>
          <cell r="J203">
            <v>519.75</v>
          </cell>
        </row>
        <row r="204">
          <cell r="B204" t="str">
            <v>N513-28C</v>
          </cell>
          <cell r="C204" t="str">
            <v>Neùo goùc</v>
          </cell>
          <cell r="D204" t="str">
            <v>3x4T28 - 44A</v>
          </cell>
          <cell r="E204" t="str">
            <v>Tµ vÑt gç 14x22x180</v>
          </cell>
          <cell r="F204" t="str">
            <v>thanh</v>
          </cell>
          <cell r="G204">
            <v>8.4000000000000005E-2</v>
          </cell>
          <cell r="H204">
            <v>16.632000000000001</v>
          </cell>
          <cell r="I204">
            <v>40000</v>
          </cell>
          <cell r="J204">
            <v>3360</v>
          </cell>
        </row>
        <row r="205">
          <cell r="B205" t="str">
            <v>Ñ51-34B</v>
          </cell>
          <cell r="C205" t="str">
            <v>Ñôõ thaúng</v>
          </cell>
          <cell r="D205" t="str">
            <v>4T24 - 40B</v>
          </cell>
          <cell r="E205" t="str">
            <v>§inh ®­êng</v>
          </cell>
          <cell r="F205" t="str">
            <v>c¸i</v>
          </cell>
          <cell r="G205">
            <v>0.57750000000000012</v>
          </cell>
          <cell r="H205">
            <v>114.34500000000003</v>
          </cell>
          <cell r="I205">
            <v>1500</v>
          </cell>
          <cell r="J205">
            <v>866.25000000000023</v>
          </cell>
        </row>
        <row r="206">
          <cell r="B206" t="str">
            <v>N©ng h¹ dÇm cÇu</v>
          </cell>
          <cell r="C206" t="str">
            <v>Neùo goùc</v>
          </cell>
          <cell r="D206" t="str">
            <v>3x4T28 - 42A</v>
          </cell>
          <cell r="E206">
            <v>2827.4</v>
          </cell>
          <cell r="F206" t="str">
            <v>3T-5</v>
          </cell>
          <cell r="G206">
            <v>27.554052986412831</v>
          </cell>
          <cell r="H206">
            <v>30</v>
          </cell>
          <cell r="I206" t="str">
            <v/>
          </cell>
          <cell r="J206" t="str">
            <v/>
          </cell>
        </row>
        <row r="207">
          <cell r="B207" t="str">
            <v>- ChiÒu dµi dÇm &lt;=30m</v>
          </cell>
          <cell r="C207" t="str">
            <v>dÇm</v>
          </cell>
          <cell r="D207">
            <v>108</v>
          </cell>
          <cell r="E207">
            <v>1753.05</v>
          </cell>
          <cell r="F207" t="str">
            <v>1T-4</v>
          </cell>
          <cell r="G207">
            <v>25.399963931762763</v>
          </cell>
          <cell r="H207">
            <v>30</v>
          </cell>
          <cell r="I207" t="str">
            <v/>
          </cell>
          <cell r="J207">
            <v>202100</v>
          </cell>
        </row>
        <row r="208">
          <cell r="B208" t="str">
            <v>Ñ34</v>
          </cell>
          <cell r="C208" t="str">
            <v>Ñôõ thaúng</v>
          </cell>
          <cell r="E208" t="str">
            <v>Gç kª</v>
          </cell>
          <cell r="F208" t="str">
            <v>m3</v>
          </cell>
          <cell r="G208">
            <v>9.7000000000000003E-2</v>
          </cell>
          <cell r="H208">
            <v>10.476000000000001</v>
          </cell>
          <cell r="I208">
            <v>2000000</v>
          </cell>
          <cell r="J208">
            <v>194000</v>
          </cell>
        </row>
        <row r="209">
          <cell r="B209" t="str">
            <v>N30</v>
          </cell>
          <cell r="C209" t="str">
            <v>Neùo thaúng</v>
          </cell>
          <cell r="E209" t="str">
            <v>§inh ®Øa</v>
          </cell>
          <cell r="F209" t="str">
            <v>c¸i</v>
          </cell>
          <cell r="G209">
            <v>5.4</v>
          </cell>
          <cell r="H209">
            <v>583.20000000000005</v>
          </cell>
          <cell r="I209">
            <v>1500</v>
          </cell>
          <cell r="J209">
            <v>8100.0000000000009</v>
          </cell>
        </row>
        <row r="210">
          <cell r="B210" t="str">
            <v>- ChiÒu dµi dÇm &lt;=35m</v>
          </cell>
          <cell r="C210" t="str">
            <v>dÇm</v>
          </cell>
          <cell r="D210">
            <v>6</v>
          </cell>
          <cell r="E210">
            <v>716.3</v>
          </cell>
          <cell r="F210" t="str">
            <v>1TC-2</v>
          </cell>
          <cell r="G210">
            <v>18.437803458606151</v>
          </cell>
          <cell r="H210">
            <v>20</v>
          </cell>
          <cell r="I210" t="str">
            <v/>
          </cell>
          <cell r="J210">
            <v>233450</v>
          </cell>
        </row>
        <row r="211">
          <cell r="B211" t="str">
            <v>N513-34C</v>
          </cell>
          <cell r="C211" t="str">
            <v>Neùo goùc</v>
          </cell>
          <cell r="D211" t="str">
            <v>3x4T40 - 40C</v>
          </cell>
          <cell r="E211" t="str">
            <v>Gç kª</v>
          </cell>
          <cell r="F211" t="str">
            <v>m3</v>
          </cell>
          <cell r="G211">
            <v>0.112</v>
          </cell>
          <cell r="H211">
            <v>0.67200000000000004</v>
          </cell>
          <cell r="I211">
            <v>2000000</v>
          </cell>
          <cell r="J211">
            <v>224000</v>
          </cell>
        </row>
        <row r="212">
          <cell r="B212" t="str">
            <v>Ñ51-34B</v>
          </cell>
          <cell r="C212" t="str">
            <v>Ñôõ thaúng</v>
          </cell>
          <cell r="D212" t="str">
            <v>4T34 - 30B</v>
          </cell>
          <cell r="E212" t="str">
            <v>§inh ®Øa</v>
          </cell>
          <cell r="F212" t="str">
            <v>c¸i</v>
          </cell>
          <cell r="G212">
            <v>6.3</v>
          </cell>
          <cell r="H212">
            <v>37.799999999999997</v>
          </cell>
          <cell r="I212">
            <v>1500</v>
          </cell>
          <cell r="J212">
            <v>9450</v>
          </cell>
        </row>
        <row r="213">
          <cell r="B213" t="str">
            <v>Gia c«ng l¾p ®Æt CT ®æ BT t¹i chæ ®µ ngang, sµn, lÒ, lan can, tho¸t n­íc, khe co gian</v>
          </cell>
          <cell r="C213" t="str">
            <v>Ñôõ thaúng</v>
          </cell>
          <cell r="D213" t="str">
            <v>4T34 - 30C</v>
          </cell>
          <cell r="E213">
            <v>2356.1999999999998</v>
          </cell>
          <cell r="F213" t="str">
            <v>1T-5</v>
          </cell>
          <cell r="G213">
            <v>26.914326131340548</v>
          </cell>
          <cell r="H213">
            <v>30</v>
          </cell>
          <cell r="I213" t="str">
            <v/>
          </cell>
          <cell r="J213" t="str">
            <v/>
          </cell>
        </row>
        <row r="214">
          <cell r="B214" t="str">
            <v>- Cèt thÐp d&lt;=10</v>
          </cell>
          <cell r="C214" t="str">
            <v>tÊn</v>
          </cell>
          <cell r="D214">
            <v>31.071000000000002</v>
          </cell>
          <cell r="E214">
            <v>1508</v>
          </cell>
          <cell r="F214" t="str">
            <v>1T-4</v>
          </cell>
          <cell r="G214">
            <v>21.854100021060841</v>
          </cell>
          <cell r="H214">
            <v>30</v>
          </cell>
          <cell r="I214" t="str">
            <v/>
          </cell>
          <cell r="J214">
            <v>4037310</v>
          </cell>
        </row>
        <row r="215">
          <cell r="B215" t="str">
            <v>N513-28B</v>
          </cell>
          <cell r="C215" t="str">
            <v>Neùo goùc</v>
          </cell>
          <cell r="D215" t="str">
            <v>3x4T34 - 36A</v>
          </cell>
          <cell r="E215" t="str">
            <v>ThÐp trßn d&lt;=10</v>
          </cell>
          <cell r="F215" t="str">
            <v>kg</v>
          </cell>
          <cell r="G215">
            <v>1005</v>
          </cell>
          <cell r="H215">
            <v>31226.355000000003</v>
          </cell>
          <cell r="I215">
            <v>3900</v>
          </cell>
          <cell r="J215">
            <v>3919500</v>
          </cell>
        </row>
        <row r="216">
          <cell r="B216" t="str">
            <v>Ñ51-34B</v>
          </cell>
          <cell r="C216" t="str">
            <v>Ñôõ thaúng</v>
          </cell>
          <cell r="D216" t="str">
            <v>4T34 - 28B</v>
          </cell>
          <cell r="E216" t="str">
            <v>KÏm buéc 1mm</v>
          </cell>
          <cell r="F216" t="str">
            <v>kg</v>
          </cell>
          <cell r="G216">
            <v>21.42</v>
          </cell>
          <cell r="H216">
            <v>665.54082000000005</v>
          </cell>
          <cell r="I216">
            <v>5500</v>
          </cell>
          <cell r="J216">
            <v>117810.00000000001</v>
          </cell>
        </row>
        <row r="217">
          <cell r="B217" t="str">
            <v>- Cèt thÐp d&lt;=18</v>
          </cell>
          <cell r="C217" t="str">
            <v>tÊn</v>
          </cell>
          <cell r="D217">
            <v>71.364999999999995</v>
          </cell>
          <cell r="E217">
            <v>1979.25</v>
          </cell>
          <cell r="F217" t="str">
            <v>3T-4</v>
          </cell>
          <cell r="G217">
            <v>22.979554275564006</v>
          </cell>
          <cell r="H217">
            <v>30</v>
          </cell>
          <cell r="I217" t="str">
            <v/>
          </cell>
          <cell r="J217">
            <v>4446440</v>
          </cell>
        </row>
        <row r="218">
          <cell r="B218" t="str">
            <v>Ñ28</v>
          </cell>
          <cell r="C218" t="str">
            <v>Ñôõ thaúng</v>
          </cell>
          <cell r="E218" t="str">
            <v>ThÐp trßn d&lt;=18</v>
          </cell>
          <cell r="F218" t="str">
            <v>kg</v>
          </cell>
          <cell r="G218">
            <v>1020</v>
          </cell>
          <cell r="H218">
            <v>72792.299999999988</v>
          </cell>
          <cell r="I218">
            <v>4250</v>
          </cell>
          <cell r="J218">
            <v>4335000</v>
          </cell>
        </row>
        <row r="219">
          <cell r="B219" t="str">
            <v>N513-34B</v>
          </cell>
          <cell r="C219" t="str">
            <v>Neùo goùc</v>
          </cell>
          <cell r="D219" t="str">
            <v>3x4T38 - 40C</v>
          </cell>
          <cell r="E219" t="str">
            <v>KÏm buéc 1mm</v>
          </cell>
          <cell r="F219" t="str">
            <v>kg</v>
          </cell>
          <cell r="G219">
            <v>14.28</v>
          </cell>
          <cell r="H219">
            <v>1019.0921999999999</v>
          </cell>
          <cell r="I219">
            <v>5500</v>
          </cell>
          <cell r="J219">
            <v>78540</v>
          </cell>
        </row>
        <row r="220">
          <cell r="B220" t="str">
            <v>Ñ51-48B</v>
          </cell>
          <cell r="C220" t="str">
            <v>Ñôõ thaúng</v>
          </cell>
          <cell r="D220" t="str">
            <v>4T40 - 44E</v>
          </cell>
          <cell r="E220" t="str">
            <v>Que hµn</v>
          </cell>
          <cell r="F220" t="str">
            <v>kg</v>
          </cell>
          <cell r="G220">
            <v>4.7</v>
          </cell>
          <cell r="H220">
            <v>335.41550000000001</v>
          </cell>
          <cell r="I220">
            <v>7000</v>
          </cell>
          <cell r="J220">
            <v>32900</v>
          </cell>
        </row>
        <row r="221">
          <cell r="B221" t="str">
            <v>- Cèt thÐp d&gt;18</v>
          </cell>
          <cell r="C221" t="str">
            <v>tÊn</v>
          </cell>
          <cell r="D221">
            <v>2.1930000000000001</v>
          </cell>
          <cell r="E221">
            <v>1131</v>
          </cell>
          <cell r="F221" t="str">
            <v>1T-3</v>
          </cell>
          <cell r="G221">
            <v>21.879672342875438</v>
          </cell>
          <cell r="H221">
            <v>30</v>
          </cell>
          <cell r="I221" t="str">
            <v/>
          </cell>
          <cell r="J221">
            <v>4455834</v>
          </cell>
        </row>
        <row r="222">
          <cell r="B222" t="str">
            <v>Ñ51-34B</v>
          </cell>
          <cell r="C222" t="str">
            <v>Ñôõ thaúng</v>
          </cell>
          <cell r="D222" t="str">
            <v>4T34 - 28B</v>
          </cell>
          <cell r="E222" t="str">
            <v>ThÐp trßn d&gt;18</v>
          </cell>
          <cell r="F222" t="str">
            <v>kg</v>
          </cell>
          <cell r="G222">
            <v>1020</v>
          </cell>
          <cell r="H222">
            <v>2236.86</v>
          </cell>
          <cell r="I222">
            <v>4250</v>
          </cell>
          <cell r="J222">
            <v>4335000</v>
          </cell>
        </row>
        <row r="223">
          <cell r="B223" t="str">
            <v>Ñ51-28B</v>
          </cell>
          <cell r="C223" t="str">
            <v>Ñôõ thaúng</v>
          </cell>
          <cell r="D223" t="str">
            <v>4T28 - 36A</v>
          </cell>
          <cell r="E223" t="str">
            <v>KÏm buéc 1mm</v>
          </cell>
          <cell r="F223" t="str">
            <v>kg</v>
          </cell>
          <cell r="G223">
            <v>14.28</v>
          </cell>
          <cell r="H223">
            <v>31.316040000000001</v>
          </cell>
          <cell r="I223">
            <v>5500</v>
          </cell>
          <cell r="J223">
            <v>78540</v>
          </cell>
        </row>
        <row r="224">
          <cell r="B224" t="str">
            <v>N513-28B</v>
          </cell>
          <cell r="C224" t="str">
            <v>Neùo thaúng</v>
          </cell>
          <cell r="D224" t="str">
            <v>3x4T38 - 42A</v>
          </cell>
          <cell r="E224" t="str">
            <v>Que hµn</v>
          </cell>
          <cell r="F224" t="str">
            <v>kg</v>
          </cell>
          <cell r="G224">
            <v>6.0419999999999998</v>
          </cell>
          <cell r="H224">
            <v>13.250106000000001</v>
          </cell>
          <cell r="I224">
            <v>7000</v>
          </cell>
          <cell r="J224">
            <v>42294</v>
          </cell>
        </row>
        <row r="225">
          <cell r="B225" t="str">
            <v>- ThÐp b¶n</v>
          </cell>
          <cell r="C225" t="str">
            <v>tÊn</v>
          </cell>
          <cell r="D225">
            <v>1.8089999999999999</v>
          </cell>
          <cell r="E225">
            <v>207.35</v>
          </cell>
          <cell r="F225" t="str">
            <v>1T-1</v>
          </cell>
          <cell r="G225">
            <v>6.4771541032653284</v>
          </cell>
          <cell r="H225">
            <v>15</v>
          </cell>
          <cell r="I225" t="str">
            <v/>
          </cell>
          <cell r="J225">
            <v>3887170</v>
          </cell>
        </row>
        <row r="226">
          <cell r="B226" t="str">
            <v>Ñ51-38B</v>
          </cell>
          <cell r="C226" t="str">
            <v>Ñôõ thaúng</v>
          </cell>
          <cell r="D226" t="str">
            <v>MB Đ38 11x13</v>
          </cell>
          <cell r="E226" t="str">
            <v>ThÐp tÊm</v>
          </cell>
          <cell r="F226" t="str">
            <v>kg</v>
          </cell>
          <cell r="G226">
            <v>1050</v>
          </cell>
          <cell r="H226">
            <v>1899.45</v>
          </cell>
          <cell r="I226">
            <v>3400</v>
          </cell>
          <cell r="J226">
            <v>3570000</v>
          </cell>
        </row>
        <row r="227">
          <cell r="B227" t="str">
            <v>Ñ51-42D</v>
          </cell>
          <cell r="C227" t="str">
            <v>Ñôõ thaúng</v>
          </cell>
          <cell r="D227" t="str">
            <v>4T38 - 38D</v>
          </cell>
          <cell r="E227" t="str">
            <v>H¬i giã</v>
          </cell>
          <cell r="F227" t="str">
            <v>m3</v>
          </cell>
          <cell r="G227">
            <v>7.26</v>
          </cell>
          <cell r="H227">
            <v>13.133339999999999</v>
          </cell>
          <cell r="I227">
            <v>6500</v>
          </cell>
          <cell r="J227">
            <v>47190</v>
          </cell>
        </row>
        <row r="228">
          <cell r="E228" t="str">
            <v>H¬i ®¸</v>
          </cell>
          <cell r="F228" t="str">
            <v>m3</v>
          </cell>
          <cell r="G228">
            <v>1.21</v>
          </cell>
          <cell r="H228">
            <v>2.1888899999999998</v>
          </cell>
          <cell r="I228">
            <v>38000</v>
          </cell>
          <cell r="J228">
            <v>45980</v>
          </cell>
        </row>
        <row r="229">
          <cell r="E229" t="str">
            <v>Que hµn</v>
          </cell>
          <cell r="F229" t="str">
            <v>kg</v>
          </cell>
          <cell r="G229">
            <v>32</v>
          </cell>
          <cell r="H229">
            <v>57.887999999999998</v>
          </cell>
          <cell r="I229">
            <v>7000</v>
          </cell>
          <cell r="J229">
            <v>224000</v>
          </cell>
        </row>
        <row r="230">
          <cell r="B230" t="str">
            <v>- ThÐp h×nh</v>
          </cell>
          <cell r="C230" t="str">
            <v>tÊn</v>
          </cell>
          <cell r="D230">
            <v>4.5220000000000002</v>
          </cell>
          <cell r="I230" t="str">
            <v/>
          </cell>
          <cell r="J230">
            <v>4929670</v>
          </cell>
        </row>
        <row r="231">
          <cell r="E231" t="str">
            <v>ThÐp h×nh</v>
          </cell>
          <cell r="F231" t="str">
            <v>kg</v>
          </cell>
          <cell r="G231">
            <v>1025</v>
          </cell>
          <cell r="H231">
            <v>4635.05</v>
          </cell>
          <cell r="I231">
            <v>4500</v>
          </cell>
          <cell r="J231">
            <v>4612500</v>
          </cell>
        </row>
        <row r="232">
          <cell r="E232" t="str">
            <v>H¬i giã</v>
          </cell>
          <cell r="F232" t="str">
            <v>m3</v>
          </cell>
          <cell r="G232">
            <v>7.26</v>
          </cell>
          <cell r="H232">
            <v>32.829720000000002</v>
          </cell>
          <cell r="I232">
            <v>6500</v>
          </cell>
          <cell r="J232">
            <v>47190</v>
          </cell>
        </row>
        <row r="233">
          <cell r="E233" t="str">
            <v>H¬i ®¸</v>
          </cell>
          <cell r="F233" t="str">
            <v>m3</v>
          </cell>
          <cell r="G233">
            <v>1.21</v>
          </cell>
          <cell r="H233">
            <v>5.4716199999999997</v>
          </cell>
          <cell r="I233">
            <v>38000</v>
          </cell>
          <cell r="J233">
            <v>45980</v>
          </cell>
        </row>
        <row r="234">
          <cell r="E234" t="str">
            <v>Que hµn</v>
          </cell>
          <cell r="F234" t="str">
            <v>kg</v>
          </cell>
          <cell r="G234">
            <v>32</v>
          </cell>
          <cell r="H234">
            <v>144.70400000000001</v>
          </cell>
          <cell r="I234">
            <v>7000</v>
          </cell>
          <cell r="J234">
            <v>224000</v>
          </cell>
        </row>
        <row r="235">
          <cell r="B235" t="str">
            <v>§­êng hµn 4ly</v>
          </cell>
          <cell r="C235" t="str">
            <v>10m</v>
          </cell>
          <cell r="D235">
            <v>2.1760000000000002</v>
          </cell>
          <cell r="I235" t="str">
            <v/>
          </cell>
          <cell r="J235">
            <v>15260.000000000002</v>
          </cell>
        </row>
        <row r="236">
          <cell r="E236" t="str">
            <v>Que hµn</v>
          </cell>
          <cell r="F236" t="str">
            <v>kg</v>
          </cell>
          <cell r="G236">
            <v>2.1800000000000002</v>
          </cell>
          <cell r="H236">
            <v>4.7436800000000003</v>
          </cell>
          <cell r="I236">
            <v>7000</v>
          </cell>
          <cell r="J236">
            <v>15260.000000000002</v>
          </cell>
        </row>
        <row r="237">
          <cell r="B237" t="str">
            <v>§­êng hµn 6ly</v>
          </cell>
          <cell r="C237" t="str">
            <v>10m</v>
          </cell>
          <cell r="D237">
            <v>242.21600000000001</v>
          </cell>
          <cell r="I237" t="str">
            <v/>
          </cell>
          <cell r="J237">
            <v>29190</v>
          </cell>
        </row>
        <row r="238">
          <cell r="E238" t="str">
            <v>Que hµn</v>
          </cell>
          <cell r="F238" t="str">
            <v>kg</v>
          </cell>
          <cell r="G238">
            <v>4.17</v>
          </cell>
          <cell r="H238">
            <v>1010.04072</v>
          </cell>
          <cell r="I238">
            <v>7000</v>
          </cell>
          <cell r="J238">
            <v>29190</v>
          </cell>
        </row>
        <row r="239">
          <cell r="B239" t="str">
            <v>§­êng hµn 10ly</v>
          </cell>
          <cell r="C239" t="str">
            <v>10m</v>
          </cell>
          <cell r="D239">
            <v>111.76</v>
          </cell>
          <cell r="I239" t="str">
            <v/>
          </cell>
          <cell r="J239">
            <v>79170</v>
          </cell>
        </row>
        <row r="240">
          <cell r="E240" t="str">
            <v>Que hµn</v>
          </cell>
          <cell r="F240" t="str">
            <v>kg</v>
          </cell>
          <cell r="G240">
            <v>11.31</v>
          </cell>
          <cell r="H240">
            <v>1264.0056000000002</v>
          </cell>
          <cell r="I240">
            <v>7000</v>
          </cell>
          <cell r="J240">
            <v>79170</v>
          </cell>
        </row>
        <row r="241">
          <cell r="B241" t="str">
            <v>L¾p ®Æt èng tho¸t n­íc</v>
          </cell>
          <cell r="C241" t="str">
            <v>100m</v>
          </cell>
          <cell r="D241">
            <v>1.1559999999999999</v>
          </cell>
          <cell r="I241" t="str">
            <v/>
          </cell>
          <cell r="J241">
            <v>6325760</v>
          </cell>
        </row>
        <row r="242">
          <cell r="E242" t="str">
            <v>èng nhùa F114</v>
          </cell>
          <cell r="F242" t="str">
            <v>m</v>
          </cell>
          <cell r="G242">
            <v>102</v>
          </cell>
          <cell r="H242">
            <v>117.91199999999999</v>
          </cell>
          <cell r="I242">
            <v>39800</v>
          </cell>
          <cell r="J242">
            <v>4059600</v>
          </cell>
        </row>
        <row r="243">
          <cell r="E243" t="str">
            <v>M¨ng s«ng</v>
          </cell>
          <cell r="F243" t="str">
            <v>c¸i</v>
          </cell>
          <cell r="G243">
            <v>25</v>
          </cell>
          <cell r="H243">
            <v>28.9</v>
          </cell>
          <cell r="I243">
            <v>90000</v>
          </cell>
          <cell r="J243">
            <v>2250000</v>
          </cell>
        </row>
        <row r="244">
          <cell r="E244" t="str">
            <v>Cån röa</v>
          </cell>
          <cell r="F244" t="str">
            <v>kg</v>
          </cell>
          <cell r="G244">
            <v>0.49</v>
          </cell>
          <cell r="H244">
            <v>0.56643999999999994</v>
          </cell>
          <cell r="I244">
            <v>8000</v>
          </cell>
          <cell r="J244">
            <v>3920</v>
          </cell>
        </row>
        <row r="245">
          <cell r="E245" t="str">
            <v>Nhùa d¸n</v>
          </cell>
          <cell r="F245" t="str">
            <v>kg</v>
          </cell>
          <cell r="G245">
            <v>0.68</v>
          </cell>
          <cell r="H245">
            <v>0.78608</v>
          </cell>
          <cell r="I245">
            <v>18000</v>
          </cell>
          <cell r="J245">
            <v>12240</v>
          </cell>
        </row>
        <row r="246">
          <cell r="B246" t="str">
            <v>V¸n khu«n ®æ bª t«ng t¹i chæ dÇm, sµn, lÒ</v>
          </cell>
          <cell r="C246" t="str">
            <v>100m2</v>
          </cell>
          <cell r="D246">
            <v>41.012</v>
          </cell>
          <cell r="I246" t="str">
            <v/>
          </cell>
          <cell r="J246">
            <v>7159454.7499999991</v>
          </cell>
        </row>
        <row r="247">
          <cell r="E247" t="str">
            <v>Gç v¸n</v>
          </cell>
          <cell r="F247" t="str">
            <v>m3</v>
          </cell>
          <cell r="G247">
            <v>1.1165</v>
          </cell>
          <cell r="H247">
            <v>45.789898000000001</v>
          </cell>
          <cell r="I247">
            <v>2000000</v>
          </cell>
          <cell r="J247">
            <v>2233000</v>
          </cell>
        </row>
        <row r="248">
          <cell r="E248" t="str">
            <v>Gç ®µ, chèng</v>
          </cell>
          <cell r="F248" t="str">
            <v>m3</v>
          </cell>
          <cell r="G248">
            <v>2.3852499999999996</v>
          </cell>
          <cell r="H248">
            <v>97.823872999999992</v>
          </cell>
          <cell r="I248">
            <v>2000000</v>
          </cell>
          <cell r="J248">
            <v>4770499.9999999991</v>
          </cell>
        </row>
        <row r="249">
          <cell r="E249" t="str">
            <v>§inh ®Øa</v>
          </cell>
          <cell r="F249" t="str">
            <v>c¸i</v>
          </cell>
          <cell r="G249">
            <v>30.754499999999997</v>
          </cell>
          <cell r="H249">
            <v>1261.3035539999998</v>
          </cell>
          <cell r="I249">
            <v>1500</v>
          </cell>
          <cell r="J249">
            <v>46131.749999999993</v>
          </cell>
        </row>
        <row r="250">
          <cell r="E250" t="str">
            <v>Bu l«ng</v>
          </cell>
          <cell r="F250" t="str">
            <v>c¸i</v>
          </cell>
          <cell r="G250">
            <v>24.562999999999995</v>
          </cell>
          <cell r="H250">
            <v>1007.3777559999999</v>
          </cell>
          <cell r="I250">
            <v>2500</v>
          </cell>
          <cell r="J250">
            <v>61407.499999999985</v>
          </cell>
        </row>
        <row r="251">
          <cell r="E251" t="str">
            <v>§inh</v>
          </cell>
          <cell r="F251" t="str">
            <v>kg</v>
          </cell>
          <cell r="G251">
            <v>9.1349999999999998</v>
          </cell>
          <cell r="H251">
            <v>374.64461999999997</v>
          </cell>
          <cell r="I251">
            <v>5300</v>
          </cell>
          <cell r="J251">
            <v>48415.5</v>
          </cell>
        </row>
        <row r="252">
          <cell r="B252" t="str">
            <v>V¸n khu«n ®æ bª t«ng t¹i chæ trô lan can</v>
          </cell>
          <cell r="C252" t="str">
            <v>100m2</v>
          </cell>
          <cell r="D252">
            <v>3.089</v>
          </cell>
          <cell r="I252" t="str">
            <v/>
          </cell>
          <cell r="J252">
            <v>2953500</v>
          </cell>
        </row>
        <row r="253">
          <cell r="E253" t="str">
            <v>Gç v¸n</v>
          </cell>
          <cell r="F253" t="str">
            <v>m3</v>
          </cell>
          <cell r="G253">
            <v>0.79200000000000004</v>
          </cell>
          <cell r="H253">
            <v>2.446488</v>
          </cell>
          <cell r="I253">
            <v>2000000</v>
          </cell>
          <cell r="J253">
            <v>1584000</v>
          </cell>
        </row>
        <row r="254">
          <cell r="E254" t="str">
            <v>Gç ®µ nÑp</v>
          </cell>
          <cell r="F254" t="str">
            <v>m3</v>
          </cell>
          <cell r="G254">
            <v>0.14899999999999999</v>
          </cell>
          <cell r="H254">
            <v>0.46026099999999998</v>
          </cell>
          <cell r="I254">
            <v>2000000</v>
          </cell>
          <cell r="J254">
            <v>298000</v>
          </cell>
        </row>
        <row r="255">
          <cell r="E255" t="str">
            <v>Gç chèng</v>
          </cell>
          <cell r="F255" t="str">
            <v>m3</v>
          </cell>
          <cell r="G255">
            <v>0.496</v>
          </cell>
          <cell r="H255">
            <v>1.532144</v>
          </cell>
          <cell r="I255">
            <v>2000000</v>
          </cell>
          <cell r="J255">
            <v>992000</v>
          </cell>
        </row>
        <row r="256">
          <cell r="E256" t="str">
            <v>§inh</v>
          </cell>
          <cell r="F256" t="str">
            <v>kg</v>
          </cell>
          <cell r="G256">
            <v>15</v>
          </cell>
          <cell r="H256">
            <v>46.335000000000001</v>
          </cell>
          <cell r="I256">
            <v>5300</v>
          </cell>
          <cell r="J256">
            <v>79500</v>
          </cell>
        </row>
        <row r="257">
          <cell r="B257" t="str">
            <v>§æ bª t«ng t¹i chæ ®¸ 1x2 M250 lÒ, lan can</v>
          </cell>
          <cell r="C257" t="str">
            <v>m3</v>
          </cell>
          <cell r="D257">
            <v>177.24199999999999</v>
          </cell>
          <cell r="I257" t="str">
            <v/>
          </cell>
          <cell r="J257">
            <v>504718.82500000007</v>
          </cell>
        </row>
        <row r="258">
          <cell r="E258" t="str">
            <v>Xi m¨ng PC30</v>
          </cell>
          <cell r="F258" t="str">
            <v>kg</v>
          </cell>
          <cell r="G258">
            <v>431.73</v>
          </cell>
          <cell r="H258">
            <v>76520.68866</v>
          </cell>
          <cell r="I258">
            <v>860</v>
          </cell>
          <cell r="J258">
            <v>371287.8</v>
          </cell>
        </row>
        <row r="259">
          <cell r="E259" t="str">
            <v>C¸t vµng</v>
          </cell>
          <cell r="F259" t="str">
            <v>m3</v>
          </cell>
          <cell r="G259">
            <v>0.47320000000000001</v>
          </cell>
          <cell r="H259">
            <v>83.870914400000004</v>
          </cell>
          <cell r="I259">
            <v>47000</v>
          </cell>
          <cell r="J259">
            <v>22240.400000000001</v>
          </cell>
        </row>
        <row r="260">
          <cell r="E260" t="str">
            <v>§¸ 1x2</v>
          </cell>
          <cell r="F260" t="str">
            <v>m3</v>
          </cell>
          <cell r="G260">
            <v>0.92248000000000008</v>
          </cell>
          <cell r="H260">
            <v>163.50220016</v>
          </cell>
          <cell r="I260">
            <v>120000</v>
          </cell>
          <cell r="J260">
            <v>110697.60000000001</v>
          </cell>
        </row>
        <row r="261">
          <cell r="E261" t="str">
            <v>N­íc</v>
          </cell>
          <cell r="F261" t="str">
            <v>lÝt</v>
          </cell>
          <cell r="G261">
            <v>197.21</v>
          </cell>
          <cell r="H261">
            <v>34953.894820000001</v>
          </cell>
          <cell r="I261">
            <v>2.5</v>
          </cell>
          <cell r="J261">
            <v>493.02500000000003</v>
          </cell>
        </row>
        <row r="262">
          <cell r="B262" t="str">
            <v>§æ bª t«ng ®¸ 1x2 M300 dÇm ngang sµn cÇu</v>
          </cell>
          <cell r="C262" t="str">
            <v>m3</v>
          </cell>
          <cell r="D262">
            <v>539.79999999999995</v>
          </cell>
          <cell r="I262" t="str">
            <v/>
          </cell>
          <cell r="J262">
            <v>535859.35</v>
          </cell>
        </row>
        <row r="263">
          <cell r="E263" t="str">
            <v>Xi m¨ng PC30</v>
          </cell>
          <cell r="F263" t="str">
            <v>kg</v>
          </cell>
          <cell r="G263">
            <v>467.97400000000005</v>
          </cell>
          <cell r="H263">
            <v>252612.3652</v>
          </cell>
          <cell r="I263">
            <v>860</v>
          </cell>
          <cell r="J263">
            <v>402457.64</v>
          </cell>
        </row>
        <row r="264">
          <cell r="E264" t="str">
            <v>C¸t vµng</v>
          </cell>
          <cell r="F264" t="str">
            <v>m3</v>
          </cell>
          <cell r="G264">
            <v>0.47320000000000001</v>
          </cell>
          <cell r="H264">
            <v>255.43335999999999</v>
          </cell>
          <cell r="I264">
            <v>47000</v>
          </cell>
          <cell r="J264">
            <v>22240.400000000001</v>
          </cell>
        </row>
        <row r="265">
          <cell r="E265" t="str">
            <v>§¸ 1x2</v>
          </cell>
          <cell r="F265" t="str">
            <v>m3</v>
          </cell>
          <cell r="G265">
            <v>0.92248000000000008</v>
          </cell>
          <cell r="H265">
            <v>497.95470399999999</v>
          </cell>
          <cell r="I265">
            <v>120000</v>
          </cell>
          <cell r="J265">
            <v>110697.60000000001</v>
          </cell>
        </row>
        <row r="266">
          <cell r="E266" t="str">
            <v>N­íc</v>
          </cell>
          <cell r="F266" t="str">
            <v>lÝt</v>
          </cell>
          <cell r="G266">
            <v>185.48400000000001</v>
          </cell>
          <cell r="H266">
            <v>100124.2632</v>
          </cell>
          <cell r="I266">
            <v>2.5</v>
          </cell>
          <cell r="J266">
            <v>463.71000000000004</v>
          </cell>
        </row>
        <row r="267">
          <cell r="B267" t="str">
            <v>QuÐt v«i 3 n­íc lan can</v>
          </cell>
          <cell r="C267" t="str">
            <v>m2</v>
          </cell>
          <cell r="D267">
            <v>883.69</v>
          </cell>
          <cell r="I267" t="str">
            <v/>
          </cell>
          <cell r="J267">
            <v>410.44799999999998</v>
          </cell>
        </row>
        <row r="268">
          <cell r="E268" t="str">
            <v>V«i côc</v>
          </cell>
          <cell r="F268" t="str">
            <v>kg</v>
          </cell>
          <cell r="G268">
            <v>0.32232</v>
          </cell>
          <cell r="H268">
            <v>284.83096080000001</v>
          </cell>
          <cell r="I268">
            <v>1000</v>
          </cell>
          <cell r="J268">
            <v>322.32</v>
          </cell>
        </row>
        <row r="269">
          <cell r="E269" t="str">
            <v>Adao</v>
          </cell>
          <cell r="F269" t="str">
            <v>kg</v>
          </cell>
          <cell r="G269">
            <v>6.1200000000000004E-3</v>
          </cell>
          <cell r="H269">
            <v>5.4081828000000005</v>
          </cell>
          <cell r="I269">
            <v>14400</v>
          </cell>
          <cell r="J269">
            <v>88.128</v>
          </cell>
        </row>
        <row r="270">
          <cell r="B270" t="str">
            <v>Nhùa dÝnh b¸m tiªu chuÈn 1,1kg/m2</v>
          </cell>
          <cell r="C270" t="str">
            <v>100m2</v>
          </cell>
          <cell r="D270">
            <v>33.936999999999998</v>
          </cell>
          <cell r="I270" t="str">
            <v/>
          </cell>
          <cell r="J270">
            <v>417202.5</v>
          </cell>
        </row>
        <row r="271">
          <cell r="E271" t="str">
            <v>Nhùa ®­êng</v>
          </cell>
          <cell r="F271" t="str">
            <v>kg</v>
          </cell>
          <cell r="G271">
            <v>86.515000000000015</v>
          </cell>
          <cell r="H271">
            <v>2936.0595550000003</v>
          </cell>
          <cell r="I271">
            <v>2700</v>
          </cell>
          <cell r="J271">
            <v>233590.50000000003</v>
          </cell>
        </row>
        <row r="272">
          <cell r="E272" t="str">
            <v>DÇu ma zót</v>
          </cell>
          <cell r="F272" t="str">
            <v>kg</v>
          </cell>
          <cell r="G272">
            <v>35.31</v>
          </cell>
          <cell r="H272">
            <v>1198.31547</v>
          </cell>
          <cell r="I272">
            <v>5200</v>
          </cell>
          <cell r="J272">
            <v>183612</v>
          </cell>
        </row>
        <row r="273">
          <cell r="B273" t="str">
            <v>BTN nãng h¹t mÞn mÆt cÇu dµy TB 7cm</v>
          </cell>
          <cell r="C273" t="str">
            <v>100m2</v>
          </cell>
          <cell r="D273">
            <v>33.936999999999998</v>
          </cell>
          <cell r="I273" t="str">
            <v/>
          </cell>
          <cell r="J273">
            <v>5091000</v>
          </cell>
        </row>
        <row r="274">
          <cell r="E274" t="str">
            <v>Bª t«ng nhùa</v>
          </cell>
          <cell r="F274" t="str">
            <v>TÊn</v>
          </cell>
          <cell r="G274">
            <v>16.97</v>
          </cell>
          <cell r="H274">
            <v>575.91088999999988</v>
          </cell>
          <cell r="I274">
            <v>300000</v>
          </cell>
          <cell r="J274">
            <v>5091000</v>
          </cell>
        </row>
        <row r="275">
          <cell r="B275" t="str">
            <v>Phao ®Ìn ®iÒu khiÓn giao th«ng ®­êng thñy</v>
          </cell>
          <cell r="C275" t="str">
            <v>bé</v>
          </cell>
          <cell r="D275">
            <v>4</v>
          </cell>
          <cell r="I275" t="str">
            <v/>
          </cell>
          <cell r="J275">
            <v>20000</v>
          </cell>
        </row>
        <row r="276">
          <cell r="E276" t="str">
            <v>Phao ®Ìn</v>
          </cell>
          <cell r="F276" t="str">
            <v>bé</v>
          </cell>
          <cell r="G276">
            <v>1</v>
          </cell>
          <cell r="H276">
            <v>4</v>
          </cell>
          <cell r="I276">
            <v>20000</v>
          </cell>
          <cell r="J276">
            <v>20000</v>
          </cell>
        </row>
        <row r="277">
          <cell r="B277" t="str">
            <v>phÇn cèng qua ®­êng</v>
          </cell>
          <cell r="I277" t="str">
            <v/>
          </cell>
          <cell r="J277" t="str">
            <v/>
          </cell>
        </row>
        <row r="278">
          <cell r="B278" t="str">
            <v>§ãng cõ trµm</v>
          </cell>
          <cell r="C278" t="str">
            <v>100m</v>
          </cell>
          <cell r="D278">
            <v>213.07499999999999</v>
          </cell>
          <cell r="I278" t="str">
            <v/>
          </cell>
          <cell r="J278">
            <v>381304.97000000003</v>
          </cell>
        </row>
        <row r="279">
          <cell r="E279" t="str">
            <v>Cõ trµm</v>
          </cell>
          <cell r="F279" t="str">
            <v>m</v>
          </cell>
          <cell r="G279">
            <v>108.15</v>
          </cell>
          <cell r="H279">
            <v>23044.061249999999</v>
          </cell>
          <cell r="I279">
            <v>3111</v>
          </cell>
          <cell r="J279">
            <v>336454.65</v>
          </cell>
        </row>
        <row r="280">
          <cell r="E280" t="str">
            <v>C©y chèng</v>
          </cell>
          <cell r="F280" t="str">
            <v>c©y</v>
          </cell>
          <cell r="G280">
            <v>1.5965</v>
          </cell>
          <cell r="H280">
            <v>340.1742375</v>
          </cell>
          <cell r="I280">
            <v>15000</v>
          </cell>
          <cell r="J280">
            <v>23947.5</v>
          </cell>
        </row>
        <row r="281">
          <cell r="E281" t="str">
            <v>V¸n</v>
          </cell>
          <cell r="F281" t="str">
            <v>m3</v>
          </cell>
          <cell r="G281">
            <v>1.03E-2</v>
          </cell>
          <cell r="H281">
            <v>2.1946724999999998</v>
          </cell>
          <cell r="I281">
            <v>2000000</v>
          </cell>
          <cell r="J281">
            <v>20600</v>
          </cell>
        </row>
        <row r="282">
          <cell r="E282" t="str">
            <v>D©y</v>
          </cell>
          <cell r="F282" t="str">
            <v>kg</v>
          </cell>
          <cell r="G282">
            <v>0.50470000000000004</v>
          </cell>
          <cell r="H282">
            <v>107.53895250000001</v>
          </cell>
          <cell r="I282">
            <v>600</v>
          </cell>
          <cell r="J282">
            <v>302.82000000000005</v>
          </cell>
        </row>
        <row r="283">
          <cell r="B283" t="str">
            <v>§æ bª t«ng lãt ®¸ 4x6 M100</v>
          </cell>
          <cell r="C283" t="str">
            <v>m3</v>
          </cell>
          <cell r="D283">
            <v>41.86</v>
          </cell>
          <cell r="I283" t="str">
            <v/>
          </cell>
          <cell r="J283">
            <v>285718.3125</v>
          </cell>
        </row>
        <row r="284">
          <cell r="E284" t="str">
            <v>Xi m¨ng PC30</v>
          </cell>
          <cell r="F284" t="str">
            <v>kg</v>
          </cell>
          <cell r="G284">
            <v>199.875</v>
          </cell>
          <cell r="H284">
            <v>8366.7674999999999</v>
          </cell>
          <cell r="I284">
            <v>860</v>
          </cell>
          <cell r="J284">
            <v>171892.5</v>
          </cell>
        </row>
        <row r="285">
          <cell r="E285" t="str">
            <v>C¸t vµng</v>
          </cell>
          <cell r="F285" t="str">
            <v>m3</v>
          </cell>
          <cell r="G285">
            <v>0.52900000000000003</v>
          </cell>
          <cell r="H285">
            <v>22.143940000000001</v>
          </cell>
          <cell r="I285">
            <v>47000</v>
          </cell>
          <cell r="J285">
            <v>24863</v>
          </cell>
        </row>
        <row r="286">
          <cell r="E286" t="str">
            <v>§¸ 4x6</v>
          </cell>
          <cell r="F286" t="str">
            <v>m3</v>
          </cell>
          <cell r="G286">
            <v>0.93200000000000005</v>
          </cell>
          <cell r="H286">
            <v>39.01352</v>
          </cell>
          <cell r="I286">
            <v>95000</v>
          </cell>
          <cell r="J286">
            <v>88540</v>
          </cell>
        </row>
        <row r="287">
          <cell r="E287" t="str">
            <v>N­íc</v>
          </cell>
          <cell r="F287" t="str">
            <v>lÝt</v>
          </cell>
          <cell r="G287">
            <v>169.125</v>
          </cell>
          <cell r="H287">
            <v>7079.5725000000002</v>
          </cell>
          <cell r="I287">
            <v>2.5</v>
          </cell>
          <cell r="J287">
            <v>422.8125</v>
          </cell>
        </row>
        <row r="288">
          <cell r="B288" t="str">
            <v>Cèt thÐp èng cèng ®óc s½n</v>
          </cell>
          <cell r="I288" t="str">
            <v/>
          </cell>
          <cell r="J288" t="str">
            <v/>
          </cell>
        </row>
        <row r="289">
          <cell r="B289" t="str">
            <v>- Cèt thÐp d&lt;=10</v>
          </cell>
          <cell r="C289" t="str">
            <v>tÊn</v>
          </cell>
          <cell r="D289">
            <v>2.13</v>
          </cell>
          <cell r="I289" t="str">
            <v/>
          </cell>
          <cell r="J289">
            <v>4037310</v>
          </cell>
        </row>
        <row r="290">
          <cell r="E290" t="str">
            <v>ThÐp trßn d&lt;=10</v>
          </cell>
          <cell r="F290" t="str">
            <v>kg</v>
          </cell>
          <cell r="G290">
            <v>1005</v>
          </cell>
          <cell r="H290">
            <v>2140.65</v>
          </cell>
          <cell r="I290">
            <v>3900</v>
          </cell>
          <cell r="J290">
            <v>3919500</v>
          </cell>
        </row>
        <row r="291">
          <cell r="E291" t="str">
            <v>KÏm buéc 1mm</v>
          </cell>
          <cell r="F291" t="str">
            <v>kg</v>
          </cell>
          <cell r="G291">
            <v>21.42</v>
          </cell>
          <cell r="H291">
            <v>45.624600000000001</v>
          </cell>
          <cell r="I291">
            <v>5500</v>
          </cell>
          <cell r="J291">
            <v>117810.00000000001</v>
          </cell>
        </row>
        <row r="292">
          <cell r="B292" t="str">
            <v>- Cèt thÐp d&lt;=18</v>
          </cell>
          <cell r="C292" t="str">
            <v>tÊn</v>
          </cell>
          <cell r="D292">
            <v>11.37</v>
          </cell>
          <cell r="I292" t="str">
            <v/>
          </cell>
          <cell r="J292">
            <v>4480040</v>
          </cell>
        </row>
        <row r="293">
          <cell r="E293" t="str">
            <v>ThÐp trßn d&lt;=18</v>
          </cell>
          <cell r="F293" t="str">
            <v>kg</v>
          </cell>
          <cell r="G293">
            <v>1020</v>
          </cell>
          <cell r="H293">
            <v>11597.4</v>
          </cell>
          <cell r="I293">
            <v>4250</v>
          </cell>
          <cell r="J293">
            <v>4335000</v>
          </cell>
        </row>
        <row r="294">
          <cell r="E294" t="str">
            <v>KÏm buéc 1mm</v>
          </cell>
          <cell r="F294" t="str">
            <v>kg</v>
          </cell>
          <cell r="G294">
            <v>14.28</v>
          </cell>
          <cell r="H294">
            <v>162.36359999999999</v>
          </cell>
          <cell r="I294">
            <v>5500</v>
          </cell>
          <cell r="J294">
            <v>78540</v>
          </cell>
        </row>
        <row r="295">
          <cell r="E295" t="str">
            <v>Que hµn</v>
          </cell>
          <cell r="F295" t="str">
            <v>kg</v>
          </cell>
          <cell r="G295">
            <v>9.5</v>
          </cell>
          <cell r="H295">
            <v>108.01499999999999</v>
          </cell>
          <cell r="I295">
            <v>7000</v>
          </cell>
          <cell r="J295">
            <v>66500</v>
          </cell>
        </row>
        <row r="296">
          <cell r="B296" t="str">
            <v>Cèt thÐp ®æ bª t«ng t¹i chæ</v>
          </cell>
          <cell r="I296" t="str">
            <v/>
          </cell>
          <cell r="J296" t="str">
            <v/>
          </cell>
        </row>
        <row r="297">
          <cell r="B297" t="str">
            <v>- Cèt thÐp d&lt;=18</v>
          </cell>
          <cell r="C297" t="str">
            <v>tÊn</v>
          </cell>
          <cell r="D297">
            <v>1.41</v>
          </cell>
          <cell r="I297" t="str">
            <v/>
          </cell>
          <cell r="J297">
            <v>4446440</v>
          </cell>
        </row>
        <row r="298">
          <cell r="E298" t="str">
            <v>ThÐp trßn d&lt;=18</v>
          </cell>
          <cell r="F298" t="str">
            <v>kg</v>
          </cell>
          <cell r="G298">
            <v>1020</v>
          </cell>
          <cell r="H298">
            <v>1438.1999999999998</v>
          </cell>
          <cell r="I298">
            <v>4250</v>
          </cell>
          <cell r="J298">
            <v>4335000</v>
          </cell>
        </row>
        <row r="299">
          <cell r="E299" t="str">
            <v>KÏm buéc 1mm</v>
          </cell>
          <cell r="F299" t="str">
            <v>kg</v>
          </cell>
          <cell r="G299">
            <v>14.28</v>
          </cell>
          <cell r="H299">
            <v>20.134799999999998</v>
          </cell>
          <cell r="I299">
            <v>5500</v>
          </cell>
          <cell r="J299">
            <v>78540</v>
          </cell>
        </row>
        <row r="300">
          <cell r="E300" t="str">
            <v>Que hµn</v>
          </cell>
          <cell r="F300" t="str">
            <v>kg</v>
          </cell>
          <cell r="G300">
            <v>4.7</v>
          </cell>
          <cell r="H300">
            <v>6.6269999999999998</v>
          </cell>
          <cell r="I300">
            <v>7000</v>
          </cell>
          <cell r="J300">
            <v>32900</v>
          </cell>
        </row>
        <row r="301">
          <cell r="B301" t="str">
            <v>V¸n khu«n ®æ bª t«ng t¹i chæ</v>
          </cell>
          <cell r="C301" t="str">
            <v>100m2</v>
          </cell>
          <cell r="D301">
            <v>2.6589999999999998</v>
          </cell>
          <cell r="I301" t="str">
            <v/>
          </cell>
          <cell r="J301">
            <v>2896992.7</v>
          </cell>
        </row>
        <row r="302">
          <cell r="E302" t="str">
            <v>Gç v¸n</v>
          </cell>
          <cell r="F302" t="str">
            <v>m3</v>
          </cell>
          <cell r="G302">
            <v>0.83737499999999987</v>
          </cell>
          <cell r="H302">
            <v>2.2265801249999995</v>
          </cell>
          <cell r="I302">
            <v>2000000</v>
          </cell>
          <cell r="J302">
            <v>1674749.9999999998</v>
          </cell>
        </row>
        <row r="303">
          <cell r="E303" t="str">
            <v>Gç ®µ, chèng</v>
          </cell>
          <cell r="F303" t="str">
            <v>m3</v>
          </cell>
          <cell r="G303">
            <v>0.53287499999999999</v>
          </cell>
          <cell r="H303">
            <v>1.4169146249999998</v>
          </cell>
          <cell r="I303">
            <v>2000000</v>
          </cell>
          <cell r="J303">
            <v>1065750</v>
          </cell>
        </row>
        <row r="304">
          <cell r="E304" t="str">
            <v>§inh ®Øa</v>
          </cell>
          <cell r="F304" t="str">
            <v>c¸i</v>
          </cell>
          <cell r="G304">
            <v>30.754499999999997</v>
          </cell>
          <cell r="H304">
            <v>81.776215499999992</v>
          </cell>
          <cell r="I304">
            <v>1500</v>
          </cell>
          <cell r="J304">
            <v>46131.749999999993</v>
          </cell>
        </row>
        <row r="305">
          <cell r="E305" t="str">
            <v>Bu l«ng</v>
          </cell>
          <cell r="F305" t="str">
            <v>c¸i</v>
          </cell>
          <cell r="G305">
            <v>24.562999999999995</v>
          </cell>
          <cell r="H305">
            <v>65.313016999999988</v>
          </cell>
          <cell r="I305">
            <v>2500</v>
          </cell>
          <cell r="J305">
            <v>61407.499999999985</v>
          </cell>
        </row>
        <row r="306">
          <cell r="E306" t="str">
            <v>§inh</v>
          </cell>
          <cell r="F306" t="str">
            <v>kg</v>
          </cell>
          <cell r="G306">
            <v>9.2364999999999995</v>
          </cell>
          <cell r="H306">
            <v>24.559853499999996</v>
          </cell>
          <cell r="I306">
            <v>5300</v>
          </cell>
          <cell r="J306">
            <v>48953.45</v>
          </cell>
        </row>
        <row r="307">
          <cell r="B307" t="str">
            <v>V¸n khu«n ®æ bª t«ng ®óc s½n</v>
          </cell>
          <cell r="C307" t="str">
            <v>100m2</v>
          </cell>
          <cell r="D307">
            <v>11.612</v>
          </cell>
          <cell r="I307" t="str">
            <v/>
          </cell>
          <cell r="J307">
            <v>663914.41</v>
          </cell>
        </row>
        <row r="308">
          <cell r="E308" t="str">
            <v>Gç v¸n</v>
          </cell>
          <cell r="F308" t="str">
            <v>m3</v>
          </cell>
          <cell r="G308">
            <v>8.3830000000000002E-2</v>
          </cell>
          <cell r="H308">
            <v>0.97343396000000004</v>
          </cell>
          <cell r="I308">
            <v>2000000</v>
          </cell>
          <cell r="J308">
            <v>167660</v>
          </cell>
        </row>
        <row r="309">
          <cell r="E309" t="str">
            <v>Gç ®µ, chèng</v>
          </cell>
          <cell r="F309" t="str">
            <v>m3</v>
          </cell>
          <cell r="G309">
            <v>0.21209999999999998</v>
          </cell>
          <cell r="H309">
            <v>2.4629051999999998</v>
          </cell>
          <cell r="I309">
            <v>2000000</v>
          </cell>
          <cell r="J309">
            <v>424199.99999999994</v>
          </cell>
        </row>
        <row r="310">
          <cell r="E310" t="str">
            <v>§inh ®Øa</v>
          </cell>
          <cell r="F310" t="str">
            <v>c¸i</v>
          </cell>
          <cell r="G310">
            <v>30.3</v>
          </cell>
          <cell r="H310">
            <v>351.84360000000004</v>
          </cell>
          <cell r="I310">
            <v>1500</v>
          </cell>
          <cell r="J310">
            <v>45450</v>
          </cell>
        </row>
        <row r="311">
          <cell r="E311" t="str">
            <v>§inh</v>
          </cell>
          <cell r="F311" t="str">
            <v>kg</v>
          </cell>
          <cell r="G311">
            <v>5.0196999999999994</v>
          </cell>
          <cell r="H311">
            <v>58.28875639999999</v>
          </cell>
          <cell r="I311">
            <v>5300</v>
          </cell>
          <cell r="J311">
            <v>26604.409999999996</v>
          </cell>
        </row>
        <row r="312">
          <cell r="B312" t="str">
            <v>Bª t«ng èng cèng ®¸ 1x2 M200</v>
          </cell>
          <cell r="C312" t="str">
            <v>m3</v>
          </cell>
          <cell r="D312">
            <v>147</v>
          </cell>
          <cell r="I312" t="str">
            <v/>
          </cell>
          <cell r="J312">
            <v>430435.26899999991</v>
          </cell>
        </row>
        <row r="313">
          <cell r="E313" t="str">
            <v>Xi m¨ng PC30</v>
          </cell>
          <cell r="F313" t="str">
            <v>kg</v>
          </cell>
          <cell r="G313">
            <v>348.86564999999996</v>
          </cell>
          <cell r="H313">
            <v>51283.250549999997</v>
          </cell>
          <cell r="I313">
            <v>860</v>
          </cell>
          <cell r="J313">
            <v>300024.45899999997</v>
          </cell>
        </row>
        <row r="314">
          <cell r="E314" t="str">
            <v>C¸t vµng</v>
          </cell>
          <cell r="F314" t="str">
            <v>m3</v>
          </cell>
          <cell r="G314">
            <v>0.47837999999999992</v>
          </cell>
          <cell r="H314">
            <v>70.321859999999987</v>
          </cell>
          <cell r="I314">
            <v>47000</v>
          </cell>
          <cell r="J314">
            <v>22483.859999999997</v>
          </cell>
        </row>
        <row r="315">
          <cell r="E315" t="str">
            <v>§¸ 1x2</v>
          </cell>
          <cell r="F315" t="str">
            <v>m3</v>
          </cell>
          <cell r="G315">
            <v>0.89545499999999989</v>
          </cell>
          <cell r="H315">
            <v>131.63188499999998</v>
          </cell>
          <cell r="I315">
            <v>120000</v>
          </cell>
          <cell r="J315">
            <v>107454.59999999999</v>
          </cell>
        </row>
        <row r="316">
          <cell r="E316" t="str">
            <v>N­íc</v>
          </cell>
          <cell r="F316" t="str">
            <v>lÝt</v>
          </cell>
          <cell r="G316">
            <v>188.93999999999997</v>
          </cell>
          <cell r="H316">
            <v>27774.179999999997</v>
          </cell>
          <cell r="I316">
            <v>2.5</v>
          </cell>
          <cell r="J316">
            <v>472.34999999999991</v>
          </cell>
        </row>
        <row r="317">
          <cell r="B317" t="str">
            <v>Bª t«ng mèi nèi cèng ®¸ 1x2 M150</v>
          </cell>
          <cell r="C317" t="str">
            <v>m3</v>
          </cell>
          <cell r="D317">
            <v>19.04</v>
          </cell>
          <cell r="I317" t="str">
            <v/>
          </cell>
          <cell r="J317">
            <v>394803.57125000004</v>
          </cell>
        </row>
        <row r="318">
          <cell r="E318" t="str">
            <v>Xi m¨ng PC30</v>
          </cell>
          <cell r="F318" t="str">
            <v>kg</v>
          </cell>
          <cell r="G318">
            <v>298.00049999999999</v>
          </cell>
          <cell r="H318">
            <v>5673.9295199999997</v>
          </cell>
          <cell r="I318">
            <v>860</v>
          </cell>
          <cell r="J318">
            <v>256280.43</v>
          </cell>
        </row>
        <row r="319">
          <cell r="E319" t="str">
            <v>C¸t vµng</v>
          </cell>
          <cell r="F319" t="str">
            <v>m3</v>
          </cell>
          <cell r="G319">
            <v>0.52317999999999998</v>
          </cell>
          <cell r="H319">
            <v>9.9613471999999987</v>
          </cell>
          <cell r="I319">
            <v>47000</v>
          </cell>
          <cell r="J319">
            <v>24589.46</v>
          </cell>
        </row>
        <row r="320">
          <cell r="E320" t="str">
            <v>§¸ 1x2</v>
          </cell>
          <cell r="F320" t="str">
            <v>m3</v>
          </cell>
          <cell r="G320">
            <v>0.94536000000000009</v>
          </cell>
          <cell r="H320">
            <v>17.999654400000001</v>
          </cell>
          <cell r="I320">
            <v>120000</v>
          </cell>
          <cell r="J320">
            <v>113443.20000000001</v>
          </cell>
        </row>
        <row r="321">
          <cell r="E321" t="str">
            <v>N­íc</v>
          </cell>
          <cell r="F321" t="str">
            <v>lÝt</v>
          </cell>
          <cell r="G321">
            <v>196.1925</v>
          </cell>
          <cell r="H321">
            <v>3735.5051999999996</v>
          </cell>
          <cell r="I321">
            <v>2.5</v>
          </cell>
          <cell r="J321">
            <v>490.48124999999999</v>
          </cell>
        </row>
        <row r="322">
          <cell r="B322" t="str">
            <v>Bª t«ng s©n cèng ®¸ 1x2 M200</v>
          </cell>
          <cell r="C322" t="str">
            <v>m3</v>
          </cell>
          <cell r="D322">
            <v>8.34</v>
          </cell>
          <cell r="I322" t="str">
            <v/>
          </cell>
          <cell r="J322">
            <v>436879.60312499997</v>
          </cell>
        </row>
        <row r="323">
          <cell r="E323" t="str">
            <v>Xi m¨ng PC30</v>
          </cell>
          <cell r="F323" t="str">
            <v>kg</v>
          </cell>
          <cell r="G323">
            <v>354.05549999999999</v>
          </cell>
          <cell r="H323">
            <v>2952.82287</v>
          </cell>
          <cell r="I323">
            <v>860</v>
          </cell>
          <cell r="J323">
            <v>304487.73</v>
          </cell>
        </row>
        <row r="324">
          <cell r="E324" t="str">
            <v>C¸t vµng</v>
          </cell>
          <cell r="F324" t="str">
            <v>m3</v>
          </cell>
          <cell r="G324">
            <v>0.48580999999999996</v>
          </cell>
          <cell r="H324">
            <v>4.0516553999999996</v>
          </cell>
          <cell r="I324">
            <v>47000</v>
          </cell>
          <cell r="J324">
            <v>22833.07</v>
          </cell>
        </row>
        <row r="325">
          <cell r="E325" t="str">
            <v>§¸ 1x2</v>
          </cell>
          <cell r="F325" t="str">
            <v>m3</v>
          </cell>
          <cell r="G325">
            <v>0.90900000000000003</v>
          </cell>
          <cell r="H325">
            <v>7.5810599999999999</v>
          </cell>
          <cell r="I325">
            <v>120000</v>
          </cell>
          <cell r="J325">
            <v>109080</v>
          </cell>
        </row>
        <row r="326">
          <cell r="E326" t="str">
            <v>N­íc</v>
          </cell>
          <cell r="F326" t="str">
            <v>lÝt</v>
          </cell>
          <cell r="G326">
            <v>191.52125000000001</v>
          </cell>
          <cell r="H326">
            <v>1597.287225</v>
          </cell>
          <cell r="I326">
            <v>2.5</v>
          </cell>
          <cell r="J326">
            <v>478.80312500000002</v>
          </cell>
        </row>
        <row r="327">
          <cell r="B327" t="str">
            <v>Bª t«ng t­êng ®¸ 1x2 M250</v>
          </cell>
          <cell r="C327" t="str">
            <v>m3</v>
          </cell>
          <cell r="D327">
            <v>6.42</v>
          </cell>
          <cell r="I327" t="str">
            <v/>
          </cell>
          <cell r="J327">
            <v>597381.11775000009</v>
          </cell>
        </row>
        <row r="328">
          <cell r="E328" t="str">
            <v>Xi m¨ng PC30</v>
          </cell>
          <cell r="F328" t="str">
            <v>kg</v>
          </cell>
          <cell r="G328">
            <v>423.42750000000001</v>
          </cell>
          <cell r="H328">
            <v>2718.4045500000002</v>
          </cell>
          <cell r="I328">
            <v>860</v>
          </cell>
          <cell r="J328">
            <v>364147.65</v>
          </cell>
        </row>
        <row r="329">
          <cell r="E329" t="str">
            <v>C¸t vµng</v>
          </cell>
          <cell r="F329" t="str">
            <v>m3</v>
          </cell>
          <cell r="G329">
            <v>0.46410000000000001</v>
          </cell>
          <cell r="H329">
            <v>2.9795220000000002</v>
          </cell>
          <cell r="I329">
            <v>47000</v>
          </cell>
          <cell r="J329">
            <v>21812.7</v>
          </cell>
        </row>
        <row r="330">
          <cell r="D330" t="str">
            <v/>
          </cell>
          <cell r="E330" t="str">
            <v>§¸ 1x2</v>
          </cell>
          <cell r="F330" t="str">
            <v>m3</v>
          </cell>
          <cell r="G330">
            <v>0.90473999999999999</v>
          </cell>
          <cell r="H330">
            <v>5.8084308</v>
          </cell>
          <cell r="I330">
            <v>120000</v>
          </cell>
          <cell r="J330">
            <v>108568.8</v>
          </cell>
        </row>
        <row r="331">
          <cell r="E331" t="str">
            <v>N­íc</v>
          </cell>
          <cell r="F331" t="str">
            <v>lÝt</v>
          </cell>
          <cell r="G331">
            <v>193.41749999999999</v>
          </cell>
          <cell r="H331">
            <v>1241.7403499999998</v>
          </cell>
          <cell r="I331">
            <v>2.5</v>
          </cell>
          <cell r="J331">
            <v>483.54374999999999</v>
          </cell>
        </row>
        <row r="332">
          <cell r="E332" t="str">
            <v>Gç v¸n cÇu c«ng t¸c</v>
          </cell>
          <cell r="F332" t="str">
            <v>m3</v>
          </cell>
          <cell r="G332">
            <v>4.9980000000000004E-2</v>
          </cell>
          <cell r="H332">
            <v>0.32087160000000003</v>
          </cell>
          <cell r="I332">
            <v>2000000</v>
          </cell>
          <cell r="J332">
            <v>99960</v>
          </cell>
        </row>
        <row r="333">
          <cell r="E333" t="str">
            <v>§inh c¸c lo¹i</v>
          </cell>
          <cell r="F333" t="str">
            <v>kg</v>
          </cell>
          <cell r="G333">
            <v>0.20298000000000002</v>
          </cell>
          <cell r="H333">
            <v>1.3031316000000002</v>
          </cell>
          <cell r="I333">
            <v>5300</v>
          </cell>
          <cell r="J333">
            <v>1075.7940000000001</v>
          </cell>
        </row>
        <row r="334">
          <cell r="E334" t="str">
            <v>§inh ®Øa</v>
          </cell>
          <cell r="F334" t="str">
            <v>kg</v>
          </cell>
          <cell r="G334">
            <v>0.88841999999999999</v>
          </cell>
          <cell r="H334">
            <v>5.7036563999999998</v>
          </cell>
          <cell r="I334">
            <v>1500</v>
          </cell>
          <cell r="J334">
            <v>1332.6299999999999</v>
          </cell>
        </row>
      </sheetData>
      <sheetData sheetId="5" refreshError="1"/>
      <sheetData sheetId="6" refreshError="1">
        <row r="5">
          <cell r="B5" t="str">
            <v>H¹NG MôC C¤NG VIÖC</v>
          </cell>
          <cell r="C5" t="str">
            <v>§. VÞ</v>
          </cell>
          <cell r="D5" t="str">
            <v>k.l­îng</v>
          </cell>
          <cell r="E5" t="str">
            <v>lo¹i m¸y</v>
          </cell>
          <cell r="F5" t="str">
            <v>§.VÞ</v>
          </cell>
          <cell r="G5" t="str">
            <v>§. MøC</v>
          </cell>
          <cell r="H5" t="str">
            <v>sè ca m¸y</v>
          </cell>
          <cell r="I5" t="str">
            <v>§g m¸y</v>
          </cell>
          <cell r="J5" t="str">
            <v>®¬n gi¸</v>
          </cell>
        </row>
        <row r="6">
          <cell r="B6" t="str">
            <v>ph¸ dì cÇu cò</v>
          </cell>
        </row>
        <row r="7">
          <cell r="B7" t="str">
            <v>Th¸o dì dµn Eiffel</v>
          </cell>
          <cell r="C7" t="str">
            <v>tÊn</v>
          </cell>
          <cell r="D7">
            <v>33.832999999999998</v>
          </cell>
          <cell r="J7">
            <v>50528</v>
          </cell>
        </row>
        <row r="8">
          <cell r="E8" t="str">
            <v>CÇn cÈu 10T</v>
          </cell>
          <cell r="F8" t="str">
            <v>ca</v>
          </cell>
          <cell r="G8">
            <v>0.10179503193182506</v>
          </cell>
          <cell r="H8">
            <v>3.4440313153494371</v>
          </cell>
          <cell r="I8">
            <v>496370</v>
          </cell>
          <cell r="J8">
            <v>50528</v>
          </cell>
        </row>
        <row r="9">
          <cell r="B9" t="str">
            <v>§ôc ph¸ BTCT cÇu cò</v>
          </cell>
          <cell r="C9" t="str">
            <v>m3</v>
          </cell>
          <cell r="D9">
            <v>1.4179999999999999</v>
          </cell>
          <cell r="I9" t="str">
            <v/>
          </cell>
          <cell r="J9">
            <v>463094.06000000006</v>
          </cell>
        </row>
        <row r="10">
          <cell r="E10" t="str">
            <v>Bóa c¨n 3m3KN/ph</v>
          </cell>
          <cell r="F10" t="str">
            <v>ca</v>
          </cell>
          <cell r="G10">
            <v>1.1240000000000001</v>
          </cell>
          <cell r="H10">
            <v>1.5938320000000001</v>
          </cell>
          <cell r="I10">
            <v>24741</v>
          </cell>
          <cell r="J10">
            <v>27808.884000000002</v>
          </cell>
        </row>
        <row r="11">
          <cell r="E11" t="str">
            <v>M¸y nÐn khÝ 9m3/ph</v>
          </cell>
          <cell r="F11" t="str">
            <v>ca</v>
          </cell>
          <cell r="G11">
            <v>1.1240000000000001</v>
          </cell>
          <cell r="H11">
            <v>1.5938320000000001</v>
          </cell>
          <cell r="I11">
            <v>371439</v>
          </cell>
          <cell r="J11">
            <v>417497.43600000005</v>
          </cell>
        </row>
        <row r="12">
          <cell r="E12" t="str">
            <v>M¸y hµn 23kw</v>
          </cell>
          <cell r="F12" t="str">
            <v>ca</v>
          </cell>
          <cell r="G12">
            <v>0.23</v>
          </cell>
          <cell r="H12">
            <v>0.32613999999999999</v>
          </cell>
          <cell r="I12">
            <v>77338</v>
          </cell>
          <cell r="J12">
            <v>17787.740000000002</v>
          </cell>
        </row>
        <row r="13">
          <cell r="B13" t="str">
            <v>Th¸o dì cÊu kiÖn s¾t thÐp</v>
          </cell>
          <cell r="C13" t="str">
            <v>tÊn</v>
          </cell>
          <cell r="D13">
            <v>9.4329999999999998</v>
          </cell>
          <cell r="E13" t="str">
            <v>M¸y c¾t uèn</v>
          </cell>
          <cell r="F13" t="str">
            <v>ca</v>
          </cell>
          <cell r="G13">
            <v>0.16</v>
          </cell>
          <cell r="H13">
            <v>0.24736000000000002</v>
          </cell>
          <cell r="I13" t="str">
            <v/>
          </cell>
          <cell r="J13">
            <v>596849.22</v>
          </cell>
        </row>
        <row r="14">
          <cell r="E14" t="str">
            <v>CÇn cÈu 16T</v>
          </cell>
          <cell r="F14" t="str">
            <v>ca</v>
          </cell>
          <cell r="G14">
            <v>8.3000000000000004E-2</v>
          </cell>
          <cell r="H14">
            <v>0.78293900000000005</v>
          </cell>
          <cell r="I14">
            <v>774540</v>
          </cell>
          <cell r="J14">
            <v>64286.820000000007</v>
          </cell>
        </row>
        <row r="15">
          <cell r="E15" t="str">
            <v>CÇn cÈu 25T</v>
          </cell>
          <cell r="F15" t="str">
            <v>ca</v>
          </cell>
          <cell r="G15">
            <v>0.12</v>
          </cell>
          <cell r="H15">
            <v>1.1319599999999999</v>
          </cell>
          <cell r="I15">
            <v>1120935</v>
          </cell>
          <cell r="J15">
            <v>134512.19999999998</v>
          </cell>
        </row>
        <row r="16">
          <cell r="E16" t="str">
            <v>M¸y hµn 23kw</v>
          </cell>
          <cell r="F16" t="str">
            <v>ca</v>
          </cell>
          <cell r="G16">
            <v>3</v>
          </cell>
          <cell r="H16">
            <v>28.298999999999999</v>
          </cell>
          <cell r="I16">
            <v>77338</v>
          </cell>
          <cell r="J16">
            <v>232014</v>
          </cell>
        </row>
        <row r="17">
          <cell r="E17" t="str">
            <v>Sµ lan 200T</v>
          </cell>
          <cell r="F17" t="str">
            <v>ca</v>
          </cell>
          <cell r="G17">
            <v>0.12</v>
          </cell>
          <cell r="H17">
            <v>1.1319599999999999</v>
          </cell>
          <cell r="I17">
            <v>325023</v>
          </cell>
          <cell r="J17">
            <v>39002.76</v>
          </cell>
        </row>
        <row r="18">
          <cell r="E18" t="str">
            <v>Sµ lan 400T</v>
          </cell>
          <cell r="F18" t="str">
            <v>ca</v>
          </cell>
          <cell r="G18">
            <v>0.12</v>
          </cell>
          <cell r="H18">
            <v>1.1319599999999999</v>
          </cell>
          <cell r="I18">
            <v>670875</v>
          </cell>
          <cell r="J18">
            <v>80505</v>
          </cell>
        </row>
        <row r="19">
          <cell r="E19" t="str">
            <v>Can« 150cv</v>
          </cell>
          <cell r="F19" t="str">
            <v>ca</v>
          </cell>
          <cell r="G19">
            <v>0.06</v>
          </cell>
          <cell r="H19">
            <v>0.56597999999999993</v>
          </cell>
          <cell r="I19">
            <v>775474</v>
          </cell>
          <cell r="J19">
            <v>46528.439999999995</v>
          </cell>
        </row>
        <row r="20">
          <cell r="B20" t="str">
            <v>Nhæ cõ thÐp cÇu cò</v>
          </cell>
          <cell r="C20" t="str">
            <v>100m</v>
          </cell>
          <cell r="D20">
            <v>1.44</v>
          </cell>
          <cell r="I20" t="str">
            <v/>
          </cell>
          <cell r="J20">
            <v>7668993.9096000008</v>
          </cell>
        </row>
        <row r="21">
          <cell r="E21" t="str">
            <v>M¸y ®ãng cäc 1,2T</v>
          </cell>
          <cell r="F21" t="str">
            <v>ca</v>
          </cell>
          <cell r="G21">
            <v>3.8148000000000004</v>
          </cell>
          <cell r="H21">
            <v>5.4933120000000004</v>
          </cell>
          <cell r="I21">
            <v>543634</v>
          </cell>
          <cell r="J21">
            <v>2073854.9832000001</v>
          </cell>
        </row>
        <row r="22">
          <cell r="E22" t="str">
            <v>CÇn cÈu 25T</v>
          </cell>
          <cell r="F22" t="str">
            <v>ca</v>
          </cell>
          <cell r="G22">
            <v>3.8148000000000004</v>
          </cell>
          <cell r="H22">
            <v>5.4933120000000004</v>
          </cell>
          <cell r="I22">
            <v>1120935</v>
          </cell>
          <cell r="J22">
            <v>4276142.8380000005</v>
          </cell>
        </row>
        <row r="23">
          <cell r="E23" t="str">
            <v>Tµu kÐo 150cv</v>
          </cell>
          <cell r="F23" t="str">
            <v>ca</v>
          </cell>
          <cell r="G23">
            <v>0.10200000000000001</v>
          </cell>
          <cell r="H23">
            <v>0.14688000000000001</v>
          </cell>
          <cell r="I23">
            <v>775474</v>
          </cell>
          <cell r="J23">
            <v>79098.348000000013</v>
          </cell>
        </row>
        <row r="24">
          <cell r="E24" t="str">
            <v>Sµ lan 200T</v>
          </cell>
          <cell r="F24" t="str">
            <v>ca</v>
          </cell>
          <cell r="G24">
            <v>3.8148000000000004</v>
          </cell>
          <cell r="H24">
            <v>5.4933120000000004</v>
          </cell>
          <cell r="I24">
            <v>325023</v>
          </cell>
          <cell r="J24">
            <v>1239897.7404000002</v>
          </cell>
        </row>
        <row r="25">
          <cell r="B25" t="str">
            <v>X¶ ®­êng hµn 10ly</v>
          </cell>
          <cell r="C25" t="str">
            <v>10m</v>
          </cell>
          <cell r="D25">
            <v>11.2</v>
          </cell>
          <cell r="I25" t="str">
            <v/>
          </cell>
          <cell r="J25">
            <v>38725</v>
          </cell>
        </row>
        <row r="26">
          <cell r="E26" t="str">
            <v>M¸y hµn 23kw</v>
          </cell>
          <cell r="F26" t="str">
            <v>ca</v>
          </cell>
          <cell r="G26">
            <v>0.50072409423569264</v>
          </cell>
          <cell r="H26">
            <v>5.608109855439757</v>
          </cell>
          <cell r="I26">
            <v>77338</v>
          </cell>
          <cell r="J26">
            <v>38725</v>
          </cell>
        </row>
        <row r="27">
          <cell r="B27" t="str">
            <v>Bèc dì lªn, xuèng thÐp + xµ bÇn</v>
          </cell>
          <cell r="C27" t="str">
            <v>10tÊn</v>
          </cell>
          <cell r="D27">
            <v>4.327</v>
          </cell>
          <cell r="I27" t="str">
            <v/>
          </cell>
          <cell r="J27">
            <v>294271</v>
          </cell>
        </row>
        <row r="28">
          <cell r="E28" t="str">
            <v>CÇn cÈu 16T</v>
          </cell>
          <cell r="F28" t="str">
            <v>ca</v>
          </cell>
          <cell r="G28">
            <v>0.37993002298138251</v>
          </cell>
          <cell r="H28">
            <v>1.643957209440442</v>
          </cell>
          <cell r="I28">
            <v>774540</v>
          </cell>
          <cell r="J28">
            <v>294271</v>
          </cell>
        </row>
        <row r="29">
          <cell r="B29" t="str">
            <v>VËn chuyÓn xµ bÇn, thÐp 5km</v>
          </cell>
          <cell r="C29" t="str">
            <v>tÊn</v>
          </cell>
          <cell r="D29">
            <v>43.265999999999998</v>
          </cell>
          <cell r="I29" t="str">
            <v/>
          </cell>
          <cell r="J29">
            <v>45000</v>
          </cell>
        </row>
        <row r="30">
          <cell r="E30" t="str">
            <v>¤ t« 10T</v>
          </cell>
          <cell r="F30" t="str">
            <v>ca</v>
          </cell>
          <cell r="G30">
            <v>8.559363944154906E-2</v>
          </cell>
          <cell r="H30">
            <v>3.7032944040780613</v>
          </cell>
          <cell r="I30">
            <v>525740</v>
          </cell>
          <cell r="J30">
            <v>45000</v>
          </cell>
        </row>
        <row r="31">
          <cell r="B31" t="str">
            <v>phÇn cÇu míi</v>
          </cell>
          <cell r="I31" t="str">
            <v/>
          </cell>
          <cell r="J31" t="str">
            <v/>
          </cell>
        </row>
        <row r="32">
          <cell r="B32" t="str">
            <v>I- Mè, trô, trô chèng va x«</v>
          </cell>
          <cell r="I32" t="str">
            <v/>
          </cell>
          <cell r="J32" t="str">
            <v/>
          </cell>
        </row>
        <row r="33">
          <cell r="B33" t="str">
            <v>§µo ®Êt C1 ®ãng cõ trô</v>
          </cell>
          <cell r="C33" t="str">
            <v>100m3</v>
          </cell>
          <cell r="D33">
            <v>5.8230000000000004</v>
          </cell>
          <cell r="I33" t="str">
            <v/>
          </cell>
          <cell r="J33">
            <v>8716327.2000000011</v>
          </cell>
        </row>
        <row r="34">
          <cell r="E34" t="str">
            <v>M¸y ®µo gµu ngo¹m 1,2m3</v>
          </cell>
          <cell r="F34" t="str">
            <v>ca</v>
          </cell>
          <cell r="G34">
            <v>7.2</v>
          </cell>
          <cell r="H34">
            <v>41.925600000000003</v>
          </cell>
          <cell r="I34">
            <v>1210601</v>
          </cell>
          <cell r="J34">
            <v>8716327.2000000011</v>
          </cell>
        </row>
        <row r="35">
          <cell r="B35" t="str">
            <v>§ãng cäc thÐp h×nh khung ®Þnh vÞ, ®ãng cõ BTCT 35x35cm, 40x40cm, cõ v¸n thÐp</v>
          </cell>
          <cell r="C35" t="str">
            <v>100m</v>
          </cell>
          <cell r="D35">
            <v>14.4</v>
          </cell>
          <cell r="I35" t="str">
            <v/>
          </cell>
          <cell r="J35">
            <v>1854009.3935999998</v>
          </cell>
        </row>
        <row r="36">
          <cell r="E36" t="str">
            <v>M¸y ®ãng cäc 1,2T</v>
          </cell>
          <cell r="F36" t="str">
            <v>ca</v>
          </cell>
          <cell r="G36">
            <v>3.4103999999999997</v>
          </cell>
          <cell r="H36">
            <v>49.109759999999994</v>
          </cell>
          <cell r="I36">
            <v>543634</v>
          </cell>
          <cell r="J36">
            <v>1854009.3935999998</v>
          </cell>
        </row>
        <row r="37">
          <cell r="B37" t="str">
            <v>Nhæ cõ thÐp (tÝnh b»ng 1/2 ®ãng)</v>
          </cell>
          <cell r="C37" t="str">
            <v>100m</v>
          </cell>
          <cell r="D37">
            <v>14.4</v>
          </cell>
          <cell r="I37" t="str">
            <v/>
          </cell>
          <cell r="J37">
            <v>927004.69679999992</v>
          </cell>
        </row>
        <row r="38">
          <cell r="E38" t="str">
            <v>M¸y ®ãng cäc 1,2T</v>
          </cell>
          <cell r="F38" t="str">
            <v>ca</v>
          </cell>
          <cell r="G38">
            <v>1.7051999999999998</v>
          </cell>
          <cell r="H38">
            <v>24.554879999999997</v>
          </cell>
          <cell r="I38">
            <v>543634</v>
          </cell>
          <cell r="J38">
            <v>927004.69679999992</v>
          </cell>
        </row>
        <row r="39">
          <cell r="B39" t="str">
            <v>§ãng cõ v¸n thÐp</v>
          </cell>
          <cell r="C39" t="str">
            <v>100m</v>
          </cell>
          <cell r="D39">
            <v>15.2</v>
          </cell>
          <cell r="I39" t="str">
            <v/>
          </cell>
          <cell r="J39">
            <v>11938246.93</v>
          </cell>
        </row>
        <row r="40">
          <cell r="E40" t="str">
            <v>M¸y ®ãng cäc 1,8T</v>
          </cell>
          <cell r="F40" t="str">
            <v>ca</v>
          </cell>
          <cell r="G40">
            <v>5.7679999999999998</v>
          </cell>
          <cell r="H40">
            <v>87.673599999999993</v>
          </cell>
          <cell r="I40">
            <v>764856</v>
          </cell>
          <cell r="J40">
            <v>4411689.4079999998</v>
          </cell>
        </row>
        <row r="41">
          <cell r="E41" t="str">
            <v>CÇn cÈu 25T</v>
          </cell>
          <cell r="F41" t="str">
            <v>ca</v>
          </cell>
          <cell r="G41">
            <v>5.15</v>
          </cell>
          <cell r="H41">
            <v>78.28</v>
          </cell>
          <cell r="I41">
            <v>1120935</v>
          </cell>
          <cell r="J41">
            <v>5772815.25</v>
          </cell>
        </row>
        <row r="42">
          <cell r="E42" t="str">
            <v>Tµu kÐo 150cv</v>
          </cell>
          <cell r="F42" t="str">
            <v>ca</v>
          </cell>
          <cell r="G42">
            <v>0.10300000000000001</v>
          </cell>
          <cell r="H42">
            <v>1.5656000000000001</v>
          </cell>
          <cell r="I42">
            <v>775474</v>
          </cell>
          <cell r="J42">
            <v>79873.822</v>
          </cell>
        </row>
        <row r="43">
          <cell r="E43" t="str">
            <v>Sµ lan 200T</v>
          </cell>
          <cell r="F43" t="str">
            <v>ca</v>
          </cell>
          <cell r="G43">
            <v>5.15</v>
          </cell>
          <cell r="H43">
            <v>78.28</v>
          </cell>
          <cell r="I43">
            <v>325023</v>
          </cell>
          <cell r="J43">
            <v>1673868.4500000002</v>
          </cell>
        </row>
        <row r="44">
          <cell r="B44" t="str">
            <v>Nhæ cõ v¸n thÐp (tÝnh b»ng 1/2 ®ãng)</v>
          </cell>
          <cell r="C44" t="str">
            <v>100m</v>
          </cell>
          <cell r="D44">
            <v>15.2</v>
          </cell>
          <cell r="I44" t="str">
            <v/>
          </cell>
          <cell r="J44">
            <v>5969123.4649999999</v>
          </cell>
        </row>
        <row r="45">
          <cell r="E45" t="str">
            <v>M¸y ®ãng cäc 1,8T</v>
          </cell>
          <cell r="F45" t="str">
            <v>ca</v>
          </cell>
          <cell r="G45">
            <v>2.8839999999999999</v>
          </cell>
          <cell r="H45">
            <v>43.836799999999997</v>
          </cell>
          <cell r="I45">
            <v>764856</v>
          </cell>
          <cell r="J45">
            <v>2205844.7039999999</v>
          </cell>
        </row>
        <row r="46">
          <cell r="E46" t="str">
            <v>CÇn cÈu 25T</v>
          </cell>
          <cell r="F46" t="str">
            <v>ca</v>
          </cell>
          <cell r="G46">
            <v>2.5750000000000002</v>
          </cell>
          <cell r="H46">
            <v>39.14</v>
          </cell>
          <cell r="I46">
            <v>1120935</v>
          </cell>
          <cell r="J46">
            <v>2886407.625</v>
          </cell>
        </row>
        <row r="47">
          <cell r="E47" t="str">
            <v>Tµu kÐo 150cv</v>
          </cell>
          <cell r="F47" t="str">
            <v>ca</v>
          </cell>
          <cell r="G47">
            <v>5.1500000000000004E-2</v>
          </cell>
          <cell r="H47">
            <v>0.78280000000000005</v>
          </cell>
          <cell r="I47">
            <v>775474</v>
          </cell>
          <cell r="J47">
            <v>39936.911</v>
          </cell>
        </row>
        <row r="48">
          <cell r="E48" t="str">
            <v>Sµ lan 200T</v>
          </cell>
          <cell r="F48" t="str">
            <v>ca</v>
          </cell>
          <cell r="G48">
            <v>2.5750000000000002</v>
          </cell>
          <cell r="H48">
            <v>39.14</v>
          </cell>
          <cell r="I48">
            <v>325023</v>
          </cell>
          <cell r="J48">
            <v>836934.22500000009</v>
          </cell>
        </row>
        <row r="49">
          <cell r="B49" t="str">
            <v>Gia c«ng khung ®Þnh vÞ, gi»ng vßng v©y cõ v¸n thÐp</v>
          </cell>
          <cell r="C49" t="str">
            <v>tÊn</v>
          </cell>
          <cell r="D49">
            <v>25.936</v>
          </cell>
          <cell r="I49" t="str">
            <v/>
          </cell>
          <cell r="J49">
            <v>577977.30000000005</v>
          </cell>
        </row>
        <row r="50">
          <cell r="E50" t="str">
            <v>M¸y hµn 23kw</v>
          </cell>
          <cell r="F50" t="str">
            <v>ca</v>
          </cell>
          <cell r="G50">
            <v>5.5</v>
          </cell>
          <cell r="H50">
            <v>142.648</v>
          </cell>
          <cell r="I50">
            <v>77338</v>
          </cell>
          <cell r="J50">
            <v>425359</v>
          </cell>
        </row>
        <row r="51">
          <cell r="E51" t="str">
            <v>M¸y c¾t</v>
          </cell>
          <cell r="F51" t="str">
            <v>ca</v>
          </cell>
          <cell r="G51">
            <v>0.4</v>
          </cell>
          <cell r="H51">
            <v>10.374400000000001</v>
          </cell>
          <cell r="I51">
            <v>46496</v>
          </cell>
          <cell r="J51">
            <v>18598.400000000001</v>
          </cell>
        </row>
        <row r="52">
          <cell r="E52" t="str">
            <v>CÇn cÈu 10T</v>
          </cell>
          <cell r="F52" t="str">
            <v>ca</v>
          </cell>
          <cell r="G52">
            <v>0.27</v>
          </cell>
          <cell r="H52">
            <v>7.0027200000000001</v>
          </cell>
          <cell r="I52">
            <v>496370</v>
          </cell>
          <cell r="J52">
            <v>134019.90000000002</v>
          </cell>
        </row>
        <row r="53">
          <cell r="B53" t="str">
            <v>L¾p ®Æt khung ®Þnh vÞ trªn c¹n</v>
          </cell>
          <cell r="C53" t="str">
            <v>tÊn</v>
          </cell>
          <cell r="D53">
            <v>280.48399999999998</v>
          </cell>
          <cell r="I53" t="str">
            <v/>
          </cell>
          <cell r="J53">
            <v>243927.90000000002</v>
          </cell>
        </row>
        <row r="54">
          <cell r="E54" t="str">
            <v>CÇn cÈu 16T</v>
          </cell>
          <cell r="F54" t="str">
            <v>ca</v>
          </cell>
          <cell r="G54">
            <v>0.27</v>
          </cell>
          <cell r="H54">
            <v>75.730680000000007</v>
          </cell>
          <cell r="I54">
            <v>774540</v>
          </cell>
          <cell r="J54">
            <v>209125.80000000002</v>
          </cell>
        </row>
        <row r="55">
          <cell r="E55" t="str">
            <v>M¸y hµn 23kw</v>
          </cell>
          <cell r="F55" t="str">
            <v>ca</v>
          </cell>
          <cell r="G55">
            <v>0.45</v>
          </cell>
          <cell r="H55">
            <v>126.2178</v>
          </cell>
          <cell r="I55">
            <v>77338</v>
          </cell>
          <cell r="J55">
            <v>34802.1</v>
          </cell>
        </row>
        <row r="56">
          <cell r="B56" t="str">
            <v>Th¸o dì khung ®Þnh vÞ trªn c¹n</v>
          </cell>
          <cell r="C56" t="str">
            <v>tÊn</v>
          </cell>
          <cell r="D56">
            <v>280.48399999999998</v>
          </cell>
          <cell r="I56" t="str">
            <v/>
          </cell>
          <cell r="J56">
            <v>243927.90000000002</v>
          </cell>
        </row>
        <row r="57">
          <cell r="E57" t="str">
            <v>CÇn cÈu 16T</v>
          </cell>
          <cell r="F57" t="str">
            <v>ca</v>
          </cell>
          <cell r="G57">
            <v>0.27</v>
          </cell>
          <cell r="H57">
            <v>75.730680000000007</v>
          </cell>
          <cell r="I57">
            <v>774540</v>
          </cell>
          <cell r="J57">
            <v>209125.80000000002</v>
          </cell>
        </row>
        <row r="58">
          <cell r="E58" t="str">
            <v>M¸y hµn 23kw</v>
          </cell>
          <cell r="F58" t="str">
            <v>ca</v>
          </cell>
          <cell r="G58">
            <v>0.45</v>
          </cell>
          <cell r="H58">
            <v>126.2178</v>
          </cell>
          <cell r="I58">
            <v>77338</v>
          </cell>
          <cell r="J58">
            <v>34802.1</v>
          </cell>
        </row>
        <row r="59">
          <cell r="B59" t="str">
            <v>§­êng hµn 10ly</v>
          </cell>
          <cell r="C59" t="str">
            <v>10m</v>
          </cell>
          <cell r="D59">
            <v>63.956000000000003</v>
          </cell>
          <cell r="I59" t="str">
            <v/>
          </cell>
          <cell r="J59">
            <v>77450</v>
          </cell>
        </row>
        <row r="60">
          <cell r="E60" t="str">
            <v>M¸y hµn 23kw</v>
          </cell>
          <cell r="F60" t="str">
            <v>ca</v>
          </cell>
          <cell r="G60">
            <v>1.0014481884713853</v>
          </cell>
          <cell r="H60">
            <v>64.048620341875917</v>
          </cell>
          <cell r="I60">
            <v>77338</v>
          </cell>
          <cell r="J60">
            <v>77450</v>
          </cell>
        </row>
        <row r="61">
          <cell r="B61" t="str">
            <v>X¶ ®­êng hµn 10ly</v>
          </cell>
          <cell r="C61" t="str">
            <v>10m</v>
          </cell>
          <cell r="D61">
            <v>63.956000000000003</v>
          </cell>
          <cell r="I61" t="str">
            <v/>
          </cell>
          <cell r="J61">
            <v>38725</v>
          </cell>
        </row>
        <row r="62">
          <cell r="E62" t="str">
            <v>M¸y hµn 23kw</v>
          </cell>
          <cell r="F62" t="str">
            <v>ca</v>
          </cell>
          <cell r="G62">
            <v>0.50072409423569264</v>
          </cell>
          <cell r="H62">
            <v>32.024310170937959</v>
          </cell>
          <cell r="I62">
            <v>77338</v>
          </cell>
          <cell r="J62">
            <v>38725</v>
          </cell>
        </row>
        <row r="63">
          <cell r="B63" t="str">
            <v>Gia c«ng l¾p ®Æt hép nèi cõ</v>
          </cell>
        </row>
        <row r="64">
          <cell r="B64" t="str">
            <v>- thÐp h×nh</v>
          </cell>
          <cell r="C64" t="str">
            <v>tÊn</v>
          </cell>
          <cell r="D64">
            <v>0.79800000000000004</v>
          </cell>
          <cell r="I64" t="str">
            <v/>
          </cell>
          <cell r="J64">
            <v>425359</v>
          </cell>
        </row>
        <row r="65">
          <cell r="E65" t="str">
            <v>M¸y hµn 15kw</v>
          </cell>
          <cell r="F65" t="str">
            <v>ca</v>
          </cell>
          <cell r="G65">
            <v>5.5</v>
          </cell>
          <cell r="H65">
            <v>4.3890000000000002</v>
          </cell>
          <cell r="I65">
            <v>77338</v>
          </cell>
          <cell r="J65">
            <v>425359</v>
          </cell>
        </row>
        <row r="66">
          <cell r="B66" t="str">
            <v>- thÐp b¶n</v>
          </cell>
          <cell r="C66" t="str">
            <v>tÊn</v>
          </cell>
          <cell r="D66">
            <v>125.904</v>
          </cell>
          <cell r="I66" t="str">
            <v/>
          </cell>
          <cell r="J66">
            <v>425359</v>
          </cell>
        </row>
        <row r="67">
          <cell r="E67" t="str">
            <v>M¸y hµn 15kw</v>
          </cell>
          <cell r="F67" t="str">
            <v>ca</v>
          </cell>
          <cell r="G67">
            <v>5.5</v>
          </cell>
          <cell r="H67">
            <v>692.47199999999998</v>
          </cell>
          <cell r="I67">
            <v>77338</v>
          </cell>
          <cell r="J67">
            <v>425359</v>
          </cell>
        </row>
        <row r="68">
          <cell r="B68" t="str">
            <v>§­êng hµn 10ly</v>
          </cell>
          <cell r="C68" t="str">
            <v>10m</v>
          </cell>
          <cell r="D68">
            <v>874.32</v>
          </cell>
          <cell r="I68" t="str">
            <v/>
          </cell>
          <cell r="J68">
            <v>77450</v>
          </cell>
        </row>
        <row r="69">
          <cell r="E69" t="str">
            <v>M¸y hµn 23kw</v>
          </cell>
          <cell r="F69" t="str">
            <v>ca</v>
          </cell>
          <cell r="G69">
            <v>1.0014481884713853</v>
          </cell>
          <cell r="H69">
            <v>875.58618014430158</v>
          </cell>
          <cell r="I69">
            <v>77338</v>
          </cell>
          <cell r="J69">
            <v>77450</v>
          </cell>
        </row>
        <row r="70">
          <cell r="B70" t="str">
            <v>§ãng cõ thö (mçi mè , trô 02 cõ)</v>
          </cell>
          <cell r="C70" t="str">
            <v>cõ</v>
          </cell>
          <cell r="D70">
            <v>24</v>
          </cell>
          <cell r="I70" t="str">
            <v/>
          </cell>
          <cell r="J70">
            <v>2500000</v>
          </cell>
        </row>
        <row r="71">
          <cell r="E71" t="str">
            <v>M¸y ®ãng cäc 3,5T</v>
          </cell>
          <cell r="F71" t="str">
            <v>ca</v>
          </cell>
          <cell r="G71">
            <v>2.2618764345951288</v>
          </cell>
          <cell r="H71">
            <v>54.285034430283091</v>
          </cell>
          <cell r="I71">
            <v>1105277</v>
          </cell>
          <cell r="J71">
            <v>2500000</v>
          </cell>
        </row>
        <row r="72">
          <cell r="B72" t="str">
            <v>§ãng cõ BTCT 35x35cm</v>
          </cell>
          <cell r="I72" t="str">
            <v/>
          </cell>
          <cell r="J72" t="str">
            <v/>
          </cell>
        </row>
        <row r="73">
          <cell r="B73" t="str">
            <v>- §ãng th¼ng trªn bê</v>
          </cell>
          <cell r="C73" t="str">
            <v>100m</v>
          </cell>
          <cell r="D73">
            <v>5.76</v>
          </cell>
          <cell r="I73" t="str">
            <v/>
          </cell>
          <cell r="J73">
            <v>3263481.784</v>
          </cell>
        </row>
        <row r="74">
          <cell r="E74" t="str">
            <v>M¸y ®ãng cäc 2,5T</v>
          </cell>
          <cell r="F74" t="str">
            <v>ca</v>
          </cell>
          <cell r="G74">
            <v>3.3496000000000001</v>
          </cell>
          <cell r="H74">
            <v>19.293696000000001</v>
          </cell>
          <cell r="I74">
            <v>974290</v>
          </cell>
          <cell r="J74">
            <v>3263481.784</v>
          </cell>
        </row>
        <row r="75">
          <cell r="B75" t="str">
            <v>- §ãng xiªn trªn bê</v>
          </cell>
          <cell r="C75" t="str">
            <v>100m</v>
          </cell>
          <cell r="D75">
            <v>4.8</v>
          </cell>
          <cell r="I75" t="str">
            <v/>
          </cell>
          <cell r="J75">
            <v>3916178.1408000002</v>
          </cell>
        </row>
        <row r="76">
          <cell r="E76" t="str">
            <v>M¸y ®ãng cäc 2,5T</v>
          </cell>
          <cell r="F76" t="str">
            <v>ca</v>
          </cell>
          <cell r="G76">
            <v>4.01952</v>
          </cell>
          <cell r="H76">
            <v>19.293696000000001</v>
          </cell>
          <cell r="I76">
            <v>974290</v>
          </cell>
          <cell r="J76">
            <v>3916178.1408000002</v>
          </cell>
        </row>
        <row r="77">
          <cell r="B77" t="str">
            <v>§ãng cõ BTCT 40X40cm</v>
          </cell>
          <cell r="I77" t="str">
            <v/>
          </cell>
          <cell r="J77" t="str">
            <v/>
          </cell>
        </row>
        <row r="78">
          <cell r="B78" t="str">
            <v>- §ãng th¼ng trªn bê</v>
          </cell>
          <cell r="C78" t="str">
            <v>100m</v>
          </cell>
          <cell r="D78">
            <v>27.84</v>
          </cell>
          <cell r="I78" t="str">
            <v/>
          </cell>
          <cell r="J78">
            <v>3959986.4356000004</v>
          </cell>
        </row>
        <row r="79">
          <cell r="E79" t="str">
            <v>M¸y ®ãng cäc 3,5T</v>
          </cell>
          <cell r="F79" t="str">
            <v>ca</v>
          </cell>
          <cell r="G79">
            <v>3.5828000000000002</v>
          </cell>
          <cell r="H79">
            <v>99.745152000000004</v>
          </cell>
          <cell r="I79">
            <v>1105277</v>
          </cell>
          <cell r="J79">
            <v>3959986.4356000004</v>
          </cell>
        </row>
        <row r="80">
          <cell r="B80" t="str">
            <v>- §ãng xiªn trªn bê</v>
          </cell>
          <cell r="C80" t="str">
            <v>100m</v>
          </cell>
          <cell r="D80">
            <v>71.040000000000006</v>
          </cell>
          <cell r="I80" t="str">
            <v/>
          </cell>
          <cell r="J80">
            <v>4751983.72272</v>
          </cell>
        </row>
        <row r="81">
          <cell r="E81" t="str">
            <v>M¸y ®ãng cäc 3,5T</v>
          </cell>
          <cell r="F81" t="str">
            <v>ca</v>
          </cell>
          <cell r="G81">
            <v>4.2993600000000001</v>
          </cell>
          <cell r="H81">
            <v>305.42653440000004</v>
          </cell>
          <cell r="I81">
            <v>1105277</v>
          </cell>
          <cell r="J81">
            <v>4751983.72272</v>
          </cell>
        </row>
        <row r="82">
          <cell r="B82" t="str">
            <v>- §ãng th¼ng trªn mÆt n­íc</v>
          </cell>
          <cell r="C82" t="str">
            <v>100m</v>
          </cell>
          <cell r="D82">
            <v>24.96</v>
          </cell>
          <cell r="I82" t="str">
            <v/>
          </cell>
          <cell r="J82">
            <v>6014766.7019999996</v>
          </cell>
        </row>
        <row r="83">
          <cell r="E83" t="str">
            <v>Tµu ®ãng cäc 3,5T</v>
          </cell>
          <cell r="F83" t="str">
            <v>ca</v>
          </cell>
          <cell r="G83">
            <v>1.6829999999999998</v>
          </cell>
          <cell r="H83">
            <v>42.007680000000001</v>
          </cell>
          <cell r="I83">
            <v>2003212</v>
          </cell>
          <cell r="J83">
            <v>3371405.7959999996</v>
          </cell>
        </row>
        <row r="84">
          <cell r="E84" t="str">
            <v>CÇn cÈu 25T</v>
          </cell>
          <cell r="F84" t="str">
            <v>ca</v>
          </cell>
          <cell r="G84">
            <v>1.6829999999999998</v>
          </cell>
          <cell r="H84">
            <v>42.007680000000001</v>
          </cell>
          <cell r="I84">
            <v>1120935</v>
          </cell>
          <cell r="J84">
            <v>1886533.6049999997</v>
          </cell>
        </row>
        <row r="85">
          <cell r="E85" t="str">
            <v>Tµu kÐo 150cv</v>
          </cell>
          <cell r="F85" t="str">
            <v>ca</v>
          </cell>
          <cell r="G85">
            <v>0.10200000000000001</v>
          </cell>
          <cell r="H85">
            <v>2.5459200000000002</v>
          </cell>
          <cell r="I85">
            <v>775474</v>
          </cell>
          <cell r="J85">
            <v>79098.348000000013</v>
          </cell>
        </row>
        <row r="86">
          <cell r="E86" t="str">
            <v>Sµ lan 250T</v>
          </cell>
          <cell r="F86" t="str">
            <v>ca</v>
          </cell>
          <cell r="G86">
            <v>1.6829999999999998</v>
          </cell>
          <cell r="H86">
            <v>42.007680000000001</v>
          </cell>
          <cell r="I86">
            <v>402691</v>
          </cell>
          <cell r="J86">
            <v>677728.95299999998</v>
          </cell>
        </row>
        <row r="87">
          <cell r="B87" t="str">
            <v>- §ãng xiªn trªn mÆt n­íc</v>
          </cell>
          <cell r="C87" t="str">
            <v>100m</v>
          </cell>
          <cell r="D87">
            <v>32.64</v>
          </cell>
          <cell r="I87" t="str">
            <v/>
          </cell>
          <cell r="J87">
            <v>7338015.3764399989</v>
          </cell>
        </row>
        <row r="88">
          <cell r="E88" t="str">
            <v>Tµu ®ãng cäc 3,5T</v>
          </cell>
          <cell r="F88" t="str">
            <v>ca</v>
          </cell>
          <cell r="G88">
            <v>2.0532599999999999</v>
          </cell>
          <cell r="H88">
            <v>67.018406400000003</v>
          </cell>
          <cell r="I88">
            <v>2003212</v>
          </cell>
          <cell r="J88">
            <v>4113115.0711199995</v>
          </cell>
        </row>
        <row r="89">
          <cell r="E89" t="str">
            <v>CÇn cÈu 25T</v>
          </cell>
          <cell r="F89" t="str">
            <v>ca</v>
          </cell>
          <cell r="G89">
            <v>2.0532599999999999</v>
          </cell>
          <cell r="H89">
            <v>67.018406400000003</v>
          </cell>
          <cell r="I89">
            <v>1120935</v>
          </cell>
          <cell r="J89">
            <v>2301570.9981</v>
          </cell>
        </row>
        <row r="90">
          <cell r="E90" t="str">
            <v>Tµu kÐo 150cv</v>
          </cell>
          <cell r="F90" t="str">
            <v>ca</v>
          </cell>
          <cell r="G90">
            <v>0.12444000000000001</v>
          </cell>
          <cell r="H90">
            <v>4.0617216000000003</v>
          </cell>
          <cell r="I90">
            <v>775474</v>
          </cell>
          <cell r="J90">
            <v>96499.984560000012</v>
          </cell>
        </row>
        <row r="91">
          <cell r="E91" t="str">
            <v>Sµ lan 250T</v>
          </cell>
          <cell r="F91" t="str">
            <v>ca</v>
          </cell>
          <cell r="G91">
            <v>2.0532599999999999</v>
          </cell>
          <cell r="H91">
            <v>67.018406400000003</v>
          </cell>
          <cell r="I91">
            <v>402691</v>
          </cell>
          <cell r="J91">
            <v>826829.32265999995</v>
          </cell>
        </row>
        <row r="92">
          <cell r="B92" t="str">
            <v>GCL§ cèt thÐp ®æ bª t«ng t¹i chæ mè, trô</v>
          </cell>
          <cell r="I92" t="str">
            <v/>
          </cell>
          <cell r="J92" t="str">
            <v/>
          </cell>
        </row>
        <row r="93">
          <cell r="B93" t="str">
            <v>- Cèt thÐp d&lt;=10</v>
          </cell>
          <cell r="C93" t="str">
            <v>tÊn</v>
          </cell>
          <cell r="D93">
            <v>4.2850000000000001</v>
          </cell>
          <cell r="I93" t="str">
            <v/>
          </cell>
          <cell r="J93">
            <v>158275.06000000003</v>
          </cell>
        </row>
        <row r="94">
          <cell r="E94" t="str">
            <v>M¸y c¾t uèn</v>
          </cell>
          <cell r="F94" t="str">
            <v>ca</v>
          </cell>
          <cell r="G94">
            <v>0.4</v>
          </cell>
          <cell r="H94">
            <v>1.7140000000000002</v>
          </cell>
          <cell r="I94">
            <v>39389</v>
          </cell>
          <cell r="J94">
            <v>15755.6</v>
          </cell>
        </row>
        <row r="95">
          <cell r="E95" t="str">
            <v>CÇn cÈu 25T</v>
          </cell>
          <cell r="F95" t="str">
            <v>ca</v>
          </cell>
          <cell r="G95">
            <v>0.06</v>
          </cell>
          <cell r="H95">
            <v>0.2571</v>
          </cell>
          <cell r="I95">
            <v>1120935</v>
          </cell>
          <cell r="J95">
            <v>67256.099999999991</v>
          </cell>
        </row>
        <row r="96">
          <cell r="E96" t="str">
            <v>Sµ lan 200T</v>
          </cell>
          <cell r="F96" t="str">
            <v>ca</v>
          </cell>
          <cell r="G96">
            <v>0.06</v>
          </cell>
          <cell r="H96">
            <v>0.2571</v>
          </cell>
          <cell r="I96">
            <v>325023</v>
          </cell>
          <cell r="J96">
            <v>19501.38</v>
          </cell>
        </row>
        <row r="97">
          <cell r="E97" t="str">
            <v>Sµ lan 400T</v>
          </cell>
          <cell r="F97" t="str">
            <v>ca</v>
          </cell>
          <cell r="G97">
            <v>0.06</v>
          </cell>
          <cell r="H97">
            <v>0.2571</v>
          </cell>
          <cell r="I97">
            <v>670875</v>
          </cell>
          <cell r="J97">
            <v>40252.5</v>
          </cell>
        </row>
        <row r="98">
          <cell r="E98" t="str">
            <v>Tµu kÐo 150cv</v>
          </cell>
          <cell r="F98" t="str">
            <v>ca</v>
          </cell>
          <cell r="G98">
            <v>0.02</v>
          </cell>
          <cell r="H98">
            <v>8.5699999999999998E-2</v>
          </cell>
          <cell r="I98">
            <v>775474</v>
          </cell>
          <cell r="J98">
            <v>15509.48</v>
          </cell>
        </row>
        <row r="99">
          <cell r="B99" t="str">
            <v>- Cèt thÐp d&lt;=18</v>
          </cell>
          <cell r="C99" t="str">
            <v>tÊn</v>
          </cell>
          <cell r="D99">
            <v>15.756</v>
          </cell>
          <cell r="I99" t="str">
            <v/>
          </cell>
          <cell r="J99">
            <v>272660.94800000003</v>
          </cell>
        </row>
        <row r="100">
          <cell r="E100" t="str">
            <v>M¸y hµn 23kw</v>
          </cell>
          <cell r="F100" t="str">
            <v>ca</v>
          </cell>
          <cell r="G100">
            <v>1.6</v>
          </cell>
          <cell r="H100">
            <v>25.209600000000002</v>
          </cell>
          <cell r="I100">
            <v>77338</v>
          </cell>
          <cell r="J100">
            <v>123740.8</v>
          </cell>
        </row>
        <row r="101">
          <cell r="E101" t="str">
            <v>M¸y c¾t uèn</v>
          </cell>
          <cell r="F101" t="str">
            <v>ca</v>
          </cell>
          <cell r="G101">
            <v>0.32</v>
          </cell>
          <cell r="H101">
            <v>5.0419200000000002</v>
          </cell>
          <cell r="I101">
            <v>39389</v>
          </cell>
          <cell r="J101">
            <v>12604.48</v>
          </cell>
        </row>
        <row r="102">
          <cell r="E102" t="str">
            <v>CÇn cÈu 25T</v>
          </cell>
          <cell r="F102" t="str">
            <v>ca</v>
          </cell>
          <cell r="G102">
            <v>0.06</v>
          </cell>
          <cell r="H102">
            <v>0.94535999999999998</v>
          </cell>
          <cell r="I102">
            <v>1120935</v>
          </cell>
          <cell r="J102">
            <v>67256.099999999991</v>
          </cell>
        </row>
        <row r="103">
          <cell r="E103" t="str">
            <v>Sµ lan 200T</v>
          </cell>
          <cell r="F103" t="str">
            <v>ca</v>
          </cell>
          <cell r="G103">
            <v>0.06</v>
          </cell>
          <cell r="H103">
            <v>0.94535999999999998</v>
          </cell>
          <cell r="I103">
            <v>325023</v>
          </cell>
          <cell r="J103">
            <v>19501.38</v>
          </cell>
        </row>
        <row r="104">
          <cell r="E104" t="str">
            <v>Sµ lan 400T</v>
          </cell>
          <cell r="F104" t="str">
            <v>ca</v>
          </cell>
          <cell r="G104">
            <v>0.06</v>
          </cell>
          <cell r="H104">
            <v>0.94535999999999998</v>
          </cell>
          <cell r="I104">
            <v>670875</v>
          </cell>
          <cell r="J104">
            <v>40252.5</v>
          </cell>
        </row>
        <row r="105">
          <cell r="E105" t="str">
            <v>Tµu kÐo 150cv</v>
          </cell>
          <cell r="F105" t="str">
            <v>ca</v>
          </cell>
          <cell r="G105">
            <v>1.2E-2</v>
          </cell>
          <cell r="H105">
            <v>0.18907200000000002</v>
          </cell>
          <cell r="I105">
            <v>775474</v>
          </cell>
          <cell r="J105">
            <v>9305.6880000000001</v>
          </cell>
        </row>
        <row r="106">
          <cell r="B106" t="str">
            <v>- Cèt thÐp d&gt;18</v>
          </cell>
          <cell r="C106" t="str">
            <v>tÊn</v>
          </cell>
          <cell r="D106">
            <v>73.671999999999997</v>
          </cell>
          <cell r="I106" t="str">
            <v/>
          </cell>
          <cell r="J106">
            <v>232525.03999999998</v>
          </cell>
        </row>
        <row r="107">
          <cell r="E107" t="str">
            <v>M¸y hµn 23kw</v>
          </cell>
          <cell r="F107" t="str">
            <v>ca</v>
          </cell>
          <cell r="G107">
            <v>1.73</v>
          </cell>
          <cell r="H107">
            <v>127.45255999999999</v>
          </cell>
          <cell r="I107">
            <v>77338</v>
          </cell>
          <cell r="J107">
            <v>133794.74</v>
          </cell>
        </row>
        <row r="108">
          <cell r="E108" t="str">
            <v>M¸y c¾t uèn</v>
          </cell>
          <cell r="F108" t="str">
            <v>ca</v>
          </cell>
          <cell r="G108">
            <v>0.16</v>
          </cell>
          <cell r="H108">
            <v>11.787519999999999</v>
          </cell>
          <cell r="I108">
            <v>39389</v>
          </cell>
          <cell r="J108">
            <v>6302.24</v>
          </cell>
        </row>
        <row r="109">
          <cell r="E109" t="str">
            <v>CÇn cÈu 25T</v>
          </cell>
          <cell r="F109" t="str">
            <v>ca</v>
          </cell>
          <cell r="G109">
            <v>0.04</v>
          </cell>
          <cell r="H109">
            <v>2.9468799999999997</v>
          </cell>
          <cell r="I109">
            <v>1120935</v>
          </cell>
          <cell r="J109">
            <v>44837.4</v>
          </cell>
        </row>
        <row r="110">
          <cell r="E110" t="str">
            <v>Sµ lan 200T</v>
          </cell>
          <cell r="F110" t="str">
            <v>ca</v>
          </cell>
          <cell r="G110">
            <v>0.04</v>
          </cell>
          <cell r="H110">
            <v>2.9468799999999997</v>
          </cell>
          <cell r="I110">
            <v>325023</v>
          </cell>
          <cell r="J110">
            <v>13000.92</v>
          </cell>
        </row>
        <row r="111">
          <cell r="E111" t="str">
            <v>Sµ lan 400T</v>
          </cell>
          <cell r="F111" t="str">
            <v>ca</v>
          </cell>
          <cell r="G111">
            <v>0.04</v>
          </cell>
          <cell r="H111">
            <v>2.9468799999999997</v>
          </cell>
          <cell r="I111">
            <v>670875</v>
          </cell>
          <cell r="J111">
            <v>26835</v>
          </cell>
        </row>
        <row r="112">
          <cell r="E112" t="str">
            <v>Tµu kÐo 150cv</v>
          </cell>
          <cell r="F112" t="str">
            <v>ca</v>
          </cell>
          <cell r="G112">
            <v>0.01</v>
          </cell>
          <cell r="H112">
            <v>0.73671999999999993</v>
          </cell>
          <cell r="I112">
            <v>775474</v>
          </cell>
          <cell r="J112">
            <v>7754.74</v>
          </cell>
        </row>
        <row r="113">
          <cell r="B113" t="str">
            <v>- ThÐp h×nh</v>
          </cell>
          <cell r="C113" t="str">
            <v>tÊn</v>
          </cell>
          <cell r="D113">
            <v>0.68799999999999994</v>
          </cell>
          <cell r="I113" t="str">
            <v/>
          </cell>
          <cell r="J113">
            <v>425359</v>
          </cell>
        </row>
        <row r="114">
          <cell r="E114" t="str">
            <v>M¸y hµn 15kw</v>
          </cell>
          <cell r="F114" t="str">
            <v>ca</v>
          </cell>
          <cell r="G114">
            <v>5.5</v>
          </cell>
          <cell r="H114">
            <v>3.7839999999999998</v>
          </cell>
          <cell r="I114">
            <v>77338</v>
          </cell>
          <cell r="J114">
            <v>425359</v>
          </cell>
        </row>
        <row r="115">
          <cell r="B115" t="str">
            <v>§­êng hµn 10ly</v>
          </cell>
          <cell r="C115" t="str">
            <v>10m</v>
          </cell>
          <cell r="D115">
            <v>39.6</v>
          </cell>
          <cell r="I115" t="str">
            <v/>
          </cell>
          <cell r="J115">
            <v>77450</v>
          </cell>
        </row>
        <row r="116">
          <cell r="E116" t="str">
            <v>M¸y hµn 23kw</v>
          </cell>
          <cell r="F116" t="str">
            <v>ca</v>
          </cell>
          <cell r="G116">
            <v>1.0014481884713853</v>
          </cell>
          <cell r="H116">
            <v>39.657348263466858</v>
          </cell>
          <cell r="I116">
            <v>77338</v>
          </cell>
          <cell r="J116">
            <v>77450</v>
          </cell>
        </row>
        <row r="117">
          <cell r="B117" t="str">
            <v>§æ bª t«ng lãt mè, trô ®¸ 4x6 M100</v>
          </cell>
          <cell r="C117" t="str">
            <v>m3</v>
          </cell>
          <cell r="D117">
            <v>33.659999999999997</v>
          </cell>
          <cell r="I117" t="str">
            <v/>
          </cell>
          <cell r="J117">
            <v>12040.565000000001</v>
          </cell>
        </row>
        <row r="118">
          <cell r="E118" t="str">
            <v>M¸y trén 250 lÝt</v>
          </cell>
          <cell r="F118" t="str">
            <v>ca</v>
          </cell>
          <cell r="G118">
            <v>9.5000000000000001E-2</v>
          </cell>
          <cell r="H118">
            <v>3.1976999999999998</v>
          </cell>
          <cell r="I118">
            <v>96272</v>
          </cell>
          <cell r="J118">
            <v>9145.84</v>
          </cell>
        </row>
        <row r="119">
          <cell r="E119" t="str">
            <v>M¸y ®Çm bµn 1kw</v>
          </cell>
          <cell r="F119" t="str">
            <v>ca</v>
          </cell>
          <cell r="G119">
            <v>8.8999999999999996E-2</v>
          </cell>
          <cell r="H119">
            <v>2.9957399999999996</v>
          </cell>
          <cell r="I119">
            <v>32525</v>
          </cell>
          <cell r="J119">
            <v>2894.7249999999999</v>
          </cell>
        </row>
        <row r="120">
          <cell r="B120" t="str">
            <v>§æ bª t«ng ®¸ 1x2 M300 mè, trô cÇu trªn c¹n</v>
          </cell>
          <cell r="C120" t="str">
            <v>m3</v>
          </cell>
          <cell r="D120">
            <v>552.41600000000005</v>
          </cell>
          <cell r="I120" t="str">
            <v/>
          </cell>
          <cell r="J120">
            <v>48280.398479999996</v>
          </cell>
        </row>
        <row r="121">
          <cell r="E121" t="str">
            <v>M¸y trén 250 lÝt</v>
          </cell>
          <cell r="F121" t="str">
            <v>ca</v>
          </cell>
          <cell r="G121">
            <v>9.69E-2</v>
          </cell>
          <cell r="H121">
            <v>53.529110400000008</v>
          </cell>
          <cell r="I121">
            <v>96272</v>
          </cell>
          <cell r="J121">
            <v>9328.7567999999992</v>
          </cell>
        </row>
        <row r="122">
          <cell r="E122" t="str">
            <v>M¸y ®Çm dïi 1,5kw</v>
          </cell>
          <cell r="F122" t="str">
            <v>ca</v>
          </cell>
          <cell r="G122">
            <v>9.078E-2</v>
          </cell>
          <cell r="H122">
            <v>50.148324480000007</v>
          </cell>
          <cell r="I122">
            <v>37456</v>
          </cell>
          <cell r="J122">
            <v>3400.2556800000002</v>
          </cell>
        </row>
        <row r="123">
          <cell r="E123" t="str">
            <v>CÇn cÈu 16T</v>
          </cell>
          <cell r="F123" t="str">
            <v>ca</v>
          </cell>
          <cell r="G123">
            <v>4.5899999999999996E-2</v>
          </cell>
          <cell r="H123">
            <v>25.3558944</v>
          </cell>
          <cell r="I123">
            <v>774540</v>
          </cell>
          <cell r="J123">
            <v>35551.385999999999</v>
          </cell>
        </row>
        <row r="124">
          <cell r="B124" t="str">
            <v>§æ bª t«ng ®¸ 1x2 M300 mè, trô cÇu d­íi n­íc</v>
          </cell>
          <cell r="C124" t="str">
            <v>m3</v>
          </cell>
          <cell r="D124">
            <v>608.94000000000005</v>
          </cell>
          <cell r="I124" t="str">
            <v/>
          </cell>
          <cell r="J124">
            <v>205403.17320000002</v>
          </cell>
        </row>
        <row r="125">
          <cell r="E125" t="str">
            <v>M¸y trén 250 lÝt</v>
          </cell>
          <cell r="F125" t="str">
            <v>ca</v>
          </cell>
          <cell r="G125">
            <v>0.11220000000000001</v>
          </cell>
          <cell r="H125">
            <v>68.323068000000006</v>
          </cell>
          <cell r="I125">
            <v>96272</v>
          </cell>
          <cell r="J125">
            <v>10801.718400000002</v>
          </cell>
        </row>
        <row r="126">
          <cell r="E126" t="str">
            <v>M¸y ®Çm dïi 1,5kw</v>
          </cell>
          <cell r="F126" t="str">
            <v>ca</v>
          </cell>
          <cell r="G126">
            <v>0.10200000000000001</v>
          </cell>
          <cell r="H126">
            <v>62.111880000000014</v>
          </cell>
          <cell r="I126">
            <v>37456</v>
          </cell>
          <cell r="J126">
            <v>3820.5120000000002</v>
          </cell>
        </row>
        <row r="127">
          <cell r="E127" t="str">
            <v>CÇn cÈu 16T</v>
          </cell>
          <cell r="F127" t="str">
            <v>ca</v>
          </cell>
          <cell r="G127">
            <v>6.1199999999999997E-2</v>
          </cell>
          <cell r="H127">
            <v>37.267128</v>
          </cell>
          <cell r="I127">
            <v>774540</v>
          </cell>
          <cell r="J127">
            <v>47401.847999999998</v>
          </cell>
        </row>
        <row r="128">
          <cell r="E128" t="str">
            <v>Sµ lan 200T</v>
          </cell>
          <cell r="F128" t="str">
            <v>ca</v>
          </cell>
          <cell r="G128">
            <v>0.11220000000000001</v>
          </cell>
          <cell r="H128">
            <v>68.323068000000006</v>
          </cell>
          <cell r="I128">
            <v>325023</v>
          </cell>
          <cell r="J128">
            <v>36467.580600000001</v>
          </cell>
        </row>
        <row r="129">
          <cell r="E129" t="str">
            <v>Sµ lan 400T</v>
          </cell>
          <cell r="F129" t="str">
            <v>ca</v>
          </cell>
          <cell r="G129">
            <v>0.11220000000000001</v>
          </cell>
          <cell r="H129">
            <v>68.323068000000006</v>
          </cell>
          <cell r="I129">
            <v>670875</v>
          </cell>
          <cell r="J129">
            <v>75272.175000000003</v>
          </cell>
        </row>
        <row r="130">
          <cell r="E130" t="str">
            <v>Tµu kÐo 150cv</v>
          </cell>
          <cell r="F130" t="str">
            <v>ca</v>
          </cell>
          <cell r="G130">
            <v>4.0800000000000003E-2</v>
          </cell>
          <cell r="H130">
            <v>24.844752000000003</v>
          </cell>
          <cell r="I130">
            <v>775474</v>
          </cell>
          <cell r="J130">
            <v>31639.339200000002</v>
          </cell>
        </row>
        <row r="131">
          <cell r="B131" t="str">
            <v>V÷a xi m¨ng M100</v>
          </cell>
          <cell r="C131" t="str">
            <v>m2</v>
          </cell>
          <cell r="D131">
            <v>29.26</v>
          </cell>
          <cell r="I131" t="str">
            <v/>
          </cell>
          <cell r="J131">
            <v>181.17600000000002</v>
          </cell>
        </row>
        <row r="132">
          <cell r="E132" t="str">
            <v>M¸y trén 80 lÝt</v>
          </cell>
          <cell r="F132" t="str">
            <v>ca</v>
          </cell>
          <cell r="G132">
            <v>4.0000000000000001E-3</v>
          </cell>
          <cell r="H132">
            <v>0.11704000000000001</v>
          </cell>
          <cell r="I132">
            <v>45294</v>
          </cell>
          <cell r="J132">
            <v>181.17600000000002</v>
          </cell>
        </row>
        <row r="133">
          <cell r="B133" t="str">
            <v>Gia c«ng l¾p ®Æt cèt thÕp ®æ bª t«ng</v>
          </cell>
          <cell r="I133" t="str">
            <v/>
          </cell>
          <cell r="J133" t="str">
            <v/>
          </cell>
        </row>
        <row r="134">
          <cell r="B134" t="str">
            <v>- Cèt thÐp d&lt;=10</v>
          </cell>
          <cell r="C134" t="str">
            <v>tÊn</v>
          </cell>
          <cell r="D134">
            <v>1.3859999999999999</v>
          </cell>
          <cell r="I134" t="str">
            <v/>
          </cell>
          <cell r="J134">
            <v>15755.6</v>
          </cell>
        </row>
        <row r="135">
          <cell r="E135" t="str">
            <v>M¸y c¾t uèn</v>
          </cell>
          <cell r="F135" t="str">
            <v>ca</v>
          </cell>
          <cell r="G135">
            <v>0.4</v>
          </cell>
          <cell r="H135">
            <v>0.5544</v>
          </cell>
          <cell r="I135">
            <v>39389</v>
          </cell>
          <cell r="J135">
            <v>15755.6</v>
          </cell>
        </row>
        <row r="136">
          <cell r="B136" t="str">
            <v>- Cèt thÐp d&lt;=18</v>
          </cell>
          <cell r="C136" t="str">
            <v>tÊn</v>
          </cell>
          <cell r="D136">
            <v>9.5120000000000005</v>
          </cell>
          <cell r="I136" t="str">
            <v/>
          </cell>
          <cell r="J136">
            <v>100228.43399999999</v>
          </cell>
        </row>
        <row r="137">
          <cell r="E137" t="str">
            <v>M¸y hµn 23kw</v>
          </cell>
          <cell r="F137" t="str">
            <v>ca</v>
          </cell>
          <cell r="G137">
            <v>1.133</v>
          </cell>
          <cell r="H137">
            <v>10.777096</v>
          </cell>
          <cell r="I137">
            <v>77338</v>
          </cell>
          <cell r="J137">
            <v>87623.953999999998</v>
          </cell>
        </row>
        <row r="138">
          <cell r="E138" t="str">
            <v>M¸y c¾t uèn</v>
          </cell>
          <cell r="F138" t="str">
            <v>ca</v>
          </cell>
          <cell r="G138">
            <v>0.32</v>
          </cell>
          <cell r="H138">
            <v>3.0438400000000003</v>
          </cell>
          <cell r="I138">
            <v>39389</v>
          </cell>
          <cell r="J138">
            <v>12604.48</v>
          </cell>
        </row>
        <row r="139">
          <cell r="B139" t="str">
            <v>- Cèt thÐp d&gt;18</v>
          </cell>
          <cell r="C139" t="str">
            <v>tÊn</v>
          </cell>
          <cell r="D139">
            <v>1.546</v>
          </cell>
          <cell r="I139" t="str">
            <v/>
          </cell>
          <cell r="J139">
            <v>90832.673999999999</v>
          </cell>
        </row>
        <row r="140">
          <cell r="E140" t="str">
            <v>M¸y hµn 23kw</v>
          </cell>
          <cell r="F140" t="str">
            <v>ca</v>
          </cell>
          <cell r="G140">
            <v>1.093</v>
          </cell>
          <cell r="H140">
            <v>1.689778</v>
          </cell>
          <cell r="I140">
            <v>77338</v>
          </cell>
          <cell r="J140">
            <v>84530.433999999994</v>
          </cell>
        </row>
        <row r="141">
          <cell r="E141" t="str">
            <v>M¸y c¾t uèn</v>
          </cell>
          <cell r="F141" t="str">
            <v>ca</v>
          </cell>
          <cell r="G141">
            <v>0.16</v>
          </cell>
          <cell r="H141">
            <v>0.24736000000000002</v>
          </cell>
          <cell r="I141">
            <v>39389</v>
          </cell>
          <cell r="J141">
            <v>6302.24</v>
          </cell>
        </row>
        <row r="142">
          <cell r="B142" t="str">
            <v>§æ bª t«ng ®óc s½n ®¸ 1x2 M300 b¶n qu¸ ®é</v>
          </cell>
          <cell r="C142" t="str">
            <v>m3</v>
          </cell>
          <cell r="D142">
            <v>21.712</v>
          </cell>
          <cell r="I142" t="str">
            <v/>
          </cell>
          <cell r="J142">
            <v>17476.712</v>
          </cell>
        </row>
        <row r="143">
          <cell r="E143" t="str">
            <v>M¸y trén 250 lÝt</v>
          </cell>
          <cell r="F143" t="str">
            <v>ca</v>
          </cell>
          <cell r="G143">
            <v>0.10450000000000001</v>
          </cell>
          <cell r="H143">
            <v>2.268904</v>
          </cell>
          <cell r="I143">
            <v>96272</v>
          </cell>
          <cell r="J143">
            <v>10060.424000000001</v>
          </cell>
        </row>
        <row r="144">
          <cell r="E144" t="str">
            <v>M¸y ®Çm dïi 1,5kw</v>
          </cell>
          <cell r="F144" t="str">
            <v>ca</v>
          </cell>
          <cell r="G144">
            <v>0.19800000000000001</v>
          </cell>
          <cell r="H144">
            <v>4.2989760000000006</v>
          </cell>
          <cell r="I144">
            <v>37456</v>
          </cell>
          <cell r="J144">
            <v>7416.2880000000005</v>
          </cell>
        </row>
        <row r="145">
          <cell r="B145" t="str">
            <v>§æ bª t«ng ®óc s½n ®¸ 1x2 M250 thanh lan can</v>
          </cell>
          <cell r="C145" t="str">
            <v>m3</v>
          </cell>
          <cell r="D145">
            <v>24.77</v>
          </cell>
          <cell r="I145" t="str">
            <v/>
          </cell>
          <cell r="J145">
            <v>17476.712</v>
          </cell>
        </row>
        <row r="146">
          <cell r="E146" t="str">
            <v>M¸y trén 250 lÝt</v>
          </cell>
          <cell r="F146" t="str">
            <v>ca</v>
          </cell>
          <cell r="G146">
            <v>0.10450000000000001</v>
          </cell>
          <cell r="H146">
            <v>2.5884650000000002</v>
          </cell>
          <cell r="I146">
            <v>96272</v>
          </cell>
          <cell r="J146">
            <v>10060.424000000001</v>
          </cell>
        </row>
        <row r="147">
          <cell r="E147" t="str">
            <v>M¸y ®Çm dïi 1,5kw</v>
          </cell>
          <cell r="F147" t="str">
            <v>ca</v>
          </cell>
          <cell r="G147">
            <v>0.19800000000000001</v>
          </cell>
          <cell r="H147">
            <v>4.9044600000000003</v>
          </cell>
          <cell r="I147">
            <v>37456</v>
          </cell>
          <cell r="J147">
            <v>7416.2880000000005</v>
          </cell>
        </row>
        <row r="148">
          <cell r="B148" t="str">
            <v>L¾p ®Æt cÊu kiÖn ®óc s½n</v>
          </cell>
          <cell r="C148" t="str">
            <v>m</v>
          </cell>
          <cell r="D148">
            <v>12000</v>
          </cell>
          <cell r="I148" t="str">
            <v/>
          </cell>
          <cell r="J148" t="str">
            <v/>
          </cell>
        </row>
        <row r="149">
          <cell r="B149" t="str">
            <v>- CÊu kiÖn &lt;= 1tÊn</v>
          </cell>
          <cell r="C149" t="str">
            <v>ckiÖn</v>
          </cell>
          <cell r="D149">
            <v>552</v>
          </cell>
          <cell r="I149" t="str">
            <v/>
          </cell>
          <cell r="J149">
            <v>45249.799999999996</v>
          </cell>
        </row>
        <row r="150">
          <cell r="B150" t="str">
            <v>D©y thÐp vµ ®inh 5cm</v>
          </cell>
          <cell r="C150" t="str">
            <v>kg</v>
          </cell>
          <cell r="D150">
            <v>5000</v>
          </cell>
          <cell r="E150" t="str">
            <v>M¸y cÈu 10T</v>
          </cell>
          <cell r="F150" t="str">
            <v>ca</v>
          </cell>
          <cell r="G150">
            <v>0.06</v>
          </cell>
          <cell r="H150">
            <v>33.119999999999997</v>
          </cell>
          <cell r="I150">
            <v>496370</v>
          </cell>
          <cell r="J150">
            <v>29782.199999999997</v>
          </cell>
        </row>
        <row r="151">
          <cell r="B151" t="str">
            <v>Dao rùa chÆt ®Êt</v>
          </cell>
          <cell r="C151" t="str">
            <v>c¸i</v>
          </cell>
          <cell r="D151">
            <v>30000</v>
          </cell>
          <cell r="E151" t="str">
            <v>M¸y hµn 23kw</v>
          </cell>
          <cell r="F151" t="str">
            <v>ca</v>
          </cell>
          <cell r="G151">
            <v>0.2</v>
          </cell>
          <cell r="H151">
            <v>110.4</v>
          </cell>
          <cell r="I151">
            <v>77338</v>
          </cell>
          <cell r="J151">
            <v>15467.6</v>
          </cell>
        </row>
        <row r="152">
          <cell r="B152" t="str">
            <v>- CÊu kiÖn &lt;= 5tÊn</v>
          </cell>
          <cell r="C152" t="str">
            <v>ckiÖn</v>
          </cell>
          <cell r="D152">
            <v>2</v>
          </cell>
          <cell r="I152" t="str">
            <v/>
          </cell>
          <cell r="J152">
            <v>79995.700000000012</v>
          </cell>
        </row>
        <row r="153">
          <cell r="B153" t="str">
            <v>Dao gät ®Êt</v>
          </cell>
          <cell r="C153" t="str">
            <v>c¸i</v>
          </cell>
          <cell r="D153">
            <v>30000</v>
          </cell>
          <cell r="E153" t="str">
            <v>M¸y cÈu 10T</v>
          </cell>
          <cell r="F153" t="str">
            <v>ca</v>
          </cell>
          <cell r="G153">
            <v>0.13</v>
          </cell>
          <cell r="H153">
            <v>0.26</v>
          </cell>
          <cell r="I153">
            <v>496370</v>
          </cell>
          <cell r="J153">
            <v>64528.100000000006</v>
          </cell>
        </row>
        <row r="154">
          <cell r="B154" t="str">
            <v>Dao luyÖn ®Êt</v>
          </cell>
          <cell r="C154" t="str">
            <v>c¸i</v>
          </cell>
          <cell r="D154">
            <v>30000</v>
          </cell>
          <cell r="E154" t="str">
            <v>M¸y hµn 23kw</v>
          </cell>
          <cell r="F154" t="str">
            <v>ca</v>
          </cell>
          <cell r="G154">
            <v>0.2</v>
          </cell>
          <cell r="H154">
            <v>0.4</v>
          </cell>
          <cell r="I154">
            <v>77338</v>
          </cell>
          <cell r="J154">
            <v>15467.6</v>
          </cell>
        </row>
        <row r="155">
          <cell r="B155" t="str">
            <v>- CÊu kiÖn &gt; 7tÊn (dèc)</v>
          </cell>
          <cell r="C155" t="str">
            <v>ckiÖn</v>
          </cell>
          <cell r="D155">
            <v>6</v>
          </cell>
          <cell r="I155" t="str">
            <v/>
          </cell>
          <cell r="J155">
            <v>81092.5</v>
          </cell>
        </row>
        <row r="156">
          <cell r="B156" t="str">
            <v>Dao vßng hîp kim</v>
          </cell>
          <cell r="C156" t="str">
            <v>c¸i</v>
          </cell>
          <cell r="D156">
            <v>30000</v>
          </cell>
          <cell r="E156" t="str">
            <v>M¸y cÈu 10T</v>
          </cell>
          <cell r="F156" t="str">
            <v>ca</v>
          </cell>
          <cell r="G156">
            <v>0.14000000000000001</v>
          </cell>
          <cell r="H156">
            <v>0.84000000000000008</v>
          </cell>
          <cell r="I156">
            <v>496370</v>
          </cell>
          <cell r="J156">
            <v>69491.8</v>
          </cell>
        </row>
        <row r="157">
          <cell r="B157" t="str">
            <v>Dao vßng nÐn</v>
          </cell>
          <cell r="C157" t="str">
            <v>c¸i</v>
          </cell>
          <cell r="D157">
            <v>30000</v>
          </cell>
          <cell r="E157" t="str">
            <v>M¸y hµn 23kw</v>
          </cell>
          <cell r="F157" t="str">
            <v>ca</v>
          </cell>
          <cell r="G157">
            <v>0.15</v>
          </cell>
          <cell r="H157">
            <v>0.89999999999999991</v>
          </cell>
          <cell r="I157">
            <v>77338</v>
          </cell>
          <cell r="J157">
            <v>11600.699999999999</v>
          </cell>
        </row>
        <row r="158">
          <cell r="B158" t="str">
            <v>Tr¶i c¸n ®¸ 4x6 chÌn 22% ®¸ nhá</v>
          </cell>
          <cell r="C158" t="str">
            <v>100m3</v>
          </cell>
          <cell r="D158">
            <v>0.30599999999999999</v>
          </cell>
          <cell r="I158" t="str">
            <v/>
          </cell>
          <cell r="J158">
            <v>1377743</v>
          </cell>
        </row>
        <row r="159">
          <cell r="B159" t="str">
            <v>DÇm I300 - 350 dµi h¬n 3,5m</v>
          </cell>
          <cell r="C159" t="str">
            <v>kg</v>
          </cell>
          <cell r="D159">
            <v>5000</v>
          </cell>
          <cell r="E159" t="str">
            <v>M¸y lu 8,5T</v>
          </cell>
          <cell r="F159" t="str">
            <v>ca</v>
          </cell>
          <cell r="G159">
            <v>5.449436957871713</v>
          </cell>
          <cell r="H159">
            <v>1.6675277091087441</v>
          </cell>
          <cell r="I159">
            <v>252823</v>
          </cell>
          <cell r="J159">
            <v>1377743</v>
          </cell>
        </row>
        <row r="160">
          <cell r="B160" t="str">
            <v>§¾p c¸t h¹t th« sau mè</v>
          </cell>
          <cell r="C160" t="str">
            <v>100m3</v>
          </cell>
          <cell r="D160">
            <v>1.1559999999999999</v>
          </cell>
          <cell r="I160" t="str">
            <v/>
          </cell>
          <cell r="J160">
            <v>238854.82799999998</v>
          </cell>
        </row>
        <row r="161">
          <cell r="B161" t="str">
            <v>DÇu c«ng nghiÖp 20</v>
          </cell>
          <cell r="C161" t="str">
            <v>kg</v>
          </cell>
          <cell r="D161">
            <v>8000</v>
          </cell>
          <cell r="E161" t="str">
            <v>M¸y ®Çm cãc</v>
          </cell>
          <cell r="F161" t="str">
            <v>ca</v>
          </cell>
          <cell r="G161">
            <v>3.3659999999999997</v>
          </cell>
          <cell r="H161">
            <v>3.8910959999999992</v>
          </cell>
          <cell r="I161">
            <v>50170</v>
          </cell>
          <cell r="J161">
            <v>168872.21999999997</v>
          </cell>
        </row>
        <row r="162">
          <cell r="B162" t="str">
            <v>DÇu kÝch</v>
          </cell>
          <cell r="C162" t="str">
            <v>kg</v>
          </cell>
          <cell r="D162">
            <v>8000</v>
          </cell>
          <cell r="E162" t="str">
            <v>¤ t« t­íi n­íc 5m3</v>
          </cell>
          <cell r="F162" t="str">
            <v>ca</v>
          </cell>
          <cell r="G162">
            <v>0.20400000000000001</v>
          </cell>
          <cell r="H162">
            <v>0.23582400000000001</v>
          </cell>
          <cell r="I162">
            <v>343052</v>
          </cell>
          <cell r="J162">
            <v>69982.608000000007</v>
          </cell>
        </row>
        <row r="163">
          <cell r="B163" t="str">
            <v>II- DÇm, sµn, lÒ, lan can, tho¸t n­íc, khe co gian</v>
          </cell>
          <cell r="C163" t="str">
            <v>kg</v>
          </cell>
          <cell r="D163">
            <v>5000</v>
          </cell>
          <cell r="I163" t="str">
            <v/>
          </cell>
          <cell r="J163" t="str">
            <v/>
          </cell>
        </row>
        <row r="164">
          <cell r="B164" t="str">
            <v>Lao l¾p dÇm BTTA &lt;= 30m</v>
          </cell>
          <cell r="C164" t="str">
            <v>mdÇm</v>
          </cell>
          <cell r="D164">
            <v>2079.12</v>
          </cell>
          <cell r="I164" t="str">
            <v/>
          </cell>
          <cell r="J164">
            <v>22930.772150000004</v>
          </cell>
        </row>
        <row r="165">
          <cell r="B165" t="str">
            <v>Dông cô x¸c ®Þnh ®é tan r·</v>
          </cell>
          <cell r="C165" t="str">
            <v>c¸i</v>
          </cell>
          <cell r="D165">
            <v>400000</v>
          </cell>
          <cell r="E165" t="str">
            <v>Xe lao dÇm</v>
          </cell>
          <cell r="F165" t="str">
            <v>ca</v>
          </cell>
          <cell r="G165">
            <v>9.3500000000000007E-3</v>
          </cell>
          <cell r="H165">
            <v>19.439772000000001</v>
          </cell>
          <cell r="I165">
            <v>2382049</v>
          </cell>
          <cell r="J165">
            <v>22272.158150000003</v>
          </cell>
        </row>
        <row r="166">
          <cell r="B166" t="str">
            <v>Dông cô x¸c ®Þnh tr­¬ng në</v>
          </cell>
          <cell r="C166" t="str">
            <v>c¸i</v>
          </cell>
          <cell r="D166">
            <v>1500000</v>
          </cell>
          <cell r="E166" t="str">
            <v>Têi ®iÖn 5T</v>
          </cell>
          <cell r="F166" t="str">
            <v>ca</v>
          </cell>
          <cell r="G166">
            <v>9.3500000000000007E-3</v>
          </cell>
          <cell r="H166">
            <v>19.439772000000001</v>
          </cell>
          <cell r="I166">
            <v>70440</v>
          </cell>
          <cell r="J166">
            <v>658.61400000000003</v>
          </cell>
        </row>
        <row r="167">
          <cell r="B167" t="str">
            <v>Lao l¾p dÇm BTTA &lt;= 35m</v>
          </cell>
          <cell r="C167" t="str">
            <v>mdÇm</v>
          </cell>
          <cell r="D167">
            <v>198</v>
          </cell>
          <cell r="I167" t="str">
            <v/>
          </cell>
          <cell r="J167">
            <v>19423.712879999999</v>
          </cell>
        </row>
        <row r="168">
          <cell r="B168" t="str">
            <v>èng ®o thÝ nghiÖm</v>
          </cell>
          <cell r="C168" t="str">
            <v>c¸i</v>
          </cell>
          <cell r="D168">
            <v>50000</v>
          </cell>
          <cell r="E168" t="str">
            <v>Xe lao dÇm</v>
          </cell>
          <cell r="F168" t="str">
            <v>ca</v>
          </cell>
          <cell r="G168">
            <v>7.92E-3</v>
          </cell>
          <cell r="H168">
            <v>1.56816</v>
          </cell>
          <cell r="I168">
            <v>2382049</v>
          </cell>
          <cell r="J168">
            <v>18865.828079999999</v>
          </cell>
        </row>
        <row r="169">
          <cell r="B169" t="str">
            <v>èng ®ong thñy tinh 1000ml</v>
          </cell>
          <cell r="C169" t="str">
            <v>c¸i</v>
          </cell>
          <cell r="D169">
            <v>50000</v>
          </cell>
          <cell r="E169" t="str">
            <v>Têi ®iÖn 5T</v>
          </cell>
          <cell r="F169" t="str">
            <v>ca</v>
          </cell>
          <cell r="G169">
            <v>7.92E-3</v>
          </cell>
          <cell r="H169">
            <v>1.56816</v>
          </cell>
          <cell r="I169">
            <v>70440</v>
          </cell>
          <cell r="J169">
            <v>557.88480000000004</v>
          </cell>
        </row>
        <row r="170">
          <cell r="B170" t="str">
            <v>Gia c«ng l¾p ®Æt CT ®æ BT t¹i chæ ®µ ngang, sµn, lÒ, lan can, tho¸t n­íc, khe co gian</v>
          </cell>
          <cell r="C170" t="str">
            <v>c¸i</v>
          </cell>
          <cell r="D170">
            <v>50000</v>
          </cell>
          <cell r="I170" t="str">
            <v/>
          </cell>
          <cell r="J170" t="str">
            <v/>
          </cell>
        </row>
        <row r="171">
          <cell r="B171" t="str">
            <v>- Cèt thÐp d&lt;=10</v>
          </cell>
          <cell r="C171" t="str">
            <v>tÊn</v>
          </cell>
          <cell r="D171">
            <v>31.071000000000002</v>
          </cell>
          <cell r="I171" t="str">
            <v/>
          </cell>
          <cell r="J171">
            <v>17935.400000000001</v>
          </cell>
        </row>
        <row r="172">
          <cell r="B172" t="str">
            <v>èng cao su dÉn n­íc</v>
          </cell>
          <cell r="C172" t="str">
            <v>m</v>
          </cell>
          <cell r="D172">
            <v>5000</v>
          </cell>
          <cell r="E172" t="str">
            <v>M¸y c¾t uèn</v>
          </cell>
          <cell r="F172" t="str">
            <v>ca</v>
          </cell>
          <cell r="G172">
            <v>0.4</v>
          </cell>
          <cell r="H172">
            <v>12.428400000000002</v>
          </cell>
          <cell r="I172">
            <v>39389</v>
          </cell>
          <cell r="J172">
            <v>15755.6</v>
          </cell>
        </row>
        <row r="173">
          <cell r="B173" t="str">
            <v>èng cao su dÉn n­íc F 16mm</v>
          </cell>
          <cell r="C173" t="str">
            <v>m</v>
          </cell>
          <cell r="D173">
            <v>5000</v>
          </cell>
          <cell r="E173" t="str">
            <v>VËn th¨ng 0,8T</v>
          </cell>
          <cell r="F173" t="str">
            <v>ca</v>
          </cell>
          <cell r="G173">
            <v>0.04</v>
          </cell>
          <cell r="H173">
            <v>1.2428400000000002</v>
          </cell>
          <cell r="I173">
            <v>54495</v>
          </cell>
          <cell r="J173">
            <v>2179.8000000000002</v>
          </cell>
        </row>
        <row r="174">
          <cell r="B174" t="str">
            <v>- Cèt thÐp d&lt;=18</v>
          </cell>
          <cell r="C174" t="str">
            <v>tÊn</v>
          </cell>
          <cell r="D174">
            <v>71.364999999999995</v>
          </cell>
          <cell r="I174" t="str">
            <v/>
          </cell>
          <cell r="J174">
            <v>102408.234</v>
          </cell>
        </row>
        <row r="175">
          <cell r="B175" t="str">
            <v>èng cao su mÒm</v>
          </cell>
          <cell r="C175" t="str">
            <v>m</v>
          </cell>
          <cell r="D175">
            <v>5000</v>
          </cell>
          <cell r="E175" t="str">
            <v>M¸y hµn 23kw</v>
          </cell>
          <cell r="F175" t="str">
            <v>ca</v>
          </cell>
          <cell r="G175">
            <v>1.133</v>
          </cell>
          <cell r="H175">
            <v>80.856544999999997</v>
          </cell>
          <cell r="I175">
            <v>77338</v>
          </cell>
          <cell r="J175">
            <v>87623.953999999998</v>
          </cell>
        </row>
        <row r="176">
          <cell r="B176" t="str">
            <v>èng chèng</v>
          </cell>
          <cell r="C176" t="str">
            <v>m</v>
          </cell>
          <cell r="D176">
            <v>8000</v>
          </cell>
          <cell r="E176" t="str">
            <v>M¸y c¾t uèn</v>
          </cell>
          <cell r="F176" t="str">
            <v>ca</v>
          </cell>
          <cell r="G176">
            <v>0.32</v>
          </cell>
          <cell r="H176">
            <v>22.8368</v>
          </cell>
          <cell r="I176">
            <v>39389</v>
          </cell>
          <cell r="J176">
            <v>12604.48</v>
          </cell>
        </row>
        <row r="177">
          <cell r="B177" t="str">
            <v>èng chuÈn ®é 25ml</v>
          </cell>
          <cell r="C177" t="str">
            <v>c¸i</v>
          </cell>
          <cell r="D177">
            <v>60000</v>
          </cell>
          <cell r="E177" t="str">
            <v>VËn th¨ng 0,8T</v>
          </cell>
          <cell r="F177" t="str">
            <v>ca</v>
          </cell>
          <cell r="G177">
            <v>0.04</v>
          </cell>
          <cell r="H177">
            <v>2.8546</v>
          </cell>
          <cell r="I177">
            <v>54495</v>
          </cell>
          <cell r="J177">
            <v>2179.8000000000002</v>
          </cell>
        </row>
        <row r="178">
          <cell r="B178" t="str">
            <v>- Cèt thÐp d&gt;18</v>
          </cell>
          <cell r="C178" t="str">
            <v>tÊn</v>
          </cell>
          <cell r="D178">
            <v>2.1930000000000001</v>
          </cell>
          <cell r="I178" t="str">
            <v/>
          </cell>
          <cell r="J178">
            <v>121086.16800000001</v>
          </cell>
        </row>
        <row r="179">
          <cell r="B179" t="str">
            <v>èng hót thñy tinh (2-100)ml</v>
          </cell>
          <cell r="C179" t="str">
            <v>c¸i</v>
          </cell>
          <cell r="D179">
            <v>50000</v>
          </cell>
          <cell r="E179" t="str">
            <v>M¸y hµn 23kw</v>
          </cell>
          <cell r="F179" t="str">
            <v>ca</v>
          </cell>
          <cell r="G179">
            <v>1.456</v>
          </cell>
          <cell r="H179">
            <v>3.1930079999999998</v>
          </cell>
          <cell r="I179">
            <v>77338</v>
          </cell>
          <cell r="J179">
            <v>112604.128</v>
          </cell>
        </row>
        <row r="180">
          <cell r="B180" t="str">
            <v>èng kÏm F 32</v>
          </cell>
          <cell r="C180" t="str">
            <v>m</v>
          </cell>
          <cell r="D180">
            <v>20000</v>
          </cell>
          <cell r="E180" t="str">
            <v>M¸y c¾t uèn</v>
          </cell>
          <cell r="F180" t="str">
            <v>ca</v>
          </cell>
          <cell r="G180">
            <v>0.16</v>
          </cell>
          <cell r="H180">
            <v>0.35088000000000003</v>
          </cell>
          <cell r="I180">
            <v>39389</v>
          </cell>
          <cell r="J180">
            <v>6302.24</v>
          </cell>
        </row>
        <row r="181">
          <cell r="B181" t="str">
            <v>èng läc l­íi ®ång (F 100 - F 200)mm</v>
          </cell>
          <cell r="C181" t="str">
            <v>m</v>
          </cell>
          <cell r="D181">
            <v>50000</v>
          </cell>
          <cell r="E181" t="str">
            <v>VËn th¨ng 0,8T</v>
          </cell>
          <cell r="F181" t="str">
            <v>ca</v>
          </cell>
          <cell r="G181">
            <v>0.04</v>
          </cell>
          <cell r="H181">
            <v>8.7720000000000006E-2</v>
          </cell>
          <cell r="I181">
            <v>54495</v>
          </cell>
          <cell r="J181">
            <v>2179.8000000000002</v>
          </cell>
        </row>
        <row r="182">
          <cell r="B182" t="str">
            <v>- ThÐp b¶n</v>
          </cell>
          <cell r="C182" t="str">
            <v>tÊn</v>
          </cell>
          <cell r="D182">
            <v>1.8089999999999999</v>
          </cell>
          <cell r="I182" t="str">
            <v/>
          </cell>
          <cell r="J182">
            <v>425359</v>
          </cell>
        </row>
        <row r="183">
          <cell r="B183" t="str">
            <v>èng mÉu ®¬n</v>
          </cell>
          <cell r="C183" t="str">
            <v>m</v>
          </cell>
          <cell r="D183">
            <v>300000</v>
          </cell>
          <cell r="E183" t="str">
            <v>M¸y hµn 15kw</v>
          </cell>
          <cell r="F183" t="str">
            <v>ca</v>
          </cell>
          <cell r="G183">
            <v>5.5</v>
          </cell>
          <cell r="H183">
            <v>9.9495000000000005</v>
          </cell>
          <cell r="I183">
            <v>77338</v>
          </cell>
          <cell r="J183">
            <v>425359</v>
          </cell>
        </row>
        <row r="184">
          <cell r="B184" t="str">
            <v>- ThÐp h×nh</v>
          </cell>
          <cell r="C184" t="str">
            <v>tÊn</v>
          </cell>
          <cell r="D184">
            <v>4.5220000000000002</v>
          </cell>
          <cell r="I184" t="str">
            <v/>
          </cell>
          <cell r="J184">
            <v>425359</v>
          </cell>
        </row>
        <row r="185">
          <cell r="B185" t="str">
            <v>èng mÉu nguyªn d¹ng</v>
          </cell>
          <cell r="C185" t="str">
            <v>m</v>
          </cell>
          <cell r="D185">
            <v>600000</v>
          </cell>
          <cell r="E185" t="str">
            <v>M¸y hµn 15kw</v>
          </cell>
          <cell r="F185" t="str">
            <v>ca</v>
          </cell>
          <cell r="G185">
            <v>5.5</v>
          </cell>
          <cell r="H185">
            <v>24.871000000000002</v>
          </cell>
          <cell r="I185">
            <v>77338</v>
          </cell>
          <cell r="J185">
            <v>425359</v>
          </cell>
        </row>
        <row r="186">
          <cell r="B186" t="str">
            <v>§­êng hµn 4ly</v>
          </cell>
          <cell r="C186" t="str">
            <v>10m</v>
          </cell>
          <cell r="D186">
            <v>2.1760000000000002</v>
          </cell>
          <cell r="I186" t="str">
            <v/>
          </cell>
          <cell r="J186">
            <v>27241</v>
          </cell>
        </row>
        <row r="187">
          <cell r="B187" t="str">
            <v>èng móc n­íc dµi 2m</v>
          </cell>
          <cell r="C187" t="str">
            <v>c¸i</v>
          </cell>
          <cell r="D187">
            <v>50000</v>
          </cell>
          <cell r="E187" t="str">
            <v>M¸y hµn 23kw</v>
          </cell>
          <cell r="F187" t="str">
            <v>ca</v>
          </cell>
          <cell r="G187">
            <v>0.35223305490185935</v>
          </cell>
          <cell r="H187">
            <v>0.76645912746644607</v>
          </cell>
          <cell r="I187">
            <v>77338</v>
          </cell>
          <cell r="J187">
            <v>27241</v>
          </cell>
        </row>
        <row r="188">
          <cell r="B188" t="str">
            <v>§­êng hµn 6ly</v>
          </cell>
          <cell r="C188" t="str">
            <v>10m</v>
          </cell>
          <cell r="D188">
            <v>242.21600000000001</v>
          </cell>
          <cell r="E188" t="str">
            <v>M¸y ñi 110cv</v>
          </cell>
          <cell r="F188" t="str">
            <v>ca</v>
          </cell>
          <cell r="G188">
            <v>0.1326</v>
          </cell>
          <cell r="H188">
            <v>4.1526341999999996</v>
          </cell>
          <cell r="I188" t="str">
            <v/>
          </cell>
          <cell r="J188">
            <v>38351</v>
          </cell>
        </row>
        <row r="189">
          <cell r="B189" t="str">
            <v>èng n­íc F 50</v>
          </cell>
          <cell r="C189" t="str">
            <v>m</v>
          </cell>
          <cell r="D189">
            <v>20000</v>
          </cell>
          <cell r="E189" t="str">
            <v>M¸y hµn 23kw</v>
          </cell>
          <cell r="F189" t="str">
            <v>ca</v>
          </cell>
          <cell r="G189">
            <v>0.49588817916160233</v>
          </cell>
          <cell r="H189">
            <v>120.11205120380667</v>
          </cell>
          <cell r="I189">
            <v>77338</v>
          </cell>
          <cell r="J189">
            <v>38351</v>
          </cell>
        </row>
        <row r="190">
          <cell r="B190" t="str">
            <v>§­êng hµn 10ly</v>
          </cell>
          <cell r="C190" t="str">
            <v>10m</v>
          </cell>
          <cell r="D190">
            <v>111.76</v>
          </cell>
          <cell r="I190" t="str">
            <v/>
          </cell>
          <cell r="J190">
            <v>63638</v>
          </cell>
        </row>
        <row r="191">
          <cell r="B191" t="str">
            <v>èng tæ ong dµi 1m</v>
          </cell>
          <cell r="C191" t="str">
            <v>èng</v>
          </cell>
          <cell r="D191">
            <v>100000</v>
          </cell>
          <cell r="E191" t="str">
            <v>M¸y hµn 23kw</v>
          </cell>
          <cell r="F191" t="str">
            <v>ca</v>
          </cell>
          <cell r="G191">
            <v>0.82285551733947093</v>
          </cell>
          <cell r="H191">
            <v>91.962332617859275</v>
          </cell>
          <cell r="I191">
            <v>77338</v>
          </cell>
          <cell r="J191">
            <v>63638</v>
          </cell>
        </row>
        <row r="192">
          <cell r="B192" t="str">
            <v>§æ bª t«ng t¹i chæ ®¸ 1x2 M250 lÒ, lan can</v>
          </cell>
          <cell r="C192" t="str">
            <v>m3</v>
          </cell>
          <cell r="D192">
            <v>177.24199999999999</v>
          </cell>
          <cell r="I192" t="str">
            <v/>
          </cell>
          <cell r="J192">
            <v>111194.16000000002</v>
          </cell>
        </row>
        <row r="193">
          <cell r="B193" t="str">
            <v>èng thñy tinh F 8ml dµi 1m lµm thÊm</v>
          </cell>
          <cell r="C193" t="str">
            <v>c¸i</v>
          </cell>
          <cell r="D193">
            <v>50000</v>
          </cell>
          <cell r="E193" t="str">
            <v>M¸y trén 250 lÝt</v>
          </cell>
          <cell r="F193" t="str">
            <v>ca</v>
          </cell>
          <cell r="G193">
            <v>1.1550000000000002</v>
          </cell>
          <cell r="H193">
            <v>204.71451000000005</v>
          </cell>
          <cell r="I193">
            <v>96272</v>
          </cell>
          <cell r="J193">
            <v>111194.16000000002</v>
          </cell>
        </row>
        <row r="194">
          <cell r="B194" t="str">
            <v>§æ bª t«ng ®¸ 1x2 M300 dÇm ngang sµn cÇu</v>
          </cell>
          <cell r="C194" t="str">
            <v>m3</v>
          </cell>
          <cell r="D194">
            <v>539.79999999999995</v>
          </cell>
          <cell r="I194" t="str">
            <v/>
          </cell>
          <cell r="J194">
            <v>111194.16000000002</v>
          </cell>
        </row>
        <row r="195">
          <cell r="B195" t="str">
            <v>èng x¸c ®Þnh chuyÓn dÞch</v>
          </cell>
          <cell r="C195" t="str">
            <v>c¸i</v>
          </cell>
          <cell r="D195">
            <v>50000</v>
          </cell>
          <cell r="E195" t="str">
            <v>M¸y trén 250 lÝt</v>
          </cell>
          <cell r="F195" t="str">
            <v>ca</v>
          </cell>
          <cell r="G195">
            <v>1.1550000000000002</v>
          </cell>
          <cell r="H195">
            <v>623.46900000000005</v>
          </cell>
          <cell r="I195">
            <v>96272</v>
          </cell>
          <cell r="J195">
            <v>111194.16000000002</v>
          </cell>
        </row>
        <row r="196">
          <cell r="B196" t="str">
            <v>VËn chuyÓn bèc dì ®µ BTTA, cõ bª t«ng cèt thÐp ®­êng thñy 45km</v>
          </cell>
          <cell r="C196" t="str">
            <v>tÊn</v>
          </cell>
          <cell r="D196">
            <v>8889</v>
          </cell>
          <cell r="I196" t="str">
            <v/>
          </cell>
          <cell r="J196">
            <v>29</v>
          </cell>
        </row>
        <row r="197">
          <cell r="B197" t="str">
            <v>Gç chèng nhãm V F 18</v>
          </cell>
          <cell r="C197" t="str">
            <v>m3</v>
          </cell>
          <cell r="D197">
            <v>1500000</v>
          </cell>
          <cell r="E197" t="str">
            <v>Sµ lan 400T</v>
          </cell>
          <cell r="F197" t="str">
            <v>ca</v>
          </cell>
          <cell r="G197">
            <v>2.0050485740301961E-5</v>
          </cell>
          <cell r="H197">
            <v>0.17822876774554414</v>
          </cell>
          <cell r="I197">
            <v>670875</v>
          </cell>
          <cell r="J197">
            <v>13.451369621025078</v>
          </cell>
        </row>
        <row r="198">
          <cell r="B198" t="str">
            <v>Gç d¸n 40</v>
          </cell>
          <cell r="C198" t="str">
            <v>m2</v>
          </cell>
          <cell r="D198">
            <v>25000</v>
          </cell>
          <cell r="E198" t="str">
            <v>Tµu kÐo 150cv</v>
          </cell>
          <cell r="F198" t="str">
            <v>ca</v>
          </cell>
          <cell r="G198">
            <v>2.0050485740301961E-5</v>
          </cell>
          <cell r="H198">
            <v>0.17822876774554414</v>
          </cell>
          <cell r="I198">
            <v>775474</v>
          </cell>
          <cell r="J198">
            <v>15.548630378974922</v>
          </cell>
        </row>
        <row r="199">
          <cell r="B199" t="str">
            <v>Nhùa dÝnh b¸m tiªu chuÈn 1,1kg/m2</v>
          </cell>
          <cell r="C199" t="str">
            <v>100m2</v>
          </cell>
          <cell r="D199">
            <v>33.936999999999998</v>
          </cell>
          <cell r="I199" t="str">
            <v/>
          </cell>
          <cell r="J199">
            <v>73019.407999999996</v>
          </cell>
        </row>
        <row r="200">
          <cell r="B200" t="str">
            <v>Gç nhãm V</v>
          </cell>
          <cell r="C200" t="str">
            <v>m3</v>
          </cell>
          <cell r="D200">
            <v>1500000</v>
          </cell>
          <cell r="E200" t="str">
            <v>¤ t« t­íi nhùa 7T</v>
          </cell>
          <cell r="F200" t="str">
            <v>ca</v>
          </cell>
          <cell r="G200">
            <v>9.8000000000000004E-2</v>
          </cell>
          <cell r="H200">
            <v>3.3258259999999997</v>
          </cell>
          <cell r="I200">
            <v>745096</v>
          </cell>
          <cell r="J200">
            <v>73019.407999999996</v>
          </cell>
        </row>
        <row r="201">
          <cell r="B201" t="str">
            <v>BTN nãng h¹t mÞn mÆt cÇu dµy TB 7cm</v>
          </cell>
          <cell r="C201" t="str">
            <v>100m2</v>
          </cell>
          <cell r="D201">
            <v>33.936999999999998</v>
          </cell>
          <cell r="I201" t="str">
            <v/>
          </cell>
          <cell r="J201">
            <v>171286.36823999998</v>
          </cell>
        </row>
        <row r="202">
          <cell r="B202" t="str">
            <v>Gç v¸n 4 ph©n</v>
          </cell>
          <cell r="C202" t="str">
            <v>m3</v>
          </cell>
          <cell r="D202">
            <v>2000000</v>
          </cell>
          <cell r="E202" t="str">
            <v>M¸y r¶i 200T/h</v>
          </cell>
          <cell r="F202" t="str">
            <v>ca</v>
          </cell>
          <cell r="G202">
            <v>0.14280000000000001</v>
          </cell>
          <cell r="H202">
            <v>4.8462035999999999</v>
          </cell>
          <cell r="I202">
            <v>754327</v>
          </cell>
          <cell r="J202">
            <v>107717.8956</v>
          </cell>
        </row>
        <row r="203">
          <cell r="B203" t="str">
            <v>Gç xÎ nhãm V</v>
          </cell>
          <cell r="C203" t="str">
            <v>m3</v>
          </cell>
          <cell r="D203">
            <v>1500000</v>
          </cell>
          <cell r="E203" t="str">
            <v>Lu b¸nh thÐp 10T</v>
          </cell>
          <cell r="F203" t="str">
            <v>ca</v>
          </cell>
          <cell r="G203">
            <v>0.12239999999999999</v>
          </cell>
          <cell r="H203">
            <v>4.1538887999999998</v>
          </cell>
          <cell r="I203">
            <v>288922</v>
          </cell>
          <cell r="J203">
            <v>35364.052799999998</v>
          </cell>
        </row>
        <row r="204">
          <cell r="B204" t="str">
            <v>Ghen cao su F 63</v>
          </cell>
          <cell r="C204" t="str">
            <v>m</v>
          </cell>
          <cell r="D204">
            <v>10000</v>
          </cell>
          <cell r="E204" t="str">
            <v>Lu b¸nh lèp 16T</v>
          </cell>
          <cell r="F204" t="str">
            <v>ca</v>
          </cell>
          <cell r="G204">
            <v>6.5280000000000005E-2</v>
          </cell>
          <cell r="H204">
            <v>2.2154073599999999</v>
          </cell>
          <cell r="I204">
            <v>432053</v>
          </cell>
          <cell r="J204">
            <v>28204.419840000002</v>
          </cell>
        </row>
        <row r="205">
          <cell r="B205" t="str">
            <v>VËn chuyÓn ®Êt d­ 5km</v>
          </cell>
          <cell r="C205" t="str">
            <v>100m3</v>
          </cell>
          <cell r="D205">
            <v>5.8230000000000004</v>
          </cell>
          <cell r="I205" t="str">
            <v/>
          </cell>
          <cell r="J205">
            <v>681650.20000000007</v>
          </cell>
        </row>
        <row r="206">
          <cell r="B206" t="str">
            <v>Gi¸ èng nghiÖm</v>
          </cell>
          <cell r="C206" t="str">
            <v>c¸i</v>
          </cell>
          <cell r="D206">
            <v>150000</v>
          </cell>
          <cell r="E206" t="str">
            <v>¤ t« 5T</v>
          </cell>
          <cell r="F206" t="str">
            <v>ca</v>
          </cell>
          <cell r="G206">
            <v>2.2000000000000002</v>
          </cell>
          <cell r="H206">
            <v>12.810600000000003</v>
          </cell>
          <cell r="I206">
            <v>309841</v>
          </cell>
          <cell r="J206">
            <v>681650.20000000007</v>
          </cell>
        </row>
        <row r="207">
          <cell r="B207" t="str">
            <v>Gi¸ gç lµm thÊm</v>
          </cell>
          <cell r="C207" t="str">
            <v>c¸i</v>
          </cell>
          <cell r="D207">
            <v>150000</v>
          </cell>
          <cell r="I207" t="str">
            <v/>
          </cell>
          <cell r="J207" t="str">
            <v/>
          </cell>
        </row>
        <row r="208">
          <cell r="B208" t="str">
            <v>phÇn cèng qua ®­êng</v>
          </cell>
          <cell r="C208" t="str">
            <v>tê</v>
          </cell>
          <cell r="D208">
            <v>200</v>
          </cell>
          <cell r="I208" t="str">
            <v/>
          </cell>
          <cell r="J208" t="str">
            <v/>
          </cell>
        </row>
        <row r="209">
          <cell r="B209" t="str">
            <v>§æ bª t«ng lãt ®¸ 4x6 M100</v>
          </cell>
          <cell r="C209" t="str">
            <v>m3</v>
          </cell>
          <cell r="D209">
            <v>41.86</v>
          </cell>
          <cell r="I209" t="str">
            <v/>
          </cell>
          <cell r="J209">
            <v>12040.565000000001</v>
          </cell>
        </row>
        <row r="210">
          <cell r="B210" t="str">
            <v>GiÊy ¶nh</v>
          </cell>
          <cell r="C210" t="str">
            <v>m</v>
          </cell>
          <cell r="D210">
            <v>50000</v>
          </cell>
          <cell r="E210" t="str">
            <v>M¸y trén 250 lÝt</v>
          </cell>
          <cell r="F210" t="str">
            <v>ca</v>
          </cell>
          <cell r="G210">
            <v>9.5000000000000001E-2</v>
          </cell>
          <cell r="H210">
            <v>3.9767000000000001</v>
          </cell>
          <cell r="I210">
            <v>96272</v>
          </cell>
          <cell r="J210">
            <v>9145.84</v>
          </cell>
        </row>
        <row r="211">
          <cell r="B211" t="str">
            <v>GiÊy ¶nh khæ 140mm</v>
          </cell>
          <cell r="C211" t="str">
            <v>m</v>
          </cell>
          <cell r="D211">
            <v>100000</v>
          </cell>
          <cell r="E211" t="str">
            <v>M¸y ®Çm bµn 1kw</v>
          </cell>
          <cell r="F211" t="str">
            <v>ca</v>
          </cell>
          <cell r="G211">
            <v>8.8999999999999996E-2</v>
          </cell>
          <cell r="H211">
            <v>3.7255399999999996</v>
          </cell>
          <cell r="I211">
            <v>32525</v>
          </cell>
          <cell r="J211">
            <v>2894.7249999999999</v>
          </cell>
        </row>
        <row r="212">
          <cell r="B212" t="str">
            <v>Cèt thÐp èng cèng ®óc s½n</v>
          </cell>
          <cell r="C212" t="str">
            <v>m</v>
          </cell>
          <cell r="D212">
            <v>2500</v>
          </cell>
          <cell r="I212" t="str">
            <v/>
          </cell>
          <cell r="J212" t="str">
            <v/>
          </cell>
        </row>
        <row r="213">
          <cell r="B213" t="str">
            <v>- Cèt thÐp d&lt;=10</v>
          </cell>
          <cell r="C213" t="str">
            <v>tÊn</v>
          </cell>
          <cell r="D213">
            <v>2.13</v>
          </cell>
          <cell r="I213" t="str">
            <v/>
          </cell>
          <cell r="J213">
            <v>15755.6</v>
          </cell>
        </row>
        <row r="214">
          <cell r="B214" t="str">
            <v>GiÊy can</v>
          </cell>
          <cell r="C214" t="str">
            <v>cuén</v>
          </cell>
          <cell r="D214">
            <v>200000</v>
          </cell>
          <cell r="E214" t="str">
            <v>M¸y c¾t uèn</v>
          </cell>
          <cell r="F214" t="str">
            <v>ca</v>
          </cell>
          <cell r="G214">
            <v>0.4</v>
          </cell>
          <cell r="H214">
            <v>0.85199999999999998</v>
          </cell>
          <cell r="I214">
            <v>39389</v>
          </cell>
          <cell r="J214">
            <v>15755.6</v>
          </cell>
        </row>
        <row r="215">
          <cell r="B215" t="str">
            <v>- Cèt thÐp d&lt;=18</v>
          </cell>
          <cell r="C215" t="str">
            <v>tÊn</v>
          </cell>
          <cell r="D215">
            <v>11.37</v>
          </cell>
          <cell r="I215" t="str">
            <v/>
          </cell>
          <cell r="J215">
            <v>189631.16200000001</v>
          </cell>
        </row>
        <row r="216">
          <cell r="B216" t="str">
            <v>GiÊy can cao 0,3m</v>
          </cell>
          <cell r="C216" t="str">
            <v>m</v>
          </cell>
          <cell r="D216">
            <v>2500</v>
          </cell>
          <cell r="E216" t="str">
            <v>M¸y hµn 23kw</v>
          </cell>
          <cell r="F216" t="str">
            <v>ca</v>
          </cell>
          <cell r="G216">
            <v>2.2890000000000001</v>
          </cell>
          <cell r="H216">
            <v>26.025929999999999</v>
          </cell>
          <cell r="I216">
            <v>77338</v>
          </cell>
          <cell r="J216">
            <v>177026.682</v>
          </cell>
        </row>
        <row r="217">
          <cell r="B217" t="str">
            <v>GiÊy Croki</v>
          </cell>
          <cell r="C217" t="str">
            <v>tê</v>
          </cell>
          <cell r="D217">
            <v>3400</v>
          </cell>
          <cell r="E217" t="str">
            <v>M¸y c¾t uèn</v>
          </cell>
          <cell r="F217" t="str">
            <v>ca</v>
          </cell>
          <cell r="G217">
            <v>0.32</v>
          </cell>
          <cell r="H217">
            <v>3.6383999999999999</v>
          </cell>
          <cell r="I217">
            <v>39389</v>
          </cell>
          <cell r="J217">
            <v>12604.48</v>
          </cell>
        </row>
        <row r="218">
          <cell r="B218" t="str">
            <v>Cèt thÐp ®æ bª t«ng t¹i chæ</v>
          </cell>
          <cell r="C218" t="str">
            <v>ram</v>
          </cell>
          <cell r="D218">
            <v>22000</v>
          </cell>
          <cell r="I218" t="str">
            <v/>
          </cell>
          <cell r="J218" t="str">
            <v/>
          </cell>
        </row>
        <row r="219">
          <cell r="B219" t="str">
            <v>- Cèt thÐp d&lt;=18</v>
          </cell>
          <cell r="C219" t="str">
            <v>tÊn</v>
          </cell>
          <cell r="D219">
            <v>1.41</v>
          </cell>
          <cell r="I219" t="str">
            <v/>
          </cell>
          <cell r="J219">
            <v>102408.234</v>
          </cell>
        </row>
        <row r="220">
          <cell r="B220" t="str">
            <v>GiÊy kÎ ly</v>
          </cell>
          <cell r="C220" t="str">
            <v>m</v>
          </cell>
          <cell r="D220">
            <v>2600</v>
          </cell>
          <cell r="E220" t="str">
            <v>M¸y hµn 23kw</v>
          </cell>
          <cell r="F220" t="str">
            <v>ca</v>
          </cell>
          <cell r="G220">
            <v>1.133</v>
          </cell>
          <cell r="H220">
            <v>1.5975299999999999</v>
          </cell>
          <cell r="I220">
            <v>77338</v>
          </cell>
          <cell r="J220">
            <v>87623.953999999998</v>
          </cell>
        </row>
        <row r="221">
          <cell r="B221" t="str">
            <v>GiÊy kÎ ly</v>
          </cell>
          <cell r="C221" t="str">
            <v>tê</v>
          </cell>
          <cell r="D221">
            <v>2600</v>
          </cell>
          <cell r="E221" t="str">
            <v>M¸y c¾t uèn</v>
          </cell>
          <cell r="F221" t="str">
            <v>ca</v>
          </cell>
          <cell r="G221">
            <v>0.32</v>
          </cell>
          <cell r="H221">
            <v>0.45119999999999999</v>
          </cell>
          <cell r="I221">
            <v>39389</v>
          </cell>
          <cell r="J221">
            <v>12604.48</v>
          </cell>
        </row>
        <row r="222">
          <cell r="B222" t="str">
            <v>GiÊy kÎ ly cao 0,3m</v>
          </cell>
          <cell r="C222" t="str">
            <v>m</v>
          </cell>
          <cell r="D222">
            <v>2600</v>
          </cell>
          <cell r="E222" t="str">
            <v>VËn th¨ng 0,8T</v>
          </cell>
          <cell r="F222" t="str">
            <v>ca</v>
          </cell>
          <cell r="G222">
            <v>0.04</v>
          </cell>
          <cell r="H222">
            <v>5.6399999999999999E-2</v>
          </cell>
          <cell r="I222">
            <v>54495</v>
          </cell>
          <cell r="J222">
            <v>2179.8000000000002</v>
          </cell>
        </row>
        <row r="223">
          <cell r="B223" t="str">
            <v>VËn chuyÓn bèc dì c«ng BTCT ®­êng thñy 45km</v>
          </cell>
          <cell r="C223" t="str">
            <v>tÊn</v>
          </cell>
          <cell r="D223">
            <v>175</v>
          </cell>
          <cell r="I223" t="str">
            <v/>
          </cell>
          <cell r="J223">
            <v>2552.6</v>
          </cell>
        </row>
        <row r="224">
          <cell r="B224" t="str">
            <v>GiÊy tr¾ng</v>
          </cell>
          <cell r="C224" t="str">
            <v>tËp</v>
          </cell>
          <cell r="D224">
            <v>2000</v>
          </cell>
          <cell r="E224" t="str">
            <v>Sµ lan 400T</v>
          </cell>
          <cell r="F224" t="str">
            <v>ca</v>
          </cell>
          <cell r="G224">
            <v>1.7648575827825786E-3</v>
          </cell>
          <cell r="H224">
            <v>0.30885007698695127</v>
          </cell>
          <cell r="I224">
            <v>670875</v>
          </cell>
          <cell r="J224">
            <v>1183.9988308492625</v>
          </cell>
        </row>
        <row r="225">
          <cell r="B225" t="str">
            <v>GiÊy vÏ</v>
          </cell>
          <cell r="C225" t="str">
            <v>tê</v>
          </cell>
          <cell r="D225">
            <v>5000</v>
          </cell>
          <cell r="E225" t="str">
            <v>Tµu kÐo 150cv</v>
          </cell>
          <cell r="F225" t="str">
            <v>ca</v>
          </cell>
          <cell r="G225">
            <v>1.7648575827825786E-3</v>
          </cell>
          <cell r="H225">
            <v>0.30885007698695127</v>
          </cell>
          <cell r="I225">
            <v>775474</v>
          </cell>
          <cell r="J225">
            <v>1368.6011691507374</v>
          </cell>
        </row>
        <row r="226">
          <cell r="B226" t="str">
            <v>L¾p ®Æt cèng hép 5-7 tÊn</v>
          </cell>
          <cell r="C226" t="str">
            <v>èng</v>
          </cell>
          <cell r="D226">
            <v>28</v>
          </cell>
          <cell r="I226" t="str">
            <v/>
          </cell>
          <cell r="J226">
            <v>108435.6</v>
          </cell>
        </row>
        <row r="227">
          <cell r="B227" t="str">
            <v>GiÊy vÏ b×nh ®å phao</v>
          </cell>
          <cell r="C227" t="str">
            <v>tê</v>
          </cell>
          <cell r="D227">
            <v>5000</v>
          </cell>
          <cell r="E227" t="str">
            <v>CÇn cÈu 16T</v>
          </cell>
          <cell r="F227" t="str">
            <v>ca</v>
          </cell>
          <cell r="G227">
            <v>0.14000000000000001</v>
          </cell>
          <cell r="H227">
            <v>3.9200000000000004</v>
          </cell>
          <cell r="I227">
            <v>774540</v>
          </cell>
          <cell r="J227">
            <v>108435.6</v>
          </cell>
        </row>
        <row r="228">
          <cell r="B228" t="str">
            <v>Bª t«ng èng cèng ®¸ 1x2 M200</v>
          </cell>
          <cell r="C228" t="str">
            <v>m3</v>
          </cell>
          <cell r="D228">
            <v>147</v>
          </cell>
          <cell r="I228" t="str">
            <v/>
          </cell>
          <cell r="J228">
            <v>10060.424000000001</v>
          </cell>
        </row>
        <row r="229">
          <cell r="B229" t="str">
            <v>GiÊy viÕt</v>
          </cell>
          <cell r="C229" t="str">
            <v>tËp</v>
          </cell>
          <cell r="D229">
            <v>2000</v>
          </cell>
          <cell r="E229" t="str">
            <v>M¸y trén 250 lÝt</v>
          </cell>
          <cell r="F229" t="str">
            <v>ca</v>
          </cell>
          <cell r="G229">
            <v>0.10450000000000001</v>
          </cell>
          <cell r="H229">
            <v>15.361500000000001</v>
          </cell>
          <cell r="I229">
            <v>96272</v>
          </cell>
          <cell r="J229">
            <v>10060.424000000001</v>
          </cell>
        </row>
        <row r="230">
          <cell r="B230" t="str">
            <v>Bª t«ng mèi nèi cèng ®¸ 1x2 M150</v>
          </cell>
          <cell r="C230" t="str">
            <v>m3</v>
          </cell>
          <cell r="D230">
            <v>19.04</v>
          </cell>
          <cell r="I230" t="str">
            <v/>
          </cell>
          <cell r="J230">
            <v>9145.84</v>
          </cell>
        </row>
        <row r="231">
          <cell r="B231" t="str">
            <v>Hãa chÊt (HCL, axetylen)</v>
          </cell>
          <cell r="C231" t="str">
            <v>kg</v>
          </cell>
          <cell r="D231">
            <v>40000</v>
          </cell>
          <cell r="E231" t="str">
            <v>M¸y trén 250 lÝt</v>
          </cell>
          <cell r="F231" t="str">
            <v>ca</v>
          </cell>
          <cell r="G231">
            <v>9.5000000000000001E-2</v>
          </cell>
          <cell r="H231">
            <v>1.8088</v>
          </cell>
          <cell r="I231">
            <v>96272</v>
          </cell>
          <cell r="J231">
            <v>9145.84</v>
          </cell>
        </row>
        <row r="232">
          <cell r="B232" t="str">
            <v>Bª t«ng s©n cèng ®¸ 1x2 M200</v>
          </cell>
          <cell r="C232" t="str">
            <v>m3</v>
          </cell>
          <cell r="D232">
            <v>8.34</v>
          </cell>
          <cell r="I232" t="str">
            <v/>
          </cell>
          <cell r="J232">
            <v>12479.423999999999</v>
          </cell>
        </row>
        <row r="233">
          <cell r="B233" t="str">
            <v>Hép bét mµu</v>
          </cell>
          <cell r="C233" t="str">
            <v>hép</v>
          </cell>
          <cell r="D233">
            <v>15000</v>
          </cell>
          <cell r="E233" t="str">
            <v>M¸y trén 250 lÝt</v>
          </cell>
          <cell r="F233" t="str">
            <v>ca</v>
          </cell>
          <cell r="G233">
            <v>9.5000000000000001E-2</v>
          </cell>
          <cell r="H233">
            <v>0.7923</v>
          </cell>
          <cell r="I233">
            <v>96272</v>
          </cell>
          <cell r="J233">
            <v>9145.84</v>
          </cell>
        </row>
        <row r="234">
          <cell r="B234" t="str">
            <v>Hép bót d¹ mµu</v>
          </cell>
          <cell r="C234" t="str">
            <v>hép</v>
          </cell>
          <cell r="D234">
            <v>15000</v>
          </cell>
          <cell r="E234" t="str">
            <v>M¸y ®Çm dïi 1,5kw</v>
          </cell>
          <cell r="F234" t="str">
            <v>ca</v>
          </cell>
          <cell r="G234">
            <v>8.8999999999999996E-2</v>
          </cell>
          <cell r="H234">
            <v>0.74225999999999992</v>
          </cell>
          <cell r="I234">
            <v>37456</v>
          </cell>
          <cell r="J234">
            <v>3333.5839999999998</v>
          </cell>
        </row>
        <row r="235">
          <cell r="B235" t="str">
            <v>Bª t«ng t­êng ®¸ 1x2 M250</v>
          </cell>
          <cell r="C235" t="str">
            <v>m3</v>
          </cell>
          <cell r="D235">
            <v>6.42</v>
          </cell>
          <cell r="I235" t="str">
            <v/>
          </cell>
          <cell r="J235">
            <v>21882.37</v>
          </cell>
        </row>
        <row r="236">
          <cell r="B236" t="str">
            <v>Hép gç ®ùng mÉu 400 x 400 x 400</v>
          </cell>
          <cell r="C236" t="str">
            <v>hép</v>
          </cell>
          <cell r="D236">
            <v>35000</v>
          </cell>
          <cell r="E236" t="str">
            <v>M¸y trén 250 lÝt</v>
          </cell>
          <cell r="F236" t="str">
            <v>ca</v>
          </cell>
          <cell r="G236">
            <v>9.5000000000000001E-2</v>
          </cell>
          <cell r="H236">
            <v>0.6099</v>
          </cell>
          <cell r="I236">
            <v>96272</v>
          </cell>
          <cell r="J236">
            <v>9145.84</v>
          </cell>
        </row>
        <row r="237">
          <cell r="B237" t="str">
            <v>Hép gç 24 « ®ùng mÉu l­u</v>
          </cell>
          <cell r="C237" t="str">
            <v>hép</v>
          </cell>
          <cell r="D237">
            <v>45000</v>
          </cell>
          <cell r="E237" t="str">
            <v>M¸y ®Çm dïi 1,5kw</v>
          </cell>
          <cell r="F237" t="str">
            <v>ca</v>
          </cell>
          <cell r="G237">
            <v>0.18</v>
          </cell>
          <cell r="H237">
            <v>1.1556</v>
          </cell>
          <cell r="I237">
            <v>37456</v>
          </cell>
          <cell r="J237">
            <v>6742.08</v>
          </cell>
        </row>
        <row r="238">
          <cell r="B238" t="str">
            <v>Hép gç 2 ng¨n dµi 1m</v>
          </cell>
          <cell r="C238" t="str">
            <v>hép</v>
          </cell>
          <cell r="D238">
            <v>15000</v>
          </cell>
          <cell r="E238" t="str">
            <v>VËn th¨ng 0,8T</v>
          </cell>
          <cell r="F238" t="str">
            <v>ca</v>
          </cell>
          <cell r="G238">
            <v>0.11</v>
          </cell>
          <cell r="H238">
            <v>0.70620000000000005</v>
          </cell>
          <cell r="I238">
            <v>54495</v>
          </cell>
          <cell r="J238">
            <v>5994.45</v>
          </cell>
        </row>
        <row r="239">
          <cell r="B239" t="str">
            <v>Hép n¨ng l­îng</v>
          </cell>
          <cell r="C239" t="str">
            <v>hép</v>
          </cell>
          <cell r="D239">
            <v>500000</v>
          </cell>
          <cell r="I239" t="str">
            <v/>
          </cell>
          <cell r="J239" t="str">
            <v/>
          </cell>
        </row>
        <row r="240">
          <cell r="B240" t="str">
            <v>phÇn ®­êng vµo cÇu</v>
          </cell>
          <cell r="C240" t="str">
            <v>hép</v>
          </cell>
          <cell r="D240">
            <v>8000</v>
          </cell>
          <cell r="J240" t="str">
            <v/>
          </cell>
        </row>
        <row r="241">
          <cell r="B241" t="str">
            <v>VËn chuyÓn tiÕp cù ly &lt;= 2km</v>
          </cell>
          <cell r="C241" t="str">
            <v>100m3</v>
          </cell>
          <cell r="D241">
            <v>99.265000000000001</v>
          </cell>
          <cell r="J241">
            <v>446171.04</v>
          </cell>
        </row>
        <row r="242">
          <cell r="B242" t="str">
            <v>Hép t«n 200 x 100 mm</v>
          </cell>
          <cell r="C242" t="str">
            <v>c¸i</v>
          </cell>
          <cell r="D242">
            <v>12000</v>
          </cell>
          <cell r="E242" t="str">
            <v>¤ t« 5T</v>
          </cell>
          <cell r="F242" t="str">
            <v>ca</v>
          </cell>
          <cell r="G242">
            <v>1.44</v>
          </cell>
          <cell r="H242">
            <v>142.94159999999999</v>
          </cell>
          <cell r="I242">
            <v>309841</v>
          </cell>
          <cell r="J242">
            <v>446171.04</v>
          </cell>
        </row>
        <row r="243">
          <cell r="B243" t="str">
            <v>§¾p ®Êt tËn dông bÖ ph¶n ¸p + lÒ</v>
          </cell>
          <cell r="C243" t="str">
            <v>100m3</v>
          </cell>
          <cell r="D243">
            <v>88.811000000000007</v>
          </cell>
          <cell r="I243" t="str">
            <v/>
          </cell>
          <cell r="J243">
            <v>190096.20500000002</v>
          </cell>
        </row>
        <row r="244">
          <cell r="B244" t="str">
            <v>Khay men</v>
          </cell>
          <cell r="C244" t="str">
            <v>c¸i</v>
          </cell>
          <cell r="D244" t="str">
            <v/>
          </cell>
          <cell r="E244" t="str">
            <v>M¸y ®Çm 9T</v>
          </cell>
          <cell r="F244" t="str">
            <v>ca</v>
          </cell>
          <cell r="G244">
            <v>0.32300000000000001</v>
          </cell>
          <cell r="H244">
            <v>28.685953000000001</v>
          </cell>
          <cell r="I244">
            <v>252823</v>
          </cell>
          <cell r="J244">
            <v>81661.828999999998</v>
          </cell>
        </row>
        <row r="245">
          <cell r="B245" t="str">
            <v>Khay men ch÷ nhËt</v>
          </cell>
          <cell r="C245" t="str">
            <v>c¸i</v>
          </cell>
          <cell r="D245">
            <v>50000</v>
          </cell>
          <cell r="E245" t="str">
            <v>M¸y ñi 110cv</v>
          </cell>
          <cell r="F245" t="str">
            <v>ca</v>
          </cell>
          <cell r="G245">
            <v>0.16200000000000001</v>
          </cell>
          <cell r="H245">
            <v>14.387382000000002</v>
          </cell>
          <cell r="I245">
            <v>669348</v>
          </cell>
          <cell r="J245">
            <v>108434.376</v>
          </cell>
        </row>
        <row r="246">
          <cell r="B246" t="str">
            <v>§¾p c¸t nÒn + lÒ, ®­êng t¹m, ®­êng c«ng vô</v>
          </cell>
          <cell r="C246" t="str">
            <v>100m3</v>
          </cell>
          <cell r="D246">
            <v>88.686999999999998</v>
          </cell>
          <cell r="I246" t="str">
            <v/>
          </cell>
          <cell r="J246">
            <v>309742.54625999997</v>
          </cell>
        </row>
        <row r="247">
          <cell r="B247" t="str">
            <v>Khay men to + nhá</v>
          </cell>
          <cell r="C247" t="str">
            <v>c¸i</v>
          </cell>
          <cell r="D247">
            <v>50000</v>
          </cell>
          <cell r="E247" t="str">
            <v>M¸y ñi 110cv</v>
          </cell>
          <cell r="F247" t="str">
            <v>ca</v>
          </cell>
          <cell r="G247">
            <v>0.1326</v>
          </cell>
          <cell r="H247">
            <v>11.7598962</v>
          </cell>
          <cell r="I247">
            <v>669348</v>
          </cell>
          <cell r="J247">
            <v>88755.544800000003</v>
          </cell>
        </row>
        <row r="248">
          <cell r="B248" t="str">
            <v>Khay ñ ®Êt</v>
          </cell>
          <cell r="C248" t="str">
            <v>c¸i</v>
          </cell>
          <cell r="D248">
            <v>50000</v>
          </cell>
          <cell r="E248" t="str">
            <v>M¸y san 110cv</v>
          </cell>
          <cell r="F248" t="str">
            <v>ca</v>
          </cell>
          <cell r="G248">
            <v>1.3259999999999999E-2</v>
          </cell>
          <cell r="H248">
            <v>1.17598962</v>
          </cell>
          <cell r="I248">
            <v>584271</v>
          </cell>
          <cell r="J248">
            <v>7747.4334599999993</v>
          </cell>
        </row>
        <row r="249">
          <cell r="B249" t="str">
            <v>Khu«n t¹o mÉu</v>
          </cell>
          <cell r="C249" t="str">
            <v>c¸i</v>
          </cell>
          <cell r="D249">
            <v>50000</v>
          </cell>
          <cell r="E249" t="str">
            <v>Lu b¸nh lèp 25T</v>
          </cell>
          <cell r="F249" t="str">
            <v>ca</v>
          </cell>
          <cell r="G249">
            <v>0.30599999999999999</v>
          </cell>
          <cell r="H249">
            <v>27.138221999999999</v>
          </cell>
          <cell r="I249">
            <v>468160</v>
          </cell>
          <cell r="J249">
            <v>143256.95999999999</v>
          </cell>
        </row>
        <row r="250">
          <cell r="B250" t="str">
            <v>KÝnh dÇy 10ly (20 x 40)cm (kÝnh mµi mê)</v>
          </cell>
          <cell r="C250" t="str">
            <v>c¸i</v>
          </cell>
          <cell r="D250">
            <v>50000</v>
          </cell>
          <cell r="E250" t="str">
            <v>¤ t« t­íi n­íc 5m3</v>
          </cell>
          <cell r="F250" t="str">
            <v>ca</v>
          </cell>
          <cell r="G250">
            <v>0.20400000000000001</v>
          </cell>
          <cell r="H250">
            <v>18.092148000000002</v>
          </cell>
          <cell r="I250">
            <v>343052</v>
          </cell>
          <cell r="J250">
            <v>69982.608000000007</v>
          </cell>
        </row>
        <row r="251">
          <cell r="B251" t="str">
            <v>§¾p c¸t h¹t trung nÒn ®­êng</v>
          </cell>
          <cell r="C251" t="str">
            <v>100m3</v>
          </cell>
          <cell r="D251">
            <v>31.317</v>
          </cell>
          <cell r="I251" t="str">
            <v/>
          </cell>
          <cell r="J251">
            <v>309742.54625999997</v>
          </cell>
        </row>
        <row r="252">
          <cell r="B252" t="str">
            <v>KÝnh lóp</v>
          </cell>
          <cell r="C252" t="str">
            <v>c¸i</v>
          </cell>
          <cell r="D252">
            <v>60000</v>
          </cell>
          <cell r="E252" t="str">
            <v>M¸y ñi 110cv</v>
          </cell>
          <cell r="F252" t="str">
            <v>ca</v>
          </cell>
          <cell r="G252">
            <v>0.1326</v>
          </cell>
          <cell r="H252">
            <v>4.1526341999999996</v>
          </cell>
          <cell r="I252">
            <v>669348</v>
          </cell>
          <cell r="J252">
            <v>88755.544800000003</v>
          </cell>
        </row>
        <row r="253">
          <cell r="B253" t="str">
            <v>KÝnh mµi mê</v>
          </cell>
          <cell r="C253" t="str">
            <v>c¸i</v>
          </cell>
          <cell r="D253">
            <v>50000</v>
          </cell>
          <cell r="E253" t="str">
            <v>M¸y san 110cv</v>
          </cell>
          <cell r="F253" t="str">
            <v>ca</v>
          </cell>
          <cell r="G253">
            <v>1.3259999999999999E-2</v>
          </cell>
          <cell r="H253">
            <v>0.41526341999999999</v>
          </cell>
          <cell r="I253">
            <v>584271</v>
          </cell>
          <cell r="J253">
            <v>7747.4334599999993</v>
          </cell>
        </row>
        <row r="254">
          <cell r="B254" t="str">
            <v>KÝnh tr¾ng (2x30x50)mm</v>
          </cell>
          <cell r="C254" t="str">
            <v>c¸i</v>
          </cell>
          <cell r="D254">
            <v>50000</v>
          </cell>
          <cell r="E254" t="str">
            <v>Lu b¸nh lèp 25T</v>
          </cell>
          <cell r="F254" t="str">
            <v>ca</v>
          </cell>
          <cell r="G254">
            <v>0.30599999999999999</v>
          </cell>
          <cell r="H254">
            <v>9.5830020000000005</v>
          </cell>
          <cell r="I254">
            <v>468160</v>
          </cell>
          <cell r="J254">
            <v>143256.95999999999</v>
          </cell>
        </row>
        <row r="255">
          <cell r="B255" t="str">
            <v>KÝnh vu«ng 16 x 16</v>
          </cell>
          <cell r="C255" t="str">
            <v>c¸i</v>
          </cell>
          <cell r="D255">
            <v>5000</v>
          </cell>
          <cell r="E255" t="str">
            <v>¤ t« t­íi n­íc 5m3</v>
          </cell>
          <cell r="F255" t="str">
            <v>ca</v>
          </cell>
          <cell r="G255">
            <v>0.20400000000000001</v>
          </cell>
          <cell r="H255">
            <v>6.3886680000000009</v>
          </cell>
          <cell r="I255">
            <v>343052</v>
          </cell>
          <cell r="J255">
            <v>69982.608000000007</v>
          </cell>
        </row>
        <row r="256">
          <cell r="B256" t="str">
            <v>§¾p ®Êt cÊp phèi sái ®á</v>
          </cell>
          <cell r="C256" t="str">
            <v>100m3</v>
          </cell>
          <cell r="D256">
            <v>23.800999999999998</v>
          </cell>
          <cell r="I256" t="str">
            <v/>
          </cell>
          <cell r="J256">
            <v>392776.14096000005</v>
          </cell>
        </row>
        <row r="257">
          <cell r="B257" t="str">
            <v>La men</v>
          </cell>
          <cell r="C257" t="str">
            <v>kg</v>
          </cell>
          <cell r="D257">
            <v>15000</v>
          </cell>
          <cell r="E257" t="str">
            <v>M¸y ®Çm 25T</v>
          </cell>
          <cell r="F257" t="str">
            <v>ca</v>
          </cell>
          <cell r="G257">
            <v>0.47736000000000006</v>
          </cell>
          <cell r="H257">
            <v>11.361645360000001</v>
          </cell>
          <cell r="I257">
            <v>468160</v>
          </cell>
          <cell r="J257">
            <v>223480.85760000002</v>
          </cell>
        </row>
        <row r="258">
          <cell r="B258" t="str">
            <v>L­ìi c¾t ®Êt</v>
          </cell>
          <cell r="C258" t="str">
            <v>c¸i</v>
          </cell>
          <cell r="D258">
            <v>30000</v>
          </cell>
          <cell r="E258" t="str">
            <v>M¸y ñi 110cv</v>
          </cell>
          <cell r="F258" t="str">
            <v>ca</v>
          </cell>
          <cell r="G258">
            <v>0.23868000000000003</v>
          </cell>
          <cell r="H258">
            <v>5.6808226800000003</v>
          </cell>
          <cell r="I258">
            <v>669348</v>
          </cell>
          <cell r="J258">
            <v>159759.98064000002</v>
          </cell>
        </row>
        <row r="259">
          <cell r="B259" t="str">
            <v>Mµng buång n­íc F 270</v>
          </cell>
          <cell r="C259" t="str">
            <v>c¸i</v>
          </cell>
          <cell r="D259">
            <v>50000</v>
          </cell>
          <cell r="E259" t="str">
            <v>M¸y san 110cv</v>
          </cell>
          <cell r="F259" t="str">
            <v>ca</v>
          </cell>
          <cell r="G259">
            <v>1.6320000000000001E-2</v>
          </cell>
          <cell r="H259">
            <v>0.38843232</v>
          </cell>
          <cell r="I259">
            <v>584271</v>
          </cell>
          <cell r="J259">
            <v>9535.3027200000015</v>
          </cell>
        </row>
        <row r="260">
          <cell r="B260" t="str">
            <v>Tr¶i c¸n ®¸ 0-4</v>
          </cell>
          <cell r="C260" t="str">
            <v>100m3</v>
          </cell>
          <cell r="D260">
            <v>16.117999999999999</v>
          </cell>
          <cell r="I260" t="str">
            <v/>
          </cell>
          <cell r="J260">
            <v>806508.96239999984</v>
          </cell>
        </row>
        <row r="261">
          <cell r="B261" t="str">
            <v>Mia ®o mùc n­íc 150x40x1500</v>
          </cell>
          <cell r="C261" t="str">
            <v>c¸i</v>
          </cell>
          <cell r="D261">
            <v>65000</v>
          </cell>
          <cell r="E261" t="str">
            <v>M¸y ñi 110cv</v>
          </cell>
          <cell r="F261" t="str">
            <v>ca</v>
          </cell>
          <cell r="G261">
            <v>0.42209999999999992</v>
          </cell>
          <cell r="H261">
            <v>6.8034077999999978</v>
          </cell>
          <cell r="I261">
            <v>669348</v>
          </cell>
          <cell r="J261">
            <v>282531.79079999996</v>
          </cell>
        </row>
        <row r="262">
          <cell r="B262" t="str">
            <v>Mòi khoan</v>
          </cell>
          <cell r="C262" t="str">
            <v>c¸i</v>
          </cell>
          <cell r="D262">
            <v>60000</v>
          </cell>
          <cell r="E262" t="str">
            <v>M¸y san 110cv</v>
          </cell>
          <cell r="F262" t="str">
            <v>ca</v>
          </cell>
          <cell r="G262">
            <v>8.0399999999999999E-2</v>
          </cell>
          <cell r="H262">
            <v>1.2958871999999999</v>
          </cell>
          <cell r="I262">
            <v>584271</v>
          </cell>
          <cell r="J262">
            <v>46975.388399999996</v>
          </cell>
        </row>
        <row r="263">
          <cell r="B263" t="str">
            <v>Mòi khoan ch÷ thËp F 46</v>
          </cell>
          <cell r="C263" t="str">
            <v>c¸i</v>
          </cell>
          <cell r="D263">
            <v>60000</v>
          </cell>
          <cell r="E263" t="str">
            <v>M¸y lu rung 25T</v>
          </cell>
          <cell r="F263" t="str">
            <v>ca</v>
          </cell>
          <cell r="G263">
            <v>0.21104999999999996</v>
          </cell>
          <cell r="H263">
            <v>3.4017038999999989</v>
          </cell>
          <cell r="I263">
            <v>928648</v>
          </cell>
          <cell r="J263">
            <v>195991.16039999996</v>
          </cell>
        </row>
        <row r="264">
          <cell r="B264" t="str">
            <v>Mòi khoan h×nh xuyÕn g¾n r¨ng hîp kim cøng</v>
          </cell>
          <cell r="C264" t="str">
            <v>c¸i</v>
          </cell>
          <cell r="D264">
            <v>450000</v>
          </cell>
          <cell r="E264" t="str">
            <v>M¸y ®Çm b¸nh lèp 16T</v>
          </cell>
          <cell r="F264" t="str">
            <v>ca</v>
          </cell>
          <cell r="G264">
            <v>0.3417</v>
          </cell>
          <cell r="H264">
            <v>5.5075205999999994</v>
          </cell>
          <cell r="I264">
            <v>432053</v>
          </cell>
          <cell r="J264">
            <v>147632.51010000001</v>
          </cell>
        </row>
        <row r="265">
          <cell r="B265" t="str">
            <v>Mòi khoan hîp kim</v>
          </cell>
          <cell r="C265" t="str">
            <v>c¸i</v>
          </cell>
          <cell r="D265">
            <v>75000</v>
          </cell>
          <cell r="E265" t="str">
            <v>M¸y lu 10T</v>
          </cell>
          <cell r="F265" t="str">
            <v>ca</v>
          </cell>
          <cell r="G265">
            <v>0.21104999999999996</v>
          </cell>
          <cell r="H265">
            <v>3.4017038999999989</v>
          </cell>
          <cell r="I265">
            <v>288922</v>
          </cell>
          <cell r="J265">
            <v>60976.988099999988</v>
          </cell>
        </row>
        <row r="266">
          <cell r="B266" t="str">
            <v>Mòi khoan kim c­¬ng</v>
          </cell>
          <cell r="C266" t="str">
            <v>c¸i</v>
          </cell>
          <cell r="D266">
            <v>1300000</v>
          </cell>
          <cell r="E266" t="str">
            <v>¤ t« t­íi n­íc 5m3</v>
          </cell>
          <cell r="F266" t="str">
            <v>ca</v>
          </cell>
          <cell r="G266">
            <v>0.21104999999999996</v>
          </cell>
          <cell r="H266">
            <v>3.4017038999999989</v>
          </cell>
          <cell r="I266">
            <v>343052</v>
          </cell>
          <cell r="J266">
            <v>72401.124599999981</v>
          </cell>
        </row>
        <row r="267">
          <cell r="B267" t="str">
            <v>ThÊm nhËp nhùa 6kg/m2 dµy 15cm</v>
          </cell>
          <cell r="C267" t="str">
            <v>100m2</v>
          </cell>
          <cell r="D267">
            <v>40.591999999999999</v>
          </cell>
          <cell r="I267" t="str">
            <v/>
          </cell>
          <cell r="J267">
            <v>530928.30000000005</v>
          </cell>
        </row>
        <row r="268">
          <cell r="B268" t="str">
            <v>Mòi xuyªn c¾t</v>
          </cell>
          <cell r="C268" t="str">
            <v>c¸i</v>
          </cell>
          <cell r="D268">
            <v>600000</v>
          </cell>
          <cell r="E268" t="str">
            <v>M¸y lu 8,5T</v>
          </cell>
          <cell r="F268" t="str">
            <v>ca</v>
          </cell>
          <cell r="G268">
            <v>2.1</v>
          </cell>
          <cell r="H268">
            <v>85.243200000000002</v>
          </cell>
          <cell r="I268">
            <v>252823</v>
          </cell>
          <cell r="J268">
            <v>530928.30000000005</v>
          </cell>
        </row>
        <row r="269">
          <cell r="B269" t="str">
            <v>§æ bª t«ng lãt ®¸ 4x6 M100</v>
          </cell>
          <cell r="C269" t="str">
            <v>m3</v>
          </cell>
          <cell r="D269">
            <v>183.983</v>
          </cell>
          <cell r="I269" t="str">
            <v/>
          </cell>
          <cell r="J269">
            <v>12040.565000000001</v>
          </cell>
        </row>
        <row r="270">
          <cell r="B270" t="str">
            <v>Mu«i xóc ®Êt</v>
          </cell>
          <cell r="C270" t="str">
            <v>c¸i</v>
          </cell>
          <cell r="D270">
            <v>200000</v>
          </cell>
          <cell r="E270" t="str">
            <v>M¸y trén 250 lÝt</v>
          </cell>
          <cell r="F270" t="str">
            <v>ca</v>
          </cell>
          <cell r="G270">
            <v>9.5000000000000001E-2</v>
          </cell>
          <cell r="H270">
            <v>17.478384999999999</v>
          </cell>
          <cell r="I270">
            <v>96272</v>
          </cell>
          <cell r="J270">
            <v>9145.84</v>
          </cell>
        </row>
        <row r="271">
          <cell r="B271" t="str">
            <v>Mùc can</v>
          </cell>
          <cell r="C271" t="str">
            <v>lä</v>
          </cell>
          <cell r="D271">
            <v>15000</v>
          </cell>
          <cell r="E271" t="str">
            <v>M¸y ®Çm bµn 1kw</v>
          </cell>
          <cell r="F271" t="str">
            <v>ca</v>
          </cell>
          <cell r="G271">
            <v>8.8999999999999996E-2</v>
          </cell>
          <cell r="H271">
            <v>16.374486999999998</v>
          </cell>
          <cell r="I271">
            <v>32525</v>
          </cell>
          <cell r="J271">
            <v>2894.7249999999999</v>
          </cell>
        </row>
        <row r="272">
          <cell r="B272" t="str">
            <v>VC cäc tiªu, cèng BTCT ®­êng bé 30km</v>
          </cell>
          <cell r="C272" t="str">
            <v>tÊn</v>
          </cell>
          <cell r="D272">
            <v>77.396000000000001</v>
          </cell>
          <cell r="I272" t="str">
            <v/>
          </cell>
          <cell r="J272">
            <v>45000</v>
          </cell>
        </row>
        <row r="273">
          <cell r="B273" t="str">
            <v>Nåi ¸p suÊt hót ch©n kh«ng (®Ó lµm tû träng-b·o hßa)</v>
          </cell>
          <cell r="C273" t="str">
            <v>c¸i</v>
          </cell>
          <cell r="D273">
            <v>200000</v>
          </cell>
          <cell r="E273" t="str">
            <v>¤ t« 5T</v>
          </cell>
          <cell r="F273" t="str">
            <v>ca</v>
          </cell>
          <cell r="G273">
            <v>0.14523578222378575</v>
          </cell>
          <cell r="H273">
            <v>11.240668600992121</v>
          </cell>
          <cell r="I273">
            <v>309841</v>
          </cell>
          <cell r="J273">
            <v>45000</v>
          </cell>
        </row>
        <row r="274">
          <cell r="B274" t="str">
            <v>hÖ thèng chiÕu s¸ng</v>
          </cell>
          <cell r="C274" t="str">
            <v>c¸i</v>
          </cell>
          <cell r="D274">
            <v>290000</v>
          </cell>
          <cell r="I274" t="str">
            <v/>
          </cell>
          <cell r="J274" t="str">
            <v/>
          </cell>
        </row>
        <row r="275">
          <cell r="B275" t="str">
            <v>Cung cÊp d¾p dùng trô ®Ìn s¾t m¹ kÏm, d¹ng h×nh c«n kiÓu b¸t qu¸i dµi 9m</v>
          </cell>
          <cell r="C275" t="str">
            <v>trô</v>
          </cell>
          <cell r="D275">
            <v>25</v>
          </cell>
          <cell r="I275" t="str">
            <v/>
          </cell>
          <cell r="J275">
            <v>20764.8</v>
          </cell>
        </row>
        <row r="276">
          <cell r="B276" t="str">
            <v>NhiÖt kÕ</v>
          </cell>
          <cell r="C276" t="str">
            <v>c¸i</v>
          </cell>
          <cell r="D276">
            <v>100000</v>
          </cell>
          <cell r="E276" t="str">
            <v>Xe thang</v>
          </cell>
          <cell r="F276" t="str">
            <v>ca</v>
          </cell>
          <cell r="G276">
            <v>0.16</v>
          </cell>
          <cell r="H276">
            <v>4</v>
          </cell>
          <cell r="I276">
            <v>129780</v>
          </cell>
          <cell r="J276">
            <v>20764.8</v>
          </cell>
        </row>
        <row r="277">
          <cell r="B277" t="str">
            <v>§µo hè mãng ch©n cét trô - 14t(0.6m*0.6m* s©u 1.35m)</v>
          </cell>
          <cell r="C277" t="str">
            <v>100m3</v>
          </cell>
          <cell r="D277">
            <v>6.8000000000000005E-2</v>
          </cell>
          <cell r="I277" t="str">
            <v/>
          </cell>
          <cell r="J277">
            <v>140444</v>
          </cell>
        </row>
        <row r="278">
          <cell r="B278" t="str">
            <v>NhiÖt kÕ 10oC - 600oC</v>
          </cell>
          <cell r="C278" t="str">
            <v>c¸i</v>
          </cell>
          <cell r="D278">
            <v>200000</v>
          </cell>
          <cell r="E278" t="str">
            <v>M¸y ®µo 0,8m3</v>
          </cell>
          <cell r="F278" t="str">
            <v>ca</v>
          </cell>
          <cell r="G278">
            <v>0.19897173474780017</v>
          </cell>
          <cell r="H278">
            <v>1.3530077962850412E-2</v>
          </cell>
          <cell r="I278">
            <v>705849</v>
          </cell>
          <cell r="J278">
            <v>140444</v>
          </cell>
        </row>
        <row r="279">
          <cell r="B279" t="str">
            <v>§æ bª t«ng ®¸ 4x6 M100 mãng trô - 14t(0.6m*0.6m*s©u 0.1m)</v>
          </cell>
          <cell r="C279" t="str">
            <v>m3</v>
          </cell>
          <cell r="D279">
            <v>0.504</v>
          </cell>
          <cell r="I279" t="str">
            <v/>
          </cell>
          <cell r="J279">
            <v>12040.565000000001</v>
          </cell>
        </row>
        <row r="280">
          <cell r="B280" t="str">
            <v>Nhùa ca na ®a</v>
          </cell>
          <cell r="C280" t="str">
            <v>kg</v>
          </cell>
          <cell r="D280">
            <v>20000</v>
          </cell>
          <cell r="E280" t="str">
            <v>M¸y trén 250 lÝt</v>
          </cell>
          <cell r="F280" t="str">
            <v>ca</v>
          </cell>
          <cell r="G280">
            <v>9.5000000000000001E-2</v>
          </cell>
          <cell r="H280">
            <v>4.7879999999999999E-2</v>
          </cell>
          <cell r="I280">
            <v>96272</v>
          </cell>
          <cell r="J280">
            <v>9145.84</v>
          </cell>
        </row>
        <row r="281">
          <cell r="B281" t="str">
            <v>N­íc cÊt</v>
          </cell>
          <cell r="C281" t="str">
            <v>lÝt</v>
          </cell>
          <cell r="D281">
            <v>15000</v>
          </cell>
          <cell r="E281" t="str">
            <v>M¸y ®Çm bµn 1kw</v>
          </cell>
          <cell r="F281" t="str">
            <v>ca</v>
          </cell>
          <cell r="G281">
            <v>8.8999999999999996E-2</v>
          </cell>
          <cell r="H281">
            <v>4.4856E-2</v>
          </cell>
          <cell r="I281">
            <v>32525</v>
          </cell>
          <cell r="J281">
            <v>2894.7249999999999</v>
          </cell>
        </row>
        <row r="282">
          <cell r="B282" t="str">
            <v>Gia c«ng cung cÊp s¾t trßn F10 (®ai bao cèt thÐp mãng trô) = 72m</v>
          </cell>
          <cell r="C282" t="str">
            <v>tÊn</v>
          </cell>
          <cell r="D282">
            <v>4.4999999999999998E-2</v>
          </cell>
          <cell r="I282" t="str">
            <v/>
          </cell>
          <cell r="J282">
            <v>108860.40000000001</v>
          </cell>
        </row>
        <row r="283">
          <cell r="B283" t="str">
            <v>Nit¬ rat b¹c</v>
          </cell>
          <cell r="C283" t="str">
            <v>gam</v>
          </cell>
          <cell r="D283">
            <v>40</v>
          </cell>
          <cell r="E283" t="str">
            <v>M¸y c¾t uèn</v>
          </cell>
          <cell r="F283" t="str">
            <v>ca</v>
          </cell>
          <cell r="G283">
            <v>0.4</v>
          </cell>
          <cell r="H283">
            <v>1.7999999999999999E-2</v>
          </cell>
          <cell r="I283">
            <v>39789</v>
          </cell>
          <cell r="J283">
            <v>15915.6</v>
          </cell>
        </row>
        <row r="284">
          <cell r="B284" t="str">
            <v>Paraphin</v>
          </cell>
          <cell r="C284" t="str">
            <v>kg</v>
          </cell>
          <cell r="D284">
            <v>12000</v>
          </cell>
          <cell r="E284" t="str">
            <v>CÇn cÈu 16T</v>
          </cell>
          <cell r="F284" t="str">
            <v>ca</v>
          </cell>
          <cell r="G284">
            <v>0.12</v>
          </cell>
          <cell r="H284">
            <v>5.3999999999999994E-3</v>
          </cell>
          <cell r="I284">
            <v>774540</v>
          </cell>
          <cell r="J284">
            <v>92944.8</v>
          </cell>
        </row>
        <row r="285">
          <cell r="B285" t="str">
            <v>Gia c«ng cung cÊp bu l«ng thÐp m¹ kÏm F24*300</v>
          </cell>
          <cell r="C285" t="str">
            <v>tÊn</v>
          </cell>
          <cell r="D285">
            <v>0.316</v>
          </cell>
          <cell r="I285" t="str">
            <v/>
          </cell>
          <cell r="J285">
            <v>202124.18</v>
          </cell>
        </row>
        <row r="286">
          <cell r="B286" t="str">
            <v>Phao thö ®é chÆt</v>
          </cell>
          <cell r="C286" t="str">
            <v>bé</v>
          </cell>
          <cell r="D286">
            <v>2000000</v>
          </cell>
          <cell r="E286" t="str">
            <v>M¸y hµn 23kw</v>
          </cell>
          <cell r="F286" t="str">
            <v>ca</v>
          </cell>
          <cell r="G286">
            <v>1.73</v>
          </cell>
          <cell r="H286">
            <v>0.54668000000000005</v>
          </cell>
          <cell r="I286">
            <v>77338</v>
          </cell>
          <cell r="J286">
            <v>133794.74</v>
          </cell>
        </row>
        <row r="287">
          <cell r="B287" t="str">
            <v>Phao tû träng kÕ</v>
          </cell>
          <cell r="C287" t="str">
            <v>bé</v>
          </cell>
          <cell r="D287">
            <v>300000</v>
          </cell>
          <cell r="E287" t="str">
            <v>M¸y c¾t uèn</v>
          </cell>
          <cell r="F287" t="str">
            <v>ca</v>
          </cell>
          <cell r="G287">
            <v>0.16</v>
          </cell>
          <cell r="H287">
            <v>5.0560000000000001E-2</v>
          </cell>
          <cell r="I287">
            <v>39789</v>
          </cell>
          <cell r="J287">
            <v>6366.24</v>
          </cell>
        </row>
        <row r="288">
          <cell r="B288" t="str">
            <v>Phim + ¶nh mµu 9x12</v>
          </cell>
          <cell r="C288" t="str">
            <v>cuén</v>
          </cell>
          <cell r="D288">
            <v>50000</v>
          </cell>
          <cell r="E288" t="str">
            <v>CÇn cÈu 16T</v>
          </cell>
          <cell r="F288" t="str">
            <v>ca</v>
          </cell>
          <cell r="G288">
            <v>0.08</v>
          </cell>
          <cell r="H288">
            <v>2.528E-2</v>
          </cell>
          <cell r="I288">
            <v>774540</v>
          </cell>
          <cell r="J288">
            <v>61963.200000000004</v>
          </cell>
        </row>
        <row r="289">
          <cell r="B289" t="str">
            <v>§æ bª t«ng ®¸ 1x2 M200 mãng trô</v>
          </cell>
          <cell r="C289" t="str">
            <v>m3</v>
          </cell>
          <cell r="D289">
            <v>6.681</v>
          </cell>
          <cell r="I289" t="str">
            <v/>
          </cell>
          <cell r="J289">
            <v>12479.423999999999</v>
          </cell>
        </row>
        <row r="290">
          <cell r="B290" t="str">
            <v>PhÔu rãt c¸t</v>
          </cell>
          <cell r="C290" t="str">
            <v>bé</v>
          </cell>
          <cell r="D290">
            <v>200000</v>
          </cell>
          <cell r="E290" t="str">
            <v>M¸y trén 250 lÝt</v>
          </cell>
          <cell r="F290" t="str">
            <v>ca</v>
          </cell>
          <cell r="G290">
            <v>9.5000000000000001E-2</v>
          </cell>
          <cell r="H290">
            <v>0.63469500000000001</v>
          </cell>
          <cell r="I290">
            <v>96272</v>
          </cell>
          <cell r="J290">
            <v>9145.84</v>
          </cell>
        </row>
        <row r="291">
          <cell r="B291" t="str">
            <v>PhÔu s¾t F 5cm</v>
          </cell>
          <cell r="C291" t="str">
            <v>c¸i</v>
          </cell>
          <cell r="D291">
            <v>5000</v>
          </cell>
          <cell r="E291" t="str">
            <v>M¸y ®Çm dïi 1,5kw</v>
          </cell>
          <cell r="F291" t="str">
            <v>ca</v>
          </cell>
          <cell r="G291">
            <v>8.8999999999999996E-2</v>
          </cell>
          <cell r="H291">
            <v>0.59460899999999994</v>
          </cell>
          <cell r="I291">
            <v>37456</v>
          </cell>
          <cell r="J291">
            <v>3333.5839999999998</v>
          </cell>
        </row>
        <row r="292">
          <cell r="B292" t="str">
            <v>Tr¸t v÷a XM M75 dµy 1cm chung quanh ®Õ mäng trô</v>
          </cell>
          <cell r="C292" t="str">
            <v>m2</v>
          </cell>
          <cell r="D292">
            <v>4.28</v>
          </cell>
          <cell r="I292" t="str">
            <v/>
          </cell>
          <cell r="J292">
            <v>190.37700000000001</v>
          </cell>
        </row>
        <row r="293">
          <cell r="B293" t="str">
            <v>PhÔu thñy tinh (60-100)mm</v>
          </cell>
          <cell r="C293" t="str">
            <v>c¸i</v>
          </cell>
          <cell r="D293">
            <v>2000</v>
          </cell>
          <cell r="E293" t="str">
            <v>M¸y trén 80 lÝt</v>
          </cell>
          <cell r="F293" t="str">
            <v>ca</v>
          </cell>
          <cell r="G293">
            <v>3.0000000000000001E-3</v>
          </cell>
          <cell r="H293">
            <v>1.2840000000000001E-2</v>
          </cell>
          <cell r="I293">
            <v>45294</v>
          </cell>
          <cell r="J293">
            <v>135.88200000000001</v>
          </cell>
        </row>
        <row r="294">
          <cell r="B294" t="str">
            <v>Pin ®Ìn</v>
          </cell>
          <cell r="C294" t="str">
            <v>qu¶</v>
          </cell>
          <cell r="D294">
            <v>2000</v>
          </cell>
          <cell r="E294" t="str">
            <v>VËn th¨ng 0,8T</v>
          </cell>
          <cell r="F294" t="str">
            <v>ca</v>
          </cell>
          <cell r="G294">
            <v>1E-3</v>
          </cell>
          <cell r="H294">
            <v>4.28E-3</v>
          </cell>
          <cell r="I294">
            <v>54495</v>
          </cell>
          <cell r="J294">
            <v>54.495000000000005</v>
          </cell>
        </row>
        <row r="295">
          <cell r="B295" t="str">
            <v>L¸ng v÷a XM M75 dµy 2cm trªn mÆt mãng trô</v>
          </cell>
          <cell r="C295" t="str">
            <v>m2</v>
          </cell>
          <cell r="D295">
            <v>2.21</v>
          </cell>
          <cell r="I295" t="str">
            <v/>
          </cell>
          <cell r="J295">
            <v>190.37700000000001</v>
          </cell>
        </row>
        <row r="296">
          <cell r="B296" t="str">
            <v>Pin 1,5V</v>
          </cell>
          <cell r="C296" t="str">
            <v>qu¶</v>
          </cell>
          <cell r="D296">
            <v>500000</v>
          </cell>
          <cell r="E296" t="str">
            <v>M¸y trén 80 lÝt</v>
          </cell>
          <cell r="F296" t="str">
            <v>ca</v>
          </cell>
          <cell r="G296">
            <v>3.0000000000000001E-3</v>
          </cell>
          <cell r="H296">
            <v>6.6299999999999996E-3</v>
          </cell>
          <cell r="I296">
            <v>45294</v>
          </cell>
          <cell r="J296">
            <v>135.88200000000001</v>
          </cell>
        </row>
        <row r="297">
          <cell r="B297" t="str">
            <v>Pin 69V</v>
          </cell>
          <cell r="C297" t="str">
            <v>hßm</v>
          </cell>
          <cell r="D297">
            <v>800000</v>
          </cell>
          <cell r="E297" t="str">
            <v>VËn th¨ng 0,8T</v>
          </cell>
          <cell r="F297" t="str">
            <v>ca</v>
          </cell>
          <cell r="G297">
            <v>1E-3</v>
          </cell>
          <cell r="H297">
            <v>2.2100000000000002E-3</v>
          </cell>
          <cell r="I297">
            <v>54495</v>
          </cell>
          <cell r="J297">
            <v>54.495000000000005</v>
          </cell>
        </row>
        <row r="298">
          <cell r="B298" t="str">
            <v>Trô trªn cÇu</v>
          </cell>
          <cell r="C298" t="str">
            <v>hßm</v>
          </cell>
          <cell r="D298">
            <v>2000</v>
          </cell>
          <cell r="I298" t="str">
            <v/>
          </cell>
          <cell r="J298" t="str">
            <v/>
          </cell>
        </row>
        <row r="299">
          <cell r="B299" t="str">
            <v>Gia c«ng cung cÊp s¾t trßn F10 (®ai bao cèt thÐp mãng trô) = 28.6m</v>
          </cell>
          <cell r="C299" t="str">
            <v>tÊn</v>
          </cell>
          <cell r="D299">
            <v>1.7500000000000002E-2</v>
          </cell>
          <cell r="I299" t="str">
            <v/>
          </cell>
          <cell r="J299">
            <v>108860.40000000001</v>
          </cell>
        </row>
        <row r="300">
          <cell r="B300" t="str">
            <v>Qu¶ bo cao su</v>
          </cell>
          <cell r="C300" t="str">
            <v>qu¶</v>
          </cell>
          <cell r="D300">
            <v>7000</v>
          </cell>
          <cell r="E300" t="str">
            <v>M¸y c¾t uèn</v>
          </cell>
          <cell r="F300" t="str">
            <v>ca</v>
          </cell>
          <cell r="G300">
            <v>0.4</v>
          </cell>
          <cell r="H300">
            <v>7.000000000000001E-3</v>
          </cell>
          <cell r="I300">
            <v>39789</v>
          </cell>
          <cell r="J300">
            <v>15915.6</v>
          </cell>
        </row>
        <row r="301">
          <cell r="B301" t="str">
            <v>Que hµn</v>
          </cell>
          <cell r="C301" t="str">
            <v>kg</v>
          </cell>
          <cell r="D301">
            <v>5000</v>
          </cell>
          <cell r="E301" t="str">
            <v>CÇn cÈu 16T</v>
          </cell>
          <cell r="F301" t="str">
            <v>ca</v>
          </cell>
          <cell r="G301">
            <v>0.12</v>
          </cell>
          <cell r="H301">
            <v>2.1000000000000003E-3</v>
          </cell>
          <cell r="I301">
            <v>774540</v>
          </cell>
          <cell r="J301">
            <v>92944.8</v>
          </cell>
        </row>
        <row r="302">
          <cell r="B302" t="str">
            <v>Gia c«ng cung cÊp bu l«ng thÐp m¹ kÏm F24*700</v>
          </cell>
          <cell r="C302" t="str">
            <v>tÊn</v>
          </cell>
          <cell r="D302">
            <v>0.1086</v>
          </cell>
          <cell r="I302" t="str">
            <v/>
          </cell>
          <cell r="J302">
            <v>202124.18</v>
          </cell>
        </row>
        <row r="303">
          <cell r="B303" t="str">
            <v>R©y ®Þa chÊt c«ng tr×nh</v>
          </cell>
          <cell r="C303" t="str">
            <v>bé</v>
          </cell>
          <cell r="D303">
            <v>400000</v>
          </cell>
          <cell r="E303" t="str">
            <v>M¸y hµn 23kw</v>
          </cell>
          <cell r="F303" t="str">
            <v>ca</v>
          </cell>
          <cell r="G303">
            <v>1.73</v>
          </cell>
          <cell r="H303">
            <v>0.18787799999999999</v>
          </cell>
          <cell r="I303">
            <v>77338</v>
          </cell>
          <cell r="J303">
            <v>133794.74</v>
          </cell>
        </row>
        <row r="304">
          <cell r="B304" t="str">
            <v>R©y ®Þa chÊt c«ng tr×nh (Anh)</v>
          </cell>
          <cell r="C304" t="str">
            <v>bé</v>
          </cell>
          <cell r="D304">
            <v>1500000</v>
          </cell>
          <cell r="E304" t="str">
            <v>M¸y c¾t uèn</v>
          </cell>
          <cell r="F304" t="str">
            <v>ca</v>
          </cell>
          <cell r="G304">
            <v>0.16</v>
          </cell>
          <cell r="H304">
            <v>1.7375999999999999E-2</v>
          </cell>
          <cell r="I304">
            <v>39789</v>
          </cell>
          <cell r="J304">
            <v>6366.24</v>
          </cell>
        </row>
        <row r="305">
          <cell r="B305" t="str">
            <v>R©y dông cô ®Çm nÖn</v>
          </cell>
          <cell r="C305" t="str">
            <v>bé</v>
          </cell>
          <cell r="D305">
            <v>1500000</v>
          </cell>
          <cell r="E305" t="str">
            <v>CÇn cÈu 16T</v>
          </cell>
          <cell r="F305" t="str">
            <v>ca</v>
          </cell>
          <cell r="G305">
            <v>0.08</v>
          </cell>
          <cell r="H305">
            <v>8.6879999999999995E-3</v>
          </cell>
          <cell r="I305">
            <v>774540</v>
          </cell>
          <cell r="J305">
            <v>61963.200000000004</v>
          </cell>
        </row>
        <row r="306">
          <cell r="B306" t="str">
            <v>§æ bª t«ng ®¸ 1x2 M200 ®Õ trô</v>
          </cell>
          <cell r="C306" t="str">
            <v>m3</v>
          </cell>
          <cell r="D306">
            <v>0.33400000000000002</v>
          </cell>
          <cell r="I306" t="str">
            <v/>
          </cell>
          <cell r="J306">
            <v>12479.423999999999</v>
          </cell>
        </row>
        <row r="307">
          <cell r="B307" t="str">
            <v>S¬n ®á</v>
          </cell>
          <cell r="C307" t="str">
            <v>kg</v>
          </cell>
          <cell r="D307">
            <v>25000</v>
          </cell>
          <cell r="E307" t="str">
            <v>M¸y trén 250 lÝt</v>
          </cell>
          <cell r="F307" t="str">
            <v>ca</v>
          </cell>
          <cell r="G307">
            <v>9.5000000000000001E-2</v>
          </cell>
          <cell r="H307">
            <v>3.1730000000000001E-2</v>
          </cell>
          <cell r="I307">
            <v>96272</v>
          </cell>
          <cell r="J307">
            <v>9145.84</v>
          </cell>
        </row>
        <row r="308">
          <cell r="B308" t="str">
            <v>S¬n ®á tr¾ng</v>
          </cell>
          <cell r="C308" t="str">
            <v>kg</v>
          </cell>
          <cell r="D308">
            <v>2000</v>
          </cell>
          <cell r="E308" t="str">
            <v>M¸y ®Çm dïi 1,5kw</v>
          </cell>
          <cell r="F308" t="str">
            <v>ca</v>
          </cell>
          <cell r="G308">
            <v>8.8999999999999996E-2</v>
          </cell>
          <cell r="H308">
            <v>2.9725999999999999E-2</v>
          </cell>
          <cell r="I308">
            <v>37456</v>
          </cell>
          <cell r="J308">
            <v>3333.5839999999998</v>
          </cell>
        </row>
        <row r="309">
          <cell r="B309" t="str">
            <v>Tr¸t v÷a XM M75 dµy 1cm chung quanh ®Õ mäng trô</v>
          </cell>
          <cell r="C309" t="str">
            <v>m2</v>
          </cell>
          <cell r="D309">
            <v>2.97</v>
          </cell>
          <cell r="I309" t="str">
            <v/>
          </cell>
          <cell r="J309">
            <v>190.37700000000001</v>
          </cell>
        </row>
        <row r="310">
          <cell r="B310" t="str">
            <v>S¾t trßn F14</v>
          </cell>
          <cell r="C310" t="str">
            <v>kg</v>
          </cell>
          <cell r="D310">
            <v>5000</v>
          </cell>
          <cell r="E310" t="str">
            <v>M¸y trén 80 lÝt</v>
          </cell>
          <cell r="F310" t="str">
            <v>ca</v>
          </cell>
          <cell r="G310">
            <v>3.0000000000000001E-3</v>
          </cell>
          <cell r="H310">
            <v>8.9100000000000013E-3</v>
          </cell>
          <cell r="I310">
            <v>45294</v>
          </cell>
          <cell r="J310">
            <v>135.88200000000001</v>
          </cell>
        </row>
        <row r="311">
          <cell r="B311" t="str">
            <v>Sæ ®o</v>
          </cell>
          <cell r="C311" t="str">
            <v>quyÓn</v>
          </cell>
          <cell r="D311">
            <v>2000</v>
          </cell>
          <cell r="E311" t="str">
            <v>VËn th¨ng 0,8T</v>
          </cell>
          <cell r="F311" t="str">
            <v>ca</v>
          </cell>
          <cell r="G311">
            <v>1E-3</v>
          </cell>
          <cell r="H311">
            <v>2.9700000000000004E-3</v>
          </cell>
          <cell r="I311">
            <v>54495</v>
          </cell>
          <cell r="J311">
            <v>54.495000000000005</v>
          </cell>
        </row>
        <row r="312">
          <cell r="B312" t="str">
            <v>Gia c«ng cung cÊp l¾p ®Æt cÇn ®Ìn èng STK F60 3m/cÇn</v>
          </cell>
          <cell r="C312" t="str">
            <v>cÇn</v>
          </cell>
          <cell r="D312">
            <v>25</v>
          </cell>
          <cell r="I312" t="str">
            <v/>
          </cell>
          <cell r="J312">
            <v>23360.399999999998</v>
          </cell>
        </row>
        <row r="313">
          <cell r="B313" t="str">
            <v>Sæ ®o c¸c lo¹i</v>
          </cell>
          <cell r="C313" t="str">
            <v>quyÓn</v>
          </cell>
          <cell r="D313">
            <v>2000</v>
          </cell>
          <cell r="E313" t="str">
            <v>Xe thang</v>
          </cell>
          <cell r="F313" t="str">
            <v>ca</v>
          </cell>
          <cell r="G313">
            <v>0.18</v>
          </cell>
          <cell r="H313">
            <v>4.5</v>
          </cell>
          <cell r="I313">
            <v>129780</v>
          </cell>
          <cell r="J313">
            <v>23360.399999999998</v>
          </cell>
        </row>
        <row r="314">
          <cell r="B314" t="str">
            <v>Gia c«ng cung cÊp s¾t trßn F10 (hµn chÌn ®Êt ®Ìn)</v>
          </cell>
          <cell r="C314" t="str">
            <v>tÊn</v>
          </cell>
          <cell r="D314">
            <v>3.78E-2</v>
          </cell>
          <cell r="I314" t="str">
            <v/>
          </cell>
          <cell r="J314">
            <v>108860.40000000001</v>
          </cell>
        </row>
        <row r="315">
          <cell r="B315" t="str">
            <v>Sæ ®o n­íc</v>
          </cell>
          <cell r="C315" t="str">
            <v>quyÓn</v>
          </cell>
          <cell r="D315">
            <v>2000</v>
          </cell>
          <cell r="E315" t="str">
            <v>M¸y c¾t uèn</v>
          </cell>
          <cell r="F315" t="str">
            <v>ca</v>
          </cell>
          <cell r="G315">
            <v>0.4</v>
          </cell>
          <cell r="H315">
            <v>1.5120000000000001E-2</v>
          </cell>
          <cell r="I315">
            <v>39789</v>
          </cell>
          <cell r="J315">
            <v>15915.6</v>
          </cell>
        </row>
        <row r="316">
          <cell r="B316" t="str">
            <v>Sæ Ðp n­íc</v>
          </cell>
          <cell r="C316" t="str">
            <v>quyÓn</v>
          </cell>
          <cell r="D316">
            <v>2000</v>
          </cell>
          <cell r="E316" t="str">
            <v>CÇn cÈu 16T</v>
          </cell>
          <cell r="F316" t="str">
            <v>ca</v>
          </cell>
          <cell r="G316">
            <v>0.12</v>
          </cell>
          <cell r="H316">
            <v>4.5360000000000001E-3</v>
          </cell>
          <cell r="I316">
            <v>774540</v>
          </cell>
          <cell r="J316">
            <v>92944.8</v>
          </cell>
        </row>
        <row r="317">
          <cell r="B317" t="str">
            <v>§æ líp ®an bª t«ng M150 ®¸ 1x2 b¶o vÖ c¸p trªn vØa hÌ</v>
          </cell>
          <cell r="C317" t="str">
            <v>m3</v>
          </cell>
          <cell r="D317">
            <v>13.446</v>
          </cell>
          <cell r="I317" t="str">
            <v/>
          </cell>
          <cell r="J317">
            <v>9145.84</v>
          </cell>
        </row>
        <row r="318">
          <cell r="B318" t="str">
            <v>Sæ móc n­íc</v>
          </cell>
          <cell r="C318" t="str">
            <v>quyÓn</v>
          </cell>
          <cell r="D318">
            <v>2000</v>
          </cell>
          <cell r="E318" t="str">
            <v>M¸y trén 250 lÝt</v>
          </cell>
          <cell r="F318" t="str">
            <v>ca</v>
          </cell>
          <cell r="G318">
            <v>9.5000000000000001E-2</v>
          </cell>
          <cell r="H318">
            <v>1.2773699999999999</v>
          </cell>
          <cell r="I318">
            <v>96272</v>
          </cell>
          <cell r="J318">
            <v>9145.84</v>
          </cell>
        </row>
        <row r="319">
          <cell r="B319" t="str">
            <v>2 ruét *2.5mm2</v>
          </cell>
          <cell r="C319" t="str">
            <v>100m</v>
          </cell>
          <cell r="D319">
            <v>3</v>
          </cell>
          <cell r="I319" t="str">
            <v/>
          </cell>
          <cell r="J319">
            <v>129780</v>
          </cell>
        </row>
        <row r="320">
          <cell r="B320" t="str">
            <v>Xoong nh«m ®un s¸p</v>
          </cell>
          <cell r="C320" t="str">
            <v>c¸i</v>
          </cell>
          <cell r="D320">
            <v>20000</v>
          </cell>
          <cell r="E320" t="str">
            <v>Xe thang</v>
          </cell>
          <cell r="F320" t="str">
            <v>ca</v>
          </cell>
          <cell r="G320">
            <v>1</v>
          </cell>
          <cell r="H320">
            <v>3</v>
          </cell>
          <cell r="I320">
            <v>129780</v>
          </cell>
          <cell r="J320">
            <v>129780</v>
          </cell>
        </row>
        <row r="321">
          <cell r="B321" t="str">
            <v>§Ìn cao ¸p Sodium 250W (trän bé míi)</v>
          </cell>
          <cell r="C321" t="str">
            <v>bé</v>
          </cell>
          <cell r="D321">
            <v>25</v>
          </cell>
          <cell r="I321" t="str">
            <v/>
          </cell>
          <cell r="J321">
            <v>3874.0499999999997</v>
          </cell>
        </row>
        <row r="322">
          <cell r="B322" t="str">
            <v>T¹ c¸ gang 100kg</v>
          </cell>
          <cell r="C322" t="str">
            <v>qu¶</v>
          </cell>
          <cell r="D322">
            <v>350000</v>
          </cell>
          <cell r="E322" t="str">
            <v>Xe n©ng 0,5T</v>
          </cell>
          <cell r="F322" t="str">
            <v>ca</v>
          </cell>
          <cell r="G322">
            <v>0.15</v>
          </cell>
          <cell r="H322">
            <v>3.75</v>
          </cell>
          <cell r="I322">
            <v>25827</v>
          </cell>
          <cell r="J322">
            <v>3874.0499999999997</v>
          </cell>
        </row>
        <row r="323">
          <cell r="B323" t="str">
            <v>D©y ®ßng mÒm bäc PVC F12/10</v>
          </cell>
          <cell r="C323" t="str">
            <v>40m</v>
          </cell>
          <cell r="D323">
            <v>0.5</v>
          </cell>
          <cell r="I323" t="str">
            <v/>
          </cell>
          <cell r="J323">
            <v>22062.600000000002</v>
          </cell>
        </row>
        <row r="324">
          <cell r="B324" t="str">
            <v>T¹ ch× 15kg</v>
          </cell>
          <cell r="C324" t="str">
            <v>c¸i</v>
          </cell>
          <cell r="D324">
            <v>100000</v>
          </cell>
          <cell r="E324" t="str">
            <v>Xe thang</v>
          </cell>
          <cell r="F324" t="str">
            <v>ca</v>
          </cell>
          <cell r="G324">
            <v>0.17</v>
          </cell>
          <cell r="H324">
            <v>8.5000000000000006E-2</v>
          </cell>
          <cell r="I324">
            <v>129780</v>
          </cell>
          <cell r="J324">
            <v>22062.600000000002</v>
          </cell>
        </row>
        <row r="325">
          <cell r="B325" t="str">
            <v>Gia c«ng cung cÊp s¾t dÑp</v>
          </cell>
          <cell r="C325" t="str">
            <v>tÊn</v>
          </cell>
          <cell r="D325">
            <v>0.2296</v>
          </cell>
          <cell r="I325" t="str">
            <v/>
          </cell>
          <cell r="J325">
            <v>425359</v>
          </cell>
        </row>
        <row r="326">
          <cell r="B326" t="str">
            <v>Têi cuèn d©y</v>
          </cell>
          <cell r="C326" t="str">
            <v>c¸i</v>
          </cell>
          <cell r="D326">
            <v>100000</v>
          </cell>
          <cell r="E326" t="str">
            <v>M¸y hµn 23kw</v>
          </cell>
          <cell r="F326" t="str">
            <v>ca</v>
          </cell>
          <cell r="G326">
            <v>5.5</v>
          </cell>
          <cell r="H326">
            <v>1.2627999999999999</v>
          </cell>
          <cell r="I326">
            <v>77338</v>
          </cell>
          <cell r="J326">
            <v>425359</v>
          </cell>
        </row>
        <row r="327">
          <cell r="B327" t="str">
            <v>Xóc ®Êt d­, vËn chuyÓn ®æ ®i t¹i bµi r¸c (Gß C¸t) CL 10km « t« 5T</v>
          </cell>
          <cell r="C327" t="str">
            <v>100m3</v>
          </cell>
          <cell r="D327">
            <v>2</v>
          </cell>
          <cell r="I327" t="str">
            <v/>
          </cell>
          <cell r="J327">
            <v>148723.68</v>
          </cell>
        </row>
        <row r="328">
          <cell r="B328" t="str">
            <v>tÊm kÑp ng©m b·o hßa</v>
          </cell>
          <cell r="C328" t="str">
            <v>c¸i</v>
          </cell>
          <cell r="D328">
            <v>50000</v>
          </cell>
          <cell r="E328" t="str">
            <v>¤ t« 5T</v>
          </cell>
          <cell r="F328" t="str">
            <v>ca</v>
          </cell>
          <cell r="G328">
            <v>0.48</v>
          </cell>
          <cell r="H328">
            <v>0.96</v>
          </cell>
          <cell r="I328">
            <v>309841</v>
          </cell>
          <cell r="J328">
            <v>148723.68</v>
          </cell>
        </row>
        <row r="329">
          <cell r="B329" t="str">
            <v>ThÐp dÇm I vµ kÝch c¸c lo¹i</v>
          </cell>
          <cell r="C329" t="str">
            <v>kg</v>
          </cell>
          <cell r="D329">
            <v>5000</v>
          </cell>
        </row>
        <row r="330">
          <cell r="B330" t="str">
            <v>ThÐp F8 - F10</v>
          </cell>
          <cell r="C330" t="str">
            <v>m</v>
          </cell>
          <cell r="D330" t="str">
            <v/>
          </cell>
        </row>
        <row r="331">
          <cell r="B331" t="str">
            <v>ThÐp gai F 10</v>
          </cell>
          <cell r="C331" t="str">
            <v>kg</v>
          </cell>
          <cell r="D331">
            <v>5000</v>
          </cell>
        </row>
        <row r="332">
          <cell r="B332" t="str">
            <v>ThÐp gai F 16</v>
          </cell>
          <cell r="C332" t="str">
            <v>kg</v>
          </cell>
          <cell r="D332">
            <v>5000</v>
          </cell>
        </row>
        <row r="333">
          <cell r="B333" t="str">
            <v>ThÐp gai F 22</v>
          </cell>
          <cell r="C333" t="str">
            <v>kg</v>
          </cell>
          <cell r="D333">
            <v>5000</v>
          </cell>
        </row>
        <row r="334">
          <cell r="B334" t="str">
            <v>ThÐp gai F 32-40</v>
          </cell>
          <cell r="C334" t="str">
            <v>kg</v>
          </cell>
          <cell r="D334">
            <v>5000</v>
          </cell>
        </row>
        <row r="335">
          <cell r="B335" t="str">
            <v>Th­íc cuén 20m</v>
          </cell>
          <cell r="C335" t="str">
            <v>c¸i</v>
          </cell>
          <cell r="D335">
            <v>15000</v>
          </cell>
        </row>
        <row r="336">
          <cell r="B336" t="str">
            <v>Th­íc d©y 50m</v>
          </cell>
          <cell r="C336" t="str">
            <v>c¸i</v>
          </cell>
          <cell r="D336">
            <v>15000</v>
          </cell>
        </row>
        <row r="337">
          <cell r="B337" t="str">
            <v>Th­íc mÐt</v>
          </cell>
          <cell r="C337" t="str">
            <v>c¸i</v>
          </cell>
          <cell r="D337">
            <v>15000</v>
          </cell>
        </row>
        <row r="338">
          <cell r="B338" t="str">
            <v>Th­íc thÐp</v>
          </cell>
          <cell r="C338" t="str">
            <v>c¸i</v>
          </cell>
          <cell r="D338">
            <v>25000</v>
          </cell>
        </row>
        <row r="339">
          <cell r="B339" t="str">
            <v>Thïng ®o l­u l­îng n­íc</v>
          </cell>
          <cell r="C339" t="str">
            <v>c¸i</v>
          </cell>
          <cell r="D339">
            <v>250000</v>
          </cell>
        </row>
        <row r="340">
          <cell r="B340" t="str">
            <v>Thïng ®ùng n­íc</v>
          </cell>
          <cell r="C340" t="str">
            <v>c¸i</v>
          </cell>
          <cell r="D340">
            <v>60000</v>
          </cell>
        </row>
        <row r="341">
          <cell r="B341" t="str">
            <v>Thïng g¸nh n­íc</v>
          </cell>
          <cell r="C341" t="str">
            <v>®«i</v>
          </cell>
          <cell r="D341">
            <v>60000</v>
          </cell>
        </row>
        <row r="342">
          <cell r="B342" t="str">
            <v>Thïng l­u l­îng 60 lÝt</v>
          </cell>
          <cell r="C342" t="str">
            <v>c¸i</v>
          </cell>
          <cell r="D342">
            <v>500000</v>
          </cell>
        </row>
        <row r="343">
          <cell r="B343" t="str">
            <v>Thïng ng©m b·o hßa</v>
          </cell>
          <cell r="C343" t="str">
            <v>c¸i</v>
          </cell>
          <cell r="D343">
            <v>250000</v>
          </cell>
        </row>
        <row r="344">
          <cell r="B344" t="str">
            <v>Thïng ph©n ly</v>
          </cell>
          <cell r="C344" t="str">
            <v>c¸i</v>
          </cell>
          <cell r="D344">
            <v>250000</v>
          </cell>
        </row>
        <row r="345">
          <cell r="B345" t="str">
            <v>Thñy ng©n</v>
          </cell>
          <cell r="C345" t="str">
            <v>kg</v>
          </cell>
          <cell r="D345">
            <v>288000</v>
          </cell>
        </row>
        <row r="346">
          <cell r="B346" t="str">
            <v>Thuæng ®µo ®Êt</v>
          </cell>
          <cell r="C346" t="str">
            <v>c¸i</v>
          </cell>
          <cell r="D346">
            <v>25000</v>
          </cell>
        </row>
        <row r="347">
          <cell r="B347" t="str">
            <v>Thuèc ¶nh hiÖn vµ h·m</v>
          </cell>
          <cell r="C347" t="str">
            <v>lÝt</v>
          </cell>
          <cell r="D347">
            <v>50000</v>
          </cell>
        </row>
        <row r="348">
          <cell r="B348" t="str">
            <v>Thuèc næ Am«nit</v>
          </cell>
          <cell r="C348" t="str">
            <v>kg</v>
          </cell>
          <cell r="D348">
            <v>10500</v>
          </cell>
        </row>
        <row r="349">
          <cell r="B349" t="str">
            <v>Tói v¶i ®ùng mÉu</v>
          </cell>
          <cell r="C349" t="str">
            <v>c¸i</v>
          </cell>
          <cell r="D349">
            <v>5000</v>
          </cell>
        </row>
        <row r="350">
          <cell r="B350" t="str">
            <v>Tre c©y</v>
          </cell>
          <cell r="C350" t="str">
            <v>c©y</v>
          </cell>
          <cell r="D350">
            <v>15000</v>
          </cell>
        </row>
        <row r="351">
          <cell r="B351" t="str">
            <v>Tre lµm tiªu ng¾m</v>
          </cell>
          <cell r="C351" t="str">
            <v>c©y</v>
          </cell>
          <cell r="D351">
            <v>15000</v>
          </cell>
        </row>
        <row r="352">
          <cell r="B352" t="str">
            <v>Trøng båi b¶n vÏ</v>
          </cell>
          <cell r="C352" t="str">
            <v>qu¶</v>
          </cell>
          <cell r="D352">
            <v>1500</v>
          </cell>
        </row>
        <row r="353">
          <cell r="B353" t="str">
            <v>Tuy « dÉn n­íc</v>
          </cell>
          <cell r="C353" t="str">
            <v>m</v>
          </cell>
          <cell r="D353">
            <v>38000</v>
          </cell>
        </row>
        <row r="354">
          <cell r="B354" t="str">
            <v>X¨ng</v>
          </cell>
          <cell r="C354" t="str">
            <v>kg</v>
          </cell>
          <cell r="D354">
            <v>5000</v>
          </cell>
        </row>
        <row r="355">
          <cell r="B355" t="str">
            <v>X« mµn</v>
          </cell>
          <cell r="C355" t="str">
            <v>m</v>
          </cell>
          <cell r="D355">
            <v>5000</v>
          </cell>
        </row>
        <row r="356">
          <cell r="B356" t="str">
            <v>X« móc n­íc</v>
          </cell>
          <cell r="C356" t="str">
            <v>c¸i</v>
          </cell>
          <cell r="D356">
            <v>10000</v>
          </cell>
        </row>
        <row r="357">
          <cell r="B357" t="str">
            <v>Xi m¨ng</v>
          </cell>
          <cell r="C357" t="str">
            <v>kg</v>
          </cell>
          <cell r="D357">
            <v>800</v>
          </cell>
        </row>
        <row r="358">
          <cell r="B358" t="str">
            <v>Xim¨ng PC30</v>
          </cell>
          <cell r="C358" t="str">
            <v>kg</v>
          </cell>
          <cell r="D358">
            <v>8000</v>
          </cell>
        </row>
        <row r="359">
          <cell r="B359" t="str">
            <v>XÎng</v>
          </cell>
          <cell r="C359" t="str">
            <v>c¸i</v>
          </cell>
          <cell r="D359">
            <v>20000</v>
          </cell>
        </row>
        <row r="361">
          <cell r="B361" t="str">
            <v>Nh©n c«ng</v>
          </cell>
        </row>
        <row r="362">
          <cell r="B362" t="str">
            <v>CÊp bËc thî b×nh qu©n 4/7</v>
          </cell>
          <cell r="C362" t="str">
            <v>C«ng</v>
          </cell>
          <cell r="D362">
            <v>28663.798153846154</v>
          </cell>
        </row>
        <row r="363">
          <cell r="B363" t="str">
            <v>CÊp bËc thî b×nh qu©n 4,5/7</v>
          </cell>
          <cell r="C363" t="str">
            <v>C«ng</v>
          </cell>
          <cell r="D363">
            <v>31458.37292307692</v>
          </cell>
        </row>
        <row r="364">
          <cell r="B364" t="str">
            <v>CÊp bËc thî b×nh qu©n 5/7</v>
          </cell>
          <cell r="C364" t="str">
            <v>C«ng</v>
          </cell>
          <cell r="D364">
            <v>34252.947692307687</v>
          </cell>
        </row>
        <row r="365">
          <cell r="B365" t="str">
            <v>CÊp bËc thî b×nh qu©n 4,2/7</v>
          </cell>
          <cell r="C365" t="str">
            <v>C«ng</v>
          </cell>
          <cell r="D365">
            <v>29781.628061538711</v>
          </cell>
        </row>
        <row r="366">
          <cell r="B366" t="str">
            <v>Kü s­ 4,5/6</v>
          </cell>
          <cell r="C366" t="str">
            <v>C«ng</v>
          </cell>
        </row>
        <row r="367">
          <cell r="B367" t="str">
            <v>Kü s­ 6/10</v>
          </cell>
          <cell r="C367" t="str">
            <v>C«ng</v>
          </cell>
        </row>
        <row r="369">
          <cell r="B369" t="str">
            <v>M¸y</v>
          </cell>
        </row>
        <row r="370">
          <cell r="B370" t="str">
            <v>¤ t«</v>
          </cell>
          <cell r="C370" t="str">
            <v>ca</v>
          </cell>
          <cell r="D370">
            <v>375750</v>
          </cell>
        </row>
        <row r="371">
          <cell r="B371" t="str">
            <v>¤ t« t¶i 5 tÊn</v>
          </cell>
          <cell r="C371" t="str">
            <v>ca</v>
          </cell>
          <cell r="D371">
            <v>161496</v>
          </cell>
        </row>
        <row r="372">
          <cell r="B372" t="str">
            <v>§Þa bµn</v>
          </cell>
          <cell r="C372" t="str">
            <v>ca</v>
          </cell>
          <cell r="D372">
            <v>5000</v>
          </cell>
        </row>
        <row r="373">
          <cell r="B373" t="str">
            <v>§itom¸t</v>
          </cell>
          <cell r="C373" t="str">
            <v>ca</v>
          </cell>
          <cell r="D373">
            <v>151066</v>
          </cell>
        </row>
        <row r="374">
          <cell r="B374" t="str">
            <v>Bé ®o mia ba la</v>
          </cell>
          <cell r="C374" t="str">
            <v>ca</v>
          </cell>
          <cell r="D374">
            <v>2006</v>
          </cell>
        </row>
        <row r="375">
          <cell r="B375" t="str">
            <v>Bé cÇn benkenman</v>
          </cell>
          <cell r="C375" t="str">
            <v>ca</v>
          </cell>
          <cell r="D375">
            <v>16125</v>
          </cell>
        </row>
        <row r="376">
          <cell r="B376" t="str">
            <v>Bé dông cô thÝ nghiÖm SPT</v>
          </cell>
          <cell r="C376" t="str">
            <v>ca</v>
          </cell>
          <cell r="D376">
            <v>12190</v>
          </cell>
        </row>
        <row r="377">
          <cell r="B377" t="str">
            <v>Bé gi¸ khoan tay vµ têi</v>
          </cell>
          <cell r="C377" t="str">
            <v>ca</v>
          </cell>
          <cell r="D377">
            <v>37050</v>
          </cell>
        </row>
        <row r="378">
          <cell r="B378" t="str">
            <v>Bé khoan tay</v>
          </cell>
          <cell r="C378" t="str">
            <v>ca</v>
          </cell>
          <cell r="D378">
            <v>26250</v>
          </cell>
        </row>
        <row r="379">
          <cell r="B379" t="str">
            <v>Bé m¸y khoan cby-3ub hoÆc lo¹i t­¬ng tù</v>
          </cell>
          <cell r="C379" t="str">
            <v>ca</v>
          </cell>
          <cell r="D379">
            <v>400951</v>
          </cell>
        </row>
        <row r="380">
          <cell r="B380" t="str">
            <v xml:space="preserve">Bé nÐn ngang GA hoÆc t­¬ng tù </v>
          </cell>
          <cell r="C380" t="str">
            <v>ca</v>
          </cell>
          <cell r="D380">
            <v>243667</v>
          </cell>
        </row>
        <row r="381">
          <cell r="B381" t="str">
            <v>Bóa c¨n MO-10</v>
          </cell>
          <cell r="C381" t="str">
            <v>ca</v>
          </cell>
          <cell r="D381">
            <v>9223</v>
          </cell>
        </row>
        <row r="382">
          <cell r="B382" t="str">
            <v>Bóa khoan tay P30</v>
          </cell>
          <cell r="C382" t="str">
            <v>ca</v>
          </cell>
          <cell r="D382">
            <v>19003</v>
          </cell>
        </row>
        <row r="383">
          <cell r="B383" t="str">
            <v>BÕp ®iÖn</v>
          </cell>
          <cell r="C383" t="str">
            <v>ca</v>
          </cell>
          <cell r="D383">
            <v>310</v>
          </cell>
        </row>
        <row r="384">
          <cell r="B384" t="str">
            <v>BÕp c¸t</v>
          </cell>
          <cell r="C384" t="str">
            <v>ca</v>
          </cell>
          <cell r="D384">
            <v>915</v>
          </cell>
        </row>
        <row r="385">
          <cell r="B385" t="str">
            <v>C©n bµn</v>
          </cell>
          <cell r="C385" t="str">
            <v>ca</v>
          </cell>
          <cell r="D385">
            <v>3660</v>
          </cell>
          <cell r="E385" t="str">
            <v>Sµ lan 400T</v>
          </cell>
          <cell r="F385" t="str">
            <v>ca</v>
          </cell>
          <cell r="G385">
            <v>0.11220000000000001</v>
          </cell>
          <cell r="H385">
            <v>68.323068000000006</v>
          </cell>
          <cell r="I385">
            <v>670875</v>
          </cell>
          <cell r="J385">
            <v>75272.175000000003</v>
          </cell>
        </row>
        <row r="386">
          <cell r="B386" t="str">
            <v>C©n ph©n tÝch</v>
          </cell>
          <cell r="C386" t="str">
            <v>ca</v>
          </cell>
          <cell r="D386">
            <v>7320</v>
          </cell>
        </row>
        <row r="387">
          <cell r="B387" t="str">
            <v>C©n ph©n tÝch vµ c©n ®iÖn</v>
          </cell>
          <cell r="C387" t="str">
            <v>ca</v>
          </cell>
          <cell r="D387">
            <v>7320</v>
          </cell>
        </row>
        <row r="388">
          <cell r="B388" t="str">
            <v>C©n ph©n tÝch vµ c©n kü thuËt</v>
          </cell>
          <cell r="C388" t="str">
            <v>ca</v>
          </cell>
          <cell r="D388">
            <v>5125</v>
          </cell>
        </row>
        <row r="389">
          <cell r="B389" t="str">
            <v>Ca n« 150 CV</v>
          </cell>
          <cell r="C389" t="str">
            <v>ca</v>
          </cell>
          <cell r="D389">
            <v>280214</v>
          </cell>
        </row>
        <row r="390">
          <cell r="B390" t="str">
            <v>CÇn cÈu 10T</v>
          </cell>
          <cell r="C390" t="str">
            <v>ca</v>
          </cell>
          <cell r="D390">
            <v>546701</v>
          </cell>
        </row>
        <row r="391">
          <cell r="B391" t="str">
            <v>CÈu tù hµnh</v>
          </cell>
          <cell r="C391" t="str">
            <v>ca</v>
          </cell>
          <cell r="D391">
            <v>546701</v>
          </cell>
        </row>
        <row r="392">
          <cell r="B392" t="str">
            <v>§alta 020</v>
          </cell>
          <cell r="C392" t="str">
            <v>ca</v>
          </cell>
          <cell r="D392">
            <v>18540</v>
          </cell>
        </row>
        <row r="393">
          <cell r="B393" t="str">
            <v>C©n ®iÖn</v>
          </cell>
          <cell r="C393" t="str">
            <v>ca</v>
          </cell>
          <cell r="D393">
            <v>5125</v>
          </cell>
        </row>
        <row r="394">
          <cell r="B394" t="str">
            <v>èng nhßm</v>
          </cell>
          <cell r="C394" t="str">
            <v>ca</v>
          </cell>
          <cell r="D394">
            <v>2472</v>
          </cell>
        </row>
        <row r="395">
          <cell r="B395" t="str">
            <v>Khoan tay</v>
          </cell>
          <cell r="C395" t="str">
            <v>ca</v>
          </cell>
          <cell r="D395">
            <v>37050</v>
          </cell>
        </row>
        <row r="396">
          <cell r="B396" t="str">
            <v>KÝch 100 tÊn</v>
          </cell>
          <cell r="C396" t="str">
            <v>ca</v>
          </cell>
          <cell r="D396">
            <v>42764</v>
          </cell>
        </row>
        <row r="397">
          <cell r="B397" t="str">
            <v>KÝch th¸o mÉu</v>
          </cell>
          <cell r="C397" t="str">
            <v>ca</v>
          </cell>
          <cell r="D397">
            <v>30546</v>
          </cell>
        </row>
        <row r="398">
          <cell r="B398" t="str">
            <v>KÝnh hiÓn vi</v>
          </cell>
          <cell r="C398" t="str">
            <v>ca</v>
          </cell>
          <cell r="D398">
            <v>10980</v>
          </cell>
        </row>
        <row r="399">
          <cell r="B399" t="str">
            <v>Lß nung</v>
          </cell>
          <cell r="C399" t="str">
            <v>ca</v>
          </cell>
          <cell r="D399">
            <v>9548</v>
          </cell>
        </row>
        <row r="400">
          <cell r="B400" t="str">
            <v>M¸y ®µm tho¹i</v>
          </cell>
          <cell r="C400" t="str">
            <v>ca</v>
          </cell>
          <cell r="D400">
            <v>5875</v>
          </cell>
        </row>
        <row r="401">
          <cell r="B401" t="str">
            <v>M¸y ®Çm</v>
          </cell>
          <cell r="C401" t="str">
            <v>ca</v>
          </cell>
          <cell r="D401">
            <v>6405</v>
          </cell>
        </row>
        <row r="402">
          <cell r="B402" t="str">
            <v>M¸y ®o giã</v>
          </cell>
          <cell r="C402" t="str">
            <v>ca</v>
          </cell>
          <cell r="D402">
            <v>10080</v>
          </cell>
        </row>
        <row r="403">
          <cell r="B403" t="str">
            <v>M¸y ®o PH</v>
          </cell>
          <cell r="C403" t="str">
            <v>ca</v>
          </cell>
          <cell r="D403">
            <v>4575</v>
          </cell>
        </row>
        <row r="404">
          <cell r="B404" t="str">
            <v>M¸y ®o sãng</v>
          </cell>
          <cell r="C404" t="str">
            <v>ca</v>
          </cell>
          <cell r="D404">
            <v>92400</v>
          </cell>
        </row>
        <row r="405">
          <cell r="B405" t="str">
            <v>M¸y ®Þa chÊn 12 m¹ch</v>
          </cell>
          <cell r="C405" t="str">
            <v>ca</v>
          </cell>
          <cell r="D405">
            <v>258000</v>
          </cell>
        </row>
        <row r="406">
          <cell r="B406" t="str">
            <v>M¸y ®Þa chÊn ES - 125</v>
          </cell>
          <cell r="C406" t="str">
            <v>ca</v>
          </cell>
          <cell r="D406">
            <v>86000</v>
          </cell>
        </row>
        <row r="407">
          <cell r="B407" t="str">
            <v>M¸y ¶nh</v>
          </cell>
          <cell r="C407" t="str">
            <v>ca</v>
          </cell>
          <cell r="D407">
            <v>5640</v>
          </cell>
        </row>
        <row r="408">
          <cell r="B408" t="str">
            <v>M¸y b¬m - 100</v>
          </cell>
          <cell r="C408" t="str">
            <v>ca</v>
          </cell>
          <cell r="D408">
            <v>76300</v>
          </cell>
        </row>
        <row r="409">
          <cell r="B409" t="str">
            <v>M¸y b¬m 250/50</v>
          </cell>
          <cell r="C409" t="str">
            <v>ca</v>
          </cell>
          <cell r="D409">
            <v>76300</v>
          </cell>
        </row>
        <row r="410">
          <cell r="B410" t="str">
            <v>M¸y b¬m n­íc</v>
          </cell>
          <cell r="C410" t="str">
            <v>ca</v>
          </cell>
          <cell r="D410">
            <v>76300</v>
          </cell>
        </row>
        <row r="411">
          <cell r="B411" t="str">
            <v>M¸y b¬m n­íc 7KW50</v>
          </cell>
          <cell r="C411" t="str">
            <v>ca</v>
          </cell>
          <cell r="D411">
            <v>10280</v>
          </cell>
        </row>
        <row r="412">
          <cell r="B412" t="str">
            <v>M¸y b¬m O 48</v>
          </cell>
          <cell r="C412" t="str">
            <v>ca</v>
          </cell>
          <cell r="D412">
            <v>1830</v>
          </cell>
        </row>
        <row r="413">
          <cell r="B413" t="str">
            <v>M¸y bé ®µm</v>
          </cell>
          <cell r="C413" t="str">
            <v>ca</v>
          </cell>
          <cell r="D413">
            <v>5875</v>
          </cell>
        </row>
        <row r="414">
          <cell r="B414" t="str">
            <v>M¸y biÕn thÕ hµn 7,5KW</v>
          </cell>
          <cell r="C414" t="str">
            <v>ca</v>
          </cell>
          <cell r="D414">
            <v>9443</v>
          </cell>
        </row>
        <row r="415">
          <cell r="B415" t="str">
            <v>M¸y biÕn thÕ th¾p s¸ng</v>
          </cell>
          <cell r="C415" t="str">
            <v>ca</v>
          </cell>
          <cell r="D415">
            <v>9443</v>
          </cell>
        </row>
        <row r="416">
          <cell r="B416" t="str">
            <v>M¸y c­a ®¸ vµ mµi ®¸</v>
          </cell>
          <cell r="C416" t="str">
            <v>ca</v>
          </cell>
          <cell r="D416">
            <v>12200</v>
          </cell>
        </row>
        <row r="417">
          <cell r="B417" t="str">
            <v>M¸y c¾t</v>
          </cell>
          <cell r="C417" t="str">
            <v>ca</v>
          </cell>
          <cell r="D417">
            <v>1647</v>
          </cell>
        </row>
        <row r="418">
          <cell r="B418" t="str">
            <v>M¸y c¾t ba trôc</v>
          </cell>
          <cell r="C418" t="str">
            <v>ca</v>
          </cell>
          <cell r="D418">
            <v>328250</v>
          </cell>
        </row>
        <row r="419">
          <cell r="B419" t="str">
            <v>M¸y c¾t mÉu lín (30x30)cm</v>
          </cell>
          <cell r="C419" t="str">
            <v>ca</v>
          </cell>
          <cell r="D419">
            <v>10980</v>
          </cell>
        </row>
        <row r="420">
          <cell r="B420" t="str">
            <v>M¸y c¾t n­íc</v>
          </cell>
          <cell r="C420" t="str">
            <v>ca</v>
          </cell>
          <cell r="D420">
            <v>12200</v>
          </cell>
        </row>
        <row r="421">
          <cell r="B421" t="str">
            <v>M¸y c¾t nhá</v>
          </cell>
          <cell r="C421" t="str">
            <v>ca</v>
          </cell>
          <cell r="D421">
            <v>1647</v>
          </cell>
        </row>
        <row r="422">
          <cell r="B422" t="str">
            <v>M¸y c¾t øng biÕn</v>
          </cell>
          <cell r="C422" t="str">
            <v>ca</v>
          </cell>
          <cell r="D422">
            <v>109800</v>
          </cell>
        </row>
        <row r="423">
          <cell r="B423" t="str">
            <v>M¸y caragrang (lµm thÝ nghiÖm ch¶y)</v>
          </cell>
          <cell r="C423" t="str">
            <v>ca</v>
          </cell>
          <cell r="D423">
            <v>4117</v>
          </cell>
        </row>
        <row r="424">
          <cell r="B424" t="str">
            <v>M¸y ch­ng cÊt n­íc</v>
          </cell>
          <cell r="C424" t="str">
            <v>ca</v>
          </cell>
          <cell r="D424">
            <v>3978</v>
          </cell>
        </row>
        <row r="425">
          <cell r="B425" t="str">
            <v>M¸y Ðp litvinop</v>
          </cell>
          <cell r="C425" t="str">
            <v>ca</v>
          </cell>
          <cell r="D425">
            <v>16470</v>
          </cell>
        </row>
        <row r="426">
          <cell r="B426" t="str">
            <v>M¸y Ðp mÉu ®¸</v>
          </cell>
          <cell r="C426" t="str">
            <v>ca</v>
          </cell>
          <cell r="D426">
            <v>100650</v>
          </cell>
        </row>
        <row r="427">
          <cell r="B427" t="str">
            <v>M¸y Ên GA hoÆc t­¬ng tù</v>
          </cell>
          <cell r="C427" t="str">
            <v>ca</v>
          </cell>
          <cell r="D427">
            <v>243667</v>
          </cell>
        </row>
        <row r="428">
          <cell r="B428" t="str">
            <v>M¸y håi ©m</v>
          </cell>
          <cell r="C428" t="str">
            <v>ca</v>
          </cell>
          <cell r="D428">
            <v>32250</v>
          </cell>
        </row>
        <row r="429">
          <cell r="B429" t="str">
            <v>M¸y hót ch©n kh«ng</v>
          </cell>
          <cell r="C429" t="str">
            <v>ca</v>
          </cell>
          <cell r="D429">
            <v>7161</v>
          </cell>
        </row>
        <row r="430">
          <cell r="B430" t="str">
            <v>M¸y khoan</v>
          </cell>
          <cell r="C430" t="str">
            <v>ca</v>
          </cell>
          <cell r="D430">
            <v>33855</v>
          </cell>
        </row>
        <row r="431">
          <cell r="B431" t="str">
            <v>M¸y khoan F-60L hoÆc B-40L hoÆc</v>
          </cell>
          <cell r="C431" t="str">
            <v>ca</v>
          </cell>
          <cell r="D431">
            <v>790969</v>
          </cell>
        </row>
        <row r="432">
          <cell r="B432" t="str">
            <v>lo¹i t­¬ng tù</v>
          </cell>
        </row>
        <row r="433">
          <cell r="B433" t="str">
            <v>M¸y khoan mÉu ®¸</v>
          </cell>
          <cell r="C433" t="str">
            <v>ca</v>
          </cell>
          <cell r="D433">
            <v>33855</v>
          </cell>
        </row>
        <row r="434">
          <cell r="B434" t="str">
            <v>M¸y khoan Ykb - 25</v>
          </cell>
          <cell r="C434" t="str">
            <v>ca</v>
          </cell>
          <cell r="D434">
            <v>21500</v>
          </cell>
        </row>
        <row r="435">
          <cell r="B435" t="str">
            <v>M¸y khoan Ykb 50 m hoÆc lo¹i t­¬ng tù</v>
          </cell>
          <cell r="C435" t="str">
            <v>ca</v>
          </cell>
          <cell r="D435">
            <v>550000</v>
          </cell>
        </row>
        <row r="436">
          <cell r="B436" t="str">
            <v>M¸y kinh vÜ theo 020</v>
          </cell>
          <cell r="C436" t="str">
            <v>ca</v>
          </cell>
          <cell r="D436">
            <v>27467</v>
          </cell>
        </row>
        <row r="437">
          <cell r="B437" t="str">
            <v>M¸y l­u tèc BMM</v>
          </cell>
          <cell r="C437" t="str">
            <v>ca</v>
          </cell>
          <cell r="D437">
            <v>10080</v>
          </cell>
        </row>
        <row r="438">
          <cell r="B438" t="str">
            <v>M¸y l­u tèc s«ng</v>
          </cell>
          <cell r="C438" t="str">
            <v>ca</v>
          </cell>
          <cell r="D438">
            <v>25200</v>
          </cell>
        </row>
        <row r="439">
          <cell r="B439" t="str">
            <v>M¸y mµi ®¸</v>
          </cell>
          <cell r="C439" t="str">
            <v>ca</v>
          </cell>
          <cell r="D439">
            <v>12200</v>
          </cell>
        </row>
        <row r="440">
          <cell r="B440" t="str">
            <v>M¸y MF-2-100</v>
          </cell>
          <cell r="C440" t="str">
            <v>ca</v>
          </cell>
          <cell r="D440">
            <v>32250</v>
          </cell>
        </row>
        <row r="441">
          <cell r="B441" t="str">
            <v>M¸y nÐn</v>
          </cell>
          <cell r="C441" t="str">
            <v>ca</v>
          </cell>
          <cell r="D441">
            <v>10980</v>
          </cell>
        </row>
        <row r="442">
          <cell r="B442" t="str">
            <v>M¸y nÐn mét trôc</v>
          </cell>
          <cell r="C442" t="str">
            <v>ca</v>
          </cell>
          <cell r="D442">
            <v>10980</v>
          </cell>
        </row>
        <row r="443">
          <cell r="B443" t="str">
            <v>M¸y nÐn khÝ 600m3/h</v>
          </cell>
          <cell r="C443" t="str">
            <v>ca</v>
          </cell>
          <cell r="D443">
            <v>131387</v>
          </cell>
        </row>
        <row r="444">
          <cell r="B444" t="str">
            <v>M¸y nÐn khÝ Dk9</v>
          </cell>
          <cell r="C444" t="str">
            <v>ca</v>
          </cell>
          <cell r="D444">
            <v>131387</v>
          </cell>
        </row>
        <row r="445">
          <cell r="B445" t="str">
            <v>M¸y nÐn khÝ B10</v>
          </cell>
          <cell r="C445" t="str">
            <v>ca</v>
          </cell>
          <cell r="D445">
            <v>383236</v>
          </cell>
        </row>
        <row r="446">
          <cell r="B446" t="str">
            <v>M¸y so mµu ngän löa</v>
          </cell>
          <cell r="C446" t="str">
            <v>ca</v>
          </cell>
          <cell r="D446">
            <v>25620</v>
          </cell>
        </row>
        <row r="447">
          <cell r="B447" t="str">
            <v>M¸y so mµu quang ®iÖn</v>
          </cell>
          <cell r="C447" t="str">
            <v>ca</v>
          </cell>
          <cell r="D447">
            <v>57160</v>
          </cell>
        </row>
        <row r="448">
          <cell r="B448" t="str">
            <v>M¸y thÊm</v>
          </cell>
          <cell r="C448" t="str">
            <v>ca</v>
          </cell>
          <cell r="D448">
            <v>20000</v>
          </cell>
        </row>
        <row r="449">
          <cell r="B449" t="str">
            <v>M¸y theo 010A</v>
          </cell>
          <cell r="C449" t="str">
            <v>ca</v>
          </cell>
          <cell r="D449">
            <v>41200</v>
          </cell>
        </row>
        <row r="450">
          <cell r="B450" t="str">
            <v>M¸y thñy b×nh NI 030</v>
          </cell>
          <cell r="C450" t="str">
            <v>ca</v>
          </cell>
          <cell r="D450">
            <v>18883</v>
          </cell>
        </row>
        <row r="451">
          <cell r="B451" t="str">
            <v>M¸y thñy chuÈn NI 030</v>
          </cell>
          <cell r="C451" t="str">
            <v>ca</v>
          </cell>
          <cell r="D451">
            <v>18883</v>
          </cell>
        </row>
        <row r="11582">
          <cell r="D11582"/>
        </row>
      </sheetData>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
      <sheetName val="costfab"/>
      <sheetName val="Mob-Demob"/>
      <sheetName val="Plant"/>
      <sheetName val="Direct Staff"/>
      <sheetName val="Equipment"/>
      <sheetName val="TEMFACIL,SOE"/>
      <sheetName val="BM"/>
      <sheetName val="brk"/>
      <sheetName val="Gennotes"/>
      <sheetName val="COST SUMMARY"/>
      <sheetName val="DIV 1"/>
      <sheetName val="DIV 2"/>
      <sheetName val="DIV 3"/>
      <sheetName val="DIV 4"/>
      <sheetName val="DIV 5"/>
      <sheetName val="HRSG PRINT"/>
      <sheetName val="Code 02"/>
      <sheetName val="Code 03"/>
      <sheetName val="Code 04"/>
      <sheetName val="Code 05"/>
      <sheetName val="Code 06"/>
      <sheetName val="Code 07"/>
      <sheetName val="Code 09"/>
      <sheetName val="Code03"/>
      <sheetName val="Summary"/>
      <sheetName val="내역"/>
      <sheetName val="5-Digit"/>
      <sheetName val="MixBed"/>
      <sheetName val="CondPol"/>
      <sheetName val="Inputs"/>
      <sheetName val="BD"/>
      <sheetName val="당초"/>
      <sheetName val="4300 UTILITY BLDG (2)"/>
      <sheetName val="6-2차"/>
      <sheetName val="BLR 1"/>
      <sheetName val="GEN"/>
      <sheetName val="GAS"/>
      <sheetName val="DEAE"/>
      <sheetName val="BLR2"/>
      <sheetName val="BLR3"/>
      <sheetName val="BLR4"/>
      <sheetName val="BLR5"/>
      <sheetName val="DEM"/>
      <sheetName val="SAM"/>
      <sheetName val="CHEM"/>
      <sheetName val="COP"/>
      <sheetName val="Direct_Staff"/>
      <sheetName val="COST_SUMMARY"/>
      <sheetName val="DIV_1"/>
      <sheetName val="DIV_2"/>
      <sheetName val="DIV_3"/>
      <sheetName val="DIV_4"/>
      <sheetName val="DIV_5"/>
      <sheetName val="HRSG_PRINT"/>
      <sheetName val="Code_02"/>
      <sheetName val="Code_03"/>
      <sheetName val="Code_04"/>
      <sheetName val="Code_05"/>
      <sheetName val="Code_06"/>
      <sheetName val="Code_07"/>
      <sheetName val="Code_09"/>
      <sheetName val="4300_UTILITY_BLDG_(2)"/>
      <sheetName val="BLR_1"/>
      <sheetName val="Direct_Staff1"/>
      <sheetName val="COST_SUMMARY1"/>
      <sheetName val="DIV_11"/>
      <sheetName val="DIV_21"/>
      <sheetName val="DIV_31"/>
      <sheetName val="DIV_41"/>
      <sheetName val="DIV_51"/>
      <sheetName val="HRSG_PRINT1"/>
      <sheetName val="Code_021"/>
      <sheetName val="Code_031"/>
      <sheetName val="Code_041"/>
      <sheetName val="Code_051"/>
      <sheetName val="Code_061"/>
      <sheetName val="Code_071"/>
      <sheetName val="Code_091"/>
      <sheetName val="4300_UTILITY_BLDG_(2)1"/>
      <sheetName val="BLR_11"/>
      <sheetName val="石炭性状"/>
      <sheetName val="Take-Off"/>
      <sheetName val="plan&amp;section of foundation"/>
      <sheetName val="산근"/>
      <sheetName val="八幡"/>
      <sheetName val="Alat"/>
      <sheetName val="Analisa Gabungan"/>
      <sheetName val="Sub"/>
      <sheetName val="2002년12월"/>
      <sheetName val="Quantity"/>
      <sheetName val="RESPSP"/>
      <sheetName val="r_vali"/>
      <sheetName val="PREVENTIVO"/>
      <sheetName val="Paterno"/>
      <sheetName val="갑지(추정)"/>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Quantity"/>
    </sheetNames>
    <sheetDataSet>
      <sheetData sheetId="0" refreshError="1"/>
      <sheetData sheetId="1"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Input"/>
    </sheetNames>
    <sheetDataSet>
      <sheetData sheetId="0"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 luong"/>
      <sheetName val="Tong hop"/>
      <sheetName val="Thu"/>
      <sheetName val="Nhan cong 2020"/>
      <sheetName val="Summary"/>
      <sheetName val="ĐG"/>
      <sheetName val="Quy luong To"/>
      <sheetName val="DA"/>
      <sheetName val="Quỹ lương DA"/>
      <sheetName val="QT Khoi luo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Quantity"/>
      <sheetName val="KP_List"/>
      <sheetName val="PU_ITALY "/>
      <sheetName val="Prices"/>
      <sheetName val="Module1"/>
      <sheetName val="Module2"/>
      <sheetName val="XL4Poppy"/>
      <sheetName val="6787CWFASE2CASE2_00"/>
      <sheetName val="Tro giup"/>
      <sheetName val="조명시설"/>
      <sheetName val="Sheet1"/>
      <sheetName val="THDZ0,4"/>
      <sheetName val="TH DZ35"/>
      <sheetName val="THTram"/>
      <sheetName val="SILICATE"/>
      <sheetName val="phuluc1"/>
      <sheetName val="RAB AR&amp;STR"/>
      <sheetName val="Earthwork"/>
      <sheetName val="Input"/>
      <sheetName val="DANHPHAP"/>
      <sheetName val="chi tiet TBA"/>
      <sheetName val="chi tiet C"/>
      <sheetName val="DG"/>
      <sheetName val="공통가설"/>
      <sheetName val="물량표S"/>
      <sheetName val="DATA"/>
      <sheetName val="Customize Your Purchase Order"/>
      <sheetName val="ptnc"/>
      <sheetName val="ptvl"/>
      <sheetName val="ptm"/>
      <sheetName val="Don gia"/>
      <sheetName val="DC"/>
      <sheetName val="NL"/>
      <sheetName val="DON GIA TRAM (3)"/>
      <sheetName val="dongia"/>
      <sheetName val="7606 DZ"/>
      <sheetName val="Gia vat tu"/>
      <sheetName val="VL,NC,MTC"/>
      <sheetName val="#REF"/>
      <sheetName val="TONGKE-HT"/>
      <sheetName val="DON GIA CAN THO"/>
      <sheetName val="Don gia chi tiet"/>
      <sheetName val="내역서"/>
      <sheetName val="BG"/>
      <sheetName val="FitOutConfCentre"/>
      <sheetName val="KLHT"/>
      <sheetName val="CHITIET VL-NC-TT -1p"/>
      <sheetName val="CHITIET VL-NC-TT-3p"/>
      <sheetName val="TONG HOP VL-NC TT"/>
      <sheetName val="TDTKP1"/>
      <sheetName val="KPVC-BD "/>
      <sheetName val="DGTH"/>
      <sheetName val="Control"/>
      <sheetName val="THVATTU"/>
      <sheetName val="HĐ ngoài"/>
      <sheetName val="XT_Buoc 3"/>
      <sheetName val="dongia (2)"/>
      <sheetName val="PU_ITALY_"/>
      <sheetName val="Tro_giup"/>
      <sheetName val="RAB_AR&amp;STR"/>
      <sheetName val="chi_tiet_TBA"/>
      <sheetName val="chi_tiet_C"/>
      <sheetName val="TH_DZ35"/>
      <sheetName val="Customize_Your_Purchase_Order"/>
      <sheetName val="Shdet1"/>
      <sheetName val="402"/>
      <sheetName val="dnc4"/>
      <sheetName val="project management"/>
      <sheetName val="Mall"/>
      <sheetName val="CTG"/>
      <sheetName val="TinhGiaMTC"/>
      <sheetName val="TinhGiaNC"/>
      <sheetName val="S-curve "/>
      <sheetName val="DON_GIA_CAN_THO"/>
      <sheetName val="PU_ITALY_1"/>
      <sheetName val="TH_DZ351"/>
      <sheetName val="Tro_giup1"/>
      <sheetName val="DON_GIA_CAN_THO1"/>
      <sheetName val="DONVIBAN"/>
      <sheetName val="NGUON"/>
      <sheetName val="gvl"/>
      <sheetName val="KPTH-T12"/>
      <sheetName val="Thamgia-T10"/>
      <sheetName val="VL"/>
      <sheetName val="PU_ITALY_2"/>
      <sheetName val="TH_DZ352"/>
      <sheetName val="Tro_giup2"/>
      <sheetName val="DON_GIA_CAN_THO2"/>
      <sheetName val="Don_gia_chi_tiet"/>
      <sheetName val="PROFILE"/>
      <sheetName val="Đầu vào"/>
      <sheetName val="CBKC-110"/>
      <sheetName val="침하계"/>
      <sheetName val="BETON"/>
      <sheetName val="갑지"/>
      <sheetName val="24-ACMV"/>
      <sheetName val="SL"/>
      <sheetName val="Adix A"/>
      <sheetName val="실행철강하도"/>
      <sheetName val="집계표"/>
      <sheetName val="So doi chieu LC"/>
      <sheetName val="Du_lieu"/>
      <sheetName val="Dulieu"/>
      <sheetName val="P"/>
      <sheetName val="MAIN GATE HOUSE"/>
      <sheetName val="Don_gia"/>
      <sheetName val="DON_GIA_TRAM_(3)"/>
      <sheetName val="7606_DZ"/>
      <sheetName val="TONG_HOP_VL-NC_TT"/>
      <sheetName val="CHITIET_VL-NC-TT_-1p"/>
      <sheetName val="KPVC-BD_"/>
      <sheetName val="TH_CNO"/>
      <sheetName val="NK_CHUNG"/>
      <sheetName val="chitimc"/>
      <sheetName val="giathanh1"/>
      <sheetName val="THVT"/>
      <sheetName val="CAT_5"/>
      <sheetName val="BQMP"/>
      <sheetName val="산근"/>
      <sheetName val="inter"/>
      <sheetName val="대비"/>
      <sheetName val="REINF."/>
      <sheetName val="SKETCH"/>
      <sheetName val="LOADS"/>
      <sheetName val="Titles"/>
      <sheetName val="Rates 2009"/>
      <sheetName val="O20"/>
      <sheetName val="Commercial value"/>
      <sheetName val="Ky Lam Bridge"/>
      <sheetName val="Provisional Sums Item"/>
      <sheetName val="Gas Pressure Welding"/>
      <sheetName val="General Item&amp;General Requiremen"/>
      <sheetName val="General Items"/>
      <sheetName val="Regenral Requirements"/>
      <sheetName val="A1.CN"/>
      <sheetName val="NC"/>
      <sheetName val="TONG HOP VL-NC"/>
      <sheetName val="lam-moi"/>
      <sheetName val="damgiua"/>
      <sheetName val="dgct"/>
      <sheetName val="chiet tinh"/>
      <sheetName val="dg67-1"/>
      <sheetName val="Ng.hàng xà+bulong"/>
      <sheetName val="6787CWFASE2CASE2_00.xls"/>
      <sheetName val="list"/>
      <sheetName val="T&amp;D"/>
      <sheetName val="Ca máy"/>
      <sheetName val="Cước VC + ĐM CP Tư vấn"/>
      <sheetName val="Dự toán"/>
      <sheetName val="Đơn Giá TH"/>
      <sheetName val="Nhân công"/>
      <sheetName val="Phân tích"/>
      <sheetName val="Hệ số"/>
      <sheetName val="C.P Thiết bị"/>
      <sheetName val="T.H Kinh phí"/>
      <sheetName val="Vật tư"/>
      <sheetName val="Trang bìa"/>
      <sheetName val="PTDG"/>
      <sheetName val="K95"/>
      <sheetName val="K98"/>
      <sheetName val="Ts"/>
      <sheetName val="DG-VL"/>
      <sheetName val="PTDGCT"/>
      <sheetName val="DonGiaLD"/>
      <sheetName val="????"/>
      <sheetName val="TONG HOP T5 1998"/>
      <sheetName val="CT-35"/>
      <sheetName val="CT-0.4KV"/>
      <sheetName val="May"/>
      <sheetName val="RAB_AR&amp;STR1"/>
      <sheetName val="chi_tiet_TBA1"/>
      <sheetName val="chi_tiet_C1"/>
      <sheetName val="Customize_Your_Purchase_Order1"/>
      <sheetName val="CHITIET_VL-NC-TT-3p"/>
      <sheetName val="S-curve_"/>
      <sheetName val="So_doi_chieu_LC"/>
      <sheetName val="Adix_A"/>
      <sheetName val="HĐ_ngoài"/>
      <sheetName val="XT_Buoc_3"/>
      <sheetName val="dongia_(2)"/>
      <sheetName val="Du toan"/>
      <sheetName val="Keothep"/>
      <sheetName val="Re-bar"/>
      <sheetName val="DLDTLN"/>
      <sheetName val="DG thep ma kem"/>
      <sheetName val="dm366"/>
      <sheetName val="LaborPY"/>
      <sheetName val="LaborKH"/>
      <sheetName val="Equip "/>
      <sheetName val="Material"/>
      <sheetName val="TBA"/>
      <sheetName val="SITE-E"/>
      <sheetName val="366"/>
      <sheetName val="DM"/>
      <sheetName val="ALLOWANCE"/>
      <sheetName val="MH RATE"/>
      <sheetName val="차액보증"/>
      <sheetName val="Bang KL"/>
      <sheetName val="Sheet3"/>
      <sheetName val="Config"/>
      <sheetName val="DMCP"/>
      <sheetName val="HS_TDT"/>
      <sheetName val="DM 6061"/>
      <sheetName val="Gia"/>
      <sheetName val="Giá"/>
      <sheetName val="DM1776"/>
      <sheetName val="DM228"/>
      <sheetName val="DM4970"/>
      <sheetName val="Camay_DP"/>
      <sheetName val="DM6061"/>
      <sheetName val="Luong2"/>
      <sheetName val="금융비용"/>
      <sheetName val="입찰안"/>
      <sheetName val="BGD"/>
      <sheetName val="KCS"/>
      <sheetName val="KD"/>
      <sheetName val="KT"/>
      <sheetName val="KTNL"/>
      <sheetName val="KH"/>
      <sheetName val="PX-SX"/>
      <sheetName val="TC"/>
      <sheetName val="Lcau - Lxuc"/>
      <sheetName val="CT vat lieu"/>
      <sheetName val="vcdngan"/>
      <sheetName val="Chi tiet XD TBA"/>
      <sheetName val="EXTERNAL"/>
      <sheetName val="WT-LIST"/>
      <sheetName val="Trạm biến áp"/>
      <sheetName val="Đơn Giá "/>
      <sheetName val="ironmongery"/>
      <sheetName val="Chenh lech vat tu"/>
      <sheetName val="Diện tích"/>
      <sheetName val="1_Khái toán"/>
      <sheetName val="KL Chi tiết Xây tô"/>
      <sheetName val="DG DZ"/>
      <sheetName val="DG TBA"/>
      <sheetName val="DGXD"/>
      <sheetName val="07Base Cost"/>
      <sheetName val="rate material"/>
      <sheetName val="DTOAN"/>
      <sheetName val="Chi tiet KL"/>
      <sheetName val="Tổng hợp KL"/>
      <sheetName val="Barrem"/>
      <sheetName val="BM"/>
      <sheetName val="Xay lapduongR3"/>
      <sheetName val="Equipment"/>
      <sheetName val="DT_THAU"/>
      <sheetName val="말뚝지지력산정"/>
      <sheetName val="04 - XUONG DET B"/>
      <sheetName val="CTGX"/>
      <sheetName val="CTG-1"/>
      <sheetName val="Bill 1_Quy dinh chung"/>
      <sheetName val="1.R18 BF"/>
      <sheetName val="A"/>
      <sheetName val="G"/>
      <sheetName val="F-B"/>
      <sheetName val="H-J"/>
      <sheetName val="6.External works-R18"/>
      <sheetName val="Phan khai KLuong"/>
      <sheetName val="Duphong"/>
      <sheetName val="01"/>
      <sheetName val="02"/>
      <sheetName val=" 03"/>
      <sheetName val="04"/>
      <sheetName val="05"/>
      <sheetName val="06"/>
      <sheetName val="07"/>
      <sheetName val="08"/>
      <sheetName val="09"/>
      <sheetName val="chieu day san"/>
      <sheetName val="Podium Concrete Works"/>
      <sheetName val="KLCT- TOWER"/>
      <sheetName val="KLCT- PODIUM"/>
      <sheetName val="CANDOI"/>
      <sheetName val="MATK"/>
      <sheetName val="NHATKY"/>
      <sheetName val="Standardwerte"/>
      <sheetName val="Gia thanh chuoi su"/>
      <sheetName val="Tiep dia"/>
      <sheetName val="Don gia vung III-Can Tho"/>
      <sheetName val="base"/>
      <sheetName val="DGG"/>
      <sheetName val="INDEX"/>
      <sheetName val="Area Cal"/>
      <sheetName val="Elect (3)"/>
      <sheetName val="B"/>
      <sheetName val="BQMPALOC"/>
      <sheetName val="NDOCBT"/>
      <sheetName val="basis"/>
      <sheetName val="E"/>
      <sheetName val="K"/>
      <sheetName val="수입"/>
      <sheetName val="eq_data"/>
      <sheetName val="plan&amp;section of foundation"/>
      <sheetName val="design criteria"/>
      <sheetName val="Bond 수수료 계산 포맷"/>
      <sheetName val="ITB COST"/>
      <sheetName val="PAGE 1"/>
      <sheetName val="BKBANRA"/>
      <sheetName val="BKMUAVAO"/>
      <sheetName val="INFO"/>
      <sheetName val="Summary"/>
      <sheetName val="Cp&gt;10-Ln&lt;10"/>
      <sheetName val="Ln&lt;20"/>
      <sheetName val="EIRR&gt;1&lt;1"/>
      <sheetName val="EIRR&gt; 2"/>
      <sheetName val="EIRR&lt;2"/>
      <sheetName val="Sheet2"/>
      <sheetName val="負荷集計（断熱不燃）"/>
      <sheetName val="GAEYO"/>
      <sheetName val="7606-TBA"/>
      <sheetName val="7606-ĐZ"/>
      <sheetName val="DM 67"/>
      <sheetName val="Đầu tư"/>
      <sheetName val="DL"/>
      <sheetName val="CE(E)"/>
      <sheetName val="CE(M)"/>
      <sheetName val="Project Data"/>
      <sheetName val="chiettinh"/>
      <sheetName val="Data Input"/>
      <sheetName val="실행"/>
      <sheetName val="BIDDING-SUM"/>
      <sheetName val="Bill 02 - Xay gach-Pou "/>
      <sheetName val="Bill 03-Chống thấm-Pou"/>
      <sheetName val="Bill 04-Kim loại-Pou"/>
      <sheetName val="Bill 05 - Hoan thien-Pou "/>
      <sheetName val="Bill 02 - Xay gach-Tower"/>
      <sheetName val="Bill 03-Chống thấm-Tower"/>
      <sheetName val="Bill 04-Kim loại-Tower"/>
      <sheetName val="Bill 05 - Hoan thien-Tower"/>
      <sheetName val="KL- KHAC"/>
      <sheetName val="BILL 3 - KẾT CẤU HẦM"/>
      <sheetName val="PTĐG"/>
      <sheetName val="RATE"/>
      <sheetName val="DTC&amp;TP&amp;NCC"/>
      <sheetName val="PTĐG LTBT"/>
      <sheetName val="CTG-PRECHEx1.4"/>
      <sheetName val="CTG-AB (2)"/>
      <sheetName val="CTG-AB (3)"/>
      <sheetName val="CTG-PLP-1.08"/>
      <sheetName val="CTG-QUYCHE"/>
      <sheetName val="CTG-AB"/>
      <sheetName val="Pre Đội nhóm"/>
      <sheetName val="Vat tu XD"/>
      <sheetName val="database"/>
      <sheetName val="inpukeoI"/>
      <sheetName val="Tower - Concrete Works"/>
      <sheetName val="Duc_bk"/>
      <sheetName val="Bill-04 ket cau thap- UNI"/>
      <sheetName val="DTICH"/>
      <sheetName val="Loại Vật tư"/>
      <sheetName val="tonghop"/>
      <sheetName val="DATA2"/>
      <sheetName val="PEDESB"/>
      <sheetName val="TH Vat tu"/>
      <sheetName val="Cửa"/>
      <sheetName val="dg tphcm"/>
      <sheetName val="DUCVIETPQ"/>
      <sheetName val="INFOR-ST"/>
      <sheetName val="T.KÊ K.CẤU"/>
      <sheetName val="Bill 01 - CTN"/>
      <sheetName val="Bill 2.2 Villa 2 beds"/>
      <sheetName val="D&amp;W"/>
      <sheetName val="4.PTDG"/>
      <sheetName val="A1, May"/>
      <sheetName val="Máy"/>
      <sheetName val="Vat lieu"/>
      <sheetName val="Bang trong luong rieng thep"/>
      <sheetName val="갑지1"/>
      <sheetName val="LEGEND"/>
      <sheetName val="6PILE  (돌출)"/>
      <sheetName val="6MONTHS"/>
      <sheetName val="???S"/>
      <sheetName val="???"/>
      <sheetName val="??"/>
      <sheetName val="HÐ ngoài"/>
      <sheetName val="??????"/>
      <sheetName val="HÐ_ngoài"/>
      <sheetName val="DTXL"/>
      <sheetName val="gia cong tac"/>
      <sheetName val="____"/>
      <sheetName val="Measure 1306"/>
      <sheetName val="0"/>
      <sheetName val="PRI-LS"/>
      <sheetName val="NKC6"/>
      <sheetName val="DTXD"/>
      <sheetName val="Door and window"/>
      <sheetName val="DETAIL "/>
      <sheetName val="GV1-D13 (Casement door)"/>
      <sheetName val="MTL$-INTER"/>
      <sheetName val="bt19"/>
      <sheetName val="Btr25"/>
      <sheetName val="JP_List"/>
      <sheetName val="SUBS"/>
      <sheetName val="Feeds"/>
      <sheetName val="final list 2005"/>
      <sheetName val="final_list_2005"/>
      <sheetName val="WORKINGS"/>
      <sheetName val="LV data"/>
      <sheetName val="ESTI."/>
      <sheetName val="CPDDII"/>
      <sheetName val="NVL"/>
      <sheetName val="Note"/>
      <sheetName val="DLdauvao"/>
      <sheetName val="CẤP THOÁT NƯỚC"/>
      <sheetName val="TH MTC"/>
      <sheetName val="TH N.Cong"/>
      <sheetName val="PU_ITALY_3"/>
      <sheetName val="Tro_giup3"/>
      <sheetName val="TH_DZ353"/>
      <sheetName val="CHITIET_VL-NC-TT_-1p1"/>
      <sheetName val="TONG_HOP_VL-NC_TT1"/>
      <sheetName val="KPVC-BD_1"/>
      <sheetName val="Don_gia1"/>
      <sheetName val="DON_GIA_TRAM_(3)1"/>
      <sheetName val="DON_GIA_CAN_THO3"/>
      <sheetName val="Don_gia_chi_tiet1"/>
      <sheetName val="7606_DZ1"/>
      <sheetName val="project_management"/>
      <sheetName val="MAIN_GATE_HOUSE"/>
      <sheetName val="REINF_"/>
      <sheetName val="Rates_2009"/>
      <sheetName val="Du_toan"/>
      <sheetName val="Commercial_value"/>
      <sheetName val="Ky_Lam_Bridge"/>
      <sheetName val="Provisional_Sums_Item"/>
      <sheetName val="Gas_Pressure_Welding"/>
      <sheetName val="General_Item&amp;General_Requiremen"/>
      <sheetName val="General_Items"/>
      <sheetName val="Regenral_Requirements"/>
      <sheetName val="chiet_tinh"/>
      <sheetName val="Ng_hàng_xà+bulong"/>
      <sheetName val="TONG_HOP_VL-NC"/>
      <sheetName val="Bang_KL"/>
      <sheetName val="MH_RATE"/>
      <sheetName val="Lcau_-_Lxuc"/>
      <sheetName val="DG-TNHC-85"/>
      <sheetName val="Dia"/>
      <sheetName val="SP10"/>
      <sheetName val="THDT goi thau TB"/>
      <sheetName val="Tien do TV"/>
      <sheetName val="QD957"/>
      <sheetName val="Harga ME "/>
      <sheetName val="토공"/>
      <sheetName val="Alat"/>
      <sheetName val="Analisa Gabungan"/>
      <sheetName val="Sub"/>
      <sheetName val="KL san lap"/>
      <sheetName val="DK"/>
      <sheetName val="Isolasi Luar Dalam"/>
      <sheetName val="Isolasi Luar"/>
      <sheetName val="Sheet4"/>
      <sheetName val="Supplier"/>
      <sheetName val=" Bill.5-Earthing.2 - Add Works"/>
      <sheetName val="TK-COL"/>
      <sheetName val="02_Dulieu_Cua"/>
      <sheetName val="dg7606"/>
      <sheetName val="DGsuyrong"/>
      <sheetName val="PhanTichVua"/>
      <sheetName val="PhanTichVT"/>
      <sheetName val="KhoiluongDT"/>
      <sheetName val="bridge # 1"/>
      <sheetName val="HMCV"/>
      <sheetName val="CauKien"/>
      <sheetName val="XD"/>
      <sheetName val="Cuongricc"/>
      <sheetName val="DATA BASE"/>
      <sheetName val="Equipment list (PAC)"/>
      <sheetName val="Mat_Source"/>
      <sheetName val="計算条件"/>
      <sheetName val="Chenh lech ca may"/>
      <sheetName val="TLg CN&amp;Laixe"/>
      <sheetName val="TLg CN&amp;Laixe (2)"/>
      <sheetName val="TLg Laitau"/>
      <sheetName val="TLg Laitau (2)"/>
      <sheetName val="TINH KHOI LUONG"/>
      <sheetName val="入力作成表"/>
      <sheetName val="CPA"/>
      <sheetName val="Setting"/>
      <sheetName val="Settings"/>
      <sheetName val="VND"/>
      <sheetName val="Buy vs. Lease Car"/>
      <sheetName val="___S"/>
      <sheetName val="___"/>
      <sheetName val="__"/>
      <sheetName val="______"/>
      <sheetName val="I-KAMAR"/>
      <sheetName val="GTTBA"/>
      <sheetName val="新规"/>
      <sheetName val="Master"/>
      <sheetName val="DG7606DZ"/>
      <sheetName val="Chi tiet"/>
      <sheetName val="Unit_Div6"/>
      <sheetName val="phan tic chi tiet"/>
      <sheetName val="Main"/>
      <sheetName val="subcon sched"/>
      <sheetName val="A1"/>
      <sheetName val="CT_vat_lieu"/>
      <sheetName val="DM_6061"/>
      <sheetName val="DG_thep_ma_kem"/>
      <sheetName val="DG_DZ"/>
      <sheetName val="DG_TBA"/>
      <sheetName val="Data_Input"/>
      <sheetName val="DG1426"/>
      <sheetName val="KH-Q1,Q2,01"/>
      <sheetName val="Code"/>
      <sheetName val="Budget Code"/>
      <sheetName val="TH_CPTB"/>
      <sheetName val="CP Khac cuoc VC"/>
      <sheetName val="PS-Labour_M"/>
      <sheetName val="NHÀ NHẬP LIỆU"/>
      <sheetName val="MÓNG SILO"/>
      <sheetName val="Bang 3_Chi tiet phan Dz"/>
      <sheetName val="KHOI LUONG"/>
      <sheetName val="13-Cốt thép (10mm&lt;D≤18mm) FO16"/>
      <sheetName val="du lieu du toan"/>
      <sheetName val="BẢNG KHỐI LƯỢNG TỔNG HỢP"/>
      <sheetName val="SEX"/>
      <sheetName val="CTKL KTX HT"/>
      <sheetName val="HVAC.BLOCK B4"/>
      <sheetName val="CT1"/>
      <sheetName val="Hardware"/>
      <sheetName val="HWW"/>
      <sheetName val="2.Chiet tinh"/>
      <sheetName val="daf-3(OK)"/>
      <sheetName val="daf-7(OK)"/>
      <sheetName val="SourceData"/>
      <sheetName val="7606"/>
      <sheetName val="IBASE"/>
      <sheetName val="PRE (E)"/>
      <sheetName val="Z"/>
      <sheetName val="Chi tiet lan can"/>
      <sheetName val="Tong du toan"/>
      <sheetName val="Bill 2 - ketcau"/>
      <sheetName val="DANHMUC"/>
      <sheetName val="RAB_AR&amp;STR2"/>
      <sheetName val="chi_tiet_TBA2"/>
      <sheetName val="chi_tiet_C2"/>
      <sheetName val="Customize_Your_Purchase_Order2"/>
      <sheetName val="CHITIET_VL-NC-TT-3p1"/>
      <sheetName val="HĐ_ngoài1"/>
      <sheetName val="XT_Buoc_31"/>
      <sheetName val="dongia_(2)1"/>
      <sheetName val="Adix_A1"/>
      <sheetName val="S-curve_1"/>
      <sheetName val="So_doi_chieu_LC1"/>
      <sheetName val="Equip_"/>
      <sheetName val="A1_CN"/>
      <sheetName val="Đầu_vào"/>
      <sheetName val="Trạm_biến_áp"/>
      <sheetName val="Đơn_Giá_"/>
      <sheetName val="Chenh_lech_vat_tu"/>
      <sheetName val="Diện_tích"/>
      <sheetName val="1_Khái_toán"/>
      <sheetName val="TONG_HOP_T5_1998"/>
      <sheetName val="Chi_tiet_XD_TBA"/>
      <sheetName val="CT-0_4KV"/>
      <sheetName val="Chi_tiet_KL"/>
      <sheetName val="Tổng_hợp_KL"/>
      <sheetName val="rate_material"/>
      <sheetName val="KL_Chi_tiết_Xây_tô"/>
      <sheetName val="04_-_XUONG_DET_B"/>
      <sheetName val="07Base_Cost"/>
      <sheetName val="_03"/>
      <sheetName val="chieu_day_san"/>
      <sheetName val="Podium_Concrete_Works"/>
      <sheetName val="KLCT-_TOWER"/>
      <sheetName val="KLCT-_PODIUM"/>
      <sheetName val="Gia_thanh_chuoi_su"/>
      <sheetName val="Tiep_dia"/>
      <sheetName val="Don_gia_vung_III-Can_Tho"/>
      <sheetName val="Bill_1_Quy_dinh_chung"/>
      <sheetName val="1_R18_BF"/>
      <sheetName val="6_External_works-R18"/>
      <sheetName val="Phan_khai_KLuong"/>
      <sheetName val="Area_Cal"/>
      <sheetName val="Elect_(3)"/>
      <sheetName val="plan&amp;section_of_foundation"/>
      <sheetName val="design_criteria"/>
      <sheetName val="Bond_수수료_계산_포맷"/>
      <sheetName val="ITB_COST"/>
      <sheetName val="PAGE_1"/>
      <sheetName val="Loại_Vật_tư"/>
      <sheetName val="DM_67"/>
      <sheetName val="Đầu_tư"/>
      <sheetName val="dg_tphcm"/>
      <sheetName val="T_KÊ_K_CẤU"/>
      <sheetName val="4_PTDG"/>
      <sheetName val="A1,_May"/>
      <sheetName val="Vat_lieu"/>
      <sheetName val="Door_and_window"/>
      <sheetName val="Project_Data"/>
      <sheetName val="EIRR&gt;_2"/>
      <sheetName val="6PILE__(돌출)"/>
      <sheetName val="HÐ_ngoài1"/>
      <sheetName val="Xay_lapduongR3"/>
      <sheetName val="wsLists"/>
      <sheetName val="PU_ITALY_4"/>
      <sheetName val="Tro_giup4"/>
      <sheetName val="TH_DZ354"/>
      <sheetName val="CHITIET_VL-NC-TT_-1p2"/>
      <sheetName val="TONG_HOP_VL-NC_TT2"/>
      <sheetName val="KPVC-BD_2"/>
      <sheetName val="Don_gia2"/>
      <sheetName val="Luong NII"/>
      <sheetName val="DON_GIA_CAN_THO4"/>
      <sheetName val="DON_GIA_TRAM_(3)2"/>
      <sheetName val="Don_gia_chi_tiet2"/>
      <sheetName val="7606_DZ2"/>
      <sheetName val="project_management1"/>
      <sheetName val="REINF_1"/>
      <sheetName val="Rates_20091"/>
      <sheetName val="Du_toan1"/>
      <sheetName val="MAIN_GATE_HOUSE1"/>
      <sheetName val="Commercial_value1"/>
      <sheetName val="Ky_Lam_Bridge1"/>
      <sheetName val="Provisional_Sums_Item1"/>
      <sheetName val="Gas_Pressure_Welding1"/>
      <sheetName val="General_Item&amp;General_Requireme1"/>
      <sheetName val="General_Items1"/>
      <sheetName val="Regenral_Requirements1"/>
      <sheetName val="chiet_tinh1"/>
      <sheetName val="Ng_hàng_xà+bulong1"/>
      <sheetName val="Bang_KL1"/>
      <sheetName val="TONG_HOP_VL-NC1"/>
      <sheetName val="MH_RATE1"/>
      <sheetName val="Lcau_-_Lxuc1"/>
      <sheetName val="6787CWFASE2CASE2_00_xls"/>
      <sheetName val="Bill_01_-_CTN"/>
      <sheetName val="Bill_2_2_Villa_2_beds"/>
      <sheetName val="CẤP_THOÁT_NƯỚC"/>
      <sheetName val="Cước_VC_+_ĐM_CP_Tư_vấn"/>
      <sheetName val="Hệ_số"/>
      <sheetName val="Vat_tu_XD"/>
      <sheetName val="Bill_02_-_Xay_gach-Pou_"/>
      <sheetName val="Bill_03-Chống_thấm-Pou"/>
      <sheetName val="Bill_04-Kim_loại-Pou"/>
      <sheetName val="Bill_05_-_Hoan_thien-Pou_"/>
      <sheetName val="Bill_02_-_Xay_gach-Tower"/>
      <sheetName val="Bill_03-Chống_thấm-Tower"/>
      <sheetName val="Bill_04-Kim_loại-Tower"/>
      <sheetName val="Bill_05_-_Hoan_thien-Tower"/>
      <sheetName val="KL-_KHAC"/>
      <sheetName val="BILL_3_-_KẾT_CẤU_HẦM"/>
      <sheetName val="PTĐG_LTBT"/>
      <sheetName val="CTG-PRECHEx1_4"/>
      <sheetName val="CTG-AB_(2)"/>
      <sheetName val="CTG-AB_(3)"/>
      <sheetName val="CTG-PLP-1_08"/>
      <sheetName val="Pre_Đội_nhóm"/>
      <sheetName val="Tower_-_Concrete_Works"/>
      <sheetName val="Bill-04_ket_cau_thap-_UNI"/>
      <sheetName val="TH_Vat_tu"/>
      <sheetName val="Bang_trong_luong_rieng_thep"/>
      <sheetName val="gia_cong_tac"/>
      <sheetName val="Measure_1306"/>
      <sheetName val="THDT_goi_thau_TB"/>
      <sheetName val="Tien_do_TV"/>
      <sheetName val="Harga_ME_"/>
      <sheetName val="Analisa_Gabungan"/>
      <sheetName val="GV1-D13_(Casement_door)"/>
      <sheetName val="Isolasi_Luar_Dalam"/>
      <sheetName val="Isolasi_Luar"/>
      <sheetName val="Buy_vs__Lease_Car"/>
      <sheetName val="bridge_#_1"/>
      <sheetName val="Analisa &amp; Upah"/>
      <sheetName val="Purchase Order"/>
      <sheetName val="DL ĐẦU VÀO"/>
      <sheetName val="CTEMCOST"/>
      <sheetName val="D &amp; W sizes"/>
      <sheetName val="DM_60611"/>
      <sheetName val="DG_thep_ma_kem1"/>
      <sheetName val="CT_vat_lieu1"/>
      <sheetName val="DG_DZ1"/>
      <sheetName val="DG_TBA1"/>
      <sheetName val="_Bill_5-Earthing_2_-_Add_Works"/>
      <sheetName val="Data_Input1"/>
      <sheetName val="DETAIL_"/>
      <sheetName val="final_list_20051"/>
      <sheetName val="LV_data"/>
      <sheetName val="ESTI_"/>
      <sheetName val="KL_san_lap"/>
      <sheetName val="Equipment_list_(PAC)"/>
      <sheetName val="TINH_KHOI_LUONG"/>
      <sheetName val="DATA_BASE"/>
      <sheetName val="Gia_vat_tu"/>
      <sheetName val="Chenh_lech_ca_may"/>
      <sheetName val="TLg_CN&amp;Laixe"/>
      <sheetName val="TLg_CN&amp;Laixe_(2)"/>
      <sheetName val="TLg_Laitau"/>
      <sheetName val="TLg_Laitau_(2)"/>
      <sheetName val="Bang_3_Chi_tiet_phan_Dz"/>
      <sheetName val="KHOI_LUONG"/>
      <sheetName val="TH_MTC"/>
      <sheetName val="TH_N_Cong"/>
      <sheetName val="Chi_tiet"/>
      <sheetName val="PRE_(E)"/>
      <sheetName val="subcon_sched"/>
      <sheetName val="HVAC_BLOCK_B4"/>
      <sheetName val="BOQ THAN"/>
      <sheetName val="Formwork"/>
      <sheetName val="BOQ건축"/>
      <sheetName val="BocXep"/>
      <sheetName val="VCBo"/>
      <sheetName val="VCThuy"/>
      <sheetName val="Cpbetong"/>
      <sheetName val="366fun"/>
      <sheetName val="DM_60606061"/>
      <sheetName val="DINH MUC THI NGHIEM"/>
      <sheetName val="CUOCVC"/>
      <sheetName val="Luong NI"/>
      <sheetName val="Vatlieu"/>
      <sheetName val="CT"/>
      <sheetName val="don_giaQB"/>
      <sheetName val="dghn"/>
      <sheetName val="DongiaVL2"/>
      <sheetName val="Active"/>
      <sheetName val="PMS"/>
      <sheetName val="1_MV"/>
      <sheetName val="Ktmo"/>
      <sheetName val="경비2내역"/>
      <sheetName val="Du lieu"/>
      <sheetName val="Cash2"/>
      <sheetName val="Markup"/>
      <sheetName val="OT"/>
      <sheetName val="cash budget"/>
      <sheetName val="Criteria"/>
      <sheetName val="ICGSIP"/>
      <sheetName val="SORT"/>
      <sheetName val="Phan tich"/>
      <sheetName val="INPUT-STR"/>
      <sheetName val="REF"/>
      <sheetName val="CT Thang Mo"/>
      <sheetName val="CT  PL"/>
      <sheetName val="DTCTchung"/>
      <sheetName val="dongia _2_"/>
      <sheetName val="FAB별"/>
      <sheetName val="Thép CKN"/>
      <sheetName val="GOC-KO IN"/>
      <sheetName val="TMinh"/>
      <sheetName val="MAU 8A"/>
      <sheetName val="MAU 8B"/>
      <sheetName val="MAU 9"/>
      <sheetName val="MAU 10"/>
      <sheetName val="TLuong"/>
      <sheetName val="Perform1"/>
      <sheetName val="Source"/>
      <sheetName val="sochitiettaikhoan "/>
      <sheetName val="DIL4"/>
      <sheetName val="Share price data"/>
      <sheetName val="Breadown-Nop"/>
      <sheetName val="B-111"/>
      <sheetName val="19.3"/>
      <sheetName val="20.3"/>
      <sheetName val="Chieu 4.3"/>
      <sheetName val="Cow req"/>
      <sheetName val="TỔNG HỢP"/>
      <sheetName val="14-LẦN 3-CHIỀU"/>
      <sheetName val="14-LẦN 1-SÁNG"/>
      <sheetName val="14-LẦN 2-TRƯA"/>
      <sheetName val="1.3+1.4-TOTAL - Ko IN"/>
      <sheetName val="2.1-LẦN 3-CHIỀU"/>
      <sheetName val="2.1-LẦN 1-SÁNG"/>
      <sheetName val="2.1-LẦN 2-TRƯA"/>
      <sheetName val="2.1-TOTAL-Ko IN"/>
      <sheetName val="1.3(TMR 4)"/>
      <sheetName val="CHO DE"/>
      <sheetName val="1.1+1.2+2.2+2.3(TMR 3)"/>
      <sheetName val="CK1+CK2"/>
      <sheetName val="CK1+CK2 (VS SAN CHOI 23)"/>
      <sheetName val="CK1+CK2 (2)"/>
      <sheetName val="CP-CK"/>
      <sheetName val="12-16 THÁNG"/>
      <sheetName val="CAN SỮA"/>
      <sheetName val="54+55+56(SAU CAI SỮA-6)"/>
      <sheetName val="BÊ 71-90 NGÀY"/>
      <sheetName val="BÊ 12-16 tháng"/>
      <sheetName val="BÊ 6-12"/>
      <sheetName val="BÊ 1-3"/>
      <sheetName val="F01-BC KHAU PHAN SANG 20.3"/>
      <sheetName val="F01-BC KHAU PHAN CHIEU 19.3"/>
      <sheetName val="dinh mưc cty"/>
      <sheetName val="Giá thành"/>
      <sheetName val="Thong ke"/>
      <sheetName val="MIFC"/>
      <sheetName val="Energy for milk prod"/>
      <sheetName val="DE NGHI XUAT "/>
      <sheetName val="phieu xuat mau"/>
      <sheetName val="PHIEU XUAT CHIEU"/>
      <sheetName val="11 rai them cỏ"/>
      <sheetName val="PHU LUC 02- HDSD CAC BIEU MAU"/>
      <sheetName val="PhU LUC 01- MA CAC NHOM BO"/>
      <sheetName val="F03-BC THUC TRON SANG 20.3"/>
      <sheetName val="F03-BC THUC TRON CHIEU 19.3"/>
      <sheetName val="F02-BC THEO DOI THUC AN DU"/>
      <sheetName val="Tham khao- Bao cao xuat thuc an"/>
      <sheetName val="02. PTDG"/>
      <sheetName val="dm 366"/>
      <sheetName val="DM 6060"/>
      <sheetName val="Gvlch"/>
      <sheetName val="DGLX"/>
      <sheetName val="Don gia (khong in)"/>
      <sheetName val="Dlieu dau vao"/>
      <sheetName val="DK1.Don gia"/>
      <sheetName val="1.MONG 1-2"/>
      <sheetName val="BANCO (2)"/>
      <sheetName val="MT DPin (2)"/>
      <sheetName val="外気負荷"/>
      <sheetName val="Chiết tính"/>
      <sheetName val="Dongiaxd"/>
      <sheetName val="VT190111"/>
      <sheetName val="Hao phí"/>
      <sheetName val="Du tru CP-Bieu 01"/>
      <sheetName val="Income Statement"/>
      <sheetName val="Shareholders' Equity"/>
      <sheetName val="Gia_vat_tu1"/>
      <sheetName val="Income_Statement1"/>
      <sheetName val="Shareholders'_Equity1"/>
      <sheetName val="Income_Statement"/>
      <sheetName val="Shareholders'_Equity"/>
      <sheetName val="VC.xd"/>
      <sheetName val="Gia.VLTB"/>
      <sheetName val="B.Luong"/>
      <sheetName val="C.May"/>
      <sheetName val="DM7606"/>
      <sheetName val="XDM22"/>
      <sheetName val="DinhMuc"/>
      <sheetName val="TK-TUBU"/>
      <sheetName val="DGIA"/>
      <sheetName val="TT"/>
      <sheetName val="DM_4970"/>
      <sheetName val="CTKL_KTX_HT"/>
      <sheetName val="NHÀ_NHẬP_LIỆU"/>
      <sheetName val="MÓNG_SILO"/>
      <sheetName val="CP_Khac_cuoc_VC"/>
      <sheetName val="Budget_Code"/>
      <sheetName val="BẢNG_KHỐI_LƯỢNG_TỔNG_HỢP"/>
      <sheetName val="2_Chiet_tinh"/>
      <sheetName val="TB NẶNG"/>
      <sheetName val="CP HMC"/>
      <sheetName val="gui BKCT"/>
      <sheetName val="MTL(AG)"/>
      <sheetName val="PU_ITALY_5"/>
      <sheetName val="RAB_AR&amp;STR3"/>
      <sheetName val="chi_tiet_TBA3"/>
      <sheetName val="chi_tiet_C3"/>
      <sheetName val="Tro_giup5"/>
      <sheetName val="TH_DZ355"/>
      <sheetName val="Customize_Your_Purchase_Order3"/>
      <sheetName val="CHITIET_VL-NC-TT_-1p3"/>
      <sheetName val="CHITIET_VL-NC-TT-3p2"/>
      <sheetName val="TONG_HOP_VL-NC_TT3"/>
      <sheetName val="KPVC-BD_3"/>
      <sheetName val="Don_gia3"/>
      <sheetName val="DON_GIA_TRAM_(3)3"/>
      <sheetName val="DON_GIA_CAN_THO5"/>
      <sheetName val="HĐ_ngoài2"/>
      <sheetName val="XT_Buoc_32"/>
      <sheetName val="dongia_(2)2"/>
      <sheetName val="7606_DZ3"/>
      <sheetName val="project_management2"/>
      <sheetName val="Don_gia_chi_tiet3"/>
      <sheetName val="Adix_A2"/>
      <sheetName val="S-curve_2"/>
      <sheetName val="REINF_2"/>
      <sheetName val="Rates_20092"/>
      <sheetName val="So_doi_chieu_LC2"/>
      <sheetName val="MAIN_GATE_HOUSE2"/>
      <sheetName val="Du_toan2"/>
      <sheetName val="Commercial_value2"/>
      <sheetName val="Ky_Lam_Bridge2"/>
      <sheetName val="Provisional_Sums_Item2"/>
      <sheetName val="Gas_Pressure_Welding2"/>
      <sheetName val="General_Item&amp;General_Requireme2"/>
      <sheetName val="General_Items2"/>
      <sheetName val="Regenral_Requirements2"/>
      <sheetName val="TONG_HOP_VL-NC2"/>
      <sheetName val="MH_RATE2"/>
      <sheetName val="Ng_hàng_xà+bulong2"/>
      <sheetName val="chiet_tinh2"/>
      <sheetName val="Bang_KL2"/>
      <sheetName val="Equip_1"/>
      <sheetName val="A1_CN1"/>
      <sheetName val="DG_thep_ma_kem2"/>
      <sheetName val="Lcau_-_Lxuc2"/>
      <sheetName val="DM_60612"/>
      <sheetName val="Đầu_vào1"/>
      <sheetName val="CT_vat_lieu2"/>
      <sheetName val="Trạm_biến_áp1"/>
      <sheetName val="Đơn_Giá_1"/>
      <sheetName val="Chenh_lech_vat_tu1"/>
      <sheetName val="Diện_tích1"/>
      <sheetName val="1_Khái_toán1"/>
      <sheetName val="TONG_HOP_T5_19981"/>
      <sheetName val="Chi_tiet_XD_TBA1"/>
      <sheetName val="DG_DZ2"/>
      <sheetName val="DG_TBA2"/>
      <sheetName val="rate_material1"/>
      <sheetName val="CT-0_4KV1"/>
      <sheetName val="KL_Chi_tiết_Xây_tô1"/>
      <sheetName val="07Base_Cost1"/>
      <sheetName val="Chi_tiet_KL1"/>
      <sheetName val="Tổng_hợp_KL1"/>
      <sheetName val="Bill_1_Quy_dinh_chung1"/>
      <sheetName val="1_R18_BF1"/>
      <sheetName val="6_External_works-R181"/>
      <sheetName val="Phan_khai_KLuong1"/>
      <sheetName val="Measure_13061"/>
      <sheetName val="Area_Cal1"/>
      <sheetName val="gia_cong_tac1"/>
      <sheetName val="Isolasi_Luar_Dalam1"/>
      <sheetName val="Isolasi_Luar1"/>
      <sheetName val="Data_Input2"/>
      <sheetName val="Project_Data1"/>
      <sheetName val="GV1-D13_(Casement_door)1"/>
      <sheetName val="DM_671"/>
      <sheetName val="04_-_XUONG_DET_B1"/>
      <sheetName val="_031"/>
      <sheetName val="chieu_day_san1"/>
      <sheetName val="Podium_Concrete_Works1"/>
      <sheetName val="KLCT-_TOWER1"/>
      <sheetName val="KLCT-_PODIUM1"/>
      <sheetName val="Gia_thanh_chuoi_su1"/>
      <sheetName val="Tiep_dia1"/>
      <sheetName val="Don_gia_vung_III-Can_Tho1"/>
      <sheetName val="Elect_(3)1"/>
      <sheetName val="plan&amp;section_of_foundation1"/>
      <sheetName val="design_criteria1"/>
      <sheetName val="Bond_수수료_계산_포맷1"/>
      <sheetName val="ITB_COST1"/>
      <sheetName val="PAGE_11"/>
      <sheetName val="Đầu_tư1"/>
      <sheetName val="EIRR&gt;_21"/>
      <sheetName val="HÐ_ngoài2"/>
      <sheetName val="6PILE__(돌출)1"/>
      <sheetName val="Xay_lapduongR31"/>
      <sheetName val="dg_tphcm1"/>
      <sheetName val="Loại_Vật_tư1"/>
      <sheetName val="T_KÊ_K_CẤU1"/>
      <sheetName val="Analisa_Gabungan1"/>
      <sheetName val="Bill_01_-_CTN1"/>
      <sheetName val="Bill_2_2_Villa_2_beds1"/>
      <sheetName val="4_PTDG1"/>
      <sheetName val="6787CWFASE2CASE2_00_xls1"/>
      <sheetName val="Bill_02_-_Xay_gach-Pou_1"/>
      <sheetName val="Bill_03-Chống_thấm-Pou1"/>
      <sheetName val="Bill_04-Kim_loại-Pou1"/>
      <sheetName val="Bill_05_-_Hoan_thien-Pou_1"/>
      <sheetName val="Bill_02_-_Xay_gach-Tower1"/>
      <sheetName val="Bill_03-Chống_thấm-Tower1"/>
      <sheetName val="Bill_04-Kim_loại-Tower1"/>
      <sheetName val="Bill_05_-_Hoan_thien-Tower1"/>
      <sheetName val="KL-_KHAC1"/>
      <sheetName val="BILL_3_-_KẾT_CẤU_HẦM1"/>
      <sheetName val="PTĐG_LTBT1"/>
      <sheetName val="CTG-PRECHEx1_41"/>
      <sheetName val="CTG-AB_(2)1"/>
      <sheetName val="CTG-AB_(3)1"/>
      <sheetName val="CTG-PLP-1_081"/>
      <sheetName val="Pre_Đội_nhóm1"/>
      <sheetName val="Vat_tu_XD1"/>
      <sheetName val="Tower_-_Concrete_Works1"/>
      <sheetName val="Bill-04_ket_cau_thap-_UNI1"/>
      <sheetName val="A1,_May1"/>
      <sheetName val="Vat_lieu1"/>
      <sheetName val="TH_N_Cong1"/>
      <sheetName val="Harga_ME_1"/>
      <sheetName val="ESTI_1"/>
      <sheetName val="KL_san_lap1"/>
      <sheetName val="TH_Vat_tu1"/>
      <sheetName val="_Bill_5-Earthing_2_-_Add_Works1"/>
      <sheetName val="CẤP_THOÁT_NƯỚC1"/>
      <sheetName val="Cước_VC_+_ĐM_CP_Tư_vấn1"/>
      <sheetName val="Hệ_số1"/>
      <sheetName val="THDT_goi_thau_TB1"/>
      <sheetName val="Tien_do_TV1"/>
      <sheetName val="Bang_trong_luong_rieng_thep1"/>
      <sheetName val="DETAIL_1"/>
      <sheetName val="final_list_20052"/>
      <sheetName val="LV_data1"/>
      <sheetName val="TH_MTC1"/>
      <sheetName val="Chenh_lech_ca_may1"/>
      <sheetName val="TLg_CN&amp;Laixe1"/>
      <sheetName val="TLg_CN&amp;Laixe_(2)1"/>
      <sheetName val="TLg_Laitau1"/>
      <sheetName val="TLg_Laitau_(2)1"/>
      <sheetName val="Equipment_list_(PAC)1"/>
      <sheetName val="TINH_KHOI_LUONG1"/>
      <sheetName val="DATA_BASE1"/>
      <sheetName val="bridge_#_11"/>
      <sheetName val="Chi_tiet1"/>
      <sheetName val="Buy_vs__Lease_Car1"/>
      <sheetName val="subcon_sched1"/>
      <sheetName val="Bang_3_Chi_tiet_phan_Dz1"/>
      <sheetName val="KHOI_LUONG1"/>
      <sheetName val="HVAC_BLOCK_B41"/>
      <sheetName val="PRE_(E)1"/>
      <sheetName val="Tong_du_toan"/>
      <sheetName val="Bill_2_-_ketcau"/>
      <sheetName val="Chi_tiet_lan_can"/>
      <sheetName val="Analisa_&amp;_Upah"/>
      <sheetName val="13-Cốt_thép_(10mm&lt;D≤18mm)_FO16"/>
      <sheetName val="du_lieu_du_toan"/>
      <sheetName val="Purchase_Order"/>
      <sheetName val="DL_ĐẦU_VÀO"/>
      <sheetName val="BOQ_THAN"/>
      <sheetName val="D_&amp;_W_sizes"/>
      <sheetName val="Du_lieu1"/>
      <sheetName val="cash_budget"/>
      <sheetName val="Luong_NII"/>
      <sheetName val="DINH_MUC_THI_NGHIEM"/>
      <sheetName val="Luong_NI"/>
      <sheetName val="Phan_tich"/>
      <sheetName val="CT_Thang_Mo"/>
      <sheetName val="CT__PL"/>
      <sheetName val="dongia__2_"/>
      <sheetName val="Thép_CKN"/>
      <sheetName val="GOC-KO_IN"/>
      <sheetName val="MAU_8A"/>
      <sheetName val="MAU_8B"/>
      <sheetName val="MAU_9"/>
      <sheetName val="MAU_10"/>
      <sheetName val="sochitiettaikhoan_"/>
      <sheetName val="Share_price_data"/>
      <sheetName val="19_3"/>
      <sheetName val="20_3"/>
      <sheetName val="Chieu_4_3"/>
      <sheetName val="Cow_req"/>
      <sheetName val="TỔNG_HỢP"/>
      <sheetName val="14-LẦN_3-CHIỀU"/>
      <sheetName val="14-LẦN_1-SÁNG"/>
      <sheetName val="14-LẦN_2-TRƯA"/>
      <sheetName val="1_3+1_4-TOTAL_-_Ko_IN"/>
      <sheetName val="2_1-LẦN_3-CHIỀU"/>
      <sheetName val="2_1-LẦN_1-SÁNG"/>
      <sheetName val="2_1-LẦN_2-TRƯA"/>
      <sheetName val="2_1-TOTAL-Ko_IN"/>
      <sheetName val="1_3(TMR_4)"/>
      <sheetName val="CHO_DE"/>
      <sheetName val="1_1+1_2+2_2+2_3(TMR_3)"/>
      <sheetName val="CK1+CK2_(VS_SAN_CHOI_23)"/>
      <sheetName val="CK1+CK2_(2)"/>
      <sheetName val="12-16_THÁNG"/>
      <sheetName val="CAN_SỮA"/>
      <sheetName val="54+55+56(SAU_CAI_SỮA-6)"/>
      <sheetName val="BÊ_71-90_NGÀY"/>
      <sheetName val="BÊ_12-16_tháng"/>
      <sheetName val="BÊ_6-12"/>
      <sheetName val="BÊ_1-3"/>
      <sheetName val="F01-BC_KHAU_PHAN_SANG_20_3"/>
      <sheetName val="F01-BC_KHAU_PHAN_CHIEU_19_3"/>
      <sheetName val="dinh_mưc_cty"/>
      <sheetName val="Giá_thành"/>
      <sheetName val="Thong_ke"/>
      <sheetName val="Energy_for_milk_prod"/>
      <sheetName val="DE_NGHI_XUAT_"/>
      <sheetName val="phieu_xuat_mau"/>
      <sheetName val="PHIEU_XUAT_CHIEU"/>
      <sheetName val="11_rai_them_cỏ"/>
      <sheetName val="PHU_LUC_02-_HDSD_CAC_BIEU_MAU"/>
      <sheetName val="PhU_LUC_01-_MA_CAC_NHOM_BO"/>
      <sheetName val="F03-BC_THUC_TRON_SANG_20_3"/>
      <sheetName val="F03-BC_THUC_TRON_CHIEU_19_3"/>
      <sheetName val="F02-BC_THEO_DOI_THUC_AN_DU"/>
      <sheetName val="Tham_khao-_Bao_cao_xuat_thuc_an"/>
      <sheetName val="Don_gia_(khong_in)"/>
      <sheetName val="Dlieu_dau_vao"/>
      <sheetName val="DK1_Don_gia"/>
      <sheetName val="1_MONG_1-2"/>
      <sheetName val="BANCO_(2)"/>
      <sheetName val="MT_DPin_(2)"/>
      <sheetName val="02__PTDG"/>
      <sheetName val="Chiết_tính"/>
      <sheetName val="PU_ITALY_6"/>
      <sheetName val="RAB_AR&amp;STR4"/>
      <sheetName val="chi_tiet_TBA4"/>
      <sheetName val="chi_tiet_C4"/>
      <sheetName val="Tro_giup6"/>
      <sheetName val="TH_DZ356"/>
      <sheetName val="Customize_Your_Purchase_Order4"/>
      <sheetName val="CHITIET_VL-NC-TT_-1p4"/>
      <sheetName val="CHITIET_VL-NC-TT-3p3"/>
      <sheetName val="TONG_HOP_VL-NC_TT4"/>
      <sheetName val="KPVC-BD_4"/>
      <sheetName val="Don_gia4"/>
      <sheetName val="DON_GIA_TRAM_(3)4"/>
      <sheetName val="DON_GIA_CAN_THO6"/>
      <sheetName val="HĐ_ngoài3"/>
      <sheetName val="XT_Buoc_33"/>
      <sheetName val="dongia_(2)3"/>
      <sheetName val="7606_DZ4"/>
      <sheetName val="project_management3"/>
      <sheetName val="Don_gia_chi_tiet4"/>
      <sheetName val="Adix_A3"/>
      <sheetName val="S-curve_3"/>
      <sheetName val="REINF_3"/>
      <sheetName val="Rates_20093"/>
      <sheetName val="So_doi_chieu_LC3"/>
      <sheetName val="MAIN_GATE_HOUSE3"/>
      <sheetName val="Commercial_value3"/>
      <sheetName val="Du_toan3"/>
      <sheetName val="Ky_Lam_Bridge3"/>
      <sheetName val="Provisional_Sums_Item3"/>
      <sheetName val="Gas_Pressure_Welding3"/>
      <sheetName val="General_Item&amp;General_Requireme3"/>
      <sheetName val="General_Items3"/>
      <sheetName val="Regenral_Requirements3"/>
      <sheetName val="chiet_tinh3"/>
      <sheetName val="Ng_hàng_xà+bulong3"/>
      <sheetName val="Bang_KL3"/>
      <sheetName val="TONG_HOP_VL-NC3"/>
      <sheetName val="MH_RATE3"/>
      <sheetName val="Đầu_vào2"/>
      <sheetName val="Lcau_-_Lxuc3"/>
      <sheetName val="DM_60613"/>
      <sheetName val="DG_thep_ma_kem3"/>
      <sheetName val="CT_vat_lieu3"/>
      <sheetName val="Equip_2"/>
      <sheetName val="A1_CN2"/>
      <sheetName val="Trạm_biến_áp2"/>
      <sheetName val="Đơn_Giá_2"/>
      <sheetName val="Chenh_lech_vat_tu2"/>
      <sheetName val="Diện_tích2"/>
      <sheetName val="1_Khái_toán2"/>
      <sheetName val="TONG_HOP_T5_19982"/>
      <sheetName val="Chi_tiet_XD_TBA2"/>
      <sheetName val="DG_DZ3"/>
      <sheetName val="DG_TBA3"/>
      <sheetName val="CT-0_4KV2"/>
      <sheetName val="rate_material2"/>
      <sheetName val="KL_Chi_tiết_Xây_tô2"/>
      <sheetName val="07Base_Cost2"/>
      <sheetName val="GV1-D13_(Casement_door)2"/>
      <sheetName val="Bill_1_Quy_dinh_chung2"/>
      <sheetName val="1_R18_BF2"/>
      <sheetName val="6_External_works-R182"/>
      <sheetName val="Phan_khai_KLuong2"/>
      <sheetName val="Chi_tiet_KL2"/>
      <sheetName val="Tổng_hợp_KL2"/>
      <sheetName val="Measure_13062"/>
      <sheetName val="Area_Cal2"/>
      <sheetName val="gia_cong_tac2"/>
      <sheetName val="Analisa_Gabungan2"/>
      <sheetName val="Isolasi_Luar_Dalam2"/>
      <sheetName val="Isolasi_Luar2"/>
      <sheetName val="04_-_XUONG_DET_B2"/>
      <sheetName val="_032"/>
      <sheetName val="chieu_day_san2"/>
      <sheetName val="Podium_Concrete_Works2"/>
      <sheetName val="KLCT-_TOWER2"/>
      <sheetName val="KLCT-_PODIUM2"/>
      <sheetName val="Gia_thanh_chuoi_su2"/>
      <sheetName val="Tiep_dia2"/>
      <sheetName val="Don_gia_vung_III-Can_Tho2"/>
      <sheetName val="Loại_Vật_tư2"/>
      <sheetName val="Elect_(3)2"/>
      <sheetName val="plan&amp;section_of_foundation2"/>
      <sheetName val="design_criteria2"/>
      <sheetName val="Bond_수수료_계산_포맷2"/>
      <sheetName val="ITB_COST2"/>
      <sheetName val="PAGE_12"/>
      <sheetName val="Xay_lapduongR32"/>
      <sheetName val="DM_672"/>
      <sheetName val="Project_Data2"/>
      <sheetName val="6787CWFASE2CASE2_00_xls2"/>
      <sheetName val="Đầu_tư2"/>
      <sheetName val="EIRR&gt;_22"/>
      <sheetName val="Bill_02_-_Xay_gach-Pou_2"/>
      <sheetName val="Bill_03-Chống_thấm-Pou2"/>
      <sheetName val="Bill_04-Kim_loại-Pou2"/>
      <sheetName val="Bill_05_-_Hoan_thien-Pou_2"/>
      <sheetName val="Bill_02_-_Xay_gach-Tower2"/>
      <sheetName val="Bill_03-Chống_thấm-Tower2"/>
      <sheetName val="Bill_04-Kim_loại-Tower2"/>
      <sheetName val="Bill_05_-_Hoan_thien-Tower2"/>
      <sheetName val="KL-_KHAC2"/>
      <sheetName val="BILL_3_-_KẾT_CẤU_HẦM2"/>
      <sheetName val="PTĐG_LTBT2"/>
      <sheetName val="CTG-PRECHEx1_42"/>
      <sheetName val="CTG-AB_(2)2"/>
      <sheetName val="CTG-AB_(3)2"/>
      <sheetName val="CTG-PLP-1_082"/>
      <sheetName val="Pre_Đội_nhóm2"/>
      <sheetName val="Vat_tu_XD2"/>
      <sheetName val="Tower_-_Concrete_Works2"/>
      <sheetName val="Bill-04_ket_cau_thap-_UNI2"/>
      <sheetName val="dg_tphcm2"/>
      <sheetName val="T_KÊ_K_CẤU2"/>
      <sheetName val="4_PTDG2"/>
      <sheetName val="A1,_May2"/>
      <sheetName val="Vat_lieu2"/>
      <sheetName val="Data_Input3"/>
      <sheetName val="HÐ_ngoài3"/>
      <sheetName val="6PILE__(돌출)2"/>
      <sheetName val="Bill_01_-_CTN2"/>
      <sheetName val="Bill_2_2_Villa_2_beds2"/>
      <sheetName val="ESTI_2"/>
      <sheetName val="KL_san_lap2"/>
      <sheetName val="TH_Vat_tu2"/>
      <sheetName val="_Bill_5-Earthing_2_-_Add_Works2"/>
      <sheetName val="Harga_ME_2"/>
      <sheetName val="TH_N_Cong2"/>
      <sheetName val="Bang_trong_luong_rieng_thep2"/>
      <sheetName val="CẤP_THOÁT_NƯỚC2"/>
      <sheetName val="Cước_VC_+_ĐM_CP_Tư_vấn2"/>
      <sheetName val="Hệ_số2"/>
      <sheetName val="bridge_#_12"/>
      <sheetName val="THDT_goi_thau_TB2"/>
      <sheetName val="Tien_do_TV2"/>
      <sheetName val="DETAIL_2"/>
      <sheetName val="final_list_20053"/>
      <sheetName val="LV_data2"/>
      <sheetName val="Gia_vat_tu2"/>
      <sheetName val="TH_MTC2"/>
      <sheetName val="Chenh_lech_ca_may2"/>
      <sheetName val="TLg_CN&amp;Laixe2"/>
      <sheetName val="TLg_CN&amp;Laixe_(2)2"/>
      <sheetName val="TLg_Laitau2"/>
      <sheetName val="TLg_Laitau_(2)2"/>
      <sheetName val="Equipment_list_(PAC)2"/>
      <sheetName val="TINH_KHOI_LUONG2"/>
      <sheetName val="DATA_BASE2"/>
      <sheetName val="Chi_tiet2"/>
      <sheetName val="Bang_3_Chi_tiet_phan_Dz2"/>
      <sheetName val="KHOI_LUONG2"/>
      <sheetName val="HVAC_BLOCK_B42"/>
      <sheetName val="Buy_vs__Lease_Car2"/>
      <sheetName val="subcon_sched2"/>
      <sheetName val="CP_Khac_cuoc_VC1"/>
      <sheetName val="Budget_Code1"/>
      <sheetName val="BẢNG_KHỐI_LƯỢNG_TỔNG_HỢP1"/>
      <sheetName val="CTKL_KTX_HT1"/>
      <sheetName val="PRE_(E)2"/>
      <sheetName val="2_Chiet_tinh1"/>
      <sheetName val="NHÀ_NHẬP_LIỆU1"/>
      <sheetName val="MÓNG_SILO1"/>
      <sheetName val="Tong_du_toan1"/>
      <sheetName val="Bill_2_-_ketcau1"/>
      <sheetName val="Chi_tiet_lan_can1"/>
      <sheetName val="Analisa_&amp;_Upah1"/>
      <sheetName val="Purchase_Order1"/>
      <sheetName val="13-Cốt_thép_(10mm&lt;D≤18mm)_FO161"/>
      <sheetName val="du_lieu_du_toan1"/>
      <sheetName val="DL_ĐẦU_VÀO1"/>
      <sheetName val="BOQ_THAN1"/>
      <sheetName val="D_&amp;_W_sizes1"/>
      <sheetName val="Du_lieu2"/>
      <sheetName val="cash_budget1"/>
      <sheetName val="Luong_NII1"/>
      <sheetName val="DINH_MUC_THI_NGHIEM1"/>
      <sheetName val="Luong_NI1"/>
      <sheetName val="Phan_tich1"/>
      <sheetName val="CT_Thang_Mo1"/>
      <sheetName val="CT__PL1"/>
      <sheetName val="dongia__2_1"/>
      <sheetName val="Thép_CKN1"/>
      <sheetName val="GOC-KO_IN1"/>
      <sheetName val="MAU_8A1"/>
      <sheetName val="MAU_8B1"/>
      <sheetName val="MAU_91"/>
      <sheetName val="MAU_101"/>
      <sheetName val="sochitiettaikhoan_1"/>
      <sheetName val="Share_price_data1"/>
      <sheetName val="19_31"/>
      <sheetName val="20_31"/>
      <sheetName val="Chieu_4_31"/>
      <sheetName val="Cow_req1"/>
      <sheetName val="TỔNG_HỢP1"/>
      <sheetName val="14-LẦN_3-CHIỀU1"/>
      <sheetName val="14-LẦN_1-SÁNG1"/>
      <sheetName val="14-LẦN_2-TRƯA1"/>
      <sheetName val="1_3+1_4-TOTAL_-_Ko_IN1"/>
      <sheetName val="2_1-LẦN_3-CHIỀU1"/>
      <sheetName val="2_1-LẦN_1-SÁNG1"/>
      <sheetName val="2_1-LẦN_2-TRƯA1"/>
      <sheetName val="2_1-TOTAL-Ko_IN1"/>
      <sheetName val="1_3(TMR_4)1"/>
      <sheetName val="CHO_DE1"/>
      <sheetName val="1_1+1_2+2_2+2_3(TMR_3)1"/>
      <sheetName val="CK1+CK2_(VS_SAN_CHOI_23)1"/>
      <sheetName val="CK1+CK2_(2)1"/>
      <sheetName val="12-16_THÁNG1"/>
      <sheetName val="CAN_SỮA1"/>
      <sheetName val="54+55+56(SAU_CAI_SỮA-6)1"/>
      <sheetName val="BÊ_71-90_NGÀY1"/>
      <sheetName val="BÊ_12-16_tháng1"/>
      <sheetName val="BÊ_6-121"/>
      <sheetName val="BÊ_1-31"/>
      <sheetName val="F01-BC_KHAU_PHAN_SANG_20_31"/>
      <sheetName val="F01-BC_KHAU_PHAN_CHIEU_19_31"/>
      <sheetName val="dinh_mưc_cty1"/>
      <sheetName val="Giá_thành1"/>
      <sheetName val="Thong_ke1"/>
      <sheetName val="Energy_for_milk_prod1"/>
      <sheetName val="DE_NGHI_XUAT_1"/>
      <sheetName val="phieu_xuat_mau1"/>
      <sheetName val="PHIEU_XUAT_CHIEU1"/>
      <sheetName val="11_rai_them_cỏ1"/>
      <sheetName val="PHU_LUC_02-_HDSD_CAC_BIEU_MAU1"/>
      <sheetName val="PhU_LUC_01-_MA_CAC_NHOM_BO1"/>
      <sheetName val="F03-BC_THUC_TRON_SANG_20_31"/>
      <sheetName val="F03-BC_THUC_TRON_CHIEU_19_31"/>
      <sheetName val="F02-BC_THEO_DOI_THUC_AN_DU1"/>
      <sheetName val="Tham_khao-_Bao_cao_xuat_thuc_a1"/>
      <sheetName val="Dlieu_dau_vao1"/>
      <sheetName val="DK1_Don_gia1"/>
      <sheetName val="1_MONG_1-21"/>
      <sheetName val="Don_gia_(khong_in)1"/>
      <sheetName val="BANCO_(2)1"/>
      <sheetName val="MT_DPin_(2)1"/>
      <sheetName val="02__PTDG1"/>
      <sheetName val="Chiết_tính1"/>
      <sheetName val="TH TN"/>
      <sheetName val="Bill No.3 - Prov. Sum (Ph2&amp;3)"/>
      <sheetName val="wk prgs"/>
      <sheetName val="sort2"/>
      <sheetName val="đọc số"/>
      <sheetName val="DATA1"/>
      <sheetName val="소일위대가코드표"/>
      <sheetName val="Ma don vi"/>
      <sheetName val="bang cc"/>
      <sheetName val="TK chi tiet"/>
      <sheetName val="Brick"/>
      <sheetName val="Bill 2-Road HR2"/>
      <sheetName val="Bill 3 - Softscape HR2"/>
      <sheetName val="HỆ THỐNG PHÒNG CHÁY CHỮA CHÁY"/>
      <sheetName val="HỆ THỐNG CẤP THOÁT NƯỚC"/>
      <sheetName val="HỆ THỐNG ĐHKK"/>
      <sheetName val="MÁY PHÁT ĐIỆN"/>
      <sheetName val="HỆ THỐNG ĐIỆN"/>
      <sheetName val="Thiết bị chính"/>
      <sheetName val="DG 1426"/>
      <sheetName val="Dự thầu"/>
      <sheetName val="Nhap VT oto"/>
      <sheetName val="見積書"/>
      <sheetName val="TNHC"/>
      <sheetName val="trialth"/>
      <sheetName val="1"/>
      <sheetName val="PCCC"/>
      <sheetName val="Ｎｏ.13"/>
      <sheetName val="tra_vat_lieu"/>
      <sheetName val="DGchitiet "/>
      <sheetName val="2.1Warehouse 1"/>
      <sheetName val="Structure data"/>
      <sheetName val="AG Pipe Qty Analysis"/>
      <sheetName val="NHATKYC"/>
      <sheetName val="BCX_NL"/>
      <sheetName val="THEP TAM"/>
      <sheetName val="THEP HÌNH"/>
      <sheetName val="THEP HINH"/>
      <sheetName val="XA GO"/>
      <sheetName val="BANG TRA"/>
      <sheetName val="CP Du phong"/>
      <sheetName val="THCP Lap dat"/>
      <sheetName val="THCP xay dung"/>
      <sheetName val="Tong hop kinh phi"/>
      <sheetName val="QD79"/>
      <sheetName val="Tongke"/>
      <sheetName val="CHI PHI"/>
      <sheetName val="MDA"/>
      <sheetName val="MKH"/>
      <sheetName val="DMNV"/>
      <sheetName val="DMNCC"/>
      <sheetName val="MHH"/>
      <sheetName val="CĂN HỘ T16-17 "/>
      <sheetName val="TRỤC ĐỨNG THOÁT BẨN T15-17"/>
      <sheetName val="TRỤC ĐỨNG TM T15-17"/>
      <sheetName val="nkc"/>
      <sheetName val="Móng, nền "/>
      <sheetName val="Est"/>
      <sheetName val="E-Breakdown"/>
      <sheetName val="CostData"/>
      <sheetName val="costingsheet"/>
      <sheetName val="Wind"/>
      <sheetName val="Main Bldg-Rev02"/>
      <sheetName val="D&amp;W def."/>
      <sheetName val="Nhan cong"/>
      <sheetName val="Thiet bi"/>
      <sheetName val="Vat tu"/>
      <sheetName val="DM.ChiPhi"/>
      <sheetName val="May TC"/>
      <sheetName val="TH Kinh phi"/>
      <sheetName val="LKVL-CK-HT-GD1"/>
      <sheetName val="NhanCong"/>
      <sheetName val="TN"/>
      <sheetName val="ND"/>
      <sheetName val="Ptvl "/>
      <sheetName val="escon"/>
      <sheetName val="INSTR"/>
      <sheetName val="GiaVL"/>
      <sheetName val="노임단가"/>
      <sheetName val="Rebar"/>
      <sheetName val="KLT"/>
      <sheetName val="1.Requisition(E)"/>
      <sheetName val="CDTK"/>
      <sheetName val="TONG HOP"/>
      <sheetName val="Tổng GT"/>
      <sheetName val="GT"/>
      <sheetName val="KL"/>
      <sheetName val="Chi tiết KL"/>
      <sheetName val="khấu trừ phạt"/>
      <sheetName val="GT  KHAU TRU"/>
      <sheetName val="HAO HUT VAT TU (2)"/>
      <sheetName val="cao độ"/>
      <sheetName val="Specs"/>
      <sheetName val="Data.Wall"/>
      <sheetName val="물량표"/>
      <sheetName val="Notes"/>
      <sheetName val="1.2 Staff Schedule"/>
      <sheetName val="BẢNG ÁP GIÁ (in)"/>
      <sheetName val="NT (KL) IN"/>
      <sheetName val="DOM D2"/>
      <sheetName val="nhà ăn"/>
      <sheetName val="Công nhật"/>
      <sheetName val="btkt cột"/>
      <sheetName val="THÉP"/>
      <sheetName val="SPEC"/>
      <sheetName val="VO-PS02-XD"/>
      <sheetName val="ĐNTT"/>
      <sheetName val="GTHT"/>
      <sheetName val="Chi tiet cong no"/>
      <sheetName val="BoQ"/>
      <sheetName val="PHÁT SINH TẦNG 1."/>
      <sheetName val="PHÁT SINH TẦNG 2"/>
      <sheetName val="Hầm chuyển psinh"/>
      <sheetName val="Ống thẳng"/>
      <sheetName val="Côn thu"/>
      <sheetName val="Vuông tròn"/>
      <sheetName val="Chân rẽ"/>
      <sheetName val="Cút"/>
      <sheetName val="Chạc ba"/>
      <sheetName val="Dongia7606new"/>
      <sheetName val="Chi tiet -tong 9 thang"/>
      <sheetName val="BangMa"/>
      <sheetName val="Don gia chi tiet DIEN 2"/>
      <sheetName val="0. Input"/>
      <sheetName val="Thongtin"/>
      <sheetName val="Theo doi Doanh thu 2017"/>
      <sheetName val="Gia vat lieu"/>
      <sheetName val="Precios unitarios AXH"/>
      <sheetName val=""/>
      <sheetName val="So lieu chung"/>
      <sheetName val="NHAP"/>
      <sheetName val="3. CNT"/>
      <sheetName val="unit price list(M)"/>
      <sheetName val="Rate1"/>
      <sheetName val="TH VL, NC, DDHT Thanhphuoc"/>
      <sheetName val="전기"/>
      <sheetName val="DMCT"/>
      <sheetName val="lam_moi"/>
      <sheetName val="KL THEP  GIAM DO DUNG COUPLER"/>
      <sheetName val="01.KL THÉP NHẬP VỀ"/>
      <sheetName val="BBLMHT"/>
      <sheetName val="2. NT VLDV"/>
      <sheetName val="GHI CHU"/>
      <sheetName val="1.BB LMHT"/>
      <sheetName val="NEW-PANEL"/>
      <sheetName val="DMTN"/>
      <sheetName val="VatTU"/>
      <sheetName val="CTTN"/>
      <sheetName val="Luong_Cnhan"/>
      <sheetName val="DGiaT"/>
      <sheetName val="DGiaTN"/>
      <sheetName val="7606(TT01)"/>
      <sheetName val="7606TBA(TT01)"/>
      <sheetName val="DG7606TBA"/>
      <sheetName val="Steel"/>
      <sheetName val="Order"/>
      <sheetName val="유림콘도"/>
      <sheetName val="유림골조"/>
      <sheetName val="Btra"/>
      <sheetName val="Door_and_window1"/>
      <sheetName val="Ma_don_vi"/>
      <sheetName val="bang_cc"/>
      <sheetName val="M1-XL-1c"/>
      <sheetName val="THKL"/>
      <sheetName val="Doi so"/>
      <sheetName val="DANH MỤC HỒ SƠ"/>
      <sheetName val="GT PHÁT SINH NGOÀI HĐ"/>
      <sheetName val="KL PHÁT SINH "/>
      <sheetName val="PS NGOÀI HĐ"/>
      <sheetName val="GT PHÁT SINH VƯỢT HĐ"/>
      <sheetName val="PS TĂNG GIẢM TRONG HĐ"/>
      <sheetName val="DGCT PHÁT SINH"/>
      <sheetName val="DGCT TRẦN NLV"/>
      <sheetName val="DGKL chi tiết NLV"/>
      <sheetName val="DGKL chi tiết NHN,NK"/>
      <sheetName val="TG KL"/>
      <sheetName val="DGCT SƠN BẢ TƯỜNG NLV"/>
      <sheetName val="DGKL TRẦN NHN"/>
      <sheetName val="INF"/>
      <sheetName val="MTO REV.2(ARMOR)"/>
      <sheetName val="ReadFirst"/>
      <sheetName val="DuToan"/>
      <sheetName val="T2-3"/>
      <sheetName val="Open"/>
      <sheetName val="Function"/>
      <sheetName val="Noisuy-LLL"/>
      <sheetName val="Cotthep.NPT"/>
      <sheetName val="vl.nc.mtc"/>
      <sheetName val="Bê tông bảo vệ"/>
      <sheetName val="01. Data"/>
      <sheetName val="Neo, nối cốt thép dầm, cột"/>
      <sheetName val="Uốn móc cốt thép"/>
      <sheetName val="Tiêu chuẩn cốt thép"/>
      <sheetName val="PERSONNELIST"/>
      <sheetName val="1. Office"/>
      <sheetName val="BQ-E20-02(Rp)"/>
      <sheetName val="F4-F7"/>
      <sheetName val="1.Civil (Org)"/>
      <sheetName val="villa"/>
      <sheetName val="A6"/>
      <sheetName val="KL thep lam sat"/>
      <sheetName val="Data-year2001i"/>
      <sheetName val="Tien Thuong"/>
      <sheetName val="NC XL 6T cuoi 01 CTy"/>
      <sheetName val="Data -6T dau"/>
      <sheetName val="Cong 6T"/>
      <sheetName val="Bill Prelim-CDT"/>
      <sheetName val="Prelims"/>
      <sheetName val="Bill BPTC-CDT"/>
      <sheetName val="Chi tiết BPTC"/>
      <sheetName val="Bill BPTC-CDT (PA MCT CDT)"/>
      <sheetName val="Chi tiết BPTC (PA MCT CDT)"/>
      <sheetName val="TOSHIBA-Structure"/>
      <sheetName val="DM-VNT ko sd"/>
      <sheetName val="PU_ITALY_7"/>
      <sheetName val="RAB_AR&amp;STR5"/>
      <sheetName val="chi_tiet_TBA5"/>
      <sheetName val="chi_tiet_C5"/>
      <sheetName val="Tro_giup7"/>
      <sheetName val="TH_DZ357"/>
      <sheetName val="Customize_Your_Purchase_Order5"/>
      <sheetName val="CHITIET_VL-NC-TT_-1p5"/>
      <sheetName val="CHITIET_VL-NC-TT-3p4"/>
      <sheetName val="TONG_HOP_VL-NC_TT5"/>
      <sheetName val="KPVC-BD_5"/>
      <sheetName val="Don_gia5"/>
      <sheetName val="DON_GIA_TRAM_(3)5"/>
      <sheetName val="DON_GIA_CAN_THO7"/>
      <sheetName val="HĐ_ngoài4"/>
      <sheetName val="XT_Buoc_34"/>
      <sheetName val="dongia_(2)4"/>
      <sheetName val="7606_DZ5"/>
      <sheetName val="project_management4"/>
      <sheetName val="Don_gia_chi_tiet5"/>
      <sheetName val="Adix_A4"/>
      <sheetName val="S-curve_4"/>
      <sheetName val="REINF_4"/>
      <sheetName val="Rates_20094"/>
      <sheetName val="So_doi_chieu_LC4"/>
      <sheetName val="MAIN_GATE_HOUSE4"/>
      <sheetName val="Du_toan4"/>
      <sheetName val="Commercial_value4"/>
      <sheetName val="Ky_Lam_Bridge4"/>
      <sheetName val="Provisional_Sums_Item4"/>
      <sheetName val="Gas_Pressure_Welding4"/>
      <sheetName val="General_Item&amp;General_Requireme4"/>
      <sheetName val="General_Items4"/>
      <sheetName val="Regenral_Requirements4"/>
      <sheetName val="chiet_tinh4"/>
      <sheetName val="Ng_hàng_xà+bulong4"/>
      <sheetName val="Bang_KL4"/>
      <sheetName val="TONG_HOP_VL-NC4"/>
      <sheetName val="MH_RATE4"/>
      <sheetName val="DM_60614"/>
      <sheetName val="DG_thep_ma_kem4"/>
      <sheetName val="Lcau_-_Lxuc4"/>
      <sheetName val="Đầu_vào3"/>
      <sheetName val="Equip_3"/>
      <sheetName val="A1_CN3"/>
      <sheetName val="CT_vat_lieu4"/>
      <sheetName val="Trạm_biến_áp3"/>
      <sheetName val="Đơn_Giá_3"/>
      <sheetName val="Chi_tiet_XD_TBA3"/>
      <sheetName val="Chenh_lech_vat_tu3"/>
      <sheetName val="Diện_tích3"/>
      <sheetName val="1_Khái_toán3"/>
      <sheetName val="TONG_HOP_T5_19983"/>
      <sheetName val="CT-0_4KV3"/>
      <sheetName val="rate_material3"/>
      <sheetName val="KL_Chi_tiết_Xây_tô3"/>
      <sheetName val="DG_DZ4"/>
      <sheetName val="DG_TBA4"/>
      <sheetName val="04_-_XUONG_DET_B3"/>
      <sheetName val="Chi_tiet_KL3"/>
      <sheetName val="Tổng_hợp_KL3"/>
      <sheetName val="Bill_1_Quy_dinh_chung3"/>
      <sheetName val="1_R18_BF3"/>
      <sheetName val="6_External_works-R183"/>
      <sheetName val="07Base_Cost3"/>
      <sheetName val="_033"/>
      <sheetName val="chieu_day_san3"/>
      <sheetName val="Podium_Concrete_Works3"/>
      <sheetName val="KLCT-_TOWER3"/>
      <sheetName val="KLCT-_PODIUM3"/>
      <sheetName val="Gia_thanh_chuoi_su3"/>
      <sheetName val="Tiep_dia3"/>
      <sheetName val="Don_gia_vung_III-Can_Tho3"/>
      <sheetName val="Phan_khai_KLuong3"/>
      <sheetName val="Area_Cal3"/>
      <sheetName val="Elect_(3)3"/>
      <sheetName val="plan&amp;section_of_foundation3"/>
      <sheetName val="design_criteria3"/>
      <sheetName val="Bond_수수료_계산_포맷3"/>
      <sheetName val="ITB_COST3"/>
      <sheetName val="PAGE_13"/>
      <sheetName val="DM_673"/>
      <sheetName val="Đầu_tư3"/>
      <sheetName val="Loại_Vật_tư3"/>
      <sheetName val="EIRR&gt;_23"/>
      <sheetName val="Xay_lapduongR33"/>
      <sheetName val="dg_tphcm3"/>
      <sheetName val="T_KÊ_K_CẤU3"/>
      <sheetName val="Bill_01_-_CTN3"/>
      <sheetName val="Bill_2_2_Villa_2_beds3"/>
      <sheetName val="Data_Input4"/>
      <sheetName val="6787CWFASE2CASE2_00_xls3"/>
      <sheetName val="Project_Data3"/>
      <sheetName val="CẤP_THOÁT_NƯỚC3"/>
      <sheetName val="Cước_VC_+_ĐM_CP_Tư_vấn3"/>
      <sheetName val="Hệ_số3"/>
      <sheetName val="Vat_tu_XD3"/>
      <sheetName val="HÐ_ngoài4"/>
      <sheetName val="6PILE__(돌출)3"/>
      <sheetName val="THDT_goi_thau_TB3"/>
      <sheetName val="Tien_do_TV3"/>
      <sheetName val="Harga_ME_3"/>
      <sheetName val="Analisa_Gabungan3"/>
      <sheetName val="Bill_02_-_Xay_gach-Pou_3"/>
      <sheetName val="Bill_03-Chống_thấm-Pou3"/>
      <sheetName val="Bill_04-Kim_loại-Pou3"/>
      <sheetName val="Bill_05_-_Hoan_thien-Pou_3"/>
      <sheetName val="Bill_02_-_Xay_gach-Tower3"/>
      <sheetName val="Bill_03-Chống_thấm-Tower3"/>
      <sheetName val="Bill_04-Kim_loại-Tower3"/>
      <sheetName val="Bill_05_-_Hoan_thien-Tower3"/>
      <sheetName val="KL-_KHAC3"/>
      <sheetName val="BILL_3_-_KẾT_CẤU_HẦM3"/>
      <sheetName val="PTĐG_LTBT3"/>
      <sheetName val="CTG-PRECHEx1_43"/>
      <sheetName val="CTG-AB_(2)3"/>
      <sheetName val="CTG-AB_(3)3"/>
      <sheetName val="CTG-PLP-1_083"/>
      <sheetName val="Pre_Đội_nhóm3"/>
      <sheetName val="Tower_-_Concrete_Works3"/>
      <sheetName val="Bill-04_ket_cau_thap-_UNI3"/>
      <sheetName val="TH_Vat_tu3"/>
      <sheetName val="4_PTDG3"/>
      <sheetName val="A1,_May3"/>
      <sheetName val="Vat_lieu3"/>
      <sheetName val="Bang_trong_luong_rieng_thep3"/>
      <sheetName val="gia_cong_tac3"/>
      <sheetName val="Measure_13063"/>
      <sheetName val="GV1-D13_(Casement_door)3"/>
      <sheetName val="bridge_#_13"/>
      <sheetName val="final_list_20054"/>
      <sheetName val="LV_data3"/>
      <sheetName val="ESTI_3"/>
      <sheetName val="DETAIL_3"/>
      <sheetName val="Gia_vat_tu3"/>
      <sheetName val="Isolasi_Luar_Dalam3"/>
      <sheetName val="Isolasi_Luar3"/>
      <sheetName val="TH_MTC3"/>
      <sheetName val="TH_N_Cong3"/>
      <sheetName val="_Bill_5-Earthing_2_-_Add_Works3"/>
      <sheetName val="DATA_BASE3"/>
      <sheetName val="Equipment_list_(PAC)3"/>
      <sheetName val="KL_san_lap3"/>
      <sheetName val="Chenh_lech_ca_may3"/>
      <sheetName val="TLg_CN&amp;Laixe3"/>
      <sheetName val="TLg_CN&amp;Laixe_(2)3"/>
      <sheetName val="TLg_Laitau3"/>
      <sheetName val="TLg_Laitau_(2)3"/>
      <sheetName val="TINH_KHOI_LUONG3"/>
      <sheetName val="Buy_vs__Lease_Car3"/>
      <sheetName val="CP_Khac_cuoc_VC2"/>
      <sheetName val="Budget_Code2"/>
      <sheetName val="subcon_sched3"/>
      <sheetName val="Chi_tiet3"/>
      <sheetName val="Bang_3_Chi_tiet_phan_Dz3"/>
      <sheetName val="KHOI_LUONG3"/>
      <sheetName val="HVAC_BLOCK_B43"/>
      <sheetName val="PRE_(E)3"/>
      <sheetName val="BẢNG_KHỐI_LƯỢNG_TỔNG_HỢP2"/>
      <sheetName val="CTKL_KTX_HT2"/>
      <sheetName val="2_Chiet_tinh2"/>
      <sheetName val="NHÀ_NHẬP_LIỆU2"/>
      <sheetName val="MÓNG_SILO2"/>
      <sheetName val="Tong_du_toan2"/>
      <sheetName val="Bill_2_-_ketcau2"/>
      <sheetName val="Analisa_&amp;_Upah2"/>
      <sheetName val="BOQ_THAN2"/>
      <sheetName val="Chi_tiet_lan_can2"/>
      <sheetName val="13-Cốt_thép_(10mm&lt;D≤18mm)_FO162"/>
      <sheetName val="du_lieu_du_toan2"/>
      <sheetName val="Purchase_Order2"/>
      <sheetName val="D_&amp;_W_sizes2"/>
      <sheetName val="DL_ĐẦU_VÀO2"/>
      <sheetName val="Du_lieu3"/>
      <sheetName val="cash_budget2"/>
      <sheetName val="Phan_tich2"/>
      <sheetName val="Luong_NII2"/>
      <sheetName val="DINH_MUC_THI_NGHIEM2"/>
      <sheetName val="Luong_NI2"/>
      <sheetName val="CT_Thang_Mo2"/>
      <sheetName val="CT__PL2"/>
      <sheetName val="dongia__2_2"/>
      <sheetName val="Thép_CKN2"/>
      <sheetName val="GOC-KO_IN2"/>
      <sheetName val="MAU_8A2"/>
      <sheetName val="MAU_8B2"/>
      <sheetName val="MAU_92"/>
      <sheetName val="MAU_102"/>
      <sheetName val="sochitiettaikhoan_2"/>
      <sheetName val="Share_price_data2"/>
      <sheetName val="19_32"/>
      <sheetName val="20_32"/>
      <sheetName val="Chieu_4_32"/>
      <sheetName val="Cow_req2"/>
      <sheetName val="TỔNG_HỢP2"/>
      <sheetName val="14-LẦN_3-CHIỀU2"/>
      <sheetName val="14-LẦN_1-SÁNG2"/>
      <sheetName val="14-LẦN_2-TRƯA2"/>
      <sheetName val="1_3+1_4-TOTAL_-_Ko_IN2"/>
      <sheetName val="2_1-LẦN_3-CHIỀU2"/>
      <sheetName val="2_1-LẦN_1-SÁNG2"/>
      <sheetName val="2_1-LẦN_2-TRƯA2"/>
      <sheetName val="2_1-TOTAL-Ko_IN2"/>
      <sheetName val="1_3(TMR_4)2"/>
      <sheetName val="CHO_DE2"/>
      <sheetName val="1_1+1_2+2_2+2_3(TMR_3)2"/>
      <sheetName val="CK1+CK2_(VS_SAN_CHOI_23)2"/>
      <sheetName val="CK1+CK2_(2)2"/>
      <sheetName val="12-16_THÁNG2"/>
      <sheetName val="CAN_SỮA2"/>
      <sheetName val="54+55+56(SAU_CAI_SỮA-6)2"/>
      <sheetName val="BÊ_71-90_NGÀY2"/>
      <sheetName val="BÊ_12-16_tháng2"/>
      <sheetName val="BÊ_6-122"/>
      <sheetName val="BÊ_1-32"/>
      <sheetName val="F01-BC_KHAU_PHAN_SANG_20_32"/>
      <sheetName val="F01-BC_KHAU_PHAN_CHIEU_19_32"/>
      <sheetName val="dinh_mưc_cty2"/>
      <sheetName val="Giá_thành2"/>
      <sheetName val="Thong_ke2"/>
      <sheetName val="Energy_for_milk_prod2"/>
      <sheetName val="DE_NGHI_XUAT_2"/>
      <sheetName val="phieu_xuat_mau2"/>
      <sheetName val="PHIEU_XUAT_CHIEU2"/>
      <sheetName val="11_rai_them_cỏ2"/>
      <sheetName val="PHU_LUC_02-_HDSD_CAC_BIEU_MAU2"/>
      <sheetName val="PhU_LUC_01-_MA_CAC_NHOM_BO2"/>
      <sheetName val="F03-BC_THUC_TRON_SANG_20_32"/>
      <sheetName val="F03-BC_THUC_TRON_CHIEU_19_32"/>
      <sheetName val="F02-BC_THEO_DOI_THUC_AN_DU2"/>
      <sheetName val="Tham_khao-_Bao_cao_xuat_thuc_a2"/>
      <sheetName val="02__PTDG2"/>
      <sheetName val="BANCO_(2)2"/>
      <sheetName val="MT_DPin_(2)2"/>
      <sheetName val="Dlieu_dau_vao2"/>
      <sheetName val="Don_gia_(khong_in)2"/>
      <sheetName val="DK1_Don_gia2"/>
      <sheetName val="1_MONG_1-22"/>
      <sheetName val="Chiết_tính2"/>
      <sheetName val="wk_prgs"/>
      <sheetName val="TH_TN"/>
      <sheetName val="dm_366"/>
      <sheetName val="DM_6060"/>
      <sheetName val="Bill_No_3_-_Prov__Sum_(Ph2&amp;3)"/>
      <sheetName val="Du_tru_CP-Bieu_01"/>
      <sheetName val="TB_NẶNG"/>
      <sheetName val="Income_Statement2"/>
      <sheetName val="Shareholders'_Equity2"/>
      <sheetName val="VC_xd"/>
      <sheetName val="Gia_VLTB"/>
      <sheetName val="B_Luong"/>
      <sheetName val="C_May"/>
      <sheetName val="2_1Warehouse_1"/>
      <sheetName val="đọc_số"/>
      <sheetName val="Data_Wall"/>
      <sheetName val="Nhap_VT_oto"/>
      <sheetName val="AG_Pipe_Qty_Analysis"/>
      <sheetName val="Hao_phí"/>
      <sheetName val="THEP_TAM"/>
      <sheetName val="THEP_HÌNH"/>
      <sheetName val="THEP_HINH"/>
      <sheetName val="XA_GO"/>
      <sheetName val="BANG_TRA"/>
      <sheetName val="CP_HMC"/>
      <sheetName val="Ｎｏ_13"/>
      <sheetName val="DGchitiet_"/>
      <sheetName val="Bill_2-Road_HR2"/>
      <sheetName val="Bill_3_-_Softscape_HR2"/>
      <sheetName val="TK_chi_tiet"/>
      <sheetName val="CĂN_HỘ_T16-17_"/>
      <sheetName val="TRỤC_ĐỨNG_THOÁT_BẨN_T15-17"/>
      <sheetName val="TRỤC_ĐỨNG_TM_T15-17"/>
      <sheetName val="Chi_tiet_cong_no"/>
      <sheetName val="PHÁT_SINH_TẦNG_1_"/>
      <sheetName val="PHÁT_SINH_TẦNG_2"/>
      <sheetName val="Hầm_chuyển_psinh"/>
      <sheetName val="Ống_thẳng"/>
      <sheetName val="Côn_thu"/>
      <sheetName val="Vuông_tròn"/>
      <sheetName val="Chân_rẽ"/>
      <sheetName val="Chạc_ba"/>
      <sheetName val="Dự_thầu"/>
      <sheetName val="Structure_data"/>
      <sheetName val="CP_Du_phong"/>
      <sheetName val="THCP_Lap_dat"/>
      <sheetName val="THCP_xay_dung"/>
      <sheetName val="Tong_hop_kinh_phi"/>
      <sheetName val="HỆ_THỐNG_PHÒNG_CHÁY_CHỮA_CHÁY"/>
      <sheetName val="HỆ_THỐNG_CẤP_THOÁT_NƯỚC"/>
      <sheetName val="HỆ_THỐNG_ĐHKK"/>
      <sheetName val="MÁY_PHÁT_ĐIỆN"/>
      <sheetName val="HỆ_THỐNG_ĐIỆN"/>
      <sheetName val="Thiết_bị_chính"/>
      <sheetName val="CHI_PHI"/>
      <sheetName val="Main_Bldg-Rev02"/>
      <sheetName val="D&amp;W_def_"/>
      <sheetName val="Nhan_cong"/>
      <sheetName val="Thiet_bi"/>
      <sheetName val="Vat_tu"/>
      <sheetName val="DM_ChiPhi"/>
      <sheetName val="May_TC"/>
      <sheetName val="TH_Kinh_phi"/>
      <sheetName val="Ptvl_"/>
      <sheetName val="Móng,_nền_"/>
      <sheetName val="1_Requisition(E)"/>
      <sheetName val="TONG_HOP"/>
      <sheetName val="Tổng_GT"/>
      <sheetName val="Chi_tiết_KL"/>
      <sheetName val="ca_máy"/>
      <sheetName val="khấu_trừ_phạt"/>
      <sheetName val="GT__KHAU_TRU"/>
      <sheetName val="HAO_HUT_VAT_TU_(2)"/>
      <sheetName val="cao_độ"/>
      <sheetName val="Dự_toán"/>
      <sheetName val="Đơn_Giá_TH"/>
      <sheetName val="Nhân_công"/>
      <sheetName val="Phân_tích"/>
      <sheetName val="C_P_Thiết_bị"/>
      <sheetName val="T_H_Kinh_phí"/>
      <sheetName val="Vật_tư"/>
      <sheetName val="Trang_bìa"/>
      <sheetName val="phan_tic_chi_tiet"/>
      <sheetName val="125x125"/>
      <sheetName val="Bảng đo bóc KL OLK-09"/>
      <sheetName val="6.3 CHI TIET OLK-09"/>
      <sheetName val="Tong hop vat tu"/>
      <sheetName val="XLR_NoRangeSheet"/>
      <sheetName val="工艺分类库"/>
      <sheetName val="4 CĂN"/>
      <sheetName val="B3A - TOWER A"/>
      <sheetName val="Annex B"/>
      <sheetName val="KHOI LUONG15-4"/>
      <sheetName val="HS"/>
      <sheetName val="1.San "/>
      <sheetName val="날개벽수량표"/>
      <sheetName val="음료실행"/>
      <sheetName val="내역서을지"/>
      <sheetName val="Assumptions"/>
      <sheetName val="Chi phi van chuyen"/>
      <sheetName val="Trichluc"/>
      <sheetName val="dodat"/>
      <sheetName val="Dieutra"/>
      <sheetName val="catdoc"/>
      <sheetName val="diahinh"/>
      <sheetName val="Thop Ksat"/>
      <sheetName val="bia"/>
      <sheetName val="Thu hoi "/>
      <sheetName val="tongkphi"/>
      <sheetName val="HM chung"/>
      <sheetName val="CP xd-thiet bi"/>
      <sheetName val="TH-TN LD TB"/>
      <sheetName val="CP xaydung"/>
      <sheetName val="Thao ha phu kien"/>
      <sheetName val="VL-NC-MTC ket cau"/>
      <sheetName val="CTKETCAU"/>
      <sheetName val="KHOI LUONG TONG"/>
      <sheetName val="TK 22KV"/>
      <sheetName val="TK0,4KV"/>
      <sheetName val="6061"/>
      <sheetName val="6060"/>
      <sheetName val="DM 366-1777"/>
      <sheetName val="Thi nhiem"/>
      <sheetName val="Gia goc VT-TB"/>
      <sheetName val="Gia_BTong"/>
      <sheetName val="Gia vc den chan CT"/>
      <sheetName val="culy 22"/>
      <sheetName val="Daomong"/>
      <sheetName val="Luong 2050"/>
      <sheetName val="ca may QN"/>
      <sheetName val="TNHC1246 "/>
      <sheetName val="Ca may TT06.2010"/>
      <sheetName val="Don gia VLXD dia phuong"/>
      <sheetName val="Bang luong SCL"/>
      <sheetName val="Dinhmuc366"/>
      <sheetName val="Dinh muc TN1426"/>
      <sheetName val="DongiaCamay"/>
      <sheetName val="Pric塅䕃"/>
      <sheetName val="TLG Type"/>
      <sheetName val="Dot 4"/>
      <sheetName val="DLDT"/>
      <sheetName val="Dgia vat tu"/>
      <sheetName val="Don gia_III"/>
      <sheetName val="D÷ liÖu"/>
      <sheetName val="#REF!"/>
      <sheetName val="gui_BKCT"/>
      <sheetName val="DG_1426"/>
      <sheetName val="1_2_Staff_Schedule"/>
      <sheetName val="BẢNG_ÁP_GIÁ_(in)"/>
      <sheetName val="NT_(KL)_IN"/>
      <sheetName val="DOM_D2"/>
      <sheetName val="nhà_ăn"/>
      <sheetName val="Công_nhật"/>
      <sheetName val="btkt_cột"/>
      <sheetName val="Chi_tiet_-tong_9_thang"/>
      <sheetName val="Don_gia_chi_tiet_DIEN_2"/>
      <sheetName val="0__Input"/>
      <sheetName val="Tong_hop_vat_tu"/>
      <sheetName val="Theo_doi_Doanh_thu_2017"/>
      <sheetName val="Gia_vat_lieu"/>
      <sheetName val="So_lieu_chung"/>
      <sheetName val="Precios_unitarios_AXH"/>
      <sheetName val="3__CNT"/>
      <sheetName val="unit_price_list(M)"/>
      <sheetName val="TH_VL,_NC,_DDHT_Thanhphuoc"/>
      <sheetName val="Q.A01.2-Sh"/>
      <sheetName val="cuocbd"/>
      <sheetName val="CUOC"/>
      <sheetName val="dgtn"/>
      <sheetName val="DM_336cai tao"/>
      <sheetName val="HRG BHN"/>
      <sheetName val="CĂN ĐH"/>
      <sheetName val="TH các CC"/>
      <sheetName val="개산공사비"/>
      <sheetName val="Gld"/>
      <sheetName val="Gxd"/>
      <sheetName val="Duthau"/>
      <sheetName val="DT hợp đồng"/>
      <sheetName val="Bảng KL đợt 1"/>
      <sheetName val="2.CDPS"/>
      <sheetName val="gtrinh"/>
      <sheetName val="Bieu gia HD"/>
      <sheetName val="Div26 - Elect"/>
      <sheetName val="Danh mục"/>
      <sheetName val="7.Khau tru "/>
      <sheetName val="Calculation"/>
      <sheetName val="Summary Sheet"/>
      <sheetName val="Progress"/>
      <sheetName val="C&amp;S-sum"/>
      <sheetName val="Archi-sum"/>
      <sheetName val="MEP-sum"/>
      <sheetName val="Finishing-Tower A"/>
      <sheetName val="Finishing-Tower B"/>
      <sheetName val="Finishing-Tower C"/>
      <sheetName val="Finishing-Tower D"/>
      <sheetName val="PODIUM"/>
      <sheetName val="MEP-Tower A"/>
      <sheetName val="MEP-Tower B"/>
      <sheetName val="MEP-Tower C"/>
      <sheetName val="MEP-Tower D"/>
      <sheetName val="MEP-Podium"/>
      <sheetName val="Cost Report Sum"/>
      <sheetName val="Detail Cost Sum"/>
      <sheetName val="RVO-VO Sum"/>
      <sheetName val="Potential VOs Sum"/>
      <sheetName val="Cash Flow Sum"/>
      <sheetName val="DMSC"/>
      <sheetName val="Heso DZ"/>
      <sheetName val="DGiaDZ"/>
      <sheetName val="A6,MAY"/>
      <sheetName val="DG_BINH THUAN"/>
      <sheetName val="PNT_QUOT__3"/>
      <sheetName val="COAT_WRAP_QIOT__3"/>
      <sheetName val="BTK-Dai Hoc Kien Giang"/>
      <sheetName val="PV Graph Data"/>
      <sheetName val="GJ_06"/>
      <sheetName val="doanh thu"/>
      <sheetName val="Dutoan KL"/>
      <sheetName val="Method_BouyancyFactor"/>
      <sheetName val="Method_PressureArea"/>
      <sheetName val="InputData"/>
      <sheetName val="B-2  (DPP)"/>
      <sheetName val="Huong dan"/>
      <sheetName val="electrical"/>
      <sheetName val="So sanh"/>
      <sheetName val="Hệ_qố2"/>
      <sheetName val="Inputs_Sens"/>
      <sheetName val="IS_Sum_CM"/>
      <sheetName val="gia vt,nc,may"/>
      <sheetName val="Don gia NC"/>
      <sheetName val="PU_ITALY_8"/>
      <sheetName val="RAB_AR&amp;STR6"/>
      <sheetName val="chi_tiet_TBA6"/>
      <sheetName val="chi_tiet_C6"/>
      <sheetName val="Tro_giup8"/>
      <sheetName val="TH_DZ358"/>
      <sheetName val="Customize_Your_Purchase_Order6"/>
      <sheetName val="CHITIET_VL-NC-TT_-1p6"/>
      <sheetName val="CHITIET_VL-NC-TT-3p5"/>
      <sheetName val="TONG_HOP_VL-NC_TT6"/>
      <sheetName val="KPVC-BD_6"/>
      <sheetName val="Don_gia6"/>
      <sheetName val="DON_GIA_CAN_THO8"/>
      <sheetName val="DON_GIA_TRAM_(3)6"/>
      <sheetName val="HĐ_ngoài5"/>
      <sheetName val="XT_Buoc_35"/>
      <sheetName val="dongia_(2)5"/>
      <sheetName val="Don_gia_chi_tiet6"/>
      <sheetName val="7606_DZ6"/>
      <sheetName val="project_management5"/>
      <sheetName val="Adix_A5"/>
      <sheetName val="S-curve_5"/>
      <sheetName val="REINF_5"/>
      <sheetName val="Rates_20095"/>
      <sheetName val="So_doi_chieu_LC5"/>
      <sheetName val="MAIN_GATE_HOUSE5"/>
      <sheetName val="Du_toan5"/>
      <sheetName val="Commercial_value5"/>
      <sheetName val="Ky_Lam_Bridge5"/>
      <sheetName val="Provisional_Sums_Item5"/>
      <sheetName val="Gas_Pressure_Welding5"/>
      <sheetName val="General_Item&amp;General_Requireme5"/>
      <sheetName val="General_Items5"/>
      <sheetName val="Regenral_Requirements5"/>
      <sheetName val="TONG_HOP_VL-NC5"/>
      <sheetName val="MH_RATE5"/>
      <sheetName val="Ng_hàng_xà+bulong5"/>
      <sheetName val="chiet_tinh5"/>
      <sheetName val="Bang_KL5"/>
      <sheetName val="Đầu_vào4"/>
      <sheetName val="Equip_4"/>
      <sheetName val="A1_CN4"/>
      <sheetName val="DG_thep_ma_kem5"/>
      <sheetName val="Lcau_-_Lxuc5"/>
      <sheetName val="DM_60615"/>
      <sheetName val="CT_vat_lieu5"/>
      <sheetName val="Trạm_biến_áp4"/>
      <sheetName val="Đơn_Giá_4"/>
      <sheetName val="Chenh_lech_vat_tu4"/>
      <sheetName val="Diện_tích4"/>
      <sheetName val="1_Khái_toán4"/>
      <sheetName val="TONG_HOP_T5_19984"/>
      <sheetName val="Chi_tiet_XD_TBA4"/>
      <sheetName val="DG_DZ5"/>
      <sheetName val="DG_TBA5"/>
      <sheetName val="rate_material4"/>
      <sheetName val="CT-0_4KV4"/>
      <sheetName val="KL_Chi_tiết_Xây_tô4"/>
      <sheetName val="Bill_1_Quy_dinh_chung4"/>
      <sheetName val="1_R18_BF4"/>
      <sheetName val="6_External_works-R184"/>
      <sheetName val="Phan_khai_KLuong4"/>
      <sheetName val="Data_Input5"/>
      <sheetName val="Project_Data4"/>
      <sheetName val="07Base_Cost4"/>
      <sheetName val="Chi_tiet_KL4"/>
      <sheetName val="Tổng_hợp_KL4"/>
      <sheetName val="Measure_13064"/>
      <sheetName val="Area_Cal4"/>
      <sheetName val="04_-_XUONG_DET_B4"/>
      <sheetName val="dg_tphcm4"/>
      <sheetName val="_034"/>
      <sheetName val="chieu_day_san4"/>
      <sheetName val="Podium_Concrete_Works4"/>
      <sheetName val="KLCT-_TOWER4"/>
      <sheetName val="KLCT-_PODIUM4"/>
      <sheetName val="Gia_thanh_chuoi_su4"/>
      <sheetName val="Tiep_dia4"/>
      <sheetName val="Don_gia_vung_III-Can_Tho4"/>
      <sheetName val="Loại_Vật_tư4"/>
      <sheetName val="Elect_(3)4"/>
      <sheetName val="plan&amp;section_of_foundation4"/>
      <sheetName val="design_criteria4"/>
      <sheetName val="Bond_수수료_계산_포맷4"/>
      <sheetName val="ITB_COST4"/>
      <sheetName val="PAGE_14"/>
      <sheetName val="DM_674"/>
      <sheetName val="Đầu_tư4"/>
      <sheetName val="T_KÊ_K_CẤU4"/>
      <sheetName val="4_PTDG4"/>
      <sheetName val="A1,_May4"/>
      <sheetName val="Vat_lieu4"/>
      <sheetName val="ESTI_4"/>
      <sheetName val="EIRR&gt;_24"/>
      <sheetName val="KL_san_lap4"/>
      <sheetName val="Bill_01_-_CTN4"/>
      <sheetName val="Bill_2_2_Villa_2_beds4"/>
      <sheetName val="6787CWFASE2CASE2_00_xls4"/>
      <sheetName val="Xay_lapduongR34"/>
      <sheetName val="Bill_02_-_Xay_gach-Pou_4"/>
      <sheetName val="Bill_03-Chống_thấm-Pou4"/>
      <sheetName val="Bill_04-Kim_loại-Pou4"/>
      <sheetName val="Bill_05_-_Hoan_thien-Pou_4"/>
      <sheetName val="Bill_02_-_Xay_gach-Tower4"/>
      <sheetName val="Bill_03-Chống_thấm-Tower4"/>
      <sheetName val="Bill_04-Kim_loại-Tower4"/>
      <sheetName val="Bill_05_-_Hoan_thien-Tower4"/>
      <sheetName val="KL-_KHAC4"/>
      <sheetName val="BILL_3_-_KẾT_CẤU_HẦM4"/>
      <sheetName val="PTĐG_LTBT4"/>
      <sheetName val="CTG-PRECHEx1_44"/>
      <sheetName val="CTG-AB_(2)4"/>
      <sheetName val="CTG-AB_(3)4"/>
      <sheetName val="CTG-PLP-1_084"/>
      <sheetName val="Pre_Đội_nhóm4"/>
      <sheetName val="Vat_tu_XD4"/>
      <sheetName val="Tower_-_Concrete_Works4"/>
      <sheetName val="Bill-04_ket_cau_thap-_UNI4"/>
      <sheetName val="TH_Vat_tu4"/>
      <sheetName val="gia_cong_tac4"/>
      <sheetName val="_Bill_5-Earthing_2_-_Add_Works4"/>
      <sheetName val="Analisa_Gabungan4"/>
      <sheetName val="GV1-D13_(Casement_door)4"/>
      <sheetName val="Isolasi_Luar_Dalam4"/>
      <sheetName val="Isolasi_Luar4"/>
      <sheetName val="HÐ_ngoài5"/>
      <sheetName val="6PILE__(돌출)4"/>
      <sheetName val="TH_N_Cong4"/>
      <sheetName val="Bang_trong_luong_rieng_thep4"/>
      <sheetName val="Harga_ME_4"/>
      <sheetName val="Cước_VC_+_ĐM_CP_Tư_vấn4"/>
      <sheetName val="Hệ_số4"/>
      <sheetName val="DATA_BASE4"/>
      <sheetName val="Equipment_list_(PAC)4"/>
      <sheetName val="DETAIL_4"/>
      <sheetName val="TH_MTC4"/>
      <sheetName val="CẤP_THOÁT_NƯỚC4"/>
      <sheetName val="THDT_goi_thau_TB4"/>
      <sheetName val="Tien_do_TV4"/>
      <sheetName val="final_list_20055"/>
      <sheetName val="LV_data4"/>
      <sheetName val="Gia_vat_tu4"/>
      <sheetName val="TINH_KHOI_LUONG4"/>
      <sheetName val="Chenh_lech_ca_may4"/>
      <sheetName val="TLg_CN&amp;Laixe4"/>
      <sheetName val="TLg_CN&amp;Laixe_(2)4"/>
      <sheetName val="TLg_Laitau4"/>
      <sheetName val="TLg_Laitau_(2)4"/>
      <sheetName val="bridge_#_14"/>
      <sheetName val="Buy_vs__Lease_Car4"/>
      <sheetName val="CP_Khac_cuoc_VC3"/>
      <sheetName val="PRE_(E)4"/>
      <sheetName val="subcon_sched4"/>
      <sheetName val="Budget_Code3"/>
      <sheetName val="Chi_tiet4"/>
      <sheetName val="Bang_3_Chi_tiet_phan_Dz4"/>
      <sheetName val="KHOI_LUONG4"/>
      <sheetName val="HVAC_BLOCK_B44"/>
      <sheetName val="BẢNG_KHỐI_LƯỢNG_TỔNG_HỢP3"/>
      <sheetName val="CTKL_KTX_HT3"/>
      <sheetName val="2_Chiet_tinh3"/>
      <sheetName val="Tong_du_toan3"/>
      <sheetName val="Bill_2_-_ketcau3"/>
      <sheetName val="NHÀ_NHẬP_LIỆU3"/>
      <sheetName val="MÓNG_SILO3"/>
      <sheetName val="Chi_tiet_lan_can3"/>
      <sheetName val="Analisa_&amp;_Upah3"/>
      <sheetName val="Purchase_Order3"/>
      <sheetName val="13-Cốt_thép_(10mm&lt;D≤18mm)_FO163"/>
      <sheetName val="du_lieu_du_toan3"/>
      <sheetName val="DL_ĐẦU_VÀO3"/>
      <sheetName val="BOQ_THAN3"/>
      <sheetName val="D_&amp;_W_sizes3"/>
      <sheetName val="Du_lieu4"/>
      <sheetName val="cash_budget3"/>
      <sheetName val="Luong_NII3"/>
      <sheetName val="DINH_MUC_THI_NGHIEM3"/>
      <sheetName val="Luong_NI3"/>
      <sheetName val="Phan_tich3"/>
      <sheetName val="CT_Thang_Mo3"/>
      <sheetName val="CT__PL3"/>
      <sheetName val="dongia__2_3"/>
      <sheetName val="Thép_CKN3"/>
      <sheetName val="GOC-KO_IN3"/>
      <sheetName val="MAU_8A3"/>
      <sheetName val="MAU_8B3"/>
      <sheetName val="MAU_93"/>
      <sheetName val="MAU_103"/>
      <sheetName val="sochitiettaikhoan_3"/>
      <sheetName val="Share_price_data3"/>
      <sheetName val="19_33"/>
      <sheetName val="20_33"/>
      <sheetName val="Chieu_4_33"/>
      <sheetName val="Cow_req3"/>
      <sheetName val="TỔNG_HỢP3"/>
      <sheetName val="14-LẦN_3-CHIỀU3"/>
      <sheetName val="14-LẦN_1-SÁNG3"/>
      <sheetName val="14-LẦN_2-TRƯA3"/>
      <sheetName val="1_3+1_4-TOTAL_-_Ko_IN3"/>
      <sheetName val="2_1-LẦN_3-CHIỀU3"/>
      <sheetName val="2_1-LẦN_1-SÁNG3"/>
      <sheetName val="2_1-LẦN_2-TRƯA3"/>
      <sheetName val="2_1-TOTAL-Ko_IN3"/>
      <sheetName val="1_3(TMR_4)3"/>
      <sheetName val="CHO_DE3"/>
      <sheetName val="1_1+1_2+2_2+2_3(TMR_3)3"/>
      <sheetName val="CK1+CK2_(VS_SAN_CHOI_23)3"/>
      <sheetName val="CK1+CK2_(2)3"/>
      <sheetName val="12-16_THÁNG3"/>
      <sheetName val="CAN_SỮA3"/>
      <sheetName val="54+55+56(SAU_CAI_SỮA-6)3"/>
      <sheetName val="BÊ_71-90_NGÀY3"/>
      <sheetName val="BÊ_12-16_tháng3"/>
      <sheetName val="BÊ_6-123"/>
      <sheetName val="BÊ_1-33"/>
      <sheetName val="F01-BC_KHAU_PHAN_SANG_20_33"/>
      <sheetName val="F01-BC_KHAU_PHAN_CHIEU_19_33"/>
      <sheetName val="dinh_mưc_cty3"/>
      <sheetName val="Giá_thành3"/>
      <sheetName val="Thong_ke3"/>
      <sheetName val="Energy_for_milk_prod3"/>
      <sheetName val="DE_NGHI_XUAT_3"/>
      <sheetName val="phieu_xuat_mau3"/>
      <sheetName val="PHIEU_XUAT_CHIEU3"/>
      <sheetName val="11_rai_them_cỏ3"/>
      <sheetName val="PHU_LUC_02-_HDSD_CAC_BIEU_MAU3"/>
      <sheetName val="PhU_LUC_01-_MA_CAC_NHOM_BO3"/>
      <sheetName val="F03-BC_THUC_TRON_SANG_20_33"/>
      <sheetName val="F03-BC_THUC_TRON_CHIEU_19_33"/>
      <sheetName val="F02-BC_THEO_DOI_THUC_AN_DU3"/>
      <sheetName val="Tham_khao-_Bao_cao_xuat_thuc_a3"/>
      <sheetName val="Don_gia_(khong_in)3"/>
      <sheetName val="Dlieu_dau_vao3"/>
      <sheetName val="DK1_Don_gia3"/>
      <sheetName val="1_MONG_1-23"/>
      <sheetName val="BANCO_(2)3"/>
      <sheetName val="MT_DPin_(2)3"/>
      <sheetName val="02__PTDG3"/>
      <sheetName val="Chiết_tính3"/>
      <sheetName val="TK_chi_tiet1"/>
      <sheetName val="Income_Statement3"/>
      <sheetName val="Shareholders'_Equity3"/>
      <sheetName val="VC_xd1"/>
      <sheetName val="Gia_VLTB1"/>
      <sheetName val="B_Luong1"/>
      <sheetName val="C_May1"/>
      <sheetName val="TB_NẶNG1"/>
      <sheetName val="Du_tru_CP-Bieu_011"/>
      <sheetName val="dm_3661"/>
      <sheetName val="DM_60601"/>
      <sheetName val="Dự_thầu1"/>
      <sheetName val="Nhap_VT_oto1"/>
      <sheetName val="wk_prgs1"/>
      <sheetName val="Ma_don_vi1"/>
      <sheetName val="bang_cc1"/>
      <sheetName val="Bill_No_3_-_Prov__Sum_(Ph2&amp;3)1"/>
      <sheetName val="TH_TN1"/>
      <sheetName val="Bill_2-Road_HR21"/>
      <sheetName val="Bill_3_-_Softscape_HR21"/>
      <sheetName val="Ｎｏ_131"/>
      <sheetName val="DGchitiet_1"/>
      <sheetName val="AG_Pipe_Qty_Analysis1"/>
      <sheetName val="Tổng_GT1"/>
      <sheetName val="Chi_tiết_KL1"/>
      <sheetName val="ca_máy1"/>
      <sheetName val="khấu_trừ_phạt1"/>
      <sheetName val="GT__KHAU_TRU1"/>
      <sheetName val="HAO_HUT_VAT_TU_(2)1"/>
      <sheetName val="cao_độ1"/>
      <sheetName val="đọc_số1"/>
      <sheetName val="HỆ_THỐNG_PHÒNG_CHÁY_CHỮA_CHÁY1"/>
      <sheetName val="HỆ_THỐNG_CẤP_THOÁT_NƯỚC1"/>
      <sheetName val="HỆ_THỐNG_ĐHKK1"/>
      <sheetName val="MÁY_PHÁT_ĐIỆN1"/>
      <sheetName val="HỆ_THỐNG_ĐIỆN1"/>
      <sheetName val="Thiết_bị_chính1"/>
      <sheetName val="CP_HMC1"/>
      <sheetName val="2_1Warehouse_11"/>
      <sheetName val="Data_Wall1"/>
      <sheetName val="Hao_phí1"/>
      <sheetName val="THEP_TAM1"/>
      <sheetName val="THEP_HÌNH1"/>
      <sheetName val="THEP_HINH1"/>
      <sheetName val="XA_GO1"/>
      <sheetName val="BANG_TRA1"/>
      <sheetName val="CĂN_HỘ_T16-17_1"/>
      <sheetName val="TRỤC_ĐỨNG_THOÁT_BẨN_T15-171"/>
      <sheetName val="TRỤC_ĐỨNG_TM_T15-171"/>
      <sheetName val="Structure_data1"/>
      <sheetName val="Chi_tiet_cong_no1"/>
      <sheetName val="PHÁT_SINH_TẦNG_1_1"/>
      <sheetName val="PHÁT_SINH_TẦNG_21"/>
      <sheetName val="Hầm_chuyển_psinh1"/>
      <sheetName val="Ống_thẳng1"/>
      <sheetName val="Côn_thu1"/>
      <sheetName val="Vuông_tròn1"/>
      <sheetName val="Chân_rẽ1"/>
      <sheetName val="Chạc_ba1"/>
      <sheetName val="CP_Du_phong1"/>
      <sheetName val="THCP_Lap_dat1"/>
      <sheetName val="THCP_xay_dung1"/>
      <sheetName val="Tong_hop_kinh_phi1"/>
      <sheetName val="CHI_PHI1"/>
      <sheetName val="1_Requisition(E)1"/>
      <sheetName val="Móng,_nền_1"/>
      <sheetName val="Main_Bldg-Rev021"/>
      <sheetName val="D&amp;W_def_1"/>
      <sheetName val="Nhan_cong1"/>
      <sheetName val="Thiet_bi1"/>
      <sheetName val="Vat_tu1"/>
      <sheetName val="DM_ChiPhi1"/>
      <sheetName val="May_TC1"/>
      <sheetName val="TH_Kinh_phi1"/>
      <sheetName val="Ptvl_1"/>
      <sheetName val="Dự_toán1"/>
      <sheetName val="Đơn_Giá_TH1"/>
      <sheetName val="Nhân_công1"/>
      <sheetName val="Phân_tích1"/>
      <sheetName val="C_P_Thiết_bị1"/>
      <sheetName val="T_H_Kinh_phí1"/>
      <sheetName val="Vật_tư1"/>
      <sheetName val="Trang_bìa1"/>
      <sheetName val="TONG_HOP1"/>
      <sheetName val="phan_tic_chi_tiet1"/>
      <sheetName val="Bill_Prelim-CDT"/>
      <sheetName val="Bill_BPTC-CDT"/>
      <sheetName val="Chi_tiết_BPTC"/>
      <sheetName val="Bill_BPTC-CDT_(PA_MCT_CDT)"/>
      <sheetName val="Chi_tiết_BPTC_(PA_MCT_CDT)"/>
      <sheetName val="1__Office"/>
      <sheetName val="KHOI_LUONG15-4"/>
      <sheetName val="Doi_so"/>
      <sheetName val="DANH_MỤC_HỒ_SƠ"/>
      <sheetName val="GT_PHÁT_SINH_NGOÀI_HĐ"/>
      <sheetName val="KL_PHÁT_SINH_"/>
      <sheetName val="PS_NGOÀI_HĐ"/>
      <sheetName val="GT_PHÁT_SINH_VƯỢT_HĐ"/>
      <sheetName val="PS_TĂNG_GIẢM_TRONG_HĐ"/>
      <sheetName val="DGCT_PHÁT_SINH"/>
      <sheetName val="DGCT_TRẦN_NLV"/>
      <sheetName val="DGKL_chi_tiết_NLV"/>
      <sheetName val="DGKL_chi_tiết_NHN,NK"/>
      <sheetName val="TG_KL"/>
      <sheetName val="DGCT_SƠN_BẢ_TƯỜNG_NLV"/>
      <sheetName val="DGKL_TRẦN_NHN"/>
      <sheetName val="MTO_REV_2(ARMOR)"/>
      <sheetName val="KL_THEP__GIAM_DO_DUNG_COUPLER"/>
      <sheetName val="01_KL_THÉP_NHẬP_VỀ"/>
      <sheetName val="2__NT_VLDV"/>
      <sheetName val="GHI_CHU"/>
      <sheetName val="1_BB_LMHT"/>
      <sheetName val="Bê_tông_bảo_vệ"/>
      <sheetName val="01__Data"/>
      <sheetName val="Neo,_nối_cốt_thép_dầm,_cột"/>
      <sheetName val="Uốn_móc_cốt_thép"/>
      <sheetName val="Tiêu_chuẩn_cốt_thép"/>
      <sheetName val="Cotthep_NPT"/>
      <sheetName val="vl_nc_mtc"/>
      <sheetName val="DM-VNT_ko_sd"/>
      <sheetName val="Bảng_đo_bóc_KL_OLK-09"/>
      <sheetName val="6_3_CHI_TIET_OLK-09"/>
      <sheetName val="B3A_-_TOWER_A"/>
      <sheetName val="Annex_B"/>
      <sheetName val="TLG_Type"/>
      <sheetName val="1_Civil_(Org)"/>
      <sheetName val="Dot_4"/>
      <sheetName val="1_San_"/>
      <sheetName val="Thop_Ksat"/>
      <sheetName val="Thu_hoi_"/>
      <sheetName val="HM_chung"/>
      <sheetName val="CP_xd-thiet_bi"/>
      <sheetName val="TH-TN_LD_TB"/>
      <sheetName val="CP_xaydung"/>
      <sheetName val="Thao_ha_phu_kien"/>
      <sheetName val="VL-NC-MTC_ket_cau"/>
      <sheetName val="KHOI_LUONG_TONG"/>
      <sheetName val="TK_22KV"/>
      <sheetName val="DM_366-1777"/>
      <sheetName val="Thi_nhiem"/>
      <sheetName val="Gia_goc_VT-TB"/>
      <sheetName val="Gia_vc_den_chan_CT"/>
      <sheetName val="culy_22"/>
      <sheetName val="Luong_2050"/>
      <sheetName val="ca_may_QN"/>
      <sheetName val="TNHC1246_"/>
      <sheetName val="Ca_may_TT06_2010"/>
      <sheetName val="Don_gia_VLXD_dia_phuong"/>
      <sheetName val="Bang_luong_SCL"/>
      <sheetName val="Dinh_muc_TN1426"/>
      <sheetName val="KL_thep_lam_sat"/>
      <sheetName val="Tien_Thuong"/>
      <sheetName val="NC_XL_6T_cuoi_01_CTy"/>
      <sheetName val="Data_-6T_dau"/>
      <sheetName val="Cong_6T"/>
      <sheetName val="Dgia_vat_tu"/>
      <sheetName val="Don_gia_III"/>
      <sheetName val="D÷_liÖu"/>
      <sheetName val="Chi_phi_van_chuyen"/>
      <sheetName val="Div26_-_Elect"/>
      <sheetName val="Dây"/>
      <sheetName val="Nuoc5T"/>
      <sheetName val="Dien5T"/>
      <sheetName val="CAP NUOC"/>
      <sheetName val="cấp nước trục nhà vs"/>
      <sheetName val="THOAT NUOC"/>
      <sheetName val="TB"/>
      <sheetName val="THOAT MUA"/>
      <sheetName val="Cáp phòng"/>
      <sheetName val="TMC ĐIỆN_Phi"/>
      <sheetName val="TMC Tổng"/>
      <sheetName val="TH Đèn Phòng L1"/>
      <sheetName val="TH Đèn Hầm L1"/>
      <sheetName val="TỦ MODULE T1"/>
      <sheetName val="APTOMAT"/>
      <sheetName val="Financ. Overview"/>
      <sheetName val="Toolbox"/>
      <sheetName val="TINH GIA - SAN XUAT Vertico"/>
      <sheetName val="DGIAgoi1"/>
      <sheetName val="13.BANG CT"/>
      <sheetName val="14.MMUS GIUA NHIP"/>
      <sheetName val="4.HSPBngang"/>
      <sheetName val="6.Tinh tai"/>
      <sheetName val="2 NSl"/>
      <sheetName val="17.US CHU tho a_b"/>
      <sheetName val="15.MMUS GOI"/>
      <sheetName val="Door_and_window2"/>
      <sheetName val="TH_các_CC"/>
      <sheetName val="Heso_DZ"/>
      <sheetName val="DM_336cai_tao"/>
      <sheetName val="DG_BINH_THUAN"/>
      <sheetName val="7_Khau_tru_"/>
      <sheetName val="4_CĂN"/>
      <sheetName val="2_CDPS"/>
      <sheetName val="HRG_BHN"/>
      <sheetName val="CĂN_ĐH"/>
      <sheetName val="Q_A01_2-Sh"/>
      <sheetName val="B-2__(DPP)"/>
      <sheetName val="Don_gia_NC"/>
      <sheetName val="COVER"/>
      <sheetName val="Kyhieuloptratsonba"/>
      <sheetName val="Tổng hợp KPHM"/>
      <sheetName val="Cong"/>
      <sheetName val="영동(D)"/>
      <sheetName val="EQUIP LIST"/>
      <sheetName val="說明"/>
      <sheetName val="Dinh muc"/>
      <sheetName val="TDTKP"/>
      <sheetName val="DK-KH"/>
      <sheetName val="QUO"/>
      <sheetName val="DZ 22KV"/>
      <sheetName val="BANRA"/>
      <sheetName val="Kê 0,4"/>
      <sheetName val="TH 0,4"/>
      <sheetName val="Kê 22"/>
      <sheetName val="TH 22"/>
      <sheetName val="TBA CAI TAO"/>
      <sheetName val="TBA XDM"/>
      <sheetName val="V-N-M"/>
      <sheetName val="TONG HOP DU TOAN"/>
      <sheetName val="Thop XAY DUNG"/>
      <sheetName val="CP HANG MUC CHUNG"/>
      <sheetName val="THKS+TK"/>
      <sheetName val="CHI PHI XD"/>
      <sheetName val="CHI PHI THI NGHIEM"/>
      <sheetName val="DGVL"/>
      <sheetName val="VC"/>
      <sheetName val="VLDIEN 22"/>
      <sheetName val="Tinhvanchuyen"/>
      <sheetName val="Dao dat"/>
      <sheetName val="TH Denbu"/>
      <sheetName val="Denbu"/>
      <sheetName val="Do ve DC"/>
      <sheetName val="CMHLT"/>
      <sheetName val="TH Bommin"/>
      <sheetName val="Bommin"/>
      <sheetName val="CHI PHI THI NGHIEM-LD thiet bi"/>
      <sheetName val="VLXD"/>
      <sheetName val="Luong TT01"/>
      <sheetName val="NLĐV"/>
      <sheetName val="Đongia"/>
      <sheetName val="Camay QB"/>
      <sheetName val="gia ca may BXD"/>
      <sheetName val="BANG LUONG KY SU"/>
      <sheetName val="Bang luong NHOM I"/>
      <sheetName val="Bangluong NHOM II "/>
      <sheetName val="13-XE_MAY"/>
      <sheetName val="09-GIA nhien lieu-ko in"/>
      <sheetName val="Tinh V cot chiem cho"/>
      <sheetName val="ĐM 1354"/>
      <sheetName val="KHOAN MAU"/>
      <sheetName val="ĐO ĐỊA VẬT LÝ"/>
      <sheetName val="KSMB"/>
      <sheetName val="KSCD"/>
      <sheetName val="khoan tiep dia"/>
      <sheetName val="Annual_CFs_Asset"/>
      <sheetName val="EQT-ESTN"/>
      <sheetName val="5.2.1 Đo bóc KL OLK-06"/>
      <sheetName val="Classification"/>
      <sheetName val="BT3"/>
      <sheetName val="DT"/>
      <sheetName val="Giathau"/>
      <sheetName val="KS tuyen"/>
      <sheetName val="THTL"/>
      <sheetName val="CP(dz)"/>
      <sheetName val="THCT"/>
      <sheetName val="Bang chiet tinh TBA"/>
      <sheetName val="PTVT"/>
      <sheetName val="GIÁ DỰ THẦU 30 CĂN"/>
      <sheetName val="datatt"/>
      <sheetName val="MB.DT.02"/>
      <sheetName val="01-&gt;12"/>
      <sheetName val="Article"/>
      <sheetName val="THKP957"/>
      <sheetName val="Tính giá NC"/>
      <sheetName val="Tiên lượng"/>
      <sheetName val="SL cước"/>
      <sheetName val="CTDZTA(5)"/>
      <sheetName val="THONG SO"/>
      <sheetName val="Đơn giá chi tiết TN 39"/>
      <sheetName val="DT. NHA XUONG"/>
      <sheetName val="HERD MOVEMENTFARM1"/>
      <sheetName val="HERD MOVEMENTFARM2"/>
      <sheetName val="A2TNTH"/>
      <sheetName val="CALVES 2-4"/>
      <sheetName val="Cavles 2-4"/>
      <sheetName val="CALVES 4-7"/>
      <sheetName val="HEIFER 7-12m"/>
      <sheetName val="HEIFER 12+"/>
      <sheetName val="FRESH COW 2017-18"/>
      <sheetName val="HP COW 2018"/>
      <sheetName val="LP COW 2017-18"/>
      <sheetName val="DRY COW"/>
      <sheetName val="TRANSITION"/>
      <sheetName val="FIELD CROPS"/>
      <sheetName val="FORAGE"/>
      <sheetName val="DI_ESTI"/>
      <sheetName val="4.2.1 Đo bóc KL OLK-06"/>
      <sheetName val="4.1.1 CHI TIET OLK-06"/>
      <sheetName val="Gia VT-TB"/>
      <sheetName val="noi suy xa"/>
      <sheetName val="noi suy xa thu hoi"/>
      <sheetName val="Painting"/>
      <sheetName val="CAUDIT"/>
      <sheetName val="ABUT수량-A1"/>
      <sheetName val="Items"/>
      <sheetName val="Detail"/>
      <sheetName val="¥ "/>
      <sheetName val="KLall"/>
      <sheetName val="HERD_MOVEMENTFARM1"/>
      <sheetName val="HERD_MOVEMENTFARM2"/>
      <sheetName val="CALVES_2-4"/>
      <sheetName val="Cavles_2-4"/>
      <sheetName val="CALVES_4-7"/>
      <sheetName val="HEIFER_7-12m"/>
      <sheetName val="HEIFER_12+"/>
      <sheetName val="FRESH_COW_2017-18"/>
      <sheetName val="HP_COW_2018"/>
      <sheetName val="LP_COW_2017-18"/>
      <sheetName val="DRY_COW"/>
      <sheetName val="FIELD_CROPS"/>
      <sheetName val="HERD_MOVEMENTFARM11"/>
      <sheetName val="HERD_MOVEMENTFARM21"/>
      <sheetName val="CALVES_2-41"/>
      <sheetName val="Cavles_2-41"/>
      <sheetName val="CALVES_4-71"/>
      <sheetName val="HEIFER_7-12m1"/>
      <sheetName val="HEIFER_12+1"/>
      <sheetName val="FRESH_COW_2017-181"/>
      <sheetName val="HP_COW_20181"/>
      <sheetName val="LP_COW_2017-181"/>
      <sheetName val="DRY_COW1"/>
      <sheetName val="FIELD_CROPS1"/>
      <sheetName val="Cash Flow"/>
      <sheetName val="Yield"/>
      <sheetName val="Electrical Works"/>
      <sheetName val="H_T_ INCOMING SYSTEM"/>
      <sheetName val="SUMDETAIL"/>
      <sheetName val="Factory"/>
      <sheetName val="Matchung"/>
      <sheetName val="BU LONG"/>
      <sheetName val="ĐNVT"/>
      <sheetName val="ĐNBL"/>
      <sheetName val="CTLK"/>
      <sheetName val="DG Chi tiet"/>
      <sheetName val=" 1710 HOINGHINLD"/>
      <sheetName val="99"/>
      <sheetName val="99 (2)"/>
      <sheetName val="134 "/>
      <sheetName val="DG-1776KV4"/>
      <sheetName val="DG 4970"/>
      <sheetName val="DM-1776"/>
      <sheetName val="Thuyết minh"/>
      <sheetName val="Đơn giá máy"/>
      <sheetName val="DCQ"/>
      <sheetName val="DCS"/>
      <sheetName val="DD"/>
      <sheetName val="dulieumong"/>
      <sheetName val="Unit price"/>
      <sheetName val="112016"/>
      <sheetName val="Bán đợt 1 trang"/>
      <sheetName val="Bill No.1.6"/>
      <sheetName val="Bill No.1.10"/>
      <sheetName val="Bill No.3.3"/>
      <sheetName val="Bill No.1.4"/>
      <sheetName val="Bill No.1.7"/>
      <sheetName val="Summary Bill No. 3"/>
      <sheetName val="Package1"/>
      <sheetName val="係数"/>
      <sheetName val="8521"/>
      <sheetName val="현장별"/>
      <sheetName val="Tong DT"/>
      <sheetName val="phan tich don gia"/>
      <sheetName val="BID"/>
      <sheetName val="dg-VTu"/>
      <sheetName val="PU_ITALY_9"/>
      <sheetName val="RAB_AR&amp;STR7"/>
      <sheetName val="chi_tiet_TBA7"/>
      <sheetName val="chi_tiet_C7"/>
      <sheetName val="Tro_giup9"/>
      <sheetName val="TH_DZ359"/>
      <sheetName val="Customize_Your_Purchase_Order7"/>
      <sheetName val="CHITIET_VL-NC-TT_-1p7"/>
      <sheetName val="CHITIET_VL-NC-TT-3p6"/>
      <sheetName val="TONG_HOP_VL-NC_TT7"/>
      <sheetName val="KPVC-BD_7"/>
      <sheetName val="Don_gia7"/>
      <sheetName val="DON_GIA_TRAM_(3)7"/>
      <sheetName val="DON_GIA_CAN_THO9"/>
      <sheetName val="HĐ_ngoài6"/>
      <sheetName val="XT_Buoc_36"/>
      <sheetName val="dongia_(2)6"/>
      <sheetName val="7606_DZ7"/>
      <sheetName val="project_management6"/>
      <sheetName val="Don_gia_chi_tiet7"/>
      <sheetName val="Adix_A6"/>
      <sheetName val="S-curve_6"/>
      <sheetName val="REINF_6"/>
      <sheetName val="Rates_20096"/>
      <sheetName val="So_doi_chieu_LC6"/>
      <sheetName val="MAIN_GATE_HOUSE6"/>
      <sheetName val="Du_toan6"/>
      <sheetName val="Commercial_value6"/>
      <sheetName val="Ky_Lam_Bridge6"/>
      <sheetName val="Provisional_Sums_Item6"/>
      <sheetName val="Gas_Pressure_Welding6"/>
      <sheetName val="General_Item&amp;General_Requireme6"/>
      <sheetName val="General_Items6"/>
      <sheetName val="Regenral_Requirements6"/>
      <sheetName val="chiet_tinh6"/>
      <sheetName val="Ng_hàng_xà+bulong6"/>
      <sheetName val="TONG_HOP_VL-NC6"/>
      <sheetName val="Bang_KL6"/>
      <sheetName val="MH_RATE6"/>
      <sheetName val="Đầu_vào5"/>
      <sheetName val="Lcau_-_Lxuc6"/>
      <sheetName val="DM_60616"/>
      <sheetName val="DG_thep_ma_kem6"/>
      <sheetName val="Equip_5"/>
      <sheetName val="A1_CN5"/>
      <sheetName val="CT_vat_lieu6"/>
      <sheetName val="Trạm_biến_áp5"/>
      <sheetName val="Đơn_Giá_5"/>
      <sheetName val="Chi_tiet_XD_TBA5"/>
      <sheetName val="CT-0_4KV5"/>
      <sheetName val="Chenh_lech_vat_tu5"/>
      <sheetName val="Diện_tích5"/>
      <sheetName val="1_Khái_toán5"/>
      <sheetName val="TONG_HOP_T5_19985"/>
      <sheetName val="rate_material5"/>
      <sheetName val="KL_Chi_tiết_Xây_tô5"/>
      <sheetName val="DG_DZ6"/>
      <sheetName val="DG_TBA6"/>
      <sheetName val="07Base_Cost5"/>
      <sheetName val="04_-_XUONG_DET_B5"/>
      <sheetName val="Bill_1_Quy_dinh_chung5"/>
      <sheetName val="1_R18_BF5"/>
      <sheetName val="6_External_works-R185"/>
      <sheetName val="Chi_tiet_KL5"/>
      <sheetName val="Tổng_hợp_KL5"/>
      <sheetName val="_035"/>
      <sheetName val="chieu_day_san5"/>
      <sheetName val="Podium_Concrete_Works5"/>
      <sheetName val="KLCT-_TOWER5"/>
      <sheetName val="KLCT-_PODIUM5"/>
      <sheetName val="Gia_thanh_chuoi_su5"/>
      <sheetName val="Tiep_dia5"/>
      <sheetName val="Don_gia_vung_III-Can_Tho5"/>
      <sheetName val="Phan_khai_KLuong5"/>
      <sheetName val="Area_Cal5"/>
      <sheetName val="Elect_(3)5"/>
      <sheetName val="plan&amp;section_of_foundation5"/>
      <sheetName val="design_criteria5"/>
      <sheetName val="Bond_수수료_계산_포맷5"/>
      <sheetName val="ITB_COST5"/>
      <sheetName val="PAGE_15"/>
      <sheetName val="Loại_Vật_tư5"/>
      <sheetName val="DM_675"/>
      <sheetName val="Đầu_tư5"/>
      <sheetName val="Xay_lapduongR35"/>
      <sheetName val="KL-_KHAC5"/>
      <sheetName val="BILL_3_-_KẾT_CẤU_HẦM5"/>
      <sheetName val="Bill_02_-_Xay_gach-Pou_5"/>
      <sheetName val="Bill_03-Chống_thấm-Pou5"/>
      <sheetName val="Bill_05_-_Hoan_thien-Pou_5"/>
      <sheetName val="Bill_02_-_Xay_gach-Tower5"/>
      <sheetName val="Bill_03-Chống_thấm-Tower5"/>
      <sheetName val="Bill_05_-_Hoan_thien-Tower5"/>
      <sheetName val="PTĐG_LTBT5"/>
      <sheetName val="CTG-PRECHEx1_45"/>
      <sheetName val="CTG-AB_(2)5"/>
      <sheetName val="CTG-AB_(3)5"/>
      <sheetName val="CTG-PLP-1_085"/>
      <sheetName val="Pre_Đội_nhóm5"/>
      <sheetName val="Bill_04-Kim_loại-Pou5"/>
      <sheetName val="Bill_04-Kim_loại-Tower5"/>
      <sheetName val="Vat_tu_XD5"/>
      <sheetName val="Tower_-_Concrete_Works5"/>
      <sheetName val="GV1-D13_(Casement_door)5"/>
      <sheetName val="gia_cong_tac5"/>
      <sheetName val="Measure_13065"/>
      <sheetName val="EIRR&gt;_25"/>
      <sheetName val="4_PTDG5"/>
      <sheetName val="Analisa_Gabungan5"/>
      <sheetName val="Isolasi_Luar_Dalam5"/>
      <sheetName val="Isolasi_Luar5"/>
      <sheetName val="Data_Input6"/>
      <sheetName val="Project_Data5"/>
      <sheetName val="dg_tphcm5"/>
      <sheetName val="Bill_01_-_CTN5"/>
      <sheetName val="Bill_2_2_Villa_2_beds5"/>
      <sheetName val="HÐ_ngoài6"/>
      <sheetName val="6PILE__(돌출)5"/>
      <sheetName val="Harga_ME_5"/>
      <sheetName val="T_KÊ_K_CẤU5"/>
      <sheetName val="A1,_May5"/>
      <sheetName val="Vat_lieu5"/>
      <sheetName val="TH_N_Cong5"/>
      <sheetName val="ESTI_5"/>
      <sheetName val="KL_san_lap5"/>
      <sheetName val="6787CWFASE2CASE2_00_xls5"/>
      <sheetName val="Bill-04_ket_cau_thap-_UNI5"/>
      <sheetName val="TH_Vat_tu5"/>
      <sheetName val="_Bill_5-Earthing_2_-_Add_Works5"/>
      <sheetName val="CẤP_THOÁT_NƯỚC5"/>
      <sheetName val="Cước_VC_+_ĐM_CP_Tư_vấn5"/>
      <sheetName val="Hệ_số5"/>
      <sheetName val="THDT_goi_thau_TB5"/>
      <sheetName val="Tien_do_TV5"/>
      <sheetName val="Bang_trong_luong_rieng_thep5"/>
      <sheetName val="DETAIL_5"/>
      <sheetName val="final_list_20056"/>
      <sheetName val="LV_data5"/>
      <sheetName val="Gia_vat_tu5"/>
      <sheetName val="TH_MTC5"/>
      <sheetName val="Chenh_lech_ca_may5"/>
      <sheetName val="TLg_CN&amp;Laixe5"/>
      <sheetName val="TLg_CN&amp;Laixe_(2)5"/>
      <sheetName val="TLg_Laitau5"/>
      <sheetName val="TLg_Laitau_(2)5"/>
      <sheetName val="Equipment_list_(PAC)5"/>
      <sheetName val="TINH_KHOI_LUONG5"/>
      <sheetName val="DATA_BASE5"/>
      <sheetName val="bridge_#_15"/>
      <sheetName val="Buy_vs__Lease_Car5"/>
      <sheetName val="Chi_tiet5"/>
      <sheetName val="Budget_Code4"/>
      <sheetName val="CP_Khac_cuoc_VC4"/>
      <sheetName val="subcon_sched5"/>
      <sheetName val="PRE_(E)5"/>
      <sheetName val="Bang_3_Chi_tiet_phan_Dz5"/>
      <sheetName val="KHOI_LUONG5"/>
      <sheetName val="HVAC_BLOCK_B45"/>
      <sheetName val="BẢNG_KHỐI_LƯỢNG_TỔNG_HỢP4"/>
      <sheetName val="CTKL_KTX_HT4"/>
      <sheetName val="2_Chiet_tinh4"/>
      <sheetName val="Tong_du_toan4"/>
      <sheetName val="Bill_2_-_ketcau4"/>
      <sheetName val="Analisa_&amp;_Upah4"/>
      <sheetName val="NHÀ_NHẬP_LIỆU4"/>
      <sheetName val="MÓNG_SILO4"/>
      <sheetName val="Chi_tiet_lan_can4"/>
      <sheetName val="13-Cốt_thép_(10mm&lt;D≤18mm)_FO164"/>
      <sheetName val="du_lieu_du_toan4"/>
      <sheetName val="Purchase_Order4"/>
      <sheetName val="DL_ĐẦU_VÀO4"/>
      <sheetName val="BOQ_THAN4"/>
      <sheetName val="D_&amp;_W_sizes4"/>
      <sheetName val="Du_lieu5"/>
      <sheetName val="cash_budget4"/>
      <sheetName val="Luong_NII4"/>
      <sheetName val="DINH_MUC_THI_NGHIEM4"/>
      <sheetName val="Luong_NI4"/>
      <sheetName val="Phan_tich4"/>
      <sheetName val="CT_Thang_Mo4"/>
      <sheetName val="CT__PL4"/>
      <sheetName val="BANCO_(2)4"/>
      <sheetName val="MT_DPin_(2)4"/>
      <sheetName val="dongia__2_4"/>
      <sheetName val="Thép_CKN4"/>
      <sheetName val="GOC-KO_IN4"/>
      <sheetName val="MAU_8A4"/>
      <sheetName val="MAU_8B4"/>
      <sheetName val="MAU_94"/>
      <sheetName val="MAU_104"/>
      <sheetName val="sochitiettaikhoan_4"/>
      <sheetName val="Share_price_data4"/>
      <sheetName val="19_34"/>
      <sheetName val="20_34"/>
      <sheetName val="Chieu_4_34"/>
      <sheetName val="Cow_req4"/>
      <sheetName val="TỔNG_HỢP4"/>
      <sheetName val="14-LẦN_3-CHIỀU4"/>
      <sheetName val="14-LẦN_1-SÁNG4"/>
      <sheetName val="14-LẦN_2-TRƯA4"/>
      <sheetName val="1_3+1_4-TOTAL_-_Ko_IN4"/>
      <sheetName val="2_1-LẦN_3-CHIỀU4"/>
      <sheetName val="2_1-LẦN_1-SÁNG4"/>
      <sheetName val="2_1-LẦN_2-TRƯA4"/>
      <sheetName val="2_1-TOTAL-Ko_IN4"/>
      <sheetName val="1_3(TMR_4)4"/>
      <sheetName val="CHO_DE4"/>
      <sheetName val="1_1+1_2+2_2+2_3(TMR_3)4"/>
      <sheetName val="CK1+CK2_(VS_SAN_CHOI_23)4"/>
      <sheetName val="CK1+CK2_(2)4"/>
      <sheetName val="12-16_THÁNG4"/>
      <sheetName val="CAN_SỮA4"/>
      <sheetName val="54+55+56(SAU_CAI_SỮA-6)4"/>
      <sheetName val="BÊ_71-90_NGÀY4"/>
      <sheetName val="BÊ_12-16_tháng4"/>
      <sheetName val="BÊ_6-124"/>
      <sheetName val="BÊ_1-34"/>
      <sheetName val="F01-BC_KHAU_PHAN_SANG_20_34"/>
      <sheetName val="F01-BC_KHAU_PHAN_CHIEU_19_34"/>
      <sheetName val="dinh_mưc_cty4"/>
      <sheetName val="Giá_thành4"/>
      <sheetName val="Thong_ke4"/>
      <sheetName val="Energy_for_milk_prod4"/>
      <sheetName val="DE_NGHI_XUAT_4"/>
      <sheetName val="phieu_xuat_mau4"/>
      <sheetName val="PHIEU_XUAT_CHIEU4"/>
      <sheetName val="11_rai_them_cỏ4"/>
      <sheetName val="PHU_LUC_02-_HDSD_CAC_BIEU_MAU4"/>
      <sheetName val="PhU_LUC_01-_MA_CAC_NHOM_BO4"/>
      <sheetName val="F03-BC_THUC_TRON_SANG_20_34"/>
      <sheetName val="F03-BC_THUC_TRON_CHIEU_19_34"/>
      <sheetName val="F02-BC_THEO_DOI_THUC_AN_DU4"/>
      <sheetName val="Tham_khao-_Bao_cao_xuat_thuc_a4"/>
      <sheetName val="Dlieu_dau_vao4"/>
      <sheetName val="DK1_Don_gia4"/>
      <sheetName val="Don_gia_(khong_in)4"/>
      <sheetName val="1_MONG_1-24"/>
      <sheetName val="02__PTDG4"/>
      <sheetName val="Chiết_tính4"/>
      <sheetName val="TK_chi_tiet2"/>
      <sheetName val="Income_Statement4"/>
      <sheetName val="Shareholders'_Equity4"/>
      <sheetName val="VC_xd2"/>
      <sheetName val="Gia_VLTB2"/>
      <sheetName val="B_Luong2"/>
      <sheetName val="C_May2"/>
      <sheetName val="wk_prgs2"/>
      <sheetName val="Ma_don_vi2"/>
      <sheetName val="bang_cc2"/>
      <sheetName val="TH_TN2"/>
      <sheetName val="dm_3662"/>
      <sheetName val="DM_60602"/>
      <sheetName val="Bill_No_3_-_Prov__Sum_(Ph2&amp;3)2"/>
      <sheetName val="Du_tru_CP-Bieu_012"/>
      <sheetName val="TB_NẶNG2"/>
      <sheetName val="CĂN_HỘ_T16-17_2"/>
      <sheetName val="TRỤC_ĐỨNG_THOÁT_BẨN_T15-172"/>
      <sheetName val="TRỤC_ĐỨNG_TM_T15-172"/>
      <sheetName val="Bill_2-Road_HR22"/>
      <sheetName val="Bill_3_-_Softscape_HR22"/>
      <sheetName val="Ｎｏ_132"/>
      <sheetName val="DGchitiet_2"/>
      <sheetName val="AG_Pipe_Qty_Analysis2"/>
      <sheetName val="Dự_thầu2"/>
      <sheetName val="Nhap_VT_oto2"/>
      <sheetName val="đọc_số2"/>
      <sheetName val="CP_HMC2"/>
      <sheetName val="2_1Warehouse_12"/>
      <sheetName val="Data_Wall2"/>
      <sheetName val="Hao_phí2"/>
      <sheetName val="THEP_TAM2"/>
      <sheetName val="THEP_HÌNH2"/>
      <sheetName val="THEP_HINH2"/>
      <sheetName val="XA_GO2"/>
      <sheetName val="BANG_TRA2"/>
      <sheetName val="Tổng_GT2"/>
      <sheetName val="Chi_tiết_KL2"/>
      <sheetName val="ca_máy2"/>
      <sheetName val="khấu_trừ_phạt2"/>
      <sheetName val="GT__KHAU_TRU2"/>
      <sheetName val="HAO_HUT_VAT_TU_(2)2"/>
      <sheetName val="cao_độ2"/>
      <sheetName val="HỆ_THỐNG_PHÒNG_CHÁY_CHỮA_CHÁY2"/>
      <sheetName val="HỆ_THỐNG_CẤP_THOÁT_NƯỚC2"/>
      <sheetName val="HỆ_THỐNG_ĐHKK2"/>
      <sheetName val="MÁY_PHÁT_ĐIỆN2"/>
      <sheetName val="HỆ_THỐNG_ĐIỆN2"/>
      <sheetName val="Thiết_bị_chính2"/>
      <sheetName val="gui_BKCT1"/>
      <sheetName val="Chi_tiet_cong_no2"/>
      <sheetName val="PHÁT_SINH_TẦNG_1_2"/>
      <sheetName val="PHÁT_SINH_TẦNG_22"/>
      <sheetName val="Hầm_chuyển_psinh2"/>
      <sheetName val="Ống_thẳng2"/>
      <sheetName val="Côn_thu2"/>
      <sheetName val="Vuông_tròn2"/>
      <sheetName val="Chân_rẽ2"/>
      <sheetName val="Chạc_ba2"/>
      <sheetName val="Structure_data2"/>
      <sheetName val="CP_Du_phong2"/>
      <sheetName val="THCP_Lap_dat2"/>
      <sheetName val="THCP_xay_dung2"/>
      <sheetName val="Tong_hop_kinh_phi2"/>
      <sheetName val="CHI_PHI2"/>
      <sheetName val="1_Requisition(E)2"/>
      <sheetName val="Móng,_nền_2"/>
      <sheetName val="Main_Bldg-Rev022"/>
      <sheetName val="D&amp;W_def_2"/>
      <sheetName val="Nhan_cong2"/>
      <sheetName val="Thiet_bi2"/>
      <sheetName val="Vat_tu2"/>
      <sheetName val="DM_ChiPhi2"/>
      <sheetName val="May_TC2"/>
      <sheetName val="TH_Kinh_phi2"/>
      <sheetName val="Ptvl_2"/>
      <sheetName val="Dự_toán2"/>
      <sheetName val="Đơn_Giá_TH2"/>
      <sheetName val="Nhân_công2"/>
      <sheetName val="Phân_tích2"/>
      <sheetName val="C_P_Thiết_bị2"/>
      <sheetName val="T_H_Kinh_phí2"/>
      <sheetName val="Vật_tư2"/>
      <sheetName val="Trang_bìa2"/>
      <sheetName val="Don_gia_chi_tiet_DIEN_21"/>
      <sheetName val="TONG_HOP2"/>
      <sheetName val="DG_14261"/>
      <sheetName val="Theo_doi_Doanh_thu_20171"/>
      <sheetName val="phan_tic_chi_tiet2"/>
      <sheetName val="1_2_Staff_Schedule1"/>
      <sheetName val="1_San_1"/>
      <sheetName val="BẢNG_ÁP_GIÁ_(in)1"/>
      <sheetName val="NT_(KL)_IN1"/>
      <sheetName val="DOM_D21"/>
      <sheetName val="nhà_ăn1"/>
      <sheetName val="Công_nhật1"/>
      <sheetName val="btkt_cột1"/>
      <sheetName val="Chi_tiet_-tong_9_thang1"/>
      <sheetName val="0__Input1"/>
      <sheetName val="Gia_vat_lieu1"/>
      <sheetName val="Precios_unitarios_AXH1"/>
      <sheetName val="3__CNT1"/>
      <sheetName val="unit_price_list(M)1"/>
      <sheetName val="TH_VL,_NC,_DDHT_Thanhphuoc1"/>
      <sheetName val="So_lieu_chung1"/>
      <sheetName val="Doi_so1"/>
      <sheetName val="MTO_REV_2(ARMOR)1"/>
      <sheetName val="DANH_MỤC_HỒ_SƠ1"/>
      <sheetName val="GT_PHÁT_SINH_NGOÀI_HĐ1"/>
      <sheetName val="KL_PHÁT_SINH_1"/>
      <sheetName val="PS_NGOÀI_HĐ1"/>
      <sheetName val="GT_PHÁT_SINH_VƯỢT_HĐ1"/>
      <sheetName val="PS_TĂNG_GIẢM_TRONG_HĐ1"/>
      <sheetName val="DGCT_PHÁT_SINH1"/>
      <sheetName val="DGCT_TRẦN_NLV1"/>
      <sheetName val="DGKL_chi_tiết_NLV1"/>
      <sheetName val="DGKL_chi_tiết_NHN,NK1"/>
      <sheetName val="TG_KL1"/>
      <sheetName val="DGCT_SƠN_BẢ_TƯỜNG_NLV1"/>
      <sheetName val="DGKL_TRẦN_NHN1"/>
      <sheetName val="Bill_Prelim-CDT1"/>
      <sheetName val="Bill_BPTC-CDT1"/>
      <sheetName val="Chi_tiết_BPTC1"/>
      <sheetName val="Bill_BPTC-CDT_(PA_MCT_CDT)1"/>
      <sheetName val="Chi_tiết_BPTC_(PA_MCT_CDT)1"/>
      <sheetName val="KL_THEP__GIAM_DO_DUNG_COUPLER1"/>
      <sheetName val="01_KL_THÉP_NHẬP_VỀ1"/>
      <sheetName val="2__NT_VLDV1"/>
      <sheetName val="GHI_CHU1"/>
      <sheetName val="1_BB_LMHT1"/>
      <sheetName val="Tong_hop_vat_tu1"/>
      <sheetName val="DM-VNT_ko_sd1"/>
      <sheetName val="Bảng_đo_bóc_KL_OLK-091"/>
      <sheetName val="6_3_CHI_TIET_OLK-091"/>
      <sheetName val="1__Office1"/>
      <sheetName val="Cotthep_NPT1"/>
      <sheetName val="vl_nc_mtc1"/>
      <sheetName val="1_Civil_(Org)1"/>
      <sheetName val="Bê_tông_bảo_vệ1"/>
      <sheetName val="01__Data1"/>
      <sheetName val="Neo,_nối_cốt_thép_dầm,_cột1"/>
      <sheetName val="Uốn_móc_cốt_thép1"/>
      <sheetName val="Tiêu_chuẩn_cốt_thép1"/>
      <sheetName val="B3A_-_TOWER_A1"/>
      <sheetName val="Annex_B1"/>
      <sheetName val="TLG_Type1"/>
      <sheetName val="Dot_41"/>
      <sheetName val="KHOI_LUONG15-41"/>
      <sheetName val="KL_thep_lam_sat1"/>
      <sheetName val="Tien_Thuong1"/>
      <sheetName val="NC_XL_6T_cuoi_01_CTy1"/>
      <sheetName val="Data_-6T_dau1"/>
      <sheetName val="Cong_6T1"/>
      <sheetName val="Thop_Ksat1"/>
      <sheetName val="Thu_hoi_1"/>
      <sheetName val="HM_chung1"/>
      <sheetName val="CP_xd-thiet_bi1"/>
      <sheetName val="TH-TN_LD_TB1"/>
      <sheetName val="CP_xaydung1"/>
      <sheetName val="Thao_ha_phu_kien1"/>
      <sheetName val="VL-NC-MTC_ket_cau1"/>
      <sheetName val="KHOI_LUONG_TONG1"/>
      <sheetName val="TK_22KV1"/>
      <sheetName val="DM_366-17771"/>
      <sheetName val="Thi_nhiem1"/>
      <sheetName val="Gia_goc_VT-TB1"/>
      <sheetName val="Gia_vc_den_chan_CT1"/>
      <sheetName val="culy_221"/>
      <sheetName val="Luong_20501"/>
      <sheetName val="ca_may_QN1"/>
      <sheetName val="TNHC1246_1"/>
      <sheetName val="Ca_may_TT06_20101"/>
      <sheetName val="Don_gia_VLXD_dia_phuong1"/>
      <sheetName val="Bang_luong_SCL1"/>
      <sheetName val="Dinh_muc_TN14261"/>
      <sheetName val="Chi_phi_van_chuyen1"/>
      <sheetName val="Dgia_vat_tu1"/>
      <sheetName val="Don_gia_III1"/>
      <sheetName val="D÷_liÖu1"/>
      <sheetName val="2_CDPS1"/>
      <sheetName val="Q_A01_2-Sh1"/>
      <sheetName val="DM_336cai_tao1"/>
      <sheetName val="TH_các_CC1"/>
      <sheetName val="Heso_DZ1"/>
      <sheetName val="Danh_mục"/>
      <sheetName val="HRG_BHN1"/>
      <sheetName val="CĂN_ĐH1"/>
      <sheetName val="4_CĂN1"/>
      <sheetName val="Div26_-_Elect1"/>
      <sheetName val="DG_BINH_THUAN1"/>
      <sheetName val="Don_gia_NC1"/>
      <sheetName val="7_Khau_tru_1"/>
      <sheetName val="DT_hợp_đồng"/>
      <sheetName val="Bảng_KL_đợt_1"/>
      <sheetName val="B-2__(DPP)1"/>
      <sheetName val="Bieu_gia_HD"/>
      <sheetName val="Summary_Sheet"/>
      <sheetName val="Finishing-Tower_A"/>
      <sheetName val="Finishing-Tower_B"/>
      <sheetName val="Finishing-Tower_C"/>
      <sheetName val="Finishing-Tower_D"/>
      <sheetName val="MEP-Tower_A"/>
      <sheetName val="MEP-Tower_B"/>
      <sheetName val="MEP-Tower_C"/>
      <sheetName val="MEP-Tower_D"/>
      <sheetName val="Cost_Report_Sum"/>
      <sheetName val="Detail_Cost_Sum"/>
      <sheetName val="RVO-VO_Sum"/>
      <sheetName val="Potential_VOs_Sum"/>
      <sheetName val="Cash_Flow_Sum"/>
      <sheetName val="CAP_NUOC"/>
      <sheetName val="cấp_nước_trục_nhà_vs"/>
      <sheetName val="THOAT_NUOC"/>
      <sheetName val="THOAT_MUA"/>
      <sheetName val="Cáp_phòng"/>
      <sheetName val="TMC_ĐIỆN_Phi"/>
      <sheetName val="TMC_Tổng"/>
      <sheetName val="TH_Đèn_Phòng_L1"/>
      <sheetName val="TH_Đèn_Hầm_L1"/>
      <sheetName val="TỦ_MODULE_T1"/>
      <sheetName val="Financ__Overview"/>
      <sheetName val="TINH_GIA_-_SAN_XUAT_Vertico"/>
      <sheetName val="Huong_dan"/>
      <sheetName val="13_BANG_CT"/>
      <sheetName val="14_MMUS_GIUA_NHIP"/>
      <sheetName val="4_HSPBngang"/>
      <sheetName val="6_Tinh_tai"/>
      <sheetName val="2_NSl"/>
      <sheetName val="17_US_CHU_tho_a_b"/>
      <sheetName val="15_MMUS_GOI"/>
      <sheetName val="gia_vt,nc,may"/>
      <sheetName val="DZ_22KV"/>
      <sheetName val="BTK-Dai_Hoc_Kien_Giang"/>
      <sheetName val="PV_Graph_Data"/>
      <sheetName val="doanh_thu"/>
      <sheetName val="Dutoan_KL"/>
      <sheetName val="Kê_0,4"/>
      <sheetName val="TH_0,4"/>
      <sheetName val="Kê_22"/>
      <sheetName val="TH_22"/>
      <sheetName val="TBA_CAI_TAO"/>
      <sheetName val="TBA_XDM"/>
      <sheetName val="TONG_HOP_DU_TOAN"/>
      <sheetName val="Thop_XAY_DUNG"/>
      <sheetName val="CP_HANG_MUC_CHUNG"/>
      <sheetName val="CHI_PHI_XD"/>
      <sheetName val="CHI_PHI_THI_NGHIEM"/>
      <sheetName val="VLDIEN_22"/>
      <sheetName val="Dao_dat"/>
      <sheetName val="TH_Denbu"/>
      <sheetName val="Do_ve_DC"/>
      <sheetName val="TH_Bommin"/>
      <sheetName val="CHI_PHI_THI_NGHIEM-LD_thiet_bi"/>
      <sheetName val="Luong_TT01"/>
      <sheetName val="Camay_QB"/>
      <sheetName val="gia_ca_may_BXD"/>
      <sheetName val="BANG_LUONG_KY_SU"/>
      <sheetName val="Bang_luong_NHOM_I"/>
      <sheetName val="Bangluong_NHOM_II_"/>
      <sheetName val="09-GIA_nhien_lieu-ko_in"/>
      <sheetName val="Tinh_V_cot_chiem_cho"/>
      <sheetName val="ĐM_1354"/>
      <sheetName val="KHOAN_MAU"/>
      <sheetName val="ĐO_ĐỊA_VẬT_LÝ"/>
      <sheetName val="khoan_tiep_dia"/>
      <sheetName val="5_2_1_Đo_bóc_KL_OLK-06"/>
      <sheetName val="Tổng_hợp_KPHM"/>
      <sheetName val="Dinh_muc"/>
      <sheetName val="GIÁ_DỰ_THẦU_30_CĂN"/>
      <sheetName val="KS_tuyen"/>
      <sheetName val="Bang_chiet_tinh_TBA"/>
      <sheetName val="MB_DT_02"/>
      <sheetName val="HERD_MOVEMENTFARM12"/>
      <sheetName val="HERD_MOVEMENTFARM22"/>
      <sheetName val="CALVES_2-42"/>
      <sheetName val="Cavles_2-42"/>
      <sheetName val="CALVES_4-72"/>
      <sheetName val="HEIFER_7-12m2"/>
      <sheetName val="HEIFER_12+2"/>
      <sheetName val="FRESH_COW_2017-182"/>
      <sheetName val="HP_COW_20182"/>
      <sheetName val="LP_COW_2017-182"/>
      <sheetName val="DRY_COW2"/>
      <sheetName val="FIELD_CROPS2"/>
      <sheetName val="4_2_1_Đo_bóc_KL_OLK-06"/>
      <sheetName val="4_1_1_CHI_TIET_OLK-06"/>
      <sheetName val="Gia_VT-TB"/>
      <sheetName val="noi_suy_xa"/>
      <sheetName val="noi_suy_xa_thu_hoi"/>
      <sheetName val="EQUIP_LIST"/>
      <sheetName val="So_sanh"/>
      <sheetName val="BU_LONG"/>
      <sheetName val="DG_Chi_tiet"/>
      <sheetName val="_1710_HOINGHINLD"/>
      <sheetName val="99_(2)"/>
      <sheetName val="134_"/>
      <sheetName val="DG_4970"/>
      <sheetName val="Electrical_Works"/>
      <sheetName val="H_T__INCOMING_SYSTEM"/>
      <sheetName val="THONG_SO"/>
      <sheetName val="Đơn_giá_chi_tiết_TN_39"/>
      <sheetName val="DT__NHA_XUONG"/>
      <sheetName val="Cash_Flow"/>
      <sheetName val="Thuyết_minh"/>
      <sheetName val="Đơn_giá_máy"/>
      <sheetName val="Tính_giá_NC"/>
      <sheetName val="SL_cước"/>
      <sheetName val="Tiên_lượng"/>
      <sheetName val="Bill_No_1_6"/>
      <sheetName val="Bill_No_1_10"/>
      <sheetName val="Bill_No_3_3"/>
      <sheetName val="Bill_No_1_4"/>
      <sheetName val="Bill_No_1_7"/>
      <sheetName val="Summary_Bill_No__3"/>
      <sheetName val="¥_"/>
      <sheetName val="데리네이타현황"/>
      <sheetName val="DI-ESTI"/>
      <sheetName val="3. KC - PODIUM"/>
      <sheetName val="Cashflow Analysis"/>
      <sheetName val="R2564AHDTS"/>
      <sheetName val="Links"/>
      <sheetName val="Lead"/>
      <sheetName val="Bù giá CM"/>
      <sheetName val="Tien Luong"/>
      <sheetName val="Luong BN"/>
      <sheetName val="Luong TB"/>
      <sheetName val="Ca may TB"/>
      <sheetName val="Ca máy BN"/>
      <sheetName val="Vật liệu"/>
      <sheetName val="LX -TT05"/>
      <sheetName val="NC Moi TT05"/>
      <sheetName val="설계내역서"/>
      <sheetName val="Chiet tinh dz35"/>
      <sheetName val="DG3285"/>
      <sheetName val="Breakdown (B)"/>
      <sheetName val="U.P_Breakdown"/>
      <sheetName val="기안"/>
      <sheetName val="CTDZ6kv (gd1) "/>
      <sheetName val="CTDZ 0.4+cto (GD1)"/>
      <sheetName val="CTTBA (gd1)"/>
      <sheetName val="선가03C"/>
      <sheetName val="03 Detailed"/>
      <sheetName val="01 Bid Price summary"/>
      <sheetName val="갑지(추정)"/>
      <sheetName val="Home Office Manhours"/>
      <sheetName val="Field SPV Barchart"/>
      <sheetName val="95D"/>
      <sheetName val="94D"/>
      <sheetName val="Unit price(Updateting)"/>
      <sheetName val="DW"/>
      <sheetName val="DWD"/>
      <sheetName val="DW1"/>
      <sheetName val="pctg"/>
      <sheetName val="M-work"/>
      <sheetName val="WORK"/>
      <sheetName val="DWi"/>
      <sheetName val="PC=FLAT"/>
      <sheetName val="Cert1"/>
      <sheetName val="tuong"/>
      <sheetName val="基本"/>
      <sheetName val="149-2"/>
      <sheetName val="IMF Code"/>
      <sheetName val="Main_Mech"/>
      <sheetName val="Sub_Mech"/>
      <sheetName val="Cost List"/>
      <sheetName val="Detail Cost"/>
      <sheetName val="IC Price New"/>
      <sheetName val="QUOTE-IC"/>
      <sheetName val="Summary Table"/>
      <sheetName val="Sales Person"/>
      <sheetName val="Bidding Entity"/>
      <sheetName val="DOA"/>
      <sheetName val="inputcua"/>
      <sheetName val="Phu Bai Bridge"/>
      <sheetName val="COAT&amp;WRAP-QIOT-#3"/>
      <sheetName val="tifico"/>
      <sheetName val="dats"/>
      <sheetName val="CHITIET VL-NCHT1 (2)"/>
      <sheetName val="CashFlows"/>
      <sheetName val="DSNV"/>
      <sheetName val="Bia lot"/>
      <sheetName val="DSKH"/>
      <sheetName val="DT san XD-So lieu cu"/>
      <sheetName val="Chu dau tu"/>
      <sheetName val="don gia 1426"/>
      <sheetName val="입찰내역 발주처 양식"/>
      <sheetName val="Labor Sum"/>
      <sheetName val="Bangia"/>
      <sheetName val="D+W"/>
      <sheetName val="Subsidiary Calculation"/>
      <sheetName val="STATC"/>
      <sheetName val="FF-2 (1)"/>
      <sheetName val="FSA"/>
      <sheetName val="KCCP"/>
      <sheetName val="Contents"/>
      <sheetName val="Factor_sheet"/>
      <sheetName val="Labour Summary"/>
      <sheetName val="CWN_Consol"/>
      <sheetName val="Labour_Summary"/>
      <sheetName val="final_list_20059"/>
      <sheetName val="final_list_20057"/>
      <sheetName val="final_list_20058"/>
      <sheetName val="Deff_Tax_Sept01"/>
      <sheetName val="custScore"/>
      <sheetName val="corpGoalsSchedule0708"/>
      <sheetName val="1999"/>
      <sheetName val="2000"/>
      <sheetName val="2001"/>
      <sheetName val="2002"/>
      <sheetName val="YTD 12'2003"/>
      <sheetName val="YTD 06'2003"/>
      <sheetName val="YTD 03'2003"/>
      <sheetName val="YTD 09'2003"/>
      <sheetName val="PU_ITALY_10"/>
      <sheetName val="final_list_200510"/>
      <sheetName val="Labour_Summary1"/>
      <sheetName val="PU_ITALY_11"/>
      <sheetName val="final_list_200511"/>
      <sheetName val="Tro_giup10"/>
      <sheetName val="Labour_Summary2"/>
      <sheetName val="PU_ITALY_12"/>
      <sheetName val="final_list_200512"/>
      <sheetName val="Tro_giup11"/>
      <sheetName val="Labour_Summary3"/>
      <sheetName val="PU_ITALY_13"/>
      <sheetName val="final_list_200513"/>
      <sheetName val="Tro_giup12"/>
      <sheetName val="Labour_Summary4"/>
      <sheetName val="PU_ITALY_14"/>
      <sheetName val="final_list_200514"/>
      <sheetName val="Tro_giup13"/>
      <sheetName val="Labour_Summary5"/>
      <sheetName val="PU_ITALY_15"/>
      <sheetName val="final_list_200515"/>
      <sheetName val="Tro_giup14"/>
      <sheetName val="Labour_Summary6"/>
      <sheetName val="PU_ITALY_21"/>
      <sheetName val="final_list_200521"/>
      <sheetName val="Tro_giup20"/>
      <sheetName val="Labour_Summary12"/>
      <sheetName val="PU_ITALY_16"/>
      <sheetName val="final_list_200516"/>
      <sheetName val="Tro_giup15"/>
      <sheetName val="Labour_Summary7"/>
      <sheetName val="PU_ITALY_17"/>
      <sheetName val="final_list_200517"/>
      <sheetName val="Tro_giup16"/>
      <sheetName val="Labour_Summary8"/>
      <sheetName val="PU_ITALY_18"/>
      <sheetName val="final_list_200518"/>
      <sheetName val="Tro_giup17"/>
      <sheetName val="Labour_Summary9"/>
      <sheetName val="PU_ITALY_19"/>
      <sheetName val="final_list_200519"/>
      <sheetName val="Tro_giup18"/>
      <sheetName val="Labour_Summary10"/>
      <sheetName val="PU_ITALY_20"/>
      <sheetName val="final_list_200520"/>
      <sheetName val="Tro_giup19"/>
      <sheetName val="Labour_Summary11"/>
      <sheetName val="deferred taxes"/>
      <sheetName val="Macrow"/>
      <sheetName val="console"/>
      <sheetName val="Ratios"/>
      <sheetName val="_Parameters"/>
      <sheetName val="Eqpmnt Plng"/>
      <sheetName val="TRIAL BALANCE"/>
      <sheetName val="DPR 31st march"/>
      <sheetName val="current month"/>
      <sheetName val="Blng. Vs Coll."/>
      <sheetName val="GRN"/>
      <sheetName val="CRITERIA1"/>
      <sheetName val="Design"/>
      <sheetName val="Blore"/>
      <sheetName val="Chnai"/>
      <sheetName val="Pune"/>
      <sheetName val="CoverSheet"/>
      <sheetName val="H"/>
      <sheetName val="DSUM2004"/>
      <sheetName val="dwbulk"/>
      <sheetName val="5.2.1 Đo bóc KL OLK-10"/>
      <sheetName val="Y-WORK"/>
      <sheetName val="Khai toan"/>
      <sheetName val="Phu luc 01.1 EPC P11-14"/>
      <sheetName val="Bìa"/>
      <sheetName val="TM"/>
      <sheetName val="TH"/>
      <sheetName val="TDT P11-P14"/>
      <sheetName val="CPXD"/>
      <sheetName val="Chi phi khac "/>
      <sheetName val="Hang muc Chung"/>
      <sheetName val="ĐGNC"/>
      <sheetName val="DGMTC"/>
      <sheetName val="Bia Phu Luc"/>
      <sheetName val="DATA.1 CHUNG"/>
      <sheetName val="Muc luc"/>
      <sheetName val="Tra cuu 957"/>
      <sheetName val="변경내역"/>
      <sheetName val="내역"/>
      <sheetName val="Cau tao gia xay to"/>
      <sheetName val="ThongtinDN"/>
      <sheetName val="DM DU AN"/>
      <sheetName val="DM TP."/>
      <sheetName val="File Chi tiet"/>
      <sheetName val="Takeoff"/>
      <sheetName val="ERECIN"/>
      <sheetName val="주식"/>
      <sheetName val="chitiet"/>
      <sheetName val="kl3p"/>
      <sheetName val="kl3pct"/>
      <sheetName val="kl3pcto"/>
      <sheetName val="THPDMoi  (2)"/>
      <sheetName val="thao-go"/>
      <sheetName val="t-h HA THE"/>
      <sheetName val="TH XL"/>
      <sheetName val="Tiepdia"/>
      <sheetName val="CHITIET VL-NC"/>
      <sheetName val="SGC RATE"/>
      <sheetName val="Tru TT"/>
      <sheetName val="Thg 04"/>
      <sheetName val="Thg 05"/>
      <sheetName val="Thg 06"/>
      <sheetName val="Thg 07"/>
      <sheetName val="Thg 08"/>
      <sheetName val="Thg 09"/>
      <sheetName val="Thg 10"/>
      <sheetName val="Thg 11"/>
      <sheetName val="Thg 12"/>
      <sheetName val="Abutment"/>
      <sheetName val="beam"/>
      <sheetName val="COST_ACC"/>
      <sheetName val="Probbl - Production"/>
      <sheetName val="Backup"/>
      <sheetName val="NTCV1"/>
      <sheetName val="THÔNG TIN"/>
      <sheetName val="CTGS"/>
      <sheetName val="Dashboard - BQL - VHL"/>
      <sheetName val="DG05new"/>
      <sheetName val="CauHinh"/>
      <sheetName val="DLTA"/>
      <sheetName val="Solieu"/>
      <sheetName val="BẢNG DIỄN GIẢI KL (7)"/>
      <sheetName val="w't table"/>
      <sheetName val="Bán_đợt_1_trang"/>
      <sheetName val="Tong_DT"/>
      <sheetName val="phan_tich_don_gia"/>
      <sheetName val="Cost_List"/>
      <sheetName val="Detail_Cost"/>
      <sheetName val="IC_Price_New"/>
      <sheetName val="Summary_Table"/>
      <sheetName val="Sales_Person"/>
      <sheetName val="Bidding_Entity"/>
      <sheetName val="Tcd"/>
      <sheetName val="BOM-13.11-Other(PS1+PS2)"/>
      <sheetName val="Tra_thep"/>
      <sheetName val="PAINT_SPEC"/>
      <sheetName val="Danh mục khối"/>
      <sheetName val="Danh mục đơn vị -phòng chức năn"/>
      <sheetName val="KEILA TP 2020-07"/>
      <sheetName val="lookups"/>
      <sheetName val="CHI PHÍ NHÔM"/>
      <sheetName val="Currency Rate"/>
      <sheetName val="BQ"/>
      <sheetName val="TABLE-A"/>
      <sheetName val="g-vl"/>
      <sheetName val="toyota"/>
      <sheetName val="2. BBNT KLHT"/>
      <sheetName val="石炭性状"/>
      <sheetName val="Cost Summary"/>
      <sheetName val="DG "/>
      <sheetName val="BILL 34Āᐁë"/>
      <sheetName val="Cot"/>
      <sheetName val="Door_and_window3"/>
      <sheetName val="RAB_AR&amp;STR8"/>
      <sheetName val="chi_tiet_TBA8"/>
      <sheetName val="chi_tiet_C8"/>
      <sheetName val="TH_DZ3510"/>
      <sheetName val="Customize_Your_Purchase_Order8"/>
      <sheetName val="CHITIET_VL-NC-TT_-1p8"/>
      <sheetName val="CHITIET_VL-NC-TT-3p7"/>
      <sheetName val="TONG_HOP_VL-NC_TT8"/>
      <sheetName val="KPVC-BD_8"/>
      <sheetName val="Don_gia8"/>
      <sheetName val="DON_GIA_TRAM_(3)8"/>
      <sheetName val="DON_GIA_CAN_THO10"/>
      <sheetName val="HĐ_ngoài7"/>
      <sheetName val="XT_Buoc_37"/>
      <sheetName val="dongia_(2)7"/>
      <sheetName val="Don_gia_chi_tiet8"/>
      <sheetName val="7606_DZ8"/>
      <sheetName val="project_management7"/>
      <sheetName val="Adix_A7"/>
      <sheetName val="S-curve_7"/>
      <sheetName val="REINF_7"/>
      <sheetName val="Rates_20097"/>
      <sheetName val="Commercial_value7"/>
      <sheetName val="So_doi_chieu_LC7"/>
      <sheetName val="MAIN_GATE_HOUSE7"/>
      <sheetName val="Du_toan7"/>
      <sheetName val="Ky_Lam_Bridge7"/>
      <sheetName val="Provisional_Sums_Item7"/>
      <sheetName val="Gas_Pressure_Welding7"/>
      <sheetName val="General_Item&amp;General_Requireme7"/>
      <sheetName val="General_Items7"/>
      <sheetName val="Regenral_Requirements7"/>
      <sheetName val="TONG_HOP_VL-NC7"/>
      <sheetName val="MH_RATE7"/>
      <sheetName val="Ng_hàng_xà+bulong7"/>
      <sheetName val="chiet_tinh7"/>
      <sheetName val="Bang_KL7"/>
      <sheetName val="Lcau_-_Lxuc7"/>
      <sheetName val="Equip_6"/>
      <sheetName val="A1_CN6"/>
      <sheetName val="DG_thep_ma_kem7"/>
      <sheetName val="Đầu_vào6"/>
      <sheetName val="Chi_tiet_XD_TBA6"/>
      <sheetName val="DM_60617"/>
      <sheetName val="CT_vat_lieu7"/>
      <sheetName val="Trạm_biến_áp6"/>
      <sheetName val="Đơn_Giá_6"/>
      <sheetName val="TONG_HOP_T5_19986"/>
      <sheetName val="Chenh_lech_vat_tu6"/>
      <sheetName val="Diện_tích6"/>
      <sheetName val="1_Khái_toán6"/>
      <sheetName val="CT-0_4KV6"/>
      <sheetName val="rate_material6"/>
      <sheetName val="DG_DZ7"/>
      <sheetName val="DG_TBA7"/>
      <sheetName val="KL_Chi_tiết_Xây_tô6"/>
      <sheetName val="Bill_01_-_CTN6"/>
      <sheetName val="Bill_1_Quy_dinh_chung6"/>
      <sheetName val="1_R18_BF6"/>
      <sheetName val="6_External_works-R186"/>
      <sheetName val="Chi_tiet_KL6"/>
      <sheetName val="Tổng_hợp_KL6"/>
      <sheetName val="04_-_XUONG_DET_B6"/>
      <sheetName val="07Base_Cost6"/>
      <sheetName val="_036"/>
      <sheetName val="chieu_day_san6"/>
      <sheetName val="Podium_Concrete_Works6"/>
      <sheetName val="KLCT-_TOWER6"/>
      <sheetName val="KLCT-_PODIUM6"/>
      <sheetName val="Gia_thanh_chuoi_su6"/>
      <sheetName val="Tiep_dia6"/>
      <sheetName val="Don_gia_vung_III-Can_Tho6"/>
      <sheetName val="Bill_2_2_Villa_2_beds6"/>
      <sheetName val="Elect_(3)6"/>
      <sheetName val="plan&amp;section_of_foundation6"/>
      <sheetName val="design_criteria6"/>
      <sheetName val="Bond_수수료_계산_포맷6"/>
      <sheetName val="ITB_COST6"/>
      <sheetName val="PAGE_16"/>
      <sheetName val="Phan_khai_KLuong6"/>
      <sheetName val="Loại_Vật_tư6"/>
      <sheetName val="Area_Cal6"/>
      <sheetName val="gia_cong_tac6"/>
      <sheetName val="EIRR&gt;_26"/>
      <sheetName val="dg_tphcm6"/>
      <sheetName val="Xay_lapduongR36"/>
      <sheetName val="DM_676"/>
      <sheetName val="Đầu_tư6"/>
      <sheetName val="6787CWFASE2CASE2_00_xls6"/>
      <sheetName val="Project_Data6"/>
      <sheetName val="Harga_ME_6"/>
      <sheetName val="Analisa_Gabungan6"/>
      <sheetName val="Data_Input7"/>
      <sheetName val="T_KÊ_K_CẤU6"/>
      <sheetName val="CẤP_THOÁT_NƯỚC6"/>
      <sheetName val="Cước_VC_+_ĐM_CP_Tư_vấn6"/>
      <sheetName val="Hệ_số6"/>
      <sheetName val="Vat_tu_XD6"/>
      <sheetName val="HÐ_ngoài7"/>
      <sheetName val="6PILE__(돌출)6"/>
      <sheetName val="THDT_goi_thau_TB6"/>
      <sheetName val="Tien_do_TV6"/>
      <sheetName val="Bill_02_-_Xay_gach-Pou_6"/>
      <sheetName val="Bill_03-Chống_thấm-Pou6"/>
      <sheetName val="Bill_04-Kim_loại-Pou6"/>
      <sheetName val="Bill_05_-_Hoan_thien-Pou_6"/>
      <sheetName val="Bill_02_-_Xay_gach-Tower6"/>
      <sheetName val="Bill_03-Chống_thấm-Tower6"/>
      <sheetName val="Bill_04-Kim_loại-Tower6"/>
      <sheetName val="Bill_05_-_Hoan_thien-Tower6"/>
      <sheetName val="KL-_KHAC6"/>
      <sheetName val="BILL_3_-_KẾT_CẤU_HẦM6"/>
      <sheetName val="PTĐG_LTBT6"/>
      <sheetName val="CTG-PRECHEx1_46"/>
      <sheetName val="CTG-AB_(2)6"/>
      <sheetName val="CTG-AB_(3)6"/>
      <sheetName val="CTG-PLP-1_086"/>
      <sheetName val="Pre_Đội_nhóm6"/>
      <sheetName val="Tower_-_Concrete_Works6"/>
      <sheetName val="Bill-04_ket_cau_thap-_UNI6"/>
      <sheetName val="TH_Vat_tu6"/>
      <sheetName val="4_PTDG6"/>
      <sheetName val="A1,_May6"/>
      <sheetName val="Vat_lieu6"/>
      <sheetName val="Bang_trong_luong_rieng_thep6"/>
      <sheetName val="Measure_13066"/>
      <sheetName val="Door_and_window4"/>
      <sheetName val="DETAIL_6"/>
      <sheetName val="GV1-D13_(Casement_door)6"/>
      <sheetName val="Gia_vat_tu6"/>
      <sheetName val="TH_MTC6"/>
      <sheetName val="TH_N_Cong6"/>
      <sheetName val="Isolasi_Luar_Dalam6"/>
      <sheetName val="Isolasi_Luar6"/>
      <sheetName val="LV_data6"/>
      <sheetName val="ESTI_6"/>
      <sheetName val="_Bill_5-Earthing_2_-_Add_Works6"/>
      <sheetName val="bridge_#_16"/>
      <sheetName val="Buy_vs__Lease_Car6"/>
      <sheetName val="PRE_(E)6"/>
      <sheetName val="Equipment_list_(PAC)6"/>
      <sheetName val="TINH_KHOI_LUONG6"/>
      <sheetName val="DATA_BASE6"/>
      <sheetName val="KL_san_lap6"/>
      <sheetName val="Chenh_lech_ca_may6"/>
      <sheetName val="TLg_CN&amp;Laixe6"/>
      <sheetName val="TLg_CN&amp;Laixe_(2)6"/>
      <sheetName val="TLg_Laitau6"/>
      <sheetName val="TLg_Laitau_(2)6"/>
      <sheetName val="CTKL_KTX_HT5"/>
      <sheetName val="Chi_tiet6"/>
      <sheetName val="Bang_3_Chi_tiet_phan_Dz6"/>
      <sheetName val="KHOI_LUONG6"/>
      <sheetName val="subcon_sched6"/>
      <sheetName val="NHÀ_NHẬP_LIỆU5"/>
      <sheetName val="MÓNG_SILO5"/>
      <sheetName val="HVAC_BLOCK_B46"/>
      <sheetName val="2_Chiet_tinh5"/>
      <sheetName val="BẢNG_KHỐI_LƯỢNG_TỔNG_HỢP5"/>
      <sheetName val="CP_Khac_cuoc_VC5"/>
      <sheetName val="Budget_Code5"/>
      <sheetName val="Tong_du_toan5"/>
      <sheetName val="Bill_2_-_ketcau5"/>
      <sheetName val="13-Cốt_thép_(10mm&lt;D≤18mm)_FO165"/>
      <sheetName val="du_lieu_du_toan5"/>
      <sheetName val="Chi_tiet_lan_can5"/>
      <sheetName val="D_&amp;_W_sizes5"/>
      <sheetName val="BOQ_THAN5"/>
      <sheetName val="Purchase_Order5"/>
      <sheetName val="Analisa_&amp;_Upah5"/>
      <sheetName val="DL_ĐẦU_VÀO5"/>
      <sheetName val="Du_lieu6"/>
      <sheetName val="cash_budget5"/>
      <sheetName val="1_MONG_1-25"/>
      <sheetName val="Luong_NII5"/>
      <sheetName val="DINH_MUC_THI_NGHIEM5"/>
      <sheetName val="Luong_NI5"/>
      <sheetName val="Phan_tich5"/>
      <sheetName val="CT_Thang_Mo5"/>
      <sheetName val="CT__PL5"/>
      <sheetName val="dongia__2_5"/>
      <sheetName val="Thép_CKN5"/>
      <sheetName val="GOC-KO_IN5"/>
      <sheetName val="MAU_8A5"/>
      <sheetName val="MAU_8B5"/>
      <sheetName val="MAU_95"/>
      <sheetName val="MAU_105"/>
      <sheetName val="sochitiettaikhoan_5"/>
      <sheetName val="Share_price_data5"/>
      <sheetName val="19_35"/>
      <sheetName val="20_35"/>
      <sheetName val="Chieu_4_35"/>
      <sheetName val="Cow_req5"/>
      <sheetName val="TỔNG_HỢP5"/>
      <sheetName val="14-LẦN_3-CHIỀU5"/>
      <sheetName val="14-LẦN_1-SÁNG5"/>
      <sheetName val="14-LẦN_2-TRƯA5"/>
      <sheetName val="1_3+1_4-TOTAL_-_Ko_IN5"/>
      <sheetName val="2_1-LẦN_3-CHIỀU5"/>
      <sheetName val="2_1-LẦN_1-SÁNG5"/>
      <sheetName val="2_1-LẦN_2-TRƯA5"/>
      <sheetName val="2_1-TOTAL-Ko_IN5"/>
      <sheetName val="1_3(TMR_4)5"/>
      <sheetName val="CHO_DE5"/>
      <sheetName val="1_1+1_2+2_2+2_3(TMR_3)5"/>
      <sheetName val="CK1+CK2_(VS_SAN_CHOI_23)5"/>
      <sheetName val="CK1+CK2_(2)5"/>
      <sheetName val="12-16_THÁNG5"/>
      <sheetName val="CAN_SỮA5"/>
      <sheetName val="54+55+56(SAU_CAI_SỮA-6)5"/>
      <sheetName val="BÊ_71-90_NGÀY5"/>
      <sheetName val="BÊ_12-16_tháng5"/>
      <sheetName val="BÊ_6-125"/>
      <sheetName val="BÊ_1-35"/>
      <sheetName val="F01-BC_KHAU_PHAN_SANG_20_35"/>
      <sheetName val="F01-BC_KHAU_PHAN_CHIEU_19_35"/>
      <sheetName val="dinh_mưc_cty5"/>
      <sheetName val="Giá_thành5"/>
      <sheetName val="Thong_ke5"/>
      <sheetName val="Energy_for_milk_prod5"/>
      <sheetName val="DE_NGHI_XUAT_5"/>
      <sheetName val="phieu_xuat_mau5"/>
      <sheetName val="PHIEU_XUAT_CHIEU5"/>
      <sheetName val="11_rai_them_cỏ5"/>
      <sheetName val="PHU_LUC_02-_HDSD_CAC_BIEU_MAU5"/>
      <sheetName val="PhU_LUC_01-_MA_CAC_NHOM_BO5"/>
      <sheetName val="F03-BC_THUC_TRON_SANG_20_35"/>
      <sheetName val="F03-BC_THUC_TRON_CHIEU_19_35"/>
      <sheetName val="F02-BC_THEO_DOI_THUC_AN_DU5"/>
      <sheetName val="Tham_khao-_Bao_cao_xuat_thuc_a5"/>
      <sheetName val="02__PTDG5"/>
      <sheetName val="Bill_2-Road_HR23"/>
      <sheetName val="Bill_3_-_Softscape_HR23"/>
      <sheetName val="Nhap_VT_oto3"/>
      <sheetName val="dm_3663"/>
      <sheetName val="DM_60603"/>
      <sheetName val="Dự_thầu3"/>
      <sheetName val="DK1_Don_gia5"/>
      <sheetName val="Don_gia_(khong_in)5"/>
      <sheetName val="Dlieu_dau_vao5"/>
      <sheetName val="BANCO_(2)5"/>
      <sheetName val="MT_DPin_(2)5"/>
      <sheetName val="Chiết_tính5"/>
      <sheetName val="Du_tru_CP-Bieu_013"/>
      <sheetName val="TB_NẶNG3"/>
      <sheetName val="Bill_No_3_-_Prov__Sum_(Ph2&amp;3)3"/>
      <sheetName val="TH_TN3"/>
      <sheetName val="Income_Statement5"/>
      <sheetName val="Shareholders'_Equity5"/>
      <sheetName val="VC_xd3"/>
      <sheetName val="Gia_VLTB3"/>
      <sheetName val="B_Luong3"/>
      <sheetName val="C_May3"/>
      <sheetName val="AG_Pipe_Qty_Analysis3"/>
      <sheetName val="TK_chi_tiet3"/>
      <sheetName val="wk_prgs3"/>
      <sheetName val="Ma_don_vi3"/>
      <sheetName val="bang_cc3"/>
      <sheetName val="DG_14262"/>
      <sheetName val="Hao_phí3"/>
      <sheetName val="BẢNG_ÁP_GIÁ_(in)2"/>
      <sheetName val="NT_(KL)_IN2"/>
      <sheetName val="DOM_D22"/>
      <sheetName val="nhà_ăn2"/>
      <sheetName val="Công_nhật2"/>
      <sheetName val="btkt_cột2"/>
      <sheetName val="Ｎｏ_133"/>
      <sheetName val="DGchitiet_3"/>
      <sheetName val="CP_HMC3"/>
      <sheetName val="gui_BKCT2"/>
      <sheetName val="đọc_số3"/>
      <sheetName val="TH_các_CC2"/>
      <sheetName val="HỆ_THỐNG_PHÒNG_CHÁY_CHỮA_CHÁY3"/>
      <sheetName val="HỆ_THỐNG_CẤP_THOÁT_NƯỚC3"/>
      <sheetName val="HỆ_THỐNG_ĐHKK3"/>
      <sheetName val="MÁY_PHÁT_ĐIỆN3"/>
      <sheetName val="HỆ_THỐNG_ĐIỆN3"/>
      <sheetName val="Thiết_bị_chính3"/>
      <sheetName val="Structure_data3"/>
      <sheetName val="CP_Du_phong3"/>
      <sheetName val="THCP_Lap_dat3"/>
      <sheetName val="THCP_xay_dung3"/>
      <sheetName val="Tong_hop_kinh_phi3"/>
      <sheetName val="2_1Warehouse_13"/>
      <sheetName val="CHI_PHI3"/>
      <sheetName val="THEP_TAM3"/>
      <sheetName val="THEP_HÌNH3"/>
      <sheetName val="THEP_HINH3"/>
      <sheetName val="XA_GO3"/>
      <sheetName val="BANG_TRA3"/>
      <sheetName val="CĂN_HỘ_T16-17_3"/>
      <sheetName val="TRỤC_ĐỨNG_THOÁT_BẨN_T15-173"/>
      <sheetName val="TRỤC_ĐỨNG_TM_T15-173"/>
      <sheetName val="Móng,_nền_3"/>
      <sheetName val="Main_Bldg-Rev023"/>
      <sheetName val="D&amp;W_def_3"/>
      <sheetName val="Nhan_cong3"/>
      <sheetName val="Thiet_bi3"/>
      <sheetName val="Vat_tu3"/>
      <sheetName val="DM_ChiPhi3"/>
      <sheetName val="May_TC3"/>
      <sheetName val="TH_Kinh_phi3"/>
      <sheetName val="Ptvl_3"/>
      <sheetName val="1_Requisition(E)3"/>
      <sheetName val="TONG_HOP3"/>
      <sheetName val="Tổng_GT3"/>
      <sheetName val="Chi_tiết_KL3"/>
      <sheetName val="ca_máy3"/>
      <sheetName val="khấu_trừ_phạt3"/>
      <sheetName val="GT__KHAU_TRU3"/>
      <sheetName val="HAO_HUT_VAT_TU_(2)3"/>
      <sheetName val="cao_độ3"/>
      <sheetName val="Data_Wall3"/>
      <sheetName val="Dự_toán3"/>
      <sheetName val="Đơn_Giá_TH3"/>
      <sheetName val="Nhân_công3"/>
      <sheetName val="Phân_tích3"/>
      <sheetName val="C_P_Thiết_bị3"/>
      <sheetName val="T_H_Kinh_phí3"/>
      <sheetName val="Vật_tư3"/>
      <sheetName val="Trang_bìa3"/>
      <sheetName val="phan_tic_chi_tiet3"/>
      <sheetName val="Chi_tiet_cong_no3"/>
      <sheetName val="PHÁT_SINH_TẦNG_1_3"/>
      <sheetName val="PHÁT_SINH_TẦNG_23"/>
      <sheetName val="Hầm_chuyển_psinh3"/>
      <sheetName val="Ống_thẳng3"/>
      <sheetName val="Côn_thu3"/>
      <sheetName val="Vuông_tròn3"/>
      <sheetName val="Chân_rẽ3"/>
      <sheetName val="Chạc_ba3"/>
      <sheetName val="Don_gia_chi_tiet_DIEN_22"/>
      <sheetName val="0__Input2"/>
      <sheetName val="3__CNT2"/>
      <sheetName val="unit_price_list(M)2"/>
      <sheetName val="Theo_doi_Doanh_thu_20172"/>
      <sheetName val="Gia_vat_lieu2"/>
      <sheetName val="Chi_tiet_-tong_9_thang2"/>
      <sheetName val="1_2_Staff_Schedule2"/>
      <sheetName val="TH_VL,_NC,_DDHT_Thanhphuoc2"/>
      <sheetName val="1__Office2"/>
      <sheetName val="KL_THEP__GIAM_DO_DUNG_COUPLER2"/>
      <sheetName val="01_KL_THÉP_NHẬP_VỀ2"/>
      <sheetName val="2__NT_VLDV2"/>
      <sheetName val="GHI_CHU2"/>
      <sheetName val="1_BB_LMHT2"/>
      <sheetName val="Bê_tông_bảo_vệ2"/>
      <sheetName val="01__Data2"/>
      <sheetName val="Neo,_nối_cốt_thép_dầm,_cột2"/>
      <sheetName val="Uốn_móc_cốt_thép2"/>
      <sheetName val="Tiêu_chuẩn_cốt_thép2"/>
      <sheetName val="Doi_so2"/>
      <sheetName val="1_Civil_(Org)2"/>
      <sheetName val="Precios_unitarios_AXH2"/>
      <sheetName val="So_lieu_chung2"/>
      <sheetName val="Bill_Prelim-CDT2"/>
      <sheetName val="Bill_BPTC-CDT2"/>
      <sheetName val="Chi_tiết_BPTC2"/>
      <sheetName val="Bill_BPTC-CDT_(PA_MCT_CDT)2"/>
      <sheetName val="Chi_tiết_BPTC_(PA_MCT_CDT)2"/>
      <sheetName val="Thop_Ksat2"/>
      <sheetName val="Thu_hoi_2"/>
      <sheetName val="HM_chung2"/>
      <sheetName val="CP_xd-thiet_bi2"/>
      <sheetName val="TH-TN_LD_TB2"/>
      <sheetName val="CP_xaydung2"/>
      <sheetName val="Thao_ha_phu_kien2"/>
      <sheetName val="VL-NC-MTC_ket_cau2"/>
      <sheetName val="KHOI_LUONG_TONG2"/>
      <sheetName val="TK_22KV2"/>
      <sheetName val="DM_366-17772"/>
      <sheetName val="Thi_nhiem2"/>
      <sheetName val="Gia_goc_VT-TB2"/>
      <sheetName val="Gia_vc_den_chan_CT2"/>
      <sheetName val="culy_222"/>
      <sheetName val="Luong_20502"/>
      <sheetName val="ca_may_QN2"/>
      <sheetName val="TNHC1246_2"/>
      <sheetName val="Ca_may_TT06_20102"/>
      <sheetName val="Don_gia_VLXD_dia_phuong2"/>
      <sheetName val="Bang_luong_SCL2"/>
      <sheetName val="Dinh_muc_TN14262"/>
      <sheetName val="DM_336cai_tao2"/>
      <sheetName val="DANH_MỤC_HỒ_SƠ2"/>
      <sheetName val="GT_PHÁT_SINH_NGOÀI_HĐ2"/>
      <sheetName val="KL_PHÁT_SINH_2"/>
      <sheetName val="PS_NGOÀI_HĐ2"/>
      <sheetName val="GT_PHÁT_SINH_VƯỢT_HĐ2"/>
      <sheetName val="PS_TĂNG_GIẢM_TRONG_HĐ2"/>
      <sheetName val="DGCT_PHÁT_SINH2"/>
      <sheetName val="DGCT_TRẦN_NLV2"/>
      <sheetName val="DGKL_chi_tiết_NLV2"/>
      <sheetName val="DGKL_chi_tiết_NHN,NK2"/>
      <sheetName val="TG_KL2"/>
      <sheetName val="DGCT_SƠN_BẢ_TƯỜNG_NLV2"/>
      <sheetName val="DGKL_TRẦN_NHN2"/>
      <sheetName val="MTO_REV_2(ARMOR)2"/>
      <sheetName val="Cotthep_NPT2"/>
      <sheetName val="vl_nc_mtc2"/>
      <sheetName val="KL_thep_lam_sat2"/>
      <sheetName val="Tien_Thuong2"/>
      <sheetName val="NC_XL_6T_cuoi_01_CTy2"/>
      <sheetName val="Data_-6T_dau2"/>
      <sheetName val="Cong_6T2"/>
      <sheetName val="DM-VNT_ko_sd2"/>
      <sheetName val="Bảng_đo_bóc_KL_OLK-092"/>
      <sheetName val="6_3_CHI_TIET_OLK-092"/>
      <sheetName val="Tong_hop_vat_tu2"/>
      <sheetName val="PV_Graph_Data1"/>
      <sheetName val="Danh_mục1"/>
      <sheetName val="Q_A01_2-Sh2"/>
      <sheetName val="Dutoan_KL1"/>
      <sheetName val="doanh_thu1"/>
      <sheetName val="BTK-Dai_Hoc_Kien_Giang1"/>
      <sheetName val="1_San_2"/>
      <sheetName val="Chi_phi_van_chuyen2"/>
      <sheetName val="TLG_Type2"/>
      <sheetName val="KHOI_LUONG15-42"/>
      <sheetName val="B3A_-_TOWER_A2"/>
      <sheetName val="Annex_B2"/>
      <sheetName val="Dot_42"/>
      <sheetName val="4_CĂN2"/>
      <sheetName val="Dgia_vat_tu2"/>
      <sheetName val="Don_gia_III2"/>
      <sheetName val="D÷_liÖu2"/>
      <sheetName val="GIÁ_DỰ_THẦU_30_CĂN1"/>
      <sheetName val="Div26_-_Elect2"/>
      <sheetName val="2_CDPS2"/>
      <sheetName val="Heso_DZ2"/>
      <sheetName val="HRG_BHN2"/>
      <sheetName val="CĂN_ĐH2"/>
      <sheetName val="Don_gia_NC2"/>
      <sheetName val="DG_BINH_THUAN2"/>
      <sheetName val="7_Khau_tru_2"/>
      <sheetName val="DT_hợp_đồng1"/>
      <sheetName val="Bảng_KL_đợt_11"/>
      <sheetName val="DG_Chi_tiet1"/>
      <sheetName val="Kê_0,41"/>
      <sheetName val="TH_0,41"/>
      <sheetName val="Kê_221"/>
      <sheetName val="TH_221"/>
      <sheetName val="TBA_CAI_TAO1"/>
      <sheetName val="TBA_XDM1"/>
      <sheetName val="TONG_HOP_DU_TOAN1"/>
      <sheetName val="Thop_XAY_DUNG1"/>
      <sheetName val="CP_HANG_MUC_CHUNG1"/>
      <sheetName val="CHI_PHI_XD1"/>
      <sheetName val="CHI_PHI_THI_NGHIEM1"/>
      <sheetName val="VLDIEN_221"/>
      <sheetName val="Dao_dat1"/>
      <sheetName val="TH_Denbu1"/>
      <sheetName val="Do_ve_DC1"/>
      <sheetName val="TH_Bommin1"/>
      <sheetName val="CHI_PHI_THI_NGHIEM-LD_thiet_bi1"/>
      <sheetName val="Luong_TT011"/>
      <sheetName val="Camay_QB1"/>
      <sheetName val="gia_ca_may_BXD1"/>
      <sheetName val="BANG_LUONG_KY_SU1"/>
      <sheetName val="Bang_luong_NHOM_I1"/>
      <sheetName val="Bangluong_NHOM_II_1"/>
      <sheetName val="09-GIA_nhien_lieu-ko_in1"/>
      <sheetName val="Tinh_V_cot_chiem_cho1"/>
      <sheetName val="ĐM_13541"/>
      <sheetName val="KHOAN_MAU1"/>
      <sheetName val="ĐO_ĐỊA_VẬT_LÝ1"/>
      <sheetName val="khoan_tiep_dia1"/>
      <sheetName val="DZ_22KV1"/>
      <sheetName val="_1710_HOINGHINLD1"/>
      <sheetName val="99_(2)1"/>
      <sheetName val="134_1"/>
      <sheetName val="DG_49701"/>
      <sheetName val="Financ__Overview1"/>
      <sheetName val="TINH_GIA_-_SAN_XUAT_Vertico1"/>
      <sheetName val="13_BANG_CT1"/>
      <sheetName val="14_MMUS_GIUA_NHIP1"/>
      <sheetName val="4_HSPBngang1"/>
      <sheetName val="6_Tinh_tai1"/>
      <sheetName val="2_NSl1"/>
      <sheetName val="17_US_CHU_tho_a_b1"/>
      <sheetName val="15_MMUS_GOI1"/>
      <sheetName val="Summary_Sheet1"/>
      <sheetName val="Finishing-Tower_A1"/>
      <sheetName val="Finishing-Tower_B1"/>
      <sheetName val="Finishing-Tower_C1"/>
      <sheetName val="Finishing-Tower_D1"/>
      <sheetName val="MEP-Tower_A1"/>
      <sheetName val="MEP-Tower_B1"/>
      <sheetName val="MEP-Tower_C1"/>
      <sheetName val="MEP-Tower_D1"/>
      <sheetName val="Cost_Report_Sum1"/>
      <sheetName val="Detail_Cost_Sum1"/>
      <sheetName val="RVO-VO_Sum1"/>
      <sheetName val="Potential_VOs_Sum1"/>
      <sheetName val="Cash_Flow_Sum1"/>
      <sheetName val="B-2__(DPP)2"/>
      <sheetName val="CAP_NUOC1"/>
      <sheetName val="cấp_nước_trục_nhà_vs1"/>
      <sheetName val="THOAT_NUOC1"/>
      <sheetName val="THOAT_MUA1"/>
      <sheetName val="Cáp_phòng1"/>
      <sheetName val="TMC_ĐIỆN_Phi1"/>
      <sheetName val="TMC_Tổng1"/>
      <sheetName val="TH_Đèn_Phòng_L11"/>
      <sheetName val="TH_Đèn_Hầm_L11"/>
      <sheetName val="TỦ_MODULE_T11"/>
      <sheetName val="Huong_dan1"/>
      <sheetName val="gia_vt,nc,may1"/>
      <sheetName val="Bieu_gia_HD1"/>
      <sheetName val="Tổng_hợp_KPHM1"/>
      <sheetName val="5_2_1_Đo_bóc_KL_OLK-061"/>
      <sheetName val="Dinh_muc1"/>
      <sheetName val="KS_tuyen1"/>
      <sheetName val="Bang_chiet_tinh_TBA1"/>
      <sheetName val="MB_DT_021"/>
      <sheetName val="So_sanh1"/>
      <sheetName val="EQUIP_LIST1"/>
      <sheetName val="Electrical_Works1"/>
      <sheetName val="H_T__INCOMING_SYSTEM1"/>
      <sheetName val="THONG_SO1"/>
      <sheetName val="Đơn_giá_chi_tiết_TN_391"/>
      <sheetName val="DT__NHA_XUONG1"/>
      <sheetName val="4_2_1_Đo_bóc_KL_OLK-061"/>
      <sheetName val="4_1_1_CHI_TIET_OLK-061"/>
      <sheetName val="BU_LONG1"/>
      <sheetName val="Cash_Flow1"/>
      <sheetName val="Thuyết_minh1"/>
      <sheetName val="Đơn_giá_máy1"/>
      <sheetName val="Tính_giá_NC1"/>
      <sheetName val="SL_cước1"/>
      <sheetName val="HERD_MOVEMENTFARM13"/>
      <sheetName val="HERD_MOVEMENTFARM23"/>
      <sheetName val="CALVES_2-43"/>
      <sheetName val="Cavles_2-43"/>
      <sheetName val="CALVES_4-73"/>
      <sheetName val="HEIFER_7-12m3"/>
      <sheetName val="HEIFER_12+3"/>
      <sheetName val="FRESH_COW_2017-183"/>
      <sheetName val="HP_COW_20183"/>
      <sheetName val="LP_COW_2017-183"/>
      <sheetName val="DRY_COW3"/>
      <sheetName val="FIELD_CROPS3"/>
      <sheetName val="Gia_VT-TB1"/>
      <sheetName val="noi_suy_xa1"/>
      <sheetName val="noi_suy_xa_thu_hoi1"/>
      <sheetName val="¥_1"/>
      <sheetName val="CHITIET_VL-NCHT1_(2)"/>
      <sheetName val="Unit_price"/>
      <sheetName val="Bill_No_1_61"/>
      <sheetName val="Bill_No_1_101"/>
      <sheetName val="Bill_No_3_31"/>
      <sheetName val="Bill_No_1_41"/>
      <sheetName val="Bill_No_1_71"/>
      <sheetName val="Summary_Bill_No__31"/>
      <sheetName val="3__KC_-_PODIUM"/>
      <sheetName val="Tien_Luong"/>
      <sheetName val="Chiet_tinh_dz35"/>
      <sheetName val="Bù_giá_CM"/>
      <sheetName val="Menu"/>
      <sheetName val="Bordereau"/>
      <sheetName val="SucChiuTaiCuaCoc"/>
      <sheetName val="BANGTRA"/>
      <sheetName val="CHITIET VL-NC-TT1p"/>
      <sheetName val="CFA (ME)"/>
      <sheetName val="MEP Building"/>
      <sheetName val="AASHTO92"/>
      <sheetName val="KUNGDEVI"/>
      <sheetName val="CFA"/>
      <sheetName val="TKLD"/>
      <sheetName val="NHOM KINH"/>
      <sheetName val="B3A-APARTMENT"/>
      <sheetName val="QSUM"/>
      <sheetName val="TH khoi luong"/>
      <sheetName val="Chi tiet khoi luong"/>
      <sheetName val="TK thep"/>
      <sheetName val="CT THOÁT WC VP"/>
      <sheetName val="CT CẤP WC VP"/>
      <sheetName val="CT THOÁT MƯA VP TRỤC LỚN"/>
      <sheetName val="CT THOÁT MƯA VP TRỤC NHỎ"/>
      <sheetName val="LUONG SCL"/>
      <sheetName val="Breakdown"/>
      <sheetName val="DTCT"/>
      <sheetName val="TKXM"/>
      <sheetName val="재료비단가(VALVE)"/>
      <sheetName val="SCHEDULE"/>
      <sheetName val="Nhập liệu"/>
      <sheetName val="Service Cost "/>
      <sheetName val="Don gia Tay Ninh"/>
      <sheetName val="Don gia Dak Lak"/>
      <sheetName val="做法表"/>
      <sheetName val="진주방향"/>
      <sheetName val="2BOX본체"/>
      <sheetName val="마산방향"/>
      <sheetName val="MB-D2"/>
      <sheetName val="Bearing"/>
      <sheetName val="MB-D3"/>
      <sheetName val="MB-D8"/>
      <sheetName val="MB-D9"/>
      <sheetName val="Manhole"/>
      <sheetName val="MB-D4"/>
      <sheetName val="MB-D12"/>
      <sheetName val="streeta and cacth pit"/>
      <sheetName val="MB-D7"/>
      <sheetName val="Pipe"/>
      <sheetName val="MB-D6"/>
      <sheetName val="Daf 1"/>
      <sheetName val="Bech_Lab"/>
      <sheetName val="Sum ELE  CAP S1-4  "/>
      <sheetName val="CFS3"/>
      <sheetName val="Dinh Muc Vat Tu"/>
      <sheetName val="mã "/>
      <sheetName val="Tiên_lượng1"/>
      <sheetName val="Breakdown_(B)"/>
      <sheetName val="U_P_Breakdown"/>
      <sheetName val="Unit_price(Updateting)"/>
      <sheetName val="CTDZ6kv_(gd1)_"/>
      <sheetName val="CTDZ_0_4+cto_(GD1)"/>
      <sheetName val="CTTBA_(gd1)"/>
      <sheetName val="03_Detailed"/>
      <sheetName val="01_Bid_Price_summary"/>
      <sheetName val="Home_Office_Manhours"/>
      <sheetName val="Field_SPV_Barchart"/>
      <sheetName val="IMF_Code"/>
      <sheetName val="Subsidiary_Calculation"/>
      <sheetName val="Auto Monthly Inputs "/>
      <sheetName val="MSB-DB"/>
      <sheetName val="TienLuong"/>
      <sheetName val="Para"/>
      <sheetName val="PNTEXT"/>
      <sheetName val="DFA"/>
      <sheetName val="Gia NC theo TT05"/>
      <sheetName val="sortÔ"/>
      <sheetName val="ChiTietDZ"/>
      <sheetName val="VuaBT"/>
      <sheetName val="기본DATA"/>
      <sheetName val="datta"/>
      <sheetName val="BCC_4054-05"/>
      <sheetName val="Tra1"/>
      <sheetName val="SLTh.ke"/>
      <sheetName val="Luong_BN"/>
      <sheetName val="Luong_TB"/>
      <sheetName val="Ca_may_TB"/>
      <sheetName val="Ca_máy_BN"/>
      <sheetName val="Vật_liệu"/>
      <sheetName val="Chênh lệch máy thi công"/>
      <sheetName val="Chênh lệch nhân công"/>
      <sheetName val="Chênh lệch vật liệu"/>
      <sheetName val="Dai tu"/>
      <sheetName val="Gia-VL"/>
      <sheetName val="chitietCS"/>
      <sheetName val="chitietTD"/>
      <sheetName val="PL02"/>
      <sheetName val="So sanh gia"/>
      <sheetName val="Luong 2622EVN"/>
      <sheetName val="DNTT_2"/>
      <sheetName val="DNTT_3"/>
      <sheetName val="DNTT_4"/>
      <sheetName val="0,SO LIEU DAU VAO"/>
      <sheetName val="GIAVLIEU"/>
      <sheetName val="BTH"/>
      <sheetName val="Chao gia T12_RE"/>
      <sheetName val="SLabs"/>
      <sheetName val="BP"/>
      <sheetName val="DEF"/>
      <sheetName val="Share Price 2002"/>
      <sheetName val="Case"/>
      <sheetName val="SumVal"/>
      <sheetName val="CTtr"/>
      <sheetName val="caocot"/>
      <sheetName val="Bia1"/>
      <sheetName val="PHẦN KIẾN TRÚC"/>
      <sheetName val="Tabela1"/>
      <sheetName val="Don gia XD"/>
      <sheetName val="Currency"/>
      <sheetName val="tra-vat-lieu"/>
      <sheetName val="PU_ITALY_22"/>
      <sheetName val="TH_DZ3511"/>
      <sheetName val="Tro_giup21"/>
      <sheetName val="RAB_AR&amp;STR9"/>
      <sheetName val="chi_tiet_TBA9"/>
      <sheetName val="chi_tiet_C9"/>
      <sheetName val="Customize_Your_Purchase_Order9"/>
      <sheetName val="Don_gia9"/>
      <sheetName val="CHITIET_VL-NC-TT_-1p9"/>
      <sheetName val="CHITIET_VL-NC-TT-3p8"/>
      <sheetName val="TONG_HOP_VL-NC_TT9"/>
      <sheetName val="KPVC-BD_9"/>
      <sheetName val="DON_GIA_TRAM_(3)9"/>
      <sheetName val="DON_GIA_CAN_THO11"/>
      <sheetName val="HĐ_ngoài8"/>
      <sheetName val="XT_Buoc_38"/>
      <sheetName val="dongia_(2)8"/>
      <sheetName val="Don_gia_chi_tiet9"/>
      <sheetName val="7606_DZ9"/>
      <sheetName val="project_management8"/>
      <sheetName val="Adix_A8"/>
      <sheetName val="REINF_8"/>
      <sheetName val="Rates_20098"/>
      <sheetName val="S-curve_8"/>
      <sheetName val="Du_toan8"/>
      <sheetName val="So_doi_chieu_LC8"/>
      <sheetName val="MAIN_GATE_HOUSE8"/>
      <sheetName val="Commercial_value8"/>
      <sheetName val="Ky_Lam_Bridge8"/>
      <sheetName val="Provisional_Sums_Item8"/>
      <sheetName val="Gas_Pressure_Welding8"/>
      <sheetName val="General_Item&amp;General_Requireme8"/>
      <sheetName val="General_Items8"/>
      <sheetName val="Regenral_Requirements8"/>
      <sheetName val="chiet_tinh8"/>
      <sheetName val="Ng_hàng_xà+bulong8"/>
      <sheetName val="TONG_HOP_VL-NC8"/>
      <sheetName val="MH_RATE8"/>
      <sheetName val="Bang_KL8"/>
      <sheetName val="Đầu_vào7"/>
      <sheetName val="Equip_7"/>
      <sheetName val="A1_CN7"/>
      <sheetName val="DG_thep_ma_kem8"/>
      <sheetName val="Lcau_-_Lxuc8"/>
      <sheetName val="CT_vat_lieu8"/>
      <sheetName val="Trạm_biến_áp7"/>
      <sheetName val="Đơn_Giá_7"/>
      <sheetName val="DM_60618"/>
      <sheetName val="TONG_HOP_T5_19987"/>
      <sheetName val="Chenh_lech_vat_tu7"/>
      <sheetName val="Diện_tích7"/>
      <sheetName val="1_Khái_toán7"/>
      <sheetName val="Chi_tiet_XD_TBA7"/>
      <sheetName val="DG_DZ8"/>
      <sheetName val="DG_TBA8"/>
      <sheetName val="CT-0_4KV7"/>
      <sheetName val="rate_material7"/>
      <sheetName val="KL_Chi_tiết_Xây_tô7"/>
      <sheetName val="04_-_XUONG_DET_B7"/>
      <sheetName val="Loại_Vật_tư7"/>
      <sheetName val="Bill_1_Quy_dinh_chung7"/>
      <sheetName val="1_R18_BF7"/>
      <sheetName val="6_External_works-R187"/>
      <sheetName val="07Base_Cost7"/>
      <sheetName val="Chi_tiet_KL7"/>
      <sheetName val="Tổng_hợp_KL7"/>
      <sheetName val="_037"/>
      <sheetName val="chieu_day_san7"/>
      <sheetName val="Podium_Concrete_Works7"/>
      <sheetName val="KLCT-_TOWER7"/>
      <sheetName val="KLCT-_PODIUM7"/>
      <sheetName val="Gia_thanh_chuoi_su7"/>
      <sheetName val="Tiep_dia7"/>
      <sheetName val="Don_gia_vung_III-Can_Tho7"/>
      <sheetName val="Phan_khai_KLuong7"/>
      <sheetName val="Area_Cal7"/>
      <sheetName val="Bill_01_-_CTN7"/>
      <sheetName val="Bill_2_2_Villa_2_beds7"/>
      <sheetName val="Elect_(3)7"/>
      <sheetName val="plan&amp;section_of_foundation7"/>
      <sheetName val="design_criteria7"/>
      <sheetName val="Bond_수수료_계산_포맷7"/>
      <sheetName val="ITB_COST7"/>
      <sheetName val="PAGE_17"/>
      <sheetName val="DM_677"/>
      <sheetName val="Project_Data7"/>
      <sheetName val="6787CWFASE2CASE2_00_xls7"/>
      <sheetName val="Xay_lapduongR37"/>
      <sheetName val="Đầu_tư7"/>
      <sheetName val="gia_cong_tac7"/>
      <sheetName val="EIRR&gt;_27"/>
      <sheetName val="dg_tphcm7"/>
      <sheetName val="T_KÊ_K_CẤU7"/>
      <sheetName val="4_PTDG7"/>
      <sheetName val="A1,_May7"/>
      <sheetName val="Vat_lieu7"/>
      <sheetName val="Data_Input8"/>
      <sheetName val="Measure_13067"/>
      <sheetName val="Bill_02_-_Xay_gach-Pou_7"/>
      <sheetName val="Bill_03-Chống_thấm-Pou7"/>
      <sheetName val="Bill_04-Kim_loại-Pou7"/>
      <sheetName val="Bill_05_-_Hoan_thien-Pou_7"/>
      <sheetName val="Bill_02_-_Xay_gach-Tower7"/>
      <sheetName val="Bill_03-Chống_thấm-Tower7"/>
      <sheetName val="Bill_04-Kim_loại-Tower7"/>
      <sheetName val="Bill_05_-_Hoan_thien-Tower7"/>
      <sheetName val="KL-_KHAC7"/>
      <sheetName val="BILL_3_-_KẾT_CẤU_HẦM7"/>
      <sheetName val="PTĐG_LTBT7"/>
      <sheetName val="CTG-PRECHEx1_47"/>
      <sheetName val="CTG-AB_(2)7"/>
      <sheetName val="CTG-AB_(3)7"/>
      <sheetName val="CTG-PLP-1_087"/>
      <sheetName val="Pre_Đội_nhóm7"/>
      <sheetName val="Vat_tu_XD7"/>
      <sheetName val="Tower_-_Concrete_Works7"/>
      <sheetName val="Bill-04_ket_cau_thap-_UNI7"/>
      <sheetName val="TH_Vat_tu7"/>
      <sheetName val="HÐ_ngoài8"/>
      <sheetName val="6PILE__(돌출)7"/>
      <sheetName val="DETAIL_7"/>
      <sheetName val="GV1-D13_(Casement_door)7"/>
      <sheetName val="Harga_ME_7"/>
      <sheetName val="Analisa_Gabungan7"/>
      <sheetName val="_Bill_5-Earthing_2_-_Add_Works7"/>
      <sheetName val="Isolasi_Luar_Dalam7"/>
      <sheetName val="Isolasi_Luar7"/>
      <sheetName val="Bang_trong_luong_rieng_thep7"/>
      <sheetName val="final_list_200522"/>
      <sheetName val="LV_data7"/>
      <sheetName val="CẤP_THOÁT_NƯỚC7"/>
      <sheetName val="Cước_VC_+_ĐM_CP_Tư_vấn7"/>
      <sheetName val="Hệ_số7"/>
      <sheetName val="ESTI_7"/>
      <sheetName val="Gia_vat_tu7"/>
      <sheetName val="bridge_#_17"/>
      <sheetName val="THDT_goi_thau_TB7"/>
      <sheetName val="Tien_do_TV7"/>
      <sheetName val="Chenh_lech_ca_may7"/>
      <sheetName val="TLg_CN&amp;Laixe7"/>
      <sheetName val="TLg_CN&amp;Laixe_(2)7"/>
      <sheetName val="TLg_Laitau7"/>
      <sheetName val="TLg_Laitau_(2)7"/>
      <sheetName val="KHOI_LUONG7"/>
      <sheetName val="Bang_3_Chi_tiet_phan_Dz7"/>
      <sheetName val="DATA_BASE7"/>
      <sheetName val="Equipment_list_(PAC)7"/>
      <sheetName val="KL_san_lap7"/>
      <sheetName val="TH_N_Cong7"/>
      <sheetName val="TH_MTC7"/>
      <sheetName val="TINH_KHOI_LUONG7"/>
      <sheetName val="Chi_tiet7"/>
      <sheetName val="Buy_vs__Lease_Car7"/>
      <sheetName val="PRE_(E)7"/>
      <sheetName val="CTKL_KTX_HT6"/>
      <sheetName val="subcon_sched7"/>
      <sheetName val="Tong_du_toan6"/>
      <sheetName val="Bill_2_-_ketcau6"/>
      <sheetName val="Budget_Code6"/>
      <sheetName val="CP_Khac_cuoc_VC6"/>
      <sheetName val="NHÀ_NHẬP_LIỆU6"/>
      <sheetName val="MÓNG_SILO6"/>
      <sheetName val="HVAC_BLOCK_B47"/>
      <sheetName val="2_Chiet_tinh6"/>
      <sheetName val="BẢNG_KHỐI_LƯỢNG_TỔNG_HỢP6"/>
      <sheetName val="Chi_tiet_lan_can6"/>
      <sheetName val="13-Cốt_thép_(10mm&lt;D≤18mm)_FO166"/>
      <sheetName val="du_lieu_du_toan6"/>
      <sheetName val="BOQ_THAN6"/>
      <sheetName val="DL_ĐẦU_VÀO6"/>
      <sheetName val="Analisa_&amp;_Upah6"/>
      <sheetName val="Purchase_Order6"/>
      <sheetName val="D_&amp;_W_sizes6"/>
      <sheetName val="Du_lieu7"/>
      <sheetName val="cash_budget6"/>
      <sheetName val="Luong_NII6"/>
      <sheetName val="DINH_MUC_THI_NGHIEM6"/>
      <sheetName val="Luong_NI6"/>
      <sheetName val="Phan_tich6"/>
      <sheetName val="CT_Thang_Mo6"/>
      <sheetName val="CT__PL6"/>
      <sheetName val="dongia__2_6"/>
      <sheetName val="Thép_CKN6"/>
      <sheetName val="GOC-KO_IN6"/>
      <sheetName val="MAU_8A6"/>
      <sheetName val="MAU_8B6"/>
      <sheetName val="MAU_96"/>
      <sheetName val="MAU_106"/>
      <sheetName val="sochitiettaikhoan_6"/>
      <sheetName val="Share_price_data6"/>
      <sheetName val="19_36"/>
      <sheetName val="20_36"/>
      <sheetName val="Chieu_4_36"/>
      <sheetName val="Cow_req6"/>
      <sheetName val="TỔNG_HỢP6"/>
      <sheetName val="14-LẦN_3-CHIỀU6"/>
      <sheetName val="14-LẦN_1-SÁNG6"/>
      <sheetName val="14-LẦN_2-TRƯA6"/>
      <sheetName val="1_3+1_4-TOTAL_-_Ko_IN6"/>
      <sheetName val="2_1-LẦN_3-CHIỀU6"/>
      <sheetName val="2_1-LẦN_1-SÁNG6"/>
      <sheetName val="2_1-LẦN_2-TRƯA6"/>
      <sheetName val="2_1-TOTAL-Ko_IN6"/>
      <sheetName val="1_3(TMR_4)6"/>
      <sheetName val="CHO_DE6"/>
      <sheetName val="1_1+1_2+2_2+2_3(TMR_3)6"/>
      <sheetName val="CK1+CK2_(VS_SAN_CHOI_23)6"/>
      <sheetName val="CK1+CK2_(2)6"/>
      <sheetName val="12-16_THÁNG6"/>
      <sheetName val="CAN_SỮA6"/>
      <sheetName val="54+55+56(SAU_CAI_SỮA-6)6"/>
      <sheetName val="BÊ_71-90_NGÀY6"/>
      <sheetName val="BÊ_12-16_tháng6"/>
      <sheetName val="BÊ_6-126"/>
      <sheetName val="BÊ_1-36"/>
      <sheetName val="F01-BC_KHAU_PHAN_SANG_20_36"/>
      <sheetName val="F01-BC_KHAU_PHAN_CHIEU_19_36"/>
      <sheetName val="dinh_mưc_cty6"/>
      <sheetName val="Giá_thành6"/>
      <sheetName val="Thong_ke6"/>
      <sheetName val="Energy_for_milk_prod6"/>
      <sheetName val="DE_NGHI_XUAT_6"/>
      <sheetName val="phieu_xuat_mau6"/>
      <sheetName val="PHIEU_XUAT_CHIEU6"/>
      <sheetName val="11_rai_them_cỏ6"/>
      <sheetName val="PHU_LUC_02-_HDSD_CAC_BIEU_MAU6"/>
      <sheetName val="PhU_LUC_01-_MA_CAC_NHOM_BO6"/>
      <sheetName val="F03-BC_THUC_TRON_SANG_20_36"/>
      <sheetName val="F03-BC_THUC_TRON_CHIEU_19_36"/>
      <sheetName val="F02-BC_THEO_DOI_THUC_AN_DU6"/>
      <sheetName val="Tham_khao-_Bao_cao_xuat_thuc_a6"/>
      <sheetName val="Don_gia_(khong_in)6"/>
      <sheetName val="Dlieu_dau_vao6"/>
      <sheetName val="DK1_Don_gia6"/>
      <sheetName val="1_MONG_1-26"/>
      <sheetName val="BANCO_(2)6"/>
      <sheetName val="MT_DPin_(2)6"/>
      <sheetName val="dm_3664"/>
      <sheetName val="DM_60604"/>
      <sheetName val="02__PTDG6"/>
      <sheetName val="Chiết_tính6"/>
      <sheetName val="2_1Warehouse_14"/>
      <sheetName val="Income_Statement6"/>
      <sheetName val="Shareholders'_Equity6"/>
      <sheetName val="VC_xd4"/>
      <sheetName val="Gia_VLTB4"/>
      <sheetName val="B_Luong4"/>
      <sheetName val="C_May4"/>
      <sheetName val="TB_NẶNG4"/>
      <sheetName val="Du_tru_CP-Bieu_014"/>
      <sheetName val="Dự_thầu4"/>
      <sheetName val="Nhap_VT_oto4"/>
      <sheetName val="TH_TN4"/>
      <sheetName val="Bill_No_3_-_Prov__Sum_(Ph2&amp;3)4"/>
      <sheetName val="Hao_phí4"/>
      <sheetName val="Structure_data4"/>
      <sheetName val="đọc_số4"/>
      <sheetName val="Ma_don_vi4"/>
      <sheetName val="bang_cc4"/>
      <sheetName val="CP_Du_phong4"/>
      <sheetName val="THCP_Lap_dat4"/>
      <sheetName val="THCP_xay_dung4"/>
      <sheetName val="Tong_hop_kinh_phi4"/>
      <sheetName val="CP_HMC4"/>
      <sheetName val="HỆ_THỐNG_PHÒNG_CHÁY_CHỮA_CHÁY4"/>
      <sheetName val="HỆ_THỐNG_CẤP_THOÁT_NƯỚC4"/>
      <sheetName val="HỆ_THỐNG_ĐHKK4"/>
      <sheetName val="MÁY_PHÁT_ĐIỆN4"/>
      <sheetName val="HỆ_THỐNG_ĐIỆN4"/>
      <sheetName val="Thiết_bị_chính4"/>
      <sheetName val="Ｎｏ_134"/>
      <sheetName val="DGchitiet_4"/>
      <sheetName val="wk_prgs4"/>
      <sheetName val="AG_Pipe_Qty_Analysis4"/>
      <sheetName val="CHI_PHI4"/>
      <sheetName val="TK_chi_tiet4"/>
      <sheetName val="Bill_2-Road_HR24"/>
      <sheetName val="Bill_3_-_Softscape_HR24"/>
      <sheetName val="THEP_TAM4"/>
      <sheetName val="THEP_HÌNH4"/>
      <sheetName val="THEP_HINH4"/>
      <sheetName val="XA_GO4"/>
      <sheetName val="BANG_TRA4"/>
      <sheetName val="CĂN_HỘ_T16-17_4"/>
      <sheetName val="TRỤC_ĐỨNG_THOÁT_BẨN_T15-174"/>
      <sheetName val="TRỤC_ĐỨNG_TM_T15-174"/>
      <sheetName val="Móng,_nền_4"/>
      <sheetName val="Main_Bldg-Rev024"/>
      <sheetName val="D&amp;W_def_4"/>
      <sheetName val="Nhan_cong4"/>
      <sheetName val="Thiet_bi4"/>
      <sheetName val="Vat_tu4"/>
      <sheetName val="DM_ChiPhi4"/>
      <sheetName val="May_TC4"/>
      <sheetName val="TH_Kinh_phi4"/>
      <sheetName val="Ptvl_4"/>
      <sheetName val="1_Requisition(E)4"/>
      <sheetName val="TONG_HOP4"/>
      <sheetName val="Tổng_GT4"/>
      <sheetName val="Chi_tiết_KL4"/>
      <sheetName val="ca_máy4"/>
      <sheetName val="khấu_trừ_phạt4"/>
      <sheetName val="GT__KHAU_TRU4"/>
      <sheetName val="HAO_HUT_VAT_TU_(2)4"/>
      <sheetName val="cao_độ4"/>
      <sheetName val="Data_Wall4"/>
      <sheetName val="Dự_toán4"/>
      <sheetName val="Đơn_Giá_TH4"/>
      <sheetName val="Nhân_công4"/>
      <sheetName val="Phân_tích4"/>
      <sheetName val="C_P_Thiết_bị4"/>
      <sheetName val="T_H_Kinh_phí4"/>
      <sheetName val="Vật_tư4"/>
      <sheetName val="Trang_bìa4"/>
      <sheetName val="phan_tic_chi_tiet4"/>
      <sheetName val="Gia_vat_lieu3"/>
      <sheetName val="DG_14263"/>
      <sheetName val="Theo_doi_Doanh_thu_20173"/>
      <sheetName val="gui_BKCT3"/>
      <sheetName val="Precios_unitarios_AXH3"/>
      <sheetName val="Chi_tiet_cong_no4"/>
      <sheetName val="PHÁT_SINH_TẦNG_1_4"/>
      <sheetName val="PHÁT_SINH_TẦNG_24"/>
      <sheetName val="Hầm_chuyển_psinh4"/>
      <sheetName val="Ống_thẳng4"/>
      <sheetName val="Côn_thu4"/>
      <sheetName val="Vuông_tròn4"/>
      <sheetName val="Chân_rẽ4"/>
      <sheetName val="Chạc_ba4"/>
      <sheetName val="3__CNT3"/>
      <sheetName val="unit_price_list(M)3"/>
      <sheetName val="TH_VL,_NC,_DDHT_Thanhphuoc3"/>
      <sheetName val="Don_gia_chi_tiet_DIEN_23"/>
      <sheetName val="So_lieu_chung3"/>
      <sheetName val="BẢNG_ÁP_GIÁ_(in)3"/>
      <sheetName val="NT_(KL)_IN3"/>
      <sheetName val="DOM_D23"/>
      <sheetName val="nhà_ăn3"/>
      <sheetName val="Công_nhật3"/>
      <sheetName val="btkt_cột3"/>
      <sheetName val="1_2_Staff_Schedule3"/>
      <sheetName val="Chi_tiet_-tong_9_thang3"/>
      <sheetName val="0__Input3"/>
      <sheetName val="Doi_so3"/>
      <sheetName val="MTO_REV_2(ARMOR)3"/>
      <sheetName val="DANH_MỤC_HỒ_SƠ3"/>
      <sheetName val="GT_PHÁT_SINH_NGOÀI_HĐ3"/>
      <sheetName val="KL_PHÁT_SINH_3"/>
      <sheetName val="PS_NGOÀI_HĐ3"/>
      <sheetName val="GT_PHÁT_SINH_VƯỢT_HĐ3"/>
      <sheetName val="PS_TĂNG_GIẢM_TRONG_HĐ3"/>
      <sheetName val="DGCT_PHÁT_SINH3"/>
      <sheetName val="DGCT_TRẦN_NLV3"/>
      <sheetName val="DGKL_chi_tiết_NLV3"/>
      <sheetName val="DGKL_chi_tiết_NHN,NK3"/>
      <sheetName val="TG_KL3"/>
      <sheetName val="DGCT_SƠN_BẢ_TƯỜNG_NLV3"/>
      <sheetName val="DGKL_TRẦN_NHN3"/>
      <sheetName val="Cotthep_NPT3"/>
      <sheetName val="vl_nc_mtc3"/>
      <sheetName val="KL_THEP__GIAM_DO_DUNG_COUPLER3"/>
      <sheetName val="01_KL_THÉP_NHẬP_VỀ3"/>
      <sheetName val="2__NT_VLDV3"/>
      <sheetName val="GHI_CHU3"/>
      <sheetName val="1_BB_LMHT3"/>
      <sheetName val="Bê_tông_bảo_vệ3"/>
      <sheetName val="01__Data3"/>
      <sheetName val="Neo,_nối_cốt_thép_dầm,_cột3"/>
      <sheetName val="Uốn_móc_cốt_thép3"/>
      <sheetName val="Tiêu_chuẩn_cốt_thép3"/>
      <sheetName val="Bill_Prelim-CDT3"/>
      <sheetName val="Bill_BPTC-CDT3"/>
      <sheetName val="Chi_tiết_BPTC3"/>
      <sheetName val="Bill_BPTC-CDT_(PA_MCT_CDT)3"/>
      <sheetName val="Chi_tiết_BPTC_(PA_MCT_CDT)3"/>
      <sheetName val="Tong_hop_vat_tu3"/>
      <sheetName val="TLG_Type3"/>
      <sheetName val="B3A_-_TOWER_A3"/>
      <sheetName val="Annex_B3"/>
      <sheetName val="DM-VNT_ko_sd3"/>
      <sheetName val="Bảng_đo_bóc_KL_OLK-093"/>
      <sheetName val="6_3_CHI_TIET_OLK-093"/>
      <sheetName val="1_Civil_(Org)3"/>
      <sheetName val="1__Office3"/>
      <sheetName val="KHOI_LUONG15-43"/>
      <sheetName val="Dgia_vat_tu3"/>
      <sheetName val="Don_gia_III3"/>
      <sheetName val="D÷_liÖu3"/>
      <sheetName val="Dot_43"/>
      <sheetName val="1_San_3"/>
      <sheetName val="Thop_Ksat3"/>
      <sheetName val="Thu_hoi_3"/>
      <sheetName val="HM_chung3"/>
      <sheetName val="CP_xd-thiet_bi3"/>
      <sheetName val="TH-TN_LD_TB3"/>
      <sheetName val="CP_xaydung3"/>
      <sheetName val="Thao_ha_phu_kien3"/>
      <sheetName val="VL-NC-MTC_ket_cau3"/>
      <sheetName val="KHOI_LUONG_TONG3"/>
      <sheetName val="TK_22KV3"/>
      <sheetName val="DM_366-17773"/>
      <sheetName val="Thi_nhiem3"/>
      <sheetName val="Gia_goc_VT-TB3"/>
      <sheetName val="Gia_vc_den_chan_CT3"/>
      <sheetName val="culy_223"/>
      <sheetName val="Luong_20503"/>
      <sheetName val="ca_may_QN3"/>
      <sheetName val="TNHC1246_3"/>
      <sheetName val="Ca_may_TT06_20103"/>
      <sheetName val="Don_gia_VLXD_dia_phuong3"/>
      <sheetName val="Bang_luong_SCL3"/>
      <sheetName val="Dinh_muc_TN14263"/>
      <sheetName val="KL_thep_lam_sat3"/>
      <sheetName val="Tien_Thuong3"/>
      <sheetName val="NC_XL_6T_cuoi_01_CTy3"/>
      <sheetName val="Data_-6T_dau3"/>
      <sheetName val="Cong_6T3"/>
      <sheetName val="Chi_phi_van_chuyen3"/>
      <sheetName val="2_CDPS3"/>
      <sheetName val="TH_các_CC3"/>
      <sheetName val="DT_hợp_đồng2"/>
      <sheetName val="Bảng_KL_đợt_12"/>
      <sheetName val="HRG_BHN3"/>
      <sheetName val="CĂN_ĐH3"/>
      <sheetName val="Q_A01_2-Sh3"/>
      <sheetName val="7_Khau_tru_3"/>
      <sheetName val="Heso_DZ3"/>
      <sheetName val="DM_336cai_tao3"/>
      <sheetName val="DG_BINH_THUAN3"/>
      <sheetName val="Div26_-_Elect3"/>
      <sheetName val="Danh_mục2"/>
      <sheetName val="4_CĂN3"/>
      <sheetName val="Financ__Overview2"/>
      <sheetName val="Don_gia_NC3"/>
      <sheetName val="B-2__(DPP)3"/>
      <sheetName val="Summary_Sheet2"/>
      <sheetName val="Finishing-Tower_A2"/>
      <sheetName val="Finishing-Tower_B2"/>
      <sheetName val="Finishing-Tower_C2"/>
      <sheetName val="Finishing-Tower_D2"/>
      <sheetName val="MEP-Tower_A2"/>
      <sheetName val="MEP-Tower_B2"/>
      <sheetName val="MEP-Tower_C2"/>
      <sheetName val="MEP-Tower_D2"/>
      <sheetName val="Cost_Report_Sum2"/>
      <sheetName val="Detail_Cost_Sum2"/>
      <sheetName val="RVO-VO_Sum2"/>
      <sheetName val="Potential_VOs_Sum2"/>
      <sheetName val="Cash_Flow_Sum2"/>
      <sheetName val="CAP_NUOC2"/>
      <sheetName val="cấp_nước_trục_nhà_vs2"/>
      <sheetName val="THOAT_NUOC2"/>
      <sheetName val="THOAT_MUA2"/>
      <sheetName val="Cáp_phòng2"/>
      <sheetName val="TMC_ĐIỆN_Phi2"/>
      <sheetName val="TMC_Tổng2"/>
      <sheetName val="TH_Đèn_Phòng_L12"/>
      <sheetName val="TH_Đèn_Hầm_L12"/>
      <sheetName val="TỦ_MODULE_T12"/>
      <sheetName val="TINH_GIA_-_SAN_XUAT_Vertico2"/>
      <sheetName val="Huong_dan2"/>
      <sheetName val="Bieu_gia_HD2"/>
      <sheetName val="13_BANG_CT2"/>
      <sheetName val="14_MMUS_GIUA_NHIP2"/>
      <sheetName val="4_HSPBngang2"/>
      <sheetName val="6_Tinh_tai2"/>
      <sheetName val="2_NSl2"/>
      <sheetName val="17_US_CHU_tho_a_b2"/>
      <sheetName val="15_MMUS_GOI2"/>
      <sheetName val="gia_vt,nc,may2"/>
      <sheetName val="BTK-Dai_Hoc_Kien_Giang2"/>
      <sheetName val="PV_Graph_Data2"/>
      <sheetName val="doanh_thu2"/>
      <sheetName val="Dutoan_KL2"/>
      <sheetName val="Kê_0,42"/>
      <sheetName val="TH_0,42"/>
      <sheetName val="Kê_222"/>
      <sheetName val="TH_222"/>
      <sheetName val="TBA_CAI_TAO2"/>
      <sheetName val="TBA_XDM2"/>
      <sheetName val="TONG_HOP_DU_TOAN2"/>
      <sheetName val="Thop_XAY_DUNG2"/>
      <sheetName val="CP_HANG_MUC_CHUNG2"/>
      <sheetName val="CHI_PHI_XD2"/>
      <sheetName val="CHI_PHI_THI_NGHIEM2"/>
      <sheetName val="VLDIEN_222"/>
      <sheetName val="Dao_dat2"/>
      <sheetName val="TH_Denbu2"/>
      <sheetName val="Do_ve_DC2"/>
      <sheetName val="TH_Bommin2"/>
      <sheetName val="CHI_PHI_THI_NGHIEM-LD_thiet_bi2"/>
      <sheetName val="Luong_TT012"/>
      <sheetName val="Camay_QB2"/>
      <sheetName val="gia_ca_may_BXD2"/>
      <sheetName val="BANG_LUONG_KY_SU2"/>
      <sheetName val="Bang_luong_NHOM_I2"/>
      <sheetName val="Bangluong_NHOM_II_2"/>
      <sheetName val="09-GIA_nhien_lieu-ko_in2"/>
      <sheetName val="Tinh_V_cot_chiem_cho2"/>
      <sheetName val="ĐM_13542"/>
      <sheetName val="KHOAN_MAU2"/>
      <sheetName val="ĐO_ĐỊA_VẬT_LÝ2"/>
      <sheetName val="khoan_tiep_dia2"/>
      <sheetName val="Tổng_hợp_KPHM2"/>
      <sheetName val="Dinh_muc2"/>
      <sheetName val="DZ_22KV2"/>
      <sheetName val="5_2_1_Đo_bóc_KL_OLK-062"/>
      <sheetName val="GIÁ_DỰ_THẦU_30_CĂN2"/>
      <sheetName val="MB_DT_022"/>
      <sheetName val="BU_LONG2"/>
      <sheetName val="KS_tuyen2"/>
      <sheetName val="Bang_chiet_tinh_TBA2"/>
      <sheetName val="HERD_MOVEMENTFARM14"/>
      <sheetName val="HERD_MOVEMENTFARM24"/>
      <sheetName val="CALVES_2-44"/>
      <sheetName val="Cavles_2-44"/>
      <sheetName val="CALVES_4-74"/>
      <sheetName val="HEIFER_7-12m4"/>
      <sheetName val="HEIFER_12+4"/>
      <sheetName val="FRESH_COW_2017-184"/>
      <sheetName val="HP_COW_20184"/>
      <sheetName val="LP_COW_2017-184"/>
      <sheetName val="DRY_COW4"/>
      <sheetName val="FIELD_CROPS4"/>
      <sheetName val="EQUIP_LIST2"/>
      <sheetName val="So_sanh2"/>
      <sheetName val="4_2_1_Đo_bóc_KL_OLK-062"/>
      <sheetName val="4_1_1_CHI_TIET_OLK-062"/>
      <sheetName val="Gia_VT-TB2"/>
      <sheetName val="noi_suy_xa2"/>
      <sheetName val="noi_suy_xa_thu_hoi2"/>
      <sheetName val="DT__NHA_XUONG2"/>
      <sheetName val="THONG_SO2"/>
      <sheetName val="Đơn_giá_chi_tiết_TN_392"/>
      <sheetName val="Tính_giá_NC2"/>
      <sheetName val="Tiên_lượng2"/>
      <sheetName val="SL_cước2"/>
      <sheetName val="DG_Chi_tiet2"/>
      <sheetName val="_1710_HOINGHINLD2"/>
      <sheetName val="99_(2)2"/>
      <sheetName val="134_2"/>
      <sheetName val="DG_49702"/>
      <sheetName val="Electrical_Works2"/>
      <sheetName val="H_T__INCOMING_SYSTEM2"/>
      <sheetName val="Cash_Flow2"/>
      <sheetName val="Thuyết_minh2"/>
      <sheetName val="Đơn_giá_máy2"/>
      <sheetName val="Bill_No_1_62"/>
      <sheetName val="Bill_No_1_102"/>
      <sheetName val="Bill_No_3_32"/>
      <sheetName val="Bill_No_1_42"/>
      <sheetName val="Bill_No_1_72"/>
      <sheetName val="Summary_Bill_No__32"/>
      <sheetName val="¥_2"/>
      <sheetName val="Unit_price1"/>
      <sheetName val="Tong_DT1"/>
      <sheetName val="phan_tich_don_gia1"/>
      <sheetName val="Bán_đợt_1_trang1"/>
      <sheetName val="3__KC_-_PODIUM1"/>
      <sheetName val="Breakdown_(B)1"/>
      <sheetName val="U_P_Breakdown1"/>
      <sheetName val="Chiet_tinh_dz351"/>
      <sheetName val="Tien_Luong1"/>
      <sheetName val="Unit_price(Updateting)1"/>
      <sheetName val="CTDZ6kv_(gd1)_1"/>
      <sheetName val="CTDZ_0_4+cto_(GD1)1"/>
      <sheetName val="CTTBA_(gd1)1"/>
      <sheetName val="03_Detailed1"/>
      <sheetName val="01_Bid_Price_summary1"/>
      <sheetName val="Home_Office_Manhours1"/>
      <sheetName val="Field_SPV_Barchart1"/>
      <sheetName val="Bù_giá_CM1"/>
      <sheetName val="Cost_List1"/>
      <sheetName val="Detail_Cost1"/>
      <sheetName val="IC_Price_New1"/>
      <sheetName val="Summary_Table1"/>
      <sheetName val="Sales_Person1"/>
      <sheetName val="Bidding_Entity1"/>
      <sheetName val="LX_-TT05"/>
      <sheetName val="NC_Moi_TT05"/>
      <sheetName val="IMF_Code1"/>
      <sheetName val="CHITIET_VL-NCHT1_(2)1"/>
      <sheetName val="Subsidiary_Calculation1"/>
      <sheetName val="don_gia_1426"/>
      <sheetName val="SGC_RATE"/>
      <sheetName val="Cau_tao_gia_xay_to"/>
      <sheetName val="Phu_Bai_Bridge"/>
      <sheetName val="5_2_1_Đo_bóc_KL_OLK-10"/>
      <sheetName val="Chu_dau_tu"/>
      <sheetName val="Khai_toan"/>
      <sheetName val="Phu_luc_01_1_EPC_P11-14"/>
      <sheetName val="TDT_P11-P14"/>
      <sheetName val="Chi_phi_khac_"/>
      <sheetName val="Hang_muc_Chung"/>
      <sheetName val="Bia_Phu_Luc"/>
      <sheetName val="DATA_1_CHUNG"/>
      <sheetName val="Muc_luc"/>
      <sheetName val="Tra_cuu_957"/>
      <sheetName val="Tru_TT"/>
      <sheetName val="Thg_04"/>
      <sheetName val="Thg_05"/>
      <sheetName val="Thg_06"/>
      <sheetName val="Thg_07"/>
      <sheetName val="Thg_08"/>
      <sheetName val="Thg_09"/>
      <sheetName val="Thg_10"/>
      <sheetName val="Thg_11"/>
      <sheetName val="Thg_12"/>
      <sheetName val="Bia_lot"/>
      <sheetName val="DT_san_XD-So_lieu_cu"/>
      <sheetName val="DM_DU_AN"/>
      <sheetName val="DM_TP_"/>
      <sheetName val="File_Chi_tiet"/>
      <sheetName val="THPDMoi__(2)"/>
      <sheetName val="t-h_HA_THE"/>
      <sheetName val="TH_XL"/>
      <sheetName val="CHITIET_VL-NC"/>
      <sheetName val="FF-2_(1)"/>
      <sheetName val="Labour_Summary13"/>
      <sheetName val="YTD_12'2003"/>
      <sheetName val="YTD_06'2003"/>
      <sheetName val="YTD_03'2003"/>
      <sheetName val="YTD_09'2003"/>
      <sheetName val="deferred_taxes"/>
      <sheetName val="Eqpmnt_Plng"/>
      <sheetName val="TRIAL_BALANCE"/>
      <sheetName val="DPR_31st_march"/>
      <sheetName val="current_month"/>
      <sheetName val="Blng__Vs_Coll_"/>
      <sheetName val="Currency_Rate"/>
      <sheetName val="BILL_34Āᐁë_HẦM"/>
      <sheetName val="THÔNG_TIN"/>
      <sheetName val="Danh_mục_khối"/>
      <sheetName val="Danh_mục_đơn_vị_-phòng_chức_năn"/>
      <sheetName val="BẢNG_DIỄN_GIẢI_KL_(7)"/>
      <sheetName val="Probbl_-_Production"/>
      <sheetName val="w't_table"/>
      <sheetName val="CHI_PHÍ_NHÔM"/>
      <sheetName val="BILL_34Āᐁë"/>
      <sheetName val="NHOM_KINH"/>
      <sheetName val="CHITIET_VL-NC-TT1p"/>
      <sheetName val="2__BBNT_KLHT"/>
      <sheetName val="Dashboard_-_BQL_-_VHL"/>
      <sheetName val="KEILA_TP_2020-07"/>
      <sheetName val="TH_khoi_luong"/>
      <sheetName val="Chi_tiet_khoi_luong"/>
      <sheetName val="TK_thep"/>
      <sheetName val="CT_THOÁT_WC_VP"/>
      <sheetName val="CT_CẤP_WC_VP"/>
      <sheetName val="CT_THOÁT_MƯA_VP_TRỤC_LỚN"/>
      <sheetName val="CT_THOÁT_MƯA_VP_TRỤC_NHỎ"/>
      <sheetName val="CFA_(ME)"/>
      <sheetName val="MEP_Building"/>
      <sheetName val="Share_Price_2002"/>
      <sheetName val="LUONG_SCL"/>
      <sheetName val="BOM-13_11-Other(PS1+PS2)"/>
      <sheetName val="Don_gia_XD"/>
      <sheetName val="Dinh_Muc_Vat_Tu"/>
      <sheetName val="mã_"/>
      <sheetName val="Chênh_lệch_máy_thi_công"/>
      <sheetName val="Chênh_lệch_nhân_công"/>
      <sheetName val="Chênh_lệch_vật_liệu"/>
      <sheetName val="Chao_gia_T12_RE"/>
      <sheetName val="Service_Cost_"/>
      <sheetName val="Don_gia_Tay_Ninh"/>
      <sheetName val="Don_gia_Dak_Lak"/>
      <sheetName val="streeta_and_cacth_pit"/>
      <sheetName val="Daf_1"/>
      <sheetName val="DSV6 Summ"/>
      <sheetName val="NTKL"/>
      <sheetName val="Luong (TP Việt Trì)"/>
      <sheetName val="Boc KL DAT+CAT+BT"/>
      <sheetName val="Boc KL thép"/>
      <sheetName val="Bieu do nhan luc"/>
      <sheetName val="Land Dev't. Ph-1"/>
      <sheetName val="Hac.Lots"/>
      <sheetName val="4-Lane bridge"/>
      <sheetName val="Res.Lots"/>
      <sheetName val="Spine Road"/>
      <sheetName val="264"/>
      <sheetName val="BangQuiDoi"/>
      <sheetName val="CaiDat"/>
      <sheetName val="CPK"/>
      <sheetName val="Invoice"/>
      <sheetName val="Utilities"/>
      <sheetName val="Civil_B1"/>
      <sheetName val="Civil_B4"/>
      <sheetName val="CONSOIDATE 4"/>
      <sheetName val="CONSOIDATE 2"/>
      <sheetName val="1CT-CAUTHANG-TT-T13(TRIU)&lt;16&gt;16"/>
      <sheetName val="3,CT-CAUTHANG-T23-24&gt;50"/>
      <sheetName val="공사개요-C"/>
      <sheetName val="HSTV"/>
      <sheetName val="GCM"/>
      <sheetName val="GVT"/>
      <sheetName val="NC CU"/>
      <sheetName val="PLV"/>
      <sheetName val="CT_trtreo"/>
      <sheetName val="pphtAV"/>
      <sheetName val="Cuoc "/>
      <sheetName val="gia chao"/>
      <sheetName val="Vat lieu BTN"/>
      <sheetName val="B1_HT"/>
      <sheetName val="DS_GioiTinh"/>
      <sheetName val="DS_LoaiNhanVien"/>
      <sheetName val="DS_QuocTich"/>
      <sheetName val="DS_TinhTrangGiaDinh"/>
      <sheetName val="DS_TonGiao"/>
      <sheetName val="5.2.1 Đo bóc KL OLK-07"/>
      <sheetName val="DGKL_TRỤC NGOAI NHA"/>
      <sheetName val="PHG"/>
      <sheetName val="THKP"/>
      <sheetName val="BAG-2"/>
      <sheetName val="COPING"/>
      <sheetName val="Form"/>
      <sheetName val="Bill 2"/>
      <sheetName val="Bill 3"/>
      <sheetName val="Bill 4a - 1A"/>
      <sheetName val="Bill 4a (Fiber) - 1A"/>
      <sheetName val="Bill 4b"/>
      <sheetName val="Bill 4c"/>
      <sheetName val="Bill 5"/>
      <sheetName val="Bill 4a - 1B"/>
      <sheetName val="Bill 4a (Fiber) - 1B"/>
      <sheetName val="표지"/>
      <sheetName val="직종인원"/>
      <sheetName val="총원dB"/>
      <sheetName val="Bank Rev"/>
      <sheetName val="dlvoid"/>
      <sheetName val="STAX"/>
      <sheetName val="PU_ITALY_23"/>
      <sheetName val="final_list_200523"/>
      <sheetName val="Tro_giup22"/>
      <sheetName val="Labour_Summary14"/>
      <sheetName val="PU_ITALY_24"/>
      <sheetName val="final_list_200524"/>
      <sheetName val="Tro_giup23"/>
      <sheetName val="Labour_Summary15"/>
      <sheetName val="DATAENTRY"/>
      <sheetName val="Merit &amp; Market Grid"/>
      <sheetName val="BP DECLINE IT"/>
      <sheetName val="Input List"/>
      <sheetName val="SYSTEMS"/>
      <sheetName val="DBASE"/>
      <sheetName val="Valid data revised"/>
      <sheetName val="BUDGET"/>
      <sheetName val="EXPENSES"/>
      <sheetName val="DETAIL MIX % REPORT"/>
      <sheetName val="LBO"/>
      <sheetName val="BS-DET"/>
      <sheetName val="Table"/>
      <sheetName val="Fill this out first..."/>
      <sheetName val="BC chi tiết TT"/>
      <sheetName val="seido_BS"/>
      <sheetName val="RAB_AR&amp;STR10"/>
      <sheetName val="chi_tiet_TBA10"/>
      <sheetName val="chi_tiet_C10"/>
      <sheetName val="TH_DZ3512"/>
      <sheetName val="Customize_Your_Purchase_Order10"/>
      <sheetName val="Don_gia10"/>
      <sheetName val="DON_GIA_TRAM_(3)10"/>
      <sheetName val="DON_GIA_CAN_THO12"/>
      <sheetName val="7606_DZ10"/>
      <sheetName val="CHITIET_VL-NC-TT_-1p10"/>
      <sheetName val="CHITIET_VL-NC-TT-3p9"/>
      <sheetName val="TONG_HOP_VL-NC_TT10"/>
      <sheetName val="KPVC-BD_10"/>
      <sheetName val="Don_gia_chi_tiet10"/>
      <sheetName val="HĐ_ngoài9"/>
      <sheetName val="XT_Buoc_39"/>
      <sheetName val="dongia_(2)9"/>
      <sheetName val="S-curve_9"/>
      <sheetName val="So_doi_chieu_LC9"/>
      <sheetName val="Adix_A9"/>
      <sheetName val="project_management9"/>
      <sheetName val="MAIN_GATE_HOUSE9"/>
      <sheetName val="REINF_9"/>
      <sheetName val="Rates_20099"/>
      <sheetName val="Commercial_value9"/>
      <sheetName val="MH_RATE9"/>
      <sheetName val="Ky_Lam_Bridge9"/>
      <sheetName val="Provisional_Sums_Item9"/>
      <sheetName val="Gas_Pressure_Welding9"/>
      <sheetName val="General_Item&amp;General_Requireme9"/>
      <sheetName val="General_Items9"/>
      <sheetName val="Regenral_Requirements9"/>
      <sheetName val="TONG_HOP_VL-NC9"/>
      <sheetName val="Du_toan9"/>
      <sheetName val="chiet_tinh9"/>
      <sheetName val="Ng_hàng_xà+bulong9"/>
      <sheetName val="CT_vat_lieu9"/>
      <sheetName val="Bang_KL9"/>
      <sheetName val="Lcau_-_Lxuc9"/>
      <sheetName val="Đầu_vào8"/>
      <sheetName val="Equip_8"/>
      <sheetName val="A1_CN8"/>
      <sheetName val="DG_thep_ma_kem9"/>
      <sheetName val="DM_60619"/>
      <sheetName val="Trạm_biến_áp8"/>
      <sheetName val="Đơn_Giá_8"/>
      <sheetName val="Chenh_lech_vat_tu8"/>
      <sheetName val="Diện_tích8"/>
      <sheetName val="1_Khái_toán8"/>
      <sheetName val="TONG_HOP_T5_19988"/>
      <sheetName val="Chi_tiet_XD_TBA8"/>
      <sheetName val="DG_DZ9"/>
      <sheetName val="DG_TBA9"/>
      <sheetName val="CT-0_4KV8"/>
      <sheetName val="Data_Input9"/>
      <sheetName val="KL_Chi_tiết_Xây_tô8"/>
      <sheetName val="rate_material8"/>
      <sheetName val="04_-_XUONG_DET_B8"/>
      <sheetName val="Chi_tiet_KL8"/>
      <sheetName val="Tổng_hợp_KL8"/>
      <sheetName val="Bill_1_Quy_dinh_chung8"/>
      <sheetName val="1_R18_BF8"/>
      <sheetName val="6_External_works-R188"/>
      <sheetName val="07Base_Cost8"/>
      <sheetName val="_038"/>
      <sheetName val="chieu_day_san8"/>
      <sheetName val="Podium_Concrete_Works8"/>
      <sheetName val="KLCT-_TOWER8"/>
      <sheetName val="KLCT-_PODIUM8"/>
      <sheetName val="Gia_thanh_chuoi_su8"/>
      <sheetName val="Tiep_dia8"/>
      <sheetName val="Don_gia_vung_III-Can_Tho8"/>
      <sheetName val="HÐ_ngoài9"/>
      <sheetName val="6PILE__(돌출)8"/>
      <sheetName val="DETAIL_8"/>
      <sheetName val="EIRR&gt;_28"/>
      <sheetName val="Phan_khai_KLuong8"/>
      <sheetName val="Project_Data8"/>
      <sheetName val="Area_Cal8"/>
      <sheetName val="Elect_(3)8"/>
      <sheetName val="plan&amp;section_of_foundation8"/>
      <sheetName val="design_criteria8"/>
      <sheetName val="Bond_수수료_계산_포맷8"/>
      <sheetName val="ITB_COST8"/>
      <sheetName val="PAGE_18"/>
      <sheetName val="DM_678"/>
      <sheetName val="Xay_lapduongR38"/>
      <sheetName val="Đầu_tư8"/>
      <sheetName val="6787CWFASE2CASE2_00_xls8"/>
      <sheetName val="Bill_02_-_Xay_gach-Pou_8"/>
      <sheetName val="Bill_03-Chống_thấm-Pou8"/>
      <sheetName val="Bill_04-Kim_loại-Pou8"/>
      <sheetName val="Bill_05_-_Hoan_thien-Pou_8"/>
      <sheetName val="Bill_02_-_Xay_gach-Tower8"/>
      <sheetName val="Bill_03-Chống_thấm-Tower8"/>
      <sheetName val="Bill_04-Kim_loại-Tower8"/>
      <sheetName val="Bill_05_-_Hoan_thien-Tower8"/>
      <sheetName val="KL-_KHAC8"/>
      <sheetName val="BILL_3_-_KẾT_CẤU_HẦM8"/>
      <sheetName val="PTĐG_LTBT8"/>
      <sheetName val="CTG-PRECHEx1_48"/>
      <sheetName val="CTG-AB_(2)8"/>
      <sheetName val="CTG-AB_(3)8"/>
      <sheetName val="CTG-PLP-1_088"/>
      <sheetName val="Pre_Đội_nhóm8"/>
      <sheetName val="Vat_tu_XD8"/>
      <sheetName val="Tower_-_Concrete_Works8"/>
      <sheetName val="Bill-04_ket_cau_thap-_UNI8"/>
      <sheetName val="Loại_Vật_tư8"/>
      <sheetName val="TH_Vat_tu8"/>
      <sheetName val="dg_tphcm8"/>
      <sheetName val="T_KÊ_K_CẤU8"/>
      <sheetName val="Bill_01_-_CTN8"/>
      <sheetName val="Bill_2_2_Villa_2_beds8"/>
      <sheetName val="4_PTDG8"/>
      <sheetName val="A1,_May8"/>
      <sheetName val="Vat_lieu8"/>
      <sheetName val="Bang_trong_luong_rieng_thep8"/>
      <sheetName val="gia_cong_tac8"/>
      <sheetName val="Measure_13068"/>
      <sheetName val="CẤP_THOÁT_NƯỚC8"/>
      <sheetName val="Cước_VC_+_ĐM_CP_Tư_vấn8"/>
      <sheetName val="Hệ_số8"/>
      <sheetName val="THDT_goi_thau_TB8"/>
      <sheetName val="Tien_do_TV8"/>
      <sheetName val="Harga_ME_8"/>
      <sheetName val="Analisa_Gabungan8"/>
      <sheetName val="ESTI_8"/>
      <sheetName val="KL_san_lap8"/>
      <sheetName val="GV1-D13_(Casement_door)8"/>
      <sheetName val="Isolasi_Luar_Dalam8"/>
      <sheetName val="Isolasi_Luar8"/>
      <sheetName val="bridge_#_18"/>
      <sheetName val="DATA_BASE8"/>
      <sheetName val="Equipment_list_(PAC)8"/>
      <sheetName val="TH_MTC8"/>
      <sheetName val="TH_N_Cong8"/>
      <sheetName val="_Bill_5-Earthing_2_-_Add_Works8"/>
      <sheetName val="LV_data8"/>
      <sheetName val="Gia_vat_tu8"/>
      <sheetName val="Buy_vs__Lease_Car8"/>
      <sheetName val="TINH_KHOI_LUONG8"/>
      <sheetName val="Chenh_lech_ca_may8"/>
      <sheetName val="TLg_CN&amp;Laixe8"/>
      <sheetName val="TLg_CN&amp;Laixe_(2)8"/>
      <sheetName val="TLg_Laitau8"/>
      <sheetName val="TLg_Laitau_(2)8"/>
      <sheetName val="Chi_tiet8"/>
      <sheetName val="NHÀ_NHẬP_LIỆU7"/>
      <sheetName val="MÓNG_SILO7"/>
      <sheetName val="CTKL_KTX_HT7"/>
      <sheetName val="HVAC_BLOCK_B48"/>
      <sheetName val="KHOI_LUONG8"/>
      <sheetName val="13-Cốt_thép_(10mm&lt;D≤18mm)_FO167"/>
      <sheetName val="du_lieu_du_toan7"/>
      <sheetName val="Bang_3_Chi_tiet_phan_Dz8"/>
      <sheetName val="BẢNG_KHỐI_LƯỢNG_TỔNG_HỢP7"/>
      <sheetName val="CP_Khac_cuoc_VC7"/>
      <sheetName val="Budget_Code7"/>
      <sheetName val="2_Chiet_tinh7"/>
      <sheetName val="subcon_sched8"/>
      <sheetName val="PRE_(E)8"/>
      <sheetName val="D_&amp;_W_sizes7"/>
      <sheetName val="Purchase_Order7"/>
      <sheetName val="Tong_du_toan7"/>
      <sheetName val="Bill_2_-_ketcau7"/>
      <sheetName val="Chi_tiet_lan_can7"/>
      <sheetName val="BOQ_THAN7"/>
      <sheetName val="DL_ĐẦU_VÀO7"/>
      <sheetName val="Analisa_&amp;_Upah7"/>
      <sheetName val="Du_lieu8"/>
      <sheetName val="Phan_tich7"/>
      <sheetName val="Luong_NII7"/>
      <sheetName val="DINH_MUC_THI_NGHIEM7"/>
      <sheetName val="Luong_NI7"/>
      <sheetName val="CT_Thang_Mo7"/>
      <sheetName val="CT__PL7"/>
      <sheetName val="dongia__2_7"/>
      <sheetName val="Thép_CKN7"/>
      <sheetName val="GOC-KO_IN7"/>
      <sheetName val="wk_prgs5"/>
      <sheetName val="cash_budget7"/>
      <sheetName val="Don_gia_(khong_in)7"/>
      <sheetName val="DK1_Don_gia7"/>
      <sheetName val="Ma_don_vi5"/>
      <sheetName val="bang_cc5"/>
      <sheetName val="MAU_8A7"/>
      <sheetName val="MAU_8B7"/>
      <sheetName val="MAU_97"/>
      <sheetName val="MAU_107"/>
      <sheetName val="sochitiettaikhoan_7"/>
      <sheetName val="Share_price_data7"/>
      <sheetName val="19_37"/>
      <sheetName val="20_37"/>
      <sheetName val="Chieu_4_37"/>
      <sheetName val="Cow_req7"/>
      <sheetName val="TỔNG_HỢP7"/>
      <sheetName val="14-LẦN_3-CHIỀU7"/>
      <sheetName val="14-LẦN_1-SÁNG7"/>
      <sheetName val="14-LẦN_2-TRƯA7"/>
      <sheetName val="1_3+1_4-TOTAL_-_Ko_IN7"/>
      <sheetName val="2_1-LẦN_3-CHIỀU7"/>
      <sheetName val="2_1-LẦN_1-SÁNG7"/>
      <sheetName val="2_1-LẦN_2-TRƯA7"/>
      <sheetName val="2_1-TOTAL-Ko_IN7"/>
      <sheetName val="1_3(TMR_4)7"/>
      <sheetName val="CHO_DE7"/>
      <sheetName val="1_1+1_2+2_2+2_3(TMR_3)7"/>
      <sheetName val="CK1+CK2_(VS_SAN_CHOI_23)7"/>
      <sheetName val="CK1+CK2_(2)7"/>
      <sheetName val="12-16_THÁNG7"/>
      <sheetName val="CAN_SỮA7"/>
      <sheetName val="54+55+56(SAU_CAI_SỮA-6)7"/>
      <sheetName val="BÊ_71-90_NGÀY7"/>
      <sheetName val="BÊ_12-16_tháng7"/>
      <sheetName val="BÊ_6-127"/>
      <sheetName val="BÊ_1-37"/>
      <sheetName val="F01-BC_KHAU_PHAN_SANG_20_37"/>
      <sheetName val="F01-BC_KHAU_PHAN_CHIEU_19_37"/>
      <sheetName val="dinh_mưc_cty7"/>
      <sheetName val="Giá_thành7"/>
      <sheetName val="Thong_ke7"/>
      <sheetName val="Energy_for_milk_prod7"/>
      <sheetName val="DE_NGHI_XUAT_7"/>
      <sheetName val="phieu_xuat_mau7"/>
      <sheetName val="PHIEU_XUAT_CHIEU7"/>
      <sheetName val="11_rai_them_cỏ7"/>
      <sheetName val="PHU_LUC_02-_HDSD_CAC_BIEU_MAU7"/>
      <sheetName val="PhU_LUC_01-_MA_CAC_NHOM_BO7"/>
      <sheetName val="F03-BC_THUC_TRON_SANG_20_37"/>
      <sheetName val="F03-BC_THUC_TRON_CHIEU_19_37"/>
      <sheetName val="F02-BC_THEO_DOI_THUC_AN_DU7"/>
      <sheetName val="Tham_khao-_Bao_cao_xuat_thuc_a7"/>
      <sheetName val="Dlieu_dau_vao7"/>
      <sheetName val="Nhap_VT_oto5"/>
      <sheetName val="dm_3665"/>
      <sheetName val="DM_60605"/>
      <sheetName val="TB_NẶNG5"/>
      <sheetName val="Du_tru_CP-Bieu_015"/>
      <sheetName val="Dự_thầu5"/>
      <sheetName val="BANCO_(2)7"/>
      <sheetName val="MT_DPin_(2)7"/>
      <sheetName val="02__PTDG7"/>
      <sheetName val="Chiết_tính7"/>
      <sheetName val="Income_Statement7"/>
      <sheetName val="Shareholders'_Equity7"/>
      <sheetName val="VC_xd5"/>
      <sheetName val="Gia_VLTB5"/>
      <sheetName val="B_Luong5"/>
      <sheetName val="C_May5"/>
      <sheetName val="1_MONG_1-27"/>
      <sheetName val="Hao_phí5"/>
      <sheetName val="AG_Pipe_Qty_Analysis5"/>
      <sheetName val="Chi_tiet_-tong_9_thang4"/>
      <sheetName val="Don_gia_chi_tiet_DIEN_24"/>
      <sheetName val="TH_TN5"/>
      <sheetName val="Bill_No_3_-_Prov__Sum_(Ph2&amp;3)5"/>
      <sheetName val="TK_chi_tiet5"/>
      <sheetName val="Bill_2-Road_HR25"/>
      <sheetName val="Bill_3_-_Softscape_HR25"/>
      <sheetName val="Ｎｏ_135"/>
      <sheetName val="DGchitiet_5"/>
      <sheetName val="Tổng_GT5"/>
      <sheetName val="Chi_tiết_KL5"/>
      <sheetName val="ca_máy5"/>
      <sheetName val="khấu_trừ_phạt5"/>
      <sheetName val="GT__KHAU_TRU5"/>
      <sheetName val="HAO_HUT_VAT_TU_(2)5"/>
      <sheetName val="cao_độ5"/>
      <sheetName val="THEP_TAM5"/>
      <sheetName val="THEP_HÌNH5"/>
      <sheetName val="THEP_HINH5"/>
      <sheetName val="XA_GO5"/>
      <sheetName val="BANG_TRA5"/>
      <sheetName val="2_1Warehouse_15"/>
      <sheetName val="đọc_số5"/>
      <sheetName val="Data_Wall5"/>
      <sheetName val="CĂN_HỘ_T16-17_5"/>
      <sheetName val="TRỤC_ĐỨNG_THOÁT_BẨN_T15-175"/>
      <sheetName val="TRỤC_ĐỨNG_TM_T15-175"/>
      <sheetName val="CP_HMC5"/>
      <sheetName val="Structure_data5"/>
      <sheetName val="CP_Du_phong5"/>
      <sheetName val="THCP_Lap_dat5"/>
      <sheetName val="THCP_xay_dung5"/>
      <sheetName val="Tong_hop_kinh_phi5"/>
      <sheetName val="HỆ_THỐNG_PHÒNG_CHÁY_CHỮA_CHÁY5"/>
      <sheetName val="HỆ_THỐNG_CẤP_THOÁT_NƯỚC5"/>
      <sheetName val="HỆ_THỐNG_ĐHKK5"/>
      <sheetName val="MÁY_PHÁT_ĐIỆN5"/>
      <sheetName val="HỆ_THỐNG_ĐIỆN5"/>
      <sheetName val="Thiết_bị_chính5"/>
      <sheetName val="CHI_PHI5"/>
      <sheetName val="DG_14264"/>
      <sheetName val="Main_Bldg-Rev025"/>
      <sheetName val="D&amp;W_def_5"/>
      <sheetName val="Nhan_cong5"/>
      <sheetName val="Thiet_bi5"/>
      <sheetName val="Vat_tu5"/>
      <sheetName val="DM_ChiPhi5"/>
      <sheetName val="May_TC5"/>
      <sheetName val="TH_Kinh_phi5"/>
      <sheetName val="Ptvl_5"/>
      <sheetName val="Móng,_nền_5"/>
      <sheetName val="Chi_tiet_cong_no5"/>
      <sheetName val="PHÁT_SINH_TẦNG_1_5"/>
      <sheetName val="PHÁT_SINH_TẦNG_25"/>
      <sheetName val="Hầm_chuyển_psinh5"/>
      <sheetName val="Ống_thẳng5"/>
      <sheetName val="Côn_thu5"/>
      <sheetName val="Vuông_tròn5"/>
      <sheetName val="Chân_rẽ5"/>
      <sheetName val="Chạc_ba5"/>
      <sheetName val="1_Requisition(E)5"/>
      <sheetName val="Dự_toán5"/>
      <sheetName val="Đơn_Giá_TH5"/>
      <sheetName val="Nhân_công5"/>
      <sheetName val="Phân_tích5"/>
      <sheetName val="C_P_Thiết_bị5"/>
      <sheetName val="T_H_Kinh_phí5"/>
      <sheetName val="Vật_tư5"/>
      <sheetName val="Trang_bìa5"/>
      <sheetName val="gui_BKCT4"/>
      <sheetName val="1_2_Staff_Schedule4"/>
      <sheetName val="TONG_HOP5"/>
      <sheetName val="phan_tic_chi_tiet5"/>
      <sheetName val="BẢNG_ÁP_GIÁ_(in)4"/>
      <sheetName val="NT_(KL)_IN4"/>
      <sheetName val="DOM_D24"/>
      <sheetName val="nhà_ăn4"/>
      <sheetName val="Công_nhật4"/>
      <sheetName val="btkt_cột4"/>
      <sheetName val="Precios_unitarios_AXH4"/>
      <sheetName val="0__Input4"/>
      <sheetName val="Theo_doi_Doanh_thu_20174"/>
      <sheetName val="3__CNT4"/>
      <sheetName val="unit_price_list(M)4"/>
      <sheetName val="TLG_Type4"/>
      <sheetName val="TH_VL,_NC,_DDHT_Thanhphuoc4"/>
      <sheetName val="Gia_vat_lieu4"/>
      <sheetName val="Bê_tông_bảo_vệ4"/>
      <sheetName val="01__Data4"/>
      <sheetName val="Neo,_nối_cốt_thép_dầm,_cột4"/>
      <sheetName val="Uốn_móc_cốt_thép4"/>
      <sheetName val="Tiêu_chuẩn_cốt_thép4"/>
      <sheetName val="KL_THEP__GIAM_DO_DUNG_COUPLER4"/>
      <sheetName val="01_KL_THÉP_NHẬP_VỀ4"/>
      <sheetName val="2__NT_VLDV4"/>
      <sheetName val="GHI_CHU4"/>
      <sheetName val="1_BB_LMHT4"/>
      <sheetName val="So_lieu_chung4"/>
      <sheetName val="Bill_Prelim-CDT4"/>
      <sheetName val="Bill_BPTC-CDT4"/>
      <sheetName val="Chi_tiết_BPTC4"/>
      <sheetName val="Bill_BPTC-CDT_(PA_MCT_CDT)4"/>
      <sheetName val="Chi_tiết_BPTC_(PA_MCT_CDT)4"/>
      <sheetName val="1__Office4"/>
      <sheetName val="Doi_so4"/>
      <sheetName val="MTO_REV_2(ARMOR)4"/>
      <sheetName val="DANH_MỤC_HỒ_SƠ4"/>
      <sheetName val="GT_PHÁT_SINH_NGOÀI_HĐ4"/>
      <sheetName val="KL_PHÁT_SINH_4"/>
      <sheetName val="PS_NGOÀI_HĐ4"/>
      <sheetName val="GT_PHÁT_SINH_VƯỢT_HĐ4"/>
      <sheetName val="PS_TĂNG_GIẢM_TRONG_HĐ4"/>
      <sheetName val="DGCT_PHÁT_SINH4"/>
      <sheetName val="DGCT_TRẦN_NLV4"/>
      <sheetName val="DGKL_chi_tiết_NLV4"/>
      <sheetName val="DGKL_chi_tiết_NHN,NK4"/>
      <sheetName val="TG_KL4"/>
      <sheetName val="DGCT_SƠN_BẢ_TƯỜNG_NLV4"/>
      <sheetName val="DGKL_TRẦN_NHN4"/>
      <sheetName val="KHOI_LUONG15-44"/>
      <sheetName val="DM-VNT_ko_sd4"/>
      <sheetName val="Dgia_vat_tu4"/>
      <sheetName val="Don_gia_III4"/>
      <sheetName val="D÷_liÖu4"/>
      <sheetName val="B3A_-_TOWER_A4"/>
      <sheetName val="Annex_B4"/>
      <sheetName val="1_Civil_(Org)4"/>
      <sheetName val="Cotthep_NPT4"/>
      <sheetName val="vl_nc_mtc4"/>
      <sheetName val="Bảng_đo_bóc_KL_OLK-094"/>
      <sheetName val="6_3_CHI_TIET_OLK-094"/>
      <sheetName val="KL_thep_lam_sat4"/>
      <sheetName val="HRG_BHN4"/>
      <sheetName val="CĂN_ĐH4"/>
      <sheetName val="Tien_Thuong4"/>
      <sheetName val="NC_XL_6T_cuoi_01_CTy4"/>
      <sheetName val="Data_-6T_dau4"/>
      <sheetName val="Cong_6T4"/>
      <sheetName val="1_San_4"/>
      <sheetName val="Tong_hop_vat_tu4"/>
      <sheetName val="Dot_44"/>
      <sheetName val="Q_A01_2-Sh4"/>
      <sheetName val="DM_336cai_tao4"/>
      <sheetName val="Thop_Ksat4"/>
      <sheetName val="Thu_hoi_4"/>
      <sheetName val="HM_chung4"/>
      <sheetName val="CP_xd-thiet_bi4"/>
      <sheetName val="TH-TN_LD_TB4"/>
      <sheetName val="CP_xaydung4"/>
      <sheetName val="Thao_ha_phu_kien4"/>
      <sheetName val="VL-NC-MTC_ket_cau4"/>
      <sheetName val="KHOI_LUONG_TONG4"/>
      <sheetName val="TK_22KV4"/>
      <sheetName val="DM_366-17774"/>
      <sheetName val="Thi_nhiem4"/>
      <sheetName val="Gia_goc_VT-TB4"/>
      <sheetName val="Gia_vc_den_chan_CT4"/>
      <sheetName val="culy_224"/>
      <sheetName val="Luong_20504"/>
      <sheetName val="ca_may_QN4"/>
      <sheetName val="TNHC1246_4"/>
      <sheetName val="Ca_may_TT06_20104"/>
      <sheetName val="Don_gia_VLXD_dia_phuong4"/>
      <sheetName val="Bang_luong_SCL4"/>
      <sheetName val="Dinh_muc_TN14264"/>
      <sheetName val="TH_các_CC4"/>
      <sheetName val="Chi_phi_van_chuyen4"/>
      <sheetName val="Dinh_muc3"/>
      <sheetName val="2_CDPS4"/>
      <sheetName val="B-2__(DPP)4"/>
      <sheetName val="Div26_-_Elect4"/>
      <sheetName val="Heso_DZ4"/>
      <sheetName val="DG_BINH_THUAN4"/>
      <sheetName val="7_Khau_tru_4"/>
      <sheetName val="4_CĂN4"/>
      <sheetName val="DT_hợp_đồng3"/>
      <sheetName val="Bảng_KL_đợt_13"/>
      <sheetName val="Bieu_gia_HD3"/>
      <sheetName val="So_sanh3"/>
      <sheetName val="Huong_dan3"/>
      <sheetName val="Danh_mục3"/>
      <sheetName val="Summary_Sheet3"/>
      <sheetName val="Finishing-Tower_A3"/>
      <sheetName val="Finishing-Tower_B3"/>
      <sheetName val="Finishing-Tower_C3"/>
      <sheetName val="Finishing-Tower_D3"/>
      <sheetName val="MEP-Tower_A3"/>
      <sheetName val="MEP-Tower_B3"/>
      <sheetName val="MEP-Tower_C3"/>
      <sheetName val="MEP-Tower_D3"/>
      <sheetName val="Cost_Report_Sum3"/>
      <sheetName val="Detail_Cost_Sum3"/>
      <sheetName val="RVO-VO_Sum3"/>
      <sheetName val="Potential_VOs_Sum3"/>
      <sheetName val="Cash_Flow_Sum3"/>
      <sheetName val="CAP_NUOC3"/>
      <sheetName val="cấp_nước_trục_nhà_vs3"/>
      <sheetName val="THOAT_NUOC3"/>
      <sheetName val="THOAT_MUA3"/>
      <sheetName val="Cáp_phòng3"/>
      <sheetName val="TMC_ĐIỆN_Phi3"/>
      <sheetName val="TMC_Tổng3"/>
      <sheetName val="TH_Đèn_Phòng_L13"/>
      <sheetName val="TH_Đèn_Hầm_L13"/>
      <sheetName val="TỦ_MODULE_T13"/>
      <sheetName val="Financ__Overview3"/>
      <sheetName val="Don_gia_NC4"/>
      <sheetName val="gia_vt,nc,may3"/>
      <sheetName val="TINH_GIA_-_SAN_XUAT_Vertico3"/>
      <sheetName val="EQUIP_LIST3"/>
      <sheetName val="DZ_22KV3"/>
      <sheetName val="13_BANG_CT3"/>
      <sheetName val="14_MMUS_GIUA_NHIP3"/>
      <sheetName val="4_HSPBngang3"/>
      <sheetName val="6_Tinh_tai3"/>
      <sheetName val="2_NSl3"/>
      <sheetName val="17_US_CHU_tho_a_b3"/>
      <sheetName val="15_MMUS_GOI3"/>
      <sheetName val="BTK-Dai_Hoc_Kien_Giang3"/>
      <sheetName val="PV_Graph_Data3"/>
      <sheetName val="doanh_thu3"/>
      <sheetName val="Dutoan_KL3"/>
      <sheetName val="BU_LONG3"/>
      <sheetName val="5_2_1_Đo_bóc_KL_OLK-063"/>
      <sheetName val="Tổng_hợp_KPHM3"/>
      <sheetName val="GIÁ_DỰ_THẦU_30_CĂN3"/>
      <sheetName val="Kê_0,43"/>
      <sheetName val="TH_0,43"/>
      <sheetName val="Kê_223"/>
      <sheetName val="TH_223"/>
      <sheetName val="TBA_CAI_TAO3"/>
      <sheetName val="TBA_XDM3"/>
      <sheetName val="TONG_HOP_DU_TOAN3"/>
      <sheetName val="Thop_XAY_DUNG3"/>
      <sheetName val="CP_HANG_MUC_CHUNG3"/>
      <sheetName val="CHI_PHI_XD3"/>
      <sheetName val="CHI_PHI_THI_NGHIEM3"/>
      <sheetName val="VLDIEN_223"/>
      <sheetName val="Dao_dat3"/>
      <sheetName val="TH_Denbu3"/>
      <sheetName val="Do_ve_DC3"/>
      <sheetName val="TH_Bommin3"/>
      <sheetName val="CHI_PHI_THI_NGHIEM-LD_thiet_bi3"/>
      <sheetName val="Luong_TT013"/>
      <sheetName val="Camay_QB3"/>
      <sheetName val="gia_ca_may_BXD3"/>
      <sheetName val="BANG_LUONG_KY_SU3"/>
      <sheetName val="Bang_luong_NHOM_I3"/>
      <sheetName val="Bangluong_NHOM_II_3"/>
      <sheetName val="09-GIA_nhien_lieu-ko_in3"/>
      <sheetName val="Tinh_V_cot_chiem_cho3"/>
      <sheetName val="ĐM_13543"/>
      <sheetName val="KHOAN_MAU3"/>
      <sheetName val="ĐO_ĐỊA_VẬT_LÝ3"/>
      <sheetName val="khoan_tiep_dia3"/>
      <sheetName val="MB_DT_023"/>
      <sheetName val="KS_tuyen3"/>
      <sheetName val="Bang_chiet_tinh_TBA3"/>
      <sheetName val="HERD_MOVEMENTFARM15"/>
      <sheetName val="HERD_MOVEMENTFARM25"/>
      <sheetName val="CALVES_2-45"/>
      <sheetName val="Cavles_2-45"/>
      <sheetName val="CALVES_4-75"/>
      <sheetName val="HEIFER_7-12m5"/>
      <sheetName val="HEIFER_12+5"/>
      <sheetName val="FRESH_COW_2017-185"/>
      <sheetName val="HP_COW_20185"/>
      <sheetName val="LP_COW_2017-185"/>
      <sheetName val="DRY_COW5"/>
      <sheetName val="FIELD_CROPS5"/>
      <sheetName val="DG_Chi_tiet3"/>
      <sheetName val="_1710_HOINGHINLD3"/>
      <sheetName val="99_(2)3"/>
      <sheetName val="134_3"/>
      <sheetName val="DG_49703"/>
      <sheetName val="Electrical_Works3"/>
      <sheetName val="H_T__INCOMING_SYSTEM3"/>
      <sheetName val="THONG_SO3"/>
      <sheetName val="Đơn_giá_chi_tiết_TN_393"/>
      <sheetName val="DT__NHA_XUONG3"/>
      <sheetName val="4_2_1_Đo_bóc_KL_OLK-063"/>
      <sheetName val="4_1_1_CHI_TIET_OLK-063"/>
      <sheetName val="Gia_VT-TB3"/>
      <sheetName val="noi_suy_xa3"/>
      <sheetName val="noi_suy_xa_thu_hoi3"/>
      <sheetName val="Cash_Flow3"/>
      <sheetName val="Thuyết_minh3"/>
      <sheetName val="Đơn_giá_máy3"/>
      <sheetName val="Tính_giá_NC3"/>
      <sheetName val="SL_cước3"/>
      <sheetName val="¥_3"/>
      <sheetName val="Tong_DT2"/>
      <sheetName val="phan_tich_don_gia2"/>
      <sheetName val="Bán_đợt_1_trang2"/>
      <sheetName val="Tien_Luong2"/>
      <sheetName val="Bill_No_1_63"/>
      <sheetName val="Bill_No_1_103"/>
      <sheetName val="Bill_No_3_33"/>
      <sheetName val="Bill_No_1_43"/>
      <sheetName val="Bill_No_1_73"/>
      <sheetName val="Summary_Bill_No__33"/>
      <sheetName val="Unit_price2"/>
      <sheetName val="3__KC_-_PODIUM2"/>
      <sheetName val="Chiet_tinh_dz352"/>
      <sheetName val="Bù_giá_CM2"/>
      <sheetName val="Cost_List2"/>
      <sheetName val="Detail_Cost2"/>
      <sheetName val="IC_Price_New2"/>
      <sheetName val="Summary_Table2"/>
      <sheetName val="Sales_Person2"/>
      <sheetName val="Bidding_Entity2"/>
      <sheetName val="Luong_BN1"/>
      <sheetName val="Luong_TB1"/>
      <sheetName val="Ca_may_TB1"/>
      <sheetName val="Ca_máy_BN1"/>
      <sheetName val="Vật_liệu1"/>
      <sheetName val="LX_-TT051"/>
      <sheetName val="NC_Moi_TT051"/>
      <sheetName val="CHITIET_VL-NCHT1_(2)2"/>
      <sheetName val="don_gia_14261"/>
      <sheetName val="Phu_Bai_Bridge1"/>
      <sheetName val="Cau_tao_gia_xay_to1"/>
      <sheetName val="SGC_RATE1"/>
      <sheetName val="DM_DU_AN1"/>
      <sheetName val="DM_TP_1"/>
      <sheetName val="File_Chi_tiet1"/>
      <sheetName val="w't_table1"/>
      <sheetName val="Khai_toan1"/>
      <sheetName val="Phu_luc_01_1_EPC_P11-141"/>
      <sheetName val="TDT_P11-P141"/>
      <sheetName val="Chi_phi_khac_1"/>
      <sheetName val="Hang_muc_Chung1"/>
      <sheetName val="Bia_Phu_Luc1"/>
      <sheetName val="DATA_1_CHUNG1"/>
      <sheetName val="Muc_luc1"/>
      <sheetName val="Tra_cuu_9571"/>
      <sheetName val="Tru_TT1"/>
      <sheetName val="Thg_041"/>
      <sheetName val="Thg_051"/>
      <sheetName val="Thg_061"/>
      <sheetName val="Thg_071"/>
      <sheetName val="Thg_081"/>
      <sheetName val="Thg_091"/>
      <sheetName val="Thg_101"/>
      <sheetName val="Thg_111"/>
      <sheetName val="Thg_121"/>
      <sheetName val="5_2_1_Đo_bóc_KL_OLK-101"/>
      <sheetName val="DT_san_XD-So_lieu_cu1"/>
      <sheetName val="FF-2_(1)1"/>
      <sheetName val="YTD_12'20031"/>
      <sheetName val="YTD_06'20031"/>
      <sheetName val="YTD_03'20031"/>
      <sheetName val="YTD_09'20031"/>
      <sheetName val="deferred_taxes1"/>
      <sheetName val="Eqpmnt_Plng1"/>
      <sheetName val="TRIAL_BALANCE1"/>
      <sheetName val="DPR_31st_march1"/>
      <sheetName val="current_month1"/>
      <sheetName val="Blng__Vs_Coll_1"/>
      <sheetName val="THPDMoi__(2)1"/>
      <sheetName val="t-h_HA_THE1"/>
      <sheetName val="TH_XL1"/>
      <sheetName val="CHITIET_VL-NC1"/>
      <sheetName val="Chu_dau_tu1"/>
      <sheetName val="Bia_lot1"/>
      <sheetName val="THÔNG_TIN1"/>
      <sheetName val="Probbl_-_Production1"/>
      <sheetName val="BẢNG_DIỄN_GIẢI_KL_(7)1"/>
      <sheetName val="Danh_mục_khối1"/>
      <sheetName val="Danh_mục_đơn_vị_-phòng_chức_nă1"/>
      <sheetName val="Currency_Rate1"/>
      <sheetName val="Dashboard_-_BQL_-_VHL1"/>
      <sheetName val="Dinh_Muc_Vat_Tu1"/>
      <sheetName val="mã_1"/>
      <sheetName val="CHI_PHÍ_NHÔM1"/>
      <sheetName val="BILL_34Āᐁë1"/>
      <sheetName val="2__BBNT_KLHT1"/>
      <sheetName val="KEILA_TP_2020-071"/>
      <sheetName val="CFA_(ME)1"/>
      <sheetName val="MEP_Building1"/>
      <sheetName val="CHITIET_VL-NC-TT1p1"/>
      <sheetName val="LUONG_SCL1"/>
      <sheetName val="TH_khoi_luong1"/>
      <sheetName val="Chi_tiet_khoi_luong1"/>
      <sheetName val="TK_thep1"/>
      <sheetName val="CT_THOÁT_WC_VP1"/>
      <sheetName val="CT_CẤP_WC_VP1"/>
      <sheetName val="CT_THOÁT_MƯA_VP_TRỤC_LỚN1"/>
      <sheetName val="CT_THOÁT_MƯA_VP_TRỤC_NHỎ1"/>
      <sheetName val="BOM-13_11-Other(PS1+PS2)1"/>
      <sheetName val="PTdam"/>
      <sheetName val="CTG-PRECHEx1_4ꀋ"/>
      <sheetName val="CAU"/>
      <sheetName val="Cước CG"/>
      <sheetName val="노임이"/>
      <sheetName val="02. PHAN TICH"/>
      <sheetName val="03. NGAN SACH"/>
      <sheetName val="DoanhNghiệp"/>
      <sheetName val="ThôngTin"/>
      <sheetName val="0.Data"/>
      <sheetName val="0.Data_new"/>
      <sheetName val="Aging Sept"/>
      <sheetName val="Aging_Sept"/>
      <sheetName val="WEIGHT"/>
      <sheetName val="Overview"/>
      <sheetName val="調整項目マスタ"/>
      <sheetName val="DT_san_XD-So_lieu_cu2"/>
      <sheetName val="Tiên_lượng3"/>
      <sheetName val="FF-2_(1)2"/>
      <sheetName val="YTD_12'20032"/>
      <sheetName val="YTD_06'20032"/>
      <sheetName val="YTD_03'20032"/>
      <sheetName val="YTD_09'20032"/>
      <sheetName val="deferred_taxes2"/>
      <sheetName val="Eqpmnt_Plng2"/>
      <sheetName val="TRIAL_BALANCE2"/>
      <sheetName val="DPR_31st_march2"/>
      <sheetName val="current_month2"/>
      <sheetName val="Blng__Vs_Coll_2"/>
      <sheetName val="CTDZ6kv_(gd1)_2"/>
      <sheetName val="CTDZ_0_4+cto_(GD1)2"/>
      <sheetName val="CTTBA_(gd1)2"/>
      <sheetName val="03_Detailed2"/>
      <sheetName val="01_Bid_Price_summary2"/>
      <sheetName val="Home_Office_Manhours2"/>
      <sheetName val="Field_SPV_Barchart2"/>
      <sheetName val="Unit_price(Updateting)2"/>
      <sheetName val="Breakdown_(B)2"/>
      <sheetName val="U_P_Breakdown2"/>
      <sheetName val="IMF_Code2"/>
      <sheetName val="Subsidiary_Calculation2"/>
      <sheetName val="Phu_Bai_Bridge2"/>
      <sheetName val="5_2_1_Đo_bóc_KL_OLK-102"/>
      <sheetName val="BẢNG_DIỄN_GIẢI_KL_(7)2"/>
      <sheetName val="don_gia_14262"/>
      <sheetName val="Luong_BN2"/>
      <sheetName val="Luong_TB2"/>
      <sheetName val="Ca_may_TB2"/>
      <sheetName val="Ca_máy_BN2"/>
      <sheetName val="Vật_liệu2"/>
      <sheetName val="LX_-TT052"/>
      <sheetName val="NC_Moi_TT052"/>
      <sheetName val="Bia_lot2"/>
      <sheetName val="PU_ITALY_25"/>
      <sheetName val="TH_DZ3513"/>
      <sheetName val="Tro_giup24"/>
      <sheetName val="RAB_AR&amp;STR11"/>
      <sheetName val="chi_tiet_TBA11"/>
      <sheetName val="chi_tiet_C11"/>
      <sheetName val="Don_gia11"/>
      <sheetName val="DON_GIA_TRAM_(3)11"/>
      <sheetName val="XT_Buoc_310"/>
      <sheetName val="DON_GIA_CAN_THO13"/>
      <sheetName val="7606_DZ11"/>
      <sheetName val="Don_gia_chi_tiet11"/>
      <sheetName val="Customize_Your_Purchase_Order11"/>
      <sheetName val="CHITIET_VL-NC-TT_-1p11"/>
      <sheetName val="CHITIET_VL-NC-TT-3p10"/>
      <sheetName val="TONG_HOP_VL-NC_TT11"/>
      <sheetName val="KPVC-BD_11"/>
      <sheetName val="dongia_(2)10"/>
      <sheetName val="Adix_A10"/>
      <sheetName val="Ky_Lam_Bridge10"/>
      <sheetName val="Provisional_Sums_Item10"/>
      <sheetName val="Gas_Pressure_Welding10"/>
      <sheetName val="General_Item&amp;General_Requirem10"/>
      <sheetName val="General_Items10"/>
      <sheetName val="Regenral_Requirements10"/>
      <sheetName val="HĐ_ngoài10"/>
      <sheetName val="Ng_hàng_xà+bulong10"/>
      <sheetName val="chiet_tinh10"/>
      <sheetName val="S-curve_10"/>
      <sheetName val="DM_606110"/>
      <sheetName val="CT_vat_lieu10"/>
      <sheetName val="So_doi_chieu_LC10"/>
      <sheetName val="Bang_3_Chi_tiet_phan_Dz9"/>
      <sheetName val="Commercial_value10"/>
      <sheetName val="project_management10"/>
      <sheetName val="REINF_10"/>
      <sheetName val="Rates_200910"/>
      <sheetName val="Du_toan10"/>
      <sheetName val="MAIN_GATE_HOUSE10"/>
      <sheetName val="TONG_HOP_VL-NC10"/>
      <sheetName val="Bang_KL10"/>
      <sheetName val="MH_RATE10"/>
      <sheetName val="07Base_Cost9"/>
      <sheetName val="rate_material9"/>
      <sheetName val="DG_thep_ma_kem10"/>
      <sheetName val="Lcau_-_Lxuc10"/>
      <sheetName val="Equip_9"/>
      <sheetName val="A1_CN9"/>
      <sheetName val="Đầu_vào9"/>
      <sheetName val="Chi_tiet_XD_TBA9"/>
      <sheetName val="Trạm_biến_áp9"/>
      <sheetName val="Đơn_Giá_9"/>
      <sheetName val="CT-0_4KV9"/>
      <sheetName val="Chenh_lech_vat_tu9"/>
      <sheetName val="Diện_tích9"/>
      <sheetName val="1_Khái_toán9"/>
      <sheetName val="TONG_HOP_T5_19989"/>
      <sheetName val="KL_Chi_tiết_Xây_tô9"/>
      <sheetName val="DG_DZ10"/>
      <sheetName val="DG_TBA10"/>
      <sheetName val="Xay_lapduongR39"/>
      <sheetName val="HÐ_ngoài10"/>
      <sheetName val="DM_679"/>
      <sheetName val="Data_Input10"/>
      <sheetName val="Bill_1_Quy_dinh_chung9"/>
      <sheetName val="1_R18_BF9"/>
      <sheetName val="6_External_works-R189"/>
      <sheetName val="Gia_vat_tu9"/>
      <sheetName val="Elect_(3)9"/>
      <sheetName val="plan&amp;section_of_foundation9"/>
      <sheetName val="design_criteria9"/>
      <sheetName val="Bond_수수료_계산_포맷9"/>
      <sheetName val="ITB_COST9"/>
      <sheetName val="4_PTDG9"/>
      <sheetName val="final_list_200525"/>
      <sheetName val="LV_data9"/>
      <sheetName val="Chi_tiet_KL9"/>
      <sheetName val="Tổng_hợp_KL9"/>
      <sheetName val="04_-_XUONG_DET_B9"/>
      <sheetName val="Phan_khai_KLuong9"/>
      <sheetName val="_039"/>
      <sheetName val="chieu_day_san9"/>
      <sheetName val="Podium_Concrete_Works9"/>
      <sheetName val="KLCT-_TOWER9"/>
      <sheetName val="KLCT-_PODIUM9"/>
      <sheetName val="Gia_thanh_chuoi_su9"/>
      <sheetName val="Tiep_dia9"/>
      <sheetName val="Don_gia_vung_III-Can_Tho9"/>
      <sheetName val="Area_Cal9"/>
      <sheetName val="PAGE_19"/>
      <sheetName val="EIRR&gt;_29"/>
      <sheetName val="Đầu_tư9"/>
      <sheetName val="Project_Data9"/>
      <sheetName val="6787CWFASE2CASE2_00_xls9"/>
      <sheetName val="Bill_02_-_Xay_gach-Pou_9"/>
      <sheetName val="Bill_03-Chống_thấm-Pou9"/>
      <sheetName val="Bill_04-Kim_loại-Pou9"/>
      <sheetName val="Bill_05_-_Hoan_thien-Pou_9"/>
      <sheetName val="Bill_02_-_Xay_gach-Tower9"/>
      <sheetName val="Bill_03-Chống_thấm-Tower9"/>
      <sheetName val="Bill_04-Kim_loại-Tower9"/>
      <sheetName val="Bill_05_-_Hoan_thien-Tower9"/>
      <sheetName val="KL-_KHAC9"/>
      <sheetName val="BILL_3_-_KẾT_CẤU_HẦM9"/>
      <sheetName val="PTĐG_LTBT9"/>
      <sheetName val="CTG-PRECHEx1_49"/>
      <sheetName val="CTG-AB_(2)9"/>
      <sheetName val="CTG-AB_(3)9"/>
      <sheetName val="CTG-PLP-1_089"/>
      <sheetName val="Pre_Đội_nhóm9"/>
      <sheetName val="Vat_tu_XD9"/>
      <sheetName val="Tower_-_Concrete_Works9"/>
      <sheetName val="Bill-04_ket_cau_thap-_UNI9"/>
      <sheetName val="Loại_Vật_tư9"/>
      <sheetName val="TH_Vat_tu9"/>
      <sheetName val="dg_tphcm9"/>
      <sheetName val="T_KÊ_K_CẤU9"/>
      <sheetName val="Bill_01_-_CTN9"/>
      <sheetName val="Bill_2_2_Villa_2_beds9"/>
      <sheetName val="A1,_May9"/>
      <sheetName val="Vat_lieu9"/>
      <sheetName val="Bang_trong_luong_rieng_thep9"/>
      <sheetName val="6PILE__(돌출)9"/>
      <sheetName val="gia_cong_tac9"/>
      <sheetName val="Measure_13069"/>
      <sheetName val="_Bill_5-Earthing_2_-_Add_Works9"/>
      <sheetName val="Cước_VC_+_ĐM_CP_Tư_vấn9"/>
      <sheetName val="Hệ_số9"/>
      <sheetName val="Door_and_window5"/>
      <sheetName val="DETAIL_9"/>
      <sheetName val="GV1-D13_(Casement_door)9"/>
      <sheetName val="ESTI_9"/>
      <sheetName val="CẤP_THOÁT_NƯỚC9"/>
      <sheetName val="TH_MTC9"/>
      <sheetName val="TH_N_Cong9"/>
      <sheetName val="THDT_goi_thau_TB9"/>
      <sheetName val="Tien_do_TV9"/>
      <sheetName val="Harga_ME_9"/>
      <sheetName val="Analisa_Gabungan9"/>
      <sheetName val="bridge_#_19"/>
      <sheetName val="Isolasi_Luar_Dalam9"/>
      <sheetName val="Isolasi_Luar9"/>
      <sheetName val="KL_san_lap9"/>
      <sheetName val="Chi_tiet9"/>
      <sheetName val="sochitiettaikhoan_8"/>
      <sheetName val="Share_price_data8"/>
      <sheetName val="19_38"/>
      <sheetName val="20_38"/>
      <sheetName val="Chieu_4_38"/>
      <sheetName val="Cow_req8"/>
      <sheetName val="TỔNG_HỢP8"/>
      <sheetName val="14-LẦN_3-CHIỀU8"/>
      <sheetName val="14-LẦN_1-SÁNG8"/>
      <sheetName val="14-LẦN_2-TRƯA8"/>
      <sheetName val="1_3+1_4-TOTAL_-_Ko_IN8"/>
      <sheetName val="2_1-LẦN_3-CHIỀU8"/>
      <sheetName val="2_1-LẦN_1-SÁNG8"/>
      <sheetName val="2_1-LẦN_2-TRƯA8"/>
      <sheetName val="2_1-TOTAL-Ko_IN8"/>
      <sheetName val="1_3(TMR_4)8"/>
      <sheetName val="CHO_DE8"/>
      <sheetName val="1_1+1_2+2_2+2_3(TMR_3)8"/>
      <sheetName val="CK1+CK2_(VS_SAN_CHOI_23)8"/>
      <sheetName val="CK1+CK2_(2)8"/>
      <sheetName val="12-16_THÁNG8"/>
      <sheetName val="CAN_SỮA8"/>
      <sheetName val="54+55+56(SAU_CAI_SỮA-6)8"/>
      <sheetName val="BÊ_71-90_NGÀY8"/>
      <sheetName val="BÊ_12-16_tháng8"/>
      <sheetName val="BÊ_6-128"/>
      <sheetName val="BÊ_1-38"/>
      <sheetName val="F01-BC_KHAU_PHAN_SANG_20_38"/>
      <sheetName val="F01-BC_KHAU_PHAN_CHIEU_19_38"/>
      <sheetName val="dinh_mưc_cty8"/>
      <sheetName val="Giá_thành8"/>
      <sheetName val="Thong_ke8"/>
      <sheetName val="Energy_for_milk_prod8"/>
      <sheetName val="DE_NGHI_XUAT_8"/>
      <sheetName val="phieu_xuat_mau8"/>
      <sheetName val="PHIEU_XUAT_CHIEU8"/>
      <sheetName val="11_rai_them_cỏ8"/>
      <sheetName val="PHU_LUC_02-_HDSD_CAC_BIEU_MAU8"/>
      <sheetName val="PhU_LUC_01-_MA_CAC_NHOM_BO8"/>
      <sheetName val="F03-BC_THUC_TRON_SANG_20_38"/>
      <sheetName val="F03-BC_THUC_TRON_CHIEU_19_38"/>
      <sheetName val="F02-BC_THEO_DOI_THUC_AN_DU8"/>
      <sheetName val="Tham_khao-_Bao_cao_xuat_thuc_a8"/>
      <sheetName val="Chenh_lech_ca_may9"/>
      <sheetName val="TLg_CN&amp;Laixe9"/>
      <sheetName val="TLg_CN&amp;Laixe_(2)9"/>
      <sheetName val="TLg_Laitau9"/>
      <sheetName val="TLg_Laitau_(2)9"/>
      <sheetName val="KHOI_LUONG9"/>
      <sheetName val="Equipment_list_(PAC)9"/>
      <sheetName val="TINH_KHOI_LUONG9"/>
      <sheetName val="DATA_BASE9"/>
      <sheetName val="BẢNG_KHỐI_LƯỢNG_TỔNG_HỢP8"/>
      <sheetName val="Buy_vs__Lease_Car9"/>
      <sheetName val="CP_Khac_cuoc_VC8"/>
      <sheetName val="Budget_Code8"/>
      <sheetName val="CTKL_KTX_HT8"/>
      <sheetName val="2_Chiet_tinh8"/>
      <sheetName val="subcon_sched9"/>
      <sheetName val="NHÀ_NHẬP_LIỆU8"/>
      <sheetName val="MÓNG_SILO8"/>
      <sheetName val="PRE_(E)9"/>
      <sheetName val="HVAC_BLOCK_B49"/>
      <sheetName val="Tong_du_toan8"/>
      <sheetName val="Bill_2_-_ketcau8"/>
      <sheetName val="13-Cốt_thép_(10mm&lt;D≤18mm)_FO168"/>
      <sheetName val="du_lieu_du_toan8"/>
      <sheetName val="BANCO_(2)8"/>
      <sheetName val="MT_DPin_(2)8"/>
      <sheetName val="Chi_tiet_lan_can8"/>
      <sheetName val="BOQ_THAN8"/>
      <sheetName val="DL_ĐẦU_VÀO8"/>
      <sheetName val="D_&amp;_W_sizes8"/>
      <sheetName val="Analisa_&amp;_Upah8"/>
      <sheetName val="Purchase_Order8"/>
      <sheetName val="Du_lieu9"/>
      <sheetName val="Phan_tich8"/>
      <sheetName val="Luong_NII8"/>
      <sheetName val="DINH_MUC_THI_NGHIEM8"/>
      <sheetName val="Luong_NI8"/>
      <sheetName val="CT_Thang_Mo8"/>
      <sheetName val="CT__PL8"/>
      <sheetName val="dongia__2_8"/>
      <sheetName val="Thép_CKN8"/>
      <sheetName val="GOC-KO_IN8"/>
      <sheetName val="MAU_8A8"/>
      <sheetName val="MAU_8B8"/>
      <sheetName val="MAU_98"/>
      <sheetName val="MAU_108"/>
      <sheetName val="cash_budget8"/>
      <sheetName val="Dlieu_dau_vao8"/>
      <sheetName val="CHI_PHI6"/>
      <sheetName val="02__PTDG8"/>
      <sheetName val="Chiết_tính8"/>
      <sheetName val="DK1_Don_gia8"/>
      <sheetName val="Income_Statement8"/>
      <sheetName val="Shareholders'_Equity8"/>
      <sheetName val="VC_xd6"/>
      <sheetName val="Gia_VLTB6"/>
      <sheetName val="B_Luong6"/>
      <sheetName val="C_May6"/>
      <sheetName val="Don_gia_(khong_in)8"/>
      <sheetName val="1_MONG_1-28"/>
      <sheetName val="TB_NẶNG6"/>
      <sheetName val="Du_tru_CP-Bieu_016"/>
      <sheetName val="dm_3666"/>
      <sheetName val="DM_60606"/>
      <sheetName val="Dự_thầu6"/>
      <sheetName val="Nhap_VT_oto6"/>
      <sheetName val="Hao_phí6"/>
      <sheetName val="Ma_don_vi6"/>
      <sheetName val="bang_cc6"/>
      <sheetName val="Structure_data6"/>
      <sheetName val="TH_TN6"/>
      <sheetName val="Bill_No_3_-_Prov__Sum_(Ph2&amp;3)6"/>
      <sheetName val="đọc_số6"/>
      <sheetName val="CP_Du_phong6"/>
      <sheetName val="THCP_Lap_dat6"/>
      <sheetName val="THCP_xay_dung6"/>
      <sheetName val="Tong_hop_kinh_phi6"/>
      <sheetName val="CP_HMC6"/>
      <sheetName val="HỆ_THỐNG_PHÒNG_CHÁY_CHỮA_CHÁY6"/>
      <sheetName val="HỆ_THỐNG_CẤP_THOÁT_NƯỚC6"/>
      <sheetName val="HỆ_THỐNG_ĐHKK6"/>
      <sheetName val="MÁY_PHÁT_ĐIỆN6"/>
      <sheetName val="HỆ_THỐNG_ĐIỆN6"/>
      <sheetName val="Thiết_bị_chính6"/>
      <sheetName val="Ｎｏ_136"/>
      <sheetName val="DGchitiet_6"/>
      <sheetName val="wk_prgs6"/>
      <sheetName val="AG_Pipe_Qty_Analysis6"/>
      <sheetName val="2_1Warehouse_16"/>
      <sheetName val="CĂN_HỘ_T16-17_6"/>
      <sheetName val="TRỤC_ĐỨNG_THOÁT_BẨN_T15-176"/>
      <sheetName val="TRỤC_ĐỨNG_TM_T15-176"/>
      <sheetName val="TK_chi_tiet6"/>
      <sheetName val="Bill_2-Road_HR26"/>
      <sheetName val="Bill_3_-_Softscape_HR26"/>
      <sheetName val="THEP_TAM6"/>
      <sheetName val="THEP_HÌNH6"/>
      <sheetName val="THEP_HINH6"/>
      <sheetName val="XA_GO6"/>
      <sheetName val="BANG_TRA6"/>
      <sheetName val="Main_Bldg-Rev026"/>
      <sheetName val="D&amp;W_def_6"/>
      <sheetName val="Nhan_cong6"/>
      <sheetName val="Thiet_bi6"/>
      <sheetName val="Vat_tu6"/>
      <sheetName val="DM_ChiPhi6"/>
      <sheetName val="May_TC6"/>
      <sheetName val="TH_Kinh_phi6"/>
      <sheetName val="Ptvl_6"/>
      <sheetName val="Móng,_nền_6"/>
      <sheetName val="1_Requisition(E)6"/>
      <sheetName val="So_lieu_chung5"/>
      <sheetName val="Q_A01_2-Sh5"/>
      <sheetName val="DG_14265"/>
      <sheetName val="Dự_toán6"/>
      <sheetName val="Đơn_Giá_TH6"/>
      <sheetName val="Nhân_công6"/>
      <sheetName val="Phân_tích6"/>
      <sheetName val="C_P_Thiết_bị6"/>
      <sheetName val="T_H_Kinh_phí6"/>
      <sheetName val="Vật_tư6"/>
      <sheetName val="Trang_bìa6"/>
      <sheetName val="phan_tic_chi_tiet6"/>
      <sheetName val="TONG_HOP6"/>
      <sheetName val="Tổng_GT6"/>
      <sheetName val="Chi_tiết_KL6"/>
      <sheetName val="khấu_trừ_phạt6"/>
      <sheetName val="GT__KHAU_TRU6"/>
      <sheetName val="HAO_HUT_VAT_TU_(2)6"/>
      <sheetName val="cao_độ6"/>
      <sheetName val="Data_Wall6"/>
      <sheetName val="3__CNT5"/>
      <sheetName val="unit_price_list(M)5"/>
      <sheetName val="Theo_doi_Doanh_thu_20175"/>
      <sheetName val="Gia_vat_lieu5"/>
      <sheetName val="gui_BKCT5"/>
      <sheetName val="Precios_unitarios_AXH5"/>
      <sheetName val="Chi_tiet_cong_no6"/>
      <sheetName val="PHÁT_SINH_TẦNG_1_6"/>
      <sheetName val="PHÁT_SINH_TẦNG_26"/>
      <sheetName val="Hầm_chuyển_psinh6"/>
      <sheetName val="Ống_thẳng6"/>
      <sheetName val="Côn_thu6"/>
      <sheetName val="Vuông_tròn6"/>
      <sheetName val="Chân_rẽ6"/>
      <sheetName val="Chạc_ba6"/>
      <sheetName val="Danh_mục4"/>
      <sheetName val="PV_Graph_Data4"/>
      <sheetName val="1_2_Staff_Schedule5"/>
      <sheetName val="BẢNG_ÁP_GIÁ_(in)5"/>
      <sheetName val="NT_(KL)_IN5"/>
      <sheetName val="DOM_D25"/>
      <sheetName val="nhà_ăn5"/>
      <sheetName val="Công_nhật5"/>
      <sheetName val="btkt_cột5"/>
      <sheetName val="Bảng_đo_bóc_KL_OLK-095"/>
      <sheetName val="6_3_CHI_TIET_OLK-095"/>
      <sheetName val="BTK-Dai_Hoc_Kien_Giang4"/>
      <sheetName val="0__Input5"/>
      <sheetName val="TH_các_CC5"/>
      <sheetName val="Don_gia_chi_tiet_DIEN_25"/>
      <sheetName val="Chi_tiet_-tong_9_thang5"/>
      <sheetName val="TH_VL,_NC,_DDHT_Thanhphuoc5"/>
      <sheetName val="1__Office5"/>
      <sheetName val="KL_THEP__GIAM_DO_DUNG_COUPLER5"/>
      <sheetName val="01_KL_THÉP_NHẬP_VỀ5"/>
      <sheetName val="2__NT_VLDV5"/>
      <sheetName val="GHI_CHU5"/>
      <sheetName val="1_BB_LMHT5"/>
      <sheetName val="Bê_tông_bảo_vệ5"/>
      <sheetName val="01__Data5"/>
      <sheetName val="Neo,_nối_cốt_thép_dầm,_cột5"/>
      <sheetName val="Uốn_móc_cốt_thép5"/>
      <sheetName val="Tiêu_chuẩn_cốt_thép5"/>
      <sheetName val="Doi_so5"/>
      <sheetName val="1_Civil_(Org)5"/>
      <sheetName val="Bill_Prelim-CDT5"/>
      <sheetName val="Bill_BPTC-CDT5"/>
      <sheetName val="Chi_tiết_BPTC5"/>
      <sheetName val="Bill_BPTC-CDT_(PA_MCT_CDT)5"/>
      <sheetName val="Chi_tiết_BPTC_(PA_MCT_CDT)5"/>
      <sheetName val="Thop_Ksat5"/>
      <sheetName val="Thu_hoi_5"/>
      <sheetName val="HM_chung5"/>
      <sheetName val="CP_xd-thiet_bi5"/>
      <sheetName val="TH-TN_LD_TB5"/>
      <sheetName val="CP_xaydung5"/>
      <sheetName val="Thao_ha_phu_kien5"/>
      <sheetName val="VL-NC-MTC_ket_cau5"/>
      <sheetName val="KHOI_LUONG_TONG5"/>
      <sheetName val="TK_22KV5"/>
      <sheetName val="DM_366-17775"/>
      <sheetName val="Thi_nhiem5"/>
      <sheetName val="Gia_goc_VT-TB5"/>
      <sheetName val="Gia_vc_den_chan_CT5"/>
      <sheetName val="culy_225"/>
      <sheetName val="Luong_20505"/>
      <sheetName val="ca_may_QN5"/>
      <sheetName val="TNHC1246_5"/>
      <sheetName val="Ca_may_TT06_20105"/>
      <sheetName val="Don_gia_VLXD_dia_phuong5"/>
      <sheetName val="Bang_luong_SCL5"/>
      <sheetName val="Dinh_muc_TN14265"/>
      <sheetName val="DM_336cai_tao5"/>
      <sheetName val="MTO_REV_2(ARMOR)5"/>
      <sheetName val="Dutoan_KL4"/>
      <sheetName val="doanh_thu4"/>
      <sheetName val="KHOI_LUONG15-45"/>
      <sheetName val="DANH_MỤC_HỒ_SƠ5"/>
      <sheetName val="GT_PHÁT_SINH_NGOÀI_HĐ5"/>
      <sheetName val="KL_PHÁT_SINH_5"/>
      <sheetName val="PS_NGOÀI_HĐ5"/>
      <sheetName val="GT_PHÁT_SINH_VƯỢT_HĐ5"/>
      <sheetName val="PS_TĂNG_GIẢM_TRONG_HĐ5"/>
      <sheetName val="DGCT_PHÁT_SINH5"/>
      <sheetName val="DGCT_TRẦN_NLV5"/>
      <sheetName val="DGKL_chi_tiết_NLV5"/>
      <sheetName val="DGKL_chi_tiết_NHN,NK5"/>
      <sheetName val="TG_KL5"/>
      <sheetName val="DGCT_SƠN_BẢ_TƯỜNG_NLV5"/>
      <sheetName val="DGKL_TRẦN_NHN5"/>
      <sheetName val="KL_thep_lam_sat5"/>
      <sheetName val="DM-VNT_ko_sd5"/>
      <sheetName val="B3A_-_TOWER_A5"/>
      <sheetName val="Annex_B5"/>
      <sheetName val="Cotthep_NPT5"/>
      <sheetName val="vl_nc_mtc5"/>
      <sheetName val="Tien_Thuong5"/>
      <sheetName val="NC_XL_6T_cuoi_01_CTy5"/>
      <sheetName val="Data_-6T_dau5"/>
      <sheetName val="Cong_6T5"/>
      <sheetName val="TLG_Type5"/>
      <sheetName val="Tong_hop_vat_tu5"/>
      <sheetName val="1_San_5"/>
      <sheetName val="Dot_45"/>
      <sheetName val="HRG_BHN5"/>
      <sheetName val="CĂN_ĐH5"/>
      <sheetName val="Chi_phi_van_chuyen5"/>
      <sheetName val="Dgia_vat_tu5"/>
      <sheetName val="Don_gia_III5"/>
      <sheetName val="D÷_liÖu5"/>
      <sheetName val="DT_hợp_đồng4"/>
      <sheetName val="Bảng_KL_đợt_14"/>
      <sheetName val="2_CDPS5"/>
      <sheetName val="Summary_Sheet4"/>
      <sheetName val="Finishing-Tower_A4"/>
      <sheetName val="Finishing-Tower_B4"/>
      <sheetName val="Finishing-Tower_C4"/>
      <sheetName val="Finishing-Tower_D4"/>
      <sheetName val="MEP-Tower_A4"/>
      <sheetName val="MEP-Tower_B4"/>
      <sheetName val="MEP-Tower_C4"/>
      <sheetName val="MEP-Tower_D4"/>
      <sheetName val="Cost_Report_Sum4"/>
      <sheetName val="Detail_Cost_Sum4"/>
      <sheetName val="RVO-VO_Sum4"/>
      <sheetName val="Potential_VOs_Sum4"/>
      <sheetName val="Cash_Flow_Sum4"/>
      <sheetName val="Heso_DZ5"/>
      <sheetName val="Bieu_gia_HD4"/>
      <sheetName val="Div26_-_Elect5"/>
      <sheetName val="7_Khau_tru_5"/>
      <sheetName val="4_CĂN5"/>
      <sheetName val="DG_BINH_THUAN5"/>
      <sheetName val="GIÁ_DỰ_THẦU_30_CĂN4"/>
      <sheetName val="DG_Chi_tiet4"/>
      <sheetName val="Kê_0,44"/>
      <sheetName val="TH_0,44"/>
      <sheetName val="Kê_224"/>
      <sheetName val="TH_224"/>
      <sheetName val="TBA_CAI_TAO4"/>
      <sheetName val="TBA_XDM4"/>
      <sheetName val="TONG_HOP_DU_TOAN4"/>
      <sheetName val="Thop_XAY_DUNG4"/>
      <sheetName val="CP_HANG_MUC_CHUNG4"/>
      <sheetName val="CHI_PHI_XD4"/>
      <sheetName val="CHI_PHI_THI_NGHIEM4"/>
      <sheetName val="VLDIEN_224"/>
      <sheetName val="Dao_dat4"/>
      <sheetName val="TH_Denbu4"/>
      <sheetName val="Do_ve_DC4"/>
      <sheetName val="TH_Bommin4"/>
      <sheetName val="CHI_PHI_THI_NGHIEM-LD_thiet_bi4"/>
      <sheetName val="Luong_TT014"/>
      <sheetName val="Camay_QB4"/>
      <sheetName val="gia_ca_may_BXD4"/>
      <sheetName val="BANG_LUONG_KY_SU4"/>
      <sheetName val="Bang_luong_NHOM_I4"/>
      <sheetName val="Bangluong_NHOM_II_4"/>
      <sheetName val="09-GIA_nhien_lieu-ko_in4"/>
      <sheetName val="Tinh_V_cot_chiem_cho4"/>
      <sheetName val="ĐM_13544"/>
      <sheetName val="KHOAN_MAU4"/>
      <sheetName val="ĐO_ĐỊA_VẬT_LÝ4"/>
      <sheetName val="khoan_tiep_dia4"/>
      <sheetName val="DZ_22KV4"/>
      <sheetName val="_1710_HOINGHINLD4"/>
      <sheetName val="99_(2)4"/>
      <sheetName val="134_4"/>
      <sheetName val="DG_49704"/>
      <sheetName val="Don_gia_NC5"/>
      <sheetName val="B-2__(DPP)5"/>
      <sheetName val="CAP_NUOC4"/>
      <sheetName val="cấp_nước_trục_nhà_vs4"/>
      <sheetName val="THOAT_NUOC4"/>
      <sheetName val="THOAT_MUA4"/>
      <sheetName val="Cáp_phòng4"/>
      <sheetName val="TMC_ĐIỆN_Phi4"/>
      <sheetName val="TMC_Tổng4"/>
      <sheetName val="TH_Đèn_Phòng_L14"/>
      <sheetName val="TH_Đèn_Hầm_L14"/>
      <sheetName val="TỦ_MODULE_T14"/>
      <sheetName val="Financ__Overview4"/>
      <sheetName val="13_BANG_CT4"/>
      <sheetName val="14_MMUS_GIUA_NHIP4"/>
      <sheetName val="4_HSPBngang4"/>
      <sheetName val="6_Tinh_tai4"/>
      <sheetName val="2_NSl4"/>
      <sheetName val="17_US_CHU_tho_a_b4"/>
      <sheetName val="15_MMUS_GOI4"/>
      <sheetName val="TINH_GIA_-_SAN_XUAT_Vertico4"/>
      <sheetName val="gia_vt,nc,may4"/>
      <sheetName val="Huong_dan4"/>
      <sheetName val="Tổng_hợp_KPHM4"/>
      <sheetName val="5_2_1_Đo_bóc_KL_OLK-064"/>
      <sheetName val="MB_DT_024"/>
      <sheetName val="Dinh_muc4"/>
      <sheetName val="KS_tuyen4"/>
      <sheetName val="Bang_chiet_tinh_TBA4"/>
      <sheetName val="4_2_1_Đo_bóc_KL_OLK-064"/>
      <sheetName val="4_1_1_CHI_TIET_OLK-064"/>
      <sheetName val="Cash_Flow4"/>
      <sheetName val="So_sanh4"/>
      <sheetName val="HERD_MOVEMENTFARM16"/>
      <sheetName val="HERD_MOVEMENTFARM26"/>
      <sheetName val="CALVES_2-46"/>
      <sheetName val="Cavles_2-46"/>
      <sheetName val="CALVES_4-76"/>
      <sheetName val="HEIFER_7-12m6"/>
      <sheetName val="HEIFER_12+6"/>
      <sheetName val="FRESH_COW_2017-186"/>
      <sheetName val="HP_COW_20186"/>
      <sheetName val="LP_COW_2017-186"/>
      <sheetName val="DRY_COW6"/>
      <sheetName val="FIELD_CROPS6"/>
      <sheetName val="Tong_DT3"/>
      <sheetName val="phan_tich_don_gia3"/>
      <sheetName val="DT_san_XD-So_lieu_cu3"/>
      <sheetName val="EQUIP_LIST4"/>
      <sheetName val="Electrical_Works4"/>
      <sheetName val="H_T__INCOMING_SYSTEM4"/>
      <sheetName val="BU_LONG4"/>
      <sheetName val="THONG_SO4"/>
      <sheetName val="Đơn_giá_chi_tiết_TN_394"/>
      <sheetName val="DT__NHA_XUONG4"/>
      <sheetName val="Gia_VT-TB4"/>
      <sheetName val="noi_suy_xa4"/>
      <sheetName val="noi_suy_xa_thu_hoi4"/>
      <sheetName val="Tính_giá_NC4"/>
      <sheetName val="Tiên_lượng4"/>
      <sheetName val="SL_cước4"/>
      <sheetName val="Thuyết_minh4"/>
      <sheetName val="Đơn_giá_máy4"/>
      <sheetName val="¥_4"/>
      <sheetName val="FF-2_(1)3"/>
      <sheetName val="Labour_Summary16"/>
      <sheetName val="YTD_12'20033"/>
      <sheetName val="YTD_06'20033"/>
      <sheetName val="YTD_03'20033"/>
      <sheetName val="YTD_09'20033"/>
      <sheetName val="deferred_taxes3"/>
      <sheetName val="Eqpmnt_Plng3"/>
      <sheetName val="TRIAL_BALANCE3"/>
      <sheetName val="DPR_31st_march3"/>
      <sheetName val="current_month3"/>
      <sheetName val="Blng__Vs_Coll_3"/>
      <sheetName val="Unit_price3"/>
      <sheetName val="Bill_No_1_64"/>
      <sheetName val="Bill_No_1_104"/>
      <sheetName val="Bill_No_3_34"/>
      <sheetName val="Bill_No_1_44"/>
      <sheetName val="Bill_No_1_74"/>
      <sheetName val="Summary_Bill_No__34"/>
      <sheetName val="Bán_đợt_1_trang3"/>
      <sheetName val="Chiet_tinh_dz353"/>
      <sheetName val="3__KC_-_PODIUM3"/>
      <sheetName val="CTDZ6kv_(gd1)_3"/>
      <sheetName val="CTDZ_0_4+cto_(GD1)3"/>
      <sheetName val="CTTBA_(gd1)3"/>
      <sheetName val="03_Detailed3"/>
      <sheetName val="01_Bid_Price_summary3"/>
      <sheetName val="Home_Office_Manhours3"/>
      <sheetName val="Field_SPV_Barchart3"/>
      <sheetName val="Tien_Luong3"/>
      <sheetName val="Unit_price(Updateting)3"/>
      <sheetName val="Cost_List3"/>
      <sheetName val="Detail_Cost3"/>
      <sheetName val="IC_Price_New3"/>
      <sheetName val="Summary_Table3"/>
      <sheetName val="Sales_Person3"/>
      <sheetName val="Bidding_Entity3"/>
      <sheetName val="CHITIET_VL-NCHT1_(2)3"/>
      <sheetName val="Bù_giá_CM3"/>
      <sheetName val="Breakdown_(B)3"/>
      <sheetName val="U_P_Breakdown3"/>
      <sheetName val="IMF_Code3"/>
      <sheetName val="Subsidiary_Calculation3"/>
      <sheetName val="Phu_Bai_Bridge3"/>
      <sheetName val="5_2_1_Đo_bóc_KL_OLK-103"/>
      <sheetName val="BẢNG_DIỄN_GIẢI_KL_(7)3"/>
      <sheetName val="don_gia_14263"/>
      <sheetName val="Luong_BN3"/>
      <sheetName val="Luong_TB3"/>
      <sheetName val="Ca_may_TB3"/>
      <sheetName val="Ca_máy_BN3"/>
      <sheetName val="Vật_liệu3"/>
      <sheetName val="LX_-TT053"/>
      <sheetName val="NC_Moi_TT053"/>
      <sheetName val="Bia_lot3"/>
      <sheetName val="PU_ITALY_26"/>
      <sheetName val="TH_DZ3514"/>
      <sheetName val="Tro_giup25"/>
      <sheetName val="RAB_AR&amp;STR12"/>
      <sheetName val="chi_tiet_TBA12"/>
      <sheetName val="chi_tiet_C12"/>
      <sheetName val="Customize_Your_Purchase_Order12"/>
      <sheetName val="CHITIET_VL-NC-TT_-1p12"/>
      <sheetName val="CHITIET_VL-NC-TT-3p11"/>
      <sheetName val="TONG_HOP_VL-NC_TT12"/>
      <sheetName val="KPVC-BD_12"/>
      <sheetName val="Don_gia12"/>
      <sheetName val="DON_GIA_TRAM_(3)12"/>
      <sheetName val="DON_GIA_CAN_THO14"/>
      <sheetName val="Don_gia_chi_tiet12"/>
      <sheetName val="HĐ_ngoài11"/>
      <sheetName val="XT_Buoc_311"/>
      <sheetName val="dongia_(2)11"/>
      <sheetName val="7606_DZ12"/>
      <sheetName val="project_management11"/>
      <sheetName val="Adix_A11"/>
      <sheetName val="S-curve_11"/>
      <sheetName val="REINF_11"/>
      <sheetName val="Rates_200911"/>
      <sheetName val="So_doi_chieu_LC11"/>
      <sheetName val="MAIN_GATE_HOUSE11"/>
      <sheetName val="Commercial_value11"/>
      <sheetName val="Du_toan11"/>
      <sheetName val="Ky_Lam_Bridge11"/>
      <sheetName val="Provisional_Sums_Item11"/>
      <sheetName val="Gas_Pressure_Welding11"/>
      <sheetName val="General_Item&amp;General_Requirem11"/>
      <sheetName val="General_Items11"/>
      <sheetName val="Regenral_Requirements11"/>
      <sheetName val="chiet_tinh11"/>
      <sheetName val="Ng_hàng_xà+bulong11"/>
      <sheetName val="MH_RATE11"/>
      <sheetName val="TONG_HOP_VL-NC11"/>
      <sheetName val="Bang_KL11"/>
      <sheetName val="Đầu_vào10"/>
      <sheetName val="Lcau_-_Lxuc11"/>
      <sheetName val="Chi_tiet_XD_TBA10"/>
      <sheetName val="DM_606111"/>
      <sheetName val="DG_thep_ma_kem11"/>
      <sheetName val="CT_vat_lieu11"/>
      <sheetName val="Equip_10"/>
      <sheetName val="A1_CN10"/>
      <sheetName val="TONG_HOP_T5_199810"/>
      <sheetName val="Chenh_lech_vat_tu10"/>
      <sheetName val="Trạm_biến_áp10"/>
      <sheetName val="Đơn_Giá_10"/>
      <sheetName val="Diện_tích10"/>
      <sheetName val="1_Khái_toán10"/>
      <sheetName val="CT-0_4KV10"/>
      <sheetName val="DG_DZ11"/>
      <sheetName val="DG_TBA11"/>
      <sheetName val="rate_material10"/>
      <sheetName val="KL_Chi_tiết_Xây_tô10"/>
      <sheetName val="07Base_Cost10"/>
      <sheetName val="GV1-D13_(Casement_door)10"/>
      <sheetName val="Bill_1_Quy_dinh_chung10"/>
      <sheetName val="1_R18_BF10"/>
      <sheetName val="6_External_works-R1810"/>
      <sheetName val="Phan_khai_KLuong10"/>
      <sheetName val="Chi_tiet_KL10"/>
      <sheetName val="Tổng_hợp_KL10"/>
      <sheetName val="04_-_XUONG_DET_B10"/>
      <sheetName val="_0310"/>
      <sheetName val="chieu_day_san10"/>
      <sheetName val="Podium_Concrete_Works10"/>
      <sheetName val="KLCT-_TOWER10"/>
      <sheetName val="KLCT-_PODIUM10"/>
      <sheetName val="Area_Cal10"/>
      <sheetName val="Gia_thanh_chuoi_su10"/>
      <sheetName val="Tiep_dia10"/>
      <sheetName val="Don_gia_vung_III-Can_Tho10"/>
      <sheetName val="Loại_Vật_tư10"/>
      <sheetName val="Elect_(3)10"/>
      <sheetName val="plan&amp;section_of_foundation10"/>
      <sheetName val="design_criteria10"/>
      <sheetName val="Bond_수수료_계산_포맷10"/>
      <sheetName val="ITB_COST10"/>
      <sheetName val="PAGE_110"/>
      <sheetName val="Xay_lapduongR310"/>
      <sheetName val="DM_6710"/>
      <sheetName val="Project_Data10"/>
      <sheetName val="6787CWFASE2CASE2_00_xls10"/>
      <sheetName val="Đầu_tư10"/>
      <sheetName val="EIRR&gt;_210"/>
      <sheetName val="Bill_02_-_Xay_gach-Pou_10"/>
      <sheetName val="Bill_03-Chống_thấm-Pou10"/>
      <sheetName val="Bill_04-Kim_loại-Pou10"/>
      <sheetName val="Bill_05_-_Hoan_thien-Pou_10"/>
      <sheetName val="Bill_02_-_Xay_gach-Tower10"/>
      <sheetName val="Bill_03-Chống_thấm-Tower10"/>
      <sheetName val="Bill_04-Kim_loại-Tower10"/>
      <sheetName val="Bill_05_-_Hoan_thien-Tower10"/>
      <sheetName val="KL-_KHAC10"/>
      <sheetName val="BILL_3_-_KẾT_CẤU_HẦM10"/>
      <sheetName val="PTĐG_LTBT10"/>
      <sheetName val="CTG-PRECHEx1_410"/>
      <sheetName val="CTG-AB_(2)10"/>
      <sheetName val="CTG-AB_(3)10"/>
      <sheetName val="CTG-PLP-1_0810"/>
      <sheetName val="Pre_Đội_nhóm10"/>
      <sheetName val="Vat_tu_XD10"/>
      <sheetName val="Tower_-_Concrete_Works10"/>
      <sheetName val="Bill-04_ket_cau_thap-_UNI10"/>
      <sheetName val="dg_tphcm10"/>
      <sheetName val="T_KÊ_K_CẤU10"/>
      <sheetName val="gia_cong_tac10"/>
      <sheetName val="4_PTDG10"/>
      <sheetName val="A1,_May10"/>
      <sheetName val="Vat_lieu10"/>
      <sheetName val="Data_Input11"/>
      <sheetName val="Measure_130610"/>
      <sheetName val="HÐ_ngoài11"/>
      <sheetName val="6PILE__(돌출)10"/>
      <sheetName val="Bill_01_-_CTN10"/>
      <sheetName val="Bill_2_2_Villa_2_beds10"/>
      <sheetName val="Analisa_Gabungan10"/>
      <sheetName val="Isolasi_Luar_Dalam10"/>
      <sheetName val="Isolasi_Luar10"/>
      <sheetName val="Harga_ME_10"/>
      <sheetName val="TH_N_Cong10"/>
      <sheetName val="ESTI_10"/>
      <sheetName val="KL_san_lap10"/>
      <sheetName val="TH_Vat_tu10"/>
      <sheetName val="_Bill_5-Earthing_2_-_Add_Work10"/>
      <sheetName val="Chenh_lech_ca_may10"/>
      <sheetName val="TLg_CN&amp;Laixe10"/>
      <sheetName val="TLg_CN&amp;Laixe_(2)10"/>
      <sheetName val="TLg_Laitau10"/>
      <sheetName val="TLg_Laitau_(2)10"/>
      <sheetName val="Bang_trong_luong_rieng_thep10"/>
      <sheetName val="Cước_VC_+_ĐM_CP_Tư_vấn10"/>
      <sheetName val="Hệ_số10"/>
      <sheetName val="DETAIL_10"/>
      <sheetName val="final_list_200526"/>
      <sheetName val="LV_data10"/>
      <sheetName val="Gia_vat_tu10"/>
      <sheetName val="CẤP_THOÁT_NƯỚC10"/>
      <sheetName val="THDT_goi_thau_TB10"/>
      <sheetName val="Tien_do_TV10"/>
      <sheetName val="bridge_#_110"/>
      <sheetName val="Bang_3_Chi_tiet_phan_Dz10"/>
      <sheetName val="KHOI_LUONG10"/>
      <sheetName val="TH_MTC10"/>
      <sheetName val="CTKL_KTX_HT9"/>
      <sheetName val="Buy_vs__Lease_Car10"/>
      <sheetName val="DATA_BASE10"/>
      <sheetName val="Equipment_list_(PAC)10"/>
      <sheetName val="TINH_KHOI_LUONG10"/>
      <sheetName val="Chi_tiet10"/>
      <sheetName val="subcon_sched10"/>
      <sheetName val="NHÀ_NHẬP_LIỆU9"/>
      <sheetName val="MÓNG_SILO9"/>
      <sheetName val="PRE_(E)10"/>
      <sheetName val="HVAC_BLOCK_B410"/>
      <sheetName val="2_Chiet_tinh9"/>
      <sheetName val="BẢNG_KHỐI_LƯỢNG_TỔNG_HỢP9"/>
      <sheetName val="CP_Khac_cuoc_VC9"/>
      <sheetName val="Budget_Code9"/>
      <sheetName val="Tong_du_toan9"/>
      <sheetName val="Bill_2_-_ketcau9"/>
      <sheetName val="Chi_tiet_lan_can9"/>
      <sheetName val="13-Cốt_thép_(10mm&lt;D≤18mm)_FO169"/>
      <sheetName val="du_lieu_du_toan9"/>
      <sheetName val="BOQ_THAN9"/>
      <sheetName val="DL_ĐẦU_VÀO9"/>
      <sheetName val="Purchase_Order9"/>
      <sheetName val="D_&amp;_W_sizes9"/>
      <sheetName val="Analisa_&amp;_Upah9"/>
      <sheetName val="Du_lieu10"/>
      <sheetName val="Phan_tich9"/>
      <sheetName val="Luong_NII9"/>
      <sheetName val="DINH_MUC_THI_NGHIEM9"/>
      <sheetName val="Luong_NI9"/>
      <sheetName val="CT_Thang_Mo9"/>
      <sheetName val="CT__PL9"/>
      <sheetName val="cash_budget9"/>
      <sheetName val="dongia__2_9"/>
      <sheetName val="GOC-KO_IN9"/>
      <sheetName val="MAU_8A9"/>
      <sheetName val="MAU_8B9"/>
      <sheetName val="MAU_99"/>
      <sheetName val="MAU_109"/>
      <sheetName val="Thép_CKN9"/>
      <sheetName val="sochitiettaikhoan_9"/>
      <sheetName val="Share_price_data9"/>
      <sheetName val="19_39"/>
      <sheetName val="20_39"/>
      <sheetName val="Chieu_4_39"/>
      <sheetName val="Cow_req9"/>
      <sheetName val="TỔNG_HỢP9"/>
      <sheetName val="14-LẦN_3-CHIỀU9"/>
      <sheetName val="14-LẦN_1-SÁNG9"/>
      <sheetName val="14-LẦN_2-TRƯA9"/>
      <sheetName val="1_3+1_4-TOTAL_-_Ko_IN9"/>
      <sheetName val="2_1-LẦN_3-CHIỀU9"/>
      <sheetName val="2_1-LẦN_1-SÁNG9"/>
      <sheetName val="2_1-LẦN_2-TRƯA9"/>
      <sheetName val="2_1-TOTAL-Ko_IN9"/>
      <sheetName val="1_3(TMR_4)9"/>
      <sheetName val="CHO_DE9"/>
      <sheetName val="1_1+1_2+2_2+2_3(TMR_3)9"/>
      <sheetName val="CK1+CK2_(VS_SAN_CHOI_23)9"/>
      <sheetName val="CK1+CK2_(2)9"/>
      <sheetName val="12-16_THÁNG9"/>
      <sheetName val="CAN_SỮA9"/>
      <sheetName val="54+55+56(SAU_CAI_SỮA-6)9"/>
      <sheetName val="BÊ_71-90_NGÀY9"/>
      <sheetName val="BÊ_12-16_tháng9"/>
      <sheetName val="BÊ_6-129"/>
      <sheetName val="BÊ_1-39"/>
      <sheetName val="F01-BC_KHAU_PHAN_SANG_20_39"/>
      <sheetName val="F01-BC_KHAU_PHAN_CHIEU_19_39"/>
      <sheetName val="dinh_mưc_cty9"/>
      <sheetName val="Giá_thành9"/>
      <sheetName val="Thong_ke9"/>
      <sheetName val="Energy_for_milk_prod9"/>
      <sheetName val="DE_NGHI_XUAT_9"/>
      <sheetName val="phieu_xuat_mau9"/>
      <sheetName val="PHIEU_XUAT_CHIEU9"/>
      <sheetName val="11_rai_them_cỏ9"/>
      <sheetName val="PHU_LUC_02-_HDSD_CAC_BIEU_MAU9"/>
      <sheetName val="PhU_LUC_01-_MA_CAC_NHOM_BO9"/>
      <sheetName val="F03-BC_THUC_TRON_SANG_20_39"/>
      <sheetName val="F03-BC_THUC_TRON_CHIEU_19_39"/>
      <sheetName val="F02-BC_THEO_DOI_THUC_AN_DU9"/>
      <sheetName val="Tham_khao-_Bao_cao_xuat_thuc_a9"/>
      <sheetName val="VC_xd7"/>
      <sheetName val="Gia_VLTB7"/>
      <sheetName val="B_Luong7"/>
      <sheetName val="C_May7"/>
      <sheetName val="Dlieu_dau_vao9"/>
      <sheetName val="Income_Statement9"/>
      <sheetName val="Shareholders'_Equity9"/>
      <sheetName val="BANCO_(2)9"/>
      <sheetName val="MT_DPin_(2)9"/>
      <sheetName val="02__PTDG9"/>
      <sheetName val="Chiết_tính9"/>
      <sheetName val="TB_NẶNG7"/>
      <sheetName val="Du_tru_CP-Bieu_017"/>
      <sheetName val="Don_gia_(khong_in)9"/>
      <sheetName val="DK1_Don_gia9"/>
      <sheetName val="1_MONG_1-29"/>
      <sheetName val="THEP_TAM7"/>
      <sheetName val="THEP_HÌNH7"/>
      <sheetName val="THEP_HINH7"/>
      <sheetName val="XA_GO7"/>
      <sheetName val="BANG_TRA7"/>
      <sheetName val="wk_prgs7"/>
      <sheetName val="Ma_don_vi7"/>
      <sheetName val="bang_cc7"/>
      <sheetName val="dm_3667"/>
      <sheetName val="DM_60607"/>
      <sheetName val="Dự_thầu7"/>
      <sheetName val="Nhap_VT_oto7"/>
      <sheetName val="Hao_phí7"/>
      <sheetName val="Structure_data7"/>
      <sheetName val="đọc_số7"/>
      <sheetName val="Bill_No_3_-_Prov__Sum_(Ph2&amp;3)7"/>
      <sheetName val="TH_TN7"/>
      <sheetName val="CP_Du_phong7"/>
      <sheetName val="THCP_Lap_dat7"/>
      <sheetName val="THCP_xay_dung7"/>
      <sheetName val="Tong_hop_kinh_phi7"/>
      <sheetName val="Dự_toán7"/>
      <sheetName val="Đơn_Giá_TH7"/>
      <sheetName val="Nhân_công7"/>
      <sheetName val="Phân_tích7"/>
      <sheetName val="C_P_Thiết_bị7"/>
      <sheetName val="T_H_Kinh_phí7"/>
      <sheetName val="Vật_tư7"/>
      <sheetName val="Trang_bìa7"/>
      <sheetName val="Don_gia_chi_tiet_DIEN_26"/>
      <sheetName val="Data_Wall7"/>
      <sheetName val="2_1Warehouse_17"/>
      <sheetName val="AG_Pipe_Qty_Analysis7"/>
      <sheetName val="Main_Bldg-Rev027"/>
      <sheetName val="D&amp;W_def_7"/>
      <sheetName val="Nhan_cong7"/>
      <sheetName val="Thiet_bi7"/>
      <sheetName val="Vat_tu7"/>
      <sheetName val="DM_ChiPhi7"/>
      <sheetName val="May_TC7"/>
      <sheetName val="TH_Kinh_phi7"/>
      <sheetName val="Ptvl_7"/>
      <sheetName val="Ｎｏ_137"/>
      <sheetName val="DGchitiet_7"/>
      <sheetName val="CP_HMC7"/>
      <sheetName val="HỆ_THỐNG_PHÒNG_CHÁY_CHỮA_CHÁY7"/>
      <sheetName val="HỆ_THỐNG_CẤP_THOÁT_NƯỚC7"/>
      <sheetName val="HỆ_THỐNG_ĐHKK7"/>
      <sheetName val="MÁY_PHÁT_ĐIỆN7"/>
      <sheetName val="HỆ_THỐNG_ĐIỆN7"/>
      <sheetName val="Thiết_bị_chính7"/>
      <sheetName val="CHI_PHI7"/>
      <sheetName val="TK_chi_tiet7"/>
      <sheetName val="Bill_2-Road_HR27"/>
      <sheetName val="Bill_3_-_Softscape_HR27"/>
      <sheetName val="CĂN_HỘ_T16-17_7"/>
      <sheetName val="TRỤC_ĐỨNG_THOÁT_BẨN_T15-177"/>
      <sheetName val="TRỤC_ĐỨNG_TM_T15-177"/>
      <sheetName val="Móng,_nền_7"/>
      <sheetName val="1_Requisition(E)7"/>
      <sheetName val="TONG_HOP7"/>
      <sheetName val="Tổng_GT7"/>
      <sheetName val="Chi_tiết_KL7"/>
      <sheetName val="khấu_trừ_phạt7"/>
      <sheetName val="GT__KHAU_TRU7"/>
      <sheetName val="HAO_HUT_VAT_TU_(2)7"/>
      <sheetName val="cao_độ7"/>
      <sheetName val="phan_tic_chi_tiet7"/>
      <sheetName val="DG_14266"/>
      <sheetName val="Theo_doi_Doanh_thu_20176"/>
      <sheetName val="KL_THEP__GIAM_DO_DUNG_COUPLER6"/>
      <sheetName val="01_KL_THÉP_NHẬP_VỀ6"/>
      <sheetName val="2__NT_VLDV6"/>
      <sheetName val="GHI_CHU6"/>
      <sheetName val="1_BB_LMHT6"/>
      <sheetName val="gui_BKCT6"/>
      <sheetName val="Gia_vat_lieu6"/>
      <sheetName val="Precios_unitarios_AXH6"/>
      <sheetName val="Chi_tiet_cong_no7"/>
      <sheetName val="PHÁT_SINH_TẦNG_1_7"/>
      <sheetName val="PHÁT_SINH_TẦNG_27"/>
      <sheetName val="Hầm_chuyển_psinh7"/>
      <sheetName val="Ống_thẳng7"/>
      <sheetName val="Côn_thu7"/>
      <sheetName val="Vuông_tròn7"/>
      <sheetName val="Chân_rẽ7"/>
      <sheetName val="Chạc_ba7"/>
      <sheetName val="MB_DT_025"/>
      <sheetName val="3__CNT6"/>
      <sheetName val="unit_price_list(M)6"/>
      <sheetName val="So_lieu_chung6"/>
      <sheetName val="TH_VL,_NC,_DDHT_Thanhphuoc6"/>
      <sheetName val="Chi_tiet_-tong_9_thang6"/>
      <sheetName val="BẢNG_ÁP_GIÁ_(in)6"/>
      <sheetName val="NT_(KL)_IN6"/>
      <sheetName val="DOM_D26"/>
      <sheetName val="nhà_ăn6"/>
      <sheetName val="Công_nhật6"/>
      <sheetName val="btkt_cột6"/>
      <sheetName val="Bê_tông_bảo_vệ6"/>
      <sheetName val="01__Data6"/>
      <sheetName val="Neo,_nối_cốt_thép_dầm,_cột6"/>
      <sheetName val="Uốn_móc_cốt_thép6"/>
      <sheetName val="Tiêu_chuẩn_cốt_thép6"/>
      <sheetName val="Doi_so6"/>
      <sheetName val="1_2_Staff_Schedule6"/>
      <sheetName val="0__Input6"/>
      <sheetName val="DANH_MỤC_HỒ_SƠ6"/>
      <sheetName val="GT_PHÁT_SINH_NGOÀI_HĐ6"/>
      <sheetName val="KL_PHÁT_SINH_6"/>
      <sheetName val="PS_NGOÀI_HĐ6"/>
      <sheetName val="GT_PHÁT_SINH_VƯỢT_HĐ6"/>
      <sheetName val="PS_TĂNG_GIẢM_TRONG_HĐ6"/>
      <sheetName val="DGCT_PHÁT_SINH6"/>
      <sheetName val="DGCT_TRẦN_NLV6"/>
      <sheetName val="DGKL_chi_tiết_NLV6"/>
      <sheetName val="DGKL_chi_tiết_NHN,NK6"/>
      <sheetName val="TG_KL6"/>
      <sheetName val="DGCT_SƠN_BẢ_TƯỜNG_NLV6"/>
      <sheetName val="DGKL_TRẦN_NHN6"/>
      <sheetName val="MTO_REV_2(ARMOR)6"/>
      <sheetName val="Cotthep_NPT6"/>
      <sheetName val="vl_nc_mtc6"/>
      <sheetName val="Heso_DZ6"/>
      <sheetName val="DM_336cai_tao6"/>
      <sheetName val="DG_BINH_THUAN6"/>
      <sheetName val="Tien_Thuong6"/>
      <sheetName val="NC_XL_6T_cuoi_01_CTy6"/>
      <sheetName val="Data_-6T_dau6"/>
      <sheetName val="Cong_6T6"/>
      <sheetName val="KL_thep_lam_sat6"/>
      <sheetName val="B3A_-_TOWER_A6"/>
      <sheetName val="Annex_B6"/>
      <sheetName val="Bill_Prelim-CDT6"/>
      <sheetName val="Bill_BPTC-CDT6"/>
      <sheetName val="Chi_tiết_BPTC6"/>
      <sheetName val="Bill_BPTC-CDT_(PA_MCT_CDT)6"/>
      <sheetName val="Chi_tiết_BPTC_(PA_MCT_CDT)6"/>
      <sheetName val="1_Civil_(Org)6"/>
      <sheetName val="DM-VNT_ko_sd6"/>
      <sheetName val="Bảng_đo_bóc_KL_OLK-096"/>
      <sheetName val="6_3_CHI_TIET_OLK-096"/>
      <sheetName val="1__Office6"/>
      <sheetName val="KHOI_LUONG15-46"/>
      <sheetName val="Tong_hop_vat_tu6"/>
      <sheetName val="1_San_6"/>
      <sheetName val="TLG_Type6"/>
      <sheetName val="Dgia_vat_tu6"/>
      <sheetName val="Don_gia_III6"/>
      <sheetName val="D÷_liÖu6"/>
      <sheetName val="Dot_46"/>
      <sheetName val="Thop_Ksat6"/>
      <sheetName val="Thu_hoi_6"/>
      <sheetName val="HM_chung6"/>
      <sheetName val="CP_xd-thiet_bi6"/>
      <sheetName val="TH-TN_LD_TB6"/>
      <sheetName val="CP_xaydung6"/>
      <sheetName val="Thao_ha_phu_kien6"/>
      <sheetName val="VL-NC-MTC_ket_cau6"/>
      <sheetName val="KHOI_LUONG_TONG6"/>
      <sheetName val="TK_22KV6"/>
      <sheetName val="DM_366-17776"/>
      <sheetName val="Thi_nhiem6"/>
      <sheetName val="Gia_goc_VT-TB6"/>
      <sheetName val="Gia_vc_den_chan_CT6"/>
      <sheetName val="culy_226"/>
      <sheetName val="Luong_20506"/>
      <sheetName val="ca_may_QN6"/>
      <sheetName val="TNHC1246_6"/>
      <sheetName val="Ca_may_TT06_20106"/>
      <sheetName val="Don_gia_VLXD_dia_phuong6"/>
      <sheetName val="Bang_luong_SCL6"/>
      <sheetName val="Dinh_muc_TN14266"/>
      <sheetName val="HRG_BHN6"/>
      <sheetName val="CĂN_ĐH6"/>
      <sheetName val="Chi_phi_van_chuyen6"/>
      <sheetName val="TH_các_CC6"/>
      <sheetName val="Div26_-_Elect6"/>
      <sheetName val="7_Khau_tru_6"/>
      <sheetName val="Q_A01_2-Sh6"/>
      <sheetName val="4_CĂN6"/>
      <sheetName val="2_CDPS6"/>
      <sheetName val="Don_gia_NC6"/>
      <sheetName val="DT_hợp_đồng5"/>
      <sheetName val="Bảng_KL_đợt_15"/>
      <sheetName val="Danh_mục5"/>
      <sheetName val="Bieu_gia_HD5"/>
      <sheetName val="Summary_Sheet5"/>
      <sheetName val="Finishing-Tower_A5"/>
      <sheetName val="Finishing-Tower_B5"/>
      <sheetName val="Finishing-Tower_C5"/>
      <sheetName val="Finishing-Tower_D5"/>
      <sheetName val="MEP-Tower_A5"/>
      <sheetName val="MEP-Tower_B5"/>
      <sheetName val="MEP-Tower_C5"/>
      <sheetName val="MEP-Tower_D5"/>
      <sheetName val="Cost_Report_Sum5"/>
      <sheetName val="Detail_Cost_Sum5"/>
      <sheetName val="RVO-VO_Sum5"/>
      <sheetName val="Potential_VOs_Sum5"/>
      <sheetName val="Cash_Flow_Sum5"/>
      <sheetName val="BTK-Dai_Hoc_Kien_Giang5"/>
      <sheetName val="PV_Graph_Data5"/>
      <sheetName val="doanh_thu5"/>
      <sheetName val="Dutoan_KL5"/>
      <sheetName val="CAP_NUOC5"/>
      <sheetName val="cấp_nước_trục_nhà_vs5"/>
      <sheetName val="THOAT_NUOC5"/>
      <sheetName val="THOAT_MUA5"/>
      <sheetName val="Cáp_phòng5"/>
      <sheetName val="TMC_ĐIỆN_Phi5"/>
      <sheetName val="TMC_Tổng5"/>
      <sheetName val="TH_Đèn_Phòng_L15"/>
      <sheetName val="TH_Đèn_Hầm_L15"/>
      <sheetName val="TỦ_MODULE_T15"/>
      <sheetName val="B-2__(DPP)6"/>
      <sheetName val="Huong_dan5"/>
      <sheetName val="gia_vt,nc,may5"/>
      <sheetName val="Financ__Overview5"/>
      <sheetName val="TINH_GIA_-_SAN_XUAT_Vertico5"/>
      <sheetName val="13_BANG_CT5"/>
      <sheetName val="14_MMUS_GIUA_NHIP5"/>
      <sheetName val="4_HSPBngang5"/>
      <sheetName val="6_Tinh_tai5"/>
      <sheetName val="2_NSl5"/>
      <sheetName val="17_US_CHU_tho_a_b5"/>
      <sheetName val="15_MMUS_GOI5"/>
      <sheetName val="DZ_22KV5"/>
      <sheetName val="Kê_0,45"/>
      <sheetName val="TH_0,45"/>
      <sheetName val="Kê_225"/>
      <sheetName val="TH_225"/>
      <sheetName val="TBA_CAI_TAO5"/>
      <sheetName val="TBA_XDM5"/>
      <sheetName val="TONG_HOP_DU_TOAN5"/>
      <sheetName val="Thop_XAY_DUNG5"/>
      <sheetName val="CP_HANG_MUC_CHUNG5"/>
      <sheetName val="CHI_PHI_XD5"/>
      <sheetName val="CHI_PHI_THI_NGHIEM5"/>
      <sheetName val="VLDIEN_225"/>
      <sheetName val="Dao_dat5"/>
      <sheetName val="TH_Denbu5"/>
      <sheetName val="Do_ve_DC5"/>
      <sheetName val="TH_Bommin5"/>
      <sheetName val="CHI_PHI_THI_NGHIEM-LD_thiet_bi5"/>
      <sheetName val="Luong_TT015"/>
      <sheetName val="Camay_QB5"/>
      <sheetName val="gia_ca_may_BXD5"/>
      <sheetName val="BANG_LUONG_KY_SU5"/>
      <sheetName val="Bang_luong_NHOM_I5"/>
      <sheetName val="Bangluong_NHOM_II_5"/>
      <sheetName val="09-GIA_nhien_lieu-ko_in5"/>
      <sheetName val="Tinh_V_cot_chiem_cho5"/>
      <sheetName val="ĐM_13545"/>
      <sheetName val="KHOAN_MAU5"/>
      <sheetName val="ĐO_ĐỊA_VẬT_LÝ5"/>
      <sheetName val="khoan_tiep_dia5"/>
      <sheetName val="Tổng_hợp_KPHM5"/>
      <sheetName val="Dinh_muc5"/>
      <sheetName val="GIÁ_DỰ_THẦU_30_CĂN5"/>
      <sheetName val="5_2_1_Đo_bóc_KL_OLK-065"/>
      <sheetName val="KS_tuyen5"/>
      <sheetName val="Bang_chiet_tinh_TBA5"/>
      <sheetName val="4_2_1_Đo_bóc_KL_OLK-065"/>
      <sheetName val="4_1_1_CHI_TIET_OLK-065"/>
      <sheetName val="DG_Chi_tiet5"/>
      <sheetName val="_1710_HOINGHINLD5"/>
      <sheetName val="99_(2)5"/>
      <sheetName val="134_5"/>
      <sheetName val="DG_49705"/>
      <sheetName val="Cash_Flow5"/>
      <sheetName val="BU_LONG5"/>
      <sheetName val="DT__NHA_XUONG5"/>
      <sheetName val="EQUIP_LIST5"/>
      <sheetName val="THONG_SO5"/>
      <sheetName val="Đơn_giá_chi_tiết_TN_395"/>
      <sheetName val="HERD_MOVEMENTFARM17"/>
      <sheetName val="HERD_MOVEMENTFARM27"/>
      <sheetName val="CALVES_2-47"/>
      <sheetName val="Cavles_2-47"/>
      <sheetName val="CALVES_4-77"/>
      <sheetName val="HEIFER_7-12m7"/>
      <sheetName val="HEIFER_12+7"/>
      <sheetName val="FRESH_COW_2017-187"/>
      <sheetName val="HP_COW_20187"/>
      <sheetName val="LP_COW_2017-187"/>
      <sheetName val="DRY_COW7"/>
      <sheetName val="FIELD_CROPS7"/>
      <sheetName val="So_sanh5"/>
      <sheetName val="Electrical_Works5"/>
      <sheetName val="H_T__INCOMING_SYSTEM5"/>
      <sheetName val="Tính_giá_NC5"/>
      <sheetName val="Tiên_lượng5"/>
      <sheetName val="SL_cước5"/>
      <sheetName val="¥_5"/>
      <sheetName val="Gia_VT-TB5"/>
      <sheetName val="noi_suy_xa5"/>
      <sheetName val="noi_suy_xa_thu_hoi5"/>
      <sheetName val="Thuyết_minh5"/>
      <sheetName val="Đơn_giá_máy5"/>
      <sheetName val="Tong_DT4"/>
      <sheetName val="phan_tich_don_gia4"/>
      <sheetName val="Bill_No_1_65"/>
      <sheetName val="Bill_No_1_105"/>
      <sheetName val="Bill_No_3_35"/>
      <sheetName val="Bill_No_1_45"/>
      <sheetName val="Bill_No_1_75"/>
      <sheetName val="Summary_Bill_No__35"/>
      <sheetName val="DT_san_XD-So_lieu_cu4"/>
      <sheetName val="FF-2_(1)4"/>
      <sheetName val="Labour_Summary17"/>
      <sheetName val="YTD_12'20034"/>
      <sheetName val="YTD_06'20034"/>
      <sheetName val="YTD_03'20034"/>
      <sheetName val="YTD_09'20034"/>
      <sheetName val="deferred_taxes4"/>
      <sheetName val="Eqpmnt_Plng4"/>
      <sheetName val="TRIAL_BALANCE4"/>
      <sheetName val="DPR_31st_march4"/>
      <sheetName val="current_month4"/>
      <sheetName val="Blng__Vs_Coll_4"/>
      <sheetName val="Unit_price4"/>
      <sheetName val="Bán_đợt_1_trang4"/>
      <sheetName val="Chiet_tinh_dz354"/>
      <sheetName val="3__KC_-_PODIUM4"/>
      <sheetName val="CTDZ6kv_(gd1)_4"/>
      <sheetName val="CTDZ_0_4+cto_(GD1)4"/>
      <sheetName val="CTTBA_(gd1)4"/>
      <sheetName val="03_Detailed4"/>
      <sheetName val="01_Bid_Price_summary4"/>
      <sheetName val="Home_Office_Manhours4"/>
      <sheetName val="Field_SPV_Barchart4"/>
      <sheetName val="Tien_Luong4"/>
      <sheetName val="Unit_price(Updateting)4"/>
      <sheetName val="Cost_List4"/>
      <sheetName val="Detail_Cost4"/>
      <sheetName val="IC_Price_New4"/>
      <sheetName val="Summary_Table4"/>
      <sheetName val="Sales_Person4"/>
      <sheetName val="Bidding_Entity4"/>
      <sheetName val="CHITIET_VL-NCHT1_(2)4"/>
      <sheetName val="Bù_giá_CM4"/>
      <sheetName val="Breakdown_(B)4"/>
      <sheetName val="U_P_Breakdown4"/>
      <sheetName val="IMF_Code4"/>
      <sheetName val="Subsidiary_Calculation4"/>
      <sheetName val="Phu_Bai_Bridge4"/>
      <sheetName val="5_2_1_Đo_bóc_KL_OLK-104"/>
      <sheetName val="BẢNG_DIỄN_GIẢI_KL_(7)4"/>
      <sheetName val="don_gia_14264"/>
      <sheetName val="Luong_BN4"/>
      <sheetName val="Luong_TB4"/>
      <sheetName val="Ca_may_TB4"/>
      <sheetName val="Ca_máy_BN4"/>
      <sheetName val="Vật_liệu4"/>
      <sheetName val="LX_-TT054"/>
      <sheetName val="NC_Moi_TT054"/>
      <sheetName val="Bia_lot4"/>
      <sheetName val="PU_ITALY_27"/>
      <sheetName val="TH_DZ3515"/>
      <sheetName val="Tro_giup26"/>
      <sheetName val="RAB_AR&amp;STR13"/>
      <sheetName val="chi_tiet_TBA13"/>
      <sheetName val="chi_tiet_C13"/>
      <sheetName val="Customize_Your_Purchase_Order13"/>
      <sheetName val="CHITIET_VL-NC-TT_-1p13"/>
      <sheetName val="CHITIET_VL-NC-TT-3p12"/>
      <sheetName val="TONG_HOP_VL-NC_TT13"/>
      <sheetName val="KPVC-BD_13"/>
      <sheetName val="Don_gia13"/>
      <sheetName val="DON_GIA_TRAM_(3)13"/>
      <sheetName val="DON_GIA_CAN_THO15"/>
      <sheetName val="Don_gia_chi_tiet13"/>
      <sheetName val="HĐ_ngoài12"/>
      <sheetName val="XT_Buoc_312"/>
      <sheetName val="dongia_(2)12"/>
      <sheetName val="7606_DZ13"/>
      <sheetName val="project_management12"/>
      <sheetName val="Adix_A12"/>
      <sheetName val="S-curve_12"/>
      <sheetName val="REINF_12"/>
      <sheetName val="Rates_200912"/>
      <sheetName val="So_doi_chieu_LC12"/>
      <sheetName val="MAIN_GATE_HOUSE12"/>
      <sheetName val="Commercial_value12"/>
      <sheetName val="Du_toan12"/>
      <sheetName val="Ky_Lam_Bridge12"/>
      <sheetName val="Provisional_Sums_Item12"/>
      <sheetName val="Gas_Pressure_Welding12"/>
      <sheetName val="General_Item&amp;General_Requirem12"/>
      <sheetName val="General_Items12"/>
      <sheetName val="Regenral_Requirements12"/>
      <sheetName val="chiet_tinh12"/>
      <sheetName val="Ng_hàng_xà+bulong12"/>
      <sheetName val="MH_RATE12"/>
      <sheetName val="TONG_HOP_VL-NC12"/>
      <sheetName val="Bang_KL12"/>
      <sheetName val="Đầu_vào11"/>
      <sheetName val="Lcau_-_Lxuc12"/>
      <sheetName val="Chi_tiet_XD_TBA11"/>
      <sheetName val="DM_606112"/>
      <sheetName val="DG_thep_ma_kem12"/>
      <sheetName val="CT_vat_lieu12"/>
      <sheetName val="Equip_11"/>
      <sheetName val="A1_CN11"/>
      <sheetName val="TONG_HOP_T5_199811"/>
      <sheetName val="Chenh_lech_vat_tu11"/>
      <sheetName val="Trạm_biến_áp11"/>
      <sheetName val="Đơn_Giá_11"/>
      <sheetName val="Diện_tích11"/>
      <sheetName val="1_Khái_toán11"/>
      <sheetName val="CT-0_4KV11"/>
      <sheetName val="DG_DZ12"/>
      <sheetName val="DG_TBA12"/>
      <sheetName val="rate_material11"/>
      <sheetName val="KL_Chi_tiết_Xây_tô11"/>
      <sheetName val="07Base_Cost11"/>
      <sheetName val="GV1-D13_(Casement_door)11"/>
      <sheetName val="Bill_1_Quy_dinh_chung11"/>
      <sheetName val="1_R18_BF11"/>
      <sheetName val="6_External_works-R1811"/>
      <sheetName val="Phan_khai_KLuong11"/>
      <sheetName val="Chi_tiet_KL11"/>
      <sheetName val="Tổng_hợp_KL11"/>
      <sheetName val="04_-_XUONG_DET_B11"/>
      <sheetName val="_0311"/>
      <sheetName val="chieu_day_san11"/>
      <sheetName val="Podium_Concrete_Works11"/>
      <sheetName val="KLCT-_TOWER11"/>
      <sheetName val="KLCT-_PODIUM11"/>
      <sheetName val="Area_Cal11"/>
      <sheetName val="Gia_thanh_chuoi_su11"/>
      <sheetName val="Tiep_dia11"/>
      <sheetName val="Don_gia_vung_III-Can_Tho11"/>
      <sheetName val="Loại_Vật_tư11"/>
      <sheetName val="Elect_(3)11"/>
      <sheetName val="plan&amp;section_of_foundation11"/>
      <sheetName val="design_criteria11"/>
      <sheetName val="Bond_수수료_계산_포맷11"/>
      <sheetName val="ITB_COST11"/>
      <sheetName val="PAGE_111"/>
      <sheetName val="Xay_lapduongR311"/>
      <sheetName val="DM_6711"/>
      <sheetName val="Project_Data11"/>
      <sheetName val="6787CWFASE2CASE2_00_xls11"/>
      <sheetName val="Đầu_tư11"/>
      <sheetName val="EIRR&gt;_211"/>
      <sheetName val="Bill_02_-_Xay_gach-Pou_11"/>
      <sheetName val="Bill_03-Chống_thấm-Pou11"/>
      <sheetName val="Bill_04-Kim_loại-Pou11"/>
      <sheetName val="Bill_05_-_Hoan_thien-Pou_11"/>
      <sheetName val="Bill_02_-_Xay_gach-Tower11"/>
      <sheetName val="Bill_03-Chống_thấm-Tower11"/>
      <sheetName val="Bill_04-Kim_loại-Tower11"/>
      <sheetName val="Bill_05_-_Hoan_thien-Tower11"/>
      <sheetName val="KL-_KHAC11"/>
      <sheetName val="BILL_3_-_KẾT_CẤU_HẦM11"/>
      <sheetName val="PTĐG_LTBT11"/>
      <sheetName val="CTG-PRECHEx1_411"/>
      <sheetName val="CTG-AB_(2)11"/>
      <sheetName val="CTG-AB_(3)11"/>
      <sheetName val="CTG-PLP-1_0811"/>
      <sheetName val="Pre_Đội_nhóm11"/>
      <sheetName val="Vat_tu_XD11"/>
      <sheetName val="Tower_-_Concrete_Works11"/>
      <sheetName val="Bill-04_ket_cau_thap-_UNI11"/>
      <sheetName val="dg_tphcm11"/>
      <sheetName val="T_KÊ_K_CẤU11"/>
      <sheetName val="gia_cong_tac11"/>
      <sheetName val="4_PTDG11"/>
      <sheetName val="A1,_May11"/>
      <sheetName val="Vat_lieu11"/>
      <sheetName val="Data_Input12"/>
      <sheetName val="Measure_130611"/>
      <sheetName val="HÐ_ngoài12"/>
      <sheetName val="6PILE__(돌출)11"/>
      <sheetName val="Door_and_window6"/>
      <sheetName val="Bill_01_-_CTN11"/>
      <sheetName val="Bill_2_2_Villa_2_beds11"/>
      <sheetName val="Analisa_Gabungan11"/>
      <sheetName val="Isolasi_Luar_Dalam11"/>
      <sheetName val="Isolasi_Luar11"/>
      <sheetName val="Harga_ME_11"/>
      <sheetName val="TH_N_Cong11"/>
      <sheetName val="ESTI_11"/>
      <sheetName val="KL_san_lap11"/>
      <sheetName val="TH_Vat_tu11"/>
      <sheetName val="_Bill_5-Earthing_2_-_Add_Work11"/>
      <sheetName val="Chenh_lech_ca_may11"/>
      <sheetName val="TLg_CN&amp;Laixe11"/>
      <sheetName val="TLg_CN&amp;Laixe_(2)11"/>
      <sheetName val="TLg_Laitau11"/>
      <sheetName val="TLg_Laitau_(2)11"/>
      <sheetName val="Bang_trong_luong_rieng_thep11"/>
      <sheetName val="Cước_VC_+_ĐM_CP_Tư_vấn11"/>
      <sheetName val="Hệ_số11"/>
      <sheetName val="DETAIL_11"/>
      <sheetName val="final_list_200527"/>
      <sheetName val="LV_data11"/>
      <sheetName val="Gia_vat_tu11"/>
      <sheetName val="CẤP_THOÁT_NƯỚC11"/>
      <sheetName val="THDT_goi_thau_TB11"/>
      <sheetName val="Tien_do_TV11"/>
      <sheetName val="bridge_#_111"/>
      <sheetName val="Bang_3_Chi_tiet_phan_Dz11"/>
      <sheetName val="KHOI_LUONG11"/>
      <sheetName val="TH_MTC11"/>
      <sheetName val="CTKL_KTX_HT10"/>
      <sheetName val="Buy_vs__Lease_Car11"/>
      <sheetName val="DATA_BASE11"/>
      <sheetName val="Equipment_list_(PAC)11"/>
      <sheetName val="TINH_KHOI_LUONG11"/>
      <sheetName val="Chi_tiet11"/>
      <sheetName val="subcon_sched11"/>
      <sheetName val="NHÀ_NHẬP_LIỆU10"/>
      <sheetName val="MÓNG_SILO10"/>
      <sheetName val="PRE_(E)11"/>
      <sheetName val="HVAC_BLOCK_B411"/>
      <sheetName val="2_Chiet_tinh10"/>
      <sheetName val="BẢNG_KHỐI_LƯỢNG_TỔNG_HỢP10"/>
      <sheetName val="CP_Khac_cuoc_VC10"/>
      <sheetName val="Budget_Code10"/>
      <sheetName val="Tong_du_toan10"/>
      <sheetName val="Bill_2_-_ketcau10"/>
      <sheetName val="Chi_tiet_lan_can10"/>
      <sheetName val="sochitiettaikhoan_10"/>
      <sheetName val="Share_price_data10"/>
      <sheetName val="19_310"/>
      <sheetName val="20_310"/>
      <sheetName val="Chieu_4_310"/>
      <sheetName val="Cow_req10"/>
      <sheetName val="TỔNG_HỢP10"/>
      <sheetName val="14-LẦN_3-CHIỀU10"/>
      <sheetName val="14-LẦN_1-SÁNG10"/>
      <sheetName val="14-LẦN_2-TRƯA10"/>
      <sheetName val="1_3+1_4-TOTAL_-_Ko_IN10"/>
      <sheetName val="2_1-LẦN_3-CHIỀU10"/>
      <sheetName val="2_1-LẦN_1-SÁNG10"/>
      <sheetName val="2_1-LẦN_2-TRƯA10"/>
      <sheetName val="2_1-TOTAL-Ko_IN10"/>
      <sheetName val="1_3(TMR_4)10"/>
      <sheetName val="CHO_DE10"/>
      <sheetName val="1_1+1_2+2_2+2_3(TMR_3)10"/>
      <sheetName val="CK1+CK2_(VS_SAN_CHOI_23)10"/>
      <sheetName val="CK1+CK2_(2)10"/>
      <sheetName val="12-16_THÁNG10"/>
      <sheetName val="CAN_SỮA10"/>
      <sheetName val="54+55+56(SAU_CAI_SỮA-6)10"/>
      <sheetName val="BÊ_71-90_NGÀY10"/>
      <sheetName val="BÊ_12-16_tháng10"/>
      <sheetName val="BÊ_6-1210"/>
      <sheetName val="BÊ_1-310"/>
      <sheetName val="F01-BC_KHAU_PHAN_SANG_20_310"/>
      <sheetName val="F01-BC_KHAU_PHAN_CHIEU_19_310"/>
      <sheetName val="dinh_mưc_cty10"/>
      <sheetName val="Giá_thành10"/>
      <sheetName val="Thong_ke10"/>
      <sheetName val="Energy_for_milk_prod10"/>
      <sheetName val="DE_NGHI_XUAT_10"/>
      <sheetName val="phieu_xuat_mau10"/>
      <sheetName val="PHIEU_XUAT_CHIEU10"/>
      <sheetName val="11_rai_them_cỏ10"/>
      <sheetName val="PHU_LUC_02-_HDSD_CAC_BIEU_MAU10"/>
      <sheetName val="PhU_LUC_01-_MA_CAC_NHOM_BO10"/>
      <sheetName val="F03-BC_THUC_TRON_SANG_20_310"/>
      <sheetName val="F03-BC_THUC_TRON_CHIEU_19_310"/>
      <sheetName val="F02-BC_THEO_DOI_THUC_AN_DU10"/>
      <sheetName val="Tham_khao-_Bao_cao_xuat_thuc_10"/>
      <sheetName val="13-Cốt_thép_(10mm&lt;D≤18mm)_FO110"/>
      <sheetName val="du_lieu_du_toan10"/>
      <sheetName val="BANCO_(2)10"/>
      <sheetName val="MT_DPin_(2)10"/>
      <sheetName val="BOQ_THAN10"/>
      <sheetName val="DL_ĐẦU_VÀO10"/>
      <sheetName val="D_&amp;_W_sizes10"/>
      <sheetName val="Analisa_&amp;_Upah10"/>
      <sheetName val="Purchase_Order10"/>
      <sheetName val="Du_lieu11"/>
      <sheetName val="Phan_tich10"/>
      <sheetName val="Luong_NII10"/>
      <sheetName val="DINH_MUC_THI_NGHIEM10"/>
      <sheetName val="Luong_NI10"/>
      <sheetName val="CT_Thang_Mo10"/>
      <sheetName val="CT__PL10"/>
      <sheetName val="dongia__2_10"/>
      <sheetName val="Thép_CKN10"/>
      <sheetName val="GOC-KO_IN10"/>
      <sheetName val="MAU_8A10"/>
      <sheetName val="MAU_8B10"/>
      <sheetName val="MAU_910"/>
      <sheetName val="MAU_1010"/>
      <sheetName val="cash_budget10"/>
      <sheetName val="Dlieu_dau_vao10"/>
      <sheetName val="CHI_PHI8"/>
      <sheetName val="02__PTDG10"/>
      <sheetName val="Chiết_tính10"/>
      <sheetName val="DK1_Don_gia10"/>
      <sheetName val="Income_Statement10"/>
      <sheetName val="Shareholders'_Equity10"/>
      <sheetName val="VC_xd8"/>
      <sheetName val="Gia_VLTB8"/>
      <sheetName val="B_Luong8"/>
      <sheetName val="C_May8"/>
      <sheetName val="Don_gia_(khong_in)10"/>
      <sheetName val="1_MONG_1-210"/>
      <sheetName val="TB_NẶNG8"/>
      <sheetName val="Du_tru_CP-Bieu_018"/>
      <sheetName val="dm_3668"/>
      <sheetName val="DM_60608"/>
      <sheetName val="Dự_thầu8"/>
      <sheetName val="Nhap_VT_oto8"/>
      <sheetName val="Hao_phí8"/>
      <sheetName val="Ma_don_vi8"/>
      <sheetName val="bang_cc8"/>
      <sheetName val="Structure_data8"/>
      <sheetName val="TH_TN8"/>
      <sheetName val="Bill_No_3_-_Prov__Sum_(Ph2&amp;3)8"/>
      <sheetName val="đọc_số8"/>
      <sheetName val="CP_Du_phong8"/>
      <sheetName val="THCP_Lap_dat8"/>
      <sheetName val="THCP_xay_dung8"/>
      <sheetName val="Tong_hop_kinh_phi8"/>
      <sheetName val="CP_HMC8"/>
      <sheetName val="HỆ_THỐNG_PHÒNG_CHÁY_CHỮA_CHÁY8"/>
      <sheetName val="HỆ_THỐNG_CẤP_THOÁT_NƯỚC8"/>
      <sheetName val="HỆ_THỐNG_ĐHKK8"/>
      <sheetName val="MÁY_PHÁT_ĐIỆN8"/>
      <sheetName val="HỆ_THỐNG_ĐIỆN8"/>
      <sheetName val="Thiết_bị_chính8"/>
      <sheetName val="Ｎｏ_138"/>
      <sheetName val="DGchitiet_8"/>
      <sheetName val="wk_prgs8"/>
      <sheetName val="AG_Pipe_Qty_Analysis8"/>
      <sheetName val="2_1Warehouse_18"/>
      <sheetName val="CĂN_HỘ_T16-17_8"/>
      <sheetName val="TRỤC_ĐỨNG_THOÁT_BẨN_T15-178"/>
      <sheetName val="TRỤC_ĐỨNG_TM_T15-178"/>
      <sheetName val="TK_chi_tiet8"/>
      <sheetName val="Bill_2-Road_HR28"/>
      <sheetName val="Bill_3_-_Softscape_HR28"/>
      <sheetName val="THEP_TAM8"/>
      <sheetName val="THEP_HÌNH8"/>
      <sheetName val="THEP_HINH8"/>
      <sheetName val="XA_GO8"/>
      <sheetName val="BANG_TRA8"/>
      <sheetName val="Main_Bldg-Rev028"/>
      <sheetName val="D&amp;W_def_8"/>
      <sheetName val="Nhan_cong8"/>
      <sheetName val="Thiet_bi8"/>
      <sheetName val="Vat_tu8"/>
      <sheetName val="DM_ChiPhi8"/>
      <sheetName val="May_TC8"/>
      <sheetName val="TH_Kinh_phi8"/>
      <sheetName val="Ptvl_8"/>
      <sheetName val="Móng,_nền_8"/>
      <sheetName val="1_Requisition(E)8"/>
      <sheetName val="So_lieu_chung7"/>
      <sheetName val="Q_A01_2-Sh7"/>
      <sheetName val="DG_14267"/>
      <sheetName val="Dự_toán8"/>
      <sheetName val="Đơn_Giá_TH8"/>
      <sheetName val="Nhân_công8"/>
      <sheetName val="Phân_tích8"/>
      <sheetName val="C_P_Thiết_bị8"/>
      <sheetName val="T_H_Kinh_phí8"/>
      <sheetName val="Vật_tư8"/>
      <sheetName val="Trang_bìa8"/>
      <sheetName val="phan_tic_chi_tiet8"/>
      <sheetName val="TONG_HOP8"/>
      <sheetName val="Tổng_GT8"/>
      <sheetName val="Chi_tiết_KL8"/>
      <sheetName val="khấu_trừ_phạt8"/>
      <sheetName val="GT__KHAU_TRU8"/>
      <sheetName val="HAO_HUT_VAT_TU_(2)8"/>
      <sheetName val="cao_độ8"/>
      <sheetName val="Data_Wall8"/>
      <sheetName val="3__CNT7"/>
      <sheetName val="unit_price_list(M)7"/>
      <sheetName val="Theo_doi_Doanh_thu_20177"/>
      <sheetName val="Gia_vat_lieu7"/>
      <sheetName val="gui_BKCT7"/>
      <sheetName val="Precios_unitarios_AXH7"/>
      <sheetName val="Chi_tiet_cong_no8"/>
      <sheetName val="PHÁT_SINH_TẦNG_1_8"/>
      <sheetName val="PHÁT_SINH_TẦNG_28"/>
      <sheetName val="Hầm_chuyển_psinh8"/>
      <sheetName val="Ống_thẳng8"/>
      <sheetName val="Côn_thu8"/>
      <sheetName val="Vuông_tròn8"/>
      <sheetName val="Chân_rẽ8"/>
      <sheetName val="Chạc_ba8"/>
      <sheetName val="Danh_mục6"/>
      <sheetName val="PV_Graph_Data6"/>
      <sheetName val="1_2_Staff_Schedule7"/>
      <sheetName val="BẢNG_ÁP_GIÁ_(in)7"/>
      <sheetName val="NT_(KL)_IN7"/>
      <sheetName val="DOM_D27"/>
      <sheetName val="nhà_ăn7"/>
      <sheetName val="Công_nhật7"/>
      <sheetName val="btkt_cột7"/>
      <sheetName val="Bảng_đo_bóc_KL_OLK-097"/>
      <sheetName val="6_3_CHI_TIET_OLK-097"/>
      <sheetName val="BTK-Dai_Hoc_Kien_Giang6"/>
      <sheetName val="0__Input7"/>
      <sheetName val="TH_các_CC7"/>
      <sheetName val="Don_gia_chi_tiet_DIEN_27"/>
      <sheetName val="Chi_tiet_-tong_9_thang7"/>
      <sheetName val="TH_VL,_NC,_DDHT_Thanhphuoc7"/>
      <sheetName val="1__Office7"/>
      <sheetName val="KL_THEP__GIAM_DO_DUNG_COUPLER7"/>
      <sheetName val="01_KL_THÉP_NHẬP_VỀ7"/>
      <sheetName val="2__NT_VLDV7"/>
      <sheetName val="GHI_CHU7"/>
      <sheetName val="1_BB_LMHT7"/>
      <sheetName val="Bê_tông_bảo_vệ7"/>
      <sheetName val="01__Data7"/>
      <sheetName val="Neo,_nối_cốt_thép_dầm,_cột7"/>
      <sheetName val="Uốn_móc_cốt_thép7"/>
      <sheetName val="Tiêu_chuẩn_cốt_thép7"/>
      <sheetName val="Doi_so7"/>
      <sheetName val="1_Civil_(Org)7"/>
      <sheetName val="Bill_Prelim-CDT7"/>
      <sheetName val="Bill_BPTC-CDT7"/>
      <sheetName val="Chi_tiết_BPTC7"/>
      <sheetName val="Bill_BPTC-CDT_(PA_MCT_CDT)7"/>
      <sheetName val="Chi_tiết_BPTC_(PA_MCT_CDT)7"/>
      <sheetName val="Thop_Ksat7"/>
      <sheetName val="Thu_hoi_7"/>
      <sheetName val="HM_chung7"/>
      <sheetName val="CP_xd-thiet_bi7"/>
      <sheetName val="TH-TN_LD_TB7"/>
      <sheetName val="CP_xaydung7"/>
      <sheetName val="Thao_ha_phu_kien7"/>
      <sheetName val="VL-NC-MTC_ket_cau7"/>
      <sheetName val="KHOI_LUONG_TONG7"/>
      <sheetName val="TK_22KV7"/>
      <sheetName val="DM_366-17777"/>
      <sheetName val="Thi_nhiem7"/>
      <sheetName val="Gia_goc_VT-TB7"/>
      <sheetName val="Gia_vc_den_chan_CT7"/>
      <sheetName val="culy_227"/>
      <sheetName val="Luong_20507"/>
      <sheetName val="ca_may_QN7"/>
      <sheetName val="TNHC1246_7"/>
      <sheetName val="Ca_may_TT06_20107"/>
      <sheetName val="Don_gia_VLXD_dia_phuong7"/>
      <sheetName val="Bang_luong_SCL7"/>
      <sheetName val="Dinh_muc_TN14267"/>
      <sheetName val="DM_336cai_tao7"/>
      <sheetName val="MTO_REV_2(ARMOR)7"/>
      <sheetName val="Dutoan_KL6"/>
      <sheetName val="doanh_thu6"/>
      <sheetName val="KHOI_LUONG15-47"/>
      <sheetName val="DANH_MỤC_HỒ_SƠ7"/>
      <sheetName val="GT_PHÁT_SINH_NGOÀI_HĐ7"/>
      <sheetName val="KL_PHÁT_SINH_7"/>
      <sheetName val="PS_NGOÀI_HĐ7"/>
      <sheetName val="GT_PHÁT_SINH_VƯỢT_HĐ7"/>
      <sheetName val="PS_TĂNG_GIẢM_TRONG_HĐ7"/>
      <sheetName val="DGCT_PHÁT_SINH7"/>
      <sheetName val="DGCT_TRẦN_NLV7"/>
      <sheetName val="DGKL_chi_tiết_NLV7"/>
      <sheetName val="DGKL_chi_tiết_NHN,NK7"/>
      <sheetName val="TG_KL7"/>
      <sheetName val="DGCT_SƠN_BẢ_TƯỜNG_NLV7"/>
      <sheetName val="DGKL_TRẦN_NHN7"/>
      <sheetName val="KL_thep_lam_sat7"/>
      <sheetName val="DM-VNT_ko_sd7"/>
      <sheetName val="B3A_-_TOWER_A7"/>
      <sheetName val="Annex_B7"/>
      <sheetName val="Cotthep_NPT7"/>
      <sheetName val="vl_nc_mtc7"/>
      <sheetName val="Tien_Thuong7"/>
      <sheetName val="NC_XL_6T_cuoi_01_CTy7"/>
      <sheetName val="Data_-6T_dau7"/>
      <sheetName val="Cong_6T7"/>
      <sheetName val="TLG_Type7"/>
      <sheetName val="Tong_hop_vat_tu7"/>
      <sheetName val="1_San_7"/>
      <sheetName val="Dot_47"/>
      <sheetName val="HRG_BHN7"/>
      <sheetName val="CĂN_ĐH7"/>
      <sheetName val="Chi_phi_van_chuyen7"/>
      <sheetName val="Dgia_vat_tu7"/>
      <sheetName val="Don_gia_III7"/>
      <sheetName val="D÷_liÖu7"/>
      <sheetName val="DT_hợp_đồng6"/>
      <sheetName val="Bảng_KL_đợt_16"/>
      <sheetName val="2_CDPS7"/>
      <sheetName val="Summary_Sheet6"/>
      <sheetName val="Finishing-Tower_A6"/>
      <sheetName val="Finishing-Tower_B6"/>
      <sheetName val="Finishing-Tower_C6"/>
      <sheetName val="Finishing-Tower_D6"/>
      <sheetName val="MEP-Tower_A6"/>
      <sheetName val="MEP-Tower_B6"/>
      <sheetName val="MEP-Tower_C6"/>
      <sheetName val="MEP-Tower_D6"/>
      <sheetName val="Cost_Report_Sum6"/>
      <sheetName val="Detail_Cost_Sum6"/>
      <sheetName val="RVO-VO_Sum6"/>
      <sheetName val="Potential_VOs_Sum6"/>
      <sheetName val="Cash_Flow_Sum6"/>
      <sheetName val="Heso_DZ7"/>
      <sheetName val="Bieu_gia_HD6"/>
      <sheetName val="Div26_-_Elect7"/>
      <sheetName val="7_Khau_tru_7"/>
      <sheetName val="4_CĂN7"/>
      <sheetName val="DG_BINH_THUAN7"/>
      <sheetName val="GIÁ_DỰ_THẦU_30_CĂN6"/>
      <sheetName val="DG_Chi_tiet6"/>
      <sheetName val="Kê_0,46"/>
      <sheetName val="TH_0,46"/>
      <sheetName val="Kê_226"/>
      <sheetName val="TH_226"/>
      <sheetName val="TBA_CAI_TAO6"/>
      <sheetName val="TBA_XDM6"/>
      <sheetName val="TONG_HOP_DU_TOAN6"/>
      <sheetName val="Thop_XAY_DUNG6"/>
      <sheetName val="CP_HANG_MUC_CHUNG6"/>
      <sheetName val="CHI_PHI_XD6"/>
      <sheetName val="CHI_PHI_THI_NGHIEM6"/>
      <sheetName val="VLDIEN_226"/>
      <sheetName val="Dao_dat6"/>
      <sheetName val="TH_Denbu6"/>
      <sheetName val="Do_ve_DC6"/>
      <sheetName val="TH_Bommin6"/>
      <sheetName val="CHI_PHI_THI_NGHIEM-LD_thiet_bi6"/>
      <sheetName val="Luong_TT016"/>
      <sheetName val="Camay_QB6"/>
      <sheetName val="gia_ca_may_BXD6"/>
      <sheetName val="BANG_LUONG_KY_SU6"/>
      <sheetName val="Bang_luong_NHOM_I6"/>
      <sheetName val="Bangluong_NHOM_II_6"/>
      <sheetName val="09-GIA_nhien_lieu-ko_in6"/>
      <sheetName val="Tinh_V_cot_chiem_cho6"/>
      <sheetName val="ĐM_13546"/>
      <sheetName val="KHOAN_MAU6"/>
      <sheetName val="ĐO_ĐỊA_VẬT_LÝ6"/>
      <sheetName val="khoan_tiep_dia6"/>
      <sheetName val="DZ_22KV6"/>
      <sheetName val="_1710_HOINGHINLD6"/>
      <sheetName val="99_(2)6"/>
      <sheetName val="134_6"/>
      <sheetName val="DG_49706"/>
      <sheetName val="Don_gia_NC7"/>
      <sheetName val="B-2__(DPP)7"/>
      <sheetName val="CAP_NUOC6"/>
      <sheetName val="cấp_nước_trục_nhà_vs6"/>
      <sheetName val="THOAT_NUOC6"/>
      <sheetName val="THOAT_MUA6"/>
      <sheetName val="Cáp_phòng6"/>
      <sheetName val="TMC_ĐIỆN_Phi6"/>
      <sheetName val="TMC_Tổng6"/>
      <sheetName val="TH_Đèn_Phòng_L16"/>
      <sheetName val="TH_Đèn_Hầm_L16"/>
      <sheetName val="TỦ_MODULE_T16"/>
      <sheetName val="Financ__Overview6"/>
      <sheetName val="13_BANG_CT6"/>
      <sheetName val="14_MMUS_GIUA_NHIP6"/>
      <sheetName val="4_HSPBngang6"/>
      <sheetName val="6_Tinh_tai6"/>
      <sheetName val="2_NSl6"/>
      <sheetName val="17_US_CHU_tho_a_b6"/>
      <sheetName val="15_MMUS_GOI6"/>
      <sheetName val="TINH_GIA_-_SAN_XUAT_Vertico6"/>
      <sheetName val="gia_vt,nc,may6"/>
      <sheetName val="Huong_dan6"/>
      <sheetName val="Tổng_hợp_KPHM6"/>
      <sheetName val="5_2_1_Đo_bóc_KL_OLK-066"/>
      <sheetName val="MB_DT_026"/>
      <sheetName val="Dinh_muc6"/>
      <sheetName val="KS_tuyen6"/>
      <sheetName val="Bang_chiet_tinh_TBA6"/>
      <sheetName val="4_2_1_Đo_bóc_KL_OLK-066"/>
      <sheetName val="4_1_1_CHI_TIET_OLK-066"/>
      <sheetName val="Cash_Flow6"/>
      <sheetName val="So_sanh6"/>
      <sheetName val="HERD_MOVEMENTFARM18"/>
      <sheetName val="HERD_MOVEMENTFARM28"/>
      <sheetName val="CALVES_2-48"/>
      <sheetName val="Cavles_2-48"/>
      <sheetName val="CALVES_4-78"/>
      <sheetName val="HEIFER_7-12m8"/>
      <sheetName val="HEIFER_12+8"/>
      <sheetName val="FRESH_COW_2017-188"/>
      <sheetName val="HP_COW_20188"/>
      <sheetName val="LP_COW_2017-188"/>
      <sheetName val="DRY_COW8"/>
      <sheetName val="FIELD_CROPS8"/>
      <sheetName val="Tong_DT5"/>
      <sheetName val="phan_tich_don_gia5"/>
      <sheetName val="DT_san_XD-So_lieu_cu5"/>
      <sheetName val="EQUIP_LIST6"/>
      <sheetName val="Electrical_Works6"/>
      <sheetName val="H_T__INCOMING_SYSTEM6"/>
      <sheetName val="BU_LONG6"/>
      <sheetName val="THONG_SO6"/>
      <sheetName val="Đơn_giá_chi_tiết_TN_396"/>
      <sheetName val="DT__NHA_XUONG6"/>
      <sheetName val="Gia_VT-TB6"/>
      <sheetName val="noi_suy_xa6"/>
      <sheetName val="noi_suy_xa_thu_hoi6"/>
      <sheetName val="Tính_giá_NC6"/>
      <sheetName val="Tiên_lượng6"/>
      <sheetName val="SL_cước6"/>
      <sheetName val="Thuyết_minh6"/>
      <sheetName val="Đơn_giá_máy6"/>
      <sheetName val="¥_6"/>
      <sheetName val="FF-2_(1)5"/>
      <sheetName val="Labour_Summary18"/>
      <sheetName val="YTD_12'20035"/>
      <sheetName val="YTD_06'20035"/>
      <sheetName val="YTD_03'20035"/>
      <sheetName val="YTD_09'20035"/>
      <sheetName val="deferred_taxes5"/>
      <sheetName val="Eqpmnt_Plng5"/>
      <sheetName val="TRIAL_BALANCE5"/>
      <sheetName val="DPR_31st_march5"/>
      <sheetName val="current_month5"/>
      <sheetName val="Blng__Vs_Coll_5"/>
      <sheetName val="Unit_price5"/>
      <sheetName val="Bill_No_1_66"/>
      <sheetName val="Bill_No_1_106"/>
      <sheetName val="Bill_No_3_36"/>
      <sheetName val="Bill_No_1_46"/>
      <sheetName val="Bill_No_1_76"/>
      <sheetName val="Summary_Bill_No__36"/>
      <sheetName val="Bán_đợt_1_trang5"/>
      <sheetName val="Chiet_tinh_dz355"/>
      <sheetName val="3__KC_-_PODIUM5"/>
      <sheetName val="CTDZ6kv_(gd1)_5"/>
      <sheetName val="CTDZ_0_4+cto_(GD1)5"/>
      <sheetName val="CTTBA_(gd1)5"/>
      <sheetName val="03_Detailed5"/>
      <sheetName val="01_Bid_Price_summary5"/>
      <sheetName val="Home_Office_Manhours5"/>
      <sheetName val="Field_SPV_Barchart5"/>
      <sheetName val="Tien_Luong5"/>
      <sheetName val="Unit_price(Updateting)5"/>
      <sheetName val="Cost_List5"/>
      <sheetName val="Detail_Cost5"/>
      <sheetName val="IC_Price_New5"/>
      <sheetName val="Summary_Table5"/>
      <sheetName val="Sales_Person5"/>
      <sheetName val="Bidding_Entity5"/>
      <sheetName val="CHITIET_VL-NCHT1_(2)5"/>
      <sheetName val="Bù_giá_CM5"/>
      <sheetName val="Breakdown_(B)5"/>
      <sheetName val="U_P_Breakdown5"/>
      <sheetName val="IMF_Code5"/>
      <sheetName val="Subsidiary_Calculation5"/>
      <sheetName val="Phu_Bai_Bridge5"/>
      <sheetName val="5_2_1_Đo_bóc_KL_OLK-105"/>
      <sheetName val="BẢNG_DIỄN_GIẢI_KL_(7)5"/>
      <sheetName val="don_gia_14265"/>
      <sheetName val="Luong_BN5"/>
      <sheetName val="Luong_TB5"/>
      <sheetName val="Ca_may_TB5"/>
      <sheetName val="Ca_máy_BN5"/>
      <sheetName val="Vật_liệu5"/>
      <sheetName val="LX_-TT055"/>
      <sheetName val="NC_Moi_TT055"/>
      <sheetName val="Bia_lot5"/>
      <sheetName val="PU_ITALY_28"/>
      <sheetName val="TH_DZ3516"/>
      <sheetName val="Tro_giup27"/>
      <sheetName val="RAB_AR&amp;STR14"/>
      <sheetName val="chi_tiet_TBA14"/>
      <sheetName val="chi_tiet_C14"/>
      <sheetName val="Customize_Your_Purchase_Order14"/>
      <sheetName val="CHITIET_VL-NC-TT_-1p14"/>
      <sheetName val="CHITIET_VL-NC-TT-3p13"/>
      <sheetName val="TONG_HOP_VL-NC_TT14"/>
      <sheetName val="KPVC-BD_14"/>
      <sheetName val="Don_gia14"/>
      <sheetName val="DON_GIA_TRAM_(3)14"/>
      <sheetName val="DON_GIA_CAN_THO16"/>
      <sheetName val="Don_gia_chi_tiet14"/>
      <sheetName val="HĐ_ngoài13"/>
      <sheetName val="XT_Buoc_313"/>
      <sheetName val="dongia_(2)13"/>
      <sheetName val="7606_DZ14"/>
      <sheetName val="project_management13"/>
      <sheetName val="Adix_A13"/>
      <sheetName val="S-curve_13"/>
      <sheetName val="REINF_13"/>
      <sheetName val="Rates_200913"/>
      <sheetName val="So_doi_chieu_LC13"/>
      <sheetName val="MAIN_GATE_HOUSE13"/>
      <sheetName val="Commercial_value13"/>
      <sheetName val="Du_toan13"/>
      <sheetName val="Ky_Lam_Bridge13"/>
      <sheetName val="Provisional_Sums_Item13"/>
      <sheetName val="Gas_Pressure_Welding13"/>
      <sheetName val="General_Item&amp;General_Requirem13"/>
      <sheetName val="General_Items13"/>
      <sheetName val="Regenral_Requirements13"/>
      <sheetName val="chiet_tinh13"/>
      <sheetName val="Ng_hàng_xà+bulong13"/>
      <sheetName val="MH_RATE13"/>
      <sheetName val="TONG_HOP_VL-NC13"/>
      <sheetName val="Bang_KL13"/>
      <sheetName val="Đầu_vào12"/>
      <sheetName val="Lcau_-_Lxuc13"/>
      <sheetName val="Chi_tiet_XD_TBA12"/>
      <sheetName val="DM_606113"/>
      <sheetName val="DG_thep_ma_kem13"/>
      <sheetName val="CT_vat_lieu13"/>
      <sheetName val="Equip_12"/>
      <sheetName val="A1_CN12"/>
      <sheetName val="TONG_HOP_T5_199812"/>
      <sheetName val="Chenh_lech_vat_tu12"/>
      <sheetName val="Trạm_biến_áp12"/>
      <sheetName val="Đơn_Giá_12"/>
      <sheetName val="Diện_tích12"/>
      <sheetName val="1_Khái_toán12"/>
      <sheetName val="CT-0_4KV12"/>
      <sheetName val="DG_DZ13"/>
      <sheetName val="DG_TBA13"/>
      <sheetName val="rate_material12"/>
      <sheetName val="KL_Chi_tiết_Xây_tô12"/>
      <sheetName val="07Base_Cost12"/>
      <sheetName val="GV1-D13_(Casement_door)12"/>
      <sheetName val="Bill_1_Quy_dinh_chung12"/>
      <sheetName val="1_R18_BF12"/>
      <sheetName val="6_External_works-R1812"/>
      <sheetName val="Phan_khai_KLuong12"/>
      <sheetName val="Chi_tiet_KL12"/>
      <sheetName val="Tổng_hợp_KL12"/>
      <sheetName val="04_-_XUONG_DET_B12"/>
      <sheetName val="_0312"/>
      <sheetName val="chieu_day_san12"/>
      <sheetName val="Podium_Concrete_Works12"/>
      <sheetName val="KLCT-_TOWER12"/>
      <sheetName val="KLCT-_PODIUM12"/>
      <sheetName val="Area_Cal12"/>
      <sheetName val="Gia_thanh_chuoi_su12"/>
      <sheetName val="Tiep_dia12"/>
      <sheetName val="Don_gia_vung_III-Can_Tho12"/>
      <sheetName val="Loại_Vật_tư12"/>
      <sheetName val="Elect_(3)12"/>
      <sheetName val="plan&amp;section_of_foundation12"/>
      <sheetName val="design_criteria12"/>
      <sheetName val="Bond_수수료_계산_포맷12"/>
      <sheetName val="ITB_COST12"/>
      <sheetName val="PAGE_112"/>
      <sheetName val="Xay_lapduongR312"/>
      <sheetName val="DM_6712"/>
      <sheetName val="Project_Data12"/>
      <sheetName val="6787CWFASE2CASE2_00_xls12"/>
      <sheetName val="Đầu_tư12"/>
      <sheetName val="EIRR&gt;_212"/>
      <sheetName val="Bill_02_-_Xay_gach-Pou_12"/>
      <sheetName val="Bill_03-Chống_thấm-Pou12"/>
      <sheetName val="Bill_04-Kim_loại-Pou12"/>
      <sheetName val="Bill_05_-_Hoan_thien-Pou_12"/>
      <sheetName val="Bill_02_-_Xay_gach-Tower12"/>
      <sheetName val="Bill_03-Chống_thấm-Tower12"/>
      <sheetName val="Bill_04-Kim_loại-Tower12"/>
      <sheetName val="Bill_05_-_Hoan_thien-Tower12"/>
      <sheetName val="KL-_KHAC12"/>
      <sheetName val="BILL_3_-_KẾT_CẤU_HẦM12"/>
      <sheetName val="PTĐG_LTBT12"/>
      <sheetName val="CTG-PRECHEx1_412"/>
      <sheetName val="CTG-AB_(2)12"/>
      <sheetName val="CTG-AB_(3)12"/>
      <sheetName val="CTG-PLP-1_0812"/>
      <sheetName val="Pre_Đội_nhóm12"/>
      <sheetName val="Vat_tu_XD12"/>
      <sheetName val="Tower_-_Concrete_Works12"/>
      <sheetName val="Bill-04_ket_cau_thap-_UNI12"/>
      <sheetName val="dg_tphcm12"/>
      <sheetName val="T_KÊ_K_CẤU12"/>
      <sheetName val="gia_cong_tac12"/>
      <sheetName val="4_PTDG12"/>
      <sheetName val="A1,_May12"/>
      <sheetName val="Vat_lieu12"/>
      <sheetName val="Data_Input13"/>
      <sheetName val="Measure_130612"/>
      <sheetName val="HÐ_ngoài13"/>
      <sheetName val="6PILE__(돌출)12"/>
      <sheetName val="Bill_01_-_CTN12"/>
      <sheetName val="Bill_2_2_Villa_2_beds12"/>
      <sheetName val="Analisa_Gabungan12"/>
      <sheetName val="Isolasi_Luar_Dalam12"/>
      <sheetName val="Isolasi_Luar12"/>
      <sheetName val="Harga_ME_12"/>
      <sheetName val="TH_N_Cong12"/>
      <sheetName val="ESTI_12"/>
      <sheetName val="KL_san_lap12"/>
      <sheetName val="TH_Vat_tu12"/>
      <sheetName val="_Bill_5-Earthing_2_-_Add_Work12"/>
      <sheetName val="Chenh_lech_ca_may12"/>
      <sheetName val="TLg_CN&amp;Laixe12"/>
      <sheetName val="TLg_CN&amp;Laixe_(2)12"/>
      <sheetName val="TLg_Laitau12"/>
      <sheetName val="TLg_Laitau_(2)12"/>
      <sheetName val="Bang_trong_luong_rieng_thep12"/>
      <sheetName val="Cước_VC_+_ĐM_CP_Tư_vấn12"/>
      <sheetName val="Hệ_số12"/>
      <sheetName val="DETAIL_12"/>
      <sheetName val="final_list_200528"/>
      <sheetName val="LV_data12"/>
      <sheetName val="Gia_vat_tu12"/>
      <sheetName val="CẤP_THOÁT_NƯỚC12"/>
      <sheetName val="THDT_goi_thau_TB12"/>
      <sheetName val="Tien_do_TV12"/>
      <sheetName val="bridge_#_112"/>
      <sheetName val="Bang_3_Chi_tiet_phan_Dz12"/>
      <sheetName val="KHOI_LUONG12"/>
      <sheetName val="TH_MTC12"/>
      <sheetName val="CTKL_KTX_HT11"/>
      <sheetName val="Buy_vs__Lease_Car12"/>
      <sheetName val="DATA_BASE12"/>
      <sheetName val="Equipment_list_(PAC)12"/>
      <sheetName val="TINH_KHOI_LUONG12"/>
      <sheetName val="Chi_tiet12"/>
      <sheetName val="subcon_sched12"/>
      <sheetName val="NHÀ_NHẬP_LIỆU11"/>
      <sheetName val="MÓNG_SILO11"/>
      <sheetName val="PRE_(E)12"/>
      <sheetName val="HVAC_BLOCK_B412"/>
      <sheetName val="2_Chiet_tinh11"/>
      <sheetName val="BẢNG_KHỐI_LƯỢNG_TỔNG_HỢP11"/>
      <sheetName val="CP_Khac_cuoc_VC11"/>
      <sheetName val="Budget_Code11"/>
      <sheetName val="Tong_du_toan11"/>
      <sheetName val="Bill_2_-_ketcau11"/>
      <sheetName val="Chi_tiet_lan_can11"/>
      <sheetName val="13-Cốt_thép_(10mm&lt;D≤18mm)_FO111"/>
      <sheetName val="du_lieu_du_toan11"/>
      <sheetName val="BOQ_THAN11"/>
      <sheetName val="DL_ĐẦU_VÀO11"/>
      <sheetName val="Purchase_Order11"/>
      <sheetName val="D_&amp;_W_sizes11"/>
      <sheetName val="Analisa_&amp;_Upah11"/>
      <sheetName val="Du_lieu12"/>
      <sheetName val="Phan_tich11"/>
      <sheetName val="Luong_NII11"/>
      <sheetName val="DINH_MUC_THI_NGHIEM11"/>
      <sheetName val="Luong_NI11"/>
      <sheetName val="CT_Thang_Mo11"/>
      <sheetName val="CT__PL11"/>
      <sheetName val="cash_budget11"/>
      <sheetName val="dongia__2_11"/>
      <sheetName val="GOC-KO_IN11"/>
      <sheetName val="MAU_8A11"/>
      <sheetName val="MAU_8B11"/>
      <sheetName val="MAU_911"/>
      <sheetName val="MAU_1011"/>
      <sheetName val="Thép_CKN11"/>
      <sheetName val="sochitiettaikhoan_11"/>
      <sheetName val="Share_price_data11"/>
      <sheetName val="19_311"/>
      <sheetName val="20_311"/>
      <sheetName val="Chieu_4_311"/>
      <sheetName val="Cow_req11"/>
      <sheetName val="TỔNG_HỢP11"/>
      <sheetName val="14-LẦN_3-CHIỀU11"/>
      <sheetName val="14-LẦN_1-SÁNG11"/>
      <sheetName val="14-LẦN_2-TRƯA11"/>
      <sheetName val="1_3+1_4-TOTAL_-_Ko_IN11"/>
      <sheetName val="2_1-LẦN_3-CHIỀU11"/>
      <sheetName val="2_1-LẦN_1-SÁNG11"/>
      <sheetName val="2_1-LẦN_2-TRƯA11"/>
      <sheetName val="2_1-TOTAL-Ko_IN11"/>
      <sheetName val="1_3(TMR_4)11"/>
      <sheetName val="CHO_DE11"/>
      <sheetName val="1_1+1_2+2_2+2_3(TMR_3)11"/>
      <sheetName val="CK1+CK2_(VS_SAN_CHOI_23)11"/>
      <sheetName val="CK1+CK2_(2)11"/>
      <sheetName val="12-16_THÁNG11"/>
      <sheetName val="CAN_SỮA11"/>
      <sheetName val="54+55+56(SAU_CAI_SỮA-6)11"/>
      <sheetName val="BÊ_71-90_NGÀY11"/>
      <sheetName val="BÊ_12-16_tháng11"/>
      <sheetName val="BÊ_6-1211"/>
      <sheetName val="BÊ_1-311"/>
      <sheetName val="F01-BC_KHAU_PHAN_SANG_20_311"/>
      <sheetName val="F01-BC_KHAU_PHAN_CHIEU_19_311"/>
      <sheetName val="dinh_mưc_cty11"/>
      <sheetName val="Giá_thành11"/>
      <sheetName val="Thong_ke11"/>
      <sheetName val="Energy_for_milk_prod11"/>
      <sheetName val="DE_NGHI_XUAT_11"/>
      <sheetName val="phieu_xuat_mau11"/>
      <sheetName val="PHIEU_XUAT_CHIEU11"/>
      <sheetName val="11_rai_them_cỏ11"/>
      <sheetName val="PHU_LUC_02-_HDSD_CAC_BIEU_MAU11"/>
      <sheetName val="PhU_LUC_01-_MA_CAC_NHOM_BO11"/>
      <sheetName val="F03-BC_THUC_TRON_SANG_20_311"/>
      <sheetName val="F03-BC_THUC_TRON_CHIEU_19_311"/>
      <sheetName val="F02-BC_THEO_DOI_THUC_AN_DU11"/>
      <sheetName val="Tham_khao-_Bao_cao_xuat_thuc_11"/>
      <sheetName val="VC_xd9"/>
      <sheetName val="Gia_VLTB9"/>
      <sheetName val="B_Luong9"/>
      <sheetName val="C_May9"/>
      <sheetName val="Dlieu_dau_vao11"/>
      <sheetName val="Income_Statement11"/>
      <sheetName val="Shareholders'_Equity11"/>
      <sheetName val="BANCO_(2)11"/>
      <sheetName val="MT_DPin_(2)11"/>
      <sheetName val="02__PTDG11"/>
      <sheetName val="Chiết_tính11"/>
      <sheetName val="TB_NẶNG9"/>
      <sheetName val="Du_tru_CP-Bieu_019"/>
      <sheetName val="Don_gia_(khong_in)11"/>
      <sheetName val="DK1_Don_gia11"/>
      <sheetName val="1_MONG_1-211"/>
      <sheetName val="THEP_TAM9"/>
      <sheetName val="THEP_HÌNH9"/>
      <sheetName val="THEP_HINH9"/>
      <sheetName val="XA_GO9"/>
      <sheetName val="BANG_TRA9"/>
      <sheetName val="wk_prgs9"/>
      <sheetName val="Ma_don_vi9"/>
      <sheetName val="bang_cc9"/>
      <sheetName val="dm_3669"/>
      <sheetName val="DM_60609"/>
      <sheetName val="Dự_thầu9"/>
      <sheetName val="Nhap_VT_oto9"/>
      <sheetName val="Hao_phí9"/>
      <sheetName val="Structure_data9"/>
      <sheetName val="đọc_số9"/>
      <sheetName val="Bill_No_3_-_Prov__Sum_(Ph2&amp;3)9"/>
      <sheetName val="TH_TN9"/>
      <sheetName val="CP_Du_phong9"/>
      <sheetName val="THCP_Lap_dat9"/>
      <sheetName val="THCP_xay_dung9"/>
      <sheetName val="Tong_hop_kinh_phi9"/>
      <sheetName val="Dự_toán9"/>
      <sheetName val="Đơn_Giá_TH9"/>
      <sheetName val="Nhân_công9"/>
      <sheetName val="Phân_tích9"/>
      <sheetName val="C_P_Thiết_bị9"/>
      <sheetName val="T_H_Kinh_phí9"/>
      <sheetName val="Vật_tư9"/>
      <sheetName val="Trang_bìa9"/>
      <sheetName val="Don_gia_chi_tiet_DIEN_28"/>
      <sheetName val="Data_Wall9"/>
      <sheetName val="2_1Warehouse_19"/>
      <sheetName val="AG_Pipe_Qty_Analysis9"/>
      <sheetName val="Main_Bldg-Rev029"/>
      <sheetName val="D&amp;W_def_9"/>
      <sheetName val="Nhan_cong9"/>
      <sheetName val="Thiet_bi9"/>
      <sheetName val="Vat_tu9"/>
      <sheetName val="DM_ChiPhi9"/>
      <sheetName val="May_TC9"/>
      <sheetName val="TH_Kinh_phi9"/>
      <sheetName val="Ptvl_9"/>
      <sheetName val="Ｎｏ_139"/>
      <sheetName val="DGchitiet_9"/>
      <sheetName val="CP_HMC9"/>
      <sheetName val="HỆ_THỐNG_PHÒNG_CHÁY_CHỮA_CHÁY9"/>
      <sheetName val="HỆ_THỐNG_CẤP_THOÁT_NƯỚC9"/>
      <sheetName val="HỆ_THỐNG_ĐHKK9"/>
      <sheetName val="MÁY_PHÁT_ĐIỆN9"/>
      <sheetName val="HỆ_THỐNG_ĐIỆN9"/>
      <sheetName val="Thiết_bị_chính9"/>
      <sheetName val="CHI_PHI9"/>
      <sheetName val="TK_chi_tiet9"/>
      <sheetName val="Bill_2-Road_HR29"/>
      <sheetName val="Bill_3_-_Softscape_HR29"/>
      <sheetName val="CĂN_HỘ_T16-17_9"/>
      <sheetName val="TRỤC_ĐỨNG_THOÁT_BẨN_T15-179"/>
      <sheetName val="TRỤC_ĐỨNG_TM_T15-179"/>
      <sheetName val="Móng,_nền_9"/>
      <sheetName val="1_Requisition(E)9"/>
      <sheetName val="TONG_HOP9"/>
      <sheetName val="Tổng_GT9"/>
      <sheetName val="Chi_tiết_KL9"/>
      <sheetName val="khấu_trừ_phạt9"/>
      <sheetName val="GT__KHAU_TRU9"/>
      <sheetName val="HAO_HUT_VAT_TU_(2)9"/>
      <sheetName val="cao_độ9"/>
      <sheetName val="phan_tic_chi_tiet9"/>
      <sheetName val="DG_14268"/>
      <sheetName val="Theo_doi_Doanh_thu_20178"/>
      <sheetName val="KL_THEP__GIAM_DO_DUNG_COUPLER8"/>
      <sheetName val="01_KL_THÉP_NHẬP_VỀ8"/>
      <sheetName val="2__NT_VLDV8"/>
      <sheetName val="GHI_CHU8"/>
      <sheetName val="1_BB_LMHT8"/>
      <sheetName val="gui_BKCT8"/>
      <sheetName val="Gia_vat_lieu8"/>
      <sheetName val="Precios_unitarios_AXH8"/>
      <sheetName val="Chi_tiet_cong_no9"/>
      <sheetName val="PHÁT_SINH_TẦNG_1_9"/>
      <sheetName val="PHÁT_SINH_TẦNG_29"/>
      <sheetName val="Hầm_chuyển_psinh9"/>
      <sheetName val="Ống_thẳng9"/>
      <sheetName val="Côn_thu9"/>
      <sheetName val="Vuông_tròn9"/>
      <sheetName val="Chân_rẽ9"/>
      <sheetName val="Chạc_ba9"/>
      <sheetName val="MB_DT_027"/>
      <sheetName val="3__CNT8"/>
      <sheetName val="unit_price_list(M)8"/>
      <sheetName val="So_lieu_chung8"/>
      <sheetName val="TH_VL,_NC,_DDHT_Thanhphuoc8"/>
      <sheetName val="Chi_tiet_-tong_9_thang8"/>
      <sheetName val="BẢNG_ÁP_GIÁ_(in)8"/>
      <sheetName val="NT_(KL)_IN8"/>
      <sheetName val="DOM_D28"/>
      <sheetName val="nhà_ăn8"/>
      <sheetName val="Công_nhật8"/>
      <sheetName val="btkt_cột8"/>
      <sheetName val="Bê_tông_bảo_vệ8"/>
      <sheetName val="01__Data8"/>
      <sheetName val="Neo,_nối_cốt_thép_dầm,_cột8"/>
      <sheetName val="Uốn_móc_cốt_thép8"/>
      <sheetName val="Tiêu_chuẩn_cốt_thép8"/>
      <sheetName val="Doi_so8"/>
      <sheetName val="1_2_Staff_Schedule8"/>
      <sheetName val="0__Input8"/>
      <sheetName val="DANH_MỤC_HỒ_SƠ8"/>
      <sheetName val="GT_PHÁT_SINH_NGOÀI_HĐ8"/>
      <sheetName val="KL_PHÁT_SINH_8"/>
      <sheetName val="PS_NGOÀI_HĐ8"/>
      <sheetName val="GT_PHÁT_SINH_VƯỢT_HĐ8"/>
      <sheetName val="PS_TĂNG_GIẢM_TRONG_HĐ8"/>
      <sheetName val="DGCT_PHÁT_SINH8"/>
      <sheetName val="DGCT_TRẦN_NLV8"/>
      <sheetName val="DGKL_chi_tiết_NLV8"/>
      <sheetName val="DGKL_chi_tiết_NHN,NK8"/>
      <sheetName val="TG_KL8"/>
      <sheetName val="DGCT_SƠN_BẢ_TƯỜNG_NLV8"/>
      <sheetName val="DGKL_TRẦN_NHN8"/>
      <sheetName val="MTO_REV_2(ARMOR)8"/>
      <sheetName val="Cotthep_NPT8"/>
      <sheetName val="vl_nc_mtc8"/>
      <sheetName val="Heso_DZ8"/>
      <sheetName val="DM_336cai_tao8"/>
      <sheetName val="DG_BINH_THUAN8"/>
      <sheetName val="Tien_Thuong8"/>
      <sheetName val="NC_XL_6T_cuoi_01_CTy8"/>
      <sheetName val="Data_-6T_dau8"/>
      <sheetName val="Cong_6T8"/>
      <sheetName val="KL_thep_lam_sat8"/>
      <sheetName val="B3A_-_TOWER_A8"/>
      <sheetName val="Annex_B8"/>
      <sheetName val="Bill_Prelim-CDT8"/>
      <sheetName val="Bill_BPTC-CDT8"/>
      <sheetName val="Chi_tiết_BPTC8"/>
      <sheetName val="Bill_BPTC-CDT_(PA_MCT_CDT)8"/>
      <sheetName val="Chi_tiết_BPTC_(PA_MCT_CDT)8"/>
      <sheetName val="1_Civil_(Org)8"/>
      <sheetName val="DM-VNT_ko_sd8"/>
      <sheetName val="Bảng_đo_bóc_KL_OLK-098"/>
      <sheetName val="6_3_CHI_TIET_OLK-098"/>
      <sheetName val="1__Office8"/>
      <sheetName val="KHOI_LUONG15-48"/>
      <sheetName val="Tong_hop_vat_tu8"/>
      <sheetName val="1_San_8"/>
      <sheetName val="TLG_Type8"/>
      <sheetName val="Dgia_vat_tu8"/>
      <sheetName val="Don_gia_III8"/>
      <sheetName val="D÷_liÖu8"/>
      <sheetName val="Dot_48"/>
      <sheetName val="Thop_Ksat8"/>
      <sheetName val="Thu_hoi_8"/>
      <sheetName val="HM_chung8"/>
      <sheetName val="CP_xd-thiet_bi8"/>
      <sheetName val="TH-TN_LD_TB8"/>
      <sheetName val="CP_xaydung8"/>
      <sheetName val="Thao_ha_phu_kien8"/>
      <sheetName val="VL-NC-MTC_ket_cau8"/>
      <sheetName val="KHOI_LUONG_TONG8"/>
      <sheetName val="TK_22KV8"/>
      <sheetName val="DM_366-17778"/>
      <sheetName val="Thi_nhiem8"/>
      <sheetName val="Gia_goc_VT-TB8"/>
      <sheetName val="Gia_vc_den_chan_CT8"/>
      <sheetName val="culy_228"/>
      <sheetName val="Luong_20508"/>
      <sheetName val="ca_may_QN8"/>
      <sheetName val="TNHC1246_8"/>
      <sheetName val="Ca_may_TT06_20108"/>
      <sheetName val="Don_gia_VLXD_dia_phuong8"/>
      <sheetName val="Bang_luong_SCL8"/>
      <sheetName val="Dinh_muc_TN14268"/>
      <sheetName val="HRG_BHN8"/>
      <sheetName val="CĂN_ĐH8"/>
      <sheetName val="Chi_phi_van_chuyen8"/>
      <sheetName val="TH_các_CC8"/>
      <sheetName val="Div26_-_Elect8"/>
      <sheetName val="7_Khau_tru_8"/>
      <sheetName val="Q_A01_2-Sh8"/>
      <sheetName val="4_CĂN8"/>
      <sheetName val="2_CDPS8"/>
      <sheetName val="Don_gia_NC8"/>
      <sheetName val="DT_hợp_đồng7"/>
      <sheetName val="Bảng_KL_đợt_17"/>
      <sheetName val="Danh_mục7"/>
      <sheetName val="Bieu_gia_HD7"/>
      <sheetName val="Summary_Sheet7"/>
      <sheetName val="Finishing-Tower_A7"/>
      <sheetName val="Finishing-Tower_B7"/>
      <sheetName val="Finishing-Tower_C7"/>
      <sheetName val="Finishing-Tower_D7"/>
      <sheetName val="MEP-Tower_A7"/>
      <sheetName val="MEP-Tower_B7"/>
      <sheetName val="MEP-Tower_C7"/>
      <sheetName val="MEP-Tower_D7"/>
      <sheetName val="Cost_Report_Sum7"/>
      <sheetName val="Detail_Cost_Sum7"/>
      <sheetName val="RVO-VO_Sum7"/>
      <sheetName val="Potential_VOs_Sum7"/>
      <sheetName val="Cash_Flow_Sum7"/>
      <sheetName val="BTK-Dai_Hoc_Kien_Giang7"/>
      <sheetName val="PV_Graph_Data7"/>
      <sheetName val="doanh_thu7"/>
      <sheetName val="Dutoan_KL7"/>
      <sheetName val="CAP_NUOC7"/>
      <sheetName val="cấp_nước_trục_nhà_vs7"/>
      <sheetName val="THOAT_NUOC7"/>
      <sheetName val="THOAT_MUA7"/>
      <sheetName val="Cáp_phòng7"/>
      <sheetName val="TMC_ĐIỆN_Phi7"/>
      <sheetName val="TMC_Tổng7"/>
      <sheetName val="TH_Đèn_Phòng_L17"/>
      <sheetName val="TH_Đèn_Hầm_L17"/>
      <sheetName val="TỦ_MODULE_T17"/>
      <sheetName val="B-2__(DPP)8"/>
      <sheetName val="Huong_dan7"/>
      <sheetName val="gia_vt,nc,may7"/>
      <sheetName val="Financ__Overview7"/>
      <sheetName val="TINH_GIA_-_SAN_XUAT_Vertico7"/>
      <sheetName val="13_BANG_CT7"/>
      <sheetName val="14_MMUS_GIUA_NHIP7"/>
      <sheetName val="4_HSPBngang7"/>
      <sheetName val="6_Tinh_tai7"/>
      <sheetName val="2_NSl7"/>
      <sheetName val="17_US_CHU_tho_a_b7"/>
      <sheetName val="15_MMUS_GOI7"/>
      <sheetName val="DZ_22KV7"/>
      <sheetName val="Kê_0,47"/>
      <sheetName val="TH_0,47"/>
      <sheetName val="Kê_227"/>
      <sheetName val="TH_227"/>
      <sheetName val="TBA_CAI_TAO7"/>
      <sheetName val="TBA_XDM7"/>
      <sheetName val="TONG_HOP_DU_TOAN7"/>
      <sheetName val="Thop_XAY_DUNG7"/>
      <sheetName val="CP_HANG_MUC_CHUNG7"/>
      <sheetName val="CHI_PHI_XD7"/>
      <sheetName val="CHI_PHI_THI_NGHIEM7"/>
      <sheetName val="VLDIEN_227"/>
      <sheetName val="Dao_dat7"/>
      <sheetName val="TH_Denbu7"/>
      <sheetName val="Do_ve_DC7"/>
      <sheetName val="TH_Bommin7"/>
      <sheetName val="CHI_PHI_THI_NGHIEM-LD_thiet_bi7"/>
      <sheetName val="Luong_TT017"/>
      <sheetName val="Camay_QB7"/>
      <sheetName val="gia_ca_may_BXD7"/>
      <sheetName val="BANG_LUONG_KY_SU7"/>
      <sheetName val="Bang_luong_NHOM_I7"/>
      <sheetName val="Bangluong_NHOM_II_7"/>
      <sheetName val="09-GIA_nhien_lieu-ko_in7"/>
      <sheetName val="Tinh_V_cot_chiem_cho7"/>
      <sheetName val="ĐM_13547"/>
      <sheetName val="KHOAN_MAU7"/>
      <sheetName val="ĐO_ĐỊA_VẬT_LÝ7"/>
      <sheetName val="khoan_tiep_dia7"/>
      <sheetName val="Tổng_hợp_KPHM7"/>
      <sheetName val="Dinh_muc7"/>
      <sheetName val="GIÁ_DỰ_THẦU_30_CĂN7"/>
      <sheetName val="5_2_1_Đo_bóc_KL_OLK-067"/>
      <sheetName val="KS_tuyen7"/>
      <sheetName val="Bang_chiet_tinh_TBA7"/>
      <sheetName val="4_2_1_Đo_bóc_KL_OLK-067"/>
      <sheetName val="4_1_1_CHI_TIET_OLK-067"/>
      <sheetName val="DG_Chi_tiet7"/>
      <sheetName val="_1710_HOINGHINLD7"/>
      <sheetName val="99_(2)7"/>
      <sheetName val="134_7"/>
      <sheetName val="DG_49707"/>
      <sheetName val="Cash_Flow7"/>
      <sheetName val="BU_LONG7"/>
      <sheetName val="DT__NHA_XUONG7"/>
      <sheetName val="EQUIP_LIST7"/>
      <sheetName val="THONG_SO7"/>
      <sheetName val="Đơn_giá_chi_tiết_TN_397"/>
      <sheetName val="HERD_MOVEMENTFARM19"/>
      <sheetName val="HERD_MOVEMENTFARM29"/>
      <sheetName val="CALVES_2-49"/>
      <sheetName val="Cavles_2-49"/>
      <sheetName val="CALVES_4-79"/>
      <sheetName val="HEIFER_7-12m9"/>
      <sheetName val="HEIFER_12+9"/>
      <sheetName val="FRESH_COW_2017-189"/>
      <sheetName val="HP_COW_20189"/>
      <sheetName val="LP_COW_2017-189"/>
      <sheetName val="DRY_COW9"/>
      <sheetName val="FIELD_CROPS9"/>
      <sheetName val="So_sanh7"/>
      <sheetName val="Electrical_Works7"/>
      <sheetName val="H_T__INCOMING_SYSTEM7"/>
      <sheetName val="Tính_giá_NC7"/>
      <sheetName val="Tiên_lượng7"/>
      <sheetName val="SL_cước7"/>
      <sheetName val="¥_7"/>
      <sheetName val="Gia_VT-TB7"/>
      <sheetName val="noi_suy_xa7"/>
      <sheetName val="noi_suy_xa_thu_hoi7"/>
      <sheetName val="Thuyết_minh7"/>
      <sheetName val="Đơn_giá_máy7"/>
      <sheetName val="Tong_DT6"/>
      <sheetName val="phan_tich_don_gia6"/>
      <sheetName val="Bill_No_1_67"/>
      <sheetName val="Bill_No_1_107"/>
      <sheetName val="Bill_No_3_37"/>
      <sheetName val="Bill_No_1_47"/>
      <sheetName val="Bill_No_1_77"/>
      <sheetName val="Summary_Bill_No__37"/>
      <sheetName val="DT_san_XD-So_lieu_cu6"/>
      <sheetName val="FF-2_(1)6"/>
      <sheetName val="Labour_Summary19"/>
      <sheetName val="YTD_12'20036"/>
      <sheetName val="YTD_06'20036"/>
      <sheetName val="YTD_03'20036"/>
      <sheetName val="YTD_09'20036"/>
      <sheetName val="deferred_taxes6"/>
      <sheetName val="Eqpmnt_Plng6"/>
      <sheetName val="TRIAL_BALANCE6"/>
      <sheetName val="DPR_31st_march6"/>
      <sheetName val="current_month6"/>
      <sheetName val="Blng__Vs_Coll_6"/>
      <sheetName val="Unit_price6"/>
      <sheetName val="Bán_đợt_1_trang6"/>
      <sheetName val="Chiet_tinh_dz356"/>
      <sheetName val="3__KC_-_PODIUM6"/>
      <sheetName val="CTDZ6kv_(gd1)_6"/>
      <sheetName val="CTDZ_0_4+cto_(GD1)6"/>
      <sheetName val="CTTBA_(gd1)6"/>
      <sheetName val="03_Detailed6"/>
      <sheetName val="01_Bid_Price_summary6"/>
      <sheetName val="Home_Office_Manhours6"/>
      <sheetName val="Field_SPV_Barchart6"/>
      <sheetName val="Tien_Luong6"/>
      <sheetName val="Unit_price(Updateting)6"/>
      <sheetName val="Cost_List6"/>
      <sheetName val="Detail_Cost6"/>
      <sheetName val="IC_Price_New6"/>
      <sheetName val="Summary_Table6"/>
      <sheetName val="Sales_Person6"/>
      <sheetName val="Bidding_Entity6"/>
      <sheetName val="CHITIET_VL-NCHT1_(2)6"/>
      <sheetName val="Bù_giá_CM6"/>
      <sheetName val="Breakdown_(B)6"/>
      <sheetName val="U_P_Breakdown6"/>
      <sheetName val="IMF_Code6"/>
      <sheetName val="Subsidiary_Calculation6"/>
      <sheetName val="Phu_Bai_Bridge6"/>
      <sheetName val="5_2_1_Đo_bóc_KL_OLK-106"/>
      <sheetName val="BẢNG_DIỄN_GIẢI_KL_(7)6"/>
      <sheetName val="don_gia_14266"/>
      <sheetName val="Luong_BN6"/>
      <sheetName val="Luong_TB6"/>
      <sheetName val="Ca_may_TB6"/>
      <sheetName val="Ca_máy_BN6"/>
      <sheetName val="Vật_liệu6"/>
      <sheetName val="LX_-TT056"/>
      <sheetName val="NC_Moi_TT056"/>
      <sheetName val="Bia_lot6"/>
      <sheetName val="Chu_dau_tu2"/>
      <sheetName val="Cau_tao_gia_xay_to2"/>
      <sheetName val="THÔNG_TIN2"/>
      <sheetName val="THPDMoi__(2)2"/>
      <sheetName val="t-h_HA_THE2"/>
      <sheetName val="TH_XL2"/>
      <sheetName val="CHITIET_VL-NC2"/>
      <sheetName val="ctiet-KVThanhTri-YUR"/>
      <sheetName val="242_3 summaryOPC"/>
      <sheetName val="afis"/>
      <sheetName val="TAKE-OFF"/>
      <sheetName val="Elemental Breakdown+20%"/>
      <sheetName val="Khoi luong kenh dan"/>
      <sheetName val="Thep_Be TN(tai_C10)"/>
      <sheetName val="De11A"/>
      <sheetName val="MTO REV.0"/>
      <sheetName val="NPCPP-70-DS-017"/>
      <sheetName val="Input - Facilities"/>
      <sheetName val="Norms"/>
      <sheetName val="BP CAPEX MoD-100% Area 4 USD"/>
      <sheetName val="Committed Items"/>
      <sheetName val="XL4Poppy (2)"/>
      <sheetName val="XL4Poppy_(2)"/>
      <sheetName val="rc"/>
      <sheetName val="L-Mechanical"/>
      <sheetName val="HT"/>
      <sheetName val="Corner Arch"/>
      <sheetName val="End Arch"/>
      <sheetName val="Intermediate Arch"/>
      <sheetName val="DrgList"/>
      <sheetName val="reinforcement 675"/>
      <sheetName val="SHG"/>
      <sheetName val="ext wall fin qty"/>
      <sheetName val="SL Plum."/>
      <sheetName val="1C2A&amp;3"/>
      <sheetName val="Physical Schedule 3D"/>
      <sheetName val="6. Scope of work "/>
      <sheetName val="4.6 Phân tích nhân sự "/>
      <sheetName val="4.5 Mức độ tham gia dự án"/>
      <sheetName val="토목주소"/>
      <sheetName val="프랜트면허"/>
      <sheetName val="List of Staff"/>
      <sheetName val="_ QUOTATION.xlsx"/>
      <sheetName val="1.1General"/>
      <sheetName val="sales current month"/>
      <sheetName val="View Variance"/>
      <sheetName val="Gia giao VL den HT"/>
      <sheetName val="Charts"/>
      <sheetName val="XREF"/>
      <sheetName val="Fixed asset register"/>
      <sheetName val="YTD"/>
      <sheetName val="repeatative rejection"/>
      <sheetName val="ﾃﾞ-ﾀ"/>
      <sheetName val="Dec-18"/>
      <sheetName val="Lists"/>
      <sheetName val="General Info"/>
      <sheetName val="Setup"/>
      <sheetName val="Full PBD"/>
      <sheetName val="BOM"/>
      <sheetName val="Dep"/>
      <sheetName val="Non-Statistical Sampling"/>
      <sheetName val="98FORECAST (1)"/>
      <sheetName val="Sch 18 Bank"/>
      <sheetName val="Stock details"/>
      <sheetName val="Part A General"/>
      <sheetName val="DDT_TDS_TCS"/>
      <sheetName val="FRINGE_BENEFIT_INFO"/>
      <sheetName val="OTHER_INFORMATION"/>
      <sheetName val="GENERAL2"/>
      <sheetName val="80G"/>
      <sheetName val="QUANTITATIVE_DETAILS"/>
      <sheetName val="IT_FBT_DDTP"/>
      <sheetName val="PART_C"/>
      <sheetName val=" "/>
      <sheetName val="行动跟踪"/>
      <sheetName val="DNDN"/>
      <sheetName val="DO AM DT"/>
      <sheetName val="01. Nha xuong"/>
      <sheetName val="TPI"/>
      <sheetName val="ELKP"/>
      <sheetName val="harga"/>
      <sheetName val="Tabel Berat"/>
      <sheetName val="DETAILED_P&amp;L"/>
      <sheetName val="REKAP_MEKANIKAL"/>
      <sheetName val="basic"/>
      <sheetName val="Data Umum Penawaran"/>
      <sheetName val="UPAH"/>
      <sheetName val="Real Cost"/>
      <sheetName val="bill qty"/>
      <sheetName val="Peralatan"/>
      <sheetName val="REKAP_ARSITEKTUR."/>
      <sheetName val="RAB.ADMINISTRASI PUSAT (1)"/>
      <sheetName val="dwa-01"/>
      <sheetName val="Umum"/>
      <sheetName val="TJ1Q47"/>
      <sheetName val="BQ-Tenis"/>
      <sheetName val="Arsitektur"/>
      <sheetName val="BOQ_Aula"/>
      <sheetName val="Prelim"/>
      <sheetName val="Rekapitulasi"/>
      <sheetName val="SatDas"/>
      <sheetName val="Div2"/>
      <sheetName val="NAME"/>
      <sheetName val="Hrg Readymix"/>
      <sheetName val="Define finishing"/>
      <sheetName val="GGBC"/>
      <sheetName val="THONG SO KICH THUOC"/>
      <sheetName val="Hs_TMDT"/>
      <sheetName val="TMDT"/>
      <sheetName val="B15"/>
      <sheetName val="B16"/>
      <sheetName val="B17"/>
      <sheetName val="B4-D3"/>
      <sheetName val="B8"/>
      <sheetName val="CSDL"/>
      <sheetName val="pt10Èn"/>
      <sheetName val="he so dong thoi"/>
      <sheetName val="OVER VIEW"/>
      <sheetName val="MD"/>
      <sheetName val="比率"/>
      <sheetName val="数据库"/>
      <sheetName val="Link HG"/>
      <sheetName val="Breech_Duct"/>
      <sheetName val="THDT_goi_thauџTB2"/>
      <sheetName val="1.설계조건"/>
      <sheetName val="Wood Mckenzie"/>
      <sheetName val="Đầu ra sản phẩm"/>
      <sheetName val="Tổng quan và Input"/>
      <sheetName val="Đầu vào sản xuất"/>
      <sheetName val="Tính toán doanh thu"/>
      <sheetName val="Phân tích độ nhạy"/>
      <sheetName val="Khấu hao TSCĐ"/>
      <sheetName val="Nguồn vốn"/>
      <sheetName val="Giải ngân nguồn vốn"/>
      <sheetName val="Tính toán thuế"/>
      <sheetName val="Tính toán chi phí SX"/>
      <sheetName val="TH ĐƠN GIÁ"/>
      <sheetName val="BILL 34Āᐁë_x0001_ HẦM"/>
      <sheetName val="LinerWt"/>
      <sheetName val="chi tiet TS theo so lieu ktoan"/>
      <sheetName val="DWA"/>
      <sheetName val="Pile-RT2B"/>
      <sheetName val="ippd1B_old"/>
      <sheetName val="plywood"/>
      <sheetName val="Listes Caractéristiques"/>
      <sheetName val="Liste Référentiel"/>
      <sheetName val="STF-SDL"/>
      <sheetName val="GI"/>
      <sheetName val="salary"/>
      <sheetName val="Bond"/>
      <sheetName val="Exchange"/>
      <sheetName val="Column"/>
      <sheetName val="Bill 4_1a___"/>
      <sheetName val="CF -Update 31Jul06"/>
      <sheetName val="Executive Summary"/>
      <sheetName val="DINH_MUCџTHI_NGHIEM3"/>
      <sheetName val="BILL 34Āᐁë_x0000__x0000__x0001__x0000__x0000__x0000_ HẦM"/>
      <sheetName val="CMS"/>
      <sheetName val="CuttingList"/>
      <sheetName val="Expediting"/>
      <sheetName val="INVENTORY"/>
      <sheetName val="MIR"/>
      <sheetName val="MIRStatus"/>
      <sheetName val="REM"/>
      <sheetName val="RevLog"/>
      <sheetName val="SUM_MIR"/>
      <sheetName val="U0030S03"/>
      <sheetName val="EQFRM2"/>
      <sheetName val="Tabel_Berat"/>
      <sheetName val="Real_Cost"/>
      <sheetName val="bill_qty"/>
      <sheetName val="REKAP_ARSITEKTUR_"/>
      <sheetName val="RAB_ADMINISTRASI_PUSAT_(1)"/>
      <sheetName val="Data_Umum_Penawaran"/>
      <sheetName val="Tabel_Berat1"/>
      <sheetName val="Real_Cost1"/>
      <sheetName val="bill_qty1"/>
      <sheetName val="REKAP_ARSITEKTUR_1"/>
      <sheetName val="RAB_ADMINISTRASI_PUSAT_(1)1"/>
      <sheetName val="Data_Umum_Penawaran1"/>
      <sheetName val="EE-PROP"/>
      <sheetName val="PaintBreak"/>
      <sheetName val="INSSUBCON"/>
      <sheetName val="DWTables"/>
      <sheetName val="S"/>
      <sheetName val="PCV"/>
      <sheetName val="Eng_Hrs"/>
      <sheetName val="B.1 Engineering"/>
      <sheetName val="29"/>
      <sheetName val="RAB"/>
      <sheetName val="Mobilisasi &amp; Demob"/>
      <sheetName val="B.2.5 Proc &amp; Constr Civil1"/>
      <sheetName val="B.2.3 Proc &amp; Constr Electrical"/>
      <sheetName val="B.2.4 Proc &amp; Constr Instru"/>
      <sheetName val="B.2.1 Proc &amp; Constr Mech "/>
      <sheetName val="B.2.2 Proc &amp; Constr Pipe "/>
      <sheetName val="Work Permit"/>
      <sheetName val="Agregat Halus &amp; Kasar"/>
      <sheetName val="Data Tower"/>
      <sheetName val="CT -THVLNC"/>
      <sheetName val="4)유동표"/>
      <sheetName val="Price"/>
      <sheetName val="KL T16 BÀN GIAO 19.4"/>
      <sheetName val="proj"/>
      <sheetName val="TONGKE3p "/>
      <sheetName val="TNHCHINH"/>
      <sheetName val="VCV-BE-TONG"/>
      <sheetName val="NKCT"/>
      <sheetName val="Data (2)"/>
      <sheetName val="Char"/>
      <sheetName val="Book 1 Summary"/>
      <sheetName val="Civil"/>
      <sheetName val="1-Backfilling"/>
      <sheetName val="Thang 01"/>
      <sheetName val="Thống kê"/>
      <sheetName val="BAN IN"/>
      <sheetName val="DMKH"/>
      <sheetName val="DNTT"/>
      <sheetName val="ca_máy6"/>
      <sheetName val="Da xay dung"/>
      <sheetName val="ADJ 2011"/>
      <sheetName val="NOVA MEDIC"/>
      <sheetName val="DGKL MEDIC"/>
      <sheetName val="cable, lighting, switch"/>
      <sheetName val="ĐỢT 1"/>
      <sheetName val="ThiNghiemDZ04"/>
      <sheetName val="Bldg Brkdown"/>
      <sheetName val="DS Cty"/>
      <sheetName val="mahang"/>
      <sheetName val="MAHANG BHLD"/>
      <sheetName val="LUONGKHOAN"/>
      <sheetName val="CHITIETHOADON.TT"/>
      <sheetName val="mahang chinh sua moi nhat"/>
      <sheetName val="Request"/>
      <sheetName val="NHOM KINH "/>
      <sheetName val="INNOVA"/>
      <sheetName val="begin"/>
      <sheetName val="data-ma2"/>
      <sheetName val="TCVN 1651-2008"/>
      <sheetName val="QMCT"/>
      <sheetName val="Technal"/>
      <sheetName val="DG VL KS"/>
      <sheetName val="DTXL( 270)"/>
      <sheetName val="SCOPE OF WORK"/>
      <sheetName val="THÁNG 05"/>
      <sheetName val="Noise insl"/>
      <sheetName val="Hot-Piping"/>
      <sheetName val="Dynamic Ranges"/>
      <sheetName val="Cal"/>
      <sheetName val="공문"/>
      <sheetName val="struktur"/>
      <sheetName val="DIEN TICH"/>
      <sheetName val="Dgia_vat_tŵ7"/>
      <sheetName val="sht1"/>
      <sheetName val="sht2"/>
      <sheetName val="sht3"/>
      <sheetName val="bar nor"/>
      <sheetName val="table1"/>
      <sheetName val="conc nor"/>
      <sheetName val="conc frus"/>
      <sheetName val="conc trap"/>
      <sheetName val="bar frus"/>
      <sheetName val="bar trap"/>
      <sheetName val="DPVT"/>
      <sheetName val="도로경계단위"/>
      <sheetName val="Beam reinfocement schedule"/>
      <sheetName val="Thong so dam"/>
      <sheetName val="Wall Block C"/>
      <sheetName val="General Schedule"/>
      <sheetName val="DSCTEMP"/>
      <sheetName val="금액내역서"/>
      <sheetName val="Factor F Data"/>
      <sheetName val="SELISIH HARGA"/>
      <sheetName val="BBM-03"/>
      <sheetName val="(40)G&amp;A"/>
      <sheetName val="Assumption"/>
      <sheetName val="Chart"/>
      <sheetName val="02. THONG_TIN_CHUNG"/>
      <sheetName val="07. DINH_MUC HBC"/>
      <sheetName val="2. Tổng hợp"/>
      <sheetName val="List Equip"/>
      <sheetName val="LabCost"/>
      <sheetName val="MatCost"/>
      <sheetName val="Concrete"/>
      <sheetName val="Process C (1-166)"/>
      <sheetName val="BUSPLAN"/>
      <sheetName val="H.Satuan"/>
      <sheetName val="EQ_an"/>
      <sheetName val="NP"/>
      <sheetName val="대비표"/>
      <sheetName val="PNT"/>
      <sheetName val="Progress measurement Procedure"/>
      <sheetName val="STAF"/>
      <sheetName val="rekapan"/>
      <sheetName val="DataTeknis"/>
      <sheetName val="AC"/>
      <sheetName val="Bahan "/>
      <sheetName val="Aggr"/>
      <sheetName val="4_MVAC"/>
      <sheetName val="bhn FINAL"/>
      <sheetName val="Ana. PU"/>
      <sheetName val="AHSP"/>
      <sheetName val="B - Norelec"/>
      <sheetName val="Total-Mem"/>
      <sheetName val="BM DATA SHEET"/>
      <sheetName val="Agg Halus &amp; Kasar"/>
      <sheetName val="2.5.Ducts (2)"/>
      <sheetName val="S N"/>
      <sheetName val="4.3 Scope of work "/>
      <sheetName val="THCP thiet bi"/>
      <sheetName val="dsnt"/>
      <sheetName val="dat"/>
      <sheetName val="TonDau"/>
      <sheetName val="ﾄﾞﾊﾞｲFUEL GAS追見"/>
      <sheetName val="2002년12월"/>
      <sheetName val="PipeSummary"/>
      <sheetName val="合成単価作成表_BLDG"/>
      <sheetName val="Process"/>
      <sheetName val="2020 RFS Summary"/>
      <sheetName val="Well Construction Summary"/>
      <sheetName val="Subsurface"/>
      <sheetName val="Offshore"/>
      <sheetName val="Logistics"/>
      <sheetName val="RFS 2020 - Details and Notes"/>
      <sheetName val="Product"/>
      <sheetName val="PU_ITALY_29"/>
      <sheetName val="TH_DZ3517"/>
      <sheetName val="Tro_giup28"/>
      <sheetName val="RAB_AR&amp;STR15"/>
      <sheetName val="chi_tiet_TBA15"/>
      <sheetName val="chi_tiet_C15"/>
      <sheetName val="Customize_Your_Purchase_Order15"/>
      <sheetName val="CHITIET_VL-NC-TT_-1p15"/>
      <sheetName val="CHITIET_VL-NC-TT-3p14"/>
      <sheetName val="TONG_HOP_VL-NC_TT15"/>
      <sheetName val="KPVC-BD_15"/>
      <sheetName val="Don_gia15"/>
      <sheetName val="DON_GIA_TRAM_(3)15"/>
      <sheetName val="DON_GIA_CAN_THO17"/>
      <sheetName val="Don_gia_chi_tiet15"/>
      <sheetName val="HĐ_ngoài14"/>
      <sheetName val="XT_Buoc_314"/>
      <sheetName val="dongia_(2)14"/>
      <sheetName val="7606_DZ15"/>
      <sheetName val="project_management14"/>
      <sheetName val="Adix_A14"/>
      <sheetName val="S-curve_14"/>
      <sheetName val="REINF_14"/>
      <sheetName val="Rates_200914"/>
      <sheetName val="So_doi_chieu_LC14"/>
      <sheetName val="MAIN_GATE_HOUSE14"/>
      <sheetName val="Commercial_value14"/>
      <sheetName val="Du_toan14"/>
      <sheetName val="Ky_Lam_Bridge14"/>
      <sheetName val="Provisional_Sums_Item14"/>
      <sheetName val="Gas_Pressure_Welding14"/>
      <sheetName val="General_Item&amp;General_Requirem14"/>
      <sheetName val="General_Items14"/>
      <sheetName val="Regenral_Requirements14"/>
      <sheetName val="chiet_tinh14"/>
      <sheetName val="Ng_hàng_xà+bulong14"/>
      <sheetName val="MH_RATE14"/>
      <sheetName val="TONG_HOP_VL-NC14"/>
      <sheetName val="Bang_KL14"/>
      <sheetName val="Đầu_vào13"/>
      <sheetName val="Lcau_-_Lxuc14"/>
      <sheetName val="Chi_tiet_XD_TBA13"/>
      <sheetName val="DM_606114"/>
      <sheetName val="DG_thep_ma_kem14"/>
      <sheetName val="CT_vat_lieu14"/>
      <sheetName val="Equip_13"/>
      <sheetName val="A1_CN13"/>
      <sheetName val="TONG_HOP_T5_199813"/>
      <sheetName val="Chenh_lech_vat_tu13"/>
      <sheetName val="Trạm_biến_áp13"/>
      <sheetName val="Đơn_Giá_13"/>
      <sheetName val="Diện_tích13"/>
      <sheetName val="1_Khái_toán13"/>
      <sheetName val="CT-0_4KV13"/>
      <sheetName val="DG_DZ14"/>
      <sheetName val="DG_TBA14"/>
      <sheetName val="rate_material13"/>
      <sheetName val="KL_Chi_tiết_Xây_tô13"/>
      <sheetName val="07Base_Cost13"/>
      <sheetName val="GV1-D13_(Casement_door)13"/>
      <sheetName val="Bill_1_Quy_dinh_chung13"/>
      <sheetName val="1_R18_BF13"/>
      <sheetName val="6_External_works-R1813"/>
      <sheetName val="Phan_khai_KLuong13"/>
      <sheetName val="Chi_tiet_KL13"/>
      <sheetName val="Tổng_hợp_KL13"/>
      <sheetName val="04_-_XUONG_DET_B13"/>
      <sheetName val="_0313"/>
      <sheetName val="chieu_day_san13"/>
      <sheetName val="Podium_Concrete_Works13"/>
      <sheetName val="KLCT-_TOWER13"/>
      <sheetName val="KLCT-_PODIUM13"/>
      <sheetName val="Area_Cal13"/>
      <sheetName val="Gia_thanh_chuoi_su13"/>
      <sheetName val="Tiep_dia13"/>
      <sheetName val="Don_gia_vung_III-Can_Tho13"/>
      <sheetName val="Loại_Vật_tư13"/>
      <sheetName val="Elect_(3)13"/>
      <sheetName val="plan&amp;section_of_foundation13"/>
      <sheetName val="design_criteria13"/>
      <sheetName val="Bond_수수료_계산_포맷13"/>
      <sheetName val="ITB_COST13"/>
      <sheetName val="PAGE_113"/>
      <sheetName val="Xay_lapduongR313"/>
      <sheetName val="DM_6713"/>
      <sheetName val="Project_Data13"/>
      <sheetName val="6787CWFASE2CASE2_00_xls13"/>
      <sheetName val="Đầu_tư13"/>
      <sheetName val="EIRR&gt;_213"/>
      <sheetName val="Bill_02_-_Xay_gach-Pou_13"/>
      <sheetName val="Bill_03-Chống_thấm-Pou13"/>
      <sheetName val="Bill_04-Kim_loại-Pou13"/>
      <sheetName val="Bill_05_-_Hoan_thien-Pou_13"/>
      <sheetName val="Bill_02_-_Xay_gach-Tower13"/>
      <sheetName val="Bill_03-Chống_thấm-Tower13"/>
      <sheetName val="Bill_04-Kim_loại-Tower13"/>
      <sheetName val="Bill_05_-_Hoan_thien-Tower13"/>
      <sheetName val="KL-_KHAC13"/>
      <sheetName val="BILL_3_-_KẾT_CẤU_HẦM13"/>
      <sheetName val="PTĐG_LTBT13"/>
      <sheetName val="CTG-PRECHEx1_413"/>
      <sheetName val="CTG-AB_(2)13"/>
      <sheetName val="CTG-AB_(3)13"/>
      <sheetName val="CTG-PLP-1_0813"/>
      <sheetName val="Pre_Đội_nhóm13"/>
      <sheetName val="Vat_tu_XD13"/>
      <sheetName val="Tower_-_Concrete_Works13"/>
      <sheetName val="Bill-04_ket_cau_thap-_UNI13"/>
      <sheetName val="dg_tphcm13"/>
      <sheetName val="T_KÊ_K_CẤU13"/>
      <sheetName val="gia_cong_tac13"/>
      <sheetName val="4_PTDG13"/>
      <sheetName val="A1,_May13"/>
      <sheetName val="Vat_lieu13"/>
      <sheetName val="Data_Input14"/>
      <sheetName val="Measure_130613"/>
      <sheetName val="HÐ_ngoài14"/>
      <sheetName val="6PILE__(돌출)13"/>
      <sheetName val="Bill_01_-_CTN13"/>
      <sheetName val="Bill_2_2_Villa_2_beds13"/>
      <sheetName val="Analisa_Gabungan13"/>
      <sheetName val="Isolasi_Luar_Dalam13"/>
      <sheetName val="Isolasi_Luar13"/>
      <sheetName val="Harga_ME_13"/>
      <sheetName val="TH_N_Cong13"/>
      <sheetName val="ESTI_13"/>
      <sheetName val="KL_san_lap13"/>
      <sheetName val="TH_Vat_tu13"/>
      <sheetName val="_Bill_5-Earthing_2_-_Add_Work13"/>
      <sheetName val="Chenh_lech_ca_may13"/>
      <sheetName val="TLg_CN&amp;Laixe13"/>
      <sheetName val="TLg_CN&amp;Laixe_(2)13"/>
      <sheetName val="TLg_Laitau13"/>
      <sheetName val="TLg_Laitau_(2)13"/>
      <sheetName val="Bang_trong_luong_rieng_thep13"/>
      <sheetName val="Cước_VC_+_ĐM_CP_Tư_vấn13"/>
      <sheetName val="Hệ_số13"/>
      <sheetName val="DETAIL_13"/>
      <sheetName val="final_list_200529"/>
      <sheetName val="LV_data13"/>
      <sheetName val="Gia_vat_tu13"/>
      <sheetName val="CẤP_THOÁT_NƯỚC13"/>
      <sheetName val="THDT_goi_thau_TB13"/>
      <sheetName val="Tien_do_TV13"/>
      <sheetName val="bridge_#_113"/>
      <sheetName val="Bang_3_Chi_tiet_phan_Dz13"/>
      <sheetName val="KHOI_LUONG13"/>
      <sheetName val="TH_MTC13"/>
      <sheetName val="CTKL_KTX_HT12"/>
      <sheetName val="Buy_vs__Lease_Car13"/>
      <sheetName val="DATA_BASE13"/>
      <sheetName val="Equipment_list_(PAC)13"/>
      <sheetName val="TINH_KHOI_LUONG13"/>
      <sheetName val="Chi_tiet13"/>
      <sheetName val="subcon_sched13"/>
      <sheetName val="NHÀ_NHẬP_LIỆU12"/>
      <sheetName val="MÓNG_SILO12"/>
      <sheetName val="PRE_(E)13"/>
      <sheetName val="HVAC_BLOCK_B413"/>
      <sheetName val="2_Chiet_tinh12"/>
      <sheetName val="BẢNG_KHỐI_LƯỢNG_TỔNG_HỢP12"/>
      <sheetName val="CP_Khac_cuoc_VC12"/>
      <sheetName val="Budget_Code12"/>
      <sheetName val="Tong_du_toan12"/>
      <sheetName val="Bill_2_-_ketcau12"/>
      <sheetName val="Chi_tiet_lan_can12"/>
      <sheetName val="13-Cốt_thép_(10mm&lt;D≤18mm)_FO112"/>
      <sheetName val="du_lieu_du_toan12"/>
      <sheetName val="BOQ_THAN12"/>
      <sheetName val="DL_ĐẦU_VÀO12"/>
      <sheetName val="Purchase_Order12"/>
      <sheetName val="D_&amp;_W_sizes12"/>
      <sheetName val="Analisa_&amp;_Upah12"/>
      <sheetName val="Du_lieu13"/>
      <sheetName val="Phan_tich12"/>
      <sheetName val="Luong_NII12"/>
      <sheetName val="DINH_MUC_THI_NGHIEM12"/>
      <sheetName val="Luong_NI12"/>
      <sheetName val="CT_Thang_Mo12"/>
      <sheetName val="CT__PL12"/>
      <sheetName val="cash_budget12"/>
      <sheetName val="dongia__2_12"/>
      <sheetName val="GOC-KO_IN12"/>
      <sheetName val="MAU_8A12"/>
      <sheetName val="MAU_8B12"/>
      <sheetName val="MAU_912"/>
      <sheetName val="MAU_1012"/>
      <sheetName val="Thép_CKN12"/>
      <sheetName val="sochitiettaikhoan_12"/>
      <sheetName val="Share_price_data12"/>
      <sheetName val="19_312"/>
      <sheetName val="20_312"/>
      <sheetName val="Chieu_4_312"/>
      <sheetName val="Cow_req12"/>
      <sheetName val="TỔNG_HỢP12"/>
      <sheetName val="14-LẦN_3-CHIỀU12"/>
      <sheetName val="14-LẦN_1-SÁNG12"/>
      <sheetName val="14-LẦN_2-TRƯA12"/>
      <sheetName val="1_3+1_4-TOTAL_-_Ko_IN12"/>
      <sheetName val="2_1-LẦN_3-CHIỀU12"/>
      <sheetName val="2_1-LẦN_1-SÁNG12"/>
      <sheetName val="2_1-LẦN_2-TRƯA12"/>
      <sheetName val="2_1-TOTAL-Ko_IN12"/>
      <sheetName val="1_3(TMR_4)12"/>
      <sheetName val="CHO_DE12"/>
      <sheetName val="1_1+1_2+2_2+2_3(TMR_3)12"/>
      <sheetName val="CK1+CK2_(VS_SAN_CHOI_23)12"/>
      <sheetName val="CK1+CK2_(2)12"/>
      <sheetName val="12-16_THÁNG12"/>
      <sheetName val="CAN_SỮA12"/>
      <sheetName val="54+55+56(SAU_CAI_SỮA-6)12"/>
      <sheetName val="BÊ_71-90_NGÀY12"/>
      <sheetName val="BÊ_12-16_tháng12"/>
      <sheetName val="BÊ_6-1212"/>
      <sheetName val="BÊ_1-312"/>
      <sheetName val="F01-BC_KHAU_PHAN_SANG_20_312"/>
      <sheetName val="F01-BC_KHAU_PHAN_CHIEU_19_312"/>
      <sheetName val="dinh_mưc_cty12"/>
      <sheetName val="Giá_thành12"/>
      <sheetName val="Thong_ke12"/>
      <sheetName val="Energy_for_milk_prod12"/>
      <sheetName val="DE_NGHI_XUAT_12"/>
      <sheetName val="phieu_xuat_mau12"/>
      <sheetName val="PHIEU_XUAT_CHIEU12"/>
      <sheetName val="11_rai_them_cỏ12"/>
      <sheetName val="PHU_LUC_02-_HDSD_CAC_BIEU_MAU12"/>
      <sheetName val="PhU_LUC_01-_MA_CAC_NHOM_BO12"/>
      <sheetName val="F03-BC_THUC_TRON_SANG_20_312"/>
      <sheetName val="F03-BC_THUC_TRON_CHIEU_19_312"/>
      <sheetName val="F02-BC_THEO_DOI_THUC_AN_DU12"/>
      <sheetName val="Tham_khao-_Bao_cao_xuat_thuc_12"/>
      <sheetName val="VC_xd10"/>
      <sheetName val="Gia_VLTB10"/>
      <sheetName val="B_Luong10"/>
      <sheetName val="C_May10"/>
      <sheetName val="Dlieu_dau_vao12"/>
      <sheetName val="Income_Statement12"/>
      <sheetName val="Shareholders'_Equity12"/>
      <sheetName val="BANCO_(2)12"/>
      <sheetName val="MT_DPin_(2)12"/>
      <sheetName val="02__PTDG12"/>
      <sheetName val="Chiết_tính12"/>
      <sheetName val="TB_NẶNG10"/>
      <sheetName val="Du_tru_CP-Bieu_0110"/>
      <sheetName val="Don_gia_(khong_in)12"/>
      <sheetName val="DK1_Don_gia12"/>
      <sheetName val="1_MONG_1-212"/>
      <sheetName val="THEP_TAM10"/>
      <sheetName val="THEP_HÌNH10"/>
      <sheetName val="THEP_HINH10"/>
      <sheetName val="XA_GO10"/>
      <sheetName val="BANG_TRA10"/>
      <sheetName val="wk_prgs10"/>
      <sheetName val="Ma_don_vi10"/>
      <sheetName val="bang_cc10"/>
      <sheetName val="dm_36610"/>
      <sheetName val="DM_606010"/>
      <sheetName val="Dự_thầu10"/>
      <sheetName val="Nhap_VT_oto10"/>
      <sheetName val="Hao_phí10"/>
      <sheetName val="Structure_data10"/>
      <sheetName val="đọc_số10"/>
      <sheetName val="Bill_No_3_-_Prov__Sum_(Ph2&amp;3)10"/>
      <sheetName val="TH_TN10"/>
      <sheetName val="CP_Du_phong10"/>
      <sheetName val="THCP_Lap_dat10"/>
      <sheetName val="THCP_xay_dung10"/>
      <sheetName val="Tong_hop_kinh_phi10"/>
      <sheetName val="Dự_toán10"/>
      <sheetName val="Đơn_Giá_TH10"/>
      <sheetName val="Nhân_công10"/>
      <sheetName val="Phân_tích10"/>
      <sheetName val="C_P_Thiết_bị10"/>
      <sheetName val="T_H_Kinh_phí10"/>
      <sheetName val="Vật_tư10"/>
      <sheetName val="Trang_bìa10"/>
      <sheetName val="Don_gia_chi_tiet_DIEN_29"/>
      <sheetName val="Data_Wall10"/>
      <sheetName val="2_1Warehouse_110"/>
      <sheetName val="AG_Pipe_Qty_Analysis10"/>
      <sheetName val="Main_Bldg-Rev0210"/>
      <sheetName val="D&amp;W_def_10"/>
      <sheetName val="Nhan_cong10"/>
      <sheetName val="Thiet_bi10"/>
      <sheetName val="Vat_tu10"/>
      <sheetName val="DM_ChiPhi10"/>
      <sheetName val="May_TC10"/>
      <sheetName val="TH_Kinh_phi10"/>
      <sheetName val="Ptvl_10"/>
      <sheetName val="Ｎｏ_1310"/>
      <sheetName val="DGchitiet_10"/>
      <sheetName val="CP_HMC10"/>
      <sheetName val="HỆ_THỐNG_PHÒNG_CHÁY_CHỮA_CHÁY10"/>
      <sheetName val="HỆ_THỐNG_CẤP_THOÁT_NƯỚC10"/>
      <sheetName val="HỆ_THỐNG_ĐHKK10"/>
      <sheetName val="MÁY_PHÁT_ĐIỆN10"/>
      <sheetName val="HỆ_THỐNG_ĐIỆN10"/>
      <sheetName val="Thiết_bị_chính10"/>
      <sheetName val="CHI_PHI10"/>
      <sheetName val="TK_chi_tiet10"/>
      <sheetName val="Bill_2-Road_HR210"/>
      <sheetName val="Bill_3_-_Softscape_HR210"/>
      <sheetName val="CĂN_HỘ_T16-17_10"/>
      <sheetName val="TRỤC_ĐỨNG_THOÁT_BẨN_T15-1710"/>
      <sheetName val="TRỤC_ĐỨNG_TM_T15-1710"/>
      <sheetName val="Móng,_nền_10"/>
      <sheetName val="1_Requisition(E)10"/>
      <sheetName val="TONG_HOP10"/>
      <sheetName val="Tổng_GT10"/>
      <sheetName val="Chi_tiết_KL10"/>
      <sheetName val="khấu_trừ_phạt10"/>
      <sheetName val="GT__KHAU_TRU10"/>
      <sheetName val="HAO_HUT_VAT_TU_(2)10"/>
      <sheetName val="cao_độ10"/>
      <sheetName val="phan_tic_chi_tiet10"/>
      <sheetName val="DG_14269"/>
      <sheetName val="Theo_doi_Doanh_thu_20179"/>
      <sheetName val="KL_THEP__GIAM_DO_DUNG_COUPLER9"/>
      <sheetName val="01_KL_THÉP_NHẬP_VỀ9"/>
      <sheetName val="2__NT_VLDV9"/>
      <sheetName val="GHI_CHU9"/>
      <sheetName val="1_BB_LMHT9"/>
      <sheetName val="gui_BKCT9"/>
      <sheetName val="Gia_vat_lieu9"/>
      <sheetName val="Precios_unitarios_AXH9"/>
      <sheetName val="Chi_tiet_cong_no10"/>
      <sheetName val="PHÁT_SINH_TẦNG_1_10"/>
      <sheetName val="PHÁT_SINH_TẦNG_210"/>
      <sheetName val="Hầm_chuyển_psinh10"/>
      <sheetName val="Ống_thẳng10"/>
      <sheetName val="Côn_thu10"/>
      <sheetName val="Vuông_tròn10"/>
      <sheetName val="Chân_rẽ10"/>
      <sheetName val="Chạc_ba10"/>
      <sheetName val="MB_DT_028"/>
      <sheetName val="3__CNT9"/>
      <sheetName val="unit_price_list(M)9"/>
      <sheetName val="So_lieu_chung9"/>
      <sheetName val="TH_VL,_NC,_DDHT_Thanhphuoc9"/>
      <sheetName val="Chi_tiet_-tong_9_thang9"/>
      <sheetName val="BẢNG_ÁP_GIÁ_(in)9"/>
      <sheetName val="NT_(KL)_IN9"/>
      <sheetName val="DOM_D29"/>
      <sheetName val="nhà_ăn9"/>
      <sheetName val="Công_nhật9"/>
      <sheetName val="btkt_cột9"/>
      <sheetName val="Bê_tông_bảo_vệ9"/>
      <sheetName val="01__Data9"/>
      <sheetName val="Neo,_nối_cốt_thép_dầm,_cột9"/>
      <sheetName val="Uốn_móc_cốt_thép9"/>
      <sheetName val="Tiêu_chuẩn_cốt_thép9"/>
      <sheetName val="Doi_so9"/>
      <sheetName val="1_2_Staff_Schedule9"/>
      <sheetName val="0__Input9"/>
      <sheetName val="DANH_MỤC_HỒ_SƠ9"/>
      <sheetName val="GT_PHÁT_SINH_NGOÀI_HĐ9"/>
      <sheetName val="KL_PHÁT_SINH_9"/>
      <sheetName val="PS_NGOÀI_HĐ9"/>
      <sheetName val="GT_PHÁT_SINH_VƯỢT_HĐ9"/>
      <sheetName val="PS_TĂNG_GIẢM_TRONG_HĐ9"/>
      <sheetName val="DGCT_PHÁT_SINH9"/>
      <sheetName val="DGCT_TRẦN_NLV9"/>
      <sheetName val="DGKL_chi_tiết_NLV9"/>
      <sheetName val="DGKL_chi_tiết_NHN,NK9"/>
      <sheetName val="TG_KL9"/>
      <sheetName val="DGCT_SƠN_BẢ_TƯỜNG_NLV9"/>
      <sheetName val="DGKL_TRẦN_NHN9"/>
      <sheetName val="MTO_REV_2(ARMOR)9"/>
      <sheetName val="Cotthep_NPT9"/>
      <sheetName val="vl_nc_mtc9"/>
      <sheetName val="Heso_DZ9"/>
      <sheetName val="DM_336cai_tao9"/>
      <sheetName val="DG_BINH_THUAN9"/>
      <sheetName val="Tien_Thuong9"/>
      <sheetName val="NC_XL_6T_cuoi_01_CTy9"/>
      <sheetName val="Data_-6T_dau9"/>
      <sheetName val="Cong_6T9"/>
      <sheetName val="KL_thep_lam_sat9"/>
      <sheetName val="B3A_-_TOWER_A9"/>
      <sheetName val="Annex_B9"/>
      <sheetName val="Bill_Prelim-CDT9"/>
      <sheetName val="Bill_BPTC-CDT9"/>
      <sheetName val="Chi_tiết_BPTC9"/>
      <sheetName val="Bill_BPTC-CDT_(PA_MCT_CDT)9"/>
      <sheetName val="Chi_tiết_BPTC_(PA_MCT_CDT)9"/>
      <sheetName val="1_Civil_(Org)9"/>
      <sheetName val="DM-VNT_ko_sd9"/>
      <sheetName val="Bảng_đo_bóc_KL_OLK-099"/>
      <sheetName val="6_3_CHI_TIET_OLK-099"/>
      <sheetName val="1__Office9"/>
      <sheetName val="KHOI_LUONG15-49"/>
      <sheetName val="Tong_hop_vat_tu9"/>
      <sheetName val="1_San_9"/>
      <sheetName val="TLG_Type9"/>
      <sheetName val="Dgia_vat_tu9"/>
      <sheetName val="Don_gia_III9"/>
      <sheetName val="D÷_liÖu9"/>
      <sheetName val="Dot_49"/>
      <sheetName val="Thop_Ksat9"/>
      <sheetName val="Thu_hoi_9"/>
      <sheetName val="HM_chung9"/>
      <sheetName val="CP_xd-thiet_bi9"/>
      <sheetName val="TH-TN_LD_TB9"/>
      <sheetName val="CP_xaydung9"/>
      <sheetName val="Thao_ha_phu_kien9"/>
      <sheetName val="VL-NC-MTC_ket_cau9"/>
      <sheetName val="KHOI_LUONG_TONG9"/>
      <sheetName val="TK_22KV9"/>
      <sheetName val="DM_366-17779"/>
      <sheetName val="Thi_nhiem9"/>
      <sheetName val="Gia_goc_VT-TB9"/>
      <sheetName val="Gia_vc_den_chan_CT9"/>
      <sheetName val="culy_229"/>
      <sheetName val="Luong_20509"/>
      <sheetName val="ca_may_QN9"/>
      <sheetName val="TNHC1246_9"/>
      <sheetName val="Ca_may_TT06_20109"/>
      <sheetName val="Don_gia_VLXD_dia_phuong9"/>
      <sheetName val="Bang_luong_SCL9"/>
      <sheetName val="Dinh_muc_TN14269"/>
      <sheetName val="HRG_BHN9"/>
      <sheetName val="CĂN_ĐH9"/>
      <sheetName val="Chi_phi_van_chuyen9"/>
      <sheetName val="TH_các_CC9"/>
      <sheetName val="Div26_-_Elect9"/>
      <sheetName val="7_Khau_tru_9"/>
      <sheetName val="Q_A01_2-Sh9"/>
      <sheetName val="4_CĂN9"/>
      <sheetName val="2_CDPS9"/>
      <sheetName val="Don_gia_NC9"/>
      <sheetName val="DT_hợp_đồng8"/>
      <sheetName val="Bảng_KL_đợt_18"/>
      <sheetName val="Danh_mục8"/>
      <sheetName val="Bieu_gia_HD8"/>
      <sheetName val="Summary_Sheet8"/>
      <sheetName val="Finishing-Tower_A8"/>
      <sheetName val="Finishing-Tower_B8"/>
      <sheetName val="Finishing-Tower_C8"/>
      <sheetName val="Finishing-Tower_D8"/>
      <sheetName val="MEP-Tower_A8"/>
      <sheetName val="MEP-Tower_B8"/>
      <sheetName val="MEP-Tower_C8"/>
      <sheetName val="MEP-Tower_D8"/>
      <sheetName val="Cost_Report_Sum8"/>
      <sheetName val="Detail_Cost_Sum8"/>
      <sheetName val="RVO-VO_Sum8"/>
      <sheetName val="Potential_VOs_Sum8"/>
      <sheetName val="Cash_Flow_Sum8"/>
      <sheetName val="BTK-Dai_Hoc_Kien_Giang8"/>
      <sheetName val="PV_Graph_Data8"/>
      <sheetName val="doanh_thu8"/>
      <sheetName val="Dutoan_KL8"/>
      <sheetName val="CAP_NUOC8"/>
      <sheetName val="cấp_nước_trục_nhà_vs8"/>
      <sheetName val="THOAT_NUOC8"/>
      <sheetName val="THOAT_MUA8"/>
      <sheetName val="Cáp_phòng8"/>
      <sheetName val="TMC_ĐIỆN_Phi8"/>
      <sheetName val="TMC_Tổng8"/>
      <sheetName val="TH_Đèn_Phòng_L18"/>
      <sheetName val="TH_Đèn_Hầm_L18"/>
      <sheetName val="TỦ_MODULE_T18"/>
      <sheetName val="B-2__(DPP)9"/>
      <sheetName val="Huong_dan8"/>
      <sheetName val="gia_vt,nc,may8"/>
      <sheetName val="Financ__Overview8"/>
      <sheetName val="TINH_GIA_-_SAN_XUAT_Vertico8"/>
      <sheetName val="13_BANG_CT8"/>
      <sheetName val="14_MMUS_GIUA_NHIP8"/>
      <sheetName val="4_HSPBngang8"/>
      <sheetName val="6_Tinh_tai8"/>
      <sheetName val="2_NSl8"/>
      <sheetName val="17_US_CHU_tho_a_b8"/>
      <sheetName val="15_MMUS_GOI8"/>
      <sheetName val="DZ_22KV8"/>
      <sheetName val="Kê_0,48"/>
      <sheetName val="TH_0,48"/>
      <sheetName val="Kê_228"/>
      <sheetName val="TH_228"/>
      <sheetName val="TBA_CAI_TAO8"/>
      <sheetName val="TBA_XDM8"/>
      <sheetName val="TONG_HOP_DU_TOAN8"/>
      <sheetName val="Thop_XAY_DUNG8"/>
      <sheetName val="CP_HANG_MUC_CHUNG8"/>
      <sheetName val="CHI_PHI_XD8"/>
      <sheetName val="CHI_PHI_THI_NGHIEM8"/>
      <sheetName val="VLDIEN_228"/>
      <sheetName val="Dao_dat8"/>
      <sheetName val="TH_Denbu8"/>
      <sheetName val="Do_ve_DC8"/>
      <sheetName val="TH_Bommin8"/>
      <sheetName val="CHI_PHI_THI_NGHIEM-LD_thiet_bi8"/>
      <sheetName val="Luong_TT018"/>
      <sheetName val="Camay_QB8"/>
      <sheetName val="gia_ca_may_BXD8"/>
      <sheetName val="BANG_LUONG_KY_SU8"/>
      <sheetName val="Bang_luong_NHOM_I8"/>
      <sheetName val="Bangluong_NHOM_II_8"/>
      <sheetName val="09-GIA_nhien_lieu-ko_in8"/>
      <sheetName val="Tinh_V_cot_chiem_cho8"/>
      <sheetName val="ĐM_13548"/>
      <sheetName val="KHOAN_MAU8"/>
      <sheetName val="ĐO_ĐỊA_VẬT_LÝ8"/>
      <sheetName val="khoan_tiep_dia8"/>
      <sheetName val="Tổng_hợp_KPHM8"/>
      <sheetName val="Dinh_muc8"/>
      <sheetName val="GIÁ_DỰ_THẦU_30_CĂN8"/>
      <sheetName val="5_2_1_Đo_bóc_KL_OLK-068"/>
      <sheetName val="KS_tuyen8"/>
      <sheetName val="Bang_chiet_tinh_TBA8"/>
      <sheetName val="4_2_1_Đo_bóc_KL_OLK-068"/>
      <sheetName val="4_1_1_CHI_TIET_OLK-068"/>
      <sheetName val="DG_Chi_tiet8"/>
      <sheetName val="_1710_HOINGHINLD8"/>
      <sheetName val="99_(2)8"/>
      <sheetName val="134_8"/>
      <sheetName val="DG_49708"/>
      <sheetName val="Cash_Flow8"/>
      <sheetName val="BU_LONG8"/>
      <sheetName val="DT__NHA_XUONG8"/>
      <sheetName val="EQUIP_LIST8"/>
      <sheetName val="THONG_SO8"/>
      <sheetName val="Đơn_giá_chi_tiết_TN_398"/>
      <sheetName val="HERD_MOVEMENTFARM110"/>
      <sheetName val="HERD_MOVEMENTFARM210"/>
      <sheetName val="CALVES_2-410"/>
      <sheetName val="Cavles_2-410"/>
      <sheetName val="CALVES_4-710"/>
      <sheetName val="HEIFER_7-12m10"/>
      <sheetName val="HEIFER_12+10"/>
      <sheetName val="FRESH_COW_2017-1810"/>
      <sheetName val="HP_COW_201810"/>
      <sheetName val="LP_COW_2017-1810"/>
      <sheetName val="DRY_COW10"/>
      <sheetName val="FIELD_CROPS10"/>
      <sheetName val="So_sanh8"/>
      <sheetName val="Electrical_Works8"/>
      <sheetName val="H_T__INCOMING_SYSTEM8"/>
      <sheetName val="Tính_giá_NC8"/>
      <sheetName val="Tiên_lượng8"/>
      <sheetName val="SL_cước8"/>
      <sheetName val="¥_8"/>
      <sheetName val="Gia_VT-TB8"/>
      <sheetName val="noi_suy_xa8"/>
      <sheetName val="noi_suy_xa_thu_hoi8"/>
      <sheetName val="Thuyết_minh8"/>
      <sheetName val="Đơn_giá_máy8"/>
      <sheetName val="Tong_DT7"/>
      <sheetName val="phan_tich_don_gia7"/>
      <sheetName val="Bill_No_1_68"/>
      <sheetName val="Bill_No_1_108"/>
      <sheetName val="Bill_No_3_38"/>
      <sheetName val="Bill_No_1_48"/>
      <sheetName val="Bill_No_1_78"/>
      <sheetName val="Summary_Bill_No__38"/>
      <sheetName val="DT_san_XD-So_lieu_cu7"/>
      <sheetName val="FF-2_(1)7"/>
      <sheetName val="Labour_Summary20"/>
      <sheetName val="YTD_12'20037"/>
      <sheetName val="YTD_06'20037"/>
      <sheetName val="YTD_03'20037"/>
      <sheetName val="YTD_09'20037"/>
      <sheetName val="deferred_taxes7"/>
      <sheetName val="Eqpmnt_Plng7"/>
      <sheetName val="TRIAL_BALANCE7"/>
      <sheetName val="DPR_31st_march7"/>
      <sheetName val="current_month7"/>
      <sheetName val="Blng__Vs_Coll_7"/>
      <sheetName val="Unit_price7"/>
      <sheetName val="Bán_đợt_1_trang7"/>
      <sheetName val="Chiet_tinh_dz357"/>
      <sheetName val="3__KC_-_PODIUM7"/>
      <sheetName val="CTDZ6kv_(gd1)_7"/>
      <sheetName val="CTDZ_0_4+cto_(GD1)7"/>
      <sheetName val="CTTBA_(gd1)7"/>
      <sheetName val="03_Detailed7"/>
      <sheetName val="01_Bid_Price_summary7"/>
      <sheetName val="Home_Office_Manhours7"/>
      <sheetName val="Field_SPV_Barchart7"/>
      <sheetName val="Tien_Luong7"/>
      <sheetName val="Unit_price(Updateting)7"/>
      <sheetName val="Cost_List7"/>
      <sheetName val="Detail_Cost7"/>
      <sheetName val="IC_Price_New7"/>
      <sheetName val="Summary_Table7"/>
      <sheetName val="Sales_Person7"/>
      <sheetName val="Bidding_Entity7"/>
      <sheetName val="CHITIET_VL-NCHT1_(2)7"/>
      <sheetName val="Bù_giá_CM7"/>
      <sheetName val="Breakdown_(B)7"/>
      <sheetName val="U_P_Breakdown7"/>
      <sheetName val="IMF_Code7"/>
      <sheetName val="Subsidiary_Calculation7"/>
      <sheetName val="Phu_Bai_Bridge7"/>
      <sheetName val="5_2_1_Đo_bóc_KL_OLK-107"/>
      <sheetName val="BẢNG_DIỄN_GIẢI_KL_(7)7"/>
      <sheetName val="don_gia_14267"/>
      <sheetName val="Luong_BN7"/>
      <sheetName val="Luong_TB7"/>
      <sheetName val="Ca_may_TB7"/>
      <sheetName val="Ca_máy_BN7"/>
      <sheetName val="Vật_liệu7"/>
      <sheetName val="LX_-TT057"/>
      <sheetName val="NC_Moi_TT057"/>
      <sheetName val="Bia_lot7"/>
      <sheetName val="Chu_dau_tu3"/>
      <sheetName val="Cau_tao_gia_xay_to3"/>
      <sheetName val="THÔNG_TIN3"/>
      <sheetName val="THPDMoi__(2)3"/>
      <sheetName val="t-h_HA_THE3"/>
      <sheetName val="TH_XL3"/>
      <sheetName val="CHITIET_VL-NC3"/>
      <sheetName val="MTP"/>
      <sheetName val="3.공통공사대비"/>
      <sheetName val="Nhập_liệu"/>
      <sheetName val="Auto_Monthly_Inputs_"/>
      <sheetName val="DSV6_Summ"/>
      <sheetName val="Luong_(TP_Việt_Trì)"/>
      <sheetName val="DG_"/>
      <sheetName val="Gia_NC_theo_TT05"/>
      <sheetName val="Land_Dev't__Ph-1"/>
      <sheetName val="Hac_Lots"/>
      <sheetName val="4-Lane_bridge"/>
      <sheetName val="Res_Lots"/>
      <sheetName val="Spine_Road"/>
      <sheetName val="Bank_Rev"/>
      <sheetName val="Merit_&amp;_Market_Grid"/>
      <sheetName val="BP_DECLINE_IT"/>
      <sheetName val="Input_List"/>
      <sheetName val="Valid_data_revised"/>
      <sheetName val="DETAIL_MIX_%_REPORT"/>
      <sheetName val="Fill_this_out_first___"/>
      <sheetName val="BC_chi_tiết_TT"/>
      <sheetName val="MTO_REV_0"/>
      <sheetName val="Committed_Items"/>
      <sheetName val="Corner_Arch"/>
      <sheetName val="End_Arch"/>
      <sheetName val="Intermediate_Arch"/>
      <sheetName val="reinforcement_675"/>
      <sheetName val="ext_wall_fin_qty"/>
      <sheetName val="SL_Plum_"/>
      <sheetName val="Physical_Schedule_3D"/>
      <sheetName val="Hrg_Readymix"/>
      <sheetName val="Cuoc_"/>
      <sheetName val="gia_chao"/>
      <sheetName val="Vat_lieu_BTN"/>
      <sheetName val="Shape"/>
      <sheetName val="Gen"/>
      <sheetName val="Thong tin"/>
      <sheetName val="BTDC B360"/>
      <sheetName val="HN"/>
      <sheetName val="Danh muc LIST"/>
      <sheetName val="TTC"/>
      <sheetName val="KTV"/>
      <sheetName val="BS_IN"/>
      <sheetName val="PL_IN"/>
      <sheetName val="LCGT"/>
      <sheetName val="CF (DR)_IN"/>
      <sheetName val="CSKT"/>
      <sheetName val="TM01-TM"/>
      <sheetName val="Vay"/>
      <sheetName val="PL 02 - Vay"/>
      <sheetName val="PL 03 - Von"/>
      <sheetName val="BS_B341"/>
      <sheetName val="CP yếu tố"/>
      <sheetName val="BS_A510"/>
      <sheetName val="PL_A510"/>
      <sheetName val="RT_A510"/>
      <sheetName val="PL_B342"/>
      <sheetName val="BTKDC_B370"/>
      <sheetName val="TB_B350"/>
      <sheetName val="00000000"/>
      <sheetName val="BS 420"/>
      <sheetName val="PL 420"/>
      <sheetName val="RT 420"/>
      <sheetName val="A710"/>
      <sheetName val="BTDC_B360 "/>
      <sheetName val="Table of contents"/>
      <sheetName val="BOD"/>
      <sheetName val="11. Loans"/>
      <sheetName val="413-Vay"/>
      <sheetName val="SLA cost distr FEB 2020"/>
      <sheetName val="Legal entities details"/>
      <sheetName val="Invoice base FEB 2020"/>
      <sheetName val="Le317 into 8050"/>
      <sheetName val="Changelog"/>
      <sheetName val="Basic principles to the distr."/>
      <sheetName val="Cost elements"/>
      <sheetName val="Ref rate change"/>
      <sheetName val="Synergi life credit"/>
      <sheetName val="Change in NH"/>
      <sheetName val="NPS to O&amp;G"/>
      <sheetName val="Adj entries "/>
      <sheetName val="Annexure 1"/>
      <sheetName val="Annexure 2"/>
      <sheetName val="Updated 2018 COA"/>
      <sheetName val="IC Listing"/>
      <sheetName val="Vadislines"/>
      <sheetName val="Other"/>
      <sheetName val="SPS"/>
      <sheetName val="Bang khoi luong"/>
      <sheetName val="M"/>
      <sheetName val="NC HY"/>
      <sheetName val="NC HN"/>
      <sheetName val="PhaDoMong"/>
      <sheetName val="bdkdt"/>
      <sheetName val="PTDG-CL"/>
      <sheetName val="GVL-tuyến"/>
      <sheetName val="GVL-BTN"/>
      <sheetName val="BXLDL"/>
      <sheetName val="Bill rekap"/>
      <sheetName val="Cash Flow bulanan"/>
      <sheetName val="CươcVC tinh"/>
      <sheetName val="QG"/>
      <sheetName val="TH khối lượng phải làm"/>
      <sheetName val="Giá VL, NC, M"/>
      <sheetName val="Lương 2135 nhóm I"/>
      <sheetName val="Luong 2050 hà NAm"/>
      <sheetName val="Lương2045 nhóm I"/>
      <sheetName val="May 3 huyện"/>
      <sheetName val="May yên mô"/>
      <sheetName val="Phân tich ĐG"/>
      <sheetName val="PLV mới"/>
      <sheetName val="May TT11(TB)"/>
      <sheetName val="May TT11 (HP)"/>
      <sheetName val="May TT11(NB)"/>
      <sheetName val="May TT11(NĐ)"/>
      <sheetName val="Lương theo TT17(Thái Bình)"/>
      <sheetName val="Lương theo TT17 (HP)"/>
      <sheetName val="Lương theo TT17 (Ninh Bình)"/>
      <sheetName val="Lương theo TT17 (Nam Định)"/>
      <sheetName val="Don vi"/>
      <sheetName val="PTDM"/>
      <sheetName val="Door_and_window7"/>
      <sheetName val="Khai_toan2"/>
      <sheetName val="Phu_luc_01_1_EPC_P11-142"/>
      <sheetName val="TDT_P11-P142"/>
      <sheetName val="Chi_phi_khac_2"/>
      <sheetName val="Hang_muc_Chung2"/>
      <sheetName val="Bia_Phu_Luc2"/>
      <sheetName val="DATA_1_CHUNG2"/>
      <sheetName val="Muc_luc2"/>
      <sheetName val="Tra_cuu_9572"/>
      <sheetName val="SGC_RATE2"/>
      <sheetName val="Tru_TT2"/>
      <sheetName val="Thg_042"/>
      <sheetName val="Thg_052"/>
      <sheetName val="Thg_062"/>
      <sheetName val="Thg_072"/>
      <sheetName val="Thg_082"/>
      <sheetName val="Thg_092"/>
      <sheetName val="Thg_102"/>
      <sheetName val="Thg_112"/>
      <sheetName val="Thg_122"/>
      <sheetName val="Dashboard_-_BQL_-_VHL2"/>
      <sheetName val="DM_DU_AN2"/>
      <sheetName val="DM_TP_2"/>
      <sheetName val="File_Chi_tiet2"/>
      <sheetName val="w't_table2"/>
      <sheetName val="Danh_mục_khối2"/>
      <sheetName val="Danh_mục_đơn_vị_-phòng_chức_nă2"/>
      <sheetName val="Probbl_-_Production2"/>
      <sheetName val="KEILA_TP_2020-072"/>
      <sheetName val="Currency_Rate2"/>
      <sheetName val="CHI_PHÍ_NHÔM2"/>
      <sheetName val="BILL_34Āᐁë2"/>
      <sheetName val="2__BBNT_KLHT2"/>
      <sheetName val="CFA_(ME)2"/>
      <sheetName val="MEP_Building2"/>
      <sheetName val="CHITIET_VL-NC-TT1p2"/>
      <sheetName val="BOM-13_11-Other(PS1+PS2)2"/>
      <sheetName val="Dinh_Muc_Vat_Tu2"/>
      <sheetName val="mã_2"/>
      <sheetName val="LUONG_SCL2"/>
      <sheetName val="DO_AM_DT"/>
      <sheetName val="01__Nha_xuong"/>
      <sheetName val="Boc_KL_DAT+CAT+BT"/>
      <sheetName val="Boc_KL_thép"/>
      <sheetName val="Bieu_do_nhan_luc"/>
      <sheetName val="TH_khoi_luong2"/>
      <sheetName val="Chi_tiet_khoi_luong2"/>
      <sheetName val="TK_thep2"/>
      <sheetName val="CT_THOÁT_WC_VP2"/>
      <sheetName val="CT_CẤP_WC_VP2"/>
      <sheetName val="CT_THOÁT_MƯA_VP_TRỤC_LỚN2"/>
      <sheetName val="CT_THOÁT_MƯA_VP_TRỤC_NHỎ2"/>
      <sheetName val="Chênh_lệch_máy_thi_công1"/>
      <sheetName val="Chênh_lệch_nhân_công1"/>
      <sheetName val="Chênh_lệch_vật_liệu1"/>
      <sheetName val="NHOM_KINH1"/>
      <sheetName val="Chao_gia_T12_RE1"/>
      <sheetName val="Don_gia_XD1"/>
      <sheetName val="Share_Price_20021"/>
      <sheetName val="Aging_Sept1"/>
      <sheetName val="0_Data"/>
      <sheetName val="0_Data_new"/>
      <sheetName val="Service_Cost_1"/>
      <sheetName val="Don_gia_Tay_Ninh1"/>
      <sheetName val="Don_gia_Dak_Lak1"/>
      <sheetName val="streeta_and_cacth_pit1"/>
      <sheetName val="Daf_11"/>
      <sheetName val="Input_-_Facilities"/>
      <sheetName val="BP_CAPEX_MoD-100%_Area_4_USD"/>
      <sheetName val="PHẦN_KIẾN_TRÚC"/>
      <sheetName val="DGKL_TRỤC_NGOAI_NHA"/>
      <sheetName val="Sum_ELE__CAP_S1-4__"/>
      <sheetName val="5_2_1_Đo_bóc_KL_OLK-07"/>
      <sheetName val="Elemental_Breakdown+20%"/>
      <sheetName val="Bill_2"/>
      <sheetName val="Bill_3"/>
      <sheetName val="Bill_4a_-_1A"/>
      <sheetName val="Bill_4a_(Fiber)_-_1A"/>
      <sheetName val="Bill_4b"/>
      <sheetName val="Bill_4c"/>
      <sheetName val="Bill_5"/>
      <sheetName val="Bill_4a_-_1B"/>
      <sheetName val="Bill_4a_(Fiber)_-_1B"/>
      <sheetName val="242_3_summaryOPC"/>
      <sheetName val="1_1General"/>
      <sheetName val="CONSOIDATE_4"/>
      <sheetName val="CONSOIDATE_2"/>
      <sheetName val="Cước_CG"/>
      <sheetName val="02__PHAN_TICH"/>
      <sheetName val="03__NGAN_SACH"/>
      <sheetName val="Dai_tu"/>
      <sheetName val="6__Scope_of_work_"/>
      <sheetName val="4_6_Phân_tích_nhân_sự_"/>
      <sheetName val="4_5_Mức_độ_tham_gia_dự_án"/>
      <sheetName val="So_sanh_gia"/>
      <sheetName val="Luong_2622EVN"/>
      <sheetName val="Define_finishing"/>
      <sheetName val="NC_CU"/>
      <sheetName val="0,SO_LIEU_DAU_VAO"/>
      <sheetName val="Da_xay_dung"/>
      <sheetName val="Piano Montaggio PO-02 bozza2"/>
      <sheetName val="_SYSTEM_CODE"/>
      <sheetName val="Project Info."/>
      <sheetName val="_COST_DATA_LOOKUP"/>
      <sheetName val="Cost Summary - USD"/>
      <sheetName val="_DISCOUNT_DATA_LOOKUP"/>
      <sheetName val="Price Summary - Offshore"/>
      <sheetName val="Factory &amp; Import Material"/>
      <sheetName val="_FOREX"/>
      <sheetName val="Labour Hours Upload"/>
      <sheetName val="_LEEGOO_COST"/>
      <sheetName val="_LEEGOO_TECH_SPEC"/>
      <sheetName val="_OC_SETTINGS"/>
      <sheetName val="_SHAPE_SALES_COST"/>
      <sheetName val="_SHAPE_SALES_TECH_SPEC"/>
      <sheetName val="_SYSTEM_COST_LOOKUP"/>
      <sheetName val="_TECH_DATA_LOOKUP"/>
      <sheetName val="Technical Info."/>
      <sheetName val="PM Cost"/>
      <sheetName val="_UPLOAD_TABLE"/>
      <sheetName val="SED INPUT"/>
      <sheetName val="Summary - Budget"/>
      <sheetName val="Rate Analysis"/>
      <sheetName val="KL Chi tiết BV dự thầu"/>
      <sheetName val="KL chi tiết BV thi công"/>
      <sheetName val="DG_1"/>
      <sheetName val="Ca may"/>
      <sheetName val="Loại cọc P2"/>
      <sheetName val="TT04"/>
      <sheetName val="CDSPS"/>
      <sheetName val="NH-KY"/>
      <sheetName val="TK SX"/>
      <sheetName val="ma-pt"/>
      <sheetName val="Bearing Capacity"/>
      <sheetName val="Eq. Mobilization"/>
      <sheetName val="CẤP_THO"/>
      <sheetName val="Work-Condition"/>
      <sheetName val="PNT-QUOT-#3"/>
      <sheetName val="Tonghop theo Vendor"/>
      <sheetName val="PTcphoi"/>
      <sheetName val="Giahientruong"/>
      <sheetName val="Ten"/>
      <sheetName val="GIA NC, CM"/>
      <sheetName val="GIA VL"/>
      <sheetName val="13.Luong"/>
      <sheetName val="Be tong"/>
      <sheetName val="Vendor"/>
      <sheetName val="TLR"/>
      <sheetName val="BILL 34Āᐁë_x0001_"/>
      <sheetName val="ALL"/>
      <sheetName val="Dot_1"/>
      <sheetName val="Dot_2"/>
      <sheetName val="Dot_3"/>
      <sheetName val="KL_Tke"/>
      <sheetName val="Dot_1&gt;4"/>
      <sheetName val="KL CHI TIẾT (2)"/>
      <sheetName val="5.Gia"/>
      <sheetName val="Danh sach KV2"/>
      <sheetName val="Danh sach doan KT"/>
      <sheetName val="H11-01-change"/>
      <sheetName val="H11-02"/>
      <sheetName val="H11-03-change"/>
      <sheetName val="H12-01"/>
      <sheetName val="H12-02"/>
      <sheetName val="H12-03-change"/>
      <sheetName val="H12-04"/>
      <sheetName val="H13-01-change"/>
      <sheetName val="H13-02"/>
      <sheetName val="H13-03"/>
      <sheetName val="H13-04"/>
      <sheetName val="PLHD doi cot ham 0101-04"/>
      <sheetName val="Don gia vung III"/>
      <sheetName val="Don gia III"/>
      <sheetName val="Don gia CT"/>
      <sheetName val="Tra_bang"/>
      <sheetName val="1.INPUT"/>
      <sheetName val="Phan tich vat tu"/>
      <sheetName val="Dongia7606_8001_4167"/>
      <sheetName val="ĐM4970_2016(lapdatĐZ)"/>
      <sheetName val="ĐM4970_2016(Lap dat TBA)"/>
      <sheetName val="Gia Nhan công"/>
      <sheetName val="Đon gia 228 sua chua"/>
      <sheetName val="ĐM01_2000(thinghiem ĐZTTĐL)"/>
      <sheetName val="ĐM1781_2007(T.N đien ĐZ&amp;TBA)"/>
      <sheetName val="Cuoc van chuyen"/>
      <sheetName val="TTPTai"/>
      <sheetName val="DLC DIEN AP"/>
      <sheetName val="SL dau tien"/>
      <sheetName val="HSKVUC"/>
      <sheetName val="DanhSach11"/>
      <sheetName val="Danhsach 12"/>
      <sheetName val="CP NC-MTC XD"/>
      <sheetName val="GOC"/>
      <sheetName val="MTL__INTER"/>
      <sheetName val="共機計算"/>
      <sheetName val="共機J"/>
      <sheetName val="VINYL"/>
      <sheetName val="TTL"/>
      <sheetName val="DMTL"/>
      <sheetName val="물량표(신)"/>
      <sheetName val="TTTram"/>
      <sheetName val="Giacuoc"/>
      <sheetName val="Du lieu ban dau"/>
      <sheetName val="GZ.TP"/>
      <sheetName val="GZ.VT"/>
      <sheetName val="6.9 DM CTP"/>
      <sheetName val="FORM-16"/>
      <sheetName val="KEYFIG"/>
      <sheetName val="Inventory data"/>
      <sheetName val="sales_current_month"/>
      <sheetName val="View_Variance"/>
      <sheetName val="Inventory_data"/>
      <sheetName val="sales_current_month1"/>
      <sheetName val="View_Variance1"/>
      <sheetName val="Inventory_data1"/>
      <sheetName val="F-200"/>
      <sheetName val="F-300"/>
      <sheetName val="FORECAST x FAMILIA"/>
      <sheetName val="RIMEAbyBU"/>
      <sheetName val="sales_current_month2"/>
      <sheetName val="View_Variance2"/>
      <sheetName val="Inventory_data2"/>
      <sheetName val="Space Analysis"/>
      <sheetName val="sales_current_month3"/>
      <sheetName val="View_Variance3"/>
      <sheetName val="Inventory_data3"/>
      <sheetName val="FORECAST_x_FAMILIA"/>
      <sheetName val="Space_Analysis"/>
      <sheetName val="sales_current_month4"/>
      <sheetName val="View_Variance4"/>
      <sheetName val="Inventory_data4"/>
      <sheetName val="FORECAST_x_FAMILIA1"/>
      <sheetName val="Space_Analysis1"/>
      <sheetName val="sales_current_month5"/>
      <sheetName val="View_Variance5"/>
      <sheetName val="Inventory_data5"/>
      <sheetName val="FORECAST_x_FAMILIA2"/>
      <sheetName val="Space_Analysis2"/>
      <sheetName val="sales_current_month6"/>
      <sheetName val="View_Variance6"/>
      <sheetName val="Inventory_data6"/>
      <sheetName val="FORECAST_x_FAMILIA3"/>
      <sheetName val="Space_Analysis3"/>
      <sheetName val="sales_current_month7"/>
      <sheetName val="View_Variance7"/>
      <sheetName val="Inventory_data7"/>
      <sheetName val="FORECAST_x_FAMILIA4"/>
      <sheetName val="Space_Analysis4"/>
      <sheetName val="sales_current_month8"/>
      <sheetName val="View_Variance8"/>
      <sheetName val="Inventory_data8"/>
      <sheetName val="FORECAST_x_FAMILIA5"/>
      <sheetName val="Space_Analysis5"/>
      <sheetName val="sales_current_month9"/>
      <sheetName val="View_Variance9"/>
      <sheetName val="Inventory_data9"/>
      <sheetName val="FORECAST_x_FAMILIA6"/>
      <sheetName val="Space_Analysis6"/>
      <sheetName val="sales_current_month11"/>
      <sheetName val="View_Variance11"/>
      <sheetName val="Inventory_data11"/>
      <sheetName val="FORECAST_x_FAMILIA8"/>
      <sheetName val="Space_Analysis8"/>
      <sheetName val="sales_current_month10"/>
      <sheetName val="View_Variance10"/>
      <sheetName val="Inventory_data10"/>
      <sheetName val="FORECAST_x_FAMILIA7"/>
      <sheetName val="Space_Analysis7"/>
      <sheetName val="sales_current_month12"/>
      <sheetName val="View_Variance12"/>
      <sheetName val="Inventory_data12"/>
      <sheetName val="FORECAST_x_FAMILIA9"/>
      <sheetName val="Space_Analysis9"/>
      <sheetName val="sales_current_month13"/>
      <sheetName val="View_Variance13"/>
      <sheetName val="Inventory_data13"/>
      <sheetName val="FORECAST_x_FAMILIA10"/>
      <sheetName val="Space_Analysis10"/>
      <sheetName val="sales_current_month14"/>
      <sheetName val="View_Variance14"/>
      <sheetName val="Inventory_data14"/>
      <sheetName val="FORECAST_x_FAMILIA11"/>
      <sheetName val="Space_Analysis11"/>
      <sheetName val="sales_current_month15"/>
      <sheetName val="View_Variance15"/>
      <sheetName val="Inventory_data15"/>
      <sheetName val="FORECAST_x_FAMILIA12"/>
      <sheetName val="Space_Analysis12"/>
      <sheetName val="sales_current_month16"/>
      <sheetName val="View_Variance16"/>
      <sheetName val="Inventory_data16"/>
      <sheetName val="FORECAST_x_FAMILIA13"/>
      <sheetName val="Space_Analysis13"/>
      <sheetName val="sales_current_month17"/>
      <sheetName val="View_Variance17"/>
      <sheetName val="Inventory_data17"/>
      <sheetName val="FORECAST_x_FAMILIA14"/>
      <sheetName val="Space_Analysis14"/>
      <sheetName val="A-16"/>
      <sheetName val="A-15"/>
      <sheetName val="sales_current_month18"/>
      <sheetName val="View_Variance18"/>
      <sheetName val="Inventory_data18"/>
      <sheetName val="FORECAST_x_FAMILIA15"/>
      <sheetName val="Space_Analysis15"/>
      <sheetName val="sales_current_month19"/>
      <sheetName val="View_Variance19"/>
      <sheetName val="Inventory_data19"/>
      <sheetName val="FORECAST_x_FAMILIA16"/>
      <sheetName val="Space_Analysis16"/>
      <sheetName val="sales_current_month20"/>
      <sheetName val="View_Variance20"/>
      <sheetName val="Inventory_data20"/>
      <sheetName val="FORECAST_x_FAMILIA17"/>
      <sheetName val="Space_Analysis17"/>
      <sheetName val="sales_current_month21"/>
      <sheetName val="View_Variance21"/>
      <sheetName val="Inventory_data21"/>
      <sheetName val="FORECAST_x_FAMILIA18"/>
      <sheetName val="Space_Analysis18"/>
      <sheetName val="sales_current_month22"/>
      <sheetName val="View_Variance22"/>
      <sheetName val="Inventory_data22"/>
      <sheetName val="FORECAST_x_FAMILIA19"/>
      <sheetName val="Space_Analysis19"/>
      <sheetName val="sales_current_month23"/>
      <sheetName val="View_Variance23"/>
      <sheetName val="Inventory_data23"/>
      <sheetName val="FORECAST_x_FAMILIA20"/>
      <sheetName val="Space_Analysis20"/>
      <sheetName val="sales_current_month24"/>
      <sheetName val="View_Variance24"/>
      <sheetName val="Inventory_data24"/>
      <sheetName val="FORECAST_x_FAMILIA21"/>
      <sheetName val="Space_Analysis21"/>
      <sheetName val="Dropdown"/>
      <sheetName val="Family"/>
      <sheetName val="CADE DETAIL"/>
      <sheetName val="sales_current_month25"/>
      <sheetName val="View_Variance25"/>
      <sheetName val="Inventory_data25"/>
      <sheetName val="FORECAST_x_FAMILIA22"/>
      <sheetName val="Space_Analysis22"/>
      <sheetName val="sales_current_month26"/>
      <sheetName val="View_Variance26"/>
      <sheetName val="Inventory_data26"/>
      <sheetName val="FORECAST_x_FAMILIA23"/>
      <sheetName val="Space_Analysis23"/>
      <sheetName val="sales_current_month27"/>
      <sheetName val="View_Variance27"/>
      <sheetName val="Inventory_data27"/>
      <sheetName val="FORECAST_x_FAMILIA24"/>
      <sheetName val="Space_Analysis24"/>
      <sheetName val="CADE_DETAIL"/>
      <sheetName val="sales_current_month28"/>
      <sheetName val="View_Variance28"/>
      <sheetName val="Inventory_data28"/>
      <sheetName val="FORECAST_x_FAMILIA25"/>
      <sheetName val="Space_Analysis25"/>
      <sheetName val="CADE_DETAIL1"/>
      <sheetName val="PRB Expense Q4 2013"/>
      <sheetName val="sales_current_month29"/>
      <sheetName val="View_Variance29"/>
      <sheetName val="Inventory_data29"/>
      <sheetName val="FORECAST_x_FAMILIA26"/>
      <sheetName val="Space_Analysis26"/>
      <sheetName val="CADE_DETAIL2"/>
      <sheetName val="PU_ITALY_30"/>
      <sheetName val="sales_current_month30"/>
      <sheetName val="View_Variance30"/>
      <sheetName val="Inventory_data30"/>
      <sheetName val="FORECAST_x_FAMILIA27"/>
      <sheetName val="Space_Analysis27"/>
      <sheetName val="CADE_DETAIL3"/>
      <sheetName val="PRB_Expense_Q4_2013"/>
      <sheetName val="PU_ITALY_32"/>
      <sheetName val="sales_current_month32"/>
      <sheetName val="View_Variance32"/>
      <sheetName val="Inventory_data32"/>
      <sheetName val="FORECAST_x_FAMILIA29"/>
      <sheetName val="Space_Analysis29"/>
      <sheetName val="CADE_DETAIL5"/>
      <sheetName val="PRB_Expense_Q4_20132"/>
      <sheetName val="PU_ITALY_31"/>
      <sheetName val="sales_current_month31"/>
      <sheetName val="View_Variance31"/>
      <sheetName val="Inventory_data31"/>
      <sheetName val="FORECAST_x_FAMILIA28"/>
      <sheetName val="Space_Analysis28"/>
      <sheetName val="CADE_DETAIL4"/>
      <sheetName val="PRB_Expense_Q4_20131"/>
      <sheetName val="PU_ITALY_33"/>
      <sheetName val="sales_current_month33"/>
      <sheetName val="View_Variance33"/>
      <sheetName val="Inventory_data33"/>
      <sheetName val="FORECAST_x_FAMILIA30"/>
      <sheetName val="Space_Analysis30"/>
      <sheetName val="CADE_DETAIL6"/>
      <sheetName val="PRB_Expense_Q4_20133"/>
      <sheetName val="PU_ITALY_34"/>
      <sheetName val="sales_current_month34"/>
      <sheetName val="View_Variance34"/>
      <sheetName val="Inventory_data34"/>
      <sheetName val="FORECAST_x_FAMILIA31"/>
      <sheetName val="Space_Analysis31"/>
      <sheetName val="CADE_DETAIL7"/>
      <sheetName val="PRB_Expense_Q4_20134"/>
      <sheetName val="PU_ITALY_35"/>
      <sheetName val="sales_current_month35"/>
      <sheetName val="View_Variance35"/>
      <sheetName val="Inventory_data35"/>
      <sheetName val="FORECAST_x_FAMILIA32"/>
      <sheetName val="Space_Analysis32"/>
      <sheetName val="CADE_DETAIL8"/>
      <sheetName val="PRB_Expense_Q4_20135"/>
      <sheetName val="PU_ITALY_36"/>
      <sheetName val="sales_current_month36"/>
      <sheetName val="View_Variance36"/>
      <sheetName val="Inventory_data36"/>
      <sheetName val="FORECAST_x_FAMILIA33"/>
      <sheetName val="Space_Analysis33"/>
      <sheetName val="CADE_DETAIL9"/>
      <sheetName val="PRB_Expense_Q4_20136"/>
      <sheetName val="PU_ITALY_37"/>
      <sheetName val="sales_current_month37"/>
      <sheetName val="View_Variance37"/>
      <sheetName val="Inventory_data37"/>
      <sheetName val="FORECAST_x_FAMILIA34"/>
      <sheetName val="Space_Analysis34"/>
      <sheetName val="CADE_DETAIL10"/>
      <sheetName val="PRB_Expense_Q4_20137"/>
      <sheetName val="PU_ITALY_38"/>
      <sheetName val="sales_current_month38"/>
      <sheetName val="View_Variance38"/>
      <sheetName val="Inventory_data38"/>
      <sheetName val="FORECAST_x_FAMILIA35"/>
      <sheetName val="Space_Analysis35"/>
      <sheetName val="CADE_DETAIL11"/>
      <sheetName val="PRB_Expense_Q4_20138"/>
      <sheetName val="PU_ITALY_39"/>
      <sheetName val="sales_current_month39"/>
      <sheetName val="View_Variance39"/>
      <sheetName val="Inventory_data39"/>
      <sheetName val="FORECAST_x_FAMILIA36"/>
      <sheetName val="Space_Analysis36"/>
      <sheetName val="CADE_DETAIL12"/>
      <sheetName val="PRB_Expense_Q4_20139"/>
      <sheetName val="PU_ITALY_40"/>
      <sheetName val="sales_current_month40"/>
      <sheetName val="View_Variance40"/>
      <sheetName val="Inventory_data40"/>
      <sheetName val="FORECAST_x_FAMILIA37"/>
      <sheetName val="Space_Analysis37"/>
      <sheetName val="CADE_DETAIL13"/>
      <sheetName val="PRB_Expense_Q4_201310"/>
      <sheetName val="PU_ITALY_41"/>
      <sheetName val="sales_current_month41"/>
      <sheetName val="View_Variance41"/>
      <sheetName val="Inventory_data41"/>
      <sheetName val="FORECAST_x_FAMILIA38"/>
      <sheetName val="Space_Analysis38"/>
      <sheetName val="CADE_DETAIL14"/>
      <sheetName val="PRB_Expense_Q4_201311"/>
      <sheetName val="XPRODUCT"/>
      <sheetName val="REVENUE_405C"/>
      <sheetName val="MTD_DSD"/>
      <sheetName val="QTD_DSD"/>
      <sheetName val="CentralAreaCategories"/>
      <sheetName val="PU_ITALY_42"/>
      <sheetName val="sales_current_month42"/>
      <sheetName val="View_Variance42"/>
      <sheetName val="Inventory_data42"/>
      <sheetName val="FORECAST_x_FAMILIA39"/>
      <sheetName val="Space_Analysis39"/>
      <sheetName val="CADE_DETAIL15"/>
      <sheetName val="PRB_Expense_Q4_201312"/>
      <sheetName val="P&amp;L by Month"/>
      <sheetName val="PU_ITALY_43"/>
      <sheetName val="sales_current_month43"/>
      <sheetName val="View_Variance43"/>
      <sheetName val="Inventory_data43"/>
      <sheetName val="FORECAST_x_FAMILIA40"/>
      <sheetName val="Space_Analysis40"/>
      <sheetName val="CADE_DETAIL16"/>
      <sheetName val="PRB_Expense_Q4_201313"/>
      <sheetName val="PU_ITALY_44"/>
      <sheetName val="sales_current_month44"/>
      <sheetName val="View_Variance44"/>
      <sheetName val="Inventory_data44"/>
      <sheetName val="FORECAST_x_FAMILIA41"/>
      <sheetName val="Space_Analysis41"/>
      <sheetName val="CADE_DETAIL17"/>
      <sheetName val="PRB_Expense_Q4_201314"/>
      <sheetName val="PU_ITALY_45"/>
      <sheetName val="sales_current_month45"/>
      <sheetName val="View_Variance45"/>
      <sheetName val="Inventory_data45"/>
      <sheetName val="FORECAST_x_FAMILIA42"/>
      <sheetName val="Space_Analysis42"/>
      <sheetName val="CADE_DETAIL18"/>
      <sheetName val="PRB_Expense_Q4_201315"/>
      <sheetName val="P&amp;L_by_Month"/>
      <sheetName val="synthese"/>
      <sheetName val="DistiSwamp"/>
      <sheetName val="Khaibao"/>
      <sheetName val="ADJ - RATE"/>
      <sheetName val="DIV INC"/>
      <sheetName val="DropZone"/>
      <sheetName val="A1 - Income Statement"/>
      <sheetName val="SCB - Annexure A"/>
      <sheetName val="PL6-Revenue Bridge"/>
      <sheetName val="APR-MAR-03-04"/>
      <sheetName val="Validation"/>
      <sheetName val="유통망계획"/>
      <sheetName val="OC5-Push Diag"/>
      <sheetName val="Franchise Input"/>
      <sheetName val="Results"/>
      <sheetName val="PLGroupings"/>
      <sheetName val="Project ODC_NDEU"/>
      <sheetName val="Opening"/>
      <sheetName val="DepRate"/>
      <sheetName val="Quote-ExtMG-Y1"/>
      <sheetName val="Inter connect Revenue"/>
      <sheetName val="CONSTANTES"/>
      <sheetName val="Scraps"/>
      <sheetName val="Mth-Vana"/>
      <sheetName val="DUMP"/>
      <sheetName val="AN 2000"/>
      <sheetName val="Utilization"/>
      <sheetName val="PREV_RICAVI"/>
      <sheetName val="3.NGAN_SACH"/>
      <sheetName val="2.PHAN_TICH"/>
      <sheetName val="INDEX HẠ TẦNG"/>
      <sheetName val="CTG HẠ TẦNG"/>
      <sheetName val="DGG HẠ TẦNG"/>
      <sheetName val="DGG_LB CỌC"/>
      <sheetName val="DGG_MT CỌC"/>
      <sheetName val="INFO CỌC"/>
      <sheetName val="INDEX CỌC"/>
      <sheetName val="Assignment Schedule"/>
      <sheetName val="D"/>
      <sheetName val="SDDK"/>
      <sheetName val="CTG (GIAM)"/>
      <sheetName val="DETAIL PROGRESS CLAIM"/>
      <sheetName val="TBGIA"/>
      <sheetName val="Bảng dung trọng"/>
      <sheetName val="Tong Luong Thep"/>
      <sheetName val="Kien truc"/>
      <sheetName val="SPL4"/>
      <sheetName val="Du thau dau noi"/>
      <sheetName val="Du Thau"/>
      <sheetName val="Du thau PSBS"/>
      <sheetName val="DG theo HD PSBS"/>
      <sheetName val="Du thau TC11"/>
      <sheetName val="TongHopKL"/>
      <sheetName val="2. Summary-cash"/>
      <sheetName val="Total"/>
      <sheetName val="CDPS SAU KC"/>
      <sheetName val="Cognos_Office_Connection_Cache"/>
      <sheetName val="RENCERT"/>
      <sheetName val="RC Revenue"/>
      <sheetName val="AOP 2020"/>
      <sheetName val="START"/>
      <sheetName val="LE0030"/>
      <sheetName val="LE1000"/>
      <sheetName val="LE8530"/>
      <sheetName val="LE1330"/>
      <sheetName val="LE2030"/>
      <sheetName val="LE8030+8050"/>
      <sheetName val="LE6610"/>
      <sheetName val="LE8680"/>
      <sheetName val="LE5090"/>
      <sheetName val="LE2130"/>
      <sheetName val="END"/>
      <sheetName val="DATA LE"/>
      <sheetName val="DATA LE (LY)"/>
      <sheetName val="DATA RC"/>
      <sheetName val="DATA RC (LY)"/>
      <sheetName val="LE Test"/>
      <sheetName val="DATA (RC ORG)"/>
      <sheetName val="DATA (TESTING 1)"/>
      <sheetName val="DATA (TESTING CHRSPR)"/>
      <sheetName val="LE0041"/>
      <sheetName val="2018 VADIS"/>
      <sheetName val="Division"/>
      <sheetName val="Criteri"/>
      <sheetName val="Income Statement1"/>
      <sheetName val="Du lieu TKT"/>
      <sheetName val="단면가정"/>
      <sheetName val="SLTh_ke"/>
      <sheetName val="he_so_dong_thoi"/>
      <sheetName val="Thang_01"/>
      <sheetName val="Thống_kê"/>
      <sheetName val="BAN_IN"/>
      <sheetName val="Khoi_luong_kenh_dan"/>
      <sheetName val="Thep_Be_TN(tai_C10)"/>
      <sheetName val="Gia_giao_VL_den_HT"/>
      <sheetName val="THONG_SO_KICH_THUOC"/>
      <sheetName val="CBR"/>
      <sheetName val="Gia "/>
      <sheetName val="Luong TT05"/>
      <sheetName val="bang tien luong"/>
      <sheetName val="01-BM"/>
      <sheetName val="TÍNH TOÁN KHỐI LƯỢNG P6"/>
      <sheetName val="DM_1781"/>
      <sheetName val="DM_228"/>
      <sheetName val="FINANCIAL (FLR)"/>
      <sheetName val="Norm"/>
      <sheetName val="DG-VLIEU"/>
      <sheetName val="Gia HĐ"/>
      <sheetName val="List Danh mục nghiệm thu"/>
      <sheetName val="간접비 총괄표"/>
      <sheetName val="COG"/>
      <sheetName val="merger"/>
      <sheetName val="27850"/>
      <sheetName val="model"/>
      <sheetName val="RESPSP"/>
      <sheetName val="r_vali"/>
      <sheetName val="SNMOI"/>
      <sheetName val="NDK16X20"/>
      <sheetName val="OPY"/>
      <sheetName val="PT-OPY"/>
      <sheetName val="HidePriceList"/>
      <sheetName val="BASE GRAPHE"/>
      <sheetName val="Chiet tinh dz22"/>
      <sheetName val="Phan tich don gia de xuat - cau"/>
      <sheetName val="토공분석표"/>
      <sheetName val="Vat lieu cat song rac"/>
      <sheetName val="TAIKHOAN"/>
      <sheetName val="GIA THEP"/>
      <sheetName val="Hoi gia"/>
      <sheetName val="Window Door schedule"/>
      <sheetName val="을"/>
      <sheetName val="2.1 NonVessel"/>
      <sheetName val="Modification Cost"/>
      <sheetName val="Fuel"/>
      <sheetName val="1 Max Base - Cost_rep_base"/>
      <sheetName val="Rates2011"/>
      <sheetName val="2 NonVessel"/>
      <sheetName val="MWBSpread"/>
      <sheetName val="Cable Data"/>
      <sheetName val="CBL01"/>
      <sheetName val="DB FEE"/>
      <sheetName val="BHYT Tự Nguyện - Vinschool-Mau "/>
      <sheetName val="Tu dien"/>
      <sheetName val="T.kê"/>
      <sheetName val="sat"/>
      <sheetName val="dulieu cot"/>
      <sheetName val="Bank Bal. Dec 22"/>
      <sheetName val="MES"/>
      <sheetName val="CAN DOI - KET QUA"/>
      <sheetName val="Duties"/>
      <sheetName val="GSR"/>
      <sheetName val="GR"/>
      <sheetName val="Pivot Financials"/>
      <sheetName val="Instructions"/>
      <sheetName val="Review 2015"/>
      <sheetName val="Content"/>
      <sheetName val="ScoreCard"/>
      <sheetName val="People "/>
      <sheetName val="Production volumes"/>
      <sheetName val="KPIs"/>
      <sheetName val="Salary increase budget assump."/>
      <sheetName val="Production initiative"/>
      <sheetName val="Quality"/>
      <sheetName val="Prod. KPI - OEE%"/>
      <sheetName val="B&amp;P.KPI"/>
      <sheetName val="Customer SC"/>
      <sheetName val="Production KPIs"/>
      <sheetName val="Total losses"/>
      <sheetName val="Savings overview"/>
      <sheetName val="Prod FTE Dev."/>
      <sheetName val="Log FTE Dev."/>
      <sheetName val="Loss tree"/>
      <sheetName val="Inventory development"/>
      <sheetName val="DPO"/>
      <sheetName val="CAPEX"/>
      <sheetName val="Capex Phasing"/>
      <sheetName val="Std to Std MC only"/>
      <sheetName val="Top 20 BOM"/>
      <sheetName val="MC Development OLD"/>
      <sheetName val="PVM"/>
      <sheetName val="NMC &amp; Log Ass."/>
      <sheetName val=" Material Ass."/>
      <sheetName val="GtN"/>
      <sheetName val="COGS Dev."/>
      <sheetName val="MC Dev."/>
      <sheetName val="NMC Dev."/>
      <sheetName val="NMC Development OLD"/>
      <sheetName val="Log Dev."/>
      <sheetName val="Prod. capex overview"/>
      <sheetName val="Production - Risks &amp; Opport."/>
      <sheetName val="AOCM Overview"/>
      <sheetName val="AOCM Cost Group Summary"/>
      <sheetName val="Sievo Saving"/>
      <sheetName val="AOCM Sub-group"/>
      <sheetName val="Quality RFT"/>
      <sheetName val="Back-up "/>
      <sheetName val="Absorption Phasing"/>
      <sheetName val="One off"/>
      <sheetName val="Reporting changes"/>
      <sheetName val="Prod. KPI - OEE% by line"/>
      <sheetName val="Key dependencies"/>
      <sheetName val="Orgex and restructuring"/>
      <sheetName val="OCM"/>
      <sheetName val="ROIC"/>
      <sheetName val="COGS movement"/>
      <sheetName val="Back-up HR"/>
      <sheetName val="2016 FTE Variability"/>
      <sheetName val="Tables"/>
      <sheetName val="2.Sievo saving recon. vs bridge"/>
      <sheetName val="1. PPV recon. T04 vs bridges"/>
      <sheetName val="INPUT &amp; Guidance"/>
      <sheetName val="data for deck, thinkcell"/>
      <sheetName val="Flash call deck"/>
      <sheetName val="Supply chain bridge"/>
      <sheetName val="COS bridge"/>
      <sheetName val="3.Gross &amp; Net efficiency report"/>
      <sheetName val="PVM report"/>
      <sheetName val="Capex comments"/>
      <sheetName val="Log bridge"/>
      <sheetName val="One pager"/>
      <sheetName val="Option 1,Data(from HFM) "/>
      <sheetName val="Option 2, Data( Manual Input)"/>
      <sheetName val="FX &amp; HIERARCHY"/>
      <sheetName val="CAN_DOI_-_KET_QUA"/>
      <sheetName val="Bihar Plant FAR"/>
      <sheetName val="Verification Report"/>
      <sheetName val="SETUP1"/>
      <sheetName val="Sch2 - BalSht Summary"/>
      <sheetName val="Sch1 - P&amp;L Summary"/>
      <sheetName val="Cost of DM Water"/>
      <sheetName val="Imports-dataload"/>
      <sheetName val="Other assumptions"/>
      <sheetName val="Names"/>
      <sheetName val="Field Lists"/>
      <sheetName val="CUSTOMER GROUP WISE"/>
      <sheetName val="Other_assumptions"/>
      <sheetName val="Field_Lists"/>
      <sheetName val="Control_Panel"/>
      <sheetName val="Q4 2009 History"/>
      <sheetName val="Dashboard"/>
      <sheetName val="repeatative_rejection"/>
      <sheetName val="General_Info"/>
      <sheetName val="Full_PBD"/>
      <sheetName val="Non-Statistical_Sampling"/>
      <sheetName val="98FORECAST_(1)"/>
      <sheetName val="Fixed_asset_register"/>
      <sheetName val="Merit_&amp;_Market_Grid1"/>
      <sheetName val="OC5-Push_Diag"/>
      <sheetName val="Franchise_Input"/>
      <sheetName val="DIV_INC"/>
      <sheetName val="A1_-_Income_Statement"/>
      <sheetName val="SCB_-_Annexure_A"/>
      <sheetName val="PL6-Revenue_Bridge"/>
      <sheetName val="2020_RFS_Summary"/>
      <sheetName val="Well_Construction_Summary"/>
      <sheetName val="RFS_2020_-_Details_and_Notes"/>
      <sheetName val=" Final Balance Sheet"/>
      <sheetName val="summery-FINAL"/>
      <sheetName val="APR'02BS"/>
      <sheetName val="monthly"/>
      <sheetName val="FLASH"/>
      <sheetName val="Interest on WC"/>
      <sheetName val="Grouping"/>
      <sheetName val="Segment"/>
      <sheetName val="Month"/>
      <sheetName val="Giai trinh"/>
      <sheetName val="Sch_18_Bank"/>
      <sheetName val="Stock_details"/>
      <sheetName val="Part_A_General"/>
      <sheetName val="_"/>
      <sheetName val="Project_ODC_NDEU"/>
      <sheetName val="Inter_connect_Revenue"/>
      <sheetName val="AN_2000"/>
      <sheetName val="CAN_DOI_-_KET_QUA1"/>
      <sheetName val="Pivot_Financials"/>
      <sheetName val="Review_2015"/>
      <sheetName val="People_"/>
      <sheetName val="Production_volumes"/>
      <sheetName val="Salary_increase_budget_assump_"/>
      <sheetName val="Production_initiative"/>
      <sheetName val="Prod__KPI_-_OEE%"/>
      <sheetName val="B&amp;P_KPI"/>
      <sheetName val="Customer_SC"/>
      <sheetName val="Production_KPIs"/>
      <sheetName val="Total_losses"/>
      <sheetName val="Savings_overview"/>
      <sheetName val="Prod_FTE_Dev_"/>
      <sheetName val="Log_FTE_Dev_"/>
      <sheetName val="Loss_tree"/>
      <sheetName val="Inventory_development"/>
      <sheetName val="Capex_Phasing"/>
      <sheetName val="Std_to_Std_MC_only"/>
      <sheetName val="Top_20_BOM"/>
      <sheetName val="MC_Development_OLD"/>
      <sheetName val="NMC_&amp;_Log_Ass_"/>
      <sheetName val="_Material_Ass_"/>
      <sheetName val="COGS_Dev_"/>
      <sheetName val="MC_Dev_"/>
      <sheetName val="NMC_Dev_"/>
      <sheetName val="NMC_Development_OLD"/>
      <sheetName val="Log_Dev_"/>
      <sheetName val="Prod__capex_overview"/>
      <sheetName val="Production_-_Risks_&amp;_Opport_"/>
      <sheetName val="AOCM_Overview"/>
      <sheetName val="AOCM_Cost_Group_Summary"/>
      <sheetName val="Sievo_Saving"/>
      <sheetName val="AOCM_Sub-group"/>
      <sheetName val="Quality_RFT"/>
      <sheetName val="Back-up_"/>
      <sheetName val="Absorption_Phasing"/>
      <sheetName val="One_off"/>
      <sheetName val="Reporting_changes"/>
      <sheetName val="Prod__KPI_-_OEE%_by_line"/>
      <sheetName val="Key_dependencies"/>
      <sheetName val="Orgex_and_restructuring"/>
      <sheetName val="COGS_movement"/>
      <sheetName val="Back-up_HR"/>
      <sheetName val="2016_FTE_Variability"/>
      <sheetName val="2_Sievo_saving_recon__vs_bridge"/>
      <sheetName val="1__PPV_recon__T04_vs_bridges"/>
      <sheetName val="INPUT_&amp;_Guidance"/>
      <sheetName val="data_for_deck,_thinkcell"/>
      <sheetName val="Flash_call_deck"/>
      <sheetName val="Supply_chain_bridge"/>
      <sheetName val="COS_bridge"/>
      <sheetName val="3_Gross_&amp;_Net_efficiency_report"/>
      <sheetName val="PVM_report"/>
      <sheetName val="Capex_comments"/>
      <sheetName val="Log_bridge"/>
      <sheetName val="One_pager"/>
      <sheetName val="Option_1,Data(from_HFM)_"/>
      <sheetName val="Option_2,_Data(_Manual_Input)"/>
      <sheetName val="FX_&amp;_HIERARCHY"/>
      <sheetName val="Rebate"/>
      <sheetName val="项目计划表"/>
      <sheetName val="零购计划表"/>
      <sheetName val="KLR-GAS"/>
      <sheetName val="dssoi_dieutra"/>
      <sheetName val="DG4970"/>
      <sheetName val="DVao"/>
      <sheetName val="TT35"/>
      <sheetName val="Temp"/>
      <sheetName val="Chuong I"/>
      <sheetName val="unit weight"/>
      <sheetName val="VL-NC-M"/>
      <sheetName val="May Goc (QD2436)"/>
      <sheetName val="VC theo cuoc tinh"/>
      <sheetName val="BCVC ."/>
      <sheetName val="PTCT"/>
      <sheetName val="luong"/>
      <sheetName val="DP TRUOT GIA"/>
      <sheetName val="VL-NC-M."/>
      <sheetName val="VH"/>
      <sheetName val="bang 1 NCXD"/>
      <sheetName val="bang 1 NCXD (V.I)"/>
      <sheetName val="dg_tonghop"/>
      <sheetName val="DG THIET BI"/>
      <sheetName val="DG vat lieu"/>
      <sheetName val="Loại 2"/>
      <sheetName val="dm7606tba"/>
      <sheetName val="Chi tiet VL-NC-MTC"/>
      <sheetName val="Du thau 03xd"/>
      <sheetName val="Đơn trọng"/>
      <sheetName val="DTCT -XL.4"/>
      <sheetName val="FD"/>
      <sheetName val="EE (3)"/>
      <sheetName val="PAVEMENT"/>
      <sheetName val="TRAFFIC"/>
      <sheetName val="Beam _2_"/>
      <sheetName val="TS_Rep"/>
      <sheetName val="mep"/>
      <sheetName val="VL+NC+M"/>
      <sheetName val="TOT"/>
      <sheetName val="D.Trong"/>
      <sheetName val="PPT"/>
      <sheetName val="PTCM"/>
      <sheetName val="1651-2008"/>
      <sheetName val="DZ 35"/>
      <sheetName val="Cto"/>
      <sheetName val="VL.NC.M"/>
      <sheetName val="BK04"/>
      <sheetName val="BQD"/>
      <sheetName val="Tra Cứu"/>
      <sheetName val="Ban Qua do"/>
      <sheetName val="Dự kiến SL-NT 2013"/>
      <sheetName val="SL.HM-T1.2014"/>
      <sheetName val="A1.8"/>
      <sheetName val="Ntt_Form"/>
      <sheetName val="DGChung"/>
      <sheetName val="TT 16-2019"/>
      <sheetName val="SUMMARY QUANTITIES"/>
      <sheetName val="Data Summary"/>
      <sheetName val="Export Estimate_BASE_MDOC_2008"/>
      <sheetName val="Price Summary"/>
      <sheetName val="DA01.HD-List"/>
      <sheetName val="DM01.CDT"/>
      <sheetName val="DM02.NT"/>
      <sheetName val="NT01.HD-List"/>
      <sheetName val="PHÁT_SINH_TẦNG_290"/>
      <sheetName val="CẤP_THO_x0000__x0000__x0000__x0000__x0000__x0000__x0000_"/>
      <sheetName val="BILL 34Āᐁë_x0000__x0000__x0001_"/>
      <sheetName val="Renf_flat_center"/>
      <sheetName val="HEADER &amp; NOZZLES"/>
      <sheetName val="Noise (3)"/>
      <sheetName val="Estimation of splitter length"/>
      <sheetName val="Radiation (6)"/>
      <sheetName val="Material for Silencers (8)"/>
      <sheetName val="Rates"/>
      <sheetName val="Input (1)"/>
      <sheetName val="finishing"/>
      <sheetName val="DL1"/>
      <sheetName val="DL2"/>
      <sheetName val="MHSCT"/>
      <sheetName val="B-B"/>
      <sheetName val="Analysis"/>
      <sheetName val="C-C"/>
      <sheetName val="D-D"/>
      <sheetName val="Varible"/>
      <sheetName val="Competitors"/>
      <sheetName val="Ap"/>
      <sheetName val="Code HT CB -OT"/>
      <sheetName val="Code HT CB - PO"/>
      <sheetName val="DOOR A (4-roof)"/>
      <sheetName val="Door HT"/>
      <sheetName val="DOOR B1 (4-roof)"/>
      <sheetName val="DOOR B2 (4-roof)"/>
      <sheetName val="Door-Podium"/>
      <sheetName val="rate code"/>
      <sheetName val="Xuất DL AP"/>
      <sheetName val="Xuất DL OT"/>
      <sheetName val="Xuat DL PO"/>
      <sheetName val="Thong tin DA"/>
      <sheetName val="TH_DZ3518"/>
      <sheetName val="Tro_giup29"/>
      <sheetName val="RAB_AR&amp;STR16"/>
      <sheetName val="chi_tiet_TBA16"/>
      <sheetName val="chi_tiet_C16"/>
      <sheetName val="Customize_Your_Purchase_Order16"/>
      <sheetName val="CHITIET_VL-NC-TT_-1p16"/>
      <sheetName val="CHITIET_VL-NC-TT-3p15"/>
      <sheetName val="TONG_HOP_VL-NC_TT16"/>
      <sheetName val="KPVC-BD_16"/>
      <sheetName val="Don_gia16"/>
      <sheetName val="DON_GIA_TRAM_(3)16"/>
      <sheetName val="DON_GIA_CAN_THO18"/>
      <sheetName val="Don_gia_chi_tiet16"/>
      <sheetName val="HĐ_ngoài15"/>
      <sheetName val="XT_Buoc_315"/>
      <sheetName val="dongia_(2)15"/>
      <sheetName val="7606_DZ16"/>
      <sheetName val="project_management15"/>
      <sheetName val="Adix_A15"/>
      <sheetName val="S-curve_15"/>
      <sheetName val="REINF_15"/>
      <sheetName val="Rates_200915"/>
      <sheetName val="So_doi_chieu_LC15"/>
      <sheetName val="MAIN_GATE_HOUSE15"/>
      <sheetName val="Commercial_value15"/>
      <sheetName val="Du_toan15"/>
      <sheetName val="Ky_Lam_Bridge15"/>
      <sheetName val="Provisional_Sums_Item15"/>
      <sheetName val="Gas_Pressure_Welding15"/>
      <sheetName val="General_Item&amp;General_Requirem15"/>
      <sheetName val="General_Items15"/>
      <sheetName val="Regenral_Requirements15"/>
      <sheetName val="chiet_tinh15"/>
      <sheetName val="Ng_hàng_xà+bulong15"/>
      <sheetName val="MH_RATE15"/>
      <sheetName val="TONG_HOP_VL-NC15"/>
      <sheetName val="Bang_KL15"/>
      <sheetName val="Đầu_vào14"/>
      <sheetName val="Lcau_-_Lxuc15"/>
      <sheetName val="Chi_tiet_XD_TBA14"/>
      <sheetName val="DM_606115"/>
      <sheetName val="DG_thep_ma_kem15"/>
      <sheetName val="CT_vat_lieu15"/>
      <sheetName val="Equip_14"/>
      <sheetName val="A1_CN14"/>
      <sheetName val="TONG_HOP_T5_199814"/>
      <sheetName val="Chenh_lech_vat_tu14"/>
      <sheetName val="Trạm_biến_áp14"/>
      <sheetName val="Đơn_Giá_14"/>
      <sheetName val="Diện_tích14"/>
      <sheetName val="1_Khái_toán14"/>
      <sheetName val="CT-0_4KV14"/>
      <sheetName val="DG_DZ15"/>
      <sheetName val="DG_TBA15"/>
      <sheetName val="rate_material14"/>
      <sheetName val="KL_Chi_tiết_Xây_tô14"/>
      <sheetName val="07Base_Cost14"/>
      <sheetName val="GV1-D13_(Casement_door)14"/>
      <sheetName val="Bill_1_Quy_dinh_chung14"/>
      <sheetName val="1_R18_BF14"/>
      <sheetName val="6_External_works-R1814"/>
      <sheetName val="Phan_khai_KLuong14"/>
      <sheetName val="Chi_tiet_KL14"/>
      <sheetName val="Tổng_hợp_KL14"/>
      <sheetName val="04_-_XUONG_DET_B14"/>
      <sheetName val="_0314"/>
      <sheetName val="chieu_day_san14"/>
      <sheetName val="Podium_Concrete_Works14"/>
      <sheetName val="KLCT-_TOWER14"/>
      <sheetName val="KLCT-_PODIUM14"/>
      <sheetName val="Area_Cal14"/>
      <sheetName val="Gia_thanh_chuoi_su14"/>
      <sheetName val="Tiep_dia14"/>
      <sheetName val="Don_gia_vung_III-Can_Tho14"/>
      <sheetName val="Loại_Vật_tư14"/>
      <sheetName val="Elect_(3)14"/>
      <sheetName val="plan&amp;section_of_foundation14"/>
      <sheetName val="design_criteria14"/>
      <sheetName val="Bond_수수료_계산_포맷14"/>
      <sheetName val="ITB_COST14"/>
      <sheetName val="PAGE_114"/>
      <sheetName val="Xay_lapduongR314"/>
      <sheetName val="DM_6714"/>
      <sheetName val="Project_Data14"/>
      <sheetName val="6787CWFASE2CASE2_00_xls14"/>
      <sheetName val="Đầu_tư14"/>
      <sheetName val="EIRR&gt;_214"/>
      <sheetName val="Bill_02_-_Xay_gach-Pou_14"/>
      <sheetName val="Bill_03-Chống_thấm-Pou14"/>
      <sheetName val="Bill_04-Kim_loại-Pou14"/>
      <sheetName val="Bill_05_-_Hoan_thien-Pou_14"/>
      <sheetName val="Bill_02_-_Xay_gach-Tower14"/>
      <sheetName val="Bill_03-Chống_thấm-Tower14"/>
      <sheetName val="Bill_04-Kim_loại-Tower14"/>
      <sheetName val="Bill_05_-_Hoan_thien-Tower14"/>
      <sheetName val="KL-_KHAC14"/>
      <sheetName val="BILL_3_-_KẾT_CẤU_HẦM14"/>
      <sheetName val="PTĐG_LTBT14"/>
      <sheetName val="CTG-PRECHEx1_414"/>
      <sheetName val="CTG-AB_(2)14"/>
      <sheetName val="CTG-AB_(3)14"/>
      <sheetName val="CTG-PLP-1_0814"/>
      <sheetName val="Pre_Đội_nhóm14"/>
      <sheetName val="Vat_tu_XD14"/>
      <sheetName val="Tower_-_Concrete_Works14"/>
      <sheetName val="Bill-04_ket_cau_thap-_UNI14"/>
      <sheetName val="dg_tphcm14"/>
      <sheetName val="T_KÊ_K_CẤU14"/>
      <sheetName val="gia_cong_tac14"/>
      <sheetName val="4_PTDG14"/>
      <sheetName val="A1,_May14"/>
      <sheetName val="Vat_lieu14"/>
      <sheetName val="Data_Input15"/>
      <sheetName val="Measure_130614"/>
      <sheetName val="HÐ_ngoài15"/>
      <sheetName val="6PILE__(돌출)14"/>
      <sheetName val="Bill_01_-_CTN14"/>
      <sheetName val="Bill_2_2_Villa_2_beds14"/>
      <sheetName val="Analisa_Gabungan14"/>
      <sheetName val="Isolasi_Luar_Dalam14"/>
      <sheetName val="Isolasi_Luar14"/>
      <sheetName val="Harga_ME_14"/>
      <sheetName val="TH_N_Cong14"/>
      <sheetName val="ESTI_14"/>
      <sheetName val="KL_san_lap14"/>
      <sheetName val="TH_Vat_tu14"/>
      <sheetName val="_Bill_5-Earthing_2_-_Add_Work14"/>
      <sheetName val="Chenh_lech_ca_may14"/>
      <sheetName val="TLg_CN&amp;Laixe14"/>
      <sheetName val="TLg_CN&amp;Laixe_(2)14"/>
      <sheetName val="TLg_Laitau14"/>
      <sheetName val="TLg_Laitau_(2)14"/>
      <sheetName val="Bang_trong_luong_rieng_thep14"/>
      <sheetName val="Cước_VC_+_ĐM_CP_Tư_vấn14"/>
      <sheetName val="Hệ_số14"/>
      <sheetName val="DETAIL_14"/>
      <sheetName val="final_list_200530"/>
      <sheetName val="LV_data14"/>
      <sheetName val="Gia_vat_tu14"/>
      <sheetName val="CẤP_THOÁT_NƯỚC14"/>
      <sheetName val="THDT_goi_thau_TB14"/>
      <sheetName val="Tien_do_TV14"/>
      <sheetName val="bridge_#_114"/>
      <sheetName val="Bang_3_Chi_tiet_phan_Dz14"/>
      <sheetName val="KHOI_LUONG14"/>
      <sheetName val="TH_MTC14"/>
      <sheetName val="CTKL_KTX_HT13"/>
      <sheetName val="Buy_vs__Lease_Car14"/>
      <sheetName val="DATA_BASE14"/>
      <sheetName val="Equipment_list_(PAC)14"/>
      <sheetName val="TINH_KHOI_LUONG14"/>
      <sheetName val="Chi_tiet14"/>
      <sheetName val="subcon_sched14"/>
      <sheetName val="NHÀ_NHẬP_LIỆU13"/>
      <sheetName val="MÓNG_SILO13"/>
      <sheetName val="PRE_(E)14"/>
      <sheetName val="HVAC_BLOCK_B414"/>
      <sheetName val="2_Chiet_tinh13"/>
      <sheetName val="BẢNG_KHỐI_LƯỢNG_TỔNG_HỢP13"/>
      <sheetName val="CP_Khac_cuoc_VC13"/>
      <sheetName val="Budget_Code13"/>
      <sheetName val="Tong_du_toan13"/>
      <sheetName val="Bill_2_-_ketcau13"/>
      <sheetName val="Chi_tiet_lan_can13"/>
      <sheetName val="13-Cốt_thép_(10mm&lt;D≤18mm)_FO113"/>
      <sheetName val="du_lieu_du_toan13"/>
      <sheetName val="BOQ_THAN13"/>
      <sheetName val="DL_ĐẦU_VÀO13"/>
      <sheetName val="Purchase_Order13"/>
      <sheetName val="D_&amp;_W_sizes13"/>
      <sheetName val="Analisa_&amp;_Upah13"/>
      <sheetName val="Du_lieu14"/>
      <sheetName val="Phan_tich13"/>
      <sheetName val="Luong_NII13"/>
      <sheetName val="DINH_MUC_THI_NGHIEM13"/>
      <sheetName val="Luong_NI13"/>
      <sheetName val="CT_Thang_Mo13"/>
      <sheetName val="CT__PL13"/>
      <sheetName val="cash_budget13"/>
      <sheetName val="dongia__2_13"/>
      <sheetName val="GOC-KO_IN13"/>
      <sheetName val="MAU_8A13"/>
      <sheetName val="MAU_8B13"/>
      <sheetName val="MAU_913"/>
      <sheetName val="MAU_1013"/>
      <sheetName val="Thép_CKN13"/>
      <sheetName val="sochitiettaikhoan_13"/>
      <sheetName val="Share_price_data13"/>
      <sheetName val="19_313"/>
      <sheetName val="20_313"/>
      <sheetName val="Chieu_4_313"/>
      <sheetName val="Cow_req13"/>
      <sheetName val="TỔNG_HỢP13"/>
      <sheetName val="14-LẦN_3-CHIỀU13"/>
      <sheetName val="14-LẦN_1-SÁNG13"/>
      <sheetName val="14-LẦN_2-TRƯA13"/>
      <sheetName val="1_3+1_4-TOTAL_-_Ko_IN13"/>
      <sheetName val="2_1-LẦN_3-CHIỀU13"/>
      <sheetName val="2_1-LẦN_1-SÁNG13"/>
      <sheetName val="2_1-LẦN_2-TRƯA13"/>
      <sheetName val="2_1-TOTAL-Ko_IN13"/>
      <sheetName val="1_3(TMR_4)13"/>
      <sheetName val="CHO_DE13"/>
      <sheetName val="1_1+1_2+2_2+2_3(TMR_3)13"/>
      <sheetName val="CK1+CK2_(VS_SAN_CHOI_23)13"/>
      <sheetName val="CK1+CK2_(2)13"/>
      <sheetName val="12-16_THÁNG13"/>
      <sheetName val="CAN_SỮA13"/>
      <sheetName val="54+55+56(SAU_CAI_SỮA-6)13"/>
      <sheetName val="BÊ_71-90_NGÀY13"/>
      <sheetName val="BÊ_12-16_tháng13"/>
      <sheetName val="BÊ_6-1213"/>
      <sheetName val="BÊ_1-313"/>
      <sheetName val="F01-BC_KHAU_PHAN_SANG_20_313"/>
      <sheetName val="F01-BC_KHAU_PHAN_CHIEU_19_313"/>
      <sheetName val="dinh_mưc_cty13"/>
      <sheetName val="Giá_thành13"/>
      <sheetName val="Thong_ke13"/>
      <sheetName val="Energy_for_milk_prod13"/>
      <sheetName val="DE_NGHI_XUAT_13"/>
      <sheetName val="phieu_xuat_mau13"/>
      <sheetName val="PHIEU_XUAT_CHIEU13"/>
      <sheetName val="11_rai_them_cỏ13"/>
      <sheetName val="PHU_LUC_02-_HDSD_CAC_BIEU_MAU13"/>
      <sheetName val="PhU_LUC_01-_MA_CAC_NHOM_BO13"/>
      <sheetName val="F03-BC_THUC_TRON_SANG_20_313"/>
      <sheetName val="F03-BC_THUC_TRON_CHIEU_19_313"/>
      <sheetName val="F02-BC_THEO_DOI_THUC_AN_DU13"/>
      <sheetName val="Tham_khao-_Bao_cao_xuat_thuc_13"/>
      <sheetName val="VC_xd11"/>
      <sheetName val="Gia_VLTB11"/>
      <sheetName val="B_Luong11"/>
      <sheetName val="C_May11"/>
      <sheetName val="Dlieu_dau_vao13"/>
      <sheetName val="Income_Statement13"/>
      <sheetName val="Shareholders'_Equity13"/>
      <sheetName val="BANCO_(2)13"/>
      <sheetName val="MT_DPin_(2)13"/>
      <sheetName val="02__PTDG13"/>
      <sheetName val="Chiết_tính13"/>
      <sheetName val="TB_NẶNG11"/>
      <sheetName val="Du_tru_CP-Bieu_0111"/>
      <sheetName val="Don_gia_(khong_in)13"/>
      <sheetName val="DK1_Don_gia13"/>
      <sheetName val="1_MONG_1-213"/>
      <sheetName val="THEP_TAM11"/>
      <sheetName val="THEP_HÌNH11"/>
      <sheetName val="THEP_HINH11"/>
      <sheetName val="XA_GO11"/>
      <sheetName val="BANG_TRA11"/>
      <sheetName val="wk_prgs11"/>
      <sheetName val="Ma_don_vi11"/>
      <sheetName val="bang_cc11"/>
      <sheetName val="dm_36611"/>
      <sheetName val="DM_606011"/>
      <sheetName val="Dự_thầu11"/>
      <sheetName val="Nhap_VT_oto11"/>
      <sheetName val="Hao_phí11"/>
      <sheetName val="Structure_data11"/>
      <sheetName val="đọc_số11"/>
      <sheetName val="Bill_No_3_-_Prov__Sum_(Ph2&amp;3)11"/>
      <sheetName val="TH_TN11"/>
      <sheetName val="CP_Du_phong11"/>
      <sheetName val="THCP_Lap_dat11"/>
      <sheetName val="THCP_xay_dung11"/>
      <sheetName val="Tong_hop_kinh_phi11"/>
      <sheetName val="Dự_toán11"/>
      <sheetName val="Đơn_Giá_TH11"/>
      <sheetName val="Nhân_công11"/>
      <sheetName val="Phân_tích11"/>
      <sheetName val="C_P_Thiết_bị11"/>
      <sheetName val="T_H_Kinh_phí11"/>
      <sheetName val="Vật_tư11"/>
      <sheetName val="Trang_bìa11"/>
      <sheetName val="Don_gia_chi_tiet_DIEN_210"/>
      <sheetName val="Data_Wall11"/>
      <sheetName val="2_1Warehouse_111"/>
      <sheetName val="AG_Pipe_Qty_Analysis11"/>
      <sheetName val="Main_Bldg-Rev0211"/>
      <sheetName val="D&amp;W_def_11"/>
      <sheetName val="Nhan_cong11"/>
      <sheetName val="Thiet_bi11"/>
      <sheetName val="Vat_tu11"/>
      <sheetName val="DM_ChiPhi11"/>
      <sheetName val="May_TC11"/>
      <sheetName val="TH_Kinh_phi11"/>
      <sheetName val="Ptvl_11"/>
      <sheetName val="Ｎｏ_1311"/>
      <sheetName val="DGchitiet_11"/>
      <sheetName val="CP_HMC11"/>
      <sheetName val="HỆ_THỐNG_PHÒNG_CHÁY_CHỮA_CHÁY11"/>
      <sheetName val="HỆ_THỐNG_CẤP_THOÁT_NƯỚC11"/>
      <sheetName val="HỆ_THỐNG_ĐHKK11"/>
      <sheetName val="MÁY_PHÁT_ĐIỆN11"/>
      <sheetName val="HỆ_THỐNG_ĐIỆN11"/>
      <sheetName val="Thiết_bị_chính11"/>
      <sheetName val="CHI_PHI11"/>
      <sheetName val="TK_chi_tiet11"/>
      <sheetName val="Bill_2-Road_HR211"/>
      <sheetName val="Bill_3_-_Softscape_HR211"/>
      <sheetName val="CĂN_HỘ_T16-17_11"/>
      <sheetName val="TRỤC_ĐỨNG_THOÁT_BẨN_T15-1711"/>
      <sheetName val="TRỤC_ĐỨNG_TM_T15-1711"/>
      <sheetName val="Móng,_nền_11"/>
      <sheetName val="1_Requisition(E)11"/>
      <sheetName val="TONG_HOP11"/>
      <sheetName val="Tổng_GT11"/>
      <sheetName val="Chi_tiết_KL11"/>
      <sheetName val="khấu_trừ_phạt11"/>
      <sheetName val="GT__KHAU_TRU11"/>
      <sheetName val="HAO_HUT_VAT_TU_(2)11"/>
      <sheetName val="cao_độ11"/>
      <sheetName val="phan_tic_chi_tiet11"/>
      <sheetName val="DG_142610"/>
      <sheetName val="Theo_doi_Doanh_thu_201710"/>
      <sheetName val="KL_THEP__GIAM_DO_DUNG_COUPLER10"/>
      <sheetName val="01_KL_THÉP_NHẬP_VỀ10"/>
      <sheetName val="2__NT_VLDV10"/>
      <sheetName val="GHI_CHU10"/>
      <sheetName val="1_BB_LMHT10"/>
      <sheetName val="gui_BKCT10"/>
      <sheetName val="Gia_vat_lieu10"/>
      <sheetName val="Precios_unitarios_AXH10"/>
      <sheetName val="Chi_tiet_cong_no11"/>
      <sheetName val="PHÁT_SINH_TẦNG_1_11"/>
      <sheetName val="PHÁT_SINH_TẦNG_211"/>
      <sheetName val="Hầm_chuyển_psinh11"/>
      <sheetName val="Ống_thẳng11"/>
      <sheetName val="Côn_thu11"/>
      <sheetName val="Vuông_tròn11"/>
      <sheetName val="Chân_rẽ11"/>
      <sheetName val="Chạc_ba11"/>
      <sheetName val="MB_DT_029"/>
      <sheetName val="Chi_tiet_-tong_9_thang10"/>
      <sheetName val="3__CNT10"/>
      <sheetName val="unit_price_list(M)10"/>
      <sheetName val="So_lieu_chung10"/>
      <sheetName val="TH_VL,_NC,_DDHT_Thanhphuoc10"/>
      <sheetName val="BẢNG_ÁP_GIÁ_(in)10"/>
      <sheetName val="NT_(KL)_IN10"/>
      <sheetName val="DOM_D210"/>
      <sheetName val="nhà_ăn10"/>
      <sheetName val="Công_nhật10"/>
      <sheetName val="btkt_cột10"/>
      <sheetName val="Bê_tông_bảo_vệ10"/>
      <sheetName val="01__Data10"/>
      <sheetName val="Neo,_nối_cốt_thép_dầm,_cột10"/>
      <sheetName val="Uốn_móc_cốt_thép10"/>
      <sheetName val="Tiêu_chuẩn_cốt_thép10"/>
      <sheetName val="Doi_so10"/>
      <sheetName val="1_2_Staff_Schedule10"/>
      <sheetName val="0__Input10"/>
      <sheetName val="DANH_MỤC_HỒ_SƠ10"/>
      <sheetName val="GT_PHÁT_SINH_NGOÀI_HĐ10"/>
      <sheetName val="KL_PHÁT_SINH_10"/>
      <sheetName val="PS_NGOÀI_HĐ10"/>
      <sheetName val="GT_PHÁT_SINH_VƯỢT_HĐ10"/>
      <sheetName val="PS_TĂNG_GIẢM_TRONG_HĐ10"/>
      <sheetName val="DGCT_PHÁT_SINH10"/>
      <sheetName val="DGCT_TRẦN_NLV10"/>
      <sheetName val="DGKL_chi_tiết_NLV10"/>
      <sheetName val="DGKL_chi_tiết_NHN,NK10"/>
      <sheetName val="TG_KL10"/>
      <sheetName val="DGCT_SƠN_BẢ_TƯỜNG_NLV10"/>
      <sheetName val="DGKL_TRẦN_NHN10"/>
      <sheetName val="MTO_REV_2(ARMOR)10"/>
      <sheetName val="Cotthep_NPT10"/>
      <sheetName val="vl_nc_mtc10"/>
      <sheetName val="Heso_DZ10"/>
      <sheetName val="DM_336cai_tao10"/>
      <sheetName val="DG_BINH_THUAN10"/>
      <sheetName val="Tien_Thuong10"/>
      <sheetName val="NC_XL_6T_cuoi_01_CTy10"/>
      <sheetName val="Data_-6T_dau10"/>
      <sheetName val="Cong_6T10"/>
      <sheetName val="KL_thep_lam_sat10"/>
      <sheetName val="B3A_-_TOWER_A10"/>
      <sheetName val="Annex_B10"/>
      <sheetName val="Bill_Prelim-CDT10"/>
      <sheetName val="Bill_BPTC-CDT10"/>
      <sheetName val="Chi_tiết_BPTC10"/>
      <sheetName val="Bill_BPTC-CDT_(PA_MCT_CDT)10"/>
      <sheetName val="Chi_tiết_BPTC_(PA_MCT_CDT)10"/>
      <sheetName val="1_Civil_(Org)10"/>
      <sheetName val="DM-VNT_ko_sd10"/>
      <sheetName val="Bảng_đo_bóc_KL_OLK-0910"/>
      <sheetName val="6_3_CHI_TIET_OLK-0910"/>
      <sheetName val="1__Office10"/>
      <sheetName val="KHOI_LUONG15-410"/>
      <sheetName val="Tong_hop_vat_tu10"/>
      <sheetName val="1_San_10"/>
      <sheetName val="TLG_Type10"/>
      <sheetName val="Dgia_vat_tu10"/>
      <sheetName val="Don_gia_III10"/>
      <sheetName val="D÷_liÖu10"/>
      <sheetName val="Dot_410"/>
      <sheetName val="Thop_Ksat10"/>
      <sheetName val="Thu_hoi_10"/>
      <sheetName val="HM_chung10"/>
      <sheetName val="CP_xd-thiet_bi10"/>
      <sheetName val="TH-TN_LD_TB10"/>
      <sheetName val="CP_xaydung10"/>
      <sheetName val="Thao_ha_phu_kien10"/>
      <sheetName val="VL-NC-MTC_ket_cau10"/>
      <sheetName val="KHOI_LUONG_TONG10"/>
      <sheetName val="TK_22KV10"/>
      <sheetName val="DM_366-177710"/>
      <sheetName val="Thi_nhiem10"/>
      <sheetName val="Gia_goc_VT-TB10"/>
      <sheetName val="Gia_vc_den_chan_CT10"/>
      <sheetName val="culy_2210"/>
      <sheetName val="Luong_205010"/>
      <sheetName val="ca_may_QN10"/>
      <sheetName val="TNHC1246_10"/>
      <sheetName val="Ca_may_TT06_201010"/>
      <sheetName val="Don_gia_VLXD_dia_phuong10"/>
      <sheetName val="Bang_luong_SCL10"/>
      <sheetName val="Dinh_muc_TN142610"/>
      <sheetName val="HRG_BHN10"/>
      <sheetName val="CĂN_ĐH10"/>
      <sheetName val="Chi_phi_van_chuyen10"/>
      <sheetName val="TH_các_CC10"/>
      <sheetName val="Div26_-_Elect10"/>
      <sheetName val="7_Khau_tru_10"/>
      <sheetName val="Q_A01_2-Sh10"/>
      <sheetName val="4_CĂN10"/>
      <sheetName val="2_CDPS10"/>
      <sheetName val="Don_gia_NC10"/>
      <sheetName val="DT_hợp_đồng9"/>
      <sheetName val="Bảng_KL_đợt_19"/>
      <sheetName val="Danh_mục9"/>
      <sheetName val="Bieu_gia_HD9"/>
      <sheetName val="Summary_Sheet9"/>
      <sheetName val="Finishing-Tower_A9"/>
      <sheetName val="Finishing-Tower_B9"/>
      <sheetName val="Finishing-Tower_C9"/>
      <sheetName val="Finishing-Tower_D9"/>
      <sheetName val="MEP-Tower_A9"/>
      <sheetName val="MEP-Tower_B9"/>
      <sheetName val="MEP-Tower_C9"/>
      <sheetName val="MEP-Tower_D9"/>
      <sheetName val="Cost_Report_Sum9"/>
      <sheetName val="Detail_Cost_Sum9"/>
      <sheetName val="RVO-VO_Sum9"/>
      <sheetName val="Potential_VOs_Sum9"/>
      <sheetName val="Cash_Flow_Sum9"/>
      <sheetName val="BTK-Dai_Hoc_Kien_Giang9"/>
      <sheetName val="PV_Graph_Data9"/>
      <sheetName val="doanh_thu9"/>
      <sheetName val="Dutoan_KL9"/>
      <sheetName val="CAP_NUOC9"/>
      <sheetName val="cấp_nước_trục_nhà_vs9"/>
      <sheetName val="THOAT_NUOC9"/>
      <sheetName val="THOAT_MUA9"/>
      <sheetName val="Cáp_phòng9"/>
      <sheetName val="TMC_ĐIỆN_Phi9"/>
      <sheetName val="TMC_Tổng9"/>
      <sheetName val="TH_Đèn_Phòng_L19"/>
      <sheetName val="TH_Đèn_Hầm_L19"/>
      <sheetName val="TỦ_MODULE_T19"/>
      <sheetName val="B-2__(DPP)10"/>
      <sheetName val="Huong_dan9"/>
      <sheetName val="gia_vt,nc,may9"/>
      <sheetName val="5_2_1_Đo_bóc_KL_OLK-069"/>
      <sheetName val="Financ__Overview9"/>
      <sheetName val="TINH_GIA_-_SAN_XUAT_Vertico9"/>
      <sheetName val="13_BANG_CT9"/>
      <sheetName val="14_MMUS_GIUA_NHIP9"/>
      <sheetName val="4_HSPBngang9"/>
      <sheetName val="6_Tinh_tai9"/>
      <sheetName val="2_NSl9"/>
      <sheetName val="17_US_CHU_tho_a_b9"/>
      <sheetName val="15_MMUS_GOI9"/>
      <sheetName val="Tổng_hợp_KPHM9"/>
      <sheetName val="Dinh_muc9"/>
      <sheetName val="DZ_22KV9"/>
      <sheetName val="GIÁ_DỰ_THẦU_30_CĂN9"/>
      <sheetName val="Kê_0,49"/>
      <sheetName val="TH_0,49"/>
      <sheetName val="Kê_229"/>
      <sheetName val="TH_229"/>
      <sheetName val="TBA_CAI_TAO9"/>
      <sheetName val="TBA_XDM9"/>
      <sheetName val="TONG_HOP_DU_TOAN9"/>
      <sheetName val="Thop_XAY_DUNG9"/>
      <sheetName val="CP_HANG_MUC_CHUNG9"/>
      <sheetName val="CHI_PHI_XD9"/>
      <sheetName val="CHI_PHI_THI_NGHIEM9"/>
      <sheetName val="VLDIEN_229"/>
      <sheetName val="Dao_dat9"/>
      <sheetName val="TH_Denbu9"/>
      <sheetName val="Do_ve_DC9"/>
      <sheetName val="TH_Bommin9"/>
      <sheetName val="CHI_PHI_THI_NGHIEM-LD_thiet_bi9"/>
      <sheetName val="Luong_TT019"/>
      <sheetName val="Camay_QB9"/>
      <sheetName val="gia_ca_may_BXD9"/>
      <sheetName val="BANG_LUONG_KY_SU9"/>
      <sheetName val="Bang_luong_NHOM_I9"/>
      <sheetName val="Bangluong_NHOM_II_9"/>
      <sheetName val="09-GIA_nhien_lieu-ko_in9"/>
      <sheetName val="Tinh_V_cot_chiem_cho9"/>
      <sheetName val="ĐM_13549"/>
      <sheetName val="KHOAN_MAU9"/>
      <sheetName val="ĐO_ĐỊA_VẬT_LÝ9"/>
      <sheetName val="khoan_tiep_dia9"/>
      <sheetName val="KS_tuyen9"/>
      <sheetName val="Bang_chiet_tinh_TBA9"/>
      <sheetName val="4_2_1_Đo_bóc_KL_OLK-069"/>
      <sheetName val="4_1_1_CHI_TIET_OLK-069"/>
      <sheetName val="DG_Chi_tiet9"/>
      <sheetName val="_1710_HOINGHINLD9"/>
      <sheetName val="99_(2)9"/>
      <sheetName val="134_9"/>
      <sheetName val="DG_49709"/>
      <sheetName val="Cash_Flow9"/>
      <sheetName val="BU_LONG9"/>
      <sheetName val="DT__NHA_XUONG9"/>
      <sheetName val="EQUIP_LIST9"/>
      <sheetName val="THONG_SO9"/>
      <sheetName val="Đơn_giá_chi_tiết_TN_399"/>
      <sheetName val="HERD_MOVEMENTFARM111"/>
      <sheetName val="HERD_MOVEMENTFARM211"/>
      <sheetName val="CALVES_2-411"/>
      <sheetName val="Cavles_2-411"/>
      <sheetName val="CALVES_4-711"/>
      <sheetName val="HEIFER_7-12m11"/>
      <sheetName val="HEIFER_12+11"/>
      <sheetName val="FRESH_COW_2017-1811"/>
      <sheetName val="HP_COW_201811"/>
      <sheetName val="LP_COW_2017-1811"/>
      <sheetName val="DRY_COW11"/>
      <sheetName val="FIELD_CROPS11"/>
      <sheetName val="So_sanh9"/>
      <sheetName val="Electrical_Works9"/>
      <sheetName val="H_T__INCOMING_SYSTEM9"/>
      <sheetName val="Tính_giá_NC9"/>
      <sheetName val="Tiên_lượng9"/>
      <sheetName val="SL_cước9"/>
      <sheetName val="¥_9"/>
      <sheetName val="Gia_VT-TB9"/>
      <sheetName val="noi_suy_xa9"/>
      <sheetName val="noi_suy_xa_thu_hoi9"/>
      <sheetName val="Thuyết_minh9"/>
      <sheetName val="Đơn_giá_máy9"/>
      <sheetName val="Tong_DT8"/>
      <sheetName val="phan_tich_don_gia8"/>
      <sheetName val="Bill_No_1_69"/>
      <sheetName val="Bill_No_1_109"/>
      <sheetName val="Bill_No_3_39"/>
      <sheetName val="Bill_No_1_49"/>
      <sheetName val="Bill_No_1_79"/>
      <sheetName val="Summary_Bill_No__39"/>
      <sheetName val="Unit_price8"/>
      <sheetName val="Chiet_tinh_dz358"/>
      <sheetName val="DT_san_XD-So_lieu_cu8"/>
      <sheetName val="FF-2_(1)8"/>
      <sheetName val="Labour_Summary21"/>
      <sheetName val="YTD_12'20038"/>
      <sheetName val="YTD_06'20038"/>
      <sheetName val="YTD_03'20038"/>
      <sheetName val="YTD_09'20038"/>
      <sheetName val="deferred_taxes8"/>
      <sheetName val="Eqpmnt_Plng8"/>
      <sheetName val="TRIAL_BALANCE8"/>
      <sheetName val="DPR_31st_march8"/>
      <sheetName val="current_month8"/>
      <sheetName val="Blng__Vs_Coll_8"/>
      <sheetName val="Bán_đợt_1_trang8"/>
      <sheetName val="3__KC_-_PODIUM8"/>
      <sheetName val="CTDZ6kv_(gd1)_8"/>
      <sheetName val="CTDZ_0_4+cto_(GD1)8"/>
      <sheetName val="CTTBA_(gd1)8"/>
      <sheetName val="03_Detailed8"/>
      <sheetName val="01_Bid_Price_summary8"/>
      <sheetName val="Home_Office_Manhours8"/>
      <sheetName val="Field_SPV_Barchart8"/>
      <sheetName val="Tien_Luong8"/>
      <sheetName val="Unit_price(Updateting)8"/>
      <sheetName val="Cost_List8"/>
      <sheetName val="Detail_Cost8"/>
      <sheetName val="IC_Price_New8"/>
      <sheetName val="Summary_Table8"/>
      <sheetName val="Sales_Person8"/>
      <sheetName val="Bidding_Entity8"/>
      <sheetName val="CHITIET_VL-NCHT1_(2)8"/>
      <sheetName val="Bù_giá_CM8"/>
      <sheetName val="Breakdown_(B)8"/>
      <sheetName val="U_P_Breakdown8"/>
      <sheetName val="IMF_Code8"/>
      <sheetName val="Subsidiary_Calculation8"/>
      <sheetName val="Phu_Bai_Bridge8"/>
      <sheetName val="5_2_1_Đo_bóc_KL_OLK-108"/>
      <sheetName val="BẢNG_DIỄN_GIẢI_KL_(7)8"/>
      <sheetName val="don_gia_14268"/>
      <sheetName val="Luong_BN8"/>
      <sheetName val="Luong_TB8"/>
      <sheetName val="Ca_may_TB8"/>
      <sheetName val="Ca_máy_BN8"/>
      <sheetName val="Vật_liệu8"/>
      <sheetName val="LX_-TT058"/>
      <sheetName val="NC_Moi_TT058"/>
      <sheetName val="Bia_lot8"/>
      <sheetName val="Chu_dau_tu4"/>
      <sheetName val="Cau_tao_gia_xay_to4"/>
      <sheetName val="THÔNG_TIN4"/>
      <sheetName val="THPDMoi__(2)4"/>
      <sheetName val="t-h_HA_THE4"/>
      <sheetName val="TH_XL4"/>
      <sheetName val="CHITIET_VL-NC4"/>
      <sheetName val="Wall Pier"/>
      <sheetName val="p2-1"/>
      <sheetName val="BSD (2)"/>
      <sheetName val="AUTOMATIC SELECT"/>
      <sheetName val="U.P List"/>
      <sheetName val="TinhToan"/>
      <sheetName val="accom cash"/>
      <sheetName val="Du toan XD"/>
      <sheetName val="DGCT_TRẦN_NLW7"/>
      <sheetName val="ca_máy7"/>
      <sheetName val="DG_2"/>
      <sheetName val="CT_-THVLNC"/>
      <sheetName val="ADJ_2011"/>
      <sheetName val="NOVA_MEDIC"/>
      <sheetName val="DGKL_MEDIC"/>
      <sheetName val="cable,_lighting,_switch"/>
      <sheetName val="ĐỢT_1"/>
      <sheetName val="TCVN_1651-2008"/>
      <sheetName val="Listes_Caractéristiques"/>
      <sheetName val="Liste_Référentiel"/>
      <sheetName val="Bill_4_1a___"/>
      <sheetName val="XL4Poppy_(2)1"/>
      <sheetName val="OVER_VIEW"/>
      <sheetName val="1_설계조건"/>
      <sheetName val="Wood_Mckenzie"/>
      <sheetName val="Đầu_ra_sản_phẩm"/>
      <sheetName val="Tổng_quan_và_Input"/>
      <sheetName val="Đầu_vào_sản_xuất"/>
      <sheetName val="Tính_toán_doanh_thu"/>
      <sheetName val="Phân_tích_độ_nhạy"/>
      <sheetName val="Khấu_hao_TSCĐ"/>
      <sheetName val="Nguồn_vốn"/>
      <sheetName val="Giải_ngân_nguồn_vốn"/>
      <sheetName val="Tính_toán_thuế"/>
      <sheetName val="Tính_toán_chi_phí_SX"/>
      <sheetName val="TH_ĐƠN_GIÁ"/>
      <sheetName val="02__THONG_TIN_CHUNG"/>
      <sheetName val="07__DINH_MUC_HBC"/>
      <sheetName val="Dynamic_Ranges"/>
      <sheetName val="NHOM_KINH_"/>
      <sheetName val="DS_Cty"/>
      <sheetName val="Bldg_Brkdown"/>
      <sheetName val="MAHANG_BHLD"/>
      <sheetName val="CHITIETHOADON_TT"/>
      <sheetName val="mahang_chinh_sua_moi_nhat"/>
      <sheetName val="KL_T16_BÀN_GIAO_19_4"/>
      <sheetName val="DTXL(_270)"/>
      <sheetName val="SCOPE_OF_WORK"/>
      <sheetName val="Data_(2)"/>
      <sheetName val="Book_1_Summary"/>
      <sheetName val="DG_VL_KS"/>
      <sheetName val="THÁNG_05"/>
      <sheetName val="TONGKE3p_"/>
      <sheetName val="List_of_Staff"/>
      <sheetName val="__QUOTATION_xlsx"/>
      <sheetName val="chi_tiet_TS_theo_so_lieu_ktoan"/>
      <sheetName val="2_5_Ducts_(2)"/>
      <sheetName val="S_N"/>
      <sheetName val="CF_-Update_31Jul06"/>
      <sheetName val="Executive_Summary"/>
      <sheetName val="Rate_Analysis"/>
      <sheetName val="Noise_insl"/>
      <sheetName val="DIEN_TICH"/>
      <sheetName val="H_Satuan"/>
      <sheetName val="4_3_Scope_of_work_"/>
      <sheetName val="THCP_thiet_bi"/>
      <sheetName val="Be_tong"/>
      <sheetName val="Eq__Mobilization"/>
      <sheetName val="2__Tổng_hợp"/>
      <sheetName val="List_Equip"/>
      <sheetName val="Process_C_(1-166)"/>
      <sheetName val="Link_HG"/>
      <sheetName val="TK_SX"/>
      <sheetName val="dgctqn"/>
      <sheetName val="정부노임단가"/>
      <sheetName val="factory area"/>
      <sheetName val="Floor area"/>
      <sheetName val="V.c noi bo"/>
      <sheetName val="質疑回答書"/>
      <sheetName val="5201.2004"/>
      <sheetName val="sub struc-Omission"/>
      <sheetName val="SUMMARY "/>
      <sheetName val="General_Item&amp;General_Requireme@"/>
      <sheetName val="MVT"/>
      <sheetName val="MÁY_PHÁT_x0000__x0000__x0000__x0000_N1"/>
      <sheetName val="Summary of My Chanh Bridge"/>
      <sheetName val="My Chanh Bridge"/>
      <sheetName val="Summary of Phu Bai Bridge"/>
      <sheetName val="Summary of Nong Bridge"/>
      <sheetName val="Nong Bridge"/>
      <sheetName val="Summary of Phong Le Bridge"/>
      <sheetName val="Phong Le Bridge"/>
      <sheetName val="Summary of Ky Lam Bridge"/>
      <sheetName val="분석"/>
      <sheetName val="wall"/>
      <sheetName val="Door_and_window8"/>
      <sheetName val="Khai_toan3"/>
      <sheetName val="Phu_luc_01_1_EPC_P11-143"/>
      <sheetName val="TDT_P11-P143"/>
      <sheetName val="Chi_phi_khac_3"/>
      <sheetName val="Hang_muc_Chung3"/>
      <sheetName val="Bia_Phu_Luc3"/>
      <sheetName val="DATA_1_CHUNG3"/>
      <sheetName val="Muc_luc3"/>
      <sheetName val="Tra_cuu_9573"/>
      <sheetName val="SGC_RATE3"/>
      <sheetName val="w't_table3"/>
      <sheetName val="Tru_TT3"/>
      <sheetName val="Thg_043"/>
      <sheetName val="Thg_053"/>
      <sheetName val="Thg_063"/>
      <sheetName val="Thg_073"/>
      <sheetName val="Thg_083"/>
      <sheetName val="Thg_093"/>
      <sheetName val="Thg_103"/>
      <sheetName val="Thg_113"/>
      <sheetName val="Thg_123"/>
      <sheetName val="DM_DU_AN3"/>
      <sheetName val="DM_TP_3"/>
      <sheetName val="File_Chi_tiet3"/>
      <sheetName val="Currency_Rate3"/>
      <sheetName val="Probbl_-_Production3"/>
      <sheetName val="Danh_mục_khối3"/>
      <sheetName val="Danh_mục_đơn_vị_-phòng_chức_nă3"/>
      <sheetName val="CHI_PHÍ_NHÔM3"/>
      <sheetName val="BILL_34Āᐁë3"/>
      <sheetName val="Dashboard_-_BQL_-_VHL3"/>
      <sheetName val="KEILA_TP_2020-073"/>
      <sheetName val="CFA_(ME)3"/>
      <sheetName val="MEP_Building3"/>
      <sheetName val="BOM-13_11-Other(PS1+PS2)3"/>
      <sheetName val="2__BBNT_KLHT3"/>
      <sheetName val="Dinh_Muc_Vat_Tu3"/>
      <sheetName val="mã_3"/>
      <sheetName val="CHITIET_VL-NC-TT1p3"/>
      <sheetName val="TH_khoi_luong3"/>
      <sheetName val="Chi_tiet_khoi_luong3"/>
      <sheetName val="TK_thep3"/>
      <sheetName val="CT_THOÁT_WC_VP3"/>
      <sheetName val="CT_CẤP_WC_VP3"/>
      <sheetName val="CT_THOÁT_MƯA_VP_TRỤC_LỚN3"/>
      <sheetName val="CT_THOÁT_MƯA_VP_TRỤC_NHỎ3"/>
      <sheetName val="NHOM_KINH2"/>
      <sheetName val="LUONG_SCL3"/>
      <sheetName val="Service_Cost_2"/>
      <sheetName val="Don_gia_Tay_Ninh2"/>
      <sheetName val="Don_gia_Dak_Lak2"/>
      <sheetName val="streeta_and_cacth_pit2"/>
      <sheetName val="Daf_12"/>
      <sheetName val="Share_Price_20022"/>
      <sheetName val="Auto_Monthly_Inputs_1"/>
      <sheetName val="Gia_NC_theo_TT051"/>
      <sheetName val="Land_Dev't__Ph-11"/>
      <sheetName val="Hac_Lots1"/>
      <sheetName val="4-Lane_bridge1"/>
      <sheetName val="Res_Lots1"/>
      <sheetName val="Spine_Road1"/>
      <sheetName val="Nhập_liệu1"/>
      <sheetName val="Chênh_lệch_máy_thi_công2"/>
      <sheetName val="Chênh_lệch_nhân_công2"/>
      <sheetName val="Chênh_lệch_vật_liệu2"/>
      <sheetName val="Chao_gia_T12_RE2"/>
      <sheetName val="Don_gia_XD2"/>
      <sheetName val="DSV6_Summ1"/>
      <sheetName val="Luong_(TP_Việt_Trì)1"/>
      <sheetName val="Bill_21"/>
      <sheetName val="Bill_31"/>
      <sheetName val="Bill_4a_-_1A1"/>
      <sheetName val="Bill_4a_(Fiber)_-_1A1"/>
      <sheetName val="Bill_4b1"/>
      <sheetName val="Bill_4c1"/>
      <sheetName val="Bill_51"/>
      <sheetName val="Bill_4a_-_1B1"/>
      <sheetName val="Bill_4a_(Fiber)_-_1B1"/>
      <sheetName val="DO_AM_DT1"/>
      <sheetName val="Elemental_Breakdown+20%1"/>
      <sheetName val="Boc_KL_DAT+CAT+BT1"/>
      <sheetName val="Boc_KL_thép1"/>
      <sheetName val="Bieu_do_nhan_luc1"/>
      <sheetName val="PHẦN_KIẾN_TRÚC1"/>
      <sheetName val="DGKL_TRỤC_NGOAI_NHA1"/>
      <sheetName val="Sum_ELE__CAP_S1-4__1"/>
      <sheetName val="5_2_1_Đo_bóc_KL_OLK-071"/>
      <sheetName val="Bank_Rev1"/>
      <sheetName val="BP_DECLINE_IT1"/>
      <sheetName val="Input_List1"/>
      <sheetName val="Valid_data_revised1"/>
      <sheetName val="DETAIL_MIX_%_REPORT1"/>
      <sheetName val="Fill_this_out_first___1"/>
      <sheetName val="BC_chi_tiết_TT1"/>
      <sheetName val="Cước_CG1"/>
      <sheetName val="242_3_summaryOPC1"/>
      <sheetName val="1_1General1"/>
      <sheetName val="0_Data1"/>
      <sheetName val="0_Data_new1"/>
      <sheetName val="Aging_Sept2"/>
      <sheetName val="6__Scope_of_work_1"/>
      <sheetName val="4_6_Phân_tích_nhân_sự_1"/>
      <sheetName val="4_5_Mức_độ_tham_gia_dự_án1"/>
      <sheetName val="CONSOIDATE_41"/>
      <sheetName val="CONSOIDATE_21"/>
      <sheetName val="Dai_tu1"/>
      <sheetName val="01__Nha_xuong1"/>
      <sheetName val="Committed_Items1"/>
      <sheetName val="Corner_Arch1"/>
      <sheetName val="End_Arch1"/>
      <sheetName val="Intermediate_Arch1"/>
      <sheetName val="reinforcement_6751"/>
      <sheetName val="ext_wall_fin_qty1"/>
      <sheetName val="SL_Plum_1"/>
      <sheetName val="Physical_Schedule_3D1"/>
      <sheetName val="Hrg_Readymix1"/>
      <sheetName val="Define_finishing1"/>
      <sheetName val="Cuoc_1"/>
      <sheetName val="gia_chao1"/>
      <sheetName val="Vat_lieu_BTN1"/>
      <sheetName val="Input_-_Facilities1"/>
      <sheetName val="BP_CAPEX_MoD-100%_Area_4_USD1"/>
      <sheetName val="So_sanh_gia1"/>
      <sheetName val="Luong_2622EVN1"/>
      <sheetName val="0,SO_LIEU_DAU_VAO1"/>
      <sheetName val="NC_CU1"/>
      <sheetName val="MTO_REV_01"/>
      <sheetName val="02__PHAN_TICH1"/>
      <sheetName val="03__NGAN_SACH1"/>
      <sheetName val="입찰내역_발주처_양식"/>
      <sheetName val="Da_xay_dung1"/>
      <sheetName val="Don_vi"/>
      <sheetName val="TH_khối_lượng_phải_làm"/>
      <sheetName val="Giá_VL,_NC,_M"/>
      <sheetName val="Lương_2135_nhóm_I"/>
      <sheetName val="Luong_2050_hà_NAm"/>
      <sheetName val="Lương2045_nhóm_I"/>
      <sheetName val="May_3_huyện"/>
      <sheetName val="May_yên_mô"/>
      <sheetName val="Phân_tich_ĐG"/>
      <sheetName val="PLV_mới"/>
      <sheetName val="May_TT11(TB)"/>
      <sheetName val="May_TT11_(HP)"/>
      <sheetName val="May_TT11(NB)"/>
      <sheetName val="May_TT11(NĐ)"/>
      <sheetName val="Lương_theo_TT17(Thái_Bình)"/>
      <sheetName val="Lương_theo_TT17_(HP)"/>
      <sheetName val="Lương_theo_TT17_(Ninh_Bình)"/>
      <sheetName val="Lương_theo_TT17_(Nam_Định)"/>
      <sheetName val="Bill_rekap"/>
      <sheetName val="Cash_Flow_bulanan"/>
      <sheetName val="Ca_may"/>
      <sheetName val="GIA_NC,_CM"/>
      <sheetName val="GIA_VL"/>
      <sheetName val="13_Luong"/>
      <sheetName val="Project_Info_"/>
      <sheetName val="Cost_Summary"/>
      <sheetName val="Cost_Summary_-_USD"/>
      <sheetName val="Price_Summary_-_Offshore"/>
      <sheetName val="Factory_&amp;_Import_Material"/>
      <sheetName val="Labour_Hours_Upload"/>
      <sheetName val="Technical_Info_"/>
      <sheetName val="PM_Cost"/>
      <sheetName val="SED_INPUT"/>
      <sheetName val="Du_lieu_ban_dau"/>
      <sheetName val="GZ_TP"/>
      <sheetName val="GZ_VT"/>
      <sheetName val="CươcVC_tinh"/>
      <sheetName val="KL_CHI_TIẾT_(2)"/>
      <sheetName val="Loại_cọc_P2"/>
      <sheetName val="5_Gia"/>
      <sheetName val="CP_NC-MTC_XD"/>
      <sheetName val="Danh_sach_KV2"/>
      <sheetName val="Danh_sach_doan_KT"/>
      <sheetName val="bar_nor"/>
      <sheetName val="conc_nor"/>
      <sheetName val="conc_frus"/>
      <sheetName val="conc_trap"/>
      <sheetName val="bar_frus"/>
      <sheetName val="bar_trap"/>
      <sheetName val="Don_gia_vung_III"/>
      <sheetName val="Don_gia_III11"/>
      <sheetName val="Don_gia_CT"/>
      <sheetName val="ĐM4970_2016(Lap_dat_TBA)"/>
      <sheetName val="Gia_Nhan_công"/>
      <sheetName val="Đon_gia_228_sua_chua"/>
      <sheetName val="ĐM01_2000(thinghiem_ĐZTTĐL)"/>
      <sheetName val="ĐM1781_2007(T_N_đien_ĐZ&amp;TBA)"/>
      <sheetName val="Cuoc_van_chuyen"/>
      <sheetName val="Gia_HĐ"/>
      <sheetName val="Piano_Montaggio_PO-02_bozza2"/>
      <sheetName val="List_Danh_mục_nghiệm_thu"/>
      <sheetName val="Luong_TT05"/>
      <sheetName val="Danhsach_12"/>
      <sheetName val="PLHD_doi_cot_ham_0101-04"/>
      <sheetName val="unit_weight"/>
      <sheetName val="Beam_reinfocement_schedule"/>
      <sheetName val="Thong_so_dam"/>
      <sheetName val="Wall_Block_C"/>
      <sheetName val="General_Schedule"/>
      <sheetName val="Factor_F_Data"/>
      <sheetName val="bang_1_NCXD"/>
      <sheetName val="bang_1_NCXD_(V_I)"/>
      <sheetName val="3_공통공사대비"/>
      <sheetName val="SLA_cost_distr_FEB_2020"/>
      <sheetName val="Legal_entities_details"/>
      <sheetName val="Invoice_base_FEB_2020"/>
      <sheetName val="Le317_into_8050"/>
      <sheetName val="Basic_principles_to_the_distr_"/>
      <sheetName val="Cost_elements"/>
      <sheetName val="Ref_rate_change"/>
      <sheetName val="Synergi_life_credit"/>
      <sheetName val="Change_in_NH"/>
      <sheetName val="NPS_to_O&amp;G"/>
      <sheetName val="Adj_entries_"/>
      <sheetName val="Annexure_1"/>
      <sheetName val="Annexure_2"/>
      <sheetName val="Updated_2018_COA"/>
      <sheetName val="IC_Listing"/>
      <sheetName val="2__Summary-cash"/>
      <sheetName val="May_Goc_(QD2436)"/>
      <sheetName val="VC_theo_cuoc_tinh"/>
      <sheetName val="BCVC__"/>
      <sheetName val="INDEX_HẠ_TẦNG"/>
      <sheetName val="CTG_HẠ_TẦNG"/>
      <sheetName val="DGG_HẠ_TẦNG"/>
      <sheetName val="DGG_LB_CỌC"/>
      <sheetName val="DGG_MT_CỌC"/>
      <sheetName val="INFO_CỌC"/>
      <sheetName val="INDEX_CỌC"/>
      <sheetName val="Du_lieu_TKT"/>
      <sheetName val="TÍNH_TOÁN_KHỐI_LƯỢNG_P6"/>
      <sheetName val="간접비_총괄표"/>
      <sheetName val="Bảng_dung_trọng"/>
      <sheetName val="DmChitiet"/>
      <sheetName val="Cost center"/>
      <sheetName val="DSR"/>
      <sheetName val="FX"/>
      <sheetName val="Details Sales (local)"/>
      <sheetName val="Details_Sales_(local)"/>
      <sheetName val="ReservePayout"/>
      <sheetName val="Ã«ÀûÂÊ·ÖÎö±í"/>
      <sheetName val="JUly97"/>
      <sheetName val="P301"/>
      <sheetName val="R"/>
      <sheetName val="FA list"/>
      <sheetName val="Enc 3A"/>
      <sheetName val="ING"/>
      <sheetName val="DPT-PW"/>
      <sheetName val="712"/>
      <sheetName val="Resort1"/>
      <sheetName val="Anx-IV"/>
      <sheetName val="Fixed Prof Fees"/>
      <sheetName val="PDN"/>
      <sheetName val="BS, PL, Sch 5 to 9"/>
      <sheetName val="301 RTI"/>
      <sheetName val="1. Questionnaire"/>
      <sheetName val="YOEMAGUM"/>
      <sheetName val="MAT"/>
      <sheetName val="DataValidation"/>
      <sheetName val="Excise on RM"/>
      <sheetName val=" Payroll Empl (Wkng)"/>
      <sheetName val="Insight 28-6-00"/>
      <sheetName val="DL codes"/>
      <sheetName val="Simulator Detail"/>
      <sheetName val="Trnf to Reimb."/>
      <sheetName val="Power &amp; Fuel (S)"/>
      <sheetName val="43B"/>
      <sheetName val="Book details"/>
      <sheetName val="July 06-Mar 07"/>
      <sheetName val="DCF"/>
      <sheetName val="drs"/>
      <sheetName val="RscList"/>
      <sheetName val="inputs"/>
      <sheetName val="Ctiet Cthe"/>
      <sheetName val="khongin"/>
      <sheetName val="TK22kV"/>
      <sheetName val="Chung"/>
      <sheetName val="cPanel"/>
      <sheetName val="GC"/>
      <sheetName val="HG_Info"/>
      <sheetName val="Nghỉ lễ"/>
      <sheetName val="Mác"/>
      <sheetName val="QC"/>
      <sheetName val="CO"/>
      <sheetName val="MMTB"/>
      <sheetName val="DGNC"/>
      <sheetName val="F04-CPNC"/>
      <sheetName val="F05-CFVT"/>
      <sheetName val="VLP"/>
      <sheetName val="Main Model"/>
      <sheetName val="Totals"/>
      <sheetName val="FInput"/>
      <sheetName val="extruder"/>
      <sheetName val="Sheet10"/>
      <sheetName val="Sheet19"/>
      <sheetName val="Sheet16"/>
      <sheetName val="Sheet6"/>
      <sheetName val="Sheet5"/>
      <sheetName val="Sheet11"/>
      <sheetName val="Sheet12"/>
      <sheetName val="Tuning SF"/>
      <sheetName val="Anx 10"/>
      <sheetName val="6. Pig walk way (have roof GOC)"/>
      <sheetName val="BANG TONGHOP"/>
      <sheetName val="XZLC003_PART1"/>
      <sheetName val="이토변실(A3-LINE)"/>
      <sheetName val="A(Rev.3)"/>
      <sheetName val="Page 1 - Front Sheet"/>
      <sheetName val="Bangtrachieudaicoc"/>
      <sheetName val="Bar"/>
      <sheetName val="cot_xa"/>
      <sheetName val="IV.1.Lkdt"/>
      <sheetName val="III.2.dah"/>
      <sheetName val="II.2.dn"/>
      <sheetName val="IV.2.Lkdd"/>
      <sheetName val="III.1.tai"/>
      <sheetName val="Du lieu dau vao"/>
      <sheetName val="Đường dây"/>
      <sheetName val="Vị trí"/>
      <sheetName val="Tổng kê"/>
      <sheetName val="NKSC"/>
      <sheetName val="CT bê tông"/>
      <sheetName val="CT trát. láng. sơn bả"/>
      <sheetName val="CT Ván khuôn, cốt thép"/>
      <sheetName val="Dinh Muc VT"/>
      <sheetName val="consilidate"/>
      <sheetName val="Building"/>
      <sheetName val="Bang gia 2011.10.12"/>
      <sheetName val="NK"/>
      <sheetName val="COST"/>
      <sheetName val="PRICE LIST"/>
      <sheetName val="Areas"/>
      <sheetName val="SL.DT 2011so sanh"/>
      <sheetName val="hinhhoc"/>
      <sheetName val="Bang phan tich"/>
      <sheetName val="valeurs de base"/>
      <sheetName val="CK1+CK2_*VS_SAN_CHOI_23)12"/>
      <sheetName val="M 67"/>
      <sheetName val="2-Genset print"/>
      <sheetName val="ALEK"/>
      <sheetName val="Fill this out first___"/>
      <sheetName val="rab me (by owner) "/>
      <sheetName val="BQ (by owner)"/>
      <sheetName val="rab me (fisik)"/>
      <sheetName val="Koefisien"/>
      <sheetName val="BQ-1A"/>
      <sheetName val="Analisa"/>
      <sheetName val="Pag_hal"/>
      <sheetName val="Bunga"/>
      <sheetName val="Summary IP"/>
      <sheetName val="HS Alat"/>
      <sheetName val="HS Upah"/>
      <sheetName val="HS Bahan"/>
      <sheetName val="Hargamat"/>
      <sheetName val="REKAP."/>
      <sheetName val="jadw"/>
      <sheetName val="BLDG_DCI"/>
      <sheetName val="BLDG_MCI"/>
      <sheetName val="DAFTAR HARGA"/>
      <sheetName val="O&amp;O-Alat"/>
      <sheetName val="Daftar Upah"/>
      <sheetName val="XÁC  NHẬN THANH TOÁN"/>
      <sheetName val="XÁC NHẬN GIÁ TRỊ"/>
      <sheetName val="XÁC NHẬN KL"/>
      <sheetName val="Data-SỔ KHO"/>
      <sheetName val="SỔ KHO"/>
      <sheetName val="KL thanh toan-Xuan Dao"/>
      <sheetName val="TEST1"/>
      <sheetName val="Cốt thép"/>
      <sheetName val="MBW"/>
      <sheetName val="Quotation"/>
      <sheetName val="분양가표"/>
      <sheetName val="HAO_HUP_VAT_TU_(2)5"/>
      <sheetName val="Sheet1 (2)"/>
      <sheetName val="Chi Thao"/>
      <sheetName val="M02 TH SP XKGC"/>
      <sheetName val="CIM"/>
      <sheetName val="Tinh toan"/>
      <sheetName val="4. Đo bóc KL"/>
      <sheetName val="DMHHOA"/>
      <sheetName val="Ghi Chú Chung"/>
      <sheetName val="Dinh muc CP KTCB khac"/>
      <sheetName val="TH May TC"/>
      <sheetName val="KLDT DIEN"/>
      <sheetName val="PTVT DIEN"/>
      <sheetName val="Thong ke thiet bi"/>
      <sheetName val="21"/>
      <sheetName val="TEN CONG TRINH"/>
      <sheetName val="DG SUA CHUA"/>
      <sheetName val="DGTBA"/>
      <sheetName val="TAM TINH"/>
      <sheetName val="CPKS_TK"/>
      <sheetName val="DM 1781"/>
      <sheetName val="DM203"/>
      <sheetName val="Giá đến hiện trường"/>
      <sheetName val="DG 285"/>
      <sheetName val="DG  286"/>
      <sheetName val="DG 85"/>
      <sheetName val="DG 89"/>
      <sheetName val="DGVCTC 285"/>
      <sheetName val="M6A-208 Steering dust"/>
      <sheetName val="JT3.0견적-구1"/>
      <sheetName val="DG CANTHO"/>
      <sheetName val="Check C"/>
      <sheetName val="CPTNo"/>
      <sheetName val="Ban QD"/>
      <sheetName val="Xuly Data"/>
      <sheetName val="DAH-2"/>
      <sheetName val="Cst Pkg-Eden"/>
      <sheetName val="Kich thuoc mo M1-nam lay"/>
      <sheetName val="MayTC"/>
      <sheetName val="Dau vào"/>
      <sheetName val="Thông tin chung"/>
      <sheetName val="B1.CN"/>
      <sheetName val="Formula_Code"/>
      <sheetName val="UnitWeight"/>
      <sheetName val="新᐀"/>
      <sheetName val="datamong"/>
      <sheetName val="Đơn giá-NC"/>
      <sheetName val="Đơn giá-VL-CM"/>
      <sheetName val="MD4970"/>
      <sheetName val="Tke"/>
      <sheetName val="KL CHI TIET"/>
      <sheetName val="INPUT1_THONG_TIN_HD"/>
      <sheetName val="DATA_WBS"/>
      <sheetName val="DIV_INC1"/>
      <sheetName val="A1_-_Income_Statement1"/>
      <sheetName val="concil"/>
      <sheetName val="Full 2012"/>
      <sheetName val="PL"/>
      <sheetName val="DMUC"/>
      <sheetName val="客户(基本资料)"/>
      <sheetName val="银行(基本资料)"/>
      <sheetName val="Summary Page_VDF"/>
      <sheetName val="Invested capital_VDF"/>
      <sheetName val="BB(ACT08)"/>
      <sheetName val="BB Contribution by store_T  "/>
      <sheetName val="BB(ACT09)"/>
      <sheetName val="AU_BS"/>
      <sheetName val="PetroConsultants"/>
      <sheetName val="SPC-OC"/>
      <sheetName val="Template"/>
      <sheetName val="DSQL"/>
      <sheetName val="080 (2)"/>
      <sheetName val="080_(2)"/>
      <sheetName val="Sch2_-_BalSht_Summary"/>
      <sheetName val="Sch1_-_P&amp;L_Summary"/>
      <sheetName val="Cost_of_DM_Water"/>
      <sheetName val="BTO Dept."/>
      <sheetName val="minors"/>
      <sheetName val="Input &amp; Instruct"/>
      <sheetName val="Controls"/>
      <sheetName val="Signings"/>
      <sheetName val="Departments"/>
      <sheetName val="Inputs-Tables"/>
      <sheetName val="Purchase Calc."/>
      <sheetName val="Break-Even"/>
      <sheetName val="Balance Sheet"/>
      <sheetName val="Report Summary"/>
      <sheetName val="Monthly Notes"/>
      <sheetName val="EurotoolsXRates"/>
      <sheetName val="Purchase_Calc_"/>
      <sheetName val="Balance_Sheet"/>
      <sheetName val="Report_Summary"/>
      <sheetName val="Monthly_Notes"/>
      <sheetName val="Trial Bal"/>
      <sheetName val="CC Inventory Assumption"/>
      <sheetName val="entitlements"/>
      <sheetName val="33002001"/>
      <sheetName val="A91_97"/>
      <sheetName val="外勤汇总表3"/>
      <sheetName val="Director"/>
      <sheetName val="AC_CODE99"/>
      <sheetName val="BTO_Dept_"/>
      <sheetName val="Input_&amp;_Instruct"/>
      <sheetName val="BTO_Dept_1"/>
      <sheetName val="Input_&amp;_Instruct1"/>
      <sheetName val="Validation and Lookup tables"/>
      <sheetName val="Dec. 08 RDD"/>
      <sheetName val="Int Others"/>
      <sheetName val="Sub Lead"/>
      <sheetName val="Deposits"/>
      <sheetName val="KeyMultInputs"/>
      <sheetName val="O1"/>
      <sheetName val="M1"/>
      <sheetName val="H1"/>
      <sheetName val="nhat ky "/>
      <sheetName val="CTG BOQ HT"/>
      <sheetName val="Description of Beam"/>
      <sheetName val="EstData"/>
      <sheetName val="DW ok"/>
      <sheetName val="calc_menu_déroulant"/>
      <sheetName val="工程量清单表"/>
      <sheetName val="FoW"/>
      <sheetName val="电气费用"/>
      <sheetName val="CuadroIyII"/>
      <sheetName val="Hoja1"/>
      <sheetName val="Costos Alt2"/>
      <sheetName val="AnexoVI"/>
      <sheetName val="B-10 otros activos 2003"/>
      <sheetName val="B-10 otros activos 2004"/>
      <sheetName val="Condicion"/>
      <sheetName val="GSChartLabels"/>
      <sheetName val="WELCOME"/>
      <sheetName val="liste ANDI"/>
      <sheetName val="Daily Forwards"/>
      <sheetName val="Unadjusted"/>
      <sheetName val="LTM"/>
      <sheetName val="CREDIT STATS"/>
      <sheetName val="basic inputs"/>
      <sheetName val="公式代码"/>
      <sheetName val="报价说明"/>
      <sheetName val="INSTRUCTION_Read me"/>
      <sheetName val="LIMA-CANTA"/>
      <sheetName val="EVAL"/>
      <sheetName val="EPC"/>
      <sheetName val="TechInputs"/>
      <sheetName val="附表1"/>
      <sheetName val="附表2"/>
      <sheetName val="DATOS DE CAMPO"/>
      <sheetName val="机械台时"/>
      <sheetName val="材料基价"/>
      <sheetName val="取费系数表"/>
      <sheetName val="分组报价组成表"/>
      <sheetName val="基价库"/>
      <sheetName val="General"/>
      <sheetName val="Basic Data Inputs"/>
      <sheetName val="CG02"/>
      <sheetName val="DG1426NEW"/>
      <sheetName val="MÁY_PHÁTN1"/>
      <sheetName val="surwaterdr"/>
      <sheetName val="JKR66"/>
      <sheetName val="alpha1"/>
      <sheetName val="FF"/>
      <sheetName val="khoiphong"/>
      <sheetName val="1.Staffing"/>
      <sheetName val="TOWN"/>
      <sheetName val="Floor area "/>
      <sheetName val="Binderies"/>
      <sheetName val="Company"/>
      <sheetName val="CDPS"/>
      <sheetName val="Tổng hợp Z"/>
      <sheetName val="Currency Codes"/>
      <sheetName val="Scoping"/>
      <sheetName val="Expectation"/>
      <sheetName val="Variance threshold"/>
      <sheetName val="VIKAR"/>
      <sheetName val="Record CR"/>
      <sheetName val="TB Worksheet"/>
      <sheetName val="營業額"/>
      <sheetName val="Risk Assessment"/>
      <sheetName val="Exhibit 2"/>
      <sheetName val="PU_ITALY_46"/>
      <sheetName val="sales_current_month46"/>
      <sheetName val="View_Variance46"/>
      <sheetName val="Inventory_data46"/>
      <sheetName val="FORECAST_x_FAMILIA43"/>
      <sheetName val="Space_Analysis43"/>
      <sheetName val="CADE_DETAIL19"/>
      <sheetName val="PRB_Expense_Q4_201316"/>
      <sheetName val="P&amp;L_by_Month1"/>
      <sheetName val="FINALPHP"/>
      <sheetName val="CY17"/>
      <sheetName val="Risk_Assessment"/>
      <sheetName val="foumula"/>
      <sheetName val="Form 23"/>
      <sheetName val="Mapping"/>
      <sheetName val="Fx Rates"/>
      <sheetName val="Data 6,7,9"/>
      <sheetName val="Data 8"/>
      <sheetName val="PU_ITALY_47"/>
      <sheetName val="sales_current_month47"/>
      <sheetName val="View_Variance47"/>
      <sheetName val="Inventory_data47"/>
      <sheetName val="FORECAST_x_FAMILIA44"/>
      <sheetName val="Space_Analysis44"/>
      <sheetName val="CADE_DETAIL20"/>
      <sheetName val="PRB_Expense_Q4_201317"/>
      <sheetName val="P&amp;L_by_Month2"/>
      <sheetName val="Committed_Items2"/>
      <sheetName val="Risk_Assessment1"/>
      <sheetName val="Exhibit_2"/>
      <sheetName val="Form_23"/>
      <sheetName val="Fx_Rates"/>
      <sheetName val="NOVCOS"/>
      <sheetName val="PU_ITALY_48"/>
      <sheetName val="sales_current_month48"/>
      <sheetName val="View_Variance48"/>
      <sheetName val="Inventory_data48"/>
      <sheetName val="FORECAST_x_FAMILIA45"/>
      <sheetName val="Space_Analysis45"/>
      <sheetName val="final_list_200531"/>
      <sheetName val="Tro_giup30"/>
      <sheetName val="Labour_Summary22"/>
      <sheetName val="CADE_DETAIL21"/>
      <sheetName val="PRB_Expense_Q4_201318"/>
      <sheetName val="P&amp;L_by_Month3"/>
      <sheetName val="Committed_Items3"/>
      <sheetName val="Risk_Assessment2"/>
      <sheetName val="Exhibit_21"/>
      <sheetName val="Form_231"/>
      <sheetName val="Fx_Rates1"/>
      <sheetName val="Data_6,7,9"/>
      <sheetName val="Data_8"/>
      <sheetName val="PU_ITALY_49"/>
      <sheetName val="sales_current_month49"/>
      <sheetName val="View_Variance49"/>
      <sheetName val="Inventory_data49"/>
      <sheetName val="FORECAST_x_FAMILIA46"/>
      <sheetName val="Space_Analysis46"/>
      <sheetName val="final_list_200532"/>
      <sheetName val="Tro_giup31"/>
      <sheetName val="Labour_Summary23"/>
      <sheetName val="CADE_DETAIL22"/>
      <sheetName val="PRB_Expense_Q4_201319"/>
      <sheetName val="P&amp;L_by_Month4"/>
      <sheetName val="Committed_Items4"/>
      <sheetName val="Risk_Assessment3"/>
      <sheetName val="Exhibit_22"/>
      <sheetName val="Form_232"/>
      <sheetName val="Fx_Rates2"/>
      <sheetName val="Data_6,7,91"/>
      <sheetName val="Data_81"/>
      <sheetName val="PU_ITALY_50"/>
      <sheetName val="sales_current_month50"/>
      <sheetName val="View_Variance50"/>
      <sheetName val="Inventory_data50"/>
      <sheetName val="FORECAST_x_FAMILIA47"/>
      <sheetName val="Space_Analysis47"/>
      <sheetName val="final_list_200533"/>
      <sheetName val="Tro_giup32"/>
      <sheetName val="Labour_Summary24"/>
      <sheetName val="CADE_DETAIL23"/>
      <sheetName val="PRB_Expense_Q4_201320"/>
      <sheetName val="P&amp;L_by_Month5"/>
      <sheetName val="Committed_Items5"/>
      <sheetName val="Risk_Assessment4"/>
      <sheetName val="Exhibit_23"/>
      <sheetName val="Share_Price_20023"/>
      <sheetName val="Form_233"/>
      <sheetName val="Fx_Rates3"/>
      <sheetName val="Data_6,7,92"/>
      <sheetName val="Data_82"/>
      <sheetName val="ListSource"/>
      <sheetName val="PU_ITALY_51"/>
      <sheetName val="sales_current_month51"/>
      <sheetName val="View_Variance51"/>
      <sheetName val="Inventory_data51"/>
      <sheetName val="FORECAST_x_FAMILIA48"/>
      <sheetName val="Space_Analysis48"/>
      <sheetName val="final_list_200534"/>
      <sheetName val="Tro_giup33"/>
      <sheetName val="Labour_Summary25"/>
      <sheetName val="CADE_DETAIL24"/>
      <sheetName val="PRB_Expense_Q4_201321"/>
      <sheetName val="P&amp;L_by_Month6"/>
      <sheetName val="Committed_Items6"/>
      <sheetName val="Risk_Assessment5"/>
      <sheetName val="Exhibit_24"/>
      <sheetName val="Share_Price_20024"/>
      <sheetName val="Form_234"/>
      <sheetName val="Fx_Rates4"/>
      <sheetName val="Data_6,7,93"/>
      <sheetName val="Data_83"/>
      <sheetName val="PU_ITALY_52"/>
      <sheetName val="sales_current_month52"/>
      <sheetName val="View_Variance52"/>
      <sheetName val="Inventory_data52"/>
      <sheetName val="FORECAST_x_FAMILIA49"/>
      <sheetName val="Space_Analysis49"/>
      <sheetName val="final_list_200535"/>
      <sheetName val="Tro_giup34"/>
      <sheetName val="Labour_Summary26"/>
      <sheetName val="CADE_DETAIL25"/>
      <sheetName val="PRB_Expense_Q4_201322"/>
      <sheetName val="P&amp;L_by_Month7"/>
      <sheetName val="Committed_Items7"/>
      <sheetName val="Risk_Assessment6"/>
      <sheetName val="Exhibit_25"/>
      <sheetName val="Share_Price_20025"/>
      <sheetName val="Form_235"/>
      <sheetName val="Fx_Rates5"/>
      <sheetName val="Data_6,7,94"/>
      <sheetName val="Data_84"/>
      <sheetName val="ProdType"/>
      <sheetName val="View BS"/>
      <sheetName val="View IS"/>
      <sheetName val="USAllexclNatlCenterSumm"/>
      <sheetName val="Lương nhân công"/>
      <sheetName val="bdm"/>
      <sheetName val="DGIAVLXD"/>
      <sheetName val="DM6060TBA"/>
      <sheetName val="DM6061DZ"/>
      <sheetName val="Ngay"/>
      <sheetName val="NC THEO QĐ 1396 QĐ-SXD"/>
      <sheetName val="CTdongia"/>
      <sheetName val="S - Sugar production"/>
      <sheetName val="실행기성 갑지"/>
      <sheetName val="242-3 summaryOPC"/>
      <sheetName val="주주명부&lt;끝&gt;"/>
      <sheetName val="GDLQ"/>
      <sheetName val="Thong_tin"/>
      <sheetName val="BTDC_B360"/>
      <sheetName val="Danh_muc_LIST"/>
      <sheetName val="CF_(DR)_IN"/>
      <sheetName val="PL_02_-_Vay"/>
      <sheetName val="PL_03_-_Von"/>
      <sheetName val="CP_yếu_tố"/>
      <sheetName val="BS_420"/>
      <sheetName val="PL_420"/>
      <sheetName val="RT_420"/>
      <sheetName val="BTDC_B360_"/>
      <sheetName val="Table_of_contents"/>
      <sheetName val="11__Loans"/>
      <sheetName val="Merit_&amp;_Market_Grid2"/>
      <sheetName val="Fixed_asset_register1"/>
      <sheetName val="repeatative_rejection1"/>
      <sheetName val="General_Info1"/>
      <sheetName val="Full_PBD1"/>
      <sheetName val="Non-Statistical_Sampling1"/>
      <sheetName val="98FORECAST_(1)1"/>
      <sheetName val="Sch_18_Bank1"/>
      <sheetName val="Stock_details1"/>
      <sheetName val="Part_A_General1"/>
      <sheetName val="_1"/>
      <sheetName val="DB_FEE"/>
      <sheetName val="BHYT_Tự_Nguyện_-_Vinschool-Mau_"/>
      <sheetName val="RC_Revenue"/>
      <sheetName val="AOP_2020"/>
      <sheetName val="DATA_LE"/>
      <sheetName val="DATA_LE_(LY)"/>
      <sheetName val="DATA_RC"/>
      <sheetName val="DATA_RC_(LY)"/>
      <sheetName val="LE_Test"/>
      <sheetName val="DATA_(RC_ORG)"/>
      <sheetName val="DATA_(TESTING_1)"/>
      <sheetName val="DATA_(TESTING_CHRSPR)"/>
      <sheetName val="2018_VADIS"/>
      <sheetName val="CDPS_SAU_KC"/>
      <sheetName val="Income_Statement14"/>
      <sheetName val="6_9_DM_CTP"/>
      <sheetName val="SCB_-_Annexure_A1"/>
      <sheetName val="PL6-Revenue_Bridge1"/>
      <sheetName val="OC5-Push_Diag1"/>
      <sheetName val="Franchise_Input1"/>
      <sheetName val="Project_ODC_NDEU1"/>
      <sheetName val="Inter_connect_Revenue1"/>
      <sheetName val="2020_RFS_Summary1"/>
      <sheetName val="Well_Construction_Summary1"/>
      <sheetName val="RFS_2020_-_Details_and_Notes1"/>
      <sheetName val="AN_20001"/>
      <sheetName val="DLC_DIEN_AP"/>
      <sheetName val="SL_dau_tien"/>
      <sheetName val="BASE_GRAPHE"/>
      <sheetName val="ADJ_-_RATE"/>
      <sheetName val="Tonghop_theo_Vendor"/>
      <sheetName val="Tu_dien"/>
      <sheetName val="T_kê"/>
      <sheetName val="dulieu_cot"/>
      <sheetName val="Bank_Bal__Dec_22"/>
      <sheetName val="Vat_lieu_cat_song_rac"/>
      <sheetName val="Other_assumptions1"/>
      <sheetName val="Field_Lists1"/>
      <sheetName val="CUSTOMER_GROUP_WISE"/>
      <sheetName val="Q4_2009_History"/>
      <sheetName val="_Final_Balance_Sheet"/>
      <sheetName val="Interest_on_WC"/>
      <sheetName val="CAN_DOI_-_KET_QUA2"/>
      <sheetName val="Pivot_Financials1"/>
      <sheetName val="Review_20151"/>
      <sheetName val="People_1"/>
      <sheetName val="Production_volumes1"/>
      <sheetName val="Salary_increase_budget_assump_1"/>
      <sheetName val="Production_initiative1"/>
      <sheetName val="Prod__KPI_-_OEE%1"/>
      <sheetName val="B&amp;P_KPI1"/>
      <sheetName val="Customer_SC1"/>
      <sheetName val="Production_KPIs1"/>
      <sheetName val="Total_losses1"/>
      <sheetName val="Savings_overview1"/>
      <sheetName val="Prod_FTE_Dev_1"/>
      <sheetName val="Log_FTE_Dev_1"/>
      <sheetName val="Loss_tree1"/>
      <sheetName val="Inventory_development1"/>
      <sheetName val="Capex_Phasing1"/>
      <sheetName val="Std_to_Std_MC_only1"/>
      <sheetName val="Top_20_BOM1"/>
      <sheetName val="MC_Development_OLD1"/>
      <sheetName val="NMC_&amp;_Log_Ass_1"/>
      <sheetName val="_Material_Ass_1"/>
      <sheetName val="COGS_Dev_1"/>
      <sheetName val="MC_Dev_1"/>
      <sheetName val="NMC_Dev_1"/>
      <sheetName val="NMC_Development_OLD1"/>
      <sheetName val="Log_Dev_1"/>
      <sheetName val="Prod__capex_overview1"/>
      <sheetName val="Production_-_Risks_&amp;_Opport_1"/>
      <sheetName val="AOCM_Overview1"/>
      <sheetName val="AOCM_Cost_Group_Summary1"/>
      <sheetName val="Sievo_Saving1"/>
      <sheetName val="AOCM_Sub-group1"/>
      <sheetName val="Quality_RFT1"/>
      <sheetName val="Back-up_1"/>
      <sheetName val="Absorption_Phasing1"/>
      <sheetName val="One_off1"/>
      <sheetName val="Reporting_changes1"/>
      <sheetName val="Prod__KPI_-_OEE%_by_line1"/>
      <sheetName val="Key_dependencies1"/>
      <sheetName val="Orgex_and_restructuring1"/>
      <sheetName val="COGS_movement1"/>
      <sheetName val="Back-up_HR1"/>
      <sheetName val="2016_FTE_Variability1"/>
      <sheetName val="2_Sievo_saving_recon__vs_bridg1"/>
      <sheetName val="1__PPV_recon__T04_vs_bridges1"/>
      <sheetName val="INPUT_&amp;_Guidance1"/>
      <sheetName val="data_for_deck,_thinkcell1"/>
      <sheetName val="Flash_call_deck1"/>
      <sheetName val="Supply_chain_bridge1"/>
      <sheetName val="COS_bridge1"/>
      <sheetName val="3_Gross_&amp;_Net_efficiency_repor1"/>
      <sheetName val="PVM_report1"/>
      <sheetName val="Capex_comments1"/>
      <sheetName val="Log_bridge1"/>
      <sheetName val="One_pager1"/>
      <sheetName val="Option_1,Data(from_HFM)_1"/>
      <sheetName val="Option_2,_Data(_Manual_Input)1"/>
      <sheetName val="FX_&amp;_HIERARCHY1"/>
      <sheetName val="Bihar_Plant_FAR"/>
      <sheetName val="Verification_Report"/>
      <sheetName val="Giai_trinh"/>
      <sheetName val="Sales Seasonality by Month"/>
      <sheetName val="THAM CHIẾU"/>
      <sheetName val="Nhân_cô_x0000_g6"/>
      <sheetName val="Bang luong"/>
      <sheetName val="Sheet1_(2)"/>
      <sheetName val="Chi_Thao"/>
      <sheetName val="Bang_luong"/>
      <sheetName val="2012"/>
      <sheetName val="B30"/>
      <sheetName val="PHU_LUC"/>
      <sheetName val="TONGHOPCHIPHIXAYLAP"/>
      <sheetName val="DGKL L2 THÉP MÓNG"/>
      <sheetName val="Bieu chi tiet gia du thau"/>
      <sheetName val="Gia vat lieu trong gia du thau"/>
      <sheetName val="Bang phan tich don gia du thau"/>
      <sheetName val="Ky bien ban"/>
      <sheetName val="Danh muc NT cong viec"/>
      <sheetName val="Danh muc NT giai doan"/>
      <sheetName val="Danh muc NT vat lieu"/>
      <sheetName val="THCP tu van"/>
      <sheetName val="Categories"/>
      <sheetName val="Ctinh 10kV"/>
      <sheetName val="TCS"/>
      <sheetName val="Nhân_côg6"/>
      <sheetName val="1111"/>
      <sheetName val="AnalisaSIPIL RIIL"/>
      <sheetName val="HDLD"/>
      <sheetName val="1,TMĐT "/>
      <sheetName val="TraBienbao"/>
      <sheetName val="HDTU"/>
      <sheetName val="KTTX"/>
      <sheetName val="DT "/>
      <sheetName val="Gia khoan chi tiet"/>
      <sheetName val="06b-Cau_Lap_Thach-_DGTH"/>
      <sheetName val="KL-HoThu"/>
      <sheetName val="Bảng GCM (TT13) HD"/>
      <sheetName val="May Goc (QD2438)"/>
      <sheetName val="Bảng lương M"/>
      <sheetName val="DLCoso"/>
      <sheetName val="List NT"/>
      <sheetName val="home"/>
      <sheetName val="Traituyen"/>
      <sheetName val="THPT"/>
      <sheetName val="K30-K31"/>
      <sheetName val="K31-K32"/>
      <sheetName val="K32-K33"/>
      <sheetName val="K33-K34"/>
      <sheetName val="K34-K35"/>
      <sheetName val="K35-K36"/>
      <sheetName val="K36-K37"/>
      <sheetName val="K37-K38"/>
      <sheetName val="K38-K39"/>
      <sheetName val="K39-K40"/>
      <sheetName val="K40-K41"/>
      <sheetName val="Tabel_Berat2"/>
      <sheetName val="Data_Umum_Penawaran2"/>
      <sheetName val="Real_Cost2"/>
      <sheetName val="bill_qty2"/>
      <sheetName val="REKAP_ARSITEKTUR_2"/>
      <sheetName val="RAB_ADMINISTRASI_PUSAT_(1)2"/>
      <sheetName val="Chuong_I"/>
      <sheetName val="Kien_truc"/>
      <sheetName val="NC_HY"/>
      <sheetName val="NC_HN"/>
      <sheetName val="DZ_35"/>
      <sheetName val="Chiet_tinh_dz22"/>
      <sheetName val="DG_THIET_BI"/>
      <sheetName val="DG_vat_lieu"/>
      <sheetName val="Loại_2"/>
      <sheetName val="Chi_tiet_VL-NC-MTC"/>
      <sheetName val="A1_8"/>
      <sheetName val="Tra_Cứu"/>
      <sheetName val="DP_TRUOT_GIA"/>
      <sheetName val="VL-NC-M_"/>
      <sheetName val="Assignment_Schedule"/>
      <sheetName val="DTCT_-XL_4"/>
      <sheetName val="Du_thau_dau_noi"/>
      <sheetName val="Du_Thau"/>
      <sheetName val="Du_thau_PSBS"/>
      <sheetName val="DG_theo_HD_PSBS"/>
      <sheetName val="Du_thau_TC11"/>
      <sheetName val="VL_NC_M"/>
      <sheetName val="TT_16-2019"/>
      <sheetName val="Đơn_trọng"/>
      <sheetName val="KL_Chi_tiết_BV_dự_thầu"/>
      <sheetName val="KL_chi_tiết_BV_thi_công"/>
      <sheetName val="3_NGAN_SACH"/>
      <sheetName val="2_PHAN_TICH"/>
      <sheetName val="D_Trong"/>
      <sheetName val="B_1_Engineering"/>
      <sheetName val="Mobilisasi_&amp;_Demob"/>
      <sheetName val="B_2_5_Proc_&amp;_Constr_Civil1"/>
      <sheetName val="B_2_3_Proc_&amp;_Constr_Electrical"/>
      <sheetName val="B_2_4_Proc_&amp;_Constr_Instru"/>
      <sheetName val="B_2_1_Proc_&amp;_Constr_Mech_"/>
      <sheetName val="B_2_2_Proc_&amp;_Constr_Pipe_"/>
      <sheetName val="Work_Permit"/>
      <sheetName val="Agregat_Halus_&amp;_Kasar"/>
      <sheetName val="Data_Tower"/>
      <sheetName val="CTG_(GIAM)"/>
      <sheetName val="IV_1_Lkdt"/>
      <sheetName val="III_2_dah"/>
      <sheetName val="II_2_dn"/>
      <sheetName val="IV_2_Lkdd"/>
      <sheetName val="III_1_tai"/>
      <sheetName val="Summary_-_Budget"/>
      <sheetName val="Gia_"/>
      <sheetName val="Bearing_Capacity"/>
      <sheetName val="NC2"/>
      <sheetName val="10.PL1 "/>
      <sheetName val="15.PL1  "/>
      <sheetName val="20,PL1   "/>
      <sheetName val="25.PL1"/>
      <sheetName val="24,PL1"/>
      <sheetName val="35.PL1"/>
      <sheetName val="Du lieu bang phang"/>
      <sheetName val="Bang ngay thang"/>
      <sheetName val="KL1"/>
      <sheetName val="KL10"/>
      <sheetName val="KL2"/>
      <sheetName val="KL3"/>
      <sheetName val="KL4"/>
      <sheetName val="KL5"/>
      <sheetName val="KL6"/>
      <sheetName val="KL7"/>
      <sheetName val="KL8"/>
      <sheetName val="KL9"/>
      <sheetName val="Tong KL lop"/>
      <sheetName val="Đắp đất K95"/>
      <sheetName val="Phân khai"/>
      <sheetName val="Luong-BT"/>
      <sheetName val="Luong-NT"/>
      <sheetName val="DM TN"/>
      <sheetName val="Danh muc"/>
      <sheetName val="00.List"/>
      <sheetName val="ĐBGT"/>
      <sheetName val="PTKS"/>
      <sheetName val="Don gia LD"/>
      <sheetName val="T.Tinh"/>
      <sheetName val="Lç khoan LK1"/>
      <sheetName val="DAO DAP CONG"/>
      <sheetName val="KL-CHITIET"/>
      <sheetName val="son ke duong"/>
      <sheetName val="for Summary"/>
      <sheetName val="Trường Sơn"/>
      <sheetName val="KLdon vi"/>
      <sheetName val="FUC-01"/>
      <sheetName val="KB"/>
      <sheetName val="DZ 0.4"/>
      <sheetName val="CTDG"/>
      <sheetName val="Girder"/>
      <sheetName val="CSG SXD"/>
      <sheetName val="CTDZ0,4"/>
      <sheetName val="DGVT"/>
      <sheetName val="DG vua BT 269"/>
      <sheetName val="ctdz35"/>
      <sheetName val="DGXDCB_DD"/>
      <sheetName val="Gia_GC_Satthep"/>
      <sheetName val="btraR,f"/>
      <sheetName val="Loading"/>
      <sheetName val="KL11"/>
      <sheetName val="KL12"/>
      <sheetName val="4.0 unit cost-ko in"/>
      <sheetName val="4.DGCT"/>
      <sheetName val="PL08"/>
      <sheetName val="HG"/>
      <sheetName val="Jobs"/>
      <sheetName val="Mốc"/>
      <sheetName val="Weather"/>
      <sheetName val="TH_DZ3519"/>
      <sheetName val="DON_GIA_CAN_THO19"/>
      <sheetName val="Don_gia_chi_tiet17"/>
      <sheetName val="RAB_AR&amp;STR17"/>
      <sheetName val="chi_tiet_TBA17"/>
      <sheetName val="chi_tiet_C17"/>
      <sheetName val="Don_gia17"/>
      <sheetName val="S-curve_16"/>
      <sheetName val="HĐ_ngoài16"/>
      <sheetName val="XT_Buoc_316"/>
      <sheetName val="Commercial_value16"/>
      <sheetName val="DON_GIA_TRAM_(3)17"/>
      <sheetName val="Customize_Your_Purchase_Order17"/>
      <sheetName val="Ky_Lam_Bridge16"/>
      <sheetName val="Provisional_Sums_Item16"/>
      <sheetName val="Gas_Pressure_Welding16"/>
      <sheetName val="General_Item&amp;General_Requirem16"/>
      <sheetName val="General_Items16"/>
      <sheetName val="Regenral_Requirements16"/>
      <sheetName val="7606_DZ17"/>
      <sheetName val="TONG_HOP_VL-NC_TT17"/>
      <sheetName val="CHITIET_VL-NC-TT_-1p17"/>
      <sheetName val="KPVC-BD_17"/>
      <sheetName val="CHITIET_VL-NC-TT-3p16"/>
      <sheetName val="Adix_A16"/>
      <sheetName val="TONG_HOP_VL-NC16"/>
      <sheetName val="Đầu_vào15"/>
      <sheetName val="dongia_(2)16"/>
      <sheetName val="So_doi_chieu_LC16"/>
      <sheetName val="CT-0_4KV15"/>
      <sheetName val="A1_CN15"/>
      <sheetName val="Equip_15"/>
      <sheetName val="project_management16"/>
      <sheetName val="DG_thep_ma_kem16"/>
      <sheetName val="EIRR&gt;_215"/>
      <sheetName val="MAIN_GATE_HOUSE16"/>
      <sheetName val="REINF_16"/>
      <sheetName val="Rates_200916"/>
      <sheetName val="Du_toan16"/>
      <sheetName val="chiet_tinh16"/>
      <sheetName val="Ng_hàng_xà+bulong16"/>
      <sheetName val="Bang_KL16"/>
      <sheetName val="MH_RATE16"/>
      <sheetName val="Lcau_-_Lxuc16"/>
      <sheetName val="CT_vat_lieu16"/>
      <sheetName val="DM_606116"/>
      <sheetName val="Trạm_biến_áp15"/>
      <sheetName val="Đơn_Giá_15"/>
      <sheetName val="Chi_tiet_XD_TBA15"/>
      <sheetName val="Chenh_lech_vat_tu15"/>
      <sheetName val="Diện_tích15"/>
      <sheetName val="1_Khái_toán15"/>
      <sheetName val="TONG_HOP_T5_199815"/>
      <sheetName val="4_PTDG15"/>
      <sheetName val="rate_material15"/>
      <sheetName val="DG_DZ16"/>
      <sheetName val="DG_TBA16"/>
      <sheetName val="KL_Chi_tiết_Xây_tô15"/>
      <sheetName val="GV1-D13_(Casement_door)15"/>
      <sheetName val="07Base_Cost15"/>
      <sheetName val="Bill_1_Quy_dinh_chung15"/>
      <sheetName val="1_R18_BF15"/>
      <sheetName val="6_External_works-R1815"/>
      <sheetName val="Phan_khai_KLuong15"/>
      <sheetName val="Chi_tiet_KL15"/>
      <sheetName val="Tổng_hợp_KL15"/>
      <sheetName val="A1,_May15"/>
      <sheetName val="Vat_lieu15"/>
      <sheetName val="Gia_vat_tu15"/>
      <sheetName val="Data_Input16"/>
      <sheetName val="DM_6715"/>
      <sheetName val="Luong_NII14"/>
      <sheetName val="DINH_MUC_THI_NGHIEM14"/>
      <sheetName val="Luong_NI14"/>
      <sheetName val="04_-_XUONG_DET_B15"/>
      <sheetName val="Area_Cal15"/>
      <sheetName val="_0315"/>
      <sheetName val="chieu_day_san15"/>
      <sheetName val="Podium_Concrete_Works15"/>
      <sheetName val="KLCT-_TOWER15"/>
      <sheetName val="KLCT-_PODIUM15"/>
      <sheetName val="Gia_thanh_chuoi_su15"/>
      <sheetName val="Tiep_dia15"/>
      <sheetName val="Don_gia_vung_III-Can_Tho15"/>
      <sheetName val="Elect_(3)15"/>
      <sheetName val="plan&amp;section_of_foundation15"/>
      <sheetName val="design_criteria15"/>
      <sheetName val="Bond_수수료_계산_포맷15"/>
      <sheetName val="ITB_COST15"/>
      <sheetName val="PAGE_115"/>
      <sheetName val="Đầu_tư15"/>
      <sheetName val="Loại_Vật_tư15"/>
      <sheetName val="dg_tphcm15"/>
      <sheetName val="T_KÊ_K_CẤU15"/>
      <sheetName val="Xay_lapduongR315"/>
      <sheetName val="6787CWFASE2CASE2_00_xls15"/>
      <sheetName val="Measure_130615"/>
      <sheetName val="Project_Data15"/>
      <sheetName val="gia_cong_tac15"/>
      <sheetName val="Bill_02_-_Xay_gach-Pou_15"/>
      <sheetName val="Bill_03-Chống_thấm-Pou15"/>
      <sheetName val="Bill_04-Kim_loại-Pou15"/>
      <sheetName val="Bill_05_-_Hoan_thien-Pou_15"/>
      <sheetName val="Bill_02_-_Xay_gach-Tower15"/>
      <sheetName val="Bill_03-Chống_thấm-Tower15"/>
      <sheetName val="Bill_04-Kim_loại-Tower15"/>
      <sheetName val="Bill_05_-_Hoan_thien-Tower15"/>
      <sheetName val="KL-_KHAC15"/>
      <sheetName val="BILL_3_-_KẾT_CẤU_HẦM15"/>
      <sheetName val="PTĐG_LTBT15"/>
      <sheetName val="CTG-PRECHEx1_415"/>
      <sheetName val="CTG-AB_(2)15"/>
      <sheetName val="CTG-AB_(3)15"/>
      <sheetName val="CTG-PLP-1_0815"/>
      <sheetName val="Pre_Đội_nhóm15"/>
      <sheetName val="Vat_tu_XD15"/>
      <sheetName val="Tower_-_Concrete_Works15"/>
      <sheetName val="Bill-04_ket_cau_thap-_UNI15"/>
      <sheetName val="Door_and_window9"/>
      <sheetName val="HÐ_ngoài16"/>
      <sheetName val="6PILE__(돌출)15"/>
      <sheetName val="DETAIL_15"/>
      <sheetName val="Bill_01_-_CTN15"/>
      <sheetName val="Bill_2_2_Villa_2_beds15"/>
      <sheetName val="Harga_ME_15"/>
      <sheetName val="Analisa_Gabungan15"/>
      <sheetName val="Chi_tiet15"/>
      <sheetName val="BANCO_(2)14"/>
      <sheetName val="MT_DPin_(2)14"/>
      <sheetName val="Isolasi_Luar_Dalam15"/>
      <sheetName val="Isolasi_Luar15"/>
      <sheetName val="Cước_VC_+_ĐM_CP_Tư_vấn15"/>
      <sheetName val="Dự_toán12"/>
      <sheetName val="Đơn_Giá_TH12"/>
      <sheetName val="Nhân_công12"/>
      <sheetName val="Phân_tích12"/>
      <sheetName val="Hệ_số15"/>
      <sheetName val="C_P_Thiết_bị12"/>
      <sheetName val="T_H_Kinh_phí12"/>
      <sheetName val="Vật_tư12"/>
      <sheetName val="Trang_bìa12"/>
      <sheetName val="Don_gia_chi_tiet_DIEN_211"/>
      <sheetName val="Dlieu_dau_vao14"/>
      <sheetName val="Income_Statement15"/>
      <sheetName val="Shareholders'_Equity14"/>
      <sheetName val="Chenh_lech_ca_may15"/>
      <sheetName val="TLg_CN&amp;Laixe15"/>
      <sheetName val="TLg_CN&amp;Laixe_(2)15"/>
      <sheetName val="TLg_Laitau15"/>
      <sheetName val="TLg_Laitau_(2)15"/>
      <sheetName val="Equipment_list_(PAC)15"/>
      <sheetName val="TINH_KHOI_LUONG15"/>
      <sheetName val="DATA_BASE15"/>
      <sheetName val="_Bill_5-Earthing_2_-_Add_Work15"/>
      <sheetName val="TH_Vat_tu15"/>
      <sheetName val="Bang_trong_luong_rieng_thep15"/>
      <sheetName val="LV_data15"/>
      <sheetName val="ESTI_15"/>
      <sheetName val="CẤP_THOÁT_NƯỚC15"/>
      <sheetName val="TH_MTC15"/>
      <sheetName val="TH_N_Cong15"/>
      <sheetName val="THDT_goi_thau_TB15"/>
      <sheetName val="Tien_do_TV15"/>
      <sheetName val="KHOI_LUONG15"/>
      <sheetName val="bridge_#_115"/>
      <sheetName val="KL_san_lap15"/>
      <sheetName val="Bang_3_Chi_tiet_phan_Dz15"/>
      <sheetName val="HVAC_BLOCK_B415"/>
      <sheetName val="subcon_sched15"/>
      <sheetName val="Buy_vs__Lease_Car15"/>
      <sheetName val="BẢNG_KHỐI_LƯỢNG_TỔNG_HỢP14"/>
      <sheetName val="CP_Khac_cuoc_VC14"/>
      <sheetName val="Budget_Code14"/>
      <sheetName val="CTKL_KTX_HT14"/>
      <sheetName val="PRE_(E)15"/>
      <sheetName val="2_Chiet_tinh14"/>
      <sheetName val="NHÀ_NHẬP_LIỆU14"/>
      <sheetName val="MÓNG_SILO14"/>
      <sheetName val="Tong_du_toan14"/>
      <sheetName val="Bill_2_-_ketcau14"/>
      <sheetName val="13-Cốt_thép_(10mm&lt;D≤18mm)_FO114"/>
      <sheetName val="du_lieu_du_toan14"/>
      <sheetName val="Chi_tiet_lan_can14"/>
      <sheetName val="VC_xd12"/>
      <sheetName val="Gia_VLTB12"/>
      <sheetName val="B_Luong12"/>
      <sheetName val="C_May12"/>
      <sheetName val="DG_142611"/>
      <sheetName val="dm_36612"/>
      <sheetName val="DM_606012"/>
      <sheetName val="Chi_tiet_-tong_9_thang11"/>
      <sheetName val="Analisa_&amp;_Upah14"/>
      <sheetName val="Theo_doi_Doanh_thu_201711"/>
      <sheetName val="Phan_tich14"/>
      <sheetName val="DL_ĐẦU_VÀO14"/>
      <sheetName val="BOQ_THAN14"/>
      <sheetName val="Purchase_Order14"/>
      <sheetName val="D_&amp;_W_sizes14"/>
      <sheetName val="Du_lieu15"/>
      <sheetName val="CT_Thang_Mo14"/>
      <sheetName val="CT__PL14"/>
      <sheetName val="cash_budget14"/>
      <sheetName val="DK1_Don_gia14"/>
      <sheetName val="dongia__2_14"/>
      <sheetName val="Thép_CKN14"/>
      <sheetName val="GOC-KO_IN14"/>
      <sheetName val="MAU_8A14"/>
      <sheetName val="MAU_8B14"/>
      <sheetName val="MAU_914"/>
      <sheetName val="MAU_1014"/>
      <sheetName val="sochitiettaikhoan_14"/>
      <sheetName val="Share_price_data14"/>
      <sheetName val="19_314"/>
      <sheetName val="20_314"/>
      <sheetName val="Chieu_4_314"/>
      <sheetName val="Cow_req14"/>
      <sheetName val="TỔNG_HỢP14"/>
      <sheetName val="14-LẦN_3-CHIỀU14"/>
      <sheetName val="14-LẦN_1-SÁNG14"/>
      <sheetName val="14-LẦN_2-TRƯA14"/>
      <sheetName val="1_3+1_4-TOTAL_-_Ko_IN14"/>
      <sheetName val="2_1-LẦN_3-CHIỀU14"/>
      <sheetName val="2_1-LẦN_1-SÁNG14"/>
      <sheetName val="2_1-LẦN_2-TRƯA14"/>
      <sheetName val="2_1-TOTAL-Ko_IN14"/>
      <sheetName val="1_3(TMR_4)14"/>
      <sheetName val="CHO_DE14"/>
      <sheetName val="1_1+1_2+2_2+2_3(TMR_3)14"/>
      <sheetName val="CK1+CK2_(VS_SAN_CHOI_23)14"/>
      <sheetName val="CK1+CK2_(2)14"/>
      <sheetName val="12-16_THÁNG14"/>
      <sheetName val="CAN_SỮA14"/>
      <sheetName val="54+55+56(SAU_CAI_SỮA-6)14"/>
      <sheetName val="BÊ_71-90_NGÀY14"/>
      <sheetName val="BÊ_12-16_tháng14"/>
      <sheetName val="BÊ_6-1214"/>
      <sheetName val="BÊ_1-314"/>
      <sheetName val="F01-BC_KHAU_PHAN_SANG_20_314"/>
      <sheetName val="F01-BC_KHAU_PHAN_CHIEU_19_314"/>
      <sheetName val="dinh_mưc_cty14"/>
      <sheetName val="Giá_thành14"/>
      <sheetName val="Thong_ke14"/>
      <sheetName val="Energy_for_milk_prod14"/>
      <sheetName val="DE_NGHI_XUAT_14"/>
      <sheetName val="phieu_xuat_mau14"/>
      <sheetName val="PHIEU_XUAT_CHIEU14"/>
      <sheetName val="11_rai_them_cỏ14"/>
      <sheetName val="PHU_LUC_02-_HDSD_CAC_BIEU_MAU14"/>
      <sheetName val="PhU_LUC_01-_MA_CAC_NHOM_BO14"/>
      <sheetName val="F03-BC_THUC_TRON_SANG_20_314"/>
      <sheetName val="F03-BC_THUC_TRON_CHIEU_19_314"/>
      <sheetName val="F02-BC_THEO_DOI_THUC_AN_DU14"/>
      <sheetName val="Tham_khao-_Bao_cao_xuat_thuc_14"/>
      <sheetName val="Don_gia_(khong_in)14"/>
      <sheetName val="1_MONG_1-214"/>
      <sheetName val="02__PTDG14"/>
      <sheetName val="Chiết_tính14"/>
      <sheetName val="wk_prgs12"/>
      <sheetName val="TB_NẶNG12"/>
      <sheetName val="Du_tru_CP-Bieu_0112"/>
      <sheetName val="Dự_thầu12"/>
      <sheetName val="Nhap_VT_oto12"/>
      <sheetName val="Hao_phí12"/>
      <sheetName val="Structure_data12"/>
      <sheetName val="Data_Wall12"/>
      <sheetName val="Chi_tiet_cong_no12"/>
      <sheetName val="PHÁT_SINH_TẦNG_1_12"/>
      <sheetName val="PHÁT_SINH_TẦNG_212"/>
      <sheetName val="Hầm_chuyển_psinh12"/>
      <sheetName val="Ống_thẳng12"/>
      <sheetName val="Côn_thu12"/>
      <sheetName val="Vuông_tròn12"/>
      <sheetName val="Chân_rẽ12"/>
      <sheetName val="Chạc_ba12"/>
      <sheetName val="Ma_don_vi12"/>
      <sheetName val="bang_cc12"/>
      <sheetName val="KHOI_LUONG15-411"/>
      <sheetName val="Bill_2-Road_HR212"/>
      <sheetName val="Bill_3_-_Softscape_HR212"/>
      <sheetName val="Ｎｏ_1312"/>
      <sheetName val="DGchitiet_12"/>
      <sheetName val="Bill_No_3_-_Prov__Sum_(Ph2&amp;3)12"/>
      <sheetName val="TH_TN12"/>
      <sheetName val="TK_chi_tiet12"/>
      <sheetName val="đọc_số12"/>
      <sheetName val="HỆ_THỐNG_PHÒNG_CHÁY_CHỮA_CHÁY12"/>
      <sheetName val="HỆ_THỐNG_CẤP_THOÁT_NƯỚC12"/>
      <sheetName val="HỆ_THỐNG_ĐHKK12"/>
      <sheetName val="MÁY_PHÁT_ĐIỆN12"/>
      <sheetName val="HỆ_THỐNG_ĐIỆN12"/>
      <sheetName val="Thiết_bị_chính12"/>
      <sheetName val="gui_BKCT11"/>
      <sheetName val="AG_Pipe_Qty_Analysis12"/>
      <sheetName val="Tổng_GT12"/>
      <sheetName val="Chi_tiết_KL12"/>
      <sheetName val="khấu_trừ_phạt12"/>
      <sheetName val="GT__KHAU_TRU12"/>
      <sheetName val="HAO_HUT_VAT_TU_(2)12"/>
      <sheetName val="cao_độ12"/>
      <sheetName val="CP_HMC12"/>
      <sheetName val="2_1Warehouse_112"/>
      <sheetName val="THEP_TAM12"/>
      <sheetName val="THEP_HÌNH12"/>
      <sheetName val="THEP_HINH12"/>
      <sheetName val="XA_GO12"/>
      <sheetName val="BANG_TRA12"/>
      <sheetName val="CĂN_HỘ_T16-17_12"/>
      <sheetName val="TRỤC_ĐỨNG_THOÁT_BẨN_T15-1712"/>
      <sheetName val="TRỤC_ĐỨNG_TM_T15-1712"/>
      <sheetName val="CP_Du_phong12"/>
      <sheetName val="THCP_Lap_dat12"/>
      <sheetName val="THCP_xay_dung12"/>
      <sheetName val="Tong_hop_kinh_phi12"/>
      <sheetName val="CHI_PHI12"/>
      <sheetName val="1_Requisition(E)12"/>
      <sheetName val="Móng,_nền_12"/>
      <sheetName val="Main_Bldg-Rev0212"/>
      <sheetName val="D&amp;W_def_12"/>
      <sheetName val="Nhan_cong12"/>
      <sheetName val="Thiet_bi12"/>
      <sheetName val="Vat_tu12"/>
      <sheetName val="DM_ChiPhi12"/>
      <sheetName val="May_TC12"/>
      <sheetName val="TH_Kinh_phi12"/>
      <sheetName val="Ptvl_12"/>
      <sheetName val="DM_336cai_tao11"/>
      <sheetName val="phan_tic_chi_tiet12"/>
      <sheetName val="Tổng_hợp_KPHM10"/>
      <sheetName val="Cotthep_NPT11"/>
      <sheetName val="vl_nc_mtc11"/>
      <sheetName val="Heso_DZ11"/>
      <sheetName val="DG_BINH_THUAN11"/>
      <sheetName val="3__CNT11"/>
      <sheetName val="unit_price_list(M)11"/>
      <sheetName val="TONG_HOP12"/>
      <sheetName val="Gia_vat_lieu11"/>
      <sheetName val="Precios_unitarios_AXH11"/>
      <sheetName val="TH_VL,_NC,_DDHT_Thanhphuoc11"/>
      <sheetName val="So_lieu_chung11"/>
      <sheetName val="BẢNG_ÁP_GIÁ_(in)11"/>
      <sheetName val="NT_(KL)_IN11"/>
      <sheetName val="DOM_D211"/>
      <sheetName val="nhà_ăn11"/>
      <sheetName val="Công_nhật11"/>
      <sheetName val="btkt_cột11"/>
      <sheetName val="0__Input11"/>
      <sheetName val="1_2_Staff_Schedule11"/>
      <sheetName val="Bill_Prelim-CDT11"/>
      <sheetName val="Bill_BPTC-CDT11"/>
      <sheetName val="Chi_tiết_BPTC11"/>
      <sheetName val="Bill_BPTC-CDT_(PA_MCT_CDT)11"/>
      <sheetName val="Chi_tiết_BPTC_(PA_MCT_CDT)11"/>
      <sheetName val="TH_các_CC11"/>
      <sheetName val="KL_THEP__GIAM_DO_DUNG_COUPLER11"/>
      <sheetName val="01_KL_THÉP_NHẬP_VỀ11"/>
      <sheetName val="2__NT_VLDV11"/>
      <sheetName val="GHI_CHU11"/>
      <sheetName val="1_BB_LMHT11"/>
      <sheetName val="Bê_tông_bảo_vệ11"/>
      <sheetName val="01__Data11"/>
      <sheetName val="Neo,_nối_cốt_thép_dầm,_cột11"/>
      <sheetName val="Uốn_móc_cốt_thép11"/>
      <sheetName val="Tiêu_chuẩn_cốt_thép11"/>
      <sheetName val="1__Office11"/>
      <sheetName val="Doi_so11"/>
      <sheetName val="DANH_MỤC_HỒ_SƠ11"/>
      <sheetName val="GT_PHÁT_SINH_NGOÀI_HĐ11"/>
      <sheetName val="KL_PHÁT_SINH_11"/>
      <sheetName val="PS_NGOÀI_HĐ11"/>
      <sheetName val="GT_PHÁT_SINH_VƯỢT_HĐ11"/>
      <sheetName val="PS_TĂNG_GIẢM_TRONG_HĐ11"/>
      <sheetName val="DGCT_PHÁT_SINH11"/>
      <sheetName val="DGCT_TRẦN_NLV11"/>
      <sheetName val="DGKL_chi_tiết_NLV11"/>
      <sheetName val="DGKL_chi_tiết_NHN,NK11"/>
      <sheetName val="TG_KL11"/>
      <sheetName val="DGCT_SƠN_BẢ_TƯỜNG_NLV11"/>
      <sheetName val="DGKL_TRẦN_NHN11"/>
      <sheetName val="MTO_REV_2(ARMOR)11"/>
      <sheetName val="1_Civil_(Org)11"/>
      <sheetName val="KL_thep_lam_sat11"/>
      <sheetName val="Tien_Thuong11"/>
      <sheetName val="NC_XL_6T_cuoi_01_CTy11"/>
      <sheetName val="Data_-6T_dau11"/>
      <sheetName val="Cong_6T11"/>
      <sheetName val="DM-VNT_ko_sd11"/>
      <sheetName val="Bảng_đo_bóc_KL_OLK-0911"/>
      <sheetName val="6_3_CHI_TIET_OLK-0911"/>
      <sheetName val="B3A_-_TOWER_A11"/>
      <sheetName val="Annex_B11"/>
      <sheetName val="TLG_Type11"/>
      <sheetName val="1_San_11"/>
      <sheetName val="Tong_hop_vat_tu11"/>
      <sheetName val="Dot_411"/>
      <sheetName val="Chi_phi_van_chuyen11"/>
      <sheetName val="DT_hợp_đồng10"/>
      <sheetName val="Bảng_KL_đợt_110"/>
      <sheetName val="Dgia_vat_tu11"/>
      <sheetName val="Don_gia_III12"/>
      <sheetName val="D÷_liÖu11"/>
      <sheetName val="Thop_Ksat11"/>
      <sheetName val="Thu_hoi_11"/>
      <sheetName val="HM_chung11"/>
      <sheetName val="CP_xd-thiet_bi11"/>
      <sheetName val="TH-TN_LD_TB11"/>
      <sheetName val="CP_xaydung11"/>
      <sheetName val="Thao_ha_phu_kien11"/>
      <sheetName val="VL-NC-MTC_ket_cau11"/>
      <sheetName val="KHOI_LUONG_TONG11"/>
      <sheetName val="TK_22KV11"/>
      <sheetName val="DM_366-177711"/>
      <sheetName val="Thi_nhiem11"/>
      <sheetName val="Gia_goc_VT-TB11"/>
      <sheetName val="Gia_vc_den_chan_CT11"/>
      <sheetName val="culy_2211"/>
      <sheetName val="Luong_205011"/>
      <sheetName val="ca_may_QN11"/>
      <sheetName val="TNHC1246_11"/>
      <sheetName val="Ca_may_TT06_201011"/>
      <sheetName val="Don_gia_VLXD_dia_phuong11"/>
      <sheetName val="Bang_luong_SCL11"/>
      <sheetName val="Dinh_muc_TN142611"/>
      <sheetName val="HRG_BHN11"/>
      <sheetName val="CĂN_ĐH11"/>
      <sheetName val="Div26_-_Elect11"/>
      <sheetName val="Bù_giá_CM9"/>
      <sheetName val="Luong_BN9"/>
      <sheetName val="Luong_TB9"/>
      <sheetName val="Ca_may_TB9"/>
      <sheetName val="Ca_máy_BN9"/>
      <sheetName val="Vật_liệu9"/>
      <sheetName val="7_Khau_tru_11"/>
      <sheetName val="gia_vt,nc,may10"/>
      <sheetName val="2_CDPS11"/>
      <sheetName val="Q_A01_2-Sh11"/>
      <sheetName val="4_CĂN11"/>
      <sheetName val="Danh_mục10"/>
      <sheetName val="Financ__Overview10"/>
      <sheetName val="LX_-TT059"/>
      <sheetName val="NC_Moi_TT059"/>
      <sheetName val="Bia_lot9"/>
      <sheetName val="MB_DT_0210"/>
      <sheetName val="PV_Graph_Data10"/>
      <sheetName val="5_2_1_Đo_bóc_KL_OLK-0610"/>
      <sheetName val="Don_gia_NC11"/>
      <sheetName val="B-2__(DPP)11"/>
      <sheetName val="CAP_NUOC10"/>
      <sheetName val="cấp_nước_trục_nhà_vs10"/>
      <sheetName val="THOAT_NUOC10"/>
      <sheetName val="THOAT_MUA10"/>
      <sheetName val="Cáp_phòng10"/>
      <sheetName val="TMC_ĐIỆN_Phi10"/>
      <sheetName val="TMC_Tổng10"/>
      <sheetName val="TH_Đèn_Phòng_L110"/>
      <sheetName val="TH_Đèn_Hầm_L110"/>
      <sheetName val="TỦ_MODULE_T110"/>
      <sheetName val="Summary_Sheet10"/>
      <sheetName val="Finishing-Tower_A10"/>
      <sheetName val="Finishing-Tower_B10"/>
      <sheetName val="Finishing-Tower_C10"/>
      <sheetName val="Finishing-Tower_D10"/>
      <sheetName val="MEP-Tower_A10"/>
      <sheetName val="MEP-Tower_B10"/>
      <sheetName val="MEP-Tower_C10"/>
      <sheetName val="MEP-Tower_D10"/>
      <sheetName val="Cost_Report_Sum10"/>
      <sheetName val="Detail_Cost_Sum10"/>
      <sheetName val="RVO-VO_Sum10"/>
      <sheetName val="Potential_VOs_Sum10"/>
      <sheetName val="Cash_Flow_Sum10"/>
      <sheetName val="TINH_GIA_-_SAN_XUAT_Vertico10"/>
      <sheetName val="Huong_dan10"/>
      <sheetName val="13_BANG_CT10"/>
      <sheetName val="14_MMUS_GIUA_NHIP10"/>
      <sheetName val="4_HSPBngang10"/>
      <sheetName val="6_Tinh_tai10"/>
      <sheetName val="2_NSl10"/>
      <sheetName val="17_US_CHU_tho_a_b10"/>
      <sheetName val="15_MMUS_GOI10"/>
      <sheetName val="Bieu_gia_HD10"/>
      <sheetName val="DZ_22KV10"/>
      <sheetName val="BTK-Dai_Hoc_Kien_Giang10"/>
      <sheetName val="doanh_thu10"/>
      <sheetName val="Dutoan_KL10"/>
      <sheetName val="Kê_0,410"/>
      <sheetName val="TH_0,410"/>
      <sheetName val="Kê_2210"/>
      <sheetName val="TH_2210"/>
      <sheetName val="TBA_CAI_TAO10"/>
      <sheetName val="TBA_XDM10"/>
      <sheetName val="TONG_HOP_DU_TOAN10"/>
      <sheetName val="Thop_XAY_DUNG10"/>
      <sheetName val="CP_HANG_MUC_CHUNG10"/>
      <sheetName val="CHI_PHI_XD10"/>
      <sheetName val="CHI_PHI_THI_NGHIEM10"/>
      <sheetName val="VLDIEN_2210"/>
      <sheetName val="Dao_dat10"/>
      <sheetName val="TH_Denbu10"/>
      <sheetName val="Do_ve_DC10"/>
      <sheetName val="TH_Bommin10"/>
      <sheetName val="CHI_PHI_THI_NGHIEM-LD_thiet_b10"/>
      <sheetName val="Luong_TT0110"/>
      <sheetName val="Camay_QB10"/>
      <sheetName val="gia_ca_may_BXD10"/>
      <sheetName val="BANG_LUONG_KY_SU10"/>
      <sheetName val="Bang_luong_NHOM_I10"/>
      <sheetName val="Bangluong_NHOM_II_10"/>
      <sheetName val="09-GIA_nhien_lieu-ko_in10"/>
      <sheetName val="Tinh_V_cot_chiem_cho10"/>
      <sheetName val="ĐM_135410"/>
      <sheetName val="KHOAN_MAU10"/>
      <sheetName val="ĐO_ĐỊA_VẬT_LÝ10"/>
      <sheetName val="khoan_tiep_dia10"/>
      <sheetName val="Tính_giá_NC10"/>
      <sheetName val="Tiên_lượng10"/>
      <sheetName val="SL_cước10"/>
      <sheetName val="Dinh_muc10"/>
      <sheetName val="DT_san_XD-So_lieu_cu9"/>
      <sheetName val="GIÁ_DỰ_THẦU_30_CĂN10"/>
      <sheetName val="DG_Chi_tiet10"/>
      <sheetName val="_1710_HOINGHINLD10"/>
      <sheetName val="99_(2)10"/>
      <sheetName val="134_10"/>
      <sheetName val="DG_497010"/>
      <sheetName val="THONG_SO10"/>
      <sheetName val="Đơn_giá_chi_tiết_TN_3910"/>
      <sheetName val="KS_tuyen10"/>
      <sheetName val="Bang_chiet_tinh_TBA10"/>
      <sheetName val="4_2_1_Đo_bóc_KL_OLK-0610"/>
      <sheetName val="4_1_1_CHI_TIET_OLK-0610"/>
      <sheetName val="Electrical_Works10"/>
      <sheetName val="H_T__INCOMING_SYSTEM10"/>
      <sheetName val="EQUIP_LIST10"/>
      <sheetName val="So_sanh10"/>
      <sheetName val="HERD_MOVEMENTFARM112"/>
      <sheetName val="HERD_MOVEMENTFARM212"/>
      <sheetName val="CALVES_2-412"/>
      <sheetName val="Cavles_2-412"/>
      <sheetName val="CALVES_4-712"/>
      <sheetName val="HEIFER_7-12m12"/>
      <sheetName val="HEIFER_12+12"/>
      <sheetName val="FRESH_COW_2017-1812"/>
      <sheetName val="HP_COW_201812"/>
      <sheetName val="LP_COW_2017-1812"/>
      <sheetName val="DRY_COW12"/>
      <sheetName val="FIELD_CROPS12"/>
      <sheetName val="Gia_VT-TB10"/>
      <sheetName val="noi_suy_xa10"/>
      <sheetName val="noi_suy_xa_thu_hoi10"/>
      <sheetName val="BU_LONG10"/>
      <sheetName val="Thuyết_minh10"/>
      <sheetName val="Đơn_giá_máy10"/>
      <sheetName val="DT__NHA_XUONG10"/>
      <sheetName val="Tong_DT9"/>
      <sheetName val="phan_tich_don_gia9"/>
      <sheetName val="¥_10"/>
      <sheetName val="Chu_dau_tu5"/>
      <sheetName val="Cash_Flow10"/>
      <sheetName val="Bill_No_1_610"/>
      <sheetName val="Bill_No_1_1010"/>
      <sheetName val="Bill_No_3_310"/>
      <sheetName val="Bill_No_1_410"/>
      <sheetName val="Bill_No_1_710"/>
      <sheetName val="Summary_Bill_No__310"/>
      <sheetName val="Unit_price9"/>
      <sheetName val="Bán_đợt_1_trang9"/>
      <sheetName val="3__KC_-_PODIUM9"/>
      <sheetName val="Chiet_tinh_dz359"/>
      <sheetName val="Tien_Luong9"/>
      <sheetName val="Breakdown_(B)9"/>
      <sheetName val="U_P_Breakdown9"/>
      <sheetName val="DG_3"/>
      <sheetName val="Unit_price(Updateting)9"/>
      <sheetName val="Cost_List9"/>
      <sheetName val="Detail_Cost9"/>
      <sheetName val="IC_Price_New9"/>
      <sheetName val="Summary_Table9"/>
      <sheetName val="Sales_Person9"/>
      <sheetName val="Bidding_Entity9"/>
      <sheetName val="CTDZ6kv_(gd1)_9"/>
      <sheetName val="CTDZ_0_4+cto_(GD1)9"/>
      <sheetName val="CTTBA_(gd1)9"/>
      <sheetName val="03_Detailed9"/>
      <sheetName val="01_Bid_Price_summary9"/>
      <sheetName val="Home_Office_Manhours9"/>
      <sheetName val="Field_SPV_Barchart9"/>
      <sheetName val="don_gia_14269"/>
      <sheetName val="Luong_(TP_Việt_Trì)2"/>
      <sheetName val="Khai_toan4"/>
      <sheetName val="Phu_luc_01_1_EPC_P11-144"/>
      <sheetName val="TDT_P11-P144"/>
      <sheetName val="Chi_phi_khac_4"/>
      <sheetName val="Hang_muc_Chung4"/>
      <sheetName val="Bia_Phu_Luc4"/>
      <sheetName val="DATA_1_CHUNG4"/>
      <sheetName val="Muc_luc4"/>
      <sheetName val="Tra_cuu_9574"/>
      <sheetName val="CHITIET_VL-NCHT1_(2)9"/>
      <sheetName val="IMF_Code9"/>
      <sheetName val="Subsidiary_Calculation9"/>
      <sheetName val="5_2_1_Đo_bóc_KL_OLK-109"/>
      <sheetName val="FF-2_(1)9"/>
      <sheetName val="YTD_12'20039"/>
      <sheetName val="YTD_06'20039"/>
      <sheetName val="YTD_03'20039"/>
      <sheetName val="YTD_09'20039"/>
      <sheetName val="deferred_taxes9"/>
      <sheetName val="Eqpmnt_Plng9"/>
      <sheetName val="TRIAL_BALANCE9"/>
      <sheetName val="DPR_31st_march9"/>
      <sheetName val="current_month9"/>
      <sheetName val="Blng__Vs_Coll_9"/>
      <sheetName val="THÔNG_TIN5"/>
      <sheetName val="SGC_RATE4"/>
      <sheetName val="DM_DU_AN4"/>
      <sheetName val="DM_TP_4"/>
      <sheetName val="File_Chi_tiet4"/>
      <sheetName val="Cau_tao_gia_xay_to5"/>
      <sheetName val="Phu_Bai_Bridge9"/>
      <sheetName val="Cuoc_2"/>
      <sheetName val="gia_chao2"/>
      <sheetName val="Vat_lieu_BTN2"/>
      <sheetName val="NC_CU2"/>
      <sheetName val="Da_xay_dung2"/>
      <sheetName val="Tru_TT4"/>
      <sheetName val="Thg_044"/>
      <sheetName val="Thg_054"/>
      <sheetName val="Thg_064"/>
      <sheetName val="Thg_074"/>
      <sheetName val="Thg_084"/>
      <sheetName val="Thg_094"/>
      <sheetName val="Thg_104"/>
      <sheetName val="Thg_114"/>
      <sheetName val="Thg_124"/>
      <sheetName val="Dashboard_-_BQL_-_VHL4"/>
      <sheetName val="BẢNG_DIỄN_GIẢI_KL_(7)9"/>
      <sheetName val="THPDMoi__(2)5"/>
      <sheetName val="t-h_HA_THE5"/>
      <sheetName val="TH_XL5"/>
      <sheetName val="CHITIET_VL-NC5"/>
      <sheetName val="MTO_REV_02"/>
      <sheetName val="TH_khoi_luong4"/>
      <sheetName val="Chi_tiet_khoi_luong4"/>
      <sheetName val="TK_thep4"/>
      <sheetName val="CT_THOÁT_WC_VP4"/>
      <sheetName val="CT_CẤP_WC_VP4"/>
      <sheetName val="CT_THOÁT_MƯA_VP_TRỤC_LỚN4"/>
      <sheetName val="CT_THOÁT_MƯA_VP_TRỤC_NHỎ4"/>
      <sheetName val="Chênh_lệch_máy_thi_công3"/>
      <sheetName val="Chênh_lệch_nhân_công3"/>
      <sheetName val="Chênh_lệch_vật_liệu3"/>
      <sheetName val="DO_AM_DT2"/>
      <sheetName val="TCVN_1651-20081"/>
      <sheetName val="w't_table4"/>
      <sheetName val="Probbl_-_Production4"/>
      <sheetName val="Danh_mục_khối4"/>
      <sheetName val="Danh_mục_đơn_vị_-phòng_chức_nă4"/>
      <sheetName val="Currency_Rate4"/>
      <sheetName val="KEILA_TP_2020-074"/>
      <sheetName val="CHI_PHÍ_NHÔM4"/>
      <sheetName val="BILL_34Āᐁë4"/>
      <sheetName val="CFA_(ME)4"/>
      <sheetName val="MEP_Building4"/>
      <sheetName val="2__BBNT_KLHT4"/>
      <sheetName val="CHITIET_VL-NC-TT1p4"/>
      <sheetName val="NHOM_KINH3"/>
      <sheetName val="LUONG_SCL4"/>
      <sheetName val="Auto_Monthly_Inputs_2"/>
      <sheetName val="BOM-13_11-Other(PS1+PS2)4"/>
      <sheetName val="01__Nha_xuong2"/>
      <sheetName val="Nhập_liệu2"/>
      <sheetName val="Service_Cost_3"/>
      <sheetName val="Don_gia_Tay_Ninh3"/>
      <sheetName val="Don_gia_Dak_Lak3"/>
      <sheetName val="streeta_and_cacth_pit3"/>
      <sheetName val="Daf_13"/>
      <sheetName val="Luong_2622EVN2"/>
      <sheetName val="Dinh_Muc_Vat_Tu4"/>
      <sheetName val="mã_4"/>
      <sheetName val="Don_gia_XD3"/>
      <sheetName val="Gia_NC_theo_TT052"/>
      <sheetName val="Land_Dev't__Ph-12"/>
      <sheetName val="Hac_Lots2"/>
      <sheetName val="4-Lane_bridge2"/>
      <sheetName val="Res_Lots2"/>
      <sheetName val="Spine_Road2"/>
      <sheetName val="Chao_gia_T12_RE3"/>
      <sheetName val="DSV6_Summ2"/>
      <sheetName val="Sum_ELE__CAP_S1-4__2"/>
      <sheetName val="Boc_KL_DAT+CAT+BT2"/>
      <sheetName val="Boc_KL_thép2"/>
      <sheetName val="Bieu_do_nhan_luc2"/>
      <sheetName val="Elemental_Breakdown+20%2"/>
      <sheetName val="DGKL_TRỤC_NGOAI_NHA2"/>
      <sheetName val="PHẦN_KIẾN_TRÚC2"/>
      <sheetName val="0,SO_LIEU_DAU_VAO2"/>
      <sheetName val="So_sanh_gia2"/>
      <sheetName val="Bill_22"/>
      <sheetName val="Bill_32"/>
      <sheetName val="Bill_4a_-_1A2"/>
      <sheetName val="Bill_4a_(Fiber)_-_1A2"/>
      <sheetName val="Bill_4b2"/>
      <sheetName val="Bill_4c2"/>
      <sheetName val="Bill_52"/>
      <sheetName val="Bill_4a_-_1B2"/>
      <sheetName val="Bill_4a_(Fiber)_-_1B2"/>
      <sheetName val="5_2_1_Đo_bóc_KL_OLK-072"/>
      <sheetName val="Corner_Arch2"/>
      <sheetName val="End_Arch2"/>
      <sheetName val="Intermediate_Arch2"/>
      <sheetName val="reinforcement_6752"/>
      <sheetName val="ext_wall_fin_qty2"/>
      <sheetName val="SL_Plum_2"/>
      <sheetName val="Physical_Schedule_3D2"/>
      <sheetName val="Tabel_Berat3"/>
      <sheetName val="Data_Umum_Penawaran3"/>
      <sheetName val="Real_Cost3"/>
      <sheetName val="bill_qty3"/>
      <sheetName val="REKAP_ARSITEKTUR_3"/>
      <sheetName val="RAB_ADMINISTRASI_PUSAT_(1)3"/>
      <sheetName val="Hrg_Readymix2"/>
      <sheetName val="TONGKE3p_1"/>
      <sheetName val="Bill_rekap1"/>
      <sheetName val="Cash_Flow_bulanan1"/>
      <sheetName val="DG_VL_KS1"/>
      <sheetName val="DTXL(_270)1"/>
      <sheetName val="cable,_lighting,_switch1"/>
      <sheetName val="ĐỢT_11"/>
      <sheetName val="Dai_tu2"/>
      <sheetName val="Aging_Sept3"/>
      <sheetName val="0_Data2"/>
      <sheetName val="0_Data_new2"/>
      <sheetName val="Define_finishing2"/>
      <sheetName val="CươcVC_tinh1"/>
      <sheetName val="Bank_Rev2"/>
      <sheetName val="Merit_&amp;_Market_Grid3"/>
      <sheetName val="BP_DECLINE_IT2"/>
      <sheetName val="Input_List2"/>
      <sheetName val="Valid_data_revised2"/>
      <sheetName val="DETAIL_MIX_%_REPORT2"/>
      <sheetName val="Fill_this_out_first___2"/>
      <sheetName val="CONSOIDATE_42"/>
      <sheetName val="CONSOIDATE_22"/>
      <sheetName val="BC_chi_tiết_TT2"/>
      <sheetName val="Cước_CG2"/>
      <sheetName val="Fixed_asset_register2"/>
      <sheetName val="repeatative_rejection2"/>
      <sheetName val="General_Info2"/>
      <sheetName val="Full_PBD2"/>
      <sheetName val="Non-Statistical_Sampling2"/>
      <sheetName val="98FORECAST_(1)2"/>
      <sheetName val="Sch_18_Bank2"/>
      <sheetName val="Stock_details2"/>
      <sheetName val="Part_A_General2"/>
      <sheetName val="_2"/>
      <sheetName val="242_3_summaryOPC2"/>
      <sheetName val="1_1General2"/>
      <sheetName val="Gia_giao_VL_den_HT1"/>
      <sheetName val="KL_CHI_TIẾT_(2)1"/>
      <sheetName val="6__Scope_of_work_2"/>
      <sheetName val="4_6_Phân_tích_nhân_sự_2"/>
      <sheetName val="4_5_Mức_độ_tham_gia_dự_án2"/>
      <sheetName val="Khoi_luong_kenh_dan1"/>
      <sheetName val="Thep_Be_TN(tai_C10)1"/>
      <sheetName val="Don_vi1"/>
      <sheetName val="TH_khối_lượng_phải_làm1"/>
      <sheetName val="Giá_VL,_NC,_M1"/>
      <sheetName val="Lương_2135_nhóm_I1"/>
      <sheetName val="Luong_2050_hà_NAm1"/>
      <sheetName val="Lương2045_nhóm_I1"/>
      <sheetName val="May_3_huyện1"/>
      <sheetName val="May_yên_mô1"/>
      <sheetName val="Phân_tich_ĐG1"/>
      <sheetName val="PLV_mới1"/>
      <sheetName val="May_TT11(TB)1"/>
      <sheetName val="May_TT11_(HP)1"/>
      <sheetName val="May_TT11(NB)1"/>
      <sheetName val="May_TT11(NĐ)1"/>
      <sheetName val="Lương_theo_TT17(Thái_Bình)1"/>
      <sheetName val="Lương_theo_TT17_(HP)1"/>
      <sheetName val="Lương_theo_TT17_(Ninh_Bình)1"/>
      <sheetName val="Lương_theo_TT17_(Nam_Định)1"/>
      <sheetName val="he_so_dong_thoi1"/>
      <sheetName val="Input_-_Facilities2"/>
      <sheetName val="BP_CAPEX_MoD-100%_Area_4_USD2"/>
      <sheetName val="02__PHAN_TICH2"/>
      <sheetName val="03__NGAN_SACH2"/>
      <sheetName val="Dynamic_Ranges1"/>
      <sheetName val="THCP_thiet_bi1"/>
      <sheetName val="ADJ_20111"/>
      <sheetName val="NOVA_MEDIC1"/>
      <sheetName val="DGKL_MEDIC1"/>
      <sheetName val="THONG_SO_KICH_THUOC1"/>
      <sheetName val="CT_-THVLNC1"/>
      <sheetName val="Listes_Caractéristiques1"/>
      <sheetName val="Liste_Référentiel1"/>
      <sheetName val="Bill_4_1a___1"/>
      <sheetName val="XL4Poppy_(2)2"/>
      <sheetName val="Bldg_Brkdown1"/>
      <sheetName val="Thang_011"/>
      <sheetName val="Thống_kê1"/>
      <sheetName val="BAN_IN1"/>
      <sheetName val="Data_(2)1"/>
      <sheetName val="Book_1_Summary1"/>
      <sheetName val="SLTh_ke1"/>
      <sheetName val="DIEN_TICH1"/>
      <sheetName val="1_설계조건1"/>
      <sheetName val="Wood_Mckenzie1"/>
      <sheetName val="Đầu_ra_sản_phẩm1"/>
      <sheetName val="Tổng_quan_và_Input1"/>
      <sheetName val="Đầu_vào_sản_xuất1"/>
      <sheetName val="Tính_toán_doanh_thu1"/>
      <sheetName val="Phân_tích_độ_nhạy1"/>
      <sheetName val="Khấu_hao_TSCĐ1"/>
      <sheetName val="Nguồn_vốn1"/>
      <sheetName val="Giải_ngân_nguồn_vốn1"/>
      <sheetName val="Tính_toán_thuế1"/>
      <sheetName val="Tính_toán_chi_phí_SX1"/>
      <sheetName val="TH_ĐƠN_GIÁ1"/>
      <sheetName val="KL_T16_BÀN_GIAO_19_41"/>
      <sheetName val="5_Gia1"/>
      <sheetName val="Loại_cọc_P21"/>
      <sheetName val="Danh_sach_KV21"/>
      <sheetName val="Danh_sach_doan_KT1"/>
      <sheetName val="CP_NC-MTC_XD1"/>
      <sheetName val="bang_1_NCXD1"/>
      <sheetName val="bang_1_NCXD_(V_I)1"/>
      <sheetName val="List_of_Staff1"/>
      <sheetName val="__QUOTATION_xlsx1"/>
      <sheetName val="2_5_Ducts_(2)1"/>
      <sheetName val="S_N1"/>
      <sheetName val="H_Satuan1"/>
      <sheetName val="4_3_Scope_of_work_1"/>
      <sheetName val="OVER_VIEW1"/>
      <sheetName val="GIA_NC,_CM1"/>
      <sheetName val="GIA_VL1"/>
      <sheetName val="13_Luong1"/>
      <sheetName val="Luong_TT051"/>
      <sheetName val="Gia_HĐ1"/>
      <sheetName val="Ca_may1"/>
      <sheetName val="unit_weight1"/>
      <sheetName val="NHOM_KINH_1"/>
      <sheetName val="2__Tổng_hợp1"/>
      <sheetName val="List_Equip1"/>
      <sheetName val="Process_C_(1-166)1"/>
      <sheetName val="THÁNG_051"/>
      <sheetName val="CF_-Update_31Jul061"/>
      <sheetName val="Executive_Summary1"/>
      <sheetName val="MAHANG_BHLD1"/>
      <sheetName val="CHITIETHOADON_TT1"/>
      <sheetName val="mahang_chinh_sua_moi_nhat1"/>
      <sheetName val="Noise_insl1"/>
      <sheetName val="SCOPE_OF_WORK1"/>
      <sheetName val="DS_Cty1"/>
      <sheetName val="Eq__Mobilization1"/>
      <sheetName val="Link_HG1"/>
      <sheetName val="chi_tiet_TS_theo_so_lieu_ktoan1"/>
      <sheetName val="Piano_Montaggio_PO-02_bozza21"/>
      <sheetName val="List_Danh_mục_nghiệm_thu1"/>
      <sheetName val="May_Goc_(QD2436)1"/>
      <sheetName val="VC_theo_cuoc_tinh1"/>
      <sheetName val="BCVC__1"/>
      <sheetName val="ĐM4970_2016(Lap_dat_TBA)1"/>
      <sheetName val="Gia_Nhan_công1"/>
      <sheetName val="Đon_gia_228_sua_chua1"/>
      <sheetName val="ĐM01_2000(thinghiem_ĐZTTĐL)1"/>
      <sheetName val="ĐM1781_2007(T_N_đien_ĐZ&amp;TBA)1"/>
      <sheetName val="Cuoc_van_chuyen1"/>
      <sheetName val="02__THONG_TIN_CHUNG1"/>
      <sheetName val="07__DINH_MUC_HBC1"/>
      <sheetName val="3_공통공사대비1"/>
      <sheetName val="Rate_Analysis1"/>
      <sheetName val="입찰내역_발주처_양식1"/>
      <sheetName val="bar_nor1"/>
      <sheetName val="conc_nor1"/>
      <sheetName val="conc_frus1"/>
      <sheetName val="conc_trap1"/>
      <sheetName val="bar_frus1"/>
      <sheetName val="bar_trap1"/>
      <sheetName val="SLA_cost_distr_FEB_20201"/>
      <sheetName val="Legal_entities_details1"/>
      <sheetName val="Invoice_base_FEB_20201"/>
      <sheetName val="Le317_into_80501"/>
      <sheetName val="Basic_principles_to_the_distr_1"/>
      <sheetName val="Cost_elements1"/>
      <sheetName val="Ref_rate_change1"/>
      <sheetName val="Synergi_life_credit1"/>
      <sheetName val="Change_in_NH1"/>
      <sheetName val="NPS_to_O&amp;G1"/>
      <sheetName val="Adj_entries_1"/>
      <sheetName val="Annexure_11"/>
      <sheetName val="Annexure_21"/>
      <sheetName val="Updated_2018_COA1"/>
      <sheetName val="IC_Listing1"/>
      <sheetName val="2__Summary-cash1"/>
      <sheetName val="DG_THIET_BI1"/>
      <sheetName val="DG_vat_lieu1"/>
      <sheetName val="Loại_21"/>
      <sheetName val="Don_gia_III13"/>
      <sheetName val="Don_gia_CT1"/>
      <sheetName val="Tu_dien1"/>
      <sheetName val="T_kê1"/>
      <sheetName val="Chi_tiet_VL-NC-MTC1"/>
      <sheetName val="Kien_truc1"/>
      <sheetName val="Chiet_tinh_dz221"/>
      <sheetName val="Chuong_I1"/>
      <sheetName val="TK_SX1"/>
      <sheetName val="DLC_DIEN_AP1"/>
      <sheetName val="SL_dau_tien1"/>
      <sheetName val="Danhsach_121"/>
      <sheetName val="NC_HY1"/>
      <sheetName val="NC_HN1"/>
      <sheetName val="A1_81"/>
      <sheetName val="PLHD_doi_cot_ham_0101-041"/>
      <sheetName val="VL_NC_M1"/>
      <sheetName val="Don_gia_vung_III1"/>
      <sheetName val="DZ_351"/>
      <sheetName val="Tonghop_theo_Vendor1"/>
      <sheetName val="Du_thau_dau_noi1"/>
      <sheetName val="Du_Thau1"/>
      <sheetName val="Du_thau_PSBS1"/>
      <sheetName val="DG_theo_HD_PSBS1"/>
      <sheetName val="Du_thau_TC111"/>
      <sheetName val="Beam_reinfocement_schedule1"/>
      <sheetName val="Thong_so_dam1"/>
      <sheetName val="Wall_Block_C1"/>
      <sheetName val="General_Schedule1"/>
      <sheetName val="Factor_F_Data1"/>
      <sheetName val="Tra_Cứu1"/>
      <sheetName val="IV_1_Lkdt1"/>
      <sheetName val="III_2_dah1"/>
      <sheetName val="II_2_dn1"/>
      <sheetName val="IV_2_Lkdd1"/>
      <sheetName val="III_1_tai1"/>
      <sheetName val="DP_TRUOT_GIA1"/>
      <sheetName val="VL-NC-M_1"/>
      <sheetName val="Project_Info_1"/>
      <sheetName val="Cost_Summary1"/>
      <sheetName val="Cost_Summary_-_USD1"/>
      <sheetName val="Price_Summary_-_Offshore1"/>
      <sheetName val="Factory_&amp;_Import_Material1"/>
      <sheetName val="Labour_Hours_Upload1"/>
      <sheetName val="Technical_Info_1"/>
      <sheetName val="PM_Cost1"/>
      <sheetName val="SED_INPUT1"/>
      <sheetName val="Be_tong1"/>
      <sheetName val="TÍNH_TOÁN_KHỐI_LƯỢNG_P61"/>
      <sheetName val="INDEX_HẠ_TẦNG1"/>
      <sheetName val="CTG_HẠ_TẦNG1"/>
      <sheetName val="DGG_HẠ_TẦNG1"/>
      <sheetName val="DGG_LB_CỌC1"/>
      <sheetName val="DGG_MT_CỌC1"/>
      <sheetName val="INFO_CỌC1"/>
      <sheetName val="INDEX_CỌC1"/>
      <sheetName val="Bảng_dung_trọng1"/>
      <sheetName val="Summary_-_Budget1"/>
      <sheetName val="Gia_1"/>
      <sheetName val="DIV_INC2"/>
      <sheetName val="A1_-_Income_Statement2"/>
      <sheetName val="SCB_-_Annexure_A2"/>
      <sheetName val="PL6-Revenue_Bridge2"/>
      <sheetName val="OC5-Push_Diag2"/>
      <sheetName val="Franchise_Input2"/>
      <sheetName val="Project_ODC_NDEU2"/>
      <sheetName val="Inter_connect_Revenue2"/>
      <sheetName val="2020_RFS_Summary2"/>
      <sheetName val="Well_Construction_Summary2"/>
      <sheetName val="RFS_2020_-_Details_and_Notes2"/>
      <sheetName val="AN_20002"/>
      <sheetName val="Du_lieu_ban_dau1"/>
      <sheetName val="GZ_TP1"/>
      <sheetName val="GZ_VT1"/>
      <sheetName val="Bearing_Capacity1"/>
      <sheetName val="Thong_tin1"/>
      <sheetName val="BTDC_B3601"/>
      <sheetName val="Danh_muc_LIST1"/>
      <sheetName val="CF_(DR)_IN1"/>
      <sheetName val="PL_02_-_Vay1"/>
      <sheetName val="PL_03_-_Von1"/>
      <sheetName val="CP_yếu_tố1"/>
      <sheetName val="BS_4201"/>
      <sheetName val="PL_4201"/>
      <sheetName val="RT_4201"/>
      <sheetName val="BTDC_B360_1"/>
      <sheetName val="Table_of_contents1"/>
      <sheetName val="11__Loans1"/>
      <sheetName val="6_9_DM_CTP1"/>
      <sheetName val="ADJ_-_RATE1"/>
      <sheetName val="CDPS_SAU_KC1"/>
      <sheetName val="RC_Revenue1"/>
      <sheetName val="AOP_20201"/>
      <sheetName val="DATA_LE1"/>
      <sheetName val="DATA_LE_(LY)1"/>
      <sheetName val="DATA_RC1"/>
      <sheetName val="DATA_RC_(LY)1"/>
      <sheetName val="LE_Test1"/>
      <sheetName val="DATA_(RC_ORG)1"/>
      <sheetName val="DATA_(TESTING_1)1"/>
      <sheetName val="DATA_(TESTING_CHRSPR)1"/>
      <sheetName val="2018_VADIS1"/>
      <sheetName val="Income_Statement16"/>
      <sheetName val="DB_FEE1"/>
      <sheetName val="BHYT_Tự_Nguyện_-_Vinschool-Mau1"/>
      <sheetName val="dulieu_cot1"/>
      <sheetName val="Bank_Bal__Dec_221"/>
      <sheetName val="CAN_DOI_-_KET_QUA3"/>
      <sheetName val="Pivot_Financials2"/>
      <sheetName val="Review_20152"/>
      <sheetName val="People_2"/>
      <sheetName val="Production_volumes2"/>
      <sheetName val="Salary_increase_budget_assump_2"/>
      <sheetName val="Production_initiative2"/>
      <sheetName val="Prod__KPI_-_OEE%2"/>
      <sheetName val="B&amp;P_KPI2"/>
      <sheetName val="Customer_SC2"/>
      <sheetName val="Production_KPIs2"/>
      <sheetName val="Total_losses2"/>
      <sheetName val="Savings_overview2"/>
      <sheetName val="Prod_FTE_Dev_2"/>
      <sheetName val="Log_FTE_Dev_2"/>
      <sheetName val="Loss_tree2"/>
      <sheetName val="Inventory_development2"/>
      <sheetName val="Capex_Phasing2"/>
      <sheetName val="Std_to_Std_MC_only2"/>
      <sheetName val="Top_20_BOM2"/>
      <sheetName val="MC_Development_OLD2"/>
      <sheetName val="NMC_&amp;_Log_Ass_2"/>
      <sheetName val="_Material_Ass_2"/>
      <sheetName val="COGS_Dev_2"/>
      <sheetName val="MC_Dev_2"/>
      <sheetName val="NMC_Dev_2"/>
      <sheetName val="NMC_Development_OLD2"/>
      <sheetName val="Log_Dev_2"/>
      <sheetName val="Prod__capex_overview2"/>
      <sheetName val="Production_-_Risks_&amp;_Opport_2"/>
      <sheetName val="AOCM_Overview2"/>
      <sheetName val="AOCM_Cost_Group_Summary2"/>
      <sheetName val="Sievo_Saving2"/>
      <sheetName val="AOCM_Sub-group2"/>
      <sheetName val="Quality_RFT2"/>
      <sheetName val="Back-up_2"/>
      <sheetName val="Absorption_Phasing2"/>
      <sheetName val="One_off2"/>
      <sheetName val="Reporting_changes2"/>
      <sheetName val="Prod__KPI_-_OEE%_by_line2"/>
      <sheetName val="Key_dependencies2"/>
      <sheetName val="Orgex_and_restructuring2"/>
      <sheetName val="COGS_movement2"/>
      <sheetName val="Back-up_HR2"/>
      <sheetName val="2016_FTE_Variability2"/>
      <sheetName val="2_Sievo_saving_recon__vs_bridg2"/>
      <sheetName val="1__PPV_recon__T04_vs_bridges2"/>
      <sheetName val="INPUT_&amp;_Guidance2"/>
      <sheetName val="data_for_deck,_thinkcell2"/>
      <sheetName val="Flash_call_deck2"/>
      <sheetName val="Supply_chain_bridge2"/>
      <sheetName val="COS_bridge2"/>
      <sheetName val="3_Gross_&amp;_Net_efficiency_repor2"/>
      <sheetName val="PVM_report2"/>
      <sheetName val="Capex_comments2"/>
      <sheetName val="Log_bridge2"/>
      <sheetName val="One_pager2"/>
      <sheetName val="Option_1,Data(from_HFM)_2"/>
      <sheetName val="Option_2,_Data(_Manual_Input)2"/>
      <sheetName val="FX_&amp;_HIERARCHY2"/>
      <sheetName val="Bihar_Plant_FAR1"/>
      <sheetName val="Verification_Report1"/>
      <sheetName val="Sch2_-_BalSht_Summary1"/>
      <sheetName val="Sch1_-_P&amp;L_Summary1"/>
      <sheetName val="Cost_of_DM_Water1"/>
      <sheetName val="Other_assumptions2"/>
      <sheetName val="Vat_lieu_cat_song_rac1"/>
      <sheetName val="Field_Lists2"/>
      <sheetName val="CUSTOMER_GROUP_WISE1"/>
      <sheetName val="Q4_2009_History1"/>
      <sheetName val="_Final_Balance_Sheet1"/>
      <sheetName val="Interest_on_WC1"/>
      <sheetName val="Giai_trinh1"/>
      <sheetName val="BASE_GRAPHE1"/>
      <sheetName val="Assignment_Schedule1"/>
      <sheetName val="DTCT_-XL_41"/>
      <sheetName val="KL_CHI_TIET"/>
      <sheetName val="Phan_tich_don_gia_de_xuat_-_cau"/>
      <sheetName val="FINANCIAL_(FLR)"/>
      <sheetName val="CTG_(GIAM)1"/>
      <sheetName val="Beam__2_"/>
      <sheetName val="Du_thau_03xd"/>
      <sheetName val="TT_16-20191"/>
      <sheetName val="Đơn_trọng1"/>
      <sheetName val="KL_Chi_tiết_BV_dự_thầu1"/>
      <sheetName val="KL_chi_tiết_BV_thi_công1"/>
      <sheetName val="3_NGAN_SACH1"/>
      <sheetName val="2_PHAN_TICH1"/>
      <sheetName val="D_Trong1"/>
      <sheetName val="B_1_Engineering1"/>
      <sheetName val="Mobilisasi_&amp;_Demob1"/>
      <sheetName val="B_2_5_Proc_&amp;_Constr_Civil11"/>
      <sheetName val="B_2_3_Proc_&amp;_Constr_Electrical1"/>
      <sheetName val="B_2_4_Proc_&amp;_Constr_Instru1"/>
      <sheetName val="B_2_1_Proc_&amp;_Constr_Mech_1"/>
      <sheetName val="B_2_2_Proc_&amp;_Constr_Pipe_1"/>
      <sheetName val="Work_Permit1"/>
      <sheetName val="Agregat_Halus_&amp;_Kasar1"/>
      <sheetName val="Data_Tower1"/>
      <sheetName val="BANG_TONGHOP"/>
      <sheetName val="bang_tien_luong"/>
      <sheetName val="Thông_tin_chung"/>
      <sheetName val="1_INPUT"/>
      <sheetName val="Phan_tich_vat_tu"/>
      <sheetName val="Tong_Luong_Thep"/>
      <sheetName val="Đường_dây"/>
      <sheetName val="Vị_trí"/>
      <sheetName val="V_c_noi_bo"/>
      <sheetName val="Tổng_kê"/>
      <sheetName val="Main_Model"/>
      <sheetName val="Đơn_giá-NC"/>
      <sheetName val="Đơn_giá-VL-CM"/>
      <sheetName val="Dau_vào"/>
      <sheetName val="Summary_of_My_Chanh_Bridge"/>
      <sheetName val="My_Chanh_Bridge"/>
      <sheetName val="Summary_of_Phu_Bai_Bridge"/>
      <sheetName val="Summary_of_Nong_Bridge"/>
      <sheetName val="Nong_Bridge"/>
      <sheetName val="Summary_of_Phong_Le_Bridge"/>
      <sheetName val="Phong_Le_Bridge"/>
      <sheetName val="Summary_of_Ky_Lam_Bridge"/>
      <sheetName val="Ban_Qua_do"/>
      <sheetName val="Dự_kiến_SL-NT_2013"/>
      <sheetName val="SL_HM-T1_2014"/>
      <sheetName val="Nghỉ_lễ"/>
      <sheetName val="Check_C"/>
      <sheetName val="Kich_thuoc_mo_M1-nam_lay"/>
      <sheetName val="Gia_khoan_chi_tiet"/>
      <sheetName val="DA01_HD-List"/>
      <sheetName val="DM01_CDT"/>
      <sheetName val="DM02_NT"/>
      <sheetName val="NT01_HD-List"/>
      <sheetName val="1,TMĐT_"/>
      <sheetName val="DG_CANTHO"/>
      <sheetName val="BB 00"/>
      <sheetName val="DGTH (3 cau"/>
      <sheetName val="M+MC"/>
      <sheetName val="DGKL_L2_THÉP_MÓNG"/>
      <sheetName val="Bieu_chi_tiet_gia_du_thau"/>
      <sheetName val="Gia_vat_lieu_trong_gia_du_thau"/>
      <sheetName val="Bang_phan_tich_don_gia_du_thau"/>
      <sheetName val="NT VK ckds"/>
      <sheetName val="PYC"/>
      <sheetName val="Out"/>
      <sheetName val="NC3"/>
      <sheetName val="Bang gia tong hop"/>
      <sheetName val="1_1_Barrette pile"/>
      <sheetName val="Qty_foundation"/>
      <sheetName val="Qty_pile"/>
      <sheetName val="Steel_column"/>
      <sheetName val="Steel_Foundation"/>
      <sheetName val="steel_Gbeam"/>
      <sheetName val="Steel_ramp"/>
      <sheetName val="Steel_slab"/>
      <sheetName val="Steel_tank"/>
      <sheetName val="Steel_wall"/>
      <sheetName val="D.W"/>
      <sheetName val="Unit Mix"/>
      <sheetName val="Unt rate"/>
      <sheetName val="Equipment List Guideline"/>
      <sheetName val="Model List"/>
      <sheetName val="tcvn "/>
      <sheetName val="Combos"/>
      <sheetName val="qty"/>
      <sheetName val="KHOILUONGTHICONG"/>
      <sheetName val="Apt내역"/>
      <sheetName val="단중표"/>
      <sheetName val="DATA NX3"/>
      <sheetName val="2. A&amp;C Database"/>
      <sheetName val="CMT retrive"/>
      <sheetName val="HDnhap"/>
      <sheetName val="Drop.Down"/>
      <sheetName val="Gia tri vat tu"/>
      <sheetName val="NB"/>
      <sheetName val="NM"/>
      <sheetName val="PhÇnCK"/>
      <sheetName val="daywork-nop"/>
      <sheetName val="Bill Pre_B1"/>
      <sheetName val="Bill Pre_B2+3"/>
      <sheetName val="Ham(CT32-33)"/>
      <sheetName val="HThien (B1)"/>
      <sheetName val="HThien (B2)"/>
      <sheetName val="KC (B3)"/>
      <sheetName val="HThien (B3)"/>
      <sheetName val="BMW.B2"/>
      <sheetName val="CTG CGO"/>
      <sheetName val="Phat sinh 09"/>
      <sheetName val="CTG Xây tô"/>
      <sheetName val="DTHU-T8"/>
      <sheetName val="25.04.14 TL-Goc Ko in"/>
      <sheetName val="fromNga"/>
      <sheetName val="PL3a dot1"/>
      <sheetName val="97 사업추정(WEKI)"/>
      <sheetName val="Data NT"/>
      <sheetName val="UP1"/>
      <sheetName val="Lương_nhân_công"/>
      <sheetName val="DETAIL_PROGRESS_CLAIM"/>
      <sheetName val="SELISIH_HARGA"/>
      <sheetName val="B1_CN"/>
      <sheetName val="M_67"/>
      <sheetName val="Bang_khoi_luong"/>
      <sheetName val="EE_(3)"/>
      <sheetName val="Code_HT_CB_-OT"/>
      <sheetName val="Code_HT_CB_-_PO"/>
      <sheetName val="DOOR_A_(4-roof)"/>
      <sheetName val="Door_HT"/>
      <sheetName val="DOOR_B1_(4-roof)"/>
      <sheetName val="DOOR_B2_(4-roof)"/>
      <sheetName val="rate_code"/>
      <sheetName val="Xuất_DL_AP"/>
      <sheetName val="Xuất_DL_OT"/>
      <sheetName val="Xuat_DL_PO"/>
      <sheetName val="Ctiet_Cthe"/>
      <sheetName val="Data-SỔ_KHO"/>
      <sheetName val="SỔ_KHO"/>
      <sheetName val="Window_Door_schedule"/>
      <sheetName val="Ban_QD"/>
      <sheetName val="Xuly_Data"/>
      <sheetName val="Cst_Pkg-Eden"/>
      <sheetName val="4__Đo_bóc_KL"/>
      <sheetName val="List_NT"/>
      <sheetName val="SUMMARY_QUANTITIES"/>
      <sheetName val="Phân_khai"/>
      <sheetName val="Đắp_đất_K95"/>
      <sheetName val="DM_TN"/>
      <sheetName val="Danh_muc"/>
      <sheetName val="nhat_ky_"/>
      <sheetName val="T_Tinh"/>
      <sheetName val="Lç_khoan_LK1"/>
      <sheetName val="Costos_Alt2"/>
      <sheetName val="B-10_otros_activos_2003"/>
      <sheetName val="B-10_otros_activos_2004"/>
      <sheetName val="liste_ANDI"/>
      <sheetName val="Daily_Forwards"/>
      <sheetName val="CREDIT_STATS"/>
      <sheetName val="basic_inputs"/>
      <sheetName val="INSTRUCTION_Read_me"/>
      <sheetName val="DATOS_DE_CAMPO"/>
      <sheetName val="Basic_Data_Inputs"/>
      <sheetName val="Du_lieu_dau_vao"/>
      <sheetName val="DAO_DAP_CONG"/>
      <sheetName val="son_ke_duong"/>
      <sheetName val="BOQ-1"/>
      <sheetName val="thongtinchung"/>
      <sheetName val="khung ten TD"/>
      <sheetName val="DGSR"/>
      <sheetName val="bo tri ngày"/>
      <sheetName val="May Hue"/>
      <sheetName val="BILL 34Āᐁë??_x0001_??? HẦM"/>
      <sheetName val="DG vat tu"/>
      <sheetName val="BLUONG_DANCU"/>
      <sheetName val="BLUONG_CU"/>
      <sheetName val="BLUONG_MOI"/>
      <sheetName val="KWK"/>
      <sheetName val="pile cap"/>
      <sheetName val="FA-LISTING"/>
      <sheetName val="T&amp;P-Exist"/>
      <sheetName val="4B2 "/>
      <sheetName val="RT2-A"/>
      <sheetName val="FLOOR FINISH-B"/>
      <sheetName val="Rate ( RC )"/>
      <sheetName val="Fnl-Smry"/>
      <sheetName val="CERT"/>
      <sheetName val="Référentiel"/>
      <sheetName val="Smry Wk _P I_"/>
      <sheetName val="RFF"/>
      <sheetName val="RT2S-F"/>
      <sheetName val="M &amp; E"/>
      <sheetName val="MP"/>
      <sheetName val="CMQS"/>
      <sheetName val="dgia2"/>
      <sheetName val="Bang TH"/>
      <sheetName val="O3 VL-NC-MTC - ĐLPC"/>
      <sheetName val="Chi tiet gia DT"/>
      <sheetName val="Gia DT bo Sung"/>
      <sheetName val="PT gia DT"/>
      <sheetName val="PTgia DT BS"/>
      <sheetName val="Nha dieu hanh"/>
      <sheetName val="Lighting for Guestroom "/>
      <sheetName val="Kho số 6e"/>
      <sheetName val="Dinh nghia"/>
      <sheetName val="Nhân_cô"/>
      <sheetName val="BANG NGUYEN NHAN"/>
      <sheetName val="DTCPNB"/>
      <sheetName val="1-TH"/>
      <sheetName val="Guidelines"/>
      <sheetName val="LIGHTING &amp; GROUNDING"/>
      <sheetName val="Building Blocks"/>
      <sheetName val="CongNo"/>
      <sheetName val="待摊费用明细表"/>
      <sheetName val="Details_Sales_(local)1"/>
      <sheetName val="To tied 2001 opening RE"/>
      <sheetName val="EngagementsExportExcel"/>
      <sheetName val="Feuil2"/>
      <sheetName val="Feuil16"/>
      <sheetName val="Feuil1"/>
      <sheetName val="codes transitn"/>
      <sheetName val="CEREAS"/>
      <sheetName val="IMPACTS"/>
      <sheetName val="Phase"/>
      <sheetName val="retenue a la source"/>
      <sheetName val="GSG"/>
      <sheetName val="TOP8"/>
      <sheetName val="VariationsERP"/>
      <sheetName val="Macros"/>
      <sheetName val="AP codes"/>
      <sheetName val="TVA mention"/>
      <sheetName val="IMPACT base"/>
      <sheetName val="bill rate"/>
      <sheetName val="EngagementsExportExcel (2)"/>
      <sheetName val="Feuil17"/>
      <sheetName val="liste AGM"/>
      <sheetName val="8"/>
      <sheetName val="LS"/>
      <sheetName val="FA_list"/>
      <sheetName val="_Payroll_Empl_(Wkng)"/>
      <sheetName val="1__Questionnaire"/>
      <sheetName val="Anx_10"/>
      <sheetName val="DG_SUA_CHUA"/>
      <sheetName val="TAM_TINH"/>
      <sheetName val="Cost_center"/>
      <sheetName val="Enc_3A"/>
      <sheetName val="Fixed_Prof_Fees"/>
      <sheetName val="BS,_PL,_Sch_5_to_9"/>
      <sheetName val="301_RTI"/>
      <sheetName val="Excise_on_RM"/>
      <sheetName val="Insight_28-6-00"/>
      <sheetName val="DL_codes"/>
      <sheetName val="Simulator_Detail"/>
      <sheetName val="Trnf_to_Reimb_"/>
      <sheetName val="Power_&amp;_Fuel_(S)"/>
      <sheetName val="Book_details"/>
      <sheetName val="July_06-Mar_07"/>
      <sheetName val="Record_CR"/>
      <sheetName val="Full_2012"/>
      <sheetName val="Summary_Page_VDF"/>
      <sheetName val="Invested_capital_VDF"/>
      <sheetName val="DS"/>
      <sheetName val="ConversionNames"/>
      <sheetName val="Interdependent CAT"/>
      <sheetName val="Interdependent_CAT"/>
      <sheetName val="PL-F&amp;B"/>
      <sheetName val="Pcos"/>
      <sheetName val="Sales"/>
      <sheetName val="Total_Cost"/>
      <sheetName val="COMBBOYEOY"/>
      <sheetName val="COA"/>
      <sheetName val="GeneralInfo"/>
      <sheetName val="0220"/>
      <sheetName val="SVA"/>
      <sheetName val="Parem"/>
      <sheetName val="TH_DZ3521"/>
      <sheetName val="RAB_AR&amp;STR19"/>
      <sheetName val="chi_tiet_TBA19"/>
      <sheetName val="chi_tiet_C19"/>
      <sheetName val="DON_GIA_CAN_THO21"/>
      <sheetName val="Don_gia19"/>
      <sheetName val="Don_gia_chi_tiet19"/>
      <sheetName val="Customize_Your_Purchase_Order19"/>
      <sheetName val="DON_GIA_TRAM_(3)19"/>
      <sheetName val="CHITIET_VL-NC-TT_-1p19"/>
      <sheetName val="CHITIET_VL-NC-TT-3p18"/>
      <sheetName val="TONG_HOP_VL-NC_TT19"/>
      <sheetName val="KPVC-BD_19"/>
      <sheetName val="HĐ_ngoài18"/>
      <sheetName val="XT_Buoc_318"/>
      <sheetName val="dongia_(2)18"/>
      <sheetName val="S-curve_18"/>
      <sheetName val="Commercial_value18"/>
      <sheetName val="7606_DZ19"/>
      <sheetName val="Ky_Lam_Bridge18"/>
      <sheetName val="Provisional_Sums_Item18"/>
      <sheetName val="Gas_Pressure_Welding18"/>
      <sheetName val="General_Item&amp;General_Requirem18"/>
      <sheetName val="General_Items18"/>
      <sheetName val="Regenral_Requirements18"/>
      <sheetName val="TONG_HOP_VL-NC18"/>
      <sheetName val="So_doi_chieu_LC18"/>
      <sheetName val="project_management18"/>
      <sheetName val="Adix_A18"/>
      <sheetName val="MAIN_GATE_HOUSE18"/>
      <sheetName val="REINF_18"/>
      <sheetName val="Rates_200918"/>
      <sheetName val="Đầu_vào17"/>
      <sheetName val="MH_RATE18"/>
      <sheetName val="A1_CN17"/>
      <sheetName val="Data_Input18"/>
      <sheetName val="Du_toan18"/>
      <sheetName val="chiet_tinh18"/>
      <sheetName val="Ng_hàng_xà+bulong18"/>
      <sheetName val="Bang_KL18"/>
      <sheetName val="DM_606118"/>
      <sheetName val="Equip_17"/>
      <sheetName val="DG_thep_ma_kem18"/>
      <sheetName val="Lcau_-_Lxuc18"/>
      <sheetName val="Chi_tiet_XD_TBA17"/>
      <sheetName val="EIRR&gt;_217"/>
      <sheetName val="TONG_HOP_T5_199817"/>
      <sheetName val="CT_vat_lieu18"/>
      <sheetName val="Trạm_biến_áp17"/>
      <sheetName val="Đơn_Giá_17"/>
      <sheetName val="Chenh_lech_vat_tu17"/>
      <sheetName val="Diện_tích17"/>
      <sheetName val="1_Khái_toán17"/>
      <sheetName val="13-Cốt_thép_(10mm&lt;D≤18mm)_FO116"/>
      <sheetName val="6787CWFASE2CASE2_00_xls17"/>
      <sheetName val="CT-0_4KV17"/>
      <sheetName val="rate_material17"/>
      <sheetName val="4_PTDG17"/>
      <sheetName val="DG_DZ18"/>
      <sheetName val="DG_TBA18"/>
      <sheetName val="Chi_tiet_KL17"/>
      <sheetName val="Tổng_hợp_KL17"/>
      <sheetName val="KL_Chi_tiết_Xây_tô17"/>
      <sheetName val="07Base_Cost17"/>
      <sheetName val="Bill_1_Quy_dinh_chung17"/>
      <sheetName val="1_R18_BF17"/>
      <sheetName val="6_External_works-R1817"/>
      <sheetName val="Phan_khai_KLuong17"/>
      <sheetName val="04_-_XUONG_DET_B17"/>
      <sheetName val="Area_Cal17"/>
      <sheetName val="_0317"/>
      <sheetName val="chieu_day_san17"/>
      <sheetName val="Podium_Concrete_Works17"/>
      <sheetName val="KLCT-_TOWER17"/>
      <sheetName val="KLCT-_PODIUM17"/>
      <sheetName val="Xay_lapduongR317"/>
      <sheetName val="Gia_thanh_chuoi_su17"/>
      <sheetName val="Tiep_dia17"/>
      <sheetName val="Don_gia_vung_III-Can_Tho17"/>
      <sheetName val="Loại_Vật_tư17"/>
      <sheetName val="Measure_130617"/>
      <sheetName val="gia_cong_tac17"/>
      <sheetName val="Isolasi_Luar_Dalam17"/>
      <sheetName val="Isolasi_Luar17"/>
      <sheetName val="Analisa_Gabungan17"/>
      <sheetName val="GV1-D13_(Casement_door)17"/>
      <sheetName val="Project_Data17"/>
      <sheetName val="Elect_(3)17"/>
      <sheetName val="plan&amp;section_of_foundation17"/>
      <sheetName val="design_criteria17"/>
      <sheetName val="Bond_수수료_계산_포맷17"/>
      <sheetName val="ITB_COST17"/>
      <sheetName val="PAGE_117"/>
      <sheetName val="6PILE__(돌출)17"/>
      <sheetName val="HÐ_ngoài18"/>
      <sheetName val="DM_6717"/>
      <sheetName val="Đầu_tư17"/>
      <sheetName val="Chenh_lech_ca_may17"/>
      <sheetName val="TLg_CN&amp;Laixe17"/>
      <sheetName val="TLg_CN&amp;Laixe_(2)17"/>
      <sheetName val="TLg_Laitau17"/>
      <sheetName val="TLg_Laitau_(2)17"/>
      <sheetName val="ESTI_17"/>
      <sheetName val="KL_san_lap17"/>
      <sheetName val="Bill_01_-_CTN17"/>
      <sheetName val="Bill_2_2_Villa_2_beds17"/>
      <sheetName val="DETAIL_17"/>
      <sheetName val="dg_tphcm17"/>
      <sheetName val="T_KÊ_K_CẤU17"/>
      <sheetName val="A1,_May17"/>
      <sheetName val="Vat_lieu17"/>
      <sheetName val="Door_and_window11"/>
      <sheetName val="Harga_ME_17"/>
      <sheetName val="_Bill_5-Earthing_2_-_Add_Work17"/>
      <sheetName val="Bill_02_-_Xay_gach-Pou_17"/>
      <sheetName val="Bill_03-Chống_thấm-Pou17"/>
      <sheetName val="Bill_04-Kim_loại-Pou17"/>
      <sheetName val="Bill_05_-_Hoan_thien-Pou_17"/>
      <sheetName val="Bill_02_-_Xay_gach-Tower17"/>
      <sheetName val="Bill_03-Chống_thấm-Tower17"/>
      <sheetName val="Bill_04-Kim_loại-Tower17"/>
      <sheetName val="Bill_05_-_Hoan_thien-Tower17"/>
      <sheetName val="KL-_KHAC17"/>
      <sheetName val="BILL_3_-_KẾT_CẤU_HẦM17"/>
      <sheetName val="PTĐG_LTBT17"/>
      <sheetName val="CTG-PRECHEx1_417"/>
      <sheetName val="CTG-AB_(2)17"/>
      <sheetName val="CTG-AB_(3)17"/>
      <sheetName val="CTG-PLP-1_0817"/>
      <sheetName val="Pre_Đội_nhóm17"/>
      <sheetName val="Vat_tu_XD17"/>
      <sheetName val="CẤP_THOÁT_NƯỚC17"/>
      <sheetName val="Cước_VC_+_ĐM_CP_Tư_vấn17"/>
      <sheetName val="Hệ_số17"/>
      <sheetName val="THDT_goi_thau_TB17"/>
      <sheetName val="Tien_do_TV17"/>
      <sheetName val="Tower_-_Concrete_Works17"/>
      <sheetName val="Bill-04_ket_cau_thap-_UNI17"/>
      <sheetName val="TH_Vat_tu17"/>
      <sheetName val="Bang_trong_luong_rieng_thep17"/>
      <sheetName val="LV_data17"/>
      <sheetName val="Gia_vat_tu17"/>
      <sheetName val="TH_MTC17"/>
      <sheetName val="TH_N_Cong17"/>
      <sheetName val="Equipment_list_(PAC)17"/>
      <sheetName val="TINH_KHOI_LUONG17"/>
      <sheetName val="DATA_BASE17"/>
      <sheetName val="bridge_#_117"/>
      <sheetName val="Bang_3_Chi_tiet_phan_Dz17"/>
      <sheetName val="KHOI_LUONG17"/>
      <sheetName val="HVAC_BLOCK_B417"/>
      <sheetName val="subcon_sched17"/>
      <sheetName val="Chi_tiet17"/>
      <sheetName val="Buy_vs__Lease_Car17"/>
      <sheetName val="BẢNG_KHỐI_LƯỢNG_TỔNG_HỢP16"/>
      <sheetName val="CTKL_KTX_HT16"/>
      <sheetName val="CP_Khac_cuoc_VC16"/>
      <sheetName val="Budget_Code16"/>
      <sheetName val="2_Chiet_tinh16"/>
      <sheetName val="du_lieu_du_toan16"/>
      <sheetName val="PRE_(E)17"/>
      <sheetName val="Luong_NII16"/>
      <sheetName val="DINH_MUC_THI_NGHIEM16"/>
      <sheetName val="Luong_NI16"/>
      <sheetName val="NHÀ_NHẬP_LIỆU16"/>
      <sheetName val="MÓNG_SILO16"/>
      <sheetName val="BOQ_THAN16"/>
      <sheetName val="Tong_du_toan16"/>
      <sheetName val="Bill_2_-_ketcau16"/>
      <sheetName val="D_&amp;_W_sizes16"/>
      <sheetName val="DL_ĐẦU_VÀO16"/>
      <sheetName val="Chi_tiet_lan_can16"/>
      <sheetName val="Purchase_Order16"/>
      <sheetName val="Analisa_&amp;_Upah16"/>
      <sheetName val="Nhap_VT_oto14"/>
      <sheetName val="dm_36614"/>
      <sheetName val="DM_606014"/>
      <sheetName val="Du_lieu17"/>
      <sheetName val="Phan_tich16"/>
      <sheetName val="CT_Thang_Mo16"/>
      <sheetName val="CT__PL16"/>
      <sheetName val="dongia__2_16"/>
      <sheetName val="Thép_CKN16"/>
      <sheetName val="GOC-KO_IN16"/>
      <sheetName val="MAU_8A16"/>
      <sheetName val="MAU_8B16"/>
      <sheetName val="MAU_916"/>
      <sheetName val="MAU_1016"/>
      <sheetName val="cash_budget16"/>
      <sheetName val="sochitiettaikhoan_16"/>
      <sheetName val="Share_price_data16"/>
      <sheetName val="19_316"/>
      <sheetName val="20_316"/>
      <sheetName val="Chieu_4_316"/>
      <sheetName val="Cow_req16"/>
      <sheetName val="TỔNG_HỢP16"/>
      <sheetName val="14-LẦN_3-CHIỀU16"/>
      <sheetName val="14-LẦN_1-SÁNG16"/>
      <sheetName val="14-LẦN_2-TRƯA16"/>
      <sheetName val="1_3+1_4-TOTAL_-_Ko_IN16"/>
      <sheetName val="2_1-LẦN_3-CHIỀU16"/>
      <sheetName val="2_1-LẦN_1-SÁNG16"/>
      <sheetName val="2_1-LẦN_2-TRƯA16"/>
      <sheetName val="2_1-TOTAL-Ko_IN16"/>
      <sheetName val="1_3(TMR_4)16"/>
      <sheetName val="CHO_DE16"/>
      <sheetName val="1_1+1_2+2_2+2_3(TMR_3)16"/>
      <sheetName val="CK1+CK2_(VS_SAN_CHOI_23)16"/>
      <sheetName val="CK1+CK2_(2)16"/>
      <sheetName val="12-16_THÁNG16"/>
      <sheetName val="CAN_SỮA16"/>
      <sheetName val="54+55+56(SAU_CAI_SỮA-6)16"/>
      <sheetName val="BÊ_71-90_NGÀY16"/>
      <sheetName val="BÊ_12-16_tháng16"/>
      <sheetName val="BÊ_6-1216"/>
      <sheetName val="BÊ_1-316"/>
      <sheetName val="F01-BC_KHAU_PHAN_SANG_20_316"/>
      <sheetName val="F01-BC_KHAU_PHAN_CHIEU_19_316"/>
      <sheetName val="dinh_mưc_cty16"/>
      <sheetName val="Giá_thành16"/>
      <sheetName val="Thong_ke16"/>
      <sheetName val="Energy_for_milk_prod16"/>
      <sheetName val="DE_NGHI_XUAT_16"/>
      <sheetName val="phieu_xuat_mau16"/>
      <sheetName val="PHIEU_XUAT_CHIEU16"/>
      <sheetName val="11_rai_them_cỏ16"/>
      <sheetName val="PHU_LUC_02-_HDSD_CAC_BIEU_MAU16"/>
      <sheetName val="PhU_LUC_01-_MA_CAC_NHOM_BO16"/>
      <sheetName val="F03-BC_THUC_TRON_SANG_20_316"/>
      <sheetName val="F03-BC_THUC_TRON_CHIEU_19_316"/>
      <sheetName val="F02-BC_THEO_DOI_THUC_AN_DU16"/>
      <sheetName val="Tham_khao-_Bao_cao_xuat_thuc_16"/>
      <sheetName val="Dự_thầu14"/>
      <sheetName val="DK1_Don_gia16"/>
      <sheetName val="Dlieu_dau_vao16"/>
      <sheetName val="BANCO_(2)16"/>
      <sheetName val="MT_DPin_(2)16"/>
      <sheetName val="02__PTDG16"/>
      <sheetName val="Chiết_tính16"/>
      <sheetName val="Income_Statement18"/>
      <sheetName val="Shareholders'_Equity16"/>
      <sheetName val="VC_xd14"/>
      <sheetName val="Gia_VLTB14"/>
      <sheetName val="B_Luong14"/>
      <sheetName val="C_May14"/>
      <sheetName val="Don_gia_(khong_in)16"/>
      <sheetName val="1_MONG_1-216"/>
      <sheetName val="BẢNG_ÁP_GIÁ_(in)13"/>
      <sheetName val="NT_(KL)_IN13"/>
      <sheetName val="DOM_D213"/>
      <sheetName val="nhà_ăn13"/>
      <sheetName val="Công_nhật13"/>
      <sheetName val="btkt_cột13"/>
      <sheetName val="DG_142613"/>
      <sheetName val="wk_prgs14"/>
      <sheetName val="TH_TN14"/>
      <sheetName val="Bill_No_3_-_Prov__Sum_(Ph2&amp;3)14"/>
      <sheetName val="Du_tru_CP-Bieu_0114"/>
      <sheetName val="TB_NẶNG14"/>
      <sheetName val="Ma_don_vi14"/>
      <sheetName val="bang_cc14"/>
      <sheetName val="AG_Pipe_Qty_Analysis14"/>
      <sheetName val="TK_chi_tiet14"/>
      <sheetName val="Bill_2-Road_HR214"/>
      <sheetName val="Bill_3_-_Softscape_HR214"/>
      <sheetName val="Hao_phí14"/>
      <sheetName val="CP_HMC14"/>
      <sheetName val="gui_BKCT13"/>
      <sheetName val="đọc_số14"/>
      <sheetName val="TH_các_CC13"/>
      <sheetName val="Don_gia_chi_tiet_DIEN_213"/>
      <sheetName val="Dự_toán14"/>
      <sheetName val="Đơn_Giá_TH14"/>
      <sheetName val="Nhân_công14"/>
      <sheetName val="Phân_tích14"/>
      <sheetName val="C_P_Thiết_bị14"/>
      <sheetName val="T_H_Kinh_phí14"/>
      <sheetName val="Vật_tư14"/>
      <sheetName val="Trang_bìa14"/>
      <sheetName val="CĂN_HỘ_T16-17_14"/>
      <sheetName val="TRỤC_ĐỨNG_THOÁT_BẨN_T15-1714"/>
      <sheetName val="TRỤC_ĐỨNG_TM_T15-1714"/>
      <sheetName val="THEP_TAM14"/>
      <sheetName val="THEP_HÌNH14"/>
      <sheetName val="THEP_HINH14"/>
      <sheetName val="XA_GO14"/>
      <sheetName val="BANG_TRA14"/>
      <sheetName val="Ｎｏ_1314"/>
      <sheetName val="DGchitiet_14"/>
      <sheetName val="Structure_data14"/>
      <sheetName val="HỆ_THỐNG_PHÒNG_CHÁY_CHỮA_CHÁY14"/>
      <sheetName val="HỆ_THỐNG_CẤP_THOÁT_NƯỚC14"/>
      <sheetName val="HỆ_THỐNG_ĐHKK14"/>
      <sheetName val="MÁY_PHÁT_ĐIỆN14"/>
      <sheetName val="HỆ_THỐNG_ĐIỆN14"/>
      <sheetName val="Thiết_bị_chính14"/>
      <sheetName val="CP_Du_phong14"/>
      <sheetName val="THCP_Lap_dat14"/>
      <sheetName val="THCP_xay_dung14"/>
      <sheetName val="Tong_hop_kinh_phi14"/>
      <sheetName val="2_1Warehouse_114"/>
      <sheetName val="CHI_PHI14"/>
      <sheetName val="Main_Bldg-Rev0214"/>
      <sheetName val="D&amp;W_def_14"/>
      <sheetName val="Nhan_cong14"/>
      <sheetName val="Thiet_bi14"/>
      <sheetName val="Vat_tu14"/>
      <sheetName val="DM_ChiPhi14"/>
      <sheetName val="May_TC14"/>
      <sheetName val="TH_Kinh_phi14"/>
      <sheetName val="Ptvl_14"/>
      <sheetName val="Móng,_nền_14"/>
      <sheetName val="1_Requisition(E)14"/>
      <sheetName val="Theo_doi_Doanh_thu_201713"/>
      <sheetName val="TONG_HOP14"/>
      <sheetName val="phan_tic_chi_tiet14"/>
      <sheetName val="3__CNT13"/>
      <sheetName val="unit_price_list(M)13"/>
      <sheetName val="Data_Wall14"/>
      <sheetName val="Gia_vat_lieu13"/>
      <sheetName val="Chi_tiet_-tong_9_thang13"/>
      <sheetName val="Tổng_GT14"/>
      <sheetName val="Chi_tiết_KL14"/>
      <sheetName val="khấu_trừ_phạt14"/>
      <sheetName val="GT__KHAU_TRU14"/>
      <sheetName val="HAO_HUT_VAT_TU_(2)14"/>
      <sheetName val="cao_độ14"/>
      <sheetName val="Chi_tiet_cong_no14"/>
      <sheetName val="PHÁT_SINH_TẦNG_1_14"/>
      <sheetName val="PHÁT_SINH_TẦNG_214"/>
      <sheetName val="Hầm_chuyển_psinh14"/>
      <sheetName val="Ống_thẳng14"/>
      <sheetName val="Côn_thu14"/>
      <sheetName val="Vuông_tròn14"/>
      <sheetName val="Chân_rẽ14"/>
      <sheetName val="Chạc_ba14"/>
      <sheetName val="0__Input13"/>
      <sheetName val="KL_THEP__GIAM_DO_DUNG_COUPLER13"/>
      <sheetName val="01_KL_THÉP_NHẬP_VỀ13"/>
      <sheetName val="2__NT_VLDV13"/>
      <sheetName val="GHI_CHU13"/>
      <sheetName val="1_BB_LMHT13"/>
      <sheetName val="1_2_Staff_Schedule13"/>
      <sheetName val="Precios_unitarios_AXH13"/>
      <sheetName val="Bill_Prelim-CDT13"/>
      <sheetName val="Bill_BPTC-CDT13"/>
      <sheetName val="Chi_tiết_BPTC13"/>
      <sheetName val="Bill_BPTC-CDT_(PA_MCT_CDT)13"/>
      <sheetName val="Chi_tiết_BPTC_(PA_MCT_CDT)13"/>
      <sheetName val="Bê_tông_bảo_vệ13"/>
      <sheetName val="01__Data13"/>
      <sheetName val="Neo,_nối_cốt_thép_dầm,_cột13"/>
      <sheetName val="Uốn_móc_cốt_thép13"/>
      <sheetName val="Tiêu_chuẩn_cốt_thép13"/>
      <sheetName val="So_lieu_chung13"/>
      <sheetName val="TH_VL,_NC,_DDHT_Thanhphuoc13"/>
      <sheetName val="1__Office13"/>
      <sheetName val="KHOI_LUONG15-413"/>
      <sheetName val="Doi_so13"/>
      <sheetName val="DANH_MỤC_HỒ_SƠ13"/>
      <sheetName val="GT_PHÁT_SINH_NGOÀI_HĐ13"/>
      <sheetName val="KL_PHÁT_SINH_13"/>
      <sheetName val="PS_NGOÀI_HĐ13"/>
      <sheetName val="GT_PHÁT_SINH_VƯỢT_HĐ13"/>
      <sheetName val="PS_TĂNG_GIẢM_TRONG_HĐ13"/>
      <sheetName val="DGCT_PHÁT_SINH13"/>
      <sheetName val="DGCT_TRẦN_NLV13"/>
      <sheetName val="DGKL_chi_tiết_NLV13"/>
      <sheetName val="DGKL_chi_tiết_NHN,NK13"/>
      <sheetName val="TG_KL13"/>
      <sheetName val="DGCT_SƠN_BẢ_TƯỜNG_NLV13"/>
      <sheetName val="DGKL_TRẦN_NHN13"/>
      <sheetName val="MTO_REV_2(ARMOR)13"/>
      <sheetName val="KL_thep_lam_sat13"/>
      <sheetName val="DM-VNT_ko_sd13"/>
      <sheetName val="B3A_-_TOWER_A13"/>
      <sheetName val="Annex_B13"/>
      <sheetName val="Cotthep_NPT13"/>
      <sheetName val="vl_nc_mtc13"/>
      <sheetName val="1_Civil_(Org)13"/>
      <sheetName val="Tien_Thuong13"/>
      <sheetName val="NC_XL_6T_cuoi_01_CTy13"/>
      <sheetName val="Data_-6T_dau13"/>
      <sheetName val="Cong_6T13"/>
      <sheetName val="Bảng_đo_bóc_KL_OLK-0913"/>
      <sheetName val="6_3_CHI_TIET_OLK-0913"/>
      <sheetName val="Dot_413"/>
      <sheetName val="Chi_phi_van_chuyen13"/>
      <sheetName val="Tong_hop_vat_tu13"/>
      <sheetName val="1_San_13"/>
      <sheetName val="DT_hợp_đồng12"/>
      <sheetName val="Bảng_KL_đợt_112"/>
      <sheetName val="Dgia_vat_tu13"/>
      <sheetName val="Don_gia_III16"/>
      <sheetName val="D÷_liÖu13"/>
      <sheetName val="TLG_Type13"/>
      <sheetName val="Thop_Ksat13"/>
      <sheetName val="Thu_hoi_13"/>
      <sheetName val="HM_chung13"/>
      <sheetName val="CP_xd-thiet_bi13"/>
      <sheetName val="TH-TN_LD_TB13"/>
      <sheetName val="CP_xaydung13"/>
      <sheetName val="Thao_ha_phu_kien13"/>
      <sheetName val="VL-NC-MTC_ket_cau13"/>
      <sheetName val="KHOI_LUONG_TONG13"/>
      <sheetName val="TK_22KV13"/>
      <sheetName val="DM_366-177713"/>
      <sheetName val="Thi_nhiem13"/>
      <sheetName val="Gia_goc_VT-TB13"/>
      <sheetName val="Gia_vc_den_chan_CT13"/>
      <sheetName val="culy_2213"/>
      <sheetName val="Luong_205013"/>
      <sheetName val="ca_may_QN13"/>
      <sheetName val="TNHC1246_13"/>
      <sheetName val="Ca_may_TT06_201013"/>
      <sheetName val="Don_gia_VLXD_dia_phuong13"/>
      <sheetName val="Bang_luong_SCL13"/>
      <sheetName val="Dinh_muc_TN142613"/>
      <sheetName val="HRG_BHN13"/>
      <sheetName val="CĂN_ĐH13"/>
      <sheetName val="Div26_-_Elect13"/>
      <sheetName val="Tổng_hợp_KPHM12"/>
      <sheetName val="DM_336cai_tao13"/>
      <sheetName val="4_CĂN13"/>
      <sheetName val="PV_Graph_Data12"/>
      <sheetName val="Danh_mục12"/>
      <sheetName val="Q_A01_2-Sh13"/>
      <sheetName val="Dutoan_KL12"/>
      <sheetName val="doanh_thu12"/>
      <sheetName val="BTK-Dai_Hoc_Kien_Giang12"/>
      <sheetName val="GIÁ_DỰ_THẦU_30_CĂN12"/>
      <sheetName val="2_CDPS13"/>
      <sheetName val="DG_Chi_tiet12"/>
      <sheetName val="Kê_0,412"/>
      <sheetName val="TH_0,412"/>
      <sheetName val="Kê_2212"/>
      <sheetName val="TH_2212"/>
      <sheetName val="TBA_CAI_TAO12"/>
      <sheetName val="TBA_XDM12"/>
      <sheetName val="TONG_HOP_DU_TOAN12"/>
      <sheetName val="Thop_XAY_DUNG12"/>
      <sheetName val="CP_HANG_MUC_CHUNG12"/>
      <sheetName val="CHI_PHI_XD12"/>
      <sheetName val="CHI_PHI_THI_NGHIEM12"/>
      <sheetName val="VLDIEN_2212"/>
      <sheetName val="Dao_dat12"/>
      <sheetName val="TH_Denbu12"/>
      <sheetName val="Do_ve_DC12"/>
      <sheetName val="TH_Bommin12"/>
      <sheetName val="CHI_PHI_THI_NGHIEM-LD_thiet_b12"/>
      <sheetName val="Luong_TT0112"/>
      <sheetName val="Camay_QB12"/>
      <sheetName val="gia_ca_may_BXD12"/>
      <sheetName val="BANG_LUONG_KY_SU12"/>
      <sheetName val="Bang_luong_NHOM_I12"/>
      <sheetName val="Bangluong_NHOM_II_12"/>
      <sheetName val="09-GIA_nhien_lieu-ko_in12"/>
      <sheetName val="Tinh_V_cot_chiem_cho12"/>
      <sheetName val="ĐM_135412"/>
      <sheetName val="KHOAN_MAU12"/>
      <sheetName val="ĐO_ĐỊA_VẬT_LÝ12"/>
      <sheetName val="khoan_tiep_dia12"/>
      <sheetName val="DZ_22KV12"/>
      <sheetName val="_1710_HOINGHINLD12"/>
      <sheetName val="99_(2)12"/>
      <sheetName val="134_12"/>
      <sheetName val="DG_497012"/>
      <sheetName val="Heso_DZ13"/>
      <sheetName val="DG_BINH_THUAN13"/>
      <sheetName val="TINH_GIA_-_SAN_XUAT_Vertico12"/>
      <sheetName val="Financ__Overview12"/>
      <sheetName val="7_Khau_tru_13"/>
      <sheetName val="Don_gia_NC13"/>
      <sheetName val="Summary_Sheet12"/>
      <sheetName val="Finishing-Tower_A12"/>
      <sheetName val="Finishing-Tower_B12"/>
      <sheetName val="Finishing-Tower_C12"/>
      <sheetName val="Finishing-Tower_D12"/>
      <sheetName val="MEP-Tower_A12"/>
      <sheetName val="MEP-Tower_B12"/>
      <sheetName val="MEP-Tower_C12"/>
      <sheetName val="MEP-Tower_D12"/>
      <sheetName val="Cost_Report_Sum12"/>
      <sheetName val="Detail_Cost_Sum12"/>
      <sheetName val="RVO-VO_Sum12"/>
      <sheetName val="Potential_VOs_Sum12"/>
      <sheetName val="Cash_Flow_Sum12"/>
      <sheetName val="CAP_NUOC12"/>
      <sheetName val="cấp_nước_trục_nhà_vs12"/>
      <sheetName val="THOAT_NUOC12"/>
      <sheetName val="THOAT_MUA12"/>
      <sheetName val="Cáp_phòng12"/>
      <sheetName val="TMC_ĐIỆN_Phi12"/>
      <sheetName val="TMC_Tổng12"/>
      <sheetName val="TH_Đèn_Phòng_L112"/>
      <sheetName val="TH_Đèn_Hầm_L112"/>
      <sheetName val="TỦ_MODULE_T112"/>
      <sheetName val="B-2__(DPP)13"/>
      <sheetName val="13_BANG_CT12"/>
      <sheetName val="14_MMUS_GIUA_NHIP12"/>
      <sheetName val="4_HSPBngang12"/>
      <sheetName val="6_Tinh_tai12"/>
      <sheetName val="2_NSl12"/>
      <sheetName val="17_US_CHU_tho_a_b12"/>
      <sheetName val="15_MMUS_GOI12"/>
      <sheetName val="gia_vt,nc,may12"/>
      <sheetName val="Bieu_gia_HD12"/>
      <sheetName val="Huong_dan12"/>
      <sheetName val="5_2_1_Đo_bóc_KL_OLK-0612"/>
      <sheetName val="Dinh_muc12"/>
      <sheetName val="KS_tuyen12"/>
      <sheetName val="Bang_chiet_tinh_TBA12"/>
      <sheetName val="MB_DT_0212"/>
      <sheetName val="4_2_1_Đo_bóc_KL_OLK-0612"/>
      <sheetName val="4_1_1_CHI_TIET_OLK-0612"/>
      <sheetName val="THONG_SO12"/>
      <sheetName val="Đơn_giá_chi_tiết_TN_3912"/>
      <sheetName val="Bù_giá_CM11"/>
      <sheetName val="HERD_MOVEMENTFARM114"/>
      <sheetName val="HERD_MOVEMENTFARM214"/>
      <sheetName val="CALVES_2-414"/>
      <sheetName val="Cavles_2-414"/>
      <sheetName val="CALVES_4-714"/>
      <sheetName val="HEIFER_7-12m14"/>
      <sheetName val="HEIFER_12+14"/>
      <sheetName val="FRESH_COW_2017-1814"/>
      <sheetName val="HP_COW_201814"/>
      <sheetName val="LP_COW_2017-1814"/>
      <sheetName val="DRY_COW14"/>
      <sheetName val="FIELD_CROPS14"/>
      <sheetName val="EQUIP_LIST12"/>
      <sheetName val="So_sanh12"/>
      <sheetName val="DT__NHA_XUONG12"/>
      <sheetName val="Electrical_Works12"/>
      <sheetName val="H_T__INCOMING_SYSTEM12"/>
      <sheetName val="Cash_Flow12"/>
      <sheetName val="Gia_VT-TB12"/>
      <sheetName val="noi_suy_xa12"/>
      <sheetName val="noi_suy_xa_thu_hoi12"/>
      <sheetName val="Tính_giá_NC12"/>
      <sheetName val="Tiên_lượng12"/>
      <sheetName val="SL_cước12"/>
      <sheetName val="BU_LONG12"/>
      <sheetName val="Thuyết_minh12"/>
      <sheetName val="Đơn_giá_máy12"/>
      <sheetName val="¥_12"/>
      <sheetName val="CHITIET_VL-NCHT1_(2)11"/>
      <sheetName val="Tong_DT11"/>
      <sheetName val="phan_tich_don_gia11"/>
      <sheetName val="Bill_No_1_612"/>
      <sheetName val="Bill_No_1_1012"/>
      <sheetName val="Bill_No_3_312"/>
      <sheetName val="Bill_No_1_412"/>
      <sheetName val="Bill_No_1_712"/>
      <sheetName val="Summary_Bill_No__312"/>
      <sheetName val="Khai_toan6"/>
      <sheetName val="Phu_luc_01_1_EPC_P11-146"/>
      <sheetName val="TDT_P11-P146"/>
      <sheetName val="Chi_phi_khac_6"/>
      <sheetName val="Hang_muc_Chung6"/>
      <sheetName val="Bia_Phu_Luc6"/>
      <sheetName val="DATA_1_CHUNG6"/>
      <sheetName val="Muc_luc6"/>
      <sheetName val="Tra_cuu_9576"/>
      <sheetName val="Unit_price11"/>
      <sheetName val="3__KC_-_PODIUM11"/>
      <sheetName val="Breakdown_(B)11"/>
      <sheetName val="U_P_Breakdown11"/>
      <sheetName val="Bán_đợt_1_trang11"/>
      <sheetName val="CTDZ6kv_(gd1)_11"/>
      <sheetName val="CTDZ_0_4+cto_(GD1)11"/>
      <sheetName val="CTTBA_(gd1)11"/>
      <sheetName val="03_Detailed11"/>
      <sheetName val="01_Bid_Price_summary11"/>
      <sheetName val="Home_Office_Manhours11"/>
      <sheetName val="Field_SPV_Barchart11"/>
      <sheetName val="Luong_BN11"/>
      <sheetName val="Luong_TB11"/>
      <sheetName val="Ca_may_TB11"/>
      <sheetName val="Ca_máy_BN11"/>
      <sheetName val="Vật_liệu11"/>
      <sheetName val="LX_-TT0511"/>
      <sheetName val="NC_Moi_TT0511"/>
      <sheetName val="Tien_Luong11"/>
      <sheetName val="Cost_List11"/>
      <sheetName val="Detail_Cost11"/>
      <sheetName val="IC_Price_New11"/>
      <sheetName val="Summary_Table11"/>
      <sheetName val="Sales_Person11"/>
      <sheetName val="Bidding_Entity11"/>
      <sheetName val="Unit_price(Updateting)11"/>
      <sheetName val="Chiet_tinh_dz3511"/>
      <sheetName val="IMF_Code11"/>
      <sheetName val="Subsidiary_Calculation11"/>
      <sheetName val="Cau_tao_gia_xay_to7"/>
      <sheetName val="SGC_RATE6"/>
      <sheetName val="Tru_TT6"/>
      <sheetName val="Thg_046"/>
      <sheetName val="Thg_056"/>
      <sheetName val="Thg_066"/>
      <sheetName val="Thg_076"/>
      <sheetName val="Thg_086"/>
      <sheetName val="Thg_096"/>
      <sheetName val="Thg_106"/>
      <sheetName val="Thg_116"/>
      <sheetName val="Thg_126"/>
      <sheetName val="5_2_1_Đo_bóc_KL_OLK-1011"/>
      <sheetName val="Bia_lot11"/>
      <sheetName val="DT_san_XD-So_lieu_cu11"/>
      <sheetName val="THPDMoi__(2)7"/>
      <sheetName val="t-h_HA_THE7"/>
      <sheetName val="TH_XL7"/>
      <sheetName val="CHITIET_VL-NC7"/>
      <sheetName val="don_gia_142611"/>
      <sheetName val="Phu_Bai_Bridge11"/>
      <sheetName val="Chu_dau_tu7"/>
      <sheetName val="THÔNG_TIN7"/>
      <sheetName val="w't_table6"/>
      <sheetName val="FF-2_(1)11"/>
      <sheetName val="YTD_12'200311"/>
      <sheetName val="YTD_06'200311"/>
      <sheetName val="YTD_03'200311"/>
      <sheetName val="YTD_09'200311"/>
      <sheetName val="deferred_taxes11"/>
      <sheetName val="Eqpmnt_Plng11"/>
      <sheetName val="TRIAL_BALANCE11"/>
      <sheetName val="DPR_31st_march11"/>
      <sheetName val="current_month11"/>
      <sheetName val="Blng__Vs_Coll_11"/>
      <sheetName val="DM_DU_AN6"/>
      <sheetName val="DM_TP_6"/>
      <sheetName val="File_Chi_tiet6"/>
      <sheetName val="Danh_mục_khối6"/>
      <sheetName val="Danh_mục_đơn_vị_-phòng_chức_nă6"/>
      <sheetName val="BẢNG_DIỄN_GIẢI_KL_(7)11"/>
      <sheetName val="Probbl_-_Production6"/>
      <sheetName val="CHI_PHÍ_NHÔM6"/>
      <sheetName val="BILL_34Āᐁë6"/>
      <sheetName val="Currency_Rate6"/>
      <sheetName val="Dashboard_-_BQL_-_VHL6"/>
      <sheetName val="KEILA_TP_2020-076"/>
      <sheetName val="CFA_(ME)6"/>
      <sheetName val="MEP_Building6"/>
      <sheetName val="BOM-13_11-Other(PS1+PS2)6"/>
      <sheetName val="2__BBNT_KLHT6"/>
      <sheetName val="Dinh_Muc_Vat_Tu6"/>
      <sheetName val="mã_6"/>
      <sheetName val="CHITIET_VL-NC-TT1p6"/>
      <sheetName val="NHOM_KINH5"/>
      <sheetName val="TH_khoi_luong6"/>
      <sheetName val="Chi_tiet_khoi_luong6"/>
      <sheetName val="TK_thep6"/>
      <sheetName val="CT_THOÁT_WC_VP6"/>
      <sheetName val="CT_CẤP_WC_VP6"/>
      <sheetName val="CT_THOÁT_MƯA_VP_TRỤC_LỚN6"/>
      <sheetName val="CT_THOÁT_MƯA_VP_TRỤC_NHỎ6"/>
      <sheetName val="LUONG_SCL6"/>
      <sheetName val="Chênh_lệch_máy_thi_công5"/>
      <sheetName val="Chênh_lệch_nhân_công5"/>
      <sheetName val="Chênh_lệch_vật_liệu5"/>
      <sheetName val="Nhập_liệu4"/>
      <sheetName val="Luong_(TP_Việt_Trì)4"/>
      <sheetName val="DG_5"/>
      <sheetName val="Chao_gia_T12_RE5"/>
      <sheetName val="DSV6_Summ4"/>
      <sheetName val="Boc_KL_DAT+CAT+BT4"/>
      <sheetName val="Boc_KL_thép4"/>
      <sheetName val="Bieu_do_nhan_luc4"/>
      <sheetName val="Don_gia_XD5"/>
      <sheetName val="Aging_Sept5"/>
      <sheetName val="0_Data4"/>
      <sheetName val="0_Data_new4"/>
      <sheetName val="Auto_Monthly_Inputs_4"/>
      <sheetName val="Service_Cost_5"/>
      <sheetName val="Don_gia_Tay_Ninh5"/>
      <sheetName val="Don_gia_Dak_Lak5"/>
      <sheetName val="streeta_and_cacth_pit5"/>
      <sheetName val="Daf_15"/>
      <sheetName val="Gia_NC_theo_TT054"/>
      <sheetName val="Khoi_luong_kenh_dan3"/>
      <sheetName val="Thep_Be_TN(tai_C10)3"/>
      <sheetName val="Sum_ELE__CAP_S1-4__4"/>
      <sheetName val="CONSOIDATE_44"/>
      <sheetName val="CONSOIDATE_24"/>
      <sheetName val="PHẦN_KIẾN_TRÚC4"/>
      <sheetName val="Land_Dev't__Ph-14"/>
      <sheetName val="Hac_Lots4"/>
      <sheetName val="4-Lane_bridge4"/>
      <sheetName val="Res_Lots4"/>
      <sheetName val="Spine_Road4"/>
      <sheetName val="Bill_24"/>
      <sheetName val="Bill_34"/>
      <sheetName val="Bill_4a_-_1A4"/>
      <sheetName val="Bill_4a_(Fiber)_-_1A4"/>
      <sheetName val="Bill_4b4"/>
      <sheetName val="Bill_4c4"/>
      <sheetName val="Bill_54"/>
      <sheetName val="Bill_4a_-_1B4"/>
      <sheetName val="Bill_4a_(Fiber)_-_1B4"/>
      <sheetName val="So_sanh_gia4"/>
      <sheetName val="Luong_2622EVN4"/>
      <sheetName val="DO_AM_DT4"/>
      <sheetName val="01__Nha_xuong4"/>
      <sheetName val="Cước_CG4"/>
      <sheetName val="MTO_REV_04"/>
      <sheetName val="NC_CU4"/>
      <sheetName val="Cuoc_4"/>
      <sheetName val="gia_chao4"/>
      <sheetName val="Vat_lieu_BTN4"/>
      <sheetName val="Bank_Rev4"/>
      <sheetName val="Merit_&amp;_Market_Grid4"/>
      <sheetName val="BP_DECLINE_IT4"/>
      <sheetName val="Input_List4"/>
      <sheetName val="Valid_data_revised4"/>
      <sheetName val="DETAIL_MIX_%_REPORT4"/>
      <sheetName val="Fill_this_out_first___4"/>
      <sheetName val="BC_chi_tiết_TT4"/>
      <sheetName val="0,SO_LIEU_DAU_VAO4"/>
      <sheetName val="Corner_Arch4"/>
      <sheetName val="End_Arch4"/>
      <sheetName val="Intermediate_Arch4"/>
      <sheetName val="reinforcement_6754"/>
      <sheetName val="ext_wall_fin_qty4"/>
      <sheetName val="SL_Plum_4"/>
      <sheetName val="Physical_Schedule_3D4"/>
      <sheetName val="Tabel_Berat4"/>
      <sheetName val="Data_Umum_Penawaran4"/>
      <sheetName val="Real_Cost4"/>
      <sheetName val="bill_qty4"/>
      <sheetName val="REKAP_ARSITEKTUR_4"/>
      <sheetName val="RAB_ADMINISTRASI_PUSAT_(1)4"/>
      <sheetName val="Hrg_Readymix4"/>
      <sheetName val="Input_-_Facilities4"/>
      <sheetName val="BP_CAPEX_MoD-100%_Area_4_USD4"/>
      <sheetName val="DGKL_TRỤC_NGOAI_NHA4"/>
      <sheetName val="5_2_1_Đo_bóc_KL_OLK-074"/>
      <sheetName val="Da_xay_dung4"/>
      <sheetName val="Elemental_Breakdown+20%4"/>
      <sheetName val="TCVN_1651-20083"/>
      <sheetName val="Dai_tu4"/>
      <sheetName val="02__PHAN_TICH4"/>
      <sheetName val="03__NGAN_SACH4"/>
      <sheetName val="6__Scope_of_work_4"/>
      <sheetName val="4_6_Phân_tích_nhân_sự_4"/>
      <sheetName val="4_5_Mức_độ_tham_gia_dự_án4"/>
      <sheetName val="Define_finishing4"/>
      <sheetName val="Dynamic_Ranges3"/>
      <sheetName val="242_3_summaryOPC4"/>
      <sheetName val="1_1General4"/>
      <sheetName val="Gia_giao_VL_den_HT3"/>
      <sheetName val="THONG_SO_KICH_THUOC3"/>
      <sheetName val="Fixed_asset_register3"/>
      <sheetName val="repeatative_rejection3"/>
      <sheetName val="General_Info3"/>
      <sheetName val="Full_PBD3"/>
      <sheetName val="Non-Statistical_Sampling3"/>
      <sheetName val="98FORECAST_(1)3"/>
      <sheetName val="Sch_18_Bank3"/>
      <sheetName val="Stock_details3"/>
      <sheetName val="Part_A_General3"/>
      <sheetName val="_3"/>
      <sheetName val="XL4Poppy_(2)4"/>
      <sheetName val="he_so_dong_thoi3"/>
      <sheetName val="CT_-THVLNC3"/>
      <sheetName val="Thang_013"/>
      <sheetName val="Thống_kê3"/>
      <sheetName val="BAN_IN3"/>
      <sheetName val="NOVA_MEDIC3"/>
      <sheetName val="DGKL_MEDIC3"/>
      <sheetName val="ADJ_20113"/>
      <sheetName val="THCP_thiet_bi3"/>
      <sheetName val="Piano_Montaggio_PO-02_bozza23"/>
      <sheetName val="SLTh_ke3"/>
      <sheetName val="OVER_VIEW3"/>
      <sheetName val="SCOPE_OF_WORK3"/>
      <sheetName val="Listes_Caractéristiques3"/>
      <sheetName val="Liste_Référentiel3"/>
      <sheetName val="Bill_4_1a___3"/>
      <sheetName val="chi_tiet_TS_theo_so_lieu_ktoan3"/>
      <sheetName val="DS_Cty3"/>
      <sheetName val="THÁNG_053"/>
      <sheetName val="TONGKE3p_3"/>
      <sheetName val="Data_(2)3"/>
      <sheetName val="Book_1_Summary3"/>
      <sheetName val="1_설계조건3"/>
      <sheetName val="Wood_Mckenzie3"/>
      <sheetName val="Đầu_ra_sản_phẩm3"/>
      <sheetName val="Tổng_quan_và_Input3"/>
      <sheetName val="Đầu_vào_sản_xuất3"/>
      <sheetName val="Tính_toán_doanh_thu3"/>
      <sheetName val="Phân_tích_độ_nhạy3"/>
      <sheetName val="Khấu_hao_TSCĐ3"/>
      <sheetName val="Nguồn_vốn3"/>
      <sheetName val="Giải_ngân_nguồn_vốn3"/>
      <sheetName val="Tính_toán_thuế3"/>
      <sheetName val="Tính_toán_chi_phí_SX3"/>
      <sheetName val="TH_ĐƠN_GIÁ3"/>
      <sheetName val="cable,_lighting,_switch3"/>
      <sheetName val="ĐỢT_13"/>
      <sheetName val="DTXL(_270)3"/>
      <sheetName val="KL_T16_BÀN_GIAO_19_43"/>
      <sheetName val="Bldg_Brkdown3"/>
      <sheetName val="DG_VL_KS3"/>
      <sheetName val="Bill_rekap3"/>
      <sheetName val="Cash_Flow_bulanan3"/>
      <sheetName val="CươcVC_tinh3"/>
      <sheetName val="List_of_Staff3"/>
      <sheetName val="__QUOTATION_xlsx3"/>
      <sheetName val="2_5_Ducts_(2)3"/>
      <sheetName val="S_N3"/>
      <sheetName val="NHOM_KINH_3"/>
      <sheetName val="입찰내역_발주처_양식3"/>
      <sheetName val="DIEN_TICH3"/>
      <sheetName val="3_공통공사대비3"/>
      <sheetName val="Don_vi3"/>
      <sheetName val="TH_khối_lượng_phải_làm3"/>
      <sheetName val="Giá_VL,_NC,_M3"/>
      <sheetName val="Lương_2135_nhóm_I3"/>
      <sheetName val="Luong_2050_hà_NAm3"/>
      <sheetName val="Lương2045_nhóm_I3"/>
      <sheetName val="May_3_huyện3"/>
      <sheetName val="May_yên_mô3"/>
      <sheetName val="Phân_tich_ĐG3"/>
      <sheetName val="PLV_mới3"/>
      <sheetName val="May_TT11(TB)3"/>
      <sheetName val="May_TT11_(HP)3"/>
      <sheetName val="May_TT11(NB)3"/>
      <sheetName val="May_TT11(NĐ)3"/>
      <sheetName val="Lương_theo_TT17(Thái_Bình)3"/>
      <sheetName val="Lương_theo_TT17_(HP)3"/>
      <sheetName val="Lương_theo_TT17_(Ninh_Bình)3"/>
      <sheetName val="Lương_theo_TT17_(Nam_Định)3"/>
      <sheetName val="KL_CHI_TIẾT_(2)3"/>
      <sheetName val="5_Gia3"/>
      <sheetName val="Danh_sach_KV23"/>
      <sheetName val="Danh_sach_doan_KT3"/>
      <sheetName val="Loại_cọc_P23"/>
      <sheetName val="CP_NC-MTC_XD3"/>
      <sheetName val="H_Satuan3"/>
      <sheetName val="4_3_Scope_of_work_3"/>
      <sheetName val="Gia_HĐ3"/>
      <sheetName val="2__Tổng_hợp3"/>
      <sheetName val="List_Equip3"/>
      <sheetName val="Process_C_(1-166)3"/>
      <sheetName val="CF_-Update_31Jul063"/>
      <sheetName val="Executive_Summary3"/>
      <sheetName val="MAHANG_BHLD3"/>
      <sheetName val="CHITIETHOADON_TT3"/>
      <sheetName val="mahang_chinh_sua_moi_nhat3"/>
      <sheetName val="Noise_insl3"/>
      <sheetName val="Ca_may3"/>
      <sheetName val="GIA_NC,_CM3"/>
      <sheetName val="GIA_VL3"/>
      <sheetName val="13_Luong3"/>
      <sheetName val="Eq__Mobilization3"/>
      <sheetName val="Link_HG3"/>
      <sheetName val="Danhsach_123"/>
      <sheetName val="List_Danh_mục_nghiệm_thu3"/>
      <sheetName val="02__THONG_TIN_CHUNG3"/>
      <sheetName val="07__DINH_MUC_HBC3"/>
      <sheetName val="TK_SX3"/>
      <sheetName val="Rate_Analysis3"/>
      <sheetName val="Don_gia_vung_III3"/>
      <sheetName val="Don_gia_III17"/>
      <sheetName val="Don_gia_CT3"/>
      <sheetName val="PLHD_doi_cot_ham_0101-043"/>
      <sheetName val="Luong_TT053"/>
      <sheetName val="unit_weight3"/>
      <sheetName val="DIV_INC4"/>
      <sheetName val="A1_-_Income_Statement4"/>
      <sheetName val="SCB_-_Annexure_A3"/>
      <sheetName val="PL6-Revenue_Bridge3"/>
      <sheetName val="OC5-Push_Diag3"/>
      <sheetName val="Franchise_Input3"/>
      <sheetName val="Project_ODC_NDEU3"/>
      <sheetName val="Inter_connect_Revenue3"/>
      <sheetName val="2020_RFS_Summary3"/>
      <sheetName val="Well_Construction_Summary3"/>
      <sheetName val="RFS_2020_-_Details_and_Notes3"/>
      <sheetName val="AN_20003"/>
      <sheetName val="6_9_DM_CTP2"/>
      <sheetName val="ADJ_-_RATE2"/>
      <sheetName val="CDPS_SAU_KC2"/>
      <sheetName val="Thong_tin2"/>
      <sheetName val="BTDC_B3602"/>
      <sheetName val="Danh_muc_LIST2"/>
      <sheetName val="CF_(DR)_IN2"/>
      <sheetName val="PL_02_-_Vay2"/>
      <sheetName val="PL_03_-_Von2"/>
      <sheetName val="CP_yếu_tố2"/>
      <sheetName val="BS_4202"/>
      <sheetName val="PL_4202"/>
      <sheetName val="RT_4202"/>
      <sheetName val="BTDC_B360_2"/>
      <sheetName val="Table_of_contents2"/>
      <sheetName val="11__Loans2"/>
      <sheetName val="Adj_entries_3"/>
      <sheetName val="Annexure_13"/>
      <sheetName val="Annexure_23"/>
      <sheetName val="Updated_2018_COA3"/>
      <sheetName val="IC_Listing3"/>
      <sheetName val="SLA_cost_distr_FEB_20203"/>
      <sheetName val="Legal_entities_details3"/>
      <sheetName val="Invoice_base_FEB_20203"/>
      <sheetName val="Le317_into_80503"/>
      <sheetName val="Basic_principles_to_the_distr_3"/>
      <sheetName val="Cost_elements3"/>
      <sheetName val="Ref_rate_change3"/>
      <sheetName val="Synergi_life_credit3"/>
      <sheetName val="Change_in_NH3"/>
      <sheetName val="NPS_to_O&amp;G3"/>
      <sheetName val="RC_Revenue2"/>
      <sheetName val="AOP_20202"/>
      <sheetName val="DATA_LE2"/>
      <sheetName val="DATA_LE_(LY)2"/>
      <sheetName val="DATA_RC2"/>
      <sheetName val="DATA_RC_(LY)2"/>
      <sheetName val="LE_Test2"/>
      <sheetName val="DATA_(RC_ORG)2"/>
      <sheetName val="DATA_(TESTING_1)2"/>
      <sheetName val="DATA_(TESTING_CHRSPR)2"/>
      <sheetName val="2018_VADIS2"/>
      <sheetName val="Income_Statement19"/>
      <sheetName val="DLC_DIEN_AP2"/>
      <sheetName val="SL_dau_tien2"/>
      <sheetName val="DB_FEE2"/>
      <sheetName val="BHYT_Tự_Nguyện_-_Vinschool-Mau2"/>
      <sheetName val="Tonghop_theo_Vendor2"/>
      <sheetName val="Tu_dien2"/>
      <sheetName val="T_kê2"/>
      <sheetName val="dulieu_cot2"/>
      <sheetName val="Bank_Bal__Dec_222"/>
      <sheetName val="Vat_lieu_cat_song_rac2"/>
      <sheetName val="Project_Info_3"/>
      <sheetName val="Cost_Summary3"/>
      <sheetName val="Cost_Summary_-_USD3"/>
      <sheetName val="Price_Summary_-_Offshore3"/>
      <sheetName val="Factory_&amp;_Import_Material3"/>
      <sheetName val="Labour_Hours_Upload3"/>
      <sheetName val="Technical_Info_3"/>
      <sheetName val="PM_Cost3"/>
      <sheetName val="SED_INPUT3"/>
      <sheetName val="Du_lieu_ban_dau3"/>
      <sheetName val="GZ_TP3"/>
      <sheetName val="GZ_VT3"/>
      <sheetName val="Be_tong3"/>
      <sheetName val="bar_nor3"/>
      <sheetName val="conc_nor3"/>
      <sheetName val="conc_frus3"/>
      <sheetName val="conc_trap3"/>
      <sheetName val="bar_frus3"/>
      <sheetName val="bar_trap3"/>
      <sheetName val="ĐM4970_2016(Lap_dat_TBA)3"/>
      <sheetName val="Gia_Nhan_công3"/>
      <sheetName val="Đon_gia_228_sua_chua3"/>
      <sheetName val="ĐM01_2000(thinghiem_ĐZTTĐL)3"/>
      <sheetName val="ĐM1781_2007(T_N_đien_ĐZ&amp;TBA)3"/>
      <sheetName val="Cuoc_van_chuyen3"/>
      <sheetName val="Beam_reinfocement_schedule3"/>
      <sheetName val="Thong_so_dam3"/>
      <sheetName val="Wall_Block_C3"/>
      <sheetName val="General_Schedule3"/>
      <sheetName val="Factor_F_Data3"/>
      <sheetName val="bang_1_NCXD3"/>
      <sheetName val="bang_1_NCXD_(V_I)3"/>
      <sheetName val="2__Summary-cash3"/>
      <sheetName val="May_Goc_(QD2436)3"/>
      <sheetName val="VC_theo_cuoc_tinh3"/>
      <sheetName val="BCVC__3"/>
      <sheetName val="Bang_khoi_luong2"/>
      <sheetName val="NC_HY2"/>
      <sheetName val="NC_HN2"/>
      <sheetName val="Summary_-_Budget2"/>
      <sheetName val="KL_Chi_tiết_BV_dự_thầu2"/>
      <sheetName val="KL_chi_tiết_BV_thi_công2"/>
      <sheetName val="INDEX_HẠ_TẦNG3"/>
      <sheetName val="CTG_HẠ_TẦNG3"/>
      <sheetName val="DGG_HẠ_TẦNG3"/>
      <sheetName val="DGG_LB_CỌC3"/>
      <sheetName val="DGG_MT_CỌC3"/>
      <sheetName val="INFO_CỌC3"/>
      <sheetName val="INDEX_CỌC3"/>
      <sheetName val="Du_lieu_TKT3"/>
      <sheetName val="TÍNH_TOÁN_KHỐI_LƯỢNG_P63"/>
      <sheetName val="Assignment_Schedule2"/>
      <sheetName val="FINANCIAL_(FLR)2"/>
      <sheetName val="Bảng_dung_trọng3"/>
      <sheetName val="Tong_Luong_Thep2"/>
      <sheetName val="bang_tien_luong2"/>
      <sheetName val="Gia_2"/>
      <sheetName val="Bearing_Capacity2"/>
      <sheetName val="Kien_truc2"/>
      <sheetName val="Chuong_I2"/>
      <sheetName val="1_INPUT2"/>
      <sheetName val="Phan_tich_vat_tu2"/>
      <sheetName val="D_Trong2"/>
      <sheetName val="Du_thau_03xd2"/>
      <sheetName val="Cost_of_DM_Water3"/>
      <sheetName val="Other_assumptions3"/>
      <sheetName val="Field_Lists3"/>
      <sheetName val="CUSTOMER_GROUP_WISE2"/>
      <sheetName val="Q4_2009_History2"/>
      <sheetName val="_Final_Balance_Sheet2"/>
      <sheetName val="Sch2_-_BalSht_Summary3"/>
      <sheetName val="Sch1_-_P&amp;L_Summary3"/>
      <sheetName val="Interest_on_WC2"/>
      <sheetName val="CAN_DOI_-_KET_QUA4"/>
      <sheetName val="Pivot_Financials3"/>
      <sheetName val="Review_20153"/>
      <sheetName val="People_3"/>
      <sheetName val="Production_volumes3"/>
      <sheetName val="Salary_increase_budget_assump_3"/>
      <sheetName val="Production_initiative3"/>
      <sheetName val="Prod__KPI_-_OEE%3"/>
      <sheetName val="B&amp;P_KPI3"/>
      <sheetName val="Customer_SC3"/>
      <sheetName val="Production_KPIs3"/>
      <sheetName val="Total_losses3"/>
      <sheetName val="Savings_overview3"/>
      <sheetName val="Prod_FTE_Dev_3"/>
      <sheetName val="Log_FTE_Dev_3"/>
      <sheetName val="Loss_tree3"/>
      <sheetName val="Inventory_development3"/>
      <sheetName val="Capex_Phasing3"/>
      <sheetName val="Std_to_Std_MC_only3"/>
      <sheetName val="Top_20_BOM3"/>
      <sheetName val="MC_Development_OLD3"/>
      <sheetName val="NMC_&amp;_Log_Ass_3"/>
      <sheetName val="_Material_Ass_3"/>
      <sheetName val="COGS_Dev_3"/>
      <sheetName val="MC_Dev_3"/>
      <sheetName val="NMC_Dev_3"/>
      <sheetName val="NMC_Development_OLD3"/>
      <sheetName val="Log_Dev_3"/>
      <sheetName val="Prod__capex_overview3"/>
      <sheetName val="Production_-_Risks_&amp;_Opport_3"/>
      <sheetName val="AOCM_Overview3"/>
      <sheetName val="AOCM_Cost_Group_Summary3"/>
      <sheetName val="Sievo_Saving3"/>
      <sheetName val="AOCM_Sub-group3"/>
      <sheetName val="Quality_RFT3"/>
      <sheetName val="Back-up_3"/>
      <sheetName val="Absorption_Phasing3"/>
      <sheetName val="One_off3"/>
      <sheetName val="Reporting_changes3"/>
      <sheetName val="Prod__KPI_-_OEE%_by_line3"/>
      <sheetName val="Key_dependencies3"/>
      <sheetName val="Orgex_and_restructuring3"/>
      <sheetName val="COGS_movement3"/>
      <sheetName val="Back-up_HR3"/>
      <sheetName val="2016_FTE_Variability3"/>
      <sheetName val="2_Sievo_saving_recon__vs_bridg3"/>
      <sheetName val="1__PPV_recon__T04_vs_bridges3"/>
      <sheetName val="INPUT_&amp;_Guidance3"/>
      <sheetName val="data_for_deck,_thinkcell3"/>
      <sheetName val="Flash_call_deck3"/>
      <sheetName val="Supply_chain_bridge3"/>
      <sheetName val="COS_bridge3"/>
      <sheetName val="3_Gross_&amp;_Net_efficiency_repor3"/>
      <sheetName val="PVM_report3"/>
      <sheetName val="Capex_comments3"/>
      <sheetName val="Log_bridge3"/>
      <sheetName val="One_pager3"/>
      <sheetName val="Option_1,Data(from_HFM)_3"/>
      <sheetName val="Option_2,_Data(_Manual_Input)3"/>
      <sheetName val="FX_&amp;_HIERARCHY3"/>
      <sheetName val="Bihar_Plant_FAR2"/>
      <sheetName val="Verification_Report2"/>
      <sheetName val="BASE_GRAPHE2"/>
      <sheetName val="CTG_(GIAM)2"/>
      <sheetName val="Beam__2_2"/>
      <sheetName val="B_1_Engineering2"/>
      <sheetName val="Mobilisasi_&amp;_Demob2"/>
      <sheetName val="B_2_5_Proc_&amp;_Constr_Civil12"/>
      <sheetName val="B_2_3_Proc_&amp;_Constr_Electrical2"/>
      <sheetName val="B_2_4_Proc_&amp;_Constr_Instru2"/>
      <sheetName val="B_2_1_Proc_&amp;_Constr_Mech_2"/>
      <sheetName val="B_2_2_Proc_&amp;_Constr_Pipe_2"/>
      <sheetName val="Work_Permit2"/>
      <sheetName val="Agregat_Halus_&amp;_Kasar2"/>
      <sheetName val="Data_Tower2"/>
      <sheetName val="Du_thau_dau_noi2"/>
      <sheetName val="Du_Thau2"/>
      <sheetName val="Du_thau_PSBS2"/>
      <sheetName val="DG_theo_HD_PSBS2"/>
      <sheetName val="Du_thau_TC112"/>
      <sheetName val="DETAIL_PROGRESS_CLAIM2"/>
      <sheetName val="3_NGAN_SACH2"/>
      <sheetName val="2_PHAN_TICH2"/>
      <sheetName val="Phan_tich_don_gia_de_xuat_-_ca2"/>
      <sheetName val="간접비_총괄표3"/>
      <sheetName val="DG_THIET_BI2"/>
      <sheetName val="DG_vat_lieu2"/>
      <sheetName val="Loại_22"/>
      <sheetName val="Chi_tiet_VL-NC-MTC2"/>
      <sheetName val="Chiet_tinh_dz222"/>
      <sheetName val="A1_82"/>
      <sheetName val="DZ_352"/>
      <sheetName val="DP_TRUOT_GIA2"/>
      <sheetName val="VL-NC-M_2"/>
      <sheetName val="VL_NC_M2"/>
      <sheetName val="Đơn_trọng2"/>
      <sheetName val="DTCT_-XL_42"/>
      <sheetName val="EE_(3)2"/>
      <sheetName val="Tra_Cứu2"/>
      <sheetName val="Ban_Qua_do2"/>
      <sheetName val="Dự_kiến_SL-NT_20132"/>
      <sheetName val="SL_HM-T1_20142"/>
      <sheetName val="TT_16-20192"/>
      <sheetName val="Giai_trinh2"/>
      <sheetName val="Cost_center2"/>
      <sheetName val="Details_Sales_(local)3"/>
      <sheetName val="FA_list2"/>
      <sheetName val="Enc_3A2"/>
      <sheetName val="Fixed_Prof_Fees2"/>
      <sheetName val="BS,_PL,_Sch_5_to_92"/>
      <sheetName val="301_RTI2"/>
      <sheetName val="1__Questionnaire2"/>
      <sheetName val="Excise_on_RM2"/>
      <sheetName val="_Payroll_Empl_(Wkng)2"/>
      <sheetName val="Insight_28-6-002"/>
      <sheetName val="DL_codes2"/>
      <sheetName val="Simulator_Detail2"/>
      <sheetName val="Trnf_to_Reimb_2"/>
      <sheetName val="Power_&amp;_Fuel_(S)2"/>
      <sheetName val="Book_details2"/>
      <sheetName val="July_06-Mar_072"/>
      <sheetName val="Ctiet_Cthe2"/>
      <sheetName val="Window_Door_schedule2"/>
      <sheetName val="M_672"/>
      <sheetName val="Summary_of_My_Chanh_Bridge2"/>
      <sheetName val="My_Chanh_Bridge2"/>
      <sheetName val="Summary_of_Phu_Bai_Bridge2"/>
      <sheetName val="Summary_of_Nong_Bridge2"/>
      <sheetName val="Nong_Bridge2"/>
      <sheetName val="Summary_of_Phong_Le_Bridge2"/>
      <sheetName val="Phong_Le_Bridge2"/>
      <sheetName val="Summary_of_Ky_Lam_Bridge2"/>
      <sheetName val="Nghỉ_lễ2"/>
      <sheetName val="ﾄﾞﾊﾞｲFUEL_GAS追見2"/>
      <sheetName val="Wall_Pier2"/>
      <sheetName val="IV_1_Lkdt2"/>
      <sheetName val="III_2_dah2"/>
      <sheetName val="II_2_dn2"/>
      <sheetName val="IV_2_Lkdd2"/>
      <sheetName val="III_1_tai2"/>
      <sheetName val="DA01_HD-List2"/>
      <sheetName val="DM01_CDT2"/>
      <sheetName val="DM02_NT2"/>
      <sheetName val="NT01_HD-List2"/>
      <sheetName val="DG_CANTHO2"/>
      <sheetName val="Check_C2"/>
      <sheetName val="BANG_TONGHOP2"/>
      <sheetName val="SUMMARY_QUANTITIES2"/>
      <sheetName val="DM_17813"/>
      <sheetName val="Giá_đến_hiện_trường2"/>
      <sheetName val="DG_2852"/>
      <sheetName val="DG__2862"/>
      <sheetName val="DG_852"/>
      <sheetName val="DG_892"/>
      <sheetName val="DGVCTC_2852"/>
      <sheetName val="M6A-208_Steering_dust2"/>
      <sheetName val="JT3_0견적-구12"/>
      <sheetName val="SELISIH_HARGA2"/>
      <sheetName val="Code_HT_CB_-OT2"/>
      <sheetName val="Code_HT_CB_-_PO2"/>
      <sheetName val="DOOR_A_(4-roof)2"/>
      <sheetName val="Door_HT2"/>
      <sheetName val="DOOR_B1_(4-roof)2"/>
      <sheetName val="DOOR_B2_(4-roof)2"/>
      <sheetName val="rate_code2"/>
      <sheetName val="Xuất_DL_AP2"/>
      <sheetName val="Xuất_DL_OT2"/>
      <sheetName val="Xuat_DL_PO2"/>
      <sheetName val="Ban_QD2"/>
      <sheetName val="SL_DT_2011so_sanh2"/>
      <sheetName val="Main_Model2"/>
      <sheetName val="Xuly_Data2"/>
      <sheetName val="Cst_Pkg-Eden2"/>
      <sheetName val="Cashflow_Analysis2"/>
      <sheetName val="Labor_Sum2"/>
      <sheetName val="Sheet1_(2)2"/>
      <sheetName val="Chi_Thao2"/>
      <sheetName val="4__Đo_bóc_KL2"/>
      <sheetName val="V_c_noi_bo2"/>
      <sheetName val="Tổng_kê2"/>
      <sheetName val="Kich_thuoc_mo_M1-nam_lay2"/>
      <sheetName val="Dau_vào2"/>
      <sheetName val="Data-SỔ_KHO2"/>
      <sheetName val="SỔ_KHO2"/>
      <sheetName val="BSD_(2)2"/>
      <sheetName val="Thông_tin_chung2"/>
      <sheetName val="B1_CN2"/>
      <sheetName val="Đường_dây2"/>
      <sheetName val="Vị_trí2"/>
      <sheetName val="Đơn_giá-NC2"/>
      <sheetName val="Đơn_giá-VL-CM2"/>
      <sheetName val="KL_CHI_TIET2"/>
      <sheetName val="Anx_102"/>
      <sheetName val="Full_20122"/>
      <sheetName val="Summary_Page_VDF2"/>
      <sheetName val="Invested_capital_VDF2"/>
      <sheetName val="BB_Contribution_by_store_T__2"/>
      <sheetName val="DG_SUA_CHUA2"/>
      <sheetName val="TAM_TINH2"/>
      <sheetName val="080_(2)3"/>
      <sheetName val="BTO_Dept_4"/>
      <sheetName val="Input_&amp;_Instruct4"/>
      <sheetName val="Purchase_Calc_3"/>
      <sheetName val="Balance_Sheet3"/>
      <sheetName val="Report_Summary3"/>
      <sheetName val="Monthly_Notes3"/>
      <sheetName val="Trial_Bal2"/>
      <sheetName val="CC_Inventory_Assumption2"/>
      <sheetName val="Validation_and_Lookup_tables2"/>
      <sheetName val="Dec__08_RDD2"/>
      <sheetName val="Int_Others2"/>
      <sheetName val="Sub_Lead2"/>
      <sheetName val="nhat_ky_2"/>
      <sheetName val="DGKL_L2_THÉP_MÓNG2"/>
      <sheetName val="Bieu_chi_tiet_gia_du_thau2"/>
      <sheetName val="Gia_vat_lieu_trong_gia_du_thau2"/>
      <sheetName val="Bang_phan_tich_don_gia_du_thau2"/>
      <sheetName val="Costos_Alt22"/>
      <sheetName val="B-10_otros_activos_20032"/>
      <sheetName val="B-10_otros_activos_20042"/>
      <sheetName val="liste_ANDI2"/>
      <sheetName val="Daily_Forwards2"/>
      <sheetName val="CREDIT_STATS2"/>
      <sheetName val="basic_inputs2"/>
      <sheetName val="INSTRUCTION_Read_me2"/>
      <sheetName val="DATOS_DE_CAMPO2"/>
      <sheetName val="Basic_Data_Inputs2"/>
      <sheetName val="Du_lieu_dau_vao2"/>
      <sheetName val="Du_lieu_TKT1"/>
      <sheetName val="간접비_총괄표1"/>
      <sheetName val="ﾄﾞﾊﾞｲFUEL_GAS追見"/>
      <sheetName val="Wall_Pier"/>
      <sheetName val="DM_17811"/>
      <sheetName val="Giá_đến_hiện_trường"/>
      <sheetName val="DG_285"/>
      <sheetName val="DG__286"/>
      <sheetName val="DG_85"/>
      <sheetName val="DG_89"/>
      <sheetName val="DGVCTC_285"/>
      <sheetName val="M6A-208_Steering_dust"/>
      <sheetName val="JT3_0견적-구1"/>
      <sheetName val="SL_DT_2011so_sanh"/>
      <sheetName val="Cashflow_Analysis"/>
      <sheetName val="Labor_Sum"/>
      <sheetName val="BSD_(2)"/>
      <sheetName val="BB_Contribution_by_store_T__"/>
      <sheetName val="080_(2)1"/>
      <sheetName val="BTO_Dept_2"/>
      <sheetName val="Input_&amp;_Instruct2"/>
      <sheetName val="Purchase_Calc_1"/>
      <sheetName val="Balance_Sheet1"/>
      <sheetName val="Report_Summary1"/>
      <sheetName val="Monthly_Notes1"/>
      <sheetName val="Trial_Bal"/>
      <sheetName val="CC_Inventory_Assumption"/>
      <sheetName val="Validation_and_Lookup_tables"/>
      <sheetName val="Dec__08_RDD"/>
      <sheetName val="Int_Others"/>
      <sheetName val="Sub_Lead"/>
      <sheetName val="TH_DZ3520"/>
      <sheetName val="RAB_AR&amp;STR18"/>
      <sheetName val="chi_tiet_TBA18"/>
      <sheetName val="chi_tiet_C18"/>
      <sheetName val="DON_GIA_CAN_THO20"/>
      <sheetName val="Don_gia18"/>
      <sheetName val="Don_gia_chi_tiet18"/>
      <sheetName val="Customize_Your_Purchase_Order18"/>
      <sheetName val="DON_GIA_TRAM_(3)18"/>
      <sheetName val="CHITIET_VL-NC-TT_-1p18"/>
      <sheetName val="CHITIET_VL-NC-TT-3p17"/>
      <sheetName val="TONG_HOP_VL-NC_TT18"/>
      <sheetName val="KPVC-BD_18"/>
      <sheetName val="HĐ_ngoài17"/>
      <sheetName val="XT_Buoc_317"/>
      <sheetName val="dongia_(2)17"/>
      <sheetName val="S-curve_17"/>
      <sheetName val="Commercial_value17"/>
      <sheetName val="7606_DZ18"/>
      <sheetName val="Ky_Lam_Bridge17"/>
      <sheetName val="Provisional_Sums_Item17"/>
      <sheetName val="Gas_Pressure_Welding17"/>
      <sheetName val="General_Item&amp;General_Requirem17"/>
      <sheetName val="General_Items17"/>
      <sheetName val="Regenral_Requirements17"/>
      <sheetName val="TONG_HOP_VL-NC17"/>
      <sheetName val="So_doi_chieu_LC17"/>
      <sheetName val="project_management17"/>
      <sheetName val="Adix_A17"/>
      <sheetName val="MAIN_GATE_HOUSE17"/>
      <sheetName val="REINF_17"/>
      <sheetName val="Rates_200917"/>
      <sheetName val="Đầu_vào16"/>
      <sheetName val="MH_RATE17"/>
      <sheetName val="A1_CN16"/>
      <sheetName val="Data_Input17"/>
      <sheetName val="Du_toan17"/>
      <sheetName val="chiet_tinh17"/>
      <sheetName val="Ng_hàng_xà+bulong17"/>
      <sheetName val="Bang_KL17"/>
      <sheetName val="DM_606117"/>
      <sheetName val="Equip_16"/>
      <sheetName val="DG_thep_ma_kem17"/>
      <sheetName val="Lcau_-_Lxuc17"/>
      <sheetName val="Chi_tiet_XD_TBA16"/>
      <sheetName val="EIRR&gt;_216"/>
      <sheetName val="TONG_HOP_T5_199816"/>
      <sheetName val="CT_vat_lieu17"/>
      <sheetName val="Trạm_biến_áp16"/>
      <sheetName val="Đơn_Giá_16"/>
      <sheetName val="Chenh_lech_vat_tu16"/>
      <sheetName val="Diện_tích16"/>
      <sheetName val="1_Khái_toán16"/>
      <sheetName val="13-Cốt_thép_(10mm&lt;D≤18mm)_FO115"/>
      <sheetName val="6787CWFASE2CASE2_00_xls16"/>
      <sheetName val="CT-0_4KV16"/>
      <sheetName val="rate_material16"/>
      <sheetName val="4_PTDG16"/>
      <sheetName val="DG_DZ17"/>
      <sheetName val="DG_TBA17"/>
      <sheetName val="Chi_tiet_KL16"/>
      <sheetName val="Tổng_hợp_KL16"/>
      <sheetName val="KL_Chi_tiết_Xây_tô16"/>
      <sheetName val="07Base_Cost16"/>
      <sheetName val="Bill_1_Quy_dinh_chung16"/>
      <sheetName val="1_R18_BF16"/>
      <sheetName val="6_External_works-R1816"/>
      <sheetName val="Phan_khai_KLuong16"/>
      <sheetName val="04_-_XUONG_DET_B16"/>
      <sheetName val="Area_Cal16"/>
      <sheetName val="_0316"/>
      <sheetName val="chieu_day_san16"/>
      <sheetName val="Podium_Concrete_Works16"/>
      <sheetName val="KLCT-_TOWER16"/>
      <sheetName val="KLCT-_PODIUM16"/>
      <sheetName val="Xay_lapduongR316"/>
      <sheetName val="Gia_thanh_chuoi_su16"/>
      <sheetName val="Tiep_dia16"/>
      <sheetName val="Don_gia_vung_III-Can_Tho16"/>
      <sheetName val="Loại_Vật_tư16"/>
      <sheetName val="Measure_130616"/>
      <sheetName val="gia_cong_tac16"/>
      <sheetName val="Isolasi_Luar_Dalam16"/>
      <sheetName val="Isolasi_Luar16"/>
      <sheetName val="Analisa_Gabungan16"/>
      <sheetName val="GV1-D13_(Casement_door)16"/>
      <sheetName val="Project_Data16"/>
      <sheetName val="Elect_(3)16"/>
      <sheetName val="plan&amp;section_of_foundation16"/>
      <sheetName val="design_criteria16"/>
      <sheetName val="Bond_수수료_계산_포맷16"/>
      <sheetName val="ITB_COST16"/>
      <sheetName val="PAGE_116"/>
      <sheetName val="6PILE__(돌출)16"/>
      <sheetName val="HÐ_ngoài17"/>
      <sheetName val="DM_6716"/>
      <sheetName val="Đầu_tư16"/>
      <sheetName val="Chenh_lech_ca_may16"/>
      <sheetName val="TLg_CN&amp;Laixe16"/>
      <sheetName val="TLg_CN&amp;Laixe_(2)16"/>
      <sheetName val="TLg_Laitau16"/>
      <sheetName val="TLg_Laitau_(2)16"/>
      <sheetName val="ESTI_16"/>
      <sheetName val="KL_san_lap16"/>
      <sheetName val="Bill_01_-_CTN16"/>
      <sheetName val="Bill_2_2_Villa_2_beds16"/>
      <sheetName val="DETAIL_16"/>
      <sheetName val="dg_tphcm16"/>
      <sheetName val="T_KÊ_K_CẤU16"/>
      <sheetName val="A1,_May16"/>
      <sheetName val="Vat_lieu16"/>
      <sheetName val="Door_and_window10"/>
      <sheetName val="Harga_ME_16"/>
      <sheetName val="_Bill_5-Earthing_2_-_Add_Work16"/>
      <sheetName val="Bill_02_-_Xay_gach-Pou_16"/>
      <sheetName val="Bill_03-Chống_thấm-Pou16"/>
      <sheetName val="Bill_04-Kim_loại-Pou16"/>
      <sheetName val="Bill_05_-_Hoan_thien-Pou_16"/>
      <sheetName val="Bill_02_-_Xay_gach-Tower16"/>
      <sheetName val="Bill_03-Chống_thấm-Tower16"/>
      <sheetName val="Bill_04-Kim_loại-Tower16"/>
      <sheetName val="Bill_05_-_Hoan_thien-Tower16"/>
      <sheetName val="KL-_KHAC16"/>
      <sheetName val="BILL_3_-_KẾT_CẤU_HẦM16"/>
      <sheetName val="PTĐG_LTBT16"/>
      <sheetName val="CTG-PRECHEx1_416"/>
      <sheetName val="CTG-AB_(2)16"/>
      <sheetName val="CTG-AB_(3)16"/>
      <sheetName val="CTG-PLP-1_0816"/>
      <sheetName val="Pre_Đội_nhóm16"/>
      <sheetName val="Vat_tu_XD16"/>
      <sheetName val="CẤP_THOÁT_NƯỚC16"/>
      <sheetName val="Cước_VC_+_ĐM_CP_Tư_vấn16"/>
      <sheetName val="Hệ_số16"/>
      <sheetName val="THDT_goi_thau_TB16"/>
      <sheetName val="Tien_do_TV16"/>
      <sheetName val="Tower_-_Concrete_Works16"/>
      <sheetName val="Bill-04_ket_cau_thap-_UNI16"/>
      <sheetName val="TH_Vat_tu16"/>
      <sheetName val="Bang_trong_luong_rieng_thep16"/>
      <sheetName val="LV_data16"/>
      <sheetName val="Gia_vat_tu16"/>
      <sheetName val="TH_MTC16"/>
      <sheetName val="TH_N_Cong16"/>
      <sheetName val="Equipment_list_(PAC)16"/>
      <sheetName val="TINH_KHOI_LUONG16"/>
      <sheetName val="DATA_BASE16"/>
      <sheetName val="bridge_#_116"/>
      <sheetName val="Bang_3_Chi_tiet_phan_Dz16"/>
      <sheetName val="KHOI_LUONG16"/>
      <sheetName val="HVAC_BLOCK_B416"/>
      <sheetName val="subcon_sched16"/>
      <sheetName val="Chi_tiet16"/>
      <sheetName val="Buy_vs__Lease_Car16"/>
      <sheetName val="BẢNG_KHỐI_LƯỢNG_TỔNG_HỢP15"/>
      <sheetName val="CTKL_KTX_HT15"/>
      <sheetName val="CP_Khac_cuoc_VC15"/>
      <sheetName val="Budget_Code15"/>
      <sheetName val="2_Chiet_tinh15"/>
      <sheetName val="du_lieu_du_toan15"/>
      <sheetName val="PRE_(E)16"/>
      <sheetName val="Luong_NII15"/>
      <sheetName val="DINH_MUC_THI_NGHIEM15"/>
      <sheetName val="Luong_NI15"/>
      <sheetName val="NHÀ_NHẬP_LIỆU15"/>
      <sheetName val="MÓNG_SILO15"/>
      <sheetName val="BOQ_THAN15"/>
      <sheetName val="Tong_du_toan15"/>
      <sheetName val="Bill_2_-_ketcau15"/>
      <sheetName val="D_&amp;_W_sizes15"/>
      <sheetName val="DL_ĐẦU_VÀO15"/>
      <sheetName val="Chi_tiet_lan_can15"/>
      <sheetName val="Purchase_Order15"/>
      <sheetName val="Analisa_&amp;_Upah15"/>
      <sheetName val="Nhap_VT_oto13"/>
      <sheetName val="dm_36613"/>
      <sheetName val="DM_606013"/>
      <sheetName val="Du_lieu16"/>
      <sheetName val="Phan_tich15"/>
      <sheetName val="CT_Thang_Mo15"/>
      <sheetName val="CT__PL15"/>
      <sheetName val="dongia__2_15"/>
      <sheetName val="Thép_CKN15"/>
      <sheetName val="GOC-KO_IN15"/>
      <sheetName val="MAU_8A15"/>
      <sheetName val="MAU_8B15"/>
      <sheetName val="MAU_915"/>
      <sheetName val="MAU_1015"/>
      <sheetName val="cash_budget15"/>
      <sheetName val="sochitiettaikhoan_15"/>
      <sheetName val="Share_price_data15"/>
      <sheetName val="19_315"/>
      <sheetName val="20_315"/>
      <sheetName val="Chieu_4_315"/>
      <sheetName val="Cow_req15"/>
      <sheetName val="TỔNG_HỢP15"/>
      <sheetName val="14-LẦN_3-CHIỀU15"/>
      <sheetName val="14-LẦN_1-SÁNG15"/>
      <sheetName val="14-LẦN_2-TRƯA15"/>
      <sheetName val="1_3+1_4-TOTAL_-_Ko_IN15"/>
      <sheetName val="2_1-LẦN_3-CHIỀU15"/>
      <sheetName val="2_1-LẦN_1-SÁNG15"/>
      <sheetName val="2_1-LẦN_2-TRƯA15"/>
      <sheetName val="2_1-TOTAL-Ko_IN15"/>
      <sheetName val="1_3(TMR_4)15"/>
      <sheetName val="CHO_DE15"/>
      <sheetName val="1_1+1_2+2_2+2_3(TMR_3)15"/>
      <sheetName val="CK1+CK2_(VS_SAN_CHOI_23)15"/>
      <sheetName val="CK1+CK2_(2)15"/>
      <sheetName val="12-16_THÁNG15"/>
      <sheetName val="CAN_SỮA15"/>
      <sheetName val="54+55+56(SAU_CAI_SỮA-6)15"/>
      <sheetName val="BÊ_71-90_NGÀY15"/>
      <sheetName val="BÊ_12-16_tháng15"/>
      <sheetName val="BÊ_6-1215"/>
      <sheetName val="BÊ_1-315"/>
      <sheetName val="F01-BC_KHAU_PHAN_SANG_20_315"/>
      <sheetName val="F01-BC_KHAU_PHAN_CHIEU_19_315"/>
      <sheetName val="dinh_mưc_cty15"/>
      <sheetName val="Giá_thành15"/>
      <sheetName val="Thong_ke15"/>
      <sheetName val="Energy_for_milk_prod15"/>
      <sheetName val="DE_NGHI_XUAT_15"/>
      <sheetName val="phieu_xuat_mau15"/>
      <sheetName val="PHIEU_XUAT_CHIEU15"/>
      <sheetName val="11_rai_them_cỏ15"/>
      <sheetName val="PHU_LUC_02-_HDSD_CAC_BIEU_MAU15"/>
      <sheetName val="PhU_LUC_01-_MA_CAC_NHOM_BO15"/>
      <sheetName val="F03-BC_THUC_TRON_SANG_20_315"/>
      <sheetName val="F03-BC_THUC_TRON_CHIEU_19_315"/>
      <sheetName val="F02-BC_THEO_DOI_THUC_AN_DU15"/>
      <sheetName val="Tham_khao-_Bao_cao_xuat_thuc_15"/>
      <sheetName val="Dự_thầu13"/>
      <sheetName val="DK1_Don_gia15"/>
      <sheetName val="Dlieu_dau_vao15"/>
      <sheetName val="BANCO_(2)15"/>
      <sheetName val="MT_DPin_(2)15"/>
      <sheetName val="02__PTDG15"/>
      <sheetName val="Chiết_tính15"/>
      <sheetName val="Shareholders'_Equity15"/>
      <sheetName val="VC_xd13"/>
      <sheetName val="Gia_VLTB13"/>
      <sheetName val="B_Luong13"/>
      <sheetName val="C_May13"/>
      <sheetName val="Don_gia_(khong_in)15"/>
      <sheetName val="1_MONG_1-215"/>
      <sheetName val="BẢNG_ÁP_GIÁ_(in)12"/>
      <sheetName val="NT_(KL)_IN12"/>
      <sheetName val="DOM_D212"/>
      <sheetName val="nhà_ăn12"/>
      <sheetName val="Công_nhật12"/>
      <sheetName val="btkt_cột12"/>
      <sheetName val="DG_142612"/>
      <sheetName val="wk_prgs13"/>
      <sheetName val="TH_TN13"/>
      <sheetName val="Bill_No_3_-_Prov__Sum_(Ph2&amp;3)13"/>
      <sheetName val="Du_tru_CP-Bieu_0113"/>
      <sheetName val="TB_NẶNG13"/>
      <sheetName val="Ma_don_vi13"/>
      <sheetName val="bang_cc13"/>
      <sheetName val="AG_Pipe_Qty_Analysis13"/>
      <sheetName val="TK_chi_tiet13"/>
      <sheetName val="Bill_2-Road_HR213"/>
      <sheetName val="Bill_3_-_Softscape_HR213"/>
      <sheetName val="Hao_phí13"/>
      <sheetName val="CP_HMC13"/>
      <sheetName val="gui_BKCT12"/>
      <sheetName val="đọc_số13"/>
      <sheetName val="TH_các_CC12"/>
      <sheetName val="Don_gia_chi_tiet_DIEN_212"/>
      <sheetName val="Dự_toán13"/>
      <sheetName val="Đơn_Giá_TH13"/>
      <sheetName val="Nhân_công13"/>
      <sheetName val="Phân_tích13"/>
      <sheetName val="C_P_Thiết_bị13"/>
      <sheetName val="T_H_Kinh_phí13"/>
      <sheetName val="Vật_tư13"/>
      <sheetName val="Trang_bìa13"/>
      <sheetName val="CĂN_HỘ_T16-17_13"/>
      <sheetName val="TRỤC_ĐỨNG_THOÁT_BẨN_T15-1713"/>
      <sheetName val="TRỤC_ĐỨNG_TM_T15-1713"/>
      <sheetName val="THEP_TAM13"/>
      <sheetName val="THEP_HÌNH13"/>
      <sheetName val="THEP_HINH13"/>
      <sheetName val="XA_GO13"/>
      <sheetName val="BANG_TRA13"/>
      <sheetName val="Ｎｏ_1313"/>
      <sheetName val="DGchitiet_13"/>
      <sheetName val="Structure_data13"/>
      <sheetName val="HỆ_THỐNG_PHÒNG_CHÁY_CHỮA_CHÁY13"/>
      <sheetName val="HỆ_THỐNG_CẤP_THOÁT_NƯỚC13"/>
      <sheetName val="HỆ_THỐNG_ĐHKK13"/>
      <sheetName val="MÁY_PHÁT_ĐIỆN13"/>
      <sheetName val="HỆ_THỐNG_ĐIỆN13"/>
      <sheetName val="Thiết_bị_chính13"/>
      <sheetName val="CP_Du_phong13"/>
      <sheetName val="THCP_Lap_dat13"/>
      <sheetName val="THCP_xay_dung13"/>
      <sheetName val="Tong_hop_kinh_phi13"/>
      <sheetName val="2_1Warehouse_113"/>
      <sheetName val="CHI_PHI13"/>
      <sheetName val="Main_Bldg-Rev0213"/>
      <sheetName val="D&amp;W_def_13"/>
      <sheetName val="Nhan_cong13"/>
      <sheetName val="Thiet_bi13"/>
      <sheetName val="Vat_tu13"/>
      <sheetName val="DM_ChiPhi13"/>
      <sheetName val="May_TC13"/>
      <sheetName val="TH_Kinh_phi13"/>
      <sheetName val="Ptvl_13"/>
      <sheetName val="Móng,_nền_13"/>
      <sheetName val="1_Requisition(E)13"/>
      <sheetName val="Theo_doi_Doanh_thu_201712"/>
      <sheetName val="TONG_HOP13"/>
      <sheetName val="phan_tic_chi_tiet13"/>
      <sheetName val="3__CNT12"/>
      <sheetName val="unit_price_list(M)12"/>
      <sheetName val="Data_Wall13"/>
      <sheetName val="Gia_vat_lieu12"/>
      <sheetName val="Chi_tiet_-tong_9_thang12"/>
      <sheetName val="Tổng_GT13"/>
      <sheetName val="Chi_tiết_KL13"/>
      <sheetName val="khấu_trừ_phạt13"/>
      <sheetName val="GT__KHAU_TRU13"/>
      <sheetName val="HAO_HUT_VAT_TU_(2)13"/>
      <sheetName val="cao_độ13"/>
      <sheetName val="Chi_tiet_cong_no13"/>
      <sheetName val="PHÁT_SINH_TẦNG_1_13"/>
      <sheetName val="PHÁT_SINH_TẦNG_213"/>
      <sheetName val="Hầm_chuyển_psinh13"/>
      <sheetName val="Ống_thẳng13"/>
      <sheetName val="Côn_thu13"/>
      <sheetName val="Vuông_tròn13"/>
      <sheetName val="Chân_rẽ13"/>
      <sheetName val="Chạc_ba13"/>
      <sheetName val="0__Input12"/>
      <sheetName val="KL_THEP__GIAM_DO_DUNG_COUPLER12"/>
      <sheetName val="01_KL_THÉP_NHẬP_VỀ12"/>
      <sheetName val="2__NT_VLDV12"/>
      <sheetName val="GHI_CHU12"/>
      <sheetName val="1_BB_LMHT12"/>
      <sheetName val="1_2_Staff_Schedule12"/>
      <sheetName val="Precios_unitarios_AXH12"/>
      <sheetName val="Bill_Prelim-CDT12"/>
      <sheetName val="Bill_BPTC-CDT12"/>
      <sheetName val="Chi_tiết_BPTC12"/>
      <sheetName val="Bill_BPTC-CDT_(PA_MCT_CDT)12"/>
      <sheetName val="Chi_tiết_BPTC_(PA_MCT_CDT)12"/>
      <sheetName val="Bê_tông_bảo_vệ12"/>
      <sheetName val="01__Data12"/>
      <sheetName val="Neo,_nối_cốt_thép_dầm,_cột12"/>
      <sheetName val="Uốn_móc_cốt_thép12"/>
      <sheetName val="Tiêu_chuẩn_cốt_thép12"/>
      <sheetName val="So_lieu_chung12"/>
      <sheetName val="TH_VL,_NC,_DDHT_Thanhphuoc12"/>
      <sheetName val="1__Office12"/>
      <sheetName val="KHOI_LUONG15-412"/>
      <sheetName val="Doi_so12"/>
      <sheetName val="DANH_MỤC_HỒ_SƠ12"/>
      <sheetName val="GT_PHÁT_SINH_NGOÀI_HĐ12"/>
      <sheetName val="KL_PHÁT_SINH_12"/>
      <sheetName val="PS_NGOÀI_HĐ12"/>
      <sheetName val="GT_PHÁT_SINH_VƯỢT_HĐ12"/>
      <sheetName val="PS_TĂNG_GIẢM_TRONG_HĐ12"/>
      <sheetName val="DGCT_PHÁT_SINH12"/>
      <sheetName val="DGCT_TRẦN_NLV12"/>
      <sheetName val="DGKL_chi_tiết_NLV12"/>
      <sheetName val="DGKL_chi_tiết_NHN,NK12"/>
      <sheetName val="TG_KL12"/>
      <sheetName val="DGCT_SƠN_BẢ_TƯỜNG_NLV12"/>
      <sheetName val="DGKL_TRẦN_NHN12"/>
      <sheetName val="MTO_REV_2(ARMOR)12"/>
      <sheetName val="KL_thep_lam_sat12"/>
      <sheetName val="DM-VNT_ko_sd12"/>
      <sheetName val="B3A_-_TOWER_A12"/>
      <sheetName val="Annex_B12"/>
      <sheetName val="Cotthep_NPT12"/>
      <sheetName val="vl_nc_mtc12"/>
      <sheetName val="1_Civil_(Org)12"/>
      <sheetName val="Tien_Thuong12"/>
      <sheetName val="NC_XL_6T_cuoi_01_CTy12"/>
      <sheetName val="Data_-6T_dau12"/>
      <sheetName val="Cong_6T12"/>
      <sheetName val="Bảng_đo_bóc_KL_OLK-0912"/>
      <sheetName val="6_3_CHI_TIET_OLK-0912"/>
      <sheetName val="Dot_412"/>
      <sheetName val="Chi_phi_van_chuyen12"/>
      <sheetName val="Tong_hop_vat_tu12"/>
      <sheetName val="1_San_12"/>
      <sheetName val="DT_hợp_đồng11"/>
      <sheetName val="Bảng_KL_đợt_111"/>
      <sheetName val="Dgia_vat_tu12"/>
      <sheetName val="Don_gia_III14"/>
      <sheetName val="D÷_liÖu12"/>
      <sheetName val="TLG_Type12"/>
      <sheetName val="Thop_Ksat12"/>
      <sheetName val="Thu_hoi_12"/>
      <sheetName val="HM_chung12"/>
      <sheetName val="CP_xd-thiet_bi12"/>
      <sheetName val="TH-TN_LD_TB12"/>
      <sheetName val="CP_xaydung12"/>
      <sheetName val="Thao_ha_phu_kien12"/>
      <sheetName val="VL-NC-MTC_ket_cau12"/>
      <sheetName val="KHOI_LUONG_TONG12"/>
      <sheetName val="TK_22KV12"/>
      <sheetName val="DM_366-177712"/>
      <sheetName val="Thi_nhiem12"/>
      <sheetName val="Gia_goc_VT-TB12"/>
      <sheetName val="Gia_vc_den_chan_CT12"/>
      <sheetName val="culy_2212"/>
      <sheetName val="Luong_205012"/>
      <sheetName val="ca_may_QN12"/>
      <sheetName val="TNHC1246_12"/>
      <sheetName val="Ca_may_TT06_201012"/>
      <sheetName val="Don_gia_VLXD_dia_phuong12"/>
      <sheetName val="Bang_luong_SCL12"/>
      <sheetName val="Dinh_muc_TN142612"/>
      <sheetName val="HRG_BHN12"/>
      <sheetName val="CĂN_ĐH12"/>
      <sheetName val="Div26_-_Elect12"/>
      <sheetName val="Tổng_hợp_KPHM11"/>
      <sheetName val="DM_336cai_tao12"/>
      <sheetName val="4_CĂN12"/>
      <sheetName val="PV_Graph_Data11"/>
      <sheetName val="Danh_mục11"/>
      <sheetName val="Q_A01_2-Sh12"/>
      <sheetName val="Dutoan_KL11"/>
      <sheetName val="doanh_thu11"/>
      <sheetName val="BTK-Dai_Hoc_Kien_Giang11"/>
      <sheetName val="GIÁ_DỰ_THẦU_30_CĂN11"/>
      <sheetName val="2_CDPS12"/>
      <sheetName val="DG_Chi_tiet11"/>
      <sheetName val="Kê_0,411"/>
      <sheetName val="TH_0,411"/>
      <sheetName val="Kê_2211"/>
      <sheetName val="TH_2211"/>
      <sheetName val="TBA_CAI_TAO11"/>
      <sheetName val="TBA_XDM11"/>
      <sheetName val="TONG_HOP_DU_TOAN11"/>
      <sheetName val="Thop_XAY_DUNG11"/>
      <sheetName val="CP_HANG_MUC_CHUNG11"/>
      <sheetName val="CHI_PHI_XD11"/>
      <sheetName val="CHI_PHI_THI_NGHIEM11"/>
      <sheetName val="VLDIEN_2211"/>
      <sheetName val="Dao_dat11"/>
      <sheetName val="TH_Denbu11"/>
      <sheetName val="Do_ve_DC11"/>
      <sheetName val="TH_Bommin11"/>
      <sheetName val="CHI_PHI_THI_NGHIEM-LD_thiet_b11"/>
      <sheetName val="Luong_TT0111"/>
      <sheetName val="Camay_QB11"/>
      <sheetName val="gia_ca_may_BXD11"/>
      <sheetName val="BANG_LUONG_KY_SU11"/>
      <sheetName val="Bang_luong_NHOM_I11"/>
      <sheetName val="Bangluong_NHOM_II_11"/>
      <sheetName val="09-GIA_nhien_lieu-ko_in11"/>
      <sheetName val="Tinh_V_cot_chiem_cho11"/>
      <sheetName val="ĐM_135411"/>
      <sheetName val="KHOAN_MAU11"/>
      <sheetName val="ĐO_ĐỊA_VẬT_LÝ11"/>
      <sheetName val="khoan_tiep_dia11"/>
      <sheetName val="DZ_22KV11"/>
      <sheetName val="_1710_HOINGHINLD11"/>
      <sheetName val="99_(2)11"/>
      <sheetName val="134_11"/>
      <sheetName val="DG_497011"/>
      <sheetName val="Heso_DZ12"/>
      <sheetName val="DG_BINH_THUAN12"/>
      <sheetName val="TINH_GIA_-_SAN_XUAT_Vertico11"/>
      <sheetName val="Financ__Overview11"/>
      <sheetName val="7_Khau_tru_12"/>
      <sheetName val="Don_gia_NC12"/>
      <sheetName val="Summary_Sheet11"/>
      <sheetName val="Finishing-Tower_A11"/>
      <sheetName val="Finishing-Tower_B11"/>
      <sheetName val="Finishing-Tower_C11"/>
      <sheetName val="Finishing-Tower_D11"/>
      <sheetName val="MEP-Tower_A11"/>
      <sheetName val="MEP-Tower_B11"/>
      <sheetName val="MEP-Tower_C11"/>
      <sheetName val="MEP-Tower_D11"/>
      <sheetName val="Cost_Report_Sum11"/>
      <sheetName val="Detail_Cost_Sum11"/>
      <sheetName val="RVO-VO_Sum11"/>
      <sheetName val="Potential_VOs_Sum11"/>
      <sheetName val="Cash_Flow_Sum11"/>
      <sheetName val="CAP_NUOC11"/>
      <sheetName val="cấp_nước_trục_nhà_vs11"/>
      <sheetName val="THOAT_NUOC11"/>
      <sheetName val="THOAT_MUA11"/>
      <sheetName val="Cáp_phòng11"/>
      <sheetName val="TMC_ĐIỆN_Phi11"/>
      <sheetName val="TMC_Tổng11"/>
      <sheetName val="TH_Đèn_Phòng_L111"/>
      <sheetName val="TH_Đèn_Hầm_L111"/>
      <sheetName val="TỦ_MODULE_T111"/>
      <sheetName val="B-2__(DPP)12"/>
      <sheetName val="13_BANG_CT11"/>
      <sheetName val="14_MMUS_GIUA_NHIP11"/>
      <sheetName val="4_HSPBngang11"/>
      <sheetName val="6_Tinh_tai11"/>
      <sheetName val="2_NSl11"/>
      <sheetName val="17_US_CHU_tho_a_b11"/>
      <sheetName val="15_MMUS_GOI11"/>
      <sheetName val="gia_vt,nc,may11"/>
      <sheetName val="Bieu_gia_HD11"/>
      <sheetName val="Huong_dan11"/>
      <sheetName val="5_2_1_Đo_bóc_KL_OLK-0611"/>
      <sheetName val="Dinh_muc11"/>
      <sheetName val="KS_tuyen11"/>
      <sheetName val="Bang_chiet_tinh_TBA11"/>
      <sheetName val="MB_DT_0211"/>
      <sheetName val="4_2_1_Đo_bóc_KL_OLK-0611"/>
      <sheetName val="4_1_1_CHI_TIET_OLK-0611"/>
      <sheetName val="THONG_SO11"/>
      <sheetName val="Đơn_giá_chi_tiết_TN_3911"/>
      <sheetName val="Bù_giá_CM10"/>
      <sheetName val="HERD_MOVEMENTFARM113"/>
      <sheetName val="HERD_MOVEMENTFARM213"/>
      <sheetName val="CALVES_2-413"/>
      <sheetName val="Cavles_2-413"/>
      <sheetName val="CALVES_4-713"/>
      <sheetName val="HEIFER_7-12m13"/>
      <sheetName val="HEIFER_12+13"/>
      <sheetName val="FRESH_COW_2017-1813"/>
      <sheetName val="HP_COW_201813"/>
      <sheetName val="LP_COW_2017-1813"/>
      <sheetName val="DRY_COW13"/>
      <sheetName val="FIELD_CROPS13"/>
      <sheetName val="EQUIP_LIST11"/>
      <sheetName val="So_sanh11"/>
      <sheetName val="DT__NHA_XUONG11"/>
      <sheetName val="Electrical_Works11"/>
      <sheetName val="H_T__INCOMING_SYSTEM11"/>
      <sheetName val="Cash_Flow11"/>
      <sheetName val="Gia_VT-TB11"/>
      <sheetName val="noi_suy_xa11"/>
      <sheetName val="noi_suy_xa_thu_hoi11"/>
      <sheetName val="Tính_giá_NC11"/>
      <sheetName val="Tiên_lượng11"/>
      <sheetName val="SL_cước11"/>
      <sheetName val="BU_LONG11"/>
      <sheetName val="Thuyết_minh11"/>
      <sheetName val="Đơn_giá_máy11"/>
      <sheetName val="¥_11"/>
      <sheetName val="CHITIET_VL-NCHT1_(2)10"/>
      <sheetName val="Tong_DT10"/>
      <sheetName val="phan_tich_don_gia10"/>
      <sheetName val="Bill_No_1_611"/>
      <sheetName val="Bill_No_1_1011"/>
      <sheetName val="Bill_No_3_311"/>
      <sheetName val="Bill_No_1_411"/>
      <sheetName val="Bill_No_1_711"/>
      <sheetName val="Summary_Bill_No__311"/>
      <sheetName val="Khai_toan5"/>
      <sheetName val="Phu_luc_01_1_EPC_P11-145"/>
      <sheetName val="TDT_P11-P145"/>
      <sheetName val="Chi_phi_khac_5"/>
      <sheetName val="Hang_muc_Chung5"/>
      <sheetName val="Bia_Phu_Luc5"/>
      <sheetName val="DATA_1_CHUNG5"/>
      <sheetName val="Muc_luc5"/>
      <sheetName val="Tra_cuu_9575"/>
      <sheetName val="Unit_price10"/>
      <sheetName val="3__KC_-_PODIUM10"/>
      <sheetName val="Breakdown_(B)10"/>
      <sheetName val="U_P_Breakdown10"/>
      <sheetName val="Bán_đợt_1_trang10"/>
      <sheetName val="CTDZ6kv_(gd1)_10"/>
      <sheetName val="CTDZ_0_4+cto_(GD1)10"/>
      <sheetName val="CTTBA_(gd1)10"/>
      <sheetName val="03_Detailed10"/>
      <sheetName val="01_Bid_Price_summary10"/>
      <sheetName val="Home_Office_Manhours10"/>
      <sheetName val="Field_SPV_Barchart10"/>
      <sheetName val="Luong_BN10"/>
      <sheetName val="Luong_TB10"/>
      <sheetName val="Ca_may_TB10"/>
      <sheetName val="Ca_máy_BN10"/>
      <sheetName val="Vật_liệu10"/>
      <sheetName val="LX_-TT0510"/>
      <sheetName val="NC_Moi_TT0510"/>
      <sheetName val="Tien_Luong10"/>
      <sheetName val="Cost_List10"/>
      <sheetName val="Detail_Cost10"/>
      <sheetName val="IC_Price_New10"/>
      <sheetName val="Summary_Table10"/>
      <sheetName val="Sales_Person10"/>
      <sheetName val="Bidding_Entity10"/>
      <sheetName val="Unit_price(Updateting)10"/>
      <sheetName val="Chiet_tinh_dz3510"/>
      <sheetName val="IMF_Code10"/>
      <sheetName val="Subsidiary_Calculation10"/>
      <sheetName val="Cau_tao_gia_xay_to6"/>
      <sheetName val="SGC_RATE5"/>
      <sheetName val="Tru_TT5"/>
      <sheetName val="Thg_045"/>
      <sheetName val="Thg_055"/>
      <sheetName val="Thg_065"/>
      <sheetName val="Thg_075"/>
      <sheetName val="Thg_085"/>
      <sheetName val="Thg_095"/>
      <sheetName val="Thg_105"/>
      <sheetName val="Thg_115"/>
      <sheetName val="Thg_125"/>
      <sheetName val="5_2_1_Đo_bóc_KL_OLK-1010"/>
      <sheetName val="Bia_lot10"/>
      <sheetName val="DT_san_XD-So_lieu_cu10"/>
      <sheetName val="THPDMoi__(2)6"/>
      <sheetName val="t-h_HA_THE6"/>
      <sheetName val="TH_XL6"/>
      <sheetName val="CHITIET_VL-NC6"/>
      <sheetName val="don_gia_142610"/>
      <sheetName val="Phu_Bai_Bridge10"/>
      <sheetName val="Chu_dau_tu6"/>
      <sheetName val="THÔNG_TIN6"/>
      <sheetName val="w't_table5"/>
      <sheetName val="FF-2_(1)10"/>
      <sheetName val="YTD_12'200310"/>
      <sheetName val="YTD_06'200310"/>
      <sheetName val="YTD_03'200310"/>
      <sheetName val="YTD_09'200310"/>
      <sheetName val="deferred_taxes10"/>
      <sheetName val="Eqpmnt_Plng10"/>
      <sheetName val="TRIAL_BALANCE10"/>
      <sheetName val="DPR_31st_march10"/>
      <sheetName val="current_month10"/>
      <sheetName val="Blng__Vs_Coll_10"/>
      <sheetName val="DM_DU_AN5"/>
      <sheetName val="DM_TP_5"/>
      <sheetName val="File_Chi_tiet5"/>
      <sheetName val="Danh_mục_khối5"/>
      <sheetName val="Danh_mục_đơn_vị_-phòng_chức_nă5"/>
      <sheetName val="BẢNG_DIỄN_GIẢI_KL_(7)10"/>
      <sheetName val="Probbl_-_Production5"/>
      <sheetName val="CHI_PHÍ_NHÔM5"/>
      <sheetName val="BILL_34Āᐁë5"/>
      <sheetName val="Currency_Rate5"/>
      <sheetName val="Dashboard_-_BQL_-_VHL5"/>
      <sheetName val="KEILA_TP_2020-075"/>
      <sheetName val="CFA_(ME)5"/>
      <sheetName val="MEP_Building5"/>
      <sheetName val="BOM-13_11-Other(PS1+PS2)5"/>
      <sheetName val="2__BBNT_KLHT5"/>
      <sheetName val="Dinh_Muc_Vat_Tu5"/>
      <sheetName val="mã_5"/>
      <sheetName val="CHITIET_VL-NC-TT1p5"/>
      <sheetName val="NHOM_KINH4"/>
      <sheetName val="TH_khoi_luong5"/>
      <sheetName val="Chi_tiet_khoi_luong5"/>
      <sheetName val="TK_thep5"/>
      <sheetName val="CT_THOÁT_WC_VP5"/>
      <sheetName val="CT_CẤP_WC_VP5"/>
      <sheetName val="CT_THOÁT_MƯA_VP_TRỤC_LỚN5"/>
      <sheetName val="CT_THOÁT_MƯA_VP_TRỤC_NHỎ5"/>
      <sheetName val="LUONG_SCL5"/>
      <sheetName val="Chênh_lệch_máy_thi_công4"/>
      <sheetName val="Chênh_lệch_nhân_công4"/>
      <sheetName val="Chênh_lệch_vật_liệu4"/>
      <sheetName val="Nhập_liệu3"/>
      <sheetName val="Luong_(TP_Việt_Trì)3"/>
      <sheetName val="DG_4"/>
      <sheetName val="Chao_gia_T12_RE4"/>
      <sheetName val="DSV6_Summ3"/>
      <sheetName val="Boc_KL_DAT+CAT+BT3"/>
      <sheetName val="Boc_KL_thép3"/>
      <sheetName val="Bieu_do_nhan_luc3"/>
      <sheetName val="Don_gia_XD4"/>
      <sheetName val="Aging_Sept4"/>
      <sheetName val="0_Data3"/>
      <sheetName val="0_Data_new3"/>
      <sheetName val="Auto_Monthly_Inputs_3"/>
      <sheetName val="Service_Cost_4"/>
      <sheetName val="Don_gia_Tay_Ninh4"/>
      <sheetName val="Don_gia_Dak_Lak4"/>
      <sheetName val="streeta_and_cacth_pit4"/>
      <sheetName val="Daf_14"/>
      <sheetName val="Gia_NC_theo_TT053"/>
      <sheetName val="Khoi_luong_kenh_dan2"/>
      <sheetName val="Thep_Be_TN(tai_C10)2"/>
      <sheetName val="Sum_ELE__CAP_S1-4__3"/>
      <sheetName val="CONSOIDATE_43"/>
      <sheetName val="CONSOIDATE_23"/>
      <sheetName val="PHẦN_KIẾN_TRÚC3"/>
      <sheetName val="Land_Dev't__Ph-13"/>
      <sheetName val="Hac_Lots3"/>
      <sheetName val="4-Lane_bridge3"/>
      <sheetName val="Res_Lots3"/>
      <sheetName val="Spine_Road3"/>
      <sheetName val="Bill_23"/>
      <sheetName val="Bill_33"/>
      <sheetName val="Bill_4a_-_1A3"/>
      <sheetName val="Bill_4a_(Fiber)_-_1A3"/>
      <sheetName val="Bill_4b3"/>
      <sheetName val="Bill_4c3"/>
      <sheetName val="Bill_53"/>
      <sheetName val="Bill_4a_-_1B3"/>
      <sheetName val="Bill_4a_(Fiber)_-_1B3"/>
      <sheetName val="So_sanh_gia3"/>
      <sheetName val="Luong_2622EVN3"/>
      <sheetName val="DO_AM_DT3"/>
      <sheetName val="01__Nha_xuong3"/>
      <sheetName val="Cước_CG3"/>
      <sheetName val="MTO_REV_03"/>
      <sheetName val="NC_CU3"/>
      <sheetName val="Cuoc_3"/>
      <sheetName val="gia_chao3"/>
      <sheetName val="Vat_lieu_BTN3"/>
      <sheetName val="Bank_Rev3"/>
      <sheetName val="BP_DECLINE_IT3"/>
      <sheetName val="Input_List3"/>
      <sheetName val="Valid_data_revised3"/>
      <sheetName val="DETAIL_MIX_%_REPORT3"/>
      <sheetName val="Fill_this_out_first___3"/>
      <sheetName val="BC_chi_tiết_TT3"/>
      <sheetName val="0,SO_LIEU_DAU_VAO3"/>
      <sheetName val="Corner_Arch3"/>
      <sheetName val="End_Arch3"/>
      <sheetName val="Intermediate_Arch3"/>
      <sheetName val="reinforcement_6753"/>
      <sheetName val="ext_wall_fin_qty3"/>
      <sheetName val="SL_Plum_3"/>
      <sheetName val="Physical_Schedule_3D3"/>
      <sheetName val="Hrg_Readymix3"/>
      <sheetName val="Input_-_Facilities3"/>
      <sheetName val="BP_CAPEX_MoD-100%_Area_4_USD3"/>
      <sheetName val="DGKL_TRỤC_NGOAI_NHA3"/>
      <sheetName val="5_2_1_Đo_bóc_KL_OLK-073"/>
      <sheetName val="Da_xay_dung3"/>
      <sheetName val="Elemental_Breakdown+20%3"/>
      <sheetName val="TCVN_1651-20082"/>
      <sheetName val="Dai_tu3"/>
      <sheetName val="02__PHAN_TICH3"/>
      <sheetName val="03__NGAN_SACH3"/>
      <sheetName val="6__Scope_of_work_3"/>
      <sheetName val="4_6_Phân_tích_nhân_sự_3"/>
      <sheetName val="4_5_Mức_độ_tham_gia_dự_án3"/>
      <sheetName val="Define_finishing3"/>
      <sheetName val="Dynamic_Ranges2"/>
      <sheetName val="242_3_summaryOPC3"/>
      <sheetName val="1_1General3"/>
      <sheetName val="Gia_giao_VL_den_HT2"/>
      <sheetName val="THONG_SO_KICH_THUOC2"/>
      <sheetName val="XL4Poppy_(2)3"/>
      <sheetName val="he_so_dong_thoi2"/>
      <sheetName val="CT_-THVLNC2"/>
      <sheetName val="Thang_012"/>
      <sheetName val="Thống_kê2"/>
      <sheetName val="BAN_IN2"/>
      <sheetName val="NOVA_MEDIC2"/>
      <sheetName val="DGKL_MEDIC2"/>
      <sheetName val="ADJ_20112"/>
      <sheetName val="THCP_thiet_bi2"/>
      <sheetName val="Piano_Montaggio_PO-02_bozza22"/>
      <sheetName val="SLTh_ke2"/>
      <sheetName val="OVER_VIEW2"/>
      <sheetName val="SCOPE_OF_WORK2"/>
      <sheetName val="Listes_Caractéristiques2"/>
      <sheetName val="Liste_Référentiel2"/>
      <sheetName val="Bill_4_1a___2"/>
      <sheetName val="chi_tiet_TS_theo_so_lieu_ktoan2"/>
      <sheetName val="DS_Cty2"/>
      <sheetName val="THÁNG_052"/>
      <sheetName val="TONGKE3p_2"/>
      <sheetName val="Data_(2)2"/>
      <sheetName val="Book_1_Summary2"/>
      <sheetName val="1_설계조건2"/>
      <sheetName val="Wood_Mckenzie2"/>
      <sheetName val="Đầu_ra_sản_phẩm2"/>
      <sheetName val="Tổng_quan_và_Input2"/>
      <sheetName val="Đầu_vào_sản_xuất2"/>
      <sheetName val="Tính_toán_doanh_thu2"/>
      <sheetName val="Phân_tích_độ_nhạy2"/>
      <sheetName val="Khấu_hao_TSCĐ2"/>
      <sheetName val="Nguồn_vốn2"/>
      <sheetName val="Giải_ngân_nguồn_vốn2"/>
      <sheetName val="Tính_toán_thuế2"/>
      <sheetName val="Tính_toán_chi_phí_SX2"/>
      <sheetName val="TH_ĐƠN_GIÁ2"/>
      <sheetName val="cable,_lighting,_switch2"/>
      <sheetName val="ĐỢT_12"/>
      <sheetName val="DTXL(_270)2"/>
      <sheetName val="KL_T16_BÀN_GIAO_19_42"/>
      <sheetName val="Bldg_Brkdown2"/>
      <sheetName val="DG_VL_KS2"/>
      <sheetName val="Bill_rekap2"/>
      <sheetName val="Cash_Flow_bulanan2"/>
      <sheetName val="CươcVC_tinh2"/>
      <sheetName val="List_of_Staff2"/>
      <sheetName val="__QUOTATION_xlsx2"/>
      <sheetName val="2_5_Ducts_(2)2"/>
      <sheetName val="S_N2"/>
      <sheetName val="NHOM_KINH_2"/>
      <sheetName val="입찰내역_발주처_양식2"/>
      <sheetName val="DIEN_TICH2"/>
      <sheetName val="3_공통공사대비2"/>
      <sheetName val="Don_vi2"/>
      <sheetName val="TH_khối_lượng_phải_làm2"/>
      <sheetName val="Giá_VL,_NC,_M2"/>
      <sheetName val="Lương_2135_nhóm_I2"/>
      <sheetName val="Luong_2050_hà_NAm2"/>
      <sheetName val="Lương2045_nhóm_I2"/>
      <sheetName val="May_3_huyện2"/>
      <sheetName val="May_yên_mô2"/>
      <sheetName val="Phân_tich_ĐG2"/>
      <sheetName val="PLV_mới2"/>
      <sheetName val="May_TT11(TB)2"/>
      <sheetName val="May_TT11_(HP)2"/>
      <sheetName val="May_TT11(NB)2"/>
      <sheetName val="May_TT11(NĐ)2"/>
      <sheetName val="Lương_theo_TT17(Thái_Bình)2"/>
      <sheetName val="Lương_theo_TT17_(HP)2"/>
      <sheetName val="Lương_theo_TT17_(Ninh_Bình)2"/>
      <sheetName val="Lương_theo_TT17_(Nam_Định)2"/>
      <sheetName val="KL_CHI_TIẾT_(2)2"/>
      <sheetName val="5_Gia2"/>
      <sheetName val="Danh_sach_KV22"/>
      <sheetName val="Danh_sach_doan_KT2"/>
      <sheetName val="Loại_cọc_P22"/>
      <sheetName val="CP_NC-MTC_XD2"/>
      <sheetName val="H_Satuan2"/>
      <sheetName val="4_3_Scope_of_work_2"/>
      <sheetName val="Gia_HĐ2"/>
      <sheetName val="2__Tổng_hợp2"/>
      <sheetName val="List_Equip2"/>
      <sheetName val="Process_C_(1-166)2"/>
      <sheetName val="CF_-Update_31Jul062"/>
      <sheetName val="Executive_Summary2"/>
      <sheetName val="MAHANG_BHLD2"/>
      <sheetName val="CHITIETHOADON_TT2"/>
      <sheetName val="mahang_chinh_sua_moi_nhat2"/>
      <sheetName val="Noise_insl2"/>
      <sheetName val="Ca_may2"/>
      <sheetName val="GIA_NC,_CM2"/>
      <sheetName val="GIA_VL2"/>
      <sheetName val="13_Luong2"/>
      <sheetName val="Eq__Mobilization2"/>
      <sheetName val="Link_HG2"/>
      <sheetName val="Danhsach_122"/>
      <sheetName val="List_Danh_mục_nghiệm_thu2"/>
      <sheetName val="02__THONG_TIN_CHUNG2"/>
      <sheetName val="07__DINH_MUC_HBC2"/>
      <sheetName val="TK_SX2"/>
      <sheetName val="Rate_Analysis2"/>
      <sheetName val="Don_gia_vung_III2"/>
      <sheetName val="Don_gia_III15"/>
      <sheetName val="Don_gia_CT2"/>
      <sheetName val="PLHD_doi_cot_ham_0101-042"/>
      <sheetName val="Luong_TT052"/>
      <sheetName val="unit_weight2"/>
      <sheetName val="DIV_INC3"/>
      <sheetName val="A1_-_Income_Statement3"/>
      <sheetName val="Adj_entries_2"/>
      <sheetName val="Annexure_12"/>
      <sheetName val="Annexure_22"/>
      <sheetName val="Updated_2018_COA2"/>
      <sheetName val="IC_Listing2"/>
      <sheetName val="SLA_cost_distr_FEB_20202"/>
      <sheetName val="Legal_entities_details2"/>
      <sheetName val="Invoice_base_FEB_20202"/>
      <sheetName val="Le317_into_80502"/>
      <sheetName val="Basic_principles_to_the_distr_2"/>
      <sheetName val="Cost_elements2"/>
      <sheetName val="Ref_rate_change2"/>
      <sheetName val="Synergi_life_credit2"/>
      <sheetName val="Change_in_NH2"/>
      <sheetName val="NPS_to_O&amp;G2"/>
      <sheetName val="Income_Statement17"/>
      <sheetName val="Project_Info_2"/>
      <sheetName val="Cost_Summary2"/>
      <sheetName val="Cost_Summary_-_USD2"/>
      <sheetName val="Price_Summary_-_Offshore2"/>
      <sheetName val="Factory_&amp;_Import_Material2"/>
      <sheetName val="Labour_Hours_Upload2"/>
      <sheetName val="Technical_Info_2"/>
      <sheetName val="PM_Cost2"/>
      <sheetName val="SED_INPUT2"/>
      <sheetName val="Du_lieu_ban_dau2"/>
      <sheetName val="GZ_TP2"/>
      <sheetName val="GZ_VT2"/>
      <sheetName val="Be_tong2"/>
      <sheetName val="bar_nor2"/>
      <sheetName val="conc_nor2"/>
      <sheetName val="conc_frus2"/>
      <sheetName val="conc_trap2"/>
      <sheetName val="bar_frus2"/>
      <sheetName val="bar_trap2"/>
      <sheetName val="ĐM4970_2016(Lap_dat_TBA)2"/>
      <sheetName val="Gia_Nhan_công2"/>
      <sheetName val="Đon_gia_228_sua_chua2"/>
      <sheetName val="ĐM01_2000(thinghiem_ĐZTTĐL)2"/>
      <sheetName val="ĐM1781_2007(T_N_đien_ĐZ&amp;TBA)2"/>
      <sheetName val="Cuoc_van_chuyen2"/>
      <sheetName val="Beam_reinfocement_schedule2"/>
      <sheetName val="Thong_so_dam2"/>
      <sheetName val="Wall_Block_C2"/>
      <sheetName val="General_Schedule2"/>
      <sheetName val="Factor_F_Data2"/>
      <sheetName val="bang_1_NCXD2"/>
      <sheetName val="bang_1_NCXD_(V_I)2"/>
      <sheetName val="2__Summary-cash2"/>
      <sheetName val="May_Goc_(QD2436)2"/>
      <sheetName val="VC_theo_cuoc_tinh2"/>
      <sheetName val="BCVC__2"/>
      <sheetName val="Bang_khoi_luong1"/>
      <sheetName val="INDEX_HẠ_TẦNG2"/>
      <sheetName val="CTG_HẠ_TẦNG2"/>
      <sheetName val="DGG_HẠ_TẦNG2"/>
      <sheetName val="DGG_LB_CỌC2"/>
      <sheetName val="DGG_MT_CỌC2"/>
      <sheetName val="INFO_CỌC2"/>
      <sheetName val="INDEX_CỌC2"/>
      <sheetName val="Du_lieu_TKT2"/>
      <sheetName val="TÍNH_TOÁN_KHỐI_LƯỢNG_P62"/>
      <sheetName val="FINANCIAL_(FLR)1"/>
      <sheetName val="Bảng_dung_trọng2"/>
      <sheetName val="Tong_Luong_Thep1"/>
      <sheetName val="bang_tien_luong1"/>
      <sheetName val="1_INPUT1"/>
      <sheetName val="Phan_tich_vat_tu1"/>
      <sheetName val="Du_thau_03xd1"/>
      <sheetName val="Cost_of_DM_Water2"/>
      <sheetName val="Sch2_-_BalSht_Summary2"/>
      <sheetName val="Sch1_-_P&amp;L_Summary2"/>
      <sheetName val="Beam__2_1"/>
      <sheetName val="DETAIL_PROGRESS_CLAIM1"/>
      <sheetName val="Phan_tich_don_gia_de_xuat_-_ca1"/>
      <sheetName val="간접비_총괄표2"/>
      <sheetName val="EE_(3)1"/>
      <sheetName val="Ban_Qua_do1"/>
      <sheetName val="Dự_kiến_SL-NT_20131"/>
      <sheetName val="SL_HM-T1_20141"/>
      <sheetName val="Cost_center1"/>
      <sheetName val="Details_Sales_(local)2"/>
      <sheetName val="FA_list1"/>
      <sheetName val="Enc_3A1"/>
      <sheetName val="Fixed_Prof_Fees1"/>
      <sheetName val="BS,_PL,_Sch_5_to_91"/>
      <sheetName val="301_RTI1"/>
      <sheetName val="1__Questionnaire1"/>
      <sheetName val="Excise_on_RM1"/>
      <sheetName val="_Payroll_Empl_(Wkng)1"/>
      <sheetName val="Insight_28-6-001"/>
      <sheetName val="DL_codes1"/>
      <sheetName val="Simulator_Detail1"/>
      <sheetName val="Trnf_to_Reimb_1"/>
      <sheetName val="Power_&amp;_Fuel_(S)1"/>
      <sheetName val="Book_details1"/>
      <sheetName val="July_06-Mar_071"/>
      <sheetName val="Ctiet_Cthe1"/>
      <sheetName val="Window_Door_schedule1"/>
      <sheetName val="M_671"/>
      <sheetName val="Summary_of_My_Chanh_Bridge1"/>
      <sheetName val="My_Chanh_Bridge1"/>
      <sheetName val="Summary_of_Phu_Bai_Bridge1"/>
      <sheetName val="Summary_of_Nong_Bridge1"/>
      <sheetName val="Nong_Bridge1"/>
      <sheetName val="Summary_of_Phong_Le_Bridge1"/>
      <sheetName val="Phong_Le_Bridge1"/>
      <sheetName val="Summary_of_Ky_Lam_Bridge1"/>
      <sheetName val="Nghỉ_lễ1"/>
      <sheetName val="ﾄﾞﾊﾞｲFUEL_GAS追見1"/>
      <sheetName val="Wall_Pier1"/>
      <sheetName val="DA01_HD-List1"/>
      <sheetName val="DM01_CDT1"/>
      <sheetName val="DM02_NT1"/>
      <sheetName val="NT01_HD-List1"/>
      <sheetName val="DG_CANTHO1"/>
      <sheetName val="Check_C1"/>
      <sheetName val="BANG_TONGHOP1"/>
      <sheetName val="SUMMARY_QUANTITIES1"/>
      <sheetName val="DM_17812"/>
      <sheetName val="Giá_đến_hiện_trường1"/>
      <sheetName val="DG_2851"/>
      <sheetName val="DG__2861"/>
      <sheetName val="DG_851"/>
      <sheetName val="DG_891"/>
      <sheetName val="DGVCTC_2851"/>
      <sheetName val="M6A-208_Steering_dust1"/>
      <sheetName val="JT3_0견적-구11"/>
      <sheetName val="SELISIH_HARGA1"/>
      <sheetName val="Code_HT_CB_-OT1"/>
      <sheetName val="Code_HT_CB_-_PO1"/>
      <sheetName val="DOOR_A_(4-roof)1"/>
      <sheetName val="Door_HT1"/>
      <sheetName val="DOOR_B1_(4-roof)1"/>
      <sheetName val="DOOR_B2_(4-roof)1"/>
      <sheetName val="rate_code1"/>
      <sheetName val="Xuất_DL_AP1"/>
      <sheetName val="Xuất_DL_OT1"/>
      <sheetName val="Xuat_DL_PO1"/>
      <sheetName val="Ban_QD1"/>
      <sheetName val="SL_DT_2011so_sanh1"/>
      <sheetName val="Main_Model1"/>
      <sheetName val="Xuly_Data1"/>
      <sheetName val="Cst_Pkg-Eden1"/>
      <sheetName val="Cashflow_Analysis1"/>
      <sheetName val="Labor_Sum1"/>
      <sheetName val="Sheet1_(2)1"/>
      <sheetName val="Chi_Thao1"/>
      <sheetName val="4__Đo_bóc_KL1"/>
      <sheetName val="V_c_noi_bo1"/>
      <sheetName val="Tổng_kê1"/>
      <sheetName val="Kich_thuoc_mo_M1-nam_lay1"/>
      <sheetName val="Dau_vào1"/>
      <sheetName val="Data-SỔ_KHO1"/>
      <sheetName val="SỔ_KHO1"/>
      <sheetName val="BSD_(2)1"/>
      <sheetName val="Thông_tin_chung1"/>
      <sheetName val="B1_CN1"/>
      <sheetName val="Đường_dây1"/>
      <sheetName val="Vị_trí1"/>
      <sheetName val="Đơn_giá-NC1"/>
      <sheetName val="Đơn_giá-VL-CM1"/>
      <sheetName val="KL_CHI_TIET1"/>
      <sheetName val="Anx_101"/>
      <sheetName val="Full_20121"/>
      <sheetName val="Summary_Page_VDF1"/>
      <sheetName val="Invested_capital_VDF1"/>
      <sheetName val="BB_Contribution_by_store_T__1"/>
      <sheetName val="DG_SUA_CHUA1"/>
      <sheetName val="TAM_TINH1"/>
      <sheetName val="080_(2)2"/>
      <sheetName val="BTO_Dept_3"/>
      <sheetName val="Input_&amp;_Instruct3"/>
      <sheetName val="Purchase_Calc_2"/>
      <sheetName val="Balance_Sheet2"/>
      <sheetName val="Report_Summary2"/>
      <sheetName val="Monthly_Notes2"/>
      <sheetName val="Trial_Bal1"/>
      <sheetName val="CC_Inventory_Assumption1"/>
      <sheetName val="Validation_and_Lookup_tables1"/>
      <sheetName val="Dec__08_RDD1"/>
      <sheetName val="Int_Others1"/>
      <sheetName val="Sub_Lead1"/>
      <sheetName val="nhat_ky_1"/>
      <sheetName val="DGKL_L2_THÉP_MÓNG1"/>
      <sheetName val="Bieu_chi_tiet_gia_du_thau1"/>
      <sheetName val="Gia_vat_lieu_trong_gia_du_thau1"/>
      <sheetName val="Bang_phan_tich_don_gia_du_thau1"/>
      <sheetName val="Costos_Alt21"/>
      <sheetName val="B-10_otros_activos_20031"/>
      <sheetName val="B-10_otros_activos_20041"/>
      <sheetName val="liste_ANDI1"/>
      <sheetName val="Daily_Forwards1"/>
      <sheetName val="CREDIT_STATS1"/>
      <sheetName val="basic_inputs1"/>
      <sheetName val="INSTRUCTION_Read_me1"/>
      <sheetName val="DATOS_DE_CAMPO1"/>
      <sheetName val="Basic_Data_Inputs1"/>
      <sheetName val="Du_lieu_dau_vao1"/>
      <sheetName val="InputĠList"/>
      <sheetName val="도체종-상수표"/>
      <sheetName val="실행내역"/>
      <sheetName val="기성내역"/>
      <sheetName val="MASSPROP"/>
      <sheetName val="COLUMN-CR"/>
      <sheetName val="Dg cay"/>
      <sheetName val="Betong"/>
      <sheetName val="Vankhuon"/>
      <sheetName val="BFT"/>
      <sheetName val="Le MERIDIEN"/>
      <sheetName val="MARRIOT"/>
      <sheetName val="NOVOTEL"/>
      <sheetName val="ROYAL"/>
      <sheetName val="SPRING"/>
      <sheetName val="SUNRISE"/>
      <sheetName val="TERUMO"/>
      <sheetName val="UNITED PHARMA"/>
      <sheetName val="ctiet mong DD"/>
      <sheetName val="DMTK"/>
      <sheetName val="SMT"/>
      <sheetName val="進貨驗收明細"/>
      <sheetName val="A.16.INTERNAL ROAD"/>
      <sheetName val="内围地梁钢筋说明"/>
      <sheetName val="Productivity"/>
      <sheetName val="CPKHAC"/>
      <sheetName val="KH chi tiet 2019 (IN)"/>
      <sheetName val="C.tinh"/>
      <sheetName val="기초단가"/>
      <sheetName val="TN_M"/>
      <sheetName val="kich thuoc chung"/>
      <sheetName val="So lieu"/>
      <sheetName val="FILE"/>
      <sheetName val="GIA TRI"/>
      <sheetName val="BM.07.DCCCVT"/>
      <sheetName val="XLP"/>
      <sheetName val="TONG"/>
      <sheetName val="HOLE PILE"/>
      <sheetName val="L45M"/>
      <sheetName val="L50M"/>
      <sheetName val="T,L45M"/>
      <sheetName val="T,L50M"/>
      <sheetName val="KL-C1"/>
      <sheetName val="KL13"/>
      <sheetName val="KL14"/>
      <sheetName val="KL15"/>
      <sheetName val="Tong hop1"/>
      <sheetName val="KLTK"/>
      <sheetName val="LISTNT"/>
      <sheetName val="TKLT"/>
      <sheetName val="Mã vật tư"/>
      <sheetName val="GTXL2"/>
      <sheetName val="KL16"/>
      <sheetName val="KL17"/>
      <sheetName val="KL18"/>
      <sheetName val="KL19"/>
      <sheetName val="KL20"/>
      <sheetName val="KL21"/>
      <sheetName val="KL22"/>
      <sheetName val="KL23"/>
      <sheetName val="KL24"/>
      <sheetName val="KL25"/>
      <sheetName val="KL26"/>
      <sheetName val="KL27"/>
      <sheetName val="KL28"/>
      <sheetName val="KL29"/>
      <sheetName val="KL30"/>
      <sheetName val="KL31"/>
      <sheetName val="KL32"/>
      <sheetName val="KL33"/>
      <sheetName val="KL34"/>
      <sheetName val="KL35"/>
      <sheetName val="KL36"/>
      <sheetName val="KL37"/>
      <sheetName val="KL38"/>
      <sheetName val="KL39"/>
      <sheetName val="KL40"/>
      <sheetName val="KL41"/>
      <sheetName val="KL42"/>
      <sheetName val="KL43"/>
      <sheetName val="KL44"/>
      <sheetName val="KL45"/>
      <sheetName val="KL46"/>
      <sheetName val="KL47"/>
      <sheetName val="KL48"/>
      <sheetName val="KL49"/>
      <sheetName val="KL50"/>
      <sheetName val="KL51"/>
      <sheetName val="KL52"/>
      <sheetName val="KL53"/>
      <sheetName val="KL54"/>
      <sheetName val="KL55"/>
      <sheetName val="KL56"/>
      <sheetName val="KL57"/>
      <sheetName val="KL58"/>
      <sheetName val="MTC"/>
      <sheetName val="KL Lớp"/>
      <sheetName val="Doan"/>
      <sheetName val="THAN"/>
      <sheetName val="DT KHOAN DS"/>
      <sheetName val="Cước bộ"/>
      <sheetName val="wHaTiSnAmE"/>
      <sheetName val="NT vat lieu"/>
      <sheetName val=" GULF"/>
      <sheetName val="Category"/>
      <sheetName val="DETAIL_THEP"/>
      <sheetName val="NK_EPCOC"/>
      <sheetName val="INPUT_HOP_DONG"/>
      <sheetName val="THUC_HIEN"/>
      <sheetName val="Moc"/>
      <sheetName val="pag 12 "/>
      <sheetName val="lived_load"/>
      <sheetName val="TDT"/>
      <sheetName val="Gia NC theo QD 3987-QD-UBND"/>
      <sheetName val="Beam Calculate"/>
      <sheetName val="CAD"/>
      <sheetName val="NC_May"/>
      <sheetName val="DLHG"/>
      <sheetName val="Nut giao"/>
      <sheetName val="BS 8666-2005 + 272-05"/>
      <sheetName val="Than cong D2"/>
      <sheetName val="ASTM A615M"/>
      <sheetName val="Than cong"/>
      <sheetName val="CB400-V"/>
      <sheetName val="CB240-T"/>
      <sheetName val="TTin"/>
      <sheetName val="Bang du lieu"/>
      <sheetName val="Danh muc tieu chuan"/>
      <sheetName val="MÁY_PHÁT"/>
      <sheetName val="CT35"/>
      <sheetName val="Dau vao"/>
      <sheetName val="10.TM cũ"/>
      <sheetName val="lý trình"/>
      <sheetName val="KT1"/>
      <sheetName val="PYC 1"/>
      <sheetName val="Đ1 - BTM"/>
      <sheetName val="CVXD"/>
      <sheetName val="gia chung tính m2"/>
      <sheetName val="TK KT CAU KIEN"/>
      <sheetName val="Noi luc"/>
      <sheetName val="Data_NT"/>
      <sheetName val="Pile-Br-Capacity"/>
      <sheetName val="bang luong thang 6"/>
      <sheetName val="LTMay"/>
      <sheetName val="Nlieu"/>
      <sheetName val="Biểu mẫu số 2"/>
      <sheetName val="F01-BC_KHAU_PHAN_SANG_2_x0000__31"/>
      <sheetName val="Bill_05_-_Hoan_thien-To_x0003_er3"/>
      <sheetName val="F01-BC_KHAU_PHAN_SANG_2"/>
      <sheetName val="Closing"/>
      <sheetName val="F01-BC_KHAU_PHAN_SANG_2_3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refreshError="1"/>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efreshError="1"/>
      <sheetData sheetId="8361" refreshError="1"/>
      <sheetData sheetId="8362" refreshError="1"/>
      <sheetData sheetId="8363" refreshError="1"/>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ow r="9">
          <cell r="A9" t="str">
            <v>A</v>
          </cell>
        </row>
      </sheetData>
      <sheetData sheetId="9947" refreshError="1"/>
      <sheetData sheetId="9948">
        <row r="9">
          <cell r="A9" t="str">
            <v>A</v>
          </cell>
        </row>
      </sheetData>
      <sheetData sheetId="9949">
        <row r="9">
          <cell r="A9" t="str">
            <v>A</v>
          </cell>
        </row>
      </sheetData>
      <sheetData sheetId="9950">
        <row r="9">
          <cell r="A9" t="str">
            <v>A</v>
          </cell>
        </row>
      </sheetData>
      <sheetData sheetId="9951">
        <row r="9">
          <cell r="A9" t="str">
            <v>A</v>
          </cell>
        </row>
      </sheetData>
      <sheetData sheetId="9952">
        <row r="9">
          <cell r="A9" t="str">
            <v>A</v>
          </cell>
        </row>
      </sheetData>
      <sheetData sheetId="9953">
        <row r="9">
          <cell r="A9" t="str">
            <v>A</v>
          </cell>
        </row>
      </sheetData>
      <sheetData sheetId="9954">
        <row r="9">
          <cell r="A9" t="str">
            <v>A</v>
          </cell>
        </row>
      </sheetData>
      <sheetData sheetId="9955">
        <row r="9">
          <cell r="A9" t="str">
            <v>A</v>
          </cell>
        </row>
      </sheetData>
      <sheetData sheetId="9956">
        <row r="9">
          <cell r="A9" t="str">
            <v>A</v>
          </cell>
        </row>
      </sheetData>
      <sheetData sheetId="9957">
        <row r="9">
          <cell r="A9" t="str">
            <v>A</v>
          </cell>
        </row>
      </sheetData>
      <sheetData sheetId="9958">
        <row r="9">
          <cell r="A9" t="str">
            <v>A</v>
          </cell>
        </row>
      </sheetData>
      <sheetData sheetId="9959">
        <row r="9">
          <cell r="A9" t="str">
            <v>A</v>
          </cell>
        </row>
      </sheetData>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efreshError="1"/>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refreshError="1"/>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refreshError="1"/>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efreshError="1"/>
      <sheetData sheetId="10432" refreshError="1"/>
      <sheetData sheetId="10433" refreshError="1"/>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refreshError="1"/>
      <sheetData sheetId="10442" refreshError="1"/>
      <sheetData sheetId="10443" refreshError="1"/>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efreshError="1"/>
      <sheetData sheetId="10482" refreshError="1"/>
      <sheetData sheetId="10483" refreshError="1"/>
      <sheetData sheetId="10484" refreshError="1"/>
      <sheetData sheetId="10485" refreshError="1"/>
      <sheetData sheetId="10486" refreshError="1"/>
      <sheetData sheetId="10487" refreshError="1"/>
      <sheetData sheetId="10488" refreshError="1"/>
      <sheetData sheetId="10489" refreshError="1"/>
      <sheetData sheetId="10490" refreshError="1"/>
      <sheetData sheetId="10491" refreshError="1"/>
      <sheetData sheetId="10492" refreshError="1"/>
      <sheetData sheetId="10493" refreshError="1"/>
      <sheetData sheetId="10494" refreshError="1"/>
      <sheetData sheetId="10495" refreshError="1"/>
      <sheetData sheetId="10496" refreshError="1"/>
      <sheetData sheetId="10497" refreshError="1"/>
      <sheetData sheetId="10498" refreshError="1"/>
      <sheetData sheetId="10499" refreshError="1"/>
      <sheetData sheetId="10500" refreshError="1"/>
      <sheetData sheetId="10501" refreshError="1"/>
      <sheetData sheetId="10502" refreshError="1"/>
      <sheetData sheetId="10503" refreshError="1"/>
      <sheetData sheetId="10504" refreshError="1"/>
      <sheetData sheetId="10505" refreshError="1"/>
      <sheetData sheetId="10506" refreshError="1"/>
      <sheetData sheetId="10507" refreshError="1"/>
      <sheetData sheetId="10508" refreshError="1"/>
      <sheetData sheetId="10509" refreshError="1"/>
      <sheetData sheetId="10510" refreshError="1"/>
      <sheetData sheetId="10511" refreshError="1"/>
      <sheetData sheetId="10512" refreshError="1"/>
      <sheetData sheetId="10513" refreshError="1"/>
      <sheetData sheetId="10514" refreshError="1"/>
      <sheetData sheetId="10515" refreshError="1"/>
      <sheetData sheetId="10516" refreshError="1"/>
      <sheetData sheetId="10517" refreshError="1"/>
      <sheetData sheetId="10518" refreshError="1"/>
      <sheetData sheetId="10519" refreshError="1"/>
      <sheetData sheetId="10520" refreshError="1"/>
      <sheetData sheetId="10521" refreshError="1"/>
      <sheetData sheetId="10522" refreshError="1"/>
      <sheetData sheetId="10523" refreshError="1"/>
      <sheetData sheetId="10524" refreshError="1"/>
      <sheetData sheetId="10525" refreshError="1"/>
      <sheetData sheetId="10526" refreshError="1"/>
      <sheetData sheetId="10527" refreshError="1"/>
      <sheetData sheetId="10528" refreshError="1"/>
      <sheetData sheetId="10529" refreshError="1"/>
      <sheetData sheetId="10530" refreshError="1"/>
      <sheetData sheetId="10531" refreshError="1"/>
      <sheetData sheetId="10532" refreshError="1"/>
      <sheetData sheetId="10533" refreshError="1"/>
      <sheetData sheetId="10534" refreshError="1"/>
      <sheetData sheetId="10535" refreshError="1"/>
      <sheetData sheetId="10536" refreshError="1"/>
      <sheetData sheetId="10537" refreshError="1"/>
      <sheetData sheetId="10538" refreshError="1"/>
      <sheetData sheetId="10539" refreshError="1"/>
      <sheetData sheetId="10540" refreshError="1"/>
      <sheetData sheetId="10541" refreshError="1"/>
      <sheetData sheetId="10542" refreshError="1"/>
      <sheetData sheetId="10543" refreshError="1"/>
      <sheetData sheetId="10544" refreshError="1"/>
      <sheetData sheetId="10545" refreshError="1"/>
      <sheetData sheetId="10546" refreshError="1"/>
      <sheetData sheetId="10547" refreshError="1"/>
      <sheetData sheetId="10548" refreshError="1"/>
      <sheetData sheetId="10549" refreshError="1"/>
      <sheetData sheetId="10550" refreshError="1"/>
      <sheetData sheetId="10551" refreshError="1"/>
      <sheetData sheetId="10552" refreshError="1"/>
      <sheetData sheetId="10553" refreshError="1"/>
      <sheetData sheetId="10554" refreshError="1"/>
      <sheetData sheetId="10555" refreshError="1"/>
      <sheetData sheetId="10556" refreshError="1"/>
      <sheetData sheetId="10557" refreshError="1"/>
      <sheetData sheetId="10558" refreshError="1"/>
      <sheetData sheetId="10559" refreshError="1"/>
      <sheetData sheetId="10560" refreshError="1"/>
      <sheetData sheetId="10561" refreshError="1"/>
      <sheetData sheetId="10562" refreshError="1"/>
      <sheetData sheetId="10563" refreshError="1"/>
      <sheetData sheetId="10564" refreshError="1"/>
      <sheetData sheetId="10565" refreshError="1"/>
      <sheetData sheetId="10566" refreshError="1"/>
      <sheetData sheetId="10567" refreshError="1"/>
      <sheetData sheetId="10568" refreshError="1"/>
      <sheetData sheetId="10569" refreshError="1"/>
      <sheetData sheetId="10570" refreshError="1"/>
      <sheetData sheetId="10571" refreshError="1"/>
      <sheetData sheetId="10572" refreshError="1"/>
      <sheetData sheetId="10573" refreshError="1"/>
      <sheetData sheetId="10574" refreshError="1"/>
      <sheetData sheetId="10575" refreshError="1"/>
      <sheetData sheetId="10576" refreshError="1"/>
      <sheetData sheetId="10577" refreshError="1"/>
      <sheetData sheetId="10578" refreshError="1"/>
      <sheetData sheetId="10579" refreshError="1"/>
      <sheetData sheetId="10580">
        <row r="9">
          <cell r="A9" t="str">
            <v>A</v>
          </cell>
        </row>
      </sheetData>
      <sheetData sheetId="10581">
        <row r="4">
          <cell r="A4" t="str">
            <v>BẢNG TÍNH TOÁN, ĐO BÓC KHỐI LƯỢNG HOÀN THÀNH ĐƯA VÀO QUYẾT TOÁN</v>
          </cell>
        </row>
      </sheetData>
      <sheetData sheetId="10582">
        <row r="4">
          <cell r="A4" t="str">
            <v>BẢNG TÍNH TOÁN, ĐO BÓC KHỐI LƯỢNG HOÀN THÀNH ĐƯA VÀO QUYẾT TOÁN</v>
          </cell>
        </row>
      </sheetData>
      <sheetData sheetId="10583" refreshError="1"/>
      <sheetData sheetId="10584" refreshError="1"/>
      <sheetData sheetId="10585" refreshError="1"/>
      <sheetData sheetId="10586" refreshError="1"/>
      <sheetData sheetId="10587" refreshError="1"/>
      <sheetData sheetId="10588" refreshError="1"/>
      <sheetData sheetId="10589" refreshError="1"/>
      <sheetData sheetId="10590" refreshError="1"/>
      <sheetData sheetId="10591" refreshError="1"/>
      <sheetData sheetId="10592" refreshError="1"/>
      <sheetData sheetId="10593" refreshError="1"/>
      <sheetData sheetId="10594" refreshError="1"/>
      <sheetData sheetId="10595" refreshError="1"/>
      <sheetData sheetId="10596" refreshError="1"/>
      <sheetData sheetId="10597" refreshError="1"/>
      <sheetData sheetId="10598" refreshError="1"/>
      <sheetData sheetId="10599" refreshError="1"/>
      <sheetData sheetId="10600" refreshError="1"/>
      <sheetData sheetId="10601" refreshError="1"/>
      <sheetData sheetId="10602" refreshError="1"/>
      <sheetData sheetId="10603" refreshError="1"/>
      <sheetData sheetId="10604" refreshError="1"/>
      <sheetData sheetId="10605" refreshError="1"/>
      <sheetData sheetId="10606" refreshError="1"/>
      <sheetData sheetId="10607" refreshError="1"/>
      <sheetData sheetId="10608" refreshError="1"/>
      <sheetData sheetId="10609" refreshError="1"/>
      <sheetData sheetId="10610" refreshError="1"/>
      <sheetData sheetId="10611" refreshError="1"/>
      <sheetData sheetId="10612" refreshError="1"/>
      <sheetData sheetId="10613" refreshError="1"/>
      <sheetData sheetId="10614" refreshError="1"/>
      <sheetData sheetId="10615" refreshError="1"/>
      <sheetData sheetId="10616" refreshError="1"/>
      <sheetData sheetId="10617" refreshError="1"/>
      <sheetData sheetId="10618" refreshError="1"/>
      <sheetData sheetId="10619" refreshError="1"/>
      <sheetData sheetId="10620" refreshError="1"/>
      <sheetData sheetId="10621" refreshError="1"/>
      <sheetData sheetId="10622" refreshError="1"/>
      <sheetData sheetId="10623" refreshError="1"/>
      <sheetData sheetId="10624" refreshError="1"/>
      <sheetData sheetId="10625" refreshError="1"/>
      <sheetData sheetId="10626" refreshError="1"/>
      <sheetData sheetId="10627" refreshError="1"/>
      <sheetData sheetId="10628" refreshError="1"/>
      <sheetData sheetId="10629" refreshError="1"/>
      <sheetData sheetId="10630" refreshError="1"/>
      <sheetData sheetId="10631" refreshError="1"/>
      <sheetData sheetId="10632" refreshError="1"/>
      <sheetData sheetId="10633" refreshError="1"/>
      <sheetData sheetId="10634" refreshError="1"/>
      <sheetData sheetId="10635" refreshError="1"/>
      <sheetData sheetId="10636" refreshError="1"/>
      <sheetData sheetId="10637" refreshError="1"/>
      <sheetData sheetId="10638" refreshError="1"/>
      <sheetData sheetId="10639" refreshError="1"/>
      <sheetData sheetId="10640" refreshError="1"/>
      <sheetData sheetId="10641" refreshError="1"/>
      <sheetData sheetId="10642" refreshError="1"/>
      <sheetData sheetId="10643" refreshError="1"/>
      <sheetData sheetId="10644" refreshError="1"/>
      <sheetData sheetId="10645" refreshError="1"/>
      <sheetData sheetId="10646" refreshError="1"/>
      <sheetData sheetId="10647" refreshError="1"/>
      <sheetData sheetId="10648" refreshError="1"/>
      <sheetData sheetId="10649" refreshError="1"/>
      <sheetData sheetId="10650" refreshError="1"/>
      <sheetData sheetId="10651" refreshError="1"/>
      <sheetData sheetId="10652" refreshError="1"/>
      <sheetData sheetId="10653" refreshError="1"/>
      <sheetData sheetId="10654"/>
      <sheetData sheetId="10655" refreshError="1"/>
      <sheetData sheetId="10656" refreshError="1"/>
      <sheetData sheetId="10657" refreshError="1"/>
      <sheetData sheetId="10658" refreshError="1"/>
      <sheetData sheetId="10659" refreshError="1"/>
      <sheetData sheetId="10660" refreshError="1"/>
      <sheetData sheetId="10661" refreshError="1"/>
      <sheetData sheetId="10662" refreshError="1"/>
      <sheetData sheetId="10663" refreshError="1"/>
      <sheetData sheetId="10664" refreshError="1"/>
      <sheetData sheetId="10665" refreshError="1"/>
      <sheetData sheetId="10666" refreshError="1"/>
      <sheetData sheetId="10667">
        <row r="4">
          <cell r="A4" t="str">
            <v>BẢNG TÍNH TOÁN, ĐO BÓC KHỐI LƯỢNG HOÀN THÀNH ĐƯA VÀO QUYẾT TOÁN</v>
          </cell>
        </row>
      </sheetData>
      <sheetData sheetId="10668">
        <row r="4">
          <cell r="A4" t="str">
            <v>BẢNG TÍNH TOÁN, ĐO BÓC KHỐI LƯỢNG HOÀN THÀNH ĐƯA VÀO QUYẾT TOÁN</v>
          </cell>
        </row>
      </sheetData>
      <sheetData sheetId="10669">
        <row r="4">
          <cell r="A4" t="str">
            <v>BẢNG TÍNH TOÁN, ĐO BÓC KHỐI LƯỢNG HOÀN THÀNH ĐƯA VÀO QUYẾT TOÁN</v>
          </cell>
        </row>
      </sheetData>
      <sheetData sheetId="10670">
        <row r="4">
          <cell r="A4" t="str">
            <v>BẢNG TÍNH TOÁN, ĐO BÓC KHỐI LƯỢNG HOÀN THÀNH ĐƯA VÀO QUYẾT TOÁN</v>
          </cell>
        </row>
      </sheetData>
      <sheetData sheetId="10671">
        <row r="4">
          <cell r="A4" t="str">
            <v>BẢNG TÍNH TOÁN, ĐO BÓC KHỐI LƯỢNG HOÀN THÀNH ĐƯA VÀO QUYẾT TOÁN</v>
          </cell>
        </row>
      </sheetData>
      <sheetData sheetId="10672">
        <row r="4">
          <cell r="A4" t="str">
            <v>BẢNG TÍNH TOÁN, ĐO BÓC KHỐI LƯỢNG HOÀN THÀNH ĐƯA VÀO QUYẾT TOÁN</v>
          </cell>
        </row>
      </sheetData>
      <sheetData sheetId="10673">
        <row r="4">
          <cell r="A4" t="str">
            <v>BẢNG TÍNH TOÁN, ĐO BÓC KHỐI LƯỢNG HOÀN THÀNH ĐƯA VÀO QUYẾT TOÁN</v>
          </cell>
        </row>
      </sheetData>
      <sheetData sheetId="10674">
        <row r="4">
          <cell r="A4" t="str">
            <v>BẢNG TÍNH TOÁN, ĐO BÓC KHỐI LƯỢNG HOÀN THÀNH ĐƯA VÀO QUYẾT TOÁN</v>
          </cell>
        </row>
      </sheetData>
      <sheetData sheetId="10675">
        <row r="4">
          <cell r="A4" t="str">
            <v>BẢNG TÍNH TOÁN, ĐO BÓC KHỐI LƯỢNG HOÀN THÀNH ĐƯA VÀO QUYẾT TOÁN</v>
          </cell>
        </row>
      </sheetData>
      <sheetData sheetId="10676">
        <row r="4">
          <cell r="A4" t="str">
            <v>BẢNG TÍNH TOÁN, ĐO BÓC KHỐI LƯỢNG HOÀN THÀNH ĐƯA VÀO QUYẾT TOÁN</v>
          </cell>
        </row>
      </sheetData>
      <sheetData sheetId="10677">
        <row r="4">
          <cell r="A4" t="str">
            <v>BẢNG TÍNH TOÁN, ĐO BÓC KHỐI LƯỢNG HOÀN THÀNH ĐƯA VÀO QUYẾT TOÁN</v>
          </cell>
        </row>
      </sheetData>
      <sheetData sheetId="10678">
        <row r="4">
          <cell r="A4" t="str">
            <v>BẢNG TÍNH TOÁN, ĐO BÓC KHỐI LƯỢNG HOÀN THÀNH ĐƯA VÀO QUYẾT TOÁN</v>
          </cell>
        </row>
      </sheetData>
      <sheetData sheetId="10679">
        <row r="4">
          <cell r="A4" t="str">
            <v>BẢNG TÍNH TOÁN, ĐO BÓC KHỐI LƯỢNG HOÀN THÀNH ĐƯA VÀO QUYẾT TOÁN</v>
          </cell>
        </row>
      </sheetData>
      <sheetData sheetId="10680">
        <row r="4">
          <cell r="A4" t="str">
            <v>BẢNG TÍNH TOÁN, ĐO BÓC KHỐI LƯỢNG HOÀN THÀNH ĐƯA VÀO QUYẾT TOÁN</v>
          </cell>
        </row>
      </sheetData>
      <sheetData sheetId="10681">
        <row r="4">
          <cell r="A4" t="str">
            <v>BẢNG TÍNH TOÁN, ĐO BÓC KHỐI LƯỢNG HOÀN THÀNH ĐƯA VÀO QUYẾT TOÁN</v>
          </cell>
        </row>
      </sheetData>
      <sheetData sheetId="10682">
        <row r="4">
          <cell r="A4" t="str">
            <v>BẢNG TÍNH TOÁN, ĐO BÓC KHỐI LƯỢNG HOÀN THÀNH ĐƯA VÀO QUYẾT TOÁN</v>
          </cell>
        </row>
      </sheetData>
      <sheetData sheetId="10683">
        <row r="4">
          <cell r="A4" t="str">
            <v>BẢNG TÍNH TOÁN, ĐO BÓC KHỐI LƯỢNG HOÀN THÀNH ĐƯA VÀO QUYẾT TOÁN</v>
          </cell>
        </row>
      </sheetData>
      <sheetData sheetId="10684">
        <row r="4">
          <cell r="A4" t="str">
            <v>BẢNG TÍNH TOÁN, ĐO BÓC KHỐI LƯỢNG HOÀN THÀNH ĐƯA VÀO QUYẾT TOÁN</v>
          </cell>
        </row>
      </sheetData>
      <sheetData sheetId="10685">
        <row r="4">
          <cell r="A4" t="str">
            <v>BẢNG TÍNH TOÁN, ĐO BÓC KHỐI LƯỢNG HOÀN THÀNH ĐƯA VÀO QUYẾT TOÁN</v>
          </cell>
        </row>
      </sheetData>
      <sheetData sheetId="10686">
        <row r="4">
          <cell r="A4" t="str">
            <v>BẢNG TÍNH TOÁN, ĐO BÓC KHỐI LƯỢNG HOÀN THÀNH ĐƯA VÀO QUYẾT TOÁN</v>
          </cell>
        </row>
      </sheetData>
      <sheetData sheetId="10687">
        <row r="4">
          <cell r="A4" t="str">
            <v>BẢNG TÍNH TOÁN, ĐO BÓC KHỐI LƯỢNG HOÀN THÀNH ĐƯA VÀO QUYẾT TOÁN</v>
          </cell>
        </row>
      </sheetData>
      <sheetData sheetId="10688">
        <row r="4">
          <cell r="A4" t="str">
            <v>BẢNG TÍNH TOÁN, ĐO BÓC KHỐI LƯỢNG HOÀN THÀNH ĐƯA VÀO QUYẾT TOÁN</v>
          </cell>
        </row>
      </sheetData>
      <sheetData sheetId="10689">
        <row r="4">
          <cell r="A4" t="str">
            <v>BẢNG TÍNH TOÁN, ĐO BÓC KHỐI LƯỢNG HOÀN THÀNH ĐƯA VÀO QUYẾT TOÁN</v>
          </cell>
        </row>
      </sheetData>
      <sheetData sheetId="10690">
        <row r="4">
          <cell r="A4" t="str">
            <v>BẢNG TÍNH TOÁN, ĐO BÓC KHỐI LƯỢNG HOÀN THÀNH ĐƯA VÀO QUYẾT TOÁN</v>
          </cell>
        </row>
      </sheetData>
      <sheetData sheetId="10691">
        <row r="4">
          <cell r="A4" t="str">
            <v>BẢNG TÍNH TOÁN, ĐO BÓC KHỐI LƯỢNG HOÀN THÀNH ĐƯA VÀO QUYẾT TOÁN</v>
          </cell>
        </row>
      </sheetData>
      <sheetData sheetId="10692">
        <row r="4">
          <cell r="A4" t="str">
            <v>BẢNG TÍNH TOÁN, ĐO BÓC KHỐI LƯỢNG HOÀN THÀNH ĐƯA VÀO QUYẾT TOÁN</v>
          </cell>
        </row>
      </sheetData>
      <sheetData sheetId="10693">
        <row r="4">
          <cell r="A4" t="str">
            <v>BẢNG TÍNH TOÁN, ĐO BÓC KHỐI LƯỢNG HOÀN THÀNH ĐƯA VÀO QUYẾT TOÁN</v>
          </cell>
        </row>
      </sheetData>
      <sheetData sheetId="10694">
        <row r="4">
          <cell r="A4" t="str">
            <v>BẢNG TÍNH TOÁN, ĐO BÓC KHỐI LƯỢNG HOÀN THÀNH ĐƯA VÀO QUYẾT TOÁN</v>
          </cell>
        </row>
      </sheetData>
      <sheetData sheetId="10695">
        <row r="4">
          <cell r="A4" t="str">
            <v>BẢNG TÍNH TOÁN, ĐO BÓC KHỐI LƯỢNG HOÀN THÀNH ĐƯA VÀO QUYẾT TOÁN</v>
          </cell>
        </row>
      </sheetData>
      <sheetData sheetId="10696">
        <row r="4">
          <cell r="A4" t="str">
            <v>BẢNG TÍNH TOÁN, ĐO BÓC KHỐI LƯỢNG HOÀN THÀNH ĐƯA VÀO QUYẾT TOÁN</v>
          </cell>
        </row>
      </sheetData>
      <sheetData sheetId="10697">
        <row r="4">
          <cell r="A4" t="str">
            <v>BẢNG TÍNH TOÁN, ĐO BÓC KHỐI LƯỢNG HOÀN THÀNH ĐƯA VÀO QUYẾT TOÁN</v>
          </cell>
        </row>
      </sheetData>
      <sheetData sheetId="10698">
        <row r="4">
          <cell r="A4" t="str">
            <v>BẢNG TÍNH TOÁN, ĐO BÓC KHỐI LƯỢNG HOÀN THÀNH ĐƯA VÀO QUYẾT TOÁN</v>
          </cell>
        </row>
      </sheetData>
      <sheetData sheetId="10699">
        <row r="4">
          <cell r="A4" t="str">
            <v>BẢNG TÍNH TOÁN, ĐO BÓC KHỐI LƯỢNG HOÀN THÀNH ĐƯA VÀO QUYẾT TOÁN</v>
          </cell>
        </row>
      </sheetData>
      <sheetData sheetId="10700">
        <row r="4">
          <cell r="A4" t="str">
            <v>BẢNG TÍNH TOÁN, ĐO BÓC KHỐI LƯỢNG HOÀN THÀNH ĐƯA VÀO QUYẾT TOÁN</v>
          </cell>
        </row>
      </sheetData>
      <sheetData sheetId="10701">
        <row r="4">
          <cell r="A4" t="str">
            <v>BẢNG TÍNH TOÁN, ĐO BÓC KHỐI LƯỢNG HOÀN THÀNH ĐƯA VÀO QUYẾT TOÁN</v>
          </cell>
        </row>
      </sheetData>
      <sheetData sheetId="10702">
        <row r="4">
          <cell r="A4" t="str">
            <v>BẢNG TÍNH TOÁN, ĐO BÓC KHỐI LƯỢNG HOÀN THÀNH ĐƯA VÀO QUYẾT TOÁN</v>
          </cell>
        </row>
      </sheetData>
      <sheetData sheetId="10703">
        <row r="4">
          <cell r="A4" t="str">
            <v>BẢNG TÍNH TOÁN, ĐO BÓC KHỐI LƯỢNG HOÀN THÀNH ĐƯA VÀO QUYẾT TOÁN</v>
          </cell>
        </row>
      </sheetData>
      <sheetData sheetId="10704">
        <row r="4">
          <cell r="A4" t="str">
            <v>BẢNG TÍNH TOÁN, ĐO BÓC KHỐI LƯỢNG HOÀN THÀNH ĐƯA VÀO QUYẾT TOÁN</v>
          </cell>
        </row>
      </sheetData>
      <sheetData sheetId="10705">
        <row r="4">
          <cell r="A4" t="str">
            <v>BẢNG TÍNH TOÁN, ĐO BÓC KHỐI LƯỢNG HOÀN THÀNH ĐƯA VÀO QUYẾT TOÁN</v>
          </cell>
        </row>
      </sheetData>
      <sheetData sheetId="10706">
        <row r="4">
          <cell r="A4" t="str">
            <v>BẢNG TÍNH TOÁN, ĐO BÓC KHỐI LƯỢNG HOÀN THÀNH ĐƯA VÀO QUYẾT TOÁN</v>
          </cell>
        </row>
      </sheetData>
      <sheetData sheetId="10707">
        <row r="4">
          <cell r="A4" t="str">
            <v>BẢNG TÍNH TOÁN, ĐO BÓC KHỐI LƯỢNG HOÀN THÀNH ĐƯA VÀO QUYẾT TOÁN</v>
          </cell>
        </row>
      </sheetData>
      <sheetData sheetId="10708">
        <row r="4">
          <cell r="A4" t="str">
            <v>BẢNG TÍNH TOÁN, ĐO BÓC KHỐI LƯỢNG HOÀN THÀNH ĐƯA VÀO QUYẾT TOÁN</v>
          </cell>
        </row>
      </sheetData>
      <sheetData sheetId="10709">
        <row r="4">
          <cell r="A4" t="str">
            <v>BẢNG TÍNH TOÁN, ĐO BÓC KHỐI LƯỢNG HOÀN THÀNH ĐƯA VÀO QUYẾT TOÁN</v>
          </cell>
        </row>
      </sheetData>
      <sheetData sheetId="10710">
        <row r="4">
          <cell r="A4" t="str">
            <v>BẢNG TÍNH TOÁN, ĐO BÓC KHỐI LƯỢNG HOÀN THÀNH ĐƯA VÀO QUYẾT TOÁN</v>
          </cell>
        </row>
      </sheetData>
      <sheetData sheetId="10711">
        <row r="4">
          <cell r="A4" t="str">
            <v>BẢNG TÍNH TOÁN, ĐO BÓC KHỐI LƯỢNG HOÀN THÀNH ĐƯA VÀO QUYẾT TOÁN</v>
          </cell>
        </row>
      </sheetData>
      <sheetData sheetId="10712">
        <row r="4">
          <cell r="A4" t="str">
            <v>BẢNG TÍNH TOÁN, ĐO BÓC KHỐI LƯỢNG HOÀN THÀNH ĐƯA VÀO QUYẾT TOÁN</v>
          </cell>
        </row>
      </sheetData>
      <sheetData sheetId="10713">
        <row r="4">
          <cell r="A4" t="str">
            <v>BẢNG TÍNH TOÁN, ĐO BÓC KHỐI LƯỢNG HOÀN THÀNH ĐƯA VÀO QUYẾT TOÁN</v>
          </cell>
        </row>
      </sheetData>
      <sheetData sheetId="10714">
        <row r="4">
          <cell r="A4" t="str">
            <v>BẢNG TÍNH TOÁN, ĐO BÓC KHỐI LƯỢNG HOÀN THÀNH ĐƯA VÀO QUYẾT TOÁN</v>
          </cell>
        </row>
      </sheetData>
      <sheetData sheetId="10715">
        <row r="4">
          <cell r="A4" t="str">
            <v>BẢNG TÍNH TOÁN, ĐO BÓC KHỐI LƯỢNG HOÀN THÀNH ĐƯA VÀO QUYẾT TOÁN</v>
          </cell>
        </row>
      </sheetData>
      <sheetData sheetId="10716">
        <row r="4">
          <cell r="A4" t="str">
            <v>BẢNG TÍNH TOÁN, ĐO BÓC KHỐI LƯỢNG HOÀN THÀNH ĐƯA VÀO QUYẾT TOÁN</v>
          </cell>
        </row>
      </sheetData>
      <sheetData sheetId="10717">
        <row r="4">
          <cell r="A4" t="str">
            <v>BẢNG TÍNH TOÁN, ĐO BÓC KHỐI LƯỢNG HOÀN THÀNH ĐƯA VÀO QUYẾT TOÁN</v>
          </cell>
        </row>
      </sheetData>
      <sheetData sheetId="10718">
        <row r="4">
          <cell r="A4" t="str">
            <v>BẢNG TÍNH TOÁN, ĐO BÓC KHỐI LƯỢNG HOÀN THÀNH ĐƯA VÀO QUYẾT TOÁN</v>
          </cell>
        </row>
      </sheetData>
      <sheetData sheetId="10719">
        <row r="4">
          <cell r="A4" t="str">
            <v>BẢNG TÍNH TOÁN, ĐO BÓC KHỐI LƯỢNG HOÀN THÀNH ĐƯA VÀO QUYẾT TOÁN</v>
          </cell>
        </row>
      </sheetData>
      <sheetData sheetId="10720">
        <row r="4">
          <cell r="A4" t="str">
            <v>BẢNG TÍNH TOÁN, ĐO BÓC KHỐI LƯỢNG HOÀN THÀNH ĐƯA VÀO QUYẾT TOÁN</v>
          </cell>
        </row>
      </sheetData>
      <sheetData sheetId="10721">
        <row r="4">
          <cell r="A4" t="str">
            <v>BẢNG TÍNH TOÁN, ĐO BÓC KHỐI LƯỢNG HOÀN THÀNH ĐƯA VÀO QUYẾT TOÁN</v>
          </cell>
        </row>
      </sheetData>
      <sheetData sheetId="10722">
        <row r="4">
          <cell r="A4" t="str">
            <v>BẢNG TÍNH TOÁN, ĐO BÓC KHỐI LƯỢNG HOÀN THÀNH ĐƯA VÀO QUYẾT TOÁN</v>
          </cell>
        </row>
      </sheetData>
      <sheetData sheetId="10723">
        <row r="4">
          <cell r="A4" t="str">
            <v>BẢNG TÍNH TOÁN, ĐO BÓC KHỐI LƯỢNG HOÀN THÀNH ĐƯA VÀO QUYẾT TOÁN</v>
          </cell>
        </row>
      </sheetData>
      <sheetData sheetId="10724">
        <row r="4">
          <cell r="A4" t="str">
            <v>BẢNG TÍNH TOÁN, ĐO BÓC KHỐI LƯỢNG HOÀN THÀNH ĐƯA VÀO QUYẾT TOÁN</v>
          </cell>
        </row>
      </sheetData>
      <sheetData sheetId="10725">
        <row r="4">
          <cell r="A4" t="str">
            <v>BẢNG TÍNH TOÁN, ĐO BÓC KHỐI LƯỢNG HOÀN THÀNH ĐƯA VÀO QUYẾT TOÁN</v>
          </cell>
        </row>
      </sheetData>
      <sheetData sheetId="10726">
        <row r="4">
          <cell r="A4" t="str">
            <v>BẢNG TÍNH TOÁN, ĐO BÓC KHỐI LƯỢNG HOÀN THÀNH ĐƯA VÀO QUYẾT TOÁN</v>
          </cell>
        </row>
      </sheetData>
      <sheetData sheetId="10727">
        <row r="4">
          <cell r="A4" t="str">
            <v>BẢNG TÍNH TOÁN, ĐO BÓC KHỐI LƯỢNG HOÀN THÀNH ĐƯA VÀO QUYẾT TOÁN</v>
          </cell>
        </row>
      </sheetData>
      <sheetData sheetId="10728">
        <row r="4">
          <cell r="A4" t="str">
            <v>BẢNG TÍNH TOÁN, ĐO BÓC KHỐI LƯỢNG HOÀN THÀNH ĐƯA VÀO QUYẾT TOÁN</v>
          </cell>
        </row>
      </sheetData>
      <sheetData sheetId="10729">
        <row r="4">
          <cell r="A4" t="str">
            <v>BẢNG TÍNH TOÁN, ĐO BÓC KHỐI LƯỢNG HOÀN THÀNH ĐƯA VÀO QUYẾT TOÁN</v>
          </cell>
        </row>
      </sheetData>
      <sheetData sheetId="10730">
        <row r="4">
          <cell r="A4" t="str">
            <v>BẢNG TÍNH TOÁN, ĐO BÓC KHỐI LƯỢNG HOÀN THÀNH ĐƯA VÀO QUYẾT TOÁN</v>
          </cell>
        </row>
      </sheetData>
      <sheetData sheetId="10731">
        <row r="4">
          <cell r="A4" t="str">
            <v>BẢNG TÍNH TOÁN, ĐO BÓC KHỐI LƯỢNG HOÀN THÀNH ĐƯA VÀO QUYẾT TOÁN</v>
          </cell>
        </row>
      </sheetData>
      <sheetData sheetId="10732">
        <row r="4">
          <cell r="A4" t="str">
            <v>BẢNG TÍNH TOÁN, ĐO BÓC KHỐI LƯỢNG HOÀN THÀNH ĐƯA VÀO QUYẾT TOÁN</v>
          </cell>
        </row>
      </sheetData>
      <sheetData sheetId="10733">
        <row r="4">
          <cell r="A4" t="str">
            <v>BẢNG TÍNH TOÁN, ĐO BÓC KHỐI LƯỢNG HOÀN THÀNH ĐƯA VÀO QUYẾT TOÁN</v>
          </cell>
        </row>
      </sheetData>
      <sheetData sheetId="10734">
        <row r="4">
          <cell r="A4" t="str">
            <v>BẢNG TÍNH TOÁN, ĐO BÓC KHỐI LƯỢNG HOÀN THÀNH ĐƯA VÀO QUYẾT TOÁN</v>
          </cell>
        </row>
      </sheetData>
      <sheetData sheetId="10735">
        <row r="4">
          <cell r="A4" t="str">
            <v>BẢNG TÍNH TOÁN, ĐO BÓC KHỐI LƯỢNG HOÀN THÀNH ĐƯA VÀO QUYẾT TOÁN</v>
          </cell>
        </row>
      </sheetData>
      <sheetData sheetId="10736">
        <row r="4">
          <cell r="A4" t="str">
            <v>BẢNG TÍNH TOÁN, ĐO BÓC KHỐI LƯỢNG HOÀN THÀNH ĐƯA VÀO QUYẾT TOÁN</v>
          </cell>
        </row>
      </sheetData>
      <sheetData sheetId="10737">
        <row r="4">
          <cell r="A4" t="str">
            <v>BẢNG TÍNH TOÁN, ĐO BÓC KHỐI LƯỢNG HOÀN THÀNH ĐƯA VÀO QUYẾT TOÁN</v>
          </cell>
        </row>
      </sheetData>
      <sheetData sheetId="10738">
        <row r="4">
          <cell r="A4" t="str">
            <v>BẢNG TÍNH TOÁN, ĐO BÓC KHỐI LƯỢNG HOÀN THÀNH ĐƯA VÀO QUYẾT TOÁN</v>
          </cell>
        </row>
      </sheetData>
      <sheetData sheetId="10739">
        <row r="4">
          <cell r="A4" t="str">
            <v>BẢNG TÍNH TOÁN, ĐO BÓC KHỐI LƯỢNG HOÀN THÀNH ĐƯA VÀO QUYẾT TOÁN</v>
          </cell>
        </row>
      </sheetData>
      <sheetData sheetId="10740">
        <row r="4">
          <cell r="A4" t="str">
            <v>BẢNG TÍNH TOÁN, ĐO BÓC KHỐI LƯỢNG HOÀN THÀNH ĐƯA VÀO QUYẾT TOÁN</v>
          </cell>
        </row>
      </sheetData>
      <sheetData sheetId="10741">
        <row r="4">
          <cell r="A4" t="str">
            <v>BẢNG TÍNH TOÁN, ĐO BÓC KHỐI LƯỢNG HOÀN THÀNH ĐƯA VÀO QUYẾT TOÁN</v>
          </cell>
        </row>
      </sheetData>
      <sheetData sheetId="10742">
        <row r="4">
          <cell r="A4" t="str">
            <v>BẢNG TÍNH TOÁN, ĐO BÓC KHỐI LƯỢNG HOÀN THÀNH ĐƯA VÀO QUYẾT TOÁN</v>
          </cell>
        </row>
      </sheetData>
      <sheetData sheetId="10743">
        <row r="4">
          <cell r="A4" t="str">
            <v>BẢNG TÍNH TOÁN, ĐO BÓC KHỐI LƯỢNG HOÀN THÀNH ĐƯA VÀO QUYẾT TOÁN</v>
          </cell>
        </row>
      </sheetData>
      <sheetData sheetId="10744">
        <row r="4">
          <cell r="A4" t="str">
            <v>BẢNG TÍNH TOÁN, ĐO BÓC KHỐI LƯỢNG HOÀN THÀNH ĐƯA VÀO QUYẾT TOÁN</v>
          </cell>
        </row>
      </sheetData>
      <sheetData sheetId="10745">
        <row r="4">
          <cell r="A4" t="str">
            <v>BẢNG TÍNH TOÁN, ĐO BÓC KHỐI LƯỢNG HOÀN THÀNH ĐƯA VÀO QUYẾT TOÁN</v>
          </cell>
        </row>
      </sheetData>
      <sheetData sheetId="10746">
        <row r="4">
          <cell r="A4" t="str">
            <v>BẢNG TÍNH TOÁN, ĐO BÓC KHỐI LƯỢNG HOÀN THÀNH ĐƯA VÀO QUYẾT TOÁN</v>
          </cell>
        </row>
      </sheetData>
      <sheetData sheetId="10747">
        <row r="4">
          <cell r="A4" t="str">
            <v>BẢNG TÍNH TOÁN, ĐO BÓC KHỐI LƯỢNG HOÀN THÀNH ĐƯA VÀO QUYẾT TOÁN</v>
          </cell>
        </row>
      </sheetData>
      <sheetData sheetId="10748">
        <row r="4">
          <cell r="A4" t="str">
            <v>BẢNG TÍNH TOÁN, ĐO BÓC KHỐI LƯỢNG HOÀN THÀNH ĐƯA VÀO QUYẾT TOÁN</v>
          </cell>
        </row>
      </sheetData>
      <sheetData sheetId="10749">
        <row r="4">
          <cell r="A4" t="str">
            <v>BẢNG TÍNH TOÁN, ĐO BÓC KHỐI LƯỢNG HOÀN THÀNH ĐƯA VÀO QUYẾT TOÁN</v>
          </cell>
        </row>
      </sheetData>
      <sheetData sheetId="10750">
        <row r="4">
          <cell r="A4" t="str">
            <v>BẢNG TÍNH TOÁN, ĐO BÓC KHỐI LƯỢNG HOÀN THÀNH ĐƯA VÀO QUYẾT TOÁN</v>
          </cell>
        </row>
      </sheetData>
      <sheetData sheetId="10751">
        <row r="4">
          <cell r="A4" t="str">
            <v>BẢNG TÍNH TOÁN, ĐO BÓC KHỐI LƯỢNG HOÀN THÀNH ĐƯA VÀO QUYẾT TOÁN</v>
          </cell>
        </row>
      </sheetData>
      <sheetData sheetId="10752">
        <row r="4">
          <cell r="A4" t="str">
            <v>BẢNG TÍNH TOÁN, ĐO BÓC KHỐI LƯỢNG HOÀN THÀNH ĐƯA VÀO QUYẾT TOÁN</v>
          </cell>
        </row>
      </sheetData>
      <sheetData sheetId="10753">
        <row r="4">
          <cell r="A4" t="str">
            <v>BẢNG TÍNH TOÁN, ĐO BÓC KHỐI LƯỢNG HOÀN THÀNH ĐƯA VÀO QUYẾT TOÁN</v>
          </cell>
        </row>
      </sheetData>
      <sheetData sheetId="10754">
        <row r="4">
          <cell r="A4" t="str">
            <v>BẢNG TÍNH TOÁN, ĐO BÓC KHỐI LƯỢNG HOÀN THÀNH ĐƯA VÀO QUYẾT TOÁN</v>
          </cell>
        </row>
      </sheetData>
      <sheetData sheetId="10755">
        <row r="4">
          <cell r="A4" t="str">
            <v>BẢNG TÍNH TOÁN, ĐO BÓC KHỐI LƯỢNG HOÀN THÀNH ĐƯA VÀO QUYẾT TOÁN</v>
          </cell>
        </row>
      </sheetData>
      <sheetData sheetId="10756">
        <row r="4">
          <cell r="A4" t="str">
            <v>BẢNG TÍNH TOÁN, ĐO BÓC KHỐI LƯỢNG HOÀN THÀNH ĐƯA VÀO QUYẾT TOÁN</v>
          </cell>
        </row>
      </sheetData>
      <sheetData sheetId="10757">
        <row r="4">
          <cell r="A4" t="str">
            <v>BẢNG TÍNH TOÁN, ĐO BÓC KHỐI LƯỢNG HOÀN THÀNH ĐƯA VÀO QUYẾT TOÁN</v>
          </cell>
        </row>
      </sheetData>
      <sheetData sheetId="10758">
        <row r="4">
          <cell r="A4" t="str">
            <v>BẢNG TÍNH TOÁN, ĐO BÓC KHỐI LƯỢNG HOÀN THÀNH ĐƯA VÀO QUYẾT TOÁN</v>
          </cell>
        </row>
      </sheetData>
      <sheetData sheetId="10759">
        <row r="4">
          <cell r="A4" t="str">
            <v>BẢNG TÍNH TOÁN, ĐO BÓC KHỐI LƯỢNG HOÀN THÀNH ĐƯA VÀO QUYẾT TOÁN</v>
          </cell>
        </row>
      </sheetData>
      <sheetData sheetId="10760">
        <row r="4">
          <cell r="A4" t="str">
            <v>BẢNG TÍNH TOÁN, ĐO BÓC KHỐI LƯỢNG HOÀN THÀNH ĐƯA VÀO QUYẾT TOÁN</v>
          </cell>
        </row>
      </sheetData>
      <sheetData sheetId="10761">
        <row r="4">
          <cell r="A4" t="str">
            <v>BẢNG TÍNH TOÁN, ĐO BÓC KHỐI LƯỢNG HOÀN THÀNH ĐƯA VÀO QUYẾT TOÁN</v>
          </cell>
        </row>
      </sheetData>
      <sheetData sheetId="10762">
        <row r="4">
          <cell r="A4" t="str">
            <v>BẢNG TÍNH TOÁN, ĐO BÓC KHỐI LƯỢNG HOÀN THÀNH ĐƯA VÀO QUYẾT TOÁN</v>
          </cell>
        </row>
      </sheetData>
      <sheetData sheetId="10763">
        <row r="4">
          <cell r="A4" t="str">
            <v>BẢNG TÍNH TOÁN, ĐO BÓC KHỐI LƯỢNG HOÀN THÀNH ĐƯA VÀO QUYẾT TOÁN</v>
          </cell>
        </row>
      </sheetData>
      <sheetData sheetId="10764">
        <row r="4">
          <cell r="A4" t="str">
            <v>BẢNG TÍNH TOÁN, ĐO BÓC KHỐI LƯỢNG HOÀN THÀNH ĐƯA VÀO QUYẾT TOÁN</v>
          </cell>
        </row>
      </sheetData>
      <sheetData sheetId="10765">
        <row r="4">
          <cell r="A4" t="str">
            <v>BẢNG TÍNH TOÁN, ĐO BÓC KHỐI LƯỢNG HOÀN THÀNH ĐƯA VÀO QUYẾT TOÁN</v>
          </cell>
        </row>
      </sheetData>
      <sheetData sheetId="10766">
        <row r="4">
          <cell r="A4" t="str">
            <v>BẢNG TÍNH TOÁN, ĐO BÓC KHỐI LƯỢNG HOÀN THÀNH ĐƯA VÀO QUYẾT TOÁN</v>
          </cell>
        </row>
      </sheetData>
      <sheetData sheetId="10767">
        <row r="4">
          <cell r="A4" t="str">
            <v>BẢNG TÍNH TOÁN, ĐO BÓC KHỐI LƯỢNG HOÀN THÀNH ĐƯA VÀO QUYẾT TOÁN</v>
          </cell>
        </row>
      </sheetData>
      <sheetData sheetId="10768">
        <row r="4">
          <cell r="A4" t="str">
            <v>BẢNG TÍNH TOÁN, ĐO BÓC KHỐI LƯỢNG HOÀN THÀNH ĐƯA VÀO QUYẾT TOÁN</v>
          </cell>
        </row>
      </sheetData>
      <sheetData sheetId="10769">
        <row r="4">
          <cell r="A4" t="str">
            <v>BẢNG TÍNH TOÁN, ĐO BÓC KHỐI LƯỢNG HOÀN THÀNH ĐƯA VÀO QUYẾT TOÁN</v>
          </cell>
        </row>
      </sheetData>
      <sheetData sheetId="10770">
        <row r="4">
          <cell r="A4" t="str">
            <v>BẢNG TÍNH TOÁN, ĐO BÓC KHỐI LƯỢNG HOÀN THÀNH ĐƯA VÀO QUYẾT TOÁN</v>
          </cell>
        </row>
      </sheetData>
      <sheetData sheetId="10771">
        <row r="4">
          <cell r="A4" t="str">
            <v>BẢNG TÍNH TOÁN, ĐO BÓC KHỐI LƯỢNG HOÀN THÀNH ĐƯA VÀO QUYẾT TOÁN</v>
          </cell>
        </row>
      </sheetData>
      <sheetData sheetId="10772">
        <row r="4">
          <cell r="A4" t="str">
            <v>BẢNG TÍNH TOÁN, ĐO BÓC KHỐI LƯỢNG HOÀN THÀNH ĐƯA VÀO QUYẾT TOÁN</v>
          </cell>
        </row>
      </sheetData>
      <sheetData sheetId="10773">
        <row r="4">
          <cell r="A4" t="str">
            <v>BẢNG TÍNH TOÁN, ĐO BÓC KHỐI LƯỢNG HOÀN THÀNH ĐƯA VÀO QUYẾT TOÁN</v>
          </cell>
        </row>
      </sheetData>
      <sheetData sheetId="10774">
        <row r="4">
          <cell r="A4" t="str">
            <v>BẢNG TÍNH TOÁN, ĐO BÓC KHỐI LƯỢNG HOÀN THÀNH ĐƯA VÀO QUYẾT TOÁN</v>
          </cell>
        </row>
      </sheetData>
      <sheetData sheetId="10775">
        <row r="4">
          <cell r="A4" t="str">
            <v>BẢNG TÍNH TOÁN, ĐO BÓC KHỐI LƯỢNG HOÀN THÀNH ĐƯA VÀO QUYẾT TOÁN</v>
          </cell>
        </row>
      </sheetData>
      <sheetData sheetId="10776">
        <row r="4">
          <cell r="A4" t="str">
            <v>BẢNG TÍNH TOÁN, ĐO BÓC KHỐI LƯỢNG HOÀN THÀNH ĐƯA VÀO QUYẾT TOÁN</v>
          </cell>
        </row>
      </sheetData>
      <sheetData sheetId="10777">
        <row r="4">
          <cell r="A4" t="str">
            <v>BẢNG TÍNH TOÁN, ĐO BÓC KHỐI LƯỢNG HOÀN THÀNH ĐƯA VÀO QUYẾT TOÁN</v>
          </cell>
        </row>
      </sheetData>
      <sheetData sheetId="10778">
        <row r="4">
          <cell r="A4" t="str">
            <v>BẢNG TÍNH TOÁN, ĐO BÓC KHỐI LƯỢNG HOÀN THÀNH ĐƯA VÀO QUYẾT TOÁN</v>
          </cell>
        </row>
      </sheetData>
      <sheetData sheetId="10779">
        <row r="4">
          <cell r="A4" t="str">
            <v>BẢNG TÍNH TOÁN, ĐO BÓC KHỐI LƯỢNG HOÀN THÀNH ĐƯA VÀO QUYẾT TOÁN</v>
          </cell>
        </row>
      </sheetData>
      <sheetData sheetId="10780">
        <row r="4">
          <cell r="A4" t="str">
            <v>BẢNG TÍNH TOÁN, ĐO BÓC KHỐI LƯỢNG HOÀN THÀNH ĐƯA VÀO QUYẾT TOÁN</v>
          </cell>
        </row>
      </sheetData>
      <sheetData sheetId="10781">
        <row r="4">
          <cell r="A4" t="str">
            <v>BẢNG TÍNH TOÁN, ĐO BÓC KHỐI LƯỢNG HOÀN THÀNH ĐƯA VÀO QUYẾT TOÁN</v>
          </cell>
        </row>
      </sheetData>
      <sheetData sheetId="10782">
        <row r="4">
          <cell r="A4" t="str">
            <v>BẢNG TÍNH TOÁN, ĐO BÓC KHỐI LƯỢNG HOÀN THÀNH ĐƯA VÀO QUYẾT TOÁN</v>
          </cell>
        </row>
      </sheetData>
      <sheetData sheetId="10783">
        <row r="4">
          <cell r="A4" t="str">
            <v>BẢNG TÍNH TOÁN, ĐO BÓC KHỐI LƯỢNG HOÀN THÀNH ĐƯA VÀO QUYẾT TOÁN</v>
          </cell>
        </row>
      </sheetData>
      <sheetData sheetId="10784">
        <row r="4">
          <cell r="A4" t="str">
            <v>BẢNG TÍNH TOÁN, ĐO BÓC KHỐI LƯỢNG HOÀN THÀNH ĐƯA VÀO QUYẾT TOÁN</v>
          </cell>
        </row>
      </sheetData>
      <sheetData sheetId="10785">
        <row r="4">
          <cell r="A4" t="str">
            <v>BẢNG TÍNH TOÁN, ĐO BÓC KHỐI LƯỢNG HOÀN THÀNH ĐƯA VÀO QUYẾT TOÁN</v>
          </cell>
        </row>
      </sheetData>
      <sheetData sheetId="10786">
        <row r="4">
          <cell r="A4" t="str">
            <v>BẢNG TÍNH TOÁN, ĐO BÓC KHỐI LƯỢNG HOÀN THÀNH ĐƯA VÀO QUYẾT TOÁN</v>
          </cell>
        </row>
      </sheetData>
      <sheetData sheetId="10787">
        <row r="4">
          <cell r="A4" t="str">
            <v>BẢNG TÍNH TOÁN, ĐO BÓC KHỐI LƯỢNG HOÀN THÀNH ĐƯA VÀO QUYẾT TOÁN</v>
          </cell>
        </row>
      </sheetData>
      <sheetData sheetId="10788">
        <row r="4">
          <cell r="A4" t="str">
            <v>BẢNG TÍNH TOÁN, ĐO BÓC KHỐI LƯỢNG HOÀN THÀNH ĐƯA VÀO QUYẾT TOÁN</v>
          </cell>
        </row>
      </sheetData>
      <sheetData sheetId="10789">
        <row r="4">
          <cell r="A4" t="str">
            <v>BẢNG TÍNH TOÁN, ĐO BÓC KHỐI LƯỢNG HOÀN THÀNH ĐƯA VÀO QUYẾT TOÁN</v>
          </cell>
        </row>
      </sheetData>
      <sheetData sheetId="10790">
        <row r="4">
          <cell r="A4" t="str">
            <v>BẢNG TÍNH TOÁN, ĐO BÓC KHỐI LƯỢNG HOÀN THÀNH ĐƯA VÀO QUYẾT TOÁN</v>
          </cell>
        </row>
      </sheetData>
      <sheetData sheetId="10791">
        <row r="4">
          <cell r="A4" t="str">
            <v>BẢNG TÍNH TOÁN, ĐO BÓC KHỐI LƯỢNG HOÀN THÀNH ĐƯA VÀO QUYẾT TOÁN</v>
          </cell>
        </row>
      </sheetData>
      <sheetData sheetId="10792">
        <row r="4">
          <cell r="A4" t="str">
            <v>BẢNG TÍNH TOÁN, ĐO BÓC KHỐI LƯỢNG HOÀN THÀNH ĐƯA VÀO QUYẾT TOÁN</v>
          </cell>
        </row>
      </sheetData>
      <sheetData sheetId="10793">
        <row r="4">
          <cell r="A4" t="str">
            <v>BẢNG TÍNH TOÁN, ĐO BÓC KHỐI LƯỢNG HOÀN THÀNH ĐƯA VÀO QUYẾT TOÁN</v>
          </cell>
        </row>
      </sheetData>
      <sheetData sheetId="10794">
        <row r="4">
          <cell r="A4" t="str">
            <v>BẢNG TÍNH TOÁN, ĐO BÓC KHỐI LƯỢNG HOÀN THÀNH ĐƯA VÀO QUYẾT TOÁN</v>
          </cell>
        </row>
      </sheetData>
      <sheetData sheetId="10795">
        <row r="4">
          <cell r="A4" t="str">
            <v>BẢNG TÍNH TOÁN, ĐO BÓC KHỐI LƯỢNG HOÀN THÀNH ĐƯA VÀO QUYẾT TOÁN</v>
          </cell>
        </row>
      </sheetData>
      <sheetData sheetId="10796">
        <row r="4">
          <cell r="A4" t="str">
            <v>BẢNG TÍNH TOÁN, ĐO BÓC KHỐI LƯỢNG HOÀN THÀNH ĐƯA VÀO QUYẾT TOÁN</v>
          </cell>
        </row>
      </sheetData>
      <sheetData sheetId="10797">
        <row r="4">
          <cell r="A4" t="str">
            <v>BẢNG TÍNH TOÁN, ĐO BÓC KHỐI LƯỢNG HOÀN THÀNH ĐƯA VÀO QUYẾT TOÁN</v>
          </cell>
        </row>
      </sheetData>
      <sheetData sheetId="10798">
        <row r="4">
          <cell r="A4" t="str">
            <v>BẢNG TÍNH TOÁN, ĐO BÓC KHỐI LƯỢNG HOÀN THÀNH ĐƯA VÀO QUYẾT TOÁN</v>
          </cell>
        </row>
      </sheetData>
      <sheetData sheetId="10799">
        <row r="4">
          <cell r="A4" t="str">
            <v>BẢNG TÍNH TOÁN, ĐO BÓC KHỐI LƯỢNG HOÀN THÀNH ĐƯA VÀO QUYẾT TOÁN</v>
          </cell>
        </row>
      </sheetData>
      <sheetData sheetId="10800">
        <row r="4">
          <cell r="A4" t="str">
            <v>BẢNG TÍNH TOÁN, ĐO BÓC KHỐI LƯỢNG HOÀN THÀNH ĐƯA VÀO QUYẾT TOÁN</v>
          </cell>
        </row>
      </sheetData>
      <sheetData sheetId="10801">
        <row r="4">
          <cell r="A4" t="str">
            <v>BẢNG TÍNH TOÁN, ĐO BÓC KHỐI LƯỢNG HOÀN THÀNH ĐƯA VÀO QUYẾT TOÁN</v>
          </cell>
        </row>
      </sheetData>
      <sheetData sheetId="10802">
        <row r="4">
          <cell r="A4" t="str">
            <v>BẢNG TÍNH TOÁN, ĐO BÓC KHỐI LƯỢNG HOÀN THÀNH ĐƯA VÀO QUYẾT TOÁN</v>
          </cell>
        </row>
      </sheetData>
      <sheetData sheetId="10803">
        <row r="4">
          <cell r="A4" t="str">
            <v>BẢNG TÍNH TOÁN, ĐO BÓC KHỐI LƯỢNG HOÀN THÀNH ĐƯA VÀO QUYẾT TOÁN</v>
          </cell>
        </row>
      </sheetData>
      <sheetData sheetId="10804">
        <row r="4">
          <cell r="A4" t="str">
            <v>BẢNG TÍNH TOÁN, ĐO BÓC KHỐI LƯỢNG HOÀN THÀNH ĐƯA VÀO QUYẾT TOÁN</v>
          </cell>
        </row>
      </sheetData>
      <sheetData sheetId="10805">
        <row r="4">
          <cell r="A4" t="str">
            <v>BẢNG TÍNH TOÁN, ĐO BÓC KHỐI LƯỢNG HOÀN THÀNH ĐƯA VÀO QUYẾT TOÁN</v>
          </cell>
        </row>
      </sheetData>
      <sheetData sheetId="10806">
        <row r="4">
          <cell r="A4" t="str">
            <v>BẢNG TÍNH TOÁN, ĐO BÓC KHỐI LƯỢNG HOÀN THÀNH ĐƯA VÀO QUYẾT TOÁN</v>
          </cell>
        </row>
      </sheetData>
      <sheetData sheetId="10807">
        <row r="4">
          <cell r="A4" t="str">
            <v>BẢNG TÍNH TOÁN, ĐO BÓC KHỐI LƯỢNG HOÀN THÀNH ĐƯA VÀO QUYẾT TOÁN</v>
          </cell>
        </row>
      </sheetData>
      <sheetData sheetId="10808">
        <row r="4">
          <cell r="A4" t="str">
            <v>BẢNG TÍNH TOÁN, ĐO BÓC KHỐI LƯỢNG HOÀN THÀNH ĐƯA VÀO QUYẾT TOÁN</v>
          </cell>
        </row>
      </sheetData>
      <sheetData sheetId="10809">
        <row r="4">
          <cell r="A4" t="str">
            <v>BẢNG TÍNH TOÁN, ĐO BÓC KHỐI LƯỢNG HOÀN THÀNH ĐƯA VÀO QUYẾT TOÁN</v>
          </cell>
        </row>
      </sheetData>
      <sheetData sheetId="10810">
        <row r="4">
          <cell r="A4" t="str">
            <v>BẢNG TÍNH TOÁN, ĐO BÓC KHỐI LƯỢNG HOÀN THÀNH ĐƯA VÀO QUYẾT TOÁN</v>
          </cell>
        </row>
      </sheetData>
      <sheetData sheetId="10811">
        <row r="4">
          <cell r="A4" t="str">
            <v>BẢNG TÍNH TOÁN, ĐO BÓC KHỐI LƯỢNG HOÀN THÀNH ĐƯA VÀO QUYẾT TOÁN</v>
          </cell>
        </row>
      </sheetData>
      <sheetData sheetId="10812">
        <row r="4">
          <cell r="A4" t="str">
            <v>BẢNG TÍNH TOÁN, ĐO BÓC KHỐI LƯỢNG HOÀN THÀNH ĐƯA VÀO QUYẾT TOÁN</v>
          </cell>
        </row>
      </sheetData>
      <sheetData sheetId="10813">
        <row r="4">
          <cell r="A4" t="str">
            <v>BẢNG TÍNH TOÁN, ĐO BÓC KHỐI LƯỢNG HOÀN THÀNH ĐƯA VÀO QUYẾT TOÁN</v>
          </cell>
        </row>
      </sheetData>
      <sheetData sheetId="10814">
        <row r="4">
          <cell r="A4" t="str">
            <v>BẢNG TÍNH TOÁN, ĐO BÓC KHỐI LƯỢNG HOÀN THÀNH ĐƯA VÀO QUYẾT TOÁN</v>
          </cell>
        </row>
      </sheetData>
      <sheetData sheetId="10815">
        <row r="4">
          <cell r="A4" t="str">
            <v>BẢNG TÍNH TOÁN, ĐO BÓC KHỐI LƯỢNG HOÀN THÀNH ĐƯA VÀO QUYẾT TOÁN</v>
          </cell>
        </row>
      </sheetData>
      <sheetData sheetId="10816">
        <row r="4">
          <cell r="A4" t="str">
            <v>BẢNG TÍNH TOÁN, ĐO BÓC KHỐI LƯỢNG HOÀN THÀNH ĐƯA VÀO QUYẾT TOÁN</v>
          </cell>
        </row>
      </sheetData>
      <sheetData sheetId="10817">
        <row r="4">
          <cell r="A4" t="str">
            <v>BẢNG TÍNH TOÁN, ĐO BÓC KHỐI LƯỢNG HOÀN THÀNH ĐƯA VÀO QUYẾT TOÁN</v>
          </cell>
        </row>
      </sheetData>
      <sheetData sheetId="10818">
        <row r="4">
          <cell r="A4" t="str">
            <v>BẢNG TÍNH TOÁN, ĐO BÓC KHỐI LƯỢNG HOÀN THÀNH ĐƯA VÀO QUYẾT TOÁN</v>
          </cell>
        </row>
      </sheetData>
      <sheetData sheetId="10819">
        <row r="4">
          <cell r="A4" t="str">
            <v>BẢNG TÍNH TOÁN, ĐO BÓC KHỐI LƯỢNG HOÀN THÀNH ĐƯA VÀO QUYẾT TOÁN</v>
          </cell>
        </row>
      </sheetData>
      <sheetData sheetId="10820">
        <row r="4">
          <cell r="A4" t="str">
            <v>BẢNG TÍNH TOÁN, ĐO BÓC KHỐI LƯỢNG HOÀN THÀNH ĐƯA VÀO QUYẾT TOÁN</v>
          </cell>
        </row>
      </sheetData>
      <sheetData sheetId="10821">
        <row r="4">
          <cell r="A4" t="str">
            <v>BẢNG TÍNH TOÁN, ĐO BÓC KHỐI LƯỢNG HOÀN THÀNH ĐƯA VÀO QUYẾT TOÁN</v>
          </cell>
        </row>
      </sheetData>
      <sheetData sheetId="10822">
        <row r="4">
          <cell r="A4" t="str">
            <v>BẢNG TÍNH TOÁN, ĐO BÓC KHỐI LƯỢNG HOÀN THÀNH ĐƯA VÀO QUYẾT TOÁN</v>
          </cell>
        </row>
      </sheetData>
      <sheetData sheetId="10823">
        <row r="4">
          <cell r="A4" t="str">
            <v>BẢNG TÍNH TOÁN, ĐO BÓC KHỐI LƯỢNG HOÀN THÀNH ĐƯA VÀO QUYẾT TOÁN</v>
          </cell>
        </row>
      </sheetData>
      <sheetData sheetId="10824">
        <row r="4">
          <cell r="A4" t="str">
            <v>BẢNG TÍNH TOÁN, ĐO BÓC KHỐI LƯỢNG HOÀN THÀNH ĐƯA VÀO QUYẾT TOÁN</v>
          </cell>
        </row>
      </sheetData>
      <sheetData sheetId="10825">
        <row r="4">
          <cell r="A4" t="str">
            <v>BẢNG TÍNH TOÁN, ĐO BÓC KHỐI LƯỢNG HOÀN THÀNH ĐƯA VÀO QUYẾT TOÁN</v>
          </cell>
        </row>
      </sheetData>
      <sheetData sheetId="10826">
        <row r="4">
          <cell r="A4" t="str">
            <v>BẢNG TÍNH TOÁN, ĐO BÓC KHỐI LƯỢNG HOÀN THÀNH ĐƯA VÀO QUYẾT TOÁN</v>
          </cell>
        </row>
      </sheetData>
      <sheetData sheetId="10827">
        <row r="4">
          <cell r="A4" t="str">
            <v>BẢNG TÍNH TOÁN, ĐO BÓC KHỐI LƯỢNG HOÀN THÀNH ĐƯA VÀO QUYẾT TOÁN</v>
          </cell>
        </row>
      </sheetData>
      <sheetData sheetId="10828">
        <row r="4">
          <cell r="A4" t="str">
            <v>BẢNG TÍNH TOÁN, ĐO BÓC KHỐI LƯỢNG HOÀN THÀNH ĐƯA VÀO QUYẾT TOÁN</v>
          </cell>
        </row>
      </sheetData>
      <sheetData sheetId="10829">
        <row r="4">
          <cell r="A4" t="str">
            <v>BẢNG TÍNH TOÁN, ĐO BÓC KHỐI LƯỢNG HOÀN THÀNH ĐƯA VÀO QUYẾT TOÁN</v>
          </cell>
        </row>
      </sheetData>
      <sheetData sheetId="10830">
        <row r="4">
          <cell r="A4" t="str">
            <v>BẢNG TÍNH TOÁN, ĐO BÓC KHỐI LƯỢNG HOÀN THÀNH ĐƯA VÀO QUYẾT TOÁN</v>
          </cell>
        </row>
      </sheetData>
      <sheetData sheetId="10831">
        <row r="4">
          <cell r="A4" t="str">
            <v>BẢNG TÍNH TOÁN, ĐO BÓC KHỐI LƯỢNG HOÀN THÀNH ĐƯA VÀO QUYẾT TOÁN</v>
          </cell>
        </row>
      </sheetData>
      <sheetData sheetId="10832">
        <row r="4">
          <cell r="A4" t="str">
            <v>BẢNG TÍNH TOÁN, ĐO BÓC KHỐI LƯỢNG HOÀN THÀNH ĐƯA VÀO QUYẾT TOÁN</v>
          </cell>
        </row>
      </sheetData>
      <sheetData sheetId="10833">
        <row r="4">
          <cell r="A4" t="str">
            <v>BẢNG TÍNH TOÁN, ĐO BÓC KHỐI LƯỢNG HOÀN THÀNH ĐƯA VÀO QUYẾT TOÁN</v>
          </cell>
        </row>
      </sheetData>
      <sheetData sheetId="10834">
        <row r="4">
          <cell r="A4" t="str">
            <v>BẢNG TÍNH TOÁN, ĐO BÓC KHỐI LƯỢNG HOÀN THÀNH ĐƯA VÀO QUYẾT TOÁN</v>
          </cell>
        </row>
      </sheetData>
      <sheetData sheetId="10835">
        <row r="4">
          <cell r="A4" t="str">
            <v>BẢNG TÍNH TOÁN, ĐO BÓC KHỐI LƯỢNG HOÀN THÀNH ĐƯA VÀO QUYẾT TOÁN</v>
          </cell>
        </row>
      </sheetData>
      <sheetData sheetId="10836">
        <row r="4">
          <cell r="A4" t="str">
            <v>BẢNG TÍNH TOÁN, ĐO BÓC KHỐI LƯỢNG HOÀN THÀNH ĐƯA VÀO QUYẾT TOÁN</v>
          </cell>
        </row>
      </sheetData>
      <sheetData sheetId="10837">
        <row r="4">
          <cell r="A4" t="str">
            <v>BẢNG TÍNH TOÁN, ĐO BÓC KHỐI LƯỢNG HOÀN THÀNH ĐƯA VÀO QUYẾT TOÁN</v>
          </cell>
        </row>
      </sheetData>
      <sheetData sheetId="10838">
        <row r="4">
          <cell r="A4" t="str">
            <v>BẢNG TÍNH TOÁN, ĐO BÓC KHỐI LƯỢNG HOÀN THÀNH ĐƯA VÀO QUYẾT TOÁN</v>
          </cell>
        </row>
      </sheetData>
      <sheetData sheetId="10839">
        <row r="4">
          <cell r="A4" t="str">
            <v>BẢNG TÍNH TOÁN, ĐO BÓC KHỐI LƯỢNG HOÀN THÀNH ĐƯA VÀO QUYẾT TOÁN</v>
          </cell>
        </row>
      </sheetData>
      <sheetData sheetId="10840">
        <row r="4">
          <cell r="A4" t="str">
            <v>BẢNG TÍNH TOÁN, ĐO BÓC KHỐI LƯỢNG HOÀN THÀNH ĐƯA VÀO QUYẾT TOÁN</v>
          </cell>
        </row>
      </sheetData>
      <sheetData sheetId="10841">
        <row r="4">
          <cell r="A4" t="str">
            <v>BẢNG TÍNH TOÁN, ĐO BÓC KHỐI LƯỢNG HOÀN THÀNH ĐƯA VÀO QUYẾT TOÁN</v>
          </cell>
        </row>
      </sheetData>
      <sheetData sheetId="10842">
        <row r="4">
          <cell r="A4" t="str">
            <v>BẢNG TÍNH TOÁN, ĐO BÓC KHỐI LƯỢNG HOÀN THÀNH ĐƯA VÀO QUYẾT TOÁN</v>
          </cell>
        </row>
      </sheetData>
      <sheetData sheetId="10843">
        <row r="4">
          <cell r="A4" t="str">
            <v>BẢNG TÍNH TOÁN, ĐO BÓC KHỐI LƯỢNG HOÀN THÀNH ĐƯA VÀO QUYẾT TOÁN</v>
          </cell>
        </row>
      </sheetData>
      <sheetData sheetId="10844">
        <row r="4">
          <cell r="A4" t="str">
            <v>BẢNG TÍNH TOÁN, ĐO BÓC KHỐI LƯỢNG HOÀN THÀNH ĐƯA VÀO QUYẾT TOÁN</v>
          </cell>
        </row>
      </sheetData>
      <sheetData sheetId="10845">
        <row r="4">
          <cell r="A4" t="str">
            <v>BẢNG TÍNH TOÁN, ĐO BÓC KHỐI LƯỢNG HOÀN THÀNH ĐƯA VÀO QUYẾT TOÁN</v>
          </cell>
        </row>
      </sheetData>
      <sheetData sheetId="10846">
        <row r="4">
          <cell r="A4" t="str">
            <v>BẢNG TÍNH TOÁN, ĐO BÓC KHỐI LƯỢNG HOÀN THÀNH ĐƯA VÀO QUYẾT TOÁN</v>
          </cell>
        </row>
      </sheetData>
      <sheetData sheetId="10847">
        <row r="4">
          <cell r="A4" t="str">
            <v>BẢNG TÍNH TOÁN, ĐO BÓC KHỐI LƯỢNG HOÀN THÀNH ĐƯA VÀO QUYẾT TOÁN</v>
          </cell>
        </row>
      </sheetData>
      <sheetData sheetId="10848">
        <row r="4">
          <cell r="A4" t="str">
            <v>BẢNG TÍNH TOÁN, ĐO BÓC KHỐI LƯỢNG HOÀN THÀNH ĐƯA VÀO QUYẾT TOÁN</v>
          </cell>
        </row>
      </sheetData>
      <sheetData sheetId="10849">
        <row r="4">
          <cell r="A4" t="str">
            <v>BẢNG TÍNH TOÁN, ĐO BÓC KHỐI LƯỢNG HOÀN THÀNH ĐƯA VÀO QUYẾT TOÁN</v>
          </cell>
        </row>
      </sheetData>
      <sheetData sheetId="10850">
        <row r="4">
          <cell r="A4" t="str">
            <v>BẢNG TÍNH TOÁN, ĐO BÓC KHỐI LƯỢNG HOÀN THÀNH ĐƯA VÀO QUYẾT TOÁN</v>
          </cell>
        </row>
      </sheetData>
      <sheetData sheetId="10851">
        <row r="4">
          <cell r="A4" t="str">
            <v>BẢNG TÍNH TOÁN, ĐO BÓC KHỐI LƯỢNG HOÀN THÀNH ĐƯA VÀO QUYẾT TOÁN</v>
          </cell>
        </row>
      </sheetData>
      <sheetData sheetId="10852">
        <row r="4">
          <cell r="A4" t="str">
            <v>BẢNG TÍNH TOÁN, ĐO BÓC KHỐI LƯỢNG HOÀN THÀNH ĐƯA VÀO QUYẾT TOÁN</v>
          </cell>
        </row>
      </sheetData>
      <sheetData sheetId="10853">
        <row r="4">
          <cell r="A4" t="str">
            <v>BẢNG TÍNH TOÁN, ĐO BÓC KHỐI LƯỢNG HOÀN THÀNH ĐƯA VÀO QUYẾT TOÁN</v>
          </cell>
        </row>
      </sheetData>
      <sheetData sheetId="10854">
        <row r="4">
          <cell r="A4" t="str">
            <v>BẢNG TÍNH TOÁN, ĐO BÓC KHỐI LƯỢNG HOÀN THÀNH ĐƯA VÀO QUYẾT TOÁN</v>
          </cell>
        </row>
      </sheetData>
      <sheetData sheetId="10855">
        <row r="4">
          <cell r="A4" t="str">
            <v>BẢNG TÍNH TOÁN, ĐO BÓC KHỐI LƯỢNG HOÀN THÀNH ĐƯA VÀO QUYẾT TOÁN</v>
          </cell>
        </row>
      </sheetData>
      <sheetData sheetId="10856">
        <row r="4">
          <cell r="A4" t="str">
            <v>BẢNG TÍNH TOÁN, ĐO BÓC KHỐI LƯỢNG HOÀN THÀNH ĐƯA VÀO QUYẾT TOÁN</v>
          </cell>
        </row>
      </sheetData>
      <sheetData sheetId="10857">
        <row r="4">
          <cell r="A4" t="str">
            <v>BẢNG TÍNH TOÁN, ĐO BÓC KHỐI LƯỢNG HOÀN THÀNH ĐƯA VÀO QUYẾT TOÁN</v>
          </cell>
        </row>
      </sheetData>
      <sheetData sheetId="10858">
        <row r="4">
          <cell r="A4" t="str">
            <v>BẢNG TÍNH TOÁN, ĐO BÓC KHỐI LƯỢNG HOÀN THÀNH ĐƯA VÀO QUYẾT TOÁN</v>
          </cell>
        </row>
      </sheetData>
      <sheetData sheetId="10859">
        <row r="4">
          <cell r="A4" t="str">
            <v>BẢNG TÍNH TOÁN, ĐO BÓC KHỐI LƯỢNG HOÀN THÀNH ĐƯA VÀO QUYẾT TOÁN</v>
          </cell>
        </row>
      </sheetData>
      <sheetData sheetId="10860">
        <row r="4">
          <cell r="A4" t="str">
            <v>BẢNG TÍNH TOÁN, ĐO BÓC KHỐI LƯỢNG HOÀN THÀNH ĐƯA VÀO QUYẾT TOÁN</v>
          </cell>
        </row>
      </sheetData>
      <sheetData sheetId="10861">
        <row r="4">
          <cell r="A4" t="str">
            <v>BẢNG TÍNH TOÁN, ĐO BÓC KHỐI LƯỢNG HOÀN THÀNH ĐƯA VÀO QUYẾT TOÁN</v>
          </cell>
        </row>
      </sheetData>
      <sheetData sheetId="10862">
        <row r="4">
          <cell r="A4" t="str">
            <v>BẢNG TÍNH TOÁN, ĐO BÓC KHỐI LƯỢNG HOÀN THÀNH ĐƯA VÀO QUYẾT TOÁN</v>
          </cell>
        </row>
      </sheetData>
      <sheetData sheetId="10863">
        <row r="4">
          <cell r="A4" t="str">
            <v>BẢNG TÍNH TOÁN, ĐO BÓC KHỐI LƯỢNG HOÀN THÀNH ĐƯA VÀO QUYẾT TOÁN</v>
          </cell>
        </row>
      </sheetData>
      <sheetData sheetId="10864">
        <row r="4">
          <cell r="A4" t="str">
            <v>BẢNG TÍNH TOÁN, ĐO BÓC KHỐI LƯỢNG HOÀN THÀNH ĐƯA VÀO QUYẾT TOÁN</v>
          </cell>
        </row>
      </sheetData>
      <sheetData sheetId="10865">
        <row r="4">
          <cell r="A4" t="str">
            <v>BẢNG TÍNH TOÁN, ĐO BÓC KHỐI LƯỢNG HOÀN THÀNH ĐƯA VÀO QUYẾT TOÁN</v>
          </cell>
        </row>
      </sheetData>
      <sheetData sheetId="10866">
        <row r="4">
          <cell r="A4" t="str">
            <v>BẢNG TÍNH TOÁN, ĐO BÓC KHỐI LƯỢNG HOÀN THÀNH ĐƯA VÀO QUYẾT TOÁN</v>
          </cell>
        </row>
      </sheetData>
      <sheetData sheetId="10867">
        <row r="4">
          <cell r="A4" t="str">
            <v>BẢNG TÍNH TOÁN, ĐO BÓC KHỐI LƯỢNG HOÀN THÀNH ĐƯA VÀO QUYẾT TOÁN</v>
          </cell>
        </row>
      </sheetData>
      <sheetData sheetId="10868">
        <row r="4">
          <cell r="A4" t="str">
            <v>BẢNG TÍNH TOÁN, ĐO BÓC KHỐI LƯỢNG HOÀN THÀNH ĐƯA VÀO QUYẾT TOÁN</v>
          </cell>
        </row>
      </sheetData>
      <sheetData sheetId="10869">
        <row r="4">
          <cell r="A4" t="str">
            <v>BẢNG TÍNH TOÁN, ĐO BÓC KHỐI LƯỢNG HOÀN THÀNH ĐƯA VÀO QUYẾT TOÁN</v>
          </cell>
        </row>
      </sheetData>
      <sheetData sheetId="10870">
        <row r="4">
          <cell r="A4" t="str">
            <v>BẢNG TÍNH TOÁN, ĐO BÓC KHỐI LƯỢNG HOÀN THÀNH ĐƯA VÀO QUYẾT TOÁN</v>
          </cell>
        </row>
      </sheetData>
      <sheetData sheetId="10871">
        <row r="4">
          <cell r="A4" t="str">
            <v>BẢNG TÍNH TOÁN, ĐO BÓC KHỐI LƯỢNG HOÀN THÀNH ĐƯA VÀO QUYẾT TOÁN</v>
          </cell>
        </row>
      </sheetData>
      <sheetData sheetId="10872">
        <row r="4">
          <cell r="A4" t="str">
            <v>BẢNG TÍNH TOÁN, ĐO BÓC KHỐI LƯỢNG HOÀN THÀNH ĐƯA VÀO QUYẾT TOÁN</v>
          </cell>
        </row>
      </sheetData>
      <sheetData sheetId="10873">
        <row r="4">
          <cell r="A4" t="str">
            <v>BẢNG TÍNH TOÁN, ĐO BÓC KHỐI LƯỢNG HOÀN THÀNH ĐƯA VÀO QUYẾT TOÁN</v>
          </cell>
        </row>
      </sheetData>
      <sheetData sheetId="10874">
        <row r="4">
          <cell r="A4" t="str">
            <v>BẢNG TÍNH TOÁN, ĐO BÓC KHỐI LƯỢNG HOÀN THÀNH ĐƯA VÀO QUYẾT TOÁN</v>
          </cell>
        </row>
      </sheetData>
      <sheetData sheetId="10875">
        <row r="4">
          <cell r="A4" t="str">
            <v>BẢNG TÍNH TOÁN, ĐO BÓC KHỐI LƯỢNG HOÀN THÀNH ĐƯA VÀO QUYẾT TOÁN</v>
          </cell>
        </row>
      </sheetData>
      <sheetData sheetId="10876">
        <row r="4">
          <cell r="A4" t="str">
            <v>BẢNG TÍNH TOÁN, ĐO BÓC KHỐI LƯỢNG HOÀN THÀNH ĐƯA VÀO QUYẾT TOÁN</v>
          </cell>
        </row>
      </sheetData>
      <sheetData sheetId="10877">
        <row r="4">
          <cell r="A4" t="str">
            <v>BẢNG TÍNH TOÁN, ĐO BÓC KHỐI LƯỢNG HOÀN THÀNH ĐƯA VÀO QUYẾT TOÁN</v>
          </cell>
        </row>
      </sheetData>
      <sheetData sheetId="10878">
        <row r="4">
          <cell r="A4" t="str">
            <v>BẢNG TÍNH TOÁN, ĐO BÓC KHỐI LƯỢNG HOÀN THÀNH ĐƯA VÀO QUYẾT TOÁN</v>
          </cell>
        </row>
      </sheetData>
      <sheetData sheetId="10879">
        <row r="4">
          <cell r="A4" t="str">
            <v>BẢNG TÍNH TOÁN, ĐO BÓC KHỐI LƯỢNG HOÀN THÀNH ĐƯA VÀO QUYẾT TOÁN</v>
          </cell>
        </row>
      </sheetData>
      <sheetData sheetId="10880">
        <row r="4">
          <cell r="A4" t="str">
            <v>BẢNG TÍNH TOÁN, ĐO BÓC KHỐI LƯỢNG HOÀN THÀNH ĐƯA VÀO QUYẾT TOÁN</v>
          </cell>
        </row>
      </sheetData>
      <sheetData sheetId="10881">
        <row r="4">
          <cell r="A4" t="str">
            <v>BẢNG TÍNH TOÁN, ĐO BÓC KHỐI LƯỢNG HOÀN THÀNH ĐƯA VÀO QUYẾT TOÁN</v>
          </cell>
        </row>
      </sheetData>
      <sheetData sheetId="10882">
        <row r="4">
          <cell r="A4" t="str">
            <v>BẢNG TÍNH TOÁN, ĐO BÓC KHỐI LƯỢNG HOÀN THÀNH ĐƯA VÀO QUYẾT TOÁN</v>
          </cell>
        </row>
      </sheetData>
      <sheetData sheetId="10883">
        <row r="4">
          <cell r="A4" t="str">
            <v>BẢNG TÍNH TOÁN, ĐO BÓC KHỐI LƯỢNG HOÀN THÀNH ĐƯA VÀO QUYẾT TOÁN</v>
          </cell>
        </row>
      </sheetData>
      <sheetData sheetId="10884">
        <row r="4">
          <cell r="A4" t="str">
            <v>BẢNG TÍNH TOÁN, ĐO BÓC KHỐI LƯỢNG HOÀN THÀNH ĐƯA VÀO QUYẾT TOÁN</v>
          </cell>
        </row>
      </sheetData>
      <sheetData sheetId="10885">
        <row r="4">
          <cell r="A4" t="str">
            <v>BẢNG TÍNH TOÁN, ĐO BÓC KHỐI LƯỢNG HOÀN THÀNH ĐƯA VÀO QUYẾT TOÁN</v>
          </cell>
        </row>
      </sheetData>
      <sheetData sheetId="10886">
        <row r="4">
          <cell r="A4" t="str">
            <v>BẢNG TÍNH TOÁN, ĐO BÓC KHỐI LƯỢNG HOÀN THÀNH ĐƯA VÀO QUYẾT TOÁN</v>
          </cell>
        </row>
      </sheetData>
      <sheetData sheetId="10887">
        <row r="4">
          <cell r="A4" t="str">
            <v>BẢNG TÍNH TOÁN, ĐO BÓC KHỐI LƯỢNG HOÀN THÀNH ĐƯA VÀO QUYẾT TOÁN</v>
          </cell>
        </row>
      </sheetData>
      <sheetData sheetId="10888">
        <row r="4">
          <cell r="A4" t="str">
            <v>BẢNG TÍNH TOÁN, ĐO BÓC KHỐI LƯỢNG HOÀN THÀNH ĐƯA VÀO QUYẾT TOÁN</v>
          </cell>
        </row>
      </sheetData>
      <sheetData sheetId="10889">
        <row r="4">
          <cell r="A4" t="str">
            <v>BẢNG TÍNH TOÁN, ĐO BÓC KHỐI LƯỢNG HOÀN THÀNH ĐƯA VÀO QUYẾT TOÁN</v>
          </cell>
        </row>
      </sheetData>
      <sheetData sheetId="10890">
        <row r="4">
          <cell r="A4" t="str">
            <v>BẢNG TÍNH TOÁN, ĐO BÓC KHỐI LƯỢNG HOÀN THÀNH ĐƯA VÀO QUYẾT TOÁN</v>
          </cell>
        </row>
      </sheetData>
      <sheetData sheetId="10891">
        <row r="9">
          <cell r="A9" t="str">
            <v>A</v>
          </cell>
        </row>
      </sheetData>
      <sheetData sheetId="10892">
        <row r="4">
          <cell r="A4" t="str">
            <v>BẢNG TÍNH TOÁN, ĐO BÓC KHỐI LƯỢNG HOÀN THÀNH ĐƯA VÀO QUYẾT TOÁN</v>
          </cell>
        </row>
      </sheetData>
      <sheetData sheetId="10893">
        <row r="4">
          <cell r="A4" t="str">
            <v>BẢNG TÍNH TOÁN, ĐO BÓC KHỐI LƯỢNG HOÀN THÀNH ĐƯA VÀO QUYẾT TOÁN</v>
          </cell>
        </row>
      </sheetData>
      <sheetData sheetId="10894">
        <row r="9">
          <cell r="A9" t="str">
            <v>A</v>
          </cell>
        </row>
      </sheetData>
      <sheetData sheetId="10895">
        <row r="9">
          <cell r="A9" t="str">
            <v>A</v>
          </cell>
        </row>
      </sheetData>
      <sheetData sheetId="10896">
        <row r="9">
          <cell r="A9" t="str">
            <v>A</v>
          </cell>
        </row>
      </sheetData>
      <sheetData sheetId="10897">
        <row r="9">
          <cell r="A9" t="str">
            <v>A</v>
          </cell>
        </row>
      </sheetData>
      <sheetData sheetId="10898">
        <row r="9">
          <cell r="A9" t="str">
            <v>A</v>
          </cell>
        </row>
      </sheetData>
      <sheetData sheetId="10899">
        <row r="9">
          <cell r="A9" t="str">
            <v>A</v>
          </cell>
        </row>
      </sheetData>
      <sheetData sheetId="10900">
        <row r="9">
          <cell r="A9" t="str">
            <v>A</v>
          </cell>
        </row>
      </sheetData>
      <sheetData sheetId="10901">
        <row r="9">
          <cell r="A9" t="str">
            <v>A</v>
          </cell>
        </row>
      </sheetData>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refreshError="1"/>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ow r="9">
          <cell r="A9" t="str">
            <v>A</v>
          </cell>
        </row>
      </sheetData>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sheetData sheetId="10993"/>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ow r="9">
          <cell r="A9" t="str">
            <v>A</v>
          </cell>
        </row>
      </sheetData>
      <sheetData sheetId="11031">
        <row r="9">
          <cell r="A9" t="str">
            <v>A</v>
          </cell>
        </row>
      </sheetData>
      <sheetData sheetId="11032">
        <row r="9">
          <cell r="A9" t="str">
            <v>A</v>
          </cell>
        </row>
      </sheetData>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ow r="9">
          <cell r="A9" t="str">
            <v>A</v>
          </cell>
        </row>
      </sheetData>
      <sheetData sheetId="11222">
        <row r="9">
          <cell r="A9" t="str">
            <v>A</v>
          </cell>
        </row>
      </sheetData>
      <sheetData sheetId="11223">
        <row r="9">
          <cell r="A9" t="str">
            <v>A</v>
          </cell>
        </row>
      </sheetData>
      <sheetData sheetId="11224">
        <row r="9">
          <cell r="A9" t="str">
            <v>A</v>
          </cell>
        </row>
      </sheetData>
      <sheetData sheetId="11225">
        <row r="9">
          <cell r="A9" t="str">
            <v>A</v>
          </cell>
        </row>
      </sheetData>
      <sheetData sheetId="11226">
        <row r="9">
          <cell r="A9" t="str">
            <v>A</v>
          </cell>
        </row>
      </sheetData>
      <sheetData sheetId="11227">
        <row r="9">
          <cell r="A9" t="str">
            <v>A</v>
          </cell>
        </row>
      </sheetData>
      <sheetData sheetId="11228">
        <row r="9">
          <cell r="A9" t="str">
            <v>A</v>
          </cell>
        </row>
      </sheetData>
      <sheetData sheetId="11229">
        <row r="9">
          <cell r="A9" t="str">
            <v>A</v>
          </cell>
        </row>
      </sheetData>
      <sheetData sheetId="11230" refreshError="1"/>
      <sheetData sheetId="11231" refreshError="1"/>
      <sheetData sheetId="11232">
        <row r="9">
          <cell r="A9" t="str">
            <v>A</v>
          </cell>
        </row>
      </sheetData>
      <sheetData sheetId="11233" refreshError="1"/>
      <sheetData sheetId="11234" refreshError="1"/>
      <sheetData sheetId="11235" refreshError="1"/>
      <sheetData sheetId="11236" refreshError="1"/>
      <sheetData sheetId="11237" refreshError="1"/>
      <sheetData sheetId="11238" refreshError="1"/>
      <sheetData sheetId="11239">
        <row r="4">
          <cell r="A4" t="str">
            <v>BẢNG TÍNH TOÁN, ĐO BÓC KHỐI LƯỢNG HOÀN THÀNH ĐƯA VÀO QUYẾT TOÁN</v>
          </cell>
        </row>
      </sheetData>
      <sheetData sheetId="11240">
        <row r="4">
          <cell r="A4" t="str">
            <v>BẢNG TÍNH TOÁN, ĐO BÓC KHỐI LƯỢNG HOÀN THÀNH ĐƯA VÀO QUYẾT TOÁN</v>
          </cell>
        </row>
      </sheetData>
      <sheetData sheetId="11241">
        <row r="4">
          <cell r="A4" t="str">
            <v>BẢNG TÍNH TOÁN, ĐO BÓC KHỐI LƯỢNG HOÀN THÀNH ĐƯA VÀO QUYẾT TOÁN</v>
          </cell>
        </row>
      </sheetData>
      <sheetData sheetId="11242">
        <row r="4">
          <cell r="A4" t="str">
            <v>BẢNG TÍNH TOÁN, ĐO BÓC KHỐI LƯỢNG HOÀN THÀNH ĐƯA VÀO QUYẾT TOÁN</v>
          </cell>
        </row>
      </sheetData>
      <sheetData sheetId="11243">
        <row r="4">
          <cell r="A4" t="str">
            <v>BẢNG TÍNH TOÁN, ĐO BÓC KHỐI LƯỢNG HOÀN THÀNH ĐƯA VÀO QUYẾT TOÁN</v>
          </cell>
        </row>
      </sheetData>
      <sheetData sheetId="11244">
        <row r="4">
          <cell r="A4" t="str">
            <v>BẢNG TÍNH TOÁN, ĐO BÓC KHỐI LƯỢNG HOÀN THÀNH ĐƯA VÀO QUYẾT TOÁN</v>
          </cell>
        </row>
      </sheetData>
      <sheetData sheetId="11245">
        <row r="4">
          <cell r="A4" t="str">
            <v>BẢNG TÍNH TOÁN, ĐO BÓC KHỐI LƯỢNG HOÀN THÀNH ĐƯA VÀO QUYẾT TOÁN</v>
          </cell>
        </row>
      </sheetData>
      <sheetData sheetId="11246">
        <row r="9">
          <cell r="A9" t="str">
            <v>A</v>
          </cell>
        </row>
      </sheetData>
      <sheetData sheetId="11247">
        <row r="4">
          <cell r="A4" t="str">
            <v>BẢNG TÍNH TOÁN, ĐO BÓC KHỐI LƯỢNG HOÀN THÀNH ĐƯA VÀO QUYẾT TOÁN</v>
          </cell>
        </row>
      </sheetData>
      <sheetData sheetId="11248">
        <row r="4">
          <cell r="A4" t="str">
            <v>BẢNG TÍNH TOÁN, ĐO BÓC KHỐI LƯỢNG HOÀN THÀNH ĐƯA VÀO QUYẾT TOÁN</v>
          </cell>
        </row>
      </sheetData>
      <sheetData sheetId="11249">
        <row r="9">
          <cell r="A9" t="str">
            <v>A</v>
          </cell>
        </row>
      </sheetData>
      <sheetData sheetId="11250">
        <row r="9">
          <cell r="A9" t="str">
            <v>A</v>
          </cell>
        </row>
      </sheetData>
      <sheetData sheetId="11251">
        <row r="9">
          <cell r="A9" t="str">
            <v>A</v>
          </cell>
        </row>
      </sheetData>
      <sheetData sheetId="11252">
        <row r="9">
          <cell r="A9" t="str">
            <v>A</v>
          </cell>
        </row>
      </sheetData>
      <sheetData sheetId="11253" refreshError="1"/>
      <sheetData sheetId="11254">
        <row r="9">
          <cell r="A9" t="str">
            <v>A</v>
          </cell>
        </row>
      </sheetData>
      <sheetData sheetId="11255">
        <row r="9">
          <cell r="A9" t="str">
            <v>A</v>
          </cell>
        </row>
      </sheetData>
      <sheetData sheetId="11256">
        <row r="9">
          <cell r="A9" t="str">
            <v>A</v>
          </cell>
        </row>
      </sheetData>
      <sheetData sheetId="11257">
        <row r="4">
          <cell r="A4" t="str">
            <v>BẢNG TÍNH TOÁN, ĐO BÓC KHỐI LƯỢNG HOÀN THÀNH ĐƯA VÀO QUYẾT TOÁN</v>
          </cell>
        </row>
      </sheetData>
      <sheetData sheetId="11258">
        <row r="4">
          <cell r="A4" t="str">
            <v>BẢNG TÍNH TOÁN, ĐO BÓC KHỐI LƯỢNG HOÀN THÀNH ĐƯA VÀO QUYẾT TOÁN</v>
          </cell>
        </row>
      </sheetData>
      <sheetData sheetId="11259">
        <row r="9">
          <cell r="A9" t="str">
            <v>A</v>
          </cell>
        </row>
      </sheetData>
      <sheetData sheetId="11260">
        <row r="9">
          <cell r="A9" t="str">
            <v>A</v>
          </cell>
        </row>
      </sheetData>
      <sheetData sheetId="11261">
        <row r="9">
          <cell r="A9" t="str">
            <v>A</v>
          </cell>
        </row>
      </sheetData>
      <sheetData sheetId="11262">
        <row r="4">
          <cell r="A4" t="str">
            <v>BẢNG TÍNH TOÁN, ĐO BÓC KHỐI LƯỢNG HOÀN THÀNH ĐƯA VÀO QUYẾT TOÁN</v>
          </cell>
        </row>
      </sheetData>
      <sheetData sheetId="11263">
        <row r="9">
          <cell r="A9" t="str">
            <v>A</v>
          </cell>
        </row>
      </sheetData>
      <sheetData sheetId="11264">
        <row r="9">
          <cell r="A9" t="str">
            <v>A</v>
          </cell>
        </row>
      </sheetData>
      <sheetData sheetId="11265">
        <row r="9">
          <cell r="A9" t="str">
            <v>A</v>
          </cell>
        </row>
      </sheetData>
      <sheetData sheetId="11266">
        <row r="9">
          <cell r="A9" t="str">
            <v>A</v>
          </cell>
        </row>
      </sheetData>
      <sheetData sheetId="11267">
        <row r="9">
          <cell r="A9" t="str">
            <v>A</v>
          </cell>
        </row>
      </sheetData>
      <sheetData sheetId="11268">
        <row r="9">
          <cell r="A9" t="str">
            <v>A</v>
          </cell>
        </row>
      </sheetData>
      <sheetData sheetId="11269">
        <row r="9">
          <cell r="A9" t="str">
            <v>A</v>
          </cell>
        </row>
      </sheetData>
      <sheetData sheetId="11270">
        <row r="9">
          <cell r="A9" t="str">
            <v>A</v>
          </cell>
        </row>
      </sheetData>
      <sheetData sheetId="11271">
        <row r="9">
          <cell r="A9" t="str">
            <v>A</v>
          </cell>
        </row>
      </sheetData>
      <sheetData sheetId="11272">
        <row r="9">
          <cell r="A9" t="str">
            <v>A</v>
          </cell>
        </row>
      </sheetData>
      <sheetData sheetId="11273">
        <row r="9">
          <cell r="A9" t="str">
            <v>A</v>
          </cell>
        </row>
      </sheetData>
      <sheetData sheetId="11274">
        <row r="9">
          <cell r="A9" t="str">
            <v>A</v>
          </cell>
        </row>
      </sheetData>
      <sheetData sheetId="11275">
        <row r="9">
          <cell r="A9" t="str">
            <v>A</v>
          </cell>
        </row>
      </sheetData>
      <sheetData sheetId="11276">
        <row r="4">
          <cell r="A4" t="str">
            <v>BẢNG TÍNH TOÁN, ĐO BÓC KHỐI LƯỢNG HOÀN THÀNH ĐƯA VÀO QUYẾT TOÁN</v>
          </cell>
        </row>
      </sheetData>
      <sheetData sheetId="11277">
        <row r="9">
          <cell r="A9" t="str">
            <v>A</v>
          </cell>
        </row>
      </sheetData>
      <sheetData sheetId="11278">
        <row r="4">
          <cell r="A4" t="str">
            <v>BẢNG TÍNH TOÁN, ĐO BÓC KHỐI LƯỢNG HOÀN THÀNH ĐƯA VÀO QUYẾT TOÁN</v>
          </cell>
        </row>
      </sheetData>
      <sheetData sheetId="11279">
        <row r="4">
          <cell r="A4" t="str">
            <v>BẢNG TÍNH TOÁN, ĐO BÓC KHỐI LƯỢNG HOÀN THÀNH ĐƯA VÀO QUYẾT TOÁN</v>
          </cell>
        </row>
      </sheetData>
      <sheetData sheetId="11280">
        <row r="4">
          <cell r="A4" t="str">
            <v>BẢNG TÍNH TOÁN, ĐO BÓC KHỐI LƯỢNG HOÀN THÀNH ĐƯA VÀO QUYẾT TOÁN</v>
          </cell>
        </row>
      </sheetData>
      <sheetData sheetId="11281">
        <row r="4">
          <cell r="A4" t="str">
            <v>BẢNG TÍNH TOÁN, ĐO BÓC KHỐI LƯỢNG HOÀN THÀNH ĐƯA VÀO QUYẾT TOÁN</v>
          </cell>
        </row>
      </sheetData>
      <sheetData sheetId="11282">
        <row r="4">
          <cell r="A4" t="str">
            <v>BẢNG TÍNH TOÁN, ĐO BÓC KHỐI LƯỢNG HOÀN THÀNH ĐƯA VÀO QUYẾT TOÁN</v>
          </cell>
        </row>
      </sheetData>
      <sheetData sheetId="11283">
        <row r="4">
          <cell r="A4" t="str">
            <v>BẢNG TÍNH TOÁN, ĐO BÓC KHỐI LƯỢNG HOÀN THÀNH ĐƯA VÀO QUYẾT TOÁN</v>
          </cell>
        </row>
      </sheetData>
      <sheetData sheetId="11284">
        <row r="4">
          <cell r="A4" t="str">
            <v>BẢNG TÍNH TOÁN, ĐO BÓC KHỐI LƯỢNG HOÀN THÀNH ĐƯA VÀO QUYẾT TOÁN</v>
          </cell>
        </row>
      </sheetData>
      <sheetData sheetId="11285">
        <row r="4">
          <cell r="A4" t="str">
            <v>BẢNG TÍNH TOÁN, ĐO BÓC KHỐI LƯỢNG HOÀN THÀNH ĐƯA VÀO QUYẾT TOÁN</v>
          </cell>
        </row>
      </sheetData>
      <sheetData sheetId="11286">
        <row r="4">
          <cell r="A4" t="str">
            <v>BẢNG TÍNH TOÁN, ĐO BÓC KHỐI LƯỢNG HOÀN THÀNH ĐƯA VÀO QUYẾT TOÁN</v>
          </cell>
        </row>
      </sheetData>
      <sheetData sheetId="11287">
        <row r="4">
          <cell r="A4" t="str">
            <v>BẢNG TÍNH TOÁN, ĐO BÓC KHỐI LƯỢNG HOÀN THÀNH ĐƯA VÀO QUYẾT TOÁN</v>
          </cell>
        </row>
      </sheetData>
      <sheetData sheetId="11288">
        <row r="4">
          <cell r="A4" t="str">
            <v>BẢNG TÍNH TOÁN, ĐO BÓC KHỐI LƯỢNG HOÀN THÀNH ĐƯA VÀO QUYẾT TOÁN</v>
          </cell>
        </row>
      </sheetData>
      <sheetData sheetId="11289">
        <row r="4">
          <cell r="A4" t="str">
            <v>BẢNG TÍNH TOÁN, ĐO BÓC KHỐI LƯỢNG HOÀN THÀNH ĐƯA VÀO QUYẾT TOÁN</v>
          </cell>
        </row>
      </sheetData>
      <sheetData sheetId="11290">
        <row r="4">
          <cell r="A4" t="str">
            <v>BẢNG TÍNH TOÁN, ĐO BÓC KHỐI LƯỢNG HOÀN THÀNH ĐƯA VÀO QUYẾT TOÁN</v>
          </cell>
        </row>
      </sheetData>
      <sheetData sheetId="11291">
        <row r="4">
          <cell r="A4" t="str">
            <v>BẢNG TÍNH TOÁN, ĐO BÓC KHỐI LƯỢNG HOÀN THÀNH ĐƯA VÀO QUYẾT TOÁN</v>
          </cell>
        </row>
      </sheetData>
      <sheetData sheetId="11292">
        <row r="4">
          <cell r="A4" t="str">
            <v>BẢNG TÍNH TOÁN, ĐO BÓC KHỐI LƯỢNG HOÀN THÀNH ĐƯA VÀO QUYẾT TOÁN</v>
          </cell>
        </row>
      </sheetData>
      <sheetData sheetId="11293">
        <row r="4">
          <cell r="A4" t="str">
            <v>BẢNG TÍNH TOÁN, ĐO BÓC KHỐI LƯỢNG HOÀN THÀNH ĐƯA VÀO QUYẾT TOÁN</v>
          </cell>
        </row>
      </sheetData>
      <sheetData sheetId="11294">
        <row r="4">
          <cell r="A4" t="str">
            <v>BẢNG TÍNH TOÁN, ĐO BÓC KHỐI LƯỢNG HOÀN THÀNH ĐƯA VÀO QUYẾT TOÁN</v>
          </cell>
        </row>
      </sheetData>
      <sheetData sheetId="11295">
        <row r="4">
          <cell r="A4" t="str">
            <v>BẢNG TÍNH TOÁN, ĐO BÓC KHỐI LƯỢNG HOÀN THÀNH ĐƯA VÀO QUYẾT TOÁN</v>
          </cell>
        </row>
      </sheetData>
      <sheetData sheetId="11296">
        <row r="4">
          <cell r="A4" t="str">
            <v>BẢNG TÍNH TOÁN, ĐO BÓC KHỐI LƯỢNG HOÀN THÀNH ĐƯA VÀO QUYẾT TOÁN</v>
          </cell>
        </row>
      </sheetData>
      <sheetData sheetId="11297">
        <row r="4">
          <cell r="A4" t="str">
            <v>BẢNG TÍNH TOÁN, ĐO BÓC KHỐI LƯỢNG HOÀN THÀNH ĐƯA VÀO QUYẾT TOÁN</v>
          </cell>
        </row>
      </sheetData>
      <sheetData sheetId="11298">
        <row r="4">
          <cell r="A4" t="str">
            <v>BẢNG TÍNH TOÁN, ĐO BÓC KHỐI LƯỢNG HOÀN THÀNH ĐƯA VÀO QUYẾT TOÁN</v>
          </cell>
        </row>
      </sheetData>
      <sheetData sheetId="11299">
        <row r="4">
          <cell r="A4" t="str">
            <v>BẢNG TÍNH TOÁN, ĐO BÓC KHỐI LƯỢNG HOÀN THÀNH ĐƯA VÀO QUYẾT TOÁN</v>
          </cell>
        </row>
      </sheetData>
      <sheetData sheetId="11300">
        <row r="4">
          <cell r="A4" t="str">
            <v>BẢNG TÍNH TOÁN, ĐO BÓC KHỐI LƯỢNG HOÀN THÀNH ĐƯA VÀO QUYẾT TOÁN</v>
          </cell>
        </row>
      </sheetData>
      <sheetData sheetId="11301">
        <row r="4">
          <cell r="A4" t="str">
            <v>BẢNG TÍNH TOÁN, ĐO BÓC KHỐI LƯỢNG HOÀN THÀNH ĐƯA VÀO QUYẾT TOÁN</v>
          </cell>
        </row>
      </sheetData>
      <sheetData sheetId="11302">
        <row r="4">
          <cell r="A4" t="str">
            <v>BẢNG TÍNH TOÁN, ĐO BÓC KHỐI LƯỢNG HOÀN THÀNH ĐƯA VÀO QUYẾT TOÁN</v>
          </cell>
        </row>
      </sheetData>
      <sheetData sheetId="11303">
        <row r="4">
          <cell r="A4" t="str">
            <v>BẢNG TÍNH TOÁN, ĐO BÓC KHỐI LƯỢNG HOÀN THÀNH ĐƯA VÀO QUYẾT TOÁN</v>
          </cell>
        </row>
      </sheetData>
      <sheetData sheetId="11304">
        <row r="4">
          <cell r="A4" t="str">
            <v>BẢNG TÍNH TOÁN, ĐO BÓC KHỐI LƯỢNG HOÀN THÀNH ĐƯA VÀO QUYẾT TOÁN</v>
          </cell>
        </row>
      </sheetData>
      <sheetData sheetId="11305">
        <row r="4">
          <cell r="A4" t="str">
            <v>BẢNG TÍNH TOÁN, ĐO BÓC KHỐI LƯỢNG HOÀN THÀNH ĐƯA VÀO QUYẾT TOÁN</v>
          </cell>
        </row>
      </sheetData>
      <sheetData sheetId="11306">
        <row r="4">
          <cell r="A4" t="str">
            <v>BẢNG TÍNH TOÁN, ĐO BÓC KHỐI LƯỢNG HOÀN THÀNH ĐƯA VÀO QUYẾT TOÁN</v>
          </cell>
        </row>
      </sheetData>
      <sheetData sheetId="11307">
        <row r="4">
          <cell r="A4" t="str">
            <v>BẢNG TÍNH TOÁN, ĐO BÓC KHỐI LƯỢNG HOÀN THÀNH ĐƯA VÀO QUYẾT TOÁN</v>
          </cell>
        </row>
      </sheetData>
      <sheetData sheetId="11308">
        <row r="4">
          <cell r="A4" t="str">
            <v>BẢNG TÍNH TOÁN, ĐO BÓC KHỐI LƯỢNG HOÀN THÀNH ĐƯA VÀO QUYẾT TOÁN</v>
          </cell>
        </row>
      </sheetData>
      <sheetData sheetId="11309">
        <row r="4">
          <cell r="A4" t="str">
            <v>BẢNG TÍNH TOÁN, ĐO BÓC KHỐI LƯỢNG HOÀN THÀNH ĐƯA VÀO QUYẾT TOÁN</v>
          </cell>
        </row>
      </sheetData>
      <sheetData sheetId="11310">
        <row r="4">
          <cell r="A4" t="str">
            <v>BẢNG TÍNH TOÁN, ĐO BÓC KHỐI LƯỢNG HOÀN THÀNH ĐƯA VÀO QUYẾT TOÁN</v>
          </cell>
        </row>
      </sheetData>
      <sheetData sheetId="11311">
        <row r="4">
          <cell r="A4" t="str">
            <v>BẢNG TÍNH TOÁN, ĐO BÓC KHỐI LƯỢNG HOÀN THÀNH ĐƯA VÀO QUYẾT TOÁN</v>
          </cell>
        </row>
      </sheetData>
      <sheetData sheetId="11312" refreshError="1"/>
      <sheetData sheetId="11313">
        <row r="4">
          <cell r="A4" t="str">
            <v>BẢNG TÍNH TOÁN, ĐO BÓC KHỐI LƯỢNG HOÀN THÀNH ĐƯA VÀO QUYẾT TOÁN</v>
          </cell>
        </row>
      </sheetData>
      <sheetData sheetId="11314">
        <row r="4">
          <cell r="A4" t="str">
            <v>BẢNG TÍNH TOÁN, ĐO BÓC KHỐI LƯỢNG HOÀN THÀNH ĐƯA VÀO QUYẾT TOÁN</v>
          </cell>
        </row>
      </sheetData>
      <sheetData sheetId="11315">
        <row r="4">
          <cell r="A4" t="str">
            <v>BẢNG TÍNH TOÁN, ĐO BÓC KHỐI LƯỢNG HOÀN THÀNH ĐƯA VÀO QUYẾT TOÁN</v>
          </cell>
        </row>
      </sheetData>
      <sheetData sheetId="11316">
        <row r="4">
          <cell r="A4" t="str">
            <v>BẢNG TÍNH TOÁN, ĐO BÓC KHỐI LƯỢNG HOÀN THÀNH ĐƯA VÀO QUYẾT TOÁN</v>
          </cell>
        </row>
      </sheetData>
      <sheetData sheetId="11317">
        <row r="4">
          <cell r="A4" t="str">
            <v>BẢNG TÍNH TOÁN, ĐO BÓC KHỐI LƯỢNG HOÀN THÀNH ĐƯA VÀO QUYẾT TOÁN</v>
          </cell>
        </row>
      </sheetData>
      <sheetData sheetId="11318">
        <row r="4">
          <cell r="A4" t="str">
            <v>BẢNG TÍNH TOÁN, ĐO BÓC KHỐI LƯỢNG HOÀN THÀNH ĐƯA VÀO QUYẾT TOÁN</v>
          </cell>
        </row>
      </sheetData>
      <sheetData sheetId="11319">
        <row r="9">
          <cell r="A9" t="str">
            <v>A</v>
          </cell>
        </row>
      </sheetData>
      <sheetData sheetId="11320">
        <row r="4">
          <cell r="A4" t="str">
            <v>BẢNG TÍNH TOÁN, ĐO BÓC KHỐI LƯỢNG HOÀN THÀNH ĐƯA VÀO QUYẾT TOÁN</v>
          </cell>
        </row>
      </sheetData>
      <sheetData sheetId="11321">
        <row r="4">
          <cell r="A4" t="str">
            <v>BẢNG TÍNH TOÁN, ĐO BÓC KHỐI LƯỢNG HOÀN THÀNH ĐƯA VÀO QUYẾT TOÁN</v>
          </cell>
        </row>
      </sheetData>
      <sheetData sheetId="11322">
        <row r="9">
          <cell r="A9" t="str">
            <v>A</v>
          </cell>
        </row>
      </sheetData>
      <sheetData sheetId="11323">
        <row r="4">
          <cell r="A4" t="str">
            <v>BẢNG TÍNH TOÁN, ĐO BÓC KHỐI LƯỢNG HOÀN THÀNH ĐƯA VÀO QUYẾT TOÁN</v>
          </cell>
        </row>
      </sheetData>
      <sheetData sheetId="11324">
        <row r="9">
          <cell r="A9" t="str">
            <v>A</v>
          </cell>
        </row>
      </sheetData>
      <sheetData sheetId="11325">
        <row r="4">
          <cell r="A4" t="str">
            <v>BẢNG TÍNH TOÁN, ĐO BÓC KHỐI LƯỢNG HOÀN THÀNH ĐƯA VÀO QUYẾT TOÁN</v>
          </cell>
        </row>
      </sheetData>
      <sheetData sheetId="11326">
        <row r="4">
          <cell r="A4" t="str">
            <v>BẢNG TÍNH TOÁN, ĐO BÓC KHỐI LƯỢNG HOÀN THÀNH ĐƯA VÀO QUYẾT TOÁN</v>
          </cell>
        </row>
      </sheetData>
      <sheetData sheetId="11327">
        <row r="4">
          <cell r="A4" t="str">
            <v>BẢNG TÍNH TOÁN, ĐO BÓC KHỐI LƯỢNG HOÀN THÀNH ĐƯA VÀO QUYẾT TOÁN</v>
          </cell>
        </row>
      </sheetData>
      <sheetData sheetId="11328">
        <row r="4">
          <cell r="A4" t="str">
            <v>BẢNG TÍNH TOÁN, ĐO BÓC KHỐI LƯỢNG HOÀN THÀNH ĐƯA VÀO QUYẾT TOÁN</v>
          </cell>
        </row>
      </sheetData>
      <sheetData sheetId="11329">
        <row r="4">
          <cell r="A4" t="str">
            <v>BẢNG TÍNH TOÁN, ĐO BÓC KHỐI LƯỢNG HOÀN THÀNH ĐƯA VÀO QUYẾT TOÁN</v>
          </cell>
        </row>
      </sheetData>
      <sheetData sheetId="11330">
        <row r="4">
          <cell r="A4" t="str">
            <v>BẢNG TÍNH TOÁN, ĐO BÓC KHỐI LƯỢNG HOÀN THÀNH ĐƯA VÀO QUYẾT TOÁN</v>
          </cell>
        </row>
      </sheetData>
      <sheetData sheetId="11331">
        <row r="4">
          <cell r="A4" t="str">
            <v>BẢNG TÍNH TOÁN, ĐO BÓC KHỐI LƯỢNG HOÀN THÀNH ĐƯA VÀO QUYẾT TOÁN</v>
          </cell>
        </row>
      </sheetData>
      <sheetData sheetId="11332">
        <row r="4">
          <cell r="A4" t="str">
            <v>BẢNG TÍNH TOÁN, ĐO BÓC KHỐI LƯỢNG HOÀN THÀNH ĐƯA VÀO QUYẾT TOÁN</v>
          </cell>
        </row>
      </sheetData>
      <sheetData sheetId="11333">
        <row r="4">
          <cell r="A4" t="str">
            <v>BẢNG TÍNH TOÁN, ĐO BÓC KHỐI LƯỢNG HOÀN THÀNH ĐƯA VÀO QUYẾT TOÁN</v>
          </cell>
        </row>
      </sheetData>
      <sheetData sheetId="11334">
        <row r="4">
          <cell r="A4" t="str">
            <v>BẢNG TÍNH TOÁN, ĐO BÓC KHỐI LƯỢNG HOÀN THÀNH ĐƯA VÀO QUYẾT TOÁN</v>
          </cell>
        </row>
      </sheetData>
      <sheetData sheetId="11335">
        <row r="4">
          <cell r="A4" t="str">
            <v>BẢNG TÍNH TOÁN, ĐO BÓC KHỐI LƯỢNG HOÀN THÀNH ĐƯA VÀO QUYẾT TOÁN</v>
          </cell>
        </row>
      </sheetData>
      <sheetData sheetId="11336">
        <row r="4">
          <cell r="A4" t="str">
            <v>BẢNG TÍNH TOÁN, ĐO BÓC KHỐI LƯỢNG HOÀN THÀNH ĐƯA VÀO QUYẾT TOÁN</v>
          </cell>
        </row>
      </sheetData>
      <sheetData sheetId="11337">
        <row r="4">
          <cell r="A4" t="str">
            <v>BẢNG TÍNH TOÁN, ĐO BÓC KHỐI LƯỢNG HOÀN THÀNH ĐƯA VÀO QUYẾT TOÁN</v>
          </cell>
        </row>
      </sheetData>
      <sheetData sheetId="11338">
        <row r="4">
          <cell r="A4" t="str">
            <v>BẢNG TÍNH TOÁN, ĐO BÓC KHỐI LƯỢNG HOÀN THÀNH ĐƯA VÀO QUYẾT TOÁN</v>
          </cell>
        </row>
      </sheetData>
      <sheetData sheetId="11339">
        <row r="4">
          <cell r="A4" t="str">
            <v>BẢNG TÍNH TOÁN, ĐO BÓC KHỐI LƯỢNG HOÀN THÀNH ĐƯA VÀO QUYẾT TOÁN</v>
          </cell>
        </row>
      </sheetData>
      <sheetData sheetId="11340">
        <row r="4">
          <cell r="A4" t="str">
            <v>BẢNG TÍNH TOÁN, ĐO BÓC KHỐI LƯỢNG HOÀN THÀNH ĐƯA VÀO QUYẾT TOÁN</v>
          </cell>
        </row>
      </sheetData>
      <sheetData sheetId="11341">
        <row r="4">
          <cell r="A4" t="str">
            <v>BẢNG TÍNH TOÁN, ĐO BÓC KHỐI LƯỢNG HOÀN THÀNH ĐƯA VÀO QUYẾT TOÁN</v>
          </cell>
        </row>
      </sheetData>
      <sheetData sheetId="11342">
        <row r="4">
          <cell r="A4" t="str">
            <v>BẢNG TÍNH TOÁN, ĐO BÓC KHỐI LƯỢNG HOÀN THÀNH ĐƯA VÀO QUYẾT TOÁN</v>
          </cell>
        </row>
      </sheetData>
      <sheetData sheetId="11343">
        <row r="4">
          <cell r="A4" t="str">
            <v>BẢNG TÍNH TOÁN, ĐO BÓC KHỐI LƯỢNG HOÀN THÀNH ĐƯA VÀO QUYẾT TOÁN</v>
          </cell>
        </row>
      </sheetData>
      <sheetData sheetId="11344">
        <row r="4">
          <cell r="A4" t="str">
            <v>BẢNG TÍNH TOÁN, ĐO BÓC KHỐI LƯỢNG HOÀN THÀNH ĐƯA VÀO QUYẾT TOÁN</v>
          </cell>
        </row>
      </sheetData>
      <sheetData sheetId="11345">
        <row r="4">
          <cell r="A4" t="str">
            <v>BẢNG TÍNH TOÁN, ĐO BÓC KHỐI LƯỢNG HOÀN THÀNH ĐƯA VÀO QUYẾT TOÁN</v>
          </cell>
        </row>
      </sheetData>
      <sheetData sheetId="11346">
        <row r="4">
          <cell r="A4" t="str">
            <v>BẢNG TÍNH TOÁN, ĐO BÓC KHỐI LƯỢNG HOÀN THÀNH ĐƯA VÀO QUYẾT TOÁN</v>
          </cell>
        </row>
      </sheetData>
      <sheetData sheetId="11347">
        <row r="4">
          <cell r="A4" t="str">
            <v>BẢNG TÍNH TOÁN, ĐO BÓC KHỐI LƯỢNG HOÀN THÀNH ĐƯA VÀO QUYẾT TOÁN</v>
          </cell>
        </row>
      </sheetData>
      <sheetData sheetId="11348">
        <row r="4">
          <cell r="A4" t="str">
            <v>BẢNG TÍNH TOÁN, ĐO BÓC KHỐI LƯỢNG HOÀN THÀNH ĐƯA VÀO QUYẾT TOÁN</v>
          </cell>
        </row>
      </sheetData>
      <sheetData sheetId="11349">
        <row r="4">
          <cell r="A4" t="str">
            <v>BẢNG TÍNH TOÁN, ĐO BÓC KHỐI LƯỢNG HOÀN THÀNH ĐƯA VÀO QUYẾT TOÁN</v>
          </cell>
        </row>
      </sheetData>
      <sheetData sheetId="11350">
        <row r="9">
          <cell r="A9" t="str">
            <v>A</v>
          </cell>
        </row>
      </sheetData>
      <sheetData sheetId="11351">
        <row r="9">
          <cell r="A9" t="str">
            <v>A</v>
          </cell>
        </row>
      </sheetData>
      <sheetData sheetId="11352">
        <row r="4">
          <cell r="A4" t="str">
            <v>BẢNG TÍNH TOÁN, ĐO BÓC KHỐI LƯỢNG HOÀN THÀNH ĐƯA VÀO QUYẾT TOÁN</v>
          </cell>
        </row>
      </sheetData>
      <sheetData sheetId="11353" refreshError="1"/>
      <sheetData sheetId="11354" refreshError="1"/>
      <sheetData sheetId="11355" refreshError="1"/>
      <sheetData sheetId="11356" refreshError="1"/>
      <sheetData sheetId="11357" refreshError="1"/>
      <sheetData sheetId="11358" refreshError="1"/>
      <sheetData sheetId="11359" refreshError="1"/>
      <sheetData sheetId="11360" refreshError="1"/>
      <sheetData sheetId="11361" refreshError="1"/>
      <sheetData sheetId="11362" refreshError="1"/>
      <sheetData sheetId="11363" refreshError="1"/>
      <sheetData sheetId="11364" refreshError="1"/>
      <sheetData sheetId="11365" refreshError="1"/>
      <sheetData sheetId="11366" refreshError="1"/>
      <sheetData sheetId="11367" refreshError="1"/>
      <sheetData sheetId="11368" refreshError="1"/>
      <sheetData sheetId="11369" refreshError="1"/>
      <sheetData sheetId="11370">
        <row r="9">
          <cell r="A9" t="str">
            <v>A</v>
          </cell>
        </row>
      </sheetData>
      <sheetData sheetId="11371">
        <row r="4">
          <cell r="A4" t="str">
            <v>BẢNG TÍNH TOÁN, ĐO BÓC KHỐI LƯỢNG HOÀN THÀNH ĐƯA VÀO QUYẾT TOÁN</v>
          </cell>
        </row>
      </sheetData>
      <sheetData sheetId="11372">
        <row r="4">
          <cell r="A4" t="str">
            <v>BẢNG TÍNH TOÁN, ĐO BÓC KHỐI LƯỢNG HOÀN THÀNH ĐƯA VÀO QUYẾT TOÁN</v>
          </cell>
        </row>
      </sheetData>
      <sheetData sheetId="11373">
        <row r="4">
          <cell r="A4" t="str">
            <v>BẢNG TÍNH TOÁN, ĐO BÓC KHỐI LƯỢNG HOÀN THÀNH ĐƯA VÀO QUYẾT TOÁN</v>
          </cell>
        </row>
      </sheetData>
      <sheetData sheetId="11374">
        <row r="4">
          <cell r="A4" t="str">
            <v>BẢNG TÍNH TOÁN, ĐO BÓC KHỐI LƯỢNG HOÀN THÀNH ĐƯA VÀO QUYẾT TOÁN</v>
          </cell>
        </row>
      </sheetData>
      <sheetData sheetId="11375">
        <row r="4">
          <cell r="A4" t="str">
            <v>BẢNG TÍNH TOÁN, ĐO BÓC KHỐI LƯỢNG HOÀN THÀNH ĐƯA VÀO QUYẾT TOÁN</v>
          </cell>
        </row>
      </sheetData>
      <sheetData sheetId="11376">
        <row r="4">
          <cell r="A4" t="str">
            <v>BẢNG TÍNH TOÁN, ĐO BÓC KHỐI LƯỢNG HOÀN THÀNH ĐƯA VÀO QUYẾT TOÁN</v>
          </cell>
        </row>
      </sheetData>
      <sheetData sheetId="11377">
        <row r="4">
          <cell r="A4" t="str">
            <v>BẢNG TÍNH TOÁN, ĐO BÓC KHỐI LƯỢNG HOÀN THÀNH ĐƯA VÀO QUYẾT TOÁN</v>
          </cell>
        </row>
      </sheetData>
      <sheetData sheetId="11378">
        <row r="4">
          <cell r="A4" t="str">
            <v>BẢNG TÍNH TOÁN, ĐO BÓC KHỐI LƯỢNG HOÀN THÀNH ĐƯA VÀO QUYẾT TOÁN</v>
          </cell>
        </row>
      </sheetData>
      <sheetData sheetId="11379">
        <row r="4">
          <cell r="A4" t="str">
            <v>BẢNG TÍNH TOÁN, ĐO BÓC KHỐI LƯỢNG HOÀN THÀNH ĐƯA VÀO QUYẾT TOÁN</v>
          </cell>
        </row>
      </sheetData>
      <sheetData sheetId="11380">
        <row r="4">
          <cell r="A4" t="str">
            <v>BẢNG TÍNH TOÁN, ĐO BÓC KHỐI LƯỢNG HOÀN THÀNH ĐƯA VÀO QUYẾT TOÁN</v>
          </cell>
        </row>
      </sheetData>
      <sheetData sheetId="11381">
        <row r="4">
          <cell r="A4" t="str">
            <v>BẢNG TÍNH TOÁN, ĐO BÓC KHỐI LƯỢNG HOÀN THÀNH ĐƯA VÀO QUYẾT TOÁN</v>
          </cell>
        </row>
      </sheetData>
      <sheetData sheetId="11382">
        <row r="4">
          <cell r="A4" t="str">
            <v>BẢNG TÍNH TOÁN, ĐO BÓC KHỐI LƯỢNG HOÀN THÀNH ĐƯA VÀO QUYẾT TOÁN</v>
          </cell>
        </row>
      </sheetData>
      <sheetData sheetId="11383">
        <row r="4">
          <cell r="A4" t="str">
            <v>BẢNG TÍNH TOÁN, ĐO BÓC KHỐI LƯỢNG HOÀN THÀNH ĐƯA VÀO QUYẾT TOÁN</v>
          </cell>
        </row>
      </sheetData>
      <sheetData sheetId="11384">
        <row r="4">
          <cell r="A4" t="str">
            <v>BẢNG TÍNH TOÁN, ĐO BÓC KHỐI LƯỢNG HOÀN THÀNH ĐƯA VÀO QUYẾT TOÁN</v>
          </cell>
        </row>
      </sheetData>
      <sheetData sheetId="11385">
        <row r="4">
          <cell r="A4" t="str">
            <v>BẢNG TÍNH TOÁN, ĐO BÓC KHỐI LƯỢNG HOÀN THÀNH ĐƯA VÀO QUYẾT TOÁN</v>
          </cell>
        </row>
      </sheetData>
      <sheetData sheetId="11386">
        <row r="4">
          <cell r="A4" t="str">
            <v>BẢNG TÍNH TOÁN, ĐO BÓC KHỐI LƯỢNG HOÀN THÀNH ĐƯA VÀO QUYẾT TOÁN</v>
          </cell>
        </row>
      </sheetData>
      <sheetData sheetId="11387">
        <row r="4">
          <cell r="A4" t="str">
            <v>BẢNG TÍNH TOÁN, ĐO BÓC KHỐI LƯỢNG HOÀN THÀNH ĐƯA VÀO QUYẾT TOÁN</v>
          </cell>
        </row>
      </sheetData>
      <sheetData sheetId="11388">
        <row r="4">
          <cell r="A4" t="str">
            <v>BẢNG TÍNH TOÁN, ĐO BÓC KHỐI LƯỢNG HOÀN THÀNH ĐƯA VÀO QUYẾT TOÁN</v>
          </cell>
        </row>
      </sheetData>
      <sheetData sheetId="11389">
        <row r="4">
          <cell r="A4" t="str">
            <v>BẢNG TÍNH TOÁN, ĐO BÓC KHỐI LƯỢNG HOÀN THÀNH ĐƯA VÀO QUYẾT TOÁN</v>
          </cell>
        </row>
      </sheetData>
      <sheetData sheetId="11390">
        <row r="4">
          <cell r="A4" t="str">
            <v>BẢNG TÍNH TOÁN, ĐO BÓC KHỐI LƯỢNG HOÀN THÀNH ĐƯA VÀO QUYẾT TOÁN</v>
          </cell>
        </row>
      </sheetData>
      <sheetData sheetId="11391">
        <row r="4">
          <cell r="A4" t="str">
            <v>BẢNG TÍNH TOÁN, ĐO BÓC KHỐI LƯỢNG HOÀN THÀNH ĐƯA VÀO QUYẾT TOÁN</v>
          </cell>
        </row>
      </sheetData>
      <sheetData sheetId="11392">
        <row r="4">
          <cell r="A4" t="str">
            <v>BẢNG TÍNH TOÁN, ĐO BÓC KHỐI LƯỢNG HOÀN THÀNH ĐƯA VÀO QUYẾT TOÁN</v>
          </cell>
        </row>
      </sheetData>
      <sheetData sheetId="11393">
        <row r="4">
          <cell r="A4" t="str">
            <v>BẢNG TÍNH TOÁN, ĐO BÓC KHỐI LƯỢNG HOÀN THÀNH ĐƯA VÀO QUYẾT TOÁN</v>
          </cell>
        </row>
      </sheetData>
      <sheetData sheetId="11394">
        <row r="4">
          <cell r="A4" t="str">
            <v>BẢNG TÍNH TOÁN, ĐO BÓC KHỐI LƯỢNG HOÀN THÀNH ĐƯA VÀO QUYẾT TOÁN</v>
          </cell>
        </row>
      </sheetData>
      <sheetData sheetId="11395">
        <row r="4">
          <cell r="A4" t="str">
            <v>BẢNG TÍNH TOÁN, ĐO BÓC KHỐI LƯỢNG HOÀN THÀNH ĐƯA VÀO QUYẾT TOÁN</v>
          </cell>
        </row>
      </sheetData>
      <sheetData sheetId="11396">
        <row r="4">
          <cell r="A4" t="str">
            <v>BẢNG TÍNH TOÁN, ĐO BÓC KHỐI LƯỢNG HOÀN THÀNH ĐƯA VÀO QUYẾT TOÁN</v>
          </cell>
        </row>
      </sheetData>
      <sheetData sheetId="11397">
        <row r="4">
          <cell r="A4" t="str">
            <v>BẢNG TÍNH TOÁN, ĐO BÓC KHỐI LƯỢNG HOÀN THÀNH ĐƯA VÀO QUYẾT TOÁN</v>
          </cell>
        </row>
      </sheetData>
      <sheetData sheetId="11398">
        <row r="4">
          <cell r="A4" t="str">
            <v>BẢNG TÍNH TOÁN, ĐO BÓC KHỐI LƯỢNG HOÀN THÀNH ĐƯA VÀO QUYẾT TOÁN</v>
          </cell>
        </row>
      </sheetData>
      <sheetData sheetId="11399">
        <row r="4">
          <cell r="A4" t="str">
            <v>BẢNG TÍNH TOÁN, ĐO BÓC KHỐI LƯỢNG HOÀN THÀNH ĐƯA VÀO QUYẾT TOÁN</v>
          </cell>
        </row>
      </sheetData>
      <sheetData sheetId="11400">
        <row r="4">
          <cell r="A4" t="str">
            <v>BẢNG TÍNH TOÁN, ĐO BÓC KHỐI LƯỢNG HOÀN THÀNH ĐƯA VÀO QUYẾT TOÁN</v>
          </cell>
        </row>
      </sheetData>
      <sheetData sheetId="11401">
        <row r="4">
          <cell r="A4" t="str">
            <v>BẢNG TÍNH TOÁN, ĐO BÓC KHỐI LƯỢNG HOÀN THÀNH ĐƯA VÀO QUYẾT TOÁN</v>
          </cell>
        </row>
      </sheetData>
      <sheetData sheetId="11402">
        <row r="4">
          <cell r="A4" t="str">
            <v>BẢNG TÍNH TOÁN, ĐO BÓC KHỐI LƯỢNG HOÀN THÀNH ĐƯA VÀO QUYẾT TOÁN</v>
          </cell>
        </row>
      </sheetData>
      <sheetData sheetId="11403">
        <row r="4">
          <cell r="A4" t="str">
            <v>BẢNG TÍNH TOÁN, ĐO BÓC KHỐI LƯỢNG HOÀN THÀNH ĐƯA VÀO QUYẾT TOÁN</v>
          </cell>
        </row>
      </sheetData>
      <sheetData sheetId="11404">
        <row r="4">
          <cell r="A4" t="str">
            <v>BẢNG TÍNH TOÁN, ĐO BÓC KHỐI LƯỢNG HOÀN THÀNH ĐƯA VÀO QUYẾT TOÁN</v>
          </cell>
        </row>
      </sheetData>
      <sheetData sheetId="11405">
        <row r="4">
          <cell r="A4" t="str">
            <v>BẢNG TÍNH TOÁN, ĐO BÓC KHỐI LƯỢNG HOÀN THÀNH ĐƯA VÀO QUYẾT TOÁN</v>
          </cell>
        </row>
      </sheetData>
      <sheetData sheetId="11406">
        <row r="4">
          <cell r="A4" t="str">
            <v>BẢNG TÍNH TOÁN, ĐO BÓC KHỐI LƯỢNG HOÀN THÀNH ĐƯA VÀO QUYẾT TOÁN</v>
          </cell>
        </row>
      </sheetData>
      <sheetData sheetId="11407">
        <row r="4">
          <cell r="A4" t="str">
            <v>BẢNG TÍNH TOÁN, ĐO BÓC KHỐI LƯỢNG HOÀN THÀNH ĐƯA VÀO QUYẾT TOÁN</v>
          </cell>
        </row>
      </sheetData>
      <sheetData sheetId="11408">
        <row r="4">
          <cell r="A4" t="str">
            <v>BẢNG TÍNH TOÁN, ĐO BÓC KHỐI LƯỢNG HOÀN THÀNH ĐƯA VÀO QUYẾT TOÁN</v>
          </cell>
        </row>
      </sheetData>
      <sheetData sheetId="11409">
        <row r="4">
          <cell r="A4" t="str">
            <v>BẢNG TÍNH TOÁN, ĐO BÓC KHỐI LƯỢNG HOÀN THÀNH ĐƯA VÀO QUYẾT TOÁN</v>
          </cell>
        </row>
      </sheetData>
      <sheetData sheetId="11410">
        <row r="4">
          <cell r="A4" t="str">
            <v>BẢNG TÍNH TOÁN, ĐO BÓC KHỐI LƯỢNG HOÀN THÀNH ĐƯA VÀO QUYẾT TOÁN</v>
          </cell>
        </row>
      </sheetData>
      <sheetData sheetId="11411">
        <row r="4">
          <cell r="A4" t="str">
            <v>BẢNG TÍNH TOÁN, ĐO BÓC KHỐI LƯỢNG HOÀN THÀNH ĐƯA VÀO QUYẾT TOÁN</v>
          </cell>
        </row>
      </sheetData>
      <sheetData sheetId="11412">
        <row r="4">
          <cell r="A4" t="str">
            <v>BẢNG TÍNH TOÁN, ĐO BÓC KHỐI LƯỢNG HOÀN THÀNH ĐƯA VÀO QUYẾT TOÁN</v>
          </cell>
        </row>
      </sheetData>
      <sheetData sheetId="11413">
        <row r="4">
          <cell r="A4" t="str">
            <v>BẢNG TÍNH TOÁN, ĐO BÓC KHỐI LƯỢNG HOÀN THÀNH ĐƯA VÀO QUYẾT TOÁN</v>
          </cell>
        </row>
      </sheetData>
      <sheetData sheetId="11414">
        <row r="4">
          <cell r="A4" t="str">
            <v>BẢNG TÍNH TOÁN, ĐO BÓC KHỐI LƯỢNG HOÀN THÀNH ĐƯA VÀO QUYẾT TOÁN</v>
          </cell>
        </row>
      </sheetData>
      <sheetData sheetId="11415">
        <row r="4">
          <cell r="A4" t="str">
            <v>BẢNG TÍNH TOÁN, ĐO BÓC KHỐI LƯỢNG HOÀN THÀNH ĐƯA VÀO QUYẾT TOÁN</v>
          </cell>
        </row>
      </sheetData>
      <sheetData sheetId="11416">
        <row r="4">
          <cell r="A4" t="str">
            <v>BẢNG TÍNH TOÁN, ĐO BÓC KHỐI LƯỢNG HOÀN THÀNH ĐƯA VÀO QUYẾT TOÁN</v>
          </cell>
        </row>
      </sheetData>
      <sheetData sheetId="11417">
        <row r="4">
          <cell r="A4" t="str">
            <v>BẢNG TÍNH TOÁN, ĐO BÓC KHỐI LƯỢNG HOÀN THÀNH ĐƯA VÀO QUYẾT TOÁN</v>
          </cell>
        </row>
      </sheetData>
      <sheetData sheetId="11418">
        <row r="4">
          <cell r="A4" t="str">
            <v>BẢNG TÍNH TOÁN, ĐO BÓC KHỐI LƯỢNG HOÀN THÀNH ĐƯA VÀO QUYẾT TOÁN</v>
          </cell>
        </row>
      </sheetData>
      <sheetData sheetId="11419">
        <row r="4">
          <cell r="A4" t="str">
            <v>BẢNG TÍNH TOÁN, ĐO BÓC KHỐI LƯỢNG HOÀN THÀNH ĐƯA VÀO QUYẾT TOÁN</v>
          </cell>
        </row>
      </sheetData>
      <sheetData sheetId="11420">
        <row r="4">
          <cell r="A4" t="str">
            <v>BẢNG TÍNH TOÁN, ĐO BÓC KHỐI LƯỢNG HOÀN THÀNH ĐƯA VÀO QUYẾT TOÁN</v>
          </cell>
        </row>
      </sheetData>
      <sheetData sheetId="11421">
        <row r="4">
          <cell r="A4" t="str">
            <v>BẢNG TÍNH TOÁN, ĐO BÓC KHỐI LƯỢNG HOÀN THÀNH ĐƯA VÀO QUYẾT TOÁN</v>
          </cell>
        </row>
      </sheetData>
      <sheetData sheetId="11422">
        <row r="4">
          <cell r="A4" t="str">
            <v>BẢNG TÍNH TOÁN, ĐO BÓC KHỐI LƯỢNG HOÀN THÀNH ĐƯA VÀO QUYẾT TOÁN</v>
          </cell>
        </row>
      </sheetData>
      <sheetData sheetId="11423">
        <row r="4">
          <cell r="A4" t="str">
            <v>BẢNG TÍNH TOÁN, ĐO BÓC KHỐI LƯỢNG HOÀN THÀNH ĐƯA VÀO QUYẾT TOÁN</v>
          </cell>
        </row>
      </sheetData>
      <sheetData sheetId="11424">
        <row r="4">
          <cell r="A4" t="str">
            <v>BẢNG TÍNH TOÁN, ĐO BÓC KHỐI LƯỢNG HOÀN THÀNH ĐƯA VÀO QUYẾT TOÁN</v>
          </cell>
        </row>
      </sheetData>
      <sheetData sheetId="11425">
        <row r="4">
          <cell r="A4" t="str">
            <v>BẢNG TÍNH TOÁN, ĐO BÓC KHỐI LƯỢNG HOÀN THÀNH ĐƯA VÀO QUYẾT TOÁN</v>
          </cell>
        </row>
      </sheetData>
      <sheetData sheetId="11426">
        <row r="4">
          <cell r="A4" t="str">
            <v>BẢNG TÍNH TOÁN, ĐO BÓC KHỐI LƯỢNG HOÀN THÀNH ĐƯA VÀO QUYẾT TOÁN</v>
          </cell>
        </row>
      </sheetData>
      <sheetData sheetId="11427">
        <row r="4">
          <cell r="A4" t="str">
            <v>BẢNG TÍNH TOÁN, ĐO BÓC KHỐI LƯỢNG HOÀN THÀNH ĐƯA VÀO QUYẾT TOÁN</v>
          </cell>
        </row>
      </sheetData>
      <sheetData sheetId="11428">
        <row r="4">
          <cell r="A4" t="str">
            <v>BẢNG TÍNH TOÁN, ĐO BÓC KHỐI LƯỢNG HOÀN THÀNH ĐƯA VÀO QUYẾT TOÁN</v>
          </cell>
        </row>
      </sheetData>
      <sheetData sheetId="11429">
        <row r="4">
          <cell r="A4" t="str">
            <v>BẢNG TÍNH TOÁN, ĐO BÓC KHỐI LƯỢNG HOÀN THÀNH ĐƯA VÀO QUYẾT TOÁN</v>
          </cell>
        </row>
      </sheetData>
      <sheetData sheetId="11430">
        <row r="4">
          <cell r="A4" t="str">
            <v>BẢNG TÍNH TOÁN, ĐO BÓC KHỐI LƯỢNG HOÀN THÀNH ĐƯA VÀO QUYẾT TOÁN</v>
          </cell>
        </row>
      </sheetData>
      <sheetData sheetId="11431">
        <row r="4">
          <cell r="A4" t="str">
            <v>BẢNG TÍNH TOÁN, ĐO BÓC KHỐI LƯỢNG HOÀN THÀNH ĐƯA VÀO QUYẾT TOÁN</v>
          </cell>
        </row>
      </sheetData>
      <sheetData sheetId="11432">
        <row r="4">
          <cell r="A4" t="str">
            <v>BẢNG TÍNH TOÁN, ĐO BÓC KHỐI LƯỢNG HOÀN THÀNH ĐƯA VÀO QUYẾT TOÁN</v>
          </cell>
        </row>
      </sheetData>
      <sheetData sheetId="11433">
        <row r="4">
          <cell r="A4" t="str">
            <v>BẢNG TÍNH TOÁN, ĐO BÓC KHỐI LƯỢNG HOÀN THÀNH ĐƯA VÀO QUYẾT TOÁN</v>
          </cell>
        </row>
      </sheetData>
      <sheetData sheetId="11434">
        <row r="4">
          <cell r="A4" t="str">
            <v>BẢNG TÍNH TOÁN, ĐO BÓC KHỐI LƯỢNG HOÀN THÀNH ĐƯA VÀO QUYẾT TOÁN</v>
          </cell>
        </row>
      </sheetData>
      <sheetData sheetId="11435">
        <row r="4">
          <cell r="A4" t="str">
            <v>BẢNG TÍNH TOÁN, ĐO BÓC KHỐI LƯỢNG HOÀN THÀNH ĐƯA VÀO QUYẾT TOÁN</v>
          </cell>
        </row>
      </sheetData>
      <sheetData sheetId="11436">
        <row r="4">
          <cell r="A4" t="str">
            <v>BẢNG TÍNH TOÁN, ĐO BÓC KHỐI LƯỢNG HOÀN THÀNH ĐƯA VÀO QUYẾT TOÁN</v>
          </cell>
        </row>
      </sheetData>
      <sheetData sheetId="11437">
        <row r="4">
          <cell r="A4" t="str">
            <v>BẢNG TÍNH TOÁN, ĐO BÓC KHỐI LƯỢNG HOÀN THÀNH ĐƯA VÀO QUYẾT TOÁN</v>
          </cell>
        </row>
      </sheetData>
      <sheetData sheetId="11438">
        <row r="4">
          <cell r="A4" t="str">
            <v>BẢNG TÍNH TOÁN, ĐO BÓC KHỐI LƯỢNG HOÀN THÀNH ĐƯA VÀO QUYẾT TOÁN</v>
          </cell>
        </row>
      </sheetData>
      <sheetData sheetId="11439">
        <row r="4">
          <cell r="A4" t="str">
            <v>BẢNG TÍNH TOÁN, ĐO BÓC KHỐI LƯỢNG HOÀN THÀNH ĐƯA VÀO QUYẾT TOÁN</v>
          </cell>
        </row>
      </sheetData>
      <sheetData sheetId="11440">
        <row r="4">
          <cell r="A4" t="str">
            <v>BẢNG TÍNH TOÁN, ĐO BÓC KHỐI LƯỢNG HOÀN THÀNH ĐƯA VÀO QUYẾT TOÁN</v>
          </cell>
        </row>
      </sheetData>
      <sheetData sheetId="11441">
        <row r="4">
          <cell r="A4" t="str">
            <v>BẢNG TÍNH TOÁN, ĐO BÓC KHỐI LƯỢNG HOÀN THÀNH ĐƯA VÀO QUYẾT TOÁN</v>
          </cell>
        </row>
      </sheetData>
      <sheetData sheetId="11442">
        <row r="4">
          <cell r="A4" t="str">
            <v>BẢNG TÍNH TOÁN, ĐO BÓC KHỐI LƯỢNG HOÀN THÀNH ĐƯA VÀO QUYẾT TOÁN</v>
          </cell>
        </row>
      </sheetData>
      <sheetData sheetId="11443">
        <row r="4">
          <cell r="A4" t="str">
            <v>BẢNG TÍNH TOÁN, ĐO BÓC KHỐI LƯỢNG HOÀN THÀNH ĐƯA VÀO QUYẾT TOÁN</v>
          </cell>
        </row>
      </sheetData>
      <sheetData sheetId="11444">
        <row r="4">
          <cell r="A4" t="str">
            <v>BẢNG TÍNH TOÁN, ĐO BÓC KHỐI LƯỢNG HOÀN THÀNH ĐƯA VÀO QUYẾT TOÁN</v>
          </cell>
        </row>
      </sheetData>
      <sheetData sheetId="11445">
        <row r="4">
          <cell r="A4" t="str">
            <v>BẢNG TÍNH TOÁN, ĐO BÓC KHỐI LƯỢNG HOÀN THÀNH ĐƯA VÀO QUYẾT TOÁN</v>
          </cell>
        </row>
      </sheetData>
      <sheetData sheetId="11446">
        <row r="4">
          <cell r="A4" t="str">
            <v>BẢNG TÍNH TOÁN, ĐO BÓC KHỐI LƯỢNG HOÀN THÀNH ĐƯA VÀO QUYẾT TOÁN</v>
          </cell>
        </row>
      </sheetData>
      <sheetData sheetId="11447">
        <row r="4">
          <cell r="A4" t="str">
            <v>BẢNG TÍNH TOÁN, ĐO BÓC KHỐI LƯỢNG HOÀN THÀNH ĐƯA VÀO QUYẾT TOÁN</v>
          </cell>
        </row>
      </sheetData>
      <sheetData sheetId="11448">
        <row r="4">
          <cell r="A4" t="str">
            <v>BẢNG TÍNH TOÁN, ĐO BÓC KHỐI LƯỢNG HOÀN THÀNH ĐƯA VÀO QUYẾT TOÁN</v>
          </cell>
        </row>
      </sheetData>
      <sheetData sheetId="11449">
        <row r="4">
          <cell r="A4" t="str">
            <v>BẢNG TÍNH TOÁN, ĐO BÓC KHỐI LƯỢNG HOÀN THÀNH ĐƯA VÀO QUYẾT TOÁN</v>
          </cell>
        </row>
      </sheetData>
      <sheetData sheetId="11450">
        <row r="4">
          <cell r="A4" t="str">
            <v>BẢNG TÍNH TOÁN, ĐO BÓC KHỐI LƯỢNG HOÀN THÀNH ĐƯA VÀO QUYẾT TOÁN</v>
          </cell>
        </row>
      </sheetData>
      <sheetData sheetId="11451">
        <row r="4">
          <cell r="A4" t="str">
            <v>BẢNG TÍNH TOÁN, ĐO BÓC KHỐI LƯỢNG HOÀN THÀNH ĐƯA VÀO QUYẾT TOÁN</v>
          </cell>
        </row>
      </sheetData>
      <sheetData sheetId="11452">
        <row r="4">
          <cell r="A4" t="str">
            <v>BẢNG TÍNH TOÁN, ĐO BÓC KHỐI LƯỢNG HOÀN THÀNH ĐƯA VÀO QUYẾT TOÁN</v>
          </cell>
        </row>
      </sheetData>
      <sheetData sheetId="11453">
        <row r="4">
          <cell r="A4" t="str">
            <v>BẢNG TÍNH TOÁN, ĐO BÓC KHỐI LƯỢNG HOÀN THÀNH ĐƯA VÀO QUYẾT TOÁN</v>
          </cell>
        </row>
      </sheetData>
      <sheetData sheetId="11454">
        <row r="4">
          <cell r="A4" t="str">
            <v>BẢNG TÍNH TOÁN, ĐO BÓC KHỐI LƯỢNG HOÀN THÀNH ĐƯA VÀO QUYẾT TOÁN</v>
          </cell>
        </row>
      </sheetData>
      <sheetData sheetId="11455">
        <row r="4">
          <cell r="A4" t="str">
            <v>BẢNG TÍNH TOÁN, ĐO BÓC KHỐI LƯỢNG HOÀN THÀNH ĐƯA VÀO QUYẾT TOÁN</v>
          </cell>
        </row>
      </sheetData>
      <sheetData sheetId="11456">
        <row r="4">
          <cell r="A4" t="str">
            <v>BẢNG TÍNH TOÁN, ĐO BÓC KHỐI LƯỢNG HOÀN THÀNH ĐƯA VÀO QUYẾT TOÁN</v>
          </cell>
        </row>
      </sheetData>
      <sheetData sheetId="11457">
        <row r="4">
          <cell r="A4" t="str">
            <v>BẢNG TÍNH TOÁN, ĐO BÓC KHỐI LƯỢNG HOÀN THÀNH ĐƯA VÀO QUYẾT TOÁN</v>
          </cell>
        </row>
      </sheetData>
      <sheetData sheetId="11458">
        <row r="4">
          <cell r="A4" t="str">
            <v>BẢNG TÍNH TOÁN, ĐO BÓC KHỐI LƯỢNG HOÀN THÀNH ĐƯA VÀO QUYẾT TOÁN</v>
          </cell>
        </row>
      </sheetData>
      <sheetData sheetId="11459">
        <row r="4">
          <cell r="A4" t="str">
            <v>BẢNG TÍNH TOÁN, ĐO BÓC KHỐI LƯỢNG HOÀN THÀNH ĐƯA VÀO QUYẾT TOÁN</v>
          </cell>
        </row>
      </sheetData>
      <sheetData sheetId="11460">
        <row r="4">
          <cell r="A4" t="str">
            <v>BẢNG TÍNH TOÁN, ĐO BÓC KHỐI LƯỢNG HOÀN THÀNH ĐƯA VÀO QUYẾT TOÁN</v>
          </cell>
        </row>
      </sheetData>
      <sheetData sheetId="11461">
        <row r="4">
          <cell r="A4" t="str">
            <v>BẢNG TÍNH TOÁN, ĐO BÓC KHỐI LƯỢNG HOÀN THÀNH ĐƯA VÀO QUYẾT TOÁN</v>
          </cell>
        </row>
      </sheetData>
      <sheetData sheetId="11462">
        <row r="4">
          <cell r="A4" t="str">
            <v>BẢNG TÍNH TOÁN, ĐO BÓC KHỐI LƯỢNG HOÀN THÀNH ĐƯA VÀO QUYẾT TOÁN</v>
          </cell>
        </row>
      </sheetData>
      <sheetData sheetId="11463">
        <row r="4">
          <cell r="A4" t="str">
            <v>BẢNG TÍNH TOÁN, ĐO BÓC KHỐI LƯỢNG HOÀN THÀNH ĐƯA VÀO QUYẾT TOÁN</v>
          </cell>
        </row>
      </sheetData>
      <sheetData sheetId="11464">
        <row r="4">
          <cell r="A4" t="str">
            <v>BẢNG TÍNH TOÁN, ĐO BÓC KHỐI LƯỢNG HOÀN THÀNH ĐƯA VÀO QUYẾT TOÁN</v>
          </cell>
        </row>
      </sheetData>
      <sheetData sheetId="11465">
        <row r="4">
          <cell r="A4" t="str">
            <v>BẢNG TÍNH TOÁN, ĐO BÓC KHỐI LƯỢNG HOÀN THÀNH ĐƯA VÀO QUYẾT TOÁN</v>
          </cell>
        </row>
      </sheetData>
      <sheetData sheetId="11466">
        <row r="4">
          <cell r="A4" t="str">
            <v>BẢNG TÍNH TOÁN, ĐO BÓC KHỐI LƯỢNG HOÀN THÀNH ĐƯA VÀO QUYẾT TOÁN</v>
          </cell>
        </row>
      </sheetData>
      <sheetData sheetId="11467">
        <row r="4">
          <cell r="A4" t="str">
            <v>BẢNG TÍNH TOÁN, ĐO BÓC KHỐI LƯỢNG HOÀN THÀNH ĐƯA VÀO QUYẾT TOÁN</v>
          </cell>
        </row>
      </sheetData>
      <sheetData sheetId="11468">
        <row r="4">
          <cell r="A4" t="str">
            <v>BẢNG TÍNH TOÁN, ĐO BÓC KHỐI LƯỢNG HOÀN THÀNH ĐƯA VÀO QUYẾT TOÁN</v>
          </cell>
        </row>
      </sheetData>
      <sheetData sheetId="11469">
        <row r="4">
          <cell r="A4" t="str">
            <v>BẢNG TÍNH TOÁN, ĐO BÓC KHỐI LƯỢNG HOÀN THÀNH ĐƯA VÀO QUYẾT TOÁN</v>
          </cell>
        </row>
      </sheetData>
      <sheetData sheetId="11470">
        <row r="4">
          <cell r="A4" t="str">
            <v>BẢNG TÍNH TOÁN, ĐO BÓC KHỐI LƯỢNG HOÀN THÀNH ĐƯA VÀO QUYẾT TOÁN</v>
          </cell>
        </row>
      </sheetData>
      <sheetData sheetId="11471">
        <row r="4">
          <cell r="A4" t="str">
            <v>BẢNG TÍNH TOÁN, ĐO BÓC KHỐI LƯỢNG HOÀN THÀNH ĐƯA VÀO QUYẾT TOÁN</v>
          </cell>
        </row>
      </sheetData>
      <sheetData sheetId="11472">
        <row r="4">
          <cell r="A4" t="str">
            <v>BẢNG TÍNH TOÁN, ĐO BÓC KHỐI LƯỢNG HOÀN THÀNH ĐƯA VÀO QUYẾT TOÁN</v>
          </cell>
        </row>
      </sheetData>
      <sheetData sheetId="11473">
        <row r="4">
          <cell r="A4" t="str">
            <v>BẢNG TÍNH TOÁN, ĐO BÓC KHỐI LƯỢNG HOÀN THÀNH ĐƯA VÀO QUYẾT TOÁN</v>
          </cell>
        </row>
      </sheetData>
      <sheetData sheetId="11474">
        <row r="4">
          <cell r="A4" t="str">
            <v>BẢNG TÍNH TOÁN, ĐO BÓC KHỐI LƯỢNG HOÀN THÀNH ĐƯA VÀO QUYẾT TOÁN</v>
          </cell>
        </row>
      </sheetData>
      <sheetData sheetId="11475">
        <row r="4">
          <cell r="A4" t="str">
            <v>BẢNG TÍNH TOÁN, ĐO BÓC KHỐI LƯỢNG HOÀN THÀNH ĐƯA VÀO QUYẾT TOÁN</v>
          </cell>
        </row>
      </sheetData>
      <sheetData sheetId="11476">
        <row r="4">
          <cell r="A4" t="str">
            <v>BẢNG TÍNH TOÁN, ĐO BÓC KHỐI LƯỢNG HOÀN THÀNH ĐƯA VÀO QUYẾT TOÁN</v>
          </cell>
        </row>
      </sheetData>
      <sheetData sheetId="11477">
        <row r="4">
          <cell r="A4" t="str">
            <v>BẢNG TÍNH TOÁN, ĐO BÓC KHỐI LƯỢNG HOÀN THÀNH ĐƯA VÀO QUYẾT TOÁN</v>
          </cell>
        </row>
      </sheetData>
      <sheetData sheetId="11478">
        <row r="4">
          <cell r="A4" t="str">
            <v>BẢNG TÍNH TOÁN, ĐO BÓC KHỐI LƯỢNG HOÀN THÀNH ĐƯA VÀO QUYẾT TOÁN</v>
          </cell>
        </row>
      </sheetData>
      <sheetData sheetId="11479">
        <row r="4">
          <cell r="A4" t="str">
            <v>BẢNG TÍNH TOÁN, ĐO BÓC KHỐI LƯỢNG HOÀN THÀNH ĐƯA VÀO QUYẾT TOÁN</v>
          </cell>
        </row>
      </sheetData>
      <sheetData sheetId="11480">
        <row r="4">
          <cell r="A4" t="str">
            <v>BẢNG TÍNH TOÁN, ĐO BÓC KHỐI LƯỢNG HOÀN THÀNH ĐƯA VÀO QUYẾT TOÁN</v>
          </cell>
        </row>
      </sheetData>
      <sheetData sheetId="11481">
        <row r="4">
          <cell r="A4" t="str">
            <v>BẢNG TÍNH TOÁN, ĐO BÓC KHỐI LƯỢNG HOÀN THÀNH ĐƯA VÀO QUYẾT TOÁN</v>
          </cell>
        </row>
      </sheetData>
      <sheetData sheetId="11482">
        <row r="4">
          <cell r="A4" t="str">
            <v>BẢNG TÍNH TOÁN, ĐO BÓC KHỐI LƯỢNG HOÀN THÀNH ĐƯA VÀO QUYẾT TOÁN</v>
          </cell>
        </row>
      </sheetData>
      <sheetData sheetId="11483">
        <row r="4">
          <cell r="A4" t="str">
            <v>BẢNG TÍNH TOÁN, ĐO BÓC KHỐI LƯỢNG HOÀN THÀNH ĐƯA VÀO QUYẾT TOÁN</v>
          </cell>
        </row>
      </sheetData>
      <sheetData sheetId="11484">
        <row r="4">
          <cell r="A4" t="str">
            <v>BẢNG TÍNH TOÁN, ĐO BÓC KHỐI LƯỢNG HOÀN THÀNH ĐƯA VÀO QUYẾT TOÁN</v>
          </cell>
        </row>
      </sheetData>
      <sheetData sheetId="11485">
        <row r="4">
          <cell r="A4" t="str">
            <v>BẢNG TÍNH TOÁN, ĐO BÓC KHỐI LƯỢNG HOÀN THÀNH ĐƯA VÀO QUYẾT TOÁN</v>
          </cell>
        </row>
      </sheetData>
      <sheetData sheetId="11486">
        <row r="4">
          <cell r="A4" t="str">
            <v>BẢNG TÍNH TOÁN, ĐO BÓC KHỐI LƯỢNG HOÀN THÀNH ĐƯA VÀO QUYẾT TOÁN</v>
          </cell>
        </row>
      </sheetData>
      <sheetData sheetId="11487">
        <row r="4">
          <cell r="A4" t="str">
            <v>BẢNG TÍNH TOÁN, ĐO BÓC KHỐI LƯỢNG HOÀN THÀNH ĐƯA VÀO QUYẾT TOÁN</v>
          </cell>
        </row>
      </sheetData>
      <sheetData sheetId="11488">
        <row r="4">
          <cell r="A4" t="str">
            <v>BẢNG TÍNH TOÁN, ĐO BÓC KHỐI LƯỢNG HOÀN THÀNH ĐƯA VÀO QUYẾT TOÁN</v>
          </cell>
        </row>
      </sheetData>
      <sheetData sheetId="11489">
        <row r="4">
          <cell r="A4" t="str">
            <v>BẢNG TÍNH TOÁN, ĐO BÓC KHỐI LƯỢNG HOÀN THÀNH ĐƯA VÀO QUYẾT TOÁN</v>
          </cell>
        </row>
      </sheetData>
      <sheetData sheetId="11490">
        <row r="4">
          <cell r="A4" t="str">
            <v>BẢNG TÍNH TOÁN, ĐO BÓC KHỐI LƯỢNG HOÀN THÀNH ĐƯA VÀO QUYẾT TOÁN</v>
          </cell>
        </row>
      </sheetData>
      <sheetData sheetId="11491">
        <row r="4">
          <cell r="A4" t="str">
            <v>BẢNG TÍNH TOÁN, ĐO BÓC KHỐI LƯỢNG HOÀN THÀNH ĐƯA VÀO QUYẾT TOÁN</v>
          </cell>
        </row>
      </sheetData>
      <sheetData sheetId="11492">
        <row r="4">
          <cell r="A4" t="str">
            <v>BẢNG TÍNH TOÁN, ĐO BÓC KHỐI LƯỢNG HOÀN THÀNH ĐƯA VÀO QUYẾT TOÁN</v>
          </cell>
        </row>
      </sheetData>
      <sheetData sheetId="11493">
        <row r="4">
          <cell r="A4" t="str">
            <v>BẢNG TÍNH TOÁN, ĐO BÓC KHỐI LƯỢNG HOÀN THÀNH ĐƯA VÀO QUYẾT TOÁN</v>
          </cell>
        </row>
      </sheetData>
      <sheetData sheetId="11494">
        <row r="4">
          <cell r="A4" t="str">
            <v>BẢNG TÍNH TOÁN, ĐO BÓC KHỐI LƯỢNG HOÀN THÀNH ĐƯA VÀO QUYẾT TOÁN</v>
          </cell>
        </row>
      </sheetData>
      <sheetData sheetId="11495">
        <row r="4">
          <cell r="A4" t="str">
            <v>BẢNG TÍNH TOÁN, ĐO BÓC KHỐI LƯỢNG HOÀN THÀNH ĐƯA VÀO QUYẾT TOÁN</v>
          </cell>
        </row>
      </sheetData>
      <sheetData sheetId="11496">
        <row r="9">
          <cell r="A9" t="str">
            <v>A</v>
          </cell>
        </row>
      </sheetData>
      <sheetData sheetId="11497">
        <row r="4">
          <cell r="A4" t="str">
            <v>BẢNG TÍNH TOÁN, ĐO BÓC KHỐI LƯỢNG HOÀN THÀNH ĐƯA VÀO QUYẾT TOÁN</v>
          </cell>
        </row>
      </sheetData>
      <sheetData sheetId="11498">
        <row r="9">
          <cell r="A9" t="str">
            <v>A</v>
          </cell>
        </row>
      </sheetData>
      <sheetData sheetId="11499" refreshError="1"/>
      <sheetData sheetId="11500" refreshError="1"/>
      <sheetData sheetId="11501" refreshError="1"/>
      <sheetData sheetId="11502" refreshError="1"/>
      <sheetData sheetId="11503">
        <row r="9">
          <cell r="A9" t="str">
            <v>A</v>
          </cell>
        </row>
      </sheetData>
      <sheetData sheetId="11504">
        <row r="9">
          <cell r="A9" t="str">
            <v>A</v>
          </cell>
        </row>
      </sheetData>
      <sheetData sheetId="11505">
        <row r="9">
          <cell r="A9" t="str">
            <v>A</v>
          </cell>
        </row>
      </sheetData>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refreshError="1"/>
      <sheetData sheetId="11528" refreshError="1"/>
      <sheetData sheetId="11529" refreshError="1"/>
      <sheetData sheetId="11530" refreshError="1"/>
      <sheetData sheetId="11531" refreshError="1"/>
      <sheetData sheetId="11532" refreshError="1"/>
      <sheetData sheetId="11533" refreshError="1"/>
      <sheetData sheetId="11534" refreshError="1"/>
      <sheetData sheetId="11535" refreshError="1"/>
      <sheetData sheetId="11536" refreshError="1"/>
      <sheetData sheetId="11537" refreshError="1"/>
      <sheetData sheetId="11538" refreshError="1"/>
      <sheetData sheetId="11539" refreshError="1"/>
      <sheetData sheetId="11540">
        <row r="9">
          <cell r="A9" t="str">
            <v>A</v>
          </cell>
        </row>
      </sheetData>
      <sheetData sheetId="11541">
        <row r="9">
          <cell r="A9" t="str">
            <v>A</v>
          </cell>
        </row>
      </sheetData>
      <sheetData sheetId="11542">
        <row r="9">
          <cell r="A9" t="str">
            <v>A</v>
          </cell>
        </row>
      </sheetData>
      <sheetData sheetId="11543">
        <row r="9">
          <cell r="A9" t="str">
            <v>A</v>
          </cell>
        </row>
      </sheetData>
      <sheetData sheetId="11544">
        <row r="9">
          <cell r="A9" t="str">
            <v>A</v>
          </cell>
        </row>
      </sheetData>
      <sheetData sheetId="11545" refreshError="1"/>
      <sheetData sheetId="11546" refreshError="1"/>
      <sheetData sheetId="11547" refreshError="1"/>
      <sheetData sheetId="11548" refreshError="1"/>
      <sheetData sheetId="11549" refreshError="1"/>
      <sheetData sheetId="11550" refreshError="1"/>
      <sheetData sheetId="11551" refreshError="1"/>
      <sheetData sheetId="11552" refreshError="1"/>
      <sheetData sheetId="11553" refreshError="1"/>
      <sheetData sheetId="11554" refreshError="1"/>
      <sheetData sheetId="11555" refreshError="1"/>
      <sheetData sheetId="11556" refreshError="1"/>
      <sheetData sheetId="11557" refreshError="1"/>
      <sheetData sheetId="11558" refreshError="1"/>
      <sheetData sheetId="11559" refreshError="1"/>
      <sheetData sheetId="11560" refreshError="1"/>
      <sheetData sheetId="11561" refreshError="1"/>
      <sheetData sheetId="11562" refreshError="1"/>
      <sheetData sheetId="11563" refreshError="1"/>
      <sheetData sheetId="11564" refreshError="1"/>
      <sheetData sheetId="11565" refreshError="1"/>
      <sheetData sheetId="11566" refreshError="1"/>
      <sheetData sheetId="11567" refreshError="1"/>
      <sheetData sheetId="11568" refreshError="1"/>
      <sheetData sheetId="11569" refreshError="1"/>
      <sheetData sheetId="11570" refreshError="1"/>
      <sheetData sheetId="11571" refreshError="1"/>
      <sheetData sheetId="11572" refreshError="1"/>
      <sheetData sheetId="11573" refreshError="1"/>
      <sheetData sheetId="11574" refreshError="1"/>
      <sheetData sheetId="11575" refreshError="1"/>
      <sheetData sheetId="11576" refreshError="1"/>
      <sheetData sheetId="11577" refreshError="1"/>
      <sheetData sheetId="11578" refreshError="1"/>
      <sheetData sheetId="11579" refreshError="1"/>
      <sheetData sheetId="11580" refreshError="1"/>
      <sheetData sheetId="11581" refreshError="1"/>
      <sheetData sheetId="11582" refreshError="1"/>
      <sheetData sheetId="11583" refreshError="1"/>
      <sheetData sheetId="11584" refreshError="1"/>
      <sheetData sheetId="11585" refreshError="1"/>
      <sheetData sheetId="11586" refreshError="1"/>
      <sheetData sheetId="11587" refreshError="1"/>
      <sheetData sheetId="11588" refreshError="1"/>
      <sheetData sheetId="11589" refreshError="1"/>
      <sheetData sheetId="11590" refreshError="1"/>
      <sheetData sheetId="11591" refreshError="1"/>
      <sheetData sheetId="11592" refreshError="1"/>
      <sheetData sheetId="11593" refreshError="1"/>
      <sheetData sheetId="11594" refreshError="1"/>
      <sheetData sheetId="11595" refreshError="1"/>
      <sheetData sheetId="11596" refreshError="1"/>
      <sheetData sheetId="11597" refreshError="1"/>
      <sheetData sheetId="11598" refreshError="1"/>
      <sheetData sheetId="11599" refreshError="1"/>
      <sheetData sheetId="11600" refreshError="1"/>
      <sheetData sheetId="11601" refreshError="1"/>
      <sheetData sheetId="11602" refreshError="1"/>
      <sheetData sheetId="11603" refreshError="1"/>
      <sheetData sheetId="11604" refreshError="1"/>
      <sheetData sheetId="11605" refreshError="1"/>
      <sheetData sheetId="11606" refreshError="1"/>
      <sheetData sheetId="11607" refreshError="1"/>
      <sheetData sheetId="11608" refreshError="1"/>
      <sheetData sheetId="11609" refreshError="1"/>
      <sheetData sheetId="11610" refreshError="1"/>
      <sheetData sheetId="11611" refreshError="1"/>
      <sheetData sheetId="11612" refreshError="1"/>
      <sheetData sheetId="11613" refreshError="1"/>
      <sheetData sheetId="11614" refreshError="1"/>
      <sheetData sheetId="11615" refreshError="1"/>
      <sheetData sheetId="11616" refreshError="1"/>
      <sheetData sheetId="11617" refreshError="1"/>
      <sheetData sheetId="11618" refreshError="1"/>
      <sheetData sheetId="11619" refreshError="1"/>
      <sheetData sheetId="11620" refreshError="1"/>
      <sheetData sheetId="11621" refreshError="1"/>
      <sheetData sheetId="11622" refreshError="1"/>
      <sheetData sheetId="11623" refreshError="1"/>
      <sheetData sheetId="11624" refreshError="1"/>
      <sheetData sheetId="11625" refreshError="1"/>
      <sheetData sheetId="11626" refreshError="1"/>
      <sheetData sheetId="11627" refreshError="1"/>
      <sheetData sheetId="11628" refreshError="1"/>
      <sheetData sheetId="11629" refreshError="1"/>
      <sheetData sheetId="11630" refreshError="1"/>
      <sheetData sheetId="11631" refreshError="1"/>
      <sheetData sheetId="11632" refreshError="1"/>
      <sheetData sheetId="11633" refreshError="1"/>
      <sheetData sheetId="11634" refreshError="1"/>
      <sheetData sheetId="11635" refreshError="1"/>
      <sheetData sheetId="11636"/>
      <sheetData sheetId="11637"/>
      <sheetData sheetId="11638"/>
      <sheetData sheetId="11639" refreshError="1"/>
      <sheetData sheetId="11640" refreshError="1"/>
      <sheetData sheetId="11641"/>
      <sheetData sheetId="11642"/>
      <sheetData sheetId="11643"/>
      <sheetData sheetId="11644" refreshError="1"/>
      <sheetData sheetId="11645" refreshError="1"/>
      <sheetData sheetId="11646" refreshError="1"/>
      <sheetData sheetId="11647" refreshError="1"/>
      <sheetData sheetId="11648" refreshError="1"/>
      <sheetData sheetId="11649" refreshError="1"/>
      <sheetData sheetId="11650" refreshError="1"/>
      <sheetData sheetId="11651" refreshError="1"/>
      <sheetData sheetId="11652" refreshError="1"/>
      <sheetData sheetId="11653" refreshError="1"/>
      <sheetData sheetId="11654" refreshError="1"/>
      <sheetData sheetId="11655" refreshError="1"/>
      <sheetData sheetId="11656" refreshError="1"/>
      <sheetData sheetId="11657" refreshError="1"/>
      <sheetData sheetId="11658" refreshError="1"/>
      <sheetData sheetId="11659" refreshError="1"/>
      <sheetData sheetId="11660" refreshError="1"/>
      <sheetData sheetId="11661" refreshError="1"/>
      <sheetData sheetId="11662" refreshError="1"/>
      <sheetData sheetId="11663" refreshError="1"/>
      <sheetData sheetId="11664" refreshError="1"/>
      <sheetData sheetId="11665" refreshError="1"/>
      <sheetData sheetId="11666" refreshError="1"/>
      <sheetData sheetId="11667" refreshError="1"/>
      <sheetData sheetId="11668" refreshError="1"/>
      <sheetData sheetId="11669" refreshError="1"/>
      <sheetData sheetId="11670" refreshError="1"/>
      <sheetData sheetId="11671" refreshError="1"/>
      <sheetData sheetId="11672" refreshError="1"/>
      <sheetData sheetId="11673" refreshError="1"/>
      <sheetData sheetId="11674" refreshError="1"/>
      <sheetData sheetId="11675" refreshError="1"/>
      <sheetData sheetId="11676" refreshError="1"/>
      <sheetData sheetId="11677" refreshError="1"/>
      <sheetData sheetId="11678" refreshError="1"/>
      <sheetData sheetId="11679" refreshError="1"/>
      <sheetData sheetId="11680" refreshError="1"/>
      <sheetData sheetId="11681" refreshError="1"/>
      <sheetData sheetId="11682" refreshError="1"/>
      <sheetData sheetId="11683" refreshError="1"/>
      <sheetData sheetId="11684" refreshError="1"/>
      <sheetData sheetId="11685" refreshError="1"/>
      <sheetData sheetId="11686" refreshError="1"/>
      <sheetData sheetId="11687" refreshError="1"/>
      <sheetData sheetId="11688" refreshError="1"/>
      <sheetData sheetId="11689" refreshError="1"/>
      <sheetData sheetId="11690" refreshError="1"/>
      <sheetData sheetId="11691" refreshError="1"/>
      <sheetData sheetId="11692" refreshError="1"/>
      <sheetData sheetId="11693" refreshError="1"/>
      <sheetData sheetId="11694" refreshError="1"/>
      <sheetData sheetId="11695" refreshError="1"/>
      <sheetData sheetId="11696" refreshError="1"/>
      <sheetData sheetId="11697" refreshError="1"/>
      <sheetData sheetId="11698" refreshError="1"/>
      <sheetData sheetId="11699" refreshError="1"/>
      <sheetData sheetId="11700" refreshError="1"/>
      <sheetData sheetId="11701" refreshError="1"/>
      <sheetData sheetId="11702" refreshError="1"/>
      <sheetData sheetId="11703" refreshError="1"/>
      <sheetData sheetId="11704" refreshError="1"/>
      <sheetData sheetId="11705" refreshError="1"/>
      <sheetData sheetId="11706" refreshError="1"/>
      <sheetData sheetId="11707" refreshError="1"/>
      <sheetData sheetId="11708" refreshError="1"/>
      <sheetData sheetId="11709" refreshError="1"/>
      <sheetData sheetId="11710" refreshError="1"/>
      <sheetData sheetId="11711" refreshError="1"/>
      <sheetData sheetId="11712" refreshError="1"/>
      <sheetData sheetId="11713" refreshError="1"/>
      <sheetData sheetId="11714" refreshError="1"/>
      <sheetData sheetId="11715" refreshError="1"/>
      <sheetData sheetId="11716" refreshError="1"/>
      <sheetData sheetId="11717" refreshError="1"/>
      <sheetData sheetId="11718" refreshError="1"/>
      <sheetData sheetId="11719" refreshError="1"/>
      <sheetData sheetId="11720" refreshError="1"/>
      <sheetData sheetId="11721" refreshError="1"/>
      <sheetData sheetId="11722" refreshError="1"/>
      <sheetData sheetId="11723" refreshError="1"/>
      <sheetData sheetId="11724" refreshError="1"/>
      <sheetData sheetId="11725" refreshError="1"/>
      <sheetData sheetId="11726" refreshError="1"/>
      <sheetData sheetId="11727" refreshError="1"/>
      <sheetData sheetId="11728" refreshError="1"/>
      <sheetData sheetId="11729" refreshError="1"/>
      <sheetData sheetId="11730" refreshError="1"/>
      <sheetData sheetId="11731" refreshError="1"/>
      <sheetData sheetId="11732" refreshError="1"/>
      <sheetData sheetId="11733" refreshError="1"/>
      <sheetData sheetId="11734" refreshError="1"/>
      <sheetData sheetId="11735" refreshError="1"/>
      <sheetData sheetId="11736" refreshError="1"/>
      <sheetData sheetId="11737" refreshError="1"/>
      <sheetData sheetId="11738" refreshError="1"/>
      <sheetData sheetId="11739" refreshError="1"/>
      <sheetData sheetId="11740" refreshError="1"/>
      <sheetData sheetId="11741" refreshError="1"/>
      <sheetData sheetId="11742" refreshError="1"/>
      <sheetData sheetId="11743" refreshError="1"/>
      <sheetData sheetId="11744" refreshError="1"/>
      <sheetData sheetId="11745" refreshError="1"/>
      <sheetData sheetId="11746" refreshError="1"/>
      <sheetData sheetId="11747" refreshError="1"/>
      <sheetData sheetId="11748" refreshError="1"/>
      <sheetData sheetId="11749" refreshError="1"/>
      <sheetData sheetId="11750" refreshError="1"/>
      <sheetData sheetId="11751" refreshError="1"/>
      <sheetData sheetId="11752" refreshError="1"/>
      <sheetData sheetId="11753" refreshError="1"/>
      <sheetData sheetId="11754" refreshError="1"/>
      <sheetData sheetId="11755" refreshError="1"/>
      <sheetData sheetId="11756" refreshError="1"/>
      <sheetData sheetId="11757" refreshError="1"/>
      <sheetData sheetId="11758" refreshError="1"/>
      <sheetData sheetId="11759" refreshError="1"/>
      <sheetData sheetId="11760" refreshError="1"/>
      <sheetData sheetId="11761" refreshError="1"/>
      <sheetData sheetId="11762" refreshError="1"/>
      <sheetData sheetId="11763" refreshError="1"/>
      <sheetData sheetId="11764" refreshError="1"/>
      <sheetData sheetId="11765" refreshError="1"/>
      <sheetData sheetId="11766" refreshError="1"/>
      <sheetData sheetId="11767" refreshError="1"/>
      <sheetData sheetId="11768" refreshError="1"/>
      <sheetData sheetId="11769" refreshError="1"/>
      <sheetData sheetId="11770" refreshError="1"/>
      <sheetData sheetId="11771" refreshError="1"/>
      <sheetData sheetId="11772" refreshError="1"/>
      <sheetData sheetId="11773" refreshError="1"/>
      <sheetData sheetId="11774" refreshError="1"/>
      <sheetData sheetId="11775" refreshError="1"/>
      <sheetData sheetId="11776" refreshError="1"/>
      <sheetData sheetId="11777" refreshError="1"/>
      <sheetData sheetId="11778" refreshError="1"/>
      <sheetData sheetId="11779" refreshError="1"/>
      <sheetData sheetId="11780" refreshError="1"/>
      <sheetData sheetId="11781" refreshError="1"/>
      <sheetData sheetId="11782" refreshError="1"/>
      <sheetData sheetId="11783" refreshError="1"/>
      <sheetData sheetId="11784" refreshError="1"/>
      <sheetData sheetId="11785" refreshError="1"/>
      <sheetData sheetId="11786" refreshError="1"/>
      <sheetData sheetId="11787" refreshError="1"/>
      <sheetData sheetId="11788" refreshError="1"/>
      <sheetData sheetId="11789" refreshError="1"/>
      <sheetData sheetId="11790" refreshError="1"/>
      <sheetData sheetId="11791" refreshError="1"/>
      <sheetData sheetId="11792" refreshError="1"/>
      <sheetData sheetId="11793" refreshError="1"/>
      <sheetData sheetId="11794" refreshError="1"/>
      <sheetData sheetId="11795" refreshError="1"/>
      <sheetData sheetId="11796" refreshError="1"/>
      <sheetData sheetId="11797" refreshError="1"/>
      <sheetData sheetId="11798" refreshError="1"/>
      <sheetData sheetId="11799" refreshError="1"/>
      <sheetData sheetId="11800" refreshError="1"/>
      <sheetData sheetId="11801" refreshError="1"/>
      <sheetData sheetId="11802" refreshError="1"/>
      <sheetData sheetId="11803" refreshError="1"/>
      <sheetData sheetId="11804" refreshError="1"/>
      <sheetData sheetId="11805" refreshError="1"/>
      <sheetData sheetId="11806" refreshError="1"/>
      <sheetData sheetId="11807" refreshError="1"/>
      <sheetData sheetId="11808" refreshError="1"/>
      <sheetData sheetId="11809" refreshError="1"/>
      <sheetData sheetId="11810" refreshError="1"/>
      <sheetData sheetId="11811" refreshError="1"/>
      <sheetData sheetId="11812" refreshError="1"/>
      <sheetData sheetId="11813" refreshError="1"/>
      <sheetData sheetId="11814" refreshError="1"/>
      <sheetData sheetId="11815" refreshError="1"/>
      <sheetData sheetId="11816" refreshError="1"/>
      <sheetData sheetId="11817" refreshError="1"/>
      <sheetData sheetId="11818" refreshError="1"/>
      <sheetData sheetId="11819" refreshError="1"/>
      <sheetData sheetId="11820" refreshError="1"/>
      <sheetData sheetId="11821" refreshError="1"/>
      <sheetData sheetId="11822" refreshError="1"/>
      <sheetData sheetId="11823" refreshError="1"/>
      <sheetData sheetId="11824" refreshError="1"/>
      <sheetData sheetId="11825" refreshError="1"/>
      <sheetData sheetId="11826" refreshError="1"/>
      <sheetData sheetId="11827" refreshError="1"/>
      <sheetData sheetId="11828" refreshError="1"/>
      <sheetData sheetId="11829" refreshError="1"/>
      <sheetData sheetId="11830" refreshError="1"/>
      <sheetData sheetId="11831" refreshError="1"/>
      <sheetData sheetId="11832" refreshError="1"/>
      <sheetData sheetId="11833" refreshError="1"/>
      <sheetData sheetId="11834" refreshError="1"/>
      <sheetData sheetId="11835" refreshError="1"/>
      <sheetData sheetId="11836" refreshError="1"/>
      <sheetData sheetId="11837" refreshError="1"/>
      <sheetData sheetId="11838" refreshError="1"/>
      <sheetData sheetId="11839" refreshError="1"/>
      <sheetData sheetId="11840" refreshError="1"/>
      <sheetData sheetId="11841" refreshError="1"/>
      <sheetData sheetId="11842" refreshError="1"/>
      <sheetData sheetId="11843" refreshError="1"/>
      <sheetData sheetId="11844" refreshError="1"/>
      <sheetData sheetId="11845" refreshError="1"/>
      <sheetData sheetId="11846" refreshError="1"/>
      <sheetData sheetId="11847" refreshError="1"/>
      <sheetData sheetId="11848" refreshError="1"/>
      <sheetData sheetId="11849" refreshError="1"/>
      <sheetData sheetId="11850" refreshError="1"/>
      <sheetData sheetId="11851" refreshError="1"/>
      <sheetData sheetId="11852" refreshError="1"/>
      <sheetData sheetId="11853" refreshError="1"/>
      <sheetData sheetId="11854" refreshError="1"/>
      <sheetData sheetId="11855" refreshError="1"/>
      <sheetData sheetId="11856" refreshError="1"/>
      <sheetData sheetId="11857" refreshError="1"/>
      <sheetData sheetId="11858" refreshError="1"/>
      <sheetData sheetId="11859" refreshError="1"/>
      <sheetData sheetId="11860" refreshError="1"/>
      <sheetData sheetId="11861" refreshError="1"/>
      <sheetData sheetId="11862" refreshError="1"/>
      <sheetData sheetId="11863" refreshError="1"/>
      <sheetData sheetId="11864" refreshError="1"/>
      <sheetData sheetId="11865" refreshError="1"/>
      <sheetData sheetId="11866" refreshError="1"/>
      <sheetData sheetId="11867" refreshError="1"/>
      <sheetData sheetId="11868" refreshError="1"/>
      <sheetData sheetId="11869" refreshError="1"/>
      <sheetData sheetId="11870" refreshError="1"/>
      <sheetData sheetId="11871" refreshError="1"/>
      <sheetData sheetId="11872" refreshError="1"/>
      <sheetData sheetId="11873" refreshError="1"/>
      <sheetData sheetId="11874" refreshError="1"/>
      <sheetData sheetId="11875" refreshError="1"/>
      <sheetData sheetId="11876" refreshError="1"/>
      <sheetData sheetId="11877" refreshError="1"/>
      <sheetData sheetId="11878" refreshError="1"/>
      <sheetData sheetId="11879" refreshError="1"/>
      <sheetData sheetId="11880" refreshError="1"/>
      <sheetData sheetId="11881" refreshError="1"/>
      <sheetData sheetId="11882" refreshError="1"/>
      <sheetData sheetId="11883" refreshError="1"/>
      <sheetData sheetId="11884" refreshError="1"/>
      <sheetData sheetId="11885" refreshError="1"/>
      <sheetData sheetId="11886" refreshError="1"/>
      <sheetData sheetId="11887" refreshError="1"/>
      <sheetData sheetId="11888" refreshError="1"/>
      <sheetData sheetId="11889" refreshError="1"/>
      <sheetData sheetId="11890" refreshError="1"/>
      <sheetData sheetId="11891" refreshError="1"/>
      <sheetData sheetId="11892" refreshError="1"/>
      <sheetData sheetId="11893" refreshError="1"/>
      <sheetData sheetId="11894" refreshError="1"/>
      <sheetData sheetId="11895" refreshError="1"/>
      <sheetData sheetId="11896" refreshError="1"/>
      <sheetData sheetId="11897" refreshError="1"/>
      <sheetData sheetId="11898" refreshError="1"/>
      <sheetData sheetId="11899" refreshError="1"/>
      <sheetData sheetId="11900" refreshError="1"/>
      <sheetData sheetId="11901" refreshError="1"/>
      <sheetData sheetId="11902" refreshError="1"/>
      <sheetData sheetId="11903" refreshError="1"/>
      <sheetData sheetId="11904" refreshError="1"/>
      <sheetData sheetId="11905" refreshError="1"/>
      <sheetData sheetId="11906" refreshError="1"/>
      <sheetData sheetId="11907" refreshError="1"/>
      <sheetData sheetId="11908" refreshError="1"/>
      <sheetData sheetId="11909" refreshError="1"/>
      <sheetData sheetId="11910" refreshError="1"/>
      <sheetData sheetId="11911" refreshError="1"/>
      <sheetData sheetId="11912" refreshError="1"/>
      <sheetData sheetId="11913" refreshError="1"/>
      <sheetData sheetId="11914" refreshError="1"/>
      <sheetData sheetId="11915" refreshError="1"/>
      <sheetData sheetId="11916" refreshError="1"/>
      <sheetData sheetId="11917" refreshError="1"/>
      <sheetData sheetId="11918" refreshError="1"/>
      <sheetData sheetId="11919" refreshError="1"/>
      <sheetData sheetId="11920" refreshError="1"/>
      <sheetData sheetId="11921" refreshError="1"/>
      <sheetData sheetId="11922" refreshError="1"/>
      <sheetData sheetId="11923" refreshError="1"/>
      <sheetData sheetId="11924" refreshError="1"/>
      <sheetData sheetId="11925" refreshError="1"/>
      <sheetData sheetId="11926" refreshError="1"/>
      <sheetData sheetId="11927" refreshError="1"/>
      <sheetData sheetId="11928" refreshError="1"/>
      <sheetData sheetId="11929" refreshError="1"/>
      <sheetData sheetId="11930" refreshError="1"/>
      <sheetData sheetId="11931" refreshError="1"/>
      <sheetData sheetId="11932" refreshError="1"/>
      <sheetData sheetId="11933" refreshError="1"/>
      <sheetData sheetId="11934" refreshError="1"/>
      <sheetData sheetId="11935" refreshError="1"/>
      <sheetData sheetId="11936" refreshError="1"/>
      <sheetData sheetId="11937" refreshError="1"/>
      <sheetData sheetId="11938" refreshError="1"/>
      <sheetData sheetId="11939" refreshError="1"/>
      <sheetData sheetId="11940" refreshError="1"/>
      <sheetData sheetId="11941" refreshError="1"/>
      <sheetData sheetId="11942" refreshError="1"/>
      <sheetData sheetId="11943" refreshError="1"/>
      <sheetData sheetId="11944" refreshError="1"/>
      <sheetData sheetId="11945" refreshError="1"/>
      <sheetData sheetId="11946" refreshError="1"/>
      <sheetData sheetId="11947" refreshError="1"/>
      <sheetData sheetId="11948" refreshError="1"/>
      <sheetData sheetId="11949" refreshError="1"/>
      <sheetData sheetId="11950" refreshError="1"/>
      <sheetData sheetId="11951" refreshError="1"/>
      <sheetData sheetId="11952" refreshError="1"/>
      <sheetData sheetId="11953" refreshError="1"/>
      <sheetData sheetId="11954" refreshError="1"/>
      <sheetData sheetId="11955" refreshError="1"/>
      <sheetData sheetId="11956" refreshError="1"/>
      <sheetData sheetId="11957" refreshError="1"/>
      <sheetData sheetId="11958" refreshError="1"/>
      <sheetData sheetId="11959" refreshError="1"/>
      <sheetData sheetId="11960" refreshError="1"/>
      <sheetData sheetId="11961" refreshError="1"/>
      <sheetData sheetId="11962" refreshError="1"/>
      <sheetData sheetId="11963" refreshError="1"/>
      <sheetData sheetId="11964" refreshError="1"/>
      <sheetData sheetId="11965" refreshError="1"/>
      <sheetData sheetId="11966" refreshError="1"/>
      <sheetData sheetId="11967" refreshError="1"/>
      <sheetData sheetId="11968" refreshError="1"/>
      <sheetData sheetId="11969" refreshError="1"/>
      <sheetData sheetId="11970" refreshError="1"/>
      <sheetData sheetId="11971" refreshError="1"/>
      <sheetData sheetId="11972" refreshError="1"/>
      <sheetData sheetId="11973" refreshError="1"/>
      <sheetData sheetId="11974" refreshError="1"/>
      <sheetData sheetId="11975" refreshError="1"/>
      <sheetData sheetId="11976" refreshError="1"/>
      <sheetData sheetId="11977" refreshError="1"/>
      <sheetData sheetId="11978" refreshError="1"/>
      <sheetData sheetId="11979" refreshError="1"/>
      <sheetData sheetId="11980" refreshError="1"/>
      <sheetData sheetId="11981" refreshError="1"/>
      <sheetData sheetId="11982" refreshError="1"/>
      <sheetData sheetId="11983" refreshError="1"/>
      <sheetData sheetId="11984" refreshError="1"/>
      <sheetData sheetId="11985" refreshError="1"/>
      <sheetData sheetId="11986" refreshError="1"/>
      <sheetData sheetId="11987" refreshError="1"/>
      <sheetData sheetId="11988" refreshError="1"/>
      <sheetData sheetId="11989" refreshError="1"/>
      <sheetData sheetId="11990" refreshError="1"/>
      <sheetData sheetId="11991" refreshError="1"/>
      <sheetData sheetId="11992" refreshError="1"/>
      <sheetData sheetId="11993" refreshError="1"/>
      <sheetData sheetId="11994" refreshError="1"/>
      <sheetData sheetId="11995" refreshError="1"/>
      <sheetData sheetId="11996" refreshError="1"/>
      <sheetData sheetId="11997" refreshError="1"/>
      <sheetData sheetId="11998" refreshError="1"/>
      <sheetData sheetId="11999" refreshError="1"/>
      <sheetData sheetId="12000" refreshError="1"/>
      <sheetData sheetId="12001" refreshError="1"/>
      <sheetData sheetId="12002" refreshError="1"/>
      <sheetData sheetId="12003" refreshError="1"/>
      <sheetData sheetId="12004" refreshError="1"/>
      <sheetData sheetId="12005" refreshError="1"/>
      <sheetData sheetId="12006" refreshError="1"/>
      <sheetData sheetId="12007" refreshError="1"/>
      <sheetData sheetId="12008" refreshError="1"/>
      <sheetData sheetId="12009" refreshError="1"/>
      <sheetData sheetId="12010" refreshError="1"/>
      <sheetData sheetId="12011" refreshError="1"/>
      <sheetData sheetId="12012" refreshError="1"/>
      <sheetData sheetId="12013" refreshError="1"/>
      <sheetData sheetId="12014" refreshError="1"/>
      <sheetData sheetId="12015" refreshError="1"/>
      <sheetData sheetId="12016" refreshError="1"/>
      <sheetData sheetId="12017" refreshError="1"/>
      <sheetData sheetId="12018" refreshError="1"/>
      <sheetData sheetId="12019" refreshError="1"/>
      <sheetData sheetId="12020" refreshError="1"/>
      <sheetData sheetId="12021" refreshError="1"/>
      <sheetData sheetId="12022" refreshError="1"/>
      <sheetData sheetId="12023" refreshError="1"/>
      <sheetData sheetId="12024" refreshError="1"/>
      <sheetData sheetId="12025" refreshError="1"/>
      <sheetData sheetId="12026" refreshError="1"/>
      <sheetData sheetId="12027" refreshError="1"/>
      <sheetData sheetId="12028" refreshError="1"/>
      <sheetData sheetId="12029" refreshError="1"/>
      <sheetData sheetId="12030" refreshError="1"/>
      <sheetData sheetId="12031" refreshError="1"/>
      <sheetData sheetId="12032" refreshError="1"/>
      <sheetData sheetId="12033" refreshError="1"/>
      <sheetData sheetId="12034" refreshError="1"/>
      <sheetData sheetId="12035" refreshError="1"/>
      <sheetData sheetId="12036" refreshError="1"/>
      <sheetData sheetId="12037" refreshError="1"/>
      <sheetData sheetId="12038" refreshError="1"/>
      <sheetData sheetId="12039" refreshError="1"/>
      <sheetData sheetId="12040" refreshError="1"/>
      <sheetData sheetId="12041" refreshError="1"/>
      <sheetData sheetId="12042" refreshError="1"/>
      <sheetData sheetId="12043" refreshError="1"/>
      <sheetData sheetId="12044" refreshError="1"/>
      <sheetData sheetId="12045" refreshError="1"/>
      <sheetData sheetId="12046" refreshError="1"/>
      <sheetData sheetId="12047" refreshError="1"/>
      <sheetData sheetId="12048" refreshError="1"/>
      <sheetData sheetId="12049" refreshError="1"/>
      <sheetData sheetId="12050" refreshError="1"/>
      <sheetData sheetId="12051" refreshError="1"/>
      <sheetData sheetId="12052" refreshError="1"/>
      <sheetData sheetId="12053" refreshError="1"/>
      <sheetData sheetId="12054" refreshError="1"/>
      <sheetData sheetId="12055" refreshError="1"/>
      <sheetData sheetId="12056" refreshError="1"/>
      <sheetData sheetId="12057" refreshError="1"/>
      <sheetData sheetId="12058" refreshError="1"/>
      <sheetData sheetId="12059" refreshError="1"/>
      <sheetData sheetId="12060" refreshError="1"/>
      <sheetData sheetId="12061" refreshError="1"/>
      <sheetData sheetId="12062" refreshError="1"/>
      <sheetData sheetId="12063" refreshError="1"/>
      <sheetData sheetId="12064" refreshError="1"/>
      <sheetData sheetId="12065" refreshError="1"/>
      <sheetData sheetId="12066" refreshError="1"/>
      <sheetData sheetId="12067" refreshError="1"/>
      <sheetData sheetId="12068" refreshError="1"/>
      <sheetData sheetId="12069" refreshError="1"/>
      <sheetData sheetId="12070" refreshError="1"/>
      <sheetData sheetId="12071" refreshError="1"/>
      <sheetData sheetId="12072" refreshError="1"/>
      <sheetData sheetId="12073" refreshError="1"/>
      <sheetData sheetId="12074" refreshError="1"/>
      <sheetData sheetId="12075" refreshError="1"/>
      <sheetData sheetId="12076" refreshError="1"/>
      <sheetData sheetId="12077" refreshError="1"/>
      <sheetData sheetId="12078" refreshError="1"/>
      <sheetData sheetId="12079" refreshError="1"/>
      <sheetData sheetId="12080" refreshError="1"/>
      <sheetData sheetId="12081" refreshError="1"/>
      <sheetData sheetId="12082" refreshError="1"/>
      <sheetData sheetId="12083" refreshError="1"/>
      <sheetData sheetId="12084" refreshError="1"/>
      <sheetData sheetId="12085" refreshError="1"/>
      <sheetData sheetId="12086" refreshError="1"/>
      <sheetData sheetId="12087" refreshError="1"/>
      <sheetData sheetId="12088" refreshError="1"/>
      <sheetData sheetId="12089" refreshError="1"/>
      <sheetData sheetId="12090" refreshError="1"/>
      <sheetData sheetId="12091" refreshError="1"/>
      <sheetData sheetId="12092" refreshError="1"/>
      <sheetData sheetId="12093" refreshError="1"/>
      <sheetData sheetId="12094" refreshError="1"/>
      <sheetData sheetId="12095" refreshError="1"/>
      <sheetData sheetId="12096" refreshError="1"/>
      <sheetData sheetId="12097" refreshError="1"/>
      <sheetData sheetId="12098" refreshError="1"/>
      <sheetData sheetId="12099" refreshError="1"/>
      <sheetData sheetId="12100" refreshError="1"/>
      <sheetData sheetId="12101" refreshError="1"/>
      <sheetData sheetId="12102" refreshError="1"/>
      <sheetData sheetId="12103" refreshError="1"/>
      <sheetData sheetId="12104" refreshError="1"/>
      <sheetData sheetId="12105" refreshError="1"/>
      <sheetData sheetId="12106" refreshError="1"/>
      <sheetData sheetId="12107" refreshError="1"/>
      <sheetData sheetId="12108" refreshError="1"/>
      <sheetData sheetId="12109" refreshError="1"/>
      <sheetData sheetId="12110" refreshError="1"/>
      <sheetData sheetId="12111" refreshError="1"/>
      <sheetData sheetId="12112" refreshError="1"/>
      <sheetData sheetId="12113" refreshError="1"/>
      <sheetData sheetId="12114" refreshError="1"/>
      <sheetData sheetId="12115" refreshError="1"/>
      <sheetData sheetId="12116" refreshError="1"/>
      <sheetData sheetId="12117" refreshError="1"/>
      <sheetData sheetId="12118" refreshError="1"/>
      <sheetData sheetId="12119" refreshError="1"/>
      <sheetData sheetId="12120" refreshError="1"/>
      <sheetData sheetId="12121" refreshError="1"/>
      <sheetData sheetId="12122" refreshError="1"/>
      <sheetData sheetId="12123" refreshError="1"/>
      <sheetData sheetId="12124" refreshError="1"/>
      <sheetData sheetId="12125" refreshError="1"/>
      <sheetData sheetId="12126" refreshError="1"/>
      <sheetData sheetId="12127" refreshError="1"/>
      <sheetData sheetId="12128" refreshError="1"/>
      <sheetData sheetId="12129" refreshError="1"/>
      <sheetData sheetId="12130" refreshError="1"/>
      <sheetData sheetId="12131" refreshError="1"/>
      <sheetData sheetId="12132" refreshError="1"/>
      <sheetData sheetId="12133" refreshError="1"/>
      <sheetData sheetId="12134" refreshError="1"/>
      <sheetData sheetId="12135" refreshError="1"/>
      <sheetData sheetId="12136" refreshError="1"/>
      <sheetData sheetId="12137" refreshError="1"/>
      <sheetData sheetId="12138" refreshError="1"/>
      <sheetData sheetId="12139" refreshError="1"/>
      <sheetData sheetId="12140" refreshError="1"/>
      <sheetData sheetId="12141" refreshError="1"/>
      <sheetData sheetId="12142" refreshError="1"/>
      <sheetData sheetId="12143" refreshError="1"/>
      <sheetData sheetId="12144" refreshError="1"/>
      <sheetData sheetId="12145" refreshError="1"/>
      <sheetData sheetId="12146" refreshError="1"/>
      <sheetData sheetId="12147" refreshError="1"/>
      <sheetData sheetId="12148" refreshError="1"/>
      <sheetData sheetId="12149" refreshError="1"/>
      <sheetData sheetId="12150" refreshError="1"/>
      <sheetData sheetId="12151" refreshError="1"/>
      <sheetData sheetId="12152" refreshError="1"/>
      <sheetData sheetId="12153" refreshError="1"/>
      <sheetData sheetId="12154" refreshError="1"/>
      <sheetData sheetId="12155" refreshError="1"/>
      <sheetData sheetId="12156" refreshError="1"/>
      <sheetData sheetId="12157" refreshError="1"/>
      <sheetData sheetId="12158" refreshError="1"/>
      <sheetData sheetId="12159" refreshError="1"/>
      <sheetData sheetId="12160" refreshError="1"/>
      <sheetData sheetId="12161" refreshError="1"/>
      <sheetData sheetId="12162" refreshError="1"/>
      <sheetData sheetId="12163" refreshError="1"/>
      <sheetData sheetId="12164" refreshError="1"/>
      <sheetData sheetId="12165" refreshError="1"/>
      <sheetData sheetId="12166" refreshError="1"/>
      <sheetData sheetId="12167" refreshError="1"/>
      <sheetData sheetId="12168" refreshError="1"/>
      <sheetData sheetId="12169" refreshError="1"/>
      <sheetData sheetId="12170" refreshError="1"/>
      <sheetData sheetId="12171" refreshError="1"/>
      <sheetData sheetId="12172" refreshError="1"/>
      <sheetData sheetId="12173" refreshError="1"/>
      <sheetData sheetId="12174" refreshError="1"/>
      <sheetData sheetId="12175" refreshError="1"/>
      <sheetData sheetId="12176" refreshError="1"/>
      <sheetData sheetId="12177" refreshError="1"/>
      <sheetData sheetId="12178" refreshError="1"/>
      <sheetData sheetId="12179" refreshError="1"/>
      <sheetData sheetId="12180" refreshError="1"/>
      <sheetData sheetId="12181" refreshError="1"/>
      <sheetData sheetId="12182" refreshError="1"/>
      <sheetData sheetId="12183" refreshError="1"/>
      <sheetData sheetId="12184" refreshError="1"/>
      <sheetData sheetId="12185" refreshError="1"/>
      <sheetData sheetId="12186" refreshError="1"/>
      <sheetData sheetId="12187" refreshError="1"/>
      <sheetData sheetId="12188" refreshError="1"/>
      <sheetData sheetId="12189" refreshError="1"/>
      <sheetData sheetId="12190" refreshError="1"/>
      <sheetData sheetId="12191" refreshError="1"/>
      <sheetData sheetId="12192" refreshError="1"/>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refreshError="1"/>
      <sheetData sheetId="12203" refreshError="1"/>
      <sheetData sheetId="12204" refreshError="1"/>
      <sheetData sheetId="12205" refreshError="1"/>
      <sheetData sheetId="12206" refreshError="1"/>
      <sheetData sheetId="12207" refreshError="1"/>
      <sheetData sheetId="12208" refreshError="1"/>
      <sheetData sheetId="12209" refreshError="1"/>
      <sheetData sheetId="12210" refreshError="1"/>
      <sheetData sheetId="12211" refreshError="1"/>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refreshError="1"/>
      <sheetData sheetId="12730" refreshError="1"/>
      <sheetData sheetId="12731" refreshError="1"/>
      <sheetData sheetId="12732" refreshError="1"/>
      <sheetData sheetId="12733" refreshError="1"/>
      <sheetData sheetId="12734" refreshError="1"/>
      <sheetData sheetId="12735" refreshError="1"/>
      <sheetData sheetId="12736" refreshError="1"/>
      <sheetData sheetId="12737" refreshError="1"/>
      <sheetData sheetId="12738" refreshError="1"/>
      <sheetData sheetId="12739" refreshError="1"/>
      <sheetData sheetId="12740" refreshError="1"/>
      <sheetData sheetId="12741" refreshError="1"/>
      <sheetData sheetId="12742" refreshError="1"/>
      <sheetData sheetId="12743" refreshError="1"/>
      <sheetData sheetId="12744" refreshError="1"/>
      <sheetData sheetId="12745" refreshError="1"/>
      <sheetData sheetId="12746" refreshError="1"/>
      <sheetData sheetId="12747" refreshError="1"/>
      <sheetData sheetId="12748" refreshError="1"/>
      <sheetData sheetId="12749" refreshError="1"/>
      <sheetData sheetId="12750" refreshError="1"/>
      <sheetData sheetId="12751" refreshError="1"/>
      <sheetData sheetId="12752" refreshError="1"/>
      <sheetData sheetId="12753" refreshError="1"/>
      <sheetData sheetId="12754" refreshError="1"/>
      <sheetData sheetId="12755" refreshError="1"/>
      <sheetData sheetId="12756" refreshError="1"/>
      <sheetData sheetId="12757" refreshError="1"/>
      <sheetData sheetId="12758" refreshError="1"/>
      <sheetData sheetId="12759" refreshError="1"/>
      <sheetData sheetId="12760" refreshError="1"/>
      <sheetData sheetId="12761" refreshError="1"/>
      <sheetData sheetId="12762" refreshError="1"/>
      <sheetData sheetId="12763" refreshError="1"/>
      <sheetData sheetId="12764" refreshError="1"/>
      <sheetData sheetId="12765" refreshError="1"/>
      <sheetData sheetId="12766" refreshError="1"/>
      <sheetData sheetId="12767" refreshError="1"/>
      <sheetData sheetId="12768" refreshError="1"/>
      <sheetData sheetId="12769" refreshError="1"/>
      <sheetData sheetId="12770" refreshError="1"/>
      <sheetData sheetId="12771" refreshError="1"/>
      <sheetData sheetId="12772" refreshError="1"/>
      <sheetData sheetId="12773" refreshError="1"/>
      <sheetData sheetId="12774" refreshError="1"/>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refreshError="1"/>
      <sheetData sheetId="12784" refreshError="1"/>
      <sheetData sheetId="12785" refreshError="1"/>
      <sheetData sheetId="12786" refreshError="1"/>
      <sheetData sheetId="12787" refreshError="1"/>
      <sheetData sheetId="12788" refreshError="1"/>
      <sheetData sheetId="12789" refreshError="1"/>
      <sheetData sheetId="12790" refreshError="1"/>
      <sheetData sheetId="12791" refreshError="1"/>
      <sheetData sheetId="12792" refreshError="1"/>
      <sheetData sheetId="12793" refreshError="1"/>
      <sheetData sheetId="12794" refreshError="1"/>
      <sheetData sheetId="12795" refreshError="1"/>
      <sheetData sheetId="12796" refreshError="1"/>
      <sheetData sheetId="12797" refreshError="1"/>
      <sheetData sheetId="12798" refreshError="1"/>
      <sheetData sheetId="12799" refreshError="1"/>
      <sheetData sheetId="12800" refreshError="1"/>
      <sheetData sheetId="12801" refreshError="1"/>
      <sheetData sheetId="12802" refreshError="1"/>
      <sheetData sheetId="12803" refreshError="1"/>
      <sheetData sheetId="12804" refreshError="1"/>
      <sheetData sheetId="12805" refreshError="1"/>
      <sheetData sheetId="12806" refreshError="1"/>
      <sheetData sheetId="12807" refreshError="1"/>
      <sheetData sheetId="12808" refreshError="1"/>
      <sheetData sheetId="12809" refreshError="1"/>
      <sheetData sheetId="12810" refreshError="1"/>
      <sheetData sheetId="12811" refreshError="1"/>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ow r="9">
          <cell r="A9" t="str">
            <v>A</v>
          </cell>
        </row>
      </sheetData>
      <sheetData sheetId="12869">
        <row r="9">
          <cell r="A9" t="str">
            <v>A</v>
          </cell>
        </row>
      </sheetData>
      <sheetData sheetId="12870">
        <row r="9">
          <cell r="A9" t="str">
            <v>A</v>
          </cell>
        </row>
      </sheetData>
      <sheetData sheetId="12871">
        <row r="9">
          <cell r="A9" t="str">
            <v>A</v>
          </cell>
        </row>
      </sheetData>
      <sheetData sheetId="12872">
        <row r="9">
          <cell r="A9" t="str">
            <v>A</v>
          </cell>
        </row>
      </sheetData>
      <sheetData sheetId="12873">
        <row r="9">
          <cell r="A9" t="str">
            <v>A</v>
          </cell>
        </row>
      </sheetData>
      <sheetData sheetId="12874">
        <row r="9">
          <cell r="A9" t="str">
            <v>A</v>
          </cell>
        </row>
      </sheetData>
      <sheetData sheetId="12875">
        <row r="9">
          <cell r="A9" t="str">
            <v>A</v>
          </cell>
        </row>
      </sheetData>
      <sheetData sheetId="12876">
        <row r="9">
          <cell r="A9" t="str">
            <v>A</v>
          </cell>
        </row>
      </sheetData>
      <sheetData sheetId="12877">
        <row r="9">
          <cell r="A9" t="str">
            <v>A</v>
          </cell>
        </row>
      </sheetData>
      <sheetData sheetId="12878">
        <row r="9">
          <cell r="A9" t="str">
            <v>A</v>
          </cell>
        </row>
      </sheetData>
      <sheetData sheetId="12879">
        <row r="9">
          <cell r="A9" t="str">
            <v>A</v>
          </cell>
        </row>
      </sheetData>
      <sheetData sheetId="12880">
        <row r="9">
          <cell r="A9" t="str">
            <v>A</v>
          </cell>
        </row>
      </sheetData>
      <sheetData sheetId="12881">
        <row r="9">
          <cell r="A9" t="str">
            <v>A</v>
          </cell>
        </row>
      </sheetData>
      <sheetData sheetId="12882">
        <row r="9">
          <cell r="A9" t="str">
            <v>A</v>
          </cell>
        </row>
      </sheetData>
      <sheetData sheetId="12883">
        <row r="9">
          <cell r="A9" t="str">
            <v>A</v>
          </cell>
        </row>
      </sheetData>
      <sheetData sheetId="12884">
        <row r="9">
          <cell r="A9" t="str">
            <v>A</v>
          </cell>
        </row>
      </sheetData>
      <sheetData sheetId="12885">
        <row r="9">
          <cell r="A9" t="str">
            <v>A</v>
          </cell>
        </row>
      </sheetData>
      <sheetData sheetId="12886">
        <row r="9">
          <cell r="A9" t="str">
            <v>A</v>
          </cell>
        </row>
      </sheetData>
      <sheetData sheetId="12887">
        <row r="9">
          <cell r="A9" t="str">
            <v>A</v>
          </cell>
        </row>
      </sheetData>
      <sheetData sheetId="12888">
        <row r="9">
          <cell r="A9" t="str">
            <v>A</v>
          </cell>
        </row>
      </sheetData>
      <sheetData sheetId="12889">
        <row r="9">
          <cell r="A9" t="str">
            <v>A</v>
          </cell>
        </row>
      </sheetData>
      <sheetData sheetId="12890">
        <row r="9">
          <cell r="A9" t="str">
            <v>A</v>
          </cell>
        </row>
      </sheetData>
      <sheetData sheetId="12891">
        <row r="9">
          <cell r="A9" t="str">
            <v>A</v>
          </cell>
        </row>
      </sheetData>
      <sheetData sheetId="12892">
        <row r="9">
          <cell r="A9" t="str">
            <v>A</v>
          </cell>
        </row>
      </sheetData>
      <sheetData sheetId="12893">
        <row r="9">
          <cell r="A9" t="str">
            <v>A</v>
          </cell>
        </row>
      </sheetData>
      <sheetData sheetId="12894">
        <row r="9">
          <cell r="A9" t="str">
            <v>A</v>
          </cell>
        </row>
      </sheetData>
      <sheetData sheetId="12895">
        <row r="9">
          <cell r="A9" t="str">
            <v>A</v>
          </cell>
        </row>
      </sheetData>
      <sheetData sheetId="12896">
        <row r="9">
          <cell r="A9" t="str">
            <v>A</v>
          </cell>
        </row>
      </sheetData>
      <sheetData sheetId="12897">
        <row r="9">
          <cell r="A9" t="str">
            <v>A</v>
          </cell>
        </row>
      </sheetData>
      <sheetData sheetId="12898">
        <row r="9">
          <cell r="A9" t="str">
            <v>A</v>
          </cell>
        </row>
      </sheetData>
      <sheetData sheetId="12899">
        <row r="9">
          <cell r="A9" t="str">
            <v>A</v>
          </cell>
        </row>
      </sheetData>
      <sheetData sheetId="12900">
        <row r="9">
          <cell r="A9" t="str">
            <v>A</v>
          </cell>
        </row>
      </sheetData>
      <sheetData sheetId="12901">
        <row r="9">
          <cell r="A9" t="str">
            <v>A</v>
          </cell>
        </row>
      </sheetData>
      <sheetData sheetId="12902">
        <row r="9">
          <cell r="A9" t="str">
            <v>A</v>
          </cell>
        </row>
      </sheetData>
      <sheetData sheetId="12903">
        <row r="9">
          <cell r="A9" t="str">
            <v>A</v>
          </cell>
        </row>
      </sheetData>
      <sheetData sheetId="12904">
        <row r="9">
          <cell r="A9" t="str">
            <v>A</v>
          </cell>
        </row>
      </sheetData>
      <sheetData sheetId="12905">
        <row r="9">
          <cell r="A9" t="str">
            <v>A</v>
          </cell>
        </row>
      </sheetData>
      <sheetData sheetId="12906">
        <row r="9">
          <cell r="A9" t="str">
            <v>A</v>
          </cell>
        </row>
      </sheetData>
      <sheetData sheetId="12907">
        <row r="9">
          <cell r="A9" t="str">
            <v>A</v>
          </cell>
        </row>
      </sheetData>
      <sheetData sheetId="12908">
        <row r="9">
          <cell r="A9" t="str">
            <v>A</v>
          </cell>
        </row>
      </sheetData>
      <sheetData sheetId="12909">
        <row r="9">
          <cell r="A9" t="str">
            <v>A</v>
          </cell>
        </row>
      </sheetData>
      <sheetData sheetId="12910"/>
      <sheetData sheetId="12911">
        <row r="9">
          <cell r="A9" t="str">
            <v>A</v>
          </cell>
        </row>
      </sheetData>
      <sheetData sheetId="12912">
        <row r="9">
          <cell r="A9" t="str">
            <v>A</v>
          </cell>
        </row>
      </sheetData>
      <sheetData sheetId="12913">
        <row r="9">
          <cell r="A9" t="str">
            <v>A</v>
          </cell>
        </row>
      </sheetData>
      <sheetData sheetId="12914"/>
      <sheetData sheetId="12915" refreshError="1"/>
      <sheetData sheetId="12916" refreshError="1"/>
      <sheetData sheetId="12917" refreshError="1"/>
      <sheetData sheetId="12918">
        <row r="9">
          <cell r="A9" t="str">
            <v>A</v>
          </cell>
        </row>
      </sheetData>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refreshError="1"/>
      <sheetData sheetId="12932" refreshError="1"/>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ow r="4">
          <cell r="A4" t="str">
            <v>BẢNG TÍNH TOÁN, ĐO BÓC KHỐI LƯỢNG HOÀN THÀNH ĐƯA VÀO QUYẾT TOÁN</v>
          </cell>
        </row>
      </sheetData>
      <sheetData sheetId="12956">
        <row r="4">
          <cell r="A4" t="str">
            <v>BẢNG TÍNH TOÁN, ĐO BÓC KHỐI LƯỢNG HOÀN THÀNH ĐƯA VÀO QUYẾT TOÁN</v>
          </cell>
        </row>
      </sheetData>
      <sheetData sheetId="12957">
        <row r="4">
          <cell r="A4" t="str">
            <v>BẢNG TÍNH TOÁN, ĐO BÓC KHỐI LƯỢNG HOÀN THÀNH ĐƯA VÀO QUYẾT TOÁN</v>
          </cell>
        </row>
      </sheetData>
      <sheetData sheetId="12958">
        <row r="4">
          <cell r="A4" t="str">
            <v>BẢNG TÍNH TOÁN, ĐO BÓC KHỐI LƯỢNG HOÀN THÀNH ĐƯA VÀO QUYẾT TOÁN</v>
          </cell>
        </row>
      </sheetData>
      <sheetData sheetId="12959">
        <row r="4">
          <cell r="A4" t="str">
            <v>BẢNG TÍNH TOÁN, ĐO BÓC KHỐI LƯỢNG HOÀN THÀNH ĐƯA VÀO QUYẾT TOÁN</v>
          </cell>
        </row>
      </sheetData>
      <sheetData sheetId="12960">
        <row r="9">
          <cell r="A9" t="str">
            <v>A</v>
          </cell>
        </row>
      </sheetData>
      <sheetData sheetId="12961">
        <row r="9">
          <cell r="A9" t="str">
            <v>A</v>
          </cell>
        </row>
      </sheetData>
      <sheetData sheetId="12962">
        <row r="9">
          <cell r="A9" t="str">
            <v>A</v>
          </cell>
        </row>
      </sheetData>
      <sheetData sheetId="12963">
        <row r="9">
          <cell r="A9" t="str">
            <v>A</v>
          </cell>
        </row>
      </sheetData>
      <sheetData sheetId="12964"/>
      <sheetData sheetId="12965">
        <row r="9">
          <cell r="A9" t="str">
            <v>A</v>
          </cell>
        </row>
      </sheetData>
      <sheetData sheetId="12966">
        <row r="9">
          <cell r="A9" t="str">
            <v>A</v>
          </cell>
        </row>
      </sheetData>
      <sheetData sheetId="12967">
        <row r="9">
          <cell r="A9" t="str">
            <v>A</v>
          </cell>
        </row>
      </sheetData>
      <sheetData sheetId="12968" refreshError="1"/>
      <sheetData sheetId="12969" refreshError="1"/>
      <sheetData sheetId="12970" refreshError="1"/>
      <sheetData sheetId="12971" refreshError="1"/>
      <sheetData sheetId="12972" refreshError="1"/>
      <sheetData sheetId="12973" refreshError="1"/>
      <sheetData sheetId="12974">
        <row r="9">
          <cell r="A9" t="str">
            <v>A</v>
          </cell>
        </row>
      </sheetData>
      <sheetData sheetId="12975">
        <row r="9">
          <cell r="A9" t="str">
            <v>A</v>
          </cell>
        </row>
      </sheetData>
      <sheetData sheetId="12976">
        <row r="9">
          <cell r="A9" t="str">
            <v>A</v>
          </cell>
        </row>
      </sheetData>
      <sheetData sheetId="12977">
        <row r="9">
          <cell r="A9" t="str">
            <v>A</v>
          </cell>
        </row>
      </sheetData>
      <sheetData sheetId="12978">
        <row r="9">
          <cell r="A9" t="str">
            <v>A</v>
          </cell>
        </row>
      </sheetData>
      <sheetData sheetId="12979">
        <row r="9">
          <cell r="A9" t="str">
            <v>A</v>
          </cell>
        </row>
      </sheetData>
      <sheetData sheetId="12980">
        <row r="9">
          <cell r="A9" t="str">
            <v>A</v>
          </cell>
        </row>
      </sheetData>
      <sheetData sheetId="12981">
        <row r="9">
          <cell r="A9" t="str">
            <v>A</v>
          </cell>
        </row>
      </sheetData>
      <sheetData sheetId="12982">
        <row r="9">
          <cell r="A9" t="str">
            <v>A</v>
          </cell>
        </row>
      </sheetData>
      <sheetData sheetId="12983">
        <row r="9">
          <cell r="A9" t="str">
            <v>A</v>
          </cell>
        </row>
      </sheetData>
      <sheetData sheetId="12984">
        <row r="9">
          <cell r="A9" t="str">
            <v>A</v>
          </cell>
        </row>
      </sheetData>
      <sheetData sheetId="12985">
        <row r="9">
          <cell r="A9" t="str">
            <v>A</v>
          </cell>
        </row>
      </sheetData>
      <sheetData sheetId="12986">
        <row r="9">
          <cell r="A9" t="str">
            <v>A</v>
          </cell>
        </row>
      </sheetData>
      <sheetData sheetId="12987">
        <row r="9">
          <cell r="A9" t="str">
            <v>A</v>
          </cell>
        </row>
      </sheetData>
      <sheetData sheetId="12988">
        <row r="9">
          <cell r="A9" t="str">
            <v>A</v>
          </cell>
        </row>
      </sheetData>
      <sheetData sheetId="12989">
        <row r="9">
          <cell r="A9" t="str">
            <v>A</v>
          </cell>
        </row>
      </sheetData>
      <sheetData sheetId="12990">
        <row r="9">
          <cell r="A9" t="str">
            <v>A</v>
          </cell>
        </row>
      </sheetData>
      <sheetData sheetId="12991">
        <row r="9">
          <cell r="A9" t="str">
            <v>A</v>
          </cell>
        </row>
      </sheetData>
      <sheetData sheetId="12992">
        <row r="9">
          <cell r="A9" t="str">
            <v>A</v>
          </cell>
        </row>
      </sheetData>
      <sheetData sheetId="12993">
        <row r="9">
          <cell r="A9" t="str">
            <v>A</v>
          </cell>
        </row>
      </sheetData>
      <sheetData sheetId="12994">
        <row r="9">
          <cell r="A9" t="str">
            <v>A</v>
          </cell>
        </row>
      </sheetData>
      <sheetData sheetId="12995">
        <row r="9">
          <cell r="A9" t="str">
            <v>A</v>
          </cell>
        </row>
      </sheetData>
      <sheetData sheetId="12996">
        <row r="9">
          <cell r="A9" t="str">
            <v>A</v>
          </cell>
        </row>
      </sheetData>
      <sheetData sheetId="12997">
        <row r="9">
          <cell r="A9" t="str">
            <v>A</v>
          </cell>
        </row>
      </sheetData>
      <sheetData sheetId="12998">
        <row r="9">
          <cell r="A9" t="str">
            <v>A</v>
          </cell>
        </row>
      </sheetData>
      <sheetData sheetId="12999">
        <row r="9">
          <cell r="A9" t="str">
            <v>A</v>
          </cell>
        </row>
      </sheetData>
      <sheetData sheetId="13000"/>
      <sheetData sheetId="13001"/>
      <sheetData sheetId="13002"/>
      <sheetData sheetId="13003"/>
      <sheetData sheetId="13004"/>
      <sheetData sheetId="13005"/>
      <sheetData sheetId="13006" refreshError="1"/>
      <sheetData sheetId="13007" refreshError="1"/>
      <sheetData sheetId="13008" refreshError="1"/>
      <sheetData sheetId="13009" refreshError="1"/>
      <sheetData sheetId="13010" refreshError="1"/>
      <sheetData sheetId="13011" refreshError="1"/>
      <sheetData sheetId="13012"/>
      <sheetData sheetId="13013"/>
      <sheetData sheetId="13014" refreshError="1"/>
      <sheetData sheetId="13015" refreshError="1"/>
      <sheetData sheetId="13016" refreshError="1"/>
      <sheetData sheetId="13017">
        <row r="9">
          <cell r="A9" t="str">
            <v>A</v>
          </cell>
        </row>
      </sheetData>
      <sheetData sheetId="13018" refreshError="1"/>
      <sheetData sheetId="13019" refreshError="1"/>
      <sheetData sheetId="13020" refreshError="1"/>
      <sheetData sheetId="13021" refreshError="1"/>
      <sheetData sheetId="13022">
        <row r="9">
          <cell r="A9" t="str">
            <v>A</v>
          </cell>
        </row>
      </sheetData>
      <sheetData sheetId="13023" refreshError="1"/>
      <sheetData sheetId="13024">
        <row r="9">
          <cell r="A9" t="str">
            <v>A</v>
          </cell>
        </row>
      </sheetData>
      <sheetData sheetId="13025">
        <row r="9">
          <cell r="A9" t="str">
            <v>A</v>
          </cell>
        </row>
      </sheetData>
      <sheetData sheetId="13026">
        <row r="9">
          <cell r="A9" t="str">
            <v>A</v>
          </cell>
        </row>
      </sheetData>
      <sheetData sheetId="13027">
        <row r="9">
          <cell r="A9" t="str">
            <v>A</v>
          </cell>
        </row>
      </sheetData>
      <sheetData sheetId="13028">
        <row r="9">
          <cell r="A9" t="str">
            <v>A</v>
          </cell>
        </row>
      </sheetData>
      <sheetData sheetId="13029">
        <row r="9">
          <cell r="A9" t="str">
            <v>A</v>
          </cell>
        </row>
      </sheetData>
      <sheetData sheetId="13030">
        <row r="9">
          <cell r="A9" t="str">
            <v>A</v>
          </cell>
        </row>
      </sheetData>
      <sheetData sheetId="13031"/>
      <sheetData sheetId="13032">
        <row r="9">
          <cell r="A9" t="str">
            <v>A</v>
          </cell>
        </row>
      </sheetData>
      <sheetData sheetId="13033">
        <row r="9">
          <cell r="A9" t="str">
            <v>A</v>
          </cell>
        </row>
      </sheetData>
      <sheetData sheetId="13034">
        <row r="9">
          <cell r="A9" t="str">
            <v>A</v>
          </cell>
        </row>
      </sheetData>
      <sheetData sheetId="13035">
        <row r="9">
          <cell r="A9" t="str">
            <v>A</v>
          </cell>
        </row>
      </sheetData>
      <sheetData sheetId="13036"/>
      <sheetData sheetId="13037">
        <row r="9">
          <cell r="A9" t="str">
            <v>A</v>
          </cell>
        </row>
      </sheetData>
      <sheetData sheetId="13038">
        <row r="9">
          <cell r="A9" t="str">
            <v>A</v>
          </cell>
        </row>
      </sheetData>
      <sheetData sheetId="13039">
        <row r="9">
          <cell r="A9" t="str">
            <v>A</v>
          </cell>
        </row>
      </sheetData>
      <sheetData sheetId="13040">
        <row r="9">
          <cell r="A9" t="str">
            <v>A</v>
          </cell>
        </row>
      </sheetData>
      <sheetData sheetId="13041">
        <row r="9">
          <cell r="A9" t="str">
            <v>A</v>
          </cell>
        </row>
      </sheetData>
      <sheetData sheetId="13042">
        <row r="9">
          <cell r="A9" t="str">
            <v>A</v>
          </cell>
        </row>
      </sheetData>
      <sheetData sheetId="13043">
        <row r="9">
          <cell r="A9" t="str">
            <v>A</v>
          </cell>
        </row>
      </sheetData>
      <sheetData sheetId="13044">
        <row r="9">
          <cell r="A9" t="str">
            <v>A</v>
          </cell>
        </row>
      </sheetData>
      <sheetData sheetId="13045">
        <row r="9">
          <cell r="A9" t="str">
            <v>A</v>
          </cell>
        </row>
      </sheetData>
      <sheetData sheetId="13046">
        <row r="9">
          <cell r="A9" t="str">
            <v>A</v>
          </cell>
        </row>
      </sheetData>
      <sheetData sheetId="13047">
        <row r="9">
          <cell r="A9" t="str">
            <v>A</v>
          </cell>
        </row>
      </sheetData>
      <sheetData sheetId="13048"/>
      <sheetData sheetId="13049"/>
      <sheetData sheetId="13050"/>
      <sheetData sheetId="13051">
        <row r="9">
          <cell r="A9" t="str">
            <v>A</v>
          </cell>
        </row>
      </sheetData>
      <sheetData sheetId="13052"/>
      <sheetData sheetId="13053"/>
      <sheetData sheetId="13054"/>
      <sheetData sheetId="13055"/>
      <sheetData sheetId="13056"/>
      <sheetData sheetId="13057"/>
      <sheetData sheetId="13058"/>
      <sheetData sheetId="13059"/>
      <sheetData sheetId="13060"/>
      <sheetData sheetId="13061"/>
      <sheetData sheetId="13062"/>
      <sheetData sheetId="13063"/>
      <sheetData sheetId="13064"/>
      <sheetData sheetId="13065"/>
      <sheetData sheetId="13066"/>
      <sheetData sheetId="13067">
        <row r="9">
          <cell r="A9" t="str">
            <v>A</v>
          </cell>
        </row>
      </sheetData>
      <sheetData sheetId="13068"/>
      <sheetData sheetId="13069"/>
      <sheetData sheetId="13070"/>
      <sheetData sheetId="13071"/>
      <sheetData sheetId="13072">
        <row r="9">
          <cell r="A9" t="str">
            <v>A</v>
          </cell>
        </row>
      </sheetData>
      <sheetData sheetId="13073"/>
      <sheetData sheetId="13074">
        <row r="9">
          <cell r="A9" t="str">
            <v>A</v>
          </cell>
        </row>
      </sheetData>
      <sheetData sheetId="13075"/>
      <sheetData sheetId="13076"/>
      <sheetData sheetId="13077"/>
      <sheetData sheetId="13078"/>
      <sheetData sheetId="13079">
        <row r="9">
          <cell r="A9" t="str">
            <v>A</v>
          </cell>
        </row>
      </sheetData>
      <sheetData sheetId="13080"/>
      <sheetData sheetId="13081"/>
      <sheetData sheetId="13082"/>
      <sheetData sheetId="13083"/>
      <sheetData sheetId="13084"/>
      <sheetData sheetId="13085"/>
      <sheetData sheetId="13086"/>
      <sheetData sheetId="13087"/>
      <sheetData sheetId="13088"/>
      <sheetData sheetId="13089"/>
      <sheetData sheetId="13090"/>
      <sheetData sheetId="13091"/>
      <sheetData sheetId="13092"/>
      <sheetData sheetId="13093"/>
      <sheetData sheetId="13094"/>
      <sheetData sheetId="13095"/>
      <sheetData sheetId="13096"/>
      <sheetData sheetId="13097"/>
      <sheetData sheetId="13098"/>
      <sheetData sheetId="13099"/>
      <sheetData sheetId="13100"/>
      <sheetData sheetId="13101"/>
      <sheetData sheetId="13102"/>
      <sheetData sheetId="13103"/>
      <sheetData sheetId="13104"/>
      <sheetData sheetId="13105"/>
      <sheetData sheetId="13106"/>
      <sheetData sheetId="13107">
        <row r="4">
          <cell r="A4" t="str">
            <v>BẢNG TÍNH TOÁN, ĐO BÓC KHỐI LƯỢNG HOÀN THÀNH ĐƯA VÀO QUYẾT TOÁN</v>
          </cell>
        </row>
      </sheetData>
      <sheetData sheetId="13108">
        <row r="4">
          <cell r="A4" t="str">
            <v>BẢNG TÍNH TOÁN, ĐO BÓC KHỐI LƯỢNG HOÀN THÀNH ĐƯA VÀO QUYẾT TOÁN</v>
          </cell>
        </row>
      </sheetData>
      <sheetData sheetId="13109">
        <row r="4">
          <cell r="A4" t="str">
            <v>BẢNG TÍNH TOÁN, ĐO BÓC KHỐI LƯỢNG HOÀN THÀNH ĐƯA VÀO QUYẾT TOÁN</v>
          </cell>
        </row>
      </sheetData>
      <sheetData sheetId="13110">
        <row r="4">
          <cell r="A4" t="str">
            <v>BẢNG TÍNH TOÁN, ĐO BÓC KHỐI LƯỢNG HOÀN THÀNH ĐƯA VÀO QUYẾT TOÁN</v>
          </cell>
        </row>
      </sheetData>
      <sheetData sheetId="13111">
        <row r="4">
          <cell r="A4" t="str">
            <v>BẢNG TÍNH TOÁN, ĐO BÓC KHỐI LƯỢNG HOÀN THÀNH ĐƯA VÀO QUYẾT TOÁN</v>
          </cell>
        </row>
      </sheetData>
      <sheetData sheetId="13112">
        <row r="4">
          <cell r="A4" t="str">
            <v>BẢNG TÍNH TOÁN, ĐO BÓC KHỐI LƯỢNG HOÀN THÀNH ĐƯA VÀO QUYẾT TOÁN</v>
          </cell>
        </row>
      </sheetData>
      <sheetData sheetId="13113">
        <row r="4">
          <cell r="A4" t="str">
            <v>BẢNG TÍNH TOÁN, ĐO BÓC KHỐI LƯỢNG HOÀN THÀNH ĐƯA VÀO QUYẾT TOÁN</v>
          </cell>
        </row>
      </sheetData>
      <sheetData sheetId="13114">
        <row r="4">
          <cell r="A4" t="str">
            <v>BẢNG TÍNH TOÁN, ĐO BÓC KHỐI LƯỢNG HOÀN THÀNH ĐƯA VÀO QUYẾT TOÁN</v>
          </cell>
        </row>
      </sheetData>
      <sheetData sheetId="13115">
        <row r="4">
          <cell r="A4" t="str">
            <v>BẢNG TÍNH TOÁN, ĐO BÓC KHỐI LƯỢNG HOÀN THÀNH ĐƯA VÀO QUYẾT TOÁN</v>
          </cell>
        </row>
      </sheetData>
      <sheetData sheetId="13116">
        <row r="4">
          <cell r="A4" t="str">
            <v>BẢNG TÍNH TOÁN, ĐO BÓC KHỐI LƯỢNG HOÀN THÀNH ĐƯA VÀO QUYẾT TOÁN</v>
          </cell>
        </row>
      </sheetData>
      <sheetData sheetId="13117">
        <row r="4">
          <cell r="A4" t="str">
            <v>BẢNG TÍNH TOÁN, ĐO BÓC KHỐI LƯỢNG HOÀN THÀNH ĐƯA VÀO QUYẾT TOÁN</v>
          </cell>
        </row>
      </sheetData>
      <sheetData sheetId="13118">
        <row r="4">
          <cell r="A4" t="str">
            <v>BẢNG TÍNH TOÁN, ĐO BÓC KHỐI LƯỢNG HOÀN THÀNH ĐƯA VÀO QUYẾT TOÁN</v>
          </cell>
        </row>
      </sheetData>
      <sheetData sheetId="13119">
        <row r="4">
          <cell r="A4" t="str">
            <v>BẢNG TÍNH TOÁN, ĐO BÓC KHỐI LƯỢNG HOÀN THÀNH ĐƯA VÀO QUYẾT TOÁN</v>
          </cell>
        </row>
      </sheetData>
      <sheetData sheetId="13120">
        <row r="4">
          <cell r="A4" t="str">
            <v>BẢNG TÍNH TOÁN, ĐO BÓC KHỐI LƯỢNG HOÀN THÀNH ĐƯA VÀO QUYẾT TOÁN</v>
          </cell>
        </row>
      </sheetData>
      <sheetData sheetId="13121">
        <row r="9">
          <cell r="A9" t="str">
            <v>A</v>
          </cell>
        </row>
      </sheetData>
      <sheetData sheetId="13122">
        <row r="9">
          <cell r="A9" t="str">
            <v>A</v>
          </cell>
        </row>
      </sheetData>
      <sheetData sheetId="13123">
        <row r="9">
          <cell r="A9" t="str">
            <v>A</v>
          </cell>
        </row>
      </sheetData>
      <sheetData sheetId="13124">
        <row r="9">
          <cell r="A9" t="str">
            <v>A</v>
          </cell>
        </row>
      </sheetData>
      <sheetData sheetId="13125"/>
      <sheetData sheetId="13126">
        <row r="9">
          <cell r="A9" t="str">
            <v>A</v>
          </cell>
        </row>
      </sheetData>
      <sheetData sheetId="13127">
        <row r="9">
          <cell r="A9" t="str">
            <v>A</v>
          </cell>
        </row>
      </sheetData>
      <sheetData sheetId="13128">
        <row r="9">
          <cell r="A9" t="str">
            <v>A</v>
          </cell>
        </row>
      </sheetData>
      <sheetData sheetId="13129">
        <row r="9">
          <cell r="A9" t="str">
            <v>A</v>
          </cell>
        </row>
      </sheetData>
      <sheetData sheetId="13130">
        <row r="9">
          <cell r="A9" t="str">
            <v>A</v>
          </cell>
        </row>
      </sheetData>
      <sheetData sheetId="13131">
        <row r="9">
          <cell r="A9" t="str">
            <v>A</v>
          </cell>
        </row>
      </sheetData>
      <sheetData sheetId="13132">
        <row r="9">
          <cell r="A9" t="str">
            <v>A</v>
          </cell>
        </row>
      </sheetData>
      <sheetData sheetId="13133">
        <row r="9">
          <cell r="A9" t="str">
            <v>A</v>
          </cell>
        </row>
      </sheetData>
      <sheetData sheetId="13134">
        <row r="9">
          <cell r="A9" t="str">
            <v>A</v>
          </cell>
        </row>
      </sheetData>
      <sheetData sheetId="13135">
        <row r="9">
          <cell r="A9" t="str">
            <v>A</v>
          </cell>
        </row>
      </sheetData>
      <sheetData sheetId="13136">
        <row r="9">
          <cell r="A9" t="str">
            <v>A</v>
          </cell>
        </row>
      </sheetData>
      <sheetData sheetId="13137">
        <row r="9">
          <cell r="A9" t="str">
            <v>A</v>
          </cell>
        </row>
      </sheetData>
      <sheetData sheetId="13138">
        <row r="9">
          <cell r="A9" t="str">
            <v>A</v>
          </cell>
        </row>
      </sheetData>
      <sheetData sheetId="13139">
        <row r="9">
          <cell r="A9" t="str">
            <v>A</v>
          </cell>
        </row>
      </sheetData>
      <sheetData sheetId="13140">
        <row r="9">
          <cell r="A9" t="str">
            <v>A</v>
          </cell>
        </row>
      </sheetData>
      <sheetData sheetId="13141">
        <row r="9">
          <cell r="A9" t="str">
            <v>A</v>
          </cell>
        </row>
      </sheetData>
      <sheetData sheetId="13142">
        <row r="9">
          <cell r="A9" t="str">
            <v>A</v>
          </cell>
        </row>
      </sheetData>
      <sheetData sheetId="13143">
        <row r="9">
          <cell r="A9" t="str">
            <v>A</v>
          </cell>
        </row>
      </sheetData>
      <sheetData sheetId="13144">
        <row r="9">
          <cell r="A9" t="str">
            <v>A</v>
          </cell>
        </row>
      </sheetData>
      <sheetData sheetId="13145">
        <row r="9">
          <cell r="A9" t="str">
            <v>A</v>
          </cell>
        </row>
      </sheetData>
      <sheetData sheetId="13146">
        <row r="9">
          <cell r="A9" t="str">
            <v>A</v>
          </cell>
        </row>
      </sheetData>
      <sheetData sheetId="13147">
        <row r="9">
          <cell r="A9" t="str">
            <v>A</v>
          </cell>
        </row>
      </sheetData>
      <sheetData sheetId="13148">
        <row r="9">
          <cell r="A9" t="str">
            <v>A</v>
          </cell>
        </row>
      </sheetData>
      <sheetData sheetId="13149">
        <row r="9">
          <cell r="A9" t="str">
            <v>A</v>
          </cell>
        </row>
      </sheetData>
      <sheetData sheetId="13150">
        <row r="9">
          <cell r="A9" t="str">
            <v>A</v>
          </cell>
        </row>
      </sheetData>
      <sheetData sheetId="13151">
        <row r="9">
          <cell r="A9" t="str">
            <v>A</v>
          </cell>
        </row>
      </sheetData>
      <sheetData sheetId="13152">
        <row r="9">
          <cell r="A9" t="str">
            <v>A</v>
          </cell>
        </row>
      </sheetData>
      <sheetData sheetId="13153">
        <row r="9">
          <cell r="A9" t="str">
            <v>A</v>
          </cell>
        </row>
      </sheetData>
      <sheetData sheetId="13154">
        <row r="9">
          <cell r="A9" t="str">
            <v>A</v>
          </cell>
        </row>
      </sheetData>
      <sheetData sheetId="13155">
        <row r="9">
          <cell r="A9" t="str">
            <v>A</v>
          </cell>
        </row>
      </sheetData>
      <sheetData sheetId="13156">
        <row r="9">
          <cell r="A9" t="str">
            <v>A</v>
          </cell>
        </row>
      </sheetData>
      <sheetData sheetId="13157">
        <row r="9">
          <cell r="A9" t="str">
            <v>A</v>
          </cell>
        </row>
      </sheetData>
      <sheetData sheetId="13158">
        <row r="9">
          <cell r="A9" t="str">
            <v>A</v>
          </cell>
        </row>
      </sheetData>
      <sheetData sheetId="13159">
        <row r="9">
          <cell r="A9" t="str">
            <v>A</v>
          </cell>
        </row>
      </sheetData>
      <sheetData sheetId="13160">
        <row r="9">
          <cell r="A9" t="str">
            <v>A</v>
          </cell>
        </row>
      </sheetData>
      <sheetData sheetId="13161"/>
      <sheetData sheetId="13162"/>
      <sheetData sheetId="13163"/>
      <sheetData sheetId="13164"/>
      <sheetData sheetId="13165"/>
      <sheetData sheetId="13166"/>
      <sheetData sheetId="13167"/>
      <sheetData sheetId="13168"/>
      <sheetData sheetId="13169"/>
      <sheetData sheetId="13170"/>
      <sheetData sheetId="13171"/>
      <sheetData sheetId="13172"/>
      <sheetData sheetId="13173"/>
      <sheetData sheetId="13174">
        <row r="9">
          <cell r="A9" t="str">
            <v>A</v>
          </cell>
        </row>
      </sheetData>
      <sheetData sheetId="13175"/>
      <sheetData sheetId="13176"/>
      <sheetData sheetId="13177">
        <row r="9">
          <cell r="A9" t="str">
            <v>A</v>
          </cell>
        </row>
      </sheetData>
      <sheetData sheetId="13178"/>
      <sheetData sheetId="13179">
        <row r="9">
          <cell r="A9" t="str">
            <v>A</v>
          </cell>
        </row>
      </sheetData>
      <sheetData sheetId="13180"/>
      <sheetData sheetId="13181"/>
      <sheetData sheetId="13182">
        <row r="9">
          <cell r="A9" t="str">
            <v>A</v>
          </cell>
        </row>
      </sheetData>
      <sheetData sheetId="13183"/>
      <sheetData sheetId="13184"/>
      <sheetData sheetId="13185"/>
      <sheetData sheetId="13186"/>
      <sheetData sheetId="13187"/>
      <sheetData sheetId="13188"/>
      <sheetData sheetId="13189"/>
      <sheetData sheetId="13190"/>
      <sheetData sheetId="13191"/>
      <sheetData sheetId="13192"/>
      <sheetData sheetId="13193"/>
      <sheetData sheetId="13194"/>
      <sheetData sheetId="13195"/>
      <sheetData sheetId="13196"/>
      <sheetData sheetId="13197"/>
      <sheetData sheetId="13198"/>
      <sheetData sheetId="13199"/>
      <sheetData sheetId="13200"/>
      <sheetData sheetId="13201"/>
      <sheetData sheetId="13202"/>
      <sheetData sheetId="13203"/>
      <sheetData sheetId="13204"/>
      <sheetData sheetId="13205"/>
      <sheetData sheetId="13206"/>
      <sheetData sheetId="13207"/>
      <sheetData sheetId="13208"/>
      <sheetData sheetId="13209"/>
      <sheetData sheetId="13210"/>
      <sheetData sheetId="13211"/>
      <sheetData sheetId="13212"/>
      <sheetData sheetId="13213"/>
      <sheetData sheetId="13214"/>
      <sheetData sheetId="13215"/>
      <sheetData sheetId="13216"/>
      <sheetData sheetId="13217"/>
      <sheetData sheetId="13218"/>
      <sheetData sheetId="13219"/>
      <sheetData sheetId="13220"/>
      <sheetData sheetId="13221"/>
      <sheetData sheetId="13222"/>
      <sheetData sheetId="13223"/>
      <sheetData sheetId="13224"/>
      <sheetData sheetId="13225"/>
      <sheetData sheetId="13226"/>
      <sheetData sheetId="13227"/>
      <sheetData sheetId="13228"/>
      <sheetData sheetId="13229"/>
      <sheetData sheetId="13230"/>
      <sheetData sheetId="13231"/>
      <sheetData sheetId="13232"/>
      <sheetData sheetId="13233"/>
      <sheetData sheetId="13234"/>
      <sheetData sheetId="13235"/>
      <sheetData sheetId="13236"/>
      <sheetData sheetId="13237"/>
      <sheetData sheetId="13238"/>
      <sheetData sheetId="13239"/>
      <sheetData sheetId="13240"/>
      <sheetData sheetId="13241"/>
      <sheetData sheetId="13242"/>
      <sheetData sheetId="13243"/>
      <sheetData sheetId="13244"/>
      <sheetData sheetId="13245"/>
      <sheetData sheetId="13246"/>
      <sheetData sheetId="13247"/>
      <sheetData sheetId="13248"/>
      <sheetData sheetId="13249"/>
      <sheetData sheetId="13250"/>
      <sheetData sheetId="13251"/>
      <sheetData sheetId="13252"/>
      <sheetData sheetId="13253"/>
      <sheetData sheetId="13254"/>
      <sheetData sheetId="13255"/>
      <sheetData sheetId="13256"/>
      <sheetData sheetId="13257"/>
      <sheetData sheetId="13258"/>
      <sheetData sheetId="13259"/>
      <sheetData sheetId="13260"/>
      <sheetData sheetId="13261"/>
      <sheetData sheetId="13262"/>
      <sheetData sheetId="13263"/>
      <sheetData sheetId="13264"/>
      <sheetData sheetId="13265"/>
      <sheetData sheetId="13266"/>
      <sheetData sheetId="13267"/>
      <sheetData sheetId="13268"/>
      <sheetData sheetId="13269"/>
      <sheetData sheetId="13270"/>
      <sheetData sheetId="13271"/>
      <sheetData sheetId="13272"/>
      <sheetData sheetId="13273"/>
      <sheetData sheetId="13274"/>
      <sheetData sheetId="13275"/>
      <sheetData sheetId="13276"/>
      <sheetData sheetId="13277"/>
      <sheetData sheetId="13278"/>
      <sheetData sheetId="13279"/>
      <sheetData sheetId="13280"/>
      <sheetData sheetId="13281"/>
      <sheetData sheetId="13282"/>
      <sheetData sheetId="13283"/>
      <sheetData sheetId="13284"/>
      <sheetData sheetId="13285"/>
      <sheetData sheetId="13286"/>
      <sheetData sheetId="13287"/>
      <sheetData sheetId="13288"/>
      <sheetData sheetId="13289"/>
      <sheetData sheetId="13290"/>
      <sheetData sheetId="13291"/>
      <sheetData sheetId="13292"/>
      <sheetData sheetId="13293"/>
      <sheetData sheetId="13294"/>
      <sheetData sheetId="13295"/>
      <sheetData sheetId="13296"/>
      <sheetData sheetId="13297"/>
      <sheetData sheetId="13298"/>
      <sheetData sheetId="13299"/>
      <sheetData sheetId="13300"/>
      <sheetData sheetId="13301"/>
      <sheetData sheetId="13302"/>
      <sheetData sheetId="13303"/>
      <sheetData sheetId="13304"/>
      <sheetData sheetId="13305"/>
      <sheetData sheetId="13306"/>
      <sheetData sheetId="13307"/>
      <sheetData sheetId="13308"/>
      <sheetData sheetId="13309"/>
      <sheetData sheetId="13310"/>
      <sheetData sheetId="13311"/>
      <sheetData sheetId="13312"/>
      <sheetData sheetId="13313"/>
      <sheetData sheetId="13314"/>
      <sheetData sheetId="13315"/>
      <sheetData sheetId="13316"/>
      <sheetData sheetId="13317"/>
      <sheetData sheetId="13318"/>
      <sheetData sheetId="13319"/>
      <sheetData sheetId="13320"/>
      <sheetData sheetId="13321"/>
      <sheetData sheetId="13322"/>
      <sheetData sheetId="13323"/>
      <sheetData sheetId="13324"/>
      <sheetData sheetId="13325"/>
      <sheetData sheetId="13326"/>
      <sheetData sheetId="13327"/>
      <sheetData sheetId="13328"/>
      <sheetData sheetId="13329"/>
      <sheetData sheetId="13330"/>
      <sheetData sheetId="13331"/>
      <sheetData sheetId="13332"/>
      <sheetData sheetId="13333"/>
      <sheetData sheetId="13334"/>
      <sheetData sheetId="13335"/>
      <sheetData sheetId="13336"/>
      <sheetData sheetId="13337"/>
      <sheetData sheetId="13338"/>
      <sheetData sheetId="13339"/>
      <sheetData sheetId="13340"/>
      <sheetData sheetId="13341"/>
      <sheetData sheetId="13342"/>
      <sheetData sheetId="13343"/>
      <sheetData sheetId="13344"/>
      <sheetData sheetId="13345"/>
      <sheetData sheetId="13346"/>
      <sheetData sheetId="13347"/>
      <sheetData sheetId="13348"/>
      <sheetData sheetId="13349"/>
      <sheetData sheetId="13350"/>
      <sheetData sheetId="13351"/>
      <sheetData sheetId="13352"/>
      <sheetData sheetId="13353"/>
      <sheetData sheetId="13354"/>
      <sheetData sheetId="13355"/>
      <sheetData sheetId="13356"/>
      <sheetData sheetId="13357"/>
      <sheetData sheetId="13358"/>
      <sheetData sheetId="13359"/>
      <sheetData sheetId="13360"/>
      <sheetData sheetId="13361"/>
      <sheetData sheetId="13362"/>
      <sheetData sheetId="13363"/>
      <sheetData sheetId="13364"/>
      <sheetData sheetId="13365"/>
      <sheetData sheetId="13366"/>
      <sheetData sheetId="13367"/>
      <sheetData sheetId="13368"/>
      <sheetData sheetId="13369"/>
      <sheetData sheetId="13370"/>
      <sheetData sheetId="13371"/>
      <sheetData sheetId="13372"/>
      <sheetData sheetId="13373"/>
      <sheetData sheetId="13374"/>
      <sheetData sheetId="13375"/>
      <sheetData sheetId="13376"/>
      <sheetData sheetId="13377"/>
      <sheetData sheetId="13378"/>
      <sheetData sheetId="13379"/>
      <sheetData sheetId="13380"/>
      <sheetData sheetId="13381"/>
      <sheetData sheetId="13382"/>
      <sheetData sheetId="13383"/>
      <sheetData sheetId="13384"/>
      <sheetData sheetId="13385"/>
      <sheetData sheetId="13386"/>
      <sheetData sheetId="13387"/>
      <sheetData sheetId="13388"/>
      <sheetData sheetId="13389"/>
      <sheetData sheetId="13390"/>
      <sheetData sheetId="13391"/>
      <sheetData sheetId="13392"/>
      <sheetData sheetId="13393"/>
      <sheetData sheetId="13394"/>
      <sheetData sheetId="13395"/>
      <sheetData sheetId="13396"/>
      <sheetData sheetId="13397"/>
      <sheetData sheetId="13398"/>
      <sheetData sheetId="13399"/>
      <sheetData sheetId="13400"/>
      <sheetData sheetId="13401"/>
      <sheetData sheetId="13402"/>
      <sheetData sheetId="13403"/>
      <sheetData sheetId="13404"/>
      <sheetData sheetId="13405"/>
      <sheetData sheetId="13406"/>
      <sheetData sheetId="13407"/>
      <sheetData sheetId="13408"/>
      <sheetData sheetId="13409"/>
      <sheetData sheetId="13410"/>
      <sheetData sheetId="13411"/>
      <sheetData sheetId="13412"/>
      <sheetData sheetId="13413"/>
      <sheetData sheetId="13414"/>
      <sheetData sheetId="13415"/>
      <sheetData sheetId="13416"/>
      <sheetData sheetId="13417"/>
      <sheetData sheetId="13418"/>
      <sheetData sheetId="13419"/>
      <sheetData sheetId="13420"/>
      <sheetData sheetId="13421"/>
      <sheetData sheetId="13422"/>
      <sheetData sheetId="13423"/>
      <sheetData sheetId="13424"/>
      <sheetData sheetId="13425"/>
      <sheetData sheetId="13426"/>
      <sheetData sheetId="13427"/>
      <sheetData sheetId="13428"/>
      <sheetData sheetId="13429"/>
      <sheetData sheetId="13430"/>
      <sheetData sheetId="13431"/>
      <sheetData sheetId="13432"/>
      <sheetData sheetId="13433"/>
      <sheetData sheetId="13434"/>
      <sheetData sheetId="13435"/>
      <sheetData sheetId="13436"/>
      <sheetData sheetId="13437"/>
      <sheetData sheetId="13438"/>
      <sheetData sheetId="13439"/>
      <sheetData sheetId="13440"/>
      <sheetData sheetId="13441"/>
      <sheetData sheetId="13442"/>
      <sheetData sheetId="13443"/>
      <sheetData sheetId="13444"/>
      <sheetData sheetId="13445"/>
      <sheetData sheetId="13446"/>
      <sheetData sheetId="13447"/>
      <sheetData sheetId="13448"/>
      <sheetData sheetId="13449"/>
      <sheetData sheetId="13450"/>
      <sheetData sheetId="13451"/>
      <sheetData sheetId="13452"/>
      <sheetData sheetId="13453"/>
      <sheetData sheetId="13454"/>
      <sheetData sheetId="13455"/>
      <sheetData sheetId="13456"/>
      <sheetData sheetId="13457"/>
      <sheetData sheetId="13458"/>
      <sheetData sheetId="13459"/>
      <sheetData sheetId="13460"/>
      <sheetData sheetId="13461"/>
      <sheetData sheetId="13462"/>
      <sheetData sheetId="13463"/>
      <sheetData sheetId="13464"/>
      <sheetData sheetId="13465"/>
      <sheetData sheetId="13466"/>
      <sheetData sheetId="13467"/>
      <sheetData sheetId="13468"/>
      <sheetData sheetId="13469"/>
      <sheetData sheetId="13470"/>
      <sheetData sheetId="13471"/>
      <sheetData sheetId="13472"/>
      <sheetData sheetId="13473"/>
      <sheetData sheetId="13474"/>
      <sheetData sheetId="13475"/>
      <sheetData sheetId="13476"/>
      <sheetData sheetId="13477"/>
      <sheetData sheetId="13478"/>
      <sheetData sheetId="13479"/>
      <sheetData sheetId="13480"/>
      <sheetData sheetId="13481"/>
      <sheetData sheetId="13482"/>
      <sheetData sheetId="13483"/>
      <sheetData sheetId="13484"/>
      <sheetData sheetId="13485"/>
      <sheetData sheetId="13486"/>
      <sheetData sheetId="13487"/>
      <sheetData sheetId="13488"/>
      <sheetData sheetId="13489"/>
      <sheetData sheetId="13490"/>
      <sheetData sheetId="13491"/>
      <sheetData sheetId="13492"/>
      <sheetData sheetId="13493"/>
      <sheetData sheetId="13494"/>
      <sheetData sheetId="13495"/>
      <sheetData sheetId="13496"/>
      <sheetData sheetId="13497"/>
      <sheetData sheetId="13498"/>
      <sheetData sheetId="13499"/>
      <sheetData sheetId="13500"/>
      <sheetData sheetId="13501"/>
      <sheetData sheetId="13502"/>
      <sheetData sheetId="13503"/>
      <sheetData sheetId="13504"/>
      <sheetData sheetId="13505"/>
      <sheetData sheetId="13506"/>
      <sheetData sheetId="13507"/>
      <sheetData sheetId="13508"/>
      <sheetData sheetId="13509"/>
      <sheetData sheetId="13510"/>
      <sheetData sheetId="13511"/>
      <sheetData sheetId="13512"/>
      <sheetData sheetId="13513"/>
      <sheetData sheetId="13514"/>
      <sheetData sheetId="13515"/>
      <sheetData sheetId="13516"/>
      <sheetData sheetId="13517"/>
      <sheetData sheetId="13518"/>
      <sheetData sheetId="13519"/>
      <sheetData sheetId="13520"/>
      <sheetData sheetId="13521"/>
      <sheetData sheetId="13522"/>
      <sheetData sheetId="13523"/>
      <sheetData sheetId="13524"/>
      <sheetData sheetId="13525"/>
      <sheetData sheetId="13526"/>
      <sheetData sheetId="13527"/>
      <sheetData sheetId="13528"/>
      <sheetData sheetId="13529"/>
      <sheetData sheetId="13530"/>
      <sheetData sheetId="13531"/>
      <sheetData sheetId="13532"/>
      <sheetData sheetId="13533"/>
      <sheetData sheetId="13534"/>
      <sheetData sheetId="13535"/>
      <sheetData sheetId="13536"/>
      <sheetData sheetId="13537"/>
      <sheetData sheetId="13538"/>
      <sheetData sheetId="13539"/>
      <sheetData sheetId="13540"/>
      <sheetData sheetId="13541"/>
      <sheetData sheetId="13542"/>
      <sheetData sheetId="13543"/>
      <sheetData sheetId="13544"/>
      <sheetData sheetId="13545"/>
      <sheetData sheetId="13546"/>
      <sheetData sheetId="13547"/>
      <sheetData sheetId="13548"/>
      <sheetData sheetId="13549"/>
      <sheetData sheetId="13550"/>
      <sheetData sheetId="13551"/>
      <sheetData sheetId="13552"/>
      <sheetData sheetId="13553"/>
      <sheetData sheetId="13554"/>
      <sheetData sheetId="13555"/>
      <sheetData sheetId="13556"/>
      <sheetData sheetId="13557"/>
      <sheetData sheetId="13558"/>
      <sheetData sheetId="13559"/>
      <sheetData sheetId="13560"/>
      <sheetData sheetId="13561"/>
      <sheetData sheetId="13562"/>
      <sheetData sheetId="13563"/>
      <sheetData sheetId="13564"/>
      <sheetData sheetId="13565"/>
      <sheetData sheetId="13566"/>
      <sheetData sheetId="13567"/>
      <sheetData sheetId="13568"/>
      <sheetData sheetId="13569"/>
      <sheetData sheetId="13570"/>
      <sheetData sheetId="13571"/>
      <sheetData sheetId="13572"/>
      <sheetData sheetId="13573"/>
      <sheetData sheetId="13574"/>
      <sheetData sheetId="13575"/>
      <sheetData sheetId="13576"/>
      <sheetData sheetId="13577"/>
      <sheetData sheetId="13578"/>
      <sheetData sheetId="13579"/>
      <sheetData sheetId="13580"/>
      <sheetData sheetId="13581"/>
      <sheetData sheetId="13582"/>
      <sheetData sheetId="13583"/>
      <sheetData sheetId="13584"/>
      <sheetData sheetId="13585"/>
      <sheetData sheetId="13586"/>
      <sheetData sheetId="13587"/>
      <sheetData sheetId="13588"/>
      <sheetData sheetId="13589"/>
      <sheetData sheetId="13590"/>
      <sheetData sheetId="13591"/>
      <sheetData sheetId="13592"/>
      <sheetData sheetId="13593"/>
      <sheetData sheetId="13594"/>
      <sheetData sheetId="13595"/>
      <sheetData sheetId="13596"/>
      <sheetData sheetId="13597"/>
      <sheetData sheetId="13598"/>
      <sheetData sheetId="13599"/>
      <sheetData sheetId="13600"/>
      <sheetData sheetId="13601"/>
      <sheetData sheetId="13602"/>
      <sheetData sheetId="13603"/>
      <sheetData sheetId="13604"/>
      <sheetData sheetId="13605"/>
      <sheetData sheetId="13606"/>
      <sheetData sheetId="13607"/>
      <sheetData sheetId="13608"/>
      <sheetData sheetId="13609"/>
      <sheetData sheetId="13610"/>
      <sheetData sheetId="13611"/>
      <sheetData sheetId="13612"/>
      <sheetData sheetId="13613"/>
      <sheetData sheetId="13614"/>
      <sheetData sheetId="13615"/>
      <sheetData sheetId="13616"/>
      <sheetData sheetId="13617"/>
      <sheetData sheetId="13618"/>
      <sheetData sheetId="13619"/>
      <sheetData sheetId="13620"/>
      <sheetData sheetId="13621"/>
      <sheetData sheetId="13622"/>
      <sheetData sheetId="13623"/>
      <sheetData sheetId="13624"/>
      <sheetData sheetId="13625"/>
      <sheetData sheetId="13626"/>
      <sheetData sheetId="13627"/>
      <sheetData sheetId="13628"/>
      <sheetData sheetId="13629"/>
      <sheetData sheetId="13630"/>
      <sheetData sheetId="13631"/>
      <sheetData sheetId="13632"/>
      <sheetData sheetId="13633"/>
      <sheetData sheetId="13634"/>
      <sheetData sheetId="13635"/>
      <sheetData sheetId="13636"/>
      <sheetData sheetId="13637"/>
      <sheetData sheetId="13638"/>
      <sheetData sheetId="13639"/>
      <sheetData sheetId="13640"/>
      <sheetData sheetId="13641"/>
      <sheetData sheetId="13642"/>
      <sheetData sheetId="13643"/>
      <sheetData sheetId="13644"/>
      <sheetData sheetId="13645"/>
      <sheetData sheetId="13646"/>
      <sheetData sheetId="13647"/>
      <sheetData sheetId="13648"/>
      <sheetData sheetId="13649"/>
      <sheetData sheetId="13650"/>
      <sheetData sheetId="13651"/>
      <sheetData sheetId="13652"/>
      <sheetData sheetId="13653"/>
      <sheetData sheetId="13654"/>
      <sheetData sheetId="13655"/>
      <sheetData sheetId="13656"/>
      <sheetData sheetId="13657"/>
      <sheetData sheetId="13658"/>
      <sheetData sheetId="13659"/>
      <sheetData sheetId="13660"/>
      <sheetData sheetId="13661"/>
      <sheetData sheetId="13662"/>
      <sheetData sheetId="13663"/>
      <sheetData sheetId="13664"/>
      <sheetData sheetId="13665"/>
      <sheetData sheetId="13666"/>
      <sheetData sheetId="13667"/>
      <sheetData sheetId="13668"/>
      <sheetData sheetId="13669"/>
      <sheetData sheetId="13670"/>
      <sheetData sheetId="13671"/>
      <sheetData sheetId="13672"/>
      <sheetData sheetId="13673"/>
      <sheetData sheetId="13674"/>
      <sheetData sheetId="13675"/>
      <sheetData sheetId="13676"/>
      <sheetData sheetId="13677"/>
      <sheetData sheetId="13678"/>
      <sheetData sheetId="13679"/>
      <sheetData sheetId="13680"/>
      <sheetData sheetId="13681"/>
      <sheetData sheetId="13682"/>
      <sheetData sheetId="13683"/>
      <sheetData sheetId="13684"/>
      <sheetData sheetId="13685"/>
      <sheetData sheetId="13686"/>
      <sheetData sheetId="13687"/>
      <sheetData sheetId="13688"/>
      <sheetData sheetId="13689"/>
      <sheetData sheetId="13690"/>
      <sheetData sheetId="13691"/>
      <sheetData sheetId="13692"/>
      <sheetData sheetId="13693"/>
      <sheetData sheetId="13694"/>
      <sheetData sheetId="13695"/>
      <sheetData sheetId="13696"/>
      <sheetData sheetId="13697"/>
      <sheetData sheetId="13698"/>
      <sheetData sheetId="13699"/>
      <sheetData sheetId="13700"/>
      <sheetData sheetId="13701"/>
      <sheetData sheetId="13702"/>
      <sheetData sheetId="13703"/>
      <sheetData sheetId="13704"/>
      <sheetData sheetId="13705"/>
      <sheetData sheetId="13706"/>
      <sheetData sheetId="13707"/>
      <sheetData sheetId="13708"/>
      <sheetData sheetId="13709"/>
      <sheetData sheetId="13710"/>
      <sheetData sheetId="13711"/>
      <sheetData sheetId="13712"/>
      <sheetData sheetId="13713"/>
      <sheetData sheetId="13714"/>
      <sheetData sheetId="13715"/>
      <sheetData sheetId="13716"/>
      <sheetData sheetId="13717"/>
      <sheetData sheetId="13718"/>
      <sheetData sheetId="13719"/>
      <sheetData sheetId="13720"/>
      <sheetData sheetId="13721"/>
      <sheetData sheetId="13722"/>
      <sheetData sheetId="13723"/>
      <sheetData sheetId="13724"/>
      <sheetData sheetId="13725"/>
      <sheetData sheetId="13726"/>
      <sheetData sheetId="13727"/>
      <sheetData sheetId="13728"/>
      <sheetData sheetId="13729"/>
      <sheetData sheetId="13730"/>
      <sheetData sheetId="13731"/>
      <sheetData sheetId="13732"/>
      <sheetData sheetId="13733"/>
      <sheetData sheetId="13734"/>
      <sheetData sheetId="13735"/>
      <sheetData sheetId="13736"/>
      <sheetData sheetId="13737"/>
      <sheetData sheetId="13738"/>
      <sheetData sheetId="13739"/>
      <sheetData sheetId="13740"/>
      <sheetData sheetId="13741"/>
      <sheetData sheetId="13742"/>
      <sheetData sheetId="13743"/>
      <sheetData sheetId="13744"/>
      <sheetData sheetId="13745"/>
      <sheetData sheetId="13746"/>
      <sheetData sheetId="13747"/>
      <sheetData sheetId="13748"/>
      <sheetData sheetId="13749"/>
      <sheetData sheetId="13750"/>
      <sheetData sheetId="13751"/>
      <sheetData sheetId="13752"/>
      <sheetData sheetId="13753"/>
      <sheetData sheetId="13754"/>
      <sheetData sheetId="13755"/>
      <sheetData sheetId="13756"/>
      <sheetData sheetId="13757"/>
      <sheetData sheetId="13758"/>
      <sheetData sheetId="13759"/>
      <sheetData sheetId="13760"/>
      <sheetData sheetId="13761"/>
      <sheetData sheetId="13762"/>
      <sheetData sheetId="13763"/>
      <sheetData sheetId="13764"/>
      <sheetData sheetId="13765"/>
      <sheetData sheetId="13766"/>
      <sheetData sheetId="13767"/>
      <sheetData sheetId="13768"/>
      <sheetData sheetId="13769"/>
      <sheetData sheetId="13770"/>
      <sheetData sheetId="13771"/>
      <sheetData sheetId="13772"/>
      <sheetData sheetId="13773"/>
      <sheetData sheetId="13774"/>
      <sheetData sheetId="13775"/>
      <sheetData sheetId="13776"/>
      <sheetData sheetId="13777"/>
      <sheetData sheetId="13778"/>
      <sheetData sheetId="13779"/>
      <sheetData sheetId="13780"/>
      <sheetData sheetId="13781"/>
      <sheetData sheetId="13782"/>
      <sheetData sheetId="13783"/>
      <sheetData sheetId="13784"/>
      <sheetData sheetId="13785"/>
      <sheetData sheetId="13786"/>
      <sheetData sheetId="13787"/>
      <sheetData sheetId="13788"/>
      <sheetData sheetId="13789"/>
      <sheetData sheetId="13790"/>
      <sheetData sheetId="13791"/>
      <sheetData sheetId="13792"/>
      <sheetData sheetId="13793"/>
      <sheetData sheetId="13794"/>
      <sheetData sheetId="13795"/>
      <sheetData sheetId="13796"/>
      <sheetData sheetId="13797"/>
      <sheetData sheetId="13798"/>
      <sheetData sheetId="13799"/>
      <sheetData sheetId="13800"/>
      <sheetData sheetId="13801"/>
      <sheetData sheetId="13802"/>
      <sheetData sheetId="13803"/>
      <sheetData sheetId="13804"/>
      <sheetData sheetId="13805"/>
      <sheetData sheetId="13806"/>
      <sheetData sheetId="13807"/>
      <sheetData sheetId="13808"/>
      <sheetData sheetId="13809"/>
      <sheetData sheetId="13810"/>
      <sheetData sheetId="13811"/>
      <sheetData sheetId="13812"/>
      <sheetData sheetId="13813"/>
      <sheetData sheetId="13814"/>
      <sheetData sheetId="13815"/>
      <sheetData sheetId="13816"/>
      <sheetData sheetId="13817"/>
      <sheetData sheetId="13818"/>
      <sheetData sheetId="13819"/>
      <sheetData sheetId="13820"/>
      <sheetData sheetId="13821"/>
      <sheetData sheetId="13822"/>
      <sheetData sheetId="13823"/>
      <sheetData sheetId="13824"/>
      <sheetData sheetId="13825"/>
      <sheetData sheetId="13826"/>
      <sheetData sheetId="13827"/>
      <sheetData sheetId="13828"/>
      <sheetData sheetId="13829"/>
      <sheetData sheetId="13830"/>
      <sheetData sheetId="13831"/>
      <sheetData sheetId="13832"/>
      <sheetData sheetId="13833"/>
      <sheetData sheetId="13834"/>
      <sheetData sheetId="13835"/>
      <sheetData sheetId="13836"/>
      <sheetData sheetId="13837"/>
      <sheetData sheetId="13838"/>
      <sheetData sheetId="13839"/>
      <sheetData sheetId="13840"/>
      <sheetData sheetId="13841"/>
      <sheetData sheetId="13842"/>
      <sheetData sheetId="13843"/>
      <sheetData sheetId="13844"/>
      <sheetData sheetId="13845"/>
      <sheetData sheetId="13846"/>
      <sheetData sheetId="13847"/>
      <sheetData sheetId="13848"/>
      <sheetData sheetId="13849"/>
      <sheetData sheetId="13850"/>
      <sheetData sheetId="13851"/>
      <sheetData sheetId="13852"/>
      <sheetData sheetId="13853"/>
      <sheetData sheetId="13854"/>
      <sheetData sheetId="13855"/>
      <sheetData sheetId="13856"/>
      <sheetData sheetId="13857"/>
      <sheetData sheetId="13858"/>
      <sheetData sheetId="13859"/>
      <sheetData sheetId="13860"/>
      <sheetData sheetId="13861"/>
      <sheetData sheetId="13862"/>
      <sheetData sheetId="13863"/>
      <sheetData sheetId="13864"/>
      <sheetData sheetId="13865"/>
      <sheetData sheetId="13866"/>
      <sheetData sheetId="13867"/>
      <sheetData sheetId="13868"/>
      <sheetData sheetId="13869"/>
      <sheetData sheetId="13870"/>
      <sheetData sheetId="13871"/>
      <sheetData sheetId="13872"/>
      <sheetData sheetId="13873"/>
      <sheetData sheetId="13874"/>
      <sheetData sheetId="13875"/>
      <sheetData sheetId="13876"/>
      <sheetData sheetId="13877"/>
      <sheetData sheetId="13878"/>
      <sheetData sheetId="13879"/>
      <sheetData sheetId="13880"/>
      <sheetData sheetId="13881"/>
      <sheetData sheetId="13882"/>
      <sheetData sheetId="13883"/>
      <sheetData sheetId="13884"/>
      <sheetData sheetId="13885"/>
      <sheetData sheetId="13886"/>
      <sheetData sheetId="13887"/>
      <sheetData sheetId="13888"/>
      <sheetData sheetId="13889"/>
      <sheetData sheetId="13890"/>
      <sheetData sheetId="13891"/>
      <sheetData sheetId="13892"/>
      <sheetData sheetId="13893"/>
      <sheetData sheetId="13894"/>
      <sheetData sheetId="13895"/>
      <sheetData sheetId="13896"/>
      <sheetData sheetId="13897"/>
      <sheetData sheetId="13898"/>
      <sheetData sheetId="13899"/>
      <sheetData sheetId="13900"/>
      <sheetData sheetId="13901"/>
      <sheetData sheetId="13902"/>
      <sheetData sheetId="13903"/>
      <sheetData sheetId="13904"/>
      <sheetData sheetId="13905"/>
      <sheetData sheetId="13906"/>
      <sheetData sheetId="13907"/>
      <sheetData sheetId="13908"/>
      <sheetData sheetId="13909"/>
      <sheetData sheetId="13910"/>
      <sheetData sheetId="13911"/>
      <sheetData sheetId="13912"/>
      <sheetData sheetId="13913"/>
      <sheetData sheetId="13914"/>
      <sheetData sheetId="13915"/>
      <sheetData sheetId="13916"/>
      <sheetData sheetId="13917"/>
      <sheetData sheetId="13918"/>
      <sheetData sheetId="13919"/>
      <sheetData sheetId="13920"/>
      <sheetData sheetId="13921"/>
      <sheetData sheetId="13922"/>
      <sheetData sheetId="13923"/>
      <sheetData sheetId="13924"/>
      <sheetData sheetId="13925"/>
      <sheetData sheetId="13926"/>
      <sheetData sheetId="13927"/>
      <sheetData sheetId="13928"/>
      <sheetData sheetId="13929"/>
      <sheetData sheetId="13930"/>
      <sheetData sheetId="13931"/>
      <sheetData sheetId="13932"/>
      <sheetData sheetId="13933"/>
      <sheetData sheetId="13934"/>
      <sheetData sheetId="13935"/>
      <sheetData sheetId="13936"/>
      <sheetData sheetId="13937"/>
      <sheetData sheetId="13938"/>
      <sheetData sheetId="13939"/>
      <sheetData sheetId="13940"/>
      <sheetData sheetId="13941"/>
      <sheetData sheetId="13942"/>
      <sheetData sheetId="13943"/>
      <sheetData sheetId="13944"/>
      <sheetData sheetId="13945"/>
      <sheetData sheetId="13946"/>
      <sheetData sheetId="13947"/>
      <sheetData sheetId="13948"/>
      <sheetData sheetId="13949"/>
      <sheetData sheetId="13950"/>
      <sheetData sheetId="13951"/>
      <sheetData sheetId="13952"/>
      <sheetData sheetId="13953"/>
      <sheetData sheetId="13954"/>
      <sheetData sheetId="13955"/>
      <sheetData sheetId="13956"/>
      <sheetData sheetId="13957"/>
      <sheetData sheetId="13958"/>
      <sheetData sheetId="13959"/>
      <sheetData sheetId="13960"/>
      <sheetData sheetId="13961"/>
      <sheetData sheetId="13962"/>
      <sheetData sheetId="13963"/>
      <sheetData sheetId="13964"/>
      <sheetData sheetId="13965"/>
      <sheetData sheetId="13966"/>
      <sheetData sheetId="13967"/>
      <sheetData sheetId="13968"/>
      <sheetData sheetId="13969"/>
      <sheetData sheetId="13970"/>
      <sheetData sheetId="13971"/>
      <sheetData sheetId="13972"/>
      <sheetData sheetId="13973"/>
      <sheetData sheetId="13974"/>
      <sheetData sheetId="13975"/>
      <sheetData sheetId="13976"/>
      <sheetData sheetId="13977"/>
      <sheetData sheetId="13978"/>
      <sheetData sheetId="13979"/>
      <sheetData sheetId="13980"/>
      <sheetData sheetId="13981"/>
      <sheetData sheetId="13982"/>
      <sheetData sheetId="13983"/>
      <sheetData sheetId="13984"/>
      <sheetData sheetId="13985"/>
      <sheetData sheetId="13986"/>
      <sheetData sheetId="13987"/>
      <sheetData sheetId="13988"/>
      <sheetData sheetId="13989"/>
      <sheetData sheetId="13990"/>
      <sheetData sheetId="13991"/>
      <sheetData sheetId="13992"/>
      <sheetData sheetId="13993"/>
      <sheetData sheetId="13994"/>
      <sheetData sheetId="13995"/>
      <sheetData sheetId="13996"/>
      <sheetData sheetId="13997"/>
      <sheetData sheetId="13998"/>
      <sheetData sheetId="13999"/>
      <sheetData sheetId="14000"/>
      <sheetData sheetId="14001"/>
      <sheetData sheetId="14002"/>
      <sheetData sheetId="14003"/>
      <sheetData sheetId="14004"/>
      <sheetData sheetId="14005"/>
      <sheetData sheetId="14006"/>
      <sheetData sheetId="14007"/>
      <sheetData sheetId="14008"/>
      <sheetData sheetId="14009"/>
      <sheetData sheetId="14010"/>
      <sheetData sheetId="14011"/>
      <sheetData sheetId="14012"/>
      <sheetData sheetId="14013"/>
      <sheetData sheetId="14014"/>
      <sheetData sheetId="14015"/>
      <sheetData sheetId="14016"/>
      <sheetData sheetId="14017"/>
      <sheetData sheetId="14018"/>
      <sheetData sheetId="14019"/>
      <sheetData sheetId="14020"/>
      <sheetData sheetId="14021"/>
      <sheetData sheetId="14022"/>
      <sheetData sheetId="14023"/>
      <sheetData sheetId="14024"/>
      <sheetData sheetId="14025"/>
      <sheetData sheetId="14026"/>
      <sheetData sheetId="14027"/>
      <sheetData sheetId="14028"/>
      <sheetData sheetId="14029"/>
      <sheetData sheetId="14030"/>
      <sheetData sheetId="14031"/>
      <sheetData sheetId="14032"/>
      <sheetData sheetId="14033"/>
      <sheetData sheetId="14034"/>
      <sheetData sheetId="14035"/>
      <sheetData sheetId="14036"/>
      <sheetData sheetId="14037"/>
      <sheetData sheetId="14038"/>
      <sheetData sheetId="14039"/>
      <sheetData sheetId="14040"/>
      <sheetData sheetId="14041"/>
      <sheetData sheetId="14042"/>
      <sheetData sheetId="14043"/>
      <sheetData sheetId="14044"/>
      <sheetData sheetId="14045"/>
      <sheetData sheetId="14046"/>
      <sheetData sheetId="14047"/>
      <sheetData sheetId="14048"/>
      <sheetData sheetId="14049"/>
      <sheetData sheetId="14050"/>
      <sheetData sheetId="14051"/>
      <sheetData sheetId="14052"/>
      <sheetData sheetId="14053"/>
      <sheetData sheetId="14054"/>
      <sheetData sheetId="14055"/>
      <sheetData sheetId="14056"/>
      <sheetData sheetId="14057"/>
      <sheetData sheetId="14058"/>
      <sheetData sheetId="14059"/>
      <sheetData sheetId="14060"/>
      <sheetData sheetId="14061"/>
      <sheetData sheetId="14062"/>
      <sheetData sheetId="14063"/>
      <sheetData sheetId="14064"/>
      <sheetData sheetId="14065"/>
      <sheetData sheetId="14066"/>
      <sheetData sheetId="14067"/>
      <sheetData sheetId="14068"/>
      <sheetData sheetId="14069"/>
      <sheetData sheetId="14070"/>
      <sheetData sheetId="14071"/>
      <sheetData sheetId="14072"/>
      <sheetData sheetId="14073"/>
      <sheetData sheetId="14074"/>
      <sheetData sheetId="14075"/>
      <sheetData sheetId="14076"/>
      <sheetData sheetId="14077"/>
      <sheetData sheetId="14078"/>
      <sheetData sheetId="14079"/>
      <sheetData sheetId="14080"/>
      <sheetData sheetId="14081"/>
      <sheetData sheetId="14082"/>
      <sheetData sheetId="14083"/>
      <sheetData sheetId="14084"/>
      <sheetData sheetId="14085"/>
      <sheetData sheetId="14086"/>
      <sheetData sheetId="14087"/>
      <sheetData sheetId="14088"/>
      <sheetData sheetId="14089"/>
      <sheetData sheetId="14090"/>
      <sheetData sheetId="14091"/>
      <sheetData sheetId="14092"/>
      <sheetData sheetId="14093"/>
      <sheetData sheetId="14094"/>
      <sheetData sheetId="14095"/>
      <sheetData sheetId="14096"/>
      <sheetData sheetId="14097"/>
      <sheetData sheetId="14098"/>
      <sheetData sheetId="14099"/>
      <sheetData sheetId="14100"/>
      <sheetData sheetId="14101"/>
      <sheetData sheetId="14102"/>
      <sheetData sheetId="14103"/>
      <sheetData sheetId="14104"/>
      <sheetData sheetId="14105"/>
      <sheetData sheetId="14106"/>
      <sheetData sheetId="14107"/>
      <sheetData sheetId="14108"/>
      <sheetData sheetId="14109"/>
      <sheetData sheetId="14110"/>
      <sheetData sheetId="14111"/>
      <sheetData sheetId="14112"/>
      <sheetData sheetId="14113"/>
      <sheetData sheetId="14114"/>
      <sheetData sheetId="14115"/>
      <sheetData sheetId="14116"/>
      <sheetData sheetId="14117"/>
      <sheetData sheetId="14118"/>
      <sheetData sheetId="14119"/>
      <sheetData sheetId="14120"/>
      <sheetData sheetId="14121"/>
      <sheetData sheetId="14122"/>
      <sheetData sheetId="14123"/>
      <sheetData sheetId="14124"/>
      <sheetData sheetId="14125"/>
      <sheetData sheetId="14126"/>
      <sheetData sheetId="14127"/>
      <sheetData sheetId="14128"/>
      <sheetData sheetId="14129"/>
      <sheetData sheetId="14130"/>
      <sheetData sheetId="14131"/>
      <sheetData sheetId="14132"/>
      <sheetData sheetId="14133"/>
      <sheetData sheetId="14134"/>
      <sheetData sheetId="14135"/>
      <sheetData sheetId="14136"/>
      <sheetData sheetId="14137"/>
      <sheetData sheetId="14138"/>
      <sheetData sheetId="14139"/>
      <sheetData sheetId="14140"/>
      <sheetData sheetId="14141"/>
      <sheetData sheetId="14142"/>
      <sheetData sheetId="14143"/>
      <sheetData sheetId="14144"/>
      <sheetData sheetId="14145"/>
      <sheetData sheetId="14146"/>
      <sheetData sheetId="14147"/>
      <sheetData sheetId="14148"/>
      <sheetData sheetId="14149"/>
      <sheetData sheetId="14150"/>
      <sheetData sheetId="14151"/>
      <sheetData sheetId="14152"/>
      <sheetData sheetId="14153"/>
      <sheetData sheetId="14154"/>
      <sheetData sheetId="14155"/>
      <sheetData sheetId="14156"/>
      <sheetData sheetId="14157"/>
      <sheetData sheetId="14158"/>
      <sheetData sheetId="14159"/>
      <sheetData sheetId="14160"/>
      <sheetData sheetId="14161"/>
      <sheetData sheetId="14162"/>
      <sheetData sheetId="14163"/>
      <sheetData sheetId="14164"/>
      <sheetData sheetId="14165"/>
      <sheetData sheetId="14166"/>
      <sheetData sheetId="14167"/>
      <sheetData sheetId="14168"/>
      <sheetData sheetId="14169"/>
      <sheetData sheetId="14170"/>
      <sheetData sheetId="14171"/>
      <sheetData sheetId="14172"/>
      <sheetData sheetId="14173"/>
      <sheetData sheetId="14174"/>
      <sheetData sheetId="14175"/>
      <sheetData sheetId="14176"/>
      <sheetData sheetId="14177"/>
      <sheetData sheetId="14178"/>
      <sheetData sheetId="14179"/>
      <sheetData sheetId="14180"/>
      <sheetData sheetId="14181"/>
      <sheetData sheetId="14182"/>
      <sheetData sheetId="14183"/>
      <sheetData sheetId="14184"/>
      <sheetData sheetId="14185"/>
      <sheetData sheetId="14186"/>
      <sheetData sheetId="14187"/>
      <sheetData sheetId="14188"/>
      <sheetData sheetId="14189"/>
      <sheetData sheetId="14190"/>
      <sheetData sheetId="14191"/>
      <sheetData sheetId="14192"/>
      <sheetData sheetId="14193"/>
      <sheetData sheetId="14194"/>
      <sheetData sheetId="14195"/>
      <sheetData sheetId="14196"/>
      <sheetData sheetId="14197"/>
      <sheetData sheetId="14198"/>
      <sheetData sheetId="14199"/>
      <sheetData sheetId="14200"/>
      <sheetData sheetId="14201"/>
      <sheetData sheetId="14202"/>
      <sheetData sheetId="14203"/>
      <sheetData sheetId="14204"/>
      <sheetData sheetId="14205"/>
      <sheetData sheetId="14206"/>
      <sheetData sheetId="14207"/>
      <sheetData sheetId="14208"/>
      <sheetData sheetId="14209"/>
      <sheetData sheetId="14210"/>
      <sheetData sheetId="14211"/>
      <sheetData sheetId="14212"/>
      <sheetData sheetId="14213"/>
      <sheetData sheetId="14214"/>
      <sheetData sheetId="14215"/>
      <sheetData sheetId="14216"/>
      <sheetData sheetId="14217"/>
      <sheetData sheetId="14218"/>
      <sheetData sheetId="14219">
        <row r="9">
          <cell r="A9" t="str">
            <v>A</v>
          </cell>
        </row>
      </sheetData>
      <sheetData sheetId="14220"/>
      <sheetData sheetId="14221"/>
      <sheetData sheetId="14222">
        <row r="9">
          <cell r="A9" t="str">
            <v>A</v>
          </cell>
        </row>
      </sheetData>
      <sheetData sheetId="14223">
        <row r="9">
          <cell r="A9" t="str">
            <v>A</v>
          </cell>
        </row>
      </sheetData>
      <sheetData sheetId="14224">
        <row r="9">
          <cell r="A9" t="str">
            <v>A</v>
          </cell>
        </row>
      </sheetData>
      <sheetData sheetId="14225">
        <row r="9">
          <cell r="A9" t="str">
            <v>A</v>
          </cell>
        </row>
      </sheetData>
      <sheetData sheetId="14226">
        <row r="9">
          <cell r="A9" t="str">
            <v>A</v>
          </cell>
        </row>
      </sheetData>
      <sheetData sheetId="14227">
        <row r="9">
          <cell r="A9" t="str">
            <v>A</v>
          </cell>
        </row>
      </sheetData>
      <sheetData sheetId="14228">
        <row r="9">
          <cell r="A9" t="str">
            <v>A</v>
          </cell>
        </row>
      </sheetData>
      <sheetData sheetId="14229">
        <row r="9">
          <cell r="A9" t="str">
            <v>A</v>
          </cell>
        </row>
      </sheetData>
      <sheetData sheetId="14230">
        <row r="9">
          <cell r="A9" t="str">
            <v>A</v>
          </cell>
        </row>
      </sheetData>
      <sheetData sheetId="14231">
        <row r="9">
          <cell r="A9" t="str">
            <v>A</v>
          </cell>
        </row>
      </sheetData>
      <sheetData sheetId="14232">
        <row r="9">
          <cell r="A9" t="str">
            <v>A</v>
          </cell>
        </row>
      </sheetData>
      <sheetData sheetId="14233">
        <row r="9">
          <cell r="A9" t="str">
            <v>A</v>
          </cell>
        </row>
      </sheetData>
      <sheetData sheetId="14234">
        <row r="9">
          <cell r="A9" t="str">
            <v>A</v>
          </cell>
        </row>
      </sheetData>
      <sheetData sheetId="14235">
        <row r="9">
          <cell r="A9" t="str">
            <v>A</v>
          </cell>
        </row>
      </sheetData>
      <sheetData sheetId="14236">
        <row r="9">
          <cell r="A9" t="str">
            <v>A</v>
          </cell>
        </row>
      </sheetData>
      <sheetData sheetId="14237">
        <row r="9">
          <cell r="A9" t="str">
            <v>A</v>
          </cell>
        </row>
      </sheetData>
      <sheetData sheetId="14238"/>
      <sheetData sheetId="14239"/>
      <sheetData sheetId="14240">
        <row r="9">
          <cell r="A9" t="str">
            <v>A</v>
          </cell>
        </row>
      </sheetData>
      <sheetData sheetId="14241">
        <row r="9">
          <cell r="A9" t="str">
            <v>A</v>
          </cell>
        </row>
      </sheetData>
      <sheetData sheetId="14242">
        <row r="9">
          <cell r="A9" t="str">
            <v>A</v>
          </cell>
        </row>
      </sheetData>
      <sheetData sheetId="14243">
        <row r="9">
          <cell r="A9" t="str">
            <v>A</v>
          </cell>
        </row>
      </sheetData>
      <sheetData sheetId="14244">
        <row r="9">
          <cell r="A9" t="str">
            <v>A</v>
          </cell>
        </row>
      </sheetData>
      <sheetData sheetId="14245">
        <row r="9">
          <cell r="A9" t="str">
            <v>A</v>
          </cell>
        </row>
      </sheetData>
      <sheetData sheetId="14246">
        <row r="9">
          <cell r="A9" t="str">
            <v>A</v>
          </cell>
        </row>
      </sheetData>
      <sheetData sheetId="14247">
        <row r="9">
          <cell r="A9" t="str">
            <v>A</v>
          </cell>
        </row>
      </sheetData>
      <sheetData sheetId="14248">
        <row r="9">
          <cell r="A9" t="str">
            <v>A</v>
          </cell>
        </row>
      </sheetData>
      <sheetData sheetId="14249">
        <row r="9">
          <cell r="A9" t="str">
            <v>A</v>
          </cell>
        </row>
      </sheetData>
      <sheetData sheetId="14250">
        <row r="9">
          <cell r="A9" t="str">
            <v>A</v>
          </cell>
        </row>
      </sheetData>
      <sheetData sheetId="14251">
        <row r="9">
          <cell r="A9" t="str">
            <v>A</v>
          </cell>
        </row>
      </sheetData>
      <sheetData sheetId="14252">
        <row r="9">
          <cell r="A9" t="str">
            <v>A</v>
          </cell>
        </row>
      </sheetData>
      <sheetData sheetId="14253">
        <row r="9">
          <cell r="A9" t="str">
            <v>A</v>
          </cell>
        </row>
      </sheetData>
      <sheetData sheetId="14254">
        <row r="9">
          <cell r="A9" t="str">
            <v>A</v>
          </cell>
        </row>
      </sheetData>
      <sheetData sheetId="14255">
        <row r="9">
          <cell r="A9" t="str">
            <v>A</v>
          </cell>
        </row>
      </sheetData>
      <sheetData sheetId="14256"/>
      <sheetData sheetId="14257">
        <row r="9">
          <cell r="A9" t="str">
            <v>A</v>
          </cell>
        </row>
      </sheetData>
      <sheetData sheetId="14258">
        <row r="9">
          <cell r="A9" t="str">
            <v>A</v>
          </cell>
        </row>
      </sheetData>
      <sheetData sheetId="14259"/>
      <sheetData sheetId="14260"/>
      <sheetData sheetId="14261">
        <row r="9">
          <cell r="A9" t="str">
            <v>A</v>
          </cell>
        </row>
      </sheetData>
      <sheetData sheetId="14262">
        <row r="9">
          <cell r="A9" t="str">
            <v>A</v>
          </cell>
        </row>
      </sheetData>
      <sheetData sheetId="14263">
        <row r="9">
          <cell r="A9" t="str">
            <v>A</v>
          </cell>
        </row>
      </sheetData>
      <sheetData sheetId="14264"/>
      <sheetData sheetId="14265"/>
      <sheetData sheetId="14266">
        <row r="9">
          <cell r="A9" t="str">
            <v>A</v>
          </cell>
        </row>
      </sheetData>
      <sheetData sheetId="14267"/>
      <sheetData sheetId="14268"/>
      <sheetData sheetId="14269"/>
      <sheetData sheetId="14270"/>
      <sheetData sheetId="14271"/>
      <sheetData sheetId="14272"/>
      <sheetData sheetId="14273"/>
      <sheetData sheetId="14274"/>
      <sheetData sheetId="14275"/>
      <sheetData sheetId="14276"/>
      <sheetData sheetId="14277"/>
      <sheetData sheetId="14278"/>
      <sheetData sheetId="14279"/>
      <sheetData sheetId="14280"/>
      <sheetData sheetId="14281"/>
      <sheetData sheetId="14282"/>
      <sheetData sheetId="14283"/>
      <sheetData sheetId="14284"/>
      <sheetData sheetId="14285"/>
      <sheetData sheetId="14286"/>
      <sheetData sheetId="14287"/>
      <sheetData sheetId="14288"/>
      <sheetData sheetId="14289"/>
      <sheetData sheetId="14290"/>
      <sheetData sheetId="14291"/>
      <sheetData sheetId="14292"/>
      <sheetData sheetId="14293"/>
      <sheetData sheetId="14294"/>
      <sheetData sheetId="14295"/>
      <sheetData sheetId="14296"/>
      <sheetData sheetId="14297"/>
      <sheetData sheetId="14298"/>
      <sheetData sheetId="14299"/>
      <sheetData sheetId="14300"/>
      <sheetData sheetId="14301"/>
      <sheetData sheetId="14302"/>
      <sheetData sheetId="14303"/>
      <sheetData sheetId="14304"/>
      <sheetData sheetId="14305"/>
      <sheetData sheetId="14306"/>
      <sheetData sheetId="14307"/>
      <sheetData sheetId="14308"/>
      <sheetData sheetId="14309"/>
      <sheetData sheetId="14310"/>
      <sheetData sheetId="14311"/>
      <sheetData sheetId="14312"/>
      <sheetData sheetId="14313"/>
      <sheetData sheetId="14314"/>
      <sheetData sheetId="14315"/>
      <sheetData sheetId="14316"/>
      <sheetData sheetId="14317"/>
      <sheetData sheetId="14318"/>
      <sheetData sheetId="14319"/>
      <sheetData sheetId="14320"/>
      <sheetData sheetId="14321"/>
      <sheetData sheetId="14322"/>
      <sheetData sheetId="14323"/>
      <sheetData sheetId="14324"/>
      <sheetData sheetId="14325"/>
      <sheetData sheetId="14326"/>
      <sheetData sheetId="14327"/>
      <sheetData sheetId="14328"/>
      <sheetData sheetId="14329"/>
      <sheetData sheetId="14330"/>
      <sheetData sheetId="14331"/>
      <sheetData sheetId="14332"/>
      <sheetData sheetId="14333"/>
      <sheetData sheetId="14334"/>
      <sheetData sheetId="14335"/>
      <sheetData sheetId="14336"/>
      <sheetData sheetId="14337"/>
      <sheetData sheetId="14338">
        <row r="9">
          <cell r="A9" t="str">
            <v>A</v>
          </cell>
        </row>
      </sheetData>
      <sheetData sheetId="14339"/>
      <sheetData sheetId="14340"/>
      <sheetData sheetId="14341">
        <row r="9">
          <cell r="A9" t="str">
            <v>A</v>
          </cell>
        </row>
      </sheetData>
      <sheetData sheetId="14342">
        <row r="9">
          <cell r="A9" t="str">
            <v>A</v>
          </cell>
        </row>
      </sheetData>
      <sheetData sheetId="14343">
        <row r="9">
          <cell r="A9" t="str">
            <v>A</v>
          </cell>
        </row>
      </sheetData>
      <sheetData sheetId="14344">
        <row r="9">
          <cell r="A9" t="str">
            <v>A</v>
          </cell>
        </row>
      </sheetData>
      <sheetData sheetId="14345">
        <row r="9">
          <cell r="A9" t="str">
            <v>A</v>
          </cell>
        </row>
      </sheetData>
      <sheetData sheetId="14346">
        <row r="9">
          <cell r="A9" t="str">
            <v>A</v>
          </cell>
        </row>
      </sheetData>
      <sheetData sheetId="14347">
        <row r="9">
          <cell r="A9" t="str">
            <v>A</v>
          </cell>
        </row>
      </sheetData>
      <sheetData sheetId="14348">
        <row r="9">
          <cell r="A9" t="str">
            <v>A</v>
          </cell>
        </row>
      </sheetData>
      <sheetData sheetId="14349">
        <row r="9">
          <cell r="A9" t="str">
            <v>A</v>
          </cell>
        </row>
      </sheetData>
      <sheetData sheetId="14350">
        <row r="9">
          <cell r="A9" t="str">
            <v>A</v>
          </cell>
        </row>
      </sheetData>
      <sheetData sheetId="14351">
        <row r="9">
          <cell r="A9" t="str">
            <v>A</v>
          </cell>
        </row>
      </sheetData>
      <sheetData sheetId="14352">
        <row r="9">
          <cell r="A9" t="str">
            <v>A</v>
          </cell>
        </row>
      </sheetData>
      <sheetData sheetId="14353">
        <row r="9">
          <cell r="A9" t="str">
            <v>A</v>
          </cell>
        </row>
      </sheetData>
      <sheetData sheetId="14354">
        <row r="9">
          <cell r="A9" t="str">
            <v>A</v>
          </cell>
        </row>
      </sheetData>
      <sheetData sheetId="14355">
        <row r="9">
          <cell r="A9" t="str">
            <v>A</v>
          </cell>
        </row>
      </sheetData>
      <sheetData sheetId="14356">
        <row r="9">
          <cell r="A9" t="str">
            <v>A</v>
          </cell>
        </row>
      </sheetData>
      <sheetData sheetId="14357"/>
      <sheetData sheetId="14358"/>
      <sheetData sheetId="14359">
        <row r="9">
          <cell r="A9" t="str">
            <v>A</v>
          </cell>
        </row>
      </sheetData>
      <sheetData sheetId="14360">
        <row r="9">
          <cell r="A9" t="str">
            <v>A</v>
          </cell>
        </row>
      </sheetData>
      <sheetData sheetId="14361">
        <row r="9">
          <cell r="A9" t="str">
            <v>A</v>
          </cell>
        </row>
      </sheetData>
      <sheetData sheetId="14362">
        <row r="9">
          <cell r="A9" t="str">
            <v>A</v>
          </cell>
        </row>
      </sheetData>
      <sheetData sheetId="14363">
        <row r="9">
          <cell r="A9" t="str">
            <v>A</v>
          </cell>
        </row>
      </sheetData>
      <sheetData sheetId="14364">
        <row r="9">
          <cell r="A9" t="str">
            <v>A</v>
          </cell>
        </row>
      </sheetData>
      <sheetData sheetId="14365">
        <row r="9">
          <cell r="A9" t="str">
            <v>A</v>
          </cell>
        </row>
      </sheetData>
      <sheetData sheetId="14366">
        <row r="9">
          <cell r="A9" t="str">
            <v>A</v>
          </cell>
        </row>
      </sheetData>
      <sheetData sheetId="14367">
        <row r="9">
          <cell r="A9" t="str">
            <v>A</v>
          </cell>
        </row>
      </sheetData>
      <sheetData sheetId="14368">
        <row r="9">
          <cell r="A9" t="str">
            <v>A</v>
          </cell>
        </row>
      </sheetData>
      <sheetData sheetId="14369">
        <row r="9">
          <cell r="A9" t="str">
            <v>A</v>
          </cell>
        </row>
      </sheetData>
      <sheetData sheetId="14370">
        <row r="9">
          <cell r="A9" t="str">
            <v>A</v>
          </cell>
        </row>
      </sheetData>
      <sheetData sheetId="14371">
        <row r="9">
          <cell r="A9" t="str">
            <v>A</v>
          </cell>
        </row>
      </sheetData>
      <sheetData sheetId="14372">
        <row r="9">
          <cell r="A9" t="str">
            <v>A</v>
          </cell>
        </row>
      </sheetData>
      <sheetData sheetId="14373">
        <row r="9">
          <cell r="A9" t="str">
            <v>A</v>
          </cell>
        </row>
      </sheetData>
      <sheetData sheetId="14374">
        <row r="9">
          <cell r="A9" t="str">
            <v>A</v>
          </cell>
        </row>
      </sheetData>
      <sheetData sheetId="14375"/>
      <sheetData sheetId="14376"/>
      <sheetData sheetId="14377"/>
      <sheetData sheetId="14378"/>
      <sheetData sheetId="14379"/>
      <sheetData sheetId="14380">
        <row r="9">
          <cell r="A9" t="str">
            <v>A</v>
          </cell>
        </row>
      </sheetData>
      <sheetData sheetId="14381"/>
      <sheetData sheetId="14382"/>
      <sheetData sheetId="14383"/>
      <sheetData sheetId="14384"/>
      <sheetData sheetId="14385">
        <row r="9">
          <cell r="A9" t="str">
            <v>A</v>
          </cell>
        </row>
      </sheetData>
      <sheetData sheetId="14386"/>
      <sheetData sheetId="14387"/>
      <sheetData sheetId="14388"/>
      <sheetData sheetId="14389"/>
      <sheetData sheetId="14390"/>
      <sheetData sheetId="14391"/>
      <sheetData sheetId="14392"/>
      <sheetData sheetId="14393"/>
      <sheetData sheetId="14394"/>
      <sheetData sheetId="14395"/>
      <sheetData sheetId="14396"/>
      <sheetData sheetId="14397"/>
      <sheetData sheetId="14398"/>
      <sheetData sheetId="14399"/>
      <sheetData sheetId="14400"/>
      <sheetData sheetId="14401"/>
      <sheetData sheetId="14402"/>
      <sheetData sheetId="14403"/>
      <sheetData sheetId="14404"/>
      <sheetData sheetId="14405"/>
      <sheetData sheetId="14406"/>
      <sheetData sheetId="14407"/>
      <sheetData sheetId="14408"/>
      <sheetData sheetId="14409"/>
      <sheetData sheetId="14410"/>
      <sheetData sheetId="14411"/>
      <sheetData sheetId="14412"/>
      <sheetData sheetId="14413"/>
      <sheetData sheetId="14414"/>
      <sheetData sheetId="14415"/>
      <sheetData sheetId="14416"/>
      <sheetData sheetId="14417"/>
      <sheetData sheetId="14418"/>
      <sheetData sheetId="14419"/>
      <sheetData sheetId="14420"/>
      <sheetData sheetId="14421"/>
      <sheetData sheetId="14422"/>
      <sheetData sheetId="14423"/>
      <sheetData sheetId="14424"/>
      <sheetData sheetId="14425"/>
      <sheetData sheetId="14426"/>
      <sheetData sheetId="14427"/>
      <sheetData sheetId="14428"/>
      <sheetData sheetId="14429"/>
      <sheetData sheetId="14430"/>
      <sheetData sheetId="14431"/>
      <sheetData sheetId="14432"/>
      <sheetData sheetId="14433"/>
      <sheetData sheetId="14434"/>
      <sheetData sheetId="14435"/>
      <sheetData sheetId="14436"/>
      <sheetData sheetId="14437"/>
      <sheetData sheetId="14438"/>
      <sheetData sheetId="14439"/>
      <sheetData sheetId="14440"/>
      <sheetData sheetId="14441"/>
      <sheetData sheetId="14442"/>
      <sheetData sheetId="14443"/>
      <sheetData sheetId="14444"/>
      <sheetData sheetId="14445"/>
      <sheetData sheetId="14446"/>
      <sheetData sheetId="14447"/>
      <sheetData sheetId="14448"/>
      <sheetData sheetId="14449"/>
      <sheetData sheetId="14450"/>
      <sheetData sheetId="14451"/>
      <sheetData sheetId="14452"/>
      <sheetData sheetId="14453"/>
      <sheetData sheetId="14454"/>
      <sheetData sheetId="14455"/>
      <sheetData sheetId="14456"/>
      <sheetData sheetId="14457"/>
      <sheetData sheetId="14458"/>
      <sheetData sheetId="14459"/>
      <sheetData sheetId="14460"/>
      <sheetData sheetId="14461"/>
      <sheetData sheetId="14462"/>
      <sheetData sheetId="14463"/>
      <sheetData sheetId="14464"/>
      <sheetData sheetId="14465"/>
      <sheetData sheetId="14466"/>
      <sheetData sheetId="14467"/>
      <sheetData sheetId="14468"/>
      <sheetData sheetId="14469"/>
      <sheetData sheetId="14470"/>
      <sheetData sheetId="14471"/>
      <sheetData sheetId="14472"/>
      <sheetData sheetId="14473"/>
      <sheetData sheetId="14474"/>
      <sheetData sheetId="14475"/>
      <sheetData sheetId="14476"/>
      <sheetData sheetId="14477"/>
      <sheetData sheetId="14478"/>
      <sheetData sheetId="14479"/>
      <sheetData sheetId="14480"/>
      <sheetData sheetId="14481"/>
      <sheetData sheetId="14482"/>
      <sheetData sheetId="14483"/>
      <sheetData sheetId="14484"/>
      <sheetData sheetId="14485"/>
      <sheetData sheetId="14486"/>
      <sheetData sheetId="14487"/>
      <sheetData sheetId="14488"/>
      <sheetData sheetId="14489"/>
      <sheetData sheetId="14490"/>
      <sheetData sheetId="14491"/>
      <sheetData sheetId="14492"/>
      <sheetData sheetId="14493"/>
      <sheetData sheetId="14494"/>
      <sheetData sheetId="14495"/>
      <sheetData sheetId="14496"/>
      <sheetData sheetId="14497"/>
      <sheetData sheetId="14498"/>
      <sheetData sheetId="14499"/>
      <sheetData sheetId="14500"/>
      <sheetData sheetId="14501"/>
      <sheetData sheetId="14502"/>
      <sheetData sheetId="14503"/>
      <sheetData sheetId="14504"/>
      <sheetData sheetId="14505"/>
      <sheetData sheetId="14506"/>
      <sheetData sheetId="14507"/>
      <sheetData sheetId="14508"/>
      <sheetData sheetId="14509"/>
      <sheetData sheetId="14510"/>
      <sheetData sheetId="14511"/>
      <sheetData sheetId="14512"/>
      <sheetData sheetId="14513"/>
      <sheetData sheetId="14514"/>
      <sheetData sheetId="14515"/>
      <sheetData sheetId="14516"/>
      <sheetData sheetId="14517"/>
      <sheetData sheetId="14518"/>
      <sheetData sheetId="14519"/>
      <sheetData sheetId="14520"/>
      <sheetData sheetId="14521"/>
      <sheetData sheetId="14522"/>
      <sheetData sheetId="14523"/>
      <sheetData sheetId="14524"/>
      <sheetData sheetId="14525"/>
      <sheetData sheetId="14526"/>
      <sheetData sheetId="14527"/>
      <sheetData sheetId="14528"/>
      <sheetData sheetId="14529"/>
      <sheetData sheetId="14530"/>
      <sheetData sheetId="14531"/>
      <sheetData sheetId="14532"/>
      <sheetData sheetId="14533"/>
      <sheetData sheetId="14534"/>
      <sheetData sheetId="14535"/>
      <sheetData sheetId="14536"/>
      <sheetData sheetId="14537"/>
      <sheetData sheetId="14538"/>
      <sheetData sheetId="14539"/>
      <sheetData sheetId="14540"/>
      <sheetData sheetId="14541"/>
      <sheetData sheetId="14542"/>
      <sheetData sheetId="14543"/>
      <sheetData sheetId="14544"/>
      <sheetData sheetId="14545"/>
      <sheetData sheetId="14546"/>
      <sheetData sheetId="14547"/>
      <sheetData sheetId="14548"/>
      <sheetData sheetId="14549"/>
      <sheetData sheetId="14550"/>
      <sheetData sheetId="14551"/>
      <sheetData sheetId="14552"/>
      <sheetData sheetId="14553"/>
      <sheetData sheetId="14554"/>
      <sheetData sheetId="14555"/>
      <sheetData sheetId="14556"/>
      <sheetData sheetId="14557"/>
      <sheetData sheetId="14558"/>
      <sheetData sheetId="14559"/>
      <sheetData sheetId="14560"/>
      <sheetData sheetId="14561"/>
      <sheetData sheetId="14562"/>
      <sheetData sheetId="14563"/>
      <sheetData sheetId="14564"/>
      <sheetData sheetId="14565"/>
      <sheetData sheetId="14566"/>
      <sheetData sheetId="14567"/>
      <sheetData sheetId="14568"/>
      <sheetData sheetId="14569"/>
      <sheetData sheetId="14570"/>
      <sheetData sheetId="14571"/>
      <sheetData sheetId="14572"/>
      <sheetData sheetId="14573"/>
      <sheetData sheetId="14574"/>
      <sheetData sheetId="14575"/>
      <sheetData sheetId="14576"/>
      <sheetData sheetId="14577"/>
      <sheetData sheetId="14578"/>
      <sheetData sheetId="14579"/>
      <sheetData sheetId="14580"/>
      <sheetData sheetId="14581"/>
      <sheetData sheetId="14582"/>
      <sheetData sheetId="14583"/>
      <sheetData sheetId="14584"/>
      <sheetData sheetId="14585"/>
      <sheetData sheetId="14586"/>
      <sheetData sheetId="14587"/>
      <sheetData sheetId="14588"/>
      <sheetData sheetId="14589"/>
      <sheetData sheetId="14590"/>
      <sheetData sheetId="14591"/>
      <sheetData sheetId="14592"/>
      <sheetData sheetId="14593"/>
      <sheetData sheetId="14594"/>
      <sheetData sheetId="14595"/>
      <sheetData sheetId="14596"/>
      <sheetData sheetId="14597"/>
      <sheetData sheetId="14598"/>
      <sheetData sheetId="14599"/>
      <sheetData sheetId="14600"/>
      <sheetData sheetId="14601"/>
      <sheetData sheetId="14602"/>
      <sheetData sheetId="14603"/>
      <sheetData sheetId="14604"/>
      <sheetData sheetId="14605"/>
      <sheetData sheetId="14606"/>
      <sheetData sheetId="14607"/>
      <sheetData sheetId="14608"/>
      <sheetData sheetId="14609"/>
      <sheetData sheetId="14610"/>
      <sheetData sheetId="14611"/>
      <sheetData sheetId="14612"/>
      <sheetData sheetId="14613"/>
      <sheetData sheetId="14614"/>
      <sheetData sheetId="14615"/>
      <sheetData sheetId="14616"/>
      <sheetData sheetId="14617"/>
      <sheetData sheetId="14618"/>
      <sheetData sheetId="14619"/>
      <sheetData sheetId="14620"/>
      <sheetData sheetId="14621"/>
      <sheetData sheetId="14622"/>
      <sheetData sheetId="14623"/>
      <sheetData sheetId="14624"/>
      <sheetData sheetId="14625"/>
      <sheetData sheetId="14626"/>
      <sheetData sheetId="14627"/>
      <sheetData sheetId="14628"/>
      <sheetData sheetId="14629"/>
      <sheetData sheetId="14630"/>
      <sheetData sheetId="14631"/>
      <sheetData sheetId="14632"/>
      <sheetData sheetId="14633"/>
      <sheetData sheetId="14634"/>
      <sheetData sheetId="14635"/>
      <sheetData sheetId="14636"/>
      <sheetData sheetId="14637"/>
      <sheetData sheetId="14638"/>
      <sheetData sheetId="14639"/>
      <sheetData sheetId="14640"/>
      <sheetData sheetId="14641"/>
      <sheetData sheetId="14642"/>
      <sheetData sheetId="14643"/>
      <sheetData sheetId="14644"/>
      <sheetData sheetId="14645"/>
      <sheetData sheetId="14646"/>
      <sheetData sheetId="14647"/>
      <sheetData sheetId="14648"/>
      <sheetData sheetId="14649"/>
      <sheetData sheetId="14650"/>
      <sheetData sheetId="14651"/>
      <sheetData sheetId="14652"/>
      <sheetData sheetId="14653"/>
      <sheetData sheetId="14654"/>
      <sheetData sheetId="14655"/>
      <sheetData sheetId="14656"/>
      <sheetData sheetId="14657"/>
      <sheetData sheetId="14658"/>
      <sheetData sheetId="14659"/>
      <sheetData sheetId="14660"/>
      <sheetData sheetId="14661"/>
      <sheetData sheetId="14662"/>
      <sheetData sheetId="14663"/>
      <sheetData sheetId="14664"/>
      <sheetData sheetId="14665"/>
      <sheetData sheetId="14666"/>
      <sheetData sheetId="14667"/>
      <sheetData sheetId="14668"/>
      <sheetData sheetId="14669"/>
      <sheetData sheetId="14670"/>
      <sheetData sheetId="14671"/>
      <sheetData sheetId="14672"/>
      <sheetData sheetId="14673"/>
      <sheetData sheetId="14674"/>
      <sheetData sheetId="14675"/>
      <sheetData sheetId="14676"/>
      <sheetData sheetId="14677"/>
      <sheetData sheetId="14678"/>
      <sheetData sheetId="14679"/>
      <sheetData sheetId="14680"/>
      <sheetData sheetId="14681"/>
      <sheetData sheetId="14682"/>
      <sheetData sheetId="14683"/>
      <sheetData sheetId="14684"/>
      <sheetData sheetId="14685"/>
      <sheetData sheetId="14686"/>
      <sheetData sheetId="14687"/>
      <sheetData sheetId="14688"/>
      <sheetData sheetId="14689"/>
      <sheetData sheetId="14690"/>
      <sheetData sheetId="14691"/>
      <sheetData sheetId="14692"/>
      <sheetData sheetId="14693"/>
      <sheetData sheetId="14694"/>
      <sheetData sheetId="14695"/>
      <sheetData sheetId="14696"/>
      <sheetData sheetId="14697"/>
      <sheetData sheetId="14698"/>
      <sheetData sheetId="14699"/>
      <sheetData sheetId="14700"/>
      <sheetData sheetId="14701"/>
      <sheetData sheetId="14702"/>
      <sheetData sheetId="14703"/>
      <sheetData sheetId="14704"/>
      <sheetData sheetId="14705"/>
      <sheetData sheetId="14706"/>
      <sheetData sheetId="14707"/>
      <sheetData sheetId="14708"/>
      <sheetData sheetId="14709"/>
      <sheetData sheetId="14710"/>
      <sheetData sheetId="14711"/>
      <sheetData sheetId="14712"/>
      <sheetData sheetId="14713"/>
      <sheetData sheetId="14714"/>
      <sheetData sheetId="14715"/>
      <sheetData sheetId="14716"/>
      <sheetData sheetId="14717"/>
      <sheetData sheetId="14718"/>
      <sheetData sheetId="14719"/>
      <sheetData sheetId="14720"/>
      <sheetData sheetId="14721"/>
      <sheetData sheetId="14722"/>
      <sheetData sheetId="14723"/>
      <sheetData sheetId="14724"/>
      <sheetData sheetId="14725"/>
      <sheetData sheetId="14726"/>
      <sheetData sheetId="14727"/>
      <sheetData sheetId="14728"/>
      <sheetData sheetId="14729"/>
      <sheetData sheetId="14730"/>
      <sheetData sheetId="14731"/>
      <sheetData sheetId="14732"/>
      <sheetData sheetId="14733"/>
      <sheetData sheetId="14734"/>
      <sheetData sheetId="14735"/>
      <sheetData sheetId="14736"/>
      <sheetData sheetId="14737"/>
      <sheetData sheetId="14738"/>
      <sheetData sheetId="14739"/>
      <sheetData sheetId="14740"/>
      <sheetData sheetId="14741"/>
      <sheetData sheetId="14742"/>
      <sheetData sheetId="14743"/>
      <sheetData sheetId="14744"/>
      <sheetData sheetId="14745"/>
      <sheetData sheetId="14746"/>
      <sheetData sheetId="14747"/>
      <sheetData sheetId="14748"/>
      <sheetData sheetId="14749"/>
      <sheetData sheetId="14750"/>
      <sheetData sheetId="14751"/>
      <sheetData sheetId="14752"/>
      <sheetData sheetId="14753"/>
      <sheetData sheetId="14754"/>
      <sheetData sheetId="14755"/>
      <sheetData sheetId="14756"/>
      <sheetData sheetId="14757"/>
      <sheetData sheetId="14758"/>
      <sheetData sheetId="14759"/>
      <sheetData sheetId="14760"/>
      <sheetData sheetId="14761"/>
      <sheetData sheetId="14762"/>
      <sheetData sheetId="14763"/>
      <sheetData sheetId="14764"/>
      <sheetData sheetId="14765"/>
      <sheetData sheetId="14766"/>
      <sheetData sheetId="14767"/>
      <sheetData sheetId="14768"/>
      <sheetData sheetId="14769"/>
      <sheetData sheetId="14770"/>
      <sheetData sheetId="14771"/>
      <sheetData sheetId="14772"/>
      <sheetData sheetId="14773"/>
      <sheetData sheetId="14774"/>
      <sheetData sheetId="14775"/>
      <sheetData sheetId="14776"/>
      <sheetData sheetId="14777"/>
      <sheetData sheetId="14778"/>
      <sheetData sheetId="14779"/>
      <sheetData sheetId="14780"/>
      <sheetData sheetId="14781"/>
      <sheetData sheetId="14782"/>
      <sheetData sheetId="14783"/>
      <sheetData sheetId="14784"/>
      <sheetData sheetId="14785"/>
      <sheetData sheetId="14786"/>
      <sheetData sheetId="14787"/>
      <sheetData sheetId="14788"/>
      <sheetData sheetId="14789"/>
      <sheetData sheetId="14790"/>
      <sheetData sheetId="14791"/>
      <sheetData sheetId="14792"/>
      <sheetData sheetId="14793"/>
      <sheetData sheetId="14794"/>
      <sheetData sheetId="14795"/>
      <sheetData sheetId="14796"/>
      <sheetData sheetId="14797"/>
      <sheetData sheetId="14798"/>
      <sheetData sheetId="14799"/>
      <sheetData sheetId="14800"/>
      <sheetData sheetId="14801"/>
      <sheetData sheetId="14802"/>
      <sheetData sheetId="14803"/>
      <sheetData sheetId="14804"/>
      <sheetData sheetId="14805"/>
      <sheetData sheetId="14806"/>
      <sheetData sheetId="14807"/>
      <sheetData sheetId="14808"/>
      <sheetData sheetId="14809"/>
      <sheetData sheetId="14810"/>
      <sheetData sheetId="14811"/>
      <sheetData sheetId="14812"/>
      <sheetData sheetId="14813"/>
      <sheetData sheetId="14814"/>
      <sheetData sheetId="14815"/>
      <sheetData sheetId="14816"/>
      <sheetData sheetId="14817"/>
      <sheetData sheetId="14818"/>
      <sheetData sheetId="14819"/>
      <sheetData sheetId="14820"/>
      <sheetData sheetId="14821"/>
      <sheetData sheetId="14822"/>
      <sheetData sheetId="14823"/>
      <sheetData sheetId="14824"/>
      <sheetData sheetId="14825"/>
      <sheetData sheetId="14826"/>
      <sheetData sheetId="14827"/>
      <sheetData sheetId="14828"/>
      <sheetData sheetId="14829"/>
      <sheetData sheetId="14830"/>
      <sheetData sheetId="14831"/>
      <sheetData sheetId="14832"/>
      <sheetData sheetId="14833"/>
      <sheetData sheetId="14834"/>
      <sheetData sheetId="14835"/>
      <sheetData sheetId="14836"/>
      <sheetData sheetId="14837"/>
      <sheetData sheetId="14838"/>
      <sheetData sheetId="14839"/>
      <sheetData sheetId="14840"/>
      <sheetData sheetId="14841"/>
      <sheetData sheetId="14842"/>
      <sheetData sheetId="14843"/>
      <sheetData sheetId="14844"/>
      <sheetData sheetId="14845"/>
      <sheetData sheetId="14846"/>
      <sheetData sheetId="14847"/>
      <sheetData sheetId="14848"/>
      <sheetData sheetId="14849"/>
      <sheetData sheetId="14850"/>
      <sheetData sheetId="14851"/>
      <sheetData sheetId="14852"/>
      <sheetData sheetId="14853"/>
      <sheetData sheetId="14854"/>
      <sheetData sheetId="14855"/>
      <sheetData sheetId="14856"/>
      <sheetData sheetId="14857"/>
      <sheetData sheetId="14858"/>
      <sheetData sheetId="14859"/>
      <sheetData sheetId="14860"/>
      <sheetData sheetId="14861"/>
      <sheetData sheetId="14862"/>
      <sheetData sheetId="14863"/>
      <sheetData sheetId="14864"/>
      <sheetData sheetId="14865"/>
      <sheetData sheetId="14866"/>
      <sheetData sheetId="14867"/>
      <sheetData sheetId="14868"/>
      <sheetData sheetId="14869"/>
      <sheetData sheetId="14870"/>
      <sheetData sheetId="14871"/>
      <sheetData sheetId="14872"/>
      <sheetData sheetId="14873"/>
      <sheetData sheetId="14874"/>
      <sheetData sheetId="14875"/>
      <sheetData sheetId="14876"/>
      <sheetData sheetId="14877"/>
      <sheetData sheetId="14878"/>
      <sheetData sheetId="14879"/>
      <sheetData sheetId="14880"/>
      <sheetData sheetId="14881"/>
      <sheetData sheetId="14882"/>
      <sheetData sheetId="14883"/>
      <sheetData sheetId="14884"/>
      <sheetData sheetId="14885"/>
      <sheetData sheetId="14886"/>
      <sheetData sheetId="14887"/>
      <sheetData sheetId="14888"/>
      <sheetData sheetId="14889"/>
      <sheetData sheetId="14890"/>
      <sheetData sheetId="14891"/>
      <sheetData sheetId="14892"/>
      <sheetData sheetId="14893"/>
      <sheetData sheetId="14894"/>
      <sheetData sheetId="14895"/>
      <sheetData sheetId="14896"/>
      <sheetData sheetId="14897"/>
      <sheetData sheetId="14898"/>
      <sheetData sheetId="14899"/>
      <sheetData sheetId="14900"/>
      <sheetData sheetId="14901"/>
      <sheetData sheetId="14902"/>
      <sheetData sheetId="14903"/>
      <sheetData sheetId="14904"/>
      <sheetData sheetId="14905"/>
      <sheetData sheetId="14906"/>
      <sheetData sheetId="14907"/>
      <sheetData sheetId="14908"/>
      <sheetData sheetId="14909"/>
      <sheetData sheetId="14910"/>
      <sheetData sheetId="14911"/>
      <sheetData sheetId="14912"/>
      <sheetData sheetId="14913"/>
      <sheetData sheetId="14914"/>
      <sheetData sheetId="14915"/>
      <sheetData sheetId="14916"/>
      <sheetData sheetId="14917"/>
      <sheetData sheetId="14918"/>
      <sheetData sheetId="14919"/>
      <sheetData sheetId="14920"/>
      <sheetData sheetId="14921"/>
      <sheetData sheetId="14922"/>
      <sheetData sheetId="14923"/>
      <sheetData sheetId="14924"/>
      <sheetData sheetId="14925"/>
      <sheetData sheetId="14926"/>
      <sheetData sheetId="14927"/>
      <sheetData sheetId="14928"/>
      <sheetData sheetId="14929"/>
      <sheetData sheetId="14930"/>
      <sheetData sheetId="14931"/>
      <sheetData sheetId="14932"/>
      <sheetData sheetId="14933"/>
      <sheetData sheetId="14934"/>
      <sheetData sheetId="14935"/>
      <sheetData sheetId="14936"/>
      <sheetData sheetId="14937"/>
      <sheetData sheetId="14938"/>
      <sheetData sheetId="14939"/>
      <sheetData sheetId="14940"/>
      <sheetData sheetId="14941"/>
      <sheetData sheetId="14942"/>
      <sheetData sheetId="14943"/>
      <sheetData sheetId="14944"/>
      <sheetData sheetId="14945"/>
      <sheetData sheetId="14946"/>
      <sheetData sheetId="14947"/>
      <sheetData sheetId="14948"/>
      <sheetData sheetId="14949"/>
      <sheetData sheetId="14950"/>
      <sheetData sheetId="14951"/>
      <sheetData sheetId="14952"/>
      <sheetData sheetId="14953"/>
      <sheetData sheetId="14954"/>
      <sheetData sheetId="14955"/>
      <sheetData sheetId="14956"/>
      <sheetData sheetId="14957"/>
      <sheetData sheetId="14958"/>
      <sheetData sheetId="14959"/>
      <sheetData sheetId="14960"/>
      <sheetData sheetId="14961"/>
      <sheetData sheetId="14962"/>
      <sheetData sheetId="14963"/>
      <sheetData sheetId="14964"/>
      <sheetData sheetId="14965"/>
      <sheetData sheetId="14966"/>
      <sheetData sheetId="14967"/>
      <sheetData sheetId="14968"/>
      <sheetData sheetId="14969"/>
      <sheetData sheetId="14970"/>
      <sheetData sheetId="14971"/>
      <sheetData sheetId="14972"/>
      <sheetData sheetId="14973"/>
      <sheetData sheetId="14974"/>
      <sheetData sheetId="14975"/>
      <sheetData sheetId="14976"/>
      <sheetData sheetId="14977"/>
      <sheetData sheetId="14978"/>
      <sheetData sheetId="14979"/>
      <sheetData sheetId="14980"/>
      <sheetData sheetId="14981"/>
      <sheetData sheetId="14982"/>
      <sheetData sheetId="14983"/>
      <sheetData sheetId="14984"/>
      <sheetData sheetId="14985"/>
      <sheetData sheetId="14986"/>
      <sheetData sheetId="14987"/>
      <sheetData sheetId="14988"/>
      <sheetData sheetId="14989"/>
      <sheetData sheetId="14990"/>
      <sheetData sheetId="14991"/>
      <sheetData sheetId="14992"/>
      <sheetData sheetId="14993"/>
      <sheetData sheetId="14994"/>
      <sheetData sheetId="14995"/>
      <sheetData sheetId="14996"/>
      <sheetData sheetId="14997"/>
      <sheetData sheetId="14998"/>
      <sheetData sheetId="14999"/>
      <sheetData sheetId="15000"/>
      <sheetData sheetId="15001"/>
      <sheetData sheetId="15002"/>
      <sheetData sheetId="15003"/>
      <sheetData sheetId="15004"/>
      <sheetData sheetId="15005"/>
      <sheetData sheetId="15006"/>
      <sheetData sheetId="15007"/>
      <sheetData sheetId="15008"/>
      <sheetData sheetId="15009"/>
      <sheetData sheetId="15010"/>
      <sheetData sheetId="15011"/>
      <sheetData sheetId="15012"/>
      <sheetData sheetId="15013"/>
      <sheetData sheetId="15014"/>
      <sheetData sheetId="15015"/>
      <sheetData sheetId="15016"/>
      <sheetData sheetId="15017"/>
      <sheetData sheetId="15018"/>
      <sheetData sheetId="15019"/>
      <sheetData sheetId="15020"/>
      <sheetData sheetId="15021"/>
      <sheetData sheetId="15022"/>
      <sheetData sheetId="15023"/>
      <sheetData sheetId="15024"/>
      <sheetData sheetId="15025"/>
      <sheetData sheetId="15026"/>
      <sheetData sheetId="15027"/>
      <sheetData sheetId="15028"/>
      <sheetData sheetId="15029"/>
      <sheetData sheetId="15030"/>
      <sheetData sheetId="15031"/>
      <sheetData sheetId="15032"/>
      <sheetData sheetId="15033"/>
      <sheetData sheetId="15034"/>
      <sheetData sheetId="15035"/>
      <sheetData sheetId="15036"/>
      <sheetData sheetId="15037"/>
      <sheetData sheetId="15038"/>
      <sheetData sheetId="15039"/>
      <sheetData sheetId="15040"/>
      <sheetData sheetId="15041"/>
      <sheetData sheetId="15042"/>
      <sheetData sheetId="15043"/>
      <sheetData sheetId="15044"/>
      <sheetData sheetId="15045"/>
      <sheetData sheetId="15046"/>
      <sheetData sheetId="15047"/>
      <sheetData sheetId="15048"/>
      <sheetData sheetId="15049"/>
      <sheetData sheetId="15050"/>
      <sheetData sheetId="15051"/>
      <sheetData sheetId="15052"/>
      <sheetData sheetId="15053"/>
      <sheetData sheetId="15054"/>
      <sheetData sheetId="15055"/>
      <sheetData sheetId="15056"/>
      <sheetData sheetId="15057"/>
      <sheetData sheetId="15058"/>
      <sheetData sheetId="15059"/>
      <sheetData sheetId="15060"/>
      <sheetData sheetId="15061"/>
      <sheetData sheetId="15062"/>
      <sheetData sheetId="15063"/>
      <sheetData sheetId="15064"/>
      <sheetData sheetId="15065"/>
      <sheetData sheetId="15066"/>
      <sheetData sheetId="15067"/>
      <sheetData sheetId="15068"/>
      <sheetData sheetId="15069"/>
      <sheetData sheetId="15070"/>
      <sheetData sheetId="15071"/>
      <sheetData sheetId="15072"/>
      <sheetData sheetId="15073"/>
      <sheetData sheetId="15074"/>
      <sheetData sheetId="15075"/>
      <sheetData sheetId="15076"/>
      <sheetData sheetId="15077"/>
      <sheetData sheetId="15078"/>
      <sheetData sheetId="15079"/>
      <sheetData sheetId="15080"/>
      <sheetData sheetId="15081"/>
      <sheetData sheetId="15082"/>
      <sheetData sheetId="15083"/>
      <sheetData sheetId="15084"/>
      <sheetData sheetId="15085"/>
      <sheetData sheetId="15086"/>
      <sheetData sheetId="15087"/>
      <sheetData sheetId="15088"/>
      <sheetData sheetId="15089"/>
      <sheetData sheetId="15090"/>
      <sheetData sheetId="15091"/>
      <sheetData sheetId="15092"/>
      <sheetData sheetId="15093"/>
      <sheetData sheetId="15094"/>
      <sheetData sheetId="15095"/>
      <sheetData sheetId="15096"/>
      <sheetData sheetId="15097"/>
      <sheetData sheetId="15098"/>
      <sheetData sheetId="15099"/>
      <sheetData sheetId="15100"/>
      <sheetData sheetId="15101"/>
      <sheetData sheetId="15102"/>
      <sheetData sheetId="15103"/>
      <sheetData sheetId="15104"/>
      <sheetData sheetId="15105"/>
      <sheetData sheetId="15106"/>
      <sheetData sheetId="15107"/>
      <sheetData sheetId="15108"/>
      <sheetData sheetId="15109"/>
      <sheetData sheetId="15110"/>
      <sheetData sheetId="15111"/>
      <sheetData sheetId="15112"/>
      <sheetData sheetId="15113"/>
      <sheetData sheetId="15114"/>
      <sheetData sheetId="15115"/>
      <sheetData sheetId="15116"/>
      <sheetData sheetId="15117"/>
      <sheetData sheetId="15118"/>
      <sheetData sheetId="15119"/>
      <sheetData sheetId="15120"/>
      <sheetData sheetId="15121"/>
      <sheetData sheetId="15122"/>
      <sheetData sheetId="15123"/>
      <sheetData sheetId="15124"/>
      <sheetData sheetId="15125"/>
      <sheetData sheetId="15126"/>
      <sheetData sheetId="15127"/>
      <sheetData sheetId="15128"/>
      <sheetData sheetId="15129"/>
      <sheetData sheetId="15130"/>
      <sheetData sheetId="15131"/>
      <sheetData sheetId="15132"/>
      <sheetData sheetId="15133"/>
      <sheetData sheetId="15134"/>
      <sheetData sheetId="15135"/>
      <sheetData sheetId="15136"/>
      <sheetData sheetId="15137"/>
      <sheetData sheetId="15138"/>
      <sheetData sheetId="15139"/>
      <sheetData sheetId="15140"/>
      <sheetData sheetId="15141"/>
      <sheetData sheetId="15142"/>
      <sheetData sheetId="15143"/>
      <sheetData sheetId="15144"/>
      <sheetData sheetId="15145"/>
      <sheetData sheetId="15146"/>
      <sheetData sheetId="15147"/>
      <sheetData sheetId="15148"/>
      <sheetData sheetId="15149"/>
      <sheetData sheetId="15150"/>
      <sheetData sheetId="15151"/>
      <sheetData sheetId="15152"/>
      <sheetData sheetId="15153"/>
      <sheetData sheetId="15154"/>
      <sheetData sheetId="15155"/>
      <sheetData sheetId="15156"/>
      <sheetData sheetId="15157"/>
      <sheetData sheetId="15158"/>
      <sheetData sheetId="15159"/>
      <sheetData sheetId="15160"/>
      <sheetData sheetId="15161"/>
      <sheetData sheetId="15162"/>
      <sheetData sheetId="15163"/>
      <sheetData sheetId="15164"/>
      <sheetData sheetId="15165"/>
      <sheetData sheetId="15166"/>
      <sheetData sheetId="15167"/>
      <sheetData sheetId="15168"/>
      <sheetData sheetId="15169"/>
      <sheetData sheetId="15170"/>
      <sheetData sheetId="15171"/>
      <sheetData sheetId="15172"/>
      <sheetData sheetId="15173"/>
      <sheetData sheetId="15174"/>
      <sheetData sheetId="15175"/>
      <sheetData sheetId="15176"/>
      <sheetData sheetId="15177"/>
      <sheetData sheetId="15178"/>
      <sheetData sheetId="15179"/>
      <sheetData sheetId="15180"/>
      <sheetData sheetId="15181"/>
      <sheetData sheetId="15182"/>
      <sheetData sheetId="15183"/>
      <sheetData sheetId="15184"/>
      <sheetData sheetId="15185"/>
      <sheetData sheetId="15186"/>
      <sheetData sheetId="15187"/>
      <sheetData sheetId="15188"/>
      <sheetData sheetId="15189"/>
      <sheetData sheetId="15190"/>
      <sheetData sheetId="15191"/>
      <sheetData sheetId="15192"/>
      <sheetData sheetId="15193"/>
      <sheetData sheetId="15194"/>
      <sheetData sheetId="15195"/>
      <sheetData sheetId="15196"/>
      <sheetData sheetId="15197"/>
      <sheetData sheetId="15198"/>
      <sheetData sheetId="15199"/>
      <sheetData sheetId="15200"/>
      <sheetData sheetId="15201"/>
      <sheetData sheetId="15202"/>
      <sheetData sheetId="15203"/>
      <sheetData sheetId="15204"/>
      <sheetData sheetId="15205"/>
      <sheetData sheetId="15206"/>
      <sheetData sheetId="15207"/>
      <sheetData sheetId="15208"/>
      <sheetData sheetId="15209"/>
      <sheetData sheetId="15210"/>
      <sheetData sheetId="15211"/>
      <sheetData sheetId="15212"/>
      <sheetData sheetId="15213"/>
      <sheetData sheetId="15214"/>
      <sheetData sheetId="15215"/>
      <sheetData sheetId="15216"/>
      <sheetData sheetId="15217"/>
      <sheetData sheetId="15218"/>
      <sheetData sheetId="15219"/>
      <sheetData sheetId="15220"/>
      <sheetData sheetId="15221"/>
      <sheetData sheetId="15222"/>
      <sheetData sheetId="15223"/>
      <sheetData sheetId="15224"/>
      <sheetData sheetId="15225"/>
      <sheetData sheetId="15226"/>
      <sheetData sheetId="15227"/>
      <sheetData sheetId="15228"/>
      <sheetData sheetId="15229"/>
      <sheetData sheetId="15230"/>
      <sheetData sheetId="15231"/>
      <sheetData sheetId="15232"/>
      <sheetData sheetId="15233"/>
      <sheetData sheetId="15234"/>
      <sheetData sheetId="15235"/>
      <sheetData sheetId="15236"/>
      <sheetData sheetId="15237"/>
      <sheetData sheetId="15238"/>
      <sheetData sheetId="15239"/>
      <sheetData sheetId="15240"/>
      <sheetData sheetId="15241"/>
      <sheetData sheetId="15242"/>
      <sheetData sheetId="15243"/>
      <sheetData sheetId="15244"/>
      <sheetData sheetId="15245"/>
      <sheetData sheetId="15246"/>
      <sheetData sheetId="15247"/>
      <sheetData sheetId="15248"/>
      <sheetData sheetId="15249"/>
      <sheetData sheetId="15250"/>
      <sheetData sheetId="15251"/>
      <sheetData sheetId="15252"/>
      <sheetData sheetId="15253"/>
      <sheetData sheetId="15254"/>
      <sheetData sheetId="15255"/>
      <sheetData sheetId="15256"/>
      <sheetData sheetId="15257"/>
      <sheetData sheetId="15258"/>
      <sheetData sheetId="15259"/>
      <sheetData sheetId="15260"/>
      <sheetData sheetId="15261"/>
      <sheetData sheetId="15262"/>
      <sheetData sheetId="15263"/>
      <sheetData sheetId="15264"/>
      <sheetData sheetId="15265"/>
      <sheetData sheetId="15266"/>
      <sheetData sheetId="15267"/>
      <sheetData sheetId="15268"/>
      <sheetData sheetId="15269"/>
      <sheetData sheetId="15270"/>
      <sheetData sheetId="15271"/>
      <sheetData sheetId="15272"/>
      <sheetData sheetId="15273"/>
      <sheetData sheetId="15274"/>
      <sheetData sheetId="15275"/>
      <sheetData sheetId="15276"/>
      <sheetData sheetId="15277"/>
      <sheetData sheetId="15278"/>
      <sheetData sheetId="15279"/>
      <sheetData sheetId="15280"/>
      <sheetData sheetId="15281"/>
      <sheetData sheetId="15282"/>
      <sheetData sheetId="15283"/>
      <sheetData sheetId="15284"/>
      <sheetData sheetId="15285"/>
      <sheetData sheetId="15286"/>
      <sheetData sheetId="15287"/>
      <sheetData sheetId="15288"/>
      <sheetData sheetId="15289"/>
      <sheetData sheetId="15290"/>
      <sheetData sheetId="15291"/>
      <sheetData sheetId="15292"/>
      <sheetData sheetId="15293"/>
      <sheetData sheetId="15294"/>
      <sheetData sheetId="15295"/>
      <sheetData sheetId="15296"/>
      <sheetData sheetId="15297"/>
      <sheetData sheetId="15298"/>
      <sheetData sheetId="15299"/>
      <sheetData sheetId="15300"/>
      <sheetData sheetId="15301"/>
      <sheetData sheetId="15302"/>
      <sheetData sheetId="15303"/>
      <sheetData sheetId="15304"/>
      <sheetData sheetId="15305"/>
      <sheetData sheetId="15306"/>
      <sheetData sheetId="15307"/>
      <sheetData sheetId="15308"/>
      <sheetData sheetId="15309"/>
      <sheetData sheetId="15310"/>
      <sheetData sheetId="15311"/>
      <sheetData sheetId="15312"/>
      <sheetData sheetId="15313"/>
      <sheetData sheetId="15314"/>
      <sheetData sheetId="15315"/>
      <sheetData sheetId="15316"/>
      <sheetData sheetId="15317"/>
      <sheetData sheetId="15318"/>
      <sheetData sheetId="15319"/>
      <sheetData sheetId="15320"/>
      <sheetData sheetId="15321"/>
      <sheetData sheetId="15322"/>
      <sheetData sheetId="15323"/>
      <sheetData sheetId="15324"/>
      <sheetData sheetId="15325"/>
      <sheetData sheetId="15326"/>
      <sheetData sheetId="15327"/>
      <sheetData sheetId="15328"/>
      <sheetData sheetId="15329"/>
      <sheetData sheetId="15330"/>
      <sheetData sheetId="15331"/>
      <sheetData sheetId="15332"/>
      <sheetData sheetId="15333"/>
      <sheetData sheetId="15334"/>
      <sheetData sheetId="15335"/>
      <sheetData sheetId="15336"/>
      <sheetData sheetId="15337"/>
      <sheetData sheetId="15338"/>
      <sheetData sheetId="15339"/>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ow r="9">
          <cell r="A9" t="str">
            <v>A</v>
          </cell>
        </row>
      </sheetData>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ow r="9">
          <cell r="A9" t="str">
            <v>A</v>
          </cell>
        </row>
      </sheetData>
      <sheetData sheetId="15487">
        <row r="9">
          <cell r="A9" t="str">
            <v>A</v>
          </cell>
        </row>
      </sheetData>
      <sheetData sheetId="15488"/>
      <sheetData sheetId="15489" refreshError="1"/>
      <sheetData sheetId="15490"/>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nual"/>
      <sheetName val="equipment"/>
      <sheetName val="eq_data"/>
      <sheetName val="out_put"/>
      <sheetName val="drawing"/>
      <sheetName val="Loading"/>
      <sheetName val="Sheet1"/>
      <sheetName val="Sheet2"/>
      <sheetName val="Sheet3"/>
      <sheetName val="A"/>
      <sheetName val="BLR 1"/>
      <sheetName val="GEN"/>
      <sheetName val="GAS"/>
      <sheetName val="DEAE"/>
      <sheetName val="BLR2"/>
      <sheetName val="BLR3"/>
      <sheetName val="BLR4"/>
      <sheetName val="BLR5"/>
      <sheetName val="DEM"/>
      <sheetName val="SAM"/>
      <sheetName val="CHEM"/>
      <sheetName val="COP"/>
      <sheetName val="BM"/>
      <sheetName val="八幡"/>
      <sheetName val="GM 000"/>
      <sheetName val="PRECAST lightconc-II"/>
      <sheetName val="csdim"/>
      <sheetName val="cdsload"/>
      <sheetName val="chsload"/>
      <sheetName val="CLAMP"/>
      <sheetName val="cvsload"/>
      <sheetName val="pipe"/>
      <sheetName val="Cash2"/>
      <sheetName val="Z"/>
      <sheetName val="환산표"/>
      <sheetName val="TTL"/>
      <sheetName val="fdn_bm_pro"/>
      <sheetName val="BLR_11"/>
      <sheetName val="GM_000"/>
      <sheetName val="PRECAST_lightconc-II"/>
      <sheetName val="BLR_1"/>
      <sheetName val="6-2차"/>
      <sheetName val="Code 02"/>
      <sheetName val="Code 03"/>
      <sheetName val="Code 04"/>
      <sheetName val="Code 05"/>
      <sheetName val="Code 06"/>
      <sheetName val="Code 07"/>
      <sheetName val="Code 09"/>
      <sheetName val="Code03"/>
      <sheetName val="Summary"/>
      <sheetName val="5-Digit"/>
      <sheetName val="MixBed"/>
      <sheetName val="CondPol"/>
      <sheetName val="Inputs"/>
      <sheetName val="BD"/>
      <sheetName val="당초"/>
      <sheetName val="LAB"/>
      <sheetName val="4300 UTILITY BLDG (2)"/>
      <sheetName val="WT-LIST"/>
      <sheetName val="예가표"/>
      <sheetName val="노임단가"/>
      <sheetName val="자재단가"/>
      <sheetName val="일위대가"/>
      <sheetName val="Price Breakdown(Building)"/>
      <sheetName val="BLR_12"/>
      <sheetName val="GM_0001"/>
      <sheetName val="PRECAST_lightconc-II1"/>
      <sheetName val="ECL"/>
      <sheetName val="Content"/>
      <sheetName val="7.5.1(A) Data"/>
      <sheetName val="7.5.1(B) BOQ Breakdown"/>
      <sheetName val="7.5.1(C) Scope"/>
      <sheetName val="7.5.1(D) Basis"/>
      <sheetName val="7.5.1(E) Allowance"/>
      <sheetName val="7.5.2 BOQ Summary"/>
      <sheetName val="7.5.3 BOQ"/>
      <sheetName val="A. Erec_BOQ(Shop)"/>
      <sheetName val="B. Erec_BOQ(Field)"/>
      <sheetName val="C. Surface_Protection"/>
      <sheetName val="A. Erec_BOQ(Shop) (2)"/>
      <sheetName val="B. Erec_BOQ(Field) (2)"/>
      <sheetName val="C. Surf_Protection"/>
      <sheetName val="Attachment #1"/>
      <sheetName val="Attachment #2"/>
      <sheetName val="LIST"/>
      <sheetName val="301"/>
      <sheetName val="302 C1"/>
      <sheetName val="302 C2"/>
      <sheetName val="302"/>
      <sheetName val="SUPPLY (2)"/>
      <sheetName val="RETURN (2)"/>
      <sheetName val="SUPPLY"/>
      <sheetName val="RETURN"/>
      <sheetName val="303"/>
      <sheetName val="303 (2)"/>
      <sheetName val="304"/>
      <sheetName val="305"/>
      <sheetName val="306"/>
      <sheetName val="307"/>
      <sheetName val="308"/>
      <sheetName val="308 (2)"/>
      <sheetName val="309"/>
      <sheetName val="309 (2)"/>
      <sheetName val="예산서"/>
      <sheetName val="Cover"/>
      <sheetName val="산출기준"/>
      <sheetName val="CABLE"/>
      <sheetName val="JUNCTION BOX"/>
      <sheetName val="TRAY"/>
      <sheetName val="PIPE FITTING"/>
      <sheetName val="TUBE"/>
      <sheetName val="TUBE FITTING"/>
      <sheetName val="CABLE GLAND"/>
      <sheetName val="VALVE"/>
      <sheetName val="MCT"/>
      <sheetName val="SUPPORT"/>
      <sheetName val="P3"/>
      <sheetName val="전기일위대가"/>
      <sheetName val="수입"/>
      <sheetName val="갑지(추정)"/>
      <sheetName val="CAT_5"/>
      <sheetName val="투입실적"/>
      <sheetName val="TOEC"/>
      <sheetName val="CONS. EQUIP.  "/>
      <sheetName val="T1"/>
      <sheetName val="VA_code"/>
      <sheetName val="가시설공"/>
      <sheetName val="ELEC_DCI"/>
      <sheetName val="INST_DCI"/>
      <sheetName val="REINF."/>
      <sheetName val="SKETCH"/>
      <sheetName val="LOADS"/>
      <sheetName val="CHECK1"/>
      <sheetName val="PRO_A"/>
      <sheetName val="DWG"/>
      <sheetName val="ELEC_MCI"/>
      <sheetName val="MAIN"/>
      <sheetName val="INST_MCI"/>
      <sheetName val="MECH_MCI"/>
      <sheetName val="PRO"/>
      <sheetName val="ITB COST"/>
      <sheetName val="을"/>
      <sheetName val="건축"/>
      <sheetName val="SPEC"/>
      <sheetName val="ACTDATA"/>
      <sheetName val="기별수량산출서"/>
      <sheetName val="출력X"/>
      <sheetName val="PIP"/>
      <sheetName val="환율표"/>
      <sheetName val="Macro(전선)"/>
      <sheetName val="N+"/>
      <sheetName val="CHK_OUT_BM_090914"/>
      <sheetName val="Unit SUM"/>
      <sheetName val="TL,Termination"/>
      <sheetName val="Cable,Conduit"/>
      <sheetName val="부표총괄"/>
      <sheetName val="Dati"/>
      <sheetName val="DN"/>
      <sheetName val="Fluidi"/>
      <sheetName val="Temperatura"/>
      <sheetName val="Mat Stelo"/>
      <sheetName val="PRC-SUM"/>
      <sheetName val="h-013211-2"/>
      <sheetName val="DWTables"/>
      <sheetName val="plan&amp;section of foundation"/>
      <sheetName val="design criteria"/>
      <sheetName val="내역서"/>
      <sheetName val="Elect"/>
      <sheetName val="토공"/>
      <sheetName val="costing_CV"/>
      <sheetName val="costing_ESDV"/>
      <sheetName val="costing_FE"/>
      <sheetName val="costing_Misc"/>
      <sheetName val="costing_MOV"/>
      <sheetName val="costing_Press"/>
      <sheetName val="PBS"/>
      <sheetName val="1.설계기준"/>
      <sheetName val="bill 2"/>
      <sheetName val="DATA"/>
      <sheetName val="97 사업추정(WEKI)"/>
      <sheetName val="인건비"/>
      <sheetName val="보온 회사분"/>
      <sheetName val="Y-WORK"/>
      <sheetName val="WORK"/>
      <sheetName val="예산"/>
      <sheetName val="Cost control"/>
      <sheetName val="FACTOR"/>
      <sheetName val="90EL JACKET"/>
      <sheetName val="BAND(200)"/>
      <sheetName val="보온재"/>
      <sheetName val="7_5_1(A)_Data"/>
      <sheetName val="7_5_1(B)_BOQ_Breakdown"/>
      <sheetName val="7_5_1(C)_Scope"/>
      <sheetName val="7_5_1(D)_Basis"/>
      <sheetName val="7_5_1(E)_Allowance"/>
      <sheetName val="7_5_2_BOQ_Summary"/>
      <sheetName val="7_5_3_BOQ"/>
      <sheetName val="A__Erec_BOQ(Shop)"/>
      <sheetName val="B__Erec_BOQ(Field)"/>
      <sheetName val="C__Surface_Protection"/>
      <sheetName val="A__Erec_BOQ(Shop)_(2)"/>
      <sheetName val="B__Erec_BOQ(Field)_(2)"/>
      <sheetName val="C__Surf_Protection"/>
      <sheetName val="Attachment_#1"/>
      <sheetName val="Attachment_#2"/>
      <sheetName val="302_C1"/>
      <sheetName val="302_C2"/>
      <sheetName val="SUPPLY_(2)"/>
      <sheetName val="RETURN_(2)"/>
      <sheetName val="303_(2)"/>
      <sheetName val="308_(2)"/>
      <sheetName val="309_(2)"/>
      <sheetName val="JUNCTION_BOX"/>
      <sheetName val="PIPE_FITTING"/>
      <sheetName val="TUBE_FITTING"/>
      <sheetName val="CABLE_GLAND"/>
      <sheetName val="CONS__EQUIP___"/>
      <sheetName val="REINF_"/>
      <sheetName val="#REF"/>
      <sheetName val="Condition"/>
      <sheetName val="소비자가"/>
      <sheetName val="FIRE FIGHTING"/>
      <sheetName val="내역"/>
      <sheetName val="CIVIL"/>
      <sheetName val="Tipo Terzi"/>
      <sheetName val="DESCRIPTION"/>
      <sheetName val="BM DATA SHEET"/>
      <sheetName val="배관"/>
      <sheetName val="9-1차이내역"/>
      <sheetName val="주관사업"/>
      <sheetName val="요약배부"/>
      <sheetName val="도"/>
      <sheetName val="BB2현대건설견적"/>
      <sheetName val="자료"/>
      <sheetName val="SHL"/>
      <sheetName val="CODE"/>
      <sheetName val="special item 양진규 작성"/>
      <sheetName val="표지 (2)"/>
      <sheetName val="Resource"/>
      <sheetName val="BREAKDOWN"/>
      <sheetName val="7_5_1(A)_Data1"/>
      <sheetName val="7_5_1(B)_BOQ_Breakdown1"/>
      <sheetName val="7_5_1(C)_Scope1"/>
      <sheetName val="7_5_1(D)_Basis1"/>
      <sheetName val="7_5_1(E)_Allowance1"/>
      <sheetName val="7_5_2_BOQ_Summary1"/>
      <sheetName val="7_5_3_BOQ1"/>
      <sheetName val="A__Erec_BOQ(Shop)1"/>
      <sheetName val="B__Erec_BOQ(Field)1"/>
      <sheetName val="C__Surface_Protection1"/>
      <sheetName val="A__Erec_BOQ(Shop)_(2)1"/>
      <sheetName val="B__Erec_BOQ(Field)_(2)1"/>
      <sheetName val="C__Surf_Protection1"/>
      <sheetName val="Attachment_#11"/>
      <sheetName val="Attachment_#21"/>
      <sheetName val="302_C11"/>
      <sheetName val="302_C21"/>
      <sheetName val="SUPPLY_(2)1"/>
      <sheetName val="RETURN_(2)1"/>
      <sheetName val="303_(2)1"/>
      <sheetName val="308_(2)1"/>
      <sheetName val="309_(2)1"/>
      <sheetName val="JUNCTION_BOX1"/>
      <sheetName val="PIPE_FITTING1"/>
      <sheetName val="TUBE_FITTING1"/>
      <sheetName val="CABLE_GLAND1"/>
      <sheetName val="CONS__EQUIP___1"/>
      <sheetName val="REINF_1"/>
      <sheetName val="ITB_COST"/>
      <sheetName val="97_사업추정(WEKI)"/>
      <sheetName val="Cost_control"/>
      <sheetName val="90EL_JACKET"/>
      <sheetName val="보온_회사분"/>
      <sheetName val="FIRE_FIGHTING"/>
      <sheetName val="Mat_Stelo"/>
      <sheetName val="Tipo_Terzi"/>
      <sheetName val="plan&amp;section_of_foundation"/>
      <sheetName val="design_criteria"/>
      <sheetName val="BM_DATA_SHEET"/>
      <sheetName val="Sheet5"/>
      <sheetName val="Unit_SUM"/>
      <sheetName val="IBL-C"/>
      <sheetName val="Page2"/>
      <sheetName val="조경"/>
      <sheetName val="R2_0908"/>
      <sheetName val="BAP"/>
      <sheetName val="working load at the btm ft."/>
      <sheetName val="stability check"/>
      <sheetName val="Total"/>
      <sheetName val="95삼성급(본사)"/>
      <sheetName val="환율"/>
      <sheetName val="OUTER AREA(겹침없음)"/>
      <sheetName val="JACKET(50,50)"/>
      <sheetName val="FLANGE"/>
      <sheetName val="AILC004"/>
      <sheetName val="Tables"/>
      <sheetName val="DATA1"/>
      <sheetName val="HRS"/>
      <sheetName val="변수적용"/>
      <sheetName val="BSD (2)"/>
      <sheetName val="Break Dw"/>
      <sheetName val="TblPriceDB"/>
      <sheetName val="dnc4"/>
      <sheetName val="Material Specification"/>
      <sheetName val="MOTOR"/>
      <sheetName val="방유제용량 계산서"/>
      <sheetName val="Sch.6"/>
      <sheetName val="SILICATE"/>
      <sheetName val="e4-6-%"/>
      <sheetName val="설계조건"/>
      <sheetName val="조명시설"/>
      <sheetName val="개시대사 (2)"/>
      <sheetName val="집계표"/>
      <sheetName val="design load"/>
      <sheetName val="심사계산"/>
      <sheetName val="심사물량"/>
      <sheetName val="lookup"/>
      <sheetName val="정부노임단가"/>
      <sheetName val="인원계획"/>
      <sheetName val="CAMP OPERATING COST"/>
      <sheetName val="PERSONNEL SETUP"/>
      <sheetName val="LIST OF OFFICE EQUIPMENT"/>
      <sheetName val="STAFF&amp;INDIRECT SALARY - SUMMARY"/>
      <sheetName val="KOREAN STAFF SALARY_BREAKDOWN"/>
      <sheetName val="WELFARE COST - SITE"/>
      <sheetName val="CAL"/>
      <sheetName val="제품현황"/>
      <sheetName val="pile bearing capa &amp; arrenge"/>
      <sheetName val="oper_load"/>
      <sheetName val="evap"/>
      <sheetName val="Fab. Skid"/>
      <sheetName val="세금자료"/>
      <sheetName val="경제지표"/>
      <sheetName val="대비내역"/>
      <sheetName val="CAPVC"/>
      <sheetName val="A-4"/>
      <sheetName val="단가정보"/>
      <sheetName val="INPUT DATA"/>
      <sheetName val="CSTSUM"/>
      <sheetName val="UNSTEADY"/>
      <sheetName val="Schedule(1)"/>
      <sheetName val="data_dci"/>
      <sheetName val="data_mci"/>
      <sheetName val="behind"/>
      <sheetName val="평3"/>
      <sheetName val="combi(wall)"/>
      <sheetName val="仪表分析表"/>
      <sheetName val="sheeet2"/>
      <sheetName val="IT-BAT"/>
      <sheetName val="sum"/>
      <sheetName val="입고장부 (4)"/>
      <sheetName val="공통비"/>
      <sheetName val="FEUILLE INTERNE"/>
      <sheetName val="역T형"/>
      <sheetName val="인원현황"/>
      <sheetName val="BLDG_MCI"/>
      <sheetName val="L V Separator"/>
      <sheetName val="CAMP - CONSTRUCTION"/>
      <sheetName val="EG-09"/>
      <sheetName val="총괄표양식"/>
      <sheetName val="차량운영비"/>
      <sheetName val="세부내역"/>
      <sheetName val="E_Rate PM"/>
      <sheetName val="Schedule 2 and 3"/>
      <sheetName val="CAL."/>
      <sheetName val="BOQ건축"/>
      <sheetName val="input"/>
      <sheetName val="KLHT"/>
      <sheetName val="General"/>
      <sheetName val="Menus"/>
      <sheetName val="단가"/>
      <sheetName val="TRAY BM"/>
      <sheetName val="Set"/>
      <sheetName val="#3E1_GCR"/>
      <sheetName val="건축내역"/>
      <sheetName val="COMPARISON TABLE"/>
    </sheetNames>
    <sheetDataSet>
      <sheetData sheetId="0"/>
      <sheetData sheetId="1"/>
      <sheetData sheetId="2" refreshError="1"/>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refreshError="1"/>
      <sheetData sheetId="81" refreshError="1"/>
      <sheetData sheetId="82" refreshError="1"/>
      <sheetData sheetId="83" refreshError="1"/>
      <sheetData sheetId="84" refreshError="1"/>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refreshError="1"/>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refreshError="1"/>
      <sheetData sheetId="238" refreshError="1"/>
      <sheetData sheetId="239" refreshError="1"/>
      <sheetData sheetId="240"/>
      <sheetData sheetId="241" refreshError="1"/>
      <sheetData sheetId="242" refreshError="1"/>
      <sheetData sheetId="243" refreshError="1"/>
      <sheetData sheetId="244" refreshError="1"/>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refreshError="1"/>
      <sheetData sheetId="275" refreshError="1"/>
      <sheetData sheetId="276"/>
      <sheetData sheetId="277" refreshError="1"/>
      <sheetData sheetId="278" refreshError="1"/>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sheetData sheetId="329" refreshError="1"/>
      <sheetData sheetId="330" refreshError="1"/>
      <sheetData sheetId="331" refreshError="1"/>
      <sheetData sheetId="332"/>
      <sheetData sheetId="333" refreshError="1"/>
      <sheetData sheetId="334"/>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ube"/>
    </sheetNames>
    <sheetDataSet>
      <sheetData sheetId="0"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3"/>
      <sheetName val="Sheet2"/>
      <sheetName val="Sheet1"/>
      <sheetName val="XXXXXXXX"/>
      <sheetName val="XL4Poppy"/>
      <sheetName val="Input"/>
      <sheetName val="Van phong"/>
      <sheetName val="Xuong Son "/>
      <sheetName val="Xuong xe Tai"/>
      <sheetName val="Xuong xe  Bus"/>
      <sheetName val="Xuong han"/>
      <sheetName val="00000000"/>
      <sheetName val="XL4Test5"/>
      <sheetName val="Sheet_x0013_"/>
      <sheetName val="Quantity"/>
      <sheetName val="Pile-Br-Capacity"/>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LISTS"/>
      <sheetName val="ESTADIST(PTS.)"/>
      <sheetName val="DATA_REFERENCE"/>
    </sheetNames>
    <sheetDataSet>
      <sheetData sheetId="0" refreshError="1"/>
      <sheetData sheetId="1" refreshError="1"/>
      <sheetData sheetId="2"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
      <sheetName val="B"/>
      <sheetName val="C"/>
      <sheetName val="D"/>
      <sheetName val="E"/>
      <sheetName val="G"/>
      <sheetName val="H"/>
      <sheetName val="I"/>
      <sheetName val="J"/>
      <sheetName val="K"/>
      <sheetName val="L"/>
      <sheetName val="M"/>
      <sheetName val="N"/>
      <sheetName val="O"/>
      <sheetName val="P"/>
      <sheetName val="Q"/>
      <sheetName val="R"/>
      <sheetName val="S"/>
      <sheetName val="T"/>
      <sheetName val="U"/>
      <sheetName val="V"/>
      <sheetName val="W"/>
      <sheetName val="X"/>
      <sheetName val="Y"/>
      <sheetName val="Z"/>
      <sheetName val="AA"/>
      <sheetName val="Cash1"/>
      <sheetName val="Cash2"/>
      <sheetName val="Cash_Sum"/>
      <sheetName val="Scope"/>
      <sheetName val="환산표"/>
      <sheetName val="당초"/>
      <sheetName val="Qo-1585"/>
      <sheetName val="BLR 1"/>
      <sheetName val="GEN"/>
      <sheetName val="GAS"/>
      <sheetName val="DEAE"/>
      <sheetName val="BLR2"/>
      <sheetName val="BLR3"/>
      <sheetName val="BLR4"/>
      <sheetName val="BLR5"/>
      <sheetName val="DEM"/>
      <sheetName val="SAM"/>
      <sheetName val="CHEM"/>
      <sheetName val="COP"/>
      <sheetName val="eq_data"/>
      <sheetName val="八幡"/>
      <sheetName val="TTL"/>
      <sheetName val="MixBed"/>
      <sheetName val="CondPol"/>
      <sheetName val="Utility and Fire flange"/>
      <sheetName val="jobhist"/>
      <sheetName val="노임단가"/>
      <sheetName val="sheet1"/>
      <sheetName val="자재단가"/>
      <sheetName val="36신설수량"/>
      <sheetName val="물가대비표"/>
      <sheetName val="Sheet6"/>
      <sheetName val="현장관리비"/>
      <sheetName val="실행내역"/>
      <sheetName val="Activity(new)"/>
      <sheetName val="EQUIP"/>
      <sheetName val="CAT_5"/>
      <sheetName val="해외 연수비용 계산-삭제"/>
      <sheetName val="해외 기술훈련비 (합계)"/>
      <sheetName val="갑지1"/>
      <sheetName val="갑지"/>
      <sheetName val="운반"/>
      <sheetName val="h-013211-2"/>
      <sheetName val="대비표"/>
      <sheetName val="공문"/>
      <sheetName val="설산1.나"/>
      <sheetName val="본사S"/>
      <sheetName val="예가표"/>
      <sheetName val="BLR_1"/>
      <sheetName val="Utility_and_Fire_flange"/>
      <sheetName val="해외_연수비용_계산-삭제"/>
      <sheetName val="해외_기술훈련비_(합계)"/>
      <sheetName val="BLR_11"/>
      <sheetName val="Utility_and_Fire_flange1"/>
      <sheetName val="해외_연수비용_계산-삭제1"/>
      <sheetName val="해외_기술훈련비_(합계)1"/>
      <sheetName val="inter"/>
      <sheetName val="PRECAST lightconc-II"/>
      <sheetName val="Pile-Br-Capacity"/>
      <sheetName val="공사내역"/>
      <sheetName val="Sheet4"/>
      <sheetName val="10현장조직"/>
      <sheetName val="as boq list up"/>
      <sheetName val="Noname 1"/>
      <sheetName val="Noname 2"/>
      <sheetName val="Noname 3"/>
      <sheetName val="Noname 4"/>
      <sheetName val="Noname 5"/>
      <sheetName val="Noname 6"/>
      <sheetName val="Noname 7"/>
      <sheetName val="Noname 8"/>
      <sheetName val="Noname 9"/>
      <sheetName val="Noname 10"/>
      <sheetName val="Noname 11"/>
      <sheetName val="Noname 12"/>
      <sheetName val="Noname 13"/>
      <sheetName val="Noname 14"/>
      <sheetName val="Noname 15"/>
      <sheetName val="Noname 16"/>
      <sheetName val="Noname 17"/>
      <sheetName val="Noname 18"/>
      <sheetName val="Noname 19"/>
      <sheetName val="Noname 20"/>
      <sheetName val="BM"/>
      <sheetName val="산근"/>
      <sheetName val="집계표(option)"/>
      <sheetName val="#ref"/>
      <sheetName val="PI"/>
      <sheetName val="BLR_12"/>
      <sheetName val="Utility_and_Fire_flange2"/>
      <sheetName val="해외_연수비용_계산-삭제2"/>
      <sheetName val="해외_기술훈련비_(합계)2"/>
      <sheetName val="설산1_나"/>
      <sheetName val="PRECAST_lightconc-II"/>
      <sheetName val="as_boq_list_up"/>
      <sheetName val="Noname_1"/>
      <sheetName val="Noname_2"/>
      <sheetName val="Noname_3"/>
      <sheetName val="Noname_4"/>
      <sheetName val="Noname_5"/>
      <sheetName val="Noname_6"/>
      <sheetName val="Noname_7"/>
      <sheetName val="Noname_8"/>
      <sheetName val="Noname_9"/>
      <sheetName val="Noname_10"/>
      <sheetName val="Noname_11"/>
      <sheetName val="Noname_12"/>
      <sheetName val="Noname_13"/>
      <sheetName val="Noname_14"/>
      <sheetName val="Noname_15"/>
      <sheetName val="Noname_16"/>
      <sheetName val="Noname_17"/>
      <sheetName val="Noname_18"/>
      <sheetName val="Noname_19"/>
      <sheetName val="Noname_20"/>
      <sheetName val="M Budget"/>
      <sheetName val="Material of Quantities"/>
      <sheetName val="unit price list"/>
      <sheetName val="Project Data"/>
      <sheetName val="Cover"/>
      <sheetName val="Ｎｏ.13"/>
      <sheetName val="아파트 "/>
      <sheetName val="6MONTHS"/>
      <sheetName val="Raw Data"/>
      <sheetName val="mvac_Offer"/>
      <sheetName val="mvac_BOQ"/>
      <sheetName val="Summary"/>
      <sheetName val="Factors"/>
      <sheetName val="업무처리전"/>
      <sheetName val="C1ㅇ"/>
      <sheetName val="Base BM-rebar"/>
      <sheetName val="List"/>
      <sheetName val="BOQ"/>
      <sheetName val="FOL - Bar"/>
      <sheetName val="katsayı"/>
      <sheetName val="Testing"/>
      <sheetName val="ANALIZ"/>
      <sheetName val="③赤紙(日文)"/>
      <sheetName val="KADIKES2"/>
      <sheetName val="Co_Ef"/>
      <sheetName val="Co Eff"/>
      <sheetName val="TESİSAT"/>
      <sheetName val="Fit Out B2a"/>
      <sheetName val="Option"/>
      <sheetName val="기계내역서"/>
      <sheetName val="Calendar"/>
      <sheetName val="C3"/>
      <sheetName val="Payments and Cash Calls"/>
      <sheetName val="Day work"/>
      <sheetName val="1"/>
      <sheetName val="M_Budget"/>
      <sheetName val="Material_of_Quantities"/>
      <sheetName val="unit_price_list"/>
      <sheetName val="Project_Data"/>
      <sheetName val="아파트_"/>
      <sheetName val="Ｎｏ_13"/>
      <sheetName val="Raw_Data"/>
      <sheetName val="95삼성급(본사)"/>
      <sheetName val="금액내역서"/>
      <sheetName val="2.2 띠장의 설계"/>
      <sheetName val="영업소실적"/>
      <sheetName val="PWA"/>
      <sheetName val="실행철강하도"/>
      <sheetName val="DESBASTE"/>
      <sheetName val="집계표"/>
      <sheetName val="개시대사 (2)"/>
      <sheetName val="ANX3A11"/>
      <sheetName val="BQ"/>
      <sheetName val="Cashflow Analysis"/>
      <sheetName val="수입"/>
      <sheetName val="NPC500"/>
      <sheetName val="personnelist"/>
      <sheetName val="Consumables"/>
      <sheetName val="6PILE  (돌출)"/>
      <sheetName val="skejul"/>
      <sheetName val="Eq. Mobilization"/>
      <sheetName val="石炭性状"/>
      <sheetName val="bqmpaloc"/>
      <sheetName val="유림골조"/>
      <sheetName val="TDC Item Dets"/>
      <sheetName val="TDC Item Sumry"/>
      <sheetName val="TDC Key Qty Sumry"/>
      <sheetName val="List - Components"/>
      <sheetName val="List - Equipment"/>
      <sheetName val="Item Sumry - Std Imp"/>
      <sheetName val="Unit Costs - Std Imp"/>
      <sheetName val="Unit MH - Std Imp"/>
      <sheetName val="Proj TIC - Std Imp"/>
      <sheetName val="Ammonia"/>
      <sheetName val="UOA"/>
      <sheetName val="ENG-101"/>
      <sheetName val="breakdown"/>
      <sheetName val="D-623D"/>
      <sheetName val="98수문일위"/>
      <sheetName val="12CGOU"/>
      <sheetName val="표지"/>
      <sheetName val="4-Basic Price"/>
      <sheetName val="UPH,BHN,ALT"/>
      <sheetName val="Analis harga"/>
      <sheetName val="escon"/>
      <sheetName val="연돌일위집계"/>
      <sheetName val=" RFQ for BOP Bldgs(No.51,53,58)"/>
      <sheetName val="차액보증"/>
      <sheetName val="COLUMN"/>
      <sheetName val="SPT vs PHI"/>
      <sheetName val="final abstract"/>
      <sheetName val="Mgmt Summary"/>
      <sheetName val="4. TAX"/>
      <sheetName val="1.Assumptions"/>
      <sheetName val="설비"/>
      <sheetName val="일위대가"/>
      <sheetName val="간접비내역-1"/>
      <sheetName val="Air Cooler-E"/>
      <sheetName val="간접인원 급료산출"/>
      <sheetName val="MTP"/>
      <sheetName val="Compar 28.12.17"/>
      <sheetName val="Labor (HA)"/>
      <sheetName val="Equiment (HA)"/>
      <sheetName val="Material"/>
      <sheetName val="Base_BM-rebar"/>
      <sheetName val="COST"/>
      <sheetName val="FitOutConfCentre"/>
      <sheetName val="Schedules"/>
      <sheetName val="SubmitCal"/>
      <sheetName val="Register"/>
      <sheetName val="Trade"/>
      <sheetName val="AOP Summary-2"/>
      <sheetName val="KABLO"/>
      <sheetName val="Chiet tinh dz22"/>
      <sheetName val="입찰내역 발주처 양식"/>
      <sheetName val="NPV"/>
      <sheetName val="Co_Eff"/>
      <sheetName val="Base_BM-rebar1"/>
      <sheetName val="Raw_Data1"/>
      <sheetName val="Fit_Out_B2a"/>
      <sheetName val="FOL_-_Bar"/>
      <sheetName val="Payments_and_Cash_Calls"/>
      <sheetName val="Day_work"/>
      <sheetName val="Master"/>
      <sheetName val="A2 (4)"/>
      <sheetName val="PNT-QUOT-#3"/>
      <sheetName val="COAT&amp;WRAP-QIOT-#3"/>
      <sheetName val="VL"/>
      <sheetName val="TN"/>
      <sheetName val="ND"/>
      <sheetName val="M_Budget1"/>
      <sheetName val="Material_of_Quantities1"/>
      <sheetName val="unit_price_list1"/>
      <sheetName val="Project_Data1"/>
      <sheetName val="Ｎｏ_131"/>
      <sheetName val="아파트_1"/>
      <sheetName val="RAB AR&amp;STR"/>
      <sheetName val="tifico"/>
      <sheetName val="Earthwork"/>
      <sheetName val="Compar_28_12_17"/>
      <sheetName val="Electrical"/>
      <sheetName val="負荷集計（断熱不燃）"/>
      <sheetName val="XL4Poppy"/>
      <sheetName val="Sheet2"/>
      <sheetName val="SUM-AIR-Submit"/>
      <sheetName val="MTO REV_2_ARMOR_"/>
      <sheetName val="Quantity"/>
      <sheetName val="AQA"/>
      <sheetName val="Currency"/>
      <sheetName val="Gia vat tu"/>
      <sheetName val="B3A - TOWER A"/>
      <sheetName val="Electrical Works"/>
      <sheetName val="H_T_ INCOMING SYSTEM"/>
      <sheetName val="도급양식"/>
      <sheetName val="FA-LISTING"/>
      <sheetName val="실행"/>
      <sheetName val="Điện Nhẹ"/>
      <sheetName val="6. Chieu sang &amp; cap nguon"/>
      <sheetName val="8. Thiet bi dien nhe"/>
      <sheetName val="10. Bao chay, ex, sc"/>
      <sheetName val="11. Chua chay"/>
      <sheetName val="13. Thong gio"/>
      <sheetName val="14. Cap thoat nuoc"/>
      <sheetName val="gVL"/>
      <sheetName val="PL 01"/>
      <sheetName val="PCCC"/>
      <sheetName val="chitimc"/>
      <sheetName val="dongia (2)"/>
      <sheetName val="giathanh1"/>
      <sheetName val="THPDMoi  (2)"/>
      <sheetName val="gtrinh"/>
      <sheetName val="phuluc1"/>
      <sheetName val="lam-moi"/>
      <sheetName val="DONGIA"/>
      <sheetName val="thao-go"/>
      <sheetName val="DON GIA"/>
      <sheetName val="TONGKE-HT"/>
      <sheetName val="DG"/>
      <sheetName val="dtxl"/>
      <sheetName val="t-h HA THE"/>
      <sheetName val="CHITIET VL-NC-TT -1p"/>
      <sheetName val="TONG HOP VL-NC TT"/>
      <sheetName val="TH XL"/>
      <sheetName val="VC"/>
      <sheetName val="chitiet"/>
      <sheetName val="Tiepdia"/>
      <sheetName val="CHITIET VL-NC-TT-3p"/>
      <sheetName val="TDTKP"/>
      <sheetName val="TDTKP1"/>
      <sheetName val="KPVC-BD "/>
      <sheetName val="CHITIET VL-NC"/>
      <sheetName val="Dwg. Transmittal"/>
      <sheetName val="DBs"/>
      <sheetName val="laroux"/>
      <sheetName val="Summary "/>
      <sheetName val="VVa"/>
      <sheetName val="BOQ-FD PA"/>
      <sheetName val="Price List FD PA"/>
      <sheetName val="Cost Sheet"/>
      <sheetName val="fire detection offer"/>
      <sheetName val="fire detection cost"/>
      <sheetName val="Price List"/>
      <sheetName val="MAIN GATE HOUSE"/>
      <sheetName val="BAG-2"/>
      <sheetName val="Currency Rate"/>
      <sheetName val="Dinh muc CP KTCB khac"/>
      <sheetName val="TH May TC"/>
      <sheetName val="KLDT DIEN"/>
      <sheetName val="PTVT DIEN"/>
      <sheetName val="TH kinh phi"/>
      <sheetName val="Thong ke thiet bi"/>
      <sheetName val="TH vat tu"/>
      <sheetName val="Chiet tinh dz35"/>
      <sheetName val="$TEXT1$"/>
      <sheetName val="DuToan"/>
      <sheetName val="TBVL"/>
      <sheetName val="Code"/>
      <sheetName val="백분율"/>
      <sheetName val="DHEQSUPT"/>
      <sheetName val="정부노임단가"/>
      <sheetName val="CONTENTS"/>
      <sheetName val="Main"/>
      <sheetName val="PRO_A"/>
      <sheetName val="PRO"/>
      <sheetName val="참고"/>
      <sheetName val="E-Price"/>
      <sheetName val="TB-내역서"/>
      <sheetName val="CTEMCOST"/>
      <sheetName val="조명시설"/>
      <sheetName val="BẢNG TỔNG HỢP"/>
      <sheetName val="HÀNG RÀO"/>
      <sheetName val="NHÀ XƯỞNG"/>
      <sheetName val="NHÀ VĂN PHÒNG"/>
      <sheetName val="NHÀ BẾP"/>
      <sheetName val="NHÀ XE Ô TÔ"/>
      <sheetName val="BỂ NƯỚC NGẦM"/>
      <sheetName val="NHÀ BẢO VỆ"/>
      <sheetName val="CỘT CỜ"/>
      <sheetName val="TRẠM ĐIỆN"/>
      <sheetName val="KHO HOÁ CHẤT"/>
      <sheetName val="NHÀ RÁC"/>
      <sheetName val="KHU HÚT THUỐC"/>
      <sheetName val="MÁI NỐI VP+ BẾP"/>
      <sheetName val="BỂ TỰ HOẠI"/>
      <sheetName val="THƯ VIỆN MẪU"/>
      <sheetName val="TỔNG HỢP THÉP BELHOMES"/>
      <sheetName val="TỔNG HỢP 1 CĂN THEO LOẠI NHÀ"/>
      <sheetName val="SH.CT CỔ CỘT"/>
      <sheetName val="SH. ĐÀI MÓNG"/>
      <sheetName val="SH. CỘT T1"/>
      <sheetName val="SH. CỘT T2"/>
      <sheetName val="SH.CỘT T3"/>
      <sheetName val="SH. GIẰNG MÓNG"/>
      <sheetName val="SH. DẦM T2"/>
      <sheetName val="SH. DẦM T3"/>
      <sheetName val="SH.DẦM TM"/>
      <sheetName val="SH. SÀN T2"/>
      <sheetName val="SH. SÀN T3"/>
      <sheetName val="SH. SÀN TMÁI"/>
      <sheetName val="SH.KHAC"/>
      <sheetName val="SH. HANG RAO"/>
      <sheetName val=" T1.ĐÀI MÓNG AF"/>
      <sheetName val="T1.CỔ CỘT AF"/>
      <sheetName val="T1.CỘT T1 AF"/>
      <sheetName val="T1.CỘT T2 AF"/>
      <sheetName val="T1.CỘT T3 AF"/>
      <sheetName val="T1. DẦM MÓNG AF"/>
      <sheetName val="T1.DẦM T2 AF"/>
      <sheetName val="T1.DẦM T3 AF"/>
      <sheetName val="T1.DẦM TM AF"/>
      <sheetName val="T1.SAN F2 AF"/>
      <sheetName val="T1. SAN F3 AF"/>
      <sheetName val="T1.SAN FR AF"/>
      <sheetName val="T1. KHAC AF"/>
      <sheetName val="T1. HANG RAO AF"/>
      <sheetName val=" T1.ĐÀI MÓNG A'F'BE"/>
      <sheetName val="T1.CỔ CỘT A'F'BE"/>
      <sheetName val="T1.CỘT T1 A'F'BE"/>
      <sheetName val="T1.CỘT T2 A'F'BE"/>
      <sheetName val="T1.CỘT T3 A'F'BE"/>
      <sheetName val="T1. DẦM MÓNG A'F'BE"/>
      <sheetName val="T1.DẦM T2 A'F'BE"/>
      <sheetName val="T1.DẦM T3 A'F'BE"/>
      <sheetName val="T1.DẦM TM A'F'BE"/>
      <sheetName val="T1. SAN F1 A'F'BE"/>
      <sheetName val="T1.SAN F2 A'F'BE"/>
      <sheetName val="T1. SAN F3 A'F'BE"/>
      <sheetName val="T1.SAN FR A'F'BE"/>
      <sheetName val="T1.KHAC A'F'BE"/>
      <sheetName val="T1.HANG RAO A'F'BE"/>
      <sheetName val=" T1.ĐÀI CD"/>
      <sheetName val="T1.CỔ CỘT CD"/>
      <sheetName val="T1.CỘT T1 CD"/>
      <sheetName val="T1.CỘT T2 CD"/>
      <sheetName val="T1.CỘT T3 CD"/>
      <sheetName val="T1. DẦM MÓNG CD"/>
      <sheetName val="1.LIST NTCV"/>
      <sheetName val="2.BB LÂY MẪU"/>
      <sheetName val="3. YCNT CV"/>
      <sheetName val="4. BBNT VLĐV"/>
      <sheetName val="Muc luc"/>
      <sheetName val="61 .Lan can an toàn NB"/>
      <sheetName val="62 .Lan can an toan"/>
      <sheetName val="Nhat ky thi cong chong tham"/>
      <sheetName val="56.3 BBNTNB MÓNG CT"/>
      <sheetName val="56.4 BBNT MÓNG CT"/>
      <sheetName val="GIAVLIEU"/>
      <sheetName val="sheet3"/>
      <sheetName val="GZ.TG"/>
      <sheetName val="GZ.TP"/>
      <sheetName val="GZ.VT"/>
      <sheetName val="SOURCE"/>
      <sheetName val="SW"/>
      <sheetName val="SITE-E"/>
      <sheetName val="Gia VLNCMTC"/>
      <sheetName val="LEGEND"/>
      <sheetName val="BG"/>
      <sheetName val="EQP"/>
      <sheetName val="BD1"/>
      <sheetName val="8-31-98"/>
      <sheetName val="HD HS NGHIỆM THU"/>
      <sheetName val="1. LỊCH NTHN"/>
      <sheetName val="LIST BT lót"/>
      <sheetName val="LIST BT"/>
      <sheetName val="3.PHÊ DUYÊT THAU PHỤ"/>
      <sheetName val="4.PHÊ DUYÊT VẬT LIỆU"/>
      <sheetName val="5. LAY MAU VL"/>
      <sheetName val="6. BBNT VLĐV"/>
      <sheetName val="7. BBNT TRAC DAC"/>
      <sheetName val="1.LIST NGHIỆM THU"/>
      <sheetName val="1.1.LIST BT"/>
      <sheetName val="2. YCNT LIST "/>
      <sheetName val="3. BBNT ĐÀO ĐẤT"/>
      <sheetName val="4. BBNT ĐỔ BT LÓT"/>
      <sheetName val="4.1. BBNT CẮT CỌC"/>
      <sheetName val="4.2. BBNT ĐỔ BT ĐẦU CỌC"/>
      <sheetName val="5. BBNT ĐẮP ĐÁT,CÁT,ĐÁ,BASE"/>
      <sheetName val="6. BBNT TRAI PVC"/>
      <sheetName val="7. BBNT CỐT THÉP"/>
      <sheetName val="8. BBNT VÁN KHUÔN"/>
      <sheetName val="9. BBNT ĐỔ BT"/>
      <sheetName val="10. BBNT KHOAN CẤY THÉP"/>
      <sheetName val="11. BBNT chống thấm"/>
      <sheetName val="12. BBNT CKBT"/>
      <sheetName val="13. BBNT GIA CÔNG KCT"/>
      <sheetName val="14. BBNT SƠN KCT"/>
      <sheetName val="15. BBNT LẮP DỰNG KCT"/>
      <sheetName val="16. BBNT CT XÂY"/>
      <sheetName val="17. BBNT CT TRÁT"/>
      <sheetName val="18. BBNT ĐMHT"/>
      <sheetName val="11. BBNT ÉP CỌC TRE(LIST 4)"/>
      <sheetName val="12.Theo doi do BT LÓT"/>
      <sheetName val="47. BBNT PHÁ DỠ"/>
      <sheetName val="18. BBNT CKBT"/>
      <sheetName val="16.Theo doi do BT"/>
      <sheetName val="17. BBLM BT "/>
      <sheetName val="29. BBNT KHOAN CẤY THÉP"/>
      <sheetName val="20. BBNT CT XÂY"/>
      <sheetName val="21. BBNT CT TRÁT"/>
      <sheetName val="22.BBNT BPCT"/>
      <sheetName val="23.BBNT HT BG"/>
      <sheetName val="2. YCNT LIST 4"/>
      <sheetName val="4. BBNT ÉP CỌC TRE"/>
      <sheetName val="5. BBNT GIA CỐ,SAN LẤP"/>
      <sheetName val="6. BBNT ĐỔ BT LÓT"/>
      <sheetName val="10. BBNT CT XÂY"/>
      <sheetName val="11. BBNT CT TRÁT"/>
      <sheetName val="nha bao ve"/>
      <sheetName val="Đức Huệ - GV gốc"/>
      <sheetName val="1. ABPLAZA COST"/>
      <sheetName val="2. ABPLAZA INVENTORY"/>
      <sheetName val="3. ICID CASHFLOW"/>
      <sheetName val="宏1"/>
      <sheetName val="NEW_PANEL"/>
      <sheetName val="Building T1,2,3,4,5 (2)"/>
      <sheetName val="SiteWorks"/>
      <sheetName val="Bang gia NC "/>
      <sheetName val="HS_957"/>
      <sheetName val="tra_vat_lieu"/>
      <sheetName val="MTO REV_0"/>
      <sheetName val="計算条件"/>
      <sheetName val="Bahan"/>
      <sheetName val="入力作成表"/>
      <sheetName val="1.Requisition(E)"/>
      <sheetName val="D+W"/>
      <sheetName val="Temp&amp;Site"/>
      <sheetName val="Fit_Out_B2a1"/>
      <sheetName val="Co_Eff1"/>
      <sheetName val="Chiet_tinh_dz22"/>
      <sheetName val="입찰내역_발주처_양식"/>
      <sheetName val="AOP_Summary-2"/>
      <sheetName val="SPT_vs_PHI"/>
      <sheetName val="1.11.b"/>
      <sheetName val="NOTES"/>
      <sheetName val="Database"/>
      <sheetName val="Material-1"/>
      <sheetName val="Basic Material Costs"/>
      <sheetName val="Control"/>
      <sheetName val="Direct"/>
      <sheetName val="SEX"/>
      <sheetName val="Base_BM-rebar2"/>
      <sheetName val="Raw_Data2"/>
      <sheetName val="FOL_-_Bar1"/>
      <sheetName val="Payments_and_Cash_Calls1"/>
      <sheetName val="Day_work1"/>
      <sheetName val=" N Finansal Eğri"/>
      <sheetName val="HKED.KEŞFİ İmalat"/>
      <sheetName val="YEŞİL DEFTER-İmalat"/>
      <sheetName val="rayıc"/>
      <sheetName val="sal"/>
      <sheetName val="INDIRECT COST"/>
      <sheetName val="TABLO-3"/>
      <sheetName val="Rapor"/>
      <sheetName val="34. BLOK EK ISLER-NO1 HAKEDIS"/>
      <sheetName val="Sayfa1"/>
      <sheetName val="SERVICES I"/>
      <sheetName val="Lstsub"/>
      <sheetName val="QUOTE_E"/>
      <sheetName val="item #13  Structur"/>
      <sheetName val="Item # 20 Structure"/>
      <sheetName val="opstat"/>
      <sheetName val="costs"/>
      <sheetName val="MOS"/>
      <sheetName val="LOB"/>
      <sheetName val="Degiskenler"/>
      <sheetName val="analizler"/>
      <sheetName val="3004"/>
      <sheetName val="imput costi par."/>
      <sheetName val="HRG BHN"/>
      <sheetName val="Bangia"/>
      <sheetName val="입찰안"/>
      <sheetName val="1.Quotation(見積決裁書） "/>
      <sheetName val="3.Summary of Cost "/>
      <sheetName val="4.Ｓｐｅｃｉａｌ Material"/>
      <sheetName val="6.Ｃｏｍｍｏｎ Material"/>
      <sheetName val="M&amp;E"/>
      <sheetName val="9.Indirect_budget"/>
      <sheetName val="IGETA_Elec BOQ"/>
      <sheetName val="Maker List"/>
      <sheetName val="Request Builder"/>
      <sheetName val="INFO "/>
      <sheetName val="CFS3"/>
      <sheetName val="Nhan cong"/>
      <sheetName val="PHU LUC2"/>
      <sheetName val="ESTI."/>
      <sheetName val="DI-ESTI"/>
      <sheetName val="2.1 受電設備棟"/>
      <sheetName val="2.2 受・防火水槽"/>
      <sheetName val="2.3 排水処理設備棟"/>
      <sheetName val="2.4 倉庫棟"/>
      <sheetName val="2.5 守衛棟"/>
      <sheetName val="7_MEP"/>
      <sheetName val="NOTE"/>
      <sheetName val="Analisa"/>
      <sheetName val="M_Budget2"/>
      <sheetName val="Material_of_Quantities2"/>
      <sheetName val="unit_price_list2"/>
      <sheetName val="Project_Data2"/>
      <sheetName val="Ｎｏ_132"/>
      <sheetName val="아파트_2"/>
      <sheetName val="Compar_28_12_171"/>
      <sheetName val="Labor_(HA)"/>
      <sheetName val="Equiment_(HA)"/>
      <sheetName val="A2_(4)"/>
      <sheetName val="RAB_AR&amp;STR"/>
      <sheetName val="MTO_REV_2_ARMOR_"/>
      <sheetName val="Electrical_Works"/>
      <sheetName val="H_T__INCOMING_SYSTEM"/>
      <sheetName val="Gia_vat_tu"/>
      <sheetName val="B3A_-_TOWER_A"/>
      <sheetName val="Điện_Nhẹ"/>
      <sheetName val="6__Chieu_sang_&amp;_cap_nguon"/>
      <sheetName val="8__Thiet_bi_dien_nhe"/>
      <sheetName val="10__Bao_chay,_ex,_sc"/>
      <sheetName val="11__Chua_chay"/>
      <sheetName val="13__Thong_gio"/>
      <sheetName val="14__Cap_thoat_nuoc"/>
      <sheetName val="PL_01"/>
      <sheetName val="dongia_(2)"/>
      <sheetName val="THPDMoi__(2)"/>
      <sheetName val="DON_GIA"/>
      <sheetName val="t-h_HA_THE"/>
      <sheetName val="CHITIET_VL-NC-TT_-1p"/>
      <sheetName val="TONG_HOP_VL-NC_TT"/>
      <sheetName val="TH_XL"/>
      <sheetName val="CHITIET_VL-NC-TT-3p"/>
      <sheetName val="KPVC-BD_"/>
      <sheetName val="CHITIET_VL-NC"/>
      <sheetName val="MAIN_GATE_HOUSE"/>
      <sheetName val="Chiet_tinh_dz35"/>
      <sheetName val="Summary_"/>
      <sheetName val="BOQ-FD_PA"/>
      <sheetName val="Price_List_FD_PA"/>
      <sheetName val="Cost_Sheet"/>
      <sheetName val="fire_detection_offer"/>
      <sheetName val="fire_detection_cost"/>
      <sheetName val="Price_List"/>
      <sheetName val="Currency_Rate"/>
      <sheetName val="Dwg__Transmittal"/>
      <sheetName val="Dinh_muc_CP_KTCB_khac"/>
      <sheetName val="TH_May_TC"/>
      <sheetName val="KLDT_DIEN"/>
      <sheetName val="PTVT_DIEN"/>
      <sheetName val="TH_kinh_phi"/>
      <sheetName val="Thong_ke_thiet_bi"/>
      <sheetName val="TH_vat_tu"/>
      <sheetName val="GZ_TG"/>
      <sheetName val="GZ_TP"/>
      <sheetName val="GZ_VT"/>
      <sheetName val="nha_bao_ve"/>
      <sheetName val="6PILE__(돌출)"/>
      <sheetName val="Gia_VLNCMTC"/>
      <sheetName val="Cash Flow"/>
      <sheetName val="Yield"/>
      <sheetName val="Draft"/>
      <sheetName val="THAP"/>
      <sheetName val="Btra"/>
      <sheetName val="Div26 - Elect"/>
      <sheetName val="BKL"/>
      <sheetName val="1.1 BOQ "/>
      <sheetName val="단가표"/>
      <sheetName val="Retrofit contract"/>
      <sheetName val="ML-부품4동 정산내역"/>
      <sheetName val="ML-CUB2 정산내역"/>
      <sheetName val="부품4동"/>
      <sheetName val="Retrofit 정산"/>
      <sheetName val="Pasir Panjang 100J"/>
      <sheetName val="STR"/>
      <sheetName val="Data"/>
      <sheetName val="설계내역서"/>
      <sheetName val="#REF!"/>
      <sheetName val="外気負荷"/>
      <sheetName val="RC Pipe"/>
      <sheetName val="C5.M-Cover"/>
      <sheetName val="基本"/>
      <sheetName val="报价费率计算表"/>
      <sheetName val="MASTER_RATE ANALYSIS"/>
      <sheetName val="Gravel in pond"/>
      <sheetName val="(Not to print)"/>
      <sheetName val="item_#13__Structur"/>
      <sheetName val="Item_#_20_Structure"/>
      <sheetName val="MASTER_RATE_ANALYSIS"/>
      <sheetName val="Gravel_in_pond"/>
      <sheetName val="Eq__Mobilization"/>
      <sheetName val="MS08-01 S"/>
      <sheetName val="MS08-01 P"/>
      <sheetName val="upa"/>
      <sheetName val="1-G1"/>
      <sheetName val="Rate Analysis"/>
      <sheetName val="mapping"/>
      <sheetName val="BYBU96"/>
      <sheetName val="CLAY"/>
      <sheetName val="Form 6"/>
      <sheetName val="BQ-E20-02(Rp)"/>
      <sheetName val="PRICE-SUMMARY"/>
      <sheetName val="Electrical Breakdown"/>
      <sheetName val="BK04"/>
      <sheetName val="A1.CN"/>
      <sheetName val="DANHMUC"/>
      <sheetName val="F&amp;S"/>
      <sheetName val="THVT"/>
      <sheetName val="대비"/>
      <sheetName val="변화치수"/>
      <sheetName val="Sheet 3"/>
      <sheetName val="토공"/>
      <sheetName val="F4-F7"/>
      <sheetName val="Step1 1st"/>
      <sheetName val="SL NHAP"/>
      <sheetName val="Móng, nền "/>
      <sheetName val="pp1p"/>
      <sheetName val="pp3p_NC"/>
      <sheetName val="pp3p "/>
      <sheetName val="TONGKE3p "/>
      <sheetName val="BẢNG_TỔNG_HỢP"/>
      <sheetName val="HÀNG_RÀO"/>
      <sheetName val="NHÀ_XƯỞNG"/>
      <sheetName val="NHÀ_VĂN_PHÒNG"/>
      <sheetName val="NHÀ_BẾP"/>
      <sheetName val="NHÀ_XE_Ô_TÔ"/>
      <sheetName val="BỂ_NƯỚC_NGẦM"/>
      <sheetName val="NHÀ_BẢO_VỆ"/>
      <sheetName val="CỘT_CỜ"/>
      <sheetName val="TRẠM_ĐIỆN"/>
      <sheetName val="KHO_HOÁ_CHẤT"/>
      <sheetName val="NHÀ_RÁC"/>
      <sheetName val="KHU_HÚT_THUỐC"/>
      <sheetName val="MÁI_NỐI_VP+_BẾP"/>
      <sheetName val="BỂ_TỰ_HOẠI"/>
      <sheetName val="THƯ_VIỆN_MẪU"/>
      <sheetName val="TỔNG_HỢP_THÉP_BELHOMES"/>
      <sheetName val="TỔNG_HỢP_1_CĂN_THEO_LOẠI_NHÀ"/>
      <sheetName val="SH_CT_CỔ_CỘT"/>
      <sheetName val="SH__ĐÀI_MÓNG"/>
      <sheetName val="SH__CỘT_T1"/>
      <sheetName val="SH__CỘT_T2"/>
      <sheetName val="SH_CỘT_T3"/>
      <sheetName val="SH__GIẰNG_MÓNG"/>
      <sheetName val="SH__DẦM_T2"/>
      <sheetName val="SH__DẦM_T3"/>
      <sheetName val="SH_DẦM_TM"/>
      <sheetName val="SH__SÀN_T2"/>
      <sheetName val="SH__SÀN_T3"/>
      <sheetName val="SH__SÀN_TMÁI"/>
      <sheetName val="SH_KHAC"/>
      <sheetName val="SH__HANG_RAO"/>
      <sheetName val="_T1_ĐÀI_MÓNG_AF"/>
      <sheetName val="T1_CỔ_CỘT_AF"/>
      <sheetName val="T1_CỘT_T1_AF"/>
      <sheetName val="T1_CỘT_T2_AF"/>
      <sheetName val="T1_CỘT_T3_AF"/>
      <sheetName val="T1__DẦM_MÓNG_AF"/>
      <sheetName val="T1_DẦM_T2_AF"/>
      <sheetName val="T1_DẦM_T3_AF"/>
      <sheetName val="T1_DẦM_TM_AF"/>
      <sheetName val="T1_SAN_F2_AF"/>
      <sheetName val="T1__SAN_F3_AF"/>
      <sheetName val="T1_SAN_FR_AF"/>
      <sheetName val="T1__KHAC_AF"/>
      <sheetName val="T1__HANG_RAO_AF"/>
      <sheetName val="_T1_ĐÀI_MÓNG_A'F'BE"/>
      <sheetName val="T1_CỔ_CỘT_A'F'BE"/>
      <sheetName val="T1_CỘT_T1_A'F'BE"/>
      <sheetName val="T1_CỘT_T2_A'F'BE"/>
      <sheetName val="T1_CỘT_T3_A'F'BE"/>
      <sheetName val="T1__DẦM_MÓNG_A'F'BE"/>
      <sheetName val="T1_DẦM_T2_A'F'BE"/>
      <sheetName val="T1_DẦM_T3_A'F'BE"/>
      <sheetName val="T1_DẦM_TM_A'F'BE"/>
      <sheetName val="T1__SAN_F1_A'F'BE"/>
      <sheetName val="T1_SAN_F2_A'F'BE"/>
      <sheetName val="T1__SAN_F3_A'F'BE"/>
      <sheetName val="T1_SAN_FR_A'F'BE"/>
      <sheetName val="T1_KHAC_A'F'BE"/>
      <sheetName val="T1_HANG_RAO_A'F'BE"/>
      <sheetName val="_T1_ĐÀI_CD"/>
      <sheetName val="T1_CỔ_CỘT_CD"/>
      <sheetName val="T1_CỘT_T1_CD"/>
      <sheetName val="T1_CỘT_T2_CD"/>
      <sheetName val="T1_CỘT_T3_CD"/>
      <sheetName val="T1__DẦM_MÓNG_CD"/>
      <sheetName val="1_LIST_NTCV"/>
      <sheetName val="2_BB_LÂY_MẪU"/>
      <sheetName val="3__YCNT_CV"/>
      <sheetName val="4__BBNT_VLĐV"/>
      <sheetName val="Muc_luc"/>
      <sheetName val="61__Lan_can_an_toàn_NB"/>
      <sheetName val="62__Lan_can_an_toan"/>
      <sheetName val="Nhat_ky_thi_cong_chong_tham"/>
      <sheetName val="56_3_BBNTNB_MÓNG_CT"/>
      <sheetName val="56_4_BBNT_MÓNG_CT"/>
      <sheetName val="mw"/>
      <sheetName val="ERECIN"/>
      <sheetName val="E H - H. W.P."/>
      <sheetName val="E. H. Treatment for pile cap"/>
      <sheetName val="Demand"/>
      <sheetName val="Occ"/>
      <sheetName val="Summ"/>
      <sheetName val="BILL-1"/>
      <sheetName val="BILL-3"/>
      <sheetName val="Architect"/>
      <sheetName val="VIABILITY"/>
      <sheetName val="Kur"/>
      <sheetName val="Keşif-I"/>
      <sheetName val="HAKEDİŞ "/>
      <sheetName val="BUTCE+MANHOUR"/>
      <sheetName val="keşif özeti"/>
      <sheetName val="Katsayılar"/>
      <sheetName val="New Rates"/>
      <sheetName val="Bldg"/>
      <sheetName val="Est"/>
      <sheetName val="SCHEDULE"/>
      <sheetName val="Food"/>
      <sheetName val="Build-up"/>
      <sheetName val=" GULF"/>
      <sheetName val="4"/>
      <sheetName val="vendor"/>
      <sheetName val="Takeoff"/>
      <sheetName val="PE"/>
      <sheetName val="15.13"/>
      <sheetName val="SRC-B3U2"/>
      <sheetName val="Bill07"/>
      <sheetName val="CSC"/>
      <sheetName val="Spread"/>
      <sheetName val="Part-A"/>
      <sheetName val="???? ??? ??"/>
      <sheetName val="FA_SUMMARY"/>
      <sheetName val="intr stool brkup"/>
      <sheetName val="Bill.10"/>
      <sheetName val="Headings"/>
      <sheetName val="Basement Budget"/>
      <sheetName val="11"/>
      <sheetName val="bkg"/>
      <sheetName val="cbrd460"/>
      <sheetName val="bcl"/>
      <sheetName val="1.0 Section 1 Cover"/>
      <sheetName val="col-reinft1"/>
      <sheetName val="analysis"/>
      <sheetName val="Labour"/>
      <sheetName val="Area Analysis"/>
      <sheetName val="Sensitivity"/>
      <sheetName val="DETAILED  BOQ"/>
      <sheetName val="Formulas"/>
      <sheetName val="Base_BM-rebar3"/>
      <sheetName val="Raw_Data3"/>
      <sheetName val="Co_Eff2"/>
      <sheetName val="Fit_Out_B2a2"/>
      <sheetName val="FOL_-_Bar2"/>
      <sheetName val="Day_work2"/>
      <sheetName val="Payments_and_Cash_Calls2"/>
      <sheetName val="Chiet_tinh_dz221"/>
      <sheetName val="입찰내역_발주처_양식1"/>
      <sheetName val="AOP_Summary-21"/>
      <sheetName val="SPT_vs_PHI1"/>
      <sheetName val="1_11_b"/>
      <sheetName val="Basic_Material_Costs"/>
      <sheetName val="item_#13__Structur1"/>
      <sheetName val="Item_#_20_Structure1"/>
      <sheetName val="MASTER_RATE_ANALYSIS1"/>
      <sheetName val="Gravel_in_pond1"/>
      <sheetName val="Eq__Mobilization1"/>
      <sheetName val="(Not_to_print)"/>
      <sheetName val="15_13"/>
      <sheetName val="Bill No. 3"/>
      <sheetName val="Sheet7"/>
      <sheetName val="Sec 1 BOQ"/>
      <sheetName val="Sec 2 BOQ-MRO"/>
      <sheetName val="Sec 3 BOQ-FBO"/>
      <sheetName val="Sec 4 BOQ-CUP"/>
      <sheetName val="Adsorption - MRO"/>
      <sheetName val="Adsorption - CUP"/>
      <sheetName val="Sec 5 BOQ-ASG"/>
      <sheetName val="Sec 6 BOQ-SUBSTN"/>
      <sheetName val="Sec 8 BOQ-dayworks"/>
      <sheetName val="Grand Summary"/>
      <sheetName val="BILL 1"/>
      <sheetName val="PROGRAM"/>
      <sheetName val="CASHFLOW"/>
      <sheetName val="E H Blinding"/>
      <sheetName val="E H Excavation"/>
      <sheetName val="Pc name"/>
      <sheetName val="DCF_5"/>
      <sheetName val="US Ship Repair Industry Growth"/>
      <sheetName val="Market Overview"/>
      <sheetName val="US Shipyard Repair Output"/>
      <sheetName val="Charts"/>
      <sheetName val="LBO"/>
      <sheetName val="Summary Financials"/>
      <sheetName val="Inputs"/>
      <sheetName val="ARC308-1"/>
      <sheetName val="Data Sheet"/>
      <sheetName val="Payment"/>
      <sheetName val="Input"/>
      <sheetName val="CostPlan"/>
      <sheetName val="Rate_Analysis"/>
      <sheetName val="Data_Sheet"/>
      <sheetName val="Area_Analysis"/>
      <sheetName val="DETAILED__BOQ"/>
      <sheetName val="New_Rates"/>
      <sheetName val="HD-XUAT"/>
      <sheetName val="기준정보"/>
      <sheetName val="품셈TABLE"/>
      <sheetName val="금호"/>
      <sheetName val="TVLIEU"/>
      <sheetName val="PS-Labour_M"/>
      <sheetName val="Config"/>
      <sheetName val="Tong du toan"/>
      <sheetName val="수량3"/>
      <sheetName val="개산공사비"/>
      <sheetName val="형강"/>
      <sheetName val="ETC."/>
      <sheetName val="BM "/>
      <sheetName val="DWG LIST"/>
      <sheetName val="KLHT"/>
      <sheetName val="CMS"/>
      <sheetName val="batch"/>
      <sheetName val="REINF."/>
      <sheetName val="SKETCH"/>
      <sheetName val="data_dci"/>
      <sheetName val="data_mci"/>
      <sheetName val="behind"/>
      <sheetName val="VCH-SLC"/>
      <sheetName val="Supplier"/>
      <sheetName val="배수내역"/>
      <sheetName val="DB@Acess"/>
      <sheetName val="Civil"/>
      <sheetName val="프랜트면허"/>
      <sheetName val="토목주소"/>
      <sheetName val="grafik"/>
      <sheetName val="pro ra op"/>
      <sheetName val="Upah"/>
      <sheetName val="Rekapitulasi"/>
      <sheetName val="Cash Flow bulanan"/>
      <sheetName val="Koordinat"/>
      <sheetName val="Page2"/>
      <sheetName val="EE-PROP"/>
      <sheetName val="Bill.1.VAC-Supply-A"/>
      <sheetName val="ANALISA.E"/>
      <sheetName val="IPL_SCHEDULE"/>
      <sheetName val="F1.4"/>
      <sheetName val="schtng"/>
      <sheetName val="schbhn"/>
      <sheetName val="schalt"/>
      <sheetName val="1.2"/>
      <sheetName val="Dsr Hitung"/>
      <sheetName val="Basic Price"/>
      <sheetName val="HARGA-UPAH"/>
      <sheetName val="Eng_Hrs (HO)"/>
      <sheetName val="HARGA MATERIAL"/>
      <sheetName val="Inkindo 2015"/>
      <sheetName val="LOADDAT"/>
      <sheetName val="Perhit.Alat"/>
      <sheetName val="011C101"/>
      <sheetName val="Sew-Tahan"/>
      <sheetName val="AOP-SK"/>
      <sheetName val="TABLE-A"/>
      <sheetName val="bq analisa"/>
      <sheetName val="RAB"/>
      <sheetName val="GeneralInfo"/>
      <sheetName val="Upah,Bahan,Alat"/>
      <sheetName val="Rekap Analisa1"/>
      <sheetName val="AnSipil"/>
      <sheetName val="AnPipa &amp; Acc"/>
      <sheetName val="P-072"/>
      <sheetName val="P-072 (2)"/>
      <sheetName val="All"/>
      <sheetName val="Equip Compare"/>
      <sheetName val="Tag Tube"/>
      <sheetName val="금융비용"/>
      <sheetName val="REP"/>
      <sheetName val="덕전리"/>
      <sheetName val="Hao hut, CK"/>
      <sheetName val="B.100"/>
      <sheetName val="CERTIFICATE"/>
      <sheetName val="2.05 Sprinkler"/>
      <sheetName val="2.01 Electrical "/>
      <sheetName val="schedule nos"/>
      <sheetName val="3.1"/>
      <sheetName val="2.2"/>
      <sheetName val="3.4"/>
      <sheetName val="5.4"/>
      <sheetName val="8.1"/>
      <sheetName val="5.1"/>
      <sheetName val="6.3"/>
      <sheetName val="2.3"/>
      <sheetName val="3.6"/>
      <sheetName val="2.5"/>
      <sheetName val="8.3"/>
      <sheetName val="3.2"/>
      <sheetName val="2.4"/>
      <sheetName val="2.1"/>
      <sheetName val="5.7"/>
      <sheetName val="3.3"/>
      <sheetName val="3.5"/>
      <sheetName val="2.8"/>
      <sheetName val="2.6"/>
      <sheetName val="8.1-8.2"/>
      <sheetName val="8.3-8.4"/>
      <sheetName val="FINA"/>
      <sheetName val="Code03"/>
      <sheetName val="INPUT - Revenue &amp; CGS"/>
      <sheetName val="Category Lookup Table"/>
      <sheetName val="Netstatement"/>
      <sheetName val="Part A"/>
      <sheetName val="B_100"/>
      <sheetName val="schedule_nos"/>
      <sheetName val="3_1"/>
      <sheetName val="2_2"/>
      <sheetName val="3_4"/>
      <sheetName val="5_4"/>
      <sheetName val="8_1"/>
      <sheetName val="5_1"/>
      <sheetName val="6_3"/>
      <sheetName val="2_3"/>
      <sheetName val="3_6"/>
      <sheetName val="2_5"/>
      <sheetName val="8_3"/>
      <sheetName val="3_2"/>
      <sheetName val="2_4"/>
      <sheetName val="2_1"/>
      <sheetName val="5_7"/>
      <sheetName val="3_3"/>
      <sheetName val="3_5"/>
      <sheetName val="2_8"/>
      <sheetName val="2_6"/>
      <sheetName val="2_05_Sprinkler"/>
      <sheetName val="2_01_Electrical_"/>
      <sheetName val="8_1-8_2"/>
      <sheetName val="8_3-8_4"/>
      <sheetName val="Category_Lookup_Table"/>
      <sheetName val="INPUT_-_Revenue_&amp;_CGS"/>
      <sheetName val="Part_A"/>
      <sheetName val="Staff Acco."/>
      <sheetName val="Summary Transformers"/>
      <sheetName val="PB"/>
      <sheetName val="Ti"/>
      <sheetName val="Criteria"/>
      <sheetName val="PROJECT BRIEF_EX_NEW_"/>
      <sheetName val="csdim"/>
      <sheetName val="cdsload"/>
      <sheetName val="chsload"/>
      <sheetName val="CLAMP"/>
      <sheetName val="cvsload"/>
      <sheetName val="pipe"/>
      <sheetName val="Schedule(overall)"/>
      <sheetName val="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row r="179">
          <cell r="T179">
            <v>205</v>
          </cell>
        </row>
        <row r="180">
          <cell r="T180">
            <v>205</v>
          </cell>
          <cell r="U180">
            <v>423</v>
          </cell>
          <cell r="V180">
            <v>725</v>
          </cell>
          <cell r="W180">
            <v>1144</v>
          </cell>
          <cell r="X180">
            <v>1577</v>
          </cell>
          <cell r="Y180">
            <v>2007</v>
          </cell>
          <cell r="Z180">
            <v>2501</v>
          </cell>
          <cell r="AA180">
            <v>3021</v>
          </cell>
          <cell r="AB180">
            <v>3543</v>
          </cell>
          <cell r="AC180">
            <v>4051</v>
          </cell>
          <cell r="AD180">
            <v>4632</v>
          </cell>
          <cell r="AE180">
            <v>5156</v>
          </cell>
          <cell r="AF180">
            <v>5682</v>
          </cell>
          <cell r="AG180">
            <v>6184</v>
          </cell>
          <cell r="AH180">
            <v>6432</v>
          </cell>
        </row>
      </sheetData>
      <sheetData sheetId="25" refreshError="1"/>
      <sheetData sheetId="26" refreshError="1"/>
      <sheetData sheetId="27" refreshError="1">
        <row r="16">
          <cell r="G16">
            <v>3100889.7360623879</v>
          </cell>
          <cell r="K16">
            <v>-3100889.7360623879</v>
          </cell>
        </row>
        <row r="17">
          <cell r="K17">
            <v>169371.15460847877</v>
          </cell>
        </row>
        <row r="18">
          <cell r="K18">
            <v>-272376.19996930048</v>
          </cell>
        </row>
        <row r="19">
          <cell r="K19">
            <v>-838205.55572895915</v>
          </cell>
        </row>
        <row r="20">
          <cell r="K20">
            <v>-1177633.0269047734</v>
          </cell>
        </row>
        <row r="21">
          <cell r="K21">
            <v>-1274278.7937224843</v>
          </cell>
        </row>
        <row r="22">
          <cell r="K22">
            <v>-1317965.1225737943</v>
          </cell>
        </row>
        <row r="23">
          <cell r="K23">
            <v>-1475735.498355248</v>
          </cell>
        </row>
        <row r="24">
          <cell r="K24">
            <v>-1507639.7996148129</v>
          </cell>
        </row>
        <row r="25">
          <cell r="K25">
            <v>-1475298.8360362898</v>
          </cell>
        </row>
        <row r="26">
          <cell r="K26">
            <v>-1368763.8031261845</v>
          </cell>
        </row>
        <row r="27">
          <cell r="K27">
            <v>-1370409.3907104216</v>
          </cell>
        </row>
        <row r="28">
          <cell r="K28">
            <v>-1075994.0425293476</v>
          </cell>
        </row>
        <row r="29">
          <cell r="K29">
            <v>-1154128.7622718378</v>
          </cell>
        </row>
        <row r="30">
          <cell r="K30">
            <v>-1121801.9701711757</v>
          </cell>
        </row>
        <row r="31">
          <cell r="K31">
            <v>-658003.7431982233</v>
          </cell>
        </row>
        <row r="32">
          <cell r="K32">
            <v>-50055.767223137314</v>
          </cell>
        </row>
        <row r="33">
          <cell r="K33">
            <v>-50055.767223137314</v>
          </cell>
        </row>
        <row r="34">
          <cell r="K34">
            <v>-50055.767223137314</v>
          </cell>
        </row>
        <row r="35">
          <cell r="K35">
            <v>1001105.8944628179</v>
          </cell>
        </row>
        <row r="36">
          <cell r="K36">
            <v>1001105.8944628179</v>
          </cell>
        </row>
      </sheetData>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ow r="16">
          <cell r="G16">
            <v>0</v>
          </cell>
        </row>
      </sheetData>
      <sheetData sheetId="75">
        <row r="16">
          <cell r="G16">
            <v>0</v>
          </cell>
        </row>
      </sheetData>
      <sheetData sheetId="76">
        <row r="16">
          <cell r="G16">
            <v>0</v>
          </cell>
        </row>
      </sheetData>
      <sheetData sheetId="77">
        <row r="16">
          <cell r="G16">
            <v>0</v>
          </cell>
        </row>
      </sheetData>
      <sheetData sheetId="78">
        <row r="16">
          <cell r="G16">
            <v>0</v>
          </cell>
        </row>
      </sheetData>
      <sheetData sheetId="79">
        <row r="16">
          <cell r="G16">
            <v>0</v>
          </cell>
        </row>
      </sheetData>
      <sheetData sheetId="80">
        <row r="16">
          <cell r="G16">
            <v>0</v>
          </cell>
        </row>
      </sheetData>
      <sheetData sheetId="81">
        <row r="16">
          <cell r="G16">
            <v>0</v>
          </cell>
        </row>
      </sheetData>
      <sheetData sheetId="82" refreshError="1"/>
      <sheetData sheetId="83" refreshError="1"/>
      <sheetData sheetId="84" refreshError="1"/>
      <sheetData sheetId="85" refreshError="1"/>
      <sheetData sheetId="86" refreshError="1"/>
      <sheetData sheetId="87" refreshError="1"/>
      <sheetData sheetId="88" refreshError="1"/>
      <sheetData sheetId="89">
        <row r="16">
          <cell r="G16">
            <v>0</v>
          </cell>
        </row>
      </sheetData>
      <sheetData sheetId="90">
        <row r="16">
          <cell r="G16">
            <v>0</v>
          </cell>
        </row>
      </sheetData>
      <sheetData sheetId="91">
        <row r="16">
          <cell r="G16">
            <v>0</v>
          </cell>
        </row>
      </sheetData>
      <sheetData sheetId="92">
        <row r="16">
          <cell r="G16">
            <v>0</v>
          </cell>
        </row>
      </sheetData>
      <sheetData sheetId="93">
        <row r="16">
          <cell r="G16">
            <v>0</v>
          </cell>
        </row>
      </sheetData>
      <sheetData sheetId="94">
        <row r="16">
          <cell r="G16">
            <v>0</v>
          </cell>
        </row>
      </sheetData>
      <sheetData sheetId="95">
        <row r="16">
          <cell r="G16">
            <v>0</v>
          </cell>
        </row>
      </sheetData>
      <sheetData sheetId="96">
        <row r="16">
          <cell r="G16">
            <v>0</v>
          </cell>
        </row>
      </sheetData>
      <sheetData sheetId="97">
        <row r="16">
          <cell r="G16">
            <v>0</v>
          </cell>
        </row>
      </sheetData>
      <sheetData sheetId="98">
        <row r="16">
          <cell r="G16">
            <v>0</v>
          </cell>
        </row>
      </sheetData>
      <sheetData sheetId="99"/>
      <sheetData sheetId="100"/>
      <sheetData sheetId="101"/>
      <sheetData sheetId="102"/>
      <sheetData sheetId="103"/>
      <sheetData sheetId="104"/>
      <sheetData sheetId="105"/>
      <sheetData sheetId="106"/>
      <sheetData sheetId="107"/>
      <sheetData sheetId="108"/>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ow r="16">
          <cell r="G16">
            <v>132.10688000000002</v>
          </cell>
        </row>
      </sheetData>
      <sheetData sheetId="134"/>
      <sheetData sheetId="135">
        <row r="16">
          <cell r="G16">
            <v>132.10688000000002</v>
          </cell>
        </row>
      </sheetData>
      <sheetData sheetId="136">
        <row r="16">
          <cell r="G16">
            <v>132.10688000000002</v>
          </cell>
        </row>
      </sheetData>
      <sheetData sheetId="137">
        <row r="16">
          <cell r="G16">
            <v>132.10688000000002</v>
          </cell>
        </row>
      </sheetData>
      <sheetData sheetId="138">
        <row r="16">
          <cell r="G16">
            <v>132.10688000000002</v>
          </cell>
        </row>
      </sheetData>
      <sheetData sheetId="139">
        <row r="16">
          <cell r="G16">
            <v>132.10688000000002</v>
          </cell>
        </row>
      </sheetData>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ow r="16">
          <cell r="G16">
            <v>0</v>
          </cell>
        </row>
      </sheetData>
      <sheetData sheetId="151">
        <row r="16">
          <cell r="K16">
            <v>1</v>
          </cell>
        </row>
      </sheetData>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ow r="16">
          <cell r="G16">
            <v>132.10688000000002</v>
          </cell>
        </row>
      </sheetData>
      <sheetData sheetId="177">
        <row r="16">
          <cell r="G16">
            <v>132.10688000000002</v>
          </cell>
        </row>
      </sheetData>
      <sheetData sheetId="178">
        <row r="16">
          <cell r="G16">
            <v>132.10688000000002</v>
          </cell>
        </row>
      </sheetData>
      <sheetData sheetId="179">
        <row r="16">
          <cell r="G16">
            <v>132.10688000000002</v>
          </cell>
        </row>
      </sheetData>
      <sheetData sheetId="180">
        <row r="16">
          <cell r="G16">
            <v>132.10688000000002</v>
          </cell>
        </row>
      </sheetData>
      <sheetData sheetId="181">
        <row r="16">
          <cell r="G16">
            <v>132.10688000000002</v>
          </cell>
        </row>
      </sheetData>
      <sheetData sheetId="182">
        <row r="16">
          <cell r="G16">
            <v>132.10688000000002</v>
          </cell>
        </row>
      </sheetData>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ow r="16">
          <cell r="G16">
            <v>132.10688000000002</v>
          </cell>
        </row>
      </sheetData>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ow r="16">
          <cell r="G16">
            <v>132.10688000000002</v>
          </cell>
        </row>
      </sheetData>
      <sheetData sheetId="265" refreshError="1"/>
      <sheetData sheetId="266">
        <row r="16">
          <cell r="G16">
            <v>132.10688000000002</v>
          </cell>
        </row>
      </sheetData>
      <sheetData sheetId="267" refreshError="1"/>
      <sheetData sheetId="268" refreshError="1"/>
      <sheetData sheetId="269" refreshError="1"/>
      <sheetData sheetId="270" refreshError="1"/>
      <sheetData sheetId="271">
        <row r="16">
          <cell r="G16">
            <v>132.10688000000002</v>
          </cell>
        </row>
      </sheetData>
      <sheetData sheetId="272">
        <row r="16">
          <cell r="G16">
            <v>132.10688000000002</v>
          </cell>
        </row>
      </sheetData>
      <sheetData sheetId="273">
        <row r="16">
          <cell r="G16">
            <v>132.10688000000002</v>
          </cell>
        </row>
      </sheetData>
      <sheetData sheetId="274">
        <row r="16">
          <cell r="G16">
            <v>132.10688000000002</v>
          </cell>
        </row>
      </sheetData>
      <sheetData sheetId="275"/>
      <sheetData sheetId="276">
        <row r="16">
          <cell r="G16">
            <v>132.10688000000002</v>
          </cell>
        </row>
      </sheetData>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ow r="16">
          <cell r="G16">
            <v>132.10688000000002</v>
          </cell>
        </row>
      </sheetData>
      <sheetData sheetId="288" refreshError="1"/>
      <sheetData sheetId="289" refreshError="1"/>
      <sheetData sheetId="290" refreshError="1"/>
      <sheetData sheetId="291" refreshError="1"/>
      <sheetData sheetId="292" refreshError="1"/>
      <sheetData sheetId="293" refreshError="1"/>
      <sheetData sheetId="294">
        <row r="16">
          <cell r="G16">
            <v>132.10688000000002</v>
          </cell>
        </row>
      </sheetData>
      <sheetData sheetId="295" refreshError="1"/>
      <sheetData sheetId="296">
        <row r="16">
          <cell r="G16">
            <v>132.10688000000002</v>
          </cell>
        </row>
      </sheetData>
      <sheetData sheetId="297">
        <row r="16">
          <cell r="G16">
            <v>132.10688000000002</v>
          </cell>
        </row>
      </sheetData>
      <sheetData sheetId="298">
        <row r="16">
          <cell r="G16">
            <v>0</v>
          </cell>
        </row>
      </sheetData>
      <sheetData sheetId="299">
        <row r="16">
          <cell r="G16">
            <v>0</v>
          </cell>
        </row>
      </sheetData>
      <sheetData sheetId="300">
        <row r="16">
          <cell r="G16">
            <v>0</v>
          </cell>
        </row>
      </sheetData>
      <sheetData sheetId="301">
        <row r="16">
          <cell r="G16">
            <v>0</v>
          </cell>
        </row>
      </sheetData>
      <sheetData sheetId="302">
        <row r="16">
          <cell r="G16">
            <v>132.10688000000002</v>
          </cell>
        </row>
      </sheetData>
      <sheetData sheetId="303">
        <row r="16">
          <cell r="G16">
            <v>132.10688000000002</v>
          </cell>
        </row>
      </sheetData>
      <sheetData sheetId="304" refreshError="1"/>
      <sheetData sheetId="305">
        <row r="16">
          <cell r="G16">
            <v>132.10688000000002</v>
          </cell>
        </row>
      </sheetData>
      <sheetData sheetId="306">
        <row r="16">
          <cell r="G16">
            <v>132.10688000000002</v>
          </cell>
        </row>
      </sheetData>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sheetData sheetId="334" refreshError="1"/>
      <sheetData sheetId="335" refreshError="1"/>
      <sheetData sheetId="336" refreshError="1"/>
      <sheetData sheetId="337"/>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ow r="16">
          <cell r="G16">
            <v>132.10688000000002</v>
          </cell>
        </row>
      </sheetData>
      <sheetData sheetId="371">
        <row r="16">
          <cell r="G16">
            <v>132.10688000000002</v>
          </cell>
        </row>
      </sheetData>
      <sheetData sheetId="372">
        <row r="16">
          <cell r="G16">
            <v>0</v>
          </cell>
        </row>
      </sheetData>
      <sheetData sheetId="373">
        <row r="16">
          <cell r="G16">
            <v>0</v>
          </cell>
        </row>
      </sheetData>
      <sheetData sheetId="374">
        <row r="16">
          <cell r="G16">
            <v>132.10688000000002</v>
          </cell>
        </row>
      </sheetData>
      <sheetData sheetId="375">
        <row r="16">
          <cell r="G16">
            <v>132.10688000000002</v>
          </cell>
        </row>
      </sheetData>
      <sheetData sheetId="376">
        <row r="16">
          <cell r="G16">
            <v>0</v>
          </cell>
        </row>
      </sheetData>
      <sheetData sheetId="377">
        <row r="16">
          <cell r="G16">
            <v>132.10688000000002</v>
          </cell>
        </row>
      </sheetData>
      <sheetData sheetId="378">
        <row r="16">
          <cell r="G16">
            <v>132.10688000000002</v>
          </cell>
        </row>
      </sheetData>
      <sheetData sheetId="379">
        <row r="16">
          <cell r="G16">
            <v>0</v>
          </cell>
        </row>
      </sheetData>
      <sheetData sheetId="380">
        <row r="16">
          <cell r="G16">
            <v>132.10688000000002</v>
          </cell>
        </row>
      </sheetData>
      <sheetData sheetId="381">
        <row r="16">
          <cell r="G16">
            <v>0</v>
          </cell>
        </row>
      </sheetData>
      <sheetData sheetId="382">
        <row r="16">
          <cell r="G16">
            <v>0</v>
          </cell>
        </row>
      </sheetData>
      <sheetData sheetId="383">
        <row r="16">
          <cell r="G16">
            <v>132.10688000000002</v>
          </cell>
        </row>
      </sheetData>
      <sheetData sheetId="384">
        <row r="16">
          <cell r="G16">
            <v>0</v>
          </cell>
        </row>
      </sheetData>
      <sheetData sheetId="385">
        <row r="16">
          <cell r="G16">
            <v>132.10688000000002</v>
          </cell>
        </row>
      </sheetData>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ow r="16">
          <cell r="G16">
            <v>0</v>
          </cell>
        </row>
      </sheetData>
      <sheetData sheetId="438">
        <row r="16">
          <cell r="G16">
            <v>0</v>
          </cell>
        </row>
      </sheetData>
      <sheetData sheetId="439">
        <row r="16">
          <cell r="G16">
            <v>132.10688000000002</v>
          </cell>
        </row>
      </sheetData>
      <sheetData sheetId="440">
        <row r="16">
          <cell r="G16">
            <v>132.10688000000002</v>
          </cell>
        </row>
      </sheetData>
      <sheetData sheetId="441">
        <row r="16">
          <cell r="G16">
            <v>0</v>
          </cell>
        </row>
      </sheetData>
      <sheetData sheetId="442">
        <row r="16">
          <cell r="G16">
            <v>0</v>
          </cell>
        </row>
      </sheetData>
      <sheetData sheetId="443">
        <row r="16">
          <cell r="G16">
            <v>132.10688000000002</v>
          </cell>
        </row>
      </sheetData>
      <sheetData sheetId="444">
        <row r="16">
          <cell r="G16">
            <v>0</v>
          </cell>
        </row>
      </sheetData>
      <sheetData sheetId="445">
        <row r="16">
          <cell r="G16">
            <v>0</v>
          </cell>
        </row>
      </sheetData>
      <sheetData sheetId="446">
        <row r="16">
          <cell r="G16">
            <v>132.10688000000002</v>
          </cell>
        </row>
      </sheetData>
      <sheetData sheetId="447" refreshError="1"/>
      <sheetData sheetId="448" refreshError="1"/>
      <sheetData sheetId="449" refreshError="1"/>
      <sheetData sheetId="450">
        <row r="16">
          <cell r="G16">
            <v>0</v>
          </cell>
        </row>
      </sheetData>
      <sheetData sheetId="451">
        <row r="16">
          <cell r="G16">
            <v>0</v>
          </cell>
        </row>
      </sheetData>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ow r="16">
          <cell r="G16">
            <v>0</v>
          </cell>
        </row>
      </sheetData>
      <sheetData sheetId="504">
        <row r="16">
          <cell r="G16">
            <v>0</v>
          </cell>
        </row>
      </sheetData>
      <sheetData sheetId="505">
        <row r="16">
          <cell r="G16">
            <v>0</v>
          </cell>
        </row>
      </sheetData>
      <sheetData sheetId="506">
        <row r="16">
          <cell r="G16">
            <v>132.10688000000002</v>
          </cell>
        </row>
      </sheetData>
      <sheetData sheetId="507">
        <row r="16">
          <cell r="G16">
            <v>0</v>
          </cell>
        </row>
      </sheetData>
      <sheetData sheetId="508" refreshError="1"/>
      <sheetData sheetId="509" refreshError="1"/>
      <sheetData sheetId="510">
        <row r="16">
          <cell r="G16">
            <v>0</v>
          </cell>
        </row>
      </sheetData>
      <sheetData sheetId="511">
        <row r="16">
          <cell r="G16">
            <v>0</v>
          </cell>
        </row>
      </sheetData>
      <sheetData sheetId="512" refreshError="1"/>
      <sheetData sheetId="513">
        <row r="16">
          <cell r="G16">
            <v>0</v>
          </cell>
        </row>
      </sheetData>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ow r="16">
          <cell r="G16">
            <v>0</v>
          </cell>
        </row>
      </sheetData>
      <sheetData sheetId="528">
        <row r="16">
          <cell r="G16">
            <v>0</v>
          </cell>
        </row>
      </sheetData>
      <sheetData sheetId="529">
        <row r="16">
          <cell r="G16">
            <v>0</v>
          </cell>
        </row>
      </sheetData>
      <sheetData sheetId="530">
        <row r="16">
          <cell r="G16">
            <v>0</v>
          </cell>
        </row>
      </sheetData>
      <sheetData sheetId="531">
        <row r="16">
          <cell r="G16">
            <v>0</v>
          </cell>
        </row>
      </sheetData>
      <sheetData sheetId="532">
        <row r="16">
          <cell r="G16">
            <v>0</v>
          </cell>
        </row>
      </sheetData>
      <sheetData sheetId="533" refreshError="1"/>
      <sheetData sheetId="534" refreshError="1"/>
      <sheetData sheetId="535">
        <row r="16">
          <cell r="G16">
            <v>0</v>
          </cell>
        </row>
      </sheetData>
      <sheetData sheetId="536" refreshError="1"/>
      <sheetData sheetId="537" refreshError="1"/>
      <sheetData sheetId="538" refreshError="1"/>
      <sheetData sheetId="539" refreshError="1"/>
      <sheetData sheetId="540" refreshError="1"/>
      <sheetData sheetId="541">
        <row r="16">
          <cell r="G16">
            <v>0</v>
          </cell>
        </row>
      </sheetData>
      <sheetData sheetId="542">
        <row r="16">
          <cell r="G16">
            <v>0</v>
          </cell>
        </row>
      </sheetData>
      <sheetData sheetId="543">
        <row r="16">
          <cell r="G16">
            <v>0</v>
          </cell>
        </row>
      </sheetData>
      <sheetData sheetId="544">
        <row r="16">
          <cell r="G16">
            <v>0</v>
          </cell>
        </row>
      </sheetData>
      <sheetData sheetId="545">
        <row r="16">
          <cell r="G16">
            <v>0</v>
          </cell>
        </row>
      </sheetData>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ow r="16">
          <cell r="G16">
            <v>0</v>
          </cell>
        </row>
      </sheetData>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ow r="16">
          <cell r="G16">
            <v>0</v>
          </cell>
        </row>
      </sheetData>
      <sheetData sheetId="573">
        <row r="16">
          <cell r="G16">
            <v>0</v>
          </cell>
        </row>
      </sheetData>
      <sheetData sheetId="574">
        <row r="16">
          <cell r="G16">
            <v>0</v>
          </cell>
        </row>
      </sheetData>
      <sheetData sheetId="575">
        <row r="16">
          <cell r="G16">
            <v>0</v>
          </cell>
        </row>
      </sheetData>
      <sheetData sheetId="576">
        <row r="16">
          <cell r="G16">
            <v>0</v>
          </cell>
        </row>
      </sheetData>
      <sheetData sheetId="577">
        <row r="16">
          <cell r="G16">
            <v>0</v>
          </cell>
        </row>
      </sheetData>
      <sheetData sheetId="578">
        <row r="16">
          <cell r="G16">
            <v>0</v>
          </cell>
        </row>
      </sheetData>
      <sheetData sheetId="579">
        <row r="16">
          <cell r="G16">
            <v>0</v>
          </cell>
        </row>
      </sheetData>
      <sheetData sheetId="580">
        <row r="16">
          <cell r="G16">
            <v>0</v>
          </cell>
        </row>
      </sheetData>
      <sheetData sheetId="581">
        <row r="16">
          <cell r="G16">
            <v>0</v>
          </cell>
        </row>
      </sheetData>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ow r="16">
          <cell r="G16">
            <v>132.10688000000002</v>
          </cell>
        </row>
      </sheetData>
      <sheetData sheetId="596">
        <row r="16">
          <cell r="G16">
            <v>0</v>
          </cell>
        </row>
      </sheetData>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ow r="16">
          <cell r="G16">
            <v>0</v>
          </cell>
        </row>
      </sheetData>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ow r="16">
          <cell r="G16">
            <v>0</v>
          </cell>
        </row>
      </sheetData>
      <sheetData sheetId="632">
        <row r="16">
          <cell r="G16">
            <v>0</v>
          </cell>
        </row>
      </sheetData>
      <sheetData sheetId="633">
        <row r="16">
          <cell r="G16">
            <v>0</v>
          </cell>
        </row>
      </sheetData>
      <sheetData sheetId="634">
        <row r="16">
          <cell r="G16">
            <v>132.10688000000002</v>
          </cell>
        </row>
      </sheetData>
      <sheetData sheetId="635">
        <row r="16">
          <cell r="G16">
            <v>0</v>
          </cell>
        </row>
      </sheetData>
      <sheetData sheetId="636">
        <row r="16">
          <cell r="G16">
            <v>0</v>
          </cell>
        </row>
      </sheetData>
      <sheetData sheetId="637">
        <row r="16">
          <cell r="G16">
            <v>0</v>
          </cell>
        </row>
      </sheetData>
      <sheetData sheetId="638">
        <row r="16">
          <cell r="G16">
            <v>132.10688000000002</v>
          </cell>
        </row>
      </sheetData>
      <sheetData sheetId="639">
        <row r="16">
          <cell r="G16">
            <v>0</v>
          </cell>
        </row>
      </sheetData>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ow r="16">
          <cell r="G16">
            <v>0</v>
          </cell>
        </row>
      </sheetData>
      <sheetData sheetId="662">
        <row r="16">
          <cell r="G16">
            <v>0</v>
          </cell>
        </row>
      </sheetData>
      <sheetData sheetId="663">
        <row r="16">
          <cell r="G16">
            <v>0</v>
          </cell>
        </row>
      </sheetData>
      <sheetData sheetId="664">
        <row r="16">
          <cell r="G16">
            <v>0</v>
          </cell>
        </row>
      </sheetData>
      <sheetData sheetId="665">
        <row r="16">
          <cell r="G16">
            <v>0</v>
          </cell>
        </row>
      </sheetData>
      <sheetData sheetId="666">
        <row r="16">
          <cell r="G16">
            <v>0</v>
          </cell>
        </row>
      </sheetData>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ow r="16">
          <cell r="G16">
            <v>0</v>
          </cell>
        </row>
      </sheetData>
      <sheetData sheetId="681">
        <row r="16">
          <cell r="G16">
            <v>0</v>
          </cell>
        </row>
      </sheetData>
      <sheetData sheetId="682">
        <row r="16">
          <cell r="G16">
            <v>132.10688000000002</v>
          </cell>
        </row>
      </sheetData>
      <sheetData sheetId="683">
        <row r="16">
          <cell r="G16">
            <v>0</v>
          </cell>
        </row>
      </sheetData>
      <sheetData sheetId="684">
        <row r="16">
          <cell r="G16">
            <v>0</v>
          </cell>
        </row>
      </sheetData>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sheetData sheetId="710"/>
      <sheetData sheetId="711"/>
      <sheetData sheetId="712"/>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RY"/>
      <sheetName val="DETTAGLI"/>
      <sheetName val="type H PP spir"/>
      <sheetName val="LJUNGSTR"/>
      <sheetName val="Corpi"/>
      <sheetName val="DAMPER"/>
      <sheetName val="grezzi"/>
      <sheetName val="ESTRAZIONE TUBI"/>
      <sheetName val="DATA"/>
      <sheetName val="Quantity"/>
      <sheetName val="Tub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조건(국내가)"/>
      <sheetName val="견적조건(PROPOSAL)"/>
      <sheetName val="Table"/>
      <sheetName val="DOMESTIC"/>
      <sheetName val="PIVOT"/>
      <sheetName val="SUMMARY"/>
      <sheetName val="Proposal"/>
      <sheetName val="PIVOT (2)"/>
      <sheetName val="SUMMARY (2)"/>
      <sheetName val="적용환율"/>
      <sheetName val="eq_data"/>
      <sheetName val="GM 000"/>
      <sheetName val="BQ"/>
      <sheetName val="입찰안"/>
      <sheetName val="내역서 "/>
      <sheetName val="data1"/>
      <sheetName val="BID"/>
      <sheetName val="단면치수"/>
      <sheetName val="기초공"/>
      <sheetName val="기둥(원형)"/>
      <sheetName val="내역서"/>
      <sheetName val="부대공"/>
      <sheetName val="포장공"/>
      <sheetName val="토공"/>
      <sheetName val="갑지(추정)"/>
      <sheetName val="#REF"/>
      <sheetName val="1단계"/>
      <sheetName val="차액보증"/>
      <sheetName val="간지"/>
      <sheetName val="EACT10"/>
      <sheetName val="토목내역"/>
      <sheetName val="ilch"/>
      <sheetName val="ELECabp2"/>
      <sheetName val="BQ(실행)"/>
      <sheetName val="전기일위대가"/>
      <sheetName val="EKOG10건축"/>
      <sheetName val="내역서(총)"/>
      <sheetName val="대비"/>
      <sheetName val="예산M12A"/>
      <sheetName val="건축내역"/>
      <sheetName val="Sheet5"/>
      <sheetName val="CAL."/>
      <sheetName val="BUDAI"/>
      <sheetName val="DATA"/>
      <sheetName val="공사비집계"/>
      <sheetName val="BSD (2)"/>
      <sheetName val="소업1교"/>
      <sheetName val="설계조건"/>
      <sheetName val="기계내역"/>
      <sheetName val="공사내역"/>
      <sheetName val="type-F"/>
      <sheetName val="데이타"/>
      <sheetName val="부대내역"/>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ntrol"/>
      <sheetName val="INDEX"/>
      <sheetName val="INDEX2"/>
      <sheetName val="up-cb"/>
      <sheetName val="cost-breakdown"/>
      <sheetName val="up-pc"/>
      <sheetName val="process-cost"/>
      <sheetName val="process-cost-base"/>
      <sheetName val="up-ec"/>
      <sheetName val="equip-cost"/>
      <sheetName val="equip-cost-base"/>
      <sheetName val="labor"/>
      <sheetName val="material"/>
      <sheetName val="equip-base"/>
      <sheetName val="process-cos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rap Standard"/>
      <sheetName val="ASMEFlange"/>
      <sheetName val="ENFlange"/>
      <sheetName val="ENFitting"/>
      <sheetName val="FullorTrim"/>
      <sheetName val="WeightTable"/>
      <sheetName val="Detail Nesting"/>
      <sheetName val="NESTING"/>
      <sheetName val="EN-PED97-23- POInstructions"/>
      <sheetName val="ASME-PED97-23_ PO Instructions "/>
      <sheetName val="Cover Page"/>
      <sheetName val="ASME Project - PO Instructions "/>
      <sheetName val="Notes &amp; PO Instructions "/>
      <sheetName val="Temp_Usage"/>
      <sheetName val="Dwg_List"/>
      <sheetName val="Temp_Calc"/>
      <sheetName val="FIT Small"/>
      <sheetName val="Rev.C"/>
      <sheetName val="BOM_Consolidat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sting"/>
      <sheetName val="당초"/>
      <sheetName val="설산1.나"/>
      <sheetName val="본사S"/>
      <sheetName val="예산서"/>
      <sheetName val="WORK"/>
      <sheetName val="정부노임단가"/>
      <sheetName val="2F 회의실견적(5_14 일대)"/>
      <sheetName val="공사비 내역 (가)"/>
      <sheetName val="OCT_FDN"/>
      <sheetName val="OCT.FDN"/>
      <sheetName val="INDIRECT COST-PART l"/>
      <sheetName val="BM"/>
      <sheetName val="BQ"/>
      <sheetName val="COVER"/>
      <sheetName val="ITB COST"/>
      <sheetName val="SPLHTLS"/>
      <sheetName val="투입실적"/>
      <sheetName val="Equipment"/>
      <sheetName val="Piping"/>
      <sheetName val="Sheet4"/>
      <sheetName val="산근"/>
      <sheetName val="SOHAR(2nd)"/>
      <sheetName val="1. Piping Final BOQ List"/>
      <sheetName val="PipWT"/>
      <sheetName val="eq_data"/>
      <sheetName val="NEWDRAW"/>
      <sheetName val="HDECGTY"/>
      <sheetName val="환율표"/>
      <sheetName val="예산"/>
      <sheetName val="설산1_나"/>
      <sheetName val="ITB_COST"/>
      <sheetName val="OCT_FDN1"/>
      <sheetName val="2F_회의실견적(5_14_일대)"/>
      <sheetName val="공사비_내역_(가)"/>
      <sheetName val="INDIRECT_COST-PART_l"/>
      <sheetName val="1__Piping_Final_BOQ_List"/>
      <sheetName val="AABS내역"/>
      <sheetName val="fitting"/>
      <sheetName val="설계조건"/>
      <sheetName val="부재력정리"/>
      <sheetName val="PROG_DATA"/>
      <sheetName val="BLR 1"/>
      <sheetName val="GEN"/>
      <sheetName val="GAS"/>
      <sheetName val="DEAE"/>
      <sheetName val="BLR2"/>
      <sheetName val="BLR3"/>
      <sheetName val="BLR4"/>
      <sheetName val="BLR5"/>
      <sheetName val="DEM"/>
      <sheetName val="SAM"/>
      <sheetName val="CHEM"/>
      <sheetName val="COP"/>
      <sheetName val="八幡"/>
      <sheetName val="Proposal"/>
      <sheetName val="GM 000"/>
      <sheetName val="csdim"/>
      <sheetName val="cdsload"/>
      <sheetName val="chsload"/>
      <sheetName val="CLAMP"/>
      <sheetName val="cvsload"/>
      <sheetName val="pipe"/>
      <sheetName val="Cash2"/>
      <sheetName val="Z"/>
      <sheetName val="Areas"/>
      <sheetName val="Utility"/>
      <sheetName val="pakg-1"/>
      <sheetName val="DB_ET200(R. A)"/>
      <sheetName val="PIPES"/>
      <sheetName val="TUBES"/>
      <sheetName val="SCHEDULE"/>
      <sheetName val="적용환율"/>
      <sheetName val="¼³»ê1.³ª"/>
      <sheetName val="º»»çS"/>
      <sheetName val="´çÃÊ"/>
      <sheetName val="¿¹»ê¼­"/>
      <sheetName val="물량산출"/>
      <sheetName val="도급양식"/>
      <sheetName val="공사비내역서"/>
      <sheetName val="환산표"/>
      <sheetName val="일위대가목록"/>
      <sheetName val="Database"/>
      <sheetName val="SUMMARY"/>
      <sheetName val="운송비 및 보험료(991221)"/>
      <sheetName val="압력부제조원가 비교-1"/>
      <sheetName val="Spare Parts(990104)"/>
      <sheetName val="ECL"/>
      <sheetName val="PRECAST lightconc-II"/>
      <sheetName val="변수적용"/>
      <sheetName val="Sheet1"/>
      <sheetName val="HRSG PRINT"/>
      <sheetName val="#REF"/>
      <sheetName val="Conversions"/>
      <sheetName val="PBS"/>
      <sheetName val="카메라"/>
      <sheetName val="RFP007"/>
      <sheetName val="RFP006"/>
      <sheetName val="RFP005"/>
      <sheetName val="RFP009"/>
      <sheetName val="변수 정의"/>
      <sheetName val="18 BL 배관 내역"/>
      <sheetName val="#3E1_GCR"/>
      <sheetName val="B31.1"/>
      <sheetName val="PSIZE"/>
      <sheetName val="ITEM-LIST"/>
      <sheetName val="MixBed"/>
      <sheetName val="CondPol"/>
      <sheetName val="변수정리"/>
      <sheetName val="공정율(기초자료)"/>
      <sheetName val="Table"/>
      <sheetName val="Desal-E&amp;I"/>
      <sheetName val="BOQ for HRSG &amp; BOP-mech."/>
      <sheetName val="손익현황"/>
      <sheetName val="현황CODE"/>
      <sheetName val="06-BATCH "/>
      <sheetName val="A"/>
      <sheetName val="Mech CIF"/>
      <sheetName val="Base_Data"/>
      <sheetName val="입력값"/>
      <sheetName val="내역"/>
      <sheetName val="6-2차"/>
      <sheetName val="Code 02"/>
      <sheetName val="Code 03"/>
      <sheetName val="Code 04"/>
      <sheetName val="Code 05"/>
      <sheetName val="Code 06"/>
      <sheetName val="Code 07"/>
      <sheetName val="Code 09"/>
      <sheetName val="Code03"/>
      <sheetName val="5-Digit"/>
      <sheetName val="Inputs"/>
      <sheetName val="BD"/>
      <sheetName val="LAB"/>
      <sheetName val="4300 UTILITY BLDG (2)"/>
      <sheetName val="Main"/>
      <sheetName val="Data"/>
      <sheetName val="SILICATE"/>
      <sheetName val="h-013211-2"/>
      <sheetName val="SE-611"/>
      <sheetName val="간접총괄"/>
      <sheetName val="BQ(Piping)"/>
      <sheetName val="C3"/>
      <sheetName val="예산M12A"/>
      <sheetName val="dg-VTu"/>
      <sheetName val="Tke"/>
      <sheetName val="직원동원계획"/>
      <sheetName val="purpose&amp;input"/>
      <sheetName val="현대건설 증가분 내역"/>
      <sheetName val="근거 및 가정"/>
      <sheetName val="97 사업추정(WEKI)"/>
      <sheetName val="임율 Data"/>
      <sheetName val="총괄갑 "/>
      <sheetName val="Form_A"/>
      <sheetName val="TOEC"/>
      <sheetName val="뚝토공"/>
      <sheetName val="3BL공동구 수량"/>
      <sheetName val="design criteria"/>
      <sheetName val="plan&amp;section of foundation"/>
      <sheetName val="BCK_TSUP"/>
      <sheetName val=" GULF"/>
      <sheetName val="D-3503"/>
      <sheetName val="RING WALL"/>
      <sheetName val="202"/>
      <sheetName val="reinforce"/>
      <sheetName val="손익차총괄2"/>
      <sheetName val="간접인원 급료산출"/>
      <sheetName val="INDIRECT MOBILIZATION PLAN"/>
      <sheetName val="MANPOWER MOBILIZATION"/>
      <sheetName val="LABOR MOBILIZATION PLAN"/>
      <sheetName val="STAFF MOBILIZATION PLAN"/>
      <sheetName val="BREAKDOWN"/>
      <sheetName val="PERSONNEL SETUP"/>
      <sheetName val="TEMPORARY FACILITIES"/>
      <sheetName val="WATER SUPPLY"/>
      <sheetName val="LIST OF OFFICE EQUIPMENT"/>
      <sheetName val="KOREAN STAFF SALARY - SITE"/>
      <sheetName val="DI-ESTI"/>
      <sheetName val="Material and Manpower data"/>
      <sheetName val="RE9604"/>
      <sheetName val="현장관리비"/>
      <sheetName val="노임이"/>
      <sheetName val="설계내역서"/>
      <sheetName val="부대내역"/>
      <sheetName val="공통비"/>
      <sheetName val="MOTOR"/>
      <sheetName val="1.설계조건"/>
      <sheetName val="ISBL (검증)"/>
      <sheetName val="BQ External"/>
      <sheetName val="estimate"/>
      <sheetName val="IN"/>
      <sheetName val="6,000"/>
      <sheetName val="COPY"/>
      <sheetName val="OC1998"/>
      <sheetName val="技師派遣"/>
      <sheetName val="CE-ORG"/>
      <sheetName val="현재환율"/>
      <sheetName val="sum"/>
      <sheetName val="변화치수"/>
      <sheetName val="305c-101"/>
      <sheetName val="TTL"/>
      <sheetName val="노임단가"/>
      <sheetName val="공사뱄 내역 (가)"/>
      <sheetName val="내역서"/>
      <sheetName val="공사내역"/>
      <sheetName val="IMP(MAIN)"/>
      <sheetName val="IMP (REACTOR)"/>
      <sheetName val="유화"/>
      <sheetName val="CAL"/>
      <sheetName val="다이꾸"/>
      <sheetName val="MOB-MAN1"/>
      <sheetName val="IMPEADENCE MAP 취수장"/>
      <sheetName val="CWP"/>
      <sheetName val="load"/>
      <sheetName val="노임9월"/>
      <sheetName val="working load at the btm ft."/>
      <sheetName val="stability check"/>
      <sheetName val="design load"/>
      <sheetName val="???"/>
      <sheetName val="산정기준"/>
      <sheetName val="GVL"/>
      <sheetName val="CALCULATION"/>
      <sheetName val="Sheet"/>
      <sheetName val="BEND LOSS"/>
      <sheetName val="공사계획서"/>
      <sheetName val="품셈표"/>
      <sheetName val=" 갑지"/>
      <sheetName val="시행예산"/>
      <sheetName val="Horizontal GLL Double Weir"/>
      <sheetName val="Vertical GLL with plate pack"/>
      <sheetName val="SP&amp;ST 제출가"/>
      <sheetName val="96수출"/>
      <sheetName val="NPV"/>
      <sheetName val="인쇄방법"/>
      <sheetName val="MAN-Sch"/>
      <sheetName val="Wind Load(3.1) (2)"/>
      <sheetName val="Wind Load(3.2)"/>
      <sheetName val="Wind Load(3.4)"/>
      <sheetName val="차액보증"/>
      <sheetName val="물량"/>
      <sheetName val="예가표"/>
      <sheetName val="Generic Type 1-2"/>
      <sheetName val="L(2)"/>
      <sheetName val="전기"/>
      <sheetName val="합의경상"/>
      <sheetName val="공사설계서"/>
      <sheetName val="NYS"/>
      <sheetName val="DRUM강도계산(OD기준)"/>
      <sheetName val="dongia (2)"/>
      <sheetName val="ilch"/>
      <sheetName val="단가조사서"/>
      <sheetName val="남양시작동자105노65기1.3화1.2"/>
      <sheetName val="BQ List"/>
      <sheetName val="DATA LISTS"/>
      <sheetName val="SECT-LIST"/>
      <sheetName val="가BM"/>
      <sheetName val="토적집계표"/>
      <sheetName val="FAB별"/>
      <sheetName val=""/>
      <sheetName val="Factor"/>
      <sheetName val="PUMP"/>
      <sheetName val="Final(1)summary"/>
      <sheetName val="7000"/>
      <sheetName val="E-203"/>
      <sheetName val="CODE"/>
      <sheetName val="Overall"/>
      <sheetName val="バルブ材質選定データ"/>
      <sheetName val="ﾄﾞﾊﾞｲFUEL GAS追見"/>
      <sheetName val="Page 1"/>
      <sheetName val="RAB"/>
      <sheetName val="RINCI EXT"/>
      <sheetName val="1"/>
      <sheetName val="2"/>
      <sheetName val="SD"/>
      <sheetName val="Reloc &amp; Living Cost"/>
      <sheetName val="Sal"/>
      <sheetName val="Rupiah"/>
      <sheetName val="Potongan"/>
      <sheetName val="BPM"/>
      <sheetName val="123"/>
      <sheetName val="Y-WORK"/>
      <sheetName val="우각부보강"/>
      <sheetName val="CAT_5"/>
      <sheetName val="Sheet5"/>
      <sheetName val="공문"/>
      <sheetName val="계산근거"/>
      <sheetName val="견적집계표"/>
      <sheetName val="TIE-IN"/>
      <sheetName val="VALVE"/>
      <sheetName val="등변ㄱ 형강"/>
      <sheetName val="단중표"/>
      <sheetName val="견적 집계"/>
      <sheetName val="JOB特定"/>
      <sheetName val="설산1_나1"/>
      <sheetName val="2F_회의실견적(5_14_일대)1"/>
      <sheetName val="공사비_내역_(가)1"/>
      <sheetName val="OCT_FDN2"/>
      <sheetName val="INDIRECT_COST-PART_l1"/>
      <sheetName val="ITB_COST1"/>
      <sheetName val="1__Piping_Final_BOQ_List1"/>
      <sheetName val="BLR_1"/>
      <sheetName val="DB_ET200(R__A)"/>
      <sheetName val="GM_000"/>
      <sheetName val="¼³»ê1_³ª"/>
      <sheetName val="BEND_LOSS"/>
      <sheetName val="근거_및_가정"/>
      <sheetName val="06-BATCH_"/>
      <sheetName val="Mech_CIF"/>
      <sheetName val="운송비_및_보험료(991221)"/>
      <sheetName val="압력부제조원가_비교-1"/>
      <sheetName val="Spare_Parts(990104)"/>
      <sheetName val="PRECAST_lightconc-II"/>
      <sheetName val="HRSG_PRINT"/>
      <sheetName val="변수_정의"/>
      <sheetName val="18_BL_배관_내역"/>
      <sheetName val="B31_1"/>
      <sheetName val="BOQ_for_HRSG_&amp;_BOP-mech_"/>
      <sheetName val="Code_02"/>
      <sheetName val="Code_03"/>
      <sheetName val="Code_04"/>
      <sheetName val="Code_05"/>
      <sheetName val="Code_06"/>
      <sheetName val="Code_07"/>
      <sheetName val="Code_09"/>
      <sheetName val="4300_UTILITY_BLDG_(2)"/>
      <sheetName val="현대건설_증가분_내역"/>
      <sheetName val="97_사업추정(WEKI)"/>
      <sheetName val="임율_Data"/>
      <sheetName val="총괄갑_"/>
      <sheetName val="3BL공동구_수량"/>
      <sheetName val="design_criteria"/>
      <sheetName val="plan&amp;section_of_foundation"/>
      <sheetName val="_GULF"/>
      <sheetName val="DATA_LISTS"/>
      <sheetName val="등변ㄱ_형강"/>
      <sheetName val="견적_집계"/>
      <sheetName val="RING_WALL"/>
      <sheetName val="간접인원_급료산출"/>
      <sheetName val="INDIRECT_MOBILIZATION_PLAN"/>
      <sheetName val="MANPOWER_MOBILIZATION"/>
      <sheetName val="LABOR_MOBILIZATION_PLAN"/>
      <sheetName val="STAFF_MOBILIZATION_PLAN"/>
      <sheetName val="PERSONNEL_SETUP"/>
      <sheetName val="TEMPORARY_FACILITIES"/>
      <sheetName val="WATER_SUPPLY"/>
      <sheetName val="LIST_OF_OFFICE_EQUIPMENT"/>
      <sheetName val="KOREAN_STAFF_SALARY_-_SITE"/>
      <sheetName val="Material_and_Manpower_data"/>
      <sheetName val="1_설계조건"/>
      <sheetName val="ISBL_(검증)"/>
      <sheetName val="BQ_External"/>
      <sheetName val="IMP_(REACTOR)"/>
      <sheetName val="HEADER &amp; NOZZLES"/>
      <sheetName val="XL4Poppy"/>
      <sheetName val="CEQ_Master"/>
      <sheetName val="Man_Master"/>
      <sheetName val="___"/>
      <sheetName val="Assump (Static)"/>
      <sheetName val="Bill summary of cost"/>
      <sheetName val="GESTION FICHE"/>
      <sheetName val="TRADUCTION LISTES"/>
      <sheetName val="Legal Risk Analysis"/>
      <sheetName val="Equipment Schedule"/>
      <sheetName val="EE-PROP"/>
      <sheetName val="46"/>
      <sheetName val="47"/>
      <sheetName val="48"/>
      <sheetName val="49"/>
      <sheetName val="50"/>
      <sheetName val="51"/>
      <sheetName val="52"/>
      <sheetName val="53"/>
      <sheetName val="54"/>
      <sheetName val="55"/>
      <sheetName val="36"/>
      <sheetName val="37"/>
      <sheetName val="38"/>
      <sheetName val="39"/>
      <sheetName val="40"/>
      <sheetName val="41"/>
      <sheetName val="42"/>
      <sheetName val="43"/>
      <sheetName val="44"/>
      <sheetName val="45"/>
      <sheetName val="56"/>
      <sheetName val="29"/>
      <sheetName val="30"/>
      <sheetName val="31"/>
      <sheetName val="32"/>
      <sheetName val="33"/>
      <sheetName val="34"/>
      <sheetName val="35"/>
      <sheetName val="2219-TOTAL BOM"/>
      <sheetName val="input1"/>
      <sheetName val="설산1_나2"/>
      <sheetName val="2F_회의실견적(5_14_일대)2"/>
      <sheetName val="공사비_내역_(가)2"/>
      <sheetName val="OCT_FDN3"/>
      <sheetName val="INDIRECT_COST-PART_l2"/>
      <sheetName val="ITB_COST2"/>
      <sheetName val="1__Piping_Final_BOQ_List2"/>
      <sheetName val="BLR_11"/>
      <sheetName val="DB_ET200(R__A)1"/>
      <sheetName val="GM_0001"/>
      <sheetName val="¼³»ê1_³ª1"/>
      <sheetName val="06-BATCH_1"/>
      <sheetName val="Mech_CIF1"/>
      <sheetName val="운송비_및_보험료(991221)1"/>
      <sheetName val="압력부제조원가_비교-11"/>
      <sheetName val="근거_및_가정1"/>
      <sheetName val="Spare_Parts(990104)1"/>
      <sheetName val="PRECAST_lightconc-II1"/>
      <sheetName val="HRSG_PRINT1"/>
      <sheetName val="변수_정의1"/>
      <sheetName val="18_BL_배관_내역1"/>
      <sheetName val="B31_11"/>
      <sheetName val="BOQ_for_HRSG_&amp;_BOP-mech_1"/>
      <sheetName val="Code_021"/>
      <sheetName val="Code_031"/>
      <sheetName val="Code_041"/>
      <sheetName val="Code_051"/>
      <sheetName val="Code_061"/>
      <sheetName val="Code_071"/>
      <sheetName val="Code_091"/>
      <sheetName val="4300_UTILITY_BLDG_(2)1"/>
      <sheetName val="현대건설_증가분_내역1"/>
      <sheetName val="97_사업추정(WEKI)1"/>
      <sheetName val="임율_Data1"/>
      <sheetName val="총괄갑_1"/>
      <sheetName val="3BL공동구_수량1"/>
      <sheetName val="design_criteria1"/>
      <sheetName val="plan&amp;section_of_foundation1"/>
      <sheetName val="_GULF1"/>
      <sheetName val="RING_WALL1"/>
      <sheetName val="간접인원_급료산출1"/>
      <sheetName val="INDIRECT_MOBILIZATION_PLAN1"/>
      <sheetName val="MANPOWER_MOBILIZATION1"/>
      <sheetName val="LABOR_MOBILIZATION_PLAN1"/>
      <sheetName val="STAFF_MOBILIZATION_PLAN1"/>
      <sheetName val="PERSONNEL_SETUP1"/>
      <sheetName val="TEMPORARY_FACILITIES1"/>
      <sheetName val="WATER_SUPPLY1"/>
      <sheetName val="LIST_OF_OFFICE_EQUIPMENT1"/>
      <sheetName val="KOREAN_STAFF_SALARY_-_SITE1"/>
      <sheetName val="Material_and_Manpower_data1"/>
      <sheetName val="1_설계조건1"/>
      <sheetName val="ISBL_(검증)1"/>
      <sheetName val="BQ_External1"/>
      <sheetName val="working_load_at_the_btm_ft_"/>
      <sheetName val="stability_check"/>
      <sheetName val="design_load"/>
      <sheetName val="BEND_LOSS1"/>
      <sheetName val="IMP_(REACTOR)1"/>
      <sheetName val="_갑지"/>
      <sheetName val="공사뱄_내역_(가)"/>
      <sheetName val="IMPEADENCE_MAP_취수장"/>
      <sheetName val="Horizontal_GLL_Double_Weir"/>
      <sheetName val="Vertical_GLL_with_plate_pack"/>
      <sheetName val="SP&amp;ST_제출가"/>
      <sheetName val="Wind_Load(3_1)_(2)"/>
      <sheetName val="Wind_Load(3_2)"/>
      <sheetName val="Wind_Load(3_4)"/>
      <sheetName val="Generic_Type_1-2"/>
      <sheetName val="dongia_(2)"/>
      <sheetName val="남양시작동자105노65기1_3화1_2"/>
      <sheetName val="BQ_List"/>
      <sheetName val="DATA_LISTS1"/>
      <sheetName val="ﾄﾞﾊﾞｲFUEL_GAS追見"/>
      <sheetName val="Page_1"/>
      <sheetName val="RINCI_EXT"/>
      <sheetName val="Reloc_&amp;_Living_Cost"/>
      <sheetName val="등변ㄱ_형강1"/>
      <sheetName val="견적_집계1"/>
      <sheetName val="HEADER_&amp;_NOZZLES"/>
      <sheetName val="Assump_(Static)"/>
      <sheetName val="Bill_summary_of_cost"/>
      <sheetName val="GESTION_FICHE"/>
      <sheetName val="TRADUCTION_LISTES"/>
      <sheetName val="Legal_Risk_Analysis"/>
      <sheetName val="Equipment_Schedule"/>
      <sheetName val="2219-TOTAL_BOM"/>
      <sheetName val="설산1_나3"/>
      <sheetName val="2F_회의실견적(5_14_일대)3"/>
      <sheetName val="공사비_내역_(가)3"/>
      <sheetName val="OCT_FDN4"/>
      <sheetName val="INDIRECT_COST-PART_l3"/>
      <sheetName val="ITB_COST3"/>
      <sheetName val="1__Piping_Final_BOQ_List3"/>
      <sheetName val="BLR_12"/>
      <sheetName val="DB_ET200(R__A)2"/>
      <sheetName val="GM_0002"/>
      <sheetName val="¼³»ê1_³ª2"/>
      <sheetName val="06-BATCH_2"/>
      <sheetName val="Mech_CIF2"/>
      <sheetName val="운송비_및_보험료(991221)2"/>
      <sheetName val="압력부제조원가_비교-12"/>
      <sheetName val="근거_및_가정2"/>
      <sheetName val="Spare_Parts(990104)2"/>
      <sheetName val="PRECAST_lightconc-II2"/>
      <sheetName val="HRSG_PRINT2"/>
      <sheetName val="변수_정의2"/>
      <sheetName val="18_BL_배관_내역2"/>
      <sheetName val="B31_12"/>
      <sheetName val="BOQ_for_HRSG_&amp;_BOP-mech_2"/>
      <sheetName val="Code_022"/>
      <sheetName val="Code_032"/>
      <sheetName val="Code_042"/>
      <sheetName val="Code_052"/>
      <sheetName val="Code_062"/>
      <sheetName val="Code_072"/>
      <sheetName val="Code_092"/>
      <sheetName val="4300_UTILITY_BLDG_(2)2"/>
      <sheetName val="현대건설_증가분_내역2"/>
      <sheetName val="97_사업추정(WEKI)2"/>
      <sheetName val="임율_Data2"/>
      <sheetName val="총괄갑_2"/>
      <sheetName val="3BL공동구_수량2"/>
      <sheetName val="design_criteria2"/>
      <sheetName val="plan&amp;section_of_foundation2"/>
      <sheetName val="_GULF2"/>
      <sheetName val="RING_WALL2"/>
      <sheetName val="간접인원_급료산출2"/>
      <sheetName val="INDIRECT_MOBILIZATION_PLAN2"/>
      <sheetName val="MANPOWER_MOBILIZATION2"/>
      <sheetName val="LABOR_MOBILIZATION_PLAN2"/>
      <sheetName val="STAFF_MOBILIZATION_PLAN2"/>
      <sheetName val="PERSONNEL_SETUP2"/>
      <sheetName val="TEMPORARY_FACILITIES2"/>
      <sheetName val="WATER_SUPPLY2"/>
      <sheetName val="LIST_OF_OFFICE_EQUIPMENT2"/>
      <sheetName val="KOREAN_STAFF_SALARY_-_SITE2"/>
      <sheetName val="Material_and_Manpower_data2"/>
      <sheetName val="1_설계조건2"/>
      <sheetName val="ISBL_(검증)2"/>
      <sheetName val="BQ_External2"/>
      <sheetName val="working_load_at_the_btm_ft_1"/>
      <sheetName val="stability_check1"/>
      <sheetName val="design_load1"/>
      <sheetName val="BEND_LOSS2"/>
      <sheetName val="IMP_(REACTOR)2"/>
      <sheetName val="_갑지1"/>
      <sheetName val="공사뱄_내역_(가)1"/>
      <sheetName val="IMPEADENCE_MAP_취수장1"/>
      <sheetName val="Horizontal_GLL_Double_Weir1"/>
      <sheetName val="Vertical_GLL_with_plate_pack1"/>
      <sheetName val="SP&amp;ST_제출가1"/>
      <sheetName val="Wind_Load(3_1)_(2)1"/>
      <sheetName val="Wind_Load(3_2)1"/>
      <sheetName val="Wind_Load(3_4)1"/>
      <sheetName val="Generic_Type_1-21"/>
      <sheetName val="dongia_(2)1"/>
      <sheetName val="남양시작동자105노65기1_3화1_21"/>
      <sheetName val="BQ_List1"/>
      <sheetName val="DATA_LISTS2"/>
      <sheetName val="ﾄﾞﾊﾞｲFUEL_GAS追見1"/>
      <sheetName val="Page_11"/>
      <sheetName val="RINCI_EXT1"/>
      <sheetName val="Reloc_&amp;_Living_Cost1"/>
      <sheetName val="등변ㄱ_형강2"/>
      <sheetName val="견적_집계2"/>
      <sheetName val="HEADER_&amp;_NOZZLES1"/>
      <sheetName val="Assump_(Static)1"/>
      <sheetName val="Bill_summary_of_cost1"/>
      <sheetName val="GESTION_FICHE1"/>
      <sheetName val="TRADUCTION_LISTES1"/>
      <sheetName val="Legal_Risk_Analysis1"/>
      <sheetName val="Equipment_Schedule1"/>
      <sheetName val="2219-TOTAL_BOM1"/>
      <sheetName val="설산1_나4"/>
      <sheetName val="2F_회의실견적(5_14_일대)4"/>
      <sheetName val="공사비_내역_(가)4"/>
      <sheetName val="OCT_FDN5"/>
      <sheetName val="INDIRECT_COST-PART_l4"/>
      <sheetName val="ITB_COST4"/>
      <sheetName val="1__Piping_Final_BOQ_List4"/>
      <sheetName val="¼³»ê1_³ª3"/>
      <sheetName val="DB_ET200(R__A)3"/>
      <sheetName val="BLR_13"/>
      <sheetName val="GM_0003"/>
      <sheetName val="현대건설_증가분_내역3"/>
      <sheetName val="운송비_및_보험료(991221)3"/>
      <sheetName val="Code_023"/>
      <sheetName val="Code_033"/>
      <sheetName val="Code_043"/>
      <sheetName val="Code_053"/>
      <sheetName val="Code_063"/>
      <sheetName val="Code_073"/>
      <sheetName val="Code_093"/>
      <sheetName val="4300_UTILITY_BLDG_(2)3"/>
      <sheetName val="06-BATCH_3"/>
      <sheetName val="Mech_CIF3"/>
      <sheetName val="압력부제조원가_비교-13"/>
      <sheetName val="총괄갑_3"/>
      <sheetName val="INDIRECT_MOBILIZATION_PLAN3"/>
      <sheetName val="MANPOWER_MOBILIZATION3"/>
      <sheetName val="LABOR_MOBILIZATION_PLAN3"/>
      <sheetName val="STAFF_MOBILIZATION_PLAN3"/>
      <sheetName val="PERSONNEL_SETUP3"/>
      <sheetName val="TEMPORARY_FACILITIES3"/>
      <sheetName val="WATER_SUPPLY3"/>
      <sheetName val="LIST_OF_OFFICE_EQUIPMENT3"/>
      <sheetName val="KOREAN_STAFF_SALARY_-_SITE3"/>
      <sheetName val="Material_and_Manpower_data3"/>
      <sheetName val="BQ_External3"/>
      <sheetName val="ISBL_(검증)3"/>
      <sheetName val="dongia_(2)2"/>
      <sheetName val="Spare_Parts(990104)3"/>
      <sheetName val="PRECAST_lightconc-II3"/>
      <sheetName val="HRSG_PRINT3"/>
      <sheetName val="변수_정의3"/>
      <sheetName val="18_BL_배관_내역3"/>
      <sheetName val="B31_13"/>
      <sheetName val="BOQ_for_HRSG_&amp;_BOP-mech_3"/>
      <sheetName val="97_사업추정(WEKI)3"/>
      <sheetName val="임율_Data3"/>
      <sheetName val="RING_WALL3"/>
      <sheetName val="간접인원_급료산출3"/>
      <sheetName val="근거_및_가정3"/>
      <sheetName val="3BL공동구_수량3"/>
      <sheetName val="design_criteria3"/>
      <sheetName val="plan&amp;section_of_foundation3"/>
      <sheetName val="_GULF3"/>
      <sheetName val="1_설계조건3"/>
      <sheetName val="공사뱄_내역_(가)2"/>
      <sheetName val="IMP_(REACTOR)3"/>
      <sheetName val="IMPEADENCE_MAP_취수장2"/>
      <sheetName val="working_load_at_the_btm_ft_2"/>
      <sheetName val="stability_check2"/>
      <sheetName val="design_load2"/>
      <sheetName val="BEND_LOSS3"/>
      <sheetName val="_갑지2"/>
      <sheetName val="Horizontal_GLL_Double_Weir2"/>
      <sheetName val="Vertical_GLL_with_plate_pack2"/>
      <sheetName val="SP&amp;ST_제출가2"/>
      <sheetName val="Wind_Load(3_1)_(2)2"/>
      <sheetName val="Wind_Load(3_2)2"/>
      <sheetName val="Wind_Load(3_4)2"/>
      <sheetName val="Generic_Type_1-22"/>
      <sheetName val="남양시작동자105노65기1_3화1_22"/>
      <sheetName val="BQ_List2"/>
      <sheetName val="DATA_LISTS3"/>
      <sheetName val="ﾄﾞﾊﾞｲFUEL_GAS追見2"/>
      <sheetName val="Page_12"/>
      <sheetName val="RINCI_EXT2"/>
      <sheetName val="Reloc_&amp;_Living_Cost2"/>
      <sheetName val="등변ㄱ_형강3"/>
      <sheetName val="견적_집계3"/>
      <sheetName val="HEADER_&amp;_NOZZLES2"/>
      <sheetName val="Assump_(Static)2"/>
      <sheetName val="Bill_summary_of_cost2"/>
      <sheetName val="GESTION_FICHE2"/>
      <sheetName val="TRADUCTION_LISTES2"/>
      <sheetName val="Legal_Risk_Analysis2"/>
      <sheetName val="Equipment_Schedule2"/>
      <sheetName val="2219-TOTAL_BOM2"/>
      <sheetName val="설산1_나5"/>
      <sheetName val="2F_회의실견적(5_14_일대)5"/>
      <sheetName val="공사비_내역_(가)5"/>
      <sheetName val="OCT_FDN6"/>
      <sheetName val="INDIRECT_COST-PART_l5"/>
      <sheetName val="ITB_COST5"/>
      <sheetName val="1__Piping_Final_BOQ_List5"/>
      <sheetName val="BLR_14"/>
      <sheetName val="DB_ET200(R__A)4"/>
      <sheetName val="GM_0004"/>
      <sheetName val="¼³»ê1_³ª4"/>
      <sheetName val="06-BATCH_4"/>
      <sheetName val="Mech_CIF4"/>
      <sheetName val="운송비_및_보험료(991221)4"/>
      <sheetName val="압력부제조원가_비교-14"/>
      <sheetName val="근거_및_가정4"/>
      <sheetName val="Spare_Parts(990104)4"/>
      <sheetName val="PRECAST_lightconc-II4"/>
      <sheetName val="HRSG_PRINT4"/>
      <sheetName val="변수_정의4"/>
      <sheetName val="18_BL_배관_내역4"/>
      <sheetName val="B31_14"/>
      <sheetName val="BOQ_for_HRSG_&amp;_BOP-mech_4"/>
      <sheetName val="Code_024"/>
      <sheetName val="Code_034"/>
      <sheetName val="Code_044"/>
      <sheetName val="Code_054"/>
      <sheetName val="Code_064"/>
      <sheetName val="Code_074"/>
      <sheetName val="Code_094"/>
      <sheetName val="4300_UTILITY_BLDG_(2)4"/>
      <sheetName val="현대건설_증가분_내역4"/>
      <sheetName val="97_사업추정(WEKI)4"/>
      <sheetName val="임율_Data4"/>
      <sheetName val="총괄갑_4"/>
      <sheetName val="3BL공동구_수량4"/>
      <sheetName val="design_criteria4"/>
      <sheetName val="plan&amp;section_of_foundation4"/>
      <sheetName val="_GULF4"/>
      <sheetName val="RING_WALL4"/>
      <sheetName val="간접인원_급료산출4"/>
      <sheetName val="INDIRECT_MOBILIZATION_PLAN4"/>
      <sheetName val="MANPOWER_MOBILIZATION4"/>
      <sheetName val="LABOR_MOBILIZATION_PLAN4"/>
      <sheetName val="STAFF_MOBILIZATION_PLAN4"/>
      <sheetName val="PERSONNEL_SETUP4"/>
      <sheetName val="TEMPORARY_FACILITIES4"/>
      <sheetName val="WATER_SUPPLY4"/>
      <sheetName val="LIST_OF_OFFICE_EQUIPMENT4"/>
      <sheetName val="KOREAN_STAFF_SALARY_-_SITE4"/>
      <sheetName val="Material_and_Manpower_data4"/>
      <sheetName val="1_설계조건4"/>
      <sheetName val="ISBL_(검증)4"/>
      <sheetName val="BQ_External4"/>
      <sheetName val="working_load_at_the_btm_ft_3"/>
      <sheetName val="stability_check3"/>
      <sheetName val="design_load3"/>
      <sheetName val="BEND_LOSS4"/>
      <sheetName val="IMP_(REACTOR)4"/>
      <sheetName val="_갑지3"/>
      <sheetName val="공사뱄_내역_(가)3"/>
      <sheetName val="IMPEADENCE_MAP_취수장3"/>
      <sheetName val="Horizontal_GLL_Double_Weir3"/>
      <sheetName val="Vertical_GLL_with_plate_pack3"/>
      <sheetName val="SP&amp;ST_제출가3"/>
      <sheetName val="Wind_Load(3_1)_(2)3"/>
      <sheetName val="Wind_Load(3_2)3"/>
      <sheetName val="Wind_Load(3_4)3"/>
      <sheetName val="Generic_Type_1-23"/>
      <sheetName val="dongia_(2)3"/>
      <sheetName val="남양시작동자105노65기1_3화1_23"/>
      <sheetName val="BQ_List3"/>
      <sheetName val="DATA_LISTS4"/>
      <sheetName val="ﾄﾞﾊﾞｲFUEL_GAS追見3"/>
      <sheetName val="Page_13"/>
      <sheetName val="RINCI_EXT3"/>
      <sheetName val="Reloc_&amp;_Living_Cost3"/>
      <sheetName val="2219-TOTAL_BOM3"/>
      <sheetName val="등변ㄱ_형강4"/>
      <sheetName val="견적_집계4"/>
      <sheetName val="HEADER_&amp;_NOZZLES3"/>
      <sheetName val="Assump_(Static)3"/>
      <sheetName val="Bill_summary_of_cost3"/>
      <sheetName val="GESTION_FICHE3"/>
      <sheetName val="TRADUCTION_LISTES3"/>
      <sheetName val="Legal_Risk_Analysis3"/>
      <sheetName val="Equipment_Schedule3"/>
      <sheetName val="Index"/>
      <sheetName val="Sch. Areas"/>
      <sheetName val="CPA33-34"/>
      <sheetName val="SubmitCal"/>
      <sheetName val="Intro"/>
      <sheetName val="Hotel Summary"/>
      <sheetName val="Add2-om-mep"/>
      <sheetName val="General Summary"/>
      <sheetName val="Master Data Sheet"/>
      <sheetName val="HQ-TO"/>
      <sheetName val="Sensitivities"/>
      <sheetName val="1 Summary"/>
      <sheetName val="mvac_Offer"/>
      <sheetName val="mvac_BOQ"/>
      <sheetName val="P"/>
      <sheetName val="Factors"/>
      <sheetName val="cable"/>
      <sheetName val="EQUIP-Submission"/>
      <sheetName val="Valori"/>
      <sheetName val="INS"/>
      <sheetName val="Summary mechanical"/>
      <sheetName val="Foglio1"/>
      <sheetName val="수량산출"/>
      <sheetName val="KP_List old qty"/>
      <sheetName val="맨홀수량집계"/>
      <sheetName val="UOP 508 PG 2-9"/>
      <sheetName val="listes"/>
      <sheetName val="Header QIP"/>
      <sheetName val="Horizontal GLL with Boot"/>
      <sheetName val="Vertical GLL Downpipes"/>
      <sheetName val="Streamdata"/>
      <sheetName val="Horizontal LL Separator"/>
      <sheetName val="SMS_SMSM_SVS"/>
      <sheetName val="E-2115.1"/>
      <sheetName val="UB2"/>
      <sheetName val="costing_ESDV"/>
      <sheetName val="costing_Misc"/>
      <sheetName val="costing_MOV"/>
      <sheetName val="3.현장배치"/>
      <sheetName val="간접비(1)"/>
      <sheetName val="공사비PK5월"/>
      <sheetName val="사업계획"/>
      <sheetName val="REINF."/>
      <sheetName val="SKETCH"/>
      <sheetName val="LOADS"/>
      <sheetName val="Gia_GC_Satthep"/>
      <sheetName val="Dieuchinh"/>
      <sheetName val="Sheet2"/>
      <sheetName val="견적"/>
      <sheetName val="原価内訳表"/>
      <sheetName val="노무 단가"/>
      <sheetName val="기초자료"/>
      <sheetName val="요인분석"/>
      <sheetName val="DATA for Bill"/>
      <sheetName val="Data Vol"/>
      <sheetName val="매출원가"/>
      <sheetName val="Steam Table"/>
      <sheetName val="beam-reinf "/>
      <sheetName val="Mp-team 1"/>
      <sheetName val="기계내역서"/>
      <sheetName val="Vehicles"/>
      <sheetName val="Struct_Earth"/>
      <sheetName val="SLABREINF-SCH"/>
      <sheetName val="Ground Covers Schedule"/>
      <sheetName val="MASTER_RATE ANALYSIS"/>
      <sheetName val="Section 2-SCHEDULE OF DAYWORK"/>
      <sheetName val="Construction"/>
      <sheetName val="1.0 Summary"/>
      <sheetName val="DRAIN DRUM PIT D-301"/>
      <sheetName val="in_progress"/>
      <sheetName val="Graph (LGEN)"/>
      <sheetName val="out_prog"/>
      <sheetName val="선적schedule (2)"/>
      <sheetName val="Names"/>
      <sheetName val="Decription(Onshore)"/>
      <sheetName val="물량산출근거"/>
      <sheetName val="조명시설"/>
      <sheetName val="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ia vat tu"/>
      <sheetName val="summary"/>
      <sheetName val="building"/>
      <sheetName val="m &amp; e"/>
      <sheetName val="Factory1"/>
      <sheetName val="Factory2 "/>
      <sheetName val="coridoor)"/>
      <sheetName val="tl-01"/>
      <sheetName val="tl-02"/>
      <sheetName val="Don gia"/>
      <sheetName val="Sheet1"/>
      <sheetName val="000"/>
      <sheetName val="bdkdt"/>
      <sheetName val="Sum"/>
      <sheetName val="tuong"/>
      <sheetName val="MTO REV.2(ARMOR)"/>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gct"/>
      <sheetName val="dt-thl"/>
      <sheetName val="thkp"/>
      <sheetName val="gvl"/>
      <sheetName val="Sheet11"/>
      <sheetName val="Sheet12"/>
      <sheetName val="Sheet13"/>
      <sheetName val="Sheet14"/>
      <sheetName val="Sheet15"/>
      <sheetName val="Sheet16"/>
      <sheetName val="CHO TC"/>
      <sheetName val="Tinh"/>
      <sheetName val="Tinh (m2)"/>
      <sheetName val="Datyeu"/>
      <sheetName val="SS106"/>
      <sheetName val="00000000"/>
      <sheetName val="00000001"/>
      <sheetName val="XL4Poppy"/>
      <sheetName val="DTCT"/>
      <sheetName val="B2.3"/>
      <sheetName val="CL XD"/>
      <sheetName val="THop"/>
      <sheetName val="CT"/>
      <sheetName val="TienLuong"/>
      <sheetName val="10000000"/>
      <sheetName val="XXXXXXXX"/>
      <sheetName val="DO AM DT"/>
      <sheetName val="DG "/>
      <sheetName val="ESTI."/>
      <sheetName val="DI-ESTI"/>
      <sheetName val="tra-vat-lieu"/>
      <sheetName val="dtct cong"/>
      <sheetName val="tuong"/>
      <sheetName val="Sheet1"/>
      <sheetName val="ctTBA"/>
      <sheetName val="DS Nam VP"/>
      <sheetName val="Tong Hop thang"/>
      <sheetName val="DANH SACH CAN BO TAP DOAN"/>
      <sheetName val="Lam Vien"/>
      <sheetName val="so da"/>
      <sheetName val="PXCBT CHUA DONG BH"/>
      <sheetName val="DS Nu VP"/>
      <sheetName val="CTy CPTM DV CL"/>
      <sheetName val="cua suot"/>
      <sheetName val="XNCG"/>
      <sheetName val="CTY DTPT ha tang "/>
      <sheetName val="Chi nhanh"/>
      <sheetName val="CTy TNHH Bao Ve "/>
      <sheetName val="Cty TNHH An Lac Vien QN"/>
      <sheetName val="20.8"/>
      <sheetName val="D1"/>
      <sheetName val="D2"/>
      <sheetName val="D3"/>
      <sheetName val="D4"/>
      <sheetName val="Ky BH"/>
      <sheetName val="D5"/>
      <sheetName val="D6"/>
      <sheetName val="IDEVCO HA NOI"/>
      <sheetName val="Ngan Son"/>
      <sheetName val="Nha May Kinh"/>
      <sheetName val="TH PXCBT"/>
      <sheetName val="Tong Cty An Lac Vien"/>
      <sheetName val="Thuong Mai"/>
      <sheetName val="Khoi Van Phong"/>
      <sheetName val="CTy CP Xay dung"/>
      <sheetName val="KD Ve Cua Suot"/>
      <sheetName val="TONG HOP"/>
      <sheetName val="DS HA LONG"/>
      <sheetName val="XL4Test5"/>
      <sheetName val="Tro giup"/>
      <sheetName val="20000000"/>
      <sheetName val="XL4Test5 (2)"/>
      <sheetName val="XL4Test5 (3)"/>
      <sheetName val="XL4Test5 (4)"/>
      <sheetName val="XL4Test5 (5)"/>
      <sheetName val="Gia vat tu"/>
      <sheetName val="BC nhanh"/>
      <sheetName val="BC TCTy"/>
      <sheetName val="BC GD "/>
      <sheetName val="BC ngay"/>
      <sheetName val="SL va do am"/>
      <sheetName val="Da voi"/>
      <sheetName val="Da set"/>
      <sheetName val="Lo nung"/>
      <sheetName val="Nghien lieu"/>
      <sheetName val="Nghien xi"/>
      <sheetName val="Nghien than"/>
      <sheetName val="BC P KH"/>
      <sheetName val="B2_3"/>
      <sheetName val="CL_XD"/>
      <sheetName val="CHO_TC"/>
      <sheetName val="Tinh_(m2)"/>
      <sheetName val="DO_AM_DT"/>
      <sheetName val="DG_"/>
      <sheetName val="THOP XL"/>
      <sheetName val="Du Toan"/>
      <sheetName val="Tro_giup"/>
      <sheetName val="XL4Test5_(2)"/>
      <sheetName val="XL4Test5_(3)"/>
      <sheetName val="XL4Test5_(4)"/>
      <sheetName val="XL4Test5_(5)"/>
      <sheetName val="ESTI_"/>
      <sheetName val="Gia_vat_tu"/>
      <sheetName val="dtct_cong"/>
      <sheetName val="DS_Nam_VP"/>
      <sheetName val="Tong_Hop_thang"/>
      <sheetName val="DANH_SACH_CAN_BO_TAP_DOAN"/>
      <sheetName val="Lam_Vien"/>
      <sheetName val="so_da"/>
      <sheetName val="PXCBT_CHUA_DONG_BH"/>
      <sheetName val="DS_Nu_VP"/>
      <sheetName val="CTy_CPTM_DV_CL"/>
      <sheetName val="cua_suot"/>
      <sheetName val="CTY_DTPT_ha_tang_"/>
      <sheetName val="Chi_nhanh"/>
      <sheetName val="CTy_TNHH_Bao_Ve_"/>
      <sheetName val="Cty_TNHH_An_Lac_Vien_QN"/>
      <sheetName val="20_8"/>
      <sheetName val="Ky_BH"/>
      <sheetName val="IDEVCO_HA_NOI"/>
      <sheetName val="Ngan_Son"/>
      <sheetName val="Nha_May_Kinh"/>
      <sheetName val="TH_PXCBT"/>
      <sheetName val="Tong_Cty_An_Lac_Vien"/>
      <sheetName val="Thuong_Mai"/>
      <sheetName val="Khoi_Van_Phong"/>
      <sheetName val="CTy_CP_Xay_dung"/>
      <sheetName val="KD_Ve_Cua_Suot"/>
      <sheetName val="TONG_HOP"/>
      <sheetName val="DS_HA_LONG"/>
      <sheetName val="Thuc thanh"/>
      <sheetName val="ML"/>
      <sheetName val="TT"/>
      <sheetName val="TD"/>
      <sheetName val="DV"/>
      <sheetName val="BMC"/>
      <sheetName val="DN"/>
      <sheetName val="DUL"/>
      <sheetName val="DTHH"/>
      <sheetName val="Dam chu"/>
      <sheetName val="Du_lieu"/>
      <sheetName val="PTVTplhoc"/>
      <sheetName val="PTVTT.rao"/>
      <sheetName val="DTOANT.rao"/>
      <sheetName val="T.HOP "/>
      <sheetName val="DTOANDien"/>
      <sheetName val="DTOANP.HOC"/>
      <sheetName val="TLUONG pNHA O"/>
      <sheetName val="TLUONGT.rao"/>
      <sheetName val="PTVTWC"/>
      <sheetName val="CL VTU"/>
      <sheetName val="TTHEP WC"/>
      <sheetName val="THEP TRao"/>
      <sheetName val="DGIA"/>
      <sheetName val="THEP PHONG HOC"/>
      <sheetName val="Vanchuyen"/>
      <sheetName val="Bia"/>
      <sheetName val="Sheet9"/>
      <sheetName val="Sheet10"/>
      <sheetName val="BGVL"/>
      <sheetName val="NC&amp;M"/>
      <sheetName val="DG Nen"/>
      <sheetName val="Tổng kê"/>
      <sheetName val="AASHTO92"/>
      <sheetName val="tra-vat-lgeu"/>
      <sheetName val="_x0000__x0000__x0000__x0000__x0000__x0000__x0000__x0000_"/>
      <sheetName val="Name"/>
      <sheetName val="????????"/>
      <sheetName val="IBASE"/>
      <sheetName val="Package1"/>
      <sheetName val="Sheet2"/>
      <sheetName val="Sheet3"/>
      <sheetName val="B2_31"/>
      <sheetName val="CL_XD1"/>
      <sheetName val="CHO_TC1"/>
      <sheetName val="Tinh_(m2)1"/>
      <sheetName val="DO_AM_DT1"/>
      <sheetName val="DG_1"/>
      <sheetName val="CHU Y"/>
      <sheetName val="BLK"/>
      <sheetName val="NHAT KY CT (vat)"/>
      <sheetName val="111CT"/>
      <sheetName val="111"/>
      <sheetName val="112DT"/>
      <sheetName val="131-IN"/>
      <sheetName val="331-IN"/>
      <sheetName val="311NT"/>
      <sheetName val="311CT"/>
      <sheetName val="6211"/>
      <sheetName val="6212"/>
      <sheetName val="133"/>
      <sheetName val="627"/>
      <sheetName val="635"/>
      <sheetName val="642"/>
      <sheetName val="PC-VAT"/>
      <sheetName val="PC"/>
      <sheetName val="PT-VAT"/>
      <sheetName val="PT"/>
      <sheetName val="CTGS "/>
      <sheetName val="112NT"/>
      <sheetName val="SO CAI"/>
      <sheetName val="SO CAICT"/>
      <sheetName val="NHAT KY CT"/>
      <sheetName val="DT"/>
      <sheetName val="SHTK"/>
      <sheetName val="BCDPS"/>
      <sheetName val="CDKT"/>
      <sheetName val="CDKT1"/>
      <sheetName val="KQKD1"/>
      <sheetName val="LCTT1"/>
      <sheetName val="TMBCTC"/>
      <sheetName val="CCDC"/>
      <sheetName val="131"/>
      <sheetName val="331"/>
      <sheetName val="TGTSCD"/>
      <sheetName val="KKTSCD"/>
      <sheetName val="Gia"/>
      <sheetName val="THCT"/>
      <sheetName val="THTram"/>
      <sheetName val="THDZ0,4"/>
      <sheetName val="TH DZ35"/>
      <sheetName val="Du_Toan"/>
      <sheetName val="THOP_XL"/>
      <sheetName val="Thuc_thanh"/>
      <sheetName val="BC_nhanh"/>
      <sheetName val="BC_TCTy"/>
      <sheetName val="BC_GD_"/>
      <sheetName val="BC_ngay"/>
      <sheetName val="SL_va_do_am"/>
      <sheetName val="Da_voi"/>
      <sheetName val="Da_set"/>
      <sheetName val="Lo_nung"/>
      <sheetName val="Nghien_lieu"/>
      <sheetName val="Nghien_xi"/>
      <sheetName val="Nghien_than"/>
      <sheetName val="BC_P_KH"/>
      <sheetName val="Dam_chu"/>
      <sheetName val="PTVTT_rao"/>
      <sheetName val="DTOANT_rao"/>
      <sheetName val="T_HOP_"/>
      <sheetName val="DTOANP_HOC"/>
      <sheetName val="TLUONG_pNHA_O"/>
      <sheetName val="TLUONGT_rao"/>
      <sheetName val="CL_VTU"/>
      <sheetName val="TTHEP_WC"/>
      <sheetName val="THEP_TRao"/>
      <sheetName val="THEP_PHONG_HOC"/>
      <sheetName val="KKKKKKKK"/>
      <sheetName val="KKKKKKKK (2)"/>
      <sheetName val="KKKKKKKK (3)"/>
      <sheetName val="KKKKKKKK (4)"/>
      <sheetName val="KKKKKKKK (5)"/>
      <sheetName val="Tổng hợp VT"/>
      <sheetName val="PUMP"/>
      <sheetName val=""/>
      <sheetName val="TTTram"/>
      <sheetName val="________"/>
    </sheetNames>
    <sheetDataSet>
      <sheetData sheetId="0" refreshError="1"/>
      <sheetData sheetId="1" refreshError="1"/>
      <sheetData sheetId="2" refreshError="1"/>
      <sheetData sheetId="3" refreshError="1">
        <row r="23">
          <cell r="N23">
            <v>5500</v>
          </cell>
        </row>
        <row r="28">
          <cell r="N28">
            <v>1700000</v>
          </cell>
        </row>
        <row r="35">
          <cell r="N35">
            <v>30454.55</v>
          </cell>
        </row>
      </sheetData>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sheetData sheetId="173"/>
      <sheetData sheetId="174"/>
      <sheetData sheetId="175"/>
      <sheetData sheetId="176"/>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TEN DATA SHEET"/>
      <sheetName val="TUBING &amp; FINNING QTY"/>
      <sheetName val="BUNDLE SUMMARY"/>
      <sheetName val="CLEVIS &amp; RODS"/>
      <sheetName val="OUT_TO_CASING"/>
      <sheetName val="TUBES &amp; FINS"/>
      <sheetName val="HEADER &amp; NOZZLES"/>
      <sheetName val="tube supports and baffles"/>
      <sheetName val="BUNDLE SIZE"/>
      <sheetName val="DESIGN TEMPERATURE"/>
      <sheetName val="DATA LISTS"/>
      <sheetName val="차액보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PANEL 南區焚化爐"/>
      <sheetName val="NEW-PANEL"/>
      <sheetName val="MV-PANEL"/>
    </sheetNames>
    <sheetDataSet>
      <sheetData sheetId="0"/>
      <sheetData sheetId="1"/>
      <sheetData sheetId="2"/>
      <sheetData sheetId="3"/>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8"/>
      <sheetName val="GVL"/>
      <sheetName val="Sheet6"/>
      <sheetName val="CT"/>
      <sheetName val="Sheet4"/>
      <sheetName val="DT"/>
      <sheetName val="Sheet2"/>
      <sheetName val="dongia"/>
      <sheetName val="Sheet3"/>
      <sheetName val="Sheet1"/>
      <sheetName val="Congty"/>
      <sheetName val="VPPN"/>
      <sheetName val="XN74"/>
      <sheetName val="XN54"/>
      <sheetName val="XN33"/>
      <sheetName val="NK96"/>
      <sheetName val="XL4Test5"/>
      <sheetName val="tong hop"/>
      <sheetName val="phan tich DG"/>
      <sheetName val="gia vat lieu"/>
      <sheetName val="gia xe may"/>
      <sheetName val="gia nhan cong"/>
      <sheetName val="dongia_x0000__x0000__x0000__x0000__x0000__x0000__x0000__x0000__x0000__x0000__x0009__x0000_㢠ś_x0000__x0004__x0000__x0000__x0000__x0000__x0000__x0000_㋄ś_x0000_"/>
      <sheetName val="han"/>
      <sheetName val="thkp"/>
      <sheetName val="TC "/>
      <sheetName val="TC  (2)"/>
      <sheetName val="thct"/>
      <sheetName val="list"/>
      <sheetName val="dg"/>
      <sheetName val="VLTD"/>
      <sheetName val="KL"/>
      <sheetName val="GVLDCCT"/>
      <sheetName val="PTVC"/>
      <sheetName val="Tke"/>
      <sheetName val="KSP"/>
      <sheetName val="PL KS"/>
      <sheetName val="thi sat"/>
      <sheetName val="GCMay"/>
      <sheetName val="nc-m"/>
      <sheetName val="den bu"/>
      <sheetName val="00000000"/>
      <sheetName val="10000000"/>
      <sheetName val="Thang04"/>
      <sheetName val="Thang06"/>
      <sheetName val="Thang0"/>
      <sheetName val="CT doanh thu 2005"/>
      <sheetName val="Dthu 2006 sua"/>
      <sheetName val="Doanh thu gia thanh"/>
      <sheetName val="6 thang 2006"/>
      <sheetName val="Bao cao thue (2)"/>
      <sheetName val="Tong hop CP T10"/>
      <sheetName val="Bao cao thue"/>
      <sheetName val="Thue cong trinh"/>
      <sheetName val="Gia thanh"/>
      <sheetName val="Pke toan"/>
      <sheetName val="Gia thanh cong trinh - Hoa"/>
      <sheetName val="Ke toan thuc hien cong trinh"/>
      <sheetName val="Du kien DT 9 thang de nop"/>
      <sheetName val="C47-456"/>
      <sheetName val="C46"/>
      <sheetName val="C47-PII"/>
      <sheetName val="Tminh-DT"/>
      <sheetName val="CONG-TDT"/>
      <sheetName val="Cphi-KHAC"/>
      <sheetName val="Du toan (2)"/>
      <sheetName val="Du toan"/>
      <sheetName val="Phan tich vat tu"/>
      <sheetName val="Tong hop vat tu"/>
      <sheetName val="Gia tri vat tu"/>
      <sheetName val="Chenh lech vat tu"/>
      <sheetName val="CLVT_TINH"/>
      <sheetName val="cuoc"/>
      <sheetName val="Du thau"/>
      <sheetName val="Don gia chi tiet"/>
      <sheetName val="THKP_CAU"/>
      <sheetName val="Tu van Thiet ke"/>
      <sheetName val="Tien do thi cong"/>
      <sheetName val="Bia du toan"/>
      <sheetName val="Tro giup"/>
      <sheetName val="CP-TV-CAU"/>
      <sheetName val="Config"/>
      <sheetName val="XL4Poppy"/>
      <sheetName val="GT TT (2)"/>
      <sheetName val="KLTC giai doan"/>
      <sheetName val="KL (2)"/>
      <sheetName val="KLtt lan3"/>
      <sheetName val="GTT2 lan3 tt"/>
      <sheetName val="GTT2 lan 4 dc "/>
      <sheetName val="chenh lech gia"/>
      <sheetName val="KL bao con lai"/>
      <sheetName val="GTT2 lan 4 tt"/>
      <sheetName val="XXXXXXXX"/>
      <sheetName val="CV1"/>
      <sheetName val="CV2"/>
      <sheetName val="CV3"/>
      <sheetName val="CV4"/>
      <sheetName val="CV5"/>
      <sheetName val="CV6"/>
      <sheetName val="CV7"/>
      <sheetName val="CV8"/>
      <sheetName val="CV9"/>
      <sheetName val="THDGCT"/>
      <sheetName val="THgiathau"/>
      <sheetName val="GVT"/>
      <sheetName val="THCP"/>
      <sheetName val="BQT"/>
      <sheetName val="RG"/>
      <sheetName val="BCVT"/>
      <sheetName val="BKHD"/>
      <sheetName val="Tai khoan"/>
      <sheetName val="TK NO 111"/>
      <sheetName val="TK NO 112"/>
      <sheetName val="TK 1418"/>
      <sheetName val="TK 331"/>
      <sheetName val="TK 1412"/>
      <sheetName val="BCAO SDCT"/>
      <sheetName val="TK 142"/>
      <sheetName val="TK 242"/>
      <sheetName val="TK CO 112"/>
      <sheetName val="TK 153"/>
      <sheetName val="334"/>
      <sheetName val="Sheet5"/>
      <sheetName val="642"/>
      <sheetName val="154"/>
      <sheetName val="CT 154"/>
      <sheetName val="1362"/>
      <sheetName val="TK CO 111"/>
      <sheetName val="XXXXXXX0"/>
      <sheetName val="phan tich DG_x0000__x0000_㠨Ȣ_x0000__x0004__x0000__x0000__x0000__x0000__x0000__x0000_杀Ȣ_x0000__x0000__x0000__x0000__x0000_"/>
      <sheetName val="d䁧"/>
      <sheetName val="dongia_x0000__x0009_㢠ś_x0000__x0004__x0000_㋄ś_x0000_"/>
      <sheetName val="TN"/>
      <sheetName val="ND"/>
      <sheetName val="VL"/>
      <sheetName val="DTCT"/>
      <sheetName val="Chart1"/>
      <sheetName val="KL18Thang"/>
      <sheetName val="TH"/>
      <sheetName val="M200"/>
      <sheetName val="Shaet4"/>
      <sheetName val="NEW-PANEL"/>
      <sheetName val="_x0000__x0000__x0000__x0000__x0000__x0000__x0000__x0000__x0000__x0009__x0000_?s_x0000__x0004__x0000__x0000__x0000__x0000__x0000__x0000_?s_x0000__x0000__x0000__x0000__x0000__x0000__x0000__x0000_"/>
      <sheetName val="dongia_x0000__x0000__x0000__x0000__x0000__x0000__x0000__x0000__x0000__x0000__x0009__x0000_?s_x0000__x0004__x0000__x0000__x0000__x0000__x0000__x0000_?s_x0000_"/>
      <sheetName val="ch DG_x0000__x0000_??_x0000__x0004__x0000__x0000__x0000__x0000__x0000__x0000_??_x0000__x0000__x0000__x0000__x0000__x0000__x0000__x0000_??_x0000__x0000_"/>
      <sheetName val="Comb"/>
      <sheetName val="tra-vat-lieu"/>
      <sheetName val="dongia_x0000_ 㢠ś_x0000__x0004__x0000_㋄ś_x0000_"/>
      <sheetName val="CPVCBT"/>
      <sheetName val="CPVCBD"/>
      <sheetName val="GVLBT"/>
      <sheetName val="GVLBD"/>
      <sheetName val="vuabt"/>
      <sheetName val="vuabd"/>
      <sheetName val="SXDDMO"/>
      <sheetName val="SXDH"/>
      <sheetName val="SXBTN"/>
      <sheetName val="SXDDMOD"/>
      <sheetName val="SXDHD"/>
      <sheetName val="SXBTND"/>
      <sheetName val="gcm"/>
      <sheetName val="gcm06"/>
      <sheetName val="cphoi"/>
      <sheetName val="cphoi2"/>
      <sheetName val="duoith"/>
      <sheetName val="cpnc205"/>
      <sheetName val="cpnc205mtc"/>
      <sheetName val="cpnclx205"/>
      <sheetName val="cpncvts"/>
      <sheetName val="cpnctnvs"/>
      <sheetName val="cpnctlan"/>
      <sheetName val="KGA"/>
      <sheetName val="ctldtb"/>
      <sheetName val="tonghopldtb"/>
      <sheetName val="ctldtbd"/>
      <sheetName val="tonghopldtbd"/>
      <sheetName val="d?"/>
      <sheetName val="phan tich DG_x0000__x0000_??_x0000__x0004__x0000__x0000__x0000__x0000__x0000__x0000_??_x0000__x0000__x0000__x0000__x0000_"/>
      <sheetName val="dongia_x0000_ ?s_x0000__x0004__x0000_?s_x0000_"/>
      <sheetName val="_x0000_@_x0000_@_x0000_@_x0000_@_x0000_@_x0000_@_x0000_@_x0000_@_x0000_@_x0000_@_x0000_@_x0000_@_x0000_@_x0000_@_x0000_@_x0000_"/>
      <sheetName val="Hướng dẫn"/>
      <sheetName val="Ví dụ hàm Vlookup"/>
      <sheetName val=""/>
      <sheetName val="ch DG"/>
      <sheetName val="d_"/>
      <sheetName val="tuong"/>
      <sheetName val="Page 3"/>
      <sheetName val="NEW_PANEL"/>
      <sheetName val="dongia___________x0009__㢠ś__x0004_______㋄ś_"/>
      <sheetName val="dongia__x0009_㢠ś__x0004__㋄ś_"/>
      <sheetName val="phan tich DG__㠨Ȣ__x0004_______杀Ȣ_____"/>
      <sheetName val="__________x0009___s__x0004________s________"/>
      <sheetName val="dongia__x0009__s__x0004___s_"/>
      <sheetName val="dongia__x0009_㢠ś_x0004__㋄ś"/>
      <sheetName val="dongia___________x0009___s__x0004________s_"/>
      <sheetName val="dongia__x0009__s_x0004___s"/>
      <sheetName val="ch DG______x0004_____________________"/>
      <sheetName val="dongia_ 㢠ś__x0004__㋄ś_"/>
      <sheetName val="phan tich DG______x0004______________"/>
      <sheetName val="dongia_ _s__x0004___s_"/>
      <sheetName val="_x0009__s__x0004___s_"/>
      <sheetName val="ch DG_____x0004________"/>
      <sheetName val="phan tich DG_____x0004_____"/>
      <sheetName val="_x0009__s"/>
      <sheetName val="Input"/>
      <sheetName val="Hu_ng d_n"/>
      <sheetName val="Ví d_ hàm Vlookup"/>
      <sheetName val="T1"/>
      <sheetName val="T2"/>
      <sheetName val="T3"/>
      <sheetName val="T4"/>
      <sheetName val="T5"/>
      <sheetName val="T6"/>
      <sheetName val="T7"/>
      <sheetName val="T8"/>
      <sheetName val="t9"/>
      <sheetName val="t10"/>
      <sheetName val="t11"/>
      <sheetName val="t12"/>
      <sheetName val="Cham cong 07-&gt;12"/>
      <sheetName val="Cham cong TH 1-&gt;6"/>
      <sheetName val="T Hop luong"/>
      <sheetName val="phaɮ tich DG__㠨Ȣ__x0004_______杀Ȣ_____"/>
      <sheetName val="dongia_______x0002_____x0009___s__x0004________s_"/>
      <sheetName val="dongia__x0002___x0009__s__x0004___s_"/>
      <sheetName val="pha_ tich DG______x0004______________"/>
      <sheetName val="_@_@_@_@_@_@_@_@_@_@_@_@_@_@_@_"/>
      <sheetName val="@"/>
      <sheetName val="dongia_ 㢠ś_x0004__㋄ś"/>
      <sheetName val="ch DG____x0004________"/>
      <sheetName val="BTH phi"/>
      <sheetName val="BLT phi"/>
      <sheetName val="phi,le phi"/>
      <sheetName val="Bien Lai TON"/>
      <sheetName val="BCQT "/>
      <sheetName val="Giay di duong"/>
      <sheetName val="BC QT cua tung ap"/>
      <sheetName val="GIAO CHI TIEU THU QUY 07"/>
      <sheetName val="BANG TONG HOP GIAY NOP TIEN"/>
      <sheetName val="_x0000__x0000__x0000__x0000__x0000__x0000__x0000__x0000__x0000__x0009__x0000_??_x0000__x0004__x0000__x0000__x0000__x0000__x0000__x0000_??_x0000__x0000__x0000__x0000__x0000__x0000__x0000__x0000_"/>
      <sheetName val="@_x0000_@_x0000_@_x0000_@_x0000_@_x0000_@_x0000_@_x0000_@_x0000_@_x0000_@_x0000_@_x0000_@_x0000_@_x0000_@_x0000_@_x0000_@"/>
      <sheetName val="Hu?ng d?n"/>
      <sheetName val="Ví d? hàm Vlookup"/>
      <sheetName val="dongia??????????_x0009_?㢠ś?_x0004_??????㋄ś?"/>
      <sheetName val="dongia?_x0009_㢠ś?_x0004_?㋄ś?"/>
      <sheetName val="dongia?_x0009_㢠ś_x0004_?㋄ś"/>
      <sheetName val="phan tich DG??㠨Ȣ?_x0004_??????杀Ȣ?????"/>
      <sheetName val="dongia? 㢠ś?_x0004_?㋄ś?"/>
      <sheetName val="?????????_x0009_??s?_x0004_???????s????????"/>
      <sheetName val="dongia??????????_x0009_??s?_x0004_???????s?"/>
      <sheetName val="ch DG?????_x0004_????????????????????"/>
      <sheetName val="dongia?_x0009_?s?_x0004_??s?"/>
      <sheetName val="dongia?_x0009_?s_x0004_??s"/>
      <sheetName val="phan tich DG?????_x0004_?????????????"/>
      <sheetName val="dongia? ?s?_x0004_??s?"/>
      <sheetName val="_x0009_?s?_x0004_??s?"/>
      <sheetName val="ch DG????_x0004_???????"/>
      <sheetName val="phan tich DG????_x0004_????"/>
      <sheetName val="_x0009_?s"/>
      <sheetName val="dongia_x0000__x0000__x0000__x0000__x0000__x0000__x0002__x0000__x0000__x0000__x0009__x0000_?s_x0000__x0004__x0000__x0000__x0000__x0000__x0000__x0000_?s_x0000_"/>
      <sheetName val="phaɮ tich DG??㠨Ȣ?_x0004_??????杀Ȣ?????"/>
      <sheetName val="dongia??????_x0002_???_x0009_??s?_x0004_???????s?"/>
      <sheetName val="pha? tich DG?????_x0004_?????????????"/>
      <sheetName val="dongia?_x0002_?_x0009_?s?_x0004_??s?"/>
      <sheetName val="?@?@?@?@?@?@?@?@?@?@?@?@?@?@?@?"/>
      <sheetName val="ch DG???_x0004_???????"/>
      <sheetName val="dongia? 㢠ś_x0004_?㋄ś"/>
      <sheetName val=" ?s_x0000__x0004__x0000_?s_x0000_"/>
      <sheetName val="Book 1 Summary"/>
      <sheetName val="ctTBA"/>
      <sheetName val="dongia_x0000_̃̃̃̃̃̃̃̃̃̃̃̃̃̃̃̃̃̃̃̃̃̃̃̃"/>
      <sheetName val="dongia_x0000_ ??_x0000__x0004__x0000_??_x0000_"/>
      <sheetName val="G_x0016_L"/>
      <sheetName val="donööö"/>
      <sheetName val="@?@?@?@?@?@?@?@?@?@?@?@?@?@?@?@"/>
      <sheetName val="dongia? ?s_x0004_??s"/>
      <sheetName val="ch DG__"/>
      <sheetName val="tong_hop"/>
      <sheetName val="phan_tich_DG"/>
      <sheetName val="gia_vat_lieu"/>
      <sheetName val="gia_xe_may"/>
      <sheetName val="gia_nhan_cong"/>
      <sheetName val="dongia 㢠ś㋄ś"/>
      <sheetName val="TC_"/>
      <sheetName val="TC__(2)"/>
      <sheetName val="PL_KS"/>
      <sheetName val="thi_sat"/>
      <sheetName val="den_bu"/>
      <sheetName val="Du_toan_(2)"/>
      <sheetName val="Du_toan"/>
      <sheetName val="Phan_tich_vat_tu"/>
      <sheetName val="Tong_hop_vat_tu"/>
      <sheetName val="Gia_tri_vat_tu"/>
      <sheetName val="Chenh_lech_vat_tu"/>
      <sheetName val="Du_thau"/>
      <sheetName val="Don_gia_chi_tiet"/>
      <sheetName val="Tu_van_Thiet_ke"/>
      <sheetName val="Tien_do_thi_cong"/>
      <sheetName val="Bia_du_toan"/>
      <sheetName val="Tro_giup"/>
      <sheetName val="GT_TT_(2)"/>
      <sheetName val="KLTC_giai_doan"/>
      <sheetName val="KL_(2)"/>
      <sheetName val="KLtt_lan3"/>
      <sheetName val="GTT2_lan3_tt"/>
      <sheetName val="GTT2_lan_4_dc_"/>
      <sheetName val="chenh_lech_gia"/>
      <sheetName val="KL_bao_con_lai"/>
      <sheetName val="GTT2_lan_4_tt"/>
      <sheetName val=" ?s?s"/>
      <sheetName val="dongia ?s?s"/>
      <sheetName val="phan_tich_DG㠨Ȣ杀Ȣ咄Ȣ"/>
      <sheetName val="Tai_khoan"/>
      <sheetName val="CT_doanh_thu_2005"/>
      <sheetName val="Dthu_2006_sua"/>
      <sheetName val="Doanh_thu_gia_thanh"/>
      <sheetName val="6_thang_2006"/>
      <sheetName val="Bao_cao_thue_(2)"/>
      <sheetName val="Tong_hop_CP_T10"/>
      <sheetName val="Bao_cao_thue"/>
      <sheetName val="Thue_cong_trinh"/>
      <sheetName val="Gia_thanh"/>
      <sheetName val="Pke_toan"/>
      <sheetName val="Gia_thanh_cong_trinh_-_Hoa"/>
      <sheetName val="Ke_toan_thuc_hien_cong_trinh"/>
      <sheetName val="Du_kien_DT_9_thang_de_nop"/>
      <sheetName val="TK_NO_111"/>
      <sheetName val="TK_NO_112"/>
      <sheetName val="TK_1418"/>
      <sheetName val="TK_331"/>
      <sheetName val="TK_1412"/>
      <sheetName val="BCAO_SDCT"/>
      <sheetName val="TK_142"/>
      <sheetName val="TK_242"/>
      <sheetName val="TK_CO_112"/>
      <sheetName val="TK_153"/>
      <sheetName val="CT_154"/>
      <sheetName val="TK_CO_111"/>
      <sheetName val="dongia_㢠ś㋄ś"/>
      <sheetName val="ch_DG??????"/>
      <sheetName val="Hướng_dẫn"/>
      <sheetName val="Ví_dụ_hàm_Vlookup"/>
      <sheetName val="phan_tich_DG㠨Ȣ杀Ȣ"/>
      <sheetName val="Cham_cong_07-&gt;12"/>
      <sheetName val="Cham_cong_TH_1-&gt;6"/>
      <sheetName val="T_Hop_luong"/>
      <sheetName val="Page_3"/>
      <sheetName val="phan_tich_DG????"/>
      <sheetName val="dongia_?s?s"/>
      <sheetName val="dongia? 㢠ś??㋄ś?"/>
      <sheetName val="dongia?????????? ?㢠ś???????㋄ś?"/>
      <sheetName val="????????? ??s????????s????????"/>
      <sheetName val="dongia?????????? ??s????????s?"/>
      <sheetName val="dongia? ?s???s?"/>
      <sheetName val="ch_DG?????????????????????????"/>
      <sheetName val="dongia? 㢠ś?㋄ś"/>
      <sheetName val="dongia? ?s??s"/>
      <sheetName val="dongia?_㢠ś??㋄ś?"/>
      <sheetName val="phan_tich_DG??㠨Ȣ???????杀Ȣ?????"/>
      <sheetName val="phan_tich_DG??????????????????"/>
      <sheetName val="dongia?_?s???s?"/>
      <sheetName val=" ?s???s?"/>
      <sheetName val="ch_DG???????????"/>
      <sheetName val="phan_tich_DG????????"/>
      <sheetName val="ch_DG"/>
      <sheetName val=" ?s"/>
      <sheetName val=" ????"/>
      <sheetName val="[DT-TN.xlsMCT"/>
      <sheetName val="Sheet9"/>
      <sheetName val="KLt lan3"/>
      <sheetName val="dongia_x0000__x0009_??_x0000__x0004__x0000_??_x0000_"/>
      <sheetName val="Hý?ng d?n"/>
      <sheetName val="?????????_x0009_????_x0004_????????????????"/>
      <sheetName val="dongia??????????_x0009_????_x0004_?????????"/>
      <sheetName val="dongia?_x0009_???_x0004_????"/>
      <sheetName val="dongia?_x0009_??_x0004_???"/>
      <sheetName val="dongia? ???_x0004_????"/>
      <sheetName val="Tra_bang"/>
      <sheetName val="Gia"/>
      <sheetName val=" ?s?_x0004_??s?"/>
      <sheetName val="[DT-TN.xls_Cham cong TH 1-&gt;6"/>
      <sheetName val="@_@_@_@_@_@_@_@_@_@_@_@_@_@_@_@"/>
      <sheetName val="dongia_ _s_x0004___s"/>
      <sheetName val="Tai_x0000_khoan"/>
      <sheetName val="GIAVNX"/>
      <sheetName val="RE"/>
      <sheetName val="DT-XL"/>
      <sheetName val=" _s"/>
      <sheetName val="_DT-TN.xlsMCT"/>
      <sheetName val="Tai?khoan"/>
      <sheetName val="XXXPXXX0"/>
      <sheetName val="tong ho`"/>
      <sheetName val="dongia___________x0009__?s__x0004_______?s_"/>
      <sheetName val="dongia__x0009_?s__x0004__?s_"/>
      <sheetName val="dongia__x0009_?s_x0004__?s"/>
      <sheetName val="phan tich DG__??__x0004_______??_____"/>
      <sheetName val="dongia_ ?s__x0004__?s_"/>
      <sheetName val="pha? tich DG__??__x0004_______??_____"/>
      <sheetName val="dongia_ ?s_x0004__?s"/>
      <sheetName val="BCTC"/>
      <sheetName val="_DT-TN.xls_Cham cong TH 1-&gt;6"/>
      <sheetName val="@_@_@_@_@_@_@_@_@_@_@_@_@_@_@_"/>
      <sheetName val="@?@?@?@?@?@?@?@?@?@?@?@?@?@?@?"/>
      <sheetName val="dongia?̃̃̃̃̃̃̃̃̃̃̃̃̃̃̃̃̃̃̃̃̃̃̃̃"/>
      <sheetName val="Chenh lech vct tu"/>
      <sheetName val=" _s__x0004___s_"/>
      <sheetName val="Ke toan thuk hien cong trinh"/>
      <sheetName val="dongia?????????? ?㢠ś?_x0004_??????㋄ś?"/>
      <sheetName val="????????? ??s?_x0004_???????s????????"/>
      <sheetName val="dongia?????????? ??s?_x0004_???????s?"/>
      <sheetName val="dongia_x0000__x0002__x0000_ ?s_x0000__x0004__x0000_?s_x0000_"/>
      <sheetName val="dongia??????_x0002_??? ??s?_x0004_???????s?"/>
      <sheetName val="dongia?_x0002_? ?s?_x0004_??s?"/>
      <sheetName val="dongia__________ _㢠ś__x0004_______㋄ś_"/>
      <sheetName val="_________ __s__x0004________s________"/>
      <sheetName val="dongia__________ __s__x0004________s_"/>
      <sheetName val="dongia_______x0002____ __s__x0004________s_"/>
      <sheetName val="dongia__x0002__ _s__x0004___s_"/>
      <sheetName val=" ??_x0000__x0004__x0000_??_x0000_"/>
      <sheetName val="????????? ????_x0004_????????????????"/>
      <sheetName val=" ???_x0004_????"/>
      <sheetName val="dongia_x0000__x0009_?s_x0000__x0004__x0000_?s_x0000_"/>
      <sheetName val="IBASE"/>
      <sheetName val="DI-ESTI"/>
      <sheetName val="__________x0009______x0004_________________"/>
      <sheetName val="Hý_ng d_n"/>
      <sheetName val="dongia__x0009_____x0004_____"/>
      <sheetName val="dongia___________x0009______x0004__________"/>
      <sheetName val="dongia__x0009____x0004____"/>
      <sheetName val="dongia_ ____x0004_____"/>
      <sheetName val="HESO"/>
      <sheetName val="dongia_x005f_x0000__x005f_x0000__x005f_x0000__x00"/>
      <sheetName val="phan tich DG_x005f_x0000__x005f_x0000_㠨Ȣ_x0"/>
      <sheetName val="CHITIET"/>
      <sheetName val="dtct cau"/>
      <sheetName val="Gia "/>
      <sheetName val="Du th!u"/>
      <sheetName val="Tai"/>
      <sheetName val="dongia?????????? ????_x0004_?????????"/>
      <sheetName val="dongia? ??_x0004_???"/>
      <sheetName val="_________ _____x0004_________________"/>
      <sheetName val="KKKKKKKK"/>
      <sheetName val="dongia__________ _?s__x0004_______?s_"/>
      <sheetName val=" _s_s"/>
      <sheetName val="dongia _s_s"/>
      <sheetName val="ch_DG______"/>
      <sheetName val="phan_tich_DG____"/>
      <sheetName val="phan tich DG?㠨Ȣ?_x0004_?杀Ȣ?咄Ȣ?"/>
      <sheetName val="dongia_x0000_ 㢠ś_x0000__x0004__x0000_㏄ś_x0000_"/>
      <sheetName val="dongia_㢠ś㋄ś1"/>
      <sheetName val="_?s?s"/>
      <sheetName val="dongia_?s?s1"/>
      <sheetName val="tong_hop1"/>
      <sheetName val="phan_tich_DG1"/>
      <sheetName val="gia_vat_lieu1"/>
      <sheetName val="gia_xe_may1"/>
      <sheetName val="gia_nhan_cong1"/>
      <sheetName val="TC_1"/>
      <sheetName val="TC__(2)1"/>
      <sheetName val="PL_KS1"/>
      <sheetName val="thi_sat1"/>
      <sheetName val="den_bu1"/>
      <sheetName val="Du_toan_(2)1"/>
      <sheetName val="Du_toan1"/>
      <sheetName val="dongia_x0000__x0000__x0000__x0000__x0000__x0000__x0000__x0000__x0000__x0000_ _x0000_㢠ś_x0000__x0004__x0000__x0000__x0000__x0000__x0000__x0000_㋄ś_x0000_"/>
      <sheetName val="_x0000__x0000__x0000__x0000__x0000__x0000__x0000__x0000__x0000_ _x0000_?s_x0000__x0004__x0000__x0000__x0000__x0000__x0000__x0000_?s_x0000__x0000__x0000__x0000__x0000__x0000__x0000__x0000_"/>
      <sheetName val="dongia_x0000__x0000__x0000__x0000__x0000__x0000__x0000__x0000__x0000__x0000_ _x0000_?s_x0000__x0004__x0000__x0000__x0000__x0000__x0000__x0000_?s_x0000_"/>
    </sheetNames>
    <sheetDataSet>
      <sheetData sheetId="0" refreshError="1"/>
      <sheetData sheetId="1" refreshError="1">
        <row r="6">
          <cell r="A6">
            <v>2</v>
          </cell>
          <cell r="B6" t="str">
            <v>VËt liÖu</v>
          </cell>
          <cell r="C6" t="str">
            <v>c¸i</v>
          </cell>
          <cell r="D6">
            <v>15000</v>
          </cell>
        </row>
        <row r="7">
          <cell r="A7" t="str">
            <v>147</v>
          </cell>
          <cell r="B7" t="str">
            <v>DÇu mazót</v>
          </cell>
          <cell r="C7" t="str">
            <v>kg</v>
          </cell>
          <cell r="D7">
            <v>36.576000000000001</v>
          </cell>
          <cell r="E7">
            <v>4300</v>
          </cell>
          <cell r="F7">
            <v>157277</v>
          </cell>
        </row>
        <row r="8">
          <cell r="A8" t="str">
            <v>082</v>
          </cell>
          <cell r="B8" t="str">
            <v>CÊp phèi</v>
          </cell>
          <cell r="C8" t="str">
            <v>m3</v>
          </cell>
          <cell r="D8">
            <v>49.334400000000002</v>
          </cell>
          <cell r="E8">
            <v>52581.25</v>
          </cell>
          <cell r="F8">
            <v>986688</v>
          </cell>
        </row>
        <row r="9">
          <cell r="A9" t="str">
            <v>049</v>
          </cell>
          <cell r="B9" t="str">
            <v>Bª t«ng nhùa h¹t mÞn</v>
          </cell>
          <cell r="C9" t="str">
            <v>TÊn</v>
          </cell>
          <cell r="D9">
            <v>34.50564</v>
          </cell>
          <cell r="E9">
            <v>918577</v>
          </cell>
        </row>
        <row r="10">
          <cell r="A10" t="str">
            <v>050</v>
          </cell>
          <cell r="B10" t="str">
            <v>Bª t«ng nhùa h¹t th«</v>
          </cell>
          <cell r="C10" t="str">
            <v>TÊn</v>
          </cell>
          <cell r="D10">
            <v>104762</v>
          </cell>
          <cell r="E10">
            <v>887074</v>
          </cell>
        </row>
        <row r="11">
          <cell r="A11" t="str">
            <v>367</v>
          </cell>
          <cell r="B11" t="str">
            <v>TÊm bª t«ng 20x20</v>
          </cell>
          <cell r="C11" t="str">
            <v>m</v>
          </cell>
          <cell r="D11">
            <v>73.8</v>
          </cell>
          <cell r="E11">
            <v>23000</v>
          </cell>
          <cell r="F11">
            <v>1697400</v>
          </cell>
        </row>
        <row r="12">
          <cell r="A12" t="str">
            <v>337</v>
          </cell>
          <cell r="B12" t="str">
            <v>ThÐp trßn</v>
          </cell>
          <cell r="C12" t="str">
            <v>kg</v>
          </cell>
          <cell r="D12">
            <v>377.34899999999999</v>
          </cell>
          <cell r="E12">
            <v>4100</v>
          </cell>
          <cell r="F12">
            <v>1547131</v>
          </cell>
        </row>
        <row r="13">
          <cell r="A13" t="str">
            <v>331</v>
          </cell>
          <cell r="B13" t="str">
            <v>ThÐp h×nh</v>
          </cell>
          <cell r="C13" t="str">
            <v>kg</v>
          </cell>
          <cell r="D13">
            <v>560.2704</v>
          </cell>
          <cell r="E13">
            <v>4014</v>
          </cell>
          <cell r="F13">
            <v>2248925</v>
          </cell>
        </row>
        <row r="14">
          <cell r="A14" t="str">
            <v>442</v>
          </cell>
          <cell r="B14" t="str">
            <v>§Êt ®Ìn</v>
          </cell>
          <cell r="C14" t="str">
            <v>kg</v>
          </cell>
          <cell r="D14">
            <v>24.94858</v>
          </cell>
          <cell r="E14">
            <v>7500</v>
          </cell>
          <cell r="F14">
            <v>187114</v>
          </cell>
        </row>
        <row r="15">
          <cell r="A15" t="str">
            <v>400</v>
          </cell>
          <cell r="B15" t="str">
            <v>¤ xy</v>
          </cell>
          <cell r="C15" t="str">
            <v>chai</v>
          </cell>
          <cell r="D15">
            <v>6.2348800000000004</v>
          </cell>
          <cell r="E15">
            <v>25000</v>
          </cell>
          <cell r="F15">
            <v>155872</v>
          </cell>
        </row>
        <row r="16">
          <cell r="A16" t="str">
            <v>348</v>
          </cell>
          <cell r="B16" t="str">
            <v>ThÐp ®Öm</v>
          </cell>
          <cell r="C16" t="str">
            <v>kg</v>
          </cell>
          <cell r="D16">
            <v>75.400000000000006</v>
          </cell>
          <cell r="E16">
            <v>5000</v>
          </cell>
          <cell r="F16">
            <v>377000</v>
          </cell>
        </row>
        <row r="17">
          <cell r="A17" t="str">
            <v>026</v>
          </cell>
          <cell r="B17" t="str">
            <v>Bu l«ng M18x20</v>
          </cell>
          <cell r="C17" t="str">
            <v>c¸i</v>
          </cell>
          <cell r="D17">
            <v>174</v>
          </cell>
          <cell r="E17">
            <v>2897</v>
          </cell>
          <cell r="F17">
            <v>504078</v>
          </cell>
        </row>
        <row r="18">
          <cell r="A18" t="str">
            <v>341</v>
          </cell>
          <cell r="B18" t="str">
            <v>ThÐp trßn D &gt; 18mm</v>
          </cell>
          <cell r="C18" t="str">
            <v>kg</v>
          </cell>
          <cell r="D18">
            <v>2780.52</v>
          </cell>
          <cell r="E18">
            <v>3971.43</v>
          </cell>
          <cell r="F18">
            <v>10515927</v>
          </cell>
        </row>
        <row r="19">
          <cell r="A19" t="str">
            <v>388</v>
          </cell>
          <cell r="B19" t="str">
            <v>V÷a bª t«ng</v>
          </cell>
          <cell r="C19" t="str">
            <v>m3</v>
          </cell>
          <cell r="D19">
            <v>473.23360000000002</v>
          </cell>
        </row>
        <row r="20">
          <cell r="A20" t="str">
            <v>443</v>
          </cell>
          <cell r="B20" t="str">
            <v>§Êt ®á</v>
          </cell>
          <cell r="C20" t="str">
            <v>m3</v>
          </cell>
          <cell r="D20">
            <v>26.39744</v>
          </cell>
          <cell r="E20">
            <v>52581.25</v>
          </cell>
          <cell r="F20">
            <v>527949</v>
          </cell>
        </row>
        <row r="21">
          <cell r="A21" t="str">
            <v>427</v>
          </cell>
          <cell r="B21" t="str">
            <v>§¸ d¨m 0,5x1</v>
          </cell>
          <cell r="C21" t="str">
            <v>m3</v>
          </cell>
          <cell r="D21">
            <v>9.8604800000000008</v>
          </cell>
          <cell r="E21">
            <v>123207.61</v>
          </cell>
          <cell r="F21">
            <v>788838</v>
          </cell>
        </row>
        <row r="22">
          <cell r="A22" t="str">
            <v>430</v>
          </cell>
          <cell r="B22" t="str">
            <v>§¸ d¨m 4x6 t/c</v>
          </cell>
          <cell r="C22" t="str">
            <v>m3</v>
          </cell>
          <cell r="D22">
            <v>69.36</v>
          </cell>
          <cell r="E22">
            <v>94327.61</v>
          </cell>
          <cell r="F22">
            <v>4161600</v>
          </cell>
        </row>
        <row r="23">
          <cell r="A23" t="str">
            <v>426</v>
          </cell>
          <cell r="B23" t="str">
            <v>§¸ d¨m 4x6 t/h</v>
          </cell>
          <cell r="C23" t="str">
            <v>m3</v>
          </cell>
          <cell r="D23">
            <v>7.4755500000000001</v>
          </cell>
          <cell r="E23">
            <v>79089.509999999995</v>
          </cell>
          <cell r="F23">
            <v>448533</v>
          </cell>
        </row>
        <row r="24">
          <cell r="A24" t="str">
            <v>434</v>
          </cell>
          <cell r="B24" t="str">
            <v>§¸ héc</v>
          </cell>
          <cell r="C24" t="str">
            <v>m3</v>
          </cell>
          <cell r="D24">
            <v>178.11600000000001</v>
          </cell>
          <cell r="E24">
            <v>75923.8</v>
          </cell>
          <cell r="F24">
            <v>8096263</v>
          </cell>
        </row>
        <row r="25">
          <cell r="A25" t="str">
            <v>163</v>
          </cell>
          <cell r="B25" t="str">
            <v>GiÊy dÇu</v>
          </cell>
          <cell r="C25" t="str">
            <v>m2</v>
          </cell>
          <cell r="D25">
            <v>287.53919999999999</v>
          </cell>
          <cell r="E25">
            <v>15000</v>
          </cell>
          <cell r="F25">
            <v>4313088</v>
          </cell>
        </row>
        <row r="26">
          <cell r="A26" t="str">
            <v>002</v>
          </cell>
          <cell r="B26" t="str">
            <v>Bao t¶i</v>
          </cell>
          <cell r="C26" t="str">
            <v>m2</v>
          </cell>
          <cell r="D26">
            <v>157.7664</v>
          </cell>
          <cell r="E26">
            <v>3800</v>
          </cell>
          <cell r="F26">
            <v>599512</v>
          </cell>
        </row>
        <row r="27">
          <cell r="A27" t="str">
            <v>343</v>
          </cell>
          <cell r="B27" t="str">
            <v>ThÐp trßn D&lt;= 18mm</v>
          </cell>
          <cell r="C27" t="str">
            <v>kg</v>
          </cell>
          <cell r="D27">
            <v>32321.0052</v>
          </cell>
          <cell r="E27">
            <v>3971.43</v>
          </cell>
          <cell r="F27">
            <v>122981425</v>
          </cell>
        </row>
        <row r="28">
          <cell r="A28" t="str">
            <v>8002</v>
          </cell>
          <cell r="B28" t="str">
            <v>ThÐp trßn D= 10mm A2</v>
          </cell>
          <cell r="C28" t="str">
            <v>kg</v>
          </cell>
          <cell r="D28">
            <v>1900</v>
          </cell>
          <cell r="E28">
            <v>4447.62</v>
          </cell>
        </row>
        <row r="29">
          <cell r="A29" t="str">
            <v>8000</v>
          </cell>
          <cell r="B29" t="str">
            <v>ThÐp trßn D&lt;= 12mm A2</v>
          </cell>
          <cell r="C29" t="str">
            <v>kg</v>
          </cell>
          <cell r="D29">
            <v>109524</v>
          </cell>
          <cell r="E29">
            <v>4447.62</v>
          </cell>
        </row>
        <row r="30">
          <cell r="A30" t="str">
            <v>412</v>
          </cell>
          <cell r="B30" t="str">
            <v>§inh ®Øa</v>
          </cell>
          <cell r="C30" t="str">
            <v>C¸i</v>
          </cell>
          <cell r="D30">
            <v>1283.63219</v>
          </cell>
          <cell r="E30">
            <v>600</v>
          </cell>
          <cell r="F30">
            <v>770179</v>
          </cell>
        </row>
        <row r="31">
          <cell r="A31" t="str">
            <v>232</v>
          </cell>
          <cell r="B31" t="str">
            <v>Gç v¸n cÇu c«ng t¸c</v>
          </cell>
          <cell r="C31" t="str">
            <v>m3</v>
          </cell>
          <cell r="D31">
            <v>71.614959999999996</v>
          </cell>
          <cell r="E31">
            <v>1454545</v>
          </cell>
          <cell r="F31">
            <v>104167182</v>
          </cell>
        </row>
        <row r="32">
          <cell r="A32" t="str">
            <v>282</v>
          </cell>
          <cell r="B32" t="str">
            <v>Phô gia dÎo ho¸</v>
          </cell>
          <cell r="C32" t="str">
            <v>kg</v>
          </cell>
          <cell r="D32">
            <v>13083.99057</v>
          </cell>
          <cell r="E32">
            <v>673</v>
          </cell>
          <cell r="F32">
            <v>8805526</v>
          </cell>
        </row>
        <row r="33">
          <cell r="A33" t="str">
            <v>0414</v>
          </cell>
          <cell r="B33" t="str">
            <v>èng bª t«ng ly t©m D1200mm (èng dµi 2m)</v>
          </cell>
          <cell r="C33" t="str">
            <v>m</v>
          </cell>
          <cell r="D33">
            <v>6740.6149999999998</v>
          </cell>
          <cell r="E33">
            <v>647619.05000000005</v>
          </cell>
        </row>
        <row r="34">
          <cell r="A34" t="str">
            <v>0412</v>
          </cell>
          <cell r="B34" t="str">
            <v>èng bª t«ng ly t©m D1000mm (èng dµi 2m)</v>
          </cell>
          <cell r="C34" t="str">
            <v>m</v>
          </cell>
          <cell r="D34">
            <v>1555.9949999999999</v>
          </cell>
          <cell r="E34">
            <v>461904.76</v>
          </cell>
          <cell r="F34">
            <v>12557733</v>
          </cell>
        </row>
        <row r="35">
          <cell r="A35" t="str">
            <v>127</v>
          </cell>
          <cell r="B35" t="str">
            <v>D©y buéc</v>
          </cell>
          <cell r="C35" t="str">
            <v>kg</v>
          </cell>
          <cell r="D35">
            <v>50.790900000000001</v>
          </cell>
          <cell r="E35">
            <v>5500</v>
          </cell>
          <cell r="F35">
            <v>279350</v>
          </cell>
        </row>
        <row r="36">
          <cell r="A36" t="str">
            <v>214</v>
          </cell>
          <cell r="B36" t="str">
            <v>G¹ch x©y (6,5x10,5x22)</v>
          </cell>
          <cell r="C36" t="str">
            <v>viªn</v>
          </cell>
          <cell r="D36">
            <v>495.11</v>
          </cell>
          <cell r="E36">
            <v>485.71</v>
          </cell>
          <cell r="F36">
            <v>225275</v>
          </cell>
        </row>
        <row r="37">
          <cell r="A37" t="str">
            <v>0410</v>
          </cell>
          <cell r="B37" t="str">
            <v>èng bª t«ng ly t©m D800mm (èng dµi 2m)</v>
          </cell>
          <cell r="C37" t="str">
            <v>m</v>
          </cell>
          <cell r="D37">
            <v>458.78</v>
          </cell>
          <cell r="E37">
            <v>357142.86</v>
          </cell>
        </row>
        <row r="38">
          <cell r="A38" t="str">
            <v>078</v>
          </cell>
          <cell r="B38" t="str">
            <v>C¸t mÞn ML 1,5 - 2,0</v>
          </cell>
          <cell r="C38" t="str">
            <v>m3</v>
          </cell>
          <cell r="D38">
            <v>64.351879999999994</v>
          </cell>
          <cell r="E38">
            <v>79716.009999999995</v>
          </cell>
          <cell r="F38">
            <v>3159098</v>
          </cell>
        </row>
        <row r="39">
          <cell r="A39" t="str">
            <v>220</v>
          </cell>
          <cell r="B39" t="str">
            <v>Gç chÌn khi l¾p cÊu kiÖn</v>
          </cell>
          <cell r="C39" t="str">
            <v>m3</v>
          </cell>
          <cell r="D39">
            <v>29.02</v>
          </cell>
          <cell r="E39">
            <v>1454545</v>
          </cell>
          <cell r="F39">
            <v>42210896</v>
          </cell>
        </row>
        <row r="40">
          <cell r="A40" t="str">
            <v>286</v>
          </cell>
          <cell r="B40" t="str">
            <v>Que hµn</v>
          </cell>
          <cell r="C40" t="str">
            <v>kg</v>
          </cell>
          <cell r="D40">
            <v>4426.36114</v>
          </cell>
          <cell r="E40">
            <v>8500</v>
          </cell>
          <cell r="F40">
            <v>37624070</v>
          </cell>
        </row>
        <row r="41">
          <cell r="A41" t="str">
            <v>313</v>
          </cell>
          <cell r="B41" t="str">
            <v>S¾t ®Öm</v>
          </cell>
          <cell r="C41" t="str">
            <v>kg</v>
          </cell>
          <cell r="D41">
            <v>2902</v>
          </cell>
          <cell r="E41">
            <v>5000</v>
          </cell>
          <cell r="F41">
            <v>14510000</v>
          </cell>
        </row>
        <row r="42">
          <cell r="A42" t="str">
            <v>385</v>
          </cell>
          <cell r="B42" t="str">
            <v>V÷a</v>
          </cell>
          <cell r="C42" t="str">
            <v>m3</v>
          </cell>
          <cell r="D42">
            <v>0.51382000000000005</v>
          </cell>
        </row>
        <row r="43">
          <cell r="A43" t="str">
            <v>234</v>
          </cell>
          <cell r="B43" t="str">
            <v>Gç v¸n khu«n (c¶ nÑp)</v>
          </cell>
          <cell r="C43" t="str">
            <v>m3</v>
          </cell>
          <cell r="D43">
            <v>40.070059999999998</v>
          </cell>
          <cell r="E43">
            <v>1454545</v>
          </cell>
          <cell r="F43">
            <v>58283705</v>
          </cell>
        </row>
        <row r="44">
          <cell r="A44" t="str">
            <v>136</v>
          </cell>
          <cell r="B44" t="str">
            <v>D©y thÐp</v>
          </cell>
          <cell r="C44" t="str">
            <v>kg</v>
          </cell>
          <cell r="D44">
            <v>7438.5787399999999</v>
          </cell>
          <cell r="E44">
            <v>5455</v>
          </cell>
          <cell r="F44">
            <v>40577447</v>
          </cell>
        </row>
        <row r="45">
          <cell r="A45" t="str">
            <v>344</v>
          </cell>
          <cell r="B45" t="str">
            <v>ThÐp trßn D&lt;=10mm</v>
          </cell>
          <cell r="C45" t="str">
            <v>kg</v>
          </cell>
          <cell r="D45">
            <v>325952.06205000001</v>
          </cell>
          <cell r="E45">
            <v>4100</v>
          </cell>
          <cell r="F45">
            <v>1336403454</v>
          </cell>
        </row>
        <row r="46">
          <cell r="A46" t="str">
            <v>0408</v>
          </cell>
          <cell r="B46" t="str">
            <v>èng bª t«ng ly t©m D600mm (èng dµi 2m)</v>
          </cell>
          <cell r="C46" t="str">
            <v>m</v>
          </cell>
          <cell r="D46">
            <v>24.36</v>
          </cell>
          <cell r="E46">
            <v>180952.38</v>
          </cell>
        </row>
        <row r="47">
          <cell r="A47" t="str">
            <v>079</v>
          </cell>
          <cell r="B47" t="str">
            <v>C¸t nÒn</v>
          </cell>
          <cell r="C47" t="str">
            <v>m3</v>
          </cell>
          <cell r="D47">
            <v>435.57659999999998</v>
          </cell>
          <cell r="E47">
            <v>40668.39</v>
          </cell>
          <cell r="F47">
            <v>7523279</v>
          </cell>
        </row>
        <row r="48">
          <cell r="A48" t="str">
            <v>126</v>
          </cell>
          <cell r="B48" t="str">
            <v>D©y</v>
          </cell>
          <cell r="C48" t="str">
            <v>kg</v>
          </cell>
          <cell r="D48">
            <v>620.90231000000006</v>
          </cell>
          <cell r="E48">
            <v>5500</v>
          </cell>
          <cell r="F48">
            <v>3414963</v>
          </cell>
        </row>
        <row r="49">
          <cell r="A49" t="str">
            <v>231</v>
          </cell>
          <cell r="B49" t="str">
            <v>Gç v¸n</v>
          </cell>
          <cell r="C49" t="str">
            <v>m3</v>
          </cell>
          <cell r="D49">
            <v>14.951700000000001</v>
          </cell>
          <cell r="E49">
            <v>1454545</v>
          </cell>
          <cell r="F49">
            <v>21747920</v>
          </cell>
        </row>
        <row r="50">
          <cell r="A50" t="str">
            <v>071</v>
          </cell>
          <cell r="B50" t="str">
            <v>C©y chèng</v>
          </cell>
          <cell r="C50" t="str">
            <v>c©y</v>
          </cell>
          <cell r="D50">
            <v>2358.3970300000001</v>
          </cell>
          <cell r="E50">
            <v>17142.86</v>
          </cell>
          <cell r="F50">
            <v>23583970</v>
          </cell>
        </row>
        <row r="51">
          <cell r="A51" t="str">
            <v>100</v>
          </cell>
          <cell r="B51" t="str">
            <v>Cäc tre</v>
          </cell>
          <cell r="C51" t="str">
            <v>m</v>
          </cell>
          <cell r="D51">
            <v>138712.21875</v>
          </cell>
          <cell r="E51">
            <v>1136</v>
          </cell>
          <cell r="F51">
            <v>157577080</v>
          </cell>
        </row>
        <row r="52">
          <cell r="A52" t="str">
            <v>141</v>
          </cell>
          <cell r="B52" t="str">
            <v>D©y thõng</v>
          </cell>
          <cell r="C52" t="str">
            <v>m</v>
          </cell>
          <cell r="D52">
            <v>6562.5420000000004</v>
          </cell>
          <cell r="E52">
            <v>1121</v>
          </cell>
          <cell r="F52">
            <v>7356610</v>
          </cell>
        </row>
        <row r="53">
          <cell r="A53" t="str">
            <v>272</v>
          </cell>
          <cell r="B53" t="str">
            <v>Nhùa bitum sè 4</v>
          </cell>
          <cell r="C53" t="str">
            <v>kg</v>
          </cell>
          <cell r="D53">
            <v>5889.5495199999996</v>
          </cell>
          <cell r="E53">
            <v>2747</v>
          </cell>
          <cell r="F53">
            <v>13545964</v>
          </cell>
        </row>
        <row r="54">
          <cell r="A54" t="str">
            <v>428</v>
          </cell>
          <cell r="B54" t="str">
            <v>§¸ d¨m 1x2</v>
          </cell>
          <cell r="C54" t="str">
            <v>m3</v>
          </cell>
          <cell r="D54">
            <v>5234.9716600000002</v>
          </cell>
          <cell r="E54">
            <v>107017.13</v>
          </cell>
          <cell r="F54">
            <v>385482373</v>
          </cell>
        </row>
        <row r="55">
          <cell r="A55" t="str">
            <v>119</v>
          </cell>
          <cell r="B55" t="str">
            <v>Cñi</v>
          </cell>
          <cell r="C55" t="str">
            <v>kg</v>
          </cell>
          <cell r="D55">
            <v>97185.240720000002</v>
          </cell>
          <cell r="E55">
            <v>400</v>
          </cell>
          <cell r="F55">
            <v>38874096</v>
          </cell>
        </row>
        <row r="56">
          <cell r="A56" t="str">
            <v>067</v>
          </cell>
          <cell r="B56" t="str">
            <v>Bét ®¸</v>
          </cell>
          <cell r="C56" t="str">
            <v>kg</v>
          </cell>
          <cell r="D56">
            <v>46573.931519999998</v>
          </cell>
          <cell r="E56">
            <v>266.66666666666663</v>
          </cell>
          <cell r="F56">
            <v>8476456</v>
          </cell>
        </row>
        <row r="57">
          <cell r="A57" t="str">
            <v>271</v>
          </cell>
          <cell r="B57" t="str">
            <v>Nhùa bitum</v>
          </cell>
          <cell r="C57" t="str">
            <v>kg</v>
          </cell>
          <cell r="D57">
            <v>80860.92</v>
          </cell>
          <cell r="E57">
            <v>2747</v>
          </cell>
          <cell r="F57">
            <v>185980116</v>
          </cell>
        </row>
        <row r="58">
          <cell r="A58" t="str">
            <v>401</v>
          </cell>
          <cell r="B58" t="str">
            <v>§inh</v>
          </cell>
          <cell r="C58" t="str">
            <v>kg</v>
          </cell>
          <cell r="D58">
            <v>2302.0592499999998</v>
          </cell>
          <cell r="E58">
            <v>5455</v>
          </cell>
          <cell r="F58">
            <v>12557733</v>
          </cell>
        </row>
        <row r="59">
          <cell r="A59" t="str">
            <v>221</v>
          </cell>
          <cell r="B59" t="str">
            <v>Gç chèng</v>
          </cell>
          <cell r="C59" t="str">
            <v>m3</v>
          </cell>
          <cell r="D59">
            <v>62.123640000000002</v>
          </cell>
          <cell r="E59">
            <v>1454545</v>
          </cell>
          <cell r="F59">
            <v>90361630</v>
          </cell>
        </row>
        <row r="60">
          <cell r="A60" t="str">
            <v>239</v>
          </cell>
          <cell r="B60" t="str">
            <v>Gç ®µ nÑp</v>
          </cell>
          <cell r="C60" t="str">
            <v>m3</v>
          </cell>
          <cell r="D60">
            <v>16.925940000000001</v>
          </cell>
          <cell r="E60">
            <v>1454545</v>
          </cell>
          <cell r="F60">
            <v>24619541</v>
          </cell>
        </row>
        <row r="61">
          <cell r="A61" t="str">
            <v>233</v>
          </cell>
          <cell r="B61" t="str">
            <v>Gç v¸n khu«n</v>
          </cell>
          <cell r="C61" t="str">
            <v>m3</v>
          </cell>
          <cell r="D61">
            <v>114.6778</v>
          </cell>
          <cell r="E61">
            <v>1454545</v>
          </cell>
          <cell r="F61">
            <v>166804021</v>
          </cell>
        </row>
        <row r="62">
          <cell r="A62" t="str">
            <v>275</v>
          </cell>
          <cell r="B62" t="str">
            <v>N­íc</v>
          </cell>
          <cell r="C62" t="str">
            <v>LÝt</v>
          </cell>
          <cell r="D62">
            <v>1213213.2553900001</v>
          </cell>
          <cell r="E62">
            <v>6</v>
          </cell>
          <cell r="F62">
            <v>2426427</v>
          </cell>
        </row>
        <row r="63">
          <cell r="A63" t="str">
            <v>429</v>
          </cell>
          <cell r="B63" t="str">
            <v>§¸ d¨m 2x4</v>
          </cell>
          <cell r="C63" t="str">
            <v>m3</v>
          </cell>
          <cell r="D63">
            <v>397.76119</v>
          </cell>
          <cell r="E63">
            <v>102899.04</v>
          </cell>
          <cell r="F63">
            <v>27843283</v>
          </cell>
        </row>
        <row r="64">
          <cell r="A64" t="str">
            <v>081</v>
          </cell>
          <cell r="B64" t="str">
            <v>C¸t vµng</v>
          </cell>
          <cell r="C64" t="str">
            <v>m3</v>
          </cell>
          <cell r="D64">
            <v>3098.9452200000001</v>
          </cell>
          <cell r="E64">
            <v>79716.009999999995</v>
          </cell>
          <cell r="F64">
            <v>163398085</v>
          </cell>
        </row>
        <row r="65">
          <cell r="A65" t="str">
            <v>0002</v>
          </cell>
          <cell r="B65" t="str">
            <v>C¸t vµng</v>
          </cell>
          <cell r="C65" t="str">
            <v>m3</v>
          </cell>
          <cell r="D65">
            <v>203.15798000000001</v>
          </cell>
          <cell r="E65">
            <v>79716.009999999995</v>
          </cell>
          <cell r="F65">
            <v>10711911</v>
          </cell>
        </row>
        <row r="66">
          <cell r="A66" t="str">
            <v>390</v>
          </cell>
          <cell r="B66" t="str">
            <v>Xi m¨ng PC30</v>
          </cell>
          <cell r="C66" t="str">
            <v>kg</v>
          </cell>
          <cell r="D66">
            <v>2379864.18872</v>
          </cell>
          <cell r="E66">
            <v>714.29</v>
          </cell>
          <cell r="F66">
            <v>1601648599</v>
          </cell>
        </row>
        <row r="67">
          <cell r="A67" t="str">
            <v>0192</v>
          </cell>
          <cell r="B67" t="str">
            <v>Cñi ®un</v>
          </cell>
          <cell r="C67" t="str">
            <v>kg</v>
          </cell>
          <cell r="D67">
            <v>6936.9691999999995</v>
          </cell>
          <cell r="E67">
            <v>400</v>
          </cell>
          <cell r="F67">
            <v>2774788</v>
          </cell>
        </row>
        <row r="68">
          <cell r="A68" t="str">
            <v>0191</v>
          </cell>
          <cell r="B68" t="str">
            <v>Nhùa bi tum</v>
          </cell>
          <cell r="C68" t="str">
            <v>kg</v>
          </cell>
          <cell r="D68">
            <v>6936.9691999999995</v>
          </cell>
          <cell r="E68">
            <v>2747</v>
          </cell>
          <cell r="F68">
            <v>20810908</v>
          </cell>
        </row>
        <row r="69">
          <cell r="A69" t="str">
            <v>0372</v>
          </cell>
          <cell r="B69" t="str">
            <v>D©y ®ay</v>
          </cell>
          <cell r="C69" t="str">
            <v>kg</v>
          </cell>
          <cell r="D69">
            <v>22048.333999999999</v>
          </cell>
          <cell r="E69">
            <v>2500</v>
          </cell>
          <cell r="F69">
            <v>61760966</v>
          </cell>
        </row>
        <row r="70">
          <cell r="A70" t="str">
            <v>0406</v>
          </cell>
          <cell r="B70" t="str">
            <v>èng bª t«ng ly t©m D400mm (èng dµi 2m)</v>
          </cell>
          <cell r="C70" t="str">
            <v>m</v>
          </cell>
          <cell r="D70">
            <v>645.54</v>
          </cell>
          <cell r="E70">
            <v>104761.9</v>
          </cell>
        </row>
        <row r="71">
          <cell r="A71">
            <v>8001</v>
          </cell>
          <cell r="B71" t="str">
            <v>N¾p ga gang</v>
          </cell>
          <cell r="C71" t="str">
            <v>c¸i</v>
          </cell>
          <cell r="D71">
            <v>150</v>
          </cell>
          <cell r="E71">
            <v>1800000</v>
          </cell>
        </row>
        <row r="72">
          <cell r="A72" t="str">
            <v>6125</v>
          </cell>
          <cell r="B72" t="str">
            <v>Nh©n c«ng 2,5/7</v>
          </cell>
          <cell r="C72" t="str">
            <v>c«ng</v>
          </cell>
          <cell r="D72">
            <v>2.5272000000000001</v>
          </cell>
          <cell r="E72">
            <v>11889</v>
          </cell>
          <cell r="F72">
            <v>30046</v>
          </cell>
        </row>
        <row r="73">
          <cell r="A73" t="str">
            <v>6140</v>
          </cell>
          <cell r="B73" t="str">
            <v>Nh©n c«ng 4/7</v>
          </cell>
          <cell r="C73" t="str">
            <v>c«ng</v>
          </cell>
          <cell r="D73">
            <v>7110.9864900000002</v>
          </cell>
          <cell r="E73">
            <v>13529</v>
          </cell>
          <cell r="F73">
            <v>96204536</v>
          </cell>
        </row>
        <row r="74">
          <cell r="A74" t="str">
            <v>6137</v>
          </cell>
          <cell r="B74" t="str">
            <v>Nh©n c«ng 3,7/7</v>
          </cell>
          <cell r="C74" t="str">
            <v>c«ng</v>
          </cell>
          <cell r="D74">
            <v>1330.2401199999999</v>
          </cell>
          <cell r="E74">
            <v>13194</v>
          </cell>
          <cell r="F74">
            <v>17551188</v>
          </cell>
        </row>
        <row r="75">
          <cell r="A75" t="str">
            <v>6006</v>
          </cell>
          <cell r="B75" t="str">
            <v>Nh©n c«ng bËc 4/7</v>
          </cell>
          <cell r="C75" t="str">
            <v>C«ng</v>
          </cell>
          <cell r="D75">
            <v>41484.468999999997</v>
          </cell>
          <cell r="E75">
            <v>14506</v>
          </cell>
          <cell r="F75">
            <v>601773707</v>
          </cell>
        </row>
        <row r="76">
          <cell r="A76" t="str">
            <v>6135</v>
          </cell>
          <cell r="B76" t="str">
            <v>Nh©n c«ng 3,5/7</v>
          </cell>
          <cell r="C76" t="str">
            <v>c«ng</v>
          </cell>
          <cell r="D76">
            <v>21174.588159999999</v>
          </cell>
          <cell r="E76">
            <v>12971</v>
          </cell>
          <cell r="F76">
            <v>274655583</v>
          </cell>
        </row>
        <row r="77">
          <cell r="A77" t="str">
            <v>6005</v>
          </cell>
          <cell r="B77" t="str">
            <v>Nh©n c«ng bËc 3,5/7</v>
          </cell>
          <cell r="C77" t="str">
            <v>C«ng</v>
          </cell>
          <cell r="D77">
            <v>796.27200000000005</v>
          </cell>
          <cell r="E77">
            <v>13809</v>
          </cell>
          <cell r="F77">
            <v>10995720</v>
          </cell>
        </row>
        <row r="78">
          <cell r="A78" t="str">
            <v>6127</v>
          </cell>
          <cell r="B78" t="str">
            <v>Nh©n c«ng 2,7/7</v>
          </cell>
          <cell r="C78" t="str">
            <v>c«ng</v>
          </cell>
          <cell r="D78">
            <v>28854.020789999999</v>
          </cell>
          <cell r="E78">
            <v>12099</v>
          </cell>
          <cell r="F78">
            <v>349104798</v>
          </cell>
        </row>
        <row r="79">
          <cell r="A79" t="str">
            <v>6130</v>
          </cell>
          <cell r="B79" t="str">
            <v>Nh©n c«ng 3/7</v>
          </cell>
          <cell r="C79" t="str">
            <v>c«ng</v>
          </cell>
          <cell r="D79">
            <v>24441.44425</v>
          </cell>
          <cell r="E79">
            <v>12413</v>
          </cell>
          <cell r="F79">
            <v>303391647</v>
          </cell>
        </row>
        <row r="80">
          <cell r="A80">
            <v>76</v>
          </cell>
          <cell r="B80" t="str">
            <v>M¸y thi c«ng</v>
          </cell>
          <cell r="C80" t="str">
            <v>c¸i</v>
          </cell>
          <cell r="D80">
            <v>50000</v>
          </cell>
        </row>
        <row r="81">
          <cell r="A81" t="str">
            <v>7576</v>
          </cell>
          <cell r="B81" t="str">
            <v>M¸y ®Çm b¸nh lèp 16T</v>
          </cell>
          <cell r="C81" t="str">
            <v>ca</v>
          </cell>
          <cell r="D81">
            <v>4.6080000000000003E-2</v>
          </cell>
          <cell r="E81">
            <v>432053</v>
          </cell>
          <cell r="F81">
            <v>19909</v>
          </cell>
        </row>
        <row r="82">
          <cell r="A82" t="str">
            <v>7544</v>
          </cell>
          <cell r="B82" t="str">
            <v>M¸y lu 10T</v>
          </cell>
          <cell r="C82" t="str">
            <v>ca</v>
          </cell>
          <cell r="D82">
            <v>8.6400000000000005E-2</v>
          </cell>
          <cell r="E82">
            <v>288922</v>
          </cell>
          <cell r="F82">
            <v>24963</v>
          </cell>
        </row>
        <row r="83">
          <cell r="A83" t="str">
            <v>7555</v>
          </cell>
          <cell r="B83" t="str">
            <v>M¸y r¶i 20T/h</v>
          </cell>
          <cell r="C83" t="str">
            <v>ca</v>
          </cell>
          <cell r="D83">
            <v>7.1999999999999995E-2</v>
          </cell>
          <cell r="E83">
            <v>450000</v>
          </cell>
          <cell r="F83">
            <v>32400</v>
          </cell>
        </row>
        <row r="84">
          <cell r="A84" t="str">
            <v>7539</v>
          </cell>
          <cell r="B84" t="str">
            <v>M¸y khoan 4,5kw</v>
          </cell>
          <cell r="C84" t="str">
            <v>ca</v>
          </cell>
          <cell r="D84">
            <v>1.5854999999999999</v>
          </cell>
          <cell r="E84">
            <v>72334</v>
          </cell>
          <cell r="F84">
            <v>114686</v>
          </cell>
        </row>
        <row r="85">
          <cell r="A85" t="str">
            <v>7545</v>
          </cell>
          <cell r="B85" t="str">
            <v>M¸y lu 8,5T</v>
          </cell>
          <cell r="C85" t="str">
            <v>ca</v>
          </cell>
          <cell r="D85">
            <v>9.6975999999999996</v>
          </cell>
          <cell r="E85">
            <v>252823</v>
          </cell>
          <cell r="F85">
            <v>2451776</v>
          </cell>
        </row>
        <row r="86">
          <cell r="A86" t="str">
            <v>7561</v>
          </cell>
          <cell r="B86" t="str">
            <v>M¸y vËn th¨ng 0,8T</v>
          </cell>
          <cell r="C86" t="str">
            <v>ca</v>
          </cell>
          <cell r="D86">
            <v>64.078770000000006</v>
          </cell>
          <cell r="E86">
            <v>54495</v>
          </cell>
          <cell r="F86">
            <v>3491973</v>
          </cell>
        </row>
        <row r="87">
          <cell r="A87" t="str">
            <v>7538</v>
          </cell>
          <cell r="B87" t="str">
            <v>M¸y hµn 23kw</v>
          </cell>
          <cell r="C87" t="str">
            <v>ca</v>
          </cell>
          <cell r="D87">
            <v>634.41282999999999</v>
          </cell>
          <cell r="E87">
            <v>77338</v>
          </cell>
          <cell r="F87">
            <v>49064219</v>
          </cell>
        </row>
        <row r="88">
          <cell r="A88" t="str">
            <v>7506</v>
          </cell>
          <cell r="B88" t="str">
            <v>CÇn cÈu 10T</v>
          </cell>
          <cell r="C88" t="str">
            <v>ca</v>
          </cell>
          <cell r="D88">
            <v>105.922</v>
          </cell>
          <cell r="E88">
            <v>615511</v>
          </cell>
          <cell r="F88">
            <v>65196156</v>
          </cell>
        </row>
        <row r="89">
          <cell r="A89" t="str">
            <v>7559</v>
          </cell>
          <cell r="B89" t="str">
            <v>M¸y trén 80L</v>
          </cell>
          <cell r="C89" t="str">
            <v>ca</v>
          </cell>
          <cell r="D89">
            <v>0.78237000000000001</v>
          </cell>
          <cell r="E89">
            <v>45294</v>
          </cell>
          <cell r="F89">
            <v>35437</v>
          </cell>
        </row>
        <row r="90">
          <cell r="A90" t="str">
            <v>7536</v>
          </cell>
          <cell r="B90" t="str">
            <v>M¸y c¾t uèn</v>
          </cell>
          <cell r="C90" t="str">
            <v>ca</v>
          </cell>
          <cell r="D90">
            <v>140.30824000000001</v>
          </cell>
          <cell r="E90">
            <v>39789</v>
          </cell>
          <cell r="F90">
            <v>5582725</v>
          </cell>
        </row>
        <row r="91">
          <cell r="A91" t="str">
            <v>7573</v>
          </cell>
          <cell r="B91" t="str">
            <v>M¸y ®Çm 25T</v>
          </cell>
          <cell r="C91" t="str">
            <v>ca</v>
          </cell>
          <cell r="D91">
            <v>221.21337</v>
          </cell>
          <cell r="E91">
            <v>580000</v>
          </cell>
          <cell r="F91">
            <v>128303755</v>
          </cell>
        </row>
        <row r="92">
          <cell r="A92" t="str">
            <v>7579</v>
          </cell>
          <cell r="B92" t="str">
            <v>M¸y ®Çm dïi 1,5kw</v>
          </cell>
          <cell r="C92" t="str">
            <v>ca</v>
          </cell>
          <cell r="D92">
            <v>410.88961999999998</v>
          </cell>
          <cell r="E92">
            <v>37456</v>
          </cell>
          <cell r="F92">
            <v>15390282</v>
          </cell>
        </row>
        <row r="93">
          <cell r="A93" t="str">
            <v>7558</v>
          </cell>
          <cell r="B93" t="str">
            <v>M¸y trén 250L</v>
          </cell>
          <cell r="C93" t="str">
            <v>ca</v>
          </cell>
          <cell r="D93">
            <v>641.54966999999999</v>
          </cell>
          <cell r="E93">
            <v>96272</v>
          </cell>
          <cell r="F93">
            <v>61763270</v>
          </cell>
        </row>
        <row r="94">
          <cell r="A94" t="str">
            <v>6805</v>
          </cell>
          <cell r="B94" t="str">
            <v>CÈu b¸nh h¬i 6,0T</v>
          </cell>
          <cell r="C94" t="str">
            <v>ca</v>
          </cell>
          <cell r="D94">
            <v>250.79310000000001</v>
          </cell>
          <cell r="E94">
            <v>357174</v>
          </cell>
        </row>
        <row r="95">
          <cell r="A95" t="str">
            <v>7586</v>
          </cell>
          <cell r="B95" t="str">
            <v>M¸y ñi 110cv</v>
          </cell>
          <cell r="C95" t="str">
            <v>ca</v>
          </cell>
          <cell r="D95">
            <v>145.06644</v>
          </cell>
          <cell r="E95">
            <v>669348</v>
          </cell>
          <cell r="F95">
            <v>97099931</v>
          </cell>
        </row>
        <row r="96">
          <cell r="A96" t="str">
            <v>7616</v>
          </cell>
          <cell r="B96" t="str">
            <v>¤ t« &lt;=5T</v>
          </cell>
          <cell r="C96" t="str">
            <v>ca</v>
          </cell>
          <cell r="D96">
            <v>717.91236000000004</v>
          </cell>
          <cell r="E96">
            <v>309841</v>
          </cell>
          <cell r="F96">
            <v>222438684</v>
          </cell>
        </row>
        <row r="97">
          <cell r="A97" t="str">
            <v>7565</v>
          </cell>
          <cell r="B97" t="str">
            <v>M¸y ®µo &lt;= 0,4m3</v>
          </cell>
          <cell r="C97" t="str">
            <v>ca</v>
          </cell>
          <cell r="D97">
            <v>521.92228</v>
          </cell>
          <cell r="E97">
            <v>393549</v>
          </cell>
          <cell r="F97">
            <v>205401991</v>
          </cell>
        </row>
        <row r="98">
          <cell r="A98" t="str">
            <v>.</v>
          </cell>
          <cell r="B98" t="str">
            <v>VËt liÖu kh¸c</v>
          </cell>
          <cell r="C98" t="str">
            <v>m2</v>
          </cell>
          <cell r="D98">
            <v>3800</v>
          </cell>
          <cell r="E98">
            <v>0</v>
          </cell>
          <cell r="F98">
            <v>50057508</v>
          </cell>
        </row>
        <row r="99">
          <cell r="A99" t="str">
            <v>.</v>
          </cell>
          <cell r="B99" t="str">
            <v>Nh©n c«ng kh¸c</v>
          </cell>
          <cell r="C99" t="str">
            <v>bÇu</v>
          </cell>
          <cell r="D99">
            <v>2000</v>
          </cell>
        </row>
        <row r="100">
          <cell r="A100" t="str">
            <v>.</v>
          </cell>
          <cell r="B100" t="str">
            <v>M¸y thi c«ng kh¸c</v>
          </cell>
          <cell r="C100" t="str">
            <v>bé</v>
          </cell>
          <cell r="D100">
            <v>170000</v>
          </cell>
          <cell r="E100">
            <v>0</v>
          </cell>
          <cell r="F100">
            <v>84087</v>
          </cell>
        </row>
        <row r="101">
          <cell r="A101" t="str">
            <v>TT</v>
          </cell>
          <cell r="B101" t="str">
            <v>VËn chuyÓn èng cèng D=400</v>
          </cell>
          <cell r="C101" t="str">
            <v>m</v>
          </cell>
          <cell r="D101">
            <v>636</v>
          </cell>
        </row>
        <row r="102">
          <cell r="A102" t="str">
            <v>TT2</v>
          </cell>
          <cell r="B102" t="str">
            <v>VËn chuyÓn èng cèng D=600</v>
          </cell>
          <cell r="C102" t="str">
            <v>m</v>
          </cell>
          <cell r="D102">
            <v>24</v>
          </cell>
        </row>
        <row r="103">
          <cell r="A103" t="str">
            <v>TT3</v>
          </cell>
          <cell r="B103" t="str">
            <v>VËn chuyÓn vµ l¾p ®Æt tÊm ®an cèng D=600</v>
          </cell>
          <cell r="C103" t="str">
            <v>tÊm</v>
          </cell>
          <cell r="D103">
            <v>24</v>
          </cell>
        </row>
        <row r="104">
          <cell r="A104" t="str">
            <v>a</v>
          </cell>
          <cell r="B104" t="str">
            <v>ChÌn khe cèng</v>
          </cell>
          <cell r="C104" t="str">
            <v>kg</v>
          </cell>
          <cell r="D104">
            <v>381</v>
          </cell>
        </row>
        <row r="105">
          <cell r="A105" t="str">
            <v>b</v>
          </cell>
          <cell r="B105" t="str">
            <v>§óc tÊm ®an mèi nèi</v>
          </cell>
          <cell r="C105" t="str">
            <v>tÊm</v>
          </cell>
          <cell r="D105">
            <v>44</v>
          </cell>
        </row>
        <row r="106">
          <cell r="A106" t="str">
            <v>TT4</v>
          </cell>
          <cell r="B106" t="str">
            <v>VËn chuyÓn mèi nèi</v>
          </cell>
          <cell r="C106" t="str">
            <v>tÊm</v>
          </cell>
          <cell r="D106">
            <v>44</v>
          </cell>
        </row>
        <row r="107">
          <cell r="A107" t="str">
            <v>TT5</v>
          </cell>
          <cell r="B107" t="str">
            <v>VËn chuyÓn èng cèng D800</v>
          </cell>
          <cell r="C107" t="str">
            <v>m</v>
          </cell>
          <cell r="D107">
            <v>452</v>
          </cell>
        </row>
        <row r="108">
          <cell r="A108" t="str">
            <v>TT3</v>
          </cell>
          <cell r="B108" t="str">
            <v>VËn chuyÓn vµ l¾p ®Æt tÊm ®an cèng D=600</v>
          </cell>
          <cell r="C108" t="str">
            <v>tÊm</v>
          </cell>
          <cell r="D108">
            <v>452</v>
          </cell>
        </row>
        <row r="109">
          <cell r="A109" t="str">
            <v>a</v>
          </cell>
          <cell r="B109" t="str">
            <v>ChÌn khe cèng</v>
          </cell>
          <cell r="C109" t="str">
            <v>kg</v>
          </cell>
          <cell r="D109">
            <v>12727</v>
          </cell>
        </row>
        <row r="110">
          <cell r="A110" t="str">
            <v>b</v>
          </cell>
          <cell r="B110" t="str">
            <v>§óc tÊm ®an mèi nèi</v>
          </cell>
          <cell r="C110" t="str">
            <v>tÊm</v>
          </cell>
          <cell r="D110">
            <v>1281</v>
          </cell>
        </row>
        <row r="111">
          <cell r="A111" t="str">
            <v>TT4</v>
          </cell>
          <cell r="B111" t="str">
            <v>VËn chuyÓn mèi nèi</v>
          </cell>
          <cell r="C111" t="str">
            <v>tÊm</v>
          </cell>
          <cell r="D111">
            <v>1281</v>
          </cell>
        </row>
        <row r="112">
          <cell r="A112" t="str">
            <v>TT5</v>
          </cell>
          <cell r="B112" t="str">
            <v>VËn chuyÓn èng cèng D1000</v>
          </cell>
          <cell r="C112" t="str">
            <v>m</v>
          </cell>
          <cell r="D112">
            <v>1502</v>
          </cell>
        </row>
        <row r="113">
          <cell r="A113" t="str">
            <v>TT3</v>
          </cell>
          <cell r="B113" t="str">
            <v>VËn chuyÓn vµ l¾p ®Æt tÊm ®an cèng D=600</v>
          </cell>
          <cell r="C113" t="str">
            <v>tÊm</v>
          </cell>
          <cell r="D113">
            <v>1502</v>
          </cell>
        </row>
        <row r="114">
          <cell r="A114" t="str">
            <v>a</v>
          </cell>
          <cell r="B114" t="str">
            <v>chÌn khe cèng</v>
          </cell>
          <cell r="C114" t="str">
            <v>c¸i</v>
          </cell>
          <cell r="D114">
            <v>2300</v>
          </cell>
        </row>
        <row r="115">
          <cell r="A115" t="str">
            <v>b</v>
          </cell>
          <cell r="B115" t="str">
            <v>§óc tÊm ®an mèi nèi</v>
          </cell>
          <cell r="C115" t="str">
            <v>tÊm</v>
          </cell>
          <cell r="D115">
            <v>4389</v>
          </cell>
        </row>
        <row r="116">
          <cell r="A116" t="str">
            <v>TT4</v>
          </cell>
          <cell r="B116" t="str">
            <v>VËn chuyÓn mèi nèi</v>
          </cell>
          <cell r="C116" t="str">
            <v>tÊm</v>
          </cell>
          <cell r="D116">
            <v>4389</v>
          </cell>
        </row>
        <row r="117">
          <cell r="A117" t="str">
            <v>TT5</v>
          </cell>
          <cell r="B117" t="str">
            <v>VËn chuyÓn èng cèng D1000</v>
          </cell>
          <cell r="C117" t="str">
            <v>m</v>
          </cell>
          <cell r="D117">
            <v>31</v>
          </cell>
        </row>
        <row r="118">
          <cell r="A118" t="str">
            <v>TT3</v>
          </cell>
          <cell r="B118" t="str">
            <v>VËn chuyÓn vµ l¾p ®Æt tÊm ®an cèng D=600</v>
          </cell>
          <cell r="C118" t="str">
            <v>tÊm</v>
          </cell>
          <cell r="D118">
            <v>31</v>
          </cell>
        </row>
        <row r="119">
          <cell r="A119" t="str">
            <v>a</v>
          </cell>
          <cell r="B119" t="str">
            <v>chÌn khe cèng</v>
          </cell>
          <cell r="C119" t="str">
            <v>c¸i</v>
          </cell>
          <cell r="D119">
            <v>2200000</v>
          </cell>
        </row>
        <row r="120">
          <cell r="A120" t="str">
            <v>b</v>
          </cell>
          <cell r="B120" t="str">
            <v>§óc tÊm ®an mèi nèi</v>
          </cell>
          <cell r="C120" t="str">
            <v>tÊm</v>
          </cell>
          <cell r="D120">
            <v>90</v>
          </cell>
        </row>
        <row r="121">
          <cell r="A121" t="str">
            <v>TT4</v>
          </cell>
          <cell r="B121" t="str">
            <v>VËn chuyÓn mèi nèi</v>
          </cell>
          <cell r="C121" t="str">
            <v>tÊm</v>
          </cell>
          <cell r="D121">
            <v>90</v>
          </cell>
        </row>
        <row r="122">
          <cell r="A122" t="str">
            <v>TT5</v>
          </cell>
          <cell r="B122" t="str">
            <v>VËn chuyÓn èng cèng D1200</v>
          </cell>
          <cell r="C122" t="str">
            <v>m</v>
          </cell>
          <cell r="D122">
            <v>3334</v>
          </cell>
        </row>
        <row r="123">
          <cell r="A123" t="str">
            <v>TT3</v>
          </cell>
          <cell r="B123" t="str">
            <v>VËn chuyÓn vµ l¾p ®Æt tÊm ®an cèng D=600</v>
          </cell>
          <cell r="C123" t="str">
            <v>tÊm</v>
          </cell>
          <cell r="D123">
            <v>3334</v>
          </cell>
        </row>
        <row r="124">
          <cell r="A124" t="str">
            <v>a</v>
          </cell>
          <cell r="B124" t="str">
            <v>chÌn khe cèng</v>
          </cell>
          <cell r="C124" t="str">
            <v>c¸i</v>
          </cell>
          <cell r="D124">
            <v>1400</v>
          </cell>
        </row>
        <row r="125">
          <cell r="A125" t="str">
            <v>b</v>
          </cell>
          <cell r="B125" t="str">
            <v>§óc tÊm ®an mèi nèi</v>
          </cell>
          <cell r="C125" t="str">
            <v>bé</v>
          </cell>
          <cell r="D125">
            <v>9768</v>
          </cell>
        </row>
        <row r="126">
          <cell r="A126" t="str">
            <v>TT4</v>
          </cell>
          <cell r="B126" t="str">
            <v>VËn chuyÓn mèi nèi</v>
          </cell>
          <cell r="C126" t="str">
            <v>tÊm</v>
          </cell>
          <cell r="D126">
            <v>9768</v>
          </cell>
        </row>
        <row r="127">
          <cell r="A127" t="str">
            <v>TT5</v>
          </cell>
          <cell r="B127" t="str">
            <v>VËn chuyÓn èng cèng D1200</v>
          </cell>
          <cell r="C127" t="str">
            <v>m</v>
          </cell>
          <cell r="D127">
            <v>3307</v>
          </cell>
        </row>
        <row r="128">
          <cell r="A128" t="str">
            <v>TT3</v>
          </cell>
          <cell r="B128" t="str">
            <v>VËn chuyÓn vµ l¾p ®Æt tÊm ®an cèng D=600</v>
          </cell>
          <cell r="C128" t="str">
            <v>tÊm</v>
          </cell>
          <cell r="D128">
            <v>3307</v>
          </cell>
        </row>
        <row r="129">
          <cell r="A129" t="str">
            <v>a</v>
          </cell>
          <cell r="B129" t="str">
            <v>chÌn khe cèng</v>
          </cell>
          <cell r="C129" t="str">
            <v>c¸i</v>
          </cell>
          <cell r="D129">
            <v>1500</v>
          </cell>
        </row>
        <row r="130">
          <cell r="A130" t="str">
            <v>b</v>
          </cell>
          <cell r="B130" t="str">
            <v>§óc tÊm ®an mèi nèi</v>
          </cell>
          <cell r="C130" t="str">
            <v>c¸i</v>
          </cell>
          <cell r="D130">
            <v>9681</v>
          </cell>
        </row>
        <row r="131">
          <cell r="A131" t="str">
            <v>TT4</v>
          </cell>
          <cell r="B131" t="str">
            <v>VËn chuyÓn mèi nèi</v>
          </cell>
          <cell r="C131" t="str">
            <v>tÊm</v>
          </cell>
          <cell r="D131">
            <v>9681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refreshError="1"/>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sheetData sheetId="245"/>
      <sheetData sheetId="246" refreshError="1"/>
      <sheetData sheetId="247"/>
      <sheetData sheetId="248"/>
      <sheetData sheetId="249"/>
      <sheetData sheetId="250"/>
      <sheetData sheetId="251"/>
      <sheetData sheetId="252"/>
      <sheetData sheetId="253"/>
      <sheetData sheetId="254"/>
      <sheetData sheetId="255"/>
      <sheetData sheetId="256"/>
      <sheetData sheetId="257"/>
      <sheetData sheetId="258"/>
      <sheetData sheetId="259" refreshError="1"/>
      <sheetData sheetId="260" refreshError="1"/>
      <sheetData sheetId="261"/>
      <sheetData sheetId="262" refreshError="1"/>
      <sheetData sheetId="263"/>
      <sheetData sheetId="264" refreshError="1"/>
      <sheetData sheetId="265"/>
      <sheetData sheetId="266"/>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sheetData sheetId="381"/>
      <sheetData sheetId="382"/>
      <sheetData sheetId="383" refreshError="1"/>
      <sheetData sheetId="384" refreshError="1"/>
      <sheetData sheetId="385"/>
      <sheetData sheetId="386" refreshError="1"/>
      <sheetData sheetId="387" refreshError="1"/>
      <sheetData sheetId="388" refreshError="1"/>
      <sheetData sheetId="389" refreshError="1"/>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refreshError="1"/>
      <sheetData sheetId="401" refreshError="1"/>
      <sheetData sheetId="402" refreshError="1"/>
      <sheetData sheetId="403"/>
      <sheetData sheetId="404"/>
      <sheetData sheetId="405" refreshError="1"/>
      <sheetData sheetId="406"/>
      <sheetData sheetId="407" refreshError="1"/>
      <sheetData sheetId="408"/>
      <sheetData sheetId="409"/>
      <sheetData sheetId="410" refreshError="1"/>
      <sheetData sheetId="411"/>
      <sheetData sheetId="412"/>
      <sheetData sheetId="413" refreshError="1"/>
      <sheetData sheetId="414" refreshError="1"/>
      <sheetData sheetId="415" refreshError="1"/>
      <sheetData sheetId="416" refreshError="1"/>
      <sheetData sheetId="417" refreshError="1"/>
      <sheetData sheetId="418" refreshError="1"/>
      <sheetData sheetId="419"/>
      <sheetData sheetId="420" refreshError="1"/>
      <sheetData sheetId="421" refreshError="1"/>
      <sheetData sheetId="422" refreshError="1"/>
      <sheetData sheetId="423" refreshError="1"/>
      <sheetData sheetId="424" refreshError="1"/>
      <sheetData sheetId="425"/>
      <sheetData sheetId="426" refreshError="1"/>
      <sheetData sheetId="427" refreshError="1"/>
      <sheetData sheetId="428" refreshError="1"/>
      <sheetData sheetId="429"/>
      <sheetData sheetId="430"/>
      <sheetData sheetId="431"/>
      <sheetData sheetId="432"/>
      <sheetData sheetId="433"/>
      <sheetData sheetId="434"/>
      <sheetData sheetId="435"/>
      <sheetData sheetId="436" refreshError="1"/>
      <sheetData sheetId="437" refreshError="1"/>
      <sheetData sheetId="438" refreshError="1"/>
      <sheetData sheetId="439" refreshError="1"/>
      <sheetData sheetId="440" refreshError="1"/>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refreshError="1"/>
      <sheetData sheetId="465" refreshError="1"/>
      <sheetData sheetId="466"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XL4Poppy"/>
      <sheetName val="gVL"/>
      <sheetName val="atmy dinh "/>
      <sheetName val="uq my dinh "/>
      <sheetName val="atld 887"/>
      <sheetName val="trich ngang"/>
      <sheetName val="trich ngangmy dinh "/>
      <sheetName val="XXXXXXXX"/>
      <sheetName val="XL4Test5"/>
      <sheetName val="GVT"/>
      <sheetName val="Tra KS"/>
      <sheetName val="bao TNMT"/>
      <sheetName val="T2+3"/>
      <sheetName val="DTCT-tuyen chinh"/>
      <sheetName val="PL1"/>
      <sheetName val="Sheet11"/>
      <sheetName val="Sheet13"/>
      <sheetName val="Sheet14"/>
      <sheetName val="Sheet15"/>
      <sheetName val="Sheet16"/>
      <sheetName val="00000000"/>
      <sheetName val="80 - V"/>
      <sheetName val="80 -T"/>
      <sheetName val="90"/>
      <sheetName val="95"/>
      <sheetName val="The 2"/>
      <sheetName val="The dac"/>
      <sheetName val="De Mi"/>
      <sheetName val="BK NHAP GACH"/>
      <sheetName val="Th"/>
      <sheetName val="Bia ngoai"/>
      <sheetName val="biaky"/>
      <sheetName val="Thuyet minh"/>
      <sheetName val="thkp toan bo"/>
      <sheetName val="thkp"/>
      <sheetName val="Thvt_cl"/>
      <sheetName val="Van chuyen"/>
      <sheetName val="kinhphi"/>
      <sheetName val="tienluong"/>
      <sheetName val="PTVT"/>
      <sheetName val="DTCT"/>
      <sheetName val="Gia KS"/>
      <sheetName val="A6"/>
      <sheetName val="NEW-PANEL"/>
      <sheetName val="Xuly Data"/>
      <sheetName val="Mong"/>
    </sheetNames>
    <sheetDataSet>
      <sheetData sheetId="0"/>
      <sheetData sheetId="1"/>
      <sheetData sheetId="2"/>
      <sheetData sheetId="3"/>
      <sheetData sheetId="4" refreshError="1"/>
      <sheetData sheetId="5"/>
      <sheetData sheetId="6"/>
      <sheetData sheetId="7"/>
      <sheetData sheetId="8"/>
      <sheetData sheetId="9"/>
      <sheetData sheetId="10"/>
      <sheetData sheetId="11"/>
      <sheetData sheetId="12" refreshError="1"/>
      <sheetData sheetId="13" refreshError="1"/>
      <sheetData sheetId="14"/>
      <sheetData sheetId="15"/>
      <sheetData sheetId="16" refreshError="1"/>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3"/>
      <sheetName val="PA2"/>
      <sheetName val="KT(D-D)"/>
      <sheetName val="GVL"/>
      <sheetName val="Sheet1"/>
      <sheetName val="Tang truong (21-9)"/>
      <sheetName val="GEOI"/>
      <sheetName val="DTCT-tuyen chinh"/>
      <sheetName val="btraR,f"/>
      <sheetName val="TTTram"/>
      <sheetName val="ptvl"/>
      <sheetName val="ptm"/>
      <sheetName val="TT35"/>
      <sheetName val="Temp"/>
      <sheetName val="KL_CONG"/>
      <sheetName val="NEW-PANEL"/>
      <sheetName val="T.So_chung"/>
    </sheetNames>
    <sheetDataSet>
      <sheetData sheetId="0" refreshError="1">
        <row r="6">
          <cell r="B6" t="str">
            <v>Huyình Âæïc Syî</v>
          </cell>
        </row>
        <row r="7">
          <cell r="B7" t="str">
            <v>Nhaì taûm</v>
          </cell>
          <cell r="D7">
            <v>10</v>
          </cell>
        </row>
        <row r="8">
          <cell r="B8" t="str">
            <v>Nhaì Cáúp 4</v>
          </cell>
          <cell r="D8">
            <v>88</v>
          </cell>
        </row>
        <row r="9">
          <cell r="B9" t="str">
            <v>Âáút åí</v>
          </cell>
          <cell r="D9">
            <v>98</v>
          </cell>
        </row>
        <row r="10">
          <cell r="B10" t="str">
            <v>Cáy àn quaí</v>
          </cell>
          <cell r="D10">
            <v>14</v>
          </cell>
        </row>
        <row r="11">
          <cell r="B11" t="str">
            <v>Huyình Khi Væåìn</v>
          </cell>
        </row>
        <row r="12">
          <cell r="B12" t="str">
            <v>Nhaì taûm</v>
          </cell>
          <cell r="D12">
            <v>30</v>
          </cell>
        </row>
        <row r="13">
          <cell r="B13" t="str">
            <v>Âáút åí</v>
          </cell>
          <cell r="D13">
            <v>30</v>
          </cell>
        </row>
        <row r="14">
          <cell r="B14" t="str">
            <v>Cáy àn quaí</v>
          </cell>
          <cell r="D14">
            <v>2</v>
          </cell>
        </row>
        <row r="15">
          <cell r="B15" t="str">
            <v>Huyình Træång</v>
          </cell>
        </row>
        <row r="16">
          <cell r="B16" t="str">
            <v>Nhaì Cáúp 4</v>
          </cell>
          <cell r="D16">
            <v>54</v>
          </cell>
        </row>
        <row r="17">
          <cell r="B17" t="str">
            <v>Âáút åí</v>
          </cell>
          <cell r="D17">
            <v>54</v>
          </cell>
        </row>
        <row r="18">
          <cell r="B18" t="str">
            <v>Cáy àn quaí</v>
          </cell>
          <cell r="D18">
            <v>5</v>
          </cell>
        </row>
        <row r="19">
          <cell r="B19" t="str">
            <v>Nguyãùn An</v>
          </cell>
        </row>
        <row r="20">
          <cell r="B20" t="str">
            <v>Nhaì Cáúp 4</v>
          </cell>
          <cell r="D20">
            <v>66</v>
          </cell>
        </row>
        <row r="21">
          <cell r="B21" t="str">
            <v>Âáút åí</v>
          </cell>
          <cell r="D21">
            <v>66</v>
          </cell>
        </row>
        <row r="22">
          <cell r="B22" t="str">
            <v>Maî âáút</v>
          </cell>
          <cell r="D22">
            <v>3</v>
          </cell>
        </row>
        <row r="23">
          <cell r="B23" t="str">
            <v>Maî xáy</v>
          </cell>
          <cell r="D23">
            <v>1</v>
          </cell>
        </row>
        <row r="24">
          <cell r="B24" t="str">
            <v>C</v>
          </cell>
        </row>
        <row r="25">
          <cell r="B25" t="str">
            <v>Nhaì Cáúp 4</v>
          </cell>
          <cell r="D25">
            <v>253</v>
          </cell>
        </row>
        <row r="26">
          <cell r="B26" t="str">
            <v>Âáút åí</v>
          </cell>
          <cell r="D26">
            <v>253</v>
          </cell>
        </row>
        <row r="27">
          <cell r="B27" t="str">
            <v>Huyình Táún Cæåìng</v>
          </cell>
        </row>
        <row r="28">
          <cell r="B28" t="str">
            <v>Nhaì Cáúp 4</v>
          </cell>
          <cell r="D28">
            <v>96</v>
          </cell>
        </row>
        <row r="29">
          <cell r="B29" t="str">
            <v>Âáút åí</v>
          </cell>
          <cell r="D29">
            <v>96</v>
          </cell>
        </row>
        <row r="30">
          <cell r="B30" t="str">
            <v>Cáy àn quaí</v>
          </cell>
          <cell r="D30">
            <v>5</v>
          </cell>
        </row>
        <row r="31">
          <cell r="B31" t="str">
            <v>Maî âáút</v>
          </cell>
          <cell r="D31">
            <v>3</v>
          </cell>
        </row>
        <row r="32">
          <cell r="B32" t="str">
            <v>Maî xáy</v>
          </cell>
          <cell r="D32">
            <v>1</v>
          </cell>
        </row>
        <row r="33">
          <cell r="B33" t="str">
            <v>Giãúng næåïc</v>
          </cell>
          <cell r="D33">
            <v>1</v>
          </cell>
        </row>
        <row r="34">
          <cell r="B34" t="str">
            <v>Cáy láúy gäù (baûch âaìn)</v>
          </cell>
          <cell r="D34">
            <v>4</v>
          </cell>
        </row>
        <row r="35">
          <cell r="B35" t="str">
            <v>Nguyãùn Vàn Saïng</v>
          </cell>
        </row>
        <row r="36">
          <cell r="B36" t="str">
            <v>Nhaì Cáúp 4</v>
          </cell>
          <cell r="D36">
            <v>20</v>
          </cell>
        </row>
        <row r="37">
          <cell r="B37" t="str">
            <v>Âáút åí</v>
          </cell>
          <cell r="D37">
            <v>20</v>
          </cell>
        </row>
        <row r="38">
          <cell r="B38" t="str">
            <v>Âáút væåìn</v>
          </cell>
          <cell r="D38">
            <v>120</v>
          </cell>
        </row>
        <row r="39">
          <cell r="B39" t="str">
            <v>Giãúng næåïc</v>
          </cell>
          <cell r="D39">
            <v>1</v>
          </cell>
        </row>
        <row r="40">
          <cell r="B40" t="str">
            <v>Chaì Tuìng</v>
          </cell>
        </row>
        <row r="41">
          <cell r="B41" t="str">
            <v>Nhaì Cáúp 4</v>
          </cell>
          <cell r="D41">
            <v>45</v>
          </cell>
        </row>
        <row r="42">
          <cell r="B42" t="str">
            <v>Âáút åí</v>
          </cell>
          <cell r="D42">
            <v>45</v>
          </cell>
        </row>
        <row r="43">
          <cell r="B43" t="str">
            <v>Maî âáút</v>
          </cell>
          <cell r="D43">
            <v>6</v>
          </cell>
        </row>
        <row r="44">
          <cell r="B44" t="str">
            <v>Maî xáy</v>
          </cell>
          <cell r="D44">
            <v>1</v>
          </cell>
        </row>
        <row r="45">
          <cell r="B45" t="str">
            <v>Loì gaûo HTX(Äng Thán)</v>
          </cell>
        </row>
        <row r="46">
          <cell r="B46" t="str">
            <v>Nhaì taûm</v>
          </cell>
          <cell r="D46">
            <v>442</v>
          </cell>
        </row>
        <row r="47">
          <cell r="B47" t="str">
            <v>Âáút åí</v>
          </cell>
          <cell r="D47">
            <v>442</v>
          </cell>
        </row>
        <row r="48">
          <cell r="B48" t="str">
            <v>Nguyãùn Soíi</v>
          </cell>
        </row>
        <row r="49">
          <cell r="B49" t="str">
            <v>Nhaì taûm</v>
          </cell>
          <cell r="D49">
            <v>36.200000000000003</v>
          </cell>
        </row>
        <row r="50">
          <cell r="B50" t="str">
            <v>Âáút åí</v>
          </cell>
          <cell r="D50">
            <v>36.200000000000003</v>
          </cell>
        </row>
        <row r="51">
          <cell r="B51" t="str">
            <v>Âáút væåìn</v>
          </cell>
          <cell r="D51">
            <v>17.600000000000001</v>
          </cell>
        </row>
        <row r="52">
          <cell r="B52" t="str">
            <v xml:space="preserve">Nguyãùn Thu </v>
          </cell>
        </row>
        <row r="53">
          <cell r="B53" t="str">
            <v>Nhaì taûm</v>
          </cell>
          <cell r="D53">
            <v>10.75</v>
          </cell>
        </row>
        <row r="54">
          <cell r="B54" t="str">
            <v>Nhaì Cáúp 4</v>
          </cell>
          <cell r="D54">
            <v>20.43</v>
          </cell>
        </row>
        <row r="55">
          <cell r="B55" t="str">
            <v>Âáút åí</v>
          </cell>
          <cell r="D55">
            <v>31.18</v>
          </cell>
        </row>
        <row r="56">
          <cell r="B56" t="str">
            <v>Âáút væåìn</v>
          </cell>
          <cell r="D56">
            <v>37.5</v>
          </cell>
        </row>
        <row r="57">
          <cell r="B57" t="str">
            <v>Truû âiãûn gäù</v>
          </cell>
          <cell r="D57">
            <v>1</v>
          </cell>
        </row>
        <row r="58">
          <cell r="B58" t="str">
            <v>Huyình Minh Caính</v>
          </cell>
        </row>
        <row r="59">
          <cell r="B59" t="str">
            <v>Nhaì Cáúp 4</v>
          </cell>
          <cell r="D59">
            <v>24</v>
          </cell>
        </row>
        <row r="60">
          <cell r="B60" t="str">
            <v>Âáút åí</v>
          </cell>
          <cell r="D60">
            <v>24</v>
          </cell>
        </row>
        <row r="61">
          <cell r="B61" t="str">
            <v>Âáút væåìn</v>
          </cell>
          <cell r="D61">
            <v>12.6</v>
          </cell>
        </row>
        <row r="62">
          <cell r="B62" t="str">
            <v>Âàûng thë Mai</v>
          </cell>
          <cell r="D62">
            <v>4</v>
          </cell>
        </row>
        <row r="63">
          <cell r="B63" t="str">
            <v>Nhaì taûm</v>
          </cell>
          <cell r="D63">
            <v>4</v>
          </cell>
        </row>
        <row r="64">
          <cell r="B64" t="str">
            <v>Nhaì Cáúp 4</v>
          </cell>
          <cell r="D64">
            <v>23.76</v>
          </cell>
        </row>
        <row r="65">
          <cell r="B65" t="str">
            <v>Âáút åí</v>
          </cell>
          <cell r="D65">
            <v>59.260000000000005</v>
          </cell>
        </row>
        <row r="66">
          <cell r="B66" t="str">
            <v>Cáy àn quaí</v>
          </cell>
          <cell r="D66">
            <v>3</v>
          </cell>
        </row>
        <row r="67">
          <cell r="B67" t="str">
            <v>Âáút væåìn</v>
          </cell>
          <cell r="D67">
            <v>225</v>
          </cell>
        </row>
        <row r="68">
          <cell r="B68" t="str">
            <v>Cáy láúy gäù (baûch âaìn)</v>
          </cell>
          <cell r="D68">
            <v>4</v>
          </cell>
        </row>
        <row r="69">
          <cell r="B69" t="str">
            <v>Hiãn taûm</v>
          </cell>
          <cell r="D69">
            <v>31.5</v>
          </cell>
        </row>
        <row r="70">
          <cell r="B70" t="str">
            <v>Truû âiãûn gäù</v>
          </cell>
          <cell r="D70">
            <v>1</v>
          </cell>
        </row>
        <row r="71">
          <cell r="B71" t="str">
            <v>Nguyãùn Âçnh Læûc</v>
          </cell>
          <cell r="D71">
            <v>25</v>
          </cell>
        </row>
        <row r="72">
          <cell r="B72" t="str">
            <v>Nhaì Cáúp 4</v>
          </cell>
          <cell r="D72">
            <v>12</v>
          </cell>
        </row>
        <row r="73">
          <cell r="B73" t="str">
            <v>Âáút åí</v>
          </cell>
          <cell r="D73">
            <v>12</v>
          </cell>
        </row>
        <row r="74">
          <cell r="B74" t="str">
            <v>Cáy àn quaí</v>
          </cell>
          <cell r="D74">
            <v>25</v>
          </cell>
        </row>
        <row r="75">
          <cell r="B75" t="str">
            <v>Âáút væåìn</v>
          </cell>
          <cell r="D75">
            <v>70</v>
          </cell>
        </row>
        <row r="76">
          <cell r="B76" t="str">
            <v>Cáy láúy gäù (baûch âaìn)</v>
          </cell>
          <cell r="D76">
            <v>4</v>
          </cell>
        </row>
        <row r="77">
          <cell r="B77" t="str">
            <v>Nguyãùn Quang</v>
          </cell>
          <cell r="D77">
            <v>16</v>
          </cell>
        </row>
        <row r="78">
          <cell r="B78" t="str">
            <v>Nhaì taûm</v>
          </cell>
          <cell r="D78">
            <v>14.65</v>
          </cell>
        </row>
        <row r="79">
          <cell r="B79" t="str">
            <v>Âáút åí</v>
          </cell>
          <cell r="D79">
            <v>14.65</v>
          </cell>
        </row>
        <row r="80">
          <cell r="B80" t="str">
            <v>Cáy àn quaí</v>
          </cell>
          <cell r="D80">
            <v>16</v>
          </cell>
        </row>
        <row r="81">
          <cell r="B81" t="str">
            <v>Âáút væåìn</v>
          </cell>
          <cell r="D81">
            <v>289</v>
          </cell>
        </row>
        <row r="82">
          <cell r="B82" t="str">
            <v>Cáy láúy gäù (dæång liãùu)</v>
          </cell>
          <cell r="D82">
            <v>5</v>
          </cell>
        </row>
        <row r="83">
          <cell r="B83" t="str">
            <v>Moïng xáy</v>
          </cell>
          <cell r="D83">
            <v>6</v>
          </cell>
        </row>
        <row r="84">
          <cell r="B84" t="str">
            <v>Truû âiãûn gäù</v>
          </cell>
          <cell r="D84">
            <v>1</v>
          </cell>
        </row>
        <row r="85">
          <cell r="B85" t="str">
            <v>Phan Khaïnh Tuáún</v>
          </cell>
          <cell r="D85">
            <v>36</v>
          </cell>
        </row>
        <row r="86">
          <cell r="B86" t="str">
            <v>Nhaì taûm</v>
          </cell>
          <cell r="D86">
            <v>14</v>
          </cell>
        </row>
        <row r="87">
          <cell r="B87" t="str">
            <v>Nhaì Cáúp 4</v>
          </cell>
          <cell r="D87">
            <v>36.799999999999997</v>
          </cell>
        </row>
        <row r="88">
          <cell r="B88" t="str">
            <v>Âáút åí</v>
          </cell>
          <cell r="D88">
            <v>50.8</v>
          </cell>
        </row>
        <row r="89">
          <cell r="B89" t="str">
            <v>Âáút væåìn</v>
          </cell>
          <cell r="D89">
            <v>81.900000000000006</v>
          </cell>
        </row>
        <row r="90">
          <cell r="B90" t="str">
            <v>Giãúng næåïc</v>
          </cell>
          <cell r="D90">
            <v>1</v>
          </cell>
        </row>
        <row r="91">
          <cell r="B91" t="str">
            <v>Nguyãùn Vàn Tuáún</v>
          </cell>
        </row>
        <row r="92">
          <cell r="B92" t="str">
            <v>Nhaì taûm</v>
          </cell>
          <cell r="D92">
            <v>15</v>
          </cell>
        </row>
        <row r="93">
          <cell r="B93" t="str">
            <v>Nhaì Cáúp 4</v>
          </cell>
          <cell r="D93">
            <v>27.7</v>
          </cell>
        </row>
        <row r="94">
          <cell r="B94" t="str">
            <v>Nhaì âuïc 2 táöng</v>
          </cell>
          <cell r="D94">
            <v>66</v>
          </cell>
        </row>
        <row r="95">
          <cell r="B95" t="str">
            <v>Âáút åí</v>
          </cell>
          <cell r="D95">
            <v>108.7</v>
          </cell>
        </row>
        <row r="96">
          <cell r="B96" t="str">
            <v>Cáy àn quaí</v>
          </cell>
          <cell r="D96">
            <v>7</v>
          </cell>
        </row>
        <row r="97">
          <cell r="B97" t="str">
            <v>Âáút væåìn</v>
          </cell>
          <cell r="D97">
            <v>148</v>
          </cell>
        </row>
        <row r="98">
          <cell r="B98" t="str">
            <v>Truû âiãûn BTCT</v>
          </cell>
          <cell r="D98">
            <v>1</v>
          </cell>
        </row>
        <row r="99">
          <cell r="B99" t="str">
            <v>Cáy láúy gäù (baûch âaìn)</v>
          </cell>
          <cell r="D99">
            <v>4</v>
          </cell>
        </row>
        <row r="100">
          <cell r="B100" t="str">
            <v>Lã Thë Kim Ngoüc</v>
          </cell>
          <cell r="D100">
            <v>66</v>
          </cell>
        </row>
        <row r="101">
          <cell r="B101" t="str">
            <v>Nhaì Cáúp 4</v>
          </cell>
          <cell r="D101">
            <v>40.5</v>
          </cell>
        </row>
        <row r="102">
          <cell r="B102" t="str">
            <v>Âáút åí</v>
          </cell>
          <cell r="D102">
            <v>40.5</v>
          </cell>
        </row>
        <row r="103">
          <cell r="B103" t="str">
            <v>Læång Thë Thanh</v>
          </cell>
        </row>
        <row r="104">
          <cell r="B104" t="str">
            <v>Nhaì taûm</v>
          </cell>
          <cell r="D104">
            <v>11</v>
          </cell>
        </row>
        <row r="105">
          <cell r="B105" t="str">
            <v>Nhaì Cáúp 4</v>
          </cell>
          <cell r="D105">
            <v>30.72</v>
          </cell>
        </row>
        <row r="106">
          <cell r="B106" t="str">
            <v>Âáút åí</v>
          </cell>
          <cell r="D106">
            <v>41.72</v>
          </cell>
        </row>
        <row r="107">
          <cell r="B107" t="str">
            <v>Giãúng næåïc</v>
          </cell>
          <cell r="D107">
            <v>1</v>
          </cell>
        </row>
        <row r="108">
          <cell r="B108" t="str">
            <v>Nguyãùn Sang</v>
          </cell>
        </row>
        <row r="109">
          <cell r="B109" t="str">
            <v>Nhaì taûm</v>
          </cell>
          <cell r="D109">
            <v>9.52</v>
          </cell>
        </row>
        <row r="110">
          <cell r="B110" t="str">
            <v>Nhaì Cáúp 4</v>
          </cell>
          <cell r="D110">
            <v>15.2</v>
          </cell>
        </row>
        <row r="111">
          <cell r="B111" t="str">
            <v>Âáút åí</v>
          </cell>
          <cell r="D111">
            <v>24.72</v>
          </cell>
        </row>
        <row r="112">
          <cell r="B112" t="str">
            <v>Âáút væåìn</v>
          </cell>
          <cell r="D112">
            <v>70</v>
          </cell>
        </row>
        <row r="113">
          <cell r="B113" t="str">
            <v>Dæång thãú Huìng</v>
          </cell>
        </row>
        <row r="114">
          <cell r="B114" t="str">
            <v>Nhaì taûm</v>
          </cell>
          <cell r="D114">
            <v>15</v>
          </cell>
        </row>
        <row r="115">
          <cell r="B115" t="str">
            <v>Nhaì Cáúp 4</v>
          </cell>
          <cell r="D115">
            <v>32.5</v>
          </cell>
        </row>
        <row r="116">
          <cell r="B116" t="str">
            <v>Âáút åí</v>
          </cell>
          <cell r="D116">
            <v>47.5</v>
          </cell>
        </row>
        <row r="117">
          <cell r="B117" t="str">
            <v>Âáút væåìn</v>
          </cell>
          <cell r="D117">
            <v>80</v>
          </cell>
        </row>
        <row r="118">
          <cell r="B118" t="str">
            <v>Nguyãùn Âçnh Thoü</v>
          </cell>
        </row>
        <row r="119">
          <cell r="B119" t="str">
            <v>Nhaì taûm</v>
          </cell>
          <cell r="D119">
            <v>21.46</v>
          </cell>
        </row>
        <row r="120">
          <cell r="B120" t="str">
            <v>Nhaì Cáúp 4</v>
          </cell>
          <cell r="D120">
            <v>36</v>
          </cell>
        </row>
        <row r="121">
          <cell r="B121" t="str">
            <v>Âáút åí</v>
          </cell>
          <cell r="D121">
            <v>57.46</v>
          </cell>
        </row>
        <row r="122">
          <cell r="B122" t="str">
            <v>Huyình Thë Seí</v>
          </cell>
        </row>
        <row r="123">
          <cell r="B123" t="str">
            <v>Nhaì Cáúp 4</v>
          </cell>
          <cell r="D123">
            <v>40</v>
          </cell>
        </row>
        <row r="124">
          <cell r="B124" t="str">
            <v>Âáút åí</v>
          </cell>
          <cell r="D124">
            <v>40</v>
          </cell>
        </row>
        <row r="125">
          <cell r="B125" t="str">
            <v>Nguyãùn vàn Dung</v>
          </cell>
        </row>
        <row r="126">
          <cell r="B126" t="str">
            <v>Nhaì Cáúp 4</v>
          </cell>
          <cell r="D126">
            <v>80</v>
          </cell>
        </row>
        <row r="127">
          <cell r="B127" t="str">
            <v>Âáút åí</v>
          </cell>
          <cell r="D127">
            <v>96</v>
          </cell>
        </row>
        <row r="128">
          <cell r="B128" t="str">
            <v>Giãúng næåïc</v>
          </cell>
          <cell r="D128">
            <v>1</v>
          </cell>
        </row>
        <row r="129">
          <cell r="B129" t="str">
            <v>Hiãn âuïc</v>
          </cell>
          <cell r="D129">
            <v>16</v>
          </cell>
        </row>
        <row r="130">
          <cell r="B130" t="str">
            <v>Nguyãùn Vàn Træång</v>
          </cell>
        </row>
        <row r="131">
          <cell r="B131" t="str">
            <v>Nhaì Cáúp 4</v>
          </cell>
          <cell r="D131">
            <v>48</v>
          </cell>
        </row>
        <row r="132">
          <cell r="B132" t="str">
            <v>Âáút åí</v>
          </cell>
          <cell r="D132">
            <v>48</v>
          </cell>
        </row>
        <row r="133">
          <cell r="B133" t="str">
            <v>Âinh Xäi</v>
          </cell>
        </row>
        <row r="134">
          <cell r="B134" t="str">
            <v>Nhaì Cáúp 4</v>
          </cell>
          <cell r="D134">
            <v>32</v>
          </cell>
        </row>
        <row r="135">
          <cell r="B135" t="str">
            <v>Âáút åí</v>
          </cell>
          <cell r="D135">
            <v>32</v>
          </cell>
        </row>
        <row r="136">
          <cell r="B136" t="str">
            <v>âáút væåìn</v>
          </cell>
          <cell r="D136">
            <v>25</v>
          </cell>
        </row>
        <row r="137">
          <cell r="B137" t="str">
            <v>Giãúng næåïc</v>
          </cell>
          <cell r="D137">
            <v>1</v>
          </cell>
        </row>
        <row r="138">
          <cell r="B138" t="str">
            <v>Cáy láúy gäù (baûch âaìn)</v>
          </cell>
          <cell r="D138">
            <v>7</v>
          </cell>
        </row>
        <row r="139">
          <cell r="B139" t="str">
            <v>Âinh Cæîu</v>
          </cell>
        </row>
        <row r="140">
          <cell r="B140" t="str">
            <v>Nhaì Cáúp 4</v>
          </cell>
          <cell r="D140">
            <v>50</v>
          </cell>
        </row>
        <row r="141">
          <cell r="B141" t="str">
            <v>Âáút åí</v>
          </cell>
          <cell r="D141">
            <v>50</v>
          </cell>
        </row>
        <row r="142">
          <cell r="B142" t="str">
            <v>Âinh Nhên</v>
          </cell>
        </row>
        <row r="143">
          <cell r="B143" t="str">
            <v>Nhaì Cáúp 4</v>
          </cell>
          <cell r="D143">
            <v>32</v>
          </cell>
        </row>
        <row r="144">
          <cell r="B144" t="str">
            <v>Âáút åí</v>
          </cell>
          <cell r="D144">
            <v>32</v>
          </cell>
        </row>
        <row r="145">
          <cell r="B145" t="str">
            <v>Lã Âaìi</v>
          </cell>
        </row>
        <row r="146">
          <cell r="B146" t="str">
            <v>Nhaì Cáúp 4</v>
          </cell>
          <cell r="D146">
            <v>40</v>
          </cell>
        </row>
        <row r="147">
          <cell r="B147" t="str">
            <v>Âáút åí</v>
          </cell>
          <cell r="D147">
            <v>40</v>
          </cell>
        </row>
        <row r="148">
          <cell r="B148" t="str">
            <v>Cáy láúy gäù (dæång liãùu)</v>
          </cell>
          <cell r="D148">
            <v>6</v>
          </cell>
        </row>
        <row r="149">
          <cell r="B149" t="str">
            <v>Huyình Âæïc Táöng</v>
          </cell>
        </row>
        <row r="150">
          <cell r="B150" t="str">
            <v>Nhaì taûm</v>
          </cell>
          <cell r="D150">
            <v>12</v>
          </cell>
        </row>
        <row r="151">
          <cell r="B151" t="str">
            <v>Nhaì Cáúp 4</v>
          </cell>
          <cell r="D151">
            <v>24</v>
          </cell>
        </row>
        <row r="152">
          <cell r="B152" t="str">
            <v>Âáút åí</v>
          </cell>
          <cell r="D152">
            <v>36</v>
          </cell>
        </row>
        <row r="153">
          <cell r="B153" t="str">
            <v>Giãúng næåïc</v>
          </cell>
          <cell r="D153">
            <v>1</v>
          </cell>
        </row>
        <row r="154">
          <cell r="B154" t="str">
            <v>Lã Vàn Bçm</v>
          </cell>
        </row>
        <row r="155">
          <cell r="B155" t="str">
            <v>Nhaì Cáúp 4</v>
          </cell>
          <cell r="D155">
            <v>18</v>
          </cell>
        </row>
        <row r="156">
          <cell r="B156" t="str">
            <v>Âáút åí</v>
          </cell>
          <cell r="D156">
            <v>18</v>
          </cell>
        </row>
        <row r="157">
          <cell r="B157" t="str">
            <v>Âáút væåìn</v>
          </cell>
          <cell r="D157">
            <v>70</v>
          </cell>
        </row>
        <row r="158">
          <cell r="B158" t="str">
            <v>Huyình Thë Suãö</v>
          </cell>
        </row>
        <row r="159">
          <cell r="B159" t="str">
            <v>Nhaì Cáúp 4</v>
          </cell>
          <cell r="D159">
            <v>32</v>
          </cell>
        </row>
        <row r="160">
          <cell r="B160" t="str">
            <v>Âáút åí</v>
          </cell>
          <cell r="D160">
            <v>32</v>
          </cell>
        </row>
        <row r="161">
          <cell r="B161" t="str">
            <v>Nguyãùn Khaím</v>
          </cell>
        </row>
        <row r="162">
          <cell r="B162" t="str">
            <v>Nhaì Cáúp 4</v>
          </cell>
          <cell r="D162">
            <v>20</v>
          </cell>
        </row>
        <row r="163">
          <cell r="B163" t="str">
            <v>Âáút åí</v>
          </cell>
          <cell r="D163">
            <v>20</v>
          </cell>
        </row>
        <row r="164">
          <cell r="B164" t="str">
            <v>Huyình Thë Âiãøu</v>
          </cell>
        </row>
        <row r="165">
          <cell r="B165" t="str">
            <v>Nhaì Cáúp 4</v>
          </cell>
          <cell r="D165">
            <v>24</v>
          </cell>
        </row>
        <row r="166">
          <cell r="B166" t="str">
            <v>Âáút åí</v>
          </cell>
          <cell r="D166">
            <v>24</v>
          </cell>
        </row>
        <row r="167">
          <cell r="B167" t="str">
            <v>Buìi Mët</v>
          </cell>
        </row>
        <row r="168">
          <cell r="B168" t="str">
            <v>Nhaì Cáúp 4</v>
          </cell>
          <cell r="D168">
            <v>48</v>
          </cell>
        </row>
        <row r="169">
          <cell r="B169" t="str">
            <v>Âáút åí</v>
          </cell>
          <cell r="D169">
            <v>48</v>
          </cell>
        </row>
        <row r="170">
          <cell r="B170" t="str">
            <v>Lã Táún Baío</v>
          </cell>
        </row>
        <row r="171">
          <cell r="B171" t="str">
            <v>Nhaì Cáúp 4</v>
          </cell>
          <cell r="D171">
            <v>50</v>
          </cell>
        </row>
        <row r="172">
          <cell r="B172" t="str">
            <v>Âáút åí</v>
          </cell>
          <cell r="D172">
            <v>50</v>
          </cell>
        </row>
        <row r="173">
          <cell r="B173" t="str">
            <v>Lã Træûc</v>
          </cell>
        </row>
        <row r="174">
          <cell r="B174" t="str">
            <v>Nhaì Cáúp 4</v>
          </cell>
          <cell r="D174">
            <v>50</v>
          </cell>
        </row>
        <row r="175">
          <cell r="B175" t="str">
            <v>Âáút åí</v>
          </cell>
          <cell r="D175">
            <v>50</v>
          </cell>
        </row>
        <row r="176">
          <cell r="B176" t="str">
            <v>Nguyãùn Taìi</v>
          </cell>
        </row>
        <row r="177">
          <cell r="B177" t="str">
            <v>Nhaì Cáúp 4</v>
          </cell>
          <cell r="D177">
            <v>40</v>
          </cell>
        </row>
        <row r="178">
          <cell r="B178" t="str">
            <v>Âáút åí</v>
          </cell>
          <cell r="D178">
            <v>40</v>
          </cell>
        </row>
        <row r="179">
          <cell r="B179" t="str">
            <v>Nguyãùn Táún Lä</v>
          </cell>
        </row>
        <row r="180">
          <cell r="B180" t="str">
            <v>Nhaì taûm</v>
          </cell>
          <cell r="D180">
            <v>15</v>
          </cell>
        </row>
        <row r="181">
          <cell r="B181" t="str">
            <v>Nhaì Cáúp 4</v>
          </cell>
          <cell r="D181">
            <v>24</v>
          </cell>
        </row>
        <row r="182">
          <cell r="B182" t="str">
            <v>Âáút åí</v>
          </cell>
          <cell r="D182">
            <v>39</v>
          </cell>
        </row>
        <row r="183">
          <cell r="B183" t="str">
            <v>Âáút væåìn</v>
          </cell>
          <cell r="D183">
            <v>55</v>
          </cell>
        </row>
        <row r="184">
          <cell r="B184" t="str">
            <v>Giãúng næåïc</v>
          </cell>
          <cell r="D184">
            <v>1</v>
          </cell>
        </row>
        <row r="185">
          <cell r="B185" t="str">
            <v>Tráön Thë Phaíi</v>
          </cell>
        </row>
        <row r="186">
          <cell r="B186" t="str">
            <v>Nhaì taûm</v>
          </cell>
          <cell r="D186">
            <v>16</v>
          </cell>
        </row>
        <row r="187">
          <cell r="B187" t="str">
            <v>Âáút åí</v>
          </cell>
          <cell r="D187">
            <v>16</v>
          </cell>
        </row>
        <row r="188">
          <cell r="B188" t="str">
            <v>maî âáút</v>
          </cell>
          <cell r="D188">
            <v>10</v>
          </cell>
        </row>
        <row r="189">
          <cell r="B189" t="str">
            <v>Maî xáy</v>
          </cell>
          <cell r="D189">
            <v>2</v>
          </cell>
        </row>
        <row r="190">
          <cell r="B190" t="str">
            <v>Lã vàn Baío</v>
          </cell>
        </row>
        <row r="191">
          <cell r="B191" t="str">
            <v>Nhaì Cáúp 4</v>
          </cell>
          <cell r="D191">
            <v>50</v>
          </cell>
        </row>
        <row r="192">
          <cell r="B192" t="str">
            <v>Âáút åí</v>
          </cell>
          <cell r="D192">
            <v>50</v>
          </cell>
        </row>
        <row r="193">
          <cell r="B193" t="str">
            <v>Lã Viãút Sáu</v>
          </cell>
        </row>
        <row r="194">
          <cell r="B194" t="str">
            <v>Nhaì âuïc 1 táöng</v>
          </cell>
          <cell r="D194">
            <v>40</v>
          </cell>
        </row>
        <row r="195">
          <cell r="B195" t="str">
            <v>Âáút åí</v>
          </cell>
          <cell r="D195">
            <v>40</v>
          </cell>
        </row>
        <row r="196">
          <cell r="B196" t="str">
            <v>Âáút væåìn</v>
          </cell>
          <cell r="D196">
            <v>65</v>
          </cell>
        </row>
        <row r="197">
          <cell r="B197" t="str">
            <v>Giãúng næåïc</v>
          </cell>
          <cell r="D197">
            <v>1</v>
          </cell>
        </row>
        <row r="198">
          <cell r="B198" t="str">
            <v>Nguyãùn Thë Dæû</v>
          </cell>
        </row>
        <row r="199">
          <cell r="B199" t="str">
            <v>Nhaì Cáúp 4</v>
          </cell>
          <cell r="D199">
            <v>36</v>
          </cell>
        </row>
        <row r="200">
          <cell r="B200" t="str">
            <v>Âáút åí</v>
          </cell>
          <cell r="D200">
            <v>36</v>
          </cell>
        </row>
        <row r="201">
          <cell r="B201" t="str">
            <v>Cáy láúy gäù (dæång liãùu)</v>
          </cell>
          <cell r="D201">
            <v>4</v>
          </cell>
        </row>
        <row r="202">
          <cell r="B202" t="str">
            <v>Äng Chæî</v>
          </cell>
        </row>
        <row r="203">
          <cell r="B203" t="str">
            <v>Nhaì taûm</v>
          </cell>
          <cell r="D203">
            <v>12</v>
          </cell>
        </row>
        <row r="204">
          <cell r="B204" t="str">
            <v>Âáút åí</v>
          </cell>
          <cell r="D204">
            <v>12</v>
          </cell>
        </row>
        <row r="205">
          <cell r="B205" t="str">
            <v>Nguyãùn Thåm</v>
          </cell>
        </row>
        <row r="206">
          <cell r="B206" t="str">
            <v>Nhaì Cáúp 4</v>
          </cell>
          <cell r="D206">
            <v>24</v>
          </cell>
        </row>
        <row r="207">
          <cell r="B207" t="str">
            <v>Âáút åí</v>
          </cell>
          <cell r="D207">
            <v>24</v>
          </cell>
        </row>
        <row r="208">
          <cell r="B208" t="str">
            <v>Cáy láúy gäù (baûch âaìn)</v>
          </cell>
          <cell r="D208">
            <v>7</v>
          </cell>
        </row>
        <row r="209">
          <cell r="B209" t="str">
            <v>Nguyãùn Vàn Liãm</v>
          </cell>
        </row>
        <row r="210">
          <cell r="B210" t="str">
            <v>Nhaì Cáúp 4</v>
          </cell>
          <cell r="D210">
            <v>22</v>
          </cell>
        </row>
        <row r="211">
          <cell r="B211" t="str">
            <v>Âáút åí</v>
          </cell>
          <cell r="D211">
            <v>22</v>
          </cell>
        </row>
        <row r="212">
          <cell r="B212" t="str">
            <v>Tráön Thë Thå</v>
          </cell>
        </row>
        <row r="213">
          <cell r="B213" t="str">
            <v>Nhaì Cáúp 4</v>
          </cell>
          <cell r="D213">
            <v>30</v>
          </cell>
        </row>
        <row r="214">
          <cell r="B214" t="str">
            <v>Âáút åí</v>
          </cell>
          <cell r="D214">
            <v>30</v>
          </cell>
        </row>
        <row r="215">
          <cell r="B215" t="str">
            <v>Nguyãùn Cáøm</v>
          </cell>
        </row>
        <row r="216">
          <cell r="B216" t="str">
            <v>Nhaì taûm</v>
          </cell>
          <cell r="D216">
            <v>9</v>
          </cell>
        </row>
        <row r="217">
          <cell r="B217" t="str">
            <v>Nhaì Cáúp 4</v>
          </cell>
          <cell r="D217">
            <v>30</v>
          </cell>
        </row>
        <row r="218">
          <cell r="B218" t="str">
            <v>Âáút åí</v>
          </cell>
          <cell r="D218">
            <v>39</v>
          </cell>
        </row>
        <row r="219">
          <cell r="B219" t="str">
            <v>Træång vàn Meûo</v>
          </cell>
        </row>
        <row r="220">
          <cell r="B220" t="str">
            <v>Nhaì Cáúp 4</v>
          </cell>
          <cell r="D220">
            <v>30</v>
          </cell>
        </row>
        <row r="221">
          <cell r="B221" t="str">
            <v>Âáút åí</v>
          </cell>
          <cell r="D221">
            <v>30</v>
          </cell>
        </row>
        <row r="222">
          <cell r="B222" t="str">
            <v>Truû âiãûn BTCT</v>
          </cell>
          <cell r="D222">
            <v>1</v>
          </cell>
        </row>
        <row r="223">
          <cell r="B223" t="str">
            <v>Tráön Vàn An</v>
          </cell>
        </row>
        <row r="224">
          <cell r="B224" t="str">
            <v>Nhaì Cáúp 4</v>
          </cell>
          <cell r="D224">
            <v>35</v>
          </cell>
        </row>
        <row r="225">
          <cell r="B225" t="str">
            <v>Âáút åí</v>
          </cell>
          <cell r="D225">
            <v>35</v>
          </cell>
        </row>
        <row r="226">
          <cell r="B226" t="str">
            <v>Tráön Cháút</v>
          </cell>
        </row>
        <row r="227">
          <cell r="B227" t="str">
            <v>Nhaì Cáúp 4</v>
          </cell>
          <cell r="D227">
            <v>48</v>
          </cell>
        </row>
        <row r="228">
          <cell r="B228" t="str">
            <v>Âáút åí</v>
          </cell>
          <cell r="D228">
            <v>48</v>
          </cell>
        </row>
        <row r="229">
          <cell r="B229" t="str">
            <v>Lã Cau</v>
          </cell>
        </row>
        <row r="230">
          <cell r="B230" t="str">
            <v>Nhaì Cáúp 4</v>
          </cell>
          <cell r="D230">
            <v>66</v>
          </cell>
        </row>
        <row r="231">
          <cell r="B231" t="str">
            <v>Âáút åí</v>
          </cell>
          <cell r="D231">
            <v>66</v>
          </cell>
        </row>
        <row r="232">
          <cell r="B232" t="str">
            <v>Huyình Binh</v>
          </cell>
        </row>
        <row r="233">
          <cell r="B233" t="str">
            <v>Nhaì Cáúp 4</v>
          </cell>
          <cell r="D233">
            <v>42</v>
          </cell>
        </row>
        <row r="234">
          <cell r="B234" t="str">
            <v>Âáút åí</v>
          </cell>
          <cell r="D234">
            <v>42</v>
          </cell>
        </row>
        <row r="235">
          <cell r="B235" t="str">
            <v>Huyình Luïa</v>
          </cell>
        </row>
        <row r="236">
          <cell r="B236" t="str">
            <v>Nhaì taûm</v>
          </cell>
          <cell r="D236">
            <v>9</v>
          </cell>
        </row>
        <row r="237">
          <cell r="B237" t="str">
            <v>Nhaì Cáúp 4</v>
          </cell>
          <cell r="D237">
            <v>70</v>
          </cell>
        </row>
        <row r="238">
          <cell r="B238" t="str">
            <v>Âáút åí</v>
          </cell>
          <cell r="D238">
            <v>79</v>
          </cell>
        </row>
        <row r="239">
          <cell r="B239" t="str">
            <v>Giãúng næåïc</v>
          </cell>
          <cell r="D239">
            <v>1</v>
          </cell>
        </row>
        <row r="240">
          <cell r="B240" t="str">
            <v>Huyình Cáøn</v>
          </cell>
        </row>
        <row r="241">
          <cell r="B241" t="str">
            <v>Nhaì taûm</v>
          </cell>
          <cell r="D241">
            <v>12</v>
          </cell>
        </row>
        <row r="242">
          <cell r="B242" t="str">
            <v>Âáút åí</v>
          </cell>
          <cell r="D242">
            <v>12</v>
          </cell>
        </row>
        <row r="243">
          <cell r="B243" t="str">
            <v>Truû âiãûn gäù</v>
          </cell>
          <cell r="D243">
            <v>1</v>
          </cell>
        </row>
        <row r="244">
          <cell r="B244" t="str">
            <v>Giãúng næåïc</v>
          </cell>
          <cell r="D244">
            <v>1</v>
          </cell>
        </row>
        <row r="245">
          <cell r="B245" t="str">
            <v>Cáy láúy gäù (dæång liãùu)</v>
          </cell>
          <cell r="D245">
            <v>3</v>
          </cell>
        </row>
        <row r="246">
          <cell r="B246" t="str">
            <v>Nguyãùn Bçnh</v>
          </cell>
        </row>
        <row r="247">
          <cell r="B247" t="str">
            <v>Nhaì Cáúp 4</v>
          </cell>
          <cell r="D247">
            <v>33.6</v>
          </cell>
        </row>
        <row r="248">
          <cell r="B248" t="str">
            <v>Âáút åí</v>
          </cell>
          <cell r="D248">
            <v>33.6</v>
          </cell>
        </row>
        <row r="249">
          <cell r="B249" t="str">
            <v>Maî âáút</v>
          </cell>
          <cell r="D249">
            <v>8</v>
          </cell>
        </row>
        <row r="250">
          <cell r="B250" t="str">
            <v>Maî xáy</v>
          </cell>
          <cell r="D250">
            <v>2</v>
          </cell>
        </row>
        <row r="251">
          <cell r="B251" t="str">
            <v>Nguyãùn Âènh</v>
          </cell>
        </row>
        <row r="252">
          <cell r="B252" t="str">
            <v>Nhaì Cáúp 4</v>
          </cell>
          <cell r="D252">
            <v>48</v>
          </cell>
        </row>
        <row r="253">
          <cell r="B253" t="str">
            <v>Âáút åí</v>
          </cell>
          <cell r="D253">
            <v>48</v>
          </cell>
        </row>
        <row r="254">
          <cell r="B254" t="str">
            <v>Giãúng næåïc</v>
          </cell>
          <cell r="D254">
            <v>1</v>
          </cell>
        </row>
        <row r="255">
          <cell r="B255" t="str">
            <v>Nguyãùn Cäøng</v>
          </cell>
          <cell r="D255">
            <v>50</v>
          </cell>
        </row>
        <row r="256">
          <cell r="B256" t="str">
            <v>Nhaì Cáúp 4</v>
          </cell>
          <cell r="D256">
            <v>48</v>
          </cell>
        </row>
        <row r="257">
          <cell r="B257" t="str">
            <v>Âáút åí</v>
          </cell>
          <cell r="D257">
            <v>48</v>
          </cell>
        </row>
        <row r="258">
          <cell r="B258" t="str">
            <v>Cáy àn quaí</v>
          </cell>
          <cell r="D258">
            <v>5</v>
          </cell>
        </row>
        <row r="259">
          <cell r="B259" t="str">
            <v>Âáút væåìn</v>
          </cell>
          <cell r="D259">
            <v>18</v>
          </cell>
        </row>
        <row r="260">
          <cell r="B260" t="str">
            <v>Äng Lanh</v>
          </cell>
        </row>
        <row r="261">
          <cell r="B261" t="str">
            <v>Nhaì Cáúp 4</v>
          </cell>
          <cell r="D261">
            <v>32</v>
          </cell>
        </row>
        <row r="262">
          <cell r="B262" t="str">
            <v>Âáút åí</v>
          </cell>
          <cell r="D262">
            <v>32</v>
          </cell>
        </row>
        <row r="263">
          <cell r="B263" t="str">
            <v>Giãúng næåïc</v>
          </cell>
          <cell r="D263">
            <v>1</v>
          </cell>
        </row>
        <row r="264">
          <cell r="B264" t="str">
            <v>Nguyãùn Thë Kim Yãún</v>
          </cell>
          <cell r="D264">
            <v>15</v>
          </cell>
        </row>
        <row r="265">
          <cell r="B265" t="str">
            <v>Nhaì Cáúp 4</v>
          </cell>
          <cell r="D265">
            <v>50</v>
          </cell>
        </row>
        <row r="266">
          <cell r="B266" t="str">
            <v>Âáút åí</v>
          </cell>
          <cell r="D266">
            <v>50</v>
          </cell>
        </row>
        <row r="267">
          <cell r="B267" t="str">
            <v>Äng Trinh</v>
          </cell>
        </row>
        <row r="268">
          <cell r="B268" t="str">
            <v>Nhaì Cáúp 4</v>
          </cell>
          <cell r="D268">
            <v>16</v>
          </cell>
        </row>
        <row r="269">
          <cell r="B269" t="str">
            <v>Âáút åí</v>
          </cell>
          <cell r="D269">
            <v>16</v>
          </cell>
        </row>
        <row r="270">
          <cell r="B270" t="str">
            <v>Miãúu xáy</v>
          </cell>
        </row>
        <row r="271">
          <cell r="B271" t="str">
            <v>Nhaì Cáúp 4</v>
          </cell>
          <cell r="D271">
            <v>12</v>
          </cell>
        </row>
        <row r="272">
          <cell r="B272" t="str">
            <v>Âáút åí</v>
          </cell>
          <cell r="D272">
            <v>12</v>
          </cell>
        </row>
        <row r="273">
          <cell r="B273" t="str">
            <v>Tæåìng raìo xáy</v>
          </cell>
          <cell r="D273">
            <v>22.5</v>
          </cell>
        </row>
        <row r="274">
          <cell r="B274" t="str">
            <v>Nguyãùn Thuáún</v>
          </cell>
        </row>
        <row r="275">
          <cell r="B275" t="str">
            <v>Nhaì Cáúp 4</v>
          </cell>
          <cell r="D275">
            <v>50</v>
          </cell>
        </row>
        <row r="276">
          <cell r="B276" t="str">
            <v>Âáút åí</v>
          </cell>
          <cell r="D276">
            <v>50</v>
          </cell>
        </row>
        <row r="277">
          <cell r="B277" t="str">
            <v>Tæåìng raìo xáy</v>
          </cell>
          <cell r="D277">
            <v>18</v>
          </cell>
        </row>
        <row r="278">
          <cell r="B278" t="str">
            <v>Âàûng Cuî</v>
          </cell>
        </row>
        <row r="279">
          <cell r="B279" t="str">
            <v>Nhaì Cáúp 4</v>
          </cell>
          <cell r="D279">
            <v>48</v>
          </cell>
        </row>
        <row r="280">
          <cell r="B280" t="str">
            <v>Âáút åí</v>
          </cell>
          <cell r="D280">
            <v>48</v>
          </cell>
        </row>
        <row r="281">
          <cell r="B281" t="str">
            <v>âáút væåìn</v>
          </cell>
          <cell r="D281">
            <v>62</v>
          </cell>
        </row>
        <row r="282">
          <cell r="B282" t="str">
            <v>Âàûng Sanh</v>
          </cell>
        </row>
        <row r="283">
          <cell r="B283" t="str">
            <v>Nhaì Cáúp 4</v>
          </cell>
          <cell r="D283">
            <v>84</v>
          </cell>
        </row>
        <row r="284">
          <cell r="B284" t="str">
            <v>Âáút åí</v>
          </cell>
          <cell r="D284">
            <v>84</v>
          </cell>
        </row>
        <row r="285">
          <cell r="B285" t="str">
            <v>Truû âiãûn gäù</v>
          </cell>
          <cell r="D285">
            <v>1</v>
          </cell>
        </row>
        <row r="286">
          <cell r="B286" t="str">
            <v>Nguyãùn Nhaìn</v>
          </cell>
        </row>
        <row r="287">
          <cell r="B287" t="str">
            <v>Nhaì Cáúp 4</v>
          </cell>
          <cell r="D287">
            <v>24</v>
          </cell>
        </row>
        <row r="288">
          <cell r="B288" t="str">
            <v>Âáút åí</v>
          </cell>
          <cell r="D288">
            <v>24</v>
          </cell>
        </row>
        <row r="289">
          <cell r="B289" t="str">
            <v>Âáút væåìn</v>
          </cell>
          <cell r="D289">
            <v>76</v>
          </cell>
        </row>
        <row r="290">
          <cell r="B290" t="str">
            <v>Lã Vàn Cháún</v>
          </cell>
        </row>
        <row r="291">
          <cell r="B291" t="str">
            <v>Nhaì Cáúp 4</v>
          </cell>
          <cell r="D291">
            <v>80</v>
          </cell>
        </row>
        <row r="292">
          <cell r="B292" t="str">
            <v>Âáút åí</v>
          </cell>
          <cell r="D292">
            <v>80</v>
          </cell>
        </row>
        <row r="293">
          <cell r="B293" t="str">
            <v>Cáy àn quaí</v>
          </cell>
          <cell r="D293">
            <v>2</v>
          </cell>
        </row>
        <row r="294">
          <cell r="B294" t="str">
            <v>Nguyãùn Syî Lám</v>
          </cell>
        </row>
        <row r="295">
          <cell r="B295" t="str">
            <v>Nhaì taûm</v>
          </cell>
          <cell r="D295">
            <v>16</v>
          </cell>
        </row>
        <row r="296">
          <cell r="B296" t="str">
            <v>Nhaì Cáúp 4</v>
          </cell>
          <cell r="D296">
            <v>108</v>
          </cell>
        </row>
        <row r="297">
          <cell r="B297" t="str">
            <v>Âáút åí</v>
          </cell>
          <cell r="D297">
            <v>124</v>
          </cell>
        </row>
        <row r="298">
          <cell r="B298" t="str">
            <v>Cáy àn quaí</v>
          </cell>
          <cell r="D298">
            <v>7</v>
          </cell>
        </row>
        <row r="299">
          <cell r="B299" t="str">
            <v>Gara Ngoüc Häø</v>
          </cell>
        </row>
        <row r="300">
          <cell r="B300" t="str">
            <v>Nhaì taûm</v>
          </cell>
          <cell r="D300">
            <v>12</v>
          </cell>
        </row>
        <row r="301">
          <cell r="B301" t="str">
            <v>Nhaì Cáúp 4</v>
          </cell>
          <cell r="D301">
            <v>24</v>
          </cell>
        </row>
        <row r="302">
          <cell r="B302" t="str">
            <v>Âáút åí</v>
          </cell>
          <cell r="D302">
            <v>36</v>
          </cell>
        </row>
        <row r="303">
          <cell r="B303" t="str">
            <v>Âáút væåìn</v>
          </cell>
          <cell r="D303">
            <v>50</v>
          </cell>
        </row>
        <row r="304">
          <cell r="B304" t="str">
            <v>Maî xáy</v>
          </cell>
          <cell r="D304">
            <v>2</v>
          </cell>
        </row>
        <row r="305">
          <cell r="B305" t="str">
            <v>Nguyãùn Thuáún</v>
          </cell>
        </row>
        <row r="306">
          <cell r="B306" t="str">
            <v>Nhaì Cáúp 4</v>
          </cell>
          <cell r="D306">
            <v>40</v>
          </cell>
        </row>
        <row r="307">
          <cell r="B307" t="str">
            <v>Âáút åí</v>
          </cell>
          <cell r="D307">
            <v>40</v>
          </cell>
        </row>
        <row r="308">
          <cell r="B308" t="str">
            <v>Âáút væåìn</v>
          </cell>
          <cell r="D308">
            <v>50</v>
          </cell>
        </row>
        <row r="309">
          <cell r="B309" t="str">
            <v xml:space="preserve">Âàûng Ngäü </v>
          </cell>
        </row>
        <row r="310">
          <cell r="B310" t="str">
            <v>Nhaì Cáúp 4</v>
          </cell>
          <cell r="D310">
            <v>32</v>
          </cell>
        </row>
        <row r="311">
          <cell r="B311" t="str">
            <v>Âáút åí</v>
          </cell>
          <cell r="D311">
            <v>32</v>
          </cell>
        </row>
        <row r="312">
          <cell r="B312" t="str">
            <v>Âáút væåìn</v>
          </cell>
          <cell r="D312">
            <v>65</v>
          </cell>
        </row>
        <row r="313">
          <cell r="B313" t="str">
            <v>Huyình Thë Baío</v>
          </cell>
        </row>
        <row r="314">
          <cell r="B314" t="str">
            <v>Nhaì taûm</v>
          </cell>
          <cell r="D314">
            <v>16</v>
          </cell>
        </row>
        <row r="315">
          <cell r="B315" t="str">
            <v>Nhaì Cáúp 4</v>
          </cell>
          <cell r="D315">
            <v>40</v>
          </cell>
        </row>
        <row r="316">
          <cell r="B316" t="str">
            <v>Hiãn âuïc</v>
          </cell>
          <cell r="D316">
            <v>24</v>
          </cell>
        </row>
        <row r="317">
          <cell r="B317" t="str">
            <v>Âáút åí</v>
          </cell>
          <cell r="D317">
            <v>80</v>
          </cell>
        </row>
        <row r="318">
          <cell r="B318" t="str">
            <v>Nguyãùn Danh</v>
          </cell>
        </row>
        <row r="319">
          <cell r="B319" t="str">
            <v>Nhaì Cáúp 4</v>
          </cell>
          <cell r="D319">
            <v>48</v>
          </cell>
        </row>
        <row r="320">
          <cell r="B320" t="str">
            <v>Âáút åí</v>
          </cell>
          <cell r="D320">
            <v>48</v>
          </cell>
        </row>
        <row r="321">
          <cell r="B321" t="str">
            <v>Cáy àn quaí</v>
          </cell>
          <cell r="D321">
            <v>24</v>
          </cell>
        </row>
        <row r="322">
          <cell r="B322" t="str">
            <v>Âáút væåìn</v>
          </cell>
          <cell r="D322">
            <v>75</v>
          </cell>
        </row>
        <row r="323">
          <cell r="B323" t="str">
            <v>Giãúng næåïc</v>
          </cell>
          <cell r="D323">
            <v>1</v>
          </cell>
        </row>
        <row r="324">
          <cell r="B324" t="str">
            <v>Nguyãùn Sé</v>
          </cell>
        </row>
        <row r="325">
          <cell r="B325" t="str">
            <v>Nhaì Cáúp 4</v>
          </cell>
          <cell r="D325">
            <v>24</v>
          </cell>
        </row>
        <row r="326">
          <cell r="B326" t="str">
            <v>Nhaì âuïc 2 táöng</v>
          </cell>
          <cell r="D326">
            <v>12</v>
          </cell>
        </row>
        <row r="327">
          <cell r="B327" t="str">
            <v>Âáút åí</v>
          </cell>
          <cell r="D327">
            <v>36</v>
          </cell>
        </row>
        <row r="328">
          <cell r="B328" t="str">
            <v>Âáút væåìn</v>
          </cell>
          <cell r="D328">
            <v>50</v>
          </cell>
        </row>
        <row r="329">
          <cell r="B329" t="str">
            <v>Voî Táún Bang</v>
          </cell>
        </row>
        <row r="330">
          <cell r="B330" t="str">
            <v>Nhaì Cáúp 4</v>
          </cell>
          <cell r="D330">
            <v>24</v>
          </cell>
        </row>
        <row r="331">
          <cell r="B331" t="str">
            <v>Âáút åí</v>
          </cell>
          <cell r="D331">
            <v>24</v>
          </cell>
        </row>
        <row r="332">
          <cell r="B332" t="str">
            <v>Voî thë Hoa</v>
          </cell>
        </row>
        <row r="333">
          <cell r="B333" t="str">
            <v>Nhaì Cáúp 4</v>
          </cell>
          <cell r="D333">
            <v>30</v>
          </cell>
        </row>
        <row r="334">
          <cell r="B334" t="str">
            <v>Âáút åí</v>
          </cell>
          <cell r="D334">
            <v>30</v>
          </cell>
        </row>
        <row r="335">
          <cell r="B335" t="str">
            <v>Âáút væåìn</v>
          </cell>
          <cell r="D335">
            <v>40</v>
          </cell>
        </row>
        <row r="336">
          <cell r="B336" t="str">
            <v>Nguyãùn Tuï</v>
          </cell>
        </row>
        <row r="337">
          <cell r="B337" t="str">
            <v>Nhaì Cáúp 4</v>
          </cell>
          <cell r="D337">
            <v>24</v>
          </cell>
        </row>
        <row r="338">
          <cell r="B338" t="str">
            <v>Âáút åí</v>
          </cell>
          <cell r="D338">
            <v>24</v>
          </cell>
        </row>
        <row r="339">
          <cell r="B339" t="str">
            <v>Âáút væåìn</v>
          </cell>
          <cell r="D339">
            <v>120</v>
          </cell>
        </row>
        <row r="340">
          <cell r="B340" t="str">
            <v>Huyình Tuáún</v>
          </cell>
        </row>
        <row r="341">
          <cell r="B341" t="str">
            <v>Nhaì Cáúp 4</v>
          </cell>
          <cell r="D341">
            <v>40</v>
          </cell>
        </row>
        <row r="342">
          <cell r="B342" t="str">
            <v>Âáút åí</v>
          </cell>
          <cell r="D342">
            <v>40</v>
          </cell>
        </row>
        <row r="343">
          <cell r="B343" t="str">
            <v>Cháu Ngoüc Anh</v>
          </cell>
        </row>
        <row r="344">
          <cell r="B344" t="str">
            <v>Nhaì Cáúp 4</v>
          </cell>
          <cell r="D344">
            <v>48</v>
          </cell>
        </row>
        <row r="345">
          <cell r="B345" t="str">
            <v>Âáút åí</v>
          </cell>
          <cell r="D345">
            <v>48</v>
          </cell>
        </row>
        <row r="346">
          <cell r="B346" t="str">
            <v>Maî âáút</v>
          </cell>
          <cell r="D346">
            <v>4</v>
          </cell>
        </row>
        <row r="347">
          <cell r="B347" t="str">
            <v>Maî xáy</v>
          </cell>
          <cell r="D347">
            <v>3</v>
          </cell>
        </row>
        <row r="348">
          <cell r="B348" t="str">
            <v>Tæåìng raìo xáy</v>
          </cell>
          <cell r="D348">
            <v>7.5</v>
          </cell>
        </row>
        <row r="349">
          <cell r="B349" t="str">
            <v>Cháu Âçnh Khoa</v>
          </cell>
        </row>
        <row r="350">
          <cell r="B350" t="str">
            <v>Nhaì taûm</v>
          </cell>
          <cell r="D350">
            <v>3</v>
          </cell>
        </row>
        <row r="351">
          <cell r="B351" t="str">
            <v>Nhaì Cáúp 4</v>
          </cell>
          <cell r="D351">
            <v>30</v>
          </cell>
        </row>
        <row r="352">
          <cell r="B352" t="str">
            <v>Âáút åí</v>
          </cell>
          <cell r="D352">
            <v>33</v>
          </cell>
        </row>
        <row r="353">
          <cell r="B353" t="str">
            <v>Maî âáút</v>
          </cell>
          <cell r="D353">
            <v>1</v>
          </cell>
        </row>
        <row r="354">
          <cell r="B354" t="str">
            <v>Cháu Tuáún</v>
          </cell>
        </row>
        <row r="355">
          <cell r="B355" t="str">
            <v>Nhaì Cáúp 4</v>
          </cell>
          <cell r="D355">
            <v>48</v>
          </cell>
        </row>
        <row r="356">
          <cell r="B356" t="str">
            <v>Âáút åí</v>
          </cell>
          <cell r="D356">
            <v>48</v>
          </cell>
        </row>
        <row r="357">
          <cell r="B357" t="str">
            <v>Cáy àn quaí</v>
          </cell>
          <cell r="D357">
            <v>4</v>
          </cell>
        </row>
        <row r="358">
          <cell r="B358" t="str">
            <v>Âáút væåìn</v>
          </cell>
          <cell r="D358">
            <v>110</v>
          </cell>
        </row>
        <row r="359">
          <cell r="B359" t="str">
            <v>Maî âáút</v>
          </cell>
          <cell r="D359">
            <v>1</v>
          </cell>
        </row>
        <row r="360">
          <cell r="B360" t="str">
            <v>Nguyãùn Thiãöu</v>
          </cell>
        </row>
        <row r="361">
          <cell r="B361" t="str">
            <v>Nhaì Cáúp 4</v>
          </cell>
          <cell r="D361">
            <v>40</v>
          </cell>
        </row>
        <row r="362">
          <cell r="B362" t="str">
            <v>Âáút åí</v>
          </cell>
          <cell r="D362">
            <v>40</v>
          </cell>
        </row>
        <row r="363">
          <cell r="B363" t="str">
            <v>Cáy àn quaí</v>
          </cell>
          <cell r="D363">
            <v>7</v>
          </cell>
        </row>
        <row r="364">
          <cell r="B364" t="str">
            <v>Âáút væåìn</v>
          </cell>
          <cell r="D364">
            <v>150</v>
          </cell>
        </row>
        <row r="365">
          <cell r="B365" t="str">
            <v>Maî âáút</v>
          </cell>
          <cell r="D365">
            <v>1</v>
          </cell>
        </row>
        <row r="366">
          <cell r="B366" t="str">
            <v>Maî xáy</v>
          </cell>
          <cell r="D366">
            <v>1</v>
          </cell>
        </row>
        <row r="367">
          <cell r="B367" t="str">
            <v>Giãúng næåïc</v>
          </cell>
          <cell r="D367">
            <v>1</v>
          </cell>
        </row>
        <row r="368">
          <cell r="B368" t="str">
            <v>UBND khoïm 3 Phuï Lám</v>
          </cell>
        </row>
        <row r="369">
          <cell r="B369" t="str">
            <v>Nhaì Cáúp 4</v>
          </cell>
          <cell r="D369">
            <v>160</v>
          </cell>
        </row>
        <row r="370">
          <cell r="B370" t="str">
            <v>Âáút åí</v>
          </cell>
          <cell r="D370">
            <v>160</v>
          </cell>
        </row>
        <row r="371">
          <cell r="B371" t="str">
            <v>Cáy àn quaí</v>
          </cell>
          <cell r="D371">
            <v>6</v>
          </cell>
        </row>
        <row r="372">
          <cell r="B372" t="str">
            <v>Giãúng næåïc</v>
          </cell>
          <cell r="D372">
            <v>1</v>
          </cell>
        </row>
        <row r="373">
          <cell r="B373" t="str">
            <v>Mang Thë Thanh</v>
          </cell>
        </row>
        <row r="374">
          <cell r="B374" t="str">
            <v>Nhaì taûm</v>
          </cell>
          <cell r="D374">
            <v>32</v>
          </cell>
        </row>
        <row r="375">
          <cell r="B375" t="str">
            <v>Nhaì Cáúp 4</v>
          </cell>
          <cell r="D375">
            <v>40</v>
          </cell>
        </row>
        <row r="376">
          <cell r="B376" t="str">
            <v>Nhaì âuïc 2 táöng</v>
          </cell>
          <cell r="D376">
            <v>24</v>
          </cell>
        </row>
        <row r="377">
          <cell r="B377" t="str">
            <v>Âáút åí</v>
          </cell>
          <cell r="D377">
            <v>96</v>
          </cell>
        </row>
        <row r="378">
          <cell r="B378" t="str">
            <v>Traì Kim Anh</v>
          </cell>
        </row>
        <row r="379">
          <cell r="B379" t="str">
            <v>Nhaì Cáúp 4</v>
          </cell>
          <cell r="D379">
            <v>36</v>
          </cell>
        </row>
        <row r="380">
          <cell r="B380" t="str">
            <v>Âáút åí</v>
          </cell>
          <cell r="D380">
            <v>36</v>
          </cell>
        </row>
        <row r="381">
          <cell r="B381" t="str">
            <v>Giãúng næåïc</v>
          </cell>
          <cell r="D381">
            <v>1</v>
          </cell>
        </row>
        <row r="382">
          <cell r="B382" t="str">
            <v>Lã Traì Tän</v>
          </cell>
        </row>
        <row r="383">
          <cell r="B383" t="str">
            <v>Nhaì taûm</v>
          </cell>
          <cell r="D383">
            <v>9</v>
          </cell>
        </row>
        <row r="384">
          <cell r="B384" t="str">
            <v>Nhaì Cáúp 4</v>
          </cell>
          <cell r="D384">
            <v>40</v>
          </cell>
        </row>
        <row r="385">
          <cell r="B385" t="str">
            <v>Âáút åí</v>
          </cell>
          <cell r="D385">
            <v>49</v>
          </cell>
        </row>
        <row r="386">
          <cell r="B386" t="str">
            <v>Giãúng næåïc</v>
          </cell>
          <cell r="D386">
            <v>1</v>
          </cell>
        </row>
        <row r="387">
          <cell r="B387" t="str">
            <v>Tráön Thë Sæí</v>
          </cell>
        </row>
        <row r="388">
          <cell r="B388" t="str">
            <v>Nhaì Cáúp 4</v>
          </cell>
          <cell r="D388">
            <v>55</v>
          </cell>
        </row>
        <row r="389">
          <cell r="B389" t="str">
            <v>Âáút åí</v>
          </cell>
          <cell r="D389">
            <v>55</v>
          </cell>
        </row>
        <row r="390">
          <cell r="B390" t="str">
            <v>Triãöu Linh</v>
          </cell>
        </row>
        <row r="391">
          <cell r="B391" t="str">
            <v>Nhaì Cáúp 4</v>
          </cell>
          <cell r="D391">
            <v>44</v>
          </cell>
        </row>
        <row r="392">
          <cell r="B392" t="str">
            <v>Nhaì âuïc 2 táöng</v>
          </cell>
          <cell r="D392">
            <v>15</v>
          </cell>
        </row>
        <row r="393">
          <cell r="B393" t="str">
            <v>Âáút åí</v>
          </cell>
          <cell r="D393">
            <v>59</v>
          </cell>
        </row>
        <row r="394">
          <cell r="B394" t="str">
            <v>Giãúng næåïc</v>
          </cell>
          <cell r="D394">
            <v>1</v>
          </cell>
        </row>
        <row r="395">
          <cell r="B395" t="str">
            <v>Triãöu Ngoüc</v>
          </cell>
        </row>
        <row r="396">
          <cell r="B396" t="str">
            <v>Nhaì Cáúp 4</v>
          </cell>
          <cell r="D396">
            <v>24</v>
          </cell>
        </row>
        <row r="397">
          <cell r="B397" t="str">
            <v>Âáút åí</v>
          </cell>
          <cell r="D397">
            <v>24</v>
          </cell>
        </row>
        <row r="398">
          <cell r="B398" t="str">
            <v>Triãöu Cæåìng</v>
          </cell>
        </row>
        <row r="399">
          <cell r="B399" t="str">
            <v>Nhaì Cáúp 4</v>
          </cell>
          <cell r="D399">
            <v>20</v>
          </cell>
        </row>
        <row r="400">
          <cell r="B400" t="str">
            <v>Âáút åí</v>
          </cell>
          <cell r="D400">
            <v>20</v>
          </cell>
        </row>
        <row r="401">
          <cell r="B401" t="str">
            <v>Nguyãùn Vinh</v>
          </cell>
        </row>
        <row r="402">
          <cell r="B402" t="str">
            <v>Nhaì Cáúp 4</v>
          </cell>
          <cell r="D402">
            <v>24</v>
          </cell>
        </row>
        <row r="403">
          <cell r="B403" t="str">
            <v>Nhaì âuïc 2 táöng</v>
          </cell>
          <cell r="D403">
            <v>16</v>
          </cell>
        </row>
        <row r="404">
          <cell r="B404" t="str">
            <v>Âáút åí</v>
          </cell>
          <cell r="D404">
            <v>40</v>
          </cell>
        </row>
        <row r="405">
          <cell r="B405" t="str">
            <v>Nguyãùn Vàn Cæåìng</v>
          </cell>
        </row>
        <row r="406">
          <cell r="B406" t="str">
            <v>Nhaì Cáúp 4</v>
          </cell>
          <cell r="D406">
            <v>60</v>
          </cell>
        </row>
        <row r="407">
          <cell r="B407" t="str">
            <v>Âáút åí</v>
          </cell>
          <cell r="D407">
            <v>60</v>
          </cell>
        </row>
        <row r="408">
          <cell r="B408" t="str">
            <v>Tæåìng raìo xáy</v>
          </cell>
          <cell r="D408">
            <v>25</v>
          </cell>
        </row>
        <row r="409">
          <cell r="B409" t="str">
            <v>Tráön vàn Danh</v>
          </cell>
        </row>
        <row r="410">
          <cell r="B410" t="str">
            <v>Nhaì Cáúp 4</v>
          </cell>
          <cell r="D410">
            <v>38</v>
          </cell>
        </row>
        <row r="411">
          <cell r="B411" t="str">
            <v>Âáút åí</v>
          </cell>
          <cell r="D411">
            <v>38</v>
          </cell>
        </row>
        <row r="412">
          <cell r="B412" t="str">
            <v>Tæåìng raìo xáy</v>
          </cell>
          <cell r="D412">
            <v>15</v>
          </cell>
        </row>
        <row r="413">
          <cell r="B413" t="str">
            <v>Huyình Thë Bè</v>
          </cell>
        </row>
        <row r="414">
          <cell r="B414" t="str">
            <v>Nhaì taûm</v>
          </cell>
          <cell r="D414">
            <v>4</v>
          </cell>
        </row>
        <row r="415">
          <cell r="B415" t="str">
            <v>Nhaì Cáúp 4</v>
          </cell>
          <cell r="D415">
            <v>50</v>
          </cell>
        </row>
        <row r="416">
          <cell r="B416" t="str">
            <v>Âáút åí</v>
          </cell>
          <cell r="D416">
            <v>54</v>
          </cell>
        </row>
        <row r="417">
          <cell r="B417" t="str">
            <v>Giãúng næåïc</v>
          </cell>
          <cell r="D417">
            <v>1</v>
          </cell>
        </row>
        <row r="418">
          <cell r="B418" t="str">
            <v>Nguyãùn thë Ngoüc Oanh</v>
          </cell>
        </row>
        <row r="419">
          <cell r="B419" t="str">
            <v>Nhaì taûm</v>
          </cell>
          <cell r="D419">
            <v>30</v>
          </cell>
        </row>
        <row r="420">
          <cell r="B420" t="str">
            <v>Âáút åí</v>
          </cell>
          <cell r="D420">
            <v>30</v>
          </cell>
        </row>
        <row r="421">
          <cell r="B421" t="str">
            <v>Lã Vàn Toaïn</v>
          </cell>
        </row>
        <row r="422">
          <cell r="B422" t="str">
            <v>Nhaì taûm</v>
          </cell>
          <cell r="D422">
            <v>15</v>
          </cell>
        </row>
        <row r="423">
          <cell r="B423" t="str">
            <v>Nhaì Cáúp 4</v>
          </cell>
          <cell r="D423">
            <v>20</v>
          </cell>
        </row>
        <row r="424">
          <cell r="B424" t="str">
            <v>Âáút åí</v>
          </cell>
          <cell r="D424">
            <v>35</v>
          </cell>
        </row>
        <row r="425">
          <cell r="B425" t="str">
            <v>Giãúng næåïc</v>
          </cell>
          <cell r="D425">
            <v>1</v>
          </cell>
        </row>
        <row r="426">
          <cell r="B426" t="str">
            <v>Lã Vàn Häø</v>
          </cell>
        </row>
        <row r="427">
          <cell r="B427" t="str">
            <v>Nhaì taûm</v>
          </cell>
          <cell r="D427">
            <v>15</v>
          </cell>
        </row>
        <row r="428">
          <cell r="B428" t="str">
            <v>Nhaì Cáúp 4</v>
          </cell>
          <cell r="D428">
            <v>44</v>
          </cell>
        </row>
        <row r="429">
          <cell r="B429" t="str">
            <v>Âáút åí</v>
          </cell>
          <cell r="D429">
            <v>59</v>
          </cell>
        </row>
        <row r="430">
          <cell r="B430" t="str">
            <v>Giãúng næåïc</v>
          </cell>
          <cell r="D430">
            <v>1</v>
          </cell>
        </row>
        <row r="431">
          <cell r="B431" t="str">
            <v>Nguyãùn Thi Sæång</v>
          </cell>
        </row>
        <row r="432">
          <cell r="B432" t="str">
            <v>Nhaì taûm</v>
          </cell>
          <cell r="D432">
            <v>15</v>
          </cell>
        </row>
        <row r="433">
          <cell r="B433" t="str">
            <v>Nhaì Cáúp 4</v>
          </cell>
          <cell r="D433">
            <v>35</v>
          </cell>
        </row>
        <row r="434">
          <cell r="B434" t="str">
            <v>Âáút åí</v>
          </cell>
          <cell r="D434">
            <v>50</v>
          </cell>
        </row>
        <row r="435">
          <cell r="B435" t="str">
            <v>Nguyãùn Trán</v>
          </cell>
        </row>
        <row r="436">
          <cell r="B436" t="str">
            <v>Nhaì Cáúp 4</v>
          </cell>
          <cell r="D436">
            <v>35</v>
          </cell>
        </row>
        <row r="437">
          <cell r="B437" t="str">
            <v>Âáút åí</v>
          </cell>
          <cell r="D437">
            <v>35</v>
          </cell>
        </row>
        <row r="438">
          <cell r="B438" t="str">
            <v>Giãúng næåïc</v>
          </cell>
          <cell r="D438">
            <v>1</v>
          </cell>
        </row>
        <row r="439">
          <cell r="B439" t="str">
            <v>Truû âiãûn gäù</v>
          </cell>
          <cell r="D439">
            <v>1</v>
          </cell>
        </row>
        <row r="440">
          <cell r="B440" t="str">
            <v>Phaûm Phuï Quäúc</v>
          </cell>
        </row>
        <row r="441">
          <cell r="B441" t="str">
            <v>Nhaì Cáúp 4</v>
          </cell>
          <cell r="D441">
            <v>40</v>
          </cell>
        </row>
        <row r="442">
          <cell r="B442" t="str">
            <v>Âáút åí</v>
          </cell>
          <cell r="D442">
            <v>40</v>
          </cell>
        </row>
        <row r="443">
          <cell r="B443" t="str">
            <v>Âáút væåìn</v>
          </cell>
          <cell r="D443">
            <v>36</v>
          </cell>
        </row>
        <row r="444">
          <cell r="B444" t="str">
            <v>Giãúng næåïc</v>
          </cell>
          <cell r="D444">
            <v>1</v>
          </cell>
        </row>
        <row r="445">
          <cell r="B445" t="str">
            <v>Huyình Âæïc Täøng</v>
          </cell>
        </row>
        <row r="446">
          <cell r="B446" t="str">
            <v>Nhaì taûm</v>
          </cell>
          <cell r="D446">
            <v>24</v>
          </cell>
        </row>
        <row r="447">
          <cell r="B447" t="str">
            <v>Nhaì Cáúp 4</v>
          </cell>
          <cell r="D447">
            <v>20</v>
          </cell>
        </row>
        <row r="448">
          <cell r="B448" t="str">
            <v>Âáút åí</v>
          </cell>
          <cell r="D448">
            <v>44</v>
          </cell>
        </row>
        <row r="449">
          <cell r="B449" t="str">
            <v>Âáút væåìn</v>
          </cell>
          <cell r="D449">
            <v>50</v>
          </cell>
        </row>
        <row r="450">
          <cell r="B450" t="str">
            <v>Tæåìng raìo xáy</v>
          </cell>
          <cell r="D450">
            <v>15</v>
          </cell>
        </row>
        <row r="451">
          <cell r="B451" t="str">
            <v>Nguyãùn Thë Liãn</v>
          </cell>
        </row>
        <row r="452">
          <cell r="B452" t="str">
            <v>Nhaì Cáúp 4</v>
          </cell>
          <cell r="D452">
            <v>20</v>
          </cell>
        </row>
        <row r="453">
          <cell r="B453" t="str">
            <v>Âáút åí</v>
          </cell>
          <cell r="D453">
            <v>20</v>
          </cell>
        </row>
        <row r="454">
          <cell r="B454" t="str">
            <v>Cáy àn quaí</v>
          </cell>
          <cell r="D454">
            <v>7</v>
          </cell>
        </row>
        <row r="455">
          <cell r="B455" t="str">
            <v>Âáút væåìn</v>
          </cell>
          <cell r="D455">
            <v>80</v>
          </cell>
        </row>
        <row r="456">
          <cell r="B456" t="str">
            <v>Tæåìng raìo xáy</v>
          </cell>
          <cell r="D456">
            <v>11</v>
          </cell>
        </row>
        <row r="457">
          <cell r="B457" t="str">
            <v>Giãúng næåïc</v>
          </cell>
          <cell r="D457">
            <v>1</v>
          </cell>
        </row>
        <row r="458">
          <cell r="B458" t="str">
            <v>Nguyãùn Thë Hoa</v>
          </cell>
        </row>
        <row r="459">
          <cell r="B459" t="str">
            <v>Nhaì Cáúp 4</v>
          </cell>
          <cell r="D459">
            <v>60</v>
          </cell>
        </row>
        <row r="460">
          <cell r="B460" t="str">
            <v>Âáút åí</v>
          </cell>
          <cell r="D460">
            <v>60</v>
          </cell>
        </row>
        <row r="461">
          <cell r="B461" t="str">
            <v>Nguyãùn Thë Phi</v>
          </cell>
        </row>
        <row r="462">
          <cell r="B462" t="str">
            <v>Nhaì Cáúp 4</v>
          </cell>
          <cell r="D462">
            <v>56</v>
          </cell>
        </row>
        <row r="463">
          <cell r="B463" t="str">
            <v>Âáút åí</v>
          </cell>
          <cell r="D463">
            <v>56</v>
          </cell>
        </row>
        <row r="464">
          <cell r="B464" t="str">
            <v>Tæåìng raìo xáy</v>
          </cell>
          <cell r="D464">
            <v>20</v>
          </cell>
        </row>
        <row r="465">
          <cell r="B465" t="str">
            <v>Giãúng næåïc</v>
          </cell>
          <cell r="D465">
            <v>1</v>
          </cell>
        </row>
        <row r="466">
          <cell r="B466" t="str">
            <v>Nguyãùn Thë Häöng Dán</v>
          </cell>
        </row>
        <row r="467">
          <cell r="B467" t="str">
            <v>Nhaì Cáúp 4</v>
          </cell>
          <cell r="D467">
            <v>15</v>
          </cell>
        </row>
        <row r="468">
          <cell r="B468" t="str">
            <v>Âáút åí</v>
          </cell>
          <cell r="D468">
            <v>15</v>
          </cell>
        </row>
        <row r="469">
          <cell r="B469" t="str">
            <v>Âáút væåìn</v>
          </cell>
          <cell r="D469">
            <v>40</v>
          </cell>
        </row>
        <row r="470">
          <cell r="B470" t="str">
            <v>Giãúng næåïc</v>
          </cell>
          <cell r="D470">
            <v>1</v>
          </cell>
        </row>
        <row r="471">
          <cell r="B471" t="str">
            <v>Nguyãùn Âæïc Huìng</v>
          </cell>
        </row>
        <row r="472">
          <cell r="B472" t="str">
            <v>Nhaì taûm</v>
          </cell>
          <cell r="D472">
            <v>20</v>
          </cell>
        </row>
        <row r="473">
          <cell r="B473" t="str">
            <v>Nhaì Cáúp 4</v>
          </cell>
          <cell r="D473">
            <v>25</v>
          </cell>
        </row>
        <row r="474">
          <cell r="B474" t="str">
            <v>Âáút åí</v>
          </cell>
          <cell r="D474">
            <v>45</v>
          </cell>
        </row>
        <row r="475">
          <cell r="B475" t="str">
            <v>Cáy àn quaí</v>
          </cell>
          <cell r="D475">
            <v>9</v>
          </cell>
        </row>
        <row r="476">
          <cell r="B476" t="str">
            <v>Nguyãùn Thë Nháût</v>
          </cell>
        </row>
        <row r="477">
          <cell r="B477" t="str">
            <v>Nhaì Cáúp 4</v>
          </cell>
          <cell r="D477">
            <v>24</v>
          </cell>
        </row>
        <row r="478">
          <cell r="B478" t="str">
            <v>Âáút åí</v>
          </cell>
          <cell r="D478">
            <v>24</v>
          </cell>
        </row>
        <row r="479">
          <cell r="B479" t="str">
            <v>Cáy àn quaí</v>
          </cell>
          <cell r="D479">
            <v>5</v>
          </cell>
        </row>
        <row r="480">
          <cell r="B480" t="str">
            <v>Âáút væåìn</v>
          </cell>
          <cell r="D480">
            <v>45</v>
          </cell>
        </row>
        <row r="481">
          <cell r="B481" t="str">
            <v>Maî xáy</v>
          </cell>
          <cell r="D481">
            <v>6</v>
          </cell>
        </row>
        <row r="482">
          <cell r="B482" t="str">
            <v>Lã Låüi</v>
          </cell>
        </row>
        <row r="483">
          <cell r="B483" t="str">
            <v>nhaì taûm</v>
          </cell>
          <cell r="D483">
            <v>24</v>
          </cell>
        </row>
        <row r="484">
          <cell r="B484" t="str">
            <v>Âáút åí</v>
          </cell>
          <cell r="D484">
            <v>24</v>
          </cell>
        </row>
        <row r="485">
          <cell r="B485" t="str">
            <v>Cáy àn quaí</v>
          </cell>
          <cell r="D485">
            <v>3</v>
          </cell>
        </row>
        <row r="486">
          <cell r="B486" t="str">
            <v>Nguyãùn Thë Dàõt</v>
          </cell>
        </row>
        <row r="487">
          <cell r="B487" t="str">
            <v>nhaì taûm</v>
          </cell>
          <cell r="D487">
            <v>12</v>
          </cell>
        </row>
        <row r="488">
          <cell r="B488" t="str">
            <v>Nhaì Cáúp 4</v>
          </cell>
          <cell r="D488">
            <v>12</v>
          </cell>
        </row>
        <row r="489">
          <cell r="B489" t="str">
            <v>Âáút åí</v>
          </cell>
          <cell r="D489">
            <v>24</v>
          </cell>
        </row>
        <row r="490">
          <cell r="B490" t="str">
            <v>Cáy àn quaí</v>
          </cell>
          <cell r="D490">
            <v>4</v>
          </cell>
        </row>
        <row r="491">
          <cell r="B491" t="str">
            <v>Nguyãùn Làûng</v>
          </cell>
        </row>
        <row r="492">
          <cell r="B492" t="str">
            <v>Nhaì Cáúp 4</v>
          </cell>
          <cell r="D492">
            <v>64</v>
          </cell>
        </row>
        <row r="493">
          <cell r="B493" t="str">
            <v>Âáút åí</v>
          </cell>
          <cell r="D493">
            <v>64</v>
          </cell>
        </row>
        <row r="494">
          <cell r="B494" t="str">
            <v>Maî âáút</v>
          </cell>
          <cell r="D494">
            <v>3</v>
          </cell>
        </row>
        <row r="495">
          <cell r="B495" t="str">
            <v>Tráön Lä</v>
          </cell>
        </row>
        <row r="496">
          <cell r="B496" t="str">
            <v>nhaì taûm</v>
          </cell>
          <cell r="D496">
            <v>12</v>
          </cell>
        </row>
        <row r="497">
          <cell r="B497" t="str">
            <v>Âáút åí</v>
          </cell>
          <cell r="D497">
            <v>12</v>
          </cell>
        </row>
        <row r="498">
          <cell r="B498" t="str">
            <v>Âáút væåìn</v>
          </cell>
          <cell r="D498">
            <v>55</v>
          </cell>
        </row>
        <row r="499">
          <cell r="B499" t="str">
            <v>Phaûm Ngoüc Án</v>
          </cell>
        </row>
        <row r="500">
          <cell r="B500" t="str">
            <v>nhaì taûm</v>
          </cell>
          <cell r="D500">
            <v>24</v>
          </cell>
        </row>
        <row r="501">
          <cell r="B501" t="str">
            <v>Âáút åí</v>
          </cell>
          <cell r="D501">
            <v>24</v>
          </cell>
        </row>
        <row r="502">
          <cell r="B502" t="str">
            <v>Giãúng næåïc</v>
          </cell>
          <cell r="D502">
            <v>1</v>
          </cell>
        </row>
        <row r="503">
          <cell r="B503" t="str">
            <v>Nguyãùn Khaïnh</v>
          </cell>
        </row>
        <row r="504">
          <cell r="B504" t="str">
            <v>nhaì taûm</v>
          </cell>
          <cell r="D504">
            <v>24</v>
          </cell>
        </row>
        <row r="505">
          <cell r="B505" t="str">
            <v>Nhaì Cáúp 4</v>
          </cell>
          <cell r="D505">
            <v>12</v>
          </cell>
        </row>
        <row r="506">
          <cell r="B506" t="str">
            <v>Âáút åí</v>
          </cell>
          <cell r="D506">
            <v>36</v>
          </cell>
        </row>
        <row r="507">
          <cell r="B507" t="str">
            <v>Âáút væåìn</v>
          </cell>
          <cell r="D507">
            <v>40</v>
          </cell>
        </row>
        <row r="508">
          <cell r="B508" t="str">
            <v>Voî Thë Sám</v>
          </cell>
        </row>
        <row r="509">
          <cell r="B509" t="str">
            <v>Nhaì Cáúp 4</v>
          </cell>
          <cell r="D509">
            <v>40</v>
          </cell>
        </row>
        <row r="510">
          <cell r="B510" t="str">
            <v>Âáút åí</v>
          </cell>
          <cell r="D510">
            <v>40</v>
          </cell>
        </row>
        <row r="511">
          <cell r="B511" t="str">
            <v>Âáút væåìn</v>
          </cell>
          <cell r="D511">
            <v>50</v>
          </cell>
        </row>
        <row r="512">
          <cell r="B512" t="str">
            <v>Giãúng næåïc</v>
          </cell>
          <cell r="D512">
            <v>1</v>
          </cell>
        </row>
        <row r="513">
          <cell r="B513" t="str">
            <v>Huyình Thaûch</v>
          </cell>
          <cell r="D513">
            <v>60</v>
          </cell>
        </row>
        <row r="514">
          <cell r="B514" t="str">
            <v>Nhaì Cáúp 4</v>
          </cell>
          <cell r="D514">
            <v>40</v>
          </cell>
        </row>
        <row r="515">
          <cell r="B515" t="str">
            <v>Âáút åí</v>
          </cell>
          <cell r="D515">
            <v>40</v>
          </cell>
        </row>
        <row r="516">
          <cell r="B516" t="str">
            <v>Lã Thë Âàûng</v>
          </cell>
        </row>
        <row r="517">
          <cell r="B517" t="str">
            <v>Nhaì taûm</v>
          </cell>
          <cell r="D517">
            <v>60</v>
          </cell>
        </row>
        <row r="518">
          <cell r="B518" t="str">
            <v>Âáút åí</v>
          </cell>
          <cell r="D518">
            <v>60</v>
          </cell>
        </row>
        <row r="519">
          <cell r="B519" t="str">
            <v>Häö Thë Miãön</v>
          </cell>
        </row>
        <row r="520">
          <cell r="B520" t="str">
            <v>Nhaì Cáúp 4</v>
          </cell>
          <cell r="D520">
            <v>27</v>
          </cell>
        </row>
        <row r="521">
          <cell r="B521" t="str">
            <v>Âáút åí</v>
          </cell>
          <cell r="D521">
            <v>27</v>
          </cell>
        </row>
        <row r="522">
          <cell r="B522" t="str">
            <v>Giãúng næåïc</v>
          </cell>
          <cell r="D522">
            <v>1</v>
          </cell>
        </row>
        <row r="523">
          <cell r="B523" t="str">
            <v>Häö Thë Næî</v>
          </cell>
        </row>
        <row r="524">
          <cell r="B524" t="str">
            <v>Nhaì taûm</v>
          </cell>
          <cell r="D524">
            <v>12</v>
          </cell>
        </row>
        <row r="525">
          <cell r="B525" t="str">
            <v>Âáút åí</v>
          </cell>
          <cell r="D525">
            <v>12</v>
          </cell>
        </row>
        <row r="526">
          <cell r="B526" t="str">
            <v>Tráön Chên</v>
          </cell>
        </row>
        <row r="527">
          <cell r="B527" t="str">
            <v>Âáút væåìn</v>
          </cell>
          <cell r="D527">
            <v>75</v>
          </cell>
        </row>
        <row r="528">
          <cell r="B528" t="str">
            <v>Âáút åí</v>
          </cell>
          <cell r="D528">
            <v>75</v>
          </cell>
        </row>
        <row r="529">
          <cell r="B529" t="str">
            <v>Tráön Laì</v>
          </cell>
        </row>
        <row r="530">
          <cell r="B530" t="str">
            <v>Nhaì Cáúp 4</v>
          </cell>
          <cell r="D530">
            <v>35</v>
          </cell>
        </row>
        <row r="531">
          <cell r="B531" t="str">
            <v>Âáút åí</v>
          </cell>
          <cell r="D531">
            <v>35</v>
          </cell>
        </row>
        <row r="532">
          <cell r="B532" t="str">
            <v>Tráön Phong</v>
          </cell>
        </row>
        <row r="533">
          <cell r="B533" t="str">
            <v>Nhaì Cáúp 4</v>
          </cell>
          <cell r="D533">
            <v>24</v>
          </cell>
        </row>
        <row r="534">
          <cell r="B534" t="str">
            <v>Âáút åí</v>
          </cell>
          <cell r="D534">
            <v>24</v>
          </cell>
        </row>
        <row r="535">
          <cell r="B535" t="str">
            <v>Giãúng næåïc</v>
          </cell>
          <cell r="D535">
            <v>1</v>
          </cell>
        </row>
        <row r="536">
          <cell r="B536" t="str">
            <v>Tráön Vàn Taïm</v>
          </cell>
        </row>
        <row r="537">
          <cell r="B537" t="str">
            <v>Nhaì Cáúp 4</v>
          </cell>
          <cell r="D537">
            <v>65</v>
          </cell>
        </row>
        <row r="538">
          <cell r="B538" t="str">
            <v>Âáút åí</v>
          </cell>
          <cell r="D538">
            <v>65</v>
          </cell>
        </row>
        <row r="539">
          <cell r="B539" t="str">
            <v>Âáút væåìn</v>
          </cell>
          <cell r="D539">
            <v>60</v>
          </cell>
        </row>
        <row r="540">
          <cell r="B540" t="str">
            <v>Maî xáy</v>
          </cell>
          <cell r="D540">
            <v>1</v>
          </cell>
        </row>
        <row r="541">
          <cell r="B541" t="str">
            <v>Giãúng næåïc</v>
          </cell>
          <cell r="D541">
            <v>1</v>
          </cell>
        </row>
        <row r="542">
          <cell r="B542" t="str">
            <v>Huyình Âæïc Thàng</v>
          </cell>
        </row>
        <row r="543">
          <cell r="B543" t="str">
            <v>Nhaì Cáúp 4</v>
          </cell>
          <cell r="D543">
            <v>50</v>
          </cell>
        </row>
        <row r="544">
          <cell r="B544" t="str">
            <v>Âáút åí</v>
          </cell>
          <cell r="D544">
            <v>50</v>
          </cell>
        </row>
        <row r="545">
          <cell r="B545" t="str">
            <v>Tæåìng raìo xáy</v>
          </cell>
          <cell r="D545">
            <v>18</v>
          </cell>
        </row>
        <row r="546">
          <cell r="B546" t="str">
            <v>Giãúng næåïc</v>
          </cell>
          <cell r="D546">
            <v>1</v>
          </cell>
        </row>
        <row r="547">
          <cell r="B547" t="str">
            <v>Tráön Lyï</v>
          </cell>
        </row>
        <row r="548">
          <cell r="B548" t="str">
            <v>Nhaì Cáúp 4</v>
          </cell>
          <cell r="D548">
            <v>48</v>
          </cell>
        </row>
        <row r="549">
          <cell r="B549" t="str">
            <v>Âáút åí</v>
          </cell>
          <cell r="D549">
            <v>48</v>
          </cell>
        </row>
        <row r="550">
          <cell r="B550" t="str">
            <v>Maî xáy</v>
          </cell>
          <cell r="D550">
            <v>1</v>
          </cell>
        </row>
        <row r="551">
          <cell r="B551" t="str">
            <v>Tráön Toaìn</v>
          </cell>
        </row>
        <row r="552">
          <cell r="B552" t="str">
            <v>Nhaì Cáúp 4</v>
          </cell>
          <cell r="D552">
            <v>24</v>
          </cell>
        </row>
        <row r="553">
          <cell r="B553" t="str">
            <v>Âáút åí</v>
          </cell>
          <cell r="D553">
            <v>24</v>
          </cell>
        </row>
        <row r="554">
          <cell r="B554" t="str">
            <v>Âoaìn Træång</v>
          </cell>
        </row>
        <row r="555">
          <cell r="B555" t="str">
            <v>Nhaì Cáúp 4</v>
          </cell>
          <cell r="D555">
            <v>18</v>
          </cell>
        </row>
        <row r="556">
          <cell r="B556" t="str">
            <v>Âáút åí</v>
          </cell>
          <cell r="D556">
            <v>18</v>
          </cell>
        </row>
        <row r="557">
          <cell r="B557" t="str">
            <v>Ruäüng luïa HTX</v>
          </cell>
          <cell r="D557">
            <v>68544.320000000007</v>
          </cell>
        </row>
        <row r="558">
          <cell r="B558" t="str">
            <v>A</v>
          </cell>
        </row>
        <row r="559">
          <cell r="B559" t="str">
            <v>Tre</v>
          </cell>
          <cell r="D559">
            <v>250</v>
          </cell>
        </row>
      </sheetData>
      <sheetData sheetId="1" refreshError="1">
        <row r="6">
          <cell r="B6" t="str">
            <v>Huyình Âæïc Syî</v>
          </cell>
        </row>
        <row r="7">
          <cell r="B7" t="str">
            <v>Nhaì taûm</v>
          </cell>
          <cell r="D7">
            <v>10</v>
          </cell>
        </row>
        <row r="8">
          <cell r="B8" t="str">
            <v>Nhaì Cáúp 4</v>
          </cell>
          <cell r="D8">
            <v>88</v>
          </cell>
        </row>
        <row r="9">
          <cell r="B9" t="str">
            <v>Âáút åí</v>
          </cell>
          <cell r="D9">
            <v>98</v>
          </cell>
        </row>
        <row r="10">
          <cell r="B10" t="str">
            <v>Cáy àn quaí</v>
          </cell>
          <cell r="D10">
            <v>14</v>
          </cell>
        </row>
        <row r="11">
          <cell r="B11" t="str">
            <v>Huyình Khi Væåìn</v>
          </cell>
        </row>
        <row r="12">
          <cell r="B12" t="str">
            <v>Nhaì taûm</v>
          </cell>
          <cell r="D12">
            <v>30</v>
          </cell>
        </row>
        <row r="13">
          <cell r="B13" t="str">
            <v>Âáút åí</v>
          </cell>
          <cell r="D13">
            <v>30</v>
          </cell>
        </row>
        <row r="14">
          <cell r="B14" t="str">
            <v>Cáy àn quaí</v>
          </cell>
          <cell r="D14">
            <v>2</v>
          </cell>
        </row>
        <row r="15">
          <cell r="B15" t="str">
            <v>Huyình Træång</v>
          </cell>
        </row>
        <row r="16">
          <cell r="B16" t="str">
            <v>Nhaì Cáúp 4</v>
          </cell>
          <cell r="D16">
            <v>54</v>
          </cell>
        </row>
        <row r="17">
          <cell r="B17" t="str">
            <v>Âáút åí</v>
          </cell>
          <cell r="D17">
            <v>54</v>
          </cell>
        </row>
        <row r="18">
          <cell r="B18" t="str">
            <v>Cáy àn quaí</v>
          </cell>
          <cell r="D18">
            <v>5</v>
          </cell>
        </row>
        <row r="19">
          <cell r="B19" t="str">
            <v>A</v>
          </cell>
        </row>
        <row r="20">
          <cell r="B20" t="str">
            <v>Nhaì Cáúp 4</v>
          </cell>
          <cell r="D20">
            <v>253</v>
          </cell>
        </row>
        <row r="21">
          <cell r="B21" t="str">
            <v>Âáút åí</v>
          </cell>
          <cell r="D21">
            <v>253</v>
          </cell>
        </row>
        <row r="22">
          <cell r="B22" t="str">
            <v>Nguyãùn An</v>
          </cell>
        </row>
        <row r="23">
          <cell r="B23" t="str">
            <v>Nhaì Cáúp 4</v>
          </cell>
          <cell r="D23">
            <v>66</v>
          </cell>
        </row>
        <row r="24">
          <cell r="B24" t="str">
            <v>Âáút åí</v>
          </cell>
          <cell r="D24">
            <v>66</v>
          </cell>
        </row>
        <row r="25">
          <cell r="B25" t="str">
            <v>Maî âáút</v>
          </cell>
          <cell r="D25">
            <v>3</v>
          </cell>
        </row>
        <row r="26">
          <cell r="B26" t="str">
            <v>Maî xáy</v>
          </cell>
          <cell r="D26">
            <v>1</v>
          </cell>
        </row>
        <row r="27">
          <cell r="B27" t="str">
            <v>Huyình Táún Cæåìng</v>
          </cell>
        </row>
        <row r="28">
          <cell r="B28" t="str">
            <v>Nhaì Cáúp 4</v>
          </cell>
          <cell r="D28">
            <v>96</v>
          </cell>
        </row>
        <row r="29">
          <cell r="B29" t="str">
            <v>Âáút åí</v>
          </cell>
          <cell r="D29">
            <v>96</v>
          </cell>
        </row>
        <row r="30">
          <cell r="B30" t="str">
            <v>Cáy àn quaí</v>
          </cell>
          <cell r="D30">
            <v>5</v>
          </cell>
        </row>
        <row r="31">
          <cell r="B31" t="str">
            <v>Maî âáút</v>
          </cell>
          <cell r="D31">
            <v>3</v>
          </cell>
        </row>
        <row r="32">
          <cell r="B32" t="str">
            <v>Maî xáy</v>
          </cell>
          <cell r="D32">
            <v>1</v>
          </cell>
        </row>
        <row r="33">
          <cell r="B33" t="str">
            <v>Giãúng næåïc</v>
          </cell>
          <cell r="D33">
            <v>1</v>
          </cell>
        </row>
        <row r="34">
          <cell r="B34" t="str">
            <v>Nguyãùn Vàn Saïng</v>
          </cell>
        </row>
        <row r="35">
          <cell r="B35" t="str">
            <v>Nhaì Cáúp 4</v>
          </cell>
          <cell r="D35">
            <v>20</v>
          </cell>
        </row>
        <row r="36">
          <cell r="B36" t="str">
            <v>Âáút åí</v>
          </cell>
          <cell r="D36">
            <v>20</v>
          </cell>
        </row>
        <row r="37">
          <cell r="B37" t="str">
            <v>Âáút væåìn</v>
          </cell>
          <cell r="D37">
            <v>120</v>
          </cell>
        </row>
        <row r="38">
          <cell r="B38" t="str">
            <v>Giãúng næåïc</v>
          </cell>
          <cell r="D38">
            <v>1</v>
          </cell>
        </row>
        <row r="39">
          <cell r="B39" t="str">
            <v>Chaì Tuìng</v>
          </cell>
        </row>
        <row r="40">
          <cell r="B40" t="str">
            <v>Nhaì Cáúp 4</v>
          </cell>
          <cell r="D40">
            <v>45</v>
          </cell>
        </row>
        <row r="41">
          <cell r="B41" t="str">
            <v>Âáút åí</v>
          </cell>
          <cell r="D41">
            <v>45</v>
          </cell>
        </row>
        <row r="42">
          <cell r="B42" t="str">
            <v>Maî âáút</v>
          </cell>
          <cell r="D42">
            <v>6</v>
          </cell>
        </row>
        <row r="43">
          <cell r="B43" t="str">
            <v>Maî xáy</v>
          </cell>
          <cell r="D43">
            <v>1</v>
          </cell>
        </row>
        <row r="44">
          <cell r="B44" t="str">
            <v>Loì gaûo HTX(Äng Thán)</v>
          </cell>
        </row>
        <row r="45">
          <cell r="B45" t="str">
            <v>Nhaì taûm</v>
          </cell>
          <cell r="D45">
            <v>442</v>
          </cell>
        </row>
        <row r="46">
          <cell r="B46" t="str">
            <v>Âáút åí</v>
          </cell>
          <cell r="D46">
            <v>442</v>
          </cell>
        </row>
        <row r="47">
          <cell r="B47" t="str">
            <v>Nguyãùn Soíi</v>
          </cell>
        </row>
        <row r="48">
          <cell r="B48" t="str">
            <v>Nhaì taûm</v>
          </cell>
          <cell r="D48">
            <v>36.200000000000003</v>
          </cell>
        </row>
        <row r="49">
          <cell r="B49" t="str">
            <v>Âáút åí</v>
          </cell>
          <cell r="D49">
            <v>36.200000000000003</v>
          </cell>
        </row>
        <row r="50">
          <cell r="B50" t="str">
            <v>Âáút væåìn</v>
          </cell>
          <cell r="D50">
            <v>17.600000000000001</v>
          </cell>
        </row>
        <row r="51">
          <cell r="B51" t="str">
            <v xml:space="preserve">Nguyãùn Thu </v>
          </cell>
        </row>
        <row r="52">
          <cell r="B52" t="str">
            <v>Nhaì taûm</v>
          </cell>
          <cell r="D52">
            <v>10.75</v>
          </cell>
        </row>
        <row r="53">
          <cell r="B53" t="str">
            <v>Nhaì Cáúp 4</v>
          </cell>
          <cell r="D53">
            <v>20.43</v>
          </cell>
        </row>
        <row r="54">
          <cell r="B54" t="str">
            <v>Âáút åí</v>
          </cell>
          <cell r="D54">
            <v>62.68</v>
          </cell>
        </row>
        <row r="55">
          <cell r="B55" t="str">
            <v>Âáút væåìn</v>
          </cell>
          <cell r="D55">
            <v>37.5</v>
          </cell>
        </row>
        <row r="56">
          <cell r="B56" t="str">
            <v>Hiãn taûm</v>
          </cell>
          <cell r="D56">
            <v>31.5</v>
          </cell>
        </row>
        <row r="57">
          <cell r="B57" t="str">
            <v>Huyình Minh Caính</v>
          </cell>
        </row>
        <row r="58">
          <cell r="B58" t="str">
            <v>Nhaì Cáúp 4</v>
          </cell>
          <cell r="D58">
            <v>24</v>
          </cell>
        </row>
        <row r="59">
          <cell r="B59" t="str">
            <v>Âáút åí</v>
          </cell>
          <cell r="D59">
            <v>24</v>
          </cell>
        </row>
        <row r="60">
          <cell r="B60" t="str">
            <v>Âáút væåìn</v>
          </cell>
          <cell r="D60">
            <v>12.6</v>
          </cell>
        </row>
        <row r="61">
          <cell r="B61" t="str">
            <v>Âàûng thë Mai</v>
          </cell>
        </row>
        <row r="62">
          <cell r="B62" t="str">
            <v>Nhaì taûm</v>
          </cell>
          <cell r="D62">
            <v>4</v>
          </cell>
        </row>
        <row r="63">
          <cell r="B63" t="str">
            <v>Nhaì Cáúp 4</v>
          </cell>
          <cell r="D63">
            <v>23.76</v>
          </cell>
        </row>
        <row r="64">
          <cell r="B64" t="str">
            <v>Âáút åí</v>
          </cell>
          <cell r="D64">
            <v>27.76</v>
          </cell>
        </row>
        <row r="65">
          <cell r="B65" t="str">
            <v>Cáy àn quaí</v>
          </cell>
          <cell r="D65">
            <v>3</v>
          </cell>
        </row>
        <row r="66">
          <cell r="B66" t="str">
            <v>Âáút væåìn</v>
          </cell>
          <cell r="D66">
            <v>225</v>
          </cell>
        </row>
        <row r="67">
          <cell r="B67" t="str">
            <v>Cáy láúy gäù (baûch âaìn)</v>
          </cell>
          <cell r="D67">
            <v>4</v>
          </cell>
        </row>
        <row r="68">
          <cell r="B68" t="str">
            <v>Nguyãùn Âçnh Læûc</v>
          </cell>
        </row>
        <row r="69">
          <cell r="B69" t="str">
            <v>Nhaì Cáúp 4</v>
          </cell>
          <cell r="D69">
            <v>12</v>
          </cell>
        </row>
        <row r="70">
          <cell r="B70" t="str">
            <v>Âáút åí</v>
          </cell>
          <cell r="D70">
            <v>12</v>
          </cell>
        </row>
        <row r="71">
          <cell r="B71" t="str">
            <v>Cáy àn quaí</v>
          </cell>
          <cell r="D71">
            <v>25</v>
          </cell>
        </row>
        <row r="72">
          <cell r="B72" t="str">
            <v>Âáút væåìn</v>
          </cell>
          <cell r="D72">
            <v>70</v>
          </cell>
        </row>
        <row r="73">
          <cell r="B73" t="str">
            <v>Cáy láúy gäù (baûch âaìn)</v>
          </cell>
          <cell r="D73">
            <v>4</v>
          </cell>
        </row>
        <row r="74">
          <cell r="B74" t="str">
            <v>Nguyãùn Quang</v>
          </cell>
        </row>
        <row r="75">
          <cell r="B75" t="str">
            <v>Nhaì taûm</v>
          </cell>
          <cell r="D75">
            <v>14.65</v>
          </cell>
        </row>
        <row r="76">
          <cell r="B76" t="str">
            <v>Âáút åí</v>
          </cell>
          <cell r="D76">
            <v>14.65</v>
          </cell>
        </row>
        <row r="77">
          <cell r="B77" t="str">
            <v>Cáy àn quaí</v>
          </cell>
          <cell r="D77">
            <v>16</v>
          </cell>
        </row>
        <row r="78">
          <cell r="B78" t="str">
            <v>Âáút væåìn</v>
          </cell>
          <cell r="D78">
            <v>289</v>
          </cell>
        </row>
        <row r="79">
          <cell r="B79" t="str">
            <v>Cáy láúy gäù (dæång liãùu)</v>
          </cell>
          <cell r="D79">
            <v>5</v>
          </cell>
        </row>
        <row r="80">
          <cell r="B80" t="str">
            <v>Moïng xáy</v>
          </cell>
          <cell r="D80">
            <v>6</v>
          </cell>
        </row>
        <row r="81">
          <cell r="B81" t="str">
            <v>Læång Hoan</v>
          </cell>
        </row>
        <row r="82">
          <cell r="B82" t="str">
            <v>Nhaì Cáúp 4</v>
          </cell>
          <cell r="D82">
            <v>70</v>
          </cell>
        </row>
        <row r="83">
          <cell r="B83" t="str">
            <v>Âáút åí</v>
          </cell>
          <cell r="D83">
            <v>70</v>
          </cell>
        </row>
        <row r="84">
          <cell r="B84" t="str">
            <v>Cáy àn quaí</v>
          </cell>
          <cell r="D84">
            <v>2</v>
          </cell>
        </row>
        <row r="85">
          <cell r="B85" t="str">
            <v>Tæåìng raìo xáy</v>
          </cell>
          <cell r="D85">
            <v>36</v>
          </cell>
        </row>
        <row r="86">
          <cell r="B86" t="str">
            <v>B</v>
          </cell>
        </row>
        <row r="87">
          <cell r="B87" t="str">
            <v>Nhaì Cáúp 4</v>
          </cell>
          <cell r="D87">
            <v>103</v>
          </cell>
        </row>
        <row r="88">
          <cell r="B88" t="str">
            <v>Âáút åí</v>
          </cell>
          <cell r="D88">
            <v>103</v>
          </cell>
        </row>
        <row r="89">
          <cell r="B89" t="str">
            <v>Âáút væåìn</v>
          </cell>
          <cell r="D89">
            <v>70.5</v>
          </cell>
        </row>
        <row r="90">
          <cell r="B90" t="str">
            <v>Tæåìng raìo xáy</v>
          </cell>
          <cell r="D90">
            <v>22</v>
          </cell>
        </row>
        <row r="91">
          <cell r="B91" t="str">
            <v>Phan Khaïnh Tuáún</v>
          </cell>
        </row>
        <row r="92">
          <cell r="B92" t="str">
            <v>Nhaì taûm</v>
          </cell>
          <cell r="D92">
            <v>14</v>
          </cell>
        </row>
        <row r="93">
          <cell r="B93" t="str">
            <v>Nhaì Cáúp 4</v>
          </cell>
          <cell r="D93">
            <v>36.799999999999997</v>
          </cell>
        </row>
        <row r="94">
          <cell r="B94" t="str">
            <v>Âáút åí</v>
          </cell>
          <cell r="D94">
            <v>50.8</v>
          </cell>
        </row>
        <row r="95">
          <cell r="B95" t="str">
            <v>Âáút væåìn</v>
          </cell>
          <cell r="D95">
            <v>81.900000000000006</v>
          </cell>
        </row>
        <row r="96">
          <cell r="B96" t="str">
            <v>Giãúng næåïc</v>
          </cell>
          <cell r="D96">
            <v>1</v>
          </cell>
        </row>
        <row r="97">
          <cell r="B97" t="str">
            <v>Nguyãùn Vàn Tuáún</v>
          </cell>
        </row>
        <row r="98">
          <cell r="B98" t="str">
            <v>Nhaì taûm</v>
          </cell>
          <cell r="D98">
            <v>15</v>
          </cell>
        </row>
        <row r="99">
          <cell r="B99" t="str">
            <v>Nhaì Cáúp 4</v>
          </cell>
          <cell r="D99">
            <v>27.7</v>
          </cell>
        </row>
        <row r="100">
          <cell r="B100" t="str">
            <v>Nhaì âuïc 2 táöng</v>
          </cell>
          <cell r="D100">
            <v>66</v>
          </cell>
        </row>
        <row r="101">
          <cell r="B101" t="str">
            <v>Âáút åí</v>
          </cell>
          <cell r="D101">
            <v>108.7</v>
          </cell>
        </row>
        <row r="102">
          <cell r="B102" t="str">
            <v>Cáy àn quaí</v>
          </cell>
          <cell r="D102">
            <v>7</v>
          </cell>
        </row>
        <row r="103">
          <cell r="B103" t="str">
            <v>Âáút væåìn</v>
          </cell>
          <cell r="D103">
            <v>148</v>
          </cell>
        </row>
        <row r="104">
          <cell r="B104" t="str">
            <v>Lã Thë Kim Ngoüc</v>
          </cell>
        </row>
        <row r="105">
          <cell r="B105" t="str">
            <v>Nhaì Cáúp 4</v>
          </cell>
          <cell r="D105">
            <v>40.5</v>
          </cell>
        </row>
        <row r="106">
          <cell r="B106" t="str">
            <v>Âáút åí</v>
          </cell>
          <cell r="D106">
            <v>40.5</v>
          </cell>
        </row>
        <row r="107">
          <cell r="B107" t="str">
            <v>Læång Thë Thanh</v>
          </cell>
        </row>
        <row r="108">
          <cell r="B108" t="str">
            <v>Nhaì taûm</v>
          </cell>
          <cell r="D108">
            <v>11</v>
          </cell>
        </row>
        <row r="109">
          <cell r="B109" t="str">
            <v>Nhaì Cáúp 4</v>
          </cell>
          <cell r="D109">
            <v>30.72</v>
          </cell>
        </row>
        <row r="110">
          <cell r="B110" t="str">
            <v>Âáút åí</v>
          </cell>
          <cell r="D110">
            <v>41.72</v>
          </cell>
        </row>
        <row r="111">
          <cell r="B111" t="str">
            <v>Giãúng næåïc</v>
          </cell>
          <cell r="D111">
            <v>1</v>
          </cell>
        </row>
        <row r="112">
          <cell r="B112" t="str">
            <v>Nguyãùn Sang</v>
          </cell>
        </row>
        <row r="113">
          <cell r="B113" t="str">
            <v>Nhaì taûm</v>
          </cell>
          <cell r="D113">
            <v>9.52</v>
          </cell>
        </row>
        <row r="114">
          <cell r="B114" t="str">
            <v>Nhaì Cáúp 4</v>
          </cell>
          <cell r="D114">
            <v>15.2</v>
          </cell>
        </row>
        <row r="115">
          <cell r="B115" t="str">
            <v>Âáút åí</v>
          </cell>
          <cell r="D115">
            <v>24.72</v>
          </cell>
        </row>
        <row r="116">
          <cell r="B116" t="str">
            <v>Âáút væåìn</v>
          </cell>
          <cell r="D116">
            <v>70</v>
          </cell>
        </row>
        <row r="117">
          <cell r="B117" t="str">
            <v>Dæång thãú Huìng</v>
          </cell>
        </row>
        <row r="118">
          <cell r="B118" t="str">
            <v>Nhaì taûm</v>
          </cell>
          <cell r="D118">
            <v>15</v>
          </cell>
        </row>
        <row r="119">
          <cell r="B119" t="str">
            <v>Nhaì Cáúp 4</v>
          </cell>
          <cell r="D119">
            <v>32.5</v>
          </cell>
        </row>
        <row r="120">
          <cell r="B120" t="str">
            <v>Âáút åí</v>
          </cell>
          <cell r="D120">
            <v>47.5</v>
          </cell>
        </row>
        <row r="121">
          <cell r="B121" t="str">
            <v>Âáút væåìn</v>
          </cell>
          <cell r="D121">
            <v>80</v>
          </cell>
        </row>
        <row r="122">
          <cell r="B122" t="str">
            <v>Nguyãùn Âçnh Thoü</v>
          </cell>
        </row>
        <row r="123">
          <cell r="B123" t="str">
            <v>Nhaì taûm</v>
          </cell>
          <cell r="D123">
            <v>21.46</v>
          </cell>
        </row>
        <row r="124">
          <cell r="B124" t="str">
            <v>Nhaì Cáúp 4</v>
          </cell>
          <cell r="D124">
            <v>36</v>
          </cell>
        </row>
        <row r="125">
          <cell r="B125" t="str">
            <v>Âáút åí</v>
          </cell>
          <cell r="D125">
            <v>57.46</v>
          </cell>
        </row>
        <row r="126">
          <cell r="B126" t="str">
            <v>Phaûm Thë Hæång</v>
          </cell>
        </row>
        <row r="127">
          <cell r="B127" t="str">
            <v>Nhaì taûm</v>
          </cell>
          <cell r="D127">
            <v>15</v>
          </cell>
        </row>
        <row r="128">
          <cell r="B128" t="str">
            <v>Nhaì Cáúp 4</v>
          </cell>
          <cell r="D128">
            <v>24</v>
          </cell>
        </row>
        <row r="129">
          <cell r="B129" t="str">
            <v>Âáút åí</v>
          </cell>
          <cell r="D129">
            <v>39</v>
          </cell>
        </row>
        <row r="130">
          <cell r="B130" t="str">
            <v>A</v>
          </cell>
        </row>
        <row r="131">
          <cell r="B131" t="str">
            <v>Nhaì Cáúp 4</v>
          </cell>
          <cell r="D131">
            <v>367</v>
          </cell>
        </row>
        <row r="132">
          <cell r="B132" t="str">
            <v>Nhaì taûm</v>
          </cell>
          <cell r="D132">
            <v>9</v>
          </cell>
        </row>
        <row r="133">
          <cell r="B133" t="str">
            <v>Âáút åí</v>
          </cell>
          <cell r="D133">
            <v>376</v>
          </cell>
        </row>
        <row r="134">
          <cell r="B134" t="str">
            <v>Cáy àn quaí</v>
          </cell>
          <cell r="D134">
            <v>5</v>
          </cell>
        </row>
        <row r="135">
          <cell r="B135" t="str">
            <v>Âáút væåìn</v>
          </cell>
          <cell r="D135">
            <v>110</v>
          </cell>
        </row>
        <row r="136">
          <cell r="B136" t="str">
            <v>Giãúng næåïc</v>
          </cell>
          <cell r="D136">
            <v>2</v>
          </cell>
        </row>
        <row r="137">
          <cell r="B137" t="str">
            <v>Tre</v>
          </cell>
          <cell r="D137">
            <v>650</v>
          </cell>
        </row>
        <row r="138">
          <cell r="B138" t="str">
            <v>Maî âáút</v>
          </cell>
          <cell r="D138">
            <v>15</v>
          </cell>
        </row>
        <row r="139">
          <cell r="B139" t="str">
            <v>Maî xáy</v>
          </cell>
          <cell r="D139">
            <v>4</v>
          </cell>
        </row>
        <row r="140">
          <cell r="B140" t="str">
            <v>Cáy láúy gäù (baûch âaìn)</v>
          </cell>
          <cell r="D140">
            <v>18</v>
          </cell>
        </row>
        <row r="141">
          <cell r="B141" t="str">
            <v>Ruäüng luïa HTX</v>
          </cell>
          <cell r="D141">
            <v>66860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hu nghiem coc (2)"/>
      <sheetName val="TKKP"/>
      <sheetName val="Tonghop"/>
      <sheetName val="TLMT(BSKL)"/>
      <sheetName val="TLMT(HCKL)"/>
      <sheetName val="Gia_VT"/>
      <sheetName val="DGTH_BS"/>
      <sheetName val="CT_BS"/>
      <sheetName val="dongiabetong"/>
      <sheetName val="chiettinh_betong"/>
      <sheetName val="Sheet1"/>
      <sheetName val="Giachitiet"/>
      <sheetName val="Chiettinh"/>
      <sheetName val="DGTH_BS (2)"/>
      <sheetName val="Thu nghiem coc"/>
      <sheetName val="chiettinh_thucoc"/>
      <sheetName val="Congtrinhtam_Phumy2.1 (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row r="2">
          <cell r="P2">
            <v>1</v>
          </cell>
        </row>
      </sheetData>
      <sheetData sheetId="13" refreshError="1"/>
      <sheetData sheetId="14" refreshError="1"/>
      <sheetData sheetId="15" refreshError="1"/>
      <sheetData sheetId="16"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vt-dg (MTC)"/>
      <sheetName val="chenhlech"/>
      <sheetName val="CVC"/>
      <sheetName val="CVC-dg"/>
      <sheetName val="dtct-dg"/>
      <sheetName val="vt-dg"/>
      <sheetName val="TVL"/>
      <sheetName val="ptvt-dg"/>
      <sheetName val="TH"/>
      <sheetName val="Sheet1"/>
      <sheetName val="ptvt"/>
      <sheetName val="KL-THO"/>
      <sheetName val="ptvt-dg_(MTC)"/>
      <sheetName val="PA2"/>
      <sheetName val="PA3"/>
      <sheetName val="GVL"/>
      <sheetName val="TienLuong"/>
      <sheetName val="Khach"/>
      <sheetName val="Chiettinh"/>
      <sheetName val="DTCT-tuyen chinh"/>
      <sheetName val="TONG HOP T9"/>
      <sheetName val="ptvt-dg_(MTC)1"/>
      <sheetName val="kxang-thamdinh"/>
      <sheetName val="TVLIEU"/>
      <sheetName val="Gia VL"/>
      <sheetName val="Cong trinh"/>
      <sheetName val="HESO"/>
      <sheetName val="KL-CONG"/>
      <sheetName val="dghn"/>
      <sheetName val="TDT"/>
      <sheetName val="VT"/>
      <sheetName val="dtct cong"/>
      <sheetName val="Dongia"/>
      <sheetName val="Dutoan KL"/>
      <sheetName val="XL4Poppy"/>
      <sheetName val="DATA"/>
      <sheetName val="GIAVLIEU"/>
      <sheetName val="ESTI."/>
      <sheetName val="CP VẬN CHUYEN VT"/>
      <sheetName val="t_ke_22"/>
      <sheetName val="Trung the 1 pha "/>
      <sheetName val="Trung the 3 pha"/>
      <sheetName val="Ha the"/>
      <sheetName val="Bang tra"/>
      <sheetName val="Gia KS"/>
    </sheetNames>
    <sheetDataSet>
      <sheetData sheetId="0" refreshError="1"/>
      <sheetData sheetId="1" refreshError="1"/>
      <sheetData sheetId="2" refreshError="1"/>
      <sheetData sheetId="3" refreshError="1"/>
      <sheetData sheetId="4"/>
      <sheetData sheetId="5"/>
      <sheetData sheetId="6"/>
      <sheetData sheetId="7" refreshError="1"/>
      <sheetData sheetId="8" refreshError="1"/>
      <sheetData sheetId="9" refreshError="1"/>
      <sheetData sheetId="10" refreshError="1">
        <row r="2">
          <cell r="C2" t="str">
            <v>Xim¨ng P.400</v>
          </cell>
          <cell r="G2" t="e">
            <v>#REF!</v>
          </cell>
        </row>
        <row r="3">
          <cell r="C3" t="str">
            <v>C¸t vµng</v>
          </cell>
          <cell r="G3" t="e">
            <v>#REF!</v>
          </cell>
        </row>
        <row r="4">
          <cell r="C4" t="str">
            <v>§¸ 1x2</v>
          </cell>
          <cell r="G4" t="e">
            <v>#REF!</v>
          </cell>
        </row>
        <row r="5">
          <cell r="C5" t="e">
            <v>#N/A</v>
          </cell>
          <cell r="G5" t="e">
            <v>#REF!</v>
          </cell>
        </row>
        <row r="6">
          <cell r="C6" t="str">
            <v>Bã täng moïng truû cäøng M 250</v>
          </cell>
        </row>
        <row r="7">
          <cell r="C7" t="str">
            <v>Xim¨ng P.400</v>
          </cell>
          <cell r="G7" t="e">
            <v>#REF!</v>
          </cell>
        </row>
        <row r="8">
          <cell r="C8" t="str">
            <v>C¸t vµng</v>
          </cell>
          <cell r="G8" t="e">
            <v>#REF!</v>
          </cell>
        </row>
        <row r="9">
          <cell r="C9" t="str">
            <v>§¸ 1x2</v>
          </cell>
          <cell r="G9" t="e">
            <v>#REF!</v>
          </cell>
        </row>
        <row r="10">
          <cell r="C10" t="e">
            <v>#N/A</v>
          </cell>
          <cell r="G10" t="e">
            <v>#REF!</v>
          </cell>
        </row>
        <row r="11">
          <cell r="C11" t="str">
            <v>Bã täng loït moïng M 100</v>
          </cell>
        </row>
        <row r="12">
          <cell r="C12" t="str">
            <v>Xim¨ng P.400</v>
          </cell>
          <cell r="G12" t="e">
            <v>#REF!</v>
          </cell>
        </row>
        <row r="13">
          <cell r="C13" t="str">
            <v>C¸t vµng</v>
          </cell>
          <cell r="G13" t="e">
            <v>#REF!</v>
          </cell>
        </row>
        <row r="14">
          <cell r="C14" t="str">
            <v>§¸ 1x2</v>
          </cell>
          <cell r="G14" t="e">
            <v>#REF!</v>
          </cell>
        </row>
        <row r="15">
          <cell r="C15" t="e">
            <v>#N/A</v>
          </cell>
          <cell r="G15" t="e">
            <v>#REF!</v>
          </cell>
        </row>
        <row r="16">
          <cell r="C16" t="str">
            <v>Cäút theïp truû cäøng F&lt;=10mm</v>
          </cell>
        </row>
        <row r="17">
          <cell r="C17" t="str">
            <v>Thep tron d&lt;10mm</v>
          </cell>
          <cell r="G17" t="e">
            <v>#REF!</v>
          </cell>
        </row>
        <row r="18">
          <cell r="C18" t="e">
            <v>#N/A</v>
          </cell>
          <cell r="G18" t="e">
            <v>#REF!</v>
          </cell>
        </row>
        <row r="19">
          <cell r="C19" t="str">
            <v>Cäút theïp truû F&lt;=18mm</v>
          </cell>
        </row>
        <row r="20">
          <cell r="C20" t="str">
            <v>ThÐp trßn d&gt;10mm</v>
          </cell>
          <cell r="G20" t="e">
            <v>#REF!</v>
          </cell>
        </row>
        <row r="21">
          <cell r="C21" t="e">
            <v>#N/A</v>
          </cell>
          <cell r="G21" t="e">
            <v>#REF!</v>
          </cell>
        </row>
        <row r="22">
          <cell r="C22" t="str">
            <v>Cäút theïp truû F=&gt;18mm</v>
          </cell>
        </row>
        <row r="23">
          <cell r="C23" t="str">
            <v>ThÐp trßn d&gt;18mm</v>
          </cell>
          <cell r="G23" t="e">
            <v>#REF!</v>
          </cell>
        </row>
        <row r="24">
          <cell r="C24" t="e">
            <v>#N/A</v>
          </cell>
          <cell r="G24" t="e">
            <v>#REF!</v>
          </cell>
        </row>
        <row r="25">
          <cell r="C25" t="str">
            <v>Que hµn</v>
          </cell>
          <cell r="G25" t="e">
            <v>#REF!</v>
          </cell>
        </row>
        <row r="26">
          <cell r="C26" t="str">
            <v>Âaï häüc xáy M100</v>
          </cell>
        </row>
        <row r="27">
          <cell r="C27" t="str">
            <v>Xim¨ng P.400</v>
          </cell>
          <cell r="G27" t="e">
            <v>#REF!</v>
          </cell>
        </row>
        <row r="28">
          <cell r="C28" t="str">
            <v>C¸t vµng</v>
          </cell>
          <cell r="G28" t="e">
            <v>#REF!</v>
          </cell>
        </row>
        <row r="29">
          <cell r="C29" t="e">
            <v>#N/A</v>
          </cell>
          <cell r="G29" t="e">
            <v>#REF!</v>
          </cell>
        </row>
        <row r="30">
          <cell r="C30" t="str">
            <v xml:space="preserve">§¸ héc </v>
          </cell>
          <cell r="G30" t="e">
            <v>#REF!</v>
          </cell>
        </row>
        <row r="31">
          <cell r="C31" t="str">
            <v>§¸ 4x6</v>
          </cell>
          <cell r="G31" t="e">
            <v>#REF!</v>
          </cell>
        </row>
        <row r="32">
          <cell r="C32" t="str">
            <v>C©y chèng</v>
          </cell>
          <cell r="G32" t="e">
            <v>#REF!</v>
          </cell>
        </row>
        <row r="33">
          <cell r="C33" t="e">
            <v>#N/A</v>
          </cell>
          <cell r="G33" t="e">
            <v>#REF!</v>
          </cell>
        </row>
        <row r="34">
          <cell r="C34" t="str">
            <v>Âaï häüc xáy gia cäú sán  M100</v>
          </cell>
        </row>
        <row r="35">
          <cell r="C35" t="str">
            <v>Xim¨ng P.400</v>
          </cell>
          <cell r="G35" t="e">
            <v>#REF!</v>
          </cell>
        </row>
        <row r="36">
          <cell r="C36" t="str">
            <v>C¸t vµng</v>
          </cell>
          <cell r="G36" t="e">
            <v>#REF!</v>
          </cell>
        </row>
        <row r="37">
          <cell r="C37" t="e">
            <v>#N/A</v>
          </cell>
          <cell r="G37" t="e">
            <v>#REF!</v>
          </cell>
        </row>
        <row r="38">
          <cell r="C38" t="str">
            <v xml:space="preserve">§¸ héc </v>
          </cell>
          <cell r="G38" t="e">
            <v>#REF!</v>
          </cell>
        </row>
        <row r="39">
          <cell r="C39" t="str">
            <v>§¸ 4x6</v>
          </cell>
          <cell r="G39" t="e">
            <v>#REF!</v>
          </cell>
        </row>
        <row r="41">
          <cell r="C41" t="str">
            <v>Dáy caïp ,Dáy treo</v>
          </cell>
          <cell r="G41">
            <v>1241</v>
          </cell>
        </row>
        <row r="42">
          <cell r="C42" t="str">
            <v>ThÐp gãc L=100x100x10</v>
          </cell>
          <cell r="G42" t="e">
            <v>#REF!</v>
          </cell>
        </row>
        <row r="43">
          <cell r="C43" t="str">
            <v>ThÐp h×nh</v>
          </cell>
          <cell r="G43" t="e">
            <v>#REF!</v>
          </cell>
        </row>
        <row r="44">
          <cell r="C44" t="str">
            <v>Dàm saûn âãûm</v>
          </cell>
        </row>
        <row r="45">
          <cell r="C45" t="str">
            <v>§¸ 4x6</v>
          </cell>
          <cell r="G45" t="e">
            <v>#REF!</v>
          </cell>
        </row>
        <row r="46">
          <cell r="C46" t="str">
            <v>Âaï xä bäö</v>
          </cell>
        </row>
        <row r="47">
          <cell r="C47" t="str">
            <v>§¸ x« bå</v>
          </cell>
          <cell r="G47" t="e">
            <v>#REF!</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ackage A"/>
      <sheetName val="Package B"/>
      <sheetName val="Khoiluong"/>
      <sheetName val="XL4Poppy"/>
    </sheetNames>
    <sheetDataSet>
      <sheetData sheetId="0"/>
      <sheetData sheetId="1" refreshError="1">
        <row r="9">
          <cell r="E9">
            <v>936.89320388349518</v>
          </cell>
        </row>
        <row r="10">
          <cell r="E10">
            <v>398</v>
          </cell>
        </row>
        <row r="11">
          <cell r="D11" t="str">
            <v>Excavation</v>
          </cell>
          <cell r="E11">
            <v>7736</v>
          </cell>
        </row>
        <row r="12">
          <cell r="D12" t="str">
            <v>lean</v>
          </cell>
          <cell r="E12">
            <v>101</v>
          </cell>
        </row>
        <row r="13">
          <cell r="D13" t="str">
            <v>concrete2</v>
          </cell>
          <cell r="E13">
            <v>1212</v>
          </cell>
        </row>
        <row r="15">
          <cell r="D15" t="str">
            <v>rebar</v>
          </cell>
          <cell r="E15">
            <v>115</v>
          </cell>
        </row>
        <row r="19">
          <cell r="D19" t="str">
            <v>lean</v>
          </cell>
          <cell r="E19">
            <v>97</v>
          </cell>
        </row>
        <row r="20">
          <cell r="D20" t="str">
            <v>concrete2</v>
          </cell>
          <cell r="E20">
            <v>194</v>
          </cell>
        </row>
        <row r="21">
          <cell r="D21" t="str">
            <v>concrete4</v>
          </cell>
          <cell r="E21">
            <v>564</v>
          </cell>
        </row>
        <row r="22">
          <cell r="D22" t="str">
            <v>concrete4</v>
          </cell>
          <cell r="E22">
            <v>42.4</v>
          </cell>
        </row>
        <row r="24">
          <cell r="D24" t="str">
            <v>rebar</v>
          </cell>
          <cell r="E24">
            <v>161</v>
          </cell>
        </row>
        <row r="25">
          <cell r="D25" t="str">
            <v>steel</v>
          </cell>
          <cell r="E25">
            <v>302</v>
          </cell>
        </row>
        <row r="26">
          <cell r="D26" t="str">
            <v>doubleroof</v>
          </cell>
          <cell r="E26">
            <v>2080</v>
          </cell>
        </row>
        <row r="27">
          <cell r="D27" t="str">
            <v>doubleroof</v>
          </cell>
          <cell r="E27">
            <v>2268</v>
          </cell>
        </row>
        <row r="28">
          <cell r="D28" t="str">
            <v>brick</v>
          </cell>
          <cell r="E28">
            <v>502</v>
          </cell>
        </row>
        <row r="31">
          <cell r="E31">
            <v>4577</v>
          </cell>
        </row>
        <row r="32">
          <cell r="E32">
            <v>970</v>
          </cell>
        </row>
        <row r="33">
          <cell r="E33">
            <v>43</v>
          </cell>
        </row>
        <row r="34">
          <cell r="E34">
            <v>530</v>
          </cell>
        </row>
        <row r="35">
          <cell r="E35">
            <v>14.4</v>
          </cell>
        </row>
        <row r="36">
          <cell r="E36">
            <v>40</v>
          </cell>
        </row>
        <row r="37">
          <cell r="E37">
            <v>600</v>
          </cell>
        </row>
        <row r="38">
          <cell r="E38">
            <v>22080</v>
          </cell>
        </row>
        <row r="39">
          <cell r="E39">
            <v>2289</v>
          </cell>
        </row>
        <row r="40">
          <cell r="E40">
            <v>2289</v>
          </cell>
        </row>
        <row r="41">
          <cell r="E41">
            <v>862</v>
          </cell>
        </row>
        <row r="42">
          <cell r="E42">
            <v>431</v>
          </cell>
        </row>
        <row r="43">
          <cell r="E43">
            <v>130</v>
          </cell>
        </row>
        <row r="44">
          <cell r="D44" t="str">
            <v>steel</v>
          </cell>
          <cell r="E44">
            <v>0.43</v>
          </cell>
        </row>
        <row r="45">
          <cell r="E45">
            <v>196</v>
          </cell>
        </row>
        <row r="48">
          <cell r="E48">
            <v>500</v>
          </cell>
        </row>
        <row r="49">
          <cell r="E49">
            <v>1</v>
          </cell>
        </row>
        <row r="50">
          <cell r="E50">
            <v>1</v>
          </cell>
        </row>
        <row r="55">
          <cell r="D55" t="str">
            <v>Excavation</v>
          </cell>
          <cell r="E55">
            <v>587</v>
          </cell>
        </row>
        <row r="56">
          <cell r="D56" t="str">
            <v>lean</v>
          </cell>
          <cell r="E56">
            <v>22</v>
          </cell>
        </row>
        <row r="57">
          <cell r="D57" t="str">
            <v>concrete2</v>
          </cell>
          <cell r="E57">
            <v>262</v>
          </cell>
        </row>
        <row r="59">
          <cell r="D59" t="str">
            <v>rebar</v>
          </cell>
          <cell r="E59">
            <v>22.7</v>
          </cell>
        </row>
        <row r="62">
          <cell r="D62" t="str">
            <v>lean</v>
          </cell>
          <cell r="E62">
            <v>57</v>
          </cell>
        </row>
        <row r="63">
          <cell r="D63" t="str">
            <v>concrete2</v>
          </cell>
          <cell r="E63">
            <v>113</v>
          </cell>
        </row>
        <row r="64">
          <cell r="D64" t="str">
            <v>concrete4</v>
          </cell>
          <cell r="E64">
            <v>214</v>
          </cell>
        </row>
        <row r="66">
          <cell r="D66" t="str">
            <v>rebar</v>
          </cell>
          <cell r="E66">
            <v>47.3</v>
          </cell>
        </row>
        <row r="67">
          <cell r="D67" t="str">
            <v>steel</v>
          </cell>
          <cell r="E67">
            <v>303</v>
          </cell>
        </row>
        <row r="68">
          <cell r="D68" t="str">
            <v>doubleroof</v>
          </cell>
          <cell r="E68">
            <v>872</v>
          </cell>
        </row>
        <row r="69">
          <cell r="D69" t="str">
            <v>brick</v>
          </cell>
          <cell r="E69">
            <v>500</v>
          </cell>
        </row>
        <row r="72">
          <cell r="E72">
            <v>7768</v>
          </cell>
        </row>
        <row r="73">
          <cell r="E73">
            <v>1700</v>
          </cell>
        </row>
        <row r="74">
          <cell r="E74">
            <v>567</v>
          </cell>
        </row>
        <row r="75">
          <cell r="E75">
            <v>18.7</v>
          </cell>
        </row>
        <row r="76">
          <cell r="D76" t="str">
            <v>concrete2</v>
          </cell>
          <cell r="E76">
            <v>2.88</v>
          </cell>
        </row>
        <row r="77">
          <cell r="E77">
            <v>52</v>
          </cell>
        </row>
        <row r="78">
          <cell r="E78">
            <v>7768</v>
          </cell>
        </row>
        <row r="81">
          <cell r="E81">
            <v>12120</v>
          </cell>
        </row>
        <row r="82">
          <cell r="E82">
            <v>1</v>
          </cell>
        </row>
        <row r="83">
          <cell r="E83">
            <v>1</v>
          </cell>
        </row>
        <row r="87">
          <cell r="D87" t="str">
            <v>Excavation</v>
          </cell>
          <cell r="E87">
            <v>844</v>
          </cell>
        </row>
        <row r="88">
          <cell r="D88" t="str">
            <v>lean</v>
          </cell>
          <cell r="E88">
            <v>247</v>
          </cell>
        </row>
        <row r="89">
          <cell r="D89" t="str">
            <v>concrete2</v>
          </cell>
          <cell r="E89">
            <v>2500</v>
          </cell>
        </row>
        <row r="90">
          <cell r="D90" t="str">
            <v>rebar</v>
          </cell>
          <cell r="E90">
            <v>200</v>
          </cell>
        </row>
        <row r="93">
          <cell r="D93" t="str">
            <v>concrete2</v>
          </cell>
          <cell r="E93">
            <v>102</v>
          </cell>
        </row>
        <row r="94">
          <cell r="D94" t="str">
            <v>concrete4</v>
          </cell>
          <cell r="E94">
            <v>242</v>
          </cell>
        </row>
        <row r="95">
          <cell r="D95" t="str">
            <v>rebar</v>
          </cell>
          <cell r="E95">
            <v>34</v>
          </cell>
        </row>
        <row r="96">
          <cell r="D96" t="str">
            <v>steel</v>
          </cell>
          <cell r="E96">
            <v>343</v>
          </cell>
        </row>
        <row r="97">
          <cell r="D97" t="str">
            <v>doubleroof</v>
          </cell>
          <cell r="E97">
            <v>2693</v>
          </cell>
        </row>
        <row r="98">
          <cell r="E98">
            <v>13680</v>
          </cell>
        </row>
        <row r="99">
          <cell r="D99" t="str">
            <v>brick</v>
          </cell>
          <cell r="E99">
            <v>165</v>
          </cell>
        </row>
        <row r="102">
          <cell r="E102">
            <v>3940</v>
          </cell>
        </row>
        <row r="103">
          <cell r="E103">
            <v>1690</v>
          </cell>
        </row>
        <row r="104">
          <cell r="E104">
            <v>835</v>
          </cell>
        </row>
        <row r="105">
          <cell r="E105">
            <v>276</v>
          </cell>
        </row>
        <row r="106">
          <cell r="E106">
            <v>200</v>
          </cell>
        </row>
        <row r="107">
          <cell r="E107">
            <v>41</v>
          </cell>
        </row>
        <row r="108">
          <cell r="E108">
            <v>154</v>
          </cell>
        </row>
        <row r="109">
          <cell r="E109">
            <v>300</v>
          </cell>
        </row>
        <row r="110">
          <cell r="E110">
            <v>3940</v>
          </cell>
        </row>
        <row r="117">
          <cell r="D117" t="str">
            <v>brick</v>
          </cell>
          <cell r="E117">
            <v>85</v>
          </cell>
        </row>
        <row r="118">
          <cell r="E118">
            <v>1300</v>
          </cell>
        </row>
        <row r="119">
          <cell r="E119">
            <v>504</v>
          </cell>
        </row>
        <row r="120">
          <cell r="E120">
            <v>1300</v>
          </cell>
        </row>
        <row r="121">
          <cell r="E121">
            <v>19</v>
          </cell>
        </row>
        <row r="128">
          <cell r="D128" t="str">
            <v>Excavation</v>
          </cell>
          <cell r="E128">
            <v>23</v>
          </cell>
        </row>
        <row r="129">
          <cell r="D129" t="str">
            <v>lean</v>
          </cell>
          <cell r="E129">
            <v>15.6</v>
          </cell>
        </row>
        <row r="130">
          <cell r="D130" t="str">
            <v>concrete2</v>
          </cell>
          <cell r="E130">
            <v>15.4</v>
          </cell>
        </row>
        <row r="131">
          <cell r="D131" t="str">
            <v>rebar</v>
          </cell>
          <cell r="E131">
            <v>1.2</v>
          </cell>
        </row>
        <row r="134">
          <cell r="D134" t="str">
            <v>concrete2</v>
          </cell>
          <cell r="E134">
            <v>21.6</v>
          </cell>
        </row>
        <row r="135">
          <cell r="D135" t="str">
            <v>concrete4</v>
          </cell>
          <cell r="E135">
            <v>13.2</v>
          </cell>
        </row>
        <row r="136">
          <cell r="D136" t="str">
            <v>rebar</v>
          </cell>
          <cell r="E136">
            <v>3.5</v>
          </cell>
        </row>
        <row r="137">
          <cell r="D137" t="str">
            <v>brick</v>
          </cell>
          <cell r="E137">
            <v>42.2</v>
          </cell>
        </row>
        <row r="140">
          <cell r="E140">
            <v>384</v>
          </cell>
        </row>
        <row r="141">
          <cell r="E141">
            <v>38.6</v>
          </cell>
        </row>
        <row r="142">
          <cell r="E142">
            <v>384</v>
          </cell>
        </row>
        <row r="144">
          <cell r="E144">
            <v>1</v>
          </cell>
        </row>
        <row r="148">
          <cell r="D148" t="str">
            <v>Excavation</v>
          </cell>
          <cell r="E148">
            <v>100</v>
          </cell>
        </row>
        <row r="149">
          <cell r="D149" t="str">
            <v>lean</v>
          </cell>
          <cell r="E149">
            <v>3.6</v>
          </cell>
        </row>
        <row r="150">
          <cell r="D150" t="str">
            <v>concrete2</v>
          </cell>
          <cell r="E150">
            <v>72</v>
          </cell>
        </row>
        <row r="151">
          <cell r="D151" t="str">
            <v>rebar</v>
          </cell>
          <cell r="E151">
            <v>6</v>
          </cell>
        </row>
        <row r="159">
          <cell r="D159" t="str">
            <v>Excavation</v>
          </cell>
          <cell r="E159">
            <v>110</v>
          </cell>
        </row>
        <row r="160">
          <cell r="D160" t="str">
            <v>lean</v>
          </cell>
          <cell r="E160">
            <v>39</v>
          </cell>
        </row>
        <row r="161">
          <cell r="D161" t="str">
            <v>concrete2</v>
          </cell>
          <cell r="E161">
            <v>38</v>
          </cell>
        </row>
        <row r="162">
          <cell r="D162" t="str">
            <v>rebar</v>
          </cell>
          <cell r="E162">
            <v>8.1999999999999993</v>
          </cell>
        </row>
        <row r="165">
          <cell r="D165" t="str">
            <v>concrete2</v>
          </cell>
          <cell r="E165">
            <v>84</v>
          </cell>
        </row>
        <row r="166">
          <cell r="D166" t="str">
            <v>concrete4</v>
          </cell>
          <cell r="E166">
            <v>174</v>
          </cell>
        </row>
        <row r="167">
          <cell r="D167" t="str">
            <v>rebar</v>
          </cell>
          <cell r="E167">
            <v>43</v>
          </cell>
        </row>
        <row r="168">
          <cell r="D168" t="str">
            <v>brick</v>
          </cell>
          <cell r="E168">
            <v>270</v>
          </cell>
        </row>
        <row r="171">
          <cell r="E171">
            <v>2945</v>
          </cell>
        </row>
        <row r="172">
          <cell r="E172">
            <v>620</v>
          </cell>
        </row>
        <row r="173">
          <cell r="E173">
            <v>620</v>
          </cell>
        </row>
        <row r="174">
          <cell r="E174">
            <v>2945</v>
          </cell>
        </row>
        <row r="175">
          <cell r="E175">
            <v>79</v>
          </cell>
        </row>
        <row r="176">
          <cell r="E176">
            <v>520</v>
          </cell>
        </row>
        <row r="177">
          <cell r="D177" t="str">
            <v>steel</v>
          </cell>
          <cell r="E177">
            <v>2</v>
          </cell>
        </row>
        <row r="178">
          <cell r="E178">
            <v>27.4</v>
          </cell>
        </row>
        <row r="179">
          <cell r="E179">
            <v>168</v>
          </cell>
        </row>
        <row r="189">
          <cell r="D189" t="str">
            <v>Excavation</v>
          </cell>
          <cell r="E189">
            <v>390</v>
          </cell>
        </row>
        <row r="190">
          <cell r="D190" t="str">
            <v>lean</v>
          </cell>
          <cell r="E190">
            <v>20</v>
          </cell>
        </row>
        <row r="191">
          <cell r="D191" t="str">
            <v>concrete2</v>
          </cell>
          <cell r="E191">
            <v>288</v>
          </cell>
        </row>
        <row r="192">
          <cell r="D192" t="str">
            <v>concrete4</v>
          </cell>
          <cell r="E192">
            <v>80</v>
          </cell>
        </row>
        <row r="193">
          <cell r="D193" t="str">
            <v>rebar</v>
          </cell>
          <cell r="E193">
            <v>6.5</v>
          </cell>
        </row>
        <row r="194">
          <cell r="D194" t="str">
            <v>rebar</v>
          </cell>
          <cell r="E194">
            <v>20</v>
          </cell>
        </row>
        <row r="197">
          <cell r="D197" t="str">
            <v>Excavation</v>
          </cell>
          <cell r="E197">
            <v>310</v>
          </cell>
        </row>
        <row r="198">
          <cell r="D198" t="str">
            <v>lean</v>
          </cell>
          <cell r="E198">
            <v>12.4</v>
          </cell>
        </row>
        <row r="199">
          <cell r="D199" t="str">
            <v>concrete2</v>
          </cell>
          <cell r="E199">
            <v>140.12</v>
          </cell>
        </row>
        <row r="200">
          <cell r="E200">
            <v>0</v>
          </cell>
        </row>
        <row r="201">
          <cell r="D201" t="str">
            <v>rebar</v>
          </cell>
          <cell r="E201">
            <v>1.24</v>
          </cell>
        </row>
        <row r="202">
          <cell r="D202" t="str">
            <v>rebar</v>
          </cell>
          <cell r="E202">
            <v>7.8368000000000002</v>
          </cell>
        </row>
        <row r="203">
          <cell r="D203" t="str">
            <v>concrete3</v>
          </cell>
          <cell r="E203">
            <v>105.4</v>
          </cell>
        </row>
        <row r="204">
          <cell r="E204">
            <v>0</v>
          </cell>
        </row>
        <row r="205">
          <cell r="D205" t="str">
            <v>rebar</v>
          </cell>
          <cell r="E205">
            <v>4.5259999999999998</v>
          </cell>
        </row>
        <row r="206">
          <cell r="D206" t="str">
            <v>rebar</v>
          </cell>
          <cell r="E206">
            <v>12.4</v>
          </cell>
        </row>
        <row r="207">
          <cell r="D207" t="str">
            <v>brick</v>
          </cell>
          <cell r="E207">
            <v>96.1</v>
          </cell>
        </row>
        <row r="208">
          <cell r="E208">
            <v>1736</v>
          </cell>
        </row>
        <row r="209">
          <cell r="D209" t="str">
            <v>steel</v>
          </cell>
          <cell r="E209">
            <v>58.9</v>
          </cell>
        </row>
        <row r="210">
          <cell r="E210">
            <v>3149.6</v>
          </cell>
        </row>
        <row r="211">
          <cell r="D211" t="str">
            <v>doubleroof</v>
          </cell>
          <cell r="E211">
            <v>62</v>
          </cell>
        </row>
        <row r="212">
          <cell r="E212">
            <v>107.38399999999999</v>
          </cell>
        </row>
        <row r="213">
          <cell r="E213">
            <v>0.62</v>
          </cell>
        </row>
        <row r="216">
          <cell r="D216" t="str">
            <v>Excavation</v>
          </cell>
          <cell r="E216">
            <v>4224</v>
          </cell>
        </row>
        <row r="217">
          <cell r="D217" t="str">
            <v>lean</v>
          </cell>
          <cell r="E217">
            <v>60</v>
          </cell>
        </row>
        <row r="218">
          <cell r="D218" t="str">
            <v>concrete2</v>
          </cell>
          <cell r="E218">
            <v>500</v>
          </cell>
        </row>
        <row r="219">
          <cell r="D219" t="str">
            <v>rebar</v>
          </cell>
          <cell r="E219">
            <v>5</v>
          </cell>
        </row>
        <row r="220">
          <cell r="D220" t="str">
            <v>rebar</v>
          </cell>
          <cell r="E220">
            <v>20</v>
          </cell>
        </row>
        <row r="224">
          <cell r="D224" t="str">
            <v>Excavation</v>
          </cell>
          <cell r="E224">
            <v>400</v>
          </cell>
        </row>
        <row r="225">
          <cell r="D225" t="str">
            <v>lean</v>
          </cell>
          <cell r="E225">
            <v>12</v>
          </cell>
        </row>
        <row r="226">
          <cell r="D226" t="str">
            <v>concrete2</v>
          </cell>
          <cell r="E226">
            <v>70</v>
          </cell>
        </row>
        <row r="228">
          <cell r="D228" t="str">
            <v>rebar</v>
          </cell>
          <cell r="E228">
            <v>2.5</v>
          </cell>
        </row>
        <row r="229">
          <cell r="D229" t="str">
            <v>rebar</v>
          </cell>
          <cell r="E229">
            <v>12.5</v>
          </cell>
        </row>
        <row r="230">
          <cell r="D230" t="str">
            <v>concrete4</v>
          </cell>
          <cell r="E230">
            <v>80</v>
          </cell>
        </row>
        <row r="232">
          <cell r="D232" t="str">
            <v>rebar</v>
          </cell>
          <cell r="E232">
            <v>16</v>
          </cell>
        </row>
        <row r="233">
          <cell r="D233" t="str">
            <v>rebar</v>
          </cell>
          <cell r="E233">
            <v>20</v>
          </cell>
        </row>
        <row r="234">
          <cell r="D234" t="str">
            <v>steel</v>
          </cell>
          <cell r="E234">
            <v>16</v>
          </cell>
        </row>
        <row r="235">
          <cell r="D235" t="str">
            <v>steel</v>
          </cell>
          <cell r="E235">
            <v>4</v>
          </cell>
        </row>
        <row r="236">
          <cell r="D236" t="str">
            <v>doubleroof</v>
          </cell>
          <cell r="E236">
            <v>200</v>
          </cell>
        </row>
        <row r="237">
          <cell r="E237">
            <v>800</v>
          </cell>
        </row>
        <row r="238">
          <cell r="E238">
            <v>1</v>
          </cell>
        </row>
        <row r="241">
          <cell r="D241" t="str">
            <v>Excavation</v>
          </cell>
          <cell r="E241">
            <v>6132</v>
          </cell>
        </row>
        <row r="242">
          <cell r="D242" t="str">
            <v>lean</v>
          </cell>
          <cell r="E242">
            <v>255.5</v>
          </cell>
        </row>
        <row r="243">
          <cell r="D243" t="str">
            <v>concrete2</v>
          </cell>
          <cell r="E243">
            <v>766.5</v>
          </cell>
        </row>
        <row r="244">
          <cell r="D244" t="str">
            <v>rebar</v>
          </cell>
          <cell r="E244">
            <v>18.25</v>
          </cell>
        </row>
        <row r="245">
          <cell r="D245" t="str">
            <v>rebar</v>
          </cell>
          <cell r="E245">
            <v>54.75</v>
          </cell>
        </row>
        <row r="246">
          <cell r="E246">
            <v>912.5</v>
          </cell>
        </row>
        <row r="247">
          <cell r="E247">
            <v>1387</v>
          </cell>
        </row>
        <row r="250">
          <cell r="D250" t="str">
            <v>Excavation</v>
          </cell>
          <cell r="E250">
            <v>1004</v>
          </cell>
        </row>
        <row r="251">
          <cell r="D251" t="str">
            <v>lean</v>
          </cell>
          <cell r="E251">
            <v>60</v>
          </cell>
        </row>
        <row r="252">
          <cell r="D252" t="str">
            <v>concrete2</v>
          </cell>
          <cell r="E252">
            <v>629</v>
          </cell>
        </row>
        <row r="253">
          <cell r="D253" t="str">
            <v>rebar</v>
          </cell>
          <cell r="E253">
            <v>10</v>
          </cell>
        </row>
        <row r="254">
          <cell r="D254" t="str">
            <v>rebar</v>
          </cell>
          <cell r="E254">
            <v>40.299999999999997</v>
          </cell>
        </row>
      </sheetData>
      <sheetData sheetId="2" refreshError="1">
        <row r="9">
          <cell r="D9" t="str">
            <v>Excavation</v>
          </cell>
          <cell r="E9">
            <v>1880</v>
          </cell>
        </row>
        <row r="10">
          <cell r="D10" t="str">
            <v>lean</v>
          </cell>
          <cell r="E10">
            <v>50</v>
          </cell>
        </row>
        <row r="11">
          <cell r="D11" t="str">
            <v>pile</v>
          </cell>
          <cell r="E11">
            <v>2975</v>
          </cell>
        </row>
        <row r="12">
          <cell r="E12">
            <v>255</v>
          </cell>
        </row>
        <row r="13">
          <cell r="D13" t="str">
            <v>concrete2</v>
          </cell>
          <cell r="E13">
            <v>458.3</v>
          </cell>
        </row>
        <row r="15">
          <cell r="D15" t="str">
            <v>rebar</v>
          </cell>
          <cell r="E15">
            <v>12.5</v>
          </cell>
        </row>
        <row r="16">
          <cell r="D16" t="str">
            <v>rebar</v>
          </cell>
          <cell r="E16">
            <v>50</v>
          </cell>
        </row>
        <row r="19">
          <cell r="D19" t="str">
            <v>concrete2</v>
          </cell>
          <cell r="E19">
            <v>580.20000000000005</v>
          </cell>
        </row>
        <row r="21">
          <cell r="D21" t="str">
            <v>rebar</v>
          </cell>
          <cell r="E21">
            <v>20</v>
          </cell>
        </row>
        <row r="22">
          <cell r="D22" t="str">
            <v>rebar</v>
          </cell>
          <cell r="E22">
            <v>84</v>
          </cell>
        </row>
        <row r="23">
          <cell r="D23" t="str">
            <v>brick</v>
          </cell>
          <cell r="E23">
            <v>464.22</v>
          </cell>
        </row>
        <row r="26">
          <cell r="E26">
            <v>2819</v>
          </cell>
        </row>
        <row r="27">
          <cell r="E27">
            <v>2649</v>
          </cell>
        </row>
        <row r="28">
          <cell r="E28">
            <v>1759</v>
          </cell>
        </row>
        <row r="29">
          <cell r="E29">
            <v>614</v>
          </cell>
        </row>
        <row r="30">
          <cell r="E30">
            <v>42.6</v>
          </cell>
        </row>
        <row r="31">
          <cell r="E31">
            <v>172</v>
          </cell>
        </row>
        <row r="32">
          <cell r="E32">
            <v>404.8</v>
          </cell>
        </row>
        <row r="33">
          <cell r="E33">
            <v>1910</v>
          </cell>
        </row>
        <row r="34">
          <cell r="E34">
            <v>402</v>
          </cell>
        </row>
        <row r="35">
          <cell r="E35">
            <v>679</v>
          </cell>
        </row>
        <row r="36">
          <cell r="E36">
            <v>46</v>
          </cell>
        </row>
        <row r="37">
          <cell r="E37">
            <v>150</v>
          </cell>
        </row>
        <row r="38">
          <cell r="E38">
            <v>875</v>
          </cell>
        </row>
        <row r="44">
          <cell r="D44" t="str">
            <v>Excavation</v>
          </cell>
          <cell r="E44">
            <v>1565</v>
          </cell>
        </row>
        <row r="45">
          <cell r="D45" t="str">
            <v>lean</v>
          </cell>
          <cell r="E45">
            <v>26.5</v>
          </cell>
        </row>
        <row r="46">
          <cell r="D46" t="str">
            <v>concrete2</v>
          </cell>
          <cell r="E46">
            <v>535</v>
          </cell>
        </row>
        <row r="48">
          <cell r="D48" t="str">
            <v>rebar</v>
          </cell>
          <cell r="E48">
            <v>31.5</v>
          </cell>
        </row>
        <row r="49">
          <cell r="E49">
            <v>142.80000000000001</v>
          </cell>
        </row>
        <row r="50">
          <cell r="D50" t="str">
            <v>brick</v>
          </cell>
          <cell r="E50">
            <v>24.8</v>
          </cell>
        </row>
        <row r="53">
          <cell r="D53" t="str">
            <v>lean</v>
          </cell>
          <cell r="E53">
            <v>28.5</v>
          </cell>
        </row>
        <row r="54">
          <cell r="D54" t="str">
            <v>concrete2</v>
          </cell>
          <cell r="E54">
            <v>131.63</v>
          </cell>
        </row>
        <row r="56">
          <cell r="D56" t="str">
            <v>rebar</v>
          </cell>
          <cell r="E56">
            <v>21</v>
          </cell>
        </row>
        <row r="57">
          <cell r="D57" t="str">
            <v>brick</v>
          </cell>
          <cell r="E57">
            <v>137.5</v>
          </cell>
        </row>
        <row r="60">
          <cell r="E60">
            <v>1645</v>
          </cell>
        </row>
        <row r="61">
          <cell r="E61">
            <v>270</v>
          </cell>
        </row>
        <row r="62">
          <cell r="E62">
            <v>285</v>
          </cell>
        </row>
        <row r="64">
          <cell r="E64">
            <v>270</v>
          </cell>
        </row>
        <row r="65">
          <cell r="E65">
            <v>822</v>
          </cell>
        </row>
        <row r="66">
          <cell r="E66">
            <v>11</v>
          </cell>
        </row>
        <row r="67">
          <cell r="E67">
            <v>43</v>
          </cell>
        </row>
        <row r="68">
          <cell r="E68">
            <v>1645</v>
          </cell>
        </row>
        <row r="69">
          <cell r="E69">
            <v>412</v>
          </cell>
        </row>
        <row r="70">
          <cell r="E70">
            <v>12</v>
          </cell>
        </row>
        <row r="74">
          <cell r="E74">
            <v>1</v>
          </cell>
        </row>
        <row r="78">
          <cell r="D78" t="str">
            <v>Excavation</v>
          </cell>
          <cell r="E78">
            <v>237.12</v>
          </cell>
        </row>
        <row r="79">
          <cell r="D79" t="str">
            <v>lean</v>
          </cell>
          <cell r="E79">
            <v>10.764000000000001</v>
          </cell>
        </row>
        <row r="80">
          <cell r="D80" t="str">
            <v>concrete2</v>
          </cell>
          <cell r="E80">
            <v>32.003399999999999</v>
          </cell>
        </row>
        <row r="81">
          <cell r="E81">
            <v>0</v>
          </cell>
        </row>
        <row r="82">
          <cell r="D82" t="str">
            <v>rebar</v>
          </cell>
          <cell r="E82">
            <v>3.0810000000000004</v>
          </cell>
        </row>
        <row r="83">
          <cell r="D83" t="str">
            <v>brick</v>
          </cell>
          <cell r="E83">
            <v>9.36</v>
          </cell>
        </row>
        <row r="84">
          <cell r="E84">
            <v>0</v>
          </cell>
        </row>
        <row r="85">
          <cell r="E85">
            <v>0</v>
          </cell>
        </row>
        <row r="86">
          <cell r="D86" t="str">
            <v>concrete2</v>
          </cell>
          <cell r="E86">
            <v>98.950800000000001</v>
          </cell>
        </row>
        <row r="87">
          <cell r="D87" t="str">
            <v>lean</v>
          </cell>
          <cell r="E87">
            <v>21.528000000000002</v>
          </cell>
        </row>
        <row r="88">
          <cell r="E88">
            <v>0</v>
          </cell>
        </row>
        <row r="89">
          <cell r="D89" t="str">
            <v>rebar</v>
          </cell>
          <cell r="E89">
            <v>15.6624</v>
          </cell>
        </row>
        <row r="90">
          <cell r="D90" t="str">
            <v>brick</v>
          </cell>
          <cell r="E90">
            <v>84.63000000000001</v>
          </cell>
        </row>
        <row r="91">
          <cell r="E91">
            <v>0</v>
          </cell>
        </row>
        <row r="92">
          <cell r="E92">
            <v>0</v>
          </cell>
        </row>
        <row r="93">
          <cell r="E93">
            <v>819</v>
          </cell>
        </row>
        <row r="94">
          <cell r="E94">
            <v>819</v>
          </cell>
        </row>
        <row r="95">
          <cell r="E95">
            <v>215.28</v>
          </cell>
        </row>
        <row r="96">
          <cell r="E96">
            <v>15.444000000000001</v>
          </cell>
        </row>
        <row r="97">
          <cell r="E97">
            <v>29.64</v>
          </cell>
        </row>
        <row r="98">
          <cell r="E98">
            <v>10.842000000000001</v>
          </cell>
        </row>
        <row r="99">
          <cell r="E99">
            <v>0</v>
          </cell>
        </row>
        <row r="100">
          <cell r="E100">
            <v>322.92</v>
          </cell>
        </row>
        <row r="101">
          <cell r="E101">
            <v>0</v>
          </cell>
        </row>
        <row r="102">
          <cell r="E102">
            <v>0</v>
          </cell>
        </row>
        <row r="103">
          <cell r="E103">
            <v>1</v>
          </cell>
        </row>
        <row r="104">
          <cell r="E104">
            <v>1</v>
          </cell>
        </row>
        <row r="108">
          <cell r="D108" t="str">
            <v>Excavation</v>
          </cell>
          <cell r="E108">
            <v>3514</v>
          </cell>
        </row>
        <row r="109">
          <cell r="D109" t="str">
            <v>lean</v>
          </cell>
          <cell r="E109">
            <v>43.6</v>
          </cell>
        </row>
        <row r="110">
          <cell r="E110">
            <v>738.65</v>
          </cell>
        </row>
        <row r="111">
          <cell r="D111" t="str">
            <v>concrete2</v>
          </cell>
          <cell r="E111">
            <v>1097.8</v>
          </cell>
        </row>
        <row r="113">
          <cell r="D113" t="str">
            <v>rebar</v>
          </cell>
          <cell r="E113">
            <v>115.7</v>
          </cell>
        </row>
        <row r="116">
          <cell r="D116" t="str">
            <v>concrete4</v>
          </cell>
          <cell r="E116">
            <v>269.5</v>
          </cell>
        </row>
        <row r="118">
          <cell r="D118" t="str">
            <v>rebar</v>
          </cell>
          <cell r="E118">
            <v>50</v>
          </cell>
        </row>
        <row r="119">
          <cell r="D119" t="str">
            <v>brick</v>
          </cell>
          <cell r="E119">
            <v>305</v>
          </cell>
        </row>
        <row r="122">
          <cell r="E122">
            <v>2404</v>
          </cell>
        </row>
        <row r="123">
          <cell r="E123">
            <v>1204</v>
          </cell>
        </row>
        <row r="124">
          <cell r="E124">
            <v>617</v>
          </cell>
        </row>
        <row r="125">
          <cell r="E125">
            <v>307</v>
          </cell>
        </row>
        <row r="127">
          <cell r="E127">
            <v>371</v>
          </cell>
        </row>
        <row r="128">
          <cell r="E128">
            <v>25</v>
          </cell>
        </row>
        <row r="129">
          <cell r="E129">
            <v>98</v>
          </cell>
        </row>
        <row r="130">
          <cell r="E130">
            <v>2404</v>
          </cell>
        </row>
        <row r="133">
          <cell r="E133">
            <v>1</v>
          </cell>
        </row>
        <row r="134">
          <cell r="E134">
            <v>1</v>
          </cell>
        </row>
        <row r="138">
          <cell r="D138" t="str">
            <v>Excavation</v>
          </cell>
          <cell r="E138">
            <v>220.32000000000002</v>
          </cell>
        </row>
        <row r="139">
          <cell r="D139" t="str">
            <v>lean</v>
          </cell>
          <cell r="E139">
            <v>6.8000000000000007</v>
          </cell>
        </row>
        <row r="140">
          <cell r="D140" t="str">
            <v>concrete2</v>
          </cell>
          <cell r="E140">
            <v>8.3640000000000008</v>
          </cell>
        </row>
        <row r="141">
          <cell r="E141">
            <v>0</v>
          </cell>
        </row>
        <row r="142">
          <cell r="D142" t="str">
            <v>rebar</v>
          </cell>
          <cell r="E142">
            <v>1.4960000000000002</v>
          </cell>
        </row>
        <row r="143">
          <cell r="D143" t="str">
            <v>brick</v>
          </cell>
          <cell r="E143">
            <v>7.1400000000000006</v>
          </cell>
        </row>
        <row r="144">
          <cell r="E144">
            <v>0</v>
          </cell>
        </row>
        <row r="145">
          <cell r="E145">
            <v>0</v>
          </cell>
        </row>
        <row r="146">
          <cell r="D146" t="str">
            <v>concrete2</v>
          </cell>
          <cell r="E146">
            <v>52.373600000000003</v>
          </cell>
        </row>
        <row r="147">
          <cell r="D147" t="str">
            <v>lean</v>
          </cell>
          <cell r="E147">
            <v>13.260000000000002</v>
          </cell>
        </row>
        <row r="148">
          <cell r="E148">
            <v>0</v>
          </cell>
        </row>
        <row r="149">
          <cell r="D149" t="str">
            <v>rebar</v>
          </cell>
          <cell r="E149">
            <v>4.7940000000000005</v>
          </cell>
        </row>
        <row r="150">
          <cell r="D150" t="str">
            <v>brick</v>
          </cell>
          <cell r="E150">
            <v>46.24</v>
          </cell>
        </row>
        <row r="151">
          <cell r="E151">
            <v>0</v>
          </cell>
        </row>
        <row r="152">
          <cell r="E152">
            <v>0</v>
          </cell>
        </row>
        <row r="153">
          <cell r="E153">
            <v>583.1</v>
          </cell>
        </row>
        <row r="154">
          <cell r="E154">
            <v>583.1</v>
          </cell>
        </row>
        <row r="155">
          <cell r="E155">
            <v>115.60000000000001</v>
          </cell>
        </row>
        <row r="156">
          <cell r="E156">
            <v>14.280000000000001</v>
          </cell>
        </row>
        <row r="157">
          <cell r="E157">
            <v>13.260000000000002</v>
          </cell>
        </row>
        <row r="158">
          <cell r="E158">
            <v>2.754</v>
          </cell>
        </row>
        <row r="159">
          <cell r="D159" t="str">
            <v>steel</v>
          </cell>
          <cell r="E159">
            <v>0.29920000000000002</v>
          </cell>
        </row>
        <row r="160">
          <cell r="E160">
            <v>0</v>
          </cell>
        </row>
        <row r="161">
          <cell r="E161">
            <v>138.58400000000003</v>
          </cell>
        </row>
        <row r="162">
          <cell r="E162">
            <v>20.400000000000002</v>
          </cell>
        </row>
        <row r="169">
          <cell r="D169" t="str">
            <v>Excavation</v>
          </cell>
          <cell r="E169">
            <v>4325</v>
          </cell>
        </row>
        <row r="170">
          <cell r="D170" t="str">
            <v>lean</v>
          </cell>
          <cell r="E170">
            <v>181.2</v>
          </cell>
        </row>
        <row r="171">
          <cell r="D171" t="str">
            <v>concrete2</v>
          </cell>
          <cell r="E171">
            <v>1577.86</v>
          </cell>
        </row>
        <row r="172">
          <cell r="E172">
            <v>1606</v>
          </cell>
        </row>
        <row r="174">
          <cell r="D174" t="str">
            <v>rebar</v>
          </cell>
          <cell r="E174">
            <v>260</v>
          </cell>
        </row>
        <row r="177">
          <cell r="D177" t="str">
            <v>concrete4</v>
          </cell>
          <cell r="E177">
            <v>94.2</v>
          </cell>
        </row>
        <row r="179">
          <cell r="D179" t="str">
            <v>rebar</v>
          </cell>
          <cell r="E179">
            <v>12.2</v>
          </cell>
        </row>
        <row r="180">
          <cell r="D180" t="str">
            <v>brick</v>
          </cell>
          <cell r="E180">
            <v>44.1</v>
          </cell>
        </row>
        <row r="181">
          <cell r="D181" t="str">
            <v>steel</v>
          </cell>
          <cell r="E181">
            <v>15.2</v>
          </cell>
        </row>
        <row r="184">
          <cell r="E184">
            <v>946</v>
          </cell>
        </row>
        <row r="185">
          <cell r="E185">
            <v>946</v>
          </cell>
        </row>
        <row r="186">
          <cell r="E186">
            <v>254</v>
          </cell>
        </row>
        <row r="187">
          <cell r="E187">
            <v>254</v>
          </cell>
        </row>
        <row r="188">
          <cell r="E188">
            <v>4.8</v>
          </cell>
        </row>
        <row r="189">
          <cell r="E189">
            <v>21.6</v>
          </cell>
        </row>
        <row r="190">
          <cell r="E190">
            <v>240</v>
          </cell>
        </row>
        <row r="191">
          <cell r="E191">
            <v>3778</v>
          </cell>
        </row>
        <row r="192">
          <cell r="E192">
            <v>712</v>
          </cell>
        </row>
        <row r="193">
          <cell r="E193">
            <v>45</v>
          </cell>
        </row>
        <row r="194">
          <cell r="D194" t="str">
            <v>singleroof</v>
          </cell>
          <cell r="E194">
            <v>85.5</v>
          </cell>
        </row>
        <row r="197">
          <cell r="E197">
            <v>1</v>
          </cell>
        </row>
        <row r="198">
          <cell r="E198">
            <v>1</v>
          </cell>
        </row>
        <row r="202">
          <cell r="D202" t="str">
            <v>Excavation</v>
          </cell>
          <cell r="E202">
            <v>1598</v>
          </cell>
        </row>
        <row r="203">
          <cell r="D203" t="str">
            <v>pile</v>
          </cell>
        </row>
        <row r="205">
          <cell r="D205" t="str">
            <v>lean</v>
          </cell>
          <cell r="E205">
            <v>43</v>
          </cell>
        </row>
        <row r="206">
          <cell r="D206" t="str">
            <v>concrete4</v>
          </cell>
          <cell r="E206">
            <v>481</v>
          </cell>
        </row>
        <row r="207">
          <cell r="E207">
            <v>0</v>
          </cell>
        </row>
        <row r="208">
          <cell r="D208" t="str">
            <v>rebar</v>
          </cell>
          <cell r="E208">
            <v>20</v>
          </cell>
        </row>
        <row r="209">
          <cell r="D209" t="str">
            <v>rebar</v>
          </cell>
          <cell r="E209">
            <v>40</v>
          </cell>
        </row>
        <row r="210">
          <cell r="D210" t="str">
            <v>concrete4</v>
          </cell>
        </row>
        <row r="211">
          <cell r="E211">
            <v>0</v>
          </cell>
        </row>
        <row r="212">
          <cell r="D212" t="str">
            <v>rebar</v>
          </cell>
        </row>
        <row r="213">
          <cell r="D213" t="str">
            <v>rebar</v>
          </cell>
        </row>
        <row r="215">
          <cell r="E215">
            <v>200</v>
          </cell>
        </row>
        <row r="216">
          <cell r="E216">
            <v>0</v>
          </cell>
        </row>
        <row r="217">
          <cell r="E217">
            <v>0</v>
          </cell>
        </row>
        <row r="218">
          <cell r="D218" t="str">
            <v>lean</v>
          </cell>
          <cell r="E218">
            <v>32</v>
          </cell>
        </row>
        <row r="219">
          <cell r="D219" t="str">
            <v>concrete4</v>
          </cell>
          <cell r="E219">
            <v>177</v>
          </cell>
        </row>
        <row r="220">
          <cell r="E220">
            <v>0</v>
          </cell>
        </row>
        <row r="221">
          <cell r="D221" t="str">
            <v>rebar</v>
          </cell>
          <cell r="E221">
            <v>22</v>
          </cell>
        </row>
        <row r="222">
          <cell r="D222" t="str">
            <v>rebar</v>
          </cell>
        </row>
        <row r="223">
          <cell r="E223">
            <v>756</v>
          </cell>
        </row>
        <row r="224">
          <cell r="E224">
            <v>437</v>
          </cell>
        </row>
        <row r="225">
          <cell r="D225" t="str">
            <v>steel</v>
          </cell>
          <cell r="E225">
            <v>0.2</v>
          </cell>
        </row>
        <row r="226">
          <cell r="D226" t="str">
            <v>concrete4</v>
          </cell>
        </row>
        <row r="227">
          <cell r="E227">
            <v>0</v>
          </cell>
        </row>
        <row r="228">
          <cell r="D228" t="str">
            <v>rebar</v>
          </cell>
        </row>
        <row r="229">
          <cell r="D229" t="str">
            <v>rebar</v>
          </cell>
        </row>
        <row r="230">
          <cell r="D230" t="str">
            <v>brick</v>
          </cell>
          <cell r="E230">
            <v>157</v>
          </cell>
        </row>
        <row r="231">
          <cell r="E231">
            <v>0</v>
          </cell>
        </row>
        <row r="232">
          <cell r="E232">
            <v>0</v>
          </cell>
        </row>
        <row r="233">
          <cell r="E233">
            <v>1524</v>
          </cell>
        </row>
        <row r="234">
          <cell r="E234">
            <v>1524</v>
          </cell>
        </row>
        <row r="235">
          <cell r="E235">
            <v>356</v>
          </cell>
        </row>
        <row r="236">
          <cell r="E236">
            <v>36</v>
          </cell>
        </row>
        <row r="237">
          <cell r="E237">
            <v>14.4</v>
          </cell>
        </row>
        <row r="238">
          <cell r="E238">
            <v>15.4</v>
          </cell>
        </row>
        <row r="239">
          <cell r="E239">
            <v>235</v>
          </cell>
        </row>
        <row r="240">
          <cell r="E240">
            <v>0</v>
          </cell>
        </row>
        <row r="241">
          <cell r="E241">
            <v>0</v>
          </cell>
        </row>
        <row r="242">
          <cell r="E242">
            <v>0.3</v>
          </cell>
        </row>
        <row r="243">
          <cell r="D243" t="str">
            <v>singleroof1</v>
          </cell>
          <cell r="E243">
            <v>316</v>
          </cell>
        </row>
        <row r="244">
          <cell r="D244" t="str">
            <v>concrete4</v>
          </cell>
          <cell r="E244">
            <v>15</v>
          </cell>
        </row>
        <row r="245">
          <cell r="E245">
            <v>0</v>
          </cell>
        </row>
        <row r="246">
          <cell r="D246" t="str">
            <v>rebar</v>
          </cell>
          <cell r="E246">
            <v>0.6</v>
          </cell>
        </row>
        <row r="247">
          <cell r="D247" t="str">
            <v>rebar</v>
          </cell>
          <cell r="E247">
            <v>0.6</v>
          </cell>
        </row>
        <row r="248">
          <cell r="E248">
            <v>1</v>
          </cell>
        </row>
        <row r="249">
          <cell r="E249">
            <v>1</v>
          </cell>
        </row>
        <row r="253">
          <cell r="D253" t="str">
            <v>Excavation</v>
          </cell>
          <cell r="E253">
            <v>2161</v>
          </cell>
        </row>
        <row r="254">
          <cell r="D254" t="str">
            <v>lean</v>
          </cell>
          <cell r="E254">
            <v>58.6</v>
          </cell>
        </row>
        <row r="255">
          <cell r="D255" t="str">
            <v>concrete2</v>
          </cell>
          <cell r="E255">
            <v>874.5</v>
          </cell>
        </row>
        <row r="257">
          <cell r="D257" t="str">
            <v>rebar</v>
          </cell>
          <cell r="E257">
            <v>50</v>
          </cell>
        </row>
        <row r="258">
          <cell r="D258" t="str">
            <v>brick</v>
          </cell>
          <cell r="E258">
            <v>81</v>
          </cell>
        </row>
        <row r="261">
          <cell r="D261" t="str">
            <v>concrete3</v>
          </cell>
          <cell r="E261">
            <v>186.3</v>
          </cell>
        </row>
        <row r="262">
          <cell r="D262" t="str">
            <v>lean</v>
          </cell>
          <cell r="E262">
            <v>44.1</v>
          </cell>
        </row>
        <row r="264">
          <cell r="D264" t="str">
            <v>rebar</v>
          </cell>
          <cell r="E264">
            <v>28</v>
          </cell>
        </row>
        <row r="265">
          <cell r="D265" t="str">
            <v>brick</v>
          </cell>
          <cell r="E265">
            <v>301</v>
          </cell>
        </row>
        <row r="268">
          <cell r="E268">
            <v>3636</v>
          </cell>
        </row>
        <row r="269">
          <cell r="E269">
            <v>3636</v>
          </cell>
        </row>
        <row r="270">
          <cell r="E270">
            <v>836</v>
          </cell>
        </row>
        <row r="271">
          <cell r="E271">
            <v>64</v>
          </cell>
        </row>
        <row r="272">
          <cell r="E272">
            <v>28.5</v>
          </cell>
        </row>
        <row r="273">
          <cell r="E273">
            <v>151</v>
          </cell>
        </row>
        <row r="275">
          <cell r="E275">
            <v>240.3</v>
          </cell>
        </row>
        <row r="276">
          <cell r="E276">
            <v>1</v>
          </cell>
        </row>
        <row r="277">
          <cell r="D277" t="str">
            <v>steel</v>
          </cell>
          <cell r="E277">
            <v>1.96</v>
          </cell>
        </row>
        <row r="278">
          <cell r="E278">
            <v>65</v>
          </cell>
        </row>
        <row r="279">
          <cell r="E279">
            <v>1</v>
          </cell>
        </row>
        <row r="285">
          <cell r="D285" t="str">
            <v>Excavation</v>
          </cell>
          <cell r="E285">
            <v>408</v>
          </cell>
        </row>
        <row r="286">
          <cell r="D286" t="str">
            <v>lean</v>
          </cell>
          <cell r="E286">
            <v>30</v>
          </cell>
        </row>
        <row r="287">
          <cell r="D287" t="str">
            <v>concrete2</v>
          </cell>
          <cell r="E287">
            <v>280</v>
          </cell>
        </row>
        <row r="289">
          <cell r="D289" t="str">
            <v>rebar</v>
          </cell>
          <cell r="E289">
            <v>12.6</v>
          </cell>
        </row>
        <row r="290">
          <cell r="D290" t="str">
            <v>rebar</v>
          </cell>
          <cell r="E290">
            <v>20</v>
          </cell>
        </row>
        <row r="293">
          <cell r="D293" t="str">
            <v>concrete2</v>
          </cell>
          <cell r="E293">
            <v>20</v>
          </cell>
        </row>
        <row r="295">
          <cell r="D295" t="str">
            <v>rebar</v>
          </cell>
          <cell r="E295">
            <v>1</v>
          </cell>
        </row>
        <row r="296">
          <cell r="D296" t="str">
            <v>rebar</v>
          </cell>
          <cell r="E296">
            <v>4</v>
          </cell>
        </row>
        <row r="297">
          <cell r="D297" t="str">
            <v>brick</v>
          </cell>
          <cell r="E297">
            <v>52.3</v>
          </cell>
        </row>
        <row r="298">
          <cell r="E298">
            <v>260</v>
          </cell>
        </row>
        <row r="301">
          <cell r="E301">
            <v>646</v>
          </cell>
        </row>
        <row r="302">
          <cell r="E302">
            <v>646</v>
          </cell>
        </row>
        <row r="303">
          <cell r="E303">
            <v>26</v>
          </cell>
        </row>
        <row r="304">
          <cell r="E304">
            <v>45</v>
          </cell>
        </row>
        <row r="305">
          <cell r="E305">
            <v>27</v>
          </cell>
        </row>
        <row r="306">
          <cell r="E306">
            <v>491</v>
          </cell>
        </row>
        <row r="307">
          <cell r="D307" t="str">
            <v>steel</v>
          </cell>
          <cell r="E307">
            <v>10.4</v>
          </cell>
        </row>
        <row r="308">
          <cell r="D308" t="str">
            <v>singleroof1</v>
          </cell>
          <cell r="E308">
            <v>491</v>
          </cell>
        </row>
        <row r="309">
          <cell r="D309" t="str">
            <v>concrete2</v>
          </cell>
          <cell r="E309">
            <v>49</v>
          </cell>
        </row>
        <row r="311">
          <cell r="D311" t="str">
            <v>rebar</v>
          </cell>
          <cell r="E311">
            <v>4</v>
          </cell>
        </row>
        <row r="312">
          <cell r="E312">
            <v>490</v>
          </cell>
        </row>
        <row r="315">
          <cell r="E315">
            <v>1</v>
          </cell>
        </row>
        <row r="316">
          <cell r="E316">
            <v>1</v>
          </cell>
        </row>
        <row r="320">
          <cell r="D320" t="str">
            <v>Excavation</v>
          </cell>
          <cell r="E320">
            <v>165</v>
          </cell>
        </row>
        <row r="321">
          <cell r="D321" t="str">
            <v>lean</v>
          </cell>
          <cell r="E321">
            <v>19.8</v>
          </cell>
        </row>
        <row r="322">
          <cell r="D322" t="str">
            <v>concrete2</v>
          </cell>
          <cell r="E322">
            <v>99</v>
          </cell>
        </row>
        <row r="323">
          <cell r="E323">
            <v>0</v>
          </cell>
        </row>
        <row r="324">
          <cell r="D324" t="str">
            <v>rebar</v>
          </cell>
          <cell r="E324">
            <v>3.3000000000000003</v>
          </cell>
        </row>
        <row r="325">
          <cell r="D325" t="str">
            <v>rebar</v>
          </cell>
          <cell r="E325">
            <v>8.58</v>
          </cell>
        </row>
        <row r="326">
          <cell r="E326">
            <v>0</v>
          </cell>
        </row>
        <row r="327">
          <cell r="E327">
            <v>0</v>
          </cell>
        </row>
        <row r="328">
          <cell r="D328" t="str">
            <v>concrete2</v>
          </cell>
          <cell r="E328">
            <v>14.982000000000001</v>
          </cell>
        </row>
        <row r="329">
          <cell r="E329">
            <v>0</v>
          </cell>
        </row>
        <row r="330">
          <cell r="D330" t="str">
            <v>rebar</v>
          </cell>
          <cell r="E330">
            <v>0.99</v>
          </cell>
        </row>
        <row r="331">
          <cell r="D331" t="str">
            <v>rebar</v>
          </cell>
          <cell r="E331">
            <v>2.97</v>
          </cell>
        </row>
        <row r="332">
          <cell r="D332" t="str">
            <v>brick</v>
          </cell>
          <cell r="E332">
            <v>5.94</v>
          </cell>
        </row>
        <row r="333">
          <cell r="D333" t="str">
            <v>brick</v>
          </cell>
          <cell r="E333">
            <v>15.84</v>
          </cell>
        </row>
        <row r="334">
          <cell r="E334">
            <v>0</v>
          </cell>
        </row>
        <row r="335">
          <cell r="E335">
            <v>0</v>
          </cell>
        </row>
        <row r="336">
          <cell r="E336">
            <v>257.40000000000003</v>
          </cell>
        </row>
        <row r="337">
          <cell r="E337">
            <v>257.40000000000003</v>
          </cell>
        </row>
        <row r="338">
          <cell r="E338">
            <v>71.28</v>
          </cell>
        </row>
        <row r="339">
          <cell r="E339">
            <v>8.91</v>
          </cell>
        </row>
        <row r="340">
          <cell r="E340">
            <v>4.29</v>
          </cell>
        </row>
        <row r="341">
          <cell r="E341">
            <v>125.4</v>
          </cell>
        </row>
        <row r="342">
          <cell r="E342">
            <v>0</v>
          </cell>
        </row>
        <row r="343">
          <cell r="E343">
            <v>77.88000000000001</v>
          </cell>
        </row>
        <row r="349">
          <cell r="D349" t="str">
            <v>Excavation</v>
          </cell>
          <cell r="E349">
            <v>796</v>
          </cell>
        </row>
        <row r="350">
          <cell r="D350" t="str">
            <v>lean</v>
          </cell>
          <cell r="E350">
            <v>27</v>
          </cell>
        </row>
        <row r="351">
          <cell r="D351" t="str">
            <v>concrete2</v>
          </cell>
          <cell r="E351">
            <v>97.6</v>
          </cell>
        </row>
        <row r="353">
          <cell r="D353" t="str">
            <v>rebar</v>
          </cell>
          <cell r="E353">
            <v>1.75</v>
          </cell>
        </row>
        <row r="354">
          <cell r="D354" t="str">
            <v>rebar</v>
          </cell>
          <cell r="E354">
            <v>9</v>
          </cell>
        </row>
        <row r="357">
          <cell r="D357" t="str">
            <v>concrete2</v>
          </cell>
          <cell r="E357">
            <v>54</v>
          </cell>
        </row>
        <row r="359">
          <cell r="D359" t="str">
            <v>rebar</v>
          </cell>
          <cell r="E359">
            <v>1.5</v>
          </cell>
        </row>
        <row r="360">
          <cell r="D360" t="str">
            <v>rebar</v>
          </cell>
          <cell r="E360">
            <v>8</v>
          </cell>
        </row>
        <row r="361">
          <cell r="D361" t="str">
            <v>brick</v>
          </cell>
          <cell r="E361">
            <v>506.3</v>
          </cell>
        </row>
        <row r="364">
          <cell r="E364">
            <v>2883.3636363636365</v>
          </cell>
        </row>
        <row r="365">
          <cell r="E365">
            <v>2883.3636363636365</v>
          </cell>
        </row>
        <row r="366">
          <cell r="E366">
            <v>582</v>
          </cell>
        </row>
        <row r="367">
          <cell r="E367">
            <v>44</v>
          </cell>
        </row>
        <row r="368">
          <cell r="E368">
            <v>44</v>
          </cell>
        </row>
        <row r="369">
          <cell r="E369">
            <v>28</v>
          </cell>
        </row>
        <row r="370">
          <cell r="E370">
            <v>64.400000000000006</v>
          </cell>
        </row>
        <row r="371">
          <cell r="E371">
            <v>31.5</v>
          </cell>
        </row>
        <row r="372">
          <cell r="D372" t="str">
            <v>steel</v>
          </cell>
          <cell r="E372">
            <v>15.3</v>
          </cell>
        </row>
        <row r="373">
          <cell r="D373" t="str">
            <v>singleroof1</v>
          </cell>
          <cell r="E373">
            <v>778</v>
          </cell>
        </row>
        <row r="374">
          <cell r="E374">
            <v>112</v>
          </cell>
        </row>
        <row r="375">
          <cell r="E375">
            <v>597.20000000000005</v>
          </cell>
        </row>
        <row r="376">
          <cell r="E376">
            <v>30</v>
          </cell>
        </row>
        <row r="382">
          <cell r="D382" t="str">
            <v>Excavation</v>
          </cell>
          <cell r="E382">
            <v>691</v>
          </cell>
        </row>
        <row r="383">
          <cell r="D383" t="str">
            <v>lean</v>
          </cell>
          <cell r="E383">
            <v>28.8</v>
          </cell>
        </row>
        <row r="384">
          <cell r="D384" t="str">
            <v>concrete2</v>
          </cell>
          <cell r="E384">
            <v>291</v>
          </cell>
        </row>
        <row r="385">
          <cell r="E385">
            <v>0</v>
          </cell>
        </row>
        <row r="386">
          <cell r="D386" t="str">
            <v>rebar</v>
          </cell>
          <cell r="E386">
            <v>8</v>
          </cell>
        </row>
        <row r="387">
          <cell r="D387" t="str">
            <v>brick</v>
          </cell>
          <cell r="E387">
            <v>24</v>
          </cell>
        </row>
        <row r="388">
          <cell r="E388">
            <v>0</v>
          </cell>
        </row>
        <row r="389">
          <cell r="E389">
            <v>0</v>
          </cell>
        </row>
        <row r="390">
          <cell r="D390" t="str">
            <v>concrete2</v>
          </cell>
          <cell r="E390">
            <v>116</v>
          </cell>
        </row>
        <row r="391">
          <cell r="D391" t="str">
            <v>lean</v>
          </cell>
          <cell r="E391">
            <v>28.8</v>
          </cell>
        </row>
        <row r="392">
          <cell r="E392">
            <v>0</v>
          </cell>
        </row>
        <row r="393">
          <cell r="D393" t="str">
            <v>rebar</v>
          </cell>
          <cell r="E393">
            <v>21</v>
          </cell>
        </row>
        <row r="394">
          <cell r="D394" t="str">
            <v>brick</v>
          </cell>
          <cell r="E394">
            <v>95</v>
          </cell>
        </row>
        <row r="395">
          <cell r="E395">
            <v>0</v>
          </cell>
        </row>
        <row r="396">
          <cell r="E396">
            <v>0</v>
          </cell>
        </row>
        <row r="397">
          <cell r="E397">
            <v>1023</v>
          </cell>
        </row>
        <row r="398">
          <cell r="E398">
            <v>1023</v>
          </cell>
        </row>
        <row r="399">
          <cell r="E399">
            <v>576</v>
          </cell>
        </row>
        <row r="400">
          <cell r="E400">
            <v>576</v>
          </cell>
        </row>
        <row r="401">
          <cell r="E401">
            <v>30</v>
          </cell>
        </row>
        <row r="402">
          <cell r="E402">
            <v>75</v>
          </cell>
        </row>
        <row r="403">
          <cell r="E403">
            <v>0</v>
          </cell>
        </row>
        <row r="404">
          <cell r="E404">
            <v>288</v>
          </cell>
        </row>
        <row r="405">
          <cell r="E405">
            <v>1</v>
          </cell>
        </row>
        <row r="411">
          <cell r="D411" t="str">
            <v>Excavation</v>
          </cell>
          <cell r="E411">
            <v>169.2</v>
          </cell>
        </row>
        <row r="412">
          <cell r="D412" t="str">
            <v>lean</v>
          </cell>
          <cell r="E412">
            <v>8.25</v>
          </cell>
        </row>
        <row r="413">
          <cell r="D413" t="str">
            <v>concrete2</v>
          </cell>
          <cell r="E413">
            <v>21.3</v>
          </cell>
        </row>
        <row r="415">
          <cell r="D415" t="str">
            <v>rebar</v>
          </cell>
          <cell r="E415">
            <v>2.48</v>
          </cell>
        </row>
        <row r="416">
          <cell r="D416" t="str">
            <v>brick</v>
          </cell>
          <cell r="E416">
            <v>12.5</v>
          </cell>
        </row>
        <row r="419">
          <cell r="D419" t="str">
            <v>concrete2</v>
          </cell>
          <cell r="E419">
            <v>33.4</v>
          </cell>
        </row>
        <row r="420">
          <cell r="D420" t="str">
            <v>lean</v>
          </cell>
          <cell r="E420">
            <v>12.2</v>
          </cell>
        </row>
        <row r="422">
          <cell r="D422" t="str">
            <v>rebar</v>
          </cell>
          <cell r="E422">
            <v>2.95</v>
          </cell>
        </row>
        <row r="423">
          <cell r="D423" t="str">
            <v>brick</v>
          </cell>
          <cell r="E423">
            <v>81.2</v>
          </cell>
        </row>
        <row r="426">
          <cell r="E426">
            <v>837</v>
          </cell>
        </row>
        <row r="427">
          <cell r="E427">
            <v>819</v>
          </cell>
        </row>
        <row r="428">
          <cell r="E428">
            <v>122</v>
          </cell>
        </row>
        <row r="429">
          <cell r="E429">
            <v>119</v>
          </cell>
        </row>
        <row r="430">
          <cell r="E430">
            <v>89</v>
          </cell>
        </row>
        <row r="431">
          <cell r="E431">
            <v>23</v>
          </cell>
        </row>
        <row r="432">
          <cell r="E432">
            <v>24</v>
          </cell>
        </row>
        <row r="434">
          <cell r="E434">
            <v>134</v>
          </cell>
        </row>
        <row r="435">
          <cell r="E435">
            <v>1</v>
          </cell>
        </row>
        <row r="441">
          <cell r="D441" t="str">
            <v>Excavation</v>
          </cell>
          <cell r="E441">
            <v>96</v>
          </cell>
        </row>
        <row r="442">
          <cell r="D442" t="str">
            <v>lean</v>
          </cell>
          <cell r="E442">
            <v>7.2</v>
          </cell>
        </row>
        <row r="443">
          <cell r="D443" t="str">
            <v>concrete2</v>
          </cell>
          <cell r="E443">
            <v>27.5</v>
          </cell>
        </row>
        <row r="445">
          <cell r="D445" t="str">
            <v>rebar</v>
          </cell>
          <cell r="E445">
            <v>4</v>
          </cell>
        </row>
        <row r="448">
          <cell r="D448" t="str">
            <v>concrete2</v>
          </cell>
          <cell r="E448">
            <v>30</v>
          </cell>
        </row>
        <row r="449">
          <cell r="D449" t="str">
            <v>lean</v>
          </cell>
          <cell r="E449">
            <v>7.2</v>
          </cell>
        </row>
        <row r="451">
          <cell r="D451" t="str">
            <v>rebar</v>
          </cell>
          <cell r="E451">
            <v>5</v>
          </cell>
        </row>
        <row r="452">
          <cell r="D452" t="str">
            <v>brick</v>
          </cell>
          <cell r="E452">
            <v>15</v>
          </cell>
        </row>
        <row r="455">
          <cell r="E455">
            <v>234</v>
          </cell>
        </row>
        <row r="456">
          <cell r="E456">
            <v>234</v>
          </cell>
        </row>
        <row r="457">
          <cell r="E457">
            <v>150</v>
          </cell>
        </row>
        <row r="458">
          <cell r="E458">
            <v>12</v>
          </cell>
        </row>
        <row r="459">
          <cell r="E459">
            <v>15</v>
          </cell>
        </row>
        <row r="461">
          <cell r="E461">
            <v>86</v>
          </cell>
        </row>
        <row r="462">
          <cell r="E462">
            <v>1</v>
          </cell>
        </row>
        <row r="468">
          <cell r="D468" t="str">
            <v>Excavation</v>
          </cell>
          <cell r="E468">
            <v>295</v>
          </cell>
        </row>
        <row r="469">
          <cell r="D469" t="str">
            <v>lean</v>
          </cell>
          <cell r="E469">
            <v>17.5</v>
          </cell>
        </row>
        <row r="470">
          <cell r="D470" t="str">
            <v>concrete2</v>
          </cell>
          <cell r="E470">
            <v>99.66</v>
          </cell>
        </row>
        <row r="472">
          <cell r="D472" t="str">
            <v>rebar</v>
          </cell>
          <cell r="E472">
            <v>12</v>
          </cell>
        </row>
        <row r="473">
          <cell r="D473" t="str">
            <v>brick</v>
          </cell>
          <cell r="E473">
            <v>31.8</v>
          </cell>
        </row>
        <row r="476">
          <cell r="D476" t="str">
            <v>concrete2</v>
          </cell>
          <cell r="E476">
            <v>159.9</v>
          </cell>
        </row>
        <row r="477">
          <cell r="D477" t="str">
            <v>lean</v>
          </cell>
          <cell r="E477">
            <v>27.3</v>
          </cell>
        </row>
        <row r="479">
          <cell r="D479" t="str">
            <v>rebar</v>
          </cell>
          <cell r="E479">
            <v>24</v>
          </cell>
        </row>
        <row r="480">
          <cell r="D480" t="str">
            <v>brick</v>
          </cell>
          <cell r="E480">
            <v>145</v>
          </cell>
        </row>
        <row r="483">
          <cell r="E483">
            <v>1864</v>
          </cell>
        </row>
        <row r="484">
          <cell r="E484">
            <v>1768</v>
          </cell>
        </row>
        <row r="485">
          <cell r="E485">
            <v>99</v>
          </cell>
        </row>
        <row r="486">
          <cell r="E486">
            <v>351</v>
          </cell>
        </row>
        <row r="487">
          <cell r="E487">
            <v>31</v>
          </cell>
        </row>
        <row r="488">
          <cell r="E488">
            <v>23.7</v>
          </cell>
        </row>
        <row r="490">
          <cell r="E490">
            <v>243.5</v>
          </cell>
        </row>
        <row r="491">
          <cell r="D491" t="str">
            <v>steel</v>
          </cell>
          <cell r="E491">
            <v>4.5</v>
          </cell>
        </row>
        <row r="492">
          <cell r="D492" t="str">
            <v>singleroof1</v>
          </cell>
          <cell r="E492">
            <v>195</v>
          </cell>
        </row>
        <row r="493">
          <cell r="E493">
            <v>1</v>
          </cell>
        </row>
        <row r="499">
          <cell r="D499" t="str">
            <v>Excavation</v>
          </cell>
          <cell r="E499">
            <v>500</v>
          </cell>
        </row>
        <row r="500">
          <cell r="D500" t="str">
            <v>lean</v>
          </cell>
          <cell r="E500">
            <v>3</v>
          </cell>
        </row>
        <row r="501">
          <cell r="D501" t="str">
            <v>concrete2</v>
          </cell>
          <cell r="E501">
            <v>200</v>
          </cell>
        </row>
        <row r="503">
          <cell r="D503" t="str">
            <v>rebar</v>
          </cell>
          <cell r="E503">
            <v>22</v>
          </cell>
        </row>
        <row r="504">
          <cell r="D504" t="str">
            <v>brick</v>
          </cell>
          <cell r="E504">
            <v>80</v>
          </cell>
        </row>
        <row r="507">
          <cell r="D507" t="str">
            <v>concrete2</v>
          </cell>
          <cell r="E507">
            <v>115</v>
          </cell>
        </row>
        <row r="509">
          <cell r="D509" t="str">
            <v>rebar</v>
          </cell>
          <cell r="E509">
            <v>8</v>
          </cell>
        </row>
        <row r="510">
          <cell r="D510" t="str">
            <v>steel</v>
          </cell>
        </row>
        <row r="511">
          <cell r="D511" t="str">
            <v>singleroof</v>
          </cell>
        </row>
        <row r="514">
          <cell r="E514">
            <v>12</v>
          </cell>
        </row>
        <row r="516">
          <cell r="E516">
            <v>45</v>
          </cell>
        </row>
        <row r="517">
          <cell r="D517" t="str">
            <v>brick</v>
          </cell>
        </row>
        <row r="518">
          <cell r="D518" t="str">
            <v>concrete2</v>
          </cell>
        </row>
        <row r="520">
          <cell r="D520" t="str">
            <v>rebar</v>
          </cell>
        </row>
        <row r="522">
          <cell r="E522">
            <v>24</v>
          </cell>
        </row>
        <row r="523">
          <cell r="E523">
            <v>380</v>
          </cell>
        </row>
        <row r="524">
          <cell r="D524" t="str">
            <v>steel</v>
          </cell>
          <cell r="E524">
            <v>2</v>
          </cell>
        </row>
        <row r="525">
          <cell r="E525">
            <v>580</v>
          </cell>
        </row>
        <row r="526">
          <cell r="E526">
            <v>1600</v>
          </cell>
        </row>
        <row r="527">
          <cell r="E527">
            <v>1600</v>
          </cell>
        </row>
        <row r="530">
          <cell r="E530">
            <v>24</v>
          </cell>
        </row>
        <row r="531">
          <cell r="E531">
            <v>1</v>
          </cell>
        </row>
        <row r="532">
          <cell r="E532">
            <v>1</v>
          </cell>
        </row>
        <row r="536">
          <cell r="D536" t="str">
            <v>Excavation</v>
          </cell>
          <cell r="E536">
            <v>121</v>
          </cell>
        </row>
        <row r="537">
          <cell r="D537" t="str">
            <v>lean</v>
          </cell>
          <cell r="E537">
            <v>10</v>
          </cell>
        </row>
        <row r="538">
          <cell r="D538" t="str">
            <v>concrete2</v>
          </cell>
          <cell r="E538">
            <v>30</v>
          </cell>
        </row>
        <row r="540">
          <cell r="D540" t="str">
            <v>rebar</v>
          </cell>
          <cell r="E540">
            <v>4.5999999999999996</v>
          </cell>
        </row>
        <row r="541">
          <cell r="D541" t="str">
            <v>brick</v>
          </cell>
          <cell r="E541">
            <v>17.91</v>
          </cell>
        </row>
        <row r="544">
          <cell r="D544" t="str">
            <v>concrete3</v>
          </cell>
          <cell r="E544">
            <v>92.685999999999993</v>
          </cell>
        </row>
        <row r="546">
          <cell r="D546" t="str">
            <v>rebar</v>
          </cell>
          <cell r="E546">
            <v>8</v>
          </cell>
        </row>
        <row r="547">
          <cell r="D547" t="str">
            <v>brick</v>
          </cell>
          <cell r="E547">
            <v>98.5</v>
          </cell>
        </row>
        <row r="550">
          <cell r="E550">
            <v>1117.1400000000001</v>
          </cell>
        </row>
        <row r="551">
          <cell r="E551">
            <v>1117.1400000000001</v>
          </cell>
        </row>
        <row r="552">
          <cell r="E552">
            <v>26.64</v>
          </cell>
        </row>
        <row r="553">
          <cell r="E553">
            <v>14.7</v>
          </cell>
        </row>
        <row r="554">
          <cell r="E554">
            <v>58.22</v>
          </cell>
        </row>
        <row r="555">
          <cell r="E555">
            <v>6.72</v>
          </cell>
        </row>
        <row r="556">
          <cell r="E556">
            <v>139.86000000000001</v>
          </cell>
        </row>
        <row r="557">
          <cell r="E557">
            <v>139.86000000000001</v>
          </cell>
        </row>
        <row r="564">
          <cell r="D564" t="str">
            <v>Excavation</v>
          </cell>
          <cell r="E564">
            <v>69</v>
          </cell>
        </row>
        <row r="565">
          <cell r="D565" t="str">
            <v>lean</v>
          </cell>
          <cell r="E565">
            <v>2.0299999999999998</v>
          </cell>
        </row>
        <row r="566">
          <cell r="D566" t="str">
            <v>concrete2</v>
          </cell>
          <cell r="E566">
            <v>13.28</v>
          </cell>
        </row>
        <row r="567">
          <cell r="D567" t="str">
            <v>concrete2</v>
          </cell>
          <cell r="E567">
            <v>5.81</v>
          </cell>
        </row>
        <row r="569">
          <cell r="D569" t="str">
            <v>rebar</v>
          </cell>
          <cell r="E569">
            <v>2</v>
          </cell>
        </row>
        <row r="570">
          <cell r="E570">
            <v>50</v>
          </cell>
        </row>
        <row r="571">
          <cell r="E571">
            <v>16</v>
          </cell>
        </row>
        <row r="572">
          <cell r="E572">
            <v>175</v>
          </cell>
        </row>
        <row r="573">
          <cell r="E573">
            <v>427</v>
          </cell>
        </row>
        <row r="579">
          <cell r="D579" t="str">
            <v>Excavation</v>
          </cell>
          <cell r="E579">
            <v>1000</v>
          </cell>
        </row>
        <row r="580">
          <cell r="D580" t="str">
            <v>lean</v>
          </cell>
          <cell r="E580">
            <v>35</v>
          </cell>
        </row>
        <row r="581">
          <cell r="D581" t="str">
            <v>concrete2</v>
          </cell>
          <cell r="E581">
            <v>790</v>
          </cell>
        </row>
        <row r="583">
          <cell r="D583" t="str">
            <v>rebar</v>
          </cell>
          <cell r="E583">
            <v>10</v>
          </cell>
        </row>
        <row r="584">
          <cell r="D584" t="str">
            <v>rebar</v>
          </cell>
          <cell r="E584">
            <v>62</v>
          </cell>
        </row>
        <row r="587">
          <cell r="D587" t="str">
            <v>concrete1</v>
          </cell>
          <cell r="E587">
            <v>790</v>
          </cell>
        </row>
        <row r="589">
          <cell r="E589">
            <v>35</v>
          </cell>
        </row>
        <row r="590">
          <cell r="E590">
            <v>83.5</v>
          </cell>
        </row>
        <row r="591">
          <cell r="E591">
            <v>124</v>
          </cell>
        </row>
        <row r="592">
          <cell r="E592">
            <v>15</v>
          </cell>
        </row>
        <row r="593">
          <cell r="E593">
            <v>180</v>
          </cell>
        </row>
        <row r="594">
          <cell r="E594">
            <v>1</v>
          </cell>
        </row>
        <row r="597">
          <cell r="E597">
            <v>100</v>
          </cell>
        </row>
        <row r="598">
          <cell r="E598">
            <v>500</v>
          </cell>
        </row>
        <row r="599">
          <cell r="E599">
            <v>5500</v>
          </cell>
        </row>
        <row r="600">
          <cell r="E600">
            <v>3200</v>
          </cell>
        </row>
        <row r="603">
          <cell r="E603">
            <v>1</v>
          </cell>
        </row>
        <row r="606">
          <cell r="D606" t="str">
            <v>Excavation</v>
          </cell>
          <cell r="E606">
            <v>1800</v>
          </cell>
        </row>
        <row r="607">
          <cell r="D607" t="str">
            <v>lean</v>
          </cell>
          <cell r="E607">
            <v>45</v>
          </cell>
        </row>
        <row r="608">
          <cell r="D608" t="str">
            <v>concrete2</v>
          </cell>
          <cell r="E608">
            <v>450</v>
          </cell>
        </row>
        <row r="610">
          <cell r="D610" t="str">
            <v>rebar</v>
          </cell>
          <cell r="E610">
            <v>33</v>
          </cell>
        </row>
        <row r="611">
          <cell r="E611">
            <v>775</v>
          </cell>
        </row>
        <row r="613">
          <cell r="E613">
            <v>116.25</v>
          </cell>
        </row>
        <row r="614">
          <cell r="D614" t="str">
            <v>steel</v>
          </cell>
        </row>
        <row r="615">
          <cell r="D615" t="str">
            <v>steel</v>
          </cell>
          <cell r="E615">
            <v>2.5</v>
          </cell>
        </row>
        <row r="617">
          <cell r="D617" t="str">
            <v>lean</v>
          </cell>
          <cell r="E617">
            <v>120</v>
          </cell>
        </row>
        <row r="618">
          <cell r="E618">
            <v>1</v>
          </cell>
        </row>
        <row r="621">
          <cell r="D621" t="str">
            <v>Excavation</v>
          </cell>
          <cell r="E621">
            <v>4800</v>
          </cell>
        </row>
        <row r="622">
          <cell r="E622">
            <v>1600</v>
          </cell>
        </row>
        <row r="623">
          <cell r="D623" t="str">
            <v>lean</v>
          </cell>
          <cell r="E623">
            <v>50</v>
          </cell>
        </row>
        <row r="624">
          <cell r="D624" t="str">
            <v>concrete2</v>
          </cell>
          <cell r="E624">
            <v>840</v>
          </cell>
        </row>
        <row r="625">
          <cell r="D625" t="str">
            <v>rebar</v>
          </cell>
          <cell r="E625">
            <v>126</v>
          </cell>
        </row>
        <row r="626">
          <cell r="D626" t="str">
            <v>concrete3</v>
          </cell>
          <cell r="E626">
            <v>1412</v>
          </cell>
        </row>
        <row r="628">
          <cell r="D628" t="str">
            <v>rebar</v>
          </cell>
          <cell r="E628">
            <v>50</v>
          </cell>
        </row>
        <row r="629">
          <cell r="D629" t="str">
            <v>rebar</v>
          </cell>
          <cell r="E629">
            <v>160</v>
          </cell>
        </row>
        <row r="630">
          <cell r="D630" t="str">
            <v>steel</v>
          </cell>
          <cell r="E630">
            <v>20</v>
          </cell>
        </row>
        <row r="631">
          <cell r="E631">
            <v>500</v>
          </cell>
        </row>
        <row r="632">
          <cell r="E632">
            <v>3000</v>
          </cell>
        </row>
        <row r="635">
          <cell r="D635" t="str">
            <v>Excavation</v>
          </cell>
          <cell r="E635">
            <v>900</v>
          </cell>
        </row>
        <row r="636">
          <cell r="E636">
            <v>2160</v>
          </cell>
        </row>
        <row r="637">
          <cell r="E637">
            <v>324</v>
          </cell>
        </row>
        <row r="638">
          <cell r="D638" t="str">
            <v>concrete2</v>
          </cell>
          <cell r="E638">
            <v>525</v>
          </cell>
        </row>
        <row r="640">
          <cell r="D640" t="str">
            <v>rebar</v>
          </cell>
          <cell r="E640">
            <v>17</v>
          </cell>
        </row>
        <row r="641">
          <cell r="D641" t="str">
            <v>rebar</v>
          </cell>
          <cell r="E641">
            <v>41</v>
          </cell>
        </row>
        <row r="642">
          <cell r="D642" t="str">
            <v>concrete2</v>
          </cell>
          <cell r="E642">
            <v>60</v>
          </cell>
        </row>
        <row r="644">
          <cell r="D644" t="str">
            <v>rebar</v>
          </cell>
          <cell r="E644">
            <v>2</v>
          </cell>
        </row>
        <row r="645">
          <cell r="D645" t="str">
            <v>rebar</v>
          </cell>
          <cell r="E645">
            <v>7</v>
          </cell>
        </row>
        <row r="646">
          <cell r="E646">
            <v>1536</v>
          </cell>
        </row>
        <row r="649">
          <cell r="D649" t="str">
            <v>Excavation</v>
          </cell>
          <cell r="E649">
            <v>1200</v>
          </cell>
        </row>
        <row r="650">
          <cell r="D650" t="str">
            <v>lean</v>
          </cell>
          <cell r="E650">
            <v>44</v>
          </cell>
        </row>
        <row r="651">
          <cell r="D651" t="str">
            <v>concrete2</v>
          </cell>
          <cell r="E651">
            <v>320</v>
          </cell>
        </row>
        <row r="653">
          <cell r="D653" t="str">
            <v>rebar</v>
          </cell>
          <cell r="E653">
            <v>5</v>
          </cell>
        </row>
        <row r="654">
          <cell r="D654" t="str">
            <v>rebar</v>
          </cell>
          <cell r="E654">
            <v>21</v>
          </cell>
        </row>
        <row r="655">
          <cell r="D655" t="str">
            <v>concrete2</v>
          </cell>
          <cell r="E655">
            <v>300</v>
          </cell>
        </row>
        <row r="657">
          <cell r="D657" t="str">
            <v>rebar</v>
          </cell>
          <cell r="E657">
            <v>8</v>
          </cell>
        </row>
        <row r="658">
          <cell r="D658" t="str">
            <v>rebar</v>
          </cell>
          <cell r="E658">
            <v>37</v>
          </cell>
        </row>
        <row r="659">
          <cell r="E659">
            <v>1340</v>
          </cell>
        </row>
        <row r="660">
          <cell r="D660" t="str">
            <v>concrete2</v>
          </cell>
          <cell r="E660">
            <v>850</v>
          </cell>
        </row>
        <row r="662">
          <cell r="D662" t="str">
            <v>rebar</v>
          </cell>
          <cell r="E662">
            <v>15</v>
          </cell>
        </row>
        <row r="663">
          <cell r="D663" t="str">
            <v>rebar</v>
          </cell>
          <cell r="E663">
            <v>80</v>
          </cell>
        </row>
        <row r="664">
          <cell r="D664" t="str">
            <v>brick</v>
          </cell>
          <cell r="E664">
            <v>190</v>
          </cell>
        </row>
        <row r="665">
          <cell r="E665">
            <v>1700</v>
          </cell>
        </row>
        <row r="666">
          <cell r="D666" t="str">
            <v>steel</v>
          </cell>
          <cell r="E666">
            <v>145</v>
          </cell>
        </row>
        <row r="667">
          <cell r="D667" t="str">
            <v>singleroof</v>
          </cell>
          <cell r="E667">
            <v>4250</v>
          </cell>
        </row>
        <row r="668">
          <cell r="D668" t="str">
            <v>steel</v>
          </cell>
          <cell r="E668">
            <v>85</v>
          </cell>
        </row>
        <row r="669">
          <cell r="D669" t="str">
            <v>steel</v>
          </cell>
          <cell r="E669">
            <v>16</v>
          </cell>
        </row>
        <row r="670">
          <cell r="E670">
            <v>8000</v>
          </cell>
        </row>
        <row r="671">
          <cell r="E671">
            <v>1</v>
          </cell>
        </row>
        <row r="674">
          <cell r="D674" t="str">
            <v>Excavation</v>
          </cell>
          <cell r="E674">
            <v>2100</v>
          </cell>
        </row>
        <row r="675">
          <cell r="D675" t="str">
            <v>lean</v>
          </cell>
          <cell r="E675">
            <v>60</v>
          </cell>
        </row>
        <row r="676">
          <cell r="D676" t="str">
            <v>concrete2</v>
          </cell>
          <cell r="E676">
            <v>291</v>
          </cell>
        </row>
        <row r="677">
          <cell r="E677">
            <v>0</v>
          </cell>
        </row>
        <row r="678">
          <cell r="D678" t="str">
            <v>rebar</v>
          </cell>
          <cell r="E678">
            <v>3</v>
          </cell>
        </row>
        <row r="679">
          <cell r="D679" t="str">
            <v>rebar</v>
          </cell>
          <cell r="E679">
            <v>20</v>
          </cell>
        </row>
        <row r="680">
          <cell r="D680" t="str">
            <v>concrete3</v>
          </cell>
          <cell r="E680">
            <v>270</v>
          </cell>
        </row>
        <row r="681">
          <cell r="E681">
            <v>0</v>
          </cell>
        </row>
        <row r="682">
          <cell r="D682" t="str">
            <v>rebar</v>
          </cell>
          <cell r="E682">
            <v>5</v>
          </cell>
        </row>
        <row r="683">
          <cell r="D683" t="str">
            <v>rebar</v>
          </cell>
          <cell r="E683">
            <v>31</v>
          </cell>
        </row>
        <row r="684">
          <cell r="D684" t="str">
            <v>steel</v>
          </cell>
          <cell r="E684">
            <v>15</v>
          </cell>
        </row>
        <row r="685">
          <cell r="D685" t="str">
            <v>brick</v>
          </cell>
          <cell r="E685">
            <v>145</v>
          </cell>
        </row>
        <row r="686">
          <cell r="E686">
            <v>2650</v>
          </cell>
        </row>
        <row r="687">
          <cell r="E687">
            <v>900</v>
          </cell>
        </row>
        <row r="688">
          <cell r="E688">
            <v>1</v>
          </cell>
        </row>
        <row r="691">
          <cell r="D691" t="str">
            <v>Excavation</v>
          </cell>
          <cell r="E691">
            <v>620</v>
          </cell>
        </row>
        <row r="692">
          <cell r="D692" t="str">
            <v>lean</v>
          </cell>
          <cell r="E692">
            <v>24</v>
          </cell>
        </row>
        <row r="693">
          <cell r="D693" t="str">
            <v>concrete2</v>
          </cell>
          <cell r="E693">
            <v>72</v>
          </cell>
        </row>
        <row r="694">
          <cell r="E694">
            <v>0</v>
          </cell>
        </row>
        <row r="695">
          <cell r="D695" t="str">
            <v>rebar</v>
          </cell>
          <cell r="E695">
            <v>3</v>
          </cell>
        </row>
        <row r="696">
          <cell r="D696" t="str">
            <v>rebar</v>
          </cell>
          <cell r="E696">
            <v>10</v>
          </cell>
        </row>
        <row r="697">
          <cell r="D697" t="str">
            <v>concrete3</v>
          </cell>
          <cell r="E697">
            <v>70</v>
          </cell>
        </row>
        <row r="698">
          <cell r="E698">
            <v>0</v>
          </cell>
        </row>
        <row r="699">
          <cell r="D699" t="str">
            <v>rebar</v>
          </cell>
          <cell r="E699">
            <v>2</v>
          </cell>
        </row>
        <row r="700">
          <cell r="D700" t="str">
            <v>rebar</v>
          </cell>
          <cell r="E700">
            <v>8</v>
          </cell>
        </row>
        <row r="701">
          <cell r="D701" t="str">
            <v>steel</v>
          </cell>
          <cell r="E701">
            <v>4</v>
          </cell>
        </row>
        <row r="702">
          <cell r="D702" t="str">
            <v>singleroof</v>
          </cell>
          <cell r="E702">
            <v>290</v>
          </cell>
        </row>
        <row r="703">
          <cell r="E703">
            <v>500</v>
          </cell>
        </row>
        <row r="704">
          <cell r="E704">
            <v>165</v>
          </cell>
        </row>
        <row r="705">
          <cell r="D705" t="str">
            <v>brick</v>
          </cell>
          <cell r="E705">
            <v>75</v>
          </cell>
        </row>
        <row r="706">
          <cell r="E706">
            <v>1500</v>
          </cell>
        </row>
        <row r="707">
          <cell r="E707">
            <v>1500</v>
          </cell>
        </row>
        <row r="708">
          <cell r="E708">
            <v>80</v>
          </cell>
        </row>
        <row r="709">
          <cell r="E709">
            <v>1</v>
          </cell>
        </row>
        <row r="712">
          <cell r="D712" t="str">
            <v>Excavation</v>
          </cell>
          <cell r="E712">
            <v>7800</v>
          </cell>
        </row>
        <row r="713">
          <cell r="D713" t="str">
            <v>lean</v>
          </cell>
          <cell r="E713">
            <v>150</v>
          </cell>
        </row>
        <row r="714">
          <cell r="D714" t="str">
            <v>concrete2</v>
          </cell>
          <cell r="E714">
            <v>230</v>
          </cell>
        </row>
        <row r="716">
          <cell r="D716" t="str">
            <v>rebar</v>
          </cell>
          <cell r="E716">
            <v>9.6999999999999993</v>
          </cell>
        </row>
        <row r="717">
          <cell r="D717" t="str">
            <v>rebar</v>
          </cell>
          <cell r="E717">
            <v>20</v>
          </cell>
        </row>
        <row r="718">
          <cell r="D718" t="str">
            <v>concrete3</v>
          </cell>
          <cell r="E718">
            <v>186</v>
          </cell>
        </row>
        <row r="720">
          <cell r="D720" t="str">
            <v>rebar</v>
          </cell>
          <cell r="E720">
            <v>8</v>
          </cell>
        </row>
        <row r="721">
          <cell r="D721" t="str">
            <v>rebar</v>
          </cell>
          <cell r="E721">
            <v>20</v>
          </cell>
        </row>
        <row r="722">
          <cell r="D722" t="str">
            <v>steel</v>
          </cell>
          <cell r="E722">
            <v>300</v>
          </cell>
        </row>
        <row r="723">
          <cell r="D723" t="str">
            <v>singleroof</v>
          </cell>
          <cell r="E723">
            <v>3285</v>
          </cell>
        </row>
        <row r="724">
          <cell r="E724">
            <v>1200</v>
          </cell>
        </row>
        <row r="725">
          <cell r="E725">
            <v>1</v>
          </cell>
        </row>
        <row r="726">
          <cell r="D726" t="str">
            <v>concrete3</v>
          </cell>
          <cell r="E726">
            <v>2290</v>
          </cell>
        </row>
        <row r="728">
          <cell r="D728" t="str">
            <v>rebar</v>
          </cell>
          <cell r="E728">
            <v>50</v>
          </cell>
        </row>
        <row r="729">
          <cell r="D729" t="str">
            <v>rebar</v>
          </cell>
          <cell r="E729">
            <v>232</v>
          </cell>
        </row>
        <row r="730">
          <cell r="E730">
            <v>400</v>
          </cell>
        </row>
        <row r="731">
          <cell r="E731">
            <v>1800</v>
          </cell>
        </row>
        <row r="732">
          <cell r="E732">
            <v>400</v>
          </cell>
        </row>
        <row r="735">
          <cell r="D735" t="str">
            <v>Excavation</v>
          </cell>
          <cell r="E735">
            <v>1200</v>
          </cell>
        </row>
        <row r="736">
          <cell r="D736" t="str">
            <v>lean</v>
          </cell>
          <cell r="E736">
            <v>12</v>
          </cell>
        </row>
        <row r="737">
          <cell r="D737" t="str">
            <v>concrete2</v>
          </cell>
          <cell r="E737">
            <v>72</v>
          </cell>
        </row>
        <row r="738">
          <cell r="E738">
            <v>0</v>
          </cell>
        </row>
        <row r="739">
          <cell r="D739" t="str">
            <v>rebar</v>
          </cell>
          <cell r="E739">
            <v>15</v>
          </cell>
        </row>
        <row r="740">
          <cell r="E740">
            <v>302.39999999999998</v>
          </cell>
        </row>
        <row r="741">
          <cell r="D741" t="str">
            <v>concrete2</v>
          </cell>
          <cell r="E741">
            <v>189</v>
          </cell>
        </row>
        <row r="742">
          <cell r="E742">
            <v>0</v>
          </cell>
        </row>
        <row r="743">
          <cell r="D743" t="str">
            <v>rebar</v>
          </cell>
          <cell r="E743">
            <v>35</v>
          </cell>
        </row>
        <row r="744">
          <cell r="D744" t="str">
            <v>singleroof</v>
          </cell>
          <cell r="E744">
            <v>793.8</v>
          </cell>
        </row>
        <row r="745">
          <cell r="D745" t="str">
            <v>steel</v>
          </cell>
          <cell r="E745">
            <v>22.32</v>
          </cell>
        </row>
        <row r="746">
          <cell r="D746" t="str">
            <v>brick</v>
          </cell>
          <cell r="E746">
            <v>72</v>
          </cell>
        </row>
        <row r="747">
          <cell r="E747">
            <v>27</v>
          </cell>
        </row>
        <row r="748">
          <cell r="E748">
            <v>407</v>
          </cell>
        </row>
        <row r="749">
          <cell r="D749" t="str">
            <v>steel</v>
          </cell>
          <cell r="E749">
            <v>22.847000000000001</v>
          </cell>
        </row>
        <row r="750">
          <cell r="E750">
            <v>1</v>
          </cell>
        </row>
        <row r="753">
          <cell r="D753" t="str">
            <v>Excavation</v>
          </cell>
          <cell r="E753">
            <v>850</v>
          </cell>
        </row>
        <row r="754">
          <cell r="D754" t="str">
            <v>concrete2</v>
          </cell>
          <cell r="E754">
            <v>674</v>
          </cell>
        </row>
        <row r="756">
          <cell r="D756" t="str">
            <v>rebar</v>
          </cell>
          <cell r="E756">
            <v>45.5</v>
          </cell>
        </row>
        <row r="757">
          <cell r="D757" t="str">
            <v>brick</v>
          </cell>
          <cell r="E757">
            <v>574.1</v>
          </cell>
        </row>
        <row r="758">
          <cell r="E758">
            <v>5219</v>
          </cell>
        </row>
        <row r="759">
          <cell r="E759">
            <v>5219</v>
          </cell>
        </row>
        <row r="760">
          <cell r="E760">
            <v>447.6</v>
          </cell>
        </row>
        <row r="761">
          <cell r="E761">
            <v>447.6</v>
          </cell>
        </row>
        <row r="762">
          <cell r="E762">
            <v>384</v>
          </cell>
        </row>
        <row r="763">
          <cell r="E763">
            <v>4932</v>
          </cell>
        </row>
        <row r="764">
          <cell r="E764">
            <v>37.799999999999997</v>
          </cell>
        </row>
        <row r="765">
          <cell r="E765">
            <v>73.400000000000006</v>
          </cell>
        </row>
        <row r="766">
          <cell r="E766">
            <v>49.8</v>
          </cell>
        </row>
        <row r="767">
          <cell r="D767" t="str">
            <v>steel</v>
          </cell>
          <cell r="E767">
            <v>13.157999999999999</v>
          </cell>
        </row>
        <row r="768">
          <cell r="D768" t="str">
            <v>singleroof</v>
          </cell>
          <cell r="E768">
            <v>747</v>
          </cell>
        </row>
        <row r="769">
          <cell r="E769">
            <v>271</v>
          </cell>
        </row>
        <row r="770">
          <cell r="E770">
            <v>520</v>
          </cell>
        </row>
        <row r="771">
          <cell r="E771">
            <v>1</v>
          </cell>
        </row>
        <row r="774">
          <cell r="D774" t="str">
            <v>Excavation</v>
          </cell>
          <cell r="E774">
            <v>887.4</v>
          </cell>
        </row>
        <row r="775">
          <cell r="D775" t="str">
            <v>concrete2</v>
          </cell>
          <cell r="E775">
            <v>357</v>
          </cell>
        </row>
        <row r="776">
          <cell r="D776" t="str">
            <v>concrete3</v>
          </cell>
          <cell r="E776">
            <v>210</v>
          </cell>
        </row>
        <row r="778">
          <cell r="D778" t="str">
            <v>rebar</v>
          </cell>
          <cell r="E778">
            <v>60.81</v>
          </cell>
        </row>
        <row r="779">
          <cell r="D779" t="str">
            <v>brick</v>
          </cell>
          <cell r="E779">
            <v>6</v>
          </cell>
        </row>
        <row r="780">
          <cell r="E780">
            <v>390</v>
          </cell>
        </row>
        <row r="781">
          <cell r="E781">
            <v>63</v>
          </cell>
        </row>
        <row r="782">
          <cell r="E782">
            <v>35</v>
          </cell>
        </row>
        <row r="783">
          <cell r="E783">
            <v>390</v>
          </cell>
        </row>
        <row r="784">
          <cell r="E784">
            <v>1</v>
          </cell>
        </row>
        <row r="788">
          <cell r="D788" t="str">
            <v>Excavation</v>
          </cell>
          <cell r="E788">
            <v>500</v>
          </cell>
        </row>
        <row r="789">
          <cell r="D789" t="str">
            <v>concrete2</v>
          </cell>
          <cell r="E789">
            <v>30</v>
          </cell>
        </row>
        <row r="790">
          <cell r="D790" t="str">
            <v>concrete4</v>
          </cell>
          <cell r="E790">
            <v>231.95</v>
          </cell>
        </row>
        <row r="792">
          <cell r="D792" t="str">
            <v>rebar</v>
          </cell>
          <cell r="E792">
            <v>34.82</v>
          </cell>
        </row>
        <row r="793">
          <cell r="D793" t="str">
            <v>brick</v>
          </cell>
        </row>
        <row r="805">
          <cell r="E805">
            <v>7.8</v>
          </cell>
        </row>
        <row r="806">
          <cell r="E806">
            <v>1</v>
          </cell>
        </row>
        <row r="811">
          <cell r="D811" t="str">
            <v>Excavation</v>
          </cell>
          <cell r="E811">
            <v>733</v>
          </cell>
        </row>
        <row r="812">
          <cell r="D812" t="str">
            <v>lean</v>
          </cell>
          <cell r="E812">
            <v>19.100000000000001</v>
          </cell>
        </row>
        <row r="813">
          <cell r="D813" t="str">
            <v>concrete2</v>
          </cell>
          <cell r="E813">
            <v>90</v>
          </cell>
        </row>
        <row r="814">
          <cell r="D814" t="str">
            <v>concrete4</v>
          </cell>
          <cell r="E814">
            <v>124</v>
          </cell>
        </row>
        <row r="816">
          <cell r="D816" t="str">
            <v>rebar</v>
          </cell>
          <cell r="E816">
            <v>32</v>
          </cell>
        </row>
        <row r="818">
          <cell r="E818">
            <v>236</v>
          </cell>
        </row>
        <row r="819">
          <cell r="E819">
            <v>154</v>
          </cell>
        </row>
        <row r="820">
          <cell r="E820">
            <v>1430</v>
          </cell>
        </row>
        <row r="824">
          <cell r="D824" t="str">
            <v>Excavation</v>
          </cell>
          <cell r="E824">
            <v>233</v>
          </cell>
        </row>
        <row r="825">
          <cell r="D825" t="str">
            <v>lean</v>
          </cell>
          <cell r="E825">
            <v>5.9</v>
          </cell>
        </row>
        <row r="826">
          <cell r="D826" t="str">
            <v>concrete2</v>
          </cell>
          <cell r="E826">
            <v>21</v>
          </cell>
        </row>
        <row r="827">
          <cell r="D827" t="str">
            <v>concrete4</v>
          </cell>
          <cell r="E827">
            <v>112.5</v>
          </cell>
        </row>
        <row r="829">
          <cell r="D829" t="str">
            <v>rebar</v>
          </cell>
          <cell r="E829">
            <v>20</v>
          </cell>
        </row>
        <row r="830">
          <cell r="E830">
            <v>182.6</v>
          </cell>
        </row>
        <row r="831">
          <cell r="D831" t="str">
            <v>concrete4</v>
          </cell>
          <cell r="E831">
            <v>13.2</v>
          </cell>
        </row>
        <row r="833">
          <cell r="D833" t="str">
            <v>rebar</v>
          </cell>
          <cell r="E833">
            <v>2.5</v>
          </cell>
        </row>
        <row r="834">
          <cell r="D834" t="str">
            <v>steel</v>
          </cell>
          <cell r="E834">
            <v>0.8345999999999999</v>
          </cell>
        </row>
        <row r="835">
          <cell r="E835">
            <v>51</v>
          </cell>
        </row>
        <row r="836">
          <cell r="E836">
            <v>57</v>
          </cell>
        </row>
        <row r="837">
          <cell r="D837" t="str">
            <v>singleroof</v>
          </cell>
          <cell r="E837">
            <v>71</v>
          </cell>
        </row>
        <row r="838">
          <cell r="D838" t="str">
            <v>steel</v>
          </cell>
          <cell r="E838">
            <v>1.42</v>
          </cell>
        </row>
        <row r="839">
          <cell r="E839">
            <v>51</v>
          </cell>
        </row>
        <row r="840">
          <cell r="E840">
            <v>112</v>
          </cell>
        </row>
        <row r="841">
          <cell r="E841">
            <v>58</v>
          </cell>
        </row>
        <row r="844">
          <cell r="D844" t="str">
            <v>Excavation</v>
          </cell>
          <cell r="E844">
            <v>89</v>
          </cell>
        </row>
        <row r="845">
          <cell r="D845" t="str">
            <v>lean</v>
          </cell>
          <cell r="E845">
            <v>4.3</v>
          </cell>
        </row>
        <row r="846">
          <cell r="D846" t="str">
            <v>concrete2</v>
          </cell>
          <cell r="E846">
            <v>11.4</v>
          </cell>
        </row>
        <row r="847">
          <cell r="D847" t="str">
            <v>concrete4</v>
          </cell>
          <cell r="E847">
            <v>11</v>
          </cell>
        </row>
        <row r="848">
          <cell r="D848" t="str">
            <v>concrete4</v>
          </cell>
          <cell r="E848">
            <v>3</v>
          </cell>
        </row>
        <row r="849">
          <cell r="D849" t="str">
            <v>concrete2</v>
          </cell>
          <cell r="E849">
            <v>16</v>
          </cell>
        </row>
        <row r="851">
          <cell r="D851" t="str">
            <v>rebar</v>
          </cell>
          <cell r="E851">
            <v>5</v>
          </cell>
        </row>
        <row r="852">
          <cell r="D852" t="str">
            <v>steel</v>
          </cell>
          <cell r="E852">
            <v>1.2012</v>
          </cell>
        </row>
        <row r="853">
          <cell r="E853">
            <v>153.9</v>
          </cell>
        </row>
        <row r="854">
          <cell r="E854">
            <v>105</v>
          </cell>
        </row>
        <row r="855">
          <cell r="D855" t="str">
            <v>singleroof</v>
          </cell>
          <cell r="E855">
            <v>105</v>
          </cell>
        </row>
        <row r="856">
          <cell r="D856" t="str">
            <v>steel</v>
          </cell>
          <cell r="E856">
            <v>2.1</v>
          </cell>
        </row>
        <row r="859">
          <cell r="D859" t="str">
            <v>Excavation</v>
          </cell>
          <cell r="E859">
            <v>1267</v>
          </cell>
        </row>
        <row r="860">
          <cell r="D860" t="str">
            <v>lean</v>
          </cell>
          <cell r="E860">
            <v>84</v>
          </cell>
        </row>
        <row r="861">
          <cell r="D861" t="str">
            <v>concrete4</v>
          </cell>
          <cell r="E861">
            <v>267.2</v>
          </cell>
        </row>
        <row r="862">
          <cell r="D862" t="str">
            <v>concrete2</v>
          </cell>
          <cell r="E862">
            <v>166</v>
          </cell>
        </row>
        <row r="864">
          <cell r="D864" t="str">
            <v>rebar</v>
          </cell>
          <cell r="E864">
            <v>73</v>
          </cell>
        </row>
        <row r="865">
          <cell r="E865">
            <v>1149</v>
          </cell>
        </row>
        <row r="866">
          <cell r="E866">
            <v>276</v>
          </cell>
        </row>
        <row r="867">
          <cell r="D867" t="str">
            <v>singleroof</v>
          </cell>
          <cell r="E867">
            <v>82</v>
          </cell>
        </row>
        <row r="868">
          <cell r="D868" t="str">
            <v>steel</v>
          </cell>
          <cell r="E868">
            <v>2.1</v>
          </cell>
        </row>
        <row r="871">
          <cell r="D871" t="str">
            <v>Excavation</v>
          </cell>
          <cell r="E871">
            <v>169</v>
          </cell>
        </row>
        <row r="872">
          <cell r="D872" t="str">
            <v>concrete2</v>
          </cell>
          <cell r="E872">
            <v>106</v>
          </cell>
        </row>
        <row r="874">
          <cell r="D874" t="str">
            <v>rebar</v>
          </cell>
          <cell r="E874">
            <v>8.1</v>
          </cell>
        </row>
        <row r="875">
          <cell r="D875" t="str">
            <v>brick</v>
          </cell>
          <cell r="E875">
            <v>31.481999999999999</v>
          </cell>
        </row>
        <row r="877">
          <cell r="D877" t="str">
            <v>concrete4</v>
          </cell>
          <cell r="E877">
            <v>74.75</v>
          </cell>
        </row>
        <row r="879">
          <cell r="D879" t="str">
            <v>rebar</v>
          </cell>
          <cell r="E879">
            <v>18</v>
          </cell>
        </row>
        <row r="880">
          <cell r="D880" t="str">
            <v>lean</v>
          </cell>
          <cell r="E880">
            <v>1.62</v>
          </cell>
        </row>
        <row r="881">
          <cell r="D881" t="str">
            <v>concrete2</v>
          </cell>
          <cell r="E881">
            <v>32.4</v>
          </cell>
        </row>
        <row r="882">
          <cell r="E882">
            <v>324</v>
          </cell>
        </row>
        <row r="883">
          <cell r="E883">
            <v>26</v>
          </cell>
        </row>
        <row r="884">
          <cell r="D884" t="str">
            <v>brick</v>
          </cell>
          <cell r="E884">
            <v>88.822800000000001</v>
          </cell>
        </row>
        <row r="885">
          <cell r="E885">
            <v>1312.66</v>
          </cell>
        </row>
        <row r="886">
          <cell r="E886">
            <v>305.79000000000002</v>
          </cell>
        </row>
        <row r="887">
          <cell r="E887">
            <v>324</v>
          </cell>
        </row>
        <row r="888">
          <cell r="D888" t="str">
            <v>singleroof</v>
          </cell>
          <cell r="E888">
            <v>356.4</v>
          </cell>
        </row>
        <row r="889">
          <cell r="D889" t="str">
            <v>steel</v>
          </cell>
          <cell r="E889">
            <v>12</v>
          </cell>
        </row>
        <row r="890">
          <cell r="E890">
            <v>37.799999999999997</v>
          </cell>
        </row>
        <row r="891">
          <cell r="E891">
            <v>12</v>
          </cell>
        </row>
        <row r="892">
          <cell r="E892">
            <v>507</v>
          </cell>
        </row>
        <row r="893">
          <cell r="E893">
            <v>175</v>
          </cell>
        </row>
        <row r="894">
          <cell r="E894">
            <v>250</v>
          </cell>
        </row>
        <row r="896">
          <cell r="E896">
            <v>1</v>
          </cell>
        </row>
        <row r="900">
          <cell r="D900" t="str">
            <v>Excavation</v>
          </cell>
          <cell r="E900">
            <v>105</v>
          </cell>
        </row>
        <row r="901">
          <cell r="D901" t="str">
            <v>lean</v>
          </cell>
          <cell r="E901">
            <v>2.9</v>
          </cell>
        </row>
        <row r="902">
          <cell r="D902" t="str">
            <v>concrete4</v>
          </cell>
          <cell r="E902">
            <v>25.5</v>
          </cell>
        </row>
        <row r="903">
          <cell r="D903" t="str">
            <v>concrete2</v>
          </cell>
          <cell r="E903">
            <v>8.1999999999999993</v>
          </cell>
        </row>
        <row r="905">
          <cell r="D905" t="str">
            <v>rebar</v>
          </cell>
          <cell r="E905">
            <v>7.1</v>
          </cell>
        </row>
        <row r="906">
          <cell r="E906">
            <v>114</v>
          </cell>
        </row>
        <row r="907">
          <cell r="E907">
            <v>21</v>
          </cell>
        </row>
        <row r="910">
          <cell r="D910" t="str">
            <v>Excavation</v>
          </cell>
          <cell r="E910">
            <v>368</v>
          </cell>
        </row>
        <row r="911">
          <cell r="D911" t="str">
            <v>lean</v>
          </cell>
          <cell r="E911">
            <v>6.6</v>
          </cell>
        </row>
        <row r="912">
          <cell r="D912" t="str">
            <v>concrete4</v>
          </cell>
          <cell r="E912">
            <v>80.86</v>
          </cell>
        </row>
        <row r="913">
          <cell r="D913" t="str">
            <v>concrete2</v>
          </cell>
          <cell r="E913">
            <v>26.3</v>
          </cell>
        </row>
        <row r="915">
          <cell r="D915" t="str">
            <v>rebar</v>
          </cell>
          <cell r="E915">
            <v>20</v>
          </cell>
        </row>
        <row r="916">
          <cell r="E916">
            <v>298.8</v>
          </cell>
        </row>
        <row r="917">
          <cell r="E917">
            <v>51</v>
          </cell>
        </row>
        <row r="918">
          <cell r="E918">
            <v>1</v>
          </cell>
        </row>
        <row r="919">
          <cell r="E919">
            <v>265</v>
          </cell>
        </row>
        <row r="920">
          <cell r="E920">
            <v>175</v>
          </cell>
        </row>
        <row r="923">
          <cell r="D923" t="str">
            <v>Excavation</v>
          </cell>
          <cell r="E923">
            <v>210</v>
          </cell>
        </row>
        <row r="924">
          <cell r="D924" t="str">
            <v>lean</v>
          </cell>
          <cell r="E924">
            <v>12</v>
          </cell>
        </row>
        <row r="925">
          <cell r="D925" t="str">
            <v>concrete2</v>
          </cell>
          <cell r="E925">
            <v>86</v>
          </cell>
        </row>
        <row r="927">
          <cell r="D927" t="str">
            <v>rebar</v>
          </cell>
          <cell r="E927">
            <v>8.01</v>
          </cell>
        </row>
        <row r="928">
          <cell r="D928" t="str">
            <v>brick</v>
          </cell>
          <cell r="E928">
            <v>35</v>
          </cell>
        </row>
        <row r="930">
          <cell r="D930" t="str">
            <v>concrete3</v>
          </cell>
          <cell r="E930">
            <v>173.88</v>
          </cell>
        </row>
        <row r="932">
          <cell r="D932" t="str">
            <v>rebar</v>
          </cell>
          <cell r="E932">
            <v>16</v>
          </cell>
        </row>
        <row r="933">
          <cell r="D933" t="str">
            <v>brick</v>
          </cell>
          <cell r="E933">
            <v>160.79</v>
          </cell>
        </row>
        <row r="934">
          <cell r="E934">
            <v>1870.32</v>
          </cell>
        </row>
        <row r="935">
          <cell r="E935">
            <v>1870.32</v>
          </cell>
        </row>
        <row r="936">
          <cell r="E936">
            <v>93.9</v>
          </cell>
        </row>
        <row r="937">
          <cell r="E937">
            <v>59.4</v>
          </cell>
        </row>
        <row r="938">
          <cell r="E938">
            <v>1206.75</v>
          </cell>
        </row>
        <row r="939">
          <cell r="E939">
            <v>402.25</v>
          </cell>
        </row>
        <row r="941">
          <cell r="D941" t="str">
            <v>concrete2</v>
          </cell>
          <cell r="E941">
            <v>23.76</v>
          </cell>
        </row>
        <row r="943">
          <cell r="D943" t="str">
            <v>rebar</v>
          </cell>
          <cell r="E943">
            <v>5</v>
          </cell>
        </row>
        <row r="944">
          <cell r="E944">
            <v>1</v>
          </cell>
        </row>
        <row r="945">
          <cell r="E945">
            <v>1</v>
          </cell>
        </row>
        <row r="948">
          <cell r="D948" t="str">
            <v>Excavation</v>
          </cell>
          <cell r="E948">
            <v>216</v>
          </cell>
        </row>
        <row r="949">
          <cell r="E949">
            <v>3.84</v>
          </cell>
        </row>
        <row r="950">
          <cell r="D950" t="str">
            <v>concrete2</v>
          </cell>
          <cell r="E950">
            <v>51.12</v>
          </cell>
        </row>
        <row r="951">
          <cell r="E951">
            <v>0</v>
          </cell>
        </row>
        <row r="952">
          <cell r="D952" t="str">
            <v>rebar</v>
          </cell>
          <cell r="E952">
            <v>7.6679999999999993</v>
          </cell>
        </row>
        <row r="953">
          <cell r="E953">
            <v>81.599999999999994</v>
          </cell>
        </row>
        <row r="954">
          <cell r="E954">
            <v>1</v>
          </cell>
        </row>
        <row r="957">
          <cell r="D957" t="str">
            <v>Excavation</v>
          </cell>
          <cell r="E957">
            <v>74.099999999999994</v>
          </cell>
        </row>
        <row r="958">
          <cell r="D958" t="str">
            <v>lean</v>
          </cell>
          <cell r="E958">
            <v>5</v>
          </cell>
        </row>
        <row r="959">
          <cell r="D959" t="str">
            <v>concrete2</v>
          </cell>
          <cell r="E959">
            <v>34</v>
          </cell>
        </row>
        <row r="960">
          <cell r="E960">
            <v>0</v>
          </cell>
        </row>
        <row r="961">
          <cell r="D961" t="str">
            <v>rebar</v>
          </cell>
          <cell r="E961">
            <v>3</v>
          </cell>
        </row>
        <row r="962">
          <cell r="D962" t="str">
            <v>steel</v>
          </cell>
          <cell r="E962">
            <v>1.4040000000000001</v>
          </cell>
        </row>
        <row r="965">
          <cell r="D965" t="str">
            <v>Excavation</v>
          </cell>
          <cell r="E965">
            <v>1800</v>
          </cell>
        </row>
        <row r="966">
          <cell r="D966" t="str">
            <v>lean</v>
          </cell>
          <cell r="E966">
            <v>45</v>
          </cell>
        </row>
        <row r="967">
          <cell r="D967" t="str">
            <v>pile</v>
          </cell>
        </row>
        <row r="969">
          <cell r="D969" t="str">
            <v>concrete2</v>
          </cell>
          <cell r="E969">
            <v>450</v>
          </cell>
        </row>
        <row r="971">
          <cell r="D971" t="str">
            <v>rebar</v>
          </cell>
        </row>
        <row r="972">
          <cell r="D972" t="str">
            <v>rebar</v>
          </cell>
          <cell r="E972">
            <v>34</v>
          </cell>
        </row>
        <row r="973">
          <cell r="E973">
            <v>850</v>
          </cell>
        </row>
        <row r="976">
          <cell r="E976">
            <v>127.5</v>
          </cell>
        </row>
        <row r="977">
          <cell r="D977" t="str">
            <v>steel</v>
          </cell>
          <cell r="E977">
            <v>20</v>
          </cell>
        </row>
        <row r="978">
          <cell r="D978" t="str">
            <v>steel</v>
          </cell>
          <cell r="E978">
            <v>2.5</v>
          </cell>
        </row>
        <row r="979">
          <cell r="E979">
            <v>500</v>
          </cell>
        </row>
        <row r="980">
          <cell r="D980" t="str">
            <v>lean</v>
          </cell>
          <cell r="E980">
            <v>120</v>
          </cell>
        </row>
        <row r="981">
          <cell r="E981">
            <v>1</v>
          </cell>
        </row>
        <row r="984">
          <cell r="D984" t="str">
            <v>Excavation</v>
          </cell>
          <cell r="E984">
            <v>64.652000000000001</v>
          </cell>
        </row>
        <row r="985">
          <cell r="D985" t="str">
            <v>lean</v>
          </cell>
          <cell r="E985">
            <v>14.77</v>
          </cell>
        </row>
        <row r="986">
          <cell r="D986" t="str">
            <v>concrete2</v>
          </cell>
          <cell r="E986">
            <v>26.802999999999997</v>
          </cell>
        </row>
        <row r="987">
          <cell r="E987">
            <v>0</v>
          </cell>
        </row>
        <row r="988">
          <cell r="D988" t="str">
            <v>rebar</v>
          </cell>
          <cell r="E988">
            <v>2</v>
          </cell>
        </row>
        <row r="989">
          <cell r="E989">
            <v>178.57</v>
          </cell>
        </row>
        <row r="990">
          <cell r="E990">
            <v>55.601000000000006</v>
          </cell>
        </row>
        <row r="991">
          <cell r="D991" t="str">
            <v>concrete3</v>
          </cell>
          <cell r="E991">
            <v>17.29</v>
          </cell>
        </row>
        <row r="992">
          <cell r="E992">
            <v>0</v>
          </cell>
        </row>
        <row r="993">
          <cell r="D993" t="str">
            <v>rebar</v>
          </cell>
          <cell r="E993">
            <v>2.9512</v>
          </cell>
        </row>
        <row r="997">
          <cell r="D997" t="str">
            <v>steel</v>
          </cell>
          <cell r="E997">
            <v>10.689</v>
          </cell>
        </row>
        <row r="998">
          <cell r="E998">
            <v>390</v>
          </cell>
        </row>
        <row r="999">
          <cell r="D999" t="str">
            <v>singleroof</v>
          </cell>
          <cell r="E999">
            <v>758.8</v>
          </cell>
        </row>
        <row r="1002">
          <cell r="D1002" t="str">
            <v>Excavation</v>
          </cell>
          <cell r="E1002">
            <v>6720</v>
          </cell>
        </row>
        <row r="1003">
          <cell r="D1003" t="str">
            <v>concrete4</v>
          </cell>
          <cell r="E1003">
            <v>280</v>
          </cell>
        </row>
        <row r="1004">
          <cell r="E1004">
            <v>0</v>
          </cell>
        </row>
        <row r="1005">
          <cell r="D1005" t="str">
            <v>rebar</v>
          </cell>
          <cell r="E1005">
            <v>15.8</v>
          </cell>
        </row>
        <row r="1006">
          <cell r="E1006">
            <v>840</v>
          </cell>
        </row>
        <row r="1007">
          <cell r="E1007">
            <v>1</v>
          </cell>
        </row>
        <row r="1008">
          <cell r="E1008">
            <v>1</v>
          </cell>
        </row>
        <row r="1013">
          <cell r="D1013" t="str">
            <v>Excavation</v>
          </cell>
          <cell r="E1013">
            <v>3000</v>
          </cell>
        </row>
        <row r="1014">
          <cell r="D1014" t="str">
            <v>lean</v>
          </cell>
          <cell r="E1014">
            <v>200</v>
          </cell>
        </row>
        <row r="1015">
          <cell r="D1015" t="str">
            <v>concrete2</v>
          </cell>
          <cell r="E1015">
            <v>2500</v>
          </cell>
        </row>
        <row r="1016">
          <cell r="D1016" t="str">
            <v>rebar</v>
          </cell>
          <cell r="E1016">
            <v>180</v>
          </cell>
        </row>
        <row r="1017">
          <cell r="E1017">
            <v>400</v>
          </cell>
        </row>
        <row r="1020">
          <cell r="D1020" t="str">
            <v>Excavation</v>
          </cell>
          <cell r="E1020">
            <v>1000</v>
          </cell>
        </row>
        <row r="1021">
          <cell r="D1021" t="str">
            <v>lean</v>
          </cell>
          <cell r="E1021">
            <v>300</v>
          </cell>
        </row>
        <row r="1022">
          <cell r="D1022" t="str">
            <v>concrete2</v>
          </cell>
          <cell r="E1022">
            <v>600</v>
          </cell>
        </row>
        <row r="1023">
          <cell r="D1023" t="str">
            <v>rebar</v>
          </cell>
          <cell r="E1023">
            <v>72</v>
          </cell>
        </row>
        <row r="1026">
          <cell r="D1026" t="str">
            <v>Excavation</v>
          </cell>
          <cell r="E1026">
            <v>111.08499999999999</v>
          </cell>
        </row>
        <row r="1027">
          <cell r="D1027" t="str">
            <v>pile</v>
          </cell>
          <cell r="E1027">
            <v>891.8</v>
          </cell>
        </row>
        <row r="1028">
          <cell r="E1028">
            <v>97.5</v>
          </cell>
        </row>
        <row r="1029">
          <cell r="D1029" t="str">
            <v>lean</v>
          </cell>
          <cell r="E1029">
            <v>32.5</v>
          </cell>
        </row>
        <row r="1030">
          <cell r="D1030" t="str">
            <v>concrete2</v>
          </cell>
          <cell r="E1030">
            <v>162.5</v>
          </cell>
        </row>
        <row r="1031">
          <cell r="E1031">
            <v>0</v>
          </cell>
        </row>
        <row r="1032">
          <cell r="D1032" t="str">
            <v>rebar</v>
          </cell>
          <cell r="E1032">
            <v>22.75</v>
          </cell>
        </row>
        <row r="1033">
          <cell r="D1033" t="str">
            <v>brick</v>
          </cell>
          <cell r="E1033">
            <v>572</v>
          </cell>
        </row>
        <row r="1034">
          <cell r="E1034">
            <v>4902.3</v>
          </cell>
        </row>
        <row r="1035">
          <cell r="D1035" t="str">
            <v>steel</v>
          </cell>
          <cell r="E1035">
            <v>34.450000000000003</v>
          </cell>
        </row>
        <row r="1036">
          <cell r="E1036">
            <v>325</v>
          </cell>
        </row>
        <row r="1037">
          <cell r="E1037">
            <v>4902.3</v>
          </cell>
        </row>
        <row r="1038">
          <cell r="E1038">
            <v>2</v>
          </cell>
        </row>
        <row r="1039">
          <cell r="E1039">
            <v>1</v>
          </cell>
        </row>
        <row r="1042">
          <cell r="E1042">
            <v>17850</v>
          </cell>
        </row>
        <row r="1043">
          <cell r="E1043">
            <v>3630</v>
          </cell>
        </row>
        <row r="1044">
          <cell r="E1044">
            <v>1</v>
          </cell>
        </row>
        <row r="1047">
          <cell r="E1047">
            <v>13000</v>
          </cell>
        </row>
        <row r="1050">
          <cell r="D1050" t="str">
            <v>Excavation</v>
          </cell>
          <cell r="E1050">
            <v>25800</v>
          </cell>
        </row>
        <row r="1051">
          <cell r="D1051" t="str">
            <v>concrete2</v>
          </cell>
          <cell r="E1051">
            <v>455.79999999999995</v>
          </cell>
        </row>
        <row r="1052">
          <cell r="E1052">
            <v>0</v>
          </cell>
        </row>
        <row r="1053">
          <cell r="D1053" t="str">
            <v>rebar</v>
          </cell>
          <cell r="E1053">
            <v>54.695999999999998</v>
          </cell>
        </row>
        <row r="1057">
          <cell r="E1057">
            <v>1</v>
          </cell>
        </row>
        <row r="1059">
          <cell r="E1059">
            <v>1</v>
          </cell>
        </row>
        <row r="1061">
          <cell r="E1061">
            <v>1</v>
          </cell>
        </row>
        <row r="1063">
          <cell r="E1063">
            <v>1</v>
          </cell>
        </row>
        <row r="1065">
          <cell r="E1065">
            <v>1</v>
          </cell>
        </row>
        <row r="1067">
          <cell r="E1067">
            <v>1</v>
          </cell>
        </row>
        <row r="1069">
          <cell r="E1069">
            <v>1</v>
          </cell>
        </row>
        <row r="1071">
          <cell r="E1071">
            <v>1</v>
          </cell>
        </row>
        <row r="1073">
          <cell r="E1073">
            <v>1</v>
          </cell>
        </row>
      </sheetData>
      <sheetData sheetId="3"/>
      <sheetData sheetId="4"/>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enhlech"/>
      <sheetName val="tra bang"/>
      <sheetName val="CVC"/>
      <sheetName val="CVC-dg"/>
      <sheetName val="TVL"/>
      <sheetName val="ptvt-dg (MTC)"/>
      <sheetName val="dtct-dg"/>
      <sheetName val="ptvt-dg"/>
      <sheetName val="vt-dg"/>
      <sheetName val="TH-CAU"/>
      <sheetName val="TH-DUONG"/>
      <sheetName val="TH"/>
      <sheetName val="Sheet1"/>
      <sheetName val="ptvt"/>
      <sheetName val="ptvt_dg"/>
      <sheetName val="TH TB"/>
      <sheetName val="Package A"/>
      <sheetName val="Package B"/>
      <sheetName val="ptdg"/>
      <sheetName val="PA2"/>
      <sheetName val="PA3"/>
      <sheetName val="T. hop"/>
      <sheetName val="DT"/>
      <sheetName val="TL"/>
      <sheetName val="CT"/>
      <sheetName val="BPKL"/>
      <sheetName val="00000000"/>
      <sheetName val="10000000"/>
      <sheetName val="XL4Test5"/>
      <sheetName val="HAT 1"/>
      <sheetName val="HAT 2"/>
      <sheetName val="HAT 3"/>
      <sheetName val="HAT 4"/>
      <sheetName val="Sheet7"/>
      <sheetName val="Sheet8"/>
      <sheetName val="20000000"/>
      <sheetName val="ptvt-dg (MDC)"/>
      <sheetName val="tra_bang"/>
      <sheetName val="ptvt-dg_(MTC)"/>
      <sheetName val="Package_A"/>
      <sheetName val="Package_B"/>
      <sheetName val="ptvt-dg_(MDC)"/>
      <sheetName val="TH_TB"/>
      <sheetName val="HAT_1"/>
      <sheetName val="HAT_2"/>
      <sheetName val="HAT_3"/>
      <sheetName val="HAT_4"/>
      <sheetName val=" dùnest5"/>
      <sheetName val="T__hop"/>
      <sheetName val="_dùnest5"/>
      <sheetName val="vidu"/>
      <sheetName val="ptrt"/>
      <sheetName val=""/>
      <sheetName val="TDT"/>
      <sheetName val="tra banc"/>
      <sheetName val="tra_bang1"/>
      <sheetName val="ptvt-dg_(MTC)1"/>
      <sheetName val="TH_TB1"/>
      <sheetName val="HAT_11"/>
      <sheetName val="HAT_21"/>
      <sheetName val="HAT_31"/>
      <sheetName val="HAT_41"/>
      <sheetName val="ptvt-dg_(MDC)1"/>
      <sheetName val="T__hop1"/>
      <sheetName val="pttt-dg (MTC)"/>
      <sheetName val="ptdg-duong"/>
      <sheetName val="KL"/>
      <sheetName val="Dutoan"/>
      <sheetName val="DT chi tiet"/>
      <sheetName val="DG T.hop"/>
      <sheetName val="VL"/>
      <sheetName val="BL A1.8"/>
      <sheetName val="B12 laixe"/>
      <sheetName val="Ca may QNam"/>
      <sheetName val="camaytt06"/>
      <sheetName val="Ca may QNam (2)"/>
      <sheetName val="DLdauvao khong in"/>
      <sheetName val="Gia VL"/>
      <sheetName val="bt-DZ04"/>
      <sheetName val="bt-DZ22"/>
      <sheetName val="KT(D-D)"/>
      <sheetName val="Gia KS"/>
      <sheetName val="CP VẬN CHUYEN VT"/>
      <sheetName val="TienLuong"/>
      <sheetName val="Trung the 1 pha "/>
      <sheetName val="Trung the 3 pha"/>
      <sheetName val="Ha the"/>
      <sheetName val="Bang tra"/>
      <sheetName val="Tra KS"/>
    </sheetNames>
    <sheetDataSet>
      <sheetData sheetId="0"/>
      <sheetData sheetId="1"/>
      <sheetData sheetId="2"/>
      <sheetData sheetId="3"/>
      <sheetData sheetId="4"/>
      <sheetData sheetId="5"/>
      <sheetData sheetId="6"/>
      <sheetData sheetId="7" refreshError="1">
        <row r="14">
          <cell r="D14" t="str">
            <v>CC dÇm BTTT 18.6 tíi ch©n c«ng tr­êng</v>
          </cell>
        </row>
        <row r="15">
          <cell r="D15" t="str">
            <v>DÇm BTTA 18.6</v>
          </cell>
          <cell r="H15">
            <v>28</v>
          </cell>
        </row>
        <row r="16">
          <cell r="D16" t="str">
            <v>CC dÇm BTTT 24.54 tíi ch©n c«ng tr­êng</v>
          </cell>
        </row>
        <row r="17">
          <cell r="D17" t="str">
            <v>DÇm BTTA 24.54</v>
          </cell>
          <cell r="H17">
            <v>21</v>
          </cell>
        </row>
        <row r="18">
          <cell r="D18" t="str">
            <v>-Bª t«ng ®¸ 1x2 M.300 dÇm ngang</v>
          </cell>
        </row>
        <row r="19">
          <cell r="D19" t="str">
            <v>Xim¨ng P.400</v>
          </cell>
          <cell r="H19">
            <v>15671.327500000001</v>
          </cell>
        </row>
        <row r="20">
          <cell r="D20" t="str">
            <v>C¸t vµng</v>
          </cell>
          <cell r="H20">
            <v>14.248140000000001</v>
          </cell>
        </row>
        <row r="21">
          <cell r="D21" t="str">
            <v>§¸ d¨m 0,5x1</v>
          </cell>
          <cell r="H21">
            <v>28.691460000000003</v>
          </cell>
        </row>
        <row r="22">
          <cell r="D22" t="str">
            <v>N­íc</v>
          </cell>
          <cell r="H22">
            <v>6201.8445000000002</v>
          </cell>
        </row>
        <row r="23">
          <cell r="D23" t="str">
            <v xml:space="preserve">Phô gia </v>
          </cell>
          <cell r="H23">
            <v>940.27965000000006</v>
          </cell>
        </row>
        <row r="24">
          <cell r="D24" t="str">
            <v>S¶n xuÊt vµ th¸o VK gç dÇm ngang</v>
          </cell>
        </row>
        <row r="25">
          <cell r="D25" t="str">
            <v>Gç v¸n khu«n</v>
          </cell>
          <cell r="H25">
            <v>2.8607040000000001</v>
          </cell>
        </row>
        <row r="26">
          <cell r="D26" t="str">
            <v xml:space="preserve">Gç ®µ nÑp </v>
          </cell>
          <cell r="H26">
            <v>0.68266800000000005</v>
          </cell>
        </row>
        <row r="27">
          <cell r="D27" t="str">
            <v>Gç chèng</v>
          </cell>
          <cell r="H27">
            <v>3.4566840000000001</v>
          </cell>
        </row>
        <row r="28">
          <cell r="D28" t="str">
            <v>§inh c¸c lo¹i</v>
          </cell>
          <cell r="H28">
            <v>51.615479999999998</v>
          </cell>
        </row>
        <row r="29">
          <cell r="D29" t="str">
            <v>SX l¾p ®Æt cèt thÐp D&lt;=10 dÇm ngang</v>
          </cell>
        </row>
        <row r="30">
          <cell r="D30" t="str">
            <v>ThÐp trßn d&lt;=10mm</v>
          </cell>
          <cell r="H30">
            <v>1257.2549999999999</v>
          </cell>
        </row>
        <row r="31">
          <cell r="D31" t="str">
            <v>KÏm buéc</v>
          </cell>
          <cell r="H31">
            <v>77.369040000000012</v>
          </cell>
        </row>
        <row r="32">
          <cell r="D32" t="str">
            <v>SX l¾p ®Æt cèt thÐp D&lt;=18 dÇm ngang</v>
          </cell>
        </row>
        <row r="33">
          <cell r="D33" t="str">
            <v>ThÐp trßn d&lt;=18mm</v>
          </cell>
          <cell r="H33">
            <v>1323.96</v>
          </cell>
        </row>
        <row r="34">
          <cell r="D34" t="str">
            <v>KÏm buéc</v>
          </cell>
          <cell r="H34">
            <v>18.535440000000001</v>
          </cell>
        </row>
        <row r="35">
          <cell r="D35" t="str">
            <v>Que hµn</v>
          </cell>
          <cell r="H35">
            <v>6.1006</v>
          </cell>
        </row>
        <row r="36">
          <cell r="D36" t="str">
            <v>SX l¾p ®Æt cèt thÐp D&gt;18 dÇm ngang</v>
          </cell>
        </row>
        <row r="37">
          <cell r="D37" t="str">
            <v>ThÐp trßn d&gt;18mm</v>
          </cell>
          <cell r="H37">
            <v>2329.6799999999998</v>
          </cell>
        </row>
        <row r="38">
          <cell r="D38" t="str">
            <v>KÏm buéc</v>
          </cell>
          <cell r="H38">
            <v>32.615519999999997</v>
          </cell>
        </row>
        <row r="39">
          <cell r="D39" t="str">
            <v>Que hµn</v>
          </cell>
          <cell r="H39">
            <v>13.795359999999999</v>
          </cell>
        </row>
        <row r="40">
          <cell r="D40" t="str">
            <v>§­êng hµn thÐp dµy 10mm</v>
          </cell>
        </row>
        <row r="41">
          <cell r="D41" t="str">
            <v>Que hµn</v>
          </cell>
          <cell r="H41">
            <v>268.18272000000002</v>
          </cell>
        </row>
        <row r="42">
          <cell r="D42" t="str">
            <v>Mè cÇu:</v>
          </cell>
        </row>
        <row r="43">
          <cell r="D43" t="str">
            <v>Bª t«ng ®¸ 1x2 M300 mè cÇu</v>
          </cell>
        </row>
        <row r="44">
          <cell r="D44" t="str">
            <v>Xim¨ng P.400</v>
          </cell>
          <cell r="H44">
            <v>34972.057000000001</v>
          </cell>
        </row>
        <row r="45">
          <cell r="D45" t="str">
            <v>C¸t vµng</v>
          </cell>
          <cell r="H45">
            <v>35.3626</v>
          </cell>
        </row>
        <row r="46">
          <cell r="D46" t="str">
            <v>§¸ 1x2</v>
          </cell>
          <cell r="H46">
            <v>68.937640000000002</v>
          </cell>
        </row>
        <row r="47">
          <cell r="D47" t="str">
            <v>N­íc</v>
          </cell>
          <cell r="H47">
            <v>13861.361999999999</v>
          </cell>
        </row>
        <row r="48">
          <cell r="D48" t="str">
            <v xml:space="preserve">Phô gia </v>
          </cell>
          <cell r="H48">
            <v>699.44114000000013</v>
          </cell>
        </row>
        <row r="49">
          <cell r="D49" t="str">
            <v>SX l¾p dùng th¸o gì VK mè cÇu</v>
          </cell>
        </row>
        <row r="50">
          <cell r="D50" t="str">
            <v>Gç v¸n khu«n</v>
          </cell>
          <cell r="H50">
            <v>2.2192499999999997</v>
          </cell>
        </row>
        <row r="51">
          <cell r="D51" t="str">
            <v xml:space="preserve">Gç ®µ nÑp </v>
          </cell>
          <cell r="H51">
            <v>1.41225</v>
          </cell>
        </row>
        <row r="52">
          <cell r="D52" t="str">
            <v xml:space="preserve">§inh ®Üa </v>
          </cell>
          <cell r="H52">
            <v>81.507000000000005</v>
          </cell>
        </row>
        <row r="53">
          <cell r="D53" t="str">
            <v>Bu l«ng M.16</v>
          </cell>
          <cell r="H53">
            <v>65.097999999999999</v>
          </cell>
        </row>
        <row r="54">
          <cell r="D54" t="str">
            <v>§inh c¸c lo¹i</v>
          </cell>
          <cell r="H54">
            <v>24.478999999999999</v>
          </cell>
        </row>
        <row r="55">
          <cell r="D55" t="str">
            <v>Bª t«ng ®¸ 4x6 M100 lãt mãng</v>
          </cell>
        </row>
        <row r="56">
          <cell r="D56" t="str">
            <v>Xim¨ng P.400</v>
          </cell>
          <cell r="H56">
            <v>1203.2474999999999</v>
          </cell>
        </row>
        <row r="57">
          <cell r="D57" t="str">
            <v>C¸t vµng</v>
          </cell>
          <cell r="H57">
            <v>3.18458</v>
          </cell>
        </row>
        <row r="58">
          <cell r="D58" t="str">
            <v>§¸ 4x6</v>
          </cell>
          <cell r="H58">
            <v>5.6106400000000001</v>
          </cell>
        </row>
        <row r="59">
          <cell r="D59" t="str">
            <v>N­íc</v>
          </cell>
          <cell r="H59">
            <v>1018.1324999999999</v>
          </cell>
        </row>
        <row r="60">
          <cell r="D60" t="str">
            <v>SX l¾p dùng cèt thÐp D&lt;=10 mè</v>
          </cell>
        </row>
        <row r="61">
          <cell r="D61" t="str">
            <v>ThÐp trßn d&lt;=10mm</v>
          </cell>
          <cell r="H61">
            <v>270.34500000000003</v>
          </cell>
        </row>
        <row r="62">
          <cell r="D62" t="str">
            <v>KÏm buéc</v>
          </cell>
          <cell r="H62">
            <v>5.7619800000000012</v>
          </cell>
        </row>
        <row r="63">
          <cell r="D63" t="str">
            <v>SX l¾p dùng cèt thÐp D&lt;=18 mè</v>
          </cell>
        </row>
        <row r="64">
          <cell r="D64" t="str">
            <v>ThÐp trßn d&lt;=18mm</v>
          </cell>
          <cell r="H64">
            <v>2282.7599999999998</v>
          </cell>
        </row>
        <row r="65">
          <cell r="D65" t="str">
            <v>KÏm buéc</v>
          </cell>
          <cell r="H65">
            <v>31.958639999999999</v>
          </cell>
        </row>
        <row r="66">
          <cell r="D66" t="str">
            <v>Que hµn</v>
          </cell>
          <cell r="H66">
            <v>14.547000000000001</v>
          </cell>
        </row>
        <row r="67">
          <cell r="D67" t="str">
            <v>SX l¾p dùng cèt thÐp D&gt;18 mè</v>
          </cell>
        </row>
        <row r="68">
          <cell r="D68" t="str">
            <v>ThÐp trßn d&gt;18mm</v>
          </cell>
          <cell r="H68">
            <v>3927</v>
          </cell>
        </row>
        <row r="69">
          <cell r="D69" t="str">
            <v>KÏm buéc</v>
          </cell>
          <cell r="H69">
            <v>54.978000000000002</v>
          </cell>
        </row>
        <row r="70">
          <cell r="D70" t="str">
            <v>Que hµn</v>
          </cell>
          <cell r="H70">
            <v>26.680499999999999</v>
          </cell>
        </row>
        <row r="71">
          <cell r="D71" t="str">
            <v>§­êng hµn thÐp dµy 10mm</v>
          </cell>
        </row>
        <row r="72">
          <cell r="D72" t="str">
            <v>Que hµn</v>
          </cell>
          <cell r="H72">
            <v>35.01576</v>
          </cell>
        </row>
        <row r="73">
          <cell r="D73" t="str">
            <v>Cung cÊp gèi cao su</v>
          </cell>
        </row>
        <row r="74">
          <cell r="D74" t="str">
            <v>Gèi cao su</v>
          </cell>
          <cell r="H74">
            <v>98</v>
          </cell>
        </row>
        <row r="75">
          <cell r="D75" t="str">
            <v>QuÐt nhùa ®­êng 2 líp sau mè</v>
          </cell>
        </row>
        <row r="76">
          <cell r="D76" t="str">
            <v>Nhùa ®­êng</v>
          </cell>
          <cell r="H76">
            <v>29.862000000000002</v>
          </cell>
        </row>
        <row r="77">
          <cell r="D77" t="str">
            <v>X¨ng</v>
          </cell>
          <cell r="H77">
            <v>66.527999999999992</v>
          </cell>
        </row>
        <row r="78">
          <cell r="D78" t="str">
            <v>Trô cÇu:</v>
          </cell>
        </row>
        <row r="79">
          <cell r="D79" t="str">
            <v>BT M300 ®¸ 1x2 xµ mò+®¸ kª d­íi n­íc</v>
          </cell>
        </row>
        <row r="80">
          <cell r="D80" t="str">
            <v>Xim¨ng P.400</v>
          </cell>
          <cell r="H80">
            <v>26728.514999999999</v>
          </cell>
        </row>
        <row r="81">
          <cell r="D81" t="str">
            <v>C¸t vµng</v>
          </cell>
          <cell r="H81">
            <v>27.027000000000001</v>
          </cell>
        </row>
        <row r="82">
          <cell r="D82" t="str">
            <v>§¸ 1x2</v>
          </cell>
          <cell r="H82">
            <v>52.687800000000003</v>
          </cell>
        </row>
        <row r="83">
          <cell r="D83" t="str">
            <v>N­íc</v>
          </cell>
          <cell r="H83">
            <v>10593.99</v>
          </cell>
        </row>
        <row r="84">
          <cell r="D84" t="str">
            <v xml:space="preserve">Phô gia </v>
          </cell>
          <cell r="H84">
            <v>534.57030000000009</v>
          </cell>
        </row>
        <row r="85">
          <cell r="D85" t="str">
            <v>Bª t«ng M250 ®¸ 2x4 mãng mè trô</v>
          </cell>
        </row>
        <row r="86">
          <cell r="D86" t="str">
            <v>Xim¨ng P.400</v>
          </cell>
          <cell r="H86">
            <v>61535.424000000006</v>
          </cell>
        </row>
        <row r="87">
          <cell r="D87" t="str">
            <v>C¸t vµng</v>
          </cell>
          <cell r="H87">
            <v>72.385420000000011</v>
          </cell>
        </row>
        <row r="88">
          <cell r="D88" t="str">
            <v>§¸ 2x4</v>
          </cell>
          <cell r="H88">
            <v>138.51724000000002</v>
          </cell>
        </row>
        <row r="89">
          <cell r="D89" t="str">
            <v>N­íc</v>
          </cell>
          <cell r="H89">
            <v>28043.487499999999</v>
          </cell>
        </row>
        <row r="90">
          <cell r="D90" t="str">
            <v xml:space="preserve">BT M300 ®¸ 1x2 xµ mò + ®¸ kª </v>
          </cell>
        </row>
        <row r="91">
          <cell r="D91" t="str">
            <v>Xim¨ng P.400</v>
          </cell>
          <cell r="H91">
            <v>29806.344000000001</v>
          </cell>
        </row>
        <row r="92">
          <cell r="D92" t="str">
            <v>C¸t vµng</v>
          </cell>
          <cell r="H92">
            <v>30.139199999999999</v>
          </cell>
        </row>
        <row r="93">
          <cell r="D93" t="str">
            <v>§¸ 1x2</v>
          </cell>
          <cell r="H93">
            <v>58.754879999999993</v>
          </cell>
        </row>
        <row r="94">
          <cell r="D94" t="str">
            <v>N­íc</v>
          </cell>
          <cell r="H94">
            <v>11813.903999999999</v>
          </cell>
        </row>
        <row r="95">
          <cell r="D95" t="str">
            <v xml:space="preserve">Phô gia </v>
          </cell>
          <cell r="H95">
            <v>596.12688000000003</v>
          </cell>
        </row>
        <row r="96">
          <cell r="D96" t="str">
            <v>Bª t«ng M250 ®¸ 2x4 mãng trô trªn c¹n</v>
          </cell>
        </row>
        <row r="97">
          <cell r="D97" t="str">
            <v>Xim¨ng P.400</v>
          </cell>
          <cell r="H97">
            <v>44815.296000000002</v>
          </cell>
        </row>
        <row r="98">
          <cell r="D98" t="str">
            <v>C¸t vµng</v>
          </cell>
          <cell r="H98">
            <v>52.717179999999999</v>
          </cell>
        </row>
        <row r="99">
          <cell r="D99" t="str">
            <v>§¸ 2x4</v>
          </cell>
          <cell r="H99">
            <v>100.87996</v>
          </cell>
        </row>
        <row r="100">
          <cell r="D100" t="str">
            <v>N­íc</v>
          </cell>
          <cell r="H100">
            <v>20423.637500000001</v>
          </cell>
        </row>
        <row r="101">
          <cell r="D101" t="str">
            <v>Cèt thÐp D&lt;=10 trô trªn c¹n</v>
          </cell>
        </row>
        <row r="102">
          <cell r="D102" t="str">
            <v>ThÐp trßn d&lt;=10mm</v>
          </cell>
          <cell r="H102">
            <v>75.375</v>
          </cell>
        </row>
        <row r="103">
          <cell r="D103" t="str">
            <v>KÏm buéc</v>
          </cell>
          <cell r="H103">
            <v>1.6065</v>
          </cell>
        </row>
        <row r="104">
          <cell r="D104" t="str">
            <v>Cèt thÐp D&lt;=18 trô trªn c¹n</v>
          </cell>
        </row>
        <row r="105">
          <cell r="D105" t="str">
            <v>ThÐp trßn d&lt;=18mm</v>
          </cell>
          <cell r="H105">
            <v>8078.4</v>
          </cell>
        </row>
        <row r="106">
          <cell r="D106" t="str">
            <v>KÏm buéc</v>
          </cell>
          <cell r="H106">
            <v>113.0976</v>
          </cell>
        </row>
        <row r="107">
          <cell r="D107" t="str">
            <v>Que hµn</v>
          </cell>
          <cell r="H107">
            <v>51.48</v>
          </cell>
        </row>
        <row r="108">
          <cell r="D108" t="str">
            <v>Cèt thÐp D&gt;18 trô trªn c¹n</v>
          </cell>
        </row>
        <row r="109">
          <cell r="D109" t="str">
            <v>ThÐp trßn d&gt;18mm</v>
          </cell>
          <cell r="H109">
            <v>3570</v>
          </cell>
        </row>
        <row r="110">
          <cell r="D110" t="str">
            <v>KÏm buéc</v>
          </cell>
          <cell r="H110">
            <v>49.98</v>
          </cell>
        </row>
        <row r="111">
          <cell r="D111" t="str">
            <v>Que hµn</v>
          </cell>
          <cell r="H111">
            <v>24.254999999999999</v>
          </cell>
        </row>
        <row r="112">
          <cell r="D112" t="str">
            <v>Cèt thÐp D&lt;=10 trô d­íi n­íc</v>
          </cell>
        </row>
        <row r="113">
          <cell r="D113" t="str">
            <v>ThÐp trßn d&lt;=10mm</v>
          </cell>
          <cell r="H113">
            <v>80.400000000000006</v>
          </cell>
        </row>
        <row r="114">
          <cell r="D114" t="str">
            <v>KÏm buéc</v>
          </cell>
          <cell r="H114">
            <v>1.7136000000000002</v>
          </cell>
        </row>
        <row r="115">
          <cell r="D115" t="str">
            <v>Cèt thÐp D&lt;=18 trô d­íi n­íc</v>
          </cell>
        </row>
        <row r="116">
          <cell r="D116" t="str">
            <v>ThÐp trßn d&lt;=18mm</v>
          </cell>
          <cell r="H116">
            <v>8050.05</v>
          </cell>
        </row>
        <row r="117">
          <cell r="D117" t="str">
            <v>KÏm buéc</v>
          </cell>
          <cell r="H117">
            <v>114.38279999999999</v>
          </cell>
        </row>
        <row r="118">
          <cell r="D118" t="str">
            <v>Que hµn</v>
          </cell>
          <cell r="H118">
            <v>52.064999999999998</v>
          </cell>
        </row>
        <row r="119">
          <cell r="D119" t="str">
            <v>Cèt thÐp D&gt;18 trô d­íi n­íc</v>
          </cell>
        </row>
        <row r="120">
          <cell r="D120" t="str">
            <v>ThÐp trßn d&gt;18mm</v>
          </cell>
          <cell r="H120">
            <v>3306.45</v>
          </cell>
        </row>
        <row r="121">
          <cell r="D121" t="str">
            <v>KÏm buéc</v>
          </cell>
          <cell r="H121">
            <v>46.981200000000001</v>
          </cell>
        </row>
        <row r="122">
          <cell r="D122" t="str">
            <v>Que hµn</v>
          </cell>
          <cell r="H122">
            <v>22.799699999999998</v>
          </cell>
        </row>
        <row r="123">
          <cell r="D123" t="str">
            <v>§­êng hµn thÐp dµy 10mm</v>
          </cell>
        </row>
        <row r="124">
          <cell r="D124" t="str">
            <v>Que hµn</v>
          </cell>
          <cell r="H124">
            <v>39.698099999999997</v>
          </cell>
        </row>
        <row r="125">
          <cell r="D125" t="str">
            <v>§óc cäc 35 x35</v>
          </cell>
        </row>
        <row r="126">
          <cell r="D126" t="str">
            <v>Bª t«ng ®óc s¼n ®¸ 1x2 M300  cäc</v>
          </cell>
        </row>
        <row r="127">
          <cell r="D127" t="str">
            <v>Xim¨ng P.400</v>
          </cell>
          <cell r="H127">
            <v>284889.22560000001</v>
          </cell>
        </row>
        <row r="128">
          <cell r="D128" t="str">
            <v>C¸t vµng</v>
          </cell>
          <cell r="H128">
            <v>288.35136</v>
          </cell>
        </row>
        <row r="129">
          <cell r="D129" t="str">
            <v>§¸ 1x2</v>
          </cell>
          <cell r="H129">
            <v>561.35807999999997</v>
          </cell>
        </row>
        <row r="130">
          <cell r="D130" t="str">
            <v>N­íc</v>
          </cell>
          <cell r="H130">
            <v>114835.44960000001</v>
          </cell>
        </row>
        <row r="131">
          <cell r="D131" t="str">
            <v xml:space="preserve">Phô gia </v>
          </cell>
          <cell r="H131">
            <v>1424.446128</v>
          </cell>
        </row>
        <row r="132">
          <cell r="D132" t="str">
            <v>Cèt thÐp D&lt;=10 ®óc cäc</v>
          </cell>
        </row>
        <row r="133">
          <cell r="D133" t="str">
            <v>ThÐp trßn d&lt;=10mm</v>
          </cell>
          <cell r="H133">
            <v>21346.199999999997</v>
          </cell>
        </row>
        <row r="134">
          <cell r="D134" t="str">
            <v>KÏm buéc</v>
          </cell>
          <cell r="H134">
            <v>454.96080000000001</v>
          </cell>
        </row>
        <row r="135">
          <cell r="D135" t="str">
            <v>Cèt thÐp D&gt;18 ®óc cäc</v>
          </cell>
        </row>
        <row r="136">
          <cell r="D136" t="str">
            <v>ThÐp trßn d&gt;18mm</v>
          </cell>
          <cell r="H136">
            <v>140494.80000000002</v>
          </cell>
        </row>
        <row r="137">
          <cell r="D137" t="str">
            <v>KÏm buéc</v>
          </cell>
          <cell r="H137">
            <v>1966.9272000000001</v>
          </cell>
        </row>
        <row r="138">
          <cell r="D138" t="str">
            <v>Que hµn</v>
          </cell>
          <cell r="H138">
            <v>647.37800000000004</v>
          </cell>
        </row>
        <row r="139">
          <cell r="D139" t="str">
            <v>SX l¾p dùng th¸o gì VK ®óc cäc</v>
          </cell>
        </row>
        <row r="140">
          <cell r="D140" t="str">
            <v>Gç v¸n khu«n</v>
          </cell>
          <cell r="H140">
            <v>4.6056700000000008</v>
          </cell>
        </row>
        <row r="141">
          <cell r="D141" t="str">
            <v xml:space="preserve">Gç ®µ nÑp </v>
          </cell>
          <cell r="H141">
            <v>8.3235000000000003E-2</v>
          </cell>
        </row>
        <row r="142">
          <cell r="D142" t="str">
            <v>§inh c¸c lo¹i</v>
          </cell>
          <cell r="H142">
            <v>554.9</v>
          </cell>
        </row>
        <row r="143">
          <cell r="D143" t="str">
            <v>Nèi cäc BTCT 35x35 b»ng p/ph¸p hµn</v>
          </cell>
        </row>
        <row r="144">
          <cell r="D144" t="str">
            <v>ThÐp gãc L=100x100x10</v>
          </cell>
          <cell r="H144">
            <v>6575.0399999999991</v>
          </cell>
        </row>
        <row r="145">
          <cell r="D145" t="str">
            <v>Que hµn</v>
          </cell>
          <cell r="H145">
            <v>1212.48</v>
          </cell>
        </row>
        <row r="146">
          <cell r="D146" t="str">
            <v>§­êng c¾t thÐp gãc</v>
          </cell>
        </row>
        <row r="147">
          <cell r="D147" t="str">
            <v>«xy (chai 6m3)</v>
          </cell>
          <cell r="H147">
            <v>48.384</v>
          </cell>
        </row>
        <row r="148">
          <cell r="D148" t="str">
            <v>§Êt ®Ìn</v>
          </cell>
          <cell r="H148">
            <v>193.536</v>
          </cell>
        </row>
        <row r="149">
          <cell r="D149" t="str">
            <v>§­êng c¾t thÐp b¶n</v>
          </cell>
        </row>
        <row r="150">
          <cell r="D150" t="str">
            <v>H¬i giã (m3)</v>
          </cell>
          <cell r="H150">
            <v>83.331600000000009</v>
          </cell>
        </row>
        <row r="151">
          <cell r="D151" t="str">
            <v>H¬i ®¸ (m3)</v>
          </cell>
          <cell r="H151">
            <v>13.8886</v>
          </cell>
        </row>
        <row r="152">
          <cell r="D152" t="str">
            <v>Cung cÊp thÐp b¶n 14.736Tx1.050</v>
          </cell>
        </row>
        <row r="153">
          <cell r="D153" t="str">
            <v>ThÐp tÊm</v>
          </cell>
          <cell r="H153">
            <v>15470</v>
          </cell>
        </row>
        <row r="154">
          <cell r="D154" t="str">
            <v>§­êng hµn thÐp dµy 10mm</v>
          </cell>
        </row>
        <row r="155">
          <cell r="D155" t="str">
            <v>Que hµn</v>
          </cell>
          <cell r="H155">
            <v>2749.1217000000001</v>
          </cell>
        </row>
        <row r="156">
          <cell r="D156" t="str">
            <v>QuÐt nhùa ®­êng mèi nèi cäc</v>
          </cell>
        </row>
        <row r="157">
          <cell r="D157" t="str">
            <v>Nhùa ®­êng</v>
          </cell>
          <cell r="H157">
            <v>29.035660000000004</v>
          </cell>
        </row>
        <row r="158">
          <cell r="D158" t="str">
            <v>X¨ng</v>
          </cell>
          <cell r="H158">
            <v>64.687039999999996</v>
          </cell>
        </row>
        <row r="159">
          <cell r="D159" t="str">
            <v>T¸ch cäc ra khái b·i</v>
          </cell>
        </row>
        <row r="160">
          <cell r="D160" t="str">
            <v>Ray</v>
          </cell>
          <cell r="H160">
            <v>23.76</v>
          </cell>
        </row>
        <row r="161">
          <cell r="D161" t="str">
            <v>LËp l¸ch</v>
          </cell>
          <cell r="H161">
            <v>4.3200000000000002E-2</v>
          </cell>
        </row>
        <row r="162">
          <cell r="D162" t="str">
            <v>Tµ vÑt gç</v>
          </cell>
          <cell r="H162">
            <v>3.456</v>
          </cell>
        </row>
        <row r="163">
          <cell r="D163" t="str">
            <v>§inh Cr¨mpong</v>
          </cell>
          <cell r="H163">
            <v>11.231999999999999</v>
          </cell>
        </row>
        <row r="164">
          <cell r="D164" t="str">
            <v>Sµng cäc trªn b·i</v>
          </cell>
        </row>
        <row r="165">
          <cell r="D165" t="str">
            <v>Ray</v>
          </cell>
          <cell r="H165">
            <v>23.76</v>
          </cell>
        </row>
        <row r="166">
          <cell r="D166" t="str">
            <v>LËp l¸ch</v>
          </cell>
          <cell r="H166">
            <v>4.3200000000000002E-2</v>
          </cell>
        </row>
        <row r="167">
          <cell r="D167" t="str">
            <v>Tµ vÑt gç</v>
          </cell>
          <cell r="H167">
            <v>3.456</v>
          </cell>
        </row>
        <row r="168">
          <cell r="D168" t="str">
            <v>§inh Cr¨mpong</v>
          </cell>
          <cell r="H168">
            <v>11.231999999999999</v>
          </cell>
        </row>
        <row r="169">
          <cell r="D169" t="str">
            <v>Cäc dÉn:</v>
          </cell>
        </row>
        <row r="170">
          <cell r="D170" t="str">
            <v>Cung cÊp thÐp U360  472kg x 1.025</v>
          </cell>
        </row>
        <row r="171">
          <cell r="D171" t="str">
            <v>ThÐp U360</v>
          </cell>
          <cell r="H171">
            <v>484</v>
          </cell>
        </row>
        <row r="172">
          <cell r="D172" t="str">
            <v>ThÐp b¶n dµy 10ly 193.37Kgx1050</v>
          </cell>
        </row>
        <row r="173">
          <cell r="D173" t="str">
            <v>ThÐp tÊm</v>
          </cell>
          <cell r="H173">
            <v>203</v>
          </cell>
        </row>
        <row r="174">
          <cell r="D174" t="str">
            <v>§­êng c¾t thÐp b¶n dµy 5-10ly</v>
          </cell>
        </row>
        <row r="175">
          <cell r="D175" t="str">
            <v>H¬i giã (m3)</v>
          </cell>
          <cell r="H175">
            <v>1.9219200000000001</v>
          </cell>
        </row>
        <row r="176">
          <cell r="D176" t="str">
            <v>H¬i ®¸ (m3)</v>
          </cell>
          <cell r="H176">
            <v>0.32031999999999999</v>
          </cell>
        </row>
        <row r="177">
          <cell r="D177" t="str">
            <v>§­êng hµn thÐp dµy 10mm</v>
          </cell>
        </row>
        <row r="178">
          <cell r="D178" t="str">
            <v>Que hµn</v>
          </cell>
          <cell r="H178">
            <v>41.258880000000005</v>
          </cell>
        </row>
        <row r="179">
          <cell r="D179" t="str">
            <v>§­êng c¾t thÐp U</v>
          </cell>
        </row>
        <row r="180">
          <cell r="D180" t="str">
            <v>«xy (chai 6m3)</v>
          </cell>
          <cell r="H180">
            <v>4.2000000000000003E-2</v>
          </cell>
        </row>
        <row r="181">
          <cell r="D181" t="str">
            <v>§Êt ®Ìn</v>
          </cell>
          <cell r="H181">
            <v>0.16800000000000001</v>
          </cell>
        </row>
        <row r="182">
          <cell r="D182" t="str">
            <v>B¶n mÆt cÇu:</v>
          </cell>
        </row>
        <row r="183">
          <cell r="D183" t="str">
            <v>Bª t«ng ®¸ 1x2 M300 b¶n mÆt cÇu</v>
          </cell>
        </row>
        <row r="184">
          <cell r="D184" t="str">
            <v>Xim¨ng P.400</v>
          </cell>
          <cell r="H184">
            <v>121214.26550000001</v>
          </cell>
        </row>
        <row r="185">
          <cell r="D185" t="str">
            <v>C¸t vµng</v>
          </cell>
          <cell r="H185">
            <v>122.56790000000001</v>
          </cell>
        </row>
        <row r="186">
          <cell r="D186" t="str">
            <v>§¸ 1x2</v>
          </cell>
          <cell r="H186">
            <v>238.94005999999999</v>
          </cell>
        </row>
        <row r="187">
          <cell r="D187" t="str">
            <v>N­íc</v>
          </cell>
          <cell r="H187">
            <v>48043.922999999995</v>
          </cell>
        </row>
        <row r="188">
          <cell r="D188" t="str">
            <v xml:space="preserve">Phô gia </v>
          </cell>
          <cell r="H188">
            <v>2424.2853100000002</v>
          </cell>
        </row>
        <row r="189">
          <cell r="D189" t="str">
            <v>Cèt thÐp D&lt;=10 b¶n mÆt cÇu</v>
          </cell>
        </row>
        <row r="190">
          <cell r="D190" t="str">
            <v>ThÐp trßn d&lt;=10mm</v>
          </cell>
          <cell r="H190">
            <v>13132.335000000001</v>
          </cell>
        </row>
        <row r="191">
          <cell r="D191" t="str">
            <v>KÏm buéc</v>
          </cell>
          <cell r="H191">
            <v>279.89514000000003</v>
          </cell>
        </row>
        <row r="192">
          <cell r="D192" t="str">
            <v>Cèt thÐp D&lt;=18 b¶n mÆt cÇu</v>
          </cell>
        </row>
        <row r="193">
          <cell r="D193" t="str">
            <v>ThÐp trßn d&lt;=18mm</v>
          </cell>
          <cell r="H193">
            <v>17566.440000000002</v>
          </cell>
        </row>
        <row r="194">
          <cell r="D194" t="str">
            <v>KÏm buéc</v>
          </cell>
          <cell r="H194">
            <v>245.93016</v>
          </cell>
        </row>
        <row r="195">
          <cell r="D195" t="str">
            <v>Que hµn</v>
          </cell>
          <cell r="H195">
            <v>79.513974000000005</v>
          </cell>
        </row>
        <row r="196">
          <cell r="D196" t="str">
            <v>Bao t¶i tÈm nhùa 2 líp</v>
          </cell>
        </row>
        <row r="197">
          <cell r="D197" t="str">
            <v>Nhùa ®­êng</v>
          </cell>
          <cell r="H197">
            <v>72.575999999999993</v>
          </cell>
        </row>
        <row r="198">
          <cell r="D198" t="str">
            <v>Bao t¶i.</v>
          </cell>
          <cell r="H198">
            <v>36.863999999999997</v>
          </cell>
        </row>
        <row r="199">
          <cell r="D199" t="str">
            <v>Bét ®¸</v>
          </cell>
          <cell r="H199">
            <v>41.702399999999997</v>
          </cell>
        </row>
        <row r="200">
          <cell r="D200" t="str">
            <v>Cñi</v>
          </cell>
          <cell r="H200">
            <v>61.44</v>
          </cell>
        </row>
        <row r="201">
          <cell r="D201" t="str">
            <v>B¶n dÉn</v>
          </cell>
        </row>
        <row r="202">
          <cell r="D202" t="str">
            <v>Bª t«ng ®¸ 1x2 M250 b¶n dÉn</v>
          </cell>
        </row>
        <row r="203">
          <cell r="D203" t="str">
            <v>Xim¨ng P.400</v>
          </cell>
          <cell r="H203">
            <v>5919.48</v>
          </cell>
        </row>
        <row r="204">
          <cell r="D204" t="str">
            <v>C¸t vµng</v>
          </cell>
          <cell r="H204">
            <v>6.4944000000000006</v>
          </cell>
        </row>
        <row r="205">
          <cell r="D205" t="str">
            <v>§¸ 1x2</v>
          </cell>
          <cell r="H205">
            <v>12.6432</v>
          </cell>
        </row>
        <row r="206">
          <cell r="D206" t="str">
            <v>N­íc</v>
          </cell>
          <cell r="H206">
            <v>2703.96</v>
          </cell>
        </row>
        <row r="207">
          <cell r="D207" t="str">
            <v>SX l¾p dùng th¸o gì VK b¶n dÉn</v>
          </cell>
        </row>
        <row r="208">
          <cell r="D208" t="str">
            <v>Gç v¸n khu«n</v>
          </cell>
          <cell r="H208">
            <v>0.121032</v>
          </cell>
        </row>
        <row r="209">
          <cell r="D209" t="str">
            <v>§inh c¸c lo¹i</v>
          </cell>
          <cell r="H209">
            <v>0.15744</v>
          </cell>
        </row>
        <row r="210">
          <cell r="D210" t="str">
            <v>Cèt thÐp D&lt;=10 b¶n dÉn</v>
          </cell>
        </row>
        <row r="211">
          <cell r="D211" t="str">
            <v>ThÐp trßn d&lt;=10mm</v>
          </cell>
          <cell r="H211">
            <v>580.89</v>
          </cell>
        </row>
        <row r="212">
          <cell r="D212" t="str">
            <v>KÏm buéc</v>
          </cell>
          <cell r="H212">
            <v>12.38076</v>
          </cell>
        </row>
        <row r="213">
          <cell r="D213" t="str">
            <v>Cèt thÐp D&lt;=18 b¶n dÉn</v>
          </cell>
        </row>
        <row r="214">
          <cell r="D214" t="str">
            <v>ThÐp trßn d&lt;=18mm</v>
          </cell>
          <cell r="H214">
            <v>1156.6799999999998</v>
          </cell>
        </row>
        <row r="215">
          <cell r="D215" t="str">
            <v>KÏm buéc</v>
          </cell>
          <cell r="H215">
            <v>16.193519999999999</v>
          </cell>
        </row>
        <row r="216">
          <cell r="D216" t="str">
            <v>Que hµn</v>
          </cell>
          <cell r="H216">
            <v>5.2356779999999992</v>
          </cell>
        </row>
        <row r="217">
          <cell r="D217" t="str">
            <v>CÈu l¾p b¶n dÉn</v>
          </cell>
        </row>
        <row r="218">
          <cell r="D218" t="str">
            <v>Gç kª</v>
          </cell>
          <cell r="H218">
            <v>0.48</v>
          </cell>
        </row>
        <row r="219">
          <cell r="D219" t="str">
            <v>D¨m s¹n ®Öm</v>
          </cell>
        </row>
        <row r="220">
          <cell r="D220" t="str">
            <v>§¸ 4x6</v>
          </cell>
          <cell r="H220">
            <v>11.528999999999998</v>
          </cell>
        </row>
        <row r="221">
          <cell r="D221" t="str">
            <v>B¶n ch¾n ®Êt</v>
          </cell>
        </row>
        <row r="222">
          <cell r="D222" t="str">
            <v>Bª t«ng ®¸ 1x2 M250 b¶n ch¾n ®Êt</v>
          </cell>
        </row>
        <row r="223">
          <cell r="D223" t="str">
            <v>Xim¨ng P.400</v>
          </cell>
          <cell r="H223">
            <v>4447.8315000000002</v>
          </cell>
        </row>
        <row r="224">
          <cell r="D224" t="str">
            <v>C¸t vµng</v>
          </cell>
          <cell r="H224">
            <v>4.8798200000000005</v>
          </cell>
        </row>
        <row r="225">
          <cell r="D225" t="str">
            <v>§¸ 1x2</v>
          </cell>
          <cell r="H225">
            <v>9.4999599999999997</v>
          </cell>
        </row>
        <row r="226">
          <cell r="D226" t="str">
            <v>N­íc</v>
          </cell>
          <cell r="H226">
            <v>2031.7255</v>
          </cell>
        </row>
        <row r="227">
          <cell r="D227" t="str">
            <v>SX l¾p dùng th¸o gì VK b¶n ch¾n</v>
          </cell>
        </row>
        <row r="228">
          <cell r="D228" t="str">
            <v>Gç v¸n khu«n</v>
          </cell>
          <cell r="H228">
            <v>0.34445000000000003</v>
          </cell>
        </row>
        <row r="229">
          <cell r="D229" t="str">
            <v xml:space="preserve">Gç ®µ nÑp </v>
          </cell>
          <cell r="H229">
            <v>7.4700000000000003E-2</v>
          </cell>
        </row>
        <row r="230">
          <cell r="D230" t="str">
            <v>§inh c¸c lo¹i</v>
          </cell>
          <cell r="H230">
            <v>62.250000000000007</v>
          </cell>
        </row>
        <row r="231">
          <cell r="D231" t="str">
            <v>Cèt thÐp trßn D&lt;=10 b¶n ch¾n ®Êt</v>
          </cell>
        </row>
        <row r="232">
          <cell r="D232" t="str">
            <v>ThÐp trßn d&lt;=10mm</v>
          </cell>
          <cell r="H232">
            <v>1204.9950000000001</v>
          </cell>
        </row>
        <row r="233">
          <cell r="D233" t="str">
            <v>KÏm buéc</v>
          </cell>
          <cell r="H233">
            <v>25.682580000000005</v>
          </cell>
        </row>
        <row r="234">
          <cell r="D234" t="str">
            <v>CÈu l¾p b¶n ch¾n ®Êt</v>
          </cell>
        </row>
        <row r="235">
          <cell r="D235" t="str">
            <v>Gç kª</v>
          </cell>
          <cell r="H235">
            <v>0.44</v>
          </cell>
        </row>
        <row r="236">
          <cell r="D236" t="str">
            <v>D¨m s¹n ®Öm</v>
          </cell>
        </row>
        <row r="237">
          <cell r="D237" t="str">
            <v>§¸ 4x6</v>
          </cell>
          <cell r="H237">
            <v>3.6965999999999997</v>
          </cell>
        </row>
        <row r="238">
          <cell r="D238" t="str">
            <v>Trô c¶n</v>
          </cell>
        </row>
        <row r="239">
          <cell r="D239" t="str">
            <v>BT ®¸ 1x2 M.250 trô c¶n</v>
          </cell>
        </row>
        <row r="240">
          <cell r="D240" t="str">
            <v>Xim¨ng P.400</v>
          </cell>
          <cell r="H240">
            <v>493.28999999999996</v>
          </cell>
        </row>
        <row r="241">
          <cell r="D241" t="str">
            <v>C¸t vµng</v>
          </cell>
          <cell r="H241">
            <v>0.54120000000000001</v>
          </cell>
        </row>
        <row r="242">
          <cell r="D242" t="str">
            <v>§¸ 1x2</v>
          </cell>
          <cell r="H242">
            <v>1.0535999999999999</v>
          </cell>
        </row>
        <row r="243">
          <cell r="D243" t="str">
            <v>N­íc</v>
          </cell>
          <cell r="H243">
            <v>225.33</v>
          </cell>
        </row>
        <row r="244">
          <cell r="D244" t="str">
            <v>SX l¾p dùng th¸o VK trô c¶n</v>
          </cell>
        </row>
        <row r="245">
          <cell r="D245" t="str">
            <v>Gç v¸n khu«n</v>
          </cell>
          <cell r="H245">
            <v>2.4900000000000002E-2</v>
          </cell>
        </row>
        <row r="246">
          <cell r="D246" t="str">
            <v xml:space="preserve">Gç ®µ nÑp </v>
          </cell>
          <cell r="H246">
            <v>4.4999999999999999E-4</v>
          </cell>
        </row>
        <row r="247">
          <cell r="D247" t="str">
            <v>§inh c¸c lo¹i</v>
          </cell>
          <cell r="H247">
            <v>3</v>
          </cell>
        </row>
        <row r="248">
          <cell r="D248" t="str">
            <v>Cèt thÐp trßn D&lt;=10 trô c¶n</v>
          </cell>
        </row>
        <row r="249">
          <cell r="D249" t="str">
            <v>ThÐp trßn d&lt;=10mm</v>
          </cell>
          <cell r="H249">
            <v>30.15</v>
          </cell>
        </row>
        <row r="250">
          <cell r="D250" t="str">
            <v>KÏm buéc</v>
          </cell>
          <cell r="H250">
            <v>0.64260000000000006</v>
          </cell>
        </row>
        <row r="251">
          <cell r="D251" t="str">
            <v>Cèt thÐp trßn D&lt;=18 trô c¶n</v>
          </cell>
        </row>
        <row r="252">
          <cell r="D252" t="str">
            <v>ThÐp trßn d&lt;=18mm</v>
          </cell>
          <cell r="H252">
            <v>244.79999999999998</v>
          </cell>
        </row>
        <row r="253">
          <cell r="D253" t="str">
            <v>KÏm buéc</v>
          </cell>
          <cell r="H253">
            <v>3.4271999999999996</v>
          </cell>
        </row>
        <row r="254">
          <cell r="D254" t="str">
            <v>Que hµn</v>
          </cell>
          <cell r="H254">
            <v>1.1279999999999999</v>
          </cell>
        </row>
        <row r="255">
          <cell r="D255" t="str">
            <v>S¬n trô c¶n 3 n­íc</v>
          </cell>
        </row>
        <row r="256">
          <cell r="D256" t="str">
            <v>S¬n</v>
          </cell>
          <cell r="H256">
            <v>1.4956799999999999</v>
          </cell>
        </row>
        <row r="257">
          <cell r="D257" t="str">
            <v>§¸ d¨m lãt mãng</v>
          </cell>
          <cell r="H257"/>
        </row>
        <row r="258">
          <cell r="D258" t="str">
            <v>§¸ 4x6</v>
          </cell>
          <cell r="H258">
            <v>0.36599999999999999</v>
          </cell>
        </row>
        <row r="259">
          <cell r="D259" t="str">
            <v>Bª t«ng g¹ch vì M.50</v>
          </cell>
        </row>
        <row r="260">
          <cell r="D260" t="str">
            <v>Xim¨ng P.400</v>
          </cell>
          <cell r="H260">
            <v>458.22152</v>
          </cell>
        </row>
        <row r="261">
          <cell r="D261" t="str">
            <v>C¸t vµng</v>
          </cell>
          <cell r="H261">
            <v>3.38374</v>
          </cell>
        </row>
        <row r="262">
          <cell r="D262" t="str">
            <v>G¹ch vì</v>
          </cell>
          <cell r="H262">
            <v>6.7161</v>
          </cell>
        </row>
        <row r="263">
          <cell r="D263" t="str">
            <v>Lan can tay vÞn</v>
          </cell>
        </row>
        <row r="264">
          <cell r="D264" t="str">
            <v>Cung cÊp thÐp b¶n 12.952Tx1.050</v>
          </cell>
        </row>
        <row r="265">
          <cell r="D265" t="str">
            <v>ThÐp tÊm</v>
          </cell>
          <cell r="H265">
            <v>13.6</v>
          </cell>
        </row>
        <row r="266">
          <cell r="D266" t="str">
            <v>ThÐp èng d=114mm</v>
          </cell>
        </row>
        <row r="267">
          <cell r="D267" t="str">
            <v>ThÐp èng d=114</v>
          </cell>
          <cell r="H267">
            <v>249.28</v>
          </cell>
        </row>
        <row r="268">
          <cell r="D268" t="str">
            <v>ThÐp hép 60x80mm</v>
          </cell>
        </row>
        <row r="269">
          <cell r="D269" t="str">
            <v>ThÐp hép 60x80</v>
          </cell>
          <cell r="H269">
            <v>288.16000000000003</v>
          </cell>
        </row>
        <row r="270">
          <cell r="D270" t="str">
            <v>ThÐp hép 20x20mm</v>
          </cell>
        </row>
        <row r="271">
          <cell r="D271" t="str">
            <v>ThÐp hép 20x20</v>
          </cell>
          <cell r="H271">
            <v>403.56</v>
          </cell>
        </row>
        <row r="272">
          <cell r="D272" t="str">
            <v>§­êng hµn thÐp dµy 4ly</v>
          </cell>
        </row>
        <row r="273">
          <cell r="D273" t="str">
            <v>Que hµn</v>
          </cell>
          <cell r="H273">
            <v>148.39259999999999</v>
          </cell>
        </row>
        <row r="274">
          <cell r="D274" t="str">
            <v>§­êng hµn thÐp dµy 8ly</v>
          </cell>
        </row>
        <row r="275">
          <cell r="D275" t="str">
            <v>Que hµn</v>
          </cell>
          <cell r="H275">
            <v>528.0132000000001</v>
          </cell>
        </row>
        <row r="276">
          <cell r="D276" t="str">
            <v>§­êng hµn thÐp dµy 10mm</v>
          </cell>
        </row>
        <row r="277">
          <cell r="D277" t="str">
            <v>Que hµn</v>
          </cell>
          <cell r="H277">
            <v>541.40970000000004</v>
          </cell>
        </row>
        <row r="278">
          <cell r="D278" t="str">
            <v>C¾t thÐp hép dµy 4ly</v>
          </cell>
        </row>
        <row r="279">
          <cell r="D279" t="str">
            <v>H¬i giã (m3)</v>
          </cell>
          <cell r="H279">
            <v>27.777599999999996</v>
          </cell>
        </row>
        <row r="280">
          <cell r="D280" t="str">
            <v>H¬i ®¸ (m3)</v>
          </cell>
          <cell r="H280">
            <v>4.6295999999999999</v>
          </cell>
        </row>
        <row r="281">
          <cell r="D281" t="str">
            <v>C¾t thÐp èng dµy 4ly</v>
          </cell>
        </row>
        <row r="282">
          <cell r="D282" t="str">
            <v>H¬i giã (m3)</v>
          </cell>
          <cell r="H282">
            <v>4.2263999999999999</v>
          </cell>
        </row>
        <row r="283">
          <cell r="D283" t="str">
            <v>H¬i ®¸ (m3)</v>
          </cell>
          <cell r="H283">
            <v>0.70440000000000003</v>
          </cell>
        </row>
        <row r="284">
          <cell r="D284" t="str">
            <v>C¾t thÐp b¶n dµy 5-10ly</v>
          </cell>
        </row>
        <row r="285">
          <cell r="D285" t="str">
            <v>H¬i giã (m3)</v>
          </cell>
          <cell r="H285">
            <v>222.15600000000003</v>
          </cell>
        </row>
        <row r="286">
          <cell r="D286" t="str">
            <v>H¬i ®¸ (m3)</v>
          </cell>
          <cell r="H286">
            <v>37.026000000000003</v>
          </cell>
        </row>
        <row r="287">
          <cell r="D287" t="str">
            <v>C¾t thÐp b¶n dµy 10-25ly</v>
          </cell>
        </row>
        <row r="288">
          <cell r="D288" t="str">
            <v>H¬i giã (m3)</v>
          </cell>
          <cell r="H288">
            <v>35.534400000000005</v>
          </cell>
        </row>
        <row r="289">
          <cell r="D289" t="str">
            <v>H¬i ®¸ (m3)</v>
          </cell>
          <cell r="H289">
            <v>5.9224000000000006</v>
          </cell>
        </row>
        <row r="290">
          <cell r="D290" t="str">
            <v>Gia c«ng l¾p ®Æt thÐp neo</v>
          </cell>
        </row>
        <row r="291">
          <cell r="D291" t="str">
            <v>ThÐp trßn d&lt;=18mm</v>
          </cell>
          <cell r="H291">
            <v>724.5</v>
          </cell>
        </row>
        <row r="292">
          <cell r="D292" t="str">
            <v>S¬n s¾t thÐp 2 n­íc</v>
          </cell>
        </row>
        <row r="293">
          <cell r="D293" t="str">
            <v>S¬n dÇu</v>
          </cell>
          <cell r="H293">
            <v>29.441280000000003</v>
          </cell>
        </row>
        <row r="294">
          <cell r="D294" t="str">
            <v>X¨ng</v>
          </cell>
          <cell r="H294">
            <v>21.18336</v>
          </cell>
        </row>
        <row r="295">
          <cell r="D295" t="str">
            <v>S¬n chèng rØ 1 n­íc</v>
          </cell>
        </row>
        <row r="296">
          <cell r="D296" t="str">
            <v>S¬n chèng rØ</v>
          </cell>
          <cell r="H296">
            <v>27.601200000000002</v>
          </cell>
        </row>
        <row r="297">
          <cell r="D297" t="str">
            <v>Xim¨ng P.400</v>
          </cell>
          <cell r="H297">
            <v>39.718800000000002</v>
          </cell>
        </row>
        <row r="298">
          <cell r="D298" t="str">
            <v>Gê lan can èng tho¸t n­íc</v>
          </cell>
        </row>
        <row r="299">
          <cell r="D299" t="str">
            <v>-BT ®¸ 1x2 m¸c 250 gê lan can</v>
          </cell>
        </row>
        <row r="300">
          <cell r="D300" t="str">
            <v>Xim¨ng P.400</v>
          </cell>
          <cell r="H300">
            <v>14259.543750000001</v>
          </cell>
        </row>
        <row r="301">
          <cell r="D301" t="str">
            <v>C¸t vµng</v>
          </cell>
          <cell r="H301">
            <v>15.629250000000001</v>
          </cell>
        </row>
        <row r="302">
          <cell r="D302" t="str">
            <v>§¸ 1x2</v>
          </cell>
          <cell r="H302">
            <v>30.468450000000001</v>
          </cell>
        </row>
        <row r="303">
          <cell r="D303" t="str">
            <v>N­íc</v>
          </cell>
          <cell r="H303">
            <v>6513.6187500000005</v>
          </cell>
        </row>
        <row r="304">
          <cell r="D304" t="str">
            <v>-SX l¾p th¸o dùng VK gê lan can</v>
          </cell>
        </row>
        <row r="305">
          <cell r="D305" t="str">
            <v>Gç v¸n khu«n</v>
          </cell>
          <cell r="H305">
            <v>1.25136</v>
          </cell>
        </row>
        <row r="306">
          <cell r="D306" t="str">
            <v xml:space="preserve">Gç ®µ nÑp </v>
          </cell>
          <cell r="H306">
            <v>0.13666999999999999</v>
          </cell>
        </row>
        <row r="307">
          <cell r="D307" t="str">
            <v>Gç chèng</v>
          </cell>
          <cell r="H307">
            <v>0.72522000000000009</v>
          </cell>
        </row>
        <row r="308">
          <cell r="D308" t="str">
            <v>§inh c¸c lo¹i</v>
          </cell>
          <cell r="H308">
            <v>18.96</v>
          </cell>
        </row>
        <row r="309">
          <cell r="D309" t="str">
            <v>-Cèt thÐp D&lt;=10 mm gê lan can</v>
          </cell>
        </row>
        <row r="310">
          <cell r="D310" t="str">
            <v>ThÐp trßn d&lt;=10mm</v>
          </cell>
          <cell r="H310">
            <v>928.62</v>
          </cell>
        </row>
        <row r="311">
          <cell r="D311" t="str">
            <v>KÏm buéc</v>
          </cell>
          <cell r="H311">
            <v>19.792080000000002</v>
          </cell>
        </row>
        <row r="312">
          <cell r="D312" t="str">
            <v>-Cèt thÐp D&lt;=18mm gê lan can</v>
          </cell>
        </row>
        <row r="313">
          <cell r="D313" t="str">
            <v>ThÐp trßn d&lt;=18mm</v>
          </cell>
          <cell r="H313">
            <v>3461.88</v>
          </cell>
        </row>
        <row r="314">
          <cell r="D314" t="str">
            <v>KÏm buéc</v>
          </cell>
          <cell r="H314">
            <v>48.466320000000003</v>
          </cell>
        </row>
        <row r="315">
          <cell r="D315" t="str">
            <v>Que hµn</v>
          </cell>
          <cell r="H315">
            <v>15.74816</v>
          </cell>
        </row>
        <row r="316">
          <cell r="D316" t="str">
            <v>-L¾p ®Æt èng tho¸t n­íc D150</v>
          </cell>
        </row>
        <row r="317">
          <cell r="D317" t="str">
            <v>èng tho¸t n­íc</v>
          </cell>
          <cell r="H317">
            <v>37.128</v>
          </cell>
        </row>
        <row r="318">
          <cell r="D318" t="str">
            <v>L¾p ®Æt hép thÐp ®óc s¼n</v>
          </cell>
        </row>
        <row r="319">
          <cell r="D319" t="str">
            <v>Hép thÐp</v>
          </cell>
          <cell r="H319">
            <v>36</v>
          </cell>
        </row>
        <row r="320">
          <cell r="D320" t="str">
            <v>-L¾p ®Æt l­íi ch¾n r¸c</v>
          </cell>
        </row>
        <row r="321">
          <cell r="D321" t="str">
            <v>L­íi ch¾n r¸c</v>
          </cell>
          <cell r="H321">
            <v>36</v>
          </cell>
        </row>
        <row r="322">
          <cell r="D322" t="str">
            <v>Khe co d·n cao su líp phñ mÆt</v>
          </cell>
        </row>
        <row r="323">
          <cell r="D323" t="str">
            <v>-Bª t«ng ®¸ 1x2 M.300 khe co d·n</v>
          </cell>
        </row>
        <row r="324">
          <cell r="D324" t="str">
            <v>Xim¨ng P.400</v>
          </cell>
          <cell r="H324">
            <v>269.98500000000001</v>
          </cell>
        </row>
        <row r="325">
          <cell r="D325" t="str">
            <v>C¸t vµng</v>
          </cell>
          <cell r="H325">
            <v>0.27300000000000002</v>
          </cell>
        </row>
        <row r="326">
          <cell r="D326" t="str">
            <v>§¸ 1x2</v>
          </cell>
          <cell r="H326">
            <v>0.53220000000000001</v>
          </cell>
        </row>
        <row r="327">
          <cell r="D327" t="str">
            <v>N­íc</v>
          </cell>
          <cell r="H327">
            <v>107.00999999999999</v>
          </cell>
        </row>
        <row r="328">
          <cell r="D328" t="str">
            <v xml:space="preserve">Phô gia </v>
          </cell>
          <cell r="H328">
            <v>5.3997000000000002</v>
          </cell>
        </row>
        <row r="329">
          <cell r="D329" t="str">
            <v>-Cung cÊp l¾p ®Æt khe co d·n cao su</v>
          </cell>
        </row>
        <row r="330">
          <cell r="D330" t="str">
            <v>Khe co dan cao su</v>
          </cell>
          <cell r="H330">
            <v>48.96</v>
          </cell>
        </row>
        <row r="331">
          <cell r="D331" t="str">
            <v>-Bulon M.14 L=80-120</v>
          </cell>
        </row>
        <row r="332">
          <cell r="D332" t="str">
            <v>Bu l«ng M.16</v>
          </cell>
          <cell r="H332">
            <v>320</v>
          </cell>
        </row>
        <row r="333">
          <cell r="D333" t="str">
            <v>-QuÐt v÷a Sikadur 732 khe co d·n</v>
          </cell>
          <cell r="H333">
            <v>8.8749999999999996E-2</v>
          </cell>
        </row>
        <row r="334">
          <cell r="D334" t="str">
            <v>Sikadur732 (1.775kg/lÝt)</v>
          </cell>
          <cell r="H334">
            <v>8.8749999999999996E-2</v>
          </cell>
        </row>
        <row r="335">
          <cell r="D335" t="str">
            <v xml:space="preserve">-Cèt thÐp trßn D&lt;=10 b¶n mÆt cÇu </v>
          </cell>
        </row>
        <row r="336">
          <cell r="D336" t="str">
            <v>ThÐp trßn d&lt;=10mm</v>
          </cell>
          <cell r="H336">
            <v>3905.4300000000003</v>
          </cell>
        </row>
        <row r="337">
          <cell r="D337" t="str">
            <v>KÏm buéc</v>
          </cell>
          <cell r="H337">
            <v>83.238120000000009</v>
          </cell>
        </row>
        <row r="338">
          <cell r="D338" t="str">
            <v>BTN mÞn dµy 5Cm</v>
          </cell>
        </row>
        <row r="339">
          <cell r="D339" t="str">
            <v>Bªt«ng nhùa</v>
          </cell>
          <cell r="H339">
            <v>159.13560000000001</v>
          </cell>
        </row>
        <row r="340">
          <cell r="D340" t="str">
            <v>-Bª t«ng ®¸ 1x2 M.300 líp phñ mÆt</v>
          </cell>
        </row>
        <row r="341">
          <cell r="D341" t="str">
            <v>Xim¨ng P.400</v>
          </cell>
          <cell r="H341">
            <v>11771.346000000001</v>
          </cell>
        </row>
        <row r="342">
          <cell r="D342" t="str">
            <v>C¸t vµng</v>
          </cell>
          <cell r="H342">
            <v>11.902800000000001</v>
          </cell>
        </row>
        <row r="343">
          <cell r="D343" t="str">
            <v>§¸ 1x2</v>
          </cell>
          <cell r="H343">
            <v>23.20392</v>
          </cell>
        </row>
        <row r="344">
          <cell r="D344" t="str">
            <v>N­íc</v>
          </cell>
          <cell r="H344">
            <v>4665.6359999999995</v>
          </cell>
        </row>
        <row r="345">
          <cell r="D345" t="str">
            <v xml:space="preserve">Phô gia </v>
          </cell>
          <cell r="H345">
            <v>235.42692000000002</v>
          </cell>
        </row>
        <row r="346">
          <cell r="D346" t="str">
            <v>Gia cè mè vµ Taluy</v>
          </cell>
        </row>
        <row r="347">
          <cell r="D347" t="str">
            <v>-X©y ®¸ héc M.100 taluy</v>
          </cell>
        </row>
        <row r="348">
          <cell r="D348" t="str">
            <v>Xim¨ng P.400</v>
          </cell>
          <cell r="H348">
            <v>10527.7767</v>
          </cell>
        </row>
        <row r="349">
          <cell r="D349" t="str">
            <v>C¸t vµng</v>
          </cell>
          <cell r="H349">
            <v>29.815799999999999</v>
          </cell>
        </row>
        <row r="350">
          <cell r="D350" t="str">
            <v xml:space="preserve">§¸ héc </v>
          </cell>
          <cell r="H350">
            <v>78.11999999999999</v>
          </cell>
        </row>
        <row r="351">
          <cell r="D351" t="str">
            <v>§¸ 4x6</v>
          </cell>
          <cell r="H351">
            <v>3.7106999999999997</v>
          </cell>
        </row>
        <row r="352">
          <cell r="D352" t="str">
            <v>-Bª t«ng ®¸ 2x4 M.150 bê chµi bÖ PA</v>
          </cell>
        </row>
        <row r="353">
          <cell r="D353" t="str">
            <v>Xim¨ng P.400</v>
          </cell>
          <cell r="H353">
            <v>33459.608</v>
          </cell>
        </row>
        <row r="354">
          <cell r="D354" t="str">
            <v>C¸t vµng</v>
          </cell>
          <cell r="H354">
            <v>62.341760000000001</v>
          </cell>
        </row>
        <row r="355">
          <cell r="D355" t="str">
            <v>§¸ 2x4</v>
          </cell>
          <cell r="H355">
            <v>112.04336000000001</v>
          </cell>
        </row>
        <row r="356">
          <cell r="D356" t="str">
            <v>N­íc</v>
          </cell>
          <cell r="H356">
            <v>22012.9</v>
          </cell>
        </row>
        <row r="357">
          <cell r="D357" t="str">
            <v>Gç v¸n khu«n</v>
          </cell>
          <cell r="H357">
            <v>1.8408</v>
          </cell>
        </row>
        <row r="358">
          <cell r="D358" t="str">
            <v>§inh c¸c lo¹i</v>
          </cell>
          <cell r="H358">
            <v>14.97184</v>
          </cell>
        </row>
        <row r="359">
          <cell r="D359" t="str">
            <v xml:space="preserve">§inh ®Üa </v>
          </cell>
          <cell r="H359">
            <v>74.000159999999994</v>
          </cell>
        </row>
        <row r="360">
          <cell r="D360" t="str">
            <v>-Bª t«ng ®¸ 2x4 M.150 ch©n khay</v>
          </cell>
        </row>
        <row r="361">
          <cell r="D361" t="str">
            <v>Xim¨ng P.400</v>
          </cell>
          <cell r="H361">
            <v>20876.810499999996</v>
          </cell>
        </row>
        <row r="362">
          <cell r="D362" t="str">
            <v>C¸t vµng</v>
          </cell>
          <cell r="H362">
            <v>38.897559999999999</v>
          </cell>
        </row>
        <row r="363">
          <cell r="D363" t="str">
            <v>§¸ 2x4</v>
          </cell>
          <cell r="H363">
            <v>69.908409999999989</v>
          </cell>
        </row>
        <row r="364">
          <cell r="D364" t="str">
            <v>N­íc</v>
          </cell>
          <cell r="H364">
            <v>13734.74375</v>
          </cell>
        </row>
        <row r="365">
          <cell r="D365" t="str">
            <v>-SX l¾p dùng th¸o gì VK ch©n khay</v>
          </cell>
        </row>
        <row r="366">
          <cell r="D366" t="str">
            <v>Gç v¸n khu«n</v>
          </cell>
          <cell r="H366">
            <v>2.3918400000000002</v>
          </cell>
        </row>
        <row r="367">
          <cell r="D367" t="str">
            <v xml:space="preserve">Gç ®µ nÑp </v>
          </cell>
          <cell r="H367">
            <v>0.26122999999999996</v>
          </cell>
        </row>
        <row r="368">
          <cell r="D368" t="str">
            <v>Gç chèng</v>
          </cell>
          <cell r="H368">
            <v>1.38618</v>
          </cell>
        </row>
        <row r="369">
          <cell r="D369" t="str">
            <v>§inh c¸c lo¹i</v>
          </cell>
          <cell r="H369">
            <v>36.24</v>
          </cell>
        </row>
        <row r="370">
          <cell r="D370" t="str">
            <v>-§¸ d¨m ®Çm chÆt ®Öm mãng</v>
          </cell>
        </row>
        <row r="371">
          <cell r="D371" t="str">
            <v>§¸ 4x6</v>
          </cell>
          <cell r="H371">
            <v>129.90559999999999</v>
          </cell>
        </row>
        <row r="372">
          <cell r="D372" t="str">
            <v>-§¾p ®Êt t­ nãn ch©n khay K=0.95</v>
          </cell>
        </row>
        <row r="373">
          <cell r="D373" t="str">
            <v>§Êt chän läc</v>
          </cell>
          <cell r="H373">
            <v>1216.0439999999999</v>
          </cell>
        </row>
        <row r="374">
          <cell r="D374" t="str">
            <v>Thi c«ng BMC dÇm 24.54 (LC 3lÇn)</v>
          </cell>
        </row>
        <row r="375">
          <cell r="D375" t="str">
            <v>-Cung cÊp ®inh 8ly:60kg x3/15</v>
          </cell>
        </row>
        <row r="376">
          <cell r="D376" t="str">
            <v>§inh c¸c lo¹i</v>
          </cell>
          <cell r="H376">
            <v>12</v>
          </cell>
        </row>
        <row r="377">
          <cell r="D377" t="str">
            <v>-Gç ®µ gi¸o(3.5m3+10.7m3)x3/8</v>
          </cell>
        </row>
        <row r="378">
          <cell r="D378" t="str">
            <v xml:space="preserve">Gç ®µ nÑp </v>
          </cell>
          <cell r="H378">
            <v>5.3250000000000002</v>
          </cell>
        </row>
        <row r="379">
          <cell r="D379" t="str">
            <v>-Gç v¸n khu«n:6.414m3x3/4lÇn</v>
          </cell>
        </row>
        <row r="380">
          <cell r="D380" t="str">
            <v>Gç v¸n khu«n</v>
          </cell>
          <cell r="H380">
            <v>4.8099999999999996</v>
          </cell>
        </row>
        <row r="381">
          <cell r="D381" t="str">
            <v>-ThÐp tÊm dµy 10ly 0.312T x3/50</v>
          </cell>
        </row>
        <row r="382">
          <cell r="D382" t="str">
            <v>ThÐp tÊm</v>
          </cell>
          <cell r="H382">
            <v>19</v>
          </cell>
        </row>
        <row r="383">
          <cell r="D383" t="str">
            <v>-ThÐp trßn D8</v>
          </cell>
        </row>
        <row r="384">
          <cell r="D384" t="str">
            <v>ThÐp trßn d&lt;=10mm</v>
          </cell>
          <cell r="H384">
            <v>45</v>
          </cell>
        </row>
        <row r="385">
          <cell r="D385" t="str">
            <v>-ThÐp trßn D16</v>
          </cell>
        </row>
        <row r="386">
          <cell r="D386" t="str">
            <v>ThÐp trßn d&lt;=18mm</v>
          </cell>
          <cell r="H386">
            <v>492</v>
          </cell>
        </row>
        <row r="387">
          <cell r="D387" t="str">
            <v>-§­êng c¾t thÐp b¶n dµy 5-10ly</v>
          </cell>
        </row>
        <row r="388">
          <cell r="D388" t="str">
            <v>H¬i giã (m3)</v>
          </cell>
          <cell r="H388">
            <v>17.688000000000002</v>
          </cell>
        </row>
        <row r="389">
          <cell r="D389" t="str">
            <v>H¬i ®¸ (m3)</v>
          </cell>
          <cell r="H389">
            <v>2.948</v>
          </cell>
        </row>
        <row r="390">
          <cell r="D390" t="str">
            <v>Thi c«ng BMC dÇm 18.6m</v>
          </cell>
        </row>
        <row r="391">
          <cell r="D391" t="str">
            <v>-BT tÊm 61x80x3 M.200 thi c«ng BMC</v>
          </cell>
        </row>
        <row r="392">
          <cell r="D392" t="str">
            <v>Xim¨ng P.400</v>
          </cell>
          <cell r="H392">
            <v>4116.9618</v>
          </cell>
        </row>
        <row r="393">
          <cell r="D393" t="str">
            <v>C¸t vµng</v>
          </cell>
          <cell r="H393">
            <v>5.6453599999999993</v>
          </cell>
        </row>
        <row r="394">
          <cell r="D394" t="str">
            <v>§¸ 1x2</v>
          </cell>
          <cell r="H394">
            <v>10.567259999999999</v>
          </cell>
        </row>
        <row r="395">
          <cell r="D395" t="str">
            <v>N­íc</v>
          </cell>
          <cell r="H395">
            <v>2227.0115000000001</v>
          </cell>
        </row>
        <row r="396">
          <cell r="D396" t="str">
            <v>-SX l¾p dùng th¸o VK tÊm thi c«ng</v>
          </cell>
        </row>
        <row r="397">
          <cell r="D397" t="str">
            <v>Gç v¸n khu«n</v>
          </cell>
          <cell r="H397">
            <v>3.9591000000000001E-2</v>
          </cell>
        </row>
        <row r="398">
          <cell r="D398" t="str">
            <v xml:space="preserve">Gç ®µ nÑp </v>
          </cell>
          <cell r="H398">
            <v>8.5859999999999981E-3</v>
          </cell>
        </row>
        <row r="399">
          <cell r="D399" t="str">
            <v>§inh c¸c lo¹i</v>
          </cell>
          <cell r="H399">
            <v>7.1549999999999994</v>
          </cell>
        </row>
        <row r="400">
          <cell r="D400" t="str">
            <v>-Cèt thÐp trßn D&lt;=10 tÊm thi c«ng</v>
          </cell>
        </row>
        <row r="401">
          <cell r="D401" t="str">
            <v>ThÐp trßn d&lt;=10mm</v>
          </cell>
          <cell r="H401">
            <v>1768.8</v>
          </cell>
        </row>
        <row r="402">
          <cell r="D402" t="str">
            <v>KÏm buéc</v>
          </cell>
          <cell r="H402">
            <v>37.699200000000005</v>
          </cell>
        </row>
        <row r="403">
          <cell r="D403" t="str">
            <v>-L¾p dùng tÊm thi c«ng BMC dÇm 18.6</v>
          </cell>
        </row>
        <row r="404">
          <cell r="D404" t="str">
            <v>Xim¨ng P.400</v>
          </cell>
          <cell r="H404">
            <v>570.57000000000005</v>
          </cell>
        </row>
        <row r="405">
          <cell r="D405" t="str">
            <v>C¸t vµng</v>
          </cell>
          <cell r="H405">
            <v>1.482</v>
          </cell>
        </row>
        <row r="406">
          <cell r="D406" t="str">
            <v>B·i ®óc cäc vµ chøa dÇm</v>
          </cell>
        </row>
        <row r="407">
          <cell r="D407" t="str">
            <v>§¾p ®Êt d=20cm m¸y dÇm 9T, K=0.90</v>
          </cell>
        </row>
        <row r="408">
          <cell r="D408" t="str">
            <v>§Êt chän läc</v>
          </cell>
          <cell r="H408">
            <v>600</v>
          </cell>
        </row>
        <row r="409">
          <cell r="D409" t="str">
            <v>-C¸n mÆt ®­êng ®¸ 0-4 dµy 10cm</v>
          </cell>
        </row>
        <row r="410">
          <cell r="D410" t="str">
            <v>§¸ cÊp phèi 0 - 4</v>
          </cell>
          <cell r="H410">
            <v>79.14</v>
          </cell>
        </row>
        <row r="411">
          <cell r="D411" t="str">
            <v>-L¸ng v÷a M.100 dµy 2cm</v>
          </cell>
        </row>
        <row r="412">
          <cell r="D412" t="str">
            <v>Xim¨ng P.400</v>
          </cell>
          <cell r="H412">
            <v>5775.5999999999995</v>
          </cell>
        </row>
        <row r="413">
          <cell r="D413" t="str">
            <v>C¸t vµng</v>
          </cell>
          <cell r="H413">
            <v>16.2</v>
          </cell>
        </row>
        <row r="414">
          <cell r="D414" t="str">
            <v>Sµn ®¹o ®ãng cäc (2trô+2 mè)</v>
          </cell>
        </row>
        <row r="415">
          <cell r="D415" t="str">
            <v>-Tµ vÑt gç 178thanh x4/24</v>
          </cell>
        </row>
        <row r="416">
          <cell r="D416" t="str">
            <v>Tµ vÑt gç</v>
          </cell>
          <cell r="H416">
            <v>29.667000000000002</v>
          </cell>
        </row>
        <row r="417">
          <cell r="D417" t="str">
            <v>-§inh cr¨mp«ng 186 c¸i x4/15</v>
          </cell>
        </row>
        <row r="418">
          <cell r="D418" t="str">
            <v>§inh Cr¨mpong</v>
          </cell>
          <cell r="H418">
            <v>49.6</v>
          </cell>
        </row>
        <row r="419">
          <cell r="D419" t="str">
            <v>-Ray P43 L=18m: 3875kgx4/100</v>
          </cell>
        </row>
        <row r="420">
          <cell r="D420" t="str">
            <v>Ray</v>
          </cell>
          <cell r="H420">
            <v>155</v>
          </cell>
        </row>
        <row r="421">
          <cell r="D421" t="str">
            <v>-D¨m s¹n ®Öm (Thu håi 50%)</v>
          </cell>
        </row>
        <row r="422">
          <cell r="D422" t="str">
            <v>§¸ 4x6</v>
          </cell>
          <cell r="H422">
            <v>44.505599999999994</v>
          </cell>
        </row>
        <row r="423">
          <cell r="D423" t="str">
            <v>-§¾p ®Êt (Thu håi 50%)</v>
          </cell>
        </row>
        <row r="424">
          <cell r="D424" t="str">
            <v>§Êt chän läc</v>
          </cell>
          <cell r="H424">
            <v>90</v>
          </cell>
        </row>
        <row r="425">
          <cell r="D425" t="str">
            <v>HÖ phao ®ãng</v>
          </cell>
        </row>
        <row r="426">
          <cell r="D426" t="str">
            <v>-Ray P43 L=18m: 1605kg x4/100</v>
          </cell>
        </row>
        <row r="427">
          <cell r="D427" t="str">
            <v>Ray</v>
          </cell>
          <cell r="H427">
            <v>64.2</v>
          </cell>
        </row>
        <row r="428">
          <cell r="D428" t="str">
            <v>-Tµ vÑt gç 211thanh x2/24</v>
          </cell>
        </row>
        <row r="429">
          <cell r="D429" t="str">
            <v>Tµ vÑt gç</v>
          </cell>
          <cell r="H429">
            <v>17.582999999999998</v>
          </cell>
        </row>
        <row r="430">
          <cell r="D430" t="str">
            <v>-§inh cr¨mp«ng 240c¸i x2/15</v>
          </cell>
        </row>
        <row r="431">
          <cell r="D431" t="str">
            <v>§inh Cr¨mpong</v>
          </cell>
          <cell r="H431">
            <v>32</v>
          </cell>
        </row>
        <row r="432">
          <cell r="D432" t="str">
            <v>K§V ®ãng cäc mè trªn c¹n</v>
          </cell>
        </row>
        <row r="433">
          <cell r="D433" t="str">
            <v>-Gia c«ng Gi»ng thÐp I300</v>
          </cell>
        </row>
        <row r="434">
          <cell r="D434" t="str">
            <v>H¬i giã (m3)</v>
          </cell>
          <cell r="H434">
            <v>102.51119999999999</v>
          </cell>
        </row>
        <row r="435">
          <cell r="D435" t="str">
            <v>H¬i ®¸ (m3)</v>
          </cell>
          <cell r="H435">
            <v>17.085199999999997</v>
          </cell>
        </row>
        <row r="436">
          <cell r="D436" t="str">
            <v>Que hµn</v>
          </cell>
          <cell r="H436">
            <v>451.84</v>
          </cell>
        </row>
        <row r="437">
          <cell r="D437" t="str">
            <v>-L¾p ®Æt th¸o gì thÐp K§V trªn c¹n</v>
          </cell>
        </row>
        <row r="438">
          <cell r="D438" t="str">
            <v>Que hµn</v>
          </cell>
          <cell r="H438">
            <v>1016.64</v>
          </cell>
        </row>
        <row r="439">
          <cell r="D439" t="str">
            <v>-L¾p ®Æt ®Öm gç</v>
          </cell>
        </row>
        <row r="440">
          <cell r="D440" t="str">
            <v>Gç x©y dùng</v>
          </cell>
          <cell r="H440">
            <v>3.5840000000000005</v>
          </cell>
        </row>
        <row r="441">
          <cell r="D441" t="str">
            <v xml:space="preserve">§inh ®Üa </v>
          </cell>
          <cell r="H441">
            <v>127.04000000000002</v>
          </cell>
        </row>
        <row r="442">
          <cell r="D442" t="str">
            <v>-K/hao thÐp (14.12x4+672x0.103)x1%</v>
          </cell>
        </row>
        <row r="443">
          <cell r="D443" t="str">
            <v>ThÐp h×nh</v>
          </cell>
          <cell r="H443">
            <v>833</v>
          </cell>
        </row>
        <row r="444">
          <cell r="D444" t="str">
            <v>K§V ®ãng cäc trô d­íi n­íc</v>
          </cell>
        </row>
        <row r="445">
          <cell r="D445" t="str">
            <v>-Gia c«ng gi»ng thÐp I300</v>
          </cell>
        </row>
        <row r="446">
          <cell r="D446" t="str">
            <v>H¬i giã (m3)</v>
          </cell>
          <cell r="H446">
            <v>51.255599999999994</v>
          </cell>
        </row>
        <row r="447">
          <cell r="D447" t="str">
            <v>H¬i ®¸ (m3)</v>
          </cell>
          <cell r="H447">
            <v>8.5425999999999984</v>
          </cell>
        </row>
        <row r="448">
          <cell r="D448" t="str">
            <v>Que hµn</v>
          </cell>
          <cell r="H448">
            <v>225.92</v>
          </cell>
        </row>
        <row r="449">
          <cell r="D449" t="str">
            <v xml:space="preserve">-L¾p th¸o gì thÐp K§V d­íi n­íc </v>
          </cell>
        </row>
        <row r="450">
          <cell r="D450" t="str">
            <v>Que hµn</v>
          </cell>
          <cell r="H450">
            <v>169.44</v>
          </cell>
        </row>
        <row r="451">
          <cell r="D451" t="str">
            <v>-L¾p ®Æt ®Öm gç</v>
          </cell>
        </row>
        <row r="452">
          <cell r="D452" t="str">
            <v>Gç x©y dùng</v>
          </cell>
          <cell r="H452">
            <v>1.7920000000000003</v>
          </cell>
        </row>
        <row r="453">
          <cell r="D453" t="str">
            <v xml:space="preserve">§inh ®Üa </v>
          </cell>
          <cell r="H453">
            <v>63.52000000000001</v>
          </cell>
        </row>
        <row r="454">
          <cell r="D454" t="str">
            <v>-K/hao thÐp (14.12x4+672x0.103)x1%</v>
          </cell>
        </row>
        <row r="455">
          <cell r="D455" t="str">
            <v>ThÐp h×nh</v>
          </cell>
          <cell r="H455">
            <v>833.36</v>
          </cell>
        </row>
        <row r="456">
          <cell r="D456" t="str">
            <v>Cäc v¸n thÐp (L¾p dùng 4 lÇn)</v>
          </cell>
        </row>
        <row r="457">
          <cell r="D457" t="str">
            <v>-Gia c«ng thÐp b¶n khung v©y</v>
          </cell>
        </row>
        <row r="458">
          <cell r="D458" t="str">
            <v>H¬i giã (m3)</v>
          </cell>
          <cell r="H458">
            <v>54.290279999999996</v>
          </cell>
        </row>
        <row r="459">
          <cell r="D459" t="str">
            <v>H¬i ®¸ (m3)</v>
          </cell>
          <cell r="H459">
            <v>9.0483799999999999</v>
          </cell>
        </row>
        <row r="460">
          <cell r="D460" t="str">
            <v>Que hµn</v>
          </cell>
          <cell r="H460">
            <v>239.29599999999999</v>
          </cell>
        </row>
        <row r="461">
          <cell r="D461" t="str">
            <v>-L¾p th¸o gì thÐp b¶n khung v©y</v>
          </cell>
        </row>
        <row r="462">
          <cell r="D462" t="str">
            <v>Que hµn</v>
          </cell>
          <cell r="H462">
            <v>358.94399999999996</v>
          </cell>
        </row>
        <row r="463">
          <cell r="D463" t="str">
            <v xml:space="preserve">-Tr¸m kÏ cäc v¸n thÐp </v>
          </cell>
        </row>
        <row r="464">
          <cell r="D464" t="str">
            <v>(ChiÒu dµi cäc hë Tb 4m)</v>
          </cell>
        </row>
        <row r="465">
          <cell r="D465" t="str">
            <v>Mas tic</v>
          </cell>
          <cell r="H465">
            <v>480</v>
          </cell>
        </row>
        <row r="466">
          <cell r="D466" t="str">
            <v>Bao t¶i.</v>
          </cell>
          <cell r="H466">
            <v>480</v>
          </cell>
        </row>
        <row r="467">
          <cell r="D467" t="str">
            <v>KhÊu hao thÐp khung v©y 29.912T x1%</v>
          </cell>
        </row>
        <row r="468">
          <cell r="D468" t="str">
            <v>ThÐp h×nh</v>
          </cell>
          <cell r="H468">
            <v>299.12</v>
          </cell>
        </row>
        <row r="469">
          <cell r="D469" t="str">
            <v xml:space="preserve">KhÊu hao cäc v¸n thÐp </v>
          </cell>
        </row>
        <row r="470">
          <cell r="D470" t="str">
            <v>(1920mx2x0.074+22Tx2)x1%</v>
          </cell>
        </row>
        <row r="471">
          <cell r="D471" t="str">
            <v>Cäc v¸n thÐp LarsenIV</v>
          </cell>
          <cell r="H471">
            <v>3281.5999999999995</v>
          </cell>
        </row>
        <row r="472">
          <cell r="D472" t="str">
            <v>-§­êng hµn thÐp dµy 10mm</v>
          </cell>
        </row>
        <row r="473">
          <cell r="D473" t="str">
            <v>Que hµn</v>
          </cell>
          <cell r="H473">
            <v>3.2</v>
          </cell>
        </row>
        <row r="474">
          <cell r="D474" t="str">
            <v>-X¶ mèi hµn</v>
          </cell>
        </row>
        <row r="475">
          <cell r="D475" t="str">
            <v>H¬i giã (m3)</v>
          </cell>
          <cell r="H475">
            <v>4.2240000000000002</v>
          </cell>
        </row>
        <row r="476">
          <cell r="D476" t="str">
            <v>H¬i ®¸ (m3)</v>
          </cell>
          <cell r="H476">
            <v>0.70400000000000007</v>
          </cell>
        </row>
        <row r="477">
          <cell r="D477" t="str">
            <v>V¸n khu«n thi c«ng trô</v>
          </cell>
        </row>
        <row r="478">
          <cell r="D478" t="str">
            <v>-ThÐp gãc L75x75 10.563T x4/5</v>
          </cell>
        </row>
        <row r="479">
          <cell r="D479" t="str">
            <v>ThÐp h×nh</v>
          </cell>
          <cell r="H479">
            <v>845</v>
          </cell>
        </row>
        <row r="480">
          <cell r="D480" t="str">
            <v>-ThÐp tÊm 5mm 6.451T x4/50</v>
          </cell>
        </row>
        <row r="481">
          <cell r="D481" t="str">
            <v>ThÐp tÊm</v>
          </cell>
          <cell r="H481">
            <v>516</v>
          </cell>
        </row>
        <row r="482">
          <cell r="D482" t="str">
            <v>-ThÐp trßn D16 mãc cÈu</v>
          </cell>
        </row>
        <row r="483">
          <cell r="D483" t="str">
            <v>ThÐp trßn d&lt;=18mm</v>
          </cell>
          <cell r="H483">
            <v>48</v>
          </cell>
        </row>
        <row r="484">
          <cell r="D484" t="str">
            <v>-Bu l«ng M.10 :1392c¸i 4/15</v>
          </cell>
        </row>
        <row r="485">
          <cell r="D485" t="str">
            <v>Bul«ng M10</v>
          </cell>
          <cell r="H485">
            <v>371.2</v>
          </cell>
        </row>
        <row r="486">
          <cell r="D486" t="str">
            <v>-§­êng hµn thÐp dµy 10mm</v>
          </cell>
        </row>
        <row r="487">
          <cell r="D487" t="str">
            <v>Que hµn</v>
          </cell>
          <cell r="H487">
            <v>916.33619999999996</v>
          </cell>
        </row>
        <row r="488">
          <cell r="D488" t="str">
            <v>-Gia c«ng l¾p ®Æt thÐp h×nh VK</v>
          </cell>
        </row>
        <row r="489">
          <cell r="D489" t="str">
            <v>H¬i giã (m3)</v>
          </cell>
          <cell r="H489">
            <v>123.52163999999999</v>
          </cell>
        </row>
        <row r="490">
          <cell r="D490" t="str">
            <v>H¬i ®¸ (m3)</v>
          </cell>
          <cell r="H490">
            <v>20.586939999999998</v>
          </cell>
        </row>
        <row r="491">
          <cell r="D491" t="str">
            <v>Que hµn</v>
          </cell>
          <cell r="H491">
            <v>544.44799999999998</v>
          </cell>
        </row>
        <row r="492">
          <cell r="D492" t="str">
            <v>-§­êng c¾t thÐp 5-10ly</v>
          </cell>
        </row>
        <row r="493">
          <cell r="D493" t="str">
            <v>H¬i giã (m3)</v>
          </cell>
          <cell r="H493">
            <v>56.634600000000006</v>
          </cell>
        </row>
        <row r="494">
          <cell r="D494" t="str">
            <v>H¬i ®¸ (m3)</v>
          </cell>
          <cell r="H494">
            <v>9.4390999999999998</v>
          </cell>
        </row>
        <row r="495">
          <cell r="D495" t="str">
            <v>-§­êng c¾t thÐp gãc</v>
          </cell>
        </row>
        <row r="496">
          <cell r="D496" t="str">
            <v>«xy (chai 6m3)</v>
          </cell>
          <cell r="H496">
            <v>27.514200000000002</v>
          </cell>
        </row>
        <row r="497">
          <cell r="D497" t="str">
            <v>§Êt ®Ìn</v>
          </cell>
          <cell r="H497">
            <v>110.05680000000001</v>
          </cell>
        </row>
        <row r="498">
          <cell r="D498" t="str">
            <v>-L¾p th¸o Jiong cao su</v>
          </cell>
        </row>
        <row r="499">
          <cell r="D499" t="str">
            <v>Roong cao su</v>
          </cell>
          <cell r="H499">
            <v>57.75</v>
          </cell>
        </row>
        <row r="500">
          <cell r="D500" t="str">
            <v>Sµn ®¹o thi c«ng trô (LC 4 lÇn)</v>
          </cell>
        </row>
        <row r="501">
          <cell r="D501" t="str">
            <v>-ThÐp gãc L75x75x8 3.579Tx4/50</v>
          </cell>
        </row>
        <row r="502">
          <cell r="D502" t="str">
            <v>ThÐp h×nh</v>
          </cell>
          <cell r="H502">
            <v>286</v>
          </cell>
        </row>
        <row r="503">
          <cell r="D503" t="str">
            <v>-ThÐp gãc L100x100x10 1.155Tx4/50</v>
          </cell>
        </row>
        <row r="504">
          <cell r="D504" t="str">
            <v>ThÐp gãc L=100x100x10</v>
          </cell>
          <cell r="H504">
            <v>92</v>
          </cell>
        </row>
        <row r="505">
          <cell r="D505" t="str">
            <v>-§­êng c¾t thÐp gãc</v>
          </cell>
        </row>
        <row r="506">
          <cell r="D506" t="str">
            <v>«xy (chai 6m3)</v>
          </cell>
          <cell r="H506">
            <v>7.6020000000000003</v>
          </cell>
        </row>
        <row r="507">
          <cell r="D507" t="str">
            <v>§Êt ®Ìn</v>
          </cell>
          <cell r="H507">
            <v>30.408000000000001</v>
          </cell>
        </row>
        <row r="508">
          <cell r="D508" t="str">
            <v>-Bulon M.16  95c¸i x4/15</v>
          </cell>
        </row>
        <row r="509">
          <cell r="D509" t="str">
            <v>Bul«ng M16</v>
          </cell>
          <cell r="H509">
            <v>25.33</v>
          </cell>
        </row>
        <row r="510">
          <cell r="D510" t="str">
            <v>-Bulon M.10  550c¸i x4/16</v>
          </cell>
        </row>
        <row r="511">
          <cell r="D511" t="str">
            <v>Bul«ng M10</v>
          </cell>
          <cell r="H511">
            <v>146.667</v>
          </cell>
        </row>
        <row r="512">
          <cell r="D512" t="str">
            <v>-§inh ®Øa L=15cm  185c¸i x4/15</v>
          </cell>
        </row>
        <row r="513">
          <cell r="D513" t="str">
            <v>Bul«ng M10</v>
          </cell>
          <cell r="H513">
            <v>49.332999999999998</v>
          </cell>
        </row>
        <row r="514">
          <cell r="D514" t="str">
            <v>-DÇm I300  2.336T x 4/100</v>
          </cell>
        </row>
        <row r="515">
          <cell r="D515" t="str">
            <v>DÇm I300</v>
          </cell>
          <cell r="H515">
            <v>93</v>
          </cell>
        </row>
        <row r="516">
          <cell r="D516" t="str">
            <v>-ThÐp tÊm nèi dÇm 0.326T x 4/50</v>
          </cell>
        </row>
        <row r="517">
          <cell r="D517" t="str">
            <v>ThÐp tÊm</v>
          </cell>
          <cell r="H517">
            <v>26</v>
          </cell>
        </row>
        <row r="518">
          <cell r="D518" t="str">
            <v>-V¸n l¸t sµn 3cm:1.77m3 x4/8</v>
          </cell>
        </row>
        <row r="519">
          <cell r="D519" t="str">
            <v>Gç x©y dùng</v>
          </cell>
          <cell r="H519">
            <v>0.88500000000000001</v>
          </cell>
        </row>
        <row r="520">
          <cell r="D520" t="str">
            <v>-Gç kª gç chèng: 2.62m3 x4/8</v>
          </cell>
        </row>
        <row r="521">
          <cell r="D521" t="str">
            <v>Gç chèng</v>
          </cell>
          <cell r="H521">
            <v>1.31</v>
          </cell>
        </row>
        <row r="522">
          <cell r="D522" t="str">
            <v>Lao l¾p dÇm cÇu</v>
          </cell>
        </row>
        <row r="523">
          <cell r="D523" t="str">
            <v>-Tµ vÑt gç :660thanh/24</v>
          </cell>
        </row>
        <row r="524">
          <cell r="D524" t="str">
            <v>Tµ vÑt gç</v>
          </cell>
          <cell r="H524">
            <v>27.5</v>
          </cell>
        </row>
        <row r="525">
          <cell r="D525" t="str">
            <v>-Gç sÎ c¸c lo¹i 7.5m3 x3/8</v>
          </cell>
        </row>
        <row r="526">
          <cell r="D526" t="str">
            <v>Gç x©y dùng</v>
          </cell>
          <cell r="H526">
            <v>0.93799999999999994</v>
          </cell>
        </row>
        <row r="527">
          <cell r="D527" t="str">
            <v>-§inh ®Øa L=15cm  500c¸i/15</v>
          </cell>
        </row>
        <row r="528">
          <cell r="D528" t="str">
            <v xml:space="preserve">§inh ®Üa </v>
          </cell>
          <cell r="H528">
            <v>33.33</v>
          </cell>
        </row>
        <row r="529">
          <cell r="D529" t="str">
            <v>-§inh cr¨mp«ng 1280c¸i/15</v>
          </cell>
        </row>
        <row r="530">
          <cell r="D530" t="str">
            <v>§inh Cr¨mpong</v>
          </cell>
          <cell r="H530">
            <v>85.332999999999998</v>
          </cell>
        </row>
        <row r="531">
          <cell r="D531" t="str">
            <v>-Ray P43 :356m   15900kg/100</v>
          </cell>
        </row>
        <row r="532">
          <cell r="D532" t="str">
            <v>Ray</v>
          </cell>
          <cell r="H532">
            <v>159</v>
          </cell>
        </row>
        <row r="533">
          <cell r="D533" t="str">
            <v>-D¨m s¹n ®Öm(Thu håi 50%)</v>
          </cell>
        </row>
        <row r="534">
          <cell r="D534" t="str">
            <v>§¸ 4x6</v>
          </cell>
          <cell r="H534">
            <v>135</v>
          </cell>
        </row>
        <row r="535">
          <cell r="D535" t="str">
            <v xml:space="preserve">Lao l¾p dÇm  </v>
          </cell>
        </row>
        <row r="536">
          <cell r="D536" t="str">
            <v>-N©ng h¹ dÇm cÇu L&lt;=30m</v>
          </cell>
        </row>
        <row r="537">
          <cell r="D537" t="str">
            <v>Gç kª</v>
          </cell>
          <cell r="H537">
            <v>4.7530000000000001</v>
          </cell>
        </row>
        <row r="538">
          <cell r="D538" t="str">
            <v xml:space="preserve">§inh ®Üa </v>
          </cell>
          <cell r="H538">
            <v>264.60000000000002</v>
          </cell>
        </row>
        <row r="539">
          <cell r="D539" t="str">
            <v>-Di chuyÓn dÇm cÇu L&lt;=30m</v>
          </cell>
        </row>
        <row r="540">
          <cell r="D540" t="str">
            <v>Ray</v>
          </cell>
          <cell r="H540">
            <v>195.02</v>
          </cell>
        </row>
        <row r="541">
          <cell r="D541" t="str">
            <v>LËp l¸ch</v>
          </cell>
          <cell r="H541">
            <v>3.92</v>
          </cell>
        </row>
        <row r="542">
          <cell r="D542" t="str">
            <v>Gç kª</v>
          </cell>
          <cell r="H542">
            <v>0.98</v>
          </cell>
        </row>
        <row r="543">
          <cell r="D543" t="str">
            <v>§inh Cr¨mpong</v>
          </cell>
          <cell r="H543">
            <v>284.2</v>
          </cell>
        </row>
        <row r="544">
          <cell r="D544" t="str">
            <v>-Lao kÐo dÇm bª t«ng dµi L&lt;=30m</v>
          </cell>
        </row>
        <row r="545">
          <cell r="D545" t="str">
            <v>ThÐp h×nh</v>
          </cell>
          <cell r="H545">
            <v>186.5052</v>
          </cell>
        </row>
        <row r="546">
          <cell r="D546" t="str">
            <v>Tµ vÑt gç</v>
          </cell>
          <cell r="H546">
            <v>145.05960000000002</v>
          </cell>
        </row>
        <row r="547">
          <cell r="D547" t="str">
            <v>§inh c¸c lo¹i</v>
          </cell>
          <cell r="H547">
            <v>797.82780000000014</v>
          </cell>
        </row>
        <row r="548">
          <cell r="D548" t="str">
            <v>Trô ®Ìn( 12 trô)</v>
          </cell>
        </row>
        <row r="549">
          <cell r="D549" t="str">
            <v>-ThÐp b¶n dµy 12mm</v>
          </cell>
        </row>
        <row r="550">
          <cell r="D550" t="str">
            <v>ThÐp tÊm</v>
          </cell>
          <cell r="H550">
            <v>204</v>
          </cell>
        </row>
        <row r="551">
          <cell r="D551" t="str">
            <v>-Bu l«ng M.16</v>
          </cell>
        </row>
        <row r="552">
          <cell r="D552" t="str">
            <v>Bul«ng M16</v>
          </cell>
          <cell r="H552">
            <v>48</v>
          </cell>
        </row>
        <row r="553">
          <cell r="D553" t="str">
            <v>-§­êng c¾t thÐp D=10-25cm</v>
          </cell>
        </row>
        <row r="554">
          <cell r="D554" t="str">
            <v>H¬i giã (m3)</v>
          </cell>
          <cell r="H554">
            <v>4.2240000000000002</v>
          </cell>
        </row>
        <row r="555">
          <cell r="D555" t="str">
            <v>H¬i ®¸ (m3)</v>
          </cell>
          <cell r="H555">
            <v>0.70400000000000007</v>
          </cell>
        </row>
        <row r="556">
          <cell r="D556" t="str">
            <v>Bª t«ng ch©n trô M300 ®¸ 1x2</v>
          </cell>
        </row>
        <row r="557">
          <cell r="D557" t="str">
            <v>Xim¨ng P.400</v>
          </cell>
          <cell r="H557">
            <v>388.55700000000002</v>
          </cell>
        </row>
        <row r="558">
          <cell r="D558" t="str">
            <v>§inh Cr¨mpong</v>
          </cell>
          <cell r="H558">
            <v>0.42588000000000004</v>
          </cell>
        </row>
        <row r="559">
          <cell r="D559" t="str">
            <v>§¸ 1x2</v>
          </cell>
          <cell r="H559">
            <v>0.82368000000000008</v>
          </cell>
        </row>
        <row r="560">
          <cell r="D560" t="str">
            <v>N­íc</v>
          </cell>
          <cell r="H560">
            <v>177.489</v>
          </cell>
        </row>
        <row r="561">
          <cell r="D561" t="str">
            <v>C¸c h¹ng môc kh¸c</v>
          </cell>
        </row>
        <row r="562">
          <cell r="D562" t="str">
            <v>-§æ bª t«ng ®¸ 2x4 M.250 bÞt ®¸y</v>
          </cell>
        </row>
        <row r="563">
          <cell r="D563" t="str">
            <v>Xim¨ng P.400</v>
          </cell>
          <cell r="H563">
            <v>144089.08799999999</v>
          </cell>
        </row>
        <row r="564">
          <cell r="D564" t="str">
            <v>§inh Cr¨mpong</v>
          </cell>
          <cell r="H564">
            <v>169.49503999999999</v>
          </cell>
        </row>
        <row r="565">
          <cell r="D565" t="str">
            <v>§¸ 1x2</v>
          </cell>
          <cell r="H565">
            <v>324.34688</v>
          </cell>
        </row>
        <row r="566">
          <cell r="D566" t="str">
            <v>N­íc</v>
          </cell>
          <cell r="H566">
            <v>65665.599999999991</v>
          </cell>
        </row>
        <row r="567">
          <cell r="D567" t="str">
            <v>Bao t¶i.</v>
          </cell>
          <cell r="H567">
            <v>366.08</v>
          </cell>
        </row>
        <row r="568">
          <cell r="D568" t="str">
            <v>-Xãi hót bïn trong khung v©y</v>
          </cell>
        </row>
        <row r="569">
          <cell r="D569" t="str">
            <v>èng xãi F50mm</v>
          </cell>
          <cell r="H569">
            <v>0.56000000000000005</v>
          </cell>
        </row>
        <row r="570">
          <cell r="D570" t="str">
            <v>èng xãi F150mm</v>
          </cell>
          <cell r="H570">
            <v>0.56000000000000005</v>
          </cell>
        </row>
        <row r="571">
          <cell r="D571" t="str">
            <v>èng xãi F250mm</v>
          </cell>
          <cell r="H571">
            <v>0.56000000000000005</v>
          </cell>
        </row>
        <row r="572">
          <cell r="D572" t="str">
            <v>-L¾p biÓn tªn cÇu +T¶i träng Tole PQ</v>
          </cell>
        </row>
        <row r="573">
          <cell r="D573" t="str">
            <v>Xim¨ng P.400</v>
          </cell>
          <cell r="H573">
            <v>17.940000000000001</v>
          </cell>
        </row>
        <row r="574">
          <cell r="D574" t="str">
            <v>§inh Cr¨mpong</v>
          </cell>
          <cell r="H574">
            <v>4.8000000000000001E-2</v>
          </cell>
        </row>
        <row r="575">
          <cell r="D575" t="str">
            <v>§¸ 4x6</v>
          </cell>
          <cell r="H575">
            <v>8.4000000000000005E-2</v>
          </cell>
        </row>
        <row r="576">
          <cell r="D576" t="str">
            <v>N­íc</v>
          </cell>
          <cell r="H576">
            <v>15.18</v>
          </cell>
        </row>
        <row r="577">
          <cell r="D577" t="str">
            <v>BiÓn tªn cÇu</v>
          </cell>
          <cell r="H577">
            <v>2</v>
          </cell>
        </row>
        <row r="578">
          <cell r="D578" t="str">
            <v>BiÓn b¸o trßn</v>
          </cell>
          <cell r="H578">
            <v>2</v>
          </cell>
        </row>
        <row r="579">
          <cell r="D579" t="str">
            <v>Bul«ng M14x250</v>
          </cell>
          <cell r="H579">
            <v>8</v>
          </cell>
        </row>
        <row r="580">
          <cell r="D580" t="str">
            <v>S¬n dÇu</v>
          </cell>
          <cell r="H580">
            <v>0.53300000000000003</v>
          </cell>
        </row>
        <row r="581">
          <cell r="D581" t="str">
            <v>èng thÐp D60</v>
          </cell>
          <cell r="H581">
            <v>6.6</v>
          </cell>
        </row>
        <row r="585">
          <cell r="D585" t="str">
            <v>-C¸t h¹t trung K=0.95+Bï lón</v>
          </cell>
        </row>
        <row r="586">
          <cell r="D586" t="str">
            <v>C¸t h¹t trung</v>
          </cell>
          <cell r="H586">
            <v>87287.901199999993</v>
          </cell>
        </row>
        <row r="587">
          <cell r="D587" t="str">
            <v>C¸t h¹t mÞn ®Çm K85 san nÒn b­íc 1</v>
          </cell>
        </row>
        <row r="588">
          <cell r="D588" t="str">
            <v>C¸t h¹t mÞn</v>
          </cell>
          <cell r="H588">
            <v>22421.5504</v>
          </cell>
        </row>
        <row r="589">
          <cell r="D589" t="str">
            <v>-§¾p sái ®á m¸y ®Çm 25T K=0.98</v>
          </cell>
        </row>
        <row r="590">
          <cell r="D590" t="str">
            <v>Sái ®á</v>
          </cell>
          <cell r="H590">
            <v>8638</v>
          </cell>
        </row>
        <row r="591">
          <cell r="D591" t="str">
            <v>-§¾p sái ®á m¸y ®Çm 25T K=0.90 lÒ</v>
          </cell>
        </row>
        <row r="592">
          <cell r="D592" t="str">
            <v>Sái ®á</v>
          </cell>
          <cell r="H592">
            <v>14370.342000000001</v>
          </cell>
        </row>
        <row r="593">
          <cell r="D593" t="str">
            <v>-CÊy bÊc thÊm gia cè nÒn b»ng m¸y</v>
          </cell>
        </row>
        <row r="594">
          <cell r="D594" t="str">
            <v>BÊc thÊm</v>
          </cell>
          <cell r="H594">
            <v>267002.08500000002</v>
          </cell>
        </row>
        <row r="595">
          <cell r="D595" t="str">
            <v>MÆt ®­êng</v>
          </cell>
        </row>
        <row r="596">
          <cell r="D596" t="str">
            <v>-C¸n cÊp phèi ®¸ 0-4 dµy 30cm</v>
          </cell>
        </row>
        <row r="597">
          <cell r="D597" t="str">
            <v>§¸ cÊp phèi 0 - 4</v>
          </cell>
          <cell r="H597">
            <v>2443.4427600000004</v>
          </cell>
        </row>
        <row r="598">
          <cell r="D598" t="str">
            <v>-Tr¸ng nhùa 2 líp TC 4,5kg/m2</v>
          </cell>
        </row>
        <row r="599">
          <cell r="D599" t="str">
            <v>Nhùa ®­êng</v>
          </cell>
          <cell r="H599">
            <v>51009.425999999999</v>
          </cell>
        </row>
        <row r="600">
          <cell r="D600" t="str">
            <v>§¸ 1x2</v>
          </cell>
          <cell r="H600">
            <v>288.73260000000005</v>
          </cell>
        </row>
        <row r="601">
          <cell r="D601" t="str">
            <v>§¸ d¨m 0,5x1</v>
          </cell>
          <cell r="H601">
            <v>106.938</v>
          </cell>
        </row>
        <row r="602">
          <cell r="D602" t="str">
            <v>Cñi</v>
          </cell>
          <cell r="H602">
            <v>61810.164000000004</v>
          </cell>
        </row>
        <row r="603">
          <cell r="D603" t="str">
            <v>H¹ng môc kh¸c</v>
          </cell>
        </row>
        <row r="604">
          <cell r="D604" t="str">
            <v>-Lµm tÇng läc ng­îc cöa tho¸t n­íc</v>
          </cell>
        </row>
        <row r="605">
          <cell r="D605" t="str">
            <v>§¸ 4x6</v>
          </cell>
          <cell r="H605">
            <v>23.387400000000003</v>
          </cell>
        </row>
        <row r="606">
          <cell r="D606" t="str">
            <v>-BiÓn b¸o tèc ®é</v>
          </cell>
        </row>
        <row r="607">
          <cell r="D607" t="str">
            <v>Xim¨ng P.400</v>
          </cell>
          <cell r="H607">
            <v>71.760000000000005</v>
          </cell>
        </row>
        <row r="608">
          <cell r="D608" t="str">
            <v>§inh Cr¨mpong</v>
          </cell>
          <cell r="H608">
            <v>0.192</v>
          </cell>
        </row>
        <row r="609">
          <cell r="D609" t="str">
            <v>§¸ 4x6</v>
          </cell>
          <cell r="H609">
            <v>0.33600000000000002</v>
          </cell>
        </row>
        <row r="610">
          <cell r="D610" t="str">
            <v>N­íc</v>
          </cell>
          <cell r="H610">
            <v>60.72</v>
          </cell>
        </row>
        <row r="611">
          <cell r="D611" t="str">
            <v>BiÓn b¸o trßn</v>
          </cell>
          <cell r="H611">
            <v>8</v>
          </cell>
        </row>
        <row r="612">
          <cell r="D612" t="str">
            <v>Bul«ng M14x250</v>
          </cell>
          <cell r="H612">
            <v>32</v>
          </cell>
        </row>
        <row r="613">
          <cell r="D613" t="str">
            <v>S¬n dÇu</v>
          </cell>
          <cell r="H613">
            <v>2.1320000000000001</v>
          </cell>
        </row>
        <row r="614">
          <cell r="D614" t="str">
            <v>èng thÐp D60</v>
          </cell>
          <cell r="H614">
            <v>26.4</v>
          </cell>
        </row>
      </sheetData>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ummary"/>
      <sheetName val="Labor Sum"/>
      <sheetName val="Struct Sum"/>
      <sheetName val="Elec Sum"/>
      <sheetName val="Mech Sum"/>
      <sheetName val="Master"/>
      <sheetName val="Freight"/>
      <sheetName val="Steel Take-off"/>
      <sheetName val="CVR-001"/>
      <sheetName val="CVR-002"/>
      <sheetName val="CVR-003"/>
      <sheetName val="CVR-004"/>
      <sheetName val="CVR-005"/>
      <sheetName val="CVR-006"/>
      <sheetName val="CVR-007"/>
      <sheetName val="CVR-008"/>
      <sheetName val="CVR-009"/>
      <sheetName val="CVR-010"/>
      <sheetName val="WTM-001"/>
      <sheetName val="WTM-002"/>
      <sheetName val="Pipe Conveyor"/>
      <sheetName val="FDR-001"/>
      <sheetName val="FDR-002"/>
      <sheetName val="Struc-CVR-001"/>
      <sheetName val="Struc-CVR-002"/>
      <sheetName val="Struc-CVR-005"/>
      <sheetName val="Struc-CVR-010"/>
      <sheetName val="MSP-001&amp;2"/>
      <sheetName val="MDT-001&amp;2"/>
      <sheetName val="FDP-001-8"/>
      <sheetName val="DC-001&amp;2"/>
      <sheetName val="DC-003-5&amp;7-11"/>
      <sheetName val="FM-001-4"/>
      <sheetName val="T1"/>
      <sheetName val="T4"/>
      <sheetName val="Hoist-T1&amp;4"/>
      <sheetName val="E-house"/>
      <sheetName val="SST-1"/>
      <sheetName val="SST-2"/>
      <sheetName val="TGER"/>
      <sheetName val="Update"/>
      <sheetName val="Lists"/>
      <sheetName val="CERTIFICATE"/>
      <sheetName val="GVL"/>
      <sheetName val="차액보증"/>
      <sheetName val="Labor_Sum"/>
      <sheetName val="Struct_Sum"/>
      <sheetName val="Elec_Sum"/>
      <sheetName val="Mech_Sum"/>
      <sheetName val="Steel_Take-off"/>
      <sheetName val="Pipe_Conveyor"/>
      <sheetName val="BM"/>
      <sheetName val="CCS"/>
      <sheetName val="DPres Calc"/>
      <sheetName val="DTmpData"/>
    </sheetNames>
    <sheetDataSet>
      <sheetData sheetId="0" refreshError="1"/>
      <sheetData sheetId="1" refreshError="1">
        <row r="38">
          <cell r="C38">
            <v>823192.52336448582</v>
          </cell>
        </row>
        <row r="57">
          <cell r="I57" t="str">
            <v>No</v>
          </cell>
        </row>
        <row r="59">
          <cell r="D59">
            <v>0.2</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621"/>
      <sheetName val="622"/>
      <sheetName val="622B"/>
      <sheetName val="627"/>
      <sheetName val="155"/>
      <sheetName val="154"/>
      <sheetName val="IN"/>
      <sheetName val="XNT152"/>
      <sheetName val="152"/>
      <sheetName val="153"/>
      <sheetName val="Sheet1"/>
      <sheetName val="THCP"/>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amp; NOZZLES"/>
    </sheetNames>
    <sheetDataSet>
      <sheetData sheetId="0"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MATERIALS"/>
      <sheetName val="BOM"/>
      <sheetName val="MTO"/>
      <sheetName val="Sheet3"/>
      <sheetName val="MTO (du phong)"/>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nf_flat_center"/>
    </sheetNames>
    <sheetDataSet>
      <sheetData sheetId="0"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IPING"/>
      <sheetName val="STLSTR"/>
      <sheetName val="EQUIP"/>
      <sheetName val="INDIRECT"/>
      <sheetName val="MP"/>
      <sheetName val="CONEQ."/>
      <sheetName val="TOOL"/>
      <sheetName val="SCHE"/>
      <sheetName val="LABOR"/>
      <sheetName val="일위대가"/>
      <sheetName val="PROCESS"/>
      <sheetName val="98-034-1"/>
      <sheetName val="BEAM"/>
      <sheetName val="cover"/>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 KH"/>
      <sheetName val=" HOP DONG"/>
      <sheetName val="NHAP"/>
      <sheetName val="CHI TIET XUAT"/>
      <sheetName val="SL TON KHO"/>
      <sheetName val="BCTHOP"/>
      <sheetName val="PHAN NHOM"/>
      <sheetName val="QUYCACH"/>
      <sheetName val="Sheet2"/>
      <sheetName val="ngay"/>
      <sheetName val="ptthang "/>
      <sheetName val="GROUP"/>
      <sheetName val="G-XUAT"/>
      <sheetName val="00000000"/>
      <sheetName val="10000000"/>
      <sheetName val="XL4Poppy"/>
    </sheetNames>
    <sheetDataSet>
      <sheetData sheetId="0"/>
      <sheetData sheetId="1"/>
      <sheetData sheetId="2">
        <row r="5">
          <cell r="C5" t="str">
            <v>H1</v>
          </cell>
          <cell r="D5" t="str">
            <v>TK99</v>
          </cell>
          <cell r="E5" t="str">
            <v>HJSCSEAAÄ86593706</v>
          </cell>
          <cell r="F5" t="str">
            <v>USA</v>
          </cell>
          <cell r="G5" t="str">
            <v>S0001861</v>
          </cell>
          <cell r="H5" t="str">
            <v>HANJIN</v>
          </cell>
          <cell r="I5" t="str">
            <v>06.02.04</v>
          </cell>
        </row>
        <row r="6">
          <cell r="C6" t="str">
            <v>H2</v>
          </cell>
          <cell r="D6" t="str">
            <v>TK128</v>
          </cell>
          <cell r="E6" t="str">
            <v>OIACAN-10121</v>
          </cell>
          <cell r="F6" t="str">
            <v>CHINA</v>
          </cell>
          <cell r="G6" t="str">
            <v>SAHCC0902</v>
          </cell>
          <cell r="H6" t="str">
            <v>TS-LINE</v>
          </cell>
          <cell r="I6" t="str">
            <v>11.02.04</v>
          </cell>
        </row>
        <row r="7">
          <cell r="C7" t="str">
            <v>H3</v>
          </cell>
          <cell r="D7" t="str">
            <v>TK150</v>
          </cell>
          <cell r="E7" t="str">
            <v>HJSCSEAAÄ86616002</v>
          </cell>
          <cell r="F7" t="str">
            <v>USA</v>
          </cell>
          <cell r="G7" t="str">
            <v>S0001907</v>
          </cell>
          <cell r="H7" t="str">
            <v>HANJIN</v>
          </cell>
          <cell r="I7" t="str">
            <v>13.02.04</v>
          </cell>
        </row>
        <row r="8">
          <cell r="C8" t="str">
            <v>H4</v>
          </cell>
          <cell r="D8" t="str">
            <v>TK176</v>
          </cell>
          <cell r="E8" t="str">
            <v>HJSCSEAA86643601</v>
          </cell>
          <cell r="F8" t="str">
            <v>USA</v>
          </cell>
          <cell r="G8" t="str">
            <v>S0001945</v>
          </cell>
          <cell r="H8" t="str">
            <v>HANJIN</v>
          </cell>
          <cell r="I8" t="str">
            <v>17.02.04</v>
          </cell>
        </row>
        <row r="9">
          <cell r="C9" t="str">
            <v>H5</v>
          </cell>
          <cell r="D9" t="str">
            <v>TK192</v>
          </cell>
          <cell r="E9" t="str">
            <v>OIACAN-10123</v>
          </cell>
          <cell r="F9" t="str">
            <v>CHINA</v>
          </cell>
          <cell r="G9" t="str">
            <v>S0002050</v>
          </cell>
          <cell r="H9" t="str">
            <v>TS-LINE</v>
          </cell>
          <cell r="I9" t="str">
            <v>21.02.04</v>
          </cell>
        </row>
        <row r="10">
          <cell r="C10" t="str">
            <v>H6</v>
          </cell>
          <cell r="D10" t="str">
            <v>TK196</v>
          </cell>
          <cell r="E10" t="str">
            <v>0IACAN-10126</v>
          </cell>
          <cell r="F10" t="str">
            <v>CHINA</v>
          </cell>
          <cell r="G10" t="str">
            <v>S0002099</v>
          </cell>
          <cell r="H10" t="str">
            <v>TS-LINE</v>
          </cell>
          <cell r="I10" t="str">
            <v>23.02.04</v>
          </cell>
        </row>
        <row r="11">
          <cell r="C11" t="str">
            <v>H7</v>
          </cell>
          <cell r="D11" t="str">
            <v>TK214</v>
          </cell>
          <cell r="E11" t="str">
            <v>HJCSEAA86670406</v>
          </cell>
          <cell r="F11" t="str">
            <v>USA</v>
          </cell>
          <cell r="G11" t="str">
            <v>S0001977</v>
          </cell>
          <cell r="H11" t="str">
            <v>TS-LINE</v>
          </cell>
          <cell r="I11" t="str">
            <v>25.02.04</v>
          </cell>
        </row>
        <row r="12">
          <cell r="C12" t="str">
            <v>H8</v>
          </cell>
          <cell r="D12" t="str">
            <v>TK227</v>
          </cell>
          <cell r="E12" t="str">
            <v>OIACAN-10130</v>
          </cell>
          <cell r="F12" t="str">
            <v>CHINA</v>
          </cell>
          <cell r="G12" t="str">
            <v>S0002143</v>
          </cell>
          <cell r="H12" t="str">
            <v>TS-LINE</v>
          </cell>
          <cell r="I12" t="str">
            <v>01.03.04</v>
          </cell>
        </row>
        <row r="13">
          <cell r="C13" t="str">
            <v>H9</v>
          </cell>
          <cell r="D13" t="str">
            <v>TK243</v>
          </cell>
          <cell r="E13" t="str">
            <v>OIACAN-10132</v>
          </cell>
          <cell r="F13" t="str">
            <v>CHINA</v>
          </cell>
          <cell r="G13" t="str">
            <v>SAHCC0910</v>
          </cell>
          <cell r="H13" t="str">
            <v>TS-LINE</v>
          </cell>
          <cell r="I13" t="str">
            <v>08.03.04</v>
          </cell>
        </row>
        <row r="14">
          <cell r="C14" t="str">
            <v>H10</v>
          </cell>
          <cell r="D14" t="str">
            <v>TK250</v>
          </cell>
          <cell r="E14" t="str">
            <v xml:space="preserve">HJSCSEAA86714203/111058-1 </v>
          </cell>
          <cell r="F14" t="str">
            <v>USA</v>
          </cell>
          <cell r="G14" t="str">
            <v>S0002017</v>
          </cell>
          <cell r="H14" t="str">
            <v>HANJIN</v>
          </cell>
          <cell r="I14" t="str">
            <v>12.03.04</v>
          </cell>
        </row>
        <row r="15">
          <cell r="C15" t="str">
            <v>H11</v>
          </cell>
          <cell r="D15" t="str">
            <v>TK251</v>
          </cell>
          <cell r="E15" t="str">
            <v>OIACA-10134</v>
          </cell>
          <cell r="F15" t="str">
            <v>CHINA</v>
          </cell>
          <cell r="G15" t="str">
            <v>YMLUI333012970</v>
          </cell>
          <cell r="H15" t="str">
            <v>TS-LINE</v>
          </cell>
          <cell r="I15" t="str">
            <v>12.03.04</v>
          </cell>
        </row>
        <row r="16">
          <cell r="C16" t="str">
            <v>H12</v>
          </cell>
          <cell r="D16" t="str">
            <v>TK252</v>
          </cell>
          <cell r="E16" t="str">
            <v>00LU98265380</v>
          </cell>
          <cell r="F16" t="str">
            <v>TAIWAN</v>
          </cell>
          <cell r="G16" t="str">
            <v>S0002228</v>
          </cell>
          <cell r="H16" t="str">
            <v>OOCL</v>
          </cell>
          <cell r="I16" t="str">
            <v>13.03.04</v>
          </cell>
        </row>
        <row r="17">
          <cell r="C17" t="str">
            <v>H13</v>
          </cell>
          <cell r="D17" t="str">
            <v>TK240</v>
          </cell>
          <cell r="E17" t="str">
            <v>KKLUUS0512199</v>
          </cell>
          <cell r="F17" t="str">
            <v>USA</v>
          </cell>
          <cell r="G17" t="str">
            <v>S0002003</v>
          </cell>
          <cell r="H17" t="str">
            <v xml:space="preserve"> K-LINE</v>
          </cell>
          <cell r="I17" t="str">
            <v>05.03.04</v>
          </cell>
        </row>
        <row r="18">
          <cell r="C18" t="str">
            <v>H14</v>
          </cell>
          <cell r="D18" t="str">
            <v>TK254</v>
          </cell>
          <cell r="E18" t="str">
            <v>HJSCUEAA86743804</v>
          </cell>
          <cell r="F18" t="str">
            <v>USA</v>
          </cell>
          <cell r="G18" t="str">
            <v>S0002049</v>
          </cell>
          <cell r="H18" t="str">
            <v>HANJIN</v>
          </cell>
          <cell r="I18" t="str">
            <v>16.03.04</v>
          </cell>
        </row>
        <row r="19">
          <cell r="C19" t="str">
            <v>H15</v>
          </cell>
          <cell r="D19" t="str">
            <v>TK255</v>
          </cell>
          <cell r="E19" t="str">
            <v>OIACAN-10136</v>
          </cell>
          <cell r="F19" t="str">
            <v>CHINA</v>
          </cell>
          <cell r="G19" t="str">
            <v>S0002231</v>
          </cell>
          <cell r="H19" t="str">
            <v>TS-LINE</v>
          </cell>
          <cell r="I19" t="str">
            <v>18.03.04</v>
          </cell>
        </row>
        <row r="20">
          <cell r="C20" t="str">
            <v>H16</v>
          </cell>
          <cell r="D20" t="str">
            <v>TK257</v>
          </cell>
          <cell r="E20" t="str">
            <v>OIACAN-10138</v>
          </cell>
          <cell r="F20" t="str">
            <v>CHINA</v>
          </cell>
          <cell r="G20" t="str">
            <v>S0002288</v>
          </cell>
          <cell r="H20" t="str">
            <v>TS-LINE</v>
          </cell>
          <cell r="I20" t="str">
            <v>22.03.04</v>
          </cell>
        </row>
        <row r="21">
          <cell r="C21" t="str">
            <v>H17</v>
          </cell>
          <cell r="D21" t="str">
            <v>TK260</v>
          </cell>
          <cell r="E21" t="str">
            <v>OIACAN-10137</v>
          </cell>
          <cell r="F21" t="str">
            <v>CHINA</v>
          </cell>
          <cell r="G21" t="str">
            <v>S0002231</v>
          </cell>
          <cell r="H21" t="str">
            <v>TS-LINE</v>
          </cell>
          <cell r="I21" t="str">
            <v>24.03.04</v>
          </cell>
        </row>
        <row r="22">
          <cell r="C22" t="str">
            <v>H18</v>
          </cell>
          <cell r="D22" t="str">
            <v>TK262</v>
          </cell>
          <cell r="E22" t="str">
            <v>HSCSEAA86767500</v>
          </cell>
          <cell r="F22" t="str">
            <v>USA</v>
          </cell>
          <cell r="G22" t="str">
            <v>S0002098</v>
          </cell>
          <cell r="H22" t="str">
            <v>HANJIN</v>
          </cell>
          <cell r="I22" t="str">
            <v>24.03.04</v>
          </cell>
        </row>
        <row r="23">
          <cell r="C23" t="str">
            <v>H19</v>
          </cell>
          <cell r="D23" t="str">
            <v>TK263</v>
          </cell>
          <cell r="E23" t="str">
            <v>00LU98265381</v>
          </cell>
          <cell r="F23" t="str">
            <v>TAIWAN</v>
          </cell>
          <cell r="G23" t="str">
            <v>S0002228</v>
          </cell>
          <cell r="H23" t="str">
            <v>GENARTRANS</v>
          </cell>
          <cell r="I23" t="str">
            <v>22.03.04</v>
          </cell>
        </row>
        <row r="24">
          <cell r="C24" t="str">
            <v>H20</v>
          </cell>
          <cell r="D24" t="str">
            <v>TK264</v>
          </cell>
          <cell r="E24" t="str">
            <v>0IACAN-10139</v>
          </cell>
          <cell r="F24" t="str">
            <v>CHINA</v>
          </cell>
          <cell r="G24">
            <v>0</v>
          </cell>
          <cell r="H24" t="str">
            <v>TS-LINE</v>
          </cell>
          <cell r="I24" t="str">
            <v>30.03.04</v>
          </cell>
        </row>
        <row r="25">
          <cell r="C25" t="str">
            <v>H21</v>
          </cell>
          <cell r="D25" t="str">
            <v>TK266</v>
          </cell>
          <cell r="E25" t="str">
            <v>HJSCEAA86797200</v>
          </cell>
          <cell r="F25" t="str">
            <v>USA</v>
          </cell>
          <cell r="G25" t="str">
            <v>S0002142</v>
          </cell>
          <cell r="H25" t="str">
            <v>HANJIN</v>
          </cell>
          <cell r="I25" t="str">
            <v>29.03.04</v>
          </cell>
        </row>
        <row r="26">
          <cell r="C26" t="str">
            <v>H22</v>
          </cell>
          <cell r="D26" t="str">
            <v>TK271</v>
          </cell>
          <cell r="E26" t="str">
            <v>EISU 003400485058</v>
          </cell>
          <cell r="F26" t="str">
            <v>TAIWAN</v>
          </cell>
          <cell r="G26" t="str">
            <v>S0002338</v>
          </cell>
          <cell r="H26" t="str">
            <v>EVERGEEN</v>
          </cell>
          <cell r="I26" t="str">
            <v>31.03.04</v>
          </cell>
        </row>
        <row r="27">
          <cell r="C27" t="str">
            <v>H23</v>
          </cell>
          <cell r="D27" t="str">
            <v>TK272</v>
          </cell>
          <cell r="E27" t="str">
            <v>HJSCEAA86812202</v>
          </cell>
          <cell r="F27" t="str">
            <v>USA</v>
          </cell>
          <cell r="G27" t="str">
            <v>S0002193</v>
          </cell>
          <cell r="H27" t="str">
            <v>HANJIN</v>
          </cell>
          <cell r="I27" t="str">
            <v>04.04.04</v>
          </cell>
        </row>
        <row r="28">
          <cell r="C28" t="str">
            <v>H24</v>
          </cell>
          <cell r="D28" t="str">
            <v>TK278</v>
          </cell>
          <cell r="E28" t="str">
            <v>0014114092</v>
          </cell>
          <cell r="F28" t="str">
            <v>TAIWAN</v>
          </cell>
          <cell r="G28" t="str">
            <v>S0002381</v>
          </cell>
          <cell r="H28" t="str">
            <v>WAN HAI</v>
          </cell>
          <cell r="I28" t="str">
            <v>07.04.04</v>
          </cell>
        </row>
        <row r="29">
          <cell r="C29" t="str">
            <v>H25</v>
          </cell>
          <cell r="D29" t="str">
            <v>TK280</v>
          </cell>
          <cell r="E29" t="str">
            <v>TAHCC6403</v>
          </cell>
          <cell r="F29" t="str">
            <v>TAIWAN</v>
          </cell>
          <cell r="G29" t="str">
            <v>S0002385</v>
          </cell>
          <cell r="H29" t="str">
            <v>TSLINE</v>
          </cell>
          <cell r="I29" t="str">
            <v>08.04.04</v>
          </cell>
        </row>
        <row r="30">
          <cell r="C30" t="str">
            <v>H26</v>
          </cell>
          <cell r="D30" t="str">
            <v>TK281</v>
          </cell>
          <cell r="E30" t="str">
            <v>0014116691</v>
          </cell>
          <cell r="F30" t="str">
            <v>TAIWAN</v>
          </cell>
          <cell r="G30" t="str">
            <v>S002386; S002430</v>
          </cell>
          <cell r="H30" t="str">
            <v>WANHAI</v>
          </cell>
          <cell r="I30" t="str">
            <v>12.04.04</v>
          </cell>
        </row>
        <row r="31">
          <cell r="C31" t="str">
            <v>H27</v>
          </cell>
          <cell r="D31" t="str">
            <v>TK283</v>
          </cell>
          <cell r="E31" t="str">
            <v>0014116692</v>
          </cell>
          <cell r="F31" t="str">
            <v>TAIWAN</v>
          </cell>
          <cell r="G31" t="str">
            <v>S0002471</v>
          </cell>
          <cell r="H31" t="str">
            <v>WANHAI</v>
          </cell>
          <cell r="I31" t="str">
            <v>19.04.04</v>
          </cell>
        </row>
        <row r="32">
          <cell r="C32" t="str">
            <v>H28</v>
          </cell>
          <cell r="D32" t="str">
            <v>TK287</v>
          </cell>
          <cell r="E32" t="str">
            <v>OOLU98263440</v>
          </cell>
          <cell r="F32" t="str">
            <v>TAIWAN</v>
          </cell>
          <cell r="G32" t="str">
            <v>S0002522</v>
          </cell>
          <cell r="H32" t="str">
            <v>00CL/GENARTRANS</v>
          </cell>
          <cell r="I32" t="str">
            <v>26.04.04</v>
          </cell>
        </row>
        <row r="33">
          <cell r="C33" t="str">
            <v>H29</v>
          </cell>
          <cell r="D33" t="str">
            <v>TK290</v>
          </cell>
          <cell r="E33" t="str">
            <v>EISU003400602321</v>
          </cell>
          <cell r="F33" t="str">
            <v>TAIWAN</v>
          </cell>
          <cell r="G33" t="str">
            <v>S0002547</v>
          </cell>
          <cell r="H33" t="str">
            <v>EVERGEEN</v>
          </cell>
          <cell r="I33" t="str">
            <v>30.04.04</v>
          </cell>
        </row>
        <row r="34">
          <cell r="C34" t="str">
            <v>H30</v>
          </cell>
          <cell r="D34" t="str">
            <v>TK293</v>
          </cell>
          <cell r="E34" t="str">
            <v>EISU 003400602509</v>
          </cell>
          <cell r="F34" t="str">
            <v>TAIWAN</v>
          </cell>
          <cell r="G34" t="str">
            <v>S0002621</v>
          </cell>
          <cell r="H34" t="str">
            <v>EVERGEEN</v>
          </cell>
          <cell r="I34" t="str">
            <v>07.05.04</v>
          </cell>
        </row>
        <row r="35">
          <cell r="C35" t="str">
            <v>H31</v>
          </cell>
          <cell r="D35" t="str">
            <v>TK 295</v>
          </cell>
          <cell r="E35" t="str">
            <v>EISU 003400603254</v>
          </cell>
          <cell r="F35" t="str">
            <v>TAIWAN</v>
          </cell>
          <cell r="G35" t="str">
            <v>S0002661</v>
          </cell>
          <cell r="I35" t="str">
            <v>14.05.04</v>
          </cell>
        </row>
        <row r="36">
          <cell r="C36" t="str">
            <v>H32</v>
          </cell>
          <cell r="D36" t="str">
            <v>TK298</v>
          </cell>
          <cell r="E36" t="str">
            <v>EISU 003400603301</v>
          </cell>
          <cell r="F36" t="str">
            <v>TAIWAN</v>
          </cell>
          <cell r="G36" t="str">
            <v>S0002680</v>
          </cell>
          <cell r="I36" t="str">
            <v>21,05,04</v>
          </cell>
        </row>
        <row r="37">
          <cell r="C37" t="str">
            <v>H33</v>
          </cell>
          <cell r="D37" t="str">
            <v>TK304</v>
          </cell>
          <cell r="E37" t="str">
            <v>EISU 003400745393</v>
          </cell>
          <cell r="F37" t="str">
            <v>TAIWAN</v>
          </cell>
          <cell r="G37" t="str">
            <v>S0002718</v>
          </cell>
          <cell r="I37" t="str">
            <v>28.05.04</v>
          </cell>
        </row>
        <row r="38">
          <cell r="C38" t="str">
            <v>H34</v>
          </cell>
          <cell r="D38" t="str">
            <v>TK307</v>
          </cell>
          <cell r="E38" t="str">
            <v>02/04/KNQ (EISU 003400745407)</v>
          </cell>
          <cell r="F38" t="str">
            <v>TAIWAN</v>
          </cell>
          <cell r="G38" t="str">
            <v>S0002761</v>
          </cell>
          <cell r="I38" t="str">
            <v>04.06.04</v>
          </cell>
        </row>
        <row r="39">
          <cell r="C39" t="str">
            <v>H35</v>
          </cell>
          <cell r="D39" t="str">
            <v>TK310</v>
          </cell>
          <cell r="E39" t="str">
            <v>03/04/KNQ (EISU 003400926932)</v>
          </cell>
          <cell r="F39" t="str">
            <v>TAIWAN</v>
          </cell>
          <cell r="G39" t="str">
            <v>S0002802</v>
          </cell>
          <cell r="I39" t="str">
            <v>11.06.04</v>
          </cell>
        </row>
        <row r="40">
          <cell r="C40" t="str">
            <v>H36</v>
          </cell>
          <cell r="D40" t="str">
            <v>TK312</v>
          </cell>
          <cell r="E40" t="str">
            <v>04/04/HDKNQ(EISU 003400926975)</v>
          </cell>
          <cell r="F40" t="str">
            <v>TAIWAN</v>
          </cell>
          <cell r="G40" t="str">
            <v>S0002841</v>
          </cell>
          <cell r="I40" t="str">
            <v>18.06.04</v>
          </cell>
        </row>
        <row r="41">
          <cell r="C41" t="str">
            <v>H37</v>
          </cell>
          <cell r="D41" t="str">
            <v>TK317</v>
          </cell>
          <cell r="E41" t="str">
            <v>05/04/HDKNQ(EISU 003400926983)</v>
          </cell>
          <cell r="F41" t="str">
            <v>TAIWAN</v>
          </cell>
          <cell r="G41" t="str">
            <v>S0002886</v>
          </cell>
          <cell r="I41" t="str">
            <v>30.06.04</v>
          </cell>
        </row>
        <row r="42">
          <cell r="C42" t="str">
            <v>H38</v>
          </cell>
          <cell r="D42" t="str">
            <v>TK318</v>
          </cell>
          <cell r="E42" t="str">
            <v>06/04/HDKNQ(AT413SNPT4101)</v>
          </cell>
          <cell r="F42" t="str">
            <v>TAIWAN, CHINA, USA</v>
          </cell>
          <cell r="G42" t="str">
            <v>M0000001</v>
          </cell>
          <cell r="I42" t="str">
            <v>01.07.04</v>
          </cell>
        </row>
        <row r="43">
          <cell r="C43" t="str">
            <v>H39</v>
          </cell>
          <cell r="D43" t="str">
            <v>TK 323</v>
          </cell>
          <cell r="E43" t="str">
            <v>07/04/HDKNQ(EISU 003400926991)</v>
          </cell>
          <cell r="F43" t="str">
            <v>TAIWAN</v>
          </cell>
          <cell r="G43" t="str">
            <v>S0002912</v>
          </cell>
          <cell r="I43" t="str">
            <v>02.04.04</v>
          </cell>
        </row>
        <row r="44">
          <cell r="C44" t="str">
            <v>H40</v>
          </cell>
          <cell r="D44" t="str">
            <v>TK327</v>
          </cell>
          <cell r="E44" t="str">
            <v>08/04/04HDKNQ(GOSUBKK2041590)</v>
          </cell>
          <cell r="F44" t="str">
            <v>USA, TAIWAN, CHINA</v>
          </cell>
          <cell r="G44" t="str">
            <v>M0000002B</v>
          </cell>
          <cell r="I44" t="str">
            <v>03.07.04</v>
          </cell>
        </row>
        <row r="45">
          <cell r="C45" t="str">
            <v>H41</v>
          </cell>
          <cell r="D45" t="str">
            <v>TK328</v>
          </cell>
          <cell r="E45" t="str">
            <v>08/04/04 (GOSUBKK2041589)</v>
          </cell>
          <cell r="F45" t="str">
            <v>USA</v>
          </cell>
          <cell r="G45" t="str">
            <v>M000002A</v>
          </cell>
          <cell r="I45" t="str">
            <v>03.07.04</v>
          </cell>
        </row>
        <row r="46">
          <cell r="C46" t="str">
            <v>H42</v>
          </cell>
          <cell r="D46" t="str">
            <v>TK331</v>
          </cell>
          <cell r="E46" t="str">
            <v>10/04/KNQ (EISU 003401176970)</v>
          </cell>
          <cell r="F46" t="str">
            <v>TAIWAN</v>
          </cell>
          <cell r="G46" t="str">
            <v>S0002977</v>
          </cell>
          <cell r="I46">
            <v>38177</v>
          </cell>
        </row>
        <row r="47">
          <cell r="C47" t="str">
            <v>H43</v>
          </cell>
          <cell r="D47" t="str">
            <v>TK332</v>
          </cell>
          <cell r="E47" t="str">
            <v>11/04/HDKNQ (EISU 003401176767)</v>
          </cell>
          <cell r="F47" t="str">
            <v>TAIWAN</v>
          </cell>
          <cell r="G47" t="str">
            <v>S0002999</v>
          </cell>
          <cell r="I47">
            <v>38184</v>
          </cell>
        </row>
        <row r="48">
          <cell r="C48" t="str">
            <v>H44</v>
          </cell>
          <cell r="D48" t="str">
            <v>TK335</v>
          </cell>
          <cell r="E48" t="str">
            <v>09/04/HDKNQ(HJSCEAA17167004)</v>
          </cell>
          <cell r="F48" t="str">
            <v>USA</v>
          </cell>
          <cell r="G48" t="str">
            <v>S0002887</v>
          </cell>
          <cell r="I48">
            <v>38186</v>
          </cell>
        </row>
        <row r="49">
          <cell r="C49" t="str">
            <v>H45</v>
          </cell>
          <cell r="D49" t="str">
            <v>TK336</v>
          </cell>
          <cell r="E49" t="str">
            <v>12/04/HDKNQ(EISU003401176988)</v>
          </cell>
          <cell r="F49" t="str">
            <v>TAIWAN</v>
          </cell>
          <cell r="G49" t="str">
            <v>S0003067</v>
          </cell>
          <cell r="I49">
            <v>38191</v>
          </cell>
        </row>
        <row r="50">
          <cell r="C50" t="str">
            <v>H46</v>
          </cell>
          <cell r="D50" t="str">
            <v>TK340</v>
          </cell>
          <cell r="E50" t="str">
            <v>15/04/04HDKNQ(EISU 003401176996)</v>
          </cell>
          <cell r="F50" t="str">
            <v>TAIWAN</v>
          </cell>
          <cell r="G50" t="str">
            <v>S0003131</v>
          </cell>
          <cell r="I50">
            <v>38198</v>
          </cell>
        </row>
        <row r="51">
          <cell r="C51" t="str">
            <v>H47</v>
          </cell>
          <cell r="D51" t="str">
            <v>TK341</v>
          </cell>
          <cell r="E51" t="str">
            <v>13/04/04HDKNQ(HJSCEAA17199406)</v>
          </cell>
          <cell r="F51" t="str">
            <v>USA</v>
          </cell>
          <cell r="G51" t="str">
            <v>S0002987</v>
          </cell>
          <cell r="I51">
            <v>38203</v>
          </cell>
        </row>
        <row r="52">
          <cell r="C52" t="str">
            <v>H48</v>
          </cell>
          <cell r="D52" t="str">
            <v>TK345</v>
          </cell>
          <cell r="E52" t="str">
            <v>16/04/HDKNQ (EISU003401177003)</v>
          </cell>
          <cell r="F52" t="str">
            <v>TAIWAN</v>
          </cell>
          <cell r="G52" t="str">
            <v>S0003184</v>
          </cell>
          <cell r="I52">
            <v>38205</v>
          </cell>
        </row>
        <row r="53">
          <cell r="C53" t="str">
            <v>H49</v>
          </cell>
          <cell r="D53" t="str">
            <v>TK346</v>
          </cell>
          <cell r="E53" t="str">
            <v>14/04/KNQ (HJSCEAA17222306)</v>
          </cell>
          <cell r="F53" t="str">
            <v>USA</v>
          </cell>
          <cell r="G53" t="str">
            <v>S0003060)</v>
          </cell>
          <cell r="I53">
            <v>38207</v>
          </cell>
        </row>
        <row r="54">
          <cell r="C54" t="str">
            <v>H50</v>
          </cell>
          <cell r="D54" t="str">
            <v>TK347</v>
          </cell>
          <cell r="E54" t="str">
            <v>17/04/KNQ (EISU 003401427808)</v>
          </cell>
          <cell r="F54" t="str">
            <v>TAIWAN</v>
          </cell>
          <cell r="G54" t="str">
            <v>S0003232</v>
          </cell>
          <cell r="I54">
            <v>38212</v>
          </cell>
        </row>
        <row r="55">
          <cell r="C55" t="str">
            <v>H51</v>
          </cell>
          <cell r="D55" t="str">
            <v>TK349</v>
          </cell>
          <cell r="E55" t="str">
            <v>19/04/04 (EISU 003401427816)</v>
          </cell>
          <cell r="F55" t="str">
            <v>TAIWAN</v>
          </cell>
          <cell r="G55" t="str">
            <v>S0003259</v>
          </cell>
          <cell r="I55">
            <v>38219</v>
          </cell>
        </row>
        <row r="56">
          <cell r="C56" t="str">
            <v>H52</v>
          </cell>
          <cell r="D56" t="str">
            <v>TK352</v>
          </cell>
          <cell r="E56" t="str">
            <v>18/04/HDKNQ(HJSCEAA17251402)</v>
          </cell>
          <cell r="F56" t="str">
            <v>USA</v>
          </cell>
          <cell r="G56" t="str">
            <v>S0003148</v>
          </cell>
          <cell r="I56">
            <v>38223</v>
          </cell>
        </row>
        <row r="57">
          <cell r="C57" t="str">
            <v>H53</v>
          </cell>
          <cell r="D57" t="str">
            <v>TK353</v>
          </cell>
          <cell r="E57" t="str">
            <v>20/04/HDNQ (HDMUQIHM9500747)</v>
          </cell>
          <cell r="F57" t="str">
            <v>USA</v>
          </cell>
          <cell r="G57" t="str">
            <v>M0000003</v>
          </cell>
          <cell r="I57">
            <v>38226</v>
          </cell>
        </row>
        <row r="58">
          <cell r="C58" t="str">
            <v>H54</v>
          </cell>
          <cell r="D58" t="str">
            <v>TK355</v>
          </cell>
          <cell r="E58" t="str">
            <v>21/04/HDKNQ (EISU 003401427824)</v>
          </cell>
          <cell r="F58" t="str">
            <v>TAIWAN</v>
          </cell>
          <cell r="G58" t="str">
            <v>S0003308</v>
          </cell>
          <cell r="I58">
            <v>38231</v>
          </cell>
        </row>
        <row r="59">
          <cell r="C59" t="str">
            <v>H55</v>
          </cell>
          <cell r="D59" t="str">
            <v>TK359</v>
          </cell>
          <cell r="E59" t="str">
            <v>23/04/HDKNQ(0014389403)</v>
          </cell>
          <cell r="F59" t="str">
            <v>TAIWAN</v>
          </cell>
          <cell r="G59" t="str">
            <v>S0003347</v>
          </cell>
          <cell r="I59">
            <v>38238</v>
          </cell>
        </row>
        <row r="60">
          <cell r="C60" t="str">
            <v>H56</v>
          </cell>
          <cell r="D60" t="str">
            <v>TK360</v>
          </cell>
          <cell r="E60" t="str">
            <v>24/04/HDKNQ(EISU003401584687)</v>
          </cell>
          <cell r="F60" t="str">
            <v>TAIWAN</v>
          </cell>
          <cell r="G60" t="str">
            <v>S0003387</v>
          </cell>
          <cell r="I60">
            <v>38240</v>
          </cell>
        </row>
        <row r="61">
          <cell r="C61" t="str">
            <v>H57</v>
          </cell>
          <cell r="D61" t="str">
            <v>TK362</v>
          </cell>
          <cell r="E61" t="str">
            <v>22/04/HÑKNQ(HJSCEAA17311500)</v>
          </cell>
          <cell r="F61" t="str">
            <v>USA</v>
          </cell>
          <cell r="G61" t="str">
            <v>S0003272</v>
          </cell>
          <cell r="I61">
            <v>38243</v>
          </cell>
        </row>
        <row r="62">
          <cell r="C62" t="str">
            <v>H58</v>
          </cell>
          <cell r="D62" t="str">
            <v>TK364</v>
          </cell>
          <cell r="E62" t="str">
            <v>25/04/04HDKNQ(EISU003401584695)</v>
          </cell>
          <cell r="F62" t="str">
            <v>TAIWAN</v>
          </cell>
          <cell r="G62" t="str">
            <v>S0003423</v>
          </cell>
          <cell r="I62">
            <v>38247</v>
          </cell>
        </row>
        <row r="63">
          <cell r="C63" t="str">
            <v>H59</v>
          </cell>
          <cell r="D63" t="str">
            <v>TK366</v>
          </cell>
          <cell r="E63" t="str">
            <v>28/04/HDK(EISU003401584709)</v>
          </cell>
          <cell r="F63" t="str">
            <v>TAIWAN</v>
          </cell>
          <cell r="G63" t="str">
            <v>S0003468</v>
          </cell>
          <cell r="I63">
            <v>38254</v>
          </cell>
        </row>
        <row r="64">
          <cell r="C64" t="str">
            <v>H60</v>
          </cell>
          <cell r="D64" t="str">
            <v>TK370</v>
          </cell>
          <cell r="E64" t="str">
            <v>29/04/HDK(EISU003401584717)</v>
          </cell>
          <cell r="F64" t="str">
            <v>TAIWAN</v>
          </cell>
          <cell r="G64" t="str">
            <v>S0003514</v>
          </cell>
          <cell r="I64">
            <v>38261</v>
          </cell>
        </row>
        <row r="65">
          <cell r="C65" t="str">
            <v>H61</v>
          </cell>
          <cell r="D65" t="str">
            <v>TK374</v>
          </cell>
          <cell r="E65" t="str">
            <v>30/04/HDNQ</v>
          </cell>
          <cell r="F65" t="str">
            <v>TAIWAN</v>
          </cell>
          <cell r="G65" t="str">
            <v>S0003548/ S0003570</v>
          </cell>
          <cell r="I65">
            <v>38268</v>
          </cell>
        </row>
        <row r="66">
          <cell r="C66" t="str">
            <v>H62</v>
          </cell>
          <cell r="D66" t="str">
            <v>TK376</v>
          </cell>
          <cell r="E66" t="str">
            <v>27/04/KNQ(HJSCEAA00009807)</v>
          </cell>
          <cell r="F66" t="str">
            <v>USA</v>
          </cell>
          <cell r="G66" t="str">
            <v>S0003395</v>
          </cell>
          <cell r="I66">
            <v>38267</v>
          </cell>
        </row>
        <row r="67">
          <cell r="C67" t="str">
            <v>H63</v>
          </cell>
          <cell r="D67" t="str">
            <v>TK375</v>
          </cell>
          <cell r="E67" t="str">
            <v>26/04HDNQ(HJSCEAA00010005)</v>
          </cell>
          <cell r="F67" t="str">
            <v>USA</v>
          </cell>
          <cell r="G67" t="str">
            <v>S0003349</v>
          </cell>
          <cell r="I67">
            <v>38267</v>
          </cell>
        </row>
        <row r="68">
          <cell r="C68" t="str">
            <v>H64</v>
          </cell>
          <cell r="D68" t="str">
            <v>TK381</v>
          </cell>
          <cell r="E68" t="str">
            <v>31/04/04(EISU 003401853891)</v>
          </cell>
          <cell r="F68" t="str">
            <v>TAIWAN</v>
          </cell>
          <cell r="G68" t="str">
            <v>S0003633</v>
          </cell>
          <cell r="I68">
            <v>38275</v>
          </cell>
        </row>
        <row r="69">
          <cell r="C69" t="str">
            <v>H65</v>
          </cell>
          <cell r="D69" t="str">
            <v>TK386</v>
          </cell>
          <cell r="E69" t="str">
            <v>32/04/HDKNQ (HJSCEAA00052206)</v>
          </cell>
          <cell r="F69" t="str">
            <v>USA</v>
          </cell>
          <cell r="G69" t="str">
            <v>S0003471</v>
          </cell>
          <cell r="I69">
            <v>38279</v>
          </cell>
        </row>
        <row r="70">
          <cell r="C70" t="str">
            <v>H66</v>
          </cell>
          <cell r="D70" t="str">
            <v>TK388</v>
          </cell>
          <cell r="E70" t="str">
            <v>33/04/HDNQ (EISU 003401853904)</v>
          </cell>
          <cell r="F70" t="str">
            <v>TAIWAN</v>
          </cell>
          <cell r="G70" t="str">
            <v>S0003682</v>
          </cell>
          <cell r="I70">
            <v>38282</v>
          </cell>
        </row>
        <row r="71">
          <cell r="C71" t="str">
            <v>H67</v>
          </cell>
          <cell r="D71" t="str">
            <v>TK392</v>
          </cell>
          <cell r="E71" t="str">
            <v>34/04/KNQ (EISU 003401853912)</v>
          </cell>
          <cell r="F71" t="str">
            <v>TAIWAN</v>
          </cell>
          <cell r="G71" t="str">
            <v>S0003712</v>
          </cell>
          <cell r="I71">
            <v>38289</v>
          </cell>
        </row>
        <row r="72">
          <cell r="C72" t="str">
            <v>H68</v>
          </cell>
          <cell r="D72">
            <v>0</v>
          </cell>
          <cell r="E72">
            <v>0</v>
          </cell>
          <cell r="F72">
            <v>0</v>
          </cell>
          <cell r="G72">
            <v>0</v>
          </cell>
        </row>
        <row r="73">
          <cell r="C73" t="str">
            <v>H69</v>
          </cell>
          <cell r="D73">
            <v>0</v>
          </cell>
          <cell r="E73">
            <v>0</v>
          </cell>
          <cell r="F73">
            <v>0</v>
          </cell>
          <cell r="G73">
            <v>0</v>
          </cell>
        </row>
        <row r="74">
          <cell r="C74" t="str">
            <v>H70</v>
          </cell>
          <cell r="D74">
            <v>0</v>
          </cell>
          <cell r="E74">
            <v>0</v>
          </cell>
          <cell r="F74">
            <v>0</v>
          </cell>
          <cell r="G74">
            <v>0</v>
          </cell>
        </row>
        <row r="75">
          <cell r="C75" t="str">
            <v>H71</v>
          </cell>
          <cell r="D75">
            <v>0</v>
          </cell>
          <cell r="E75">
            <v>0</v>
          </cell>
          <cell r="F75">
            <v>0</v>
          </cell>
          <cell r="G75">
            <v>0</v>
          </cell>
        </row>
        <row r="76">
          <cell r="C76" t="str">
            <v>H72</v>
          </cell>
          <cell r="D76">
            <v>0</v>
          </cell>
          <cell r="E76">
            <v>0</v>
          </cell>
          <cell r="F76">
            <v>0</v>
          </cell>
          <cell r="G76">
            <v>0</v>
          </cell>
        </row>
        <row r="77">
          <cell r="C77" t="str">
            <v>H73</v>
          </cell>
          <cell r="D77">
            <v>0</v>
          </cell>
          <cell r="E77">
            <v>0</v>
          </cell>
          <cell r="F77">
            <v>0</v>
          </cell>
          <cell r="G77">
            <v>0</v>
          </cell>
        </row>
        <row r="78">
          <cell r="C78" t="str">
            <v>H74</v>
          </cell>
          <cell r="D78">
            <v>0</v>
          </cell>
          <cell r="E78">
            <v>0</v>
          </cell>
          <cell r="F78">
            <v>0</v>
          </cell>
          <cell r="G78">
            <v>0</v>
          </cell>
        </row>
        <row r="79">
          <cell r="C79" t="str">
            <v>H75</v>
          </cell>
          <cell r="D79">
            <v>0</v>
          </cell>
          <cell r="E79">
            <v>0</v>
          </cell>
          <cell r="F79">
            <v>0</v>
          </cell>
          <cell r="G79">
            <v>0</v>
          </cell>
        </row>
        <row r="80">
          <cell r="C80" t="str">
            <v>H76</v>
          </cell>
          <cell r="D80">
            <v>0</v>
          </cell>
          <cell r="E80">
            <v>0</v>
          </cell>
          <cell r="F80">
            <v>0</v>
          </cell>
          <cell r="G80">
            <v>0</v>
          </cell>
        </row>
        <row r="81">
          <cell r="C81" t="str">
            <v>H77</v>
          </cell>
          <cell r="D81">
            <v>0</v>
          </cell>
          <cell r="E81">
            <v>0</v>
          </cell>
          <cell r="F81">
            <v>0</v>
          </cell>
          <cell r="G81">
            <v>0</v>
          </cell>
        </row>
        <row r="82">
          <cell r="C82" t="str">
            <v>H78</v>
          </cell>
          <cell r="D82">
            <v>0</v>
          </cell>
          <cell r="E82">
            <v>0</v>
          </cell>
          <cell r="F82">
            <v>0</v>
          </cell>
          <cell r="G82">
            <v>0</v>
          </cell>
        </row>
        <row r="83">
          <cell r="C83" t="str">
            <v>H79</v>
          </cell>
          <cell r="D83">
            <v>0</v>
          </cell>
          <cell r="E83">
            <v>0</v>
          </cell>
          <cell r="F83">
            <v>0</v>
          </cell>
          <cell r="G83">
            <v>0</v>
          </cell>
        </row>
        <row r="84">
          <cell r="C84" t="str">
            <v>H80</v>
          </cell>
          <cell r="D84">
            <v>0</v>
          </cell>
          <cell r="E84">
            <v>0</v>
          </cell>
          <cell r="F84">
            <v>0</v>
          </cell>
          <cell r="G84">
            <v>0</v>
          </cell>
        </row>
        <row r="85">
          <cell r="C85" t="str">
            <v>H81</v>
          </cell>
          <cell r="D85">
            <v>0</v>
          </cell>
          <cell r="E85">
            <v>0</v>
          </cell>
          <cell r="F85">
            <v>0</v>
          </cell>
          <cell r="G85">
            <v>0</v>
          </cell>
        </row>
        <row r="86">
          <cell r="C86" t="str">
            <v>H82</v>
          </cell>
          <cell r="D86">
            <v>0</v>
          </cell>
          <cell r="E86">
            <v>0</v>
          </cell>
          <cell r="F86">
            <v>0</v>
          </cell>
          <cell r="G86">
            <v>0</v>
          </cell>
        </row>
        <row r="87">
          <cell r="C87" t="str">
            <v>H83</v>
          </cell>
          <cell r="D87">
            <v>0</v>
          </cell>
          <cell r="E87">
            <v>0</v>
          </cell>
          <cell r="F87">
            <v>0</v>
          </cell>
          <cell r="G87">
            <v>0</v>
          </cell>
        </row>
        <row r="88">
          <cell r="C88" t="str">
            <v>H84</v>
          </cell>
          <cell r="D88">
            <v>0</v>
          </cell>
          <cell r="E88">
            <v>0</v>
          </cell>
          <cell r="F88">
            <v>0</v>
          </cell>
          <cell r="G88">
            <v>0</v>
          </cell>
        </row>
        <row r="89">
          <cell r="C89" t="str">
            <v>H85</v>
          </cell>
          <cell r="D89">
            <v>0</v>
          </cell>
          <cell r="E89">
            <v>0</v>
          </cell>
          <cell r="F89">
            <v>0</v>
          </cell>
          <cell r="G89">
            <v>0</v>
          </cell>
        </row>
        <row r="90">
          <cell r="C90" t="str">
            <v>H86</v>
          </cell>
          <cell r="D90">
            <v>0</v>
          </cell>
          <cell r="E90">
            <v>0</v>
          </cell>
          <cell r="F90">
            <v>0</v>
          </cell>
          <cell r="G90">
            <v>0</v>
          </cell>
        </row>
        <row r="91">
          <cell r="C91" t="str">
            <v>H87</v>
          </cell>
          <cell r="D91">
            <v>0</v>
          </cell>
          <cell r="E91">
            <v>0</v>
          </cell>
          <cell r="F91">
            <v>0</v>
          </cell>
          <cell r="G91">
            <v>0</v>
          </cell>
        </row>
        <row r="92">
          <cell r="C92" t="str">
            <v>H88</v>
          </cell>
          <cell r="D92">
            <v>0</v>
          </cell>
          <cell r="E92">
            <v>0</v>
          </cell>
          <cell r="F92">
            <v>0</v>
          </cell>
          <cell r="G92">
            <v>0</v>
          </cell>
        </row>
        <row r="93">
          <cell r="C93" t="str">
            <v>H89</v>
          </cell>
          <cell r="D93">
            <v>0</v>
          </cell>
          <cell r="E93">
            <v>0</v>
          </cell>
          <cell r="F93">
            <v>0</v>
          </cell>
          <cell r="G93">
            <v>0</v>
          </cell>
        </row>
        <row r="94">
          <cell r="C94" t="str">
            <v>H90</v>
          </cell>
          <cell r="D94">
            <v>0</v>
          </cell>
          <cell r="E94">
            <v>0</v>
          </cell>
          <cell r="F94">
            <v>0</v>
          </cell>
          <cell r="G94">
            <v>0</v>
          </cell>
        </row>
        <row r="95">
          <cell r="C95" t="str">
            <v>H91</v>
          </cell>
          <cell r="D95">
            <v>0</v>
          </cell>
          <cell r="E95">
            <v>0</v>
          </cell>
          <cell r="F95">
            <v>0</v>
          </cell>
          <cell r="G95">
            <v>0</v>
          </cell>
        </row>
        <row r="96">
          <cell r="C96" t="str">
            <v>H92</v>
          </cell>
          <cell r="D96">
            <v>0</v>
          </cell>
          <cell r="E96">
            <v>0</v>
          </cell>
          <cell r="F96">
            <v>0</v>
          </cell>
          <cell r="G96">
            <v>0</v>
          </cell>
        </row>
        <row r="97">
          <cell r="C97" t="str">
            <v>H93</v>
          </cell>
          <cell r="D97">
            <v>0</v>
          </cell>
          <cell r="E97">
            <v>0</v>
          </cell>
          <cell r="F97">
            <v>0</v>
          </cell>
          <cell r="G97">
            <v>0</v>
          </cell>
        </row>
        <row r="98">
          <cell r="C98" t="str">
            <v>H94</v>
          </cell>
          <cell r="D98">
            <v>0</v>
          </cell>
          <cell r="E98">
            <v>0</v>
          </cell>
          <cell r="F98">
            <v>0</v>
          </cell>
          <cell r="G98">
            <v>0</v>
          </cell>
        </row>
        <row r="99">
          <cell r="C99" t="str">
            <v>H95</v>
          </cell>
          <cell r="D99">
            <v>0</v>
          </cell>
          <cell r="E99">
            <v>0</v>
          </cell>
          <cell r="F99">
            <v>0</v>
          </cell>
          <cell r="G99">
            <v>0</v>
          </cell>
        </row>
        <row r="100">
          <cell r="C100" t="str">
            <v>H96</v>
          </cell>
          <cell r="D100">
            <v>0</v>
          </cell>
          <cell r="E100">
            <v>0</v>
          </cell>
          <cell r="F100">
            <v>0</v>
          </cell>
          <cell r="G100">
            <v>0</v>
          </cell>
        </row>
        <row r="101">
          <cell r="C101" t="str">
            <v>H97</v>
          </cell>
          <cell r="D101">
            <v>0</v>
          </cell>
          <cell r="E101">
            <v>0</v>
          </cell>
          <cell r="F101">
            <v>0</v>
          </cell>
          <cell r="G101">
            <v>0</v>
          </cell>
        </row>
        <row r="102">
          <cell r="C102" t="str">
            <v>H98</v>
          </cell>
          <cell r="D102">
            <v>0</v>
          </cell>
          <cell r="E102">
            <v>0</v>
          </cell>
          <cell r="F102">
            <v>0</v>
          </cell>
          <cell r="G102">
            <v>0</v>
          </cell>
        </row>
        <row r="103">
          <cell r="C103" t="str">
            <v>H99</v>
          </cell>
          <cell r="D103">
            <v>0</v>
          </cell>
          <cell r="E103">
            <v>0</v>
          </cell>
          <cell r="F103">
            <v>0</v>
          </cell>
          <cell r="G103">
            <v>0</v>
          </cell>
        </row>
        <row r="104">
          <cell r="C104" t="str">
            <v>H100</v>
          </cell>
          <cell r="D104">
            <v>0</v>
          </cell>
          <cell r="E104">
            <v>0</v>
          </cell>
          <cell r="F104">
            <v>0</v>
          </cell>
          <cell r="G104">
            <v>0</v>
          </cell>
        </row>
        <row r="105">
          <cell r="C105" t="str">
            <v>H101</v>
          </cell>
          <cell r="D105">
            <v>0</v>
          </cell>
          <cell r="E105">
            <v>0</v>
          </cell>
          <cell r="F105">
            <v>0</v>
          </cell>
          <cell r="G105">
            <v>0</v>
          </cell>
        </row>
        <row r="106">
          <cell r="C106" t="str">
            <v>H102</v>
          </cell>
          <cell r="D106">
            <v>0</v>
          </cell>
          <cell r="E106">
            <v>0</v>
          </cell>
          <cell r="F106">
            <v>0</v>
          </cell>
          <cell r="G106">
            <v>0</v>
          </cell>
        </row>
        <row r="107">
          <cell r="C107" t="str">
            <v>H103</v>
          </cell>
          <cell r="D107">
            <v>0</v>
          </cell>
          <cell r="E107">
            <v>0</v>
          </cell>
          <cell r="F107">
            <v>0</v>
          </cell>
          <cell r="G107">
            <v>0</v>
          </cell>
        </row>
        <row r="108">
          <cell r="C108" t="str">
            <v>H104</v>
          </cell>
          <cell r="D108">
            <v>0</v>
          </cell>
          <cell r="E108">
            <v>0</v>
          </cell>
          <cell r="F108">
            <v>0</v>
          </cell>
          <cell r="G108">
            <v>0</v>
          </cell>
        </row>
        <row r="109">
          <cell r="C109" t="str">
            <v>H105</v>
          </cell>
          <cell r="D109">
            <v>0</v>
          </cell>
          <cell r="E109">
            <v>0</v>
          </cell>
          <cell r="F109">
            <v>0</v>
          </cell>
          <cell r="G109">
            <v>0</v>
          </cell>
        </row>
        <row r="110">
          <cell r="C110" t="str">
            <v>H106</v>
          </cell>
          <cell r="D110">
            <v>0</v>
          </cell>
          <cell r="E110">
            <v>0</v>
          </cell>
          <cell r="F110">
            <v>0</v>
          </cell>
          <cell r="G110">
            <v>0</v>
          </cell>
        </row>
        <row r="111">
          <cell r="C111" t="str">
            <v>H107</v>
          </cell>
          <cell r="D111">
            <v>0</v>
          </cell>
          <cell r="E111">
            <v>0</v>
          </cell>
          <cell r="F111">
            <v>0</v>
          </cell>
          <cell r="G111">
            <v>0</v>
          </cell>
        </row>
        <row r="112">
          <cell r="C112" t="str">
            <v>H108</v>
          </cell>
          <cell r="D112">
            <v>0</v>
          </cell>
          <cell r="E112">
            <v>0</v>
          </cell>
          <cell r="F112">
            <v>0</v>
          </cell>
          <cell r="G112">
            <v>0</v>
          </cell>
        </row>
        <row r="113">
          <cell r="C113" t="str">
            <v>H109</v>
          </cell>
          <cell r="D113">
            <v>0</v>
          </cell>
          <cell r="E113">
            <v>0</v>
          </cell>
          <cell r="F113">
            <v>0</v>
          </cell>
          <cell r="G113">
            <v>0</v>
          </cell>
        </row>
        <row r="114">
          <cell r="C114" t="str">
            <v>H110</v>
          </cell>
          <cell r="D114">
            <v>0</v>
          </cell>
          <cell r="E114">
            <v>0</v>
          </cell>
          <cell r="F114">
            <v>0</v>
          </cell>
          <cell r="G114">
            <v>0</v>
          </cell>
        </row>
        <row r="115">
          <cell r="C115" t="str">
            <v>H111</v>
          </cell>
          <cell r="D115">
            <v>0</v>
          </cell>
          <cell r="E115">
            <v>0</v>
          </cell>
          <cell r="F115">
            <v>0</v>
          </cell>
          <cell r="G115">
            <v>0</v>
          </cell>
        </row>
        <row r="116">
          <cell r="C116" t="str">
            <v>H112</v>
          </cell>
          <cell r="D116">
            <v>0</v>
          </cell>
          <cell r="E116">
            <v>0</v>
          </cell>
          <cell r="F116">
            <v>0</v>
          </cell>
          <cell r="G116">
            <v>0</v>
          </cell>
        </row>
        <row r="117">
          <cell r="C117" t="str">
            <v>H113</v>
          </cell>
          <cell r="D117">
            <v>0</v>
          </cell>
          <cell r="E117">
            <v>0</v>
          </cell>
          <cell r="F117">
            <v>0</v>
          </cell>
          <cell r="G117">
            <v>0</v>
          </cell>
        </row>
        <row r="118">
          <cell r="C118" t="str">
            <v>H114</v>
          </cell>
          <cell r="D118">
            <v>0</v>
          </cell>
          <cell r="E118">
            <v>0</v>
          </cell>
          <cell r="F118">
            <v>0</v>
          </cell>
          <cell r="G118">
            <v>0</v>
          </cell>
        </row>
        <row r="119">
          <cell r="C119" t="str">
            <v>H115</v>
          </cell>
          <cell r="D119">
            <v>0</v>
          </cell>
          <cell r="E119">
            <v>0</v>
          </cell>
          <cell r="F119">
            <v>0</v>
          </cell>
          <cell r="G119">
            <v>0</v>
          </cell>
        </row>
        <row r="120">
          <cell r="C120" t="str">
            <v>H116</v>
          </cell>
          <cell r="D120">
            <v>0</v>
          </cell>
          <cell r="E120">
            <v>0</v>
          </cell>
          <cell r="F120">
            <v>0</v>
          </cell>
          <cell r="G120">
            <v>0</v>
          </cell>
        </row>
        <row r="121">
          <cell r="C121" t="str">
            <v>H117</v>
          </cell>
          <cell r="D121">
            <v>0</v>
          </cell>
          <cell r="E121">
            <v>0</v>
          </cell>
          <cell r="F121">
            <v>0</v>
          </cell>
          <cell r="G121">
            <v>0</v>
          </cell>
        </row>
        <row r="122">
          <cell r="C122" t="str">
            <v>H118</v>
          </cell>
          <cell r="D122">
            <v>0</v>
          </cell>
          <cell r="E122">
            <v>0</v>
          </cell>
          <cell r="F122">
            <v>0</v>
          </cell>
          <cell r="G122">
            <v>0</v>
          </cell>
        </row>
        <row r="123">
          <cell r="C123" t="str">
            <v>H119</v>
          </cell>
          <cell r="D123">
            <v>0</v>
          </cell>
          <cell r="E123">
            <v>0</v>
          </cell>
          <cell r="F123">
            <v>0</v>
          </cell>
          <cell r="G123">
            <v>0</v>
          </cell>
        </row>
        <row r="124">
          <cell r="C124" t="str">
            <v>H120</v>
          </cell>
          <cell r="D124">
            <v>0</v>
          </cell>
          <cell r="E124">
            <v>0</v>
          </cell>
          <cell r="F124">
            <v>0</v>
          </cell>
          <cell r="G124">
            <v>0</v>
          </cell>
        </row>
        <row r="125">
          <cell r="C125" t="str">
            <v>H121</v>
          </cell>
          <cell r="D125">
            <v>0</v>
          </cell>
          <cell r="E125">
            <v>0</v>
          </cell>
          <cell r="F125">
            <v>0</v>
          </cell>
          <cell r="G125">
            <v>0</v>
          </cell>
        </row>
        <row r="126">
          <cell r="C126" t="str">
            <v>H122</v>
          </cell>
          <cell r="D126">
            <v>0</v>
          </cell>
          <cell r="E126">
            <v>0</v>
          </cell>
          <cell r="F126">
            <v>0</v>
          </cell>
          <cell r="G126">
            <v>0</v>
          </cell>
        </row>
        <row r="127">
          <cell r="C127" t="str">
            <v>H123</v>
          </cell>
          <cell r="D127">
            <v>0</v>
          </cell>
          <cell r="E127">
            <v>0</v>
          </cell>
          <cell r="F127">
            <v>0</v>
          </cell>
          <cell r="G127">
            <v>0</v>
          </cell>
        </row>
        <row r="128">
          <cell r="C128" t="str">
            <v>H124</v>
          </cell>
          <cell r="D128">
            <v>0</v>
          </cell>
          <cell r="E128">
            <v>0</v>
          </cell>
          <cell r="F128">
            <v>0</v>
          </cell>
          <cell r="G128">
            <v>0</v>
          </cell>
        </row>
        <row r="129">
          <cell r="C129" t="str">
            <v>H125</v>
          </cell>
          <cell r="D129">
            <v>0</v>
          </cell>
          <cell r="E129">
            <v>0</v>
          </cell>
          <cell r="F129">
            <v>0</v>
          </cell>
          <cell r="G129">
            <v>0</v>
          </cell>
        </row>
        <row r="130">
          <cell r="C130" t="str">
            <v>H126</v>
          </cell>
          <cell r="D130">
            <v>0</v>
          </cell>
          <cell r="E130">
            <v>0</v>
          </cell>
          <cell r="F130">
            <v>0</v>
          </cell>
          <cell r="G130">
            <v>0</v>
          </cell>
        </row>
        <row r="131">
          <cell r="C131" t="str">
            <v>H127</v>
          </cell>
          <cell r="D131">
            <v>0</v>
          </cell>
          <cell r="E131">
            <v>0</v>
          </cell>
          <cell r="F131">
            <v>0</v>
          </cell>
          <cell r="G131">
            <v>0</v>
          </cell>
        </row>
        <row r="132">
          <cell r="C132" t="str">
            <v>H128</v>
          </cell>
          <cell r="D132">
            <v>0</v>
          </cell>
          <cell r="E132">
            <v>0</v>
          </cell>
          <cell r="F132">
            <v>0</v>
          </cell>
          <cell r="G132">
            <v>0</v>
          </cell>
        </row>
        <row r="133">
          <cell r="C133" t="str">
            <v>H129</v>
          </cell>
          <cell r="D133">
            <v>0</v>
          </cell>
          <cell r="E133">
            <v>0</v>
          </cell>
          <cell r="F133">
            <v>0</v>
          </cell>
          <cell r="G133">
            <v>0</v>
          </cell>
        </row>
        <row r="134">
          <cell r="C134" t="str">
            <v>H130</v>
          </cell>
          <cell r="D134">
            <v>0</v>
          </cell>
          <cell r="E134">
            <v>0</v>
          </cell>
          <cell r="F134">
            <v>0</v>
          </cell>
          <cell r="G134">
            <v>0</v>
          </cell>
        </row>
        <row r="135">
          <cell r="C135" t="str">
            <v>H131</v>
          </cell>
          <cell r="D135">
            <v>0</v>
          </cell>
          <cell r="E135">
            <v>0</v>
          </cell>
          <cell r="F135">
            <v>0</v>
          </cell>
          <cell r="G135">
            <v>0</v>
          </cell>
        </row>
        <row r="136">
          <cell r="C136" t="str">
            <v>H132</v>
          </cell>
          <cell r="D136">
            <v>0</v>
          </cell>
          <cell r="E136">
            <v>0</v>
          </cell>
          <cell r="F136">
            <v>0</v>
          </cell>
          <cell r="G136">
            <v>0</v>
          </cell>
        </row>
        <row r="137">
          <cell r="C137" t="str">
            <v>H133</v>
          </cell>
          <cell r="D137">
            <v>0</v>
          </cell>
          <cell r="E137">
            <v>0</v>
          </cell>
          <cell r="F137">
            <v>0</v>
          </cell>
          <cell r="G137">
            <v>0</v>
          </cell>
        </row>
        <row r="138">
          <cell r="C138" t="str">
            <v>H134</v>
          </cell>
          <cell r="D138">
            <v>0</v>
          </cell>
          <cell r="E138">
            <v>0</v>
          </cell>
          <cell r="F138">
            <v>0</v>
          </cell>
          <cell r="G138">
            <v>0</v>
          </cell>
        </row>
        <row r="139">
          <cell r="C139" t="str">
            <v>H135</v>
          </cell>
          <cell r="D139">
            <v>0</v>
          </cell>
          <cell r="E139">
            <v>0</v>
          </cell>
          <cell r="F139">
            <v>0</v>
          </cell>
          <cell r="G139">
            <v>0</v>
          </cell>
        </row>
        <row r="140">
          <cell r="C140" t="str">
            <v>H136</v>
          </cell>
          <cell r="D140">
            <v>0</v>
          </cell>
          <cell r="E140">
            <v>0</v>
          </cell>
          <cell r="F140">
            <v>0</v>
          </cell>
          <cell r="G140">
            <v>0</v>
          </cell>
        </row>
        <row r="141">
          <cell r="C141" t="str">
            <v>H137</v>
          </cell>
          <cell r="D141">
            <v>0</v>
          </cell>
          <cell r="E141">
            <v>0</v>
          </cell>
          <cell r="F141">
            <v>0</v>
          </cell>
          <cell r="G141">
            <v>0</v>
          </cell>
        </row>
        <row r="142">
          <cell r="C142" t="str">
            <v>H138</v>
          </cell>
          <cell r="D142">
            <v>0</v>
          </cell>
          <cell r="E142">
            <v>0</v>
          </cell>
          <cell r="F142">
            <v>0</v>
          </cell>
          <cell r="G142">
            <v>0</v>
          </cell>
        </row>
        <row r="143">
          <cell r="C143" t="str">
            <v>H139</v>
          </cell>
          <cell r="D143">
            <v>0</v>
          </cell>
          <cell r="E143">
            <v>0</v>
          </cell>
          <cell r="F143">
            <v>0</v>
          </cell>
          <cell r="G143">
            <v>0</v>
          </cell>
        </row>
        <row r="144">
          <cell r="C144" t="str">
            <v>H140</v>
          </cell>
          <cell r="D144">
            <v>0</v>
          </cell>
          <cell r="E144">
            <v>0</v>
          </cell>
          <cell r="F144">
            <v>0</v>
          </cell>
          <cell r="G144">
            <v>0</v>
          </cell>
        </row>
        <row r="145">
          <cell r="C145" t="str">
            <v>H141</v>
          </cell>
          <cell r="D145">
            <v>0</v>
          </cell>
          <cell r="E145">
            <v>0</v>
          </cell>
          <cell r="F145">
            <v>0</v>
          </cell>
          <cell r="G145">
            <v>0</v>
          </cell>
        </row>
        <row r="146">
          <cell r="C146" t="str">
            <v>H142</v>
          </cell>
          <cell r="D146">
            <v>0</v>
          </cell>
          <cell r="E146">
            <v>0</v>
          </cell>
          <cell r="F146">
            <v>0</v>
          </cell>
          <cell r="G146">
            <v>0</v>
          </cell>
        </row>
        <row r="147">
          <cell r="C147" t="str">
            <v>H143</v>
          </cell>
          <cell r="D147">
            <v>0</v>
          </cell>
          <cell r="E147">
            <v>0</v>
          </cell>
          <cell r="F147">
            <v>0</v>
          </cell>
          <cell r="G147">
            <v>0</v>
          </cell>
        </row>
        <row r="148">
          <cell r="C148" t="str">
            <v>H144</v>
          </cell>
          <cell r="D148">
            <v>0</v>
          </cell>
          <cell r="E148">
            <v>0</v>
          </cell>
          <cell r="F148">
            <v>0</v>
          </cell>
          <cell r="G148">
            <v>0</v>
          </cell>
        </row>
        <row r="149">
          <cell r="C149" t="str">
            <v>H145</v>
          </cell>
          <cell r="D149">
            <v>0</v>
          </cell>
          <cell r="E149">
            <v>0</v>
          </cell>
          <cell r="F149">
            <v>0</v>
          </cell>
          <cell r="G149">
            <v>0</v>
          </cell>
        </row>
        <row r="150">
          <cell r="C150" t="str">
            <v>H146</v>
          </cell>
          <cell r="D150">
            <v>0</v>
          </cell>
          <cell r="E150">
            <v>0</v>
          </cell>
          <cell r="F150">
            <v>0</v>
          </cell>
          <cell r="G150">
            <v>0</v>
          </cell>
        </row>
        <row r="151">
          <cell r="C151" t="str">
            <v>H147</v>
          </cell>
          <cell r="D151">
            <v>0</v>
          </cell>
          <cell r="E151">
            <v>0</v>
          </cell>
          <cell r="F151">
            <v>0</v>
          </cell>
          <cell r="G151">
            <v>0</v>
          </cell>
        </row>
        <row r="152">
          <cell r="C152" t="str">
            <v>H148</v>
          </cell>
          <cell r="D152">
            <v>0</v>
          </cell>
          <cell r="E152">
            <v>0</v>
          </cell>
          <cell r="F152">
            <v>0</v>
          </cell>
          <cell r="G152">
            <v>0</v>
          </cell>
        </row>
        <row r="153">
          <cell r="C153" t="str">
            <v>H149</v>
          </cell>
          <cell r="D153">
            <v>0</v>
          </cell>
          <cell r="E153">
            <v>0</v>
          </cell>
          <cell r="F153">
            <v>0</v>
          </cell>
          <cell r="G153">
            <v>0</v>
          </cell>
        </row>
        <row r="154">
          <cell r="C154" t="str">
            <v>H150</v>
          </cell>
          <cell r="D154">
            <v>0</v>
          </cell>
          <cell r="E154">
            <v>0</v>
          </cell>
          <cell r="F154">
            <v>0</v>
          </cell>
          <cell r="G154">
            <v>0</v>
          </cell>
        </row>
        <row r="155">
          <cell r="C155" t="str">
            <v>H151</v>
          </cell>
          <cell r="D155">
            <v>0</v>
          </cell>
          <cell r="E155">
            <v>0</v>
          </cell>
          <cell r="F155">
            <v>0</v>
          </cell>
          <cell r="G155">
            <v>0</v>
          </cell>
        </row>
        <row r="156">
          <cell r="C156" t="str">
            <v>H152</v>
          </cell>
          <cell r="D156">
            <v>0</v>
          </cell>
          <cell r="E156">
            <v>0</v>
          </cell>
          <cell r="F156">
            <v>0</v>
          </cell>
          <cell r="G156">
            <v>0</v>
          </cell>
        </row>
        <row r="157">
          <cell r="C157" t="str">
            <v>H153</v>
          </cell>
          <cell r="D157">
            <v>0</v>
          </cell>
          <cell r="E157">
            <v>0</v>
          </cell>
          <cell r="F157">
            <v>0</v>
          </cell>
          <cell r="G157">
            <v>0</v>
          </cell>
        </row>
        <row r="158">
          <cell r="C158" t="str">
            <v>H154</v>
          </cell>
          <cell r="D158">
            <v>0</v>
          </cell>
          <cell r="E158">
            <v>0</v>
          </cell>
          <cell r="F158">
            <v>0</v>
          </cell>
          <cell r="G158">
            <v>0</v>
          </cell>
        </row>
        <row r="159">
          <cell r="C159" t="str">
            <v>H155</v>
          </cell>
          <cell r="D159">
            <v>0</v>
          </cell>
          <cell r="E159">
            <v>0</v>
          </cell>
          <cell r="F159">
            <v>0</v>
          </cell>
          <cell r="G159">
            <v>0</v>
          </cell>
        </row>
        <row r="160">
          <cell r="C160" t="str">
            <v>H156</v>
          </cell>
          <cell r="D160">
            <v>0</v>
          </cell>
          <cell r="E160">
            <v>0</v>
          </cell>
          <cell r="F160">
            <v>0</v>
          </cell>
          <cell r="G160">
            <v>0</v>
          </cell>
        </row>
        <row r="161">
          <cell r="C161" t="str">
            <v>H157</v>
          </cell>
          <cell r="D161">
            <v>0</v>
          </cell>
          <cell r="E161">
            <v>0</v>
          </cell>
          <cell r="F161">
            <v>0</v>
          </cell>
          <cell r="G161">
            <v>0</v>
          </cell>
        </row>
        <row r="162">
          <cell r="C162" t="str">
            <v>H158</v>
          </cell>
          <cell r="D162">
            <v>0</v>
          </cell>
          <cell r="E162">
            <v>0</v>
          </cell>
          <cell r="F162">
            <v>0</v>
          </cell>
          <cell r="G162">
            <v>0</v>
          </cell>
        </row>
        <row r="163">
          <cell r="C163" t="str">
            <v>H159</v>
          </cell>
          <cell r="D163">
            <v>0</v>
          </cell>
          <cell r="E163">
            <v>0</v>
          </cell>
          <cell r="F163">
            <v>0</v>
          </cell>
          <cell r="G163">
            <v>0</v>
          </cell>
        </row>
        <row r="164">
          <cell r="C164" t="str">
            <v>H160</v>
          </cell>
          <cell r="D164">
            <v>0</v>
          </cell>
          <cell r="E164">
            <v>0</v>
          </cell>
          <cell r="F164">
            <v>0</v>
          </cell>
          <cell r="G164">
            <v>0</v>
          </cell>
        </row>
        <row r="165">
          <cell r="C165" t="str">
            <v>H161</v>
          </cell>
          <cell r="D165">
            <v>0</v>
          </cell>
          <cell r="E165">
            <v>0</v>
          </cell>
          <cell r="F165">
            <v>0</v>
          </cell>
          <cell r="G165">
            <v>0</v>
          </cell>
        </row>
        <row r="166">
          <cell r="C166" t="str">
            <v>H162</v>
          </cell>
          <cell r="D166">
            <v>0</v>
          </cell>
          <cell r="E166">
            <v>0</v>
          </cell>
          <cell r="F166">
            <v>0</v>
          </cell>
          <cell r="G166">
            <v>0</v>
          </cell>
        </row>
        <row r="167">
          <cell r="C167" t="str">
            <v>H163</v>
          </cell>
          <cell r="D167">
            <v>0</v>
          </cell>
          <cell r="E167">
            <v>0</v>
          </cell>
          <cell r="F167">
            <v>0</v>
          </cell>
          <cell r="G167">
            <v>0</v>
          </cell>
        </row>
        <row r="168">
          <cell r="C168" t="str">
            <v>H164</v>
          </cell>
          <cell r="D168">
            <v>0</v>
          </cell>
          <cell r="E168">
            <v>0</v>
          </cell>
          <cell r="F168">
            <v>0</v>
          </cell>
          <cell r="G168">
            <v>0</v>
          </cell>
        </row>
        <row r="169">
          <cell r="C169" t="str">
            <v>H165</v>
          </cell>
          <cell r="D169">
            <v>0</v>
          </cell>
          <cell r="E169">
            <v>0</v>
          </cell>
          <cell r="F169">
            <v>0</v>
          </cell>
          <cell r="G169">
            <v>0</v>
          </cell>
        </row>
        <row r="170">
          <cell r="C170" t="str">
            <v>H166</v>
          </cell>
          <cell r="D170">
            <v>0</v>
          </cell>
          <cell r="E170">
            <v>0</v>
          </cell>
          <cell r="F170">
            <v>0</v>
          </cell>
          <cell r="G170">
            <v>0</v>
          </cell>
        </row>
        <row r="171">
          <cell r="C171" t="str">
            <v>H167</v>
          </cell>
          <cell r="D171">
            <v>0</v>
          </cell>
          <cell r="E171">
            <v>0</v>
          </cell>
          <cell r="F171">
            <v>0</v>
          </cell>
          <cell r="G171">
            <v>0</v>
          </cell>
        </row>
        <row r="172">
          <cell r="C172" t="str">
            <v>H168</v>
          </cell>
          <cell r="D172">
            <v>0</v>
          </cell>
          <cell r="E172">
            <v>0</v>
          </cell>
          <cell r="F172">
            <v>0</v>
          </cell>
          <cell r="G172">
            <v>0</v>
          </cell>
        </row>
        <row r="173">
          <cell r="C173" t="str">
            <v>H169</v>
          </cell>
          <cell r="D173">
            <v>0</v>
          </cell>
          <cell r="E173">
            <v>0</v>
          </cell>
          <cell r="F173">
            <v>0</v>
          </cell>
          <cell r="G173">
            <v>0</v>
          </cell>
        </row>
        <row r="174">
          <cell r="C174" t="str">
            <v>H170</v>
          </cell>
          <cell r="D174">
            <v>0</v>
          </cell>
          <cell r="E174">
            <v>0</v>
          </cell>
          <cell r="F174">
            <v>0</v>
          </cell>
          <cell r="G174">
            <v>0</v>
          </cell>
        </row>
        <row r="175">
          <cell r="C175" t="str">
            <v>H171</v>
          </cell>
          <cell r="D175">
            <v>0</v>
          </cell>
          <cell r="E175">
            <v>0</v>
          </cell>
          <cell r="F175">
            <v>0</v>
          </cell>
          <cell r="G175">
            <v>0</v>
          </cell>
        </row>
        <row r="176">
          <cell r="C176" t="str">
            <v>H172</v>
          </cell>
          <cell r="D176">
            <v>0</v>
          </cell>
          <cell r="E176">
            <v>0</v>
          </cell>
          <cell r="F176">
            <v>0</v>
          </cell>
          <cell r="G176">
            <v>0</v>
          </cell>
        </row>
        <row r="177">
          <cell r="C177" t="str">
            <v>H173</v>
          </cell>
          <cell r="D177">
            <v>0</v>
          </cell>
          <cell r="E177">
            <v>0</v>
          </cell>
          <cell r="F177">
            <v>0</v>
          </cell>
          <cell r="G177">
            <v>0</v>
          </cell>
        </row>
        <row r="178">
          <cell r="C178" t="str">
            <v>H174</v>
          </cell>
          <cell r="D178">
            <v>0</v>
          </cell>
          <cell r="E178">
            <v>0</v>
          </cell>
          <cell r="F178">
            <v>0</v>
          </cell>
          <cell r="G178">
            <v>0</v>
          </cell>
        </row>
        <row r="179">
          <cell r="C179" t="str">
            <v>H175</v>
          </cell>
          <cell r="D179">
            <v>0</v>
          </cell>
          <cell r="E179">
            <v>0</v>
          </cell>
          <cell r="F179">
            <v>0</v>
          </cell>
          <cell r="G179">
            <v>0</v>
          </cell>
        </row>
        <row r="180">
          <cell r="C180" t="str">
            <v>H176</v>
          </cell>
          <cell r="D180">
            <v>0</v>
          </cell>
          <cell r="E180">
            <v>0</v>
          </cell>
          <cell r="F180">
            <v>0</v>
          </cell>
          <cell r="G180">
            <v>0</v>
          </cell>
        </row>
        <row r="181">
          <cell r="C181" t="str">
            <v>H177</v>
          </cell>
          <cell r="D181">
            <v>0</v>
          </cell>
          <cell r="E181">
            <v>0</v>
          </cell>
          <cell r="F181">
            <v>0</v>
          </cell>
          <cell r="G181">
            <v>0</v>
          </cell>
        </row>
        <row r="182">
          <cell r="C182" t="str">
            <v>H178</v>
          </cell>
          <cell r="D182">
            <v>0</v>
          </cell>
          <cell r="E182">
            <v>0</v>
          </cell>
          <cell r="F182">
            <v>0</v>
          </cell>
          <cell r="G182">
            <v>0</v>
          </cell>
        </row>
        <row r="183">
          <cell r="C183" t="str">
            <v>H179</v>
          </cell>
          <cell r="D183">
            <v>0</v>
          </cell>
          <cell r="E183">
            <v>0</v>
          </cell>
          <cell r="F183">
            <v>0</v>
          </cell>
          <cell r="G183">
            <v>0</v>
          </cell>
        </row>
        <row r="184">
          <cell r="C184" t="str">
            <v>H180</v>
          </cell>
          <cell r="D184">
            <v>0</v>
          </cell>
          <cell r="E184">
            <v>0</v>
          </cell>
          <cell r="F184">
            <v>0</v>
          </cell>
          <cell r="G184">
            <v>0</v>
          </cell>
        </row>
        <row r="185">
          <cell r="C185" t="str">
            <v>H181</v>
          </cell>
          <cell r="D185">
            <v>0</v>
          </cell>
          <cell r="E185">
            <v>0</v>
          </cell>
          <cell r="F185">
            <v>0</v>
          </cell>
          <cell r="G185">
            <v>0</v>
          </cell>
        </row>
        <row r="186">
          <cell r="C186" t="str">
            <v>H182</v>
          </cell>
          <cell r="D186">
            <v>0</v>
          </cell>
          <cell r="E186">
            <v>0</v>
          </cell>
          <cell r="F186">
            <v>0</v>
          </cell>
          <cell r="G186">
            <v>0</v>
          </cell>
        </row>
        <row r="187">
          <cell r="C187" t="str">
            <v>H183</v>
          </cell>
          <cell r="D187">
            <v>0</v>
          </cell>
          <cell r="E187">
            <v>0</v>
          </cell>
          <cell r="F187">
            <v>0</v>
          </cell>
          <cell r="G187">
            <v>0</v>
          </cell>
        </row>
        <row r="188">
          <cell r="C188" t="str">
            <v>H184</v>
          </cell>
          <cell r="D188">
            <v>0</v>
          </cell>
          <cell r="E188">
            <v>0</v>
          </cell>
          <cell r="F188">
            <v>0</v>
          </cell>
          <cell r="G188">
            <v>0</v>
          </cell>
        </row>
        <row r="189">
          <cell r="C189" t="str">
            <v>H185</v>
          </cell>
          <cell r="D189">
            <v>0</v>
          </cell>
          <cell r="E189">
            <v>0</v>
          </cell>
          <cell r="F189">
            <v>0</v>
          </cell>
          <cell r="G189">
            <v>0</v>
          </cell>
        </row>
        <row r="190">
          <cell r="C190" t="str">
            <v>H186</v>
          </cell>
          <cell r="D190">
            <v>0</v>
          </cell>
          <cell r="E190">
            <v>0</v>
          </cell>
          <cell r="F190">
            <v>0</v>
          </cell>
          <cell r="G190">
            <v>0</v>
          </cell>
        </row>
        <row r="191">
          <cell r="C191" t="str">
            <v>H187</v>
          </cell>
          <cell r="D191">
            <v>0</v>
          </cell>
          <cell r="E191">
            <v>0</v>
          </cell>
          <cell r="F191">
            <v>0</v>
          </cell>
          <cell r="G191">
            <v>0</v>
          </cell>
        </row>
        <row r="192">
          <cell r="C192" t="str">
            <v>H188</v>
          </cell>
          <cell r="D192">
            <v>0</v>
          </cell>
          <cell r="E192">
            <v>0</v>
          </cell>
          <cell r="F192">
            <v>0</v>
          </cell>
          <cell r="G192">
            <v>0</v>
          </cell>
        </row>
        <row r="193">
          <cell r="C193" t="str">
            <v>H189</v>
          </cell>
          <cell r="D193">
            <v>0</v>
          </cell>
          <cell r="E193">
            <v>0</v>
          </cell>
          <cell r="F193">
            <v>0</v>
          </cell>
          <cell r="G193">
            <v>0</v>
          </cell>
        </row>
        <row r="194">
          <cell r="C194" t="str">
            <v>H190</v>
          </cell>
          <cell r="D194">
            <v>0</v>
          </cell>
          <cell r="E194">
            <v>0</v>
          </cell>
          <cell r="F194">
            <v>0</v>
          </cell>
          <cell r="G194">
            <v>0</v>
          </cell>
        </row>
        <row r="195">
          <cell r="C195" t="str">
            <v>H191</v>
          </cell>
          <cell r="D195">
            <v>0</v>
          </cell>
          <cell r="E195">
            <v>0</v>
          </cell>
          <cell r="F195">
            <v>0</v>
          </cell>
          <cell r="G195">
            <v>0</v>
          </cell>
        </row>
        <row r="196">
          <cell r="C196" t="str">
            <v>H192</v>
          </cell>
          <cell r="D196">
            <v>0</v>
          </cell>
          <cell r="E196">
            <v>0</v>
          </cell>
          <cell r="F196">
            <v>0</v>
          </cell>
          <cell r="G196">
            <v>0</v>
          </cell>
        </row>
        <row r="197">
          <cell r="C197" t="str">
            <v>H193</v>
          </cell>
          <cell r="D197">
            <v>0</v>
          </cell>
          <cell r="E197">
            <v>0</v>
          </cell>
          <cell r="F197">
            <v>0</v>
          </cell>
          <cell r="G197">
            <v>0</v>
          </cell>
        </row>
        <row r="198">
          <cell r="C198" t="str">
            <v>H194</v>
          </cell>
          <cell r="D198">
            <v>0</v>
          </cell>
          <cell r="E198">
            <v>0</v>
          </cell>
          <cell r="F198">
            <v>0</v>
          </cell>
          <cell r="G198">
            <v>0</v>
          </cell>
        </row>
        <row r="199">
          <cell r="C199" t="str">
            <v>H195</v>
          </cell>
          <cell r="D199">
            <v>0</v>
          </cell>
          <cell r="E199">
            <v>0</v>
          </cell>
          <cell r="F199">
            <v>0</v>
          </cell>
          <cell r="G199">
            <v>0</v>
          </cell>
        </row>
        <row r="200">
          <cell r="C200" t="str">
            <v>H196</v>
          </cell>
          <cell r="D200">
            <v>0</v>
          </cell>
          <cell r="E200">
            <v>0</v>
          </cell>
          <cell r="F200">
            <v>0</v>
          </cell>
          <cell r="G200">
            <v>0</v>
          </cell>
        </row>
        <row r="201">
          <cell r="C201" t="str">
            <v>H197</v>
          </cell>
          <cell r="D201">
            <v>0</v>
          </cell>
          <cell r="E201">
            <v>0</v>
          </cell>
          <cell r="F201">
            <v>0</v>
          </cell>
          <cell r="G201">
            <v>0</v>
          </cell>
        </row>
        <row r="202">
          <cell r="C202" t="str">
            <v>H198</v>
          </cell>
          <cell r="D202">
            <v>0</v>
          </cell>
          <cell r="E202">
            <v>0</v>
          </cell>
          <cell r="F202">
            <v>0</v>
          </cell>
          <cell r="G202">
            <v>0</v>
          </cell>
        </row>
        <row r="203">
          <cell r="C203" t="str">
            <v>H199</v>
          </cell>
          <cell r="D203">
            <v>0</v>
          </cell>
          <cell r="E203">
            <v>0</v>
          </cell>
          <cell r="F203">
            <v>0</v>
          </cell>
          <cell r="G203">
            <v>0</v>
          </cell>
        </row>
        <row r="204">
          <cell r="C204" t="str">
            <v>H200</v>
          </cell>
          <cell r="D204">
            <v>0</v>
          </cell>
          <cell r="E204">
            <v>0</v>
          </cell>
          <cell r="F204">
            <v>0</v>
          </cell>
          <cell r="G204">
            <v>0</v>
          </cell>
        </row>
        <row r="205">
          <cell r="C205" t="str">
            <v>H201</v>
          </cell>
          <cell r="D205">
            <v>0</v>
          </cell>
          <cell r="E205">
            <v>0</v>
          </cell>
          <cell r="F205">
            <v>0</v>
          </cell>
          <cell r="G205">
            <v>0</v>
          </cell>
        </row>
        <row r="206">
          <cell r="C206" t="str">
            <v>H202</v>
          </cell>
          <cell r="D206">
            <v>0</v>
          </cell>
          <cell r="E206">
            <v>0</v>
          </cell>
          <cell r="F206">
            <v>0</v>
          </cell>
          <cell r="G206">
            <v>0</v>
          </cell>
        </row>
        <row r="207">
          <cell r="C207" t="str">
            <v>H203</v>
          </cell>
          <cell r="D207">
            <v>0</v>
          </cell>
          <cell r="E207">
            <v>0</v>
          </cell>
          <cell r="F207">
            <v>0</v>
          </cell>
          <cell r="G207">
            <v>0</v>
          </cell>
        </row>
        <row r="208">
          <cell r="C208" t="str">
            <v>H204</v>
          </cell>
          <cell r="D208">
            <v>0</v>
          </cell>
          <cell r="E208">
            <v>0</v>
          </cell>
          <cell r="F208">
            <v>0</v>
          </cell>
          <cell r="G208">
            <v>0</v>
          </cell>
        </row>
        <row r="209">
          <cell r="C209" t="str">
            <v>H205</v>
          </cell>
          <cell r="D209">
            <v>0</v>
          </cell>
          <cell r="E209">
            <v>0</v>
          </cell>
          <cell r="F209">
            <v>0</v>
          </cell>
          <cell r="G209">
            <v>0</v>
          </cell>
        </row>
        <row r="210">
          <cell r="C210" t="str">
            <v>H206</v>
          </cell>
          <cell r="D210">
            <v>0</v>
          </cell>
          <cell r="E210">
            <v>0</v>
          </cell>
          <cell r="F210">
            <v>0</v>
          </cell>
          <cell r="G210">
            <v>0</v>
          </cell>
        </row>
        <row r="211">
          <cell r="C211" t="str">
            <v>H207</v>
          </cell>
          <cell r="D211">
            <v>0</v>
          </cell>
          <cell r="E211">
            <v>0</v>
          </cell>
          <cell r="F211">
            <v>0</v>
          </cell>
          <cell r="G211">
            <v>0</v>
          </cell>
        </row>
        <row r="212">
          <cell r="C212" t="str">
            <v>H208</v>
          </cell>
          <cell r="D212">
            <v>0</v>
          </cell>
          <cell r="E212">
            <v>0</v>
          </cell>
          <cell r="F212">
            <v>0</v>
          </cell>
          <cell r="G212">
            <v>0</v>
          </cell>
        </row>
        <row r="213">
          <cell r="C213" t="str">
            <v>H209</v>
          </cell>
          <cell r="D213">
            <v>0</v>
          </cell>
          <cell r="E213">
            <v>0</v>
          </cell>
          <cell r="F213">
            <v>0</v>
          </cell>
          <cell r="G213">
            <v>0</v>
          </cell>
        </row>
        <row r="214">
          <cell r="C214" t="str">
            <v>H210</v>
          </cell>
          <cell r="D214">
            <v>0</v>
          </cell>
          <cell r="E214">
            <v>0</v>
          </cell>
          <cell r="F214">
            <v>0</v>
          </cell>
          <cell r="G214">
            <v>0</v>
          </cell>
        </row>
        <row r="215">
          <cell r="C215" t="str">
            <v>H211</v>
          </cell>
          <cell r="D215">
            <v>0</v>
          </cell>
          <cell r="E215">
            <v>0</v>
          </cell>
          <cell r="F215">
            <v>0</v>
          </cell>
          <cell r="G215">
            <v>0</v>
          </cell>
        </row>
        <row r="216">
          <cell r="C216" t="str">
            <v>H212</v>
          </cell>
          <cell r="D216">
            <v>0</v>
          </cell>
          <cell r="E216">
            <v>0</v>
          </cell>
          <cell r="F216">
            <v>0</v>
          </cell>
          <cell r="G216">
            <v>0</v>
          </cell>
        </row>
        <row r="217">
          <cell r="C217" t="str">
            <v>H213</v>
          </cell>
          <cell r="D217">
            <v>0</v>
          </cell>
          <cell r="E217">
            <v>0</v>
          </cell>
          <cell r="F217">
            <v>0</v>
          </cell>
          <cell r="G217">
            <v>0</v>
          </cell>
        </row>
        <row r="218">
          <cell r="C218" t="str">
            <v>H214</v>
          </cell>
          <cell r="D218">
            <v>0</v>
          </cell>
          <cell r="E218">
            <v>0</v>
          </cell>
          <cell r="F218">
            <v>0</v>
          </cell>
          <cell r="G218">
            <v>0</v>
          </cell>
        </row>
        <row r="219">
          <cell r="C219" t="str">
            <v>H215</v>
          </cell>
          <cell r="D219">
            <v>0</v>
          </cell>
          <cell r="E219">
            <v>0</v>
          </cell>
          <cell r="F219">
            <v>0</v>
          </cell>
          <cell r="G219">
            <v>0</v>
          </cell>
        </row>
        <row r="220">
          <cell r="C220" t="str">
            <v>H216</v>
          </cell>
          <cell r="D220">
            <v>0</v>
          </cell>
          <cell r="E220">
            <v>0</v>
          </cell>
          <cell r="F220">
            <v>0</v>
          </cell>
          <cell r="G220">
            <v>0</v>
          </cell>
        </row>
        <row r="221">
          <cell r="C221" t="str">
            <v>H217</v>
          </cell>
          <cell r="D221">
            <v>0</v>
          </cell>
          <cell r="E221">
            <v>0</v>
          </cell>
          <cell r="F221">
            <v>0</v>
          </cell>
          <cell r="G221">
            <v>0</v>
          </cell>
        </row>
        <row r="222">
          <cell r="C222" t="str">
            <v>H218</v>
          </cell>
          <cell r="D222">
            <v>0</v>
          </cell>
          <cell r="E222">
            <v>0</v>
          </cell>
          <cell r="F222">
            <v>0</v>
          </cell>
          <cell r="G222">
            <v>0</v>
          </cell>
        </row>
        <row r="223">
          <cell r="C223" t="str">
            <v>H219</v>
          </cell>
          <cell r="D223">
            <v>0</v>
          </cell>
          <cell r="E223">
            <v>0</v>
          </cell>
          <cell r="F223">
            <v>0</v>
          </cell>
          <cell r="G223">
            <v>0</v>
          </cell>
        </row>
        <row r="224">
          <cell r="C224" t="str">
            <v>H220</v>
          </cell>
          <cell r="D224">
            <v>0</v>
          </cell>
          <cell r="E224">
            <v>0</v>
          </cell>
          <cell r="F224">
            <v>0</v>
          </cell>
          <cell r="G224">
            <v>0</v>
          </cell>
        </row>
        <row r="225">
          <cell r="C225" t="str">
            <v>H221</v>
          </cell>
          <cell r="D225">
            <v>0</v>
          </cell>
          <cell r="E225">
            <v>0</v>
          </cell>
          <cell r="F225">
            <v>0</v>
          </cell>
          <cell r="G225">
            <v>0</v>
          </cell>
        </row>
        <row r="226">
          <cell r="C226" t="str">
            <v>H222</v>
          </cell>
          <cell r="D226">
            <v>0</v>
          </cell>
          <cell r="E226">
            <v>0</v>
          </cell>
          <cell r="F226">
            <v>0</v>
          </cell>
          <cell r="G226">
            <v>0</v>
          </cell>
        </row>
        <row r="227">
          <cell r="C227" t="str">
            <v>H223</v>
          </cell>
          <cell r="D227">
            <v>0</v>
          </cell>
          <cell r="E227">
            <v>0</v>
          </cell>
          <cell r="F227">
            <v>0</v>
          </cell>
          <cell r="G227">
            <v>0</v>
          </cell>
        </row>
        <row r="228">
          <cell r="C228" t="str">
            <v>H224</v>
          </cell>
          <cell r="D228">
            <v>0</v>
          </cell>
          <cell r="E228">
            <v>0</v>
          </cell>
          <cell r="F228">
            <v>0</v>
          </cell>
          <cell r="G228">
            <v>0</v>
          </cell>
        </row>
        <row r="229">
          <cell r="C229" t="str">
            <v>H225</v>
          </cell>
          <cell r="D229">
            <v>0</v>
          </cell>
          <cell r="E229">
            <v>0</v>
          </cell>
          <cell r="F229">
            <v>0</v>
          </cell>
          <cell r="G229">
            <v>0</v>
          </cell>
        </row>
        <row r="230">
          <cell r="C230" t="str">
            <v>H226</v>
          </cell>
          <cell r="D230">
            <v>0</v>
          </cell>
          <cell r="E230">
            <v>0</v>
          </cell>
          <cell r="F230">
            <v>0</v>
          </cell>
          <cell r="G230">
            <v>0</v>
          </cell>
        </row>
        <row r="231">
          <cell r="C231" t="str">
            <v>H227</v>
          </cell>
          <cell r="D231">
            <v>0</v>
          </cell>
          <cell r="E231">
            <v>0</v>
          </cell>
          <cell r="F231">
            <v>0</v>
          </cell>
          <cell r="G231">
            <v>0</v>
          </cell>
        </row>
        <row r="232">
          <cell r="C232" t="str">
            <v>H228</v>
          </cell>
          <cell r="D232">
            <v>0</v>
          </cell>
          <cell r="E232">
            <v>0</v>
          </cell>
          <cell r="F232">
            <v>0</v>
          </cell>
          <cell r="G232">
            <v>0</v>
          </cell>
        </row>
        <row r="233">
          <cell r="C233" t="str">
            <v>H229</v>
          </cell>
          <cell r="D233">
            <v>0</v>
          </cell>
          <cell r="E233">
            <v>0</v>
          </cell>
          <cell r="F233">
            <v>0</v>
          </cell>
          <cell r="G233">
            <v>0</v>
          </cell>
        </row>
        <row r="234">
          <cell r="C234" t="str">
            <v>H230</v>
          </cell>
          <cell r="D234">
            <v>0</v>
          </cell>
          <cell r="E234">
            <v>0</v>
          </cell>
          <cell r="F234">
            <v>0</v>
          </cell>
          <cell r="G234">
            <v>0</v>
          </cell>
        </row>
        <row r="235">
          <cell r="C235" t="str">
            <v>H231</v>
          </cell>
          <cell r="D235">
            <v>0</v>
          </cell>
          <cell r="E235">
            <v>0</v>
          </cell>
          <cell r="F235">
            <v>0</v>
          </cell>
          <cell r="G235">
            <v>0</v>
          </cell>
        </row>
        <row r="236">
          <cell r="C236" t="str">
            <v>H232</v>
          </cell>
          <cell r="D236">
            <v>0</v>
          </cell>
          <cell r="E236">
            <v>0</v>
          </cell>
          <cell r="F236">
            <v>0</v>
          </cell>
          <cell r="G236">
            <v>0</v>
          </cell>
        </row>
        <row r="237">
          <cell r="C237" t="str">
            <v>H233</v>
          </cell>
          <cell r="D237">
            <v>0</v>
          </cell>
          <cell r="E237">
            <v>0</v>
          </cell>
          <cell r="F237">
            <v>0</v>
          </cell>
          <cell r="G237">
            <v>0</v>
          </cell>
        </row>
        <row r="238">
          <cell r="C238" t="str">
            <v>H234</v>
          </cell>
          <cell r="D238">
            <v>0</v>
          </cell>
          <cell r="E238">
            <v>0</v>
          </cell>
          <cell r="F238">
            <v>0</v>
          </cell>
          <cell r="G238">
            <v>0</v>
          </cell>
        </row>
        <row r="239">
          <cell r="C239" t="str">
            <v>H235</v>
          </cell>
          <cell r="D239">
            <v>0</v>
          </cell>
          <cell r="E239">
            <v>0</v>
          </cell>
          <cell r="F239">
            <v>0</v>
          </cell>
          <cell r="G239">
            <v>0</v>
          </cell>
        </row>
        <row r="240">
          <cell r="C240" t="str">
            <v>H236</v>
          </cell>
          <cell r="D240">
            <v>0</v>
          </cell>
          <cell r="E240">
            <v>0</v>
          </cell>
          <cell r="F240">
            <v>0</v>
          </cell>
          <cell r="G240">
            <v>0</v>
          </cell>
        </row>
        <row r="241">
          <cell r="C241" t="str">
            <v>H237</v>
          </cell>
          <cell r="D241">
            <v>0</v>
          </cell>
          <cell r="E241">
            <v>0</v>
          </cell>
          <cell r="F241">
            <v>0</v>
          </cell>
          <cell r="G241">
            <v>0</v>
          </cell>
        </row>
        <row r="242">
          <cell r="C242" t="str">
            <v>H238</v>
          </cell>
          <cell r="D242">
            <v>0</v>
          </cell>
          <cell r="E242">
            <v>0</v>
          </cell>
          <cell r="F242">
            <v>0</v>
          </cell>
          <cell r="G242">
            <v>0</v>
          </cell>
        </row>
        <row r="243">
          <cell r="C243" t="str">
            <v>H239</v>
          </cell>
          <cell r="D243">
            <v>0</v>
          </cell>
          <cell r="E243">
            <v>0</v>
          </cell>
          <cell r="F243">
            <v>0</v>
          </cell>
          <cell r="G243">
            <v>0</v>
          </cell>
        </row>
        <row r="244">
          <cell r="C244" t="str">
            <v>H240</v>
          </cell>
          <cell r="D244">
            <v>0</v>
          </cell>
          <cell r="E244">
            <v>0</v>
          </cell>
          <cell r="F244">
            <v>0</v>
          </cell>
          <cell r="G244">
            <v>0</v>
          </cell>
        </row>
        <row r="245">
          <cell r="C245" t="str">
            <v>H241</v>
          </cell>
          <cell r="D245">
            <v>0</v>
          </cell>
          <cell r="E245">
            <v>0</v>
          </cell>
          <cell r="F245">
            <v>0</v>
          </cell>
          <cell r="G245">
            <v>0</v>
          </cell>
        </row>
        <row r="246">
          <cell r="C246" t="str">
            <v>H242</v>
          </cell>
          <cell r="D246">
            <v>0</v>
          </cell>
          <cell r="E246">
            <v>0</v>
          </cell>
          <cell r="F246">
            <v>0</v>
          </cell>
          <cell r="G246">
            <v>0</v>
          </cell>
        </row>
        <row r="247">
          <cell r="C247" t="str">
            <v>H243</v>
          </cell>
          <cell r="D247">
            <v>0</v>
          </cell>
          <cell r="E247">
            <v>0</v>
          </cell>
          <cell r="F247">
            <v>0</v>
          </cell>
          <cell r="G247">
            <v>0</v>
          </cell>
        </row>
        <row r="248">
          <cell r="C248" t="str">
            <v>H244</v>
          </cell>
          <cell r="D248">
            <v>0</v>
          </cell>
          <cell r="E248">
            <v>0</v>
          </cell>
          <cell r="F248">
            <v>0</v>
          </cell>
          <cell r="G248">
            <v>0</v>
          </cell>
        </row>
        <row r="249">
          <cell r="C249" t="str">
            <v>H245</v>
          </cell>
          <cell r="D249">
            <v>0</v>
          </cell>
          <cell r="E249">
            <v>0</v>
          </cell>
          <cell r="F249">
            <v>0</v>
          </cell>
          <cell r="G249">
            <v>0</v>
          </cell>
        </row>
        <row r="250">
          <cell r="C250" t="str">
            <v>H246</v>
          </cell>
          <cell r="D250">
            <v>0</v>
          </cell>
          <cell r="E250">
            <v>0</v>
          </cell>
          <cell r="F250">
            <v>0</v>
          </cell>
          <cell r="G250">
            <v>0</v>
          </cell>
        </row>
        <row r="251">
          <cell r="C251" t="str">
            <v>H247</v>
          </cell>
          <cell r="D251">
            <v>0</v>
          </cell>
          <cell r="E251">
            <v>0</v>
          </cell>
          <cell r="F251">
            <v>0</v>
          </cell>
          <cell r="G251">
            <v>0</v>
          </cell>
        </row>
        <row r="252">
          <cell r="C252" t="str">
            <v>H248</v>
          </cell>
          <cell r="D252">
            <v>0</v>
          </cell>
          <cell r="E252">
            <v>0</v>
          </cell>
          <cell r="F252">
            <v>0</v>
          </cell>
          <cell r="G252">
            <v>0</v>
          </cell>
        </row>
        <row r="253">
          <cell r="C253" t="str">
            <v>H249</v>
          </cell>
          <cell r="D253">
            <v>0</v>
          </cell>
          <cell r="E253">
            <v>0</v>
          </cell>
          <cell r="F253">
            <v>0</v>
          </cell>
          <cell r="G253">
            <v>0</v>
          </cell>
        </row>
        <row r="254">
          <cell r="C254" t="str">
            <v>H250</v>
          </cell>
          <cell r="D254">
            <v>0</v>
          </cell>
          <cell r="E254">
            <v>0</v>
          </cell>
          <cell r="F254">
            <v>0</v>
          </cell>
          <cell r="G254">
            <v>0</v>
          </cell>
        </row>
        <row r="255">
          <cell r="C255" t="str">
            <v>H251</v>
          </cell>
          <cell r="D255">
            <v>0</v>
          </cell>
          <cell r="E255">
            <v>0</v>
          </cell>
          <cell r="F255">
            <v>0</v>
          </cell>
          <cell r="G255">
            <v>0</v>
          </cell>
        </row>
        <row r="256">
          <cell r="C256" t="str">
            <v>H252</v>
          </cell>
          <cell r="D256">
            <v>0</v>
          </cell>
          <cell r="E256">
            <v>0</v>
          </cell>
          <cell r="F256">
            <v>0</v>
          </cell>
          <cell r="G256">
            <v>0</v>
          </cell>
        </row>
        <row r="257">
          <cell r="C257" t="str">
            <v>H253</v>
          </cell>
          <cell r="D257">
            <v>0</v>
          </cell>
          <cell r="E257">
            <v>0</v>
          </cell>
          <cell r="F257">
            <v>0</v>
          </cell>
          <cell r="G257">
            <v>0</v>
          </cell>
        </row>
        <row r="258">
          <cell r="C258" t="str">
            <v>H254</v>
          </cell>
          <cell r="D258">
            <v>0</v>
          </cell>
          <cell r="E258">
            <v>0</v>
          </cell>
          <cell r="F258">
            <v>0</v>
          </cell>
          <cell r="G258">
            <v>0</v>
          </cell>
        </row>
        <row r="259">
          <cell r="C259" t="str">
            <v>H255</v>
          </cell>
          <cell r="D259">
            <v>0</v>
          </cell>
          <cell r="E259">
            <v>0</v>
          </cell>
          <cell r="F259">
            <v>0</v>
          </cell>
          <cell r="G259">
            <v>0</v>
          </cell>
        </row>
        <row r="260">
          <cell r="C260" t="str">
            <v>H256</v>
          </cell>
          <cell r="D260">
            <v>0</v>
          </cell>
          <cell r="E260">
            <v>0</v>
          </cell>
          <cell r="F260">
            <v>0</v>
          </cell>
          <cell r="G260">
            <v>0</v>
          </cell>
        </row>
        <row r="261">
          <cell r="C261" t="str">
            <v>H257</v>
          </cell>
          <cell r="D261">
            <v>0</v>
          </cell>
          <cell r="E261">
            <v>0</v>
          </cell>
          <cell r="F261">
            <v>0</v>
          </cell>
          <cell r="G261">
            <v>0</v>
          </cell>
        </row>
        <row r="262">
          <cell r="C262" t="str">
            <v>H258</v>
          </cell>
          <cell r="D262">
            <v>0</v>
          </cell>
          <cell r="E262">
            <v>0</v>
          </cell>
          <cell r="F262">
            <v>0</v>
          </cell>
          <cell r="G262">
            <v>0</v>
          </cell>
        </row>
        <row r="263">
          <cell r="C263" t="str">
            <v>H259</v>
          </cell>
          <cell r="D263">
            <v>0</v>
          </cell>
          <cell r="E263">
            <v>0</v>
          </cell>
          <cell r="F263">
            <v>0</v>
          </cell>
          <cell r="G263">
            <v>0</v>
          </cell>
        </row>
        <row r="264">
          <cell r="C264" t="str">
            <v>H260</v>
          </cell>
          <cell r="D264">
            <v>0</v>
          </cell>
          <cell r="E264">
            <v>0</v>
          </cell>
          <cell r="F264">
            <v>0</v>
          </cell>
          <cell r="G264">
            <v>0</v>
          </cell>
        </row>
        <row r="265">
          <cell r="C265" t="str">
            <v>H261</v>
          </cell>
          <cell r="D265">
            <v>0</v>
          </cell>
          <cell r="E265">
            <v>0</v>
          </cell>
          <cell r="F265">
            <v>0</v>
          </cell>
          <cell r="G265">
            <v>0</v>
          </cell>
        </row>
        <row r="266">
          <cell r="C266" t="str">
            <v>H262</v>
          </cell>
          <cell r="D266">
            <v>0</v>
          </cell>
          <cell r="E266">
            <v>0</v>
          </cell>
          <cell r="F266">
            <v>0</v>
          </cell>
          <cell r="G266">
            <v>0</v>
          </cell>
        </row>
        <row r="267">
          <cell r="C267" t="str">
            <v>H263</v>
          </cell>
          <cell r="D267">
            <v>0</v>
          </cell>
          <cell r="E267">
            <v>0</v>
          </cell>
          <cell r="F267">
            <v>0</v>
          </cell>
          <cell r="G267">
            <v>0</v>
          </cell>
        </row>
        <row r="268">
          <cell r="C268" t="str">
            <v>H264</v>
          </cell>
          <cell r="D268">
            <v>0</v>
          </cell>
          <cell r="E268">
            <v>0</v>
          </cell>
          <cell r="F268">
            <v>0</v>
          </cell>
          <cell r="G268">
            <v>0</v>
          </cell>
        </row>
        <row r="269">
          <cell r="C269" t="str">
            <v>H265</v>
          </cell>
          <cell r="D269">
            <v>0</v>
          </cell>
          <cell r="E269">
            <v>0</v>
          </cell>
          <cell r="F269">
            <v>0</v>
          </cell>
          <cell r="G269">
            <v>0</v>
          </cell>
        </row>
        <row r="270">
          <cell r="C270" t="str">
            <v>H266</v>
          </cell>
          <cell r="D270">
            <v>0</v>
          </cell>
          <cell r="E270">
            <v>0</v>
          </cell>
          <cell r="F270">
            <v>0</v>
          </cell>
          <cell r="G270">
            <v>0</v>
          </cell>
        </row>
        <row r="271">
          <cell r="C271" t="str">
            <v>H267</v>
          </cell>
          <cell r="D271">
            <v>0</v>
          </cell>
          <cell r="E271">
            <v>0</v>
          </cell>
          <cell r="F271">
            <v>0</v>
          </cell>
          <cell r="G271">
            <v>0</v>
          </cell>
        </row>
        <row r="272">
          <cell r="C272" t="str">
            <v>H268</v>
          </cell>
          <cell r="D272">
            <v>0</v>
          </cell>
          <cell r="E272">
            <v>0</v>
          </cell>
          <cell r="F272">
            <v>0</v>
          </cell>
          <cell r="G272">
            <v>0</v>
          </cell>
        </row>
        <row r="273">
          <cell r="C273" t="str">
            <v>H269</v>
          </cell>
          <cell r="D273">
            <v>0</v>
          </cell>
          <cell r="E273">
            <v>0</v>
          </cell>
          <cell r="F273">
            <v>0</v>
          </cell>
          <cell r="G273">
            <v>0</v>
          </cell>
        </row>
        <row r="274">
          <cell r="C274" t="str">
            <v>H270</v>
          </cell>
          <cell r="D274">
            <v>0</v>
          </cell>
          <cell r="E274">
            <v>0</v>
          </cell>
          <cell r="F274">
            <v>0</v>
          </cell>
          <cell r="G274">
            <v>0</v>
          </cell>
        </row>
        <row r="275">
          <cell r="C275" t="str">
            <v>H271</v>
          </cell>
          <cell r="D275">
            <v>0</v>
          </cell>
          <cell r="E275">
            <v>0</v>
          </cell>
          <cell r="F275">
            <v>0</v>
          </cell>
          <cell r="G275">
            <v>0</v>
          </cell>
        </row>
        <row r="276">
          <cell r="C276" t="str">
            <v>H272</v>
          </cell>
          <cell r="D276">
            <v>0</v>
          </cell>
          <cell r="E276">
            <v>0</v>
          </cell>
          <cell r="F276">
            <v>0</v>
          </cell>
          <cell r="G276">
            <v>0</v>
          </cell>
        </row>
        <row r="277">
          <cell r="C277" t="str">
            <v>H273</v>
          </cell>
          <cell r="D277">
            <v>0</v>
          </cell>
          <cell r="E277">
            <v>0</v>
          </cell>
          <cell r="F277">
            <v>0</v>
          </cell>
          <cell r="G277">
            <v>0</v>
          </cell>
        </row>
        <row r="278">
          <cell r="C278" t="str">
            <v>H274</v>
          </cell>
          <cell r="D278">
            <v>0</v>
          </cell>
          <cell r="E278">
            <v>0</v>
          </cell>
          <cell r="F278">
            <v>0</v>
          </cell>
          <cell r="G278">
            <v>0</v>
          </cell>
        </row>
        <row r="279">
          <cell r="C279" t="str">
            <v>H275</v>
          </cell>
          <cell r="D279">
            <v>0</v>
          </cell>
          <cell r="E279">
            <v>0</v>
          </cell>
          <cell r="F279">
            <v>0</v>
          </cell>
          <cell r="G279">
            <v>0</v>
          </cell>
        </row>
        <row r="280">
          <cell r="C280" t="str">
            <v>H276</v>
          </cell>
          <cell r="D280">
            <v>0</v>
          </cell>
          <cell r="E280">
            <v>0</v>
          </cell>
          <cell r="F280">
            <v>0</v>
          </cell>
          <cell r="G280">
            <v>0</v>
          </cell>
        </row>
        <row r="281">
          <cell r="C281" t="str">
            <v>H277</v>
          </cell>
          <cell r="D281">
            <v>0</v>
          </cell>
          <cell r="E281">
            <v>0</v>
          </cell>
          <cell r="F281">
            <v>0</v>
          </cell>
          <cell r="G281">
            <v>0</v>
          </cell>
        </row>
        <row r="282">
          <cell r="C282" t="str">
            <v>H278</v>
          </cell>
          <cell r="D282">
            <v>0</v>
          </cell>
          <cell r="E282">
            <v>0</v>
          </cell>
          <cell r="F282">
            <v>0</v>
          </cell>
          <cell r="G282">
            <v>0</v>
          </cell>
        </row>
        <row r="283">
          <cell r="C283" t="str">
            <v>H279</v>
          </cell>
          <cell r="D283">
            <v>0</v>
          </cell>
          <cell r="E283">
            <v>0</v>
          </cell>
          <cell r="F283">
            <v>0</v>
          </cell>
          <cell r="G283">
            <v>0</v>
          </cell>
        </row>
        <row r="284">
          <cell r="C284" t="str">
            <v>H280</v>
          </cell>
          <cell r="D284">
            <v>0</v>
          </cell>
          <cell r="E284">
            <v>0</v>
          </cell>
          <cell r="F284">
            <v>0</v>
          </cell>
          <cell r="G284">
            <v>0</v>
          </cell>
        </row>
        <row r="285">
          <cell r="C285" t="str">
            <v>H281</v>
          </cell>
          <cell r="D285">
            <v>0</v>
          </cell>
          <cell r="E285">
            <v>0</v>
          </cell>
          <cell r="F285">
            <v>0</v>
          </cell>
          <cell r="G285">
            <v>0</v>
          </cell>
        </row>
        <row r="286">
          <cell r="C286" t="str">
            <v>H282</v>
          </cell>
          <cell r="D286">
            <v>0</v>
          </cell>
          <cell r="E286">
            <v>0</v>
          </cell>
          <cell r="F286">
            <v>0</v>
          </cell>
          <cell r="G286">
            <v>0</v>
          </cell>
        </row>
        <row r="287">
          <cell r="C287" t="str">
            <v>H283</v>
          </cell>
          <cell r="D287">
            <v>0</v>
          </cell>
          <cell r="E287">
            <v>0</v>
          </cell>
          <cell r="F287">
            <v>0</v>
          </cell>
          <cell r="G287">
            <v>0</v>
          </cell>
        </row>
        <row r="288">
          <cell r="C288" t="str">
            <v>H284</v>
          </cell>
          <cell r="D288">
            <v>0</v>
          </cell>
          <cell r="E288">
            <v>0</v>
          </cell>
          <cell r="F288">
            <v>0</v>
          </cell>
          <cell r="G288">
            <v>0</v>
          </cell>
        </row>
        <row r="289">
          <cell r="C289" t="str">
            <v>H285</v>
          </cell>
          <cell r="D289">
            <v>0</v>
          </cell>
          <cell r="E289">
            <v>0</v>
          </cell>
          <cell r="F289">
            <v>0</v>
          </cell>
          <cell r="G289">
            <v>0</v>
          </cell>
        </row>
        <row r="290">
          <cell r="C290" t="str">
            <v>H286</v>
          </cell>
          <cell r="D290">
            <v>0</v>
          </cell>
          <cell r="E290">
            <v>0</v>
          </cell>
          <cell r="F290">
            <v>0</v>
          </cell>
          <cell r="G290">
            <v>0</v>
          </cell>
        </row>
        <row r="291">
          <cell r="C291" t="str">
            <v>H287</v>
          </cell>
          <cell r="D291">
            <v>0</v>
          </cell>
          <cell r="E291">
            <v>0</v>
          </cell>
          <cell r="F291">
            <v>0</v>
          </cell>
          <cell r="G291">
            <v>0</v>
          </cell>
        </row>
        <row r="292">
          <cell r="C292" t="str">
            <v>H288</v>
          </cell>
          <cell r="D292">
            <v>0</v>
          </cell>
          <cell r="E292">
            <v>0</v>
          </cell>
          <cell r="F292">
            <v>0</v>
          </cell>
          <cell r="G292">
            <v>0</v>
          </cell>
        </row>
        <row r="293">
          <cell r="C293" t="str">
            <v>H289</v>
          </cell>
          <cell r="D293">
            <v>0</v>
          </cell>
          <cell r="E293">
            <v>0</v>
          </cell>
          <cell r="F293">
            <v>0</v>
          </cell>
          <cell r="G293">
            <v>0</v>
          </cell>
        </row>
        <row r="294">
          <cell r="C294" t="str">
            <v>H290</v>
          </cell>
          <cell r="D294">
            <v>0</v>
          </cell>
          <cell r="E294">
            <v>0</v>
          </cell>
          <cell r="F294">
            <v>0</v>
          </cell>
          <cell r="G294">
            <v>0</v>
          </cell>
        </row>
        <row r="295">
          <cell r="C295" t="str">
            <v>H291</v>
          </cell>
          <cell r="D295">
            <v>0</v>
          </cell>
          <cell r="E295">
            <v>0</v>
          </cell>
          <cell r="F295">
            <v>0</v>
          </cell>
          <cell r="G295">
            <v>0</v>
          </cell>
        </row>
        <row r="296">
          <cell r="C296" t="str">
            <v>H292</v>
          </cell>
          <cell r="D296">
            <v>0</v>
          </cell>
          <cell r="E296">
            <v>0</v>
          </cell>
          <cell r="F296">
            <v>0</v>
          </cell>
          <cell r="G296">
            <v>0</v>
          </cell>
        </row>
        <row r="297">
          <cell r="C297" t="str">
            <v>H293</v>
          </cell>
          <cell r="D297">
            <v>0</v>
          </cell>
          <cell r="E297">
            <v>0</v>
          </cell>
          <cell r="F297">
            <v>0</v>
          </cell>
          <cell r="G297">
            <v>0</v>
          </cell>
        </row>
        <row r="298">
          <cell r="C298" t="str">
            <v>H294</v>
          </cell>
          <cell r="D298">
            <v>0</v>
          </cell>
          <cell r="E298">
            <v>0</v>
          </cell>
          <cell r="F298">
            <v>0</v>
          </cell>
          <cell r="G298">
            <v>0</v>
          </cell>
        </row>
        <row r="299">
          <cell r="C299" t="str">
            <v>H295</v>
          </cell>
          <cell r="D299">
            <v>0</v>
          </cell>
          <cell r="E299">
            <v>0</v>
          </cell>
          <cell r="F299">
            <v>0</v>
          </cell>
          <cell r="G299">
            <v>0</v>
          </cell>
        </row>
        <row r="300">
          <cell r="C300" t="str">
            <v>H296</v>
          </cell>
          <cell r="D300">
            <v>0</v>
          </cell>
          <cell r="E300">
            <v>0</v>
          </cell>
          <cell r="F300">
            <v>0</v>
          </cell>
          <cell r="G300">
            <v>0</v>
          </cell>
        </row>
        <row r="301">
          <cell r="C301" t="str">
            <v>H297</v>
          </cell>
          <cell r="D301">
            <v>0</v>
          </cell>
          <cell r="E301">
            <v>0</v>
          </cell>
          <cell r="F301">
            <v>0</v>
          </cell>
          <cell r="G301">
            <v>0</v>
          </cell>
        </row>
        <row r="302">
          <cell r="C302" t="str">
            <v>H298</v>
          </cell>
          <cell r="D302">
            <v>0</v>
          </cell>
          <cell r="E302">
            <v>0</v>
          </cell>
          <cell r="F302">
            <v>0</v>
          </cell>
          <cell r="G302">
            <v>0</v>
          </cell>
        </row>
        <row r="303">
          <cell r="C303" t="str">
            <v>H299</v>
          </cell>
          <cell r="D303">
            <v>0</v>
          </cell>
          <cell r="E303">
            <v>0</v>
          </cell>
          <cell r="F303">
            <v>0</v>
          </cell>
          <cell r="G303">
            <v>0</v>
          </cell>
        </row>
        <row r="304">
          <cell r="C304" t="str">
            <v>H300</v>
          </cell>
          <cell r="D304">
            <v>0</v>
          </cell>
          <cell r="E304">
            <v>0</v>
          </cell>
          <cell r="F304">
            <v>0</v>
          </cell>
          <cell r="G304">
            <v>0</v>
          </cell>
        </row>
        <row r="305">
          <cell r="C305" t="str">
            <v>H301</v>
          </cell>
          <cell r="D305">
            <v>0</v>
          </cell>
          <cell r="E305">
            <v>0</v>
          </cell>
          <cell r="F305">
            <v>0</v>
          </cell>
          <cell r="G305">
            <v>0</v>
          </cell>
        </row>
        <row r="306">
          <cell r="C306" t="str">
            <v>H302</v>
          </cell>
          <cell r="D306">
            <v>0</v>
          </cell>
          <cell r="E306">
            <v>0</v>
          </cell>
          <cell r="F306">
            <v>0</v>
          </cell>
          <cell r="G306">
            <v>0</v>
          </cell>
        </row>
        <row r="307">
          <cell r="C307" t="str">
            <v>H303</v>
          </cell>
          <cell r="D307">
            <v>0</v>
          </cell>
          <cell r="E307">
            <v>0</v>
          </cell>
          <cell r="F307">
            <v>0</v>
          </cell>
          <cell r="G307">
            <v>0</v>
          </cell>
        </row>
        <row r="308">
          <cell r="C308" t="str">
            <v>H304</v>
          </cell>
          <cell r="D308">
            <v>0</v>
          </cell>
          <cell r="E308">
            <v>0</v>
          </cell>
          <cell r="F308">
            <v>0</v>
          </cell>
          <cell r="G308">
            <v>0</v>
          </cell>
        </row>
        <row r="309">
          <cell r="C309" t="str">
            <v>H305</v>
          </cell>
          <cell r="D309">
            <v>0</v>
          </cell>
          <cell r="E309">
            <v>0</v>
          </cell>
          <cell r="F309">
            <v>0</v>
          </cell>
          <cell r="G309">
            <v>0</v>
          </cell>
        </row>
        <row r="310">
          <cell r="C310" t="str">
            <v>H306</v>
          </cell>
          <cell r="D310">
            <v>0</v>
          </cell>
          <cell r="E310">
            <v>0</v>
          </cell>
          <cell r="F310">
            <v>0</v>
          </cell>
          <cell r="G310">
            <v>0</v>
          </cell>
        </row>
        <row r="311">
          <cell r="C311" t="str">
            <v>H307</v>
          </cell>
          <cell r="D311">
            <v>0</v>
          </cell>
          <cell r="E311">
            <v>0</v>
          </cell>
          <cell r="F311">
            <v>0</v>
          </cell>
          <cell r="G311">
            <v>0</v>
          </cell>
        </row>
        <row r="312">
          <cell r="C312" t="str">
            <v>H308</v>
          </cell>
          <cell r="D312">
            <v>0</v>
          </cell>
          <cell r="E312">
            <v>0</v>
          </cell>
          <cell r="F312">
            <v>0</v>
          </cell>
          <cell r="G312">
            <v>0</v>
          </cell>
        </row>
        <row r="313">
          <cell r="C313" t="str">
            <v>H309</v>
          </cell>
          <cell r="D313">
            <v>0</v>
          </cell>
          <cell r="E313">
            <v>0</v>
          </cell>
          <cell r="F313">
            <v>0</v>
          </cell>
          <cell r="G313">
            <v>0</v>
          </cell>
        </row>
        <row r="314">
          <cell r="C314" t="str">
            <v>H310</v>
          </cell>
          <cell r="D314">
            <v>0</v>
          </cell>
          <cell r="E314">
            <v>0</v>
          </cell>
          <cell r="F314">
            <v>0</v>
          </cell>
          <cell r="G314">
            <v>0</v>
          </cell>
        </row>
        <row r="315">
          <cell r="C315" t="str">
            <v>H311</v>
          </cell>
          <cell r="D315">
            <v>0</v>
          </cell>
          <cell r="E315">
            <v>0</v>
          </cell>
          <cell r="F315">
            <v>0</v>
          </cell>
          <cell r="G315">
            <v>0</v>
          </cell>
        </row>
        <row r="316">
          <cell r="C316" t="str">
            <v>H312</v>
          </cell>
          <cell r="D316">
            <v>0</v>
          </cell>
          <cell r="E316">
            <v>0</v>
          </cell>
          <cell r="F316">
            <v>0</v>
          </cell>
          <cell r="G316">
            <v>0</v>
          </cell>
        </row>
        <row r="317">
          <cell r="C317" t="str">
            <v>H313</v>
          </cell>
          <cell r="D317">
            <v>0</v>
          </cell>
          <cell r="E317">
            <v>0</v>
          </cell>
          <cell r="F317">
            <v>0</v>
          </cell>
          <cell r="G317">
            <v>0</v>
          </cell>
        </row>
        <row r="318">
          <cell r="C318" t="str">
            <v>H314</v>
          </cell>
          <cell r="D318">
            <v>0</v>
          </cell>
          <cell r="E318">
            <v>0</v>
          </cell>
          <cell r="F318">
            <v>0</v>
          </cell>
          <cell r="G318">
            <v>0</v>
          </cell>
        </row>
        <row r="319">
          <cell r="C319" t="str">
            <v>H315</v>
          </cell>
          <cell r="D319">
            <v>0</v>
          </cell>
          <cell r="E319">
            <v>0</v>
          </cell>
          <cell r="F319">
            <v>0</v>
          </cell>
          <cell r="G319">
            <v>0</v>
          </cell>
        </row>
        <row r="320">
          <cell r="C320" t="str">
            <v>H316</v>
          </cell>
          <cell r="D320">
            <v>0</v>
          </cell>
          <cell r="E320">
            <v>0</v>
          </cell>
          <cell r="F320">
            <v>0</v>
          </cell>
          <cell r="G320">
            <v>0</v>
          </cell>
        </row>
        <row r="321">
          <cell r="C321" t="str">
            <v>H317</v>
          </cell>
          <cell r="D321">
            <v>0</v>
          </cell>
          <cell r="E321">
            <v>0</v>
          </cell>
          <cell r="F321">
            <v>0</v>
          </cell>
          <cell r="G321">
            <v>0</v>
          </cell>
        </row>
        <row r="322">
          <cell r="C322" t="str">
            <v>H318</v>
          </cell>
          <cell r="D322">
            <v>0</v>
          </cell>
          <cell r="E322">
            <v>0</v>
          </cell>
          <cell r="F322">
            <v>0</v>
          </cell>
          <cell r="G322">
            <v>0</v>
          </cell>
        </row>
        <row r="323">
          <cell r="C323" t="str">
            <v>H319</v>
          </cell>
          <cell r="D323">
            <v>0</v>
          </cell>
          <cell r="E323">
            <v>0</v>
          </cell>
          <cell r="F323">
            <v>0</v>
          </cell>
          <cell r="G323">
            <v>0</v>
          </cell>
        </row>
        <row r="324">
          <cell r="C324" t="str">
            <v>H320</v>
          </cell>
          <cell r="D324">
            <v>0</v>
          </cell>
          <cell r="E324">
            <v>0</v>
          </cell>
          <cell r="F324">
            <v>0</v>
          </cell>
          <cell r="G324">
            <v>0</v>
          </cell>
        </row>
        <row r="325">
          <cell r="C325" t="str">
            <v>H321</v>
          </cell>
          <cell r="D325">
            <v>0</v>
          </cell>
          <cell r="E325">
            <v>0</v>
          </cell>
          <cell r="F325">
            <v>0</v>
          </cell>
          <cell r="G325">
            <v>0</v>
          </cell>
        </row>
        <row r="326">
          <cell r="C326" t="str">
            <v>H322</v>
          </cell>
          <cell r="D326">
            <v>0</v>
          </cell>
          <cell r="E326">
            <v>0</v>
          </cell>
          <cell r="F326">
            <v>0</v>
          </cell>
          <cell r="G326">
            <v>0</v>
          </cell>
        </row>
        <row r="327">
          <cell r="C327" t="str">
            <v>H323</v>
          </cell>
          <cell r="D327">
            <v>0</v>
          </cell>
          <cell r="E327">
            <v>0</v>
          </cell>
          <cell r="F327">
            <v>0</v>
          </cell>
          <cell r="G327">
            <v>0</v>
          </cell>
        </row>
        <row r="328">
          <cell r="C328" t="str">
            <v>H324</v>
          </cell>
          <cell r="D328">
            <v>0</v>
          </cell>
          <cell r="E328">
            <v>0</v>
          </cell>
          <cell r="F328">
            <v>0</v>
          </cell>
          <cell r="G328">
            <v>0</v>
          </cell>
        </row>
        <row r="329">
          <cell r="C329" t="str">
            <v>H325</v>
          </cell>
          <cell r="D329">
            <v>0</v>
          </cell>
          <cell r="E329">
            <v>0</v>
          </cell>
          <cell r="F329">
            <v>0</v>
          </cell>
          <cell r="G329">
            <v>0</v>
          </cell>
        </row>
        <row r="330">
          <cell r="C330" t="str">
            <v>H326</v>
          </cell>
          <cell r="D330">
            <v>0</v>
          </cell>
          <cell r="E330">
            <v>0</v>
          </cell>
          <cell r="F330">
            <v>0</v>
          </cell>
          <cell r="G330">
            <v>0</v>
          </cell>
        </row>
        <row r="331">
          <cell r="C331" t="str">
            <v>H327</v>
          </cell>
          <cell r="D331">
            <v>0</v>
          </cell>
          <cell r="E331">
            <v>0</v>
          </cell>
          <cell r="F331">
            <v>0</v>
          </cell>
          <cell r="G331">
            <v>0</v>
          </cell>
        </row>
        <row r="332">
          <cell r="C332" t="str">
            <v>H328</v>
          </cell>
          <cell r="D332">
            <v>0</v>
          </cell>
          <cell r="E332">
            <v>0</v>
          </cell>
          <cell r="F332">
            <v>0</v>
          </cell>
          <cell r="G332">
            <v>0</v>
          </cell>
        </row>
        <row r="333">
          <cell r="C333" t="str">
            <v>H329</v>
          </cell>
          <cell r="D333">
            <v>0</v>
          </cell>
          <cell r="E333">
            <v>0</v>
          </cell>
          <cell r="F333">
            <v>0</v>
          </cell>
          <cell r="G333">
            <v>0</v>
          </cell>
        </row>
        <row r="334">
          <cell r="C334" t="str">
            <v>H330</v>
          </cell>
          <cell r="D334">
            <v>0</v>
          </cell>
          <cell r="E334">
            <v>0</v>
          </cell>
          <cell r="F334">
            <v>0</v>
          </cell>
          <cell r="G334">
            <v>0</v>
          </cell>
        </row>
        <row r="335">
          <cell r="C335" t="str">
            <v>H331</v>
          </cell>
          <cell r="D335">
            <v>0</v>
          </cell>
          <cell r="E335">
            <v>0</v>
          </cell>
          <cell r="F335">
            <v>0</v>
          </cell>
          <cell r="G335">
            <v>0</v>
          </cell>
        </row>
        <row r="336">
          <cell r="C336" t="str">
            <v>H332</v>
          </cell>
          <cell r="D336">
            <v>0</v>
          </cell>
          <cell r="E336">
            <v>0</v>
          </cell>
          <cell r="F336">
            <v>0</v>
          </cell>
          <cell r="G336">
            <v>0</v>
          </cell>
        </row>
        <row r="337">
          <cell r="C337" t="str">
            <v>H333</v>
          </cell>
          <cell r="D337">
            <v>0</v>
          </cell>
          <cell r="E337">
            <v>0</v>
          </cell>
          <cell r="F337">
            <v>0</v>
          </cell>
          <cell r="G337">
            <v>0</v>
          </cell>
        </row>
        <row r="338">
          <cell r="C338" t="str">
            <v>H334</v>
          </cell>
          <cell r="D338">
            <v>0</v>
          </cell>
          <cell r="E338">
            <v>0</v>
          </cell>
          <cell r="F338">
            <v>0</v>
          </cell>
          <cell r="G338">
            <v>0</v>
          </cell>
        </row>
        <row r="339">
          <cell r="C339" t="str">
            <v>H335</v>
          </cell>
          <cell r="D339">
            <v>0</v>
          </cell>
          <cell r="E339">
            <v>0</v>
          </cell>
          <cell r="F339">
            <v>0</v>
          </cell>
          <cell r="G339">
            <v>0</v>
          </cell>
        </row>
        <row r="340">
          <cell r="C340" t="str">
            <v>H336</v>
          </cell>
          <cell r="D340">
            <v>0</v>
          </cell>
          <cell r="E340">
            <v>0</v>
          </cell>
          <cell r="F340">
            <v>0</v>
          </cell>
          <cell r="G340">
            <v>0</v>
          </cell>
        </row>
        <row r="341">
          <cell r="C341" t="str">
            <v>H337</v>
          </cell>
          <cell r="D341">
            <v>0</v>
          </cell>
          <cell r="E341">
            <v>0</v>
          </cell>
          <cell r="F341">
            <v>0</v>
          </cell>
          <cell r="G341">
            <v>0</v>
          </cell>
        </row>
        <row r="342">
          <cell r="C342" t="str">
            <v>H338</v>
          </cell>
          <cell r="D342">
            <v>0</v>
          </cell>
          <cell r="E342">
            <v>0</v>
          </cell>
          <cell r="F342">
            <v>0</v>
          </cell>
          <cell r="G342">
            <v>0</v>
          </cell>
        </row>
        <row r="343">
          <cell r="C343" t="str">
            <v>H339</v>
          </cell>
          <cell r="D343">
            <v>0</v>
          </cell>
          <cell r="E343">
            <v>0</v>
          </cell>
          <cell r="F343">
            <v>0</v>
          </cell>
          <cell r="G343">
            <v>0</v>
          </cell>
        </row>
        <row r="344">
          <cell r="C344" t="str">
            <v>H340</v>
          </cell>
          <cell r="D344">
            <v>0</v>
          </cell>
          <cell r="E344">
            <v>0</v>
          </cell>
          <cell r="F344">
            <v>0</v>
          </cell>
          <cell r="G344">
            <v>0</v>
          </cell>
        </row>
        <row r="345">
          <cell r="C345" t="str">
            <v>H341</v>
          </cell>
          <cell r="D345">
            <v>0</v>
          </cell>
          <cell r="E345">
            <v>0</v>
          </cell>
          <cell r="F345">
            <v>0</v>
          </cell>
          <cell r="G345">
            <v>0</v>
          </cell>
        </row>
        <row r="346">
          <cell r="C346" t="str">
            <v>H342</v>
          </cell>
          <cell r="D346">
            <v>0</v>
          </cell>
          <cell r="E346">
            <v>0</v>
          </cell>
          <cell r="F346">
            <v>0</v>
          </cell>
          <cell r="G346">
            <v>0</v>
          </cell>
        </row>
        <row r="347">
          <cell r="C347" t="str">
            <v>H343</v>
          </cell>
          <cell r="D347">
            <v>0</v>
          </cell>
          <cell r="E347">
            <v>0</v>
          </cell>
          <cell r="F347">
            <v>0</v>
          </cell>
          <cell r="G347">
            <v>0</v>
          </cell>
        </row>
        <row r="348">
          <cell r="C348" t="str">
            <v>H344</v>
          </cell>
          <cell r="D348">
            <v>0</v>
          </cell>
          <cell r="E348">
            <v>0</v>
          </cell>
          <cell r="F348">
            <v>0</v>
          </cell>
          <cell r="G348">
            <v>0</v>
          </cell>
        </row>
        <row r="349">
          <cell r="C349" t="str">
            <v>H345</v>
          </cell>
          <cell r="D349">
            <v>0</v>
          </cell>
          <cell r="E349">
            <v>0</v>
          </cell>
          <cell r="F349">
            <v>0</v>
          </cell>
          <cell r="G349">
            <v>0</v>
          </cell>
        </row>
        <row r="350">
          <cell r="C350" t="str">
            <v>H346</v>
          </cell>
          <cell r="D350">
            <v>0</v>
          </cell>
          <cell r="E350">
            <v>0</v>
          </cell>
          <cell r="F350">
            <v>0</v>
          </cell>
          <cell r="G350">
            <v>0</v>
          </cell>
        </row>
        <row r="351">
          <cell r="C351" t="str">
            <v>H347</v>
          </cell>
          <cell r="D351">
            <v>0</v>
          </cell>
          <cell r="E351">
            <v>0</v>
          </cell>
          <cell r="F351">
            <v>0</v>
          </cell>
          <cell r="G351">
            <v>0</v>
          </cell>
        </row>
        <row r="352">
          <cell r="C352" t="str">
            <v>H348</v>
          </cell>
          <cell r="D352">
            <v>0</v>
          </cell>
          <cell r="E352">
            <v>0</v>
          </cell>
          <cell r="F352">
            <v>0</v>
          </cell>
          <cell r="G352">
            <v>0</v>
          </cell>
        </row>
        <row r="353">
          <cell r="C353" t="str">
            <v>H349</v>
          </cell>
          <cell r="D353">
            <v>0</v>
          </cell>
          <cell r="E353">
            <v>0</v>
          </cell>
          <cell r="F353">
            <v>0</v>
          </cell>
          <cell r="G353">
            <v>0</v>
          </cell>
        </row>
        <row r="354">
          <cell r="C354" t="str">
            <v>H350</v>
          </cell>
          <cell r="D354">
            <v>0</v>
          </cell>
          <cell r="E354">
            <v>0</v>
          </cell>
          <cell r="F354">
            <v>0</v>
          </cell>
          <cell r="G354">
            <v>0</v>
          </cell>
        </row>
        <row r="355">
          <cell r="C355" t="str">
            <v>H351</v>
          </cell>
          <cell r="D355">
            <v>0</v>
          </cell>
          <cell r="E355">
            <v>0</v>
          </cell>
          <cell r="F355">
            <v>0</v>
          </cell>
          <cell r="G355">
            <v>0</v>
          </cell>
        </row>
        <row r="356">
          <cell r="C356" t="str">
            <v>H352</v>
          </cell>
          <cell r="D356">
            <v>0</v>
          </cell>
          <cell r="E356">
            <v>0</v>
          </cell>
          <cell r="F356">
            <v>0</v>
          </cell>
          <cell r="G356">
            <v>0</v>
          </cell>
        </row>
        <row r="357">
          <cell r="C357" t="str">
            <v>H353</v>
          </cell>
          <cell r="D357">
            <v>0</v>
          </cell>
          <cell r="E357">
            <v>0</v>
          </cell>
          <cell r="F357">
            <v>0</v>
          </cell>
          <cell r="G357">
            <v>0</v>
          </cell>
        </row>
        <row r="358">
          <cell r="C358" t="str">
            <v>H354</v>
          </cell>
          <cell r="D358">
            <v>0</v>
          </cell>
          <cell r="E358">
            <v>0</v>
          </cell>
          <cell r="F358">
            <v>0</v>
          </cell>
          <cell r="G358">
            <v>0</v>
          </cell>
        </row>
        <row r="359">
          <cell r="C359" t="str">
            <v>H355</v>
          </cell>
          <cell r="D359">
            <v>0</v>
          </cell>
          <cell r="E359">
            <v>0</v>
          </cell>
          <cell r="F359">
            <v>0</v>
          </cell>
          <cell r="G359">
            <v>0</v>
          </cell>
        </row>
        <row r="360">
          <cell r="C360" t="str">
            <v>H356</v>
          </cell>
          <cell r="D360">
            <v>0</v>
          </cell>
          <cell r="E360">
            <v>0</v>
          </cell>
          <cell r="F360">
            <v>0</v>
          </cell>
          <cell r="G360">
            <v>0</v>
          </cell>
        </row>
        <row r="361">
          <cell r="C361" t="str">
            <v>H357</v>
          </cell>
          <cell r="D361">
            <v>0</v>
          </cell>
          <cell r="E361">
            <v>0</v>
          </cell>
          <cell r="F361">
            <v>0</v>
          </cell>
          <cell r="G361">
            <v>0</v>
          </cell>
        </row>
        <row r="362">
          <cell r="C362" t="str">
            <v>H358</v>
          </cell>
          <cell r="D362">
            <v>0</v>
          </cell>
          <cell r="E362">
            <v>0</v>
          </cell>
          <cell r="F362">
            <v>0</v>
          </cell>
          <cell r="G362">
            <v>0</v>
          </cell>
        </row>
        <row r="363">
          <cell r="C363" t="str">
            <v>H359</v>
          </cell>
          <cell r="D363">
            <v>0</v>
          </cell>
          <cell r="E363">
            <v>0</v>
          </cell>
          <cell r="F363">
            <v>0</v>
          </cell>
          <cell r="G363">
            <v>0</v>
          </cell>
        </row>
        <row r="364">
          <cell r="C364" t="str">
            <v>H360</v>
          </cell>
          <cell r="D364">
            <v>0</v>
          </cell>
          <cell r="E364">
            <v>0</v>
          </cell>
          <cell r="F364">
            <v>0</v>
          </cell>
          <cell r="G364">
            <v>0</v>
          </cell>
        </row>
        <row r="365">
          <cell r="C365" t="str">
            <v>H361</v>
          </cell>
          <cell r="D365">
            <v>0</v>
          </cell>
          <cell r="E365">
            <v>0</v>
          </cell>
          <cell r="F365">
            <v>0</v>
          </cell>
          <cell r="G365">
            <v>0</v>
          </cell>
        </row>
        <row r="366">
          <cell r="C366" t="str">
            <v>H362</v>
          </cell>
          <cell r="D366">
            <v>0</v>
          </cell>
          <cell r="E366">
            <v>0</v>
          </cell>
          <cell r="F366">
            <v>0</v>
          </cell>
          <cell r="G366">
            <v>0</v>
          </cell>
        </row>
        <row r="367">
          <cell r="C367" t="str">
            <v>H363</v>
          </cell>
          <cell r="D367">
            <v>0</v>
          </cell>
          <cell r="E367">
            <v>0</v>
          </cell>
          <cell r="F367">
            <v>0</v>
          </cell>
          <cell r="G367">
            <v>0</v>
          </cell>
        </row>
        <row r="368">
          <cell r="C368" t="str">
            <v>H364</v>
          </cell>
          <cell r="D368">
            <v>0</v>
          </cell>
          <cell r="E368">
            <v>0</v>
          </cell>
          <cell r="F368">
            <v>0</v>
          </cell>
          <cell r="G368">
            <v>0</v>
          </cell>
        </row>
        <row r="369">
          <cell r="C369" t="str">
            <v>H365</v>
          </cell>
          <cell r="D369">
            <v>0</v>
          </cell>
          <cell r="E369">
            <v>0</v>
          </cell>
          <cell r="F369">
            <v>0</v>
          </cell>
          <cell r="G369">
            <v>0</v>
          </cell>
        </row>
        <row r="370">
          <cell r="C370" t="str">
            <v>H366</v>
          </cell>
          <cell r="D370">
            <v>0</v>
          </cell>
          <cell r="E370">
            <v>0</v>
          </cell>
          <cell r="F370">
            <v>0</v>
          </cell>
          <cell r="G370">
            <v>0</v>
          </cell>
        </row>
        <row r="371">
          <cell r="C371" t="str">
            <v>H367</v>
          </cell>
          <cell r="D371">
            <v>0</v>
          </cell>
          <cell r="E371">
            <v>0</v>
          </cell>
          <cell r="F371">
            <v>0</v>
          </cell>
          <cell r="G371">
            <v>0</v>
          </cell>
        </row>
        <row r="372">
          <cell r="C372" t="str">
            <v>H368</v>
          </cell>
          <cell r="D372">
            <v>0</v>
          </cell>
          <cell r="E372">
            <v>0</v>
          </cell>
          <cell r="F372">
            <v>0</v>
          </cell>
          <cell r="G372">
            <v>0</v>
          </cell>
        </row>
        <row r="373">
          <cell r="C373" t="str">
            <v>H369</v>
          </cell>
          <cell r="D373">
            <v>0</v>
          </cell>
          <cell r="E373">
            <v>0</v>
          </cell>
          <cell r="F373">
            <v>0</v>
          </cell>
          <cell r="G373">
            <v>0</v>
          </cell>
        </row>
        <row r="374">
          <cell r="C374" t="str">
            <v>H370</v>
          </cell>
          <cell r="D374">
            <v>0</v>
          </cell>
          <cell r="E374">
            <v>0</v>
          </cell>
          <cell r="F374">
            <v>0</v>
          </cell>
          <cell r="G374">
            <v>0</v>
          </cell>
        </row>
        <row r="375">
          <cell r="C375" t="str">
            <v>H371</v>
          </cell>
          <cell r="D375">
            <v>0</v>
          </cell>
          <cell r="E375">
            <v>0</v>
          </cell>
          <cell r="F375">
            <v>0</v>
          </cell>
          <cell r="G375">
            <v>0</v>
          </cell>
        </row>
        <row r="376">
          <cell r="C376" t="str">
            <v>H372</v>
          </cell>
          <cell r="D376">
            <v>0</v>
          </cell>
          <cell r="E376">
            <v>0</v>
          </cell>
          <cell r="F376">
            <v>0</v>
          </cell>
          <cell r="G376">
            <v>0</v>
          </cell>
        </row>
        <row r="377">
          <cell r="C377" t="str">
            <v>H373</v>
          </cell>
          <cell r="D377">
            <v>0</v>
          </cell>
          <cell r="E377">
            <v>0</v>
          </cell>
          <cell r="F377">
            <v>0</v>
          </cell>
          <cell r="G377">
            <v>0</v>
          </cell>
        </row>
        <row r="378">
          <cell r="C378" t="str">
            <v>H374</v>
          </cell>
          <cell r="D378">
            <v>0</v>
          </cell>
          <cell r="E378">
            <v>0</v>
          </cell>
          <cell r="F378">
            <v>0</v>
          </cell>
          <cell r="G378">
            <v>0</v>
          </cell>
        </row>
        <row r="379">
          <cell r="C379" t="str">
            <v>H375</v>
          </cell>
          <cell r="D379">
            <v>0</v>
          </cell>
          <cell r="E379">
            <v>0</v>
          </cell>
          <cell r="F379">
            <v>0</v>
          </cell>
          <cell r="G379">
            <v>0</v>
          </cell>
        </row>
        <row r="380">
          <cell r="C380" t="str">
            <v>H376</v>
          </cell>
          <cell r="D380">
            <v>0</v>
          </cell>
          <cell r="E380">
            <v>0</v>
          </cell>
          <cell r="F380">
            <v>0</v>
          </cell>
          <cell r="G380">
            <v>0</v>
          </cell>
        </row>
        <row r="381">
          <cell r="C381" t="str">
            <v>H377</v>
          </cell>
          <cell r="D381">
            <v>0</v>
          </cell>
          <cell r="E381">
            <v>0</v>
          </cell>
          <cell r="F381">
            <v>0</v>
          </cell>
          <cell r="G381">
            <v>0</v>
          </cell>
        </row>
        <row r="382">
          <cell r="C382" t="str">
            <v>H378</v>
          </cell>
          <cell r="D382">
            <v>0</v>
          </cell>
          <cell r="E382">
            <v>0</v>
          </cell>
          <cell r="F382">
            <v>0</v>
          </cell>
          <cell r="G382">
            <v>0</v>
          </cell>
        </row>
        <row r="383">
          <cell r="C383" t="str">
            <v>H379</v>
          </cell>
          <cell r="D383">
            <v>0</v>
          </cell>
          <cell r="E383">
            <v>0</v>
          </cell>
          <cell r="F383">
            <v>0</v>
          </cell>
          <cell r="G383">
            <v>0</v>
          </cell>
        </row>
        <row r="384">
          <cell r="C384" t="str">
            <v>H380</v>
          </cell>
          <cell r="D384">
            <v>0</v>
          </cell>
          <cell r="E384">
            <v>0</v>
          </cell>
          <cell r="F384">
            <v>0</v>
          </cell>
          <cell r="G384">
            <v>0</v>
          </cell>
        </row>
        <row r="385">
          <cell r="C385" t="str">
            <v>H381</v>
          </cell>
          <cell r="D385">
            <v>0</v>
          </cell>
          <cell r="E385">
            <v>0</v>
          </cell>
          <cell r="F385">
            <v>0</v>
          </cell>
          <cell r="G385">
            <v>0</v>
          </cell>
        </row>
        <row r="386">
          <cell r="C386" t="str">
            <v>H382</v>
          </cell>
          <cell r="D386">
            <v>0</v>
          </cell>
          <cell r="E386">
            <v>0</v>
          </cell>
          <cell r="F386">
            <v>0</v>
          </cell>
          <cell r="G386">
            <v>0</v>
          </cell>
        </row>
        <row r="387">
          <cell r="C387" t="str">
            <v>H383</v>
          </cell>
          <cell r="D387">
            <v>0</v>
          </cell>
          <cell r="E387">
            <v>0</v>
          </cell>
          <cell r="F387">
            <v>0</v>
          </cell>
          <cell r="G387">
            <v>0</v>
          </cell>
        </row>
        <row r="388">
          <cell r="C388" t="str">
            <v>H384</v>
          </cell>
          <cell r="D388">
            <v>0</v>
          </cell>
          <cell r="E388">
            <v>0</v>
          </cell>
          <cell r="F388">
            <v>0</v>
          </cell>
          <cell r="G388">
            <v>0</v>
          </cell>
        </row>
        <row r="389">
          <cell r="C389" t="str">
            <v>H385</v>
          </cell>
          <cell r="D389">
            <v>0</v>
          </cell>
          <cell r="E389">
            <v>0</v>
          </cell>
          <cell r="F389">
            <v>0</v>
          </cell>
          <cell r="G389">
            <v>0</v>
          </cell>
        </row>
        <row r="390">
          <cell r="C390" t="str">
            <v>H386</v>
          </cell>
          <cell r="D390">
            <v>0</v>
          </cell>
          <cell r="E390">
            <v>0</v>
          </cell>
          <cell r="F390">
            <v>0</v>
          </cell>
          <cell r="G390">
            <v>0</v>
          </cell>
        </row>
        <row r="391">
          <cell r="C391" t="str">
            <v>H387</v>
          </cell>
          <cell r="D391">
            <v>0</v>
          </cell>
          <cell r="E391">
            <v>0</v>
          </cell>
          <cell r="F391">
            <v>0</v>
          </cell>
          <cell r="G391">
            <v>0</v>
          </cell>
        </row>
        <row r="392">
          <cell r="C392" t="str">
            <v>H388</v>
          </cell>
          <cell r="D392">
            <v>0</v>
          </cell>
          <cell r="E392">
            <v>0</v>
          </cell>
          <cell r="F392">
            <v>0</v>
          </cell>
          <cell r="G392">
            <v>0</v>
          </cell>
        </row>
        <row r="393">
          <cell r="C393" t="str">
            <v>H389</v>
          </cell>
          <cell r="D393">
            <v>0</v>
          </cell>
          <cell r="E393">
            <v>0</v>
          </cell>
          <cell r="F393">
            <v>0</v>
          </cell>
          <cell r="G393">
            <v>0</v>
          </cell>
        </row>
        <row r="394">
          <cell r="C394" t="str">
            <v>H390</v>
          </cell>
          <cell r="D394">
            <v>0</v>
          </cell>
          <cell r="E394">
            <v>0</v>
          </cell>
          <cell r="F394">
            <v>0</v>
          </cell>
          <cell r="G394">
            <v>0</v>
          </cell>
        </row>
        <row r="395">
          <cell r="C395" t="str">
            <v>H391</v>
          </cell>
          <cell r="D395">
            <v>0</v>
          </cell>
          <cell r="E395">
            <v>0</v>
          </cell>
          <cell r="F395">
            <v>0</v>
          </cell>
          <cell r="G395">
            <v>0</v>
          </cell>
        </row>
        <row r="396">
          <cell r="C396" t="str">
            <v>H392</v>
          </cell>
          <cell r="D396">
            <v>0</v>
          </cell>
          <cell r="E396">
            <v>0</v>
          </cell>
          <cell r="F396">
            <v>0</v>
          </cell>
          <cell r="G396">
            <v>0</v>
          </cell>
        </row>
        <row r="397">
          <cell r="C397" t="str">
            <v>H393</v>
          </cell>
          <cell r="D397">
            <v>0</v>
          </cell>
          <cell r="E397">
            <v>0</v>
          </cell>
          <cell r="F397">
            <v>0</v>
          </cell>
          <cell r="G397">
            <v>0</v>
          </cell>
        </row>
        <row r="398">
          <cell r="C398" t="str">
            <v>H394</v>
          </cell>
          <cell r="D398">
            <v>0</v>
          </cell>
          <cell r="E398">
            <v>0</v>
          </cell>
          <cell r="F398">
            <v>0</v>
          </cell>
          <cell r="G398">
            <v>0</v>
          </cell>
        </row>
        <row r="399">
          <cell r="C399" t="str">
            <v>H395</v>
          </cell>
          <cell r="D399">
            <v>0</v>
          </cell>
          <cell r="E399">
            <v>0</v>
          </cell>
          <cell r="F399">
            <v>0</v>
          </cell>
          <cell r="G399">
            <v>0</v>
          </cell>
        </row>
        <row r="400">
          <cell r="C400" t="str">
            <v>H396</v>
          </cell>
          <cell r="D400">
            <v>0</v>
          </cell>
          <cell r="E400">
            <v>0</v>
          </cell>
          <cell r="F400">
            <v>0</v>
          </cell>
          <cell r="G400">
            <v>0</v>
          </cell>
        </row>
        <row r="401">
          <cell r="C401" t="str">
            <v>H397</v>
          </cell>
          <cell r="D401">
            <v>0</v>
          </cell>
          <cell r="E401">
            <v>0</v>
          </cell>
          <cell r="F401">
            <v>0</v>
          </cell>
          <cell r="G401">
            <v>0</v>
          </cell>
        </row>
        <row r="402">
          <cell r="C402" t="str">
            <v>H398</v>
          </cell>
          <cell r="D402">
            <v>0</v>
          </cell>
          <cell r="E402">
            <v>0</v>
          </cell>
          <cell r="F402">
            <v>0</v>
          </cell>
          <cell r="G402">
            <v>0</v>
          </cell>
        </row>
        <row r="403">
          <cell r="C403" t="str">
            <v>H399</v>
          </cell>
          <cell r="D403">
            <v>0</v>
          </cell>
          <cell r="E403">
            <v>0</v>
          </cell>
          <cell r="F403">
            <v>0</v>
          </cell>
          <cell r="G403">
            <v>0</v>
          </cell>
        </row>
        <row r="404">
          <cell r="C404" t="str">
            <v>H400</v>
          </cell>
          <cell r="D404">
            <v>0</v>
          </cell>
          <cell r="E404">
            <v>0</v>
          </cell>
          <cell r="F404">
            <v>0</v>
          </cell>
          <cell r="G404">
            <v>0</v>
          </cell>
        </row>
        <row r="405">
          <cell r="C405" t="str">
            <v>H401</v>
          </cell>
          <cell r="D405">
            <v>0</v>
          </cell>
          <cell r="E405">
            <v>0</v>
          </cell>
          <cell r="F405">
            <v>0</v>
          </cell>
          <cell r="G405">
            <v>0</v>
          </cell>
        </row>
        <row r="406">
          <cell r="C406" t="str">
            <v>H402</v>
          </cell>
          <cell r="D406">
            <v>0</v>
          </cell>
          <cell r="E406">
            <v>0</v>
          </cell>
          <cell r="F406">
            <v>0</v>
          </cell>
          <cell r="G406">
            <v>0</v>
          </cell>
        </row>
        <row r="407">
          <cell r="C407" t="str">
            <v>H403</v>
          </cell>
          <cell r="D407">
            <v>0</v>
          </cell>
          <cell r="E407">
            <v>0</v>
          </cell>
          <cell r="F407">
            <v>0</v>
          </cell>
          <cell r="G407">
            <v>0</v>
          </cell>
        </row>
        <row r="408">
          <cell r="C408" t="str">
            <v>H404</v>
          </cell>
          <cell r="D408">
            <v>0</v>
          </cell>
          <cell r="E408">
            <v>0</v>
          </cell>
          <cell r="F408">
            <v>0</v>
          </cell>
          <cell r="G408">
            <v>0</v>
          </cell>
        </row>
        <row r="409">
          <cell r="C409" t="str">
            <v>H405</v>
          </cell>
          <cell r="D409">
            <v>0</v>
          </cell>
          <cell r="E409">
            <v>0</v>
          </cell>
          <cell r="F409">
            <v>0</v>
          </cell>
          <cell r="G409">
            <v>0</v>
          </cell>
        </row>
        <row r="410">
          <cell r="C410" t="str">
            <v>H406</v>
          </cell>
          <cell r="D410">
            <v>0</v>
          </cell>
          <cell r="E410">
            <v>0</v>
          </cell>
          <cell r="F410">
            <v>0</v>
          </cell>
          <cell r="G410">
            <v>0</v>
          </cell>
        </row>
        <row r="411">
          <cell r="C411" t="str">
            <v>H407</v>
          </cell>
          <cell r="D411">
            <v>0</v>
          </cell>
          <cell r="E411">
            <v>0</v>
          </cell>
          <cell r="F411">
            <v>0</v>
          </cell>
          <cell r="G411">
            <v>0</v>
          </cell>
        </row>
        <row r="412">
          <cell r="C412" t="str">
            <v>H408</v>
          </cell>
          <cell r="D412">
            <v>0</v>
          </cell>
          <cell r="E412">
            <v>0</v>
          </cell>
          <cell r="F412">
            <v>0</v>
          </cell>
          <cell r="G412">
            <v>0</v>
          </cell>
        </row>
        <row r="413">
          <cell r="C413" t="str">
            <v>H409</v>
          </cell>
          <cell r="D413">
            <v>0</v>
          </cell>
          <cell r="E413">
            <v>0</v>
          </cell>
          <cell r="F413">
            <v>0</v>
          </cell>
          <cell r="G413">
            <v>0</v>
          </cell>
        </row>
        <row r="414">
          <cell r="C414" t="str">
            <v>H410</v>
          </cell>
          <cell r="D414">
            <v>0</v>
          </cell>
          <cell r="E414">
            <v>0</v>
          </cell>
          <cell r="F414">
            <v>0</v>
          </cell>
          <cell r="G414">
            <v>0</v>
          </cell>
        </row>
        <row r="415">
          <cell r="C415" t="str">
            <v>H411</v>
          </cell>
          <cell r="D415">
            <v>0</v>
          </cell>
          <cell r="E415">
            <v>0</v>
          </cell>
          <cell r="F415">
            <v>0</v>
          </cell>
          <cell r="G415">
            <v>0</v>
          </cell>
        </row>
        <row r="416">
          <cell r="C416" t="str">
            <v>H412</v>
          </cell>
          <cell r="D416">
            <v>0</v>
          </cell>
          <cell r="E416">
            <v>0</v>
          </cell>
          <cell r="F416">
            <v>0</v>
          </cell>
          <cell r="G416">
            <v>0</v>
          </cell>
        </row>
        <row r="417">
          <cell r="C417" t="str">
            <v>H413</v>
          </cell>
          <cell r="D417">
            <v>0</v>
          </cell>
          <cell r="E417">
            <v>0</v>
          </cell>
          <cell r="F417">
            <v>0</v>
          </cell>
          <cell r="G417">
            <v>0</v>
          </cell>
        </row>
        <row r="418">
          <cell r="C418" t="str">
            <v>H414</v>
          </cell>
          <cell r="D418">
            <v>0</v>
          </cell>
          <cell r="E418">
            <v>0</v>
          </cell>
          <cell r="F418">
            <v>0</v>
          </cell>
          <cell r="G418">
            <v>0</v>
          </cell>
        </row>
        <row r="419">
          <cell r="C419" t="str">
            <v>H415</v>
          </cell>
          <cell r="D419">
            <v>0</v>
          </cell>
          <cell r="E419">
            <v>0</v>
          </cell>
          <cell r="F419">
            <v>0</v>
          </cell>
          <cell r="G419">
            <v>0</v>
          </cell>
        </row>
        <row r="420">
          <cell r="C420" t="str">
            <v>H416</v>
          </cell>
          <cell r="D420">
            <v>0</v>
          </cell>
          <cell r="E420">
            <v>0</v>
          </cell>
          <cell r="F420">
            <v>0</v>
          </cell>
          <cell r="G420">
            <v>0</v>
          </cell>
        </row>
        <row r="421">
          <cell r="C421" t="str">
            <v>H417</v>
          </cell>
          <cell r="D421">
            <v>0</v>
          </cell>
          <cell r="E421">
            <v>0</v>
          </cell>
          <cell r="F421">
            <v>0</v>
          </cell>
          <cell r="G421">
            <v>0</v>
          </cell>
        </row>
        <row r="422">
          <cell r="C422" t="str">
            <v>H418</v>
          </cell>
          <cell r="D422">
            <v>0</v>
          </cell>
          <cell r="E422">
            <v>0</v>
          </cell>
          <cell r="F422">
            <v>0</v>
          </cell>
          <cell r="G422">
            <v>0</v>
          </cell>
        </row>
        <row r="423">
          <cell r="C423" t="str">
            <v>H419</v>
          </cell>
          <cell r="D423">
            <v>0</v>
          </cell>
          <cell r="E423">
            <v>0</v>
          </cell>
          <cell r="F423">
            <v>0</v>
          </cell>
          <cell r="G423">
            <v>0</v>
          </cell>
        </row>
        <row r="424">
          <cell r="C424" t="str">
            <v>H420</v>
          </cell>
          <cell r="D424">
            <v>0</v>
          </cell>
          <cell r="E424">
            <v>0</v>
          </cell>
          <cell r="F424">
            <v>0</v>
          </cell>
          <cell r="G424">
            <v>0</v>
          </cell>
        </row>
        <row r="425">
          <cell r="C425" t="str">
            <v>H421</v>
          </cell>
          <cell r="D425">
            <v>0</v>
          </cell>
          <cell r="E425">
            <v>0</v>
          </cell>
          <cell r="F425">
            <v>0</v>
          </cell>
          <cell r="G425">
            <v>0</v>
          </cell>
        </row>
        <row r="426">
          <cell r="C426" t="str">
            <v>H422</v>
          </cell>
          <cell r="D426">
            <v>0</v>
          </cell>
          <cell r="E426">
            <v>0</v>
          </cell>
          <cell r="F426">
            <v>0</v>
          </cell>
          <cell r="G426">
            <v>0</v>
          </cell>
        </row>
        <row r="427">
          <cell r="C427" t="str">
            <v>H423</v>
          </cell>
          <cell r="D427">
            <v>0</v>
          </cell>
          <cell r="E427">
            <v>0</v>
          </cell>
          <cell r="F427">
            <v>0</v>
          </cell>
          <cell r="G427">
            <v>0</v>
          </cell>
        </row>
        <row r="428">
          <cell r="C428" t="str">
            <v>H424</v>
          </cell>
          <cell r="D428">
            <v>0</v>
          </cell>
          <cell r="E428">
            <v>0</v>
          </cell>
          <cell r="F428">
            <v>0</v>
          </cell>
          <cell r="G428">
            <v>0</v>
          </cell>
        </row>
        <row r="429">
          <cell r="C429" t="str">
            <v>H425</v>
          </cell>
          <cell r="D429">
            <v>0</v>
          </cell>
          <cell r="E429">
            <v>0</v>
          </cell>
          <cell r="F429">
            <v>0</v>
          </cell>
          <cell r="G429">
            <v>0</v>
          </cell>
        </row>
        <row r="430">
          <cell r="C430" t="str">
            <v>H426</v>
          </cell>
          <cell r="D430">
            <v>0</v>
          </cell>
          <cell r="E430">
            <v>0</v>
          </cell>
          <cell r="F430">
            <v>0</v>
          </cell>
          <cell r="G430">
            <v>0</v>
          </cell>
        </row>
        <row r="431">
          <cell r="C431" t="str">
            <v>H427</v>
          </cell>
          <cell r="D431">
            <v>0</v>
          </cell>
          <cell r="E431">
            <v>0</v>
          </cell>
          <cell r="F431">
            <v>0</v>
          </cell>
          <cell r="G431">
            <v>0</v>
          </cell>
        </row>
        <row r="432">
          <cell r="C432" t="str">
            <v>H428</v>
          </cell>
          <cell r="D432">
            <v>0</v>
          </cell>
          <cell r="E432">
            <v>0</v>
          </cell>
          <cell r="F432">
            <v>0</v>
          </cell>
          <cell r="G432">
            <v>0</v>
          </cell>
        </row>
        <row r="433">
          <cell r="C433" t="str">
            <v>H429</v>
          </cell>
          <cell r="D433">
            <v>0</v>
          </cell>
          <cell r="E433">
            <v>0</v>
          </cell>
          <cell r="F433">
            <v>0</v>
          </cell>
          <cell r="G433">
            <v>0</v>
          </cell>
        </row>
        <row r="434">
          <cell r="C434" t="str">
            <v>H430</v>
          </cell>
          <cell r="D434">
            <v>0</v>
          </cell>
          <cell r="E434">
            <v>0</v>
          </cell>
          <cell r="F434">
            <v>0</v>
          </cell>
          <cell r="G434">
            <v>0</v>
          </cell>
        </row>
        <row r="435">
          <cell r="C435" t="str">
            <v>H431</v>
          </cell>
          <cell r="D435">
            <v>0</v>
          </cell>
          <cell r="E435">
            <v>0</v>
          </cell>
          <cell r="F435">
            <v>0</v>
          </cell>
          <cell r="G435">
            <v>0</v>
          </cell>
        </row>
        <row r="436">
          <cell r="C436" t="str">
            <v>H432</v>
          </cell>
          <cell r="D436">
            <v>0</v>
          </cell>
          <cell r="E436">
            <v>0</v>
          </cell>
          <cell r="F436">
            <v>0</v>
          </cell>
          <cell r="G436">
            <v>0</v>
          </cell>
        </row>
        <row r="437">
          <cell r="C437" t="str">
            <v>H433</v>
          </cell>
          <cell r="D437">
            <v>0</v>
          </cell>
          <cell r="E437">
            <v>0</v>
          </cell>
          <cell r="F437">
            <v>0</v>
          </cell>
          <cell r="G437">
            <v>0</v>
          </cell>
        </row>
        <row r="438">
          <cell r="C438" t="str">
            <v>H434</v>
          </cell>
          <cell r="D438">
            <v>0</v>
          </cell>
          <cell r="E438">
            <v>0</v>
          </cell>
          <cell r="F438">
            <v>0</v>
          </cell>
          <cell r="G438">
            <v>0</v>
          </cell>
        </row>
        <row r="439">
          <cell r="C439" t="str">
            <v>H435</v>
          </cell>
          <cell r="D439">
            <v>0</v>
          </cell>
          <cell r="E439">
            <v>0</v>
          </cell>
          <cell r="F439">
            <v>0</v>
          </cell>
          <cell r="G439">
            <v>0</v>
          </cell>
        </row>
        <row r="440">
          <cell r="C440" t="str">
            <v>H436</v>
          </cell>
          <cell r="D440">
            <v>0</v>
          </cell>
          <cell r="E440">
            <v>0</v>
          </cell>
          <cell r="F440">
            <v>0</v>
          </cell>
          <cell r="G440">
            <v>0</v>
          </cell>
        </row>
        <row r="441">
          <cell r="C441" t="str">
            <v>H437</v>
          </cell>
          <cell r="D441">
            <v>0</v>
          </cell>
          <cell r="E441">
            <v>0</v>
          </cell>
          <cell r="F441">
            <v>0</v>
          </cell>
          <cell r="G441">
            <v>0</v>
          </cell>
        </row>
        <row r="442">
          <cell r="C442" t="str">
            <v>H438</v>
          </cell>
          <cell r="D442">
            <v>0</v>
          </cell>
          <cell r="E442">
            <v>0</v>
          </cell>
          <cell r="F442">
            <v>0</v>
          </cell>
          <cell r="G442">
            <v>0</v>
          </cell>
        </row>
        <row r="443">
          <cell r="C443" t="str">
            <v>H439</v>
          </cell>
          <cell r="D443">
            <v>0</v>
          </cell>
          <cell r="E443">
            <v>0</v>
          </cell>
          <cell r="F443">
            <v>0</v>
          </cell>
          <cell r="G443">
            <v>0</v>
          </cell>
        </row>
        <row r="444">
          <cell r="C444" t="str">
            <v>H440</v>
          </cell>
          <cell r="D444">
            <v>0</v>
          </cell>
          <cell r="E444">
            <v>0</v>
          </cell>
          <cell r="F444">
            <v>0</v>
          </cell>
          <cell r="G444">
            <v>0</v>
          </cell>
        </row>
        <row r="445">
          <cell r="C445" t="str">
            <v>H441</v>
          </cell>
          <cell r="D445">
            <v>0</v>
          </cell>
          <cell r="E445">
            <v>0</v>
          </cell>
          <cell r="F445">
            <v>0</v>
          </cell>
          <cell r="G445">
            <v>0</v>
          </cell>
        </row>
        <row r="446">
          <cell r="C446" t="str">
            <v>H442</v>
          </cell>
          <cell r="D446">
            <v>0</v>
          </cell>
          <cell r="E446">
            <v>0</v>
          </cell>
          <cell r="F446">
            <v>0</v>
          </cell>
          <cell r="G446">
            <v>0</v>
          </cell>
        </row>
        <row r="447">
          <cell r="C447" t="str">
            <v>H443</v>
          </cell>
          <cell r="D447">
            <v>0</v>
          </cell>
          <cell r="E447">
            <v>0</v>
          </cell>
          <cell r="F447">
            <v>0</v>
          </cell>
          <cell r="G447">
            <v>0</v>
          </cell>
        </row>
        <row r="448">
          <cell r="C448" t="str">
            <v>H444</v>
          </cell>
          <cell r="D448">
            <v>0</v>
          </cell>
          <cell r="E448">
            <v>0</v>
          </cell>
          <cell r="F448">
            <v>0</v>
          </cell>
          <cell r="G448">
            <v>0</v>
          </cell>
        </row>
        <row r="449">
          <cell r="C449" t="str">
            <v>H445</v>
          </cell>
          <cell r="D449">
            <v>0</v>
          </cell>
          <cell r="E449">
            <v>0</v>
          </cell>
          <cell r="F449">
            <v>0</v>
          </cell>
          <cell r="G449">
            <v>0</v>
          </cell>
        </row>
        <row r="450">
          <cell r="C450" t="str">
            <v>H446</v>
          </cell>
          <cell r="D450">
            <v>0</v>
          </cell>
          <cell r="E450">
            <v>0</v>
          </cell>
          <cell r="F450">
            <v>0</v>
          </cell>
          <cell r="G450">
            <v>0</v>
          </cell>
        </row>
        <row r="451">
          <cell r="C451" t="str">
            <v>H447</v>
          </cell>
          <cell r="D451">
            <v>0</v>
          </cell>
          <cell r="E451">
            <v>0</v>
          </cell>
          <cell r="F451">
            <v>0</v>
          </cell>
          <cell r="G451">
            <v>0</v>
          </cell>
        </row>
        <row r="452">
          <cell r="C452" t="str">
            <v>H448</v>
          </cell>
          <cell r="D452">
            <v>0</v>
          </cell>
          <cell r="E452">
            <v>0</v>
          </cell>
          <cell r="F452">
            <v>0</v>
          </cell>
          <cell r="G452">
            <v>0</v>
          </cell>
        </row>
        <row r="453">
          <cell r="C453" t="str">
            <v>H449</v>
          </cell>
          <cell r="D453">
            <v>0</v>
          </cell>
          <cell r="E453">
            <v>0</v>
          </cell>
          <cell r="F453">
            <v>0</v>
          </cell>
          <cell r="G453">
            <v>0</v>
          </cell>
        </row>
        <row r="454">
          <cell r="C454" t="str">
            <v>H450</v>
          </cell>
          <cell r="D454">
            <v>0</v>
          </cell>
          <cell r="E454">
            <v>0</v>
          </cell>
          <cell r="F454">
            <v>0</v>
          </cell>
          <cell r="G454">
            <v>0</v>
          </cell>
        </row>
        <row r="455">
          <cell r="C455" t="str">
            <v>H451</v>
          </cell>
          <cell r="D455">
            <v>0</v>
          </cell>
          <cell r="E455">
            <v>0</v>
          </cell>
          <cell r="F455">
            <v>0</v>
          </cell>
          <cell r="G455">
            <v>0</v>
          </cell>
        </row>
        <row r="456">
          <cell r="C456" t="str">
            <v>H452</v>
          </cell>
          <cell r="D456">
            <v>0</v>
          </cell>
          <cell r="E456">
            <v>0</v>
          </cell>
          <cell r="F456">
            <v>0</v>
          </cell>
          <cell r="G456">
            <v>0</v>
          </cell>
        </row>
        <row r="457">
          <cell r="C457" t="str">
            <v>H453</v>
          </cell>
          <cell r="D457">
            <v>0</v>
          </cell>
          <cell r="E457">
            <v>0</v>
          </cell>
          <cell r="F457">
            <v>0</v>
          </cell>
          <cell r="G457">
            <v>0</v>
          </cell>
        </row>
        <row r="458">
          <cell r="C458" t="str">
            <v>H454</v>
          </cell>
          <cell r="D458">
            <v>0</v>
          </cell>
          <cell r="E458">
            <v>0</v>
          </cell>
          <cell r="F458">
            <v>0</v>
          </cell>
          <cell r="G458">
            <v>0</v>
          </cell>
        </row>
        <row r="459">
          <cell r="C459" t="str">
            <v>H455</v>
          </cell>
          <cell r="D459">
            <v>0</v>
          </cell>
          <cell r="E459">
            <v>0</v>
          </cell>
          <cell r="F459">
            <v>0</v>
          </cell>
          <cell r="G459">
            <v>0</v>
          </cell>
        </row>
        <row r="460">
          <cell r="C460" t="str">
            <v>H456</v>
          </cell>
          <cell r="D460">
            <v>0</v>
          </cell>
          <cell r="E460">
            <v>0</v>
          </cell>
          <cell r="F460">
            <v>0</v>
          </cell>
          <cell r="G460">
            <v>0</v>
          </cell>
        </row>
        <row r="461">
          <cell r="C461" t="str">
            <v>H457</v>
          </cell>
          <cell r="D461">
            <v>0</v>
          </cell>
          <cell r="E461">
            <v>0</v>
          </cell>
          <cell r="F461">
            <v>0</v>
          </cell>
          <cell r="G461">
            <v>0</v>
          </cell>
        </row>
        <row r="462">
          <cell r="C462" t="str">
            <v>H458</v>
          </cell>
          <cell r="D462">
            <v>0</v>
          </cell>
          <cell r="E462">
            <v>0</v>
          </cell>
          <cell r="F462">
            <v>0</v>
          </cell>
          <cell r="G462">
            <v>0</v>
          </cell>
        </row>
        <row r="463">
          <cell r="C463" t="str">
            <v>H459</v>
          </cell>
          <cell r="D463">
            <v>0</v>
          </cell>
          <cell r="E463">
            <v>0</v>
          </cell>
          <cell r="F463">
            <v>0</v>
          </cell>
          <cell r="G463">
            <v>0</v>
          </cell>
        </row>
        <row r="464">
          <cell r="C464" t="str">
            <v>H460</v>
          </cell>
          <cell r="D464">
            <v>0</v>
          </cell>
          <cell r="E464">
            <v>0</v>
          </cell>
          <cell r="F464">
            <v>0</v>
          </cell>
          <cell r="G464">
            <v>0</v>
          </cell>
        </row>
        <row r="465">
          <cell r="C465" t="str">
            <v>H461</v>
          </cell>
          <cell r="D465">
            <v>0</v>
          </cell>
          <cell r="E465">
            <v>0</v>
          </cell>
          <cell r="F465">
            <v>0</v>
          </cell>
          <cell r="G465">
            <v>0</v>
          </cell>
        </row>
        <row r="466">
          <cell r="C466" t="str">
            <v>H462</v>
          </cell>
          <cell r="D466">
            <v>0</v>
          </cell>
          <cell r="E466">
            <v>0</v>
          </cell>
          <cell r="F466">
            <v>0</v>
          </cell>
          <cell r="G466">
            <v>0</v>
          </cell>
        </row>
        <row r="467">
          <cell r="C467" t="str">
            <v>H463</v>
          </cell>
          <cell r="D467">
            <v>0</v>
          </cell>
          <cell r="E467">
            <v>0</v>
          </cell>
          <cell r="F467">
            <v>0</v>
          </cell>
          <cell r="G467">
            <v>0</v>
          </cell>
        </row>
        <row r="468">
          <cell r="C468" t="str">
            <v>H464</v>
          </cell>
          <cell r="D468">
            <v>0</v>
          </cell>
          <cell r="E468">
            <v>0</v>
          </cell>
          <cell r="F468">
            <v>0</v>
          </cell>
          <cell r="G468">
            <v>0</v>
          </cell>
        </row>
        <row r="469">
          <cell r="C469" t="str">
            <v>H465</v>
          </cell>
          <cell r="D469">
            <v>0</v>
          </cell>
          <cell r="E469">
            <v>0</v>
          </cell>
          <cell r="F469">
            <v>0</v>
          </cell>
          <cell r="G469">
            <v>0</v>
          </cell>
        </row>
        <row r="470">
          <cell r="C470" t="str">
            <v>H466</v>
          </cell>
          <cell r="D470">
            <v>0</v>
          </cell>
          <cell r="E470">
            <v>0</v>
          </cell>
          <cell r="F470">
            <v>0</v>
          </cell>
          <cell r="G470">
            <v>0</v>
          </cell>
        </row>
        <row r="471">
          <cell r="C471" t="str">
            <v>H467</v>
          </cell>
          <cell r="D471">
            <v>0</v>
          </cell>
          <cell r="E471">
            <v>0</v>
          </cell>
          <cell r="F471">
            <v>0</v>
          </cell>
          <cell r="G471">
            <v>0</v>
          </cell>
        </row>
        <row r="472">
          <cell r="C472" t="str">
            <v>H468</v>
          </cell>
          <cell r="D472">
            <v>0</v>
          </cell>
          <cell r="E472">
            <v>0</v>
          </cell>
          <cell r="F472">
            <v>0</v>
          </cell>
          <cell r="G472">
            <v>0</v>
          </cell>
        </row>
        <row r="473">
          <cell r="C473" t="str">
            <v>H469</v>
          </cell>
          <cell r="D473">
            <v>0</v>
          </cell>
          <cell r="E473">
            <v>0</v>
          </cell>
          <cell r="F473">
            <v>0</v>
          </cell>
          <cell r="G473">
            <v>0</v>
          </cell>
        </row>
        <row r="474">
          <cell r="C474" t="str">
            <v>H470</v>
          </cell>
          <cell r="D474">
            <v>0</v>
          </cell>
          <cell r="E474">
            <v>0</v>
          </cell>
          <cell r="F474">
            <v>0</v>
          </cell>
          <cell r="G474">
            <v>0</v>
          </cell>
        </row>
        <row r="475">
          <cell r="C475" t="str">
            <v>H471</v>
          </cell>
          <cell r="D475">
            <v>0</v>
          </cell>
          <cell r="E475">
            <v>0</v>
          </cell>
          <cell r="F475">
            <v>0</v>
          </cell>
          <cell r="G475">
            <v>0</v>
          </cell>
        </row>
        <row r="476">
          <cell r="C476" t="str">
            <v>H472</v>
          </cell>
          <cell r="D476">
            <v>0</v>
          </cell>
          <cell r="E476">
            <v>0</v>
          </cell>
          <cell r="F476">
            <v>0</v>
          </cell>
          <cell r="G476">
            <v>0</v>
          </cell>
        </row>
        <row r="477">
          <cell r="C477" t="str">
            <v>H473</v>
          </cell>
          <cell r="D477">
            <v>0</v>
          </cell>
          <cell r="E477">
            <v>0</v>
          </cell>
          <cell r="F477">
            <v>0</v>
          </cell>
          <cell r="G477">
            <v>0</v>
          </cell>
        </row>
        <row r="478">
          <cell r="C478" t="str">
            <v>H474</v>
          </cell>
          <cell r="D478">
            <v>0</v>
          </cell>
          <cell r="E478">
            <v>0</v>
          </cell>
          <cell r="F478">
            <v>0</v>
          </cell>
          <cell r="G478">
            <v>0</v>
          </cell>
        </row>
        <row r="479">
          <cell r="C479" t="str">
            <v>H475</v>
          </cell>
          <cell r="D479">
            <v>0</v>
          </cell>
          <cell r="E479">
            <v>0</v>
          </cell>
          <cell r="F479">
            <v>0</v>
          </cell>
          <cell r="G479">
            <v>0</v>
          </cell>
        </row>
        <row r="480">
          <cell r="C480" t="str">
            <v>H476</v>
          </cell>
          <cell r="D480">
            <v>0</v>
          </cell>
          <cell r="E480">
            <v>0</v>
          </cell>
          <cell r="F480">
            <v>0</v>
          </cell>
          <cell r="G480">
            <v>0</v>
          </cell>
        </row>
        <row r="481">
          <cell r="C481" t="str">
            <v>H477</v>
          </cell>
          <cell r="D481">
            <v>0</v>
          </cell>
          <cell r="E481">
            <v>0</v>
          </cell>
          <cell r="F481">
            <v>0</v>
          </cell>
          <cell r="G481">
            <v>0</v>
          </cell>
        </row>
        <row r="482">
          <cell r="C482" t="str">
            <v>H478</v>
          </cell>
          <cell r="D482">
            <v>0</v>
          </cell>
          <cell r="E482">
            <v>0</v>
          </cell>
          <cell r="F482">
            <v>0</v>
          </cell>
          <cell r="G482">
            <v>0</v>
          </cell>
        </row>
        <row r="483">
          <cell r="C483" t="str">
            <v>H479</v>
          </cell>
          <cell r="D483">
            <v>0</v>
          </cell>
          <cell r="E483">
            <v>0</v>
          </cell>
          <cell r="F483">
            <v>0</v>
          </cell>
          <cell r="G483">
            <v>0</v>
          </cell>
        </row>
        <row r="484">
          <cell r="C484" t="str">
            <v>H480</v>
          </cell>
          <cell r="D484">
            <v>0</v>
          </cell>
          <cell r="E484">
            <v>0</v>
          </cell>
          <cell r="F484">
            <v>0</v>
          </cell>
          <cell r="G484">
            <v>0</v>
          </cell>
        </row>
        <row r="485">
          <cell r="C485" t="str">
            <v>H481</v>
          </cell>
          <cell r="D485">
            <v>0</v>
          </cell>
          <cell r="E485">
            <v>0</v>
          </cell>
          <cell r="F485">
            <v>0</v>
          </cell>
          <cell r="G485">
            <v>0</v>
          </cell>
        </row>
        <row r="486">
          <cell r="C486" t="str">
            <v>H482</v>
          </cell>
          <cell r="D486">
            <v>0</v>
          </cell>
          <cell r="E486">
            <v>0</v>
          </cell>
          <cell r="F486">
            <v>0</v>
          </cell>
          <cell r="G486">
            <v>0</v>
          </cell>
        </row>
        <row r="487">
          <cell r="C487" t="str">
            <v>H483</v>
          </cell>
          <cell r="D487">
            <v>0</v>
          </cell>
          <cell r="E487">
            <v>0</v>
          </cell>
          <cell r="F487">
            <v>0</v>
          </cell>
          <cell r="G487">
            <v>0</v>
          </cell>
        </row>
        <row r="488">
          <cell r="C488" t="str">
            <v>H484</v>
          </cell>
          <cell r="D488">
            <v>0</v>
          </cell>
          <cell r="E488">
            <v>0</v>
          </cell>
          <cell r="F488">
            <v>0</v>
          </cell>
          <cell r="G488">
            <v>0</v>
          </cell>
        </row>
        <row r="489">
          <cell r="C489" t="str">
            <v>H485</v>
          </cell>
          <cell r="D489">
            <v>0</v>
          </cell>
          <cell r="E489">
            <v>0</v>
          </cell>
          <cell r="F489">
            <v>0</v>
          </cell>
          <cell r="G489">
            <v>0</v>
          </cell>
        </row>
        <row r="490">
          <cell r="C490" t="str">
            <v>H486</v>
          </cell>
          <cell r="D490">
            <v>0</v>
          </cell>
          <cell r="E490">
            <v>0</v>
          </cell>
          <cell r="F490">
            <v>0</v>
          </cell>
          <cell r="G490">
            <v>0</v>
          </cell>
        </row>
        <row r="491">
          <cell r="C491" t="str">
            <v>H487</v>
          </cell>
          <cell r="D491">
            <v>0</v>
          </cell>
          <cell r="E491">
            <v>0</v>
          </cell>
          <cell r="F491">
            <v>0</v>
          </cell>
          <cell r="G491">
            <v>0</v>
          </cell>
        </row>
        <row r="492">
          <cell r="C492" t="str">
            <v>H488</v>
          </cell>
          <cell r="D492">
            <v>0</v>
          </cell>
          <cell r="E492">
            <v>0</v>
          </cell>
          <cell r="F492">
            <v>0</v>
          </cell>
          <cell r="G492">
            <v>0</v>
          </cell>
        </row>
        <row r="493">
          <cell r="C493" t="str">
            <v>H489</v>
          </cell>
          <cell r="D493">
            <v>0</v>
          </cell>
          <cell r="E493">
            <v>0</v>
          </cell>
          <cell r="F493">
            <v>0</v>
          </cell>
          <cell r="G493">
            <v>0</v>
          </cell>
        </row>
        <row r="494">
          <cell r="C494" t="str">
            <v>H490</v>
          </cell>
          <cell r="D494">
            <v>0</v>
          </cell>
          <cell r="E494">
            <v>0</v>
          </cell>
          <cell r="F494">
            <v>0</v>
          </cell>
          <cell r="G494">
            <v>0</v>
          </cell>
        </row>
        <row r="495">
          <cell r="C495" t="str">
            <v>H491</v>
          </cell>
          <cell r="D495">
            <v>0</v>
          </cell>
          <cell r="E495">
            <v>0</v>
          </cell>
          <cell r="F495">
            <v>0</v>
          </cell>
          <cell r="G495">
            <v>0</v>
          </cell>
        </row>
        <row r="496">
          <cell r="C496" t="str">
            <v>H492</v>
          </cell>
          <cell r="D496">
            <v>0</v>
          </cell>
          <cell r="E496">
            <v>0</v>
          </cell>
          <cell r="F496">
            <v>0</v>
          </cell>
          <cell r="G496">
            <v>0</v>
          </cell>
        </row>
        <row r="497">
          <cell r="C497" t="str">
            <v>H493</v>
          </cell>
          <cell r="D497">
            <v>0</v>
          </cell>
          <cell r="E497">
            <v>0</v>
          </cell>
          <cell r="F497">
            <v>0</v>
          </cell>
          <cell r="G497">
            <v>0</v>
          </cell>
        </row>
        <row r="498">
          <cell r="C498" t="str">
            <v>H494</v>
          </cell>
          <cell r="D498">
            <v>0</v>
          </cell>
          <cell r="E498">
            <v>0</v>
          </cell>
          <cell r="F498">
            <v>0</v>
          </cell>
          <cell r="G498">
            <v>0</v>
          </cell>
        </row>
        <row r="499">
          <cell r="C499" t="str">
            <v>H495</v>
          </cell>
          <cell r="D499">
            <v>0</v>
          </cell>
          <cell r="E499">
            <v>0</v>
          </cell>
          <cell r="F499">
            <v>0</v>
          </cell>
          <cell r="G499">
            <v>0</v>
          </cell>
        </row>
        <row r="500">
          <cell r="C500" t="str">
            <v>H496</v>
          </cell>
          <cell r="D500">
            <v>0</v>
          </cell>
          <cell r="E500">
            <v>0</v>
          </cell>
          <cell r="F500">
            <v>0</v>
          </cell>
          <cell r="G500">
            <v>0</v>
          </cell>
        </row>
        <row r="501">
          <cell r="C501" t="str">
            <v>H497</v>
          </cell>
          <cell r="D501">
            <v>0</v>
          </cell>
          <cell r="E501">
            <v>0</v>
          </cell>
          <cell r="F501">
            <v>0</v>
          </cell>
          <cell r="G501">
            <v>0</v>
          </cell>
        </row>
        <row r="502">
          <cell r="C502" t="str">
            <v>H498</v>
          </cell>
          <cell r="D502">
            <v>0</v>
          </cell>
          <cell r="E502">
            <v>0</v>
          </cell>
          <cell r="F502">
            <v>0</v>
          </cell>
          <cell r="G502">
            <v>0</v>
          </cell>
        </row>
        <row r="503">
          <cell r="C503" t="str">
            <v>H499</v>
          </cell>
          <cell r="D503">
            <v>0</v>
          </cell>
          <cell r="E503">
            <v>0</v>
          </cell>
          <cell r="F503">
            <v>0</v>
          </cell>
          <cell r="G503">
            <v>0</v>
          </cell>
        </row>
        <row r="504">
          <cell r="C504" t="str">
            <v>H500</v>
          </cell>
          <cell r="D504">
            <v>0</v>
          </cell>
          <cell r="E504">
            <v>0</v>
          </cell>
          <cell r="F504">
            <v>0</v>
          </cell>
          <cell r="G504">
            <v>0</v>
          </cell>
        </row>
        <row r="505">
          <cell r="C505" t="str">
            <v>H501</v>
          </cell>
          <cell r="D505">
            <v>0</v>
          </cell>
          <cell r="E505">
            <v>0</v>
          </cell>
          <cell r="F505">
            <v>0</v>
          </cell>
          <cell r="G505">
            <v>0</v>
          </cell>
        </row>
        <row r="506">
          <cell r="C506" t="str">
            <v>H502</v>
          </cell>
          <cell r="D506">
            <v>0</v>
          </cell>
          <cell r="E506">
            <v>0</v>
          </cell>
          <cell r="F506">
            <v>0</v>
          </cell>
          <cell r="G506">
            <v>0</v>
          </cell>
        </row>
        <row r="507">
          <cell r="C507" t="str">
            <v>H503</v>
          </cell>
          <cell r="D507">
            <v>0</v>
          </cell>
          <cell r="E507">
            <v>0</v>
          </cell>
          <cell r="F507">
            <v>0</v>
          </cell>
          <cell r="G507">
            <v>0</v>
          </cell>
        </row>
        <row r="508">
          <cell r="C508" t="str">
            <v>H504</v>
          </cell>
          <cell r="D508">
            <v>0</v>
          </cell>
          <cell r="E508">
            <v>0</v>
          </cell>
          <cell r="F508">
            <v>0</v>
          </cell>
          <cell r="G508">
            <v>0</v>
          </cell>
        </row>
        <row r="509">
          <cell r="C509" t="str">
            <v>H505</v>
          </cell>
          <cell r="D509">
            <v>0</v>
          </cell>
          <cell r="E509">
            <v>0</v>
          </cell>
          <cell r="F509">
            <v>0</v>
          </cell>
          <cell r="G509">
            <v>0</v>
          </cell>
        </row>
        <row r="510">
          <cell r="C510" t="str">
            <v>H506</v>
          </cell>
          <cell r="D510">
            <v>0</v>
          </cell>
          <cell r="E510">
            <v>0</v>
          </cell>
          <cell r="F510">
            <v>0</v>
          </cell>
          <cell r="G510">
            <v>0</v>
          </cell>
        </row>
        <row r="511">
          <cell r="C511" t="str">
            <v>H507</v>
          </cell>
          <cell r="D511">
            <v>0</v>
          </cell>
          <cell r="E511">
            <v>0</v>
          </cell>
          <cell r="F511">
            <v>0</v>
          </cell>
          <cell r="G511">
            <v>0</v>
          </cell>
        </row>
        <row r="512">
          <cell r="C512" t="str">
            <v>H508</v>
          </cell>
          <cell r="D512">
            <v>0</v>
          </cell>
          <cell r="E512">
            <v>0</v>
          </cell>
          <cell r="F512">
            <v>0</v>
          </cell>
          <cell r="G512">
            <v>0</v>
          </cell>
        </row>
        <row r="513">
          <cell r="C513" t="str">
            <v>H509</v>
          </cell>
          <cell r="D513">
            <v>0</v>
          </cell>
          <cell r="E513">
            <v>0</v>
          </cell>
          <cell r="F513">
            <v>0</v>
          </cell>
          <cell r="G513">
            <v>0</v>
          </cell>
        </row>
        <row r="514">
          <cell r="C514" t="str">
            <v>H510</v>
          </cell>
          <cell r="D514">
            <v>0</v>
          </cell>
          <cell r="E514">
            <v>0</v>
          </cell>
          <cell r="F514">
            <v>0</v>
          </cell>
          <cell r="G514">
            <v>0</v>
          </cell>
        </row>
        <row r="515">
          <cell r="C515" t="str">
            <v>H511</v>
          </cell>
          <cell r="D515">
            <v>0</v>
          </cell>
          <cell r="E515">
            <v>0</v>
          </cell>
          <cell r="F515">
            <v>0</v>
          </cell>
          <cell r="G515">
            <v>0</v>
          </cell>
        </row>
        <row r="516">
          <cell r="C516" t="str">
            <v>H512</v>
          </cell>
          <cell r="D516">
            <v>0</v>
          </cell>
          <cell r="E516">
            <v>0</v>
          </cell>
          <cell r="F516">
            <v>0</v>
          </cell>
          <cell r="G516">
            <v>0</v>
          </cell>
        </row>
        <row r="517">
          <cell r="C517" t="str">
            <v>H513</v>
          </cell>
          <cell r="D517">
            <v>0</v>
          </cell>
          <cell r="E517">
            <v>0</v>
          </cell>
          <cell r="F517">
            <v>0</v>
          </cell>
          <cell r="G517">
            <v>0</v>
          </cell>
        </row>
        <row r="518">
          <cell r="C518" t="str">
            <v>H514</v>
          </cell>
          <cell r="D518">
            <v>0</v>
          </cell>
          <cell r="E518">
            <v>0</v>
          </cell>
          <cell r="F518">
            <v>0</v>
          </cell>
          <cell r="G518">
            <v>0</v>
          </cell>
        </row>
        <row r="519">
          <cell r="C519" t="str">
            <v>H515</v>
          </cell>
          <cell r="D519">
            <v>0</v>
          </cell>
          <cell r="E519">
            <v>0</v>
          </cell>
          <cell r="F519">
            <v>0</v>
          </cell>
          <cell r="G519">
            <v>0</v>
          </cell>
        </row>
        <row r="520">
          <cell r="C520" t="str">
            <v>H516</v>
          </cell>
          <cell r="D520">
            <v>0</v>
          </cell>
          <cell r="E520">
            <v>0</v>
          </cell>
          <cell r="F520">
            <v>0</v>
          </cell>
          <cell r="G520">
            <v>0</v>
          </cell>
        </row>
        <row r="521">
          <cell r="C521" t="str">
            <v>H517</v>
          </cell>
          <cell r="D521">
            <v>0</v>
          </cell>
          <cell r="E521">
            <v>0</v>
          </cell>
          <cell r="F521">
            <v>0</v>
          </cell>
          <cell r="G521">
            <v>0</v>
          </cell>
        </row>
        <row r="522">
          <cell r="C522" t="str">
            <v>H518</v>
          </cell>
          <cell r="D522">
            <v>0</v>
          </cell>
          <cell r="E522">
            <v>0</v>
          </cell>
          <cell r="F522">
            <v>0</v>
          </cell>
          <cell r="G522">
            <v>0</v>
          </cell>
        </row>
        <row r="523">
          <cell r="C523" t="str">
            <v>H519</v>
          </cell>
          <cell r="D523">
            <v>0</v>
          </cell>
          <cell r="E523">
            <v>0</v>
          </cell>
          <cell r="F523">
            <v>0</v>
          </cell>
          <cell r="G523">
            <v>0</v>
          </cell>
        </row>
        <row r="524">
          <cell r="C524" t="str">
            <v>H520</v>
          </cell>
          <cell r="D524">
            <v>0</v>
          </cell>
          <cell r="E524">
            <v>0</v>
          </cell>
          <cell r="F524">
            <v>0</v>
          </cell>
          <cell r="G524">
            <v>0</v>
          </cell>
        </row>
        <row r="525">
          <cell r="C525" t="str">
            <v>H521</v>
          </cell>
          <cell r="D525">
            <v>0</v>
          </cell>
          <cell r="E525">
            <v>0</v>
          </cell>
          <cell r="F525">
            <v>0</v>
          </cell>
          <cell r="G525">
            <v>0</v>
          </cell>
        </row>
        <row r="526">
          <cell r="C526" t="str">
            <v>H522</v>
          </cell>
          <cell r="D526">
            <v>0</v>
          </cell>
          <cell r="E526">
            <v>0</v>
          </cell>
          <cell r="F526">
            <v>0</v>
          </cell>
          <cell r="G526">
            <v>0</v>
          </cell>
        </row>
        <row r="527">
          <cell r="C527" t="str">
            <v>H523</v>
          </cell>
          <cell r="D527">
            <v>0</v>
          </cell>
          <cell r="E527">
            <v>0</v>
          </cell>
          <cell r="F527">
            <v>0</v>
          </cell>
          <cell r="G527">
            <v>0</v>
          </cell>
        </row>
        <row r="528">
          <cell r="C528" t="str">
            <v>H524</v>
          </cell>
          <cell r="D528">
            <v>0</v>
          </cell>
          <cell r="E528">
            <v>0</v>
          </cell>
          <cell r="F528">
            <v>0</v>
          </cell>
          <cell r="G528">
            <v>0</v>
          </cell>
        </row>
        <row r="529">
          <cell r="C529" t="str">
            <v>H525</v>
          </cell>
          <cell r="D529">
            <v>0</v>
          </cell>
          <cell r="E529">
            <v>0</v>
          </cell>
          <cell r="F529">
            <v>0</v>
          </cell>
          <cell r="G529">
            <v>0</v>
          </cell>
        </row>
        <row r="530">
          <cell r="C530" t="str">
            <v>H526</v>
          </cell>
          <cell r="D530">
            <v>0</v>
          </cell>
          <cell r="E530">
            <v>0</v>
          </cell>
          <cell r="F530">
            <v>0</v>
          </cell>
          <cell r="G530">
            <v>0</v>
          </cell>
        </row>
        <row r="531">
          <cell r="C531" t="str">
            <v>H527</v>
          </cell>
          <cell r="D531">
            <v>0</v>
          </cell>
          <cell r="E531">
            <v>0</v>
          </cell>
          <cell r="F531">
            <v>0</v>
          </cell>
          <cell r="G531">
            <v>0</v>
          </cell>
        </row>
        <row r="532">
          <cell r="C532" t="str">
            <v>H528</v>
          </cell>
          <cell r="D532">
            <v>0</v>
          </cell>
          <cell r="E532">
            <v>0</v>
          </cell>
          <cell r="F532">
            <v>0</v>
          </cell>
          <cell r="G532">
            <v>0</v>
          </cell>
        </row>
        <row r="533">
          <cell r="C533" t="str">
            <v>H529</v>
          </cell>
          <cell r="D533">
            <v>0</v>
          </cell>
          <cell r="E533">
            <v>0</v>
          </cell>
          <cell r="F533">
            <v>0</v>
          </cell>
          <cell r="G533">
            <v>0</v>
          </cell>
        </row>
        <row r="534">
          <cell r="C534" t="str">
            <v>H530</v>
          </cell>
          <cell r="D534">
            <v>0</v>
          </cell>
          <cell r="E534">
            <v>0</v>
          </cell>
          <cell r="F534">
            <v>0</v>
          </cell>
          <cell r="G534">
            <v>0</v>
          </cell>
        </row>
        <row r="535">
          <cell r="C535" t="str">
            <v>H531</v>
          </cell>
          <cell r="D535">
            <v>0</v>
          </cell>
          <cell r="E535">
            <v>0</v>
          </cell>
          <cell r="F535">
            <v>0</v>
          </cell>
          <cell r="G535">
            <v>0</v>
          </cell>
        </row>
        <row r="536">
          <cell r="C536" t="str">
            <v>H532</v>
          </cell>
          <cell r="D536">
            <v>0</v>
          </cell>
          <cell r="E536">
            <v>0</v>
          </cell>
          <cell r="F536">
            <v>0</v>
          </cell>
          <cell r="G536">
            <v>0</v>
          </cell>
        </row>
        <row r="537">
          <cell r="C537" t="str">
            <v>H533</v>
          </cell>
          <cell r="D537">
            <v>0</v>
          </cell>
          <cell r="E537">
            <v>0</v>
          </cell>
          <cell r="F537">
            <v>0</v>
          </cell>
          <cell r="G537">
            <v>0</v>
          </cell>
        </row>
        <row r="538">
          <cell r="C538" t="str">
            <v>H534</v>
          </cell>
          <cell r="D538">
            <v>0</v>
          </cell>
          <cell r="E538">
            <v>0</v>
          </cell>
          <cell r="F538">
            <v>0</v>
          </cell>
          <cell r="G538">
            <v>0</v>
          </cell>
        </row>
        <row r="539">
          <cell r="C539" t="str">
            <v>H535</v>
          </cell>
          <cell r="D539">
            <v>0</v>
          </cell>
          <cell r="E539">
            <v>0</v>
          </cell>
          <cell r="F539">
            <v>0</v>
          </cell>
          <cell r="G539">
            <v>0</v>
          </cell>
        </row>
        <row r="540">
          <cell r="C540" t="str">
            <v>H536</v>
          </cell>
          <cell r="D540">
            <v>0</v>
          </cell>
          <cell r="E540">
            <v>0</v>
          </cell>
          <cell r="F540">
            <v>0</v>
          </cell>
          <cell r="G540">
            <v>0</v>
          </cell>
        </row>
        <row r="541">
          <cell r="C541" t="str">
            <v>H537</v>
          </cell>
          <cell r="D541">
            <v>0</v>
          </cell>
          <cell r="E541">
            <v>0</v>
          </cell>
          <cell r="F541">
            <v>0</v>
          </cell>
          <cell r="G541">
            <v>0</v>
          </cell>
        </row>
        <row r="542">
          <cell r="C542" t="str">
            <v>H538</v>
          </cell>
          <cell r="D542">
            <v>0</v>
          </cell>
          <cell r="E542">
            <v>0</v>
          </cell>
          <cell r="F542">
            <v>0</v>
          </cell>
          <cell r="G542">
            <v>0</v>
          </cell>
        </row>
        <row r="543">
          <cell r="C543" t="str">
            <v>H539</v>
          </cell>
          <cell r="D543">
            <v>0</v>
          </cell>
          <cell r="E543">
            <v>0</v>
          </cell>
          <cell r="F543">
            <v>0</v>
          </cell>
          <cell r="G543">
            <v>0</v>
          </cell>
        </row>
        <row r="544">
          <cell r="C544" t="str">
            <v>H540</v>
          </cell>
          <cell r="D544">
            <v>0</v>
          </cell>
          <cell r="E544">
            <v>0</v>
          </cell>
          <cell r="F544">
            <v>0</v>
          </cell>
          <cell r="G544">
            <v>0</v>
          </cell>
        </row>
        <row r="545">
          <cell r="C545" t="str">
            <v>H541</v>
          </cell>
          <cell r="D545">
            <v>0</v>
          </cell>
          <cell r="E545">
            <v>0</v>
          </cell>
          <cell r="F545">
            <v>0</v>
          </cell>
          <cell r="G545">
            <v>0</v>
          </cell>
        </row>
        <row r="546">
          <cell r="C546" t="str">
            <v>H542</v>
          </cell>
          <cell r="D546">
            <v>0</v>
          </cell>
          <cell r="E546">
            <v>0</v>
          </cell>
          <cell r="F546">
            <v>0</v>
          </cell>
          <cell r="G546">
            <v>0</v>
          </cell>
        </row>
        <row r="547">
          <cell r="C547" t="str">
            <v>H543</v>
          </cell>
          <cell r="D547">
            <v>0</v>
          </cell>
          <cell r="E547">
            <v>0</v>
          </cell>
          <cell r="F547">
            <v>0</v>
          </cell>
          <cell r="G547">
            <v>0</v>
          </cell>
        </row>
        <row r="548">
          <cell r="C548" t="str">
            <v>H544</v>
          </cell>
          <cell r="D548">
            <v>0</v>
          </cell>
          <cell r="E548">
            <v>0</v>
          </cell>
          <cell r="F548">
            <v>0</v>
          </cell>
          <cell r="G548">
            <v>0</v>
          </cell>
        </row>
        <row r="549">
          <cell r="C549" t="str">
            <v>H545</v>
          </cell>
          <cell r="D549">
            <v>0</v>
          </cell>
          <cell r="E549">
            <v>0</v>
          </cell>
          <cell r="F549">
            <v>0</v>
          </cell>
          <cell r="G549">
            <v>0</v>
          </cell>
        </row>
        <row r="550">
          <cell r="C550" t="str">
            <v>H546</v>
          </cell>
          <cell r="D550">
            <v>0</v>
          </cell>
          <cell r="E550">
            <v>0</v>
          </cell>
          <cell r="F550">
            <v>0</v>
          </cell>
          <cell r="G550">
            <v>0</v>
          </cell>
        </row>
        <row r="551">
          <cell r="C551" t="str">
            <v>H547</v>
          </cell>
          <cell r="D551">
            <v>0</v>
          </cell>
          <cell r="E551">
            <v>0</v>
          </cell>
          <cell r="F551">
            <v>0</v>
          </cell>
          <cell r="G551">
            <v>0</v>
          </cell>
        </row>
        <row r="552">
          <cell r="C552" t="str">
            <v>H548</v>
          </cell>
          <cell r="D552">
            <v>0</v>
          </cell>
          <cell r="E552">
            <v>0</v>
          </cell>
          <cell r="F552">
            <v>0</v>
          </cell>
          <cell r="G552">
            <v>0</v>
          </cell>
        </row>
        <row r="553">
          <cell r="C553" t="str">
            <v>H549</v>
          </cell>
          <cell r="D553">
            <v>0</v>
          </cell>
          <cell r="E553">
            <v>0</v>
          </cell>
          <cell r="F553">
            <v>0</v>
          </cell>
          <cell r="G553">
            <v>0</v>
          </cell>
        </row>
        <row r="554">
          <cell r="C554" t="str">
            <v>H550</v>
          </cell>
          <cell r="D554">
            <v>0</v>
          </cell>
          <cell r="E554">
            <v>0</v>
          </cell>
          <cell r="F554">
            <v>0</v>
          </cell>
          <cell r="G554">
            <v>0</v>
          </cell>
        </row>
        <row r="555">
          <cell r="C555" t="str">
            <v>H551</v>
          </cell>
          <cell r="D555">
            <v>0</v>
          </cell>
          <cell r="E555">
            <v>0</v>
          </cell>
          <cell r="F555">
            <v>0</v>
          </cell>
          <cell r="G555">
            <v>0</v>
          </cell>
        </row>
        <row r="556">
          <cell r="C556" t="str">
            <v>H552</v>
          </cell>
          <cell r="D556">
            <v>0</v>
          </cell>
          <cell r="E556">
            <v>0</v>
          </cell>
          <cell r="F556">
            <v>0</v>
          </cell>
          <cell r="G556">
            <v>0</v>
          </cell>
        </row>
        <row r="557">
          <cell r="C557" t="str">
            <v>H553</v>
          </cell>
          <cell r="D557">
            <v>0</v>
          </cell>
          <cell r="E557">
            <v>0</v>
          </cell>
          <cell r="F557">
            <v>0</v>
          </cell>
          <cell r="G557">
            <v>0</v>
          </cell>
        </row>
        <row r="558">
          <cell r="C558" t="str">
            <v>H554</v>
          </cell>
          <cell r="D558">
            <v>0</v>
          </cell>
          <cell r="E558">
            <v>0</v>
          </cell>
          <cell r="F558">
            <v>0</v>
          </cell>
          <cell r="G558">
            <v>0</v>
          </cell>
        </row>
        <row r="559">
          <cell r="C559" t="str">
            <v>H555</v>
          </cell>
          <cell r="D559">
            <v>0</v>
          </cell>
          <cell r="E559">
            <v>0</v>
          </cell>
          <cell r="F559">
            <v>0</v>
          </cell>
          <cell r="G559">
            <v>0</v>
          </cell>
        </row>
        <row r="560">
          <cell r="C560" t="str">
            <v>H556</v>
          </cell>
          <cell r="D560">
            <v>0</v>
          </cell>
          <cell r="E560">
            <v>0</v>
          </cell>
          <cell r="F560">
            <v>0</v>
          </cell>
          <cell r="G560">
            <v>0</v>
          </cell>
        </row>
        <row r="561">
          <cell r="C561" t="str">
            <v>H557</v>
          </cell>
          <cell r="D561">
            <v>0</v>
          </cell>
          <cell r="E561">
            <v>0</v>
          </cell>
          <cell r="F561">
            <v>0</v>
          </cell>
          <cell r="G561">
            <v>0</v>
          </cell>
        </row>
        <row r="562">
          <cell r="C562" t="str">
            <v>H558</v>
          </cell>
          <cell r="D562">
            <v>0</v>
          </cell>
          <cell r="E562">
            <v>0</v>
          </cell>
          <cell r="F562">
            <v>0</v>
          </cell>
          <cell r="G562">
            <v>0</v>
          </cell>
        </row>
        <row r="563">
          <cell r="C563" t="str">
            <v>H559</v>
          </cell>
          <cell r="D563">
            <v>0</v>
          </cell>
          <cell r="E563">
            <v>0</v>
          </cell>
          <cell r="F563">
            <v>0</v>
          </cell>
          <cell r="G563">
            <v>0</v>
          </cell>
        </row>
        <row r="564">
          <cell r="C564" t="str">
            <v>H560</v>
          </cell>
          <cell r="D564">
            <v>0</v>
          </cell>
          <cell r="E564">
            <v>0</v>
          </cell>
          <cell r="F564">
            <v>0</v>
          </cell>
          <cell r="G564">
            <v>0</v>
          </cell>
        </row>
        <row r="565">
          <cell r="C565" t="str">
            <v>H561</v>
          </cell>
          <cell r="D565">
            <v>0</v>
          </cell>
          <cell r="E565">
            <v>0</v>
          </cell>
          <cell r="F565">
            <v>0</v>
          </cell>
          <cell r="G565">
            <v>0</v>
          </cell>
        </row>
        <row r="566">
          <cell r="C566" t="str">
            <v>H562</v>
          </cell>
          <cell r="D566">
            <v>0</v>
          </cell>
          <cell r="E566">
            <v>0</v>
          </cell>
          <cell r="F566">
            <v>0</v>
          </cell>
          <cell r="G566">
            <v>0</v>
          </cell>
        </row>
        <row r="567">
          <cell r="C567" t="str">
            <v>H563</v>
          </cell>
          <cell r="D567">
            <v>0</v>
          </cell>
          <cell r="E567">
            <v>0</v>
          </cell>
          <cell r="F567">
            <v>0</v>
          </cell>
          <cell r="G567">
            <v>0</v>
          </cell>
        </row>
        <row r="568">
          <cell r="C568" t="str">
            <v>H564</v>
          </cell>
          <cell r="D568">
            <v>0</v>
          </cell>
          <cell r="E568">
            <v>0</v>
          </cell>
          <cell r="F568">
            <v>0</v>
          </cell>
          <cell r="G568">
            <v>0</v>
          </cell>
        </row>
        <row r="569">
          <cell r="C569" t="str">
            <v>H565</v>
          </cell>
          <cell r="D569">
            <v>0</v>
          </cell>
          <cell r="E569">
            <v>0</v>
          </cell>
          <cell r="F569">
            <v>0</v>
          </cell>
          <cell r="G569">
            <v>0</v>
          </cell>
        </row>
        <row r="570">
          <cell r="C570" t="str">
            <v>H566</v>
          </cell>
          <cell r="D570">
            <v>0</v>
          </cell>
          <cell r="E570">
            <v>0</v>
          </cell>
          <cell r="F570">
            <v>0</v>
          </cell>
          <cell r="G570">
            <v>0</v>
          </cell>
        </row>
        <row r="571">
          <cell r="C571" t="str">
            <v>H567</v>
          </cell>
          <cell r="D571">
            <v>0</v>
          </cell>
          <cell r="E571">
            <v>0</v>
          </cell>
          <cell r="F571">
            <v>0</v>
          </cell>
          <cell r="G571">
            <v>0</v>
          </cell>
        </row>
        <row r="572">
          <cell r="C572" t="str">
            <v>H568</v>
          </cell>
          <cell r="D572">
            <v>0</v>
          </cell>
          <cell r="E572">
            <v>0</v>
          </cell>
          <cell r="F572">
            <v>0</v>
          </cell>
          <cell r="G572">
            <v>0</v>
          </cell>
        </row>
        <row r="573">
          <cell r="C573" t="str">
            <v>H569</v>
          </cell>
          <cell r="D573">
            <v>0</v>
          </cell>
          <cell r="E573">
            <v>0</v>
          </cell>
          <cell r="F573">
            <v>0</v>
          </cell>
          <cell r="G573">
            <v>0</v>
          </cell>
        </row>
        <row r="574">
          <cell r="C574" t="str">
            <v>H570</v>
          </cell>
          <cell r="D574">
            <v>0</v>
          </cell>
          <cell r="E574">
            <v>0</v>
          </cell>
          <cell r="F574">
            <v>0</v>
          </cell>
          <cell r="G574">
            <v>0</v>
          </cell>
        </row>
        <row r="575">
          <cell r="C575" t="str">
            <v>H571</v>
          </cell>
          <cell r="D575">
            <v>0</v>
          </cell>
          <cell r="E575">
            <v>0</v>
          </cell>
          <cell r="F575">
            <v>0</v>
          </cell>
          <cell r="G575">
            <v>0</v>
          </cell>
        </row>
        <row r="576">
          <cell r="C576" t="str">
            <v>H572</v>
          </cell>
          <cell r="D576">
            <v>0</v>
          </cell>
          <cell r="E576">
            <v>0</v>
          </cell>
          <cell r="F576">
            <v>0</v>
          </cell>
          <cell r="G576">
            <v>0</v>
          </cell>
        </row>
        <row r="577">
          <cell r="C577" t="str">
            <v>H573</v>
          </cell>
          <cell r="D577">
            <v>0</v>
          </cell>
          <cell r="E577">
            <v>0</v>
          </cell>
          <cell r="F577">
            <v>0</v>
          </cell>
          <cell r="G577">
            <v>0</v>
          </cell>
        </row>
        <row r="578">
          <cell r="C578" t="str">
            <v>H574</v>
          </cell>
          <cell r="D578">
            <v>0</v>
          </cell>
          <cell r="E578">
            <v>0</v>
          </cell>
          <cell r="F578">
            <v>0</v>
          </cell>
          <cell r="G578">
            <v>0</v>
          </cell>
        </row>
        <row r="579">
          <cell r="C579" t="str">
            <v>H575</v>
          </cell>
          <cell r="D579">
            <v>0</v>
          </cell>
          <cell r="E579">
            <v>0</v>
          </cell>
          <cell r="F579">
            <v>0</v>
          </cell>
          <cell r="G579">
            <v>0</v>
          </cell>
        </row>
        <row r="580">
          <cell r="C580" t="str">
            <v>H576</v>
          </cell>
          <cell r="D580">
            <v>0</v>
          </cell>
          <cell r="E580">
            <v>0</v>
          </cell>
          <cell r="F580">
            <v>0</v>
          </cell>
          <cell r="G580">
            <v>0</v>
          </cell>
        </row>
        <row r="581">
          <cell r="C581" t="str">
            <v>H577</v>
          </cell>
          <cell r="D581">
            <v>0</v>
          </cell>
          <cell r="E581">
            <v>0</v>
          </cell>
          <cell r="F581">
            <v>0</v>
          </cell>
          <cell r="G581">
            <v>0</v>
          </cell>
        </row>
        <row r="582">
          <cell r="C582" t="str">
            <v>H578</v>
          </cell>
          <cell r="D582">
            <v>0</v>
          </cell>
          <cell r="E582">
            <v>0</v>
          </cell>
          <cell r="F582">
            <v>0</v>
          </cell>
          <cell r="G582">
            <v>0</v>
          </cell>
        </row>
        <row r="583">
          <cell r="C583" t="str">
            <v>H579</v>
          </cell>
          <cell r="D583">
            <v>0</v>
          </cell>
          <cell r="E583">
            <v>0</v>
          </cell>
          <cell r="F583">
            <v>0</v>
          </cell>
          <cell r="G583">
            <v>0</v>
          </cell>
        </row>
        <row r="584">
          <cell r="C584" t="str">
            <v>H580</v>
          </cell>
          <cell r="D584">
            <v>0</v>
          </cell>
          <cell r="E584">
            <v>0</v>
          </cell>
          <cell r="F584">
            <v>0</v>
          </cell>
          <cell r="G584">
            <v>0</v>
          </cell>
        </row>
        <row r="585">
          <cell r="C585" t="str">
            <v>H581</v>
          </cell>
          <cell r="D585">
            <v>0</v>
          </cell>
          <cell r="E585">
            <v>0</v>
          </cell>
          <cell r="F585">
            <v>0</v>
          </cell>
          <cell r="G585">
            <v>0</v>
          </cell>
        </row>
        <row r="586">
          <cell r="C586" t="str">
            <v>H582</v>
          </cell>
          <cell r="D586">
            <v>0</v>
          </cell>
          <cell r="E586">
            <v>0</v>
          </cell>
          <cell r="F586">
            <v>0</v>
          </cell>
          <cell r="G586">
            <v>0</v>
          </cell>
        </row>
        <row r="587">
          <cell r="C587" t="str">
            <v>H583</v>
          </cell>
          <cell r="D587">
            <v>0</v>
          </cell>
          <cell r="E587">
            <v>0</v>
          </cell>
          <cell r="F587">
            <v>0</v>
          </cell>
          <cell r="G587">
            <v>0</v>
          </cell>
        </row>
        <row r="588">
          <cell r="C588" t="str">
            <v>H584</v>
          </cell>
          <cell r="D588">
            <v>0</v>
          </cell>
          <cell r="E588">
            <v>0</v>
          </cell>
          <cell r="F588">
            <v>0</v>
          </cell>
          <cell r="G588">
            <v>0</v>
          </cell>
        </row>
        <row r="589">
          <cell r="C589" t="str">
            <v>H585</v>
          </cell>
          <cell r="D589">
            <v>0</v>
          </cell>
          <cell r="E589">
            <v>0</v>
          </cell>
          <cell r="F589">
            <v>0</v>
          </cell>
          <cell r="G589">
            <v>0</v>
          </cell>
        </row>
        <row r="590">
          <cell r="C590" t="str">
            <v>H586</v>
          </cell>
          <cell r="D590">
            <v>0</v>
          </cell>
          <cell r="E590">
            <v>0</v>
          </cell>
          <cell r="F590">
            <v>0</v>
          </cell>
          <cell r="G590">
            <v>0</v>
          </cell>
        </row>
        <row r="591">
          <cell r="C591" t="str">
            <v>H587</v>
          </cell>
          <cell r="D591">
            <v>0</v>
          </cell>
          <cell r="E591">
            <v>0</v>
          </cell>
          <cell r="F591">
            <v>0</v>
          </cell>
          <cell r="G591">
            <v>0</v>
          </cell>
        </row>
        <row r="592">
          <cell r="C592" t="str">
            <v>H588</v>
          </cell>
          <cell r="D592">
            <v>0</v>
          </cell>
          <cell r="E592">
            <v>0</v>
          </cell>
          <cell r="F592">
            <v>0</v>
          </cell>
          <cell r="G592">
            <v>0</v>
          </cell>
        </row>
        <row r="593">
          <cell r="C593" t="str">
            <v>H589</v>
          </cell>
          <cell r="D593">
            <v>0</v>
          </cell>
          <cell r="E593">
            <v>0</v>
          </cell>
          <cell r="F593">
            <v>0</v>
          </cell>
          <cell r="G593">
            <v>0</v>
          </cell>
        </row>
        <row r="594">
          <cell r="C594" t="str">
            <v>H590</v>
          </cell>
          <cell r="D594">
            <v>0</v>
          </cell>
          <cell r="E594">
            <v>0</v>
          </cell>
          <cell r="F594">
            <v>0</v>
          </cell>
          <cell r="G594">
            <v>0</v>
          </cell>
        </row>
        <row r="595">
          <cell r="C595" t="str">
            <v>H591</v>
          </cell>
          <cell r="D595">
            <v>0</v>
          </cell>
          <cell r="E595">
            <v>0</v>
          </cell>
          <cell r="F595">
            <v>0</v>
          </cell>
          <cell r="G595">
            <v>0</v>
          </cell>
        </row>
        <row r="596">
          <cell r="C596" t="str">
            <v>H592</v>
          </cell>
          <cell r="D596">
            <v>0</v>
          </cell>
          <cell r="E596">
            <v>0</v>
          </cell>
          <cell r="F596">
            <v>0</v>
          </cell>
          <cell r="G596">
            <v>0</v>
          </cell>
        </row>
        <row r="597">
          <cell r="C597" t="str">
            <v>H593</v>
          </cell>
          <cell r="D597">
            <v>0</v>
          </cell>
          <cell r="E597">
            <v>0</v>
          </cell>
          <cell r="F597">
            <v>0</v>
          </cell>
          <cell r="G597">
            <v>0</v>
          </cell>
        </row>
        <row r="598">
          <cell r="C598" t="str">
            <v>H594</v>
          </cell>
          <cell r="D598">
            <v>0</v>
          </cell>
          <cell r="E598">
            <v>0</v>
          </cell>
          <cell r="F598">
            <v>0</v>
          </cell>
          <cell r="G598">
            <v>0</v>
          </cell>
        </row>
        <row r="599">
          <cell r="C599" t="str">
            <v>H595</v>
          </cell>
          <cell r="D599">
            <v>0</v>
          </cell>
          <cell r="E599">
            <v>0</v>
          </cell>
          <cell r="F599">
            <v>0</v>
          </cell>
          <cell r="G599">
            <v>0</v>
          </cell>
        </row>
        <row r="600">
          <cell r="C600" t="str">
            <v>H596</v>
          </cell>
          <cell r="D600">
            <v>0</v>
          </cell>
          <cell r="E600">
            <v>0</v>
          </cell>
          <cell r="F600">
            <v>0</v>
          </cell>
          <cell r="G600">
            <v>0</v>
          </cell>
        </row>
        <row r="601">
          <cell r="C601" t="str">
            <v>H597</v>
          </cell>
          <cell r="D601">
            <v>0</v>
          </cell>
          <cell r="E601">
            <v>0</v>
          </cell>
          <cell r="F601">
            <v>0</v>
          </cell>
          <cell r="G601">
            <v>0</v>
          </cell>
        </row>
        <row r="602">
          <cell r="C602" t="str">
            <v>H598</v>
          </cell>
          <cell r="D602">
            <v>0</v>
          </cell>
          <cell r="E602">
            <v>0</v>
          </cell>
          <cell r="F602">
            <v>0</v>
          </cell>
          <cell r="G602">
            <v>0</v>
          </cell>
        </row>
        <row r="603">
          <cell r="C603" t="str">
            <v>H599</v>
          </cell>
          <cell r="D603">
            <v>0</v>
          </cell>
          <cell r="E603">
            <v>0</v>
          </cell>
          <cell r="F603">
            <v>0</v>
          </cell>
          <cell r="G603">
            <v>0</v>
          </cell>
        </row>
        <row r="604">
          <cell r="C604" t="str">
            <v>H600</v>
          </cell>
          <cell r="D604">
            <v>0</v>
          </cell>
          <cell r="E604">
            <v>0</v>
          </cell>
          <cell r="F604">
            <v>0</v>
          </cell>
          <cell r="G604">
            <v>0</v>
          </cell>
        </row>
        <row r="605">
          <cell r="C605" t="str">
            <v>H601</v>
          </cell>
          <cell r="D605">
            <v>0</v>
          </cell>
          <cell r="E605">
            <v>0</v>
          </cell>
          <cell r="F605">
            <v>0</v>
          </cell>
          <cell r="G605">
            <v>0</v>
          </cell>
        </row>
        <row r="606">
          <cell r="C606" t="str">
            <v>H602</v>
          </cell>
          <cell r="D606">
            <v>0</v>
          </cell>
          <cell r="E606">
            <v>0</v>
          </cell>
          <cell r="F606">
            <v>0</v>
          </cell>
          <cell r="G606">
            <v>0</v>
          </cell>
        </row>
        <row r="607">
          <cell r="C607" t="str">
            <v>H603</v>
          </cell>
          <cell r="D607">
            <v>0</v>
          </cell>
          <cell r="E607">
            <v>0</v>
          </cell>
          <cell r="F607">
            <v>0</v>
          </cell>
          <cell r="G607">
            <v>0</v>
          </cell>
        </row>
        <row r="608">
          <cell r="C608" t="str">
            <v>H604</v>
          </cell>
          <cell r="D608">
            <v>0</v>
          </cell>
          <cell r="E608">
            <v>0</v>
          </cell>
          <cell r="F608">
            <v>0</v>
          </cell>
          <cell r="G608">
            <v>0</v>
          </cell>
        </row>
        <row r="609">
          <cell r="C609" t="str">
            <v>H605</v>
          </cell>
          <cell r="D609">
            <v>0</v>
          </cell>
          <cell r="E609">
            <v>0</v>
          </cell>
          <cell r="F609">
            <v>0</v>
          </cell>
          <cell r="G609">
            <v>0</v>
          </cell>
        </row>
        <row r="610">
          <cell r="C610" t="str">
            <v>H606</v>
          </cell>
          <cell r="D610">
            <v>0</v>
          </cell>
          <cell r="E610">
            <v>0</v>
          </cell>
          <cell r="F610">
            <v>0</v>
          </cell>
          <cell r="G610">
            <v>0</v>
          </cell>
        </row>
        <row r="611">
          <cell r="C611" t="str">
            <v>H607</v>
          </cell>
          <cell r="D611">
            <v>0</v>
          </cell>
          <cell r="E611">
            <v>0</v>
          </cell>
          <cell r="F611">
            <v>0</v>
          </cell>
          <cell r="G611">
            <v>0</v>
          </cell>
        </row>
        <row r="612">
          <cell r="C612" t="str">
            <v>H608</v>
          </cell>
          <cell r="D612">
            <v>0</v>
          </cell>
          <cell r="E612">
            <v>0</v>
          </cell>
          <cell r="F612">
            <v>0</v>
          </cell>
          <cell r="G612">
            <v>0</v>
          </cell>
        </row>
        <row r="613">
          <cell r="C613" t="str">
            <v>H609</v>
          </cell>
          <cell r="D613">
            <v>0</v>
          </cell>
          <cell r="E613">
            <v>0</v>
          </cell>
          <cell r="F613">
            <v>0</v>
          </cell>
          <cell r="G613">
            <v>0</v>
          </cell>
        </row>
        <row r="614">
          <cell r="C614" t="str">
            <v>H610</v>
          </cell>
          <cell r="D614">
            <v>0</v>
          </cell>
          <cell r="E614">
            <v>0</v>
          </cell>
          <cell r="F614">
            <v>0</v>
          </cell>
          <cell r="G614">
            <v>0</v>
          </cell>
        </row>
        <row r="615">
          <cell r="C615" t="str">
            <v>H611</v>
          </cell>
          <cell r="D615">
            <v>0</v>
          </cell>
          <cell r="E615">
            <v>0</v>
          </cell>
          <cell r="F615">
            <v>0</v>
          </cell>
          <cell r="G615">
            <v>0</v>
          </cell>
        </row>
        <row r="616">
          <cell r="C616" t="str">
            <v>H612</v>
          </cell>
          <cell r="D616">
            <v>0</v>
          </cell>
          <cell r="E616">
            <v>0</v>
          </cell>
          <cell r="F616">
            <v>0</v>
          </cell>
          <cell r="G616">
            <v>0</v>
          </cell>
        </row>
        <row r="617">
          <cell r="C617" t="str">
            <v>H613</v>
          </cell>
          <cell r="D617">
            <v>0</v>
          </cell>
          <cell r="E617">
            <v>0</v>
          </cell>
          <cell r="F617">
            <v>0</v>
          </cell>
          <cell r="G617">
            <v>0</v>
          </cell>
        </row>
        <row r="618">
          <cell r="C618" t="str">
            <v>H614</v>
          </cell>
          <cell r="D618">
            <v>0</v>
          </cell>
          <cell r="E618">
            <v>0</v>
          </cell>
          <cell r="F618">
            <v>0</v>
          </cell>
          <cell r="G618">
            <v>0</v>
          </cell>
        </row>
        <row r="619">
          <cell r="C619" t="str">
            <v>H615</v>
          </cell>
          <cell r="D619">
            <v>0</v>
          </cell>
          <cell r="E619">
            <v>0</v>
          </cell>
          <cell r="F619">
            <v>0</v>
          </cell>
          <cell r="G619">
            <v>0</v>
          </cell>
        </row>
        <row r="620">
          <cell r="C620" t="str">
            <v>H616</v>
          </cell>
          <cell r="D620">
            <v>0</v>
          </cell>
          <cell r="E620">
            <v>0</v>
          </cell>
          <cell r="F620">
            <v>0</v>
          </cell>
          <cell r="G620">
            <v>0</v>
          </cell>
        </row>
        <row r="621">
          <cell r="C621" t="str">
            <v>H617</v>
          </cell>
          <cell r="D621">
            <v>0</v>
          </cell>
          <cell r="E621">
            <v>0</v>
          </cell>
          <cell r="F621">
            <v>0</v>
          </cell>
          <cell r="G621">
            <v>0</v>
          </cell>
        </row>
        <row r="622">
          <cell r="C622" t="str">
            <v>H618</v>
          </cell>
          <cell r="D622">
            <v>0</v>
          </cell>
          <cell r="E622">
            <v>0</v>
          </cell>
          <cell r="F622">
            <v>0</v>
          </cell>
          <cell r="G622">
            <v>0</v>
          </cell>
        </row>
        <row r="623">
          <cell r="C623" t="str">
            <v>H619</v>
          </cell>
          <cell r="D623">
            <v>0</v>
          </cell>
          <cell r="E623">
            <v>0</v>
          </cell>
          <cell r="F623">
            <v>0</v>
          </cell>
          <cell r="G623">
            <v>0</v>
          </cell>
        </row>
        <row r="624">
          <cell r="C624" t="str">
            <v>H620</v>
          </cell>
          <cell r="D624">
            <v>0</v>
          </cell>
          <cell r="E624">
            <v>0</v>
          </cell>
          <cell r="F624">
            <v>0</v>
          </cell>
          <cell r="G624">
            <v>0</v>
          </cell>
        </row>
        <row r="625">
          <cell r="C625" t="str">
            <v>H621</v>
          </cell>
          <cell r="D625">
            <v>0</v>
          </cell>
          <cell r="E625">
            <v>0</v>
          </cell>
          <cell r="F625">
            <v>0</v>
          </cell>
          <cell r="G625">
            <v>0</v>
          </cell>
        </row>
        <row r="626">
          <cell r="C626" t="str">
            <v>H622</v>
          </cell>
          <cell r="D626">
            <v>0</v>
          </cell>
          <cell r="E626">
            <v>0</v>
          </cell>
          <cell r="F626">
            <v>0</v>
          </cell>
          <cell r="G626">
            <v>0</v>
          </cell>
        </row>
        <row r="627">
          <cell r="C627" t="str">
            <v>H623</v>
          </cell>
          <cell r="D627">
            <v>0</v>
          </cell>
          <cell r="E627">
            <v>0</v>
          </cell>
          <cell r="F627">
            <v>0</v>
          </cell>
          <cell r="G627">
            <v>0</v>
          </cell>
        </row>
        <row r="628">
          <cell r="C628" t="str">
            <v>H624</v>
          </cell>
          <cell r="D628">
            <v>0</v>
          </cell>
          <cell r="E628">
            <v>0</v>
          </cell>
          <cell r="F628">
            <v>0</v>
          </cell>
          <cell r="G628">
            <v>0</v>
          </cell>
        </row>
        <row r="629">
          <cell r="C629" t="str">
            <v>H625</v>
          </cell>
          <cell r="D629">
            <v>0</v>
          </cell>
          <cell r="E629">
            <v>0</v>
          </cell>
          <cell r="F629">
            <v>0</v>
          </cell>
          <cell r="G629">
            <v>0</v>
          </cell>
        </row>
        <row r="630">
          <cell r="C630" t="str">
            <v>H626</v>
          </cell>
          <cell r="D630">
            <v>0</v>
          </cell>
          <cell r="E630">
            <v>0</v>
          </cell>
          <cell r="F630">
            <v>0</v>
          </cell>
          <cell r="G630">
            <v>0</v>
          </cell>
        </row>
        <row r="631">
          <cell r="C631" t="str">
            <v>H627</v>
          </cell>
          <cell r="D631">
            <v>0</v>
          </cell>
          <cell r="E631">
            <v>0</v>
          </cell>
          <cell r="F631">
            <v>0</v>
          </cell>
          <cell r="G631">
            <v>0</v>
          </cell>
        </row>
        <row r="632">
          <cell r="C632" t="str">
            <v>H628</v>
          </cell>
          <cell r="D632">
            <v>0</v>
          </cell>
          <cell r="E632">
            <v>0</v>
          </cell>
          <cell r="F632">
            <v>0</v>
          </cell>
          <cell r="G632">
            <v>0</v>
          </cell>
        </row>
        <row r="633">
          <cell r="C633" t="str">
            <v>H629</v>
          </cell>
          <cell r="D633">
            <v>0</v>
          </cell>
          <cell r="E633">
            <v>0</v>
          </cell>
          <cell r="F633">
            <v>0</v>
          </cell>
          <cell r="G633">
            <v>0</v>
          </cell>
        </row>
        <row r="634">
          <cell r="C634" t="str">
            <v>H630</v>
          </cell>
          <cell r="D634">
            <v>0</v>
          </cell>
          <cell r="E634">
            <v>0</v>
          </cell>
          <cell r="F634">
            <v>0</v>
          </cell>
          <cell r="G634">
            <v>0</v>
          </cell>
        </row>
        <row r="635">
          <cell r="C635" t="str">
            <v>H631</v>
          </cell>
          <cell r="D635">
            <v>0</v>
          </cell>
          <cell r="E635">
            <v>0</v>
          </cell>
          <cell r="F635">
            <v>0</v>
          </cell>
          <cell r="G635">
            <v>0</v>
          </cell>
        </row>
        <row r="636">
          <cell r="C636" t="str">
            <v>H632</v>
          </cell>
          <cell r="D636">
            <v>0</v>
          </cell>
          <cell r="E636">
            <v>0</v>
          </cell>
          <cell r="F636">
            <v>0</v>
          </cell>
          <cell r="G636">
            <v>0</v>
          </cell>
        </row>
        <row r="637">
          <cell r="C637" t="str">
            <v>H633</v>
          </cell>
          <cell r="D637">
            <v>0</v>
          </cell>
          <cell r="E637">
            <v>0</v>
          </cell>
          <cell r="F637">
            <v>0</v>
          </cell>
          <cell r="G637">
            <v>0</v>
          </cell>
        </row>
        <row r="638">
          <cell r="C638" t="str">
            <v>H634</v>
          </cell>
          <cell r="D638">
            <v>0</v>
          </cell>
          <cell r="E638">
            <v>0</v>
          </cell>
          <cell r="F638">
            <v>0</v>
          </cell>
          <cell r="G638">
            <v>0</v>
          </cell>
        </row>
        <row r="639">
          <cell r="C639" t="str">
            <v>H635</v>
          </cell>
          <cell r="D639">
            <v>0</v>
          </cell>
          <cell r="E639">
            <v>0</v>
          </cell>
          <cell r="F639">
            <v>0</v>
          </cell>
          <cell r="G639">
            <v>0</v>
          </cell>
        </row>
        <row r="640">
          <cell r="C640" t="str">
            <v>H636</v>
          </cell>
          <cell r="D640">
            <v>0</v>
          </cell>
          <cell r="E640">
            <v>0</v>
          </cell>
          <cell r="F640">
            <v>0</v>
          </cell>
          <cell r="G640">
            <v>0</v>
          </cell>
        </row>
        <row r="641">
          <cell r="C641" t="str">
            <v>H637</v>
          </cell>
          <cell r="D641">
            <v>0</v>
          </cell>
          <cell r="E641">
            <v>0</v>
          </cell>
          <cell r="F641">
            <v>0</v>
          </cell>
          <cell r="G641">
            <v>0</v>
          </cell>
        </row>
        <row r="642">
          <cell r="C642" t="str">
            <v>H638</v>
          </cell>
          <cell r="D642">
            <v>0</v>
          </cell>
          <cell r="E642">
            <v>0</v>
          </cell>
          <cell r="F642">
            <v>0</v>
          </cell>
          <cell r="G642">
            <v>0</v>
          </cell>
        </row>
        <row r="643">
          <cell r="C643" t="str">
            <v>H639</v>
          </cell>
          <cell r="D643">
            <v>0</v>
          </cell>
          <cell r="E643">
            <v>0</v>
          </cell>
          <cell r="F643">
            <v>0</v>
          </cell>
          <cell r="G643">
            <v>0</v>
          </cell>
        </row>
        <row r="644">
          <cell r="C644" t="str">
            <v>H640</v>
          </cell>
          <cell r="D644">
            <v>0</v>
          </cell>
          <cell r="E644">
            <v>0</v>
          </cell>
          <cell r="F644">
            <v>0</v>
          </cell>
          <cell r="G644">
            <v>0</v>
          </cell>
        </row>
        <row r="645">
          <cell r="C645" t="str">
            <v>H641</v>
          </cell>
          <cell r="D645">
            <v>0</v>
          </cell>
          <cell r="E645">
            <v>0</v>
          </cell>
          <cell r="F645">
            <v>0</v>
          </cell>
          <cell r="G645">
            <v>0</v>
          </cell>
        </row>
        <row r="646">
          <cell r="C646" t="str">
            <v>H642</v>
          </cell>
          <cell r="D646">
            <v>0</v>
          </cell>
          <cell r="E646">
            <v>0</v>
          </cell>
          <cell r="F646">
            <v>0</v>
          </cell>
          <cell r="G646">
            <v>0</v>
          </cell>
        </row>
        <row r="647">
          <cell r="C647" t="str">
            <v>H643</v>
          </cell>
          <cell r="D647">
            <v>0</v>
          </cell>
          <cell r="E647">
            <v>0</v>
          </cell>
          <cell r="F647">
            <v>0</v>
          </cell>
          <cell r="G647">
            <v>0</v>
          </cell>
        </row>
        <row r="648">
          <cell r="C648" t="str">
            <v>H644</v>
          </cell>
          <cell r="D648">
            <v>0</v>
          </cell>
          <cell r="E648">
            <v>0</v>
          </cell>
          <cell r="F648">
            <v>0</v>
          </cell>
          <cell r="G648">
            <v>0</v>
          </cell>
        </row>
        <row r="649">
          <cell r="C649" t="str">
            <v>H645</v>
          </cell>
          <cell r="D649">
            <v>0</v>
          </cell>
          <cell r="E649">
            <v>0</v>
          </cell>
          <cell r="F649">
            <v>0</v>
          </cell>
          <cell r="G649">
            <v>0</v>
          </cell>
        </row>
        <row r="650">
          <cell r="C650" t="str">
            <v>H646</v>
          </cell>
          <cell r="D650">
            <v>0</v>
          </cell>
          <cell r="E650">
            <v>0</v>
          </cell>
          <cell r="F650">
            <v>0</v>
          </cell>
          <cell r="G650">
            <v>0</v>
          </cell>
        </row>
        <row r="651">
          <cell r="C651" t="str">
            <v>H647</v>
          </cell>
          <cell r="D651">
            <v>0</v>
          </cell>
          <cell r="E651">
            <v>0</v>
          </cell>
          <cell r="F651">
            <v>0</v>
          </cell>
          <cell r="G651">
            <v>0</v>
          </cell>
        </row>
        <row r="652">
          <cell r="C652" t="str">
            <v>H648</v>
          </cell>
          <cell r="D652">
            <v>0</v>
          </cell>
          <cell r="E652">
            <v>0</v>
          </cell>
          <cell r="F652">
            <v>0</v>
          </cell>
          <cell r="G652">
            <v>0</v>
          </cell>
        </row>
        <row r="653">
          <cell r="C653" t="str">
            <v>H649</v>
          </cell>
          <cell r="D653">
            <v>0</v>
          </cell>
          <cell r="E653">
            <v>0</v>
          </cell>
          <cell r="F653">
            <v>0</v>
          </cell>
          <cell r="G653">
            <v>0</v>
          </cell>
        </row>
        <row r="654">
          <cell r="C654" t="str">
            <v>H650</v>
          </cell>
          <cell r="D654">
            <v>0</v>
          </cell>
          <cell r="E654">
            <v>0</v>
          </cell>
          <cell r="F654">
            <v>0</v>
          </cell>
          <cell r="G654">
            <v>0</v>
          </cell>
        </row>
        <row r="655">
          <cell r="C655" t="str">
            <v>H651</v>
          </cell>
          <cell r="D655">
            <v>0</v>
          </cell>
          <cell r="E655">
            <v>0</v>
          </cell>
          <cell r="F655">
            <v>0</v>
          </cell>
          <cell r="G655">
            <v>0</v>
          </cell>
        </row>
        <row r="656">
          <cell r="C656" t="str">
            <v>H652</v>
          </cell>
          <cell r="D656">
            <v>0</v>
          </cell>
          <cell r="E656">
            <v>0</v>
          </cell>
          <cell r="F656">
            <v>0</v>
          </cell>
          <cell r="G656">
            <v>0</v>
          </cell>
        </row>
        <row r="657">
          <cell r="C657" t="str">
            <v>H653</v>
          </cell>
          <cell r="D657">
            <v>0</v>
          </cell>
          <cell r="E657">
            <v>0</v>
          </cell>
          <cell r="F657">
            <v>0</v>
          </cell>
          <cell r="G657">
            <v>0</v>
          </cell>
        </row>
        <row r="658">
          <cell r="C658" t="str">
            <v>H654</v>
          </cell>
          <cell r="D658">
            <v>0</v>
          </cell>
          <cell r="E658">
            <v>0</v>
          </cell>
          <cell r="F658">
            <v>0</v>
          </cell>
          <cell r="G658">
            <v>0</v>
          </cell>
        </row>
        <row r="659">
          <cell r="C659" t="str">
            <v>H655</v>
          </cell>
          <cell r="D659">
            <v>0</v>
          </cell>
          <cell r="E659">
            <v>0</v>
          </cell>
          <cell r="F659">
            <v>0</v>
          </cell>
          <cell r="G659">
            <v>0</v>
          </cell>
        </row>
        <row r="660">
          <cell r="C660" t="str">
            <v>H656</v>
          </cell>
          <cell r="D660">
            <v>0</v>
          </cell>
          <cell r="E660">
            <v>0</v>
          </cell>
          <cell r="F660">
            <v>0</v>
          </cell>
          <cell r="G660">
            <v>0</v>
          </cell>
        </row>
        <row r="661">
          <cell r="C661" t="str">
            <v>H657</v>
          </cell>
          <cell r="D661">
            <v>0</v>
          </cell>
          <cell r="E661">
            <v>0</v>
          </cell>
          <cell r="F661">
            <v>0</v>
          </cell>
          <cell r="G661">
            <v>0</v>
          </cell>
        </row>
        <row r="662">
          <cell r="C662" t="str">
            <v>H658</v>
          </cell>
          <cell r="D662">
            <v>0</v>
          </cell>
          <cell r="E662">
            <v>0</v>
          </cell>
          <cell r="F662">
            <v>0</v>
          </cell>
          <cell r="G662">
            <v>0</v>
          </cell>
        </row>
        <row r="663">
          <cell r="C663" t="str">
            <v>H659</v>
          </cell>
          <cell r="D663">
            <v>0</v>
          </cell>
          <cell r="E663">
            <v>0</v>
          </cell>
          <cell r="F663">
            <v>0</v>
          </cell>
          <cell r="G663">
            <v>0</v>
          </cell>
        </row>
        <row r="664">
          <cell r="C664" t="str">
            <v>H660</v>
          </cell>
          <cell r="D664">
            <v>0</v>
          </cell>
          <cell r="E664">
            <v>0</v>
          </cell>
          <cell r="F664">
            <v>0</v>
          </cell>
          <cell r="G664">
            <v>0</v>
          </cell>
        </row>
        <row r="665">
          <cell r="C665" t="str">
            <v>H661</v>
          </cell>
          <cell r="D665">
            <v>0</v>
          </cell>
          <cell r="E665">
            <v>0</v>
          </cell>
          <cell r="F665">
            <v>0</v>
          </cell>
          <cell r="G665">
            <v>0</v>
          </cell>
        </row>
        <row r="666">
          <cell r="C666" t="str">
            <v>H662</v>
          </cell>
          <cell r="D666">
            <v>0</v>
          </cell>
          <cell r="E666">
            <v>0</v>
          </cell>
          <cell r="F666">
            <v>0</v>
          </cell>
          <cell r="G666">
            <v>0</v>
          </cell>
        </row>
        <row r="667">
          <cell r="C667" t="str">
            <v>H663</v>
          </cell>
          <cell r="D667">
            <v>0</v>
          </cell>
          <cell r="E667">
            <v>0</v>
          </cell>
          <cell r="F667">
            <v>0</v>
          </cell>
          <cell r="G667">
            <v>0</v>
          </cell>
        </row>
        <row r="668">
          <cell r="C668" t="str">
            <v>H664</v>
          </cell>
          <cell r="D668">
            <v>0</v>
          </cell>
          <cell r="E668">
            <v>0</v>
          </cell>
          <cell r="F668">
            <v>0</v>
          </cell>
          <cell r="G668">
            <v>0</v>
          </cell>
        </row>
        <row r="669">
          <cell r="C669" t="str">
            <v>H665</v>
          </cell>
          <cell r="D669">
            <v>0</v>
          </cell>
          <cell r="E669">
            <v>0</v>
          </cell>
          <cell r="F669">
            <v>0</v>
          </cell>
          <cell r="G669">
            <v>0</v>
          </cell>
        </row>
        <row r="670">
          <cell r="C670" t="str">
            <v>H666</v>
          </cell>
          <cell r="D670">
            <v>0</v>
          </cell>
          <cell r="E670">
            <v>0</v>
          </cell>
          <cell r="F670">
            <v>0</v>
          </cell>
          <cell r="G670">
            <v>0</v>
          </cell>
        </row>
        <row r="671">
          <cell r="C671" t="str">
            <v>H667</v>
          </cell>
          <cell r="D671">
            <v>0</v>
          </cell>
          <cell r="E671">
            <v>0</v>
          </cell>
          <cell r="F671">
            <v>0</v>
          </cell>
          <cell r="G671">
            <v>0</v>
          </cell>
        </row>
        <row r="672">
          <cell r="C672" t="str">
            <v>H668</v>
          </cell>
          <cell r="D672">
            <v>0</v>
          </cell>
          <cell r="E672">
            <v>0</v>
          </cell>
          <cell r="F672">
            <v>0</v>
          </cell>
          <cell r="G672">
            <v>0</v>
          </cell>
        </row>
        <row r="673">
          <cell r="C673" t="str">
            <v>H669</v>
          </cell>
          <cell r="D673">
            <v>0</v>
          </cell>
          <cell r="E673">
            <v>0</v>
          </cell>
          <cell r="F673">
            <v>0</v>
          </cell>
          <cell r="G673">
            <v>0</v>
          </cell>
        </row>
        <row r="674">
          <cell r="C674" t="str">
            <v>H670</v>
          </cell>
          <cell r="D674">
            <v>0</v>
          </cell>
          <cell r="E674">
            <v>0</v>
          </cell>
          <cell r="F674">
            <v>0</v>
          </cell>
          <cell r="G674">
            <v>0</v>
          </cell>
        </row>
        <row r="675">
          <cell r="C675" t="str">
            <v>H671</v>
          </cell>
          <cell r="D675">
            <v>0</v>
          </cell>
          <cell r="E675">
            <v>0</v>
          </cell>
          <cell r="F675">
            <v>0</v>
          </cell>
          <cell r="G675">
            <v>0</v>
          </cell>
        </row>
        <row r="676">
          <cell r="C676" t="str">
            <v>H672</v>
          </cell>
          <cell r="D676">
            <v>0</v>
          </cell>
          <cell r="E676">
            <v>0</v>
          </cell>
          <cell r="F676">
            <v>0</v>
          </cell>
          <cell r="G676">
            <v>0</v>
          </cell>
        </row>
        <row r="677">
          <cell r="C677" t="str">
            <v>H673</v>
          </cell>
          <cell r="D677">
            <v>0</v>
          </cell>
          <cell r="E677">
            <v>0</v>
          </cell>
          <cell r="F677">
            <v>0</v>
          </cell>
          <cell r="G677">
            <v>0</v>
          </cell>
        </row>
        <row r="678">
          <cell r="C678" t="str">
            <v>H674</v>
          </cell>
          <cell r="D678">
            <v>0</v>
          </cell>
          <cell r="E678">
            <v>0</v>
          </cell>
          <cell r="F678">
            <v>0</v>
          </cell>
          <cell r="G678">
            <v>0</v>
          </cell>
        </row>
        <row r="679">
          <cell r="C679" t="str">
            <v>H675</v>
          </cell>
          <cell r="D679">
            <v>0</v>
          </cell>
          <cell r="E679">
            <v>0</v>
          </cell>
          <cell r="F679">
            <v>0</v>
          </cell>
          <cell r="G679">
            <v>0</v>
          </cell>
        </row>
        <row r="680">
          <cell r="C680" t="str">
            <v>H676</v>
          </cell>
          <cell r="D680">
            <v>0</v>
          </cell>
          <cell r="E680">
            <v>0</v>
          </cell>
          <cell r="F680">
            <v>0</v>
          </cell>
          <cell r="G680">
            <v>0</v>
          </cell>
        </row>
        <row r="681">
          <cell r="C681" t="str">
            <v>H677</v>
          </cell>
          <cell r="D681">
            <v>0</v>
          </cell>
          <cell r="E681">
            <v>0</v>
          </cell>
          <cell r="F681">
            <v>0</v>
          </cell>
          <cell r="G681">
            <v>0</v>
          </cell>
        </row>
        <row r="682">
          <cell r="C682" t="str">
            <v>H678</v>
          </cell>
          <cell r="D682">
            <v>0</v>
          </cell>
          <cell r="E682">
            <v>0</v>
          </cell>
          <cell r="F682">
            <v>0</v>
          </cell>
          <cell r="G682">
            <v>0</v>
          </cell>
        </row>
        <row r="683">
          <cell r="C683" t="str">
            <v>H679</v>
          </cell>
          <cell r="D683">
            <v>0</v>
          </cell>
          <cell r="E683">
            <v>0</v>
          </cell>
          <cell r="F683">
            <v>0</v>
          </cell>
          <cell r="G683">
            <v>0</v>
          </cell>
        </row>
        <row r="684">
          <cell r="C684" t="str">
            <v>H680</v>
          </cell>
          <cell r="D684">
            <v>0</v>
          </cell>
          <cell r="E684">
            <v>0</v>
          </cell>
          <cell r="F684">
            <v>0</v>
          </cell>
          <cell r="G684">
            <v>0</v>
          </cell>
        </row>
        <row r="685">
          <cell r="C685" t="str">
            <v>H681</v>
          </cell>
          <cell r="D685">
            <v>0</v>
          </cell>
          <cell r="E685">
            <v>0</v>
          </cell>
          <cell r="F685">
            <v>0</v>
          </cell>
          <cell r="G685">
            <v>0</v>
          </cell>
        </row>
        <row r="686">
          <cell r="C686" t="str">
            <v>H682</v>
          </cell>
          <cell r="D686">
            <v>0</v>
          </cell>
          <cell r="E686">
            <v>0</v>
          </cell>
          <cell r="F686">
            <v>0</v>
          </cell>
          <cell r="G686">
            <v>0</v>
          </cell>
        </row>
        <row r="687">
          <cell r="C687" t="str">
            <v>H683</v>
          </cell>
          <cell r="D687">
            <v>0</v>
          </cell>
          <cell r="E687">
            <v>0</v>
          </cell>
          <cell r="F687">
            <v>0</v>
          </cell>
          <cell r="G687">
            <v>0</v>
          </cell>
        </row>
        <row r="688">
          <cell r="C688" t="str">
            <v>H684</v>
          </cell>
          <cell r="D688">
            <v>0</v>
          </cell>
          <cell r="E688">
            <v>0</v>
          </cell>
          <cell r="F688">
            <v>0</v>
          </cell>
          <cell r="G688">
            <v>0</v>
          </cell>
        </row>
        <row r="689">
          <cell r="C689" t="str">
            <v>H685</v>
          </cell>
          <cell r="D689">
            <v>0</v>
          </cell>
          <cell r="E689">
            <v>0</v>
          </cell>
          <cell r="F689">
            <v>0</v>
          </cell>
          <cell r="G689">
            <v>0</v>
          </cell>
        </row>
        <row r="690">
          <cell r="C690" t="str">
            <v>H686</v>
          </cell>
          <cell r="D690">
            <v>0</v>
          </cell>
          <cell r="E690">
            <v>0</v>
          </cell>
          <cell r="F690">
            <v>0</v>
          </cell>
          <cell r="G690">
            <v>0</v>
          </cell>
        </row>
        <row r="691">
          <cell r="C691" t="str">
            <v>H687</v>
          </cell>
          <cell r="D691">
            <v>0</v>
          </cell>
          <cell r="E691">
            <v>0</v>
          </cell>
          <cell r="F691">
            <v>0</v>
          </cell>
          <cell r="G691">
            <v>0</v>
          </cell>
        </row>
        <row r="692">
          <cell r="C692" t="str">
            <v>H688</v>
          </cell>
          <cell r="D692">
            <v>0</v>
          </cell>
          <cell r="E692">
            <v>0</v>
          </cell>
          <cell r="F692">
            <v>0</v>
          </cell>
          <cell r="G692">
            <v>0</v>
          </cell>
        </row>
        <row r="693">
          <cell r="C693" t="str">
            <v>H689</v>
          </cell>
          <cell r="D693">
            <v>0</v>
          </cell>
          <cell r="E693">
            <v>0</v>
          </cell>
          <cell r="F693">
            <v>0</v>
          </cell>
          <cell r="G693">
            <v>0</v>
          </cell>
        </row>
        <row r="694">
          <cell r="C694" t="str">
            <v>H690</v>
          </cell>
          <cell r="D694">
            <v>0</v>
          </cell>
          <cell r="E694">
            <v>0</v>
          </cell>
          <cell r="F694">
            <v>0</v>
          </cell>
          <cell r="G694">
            <v>0</v>
          </cell>
        </row>
        <row r="695">
          <cell r="C695" t="str">
            <v>H691</v>
          </cell>
          <cell r="D695">
            <v>0</v>
          </cell>
          <cell r="E695">
            <v>0</v>
          </cell>
          <cell r="F695">
            <v>0</v>
          </cell>
          <cell r="G695">
            <v>0</v>
          </cell>
        </row>
        <row r="696">
          <cell r="C696" t="str">
            <v>H692</v>
          </cell>
          <cell r="D696">
            <v>0</v>
          </cell>
          <cell r="E696">
            <v>0</v>
          </cell>
          <cell r="F696">
            <v>0</v>
          </cell>
          <cell r="G696">
            <v>0</v>
          </cell>
        </row>
        <row r="697">
          <cell r="C697" t="str">
            <v>H693</v>
          </cell>
          <cell r="D697">
            <v>0</v>
          </cell>
          <cell r="E697">
            <v>0</v>
          </cell>
          <cell r="F697">
            <v>0</v>
          </cell>
          <cell r="G697">
            <v>0</v>
          </cell>
        </row>
        <row r="698">
          <cell r="C698" t="str">
            <v>H694</v>
          </cell>
          <cell r="D698">
            <v>0</v>
          </cell>
          <cell r="E698">
            <v>0</v>
          </cell>
          <cell r="F698">
            <v>0</v>
          </cell>
          <cell r="G698">
            <v>0</v>
          </cell>
        </row>
        <row r="699">
          <cell r="C699" t="str">
            <v>H695</v>
          </cell>
          <cell r="D699">
            <v>0</v>
          </cell>
          <cell r="E699">
            <v>0</v>
          </cell>
          <cell r="F699">
            <v>0</v>
          </cell>
          <cell r="G699">
            <v>0</v>
          </cell>
        </row>
        <row r="700">
          <cell r="C700" t="str">
            <v>H696</v>
          </cell>
          <cell r="D700">
            <v>0</v>
          </cell>
          <cell r="E700">
            <v>0</v>
          </cell>
          <cell r="F700">
            <v>0</v>
          </cell>
          <cell r="G700">
            <v>0</v>
          </cell>
        </row>
        <row r="701">
          <cell r="C701" t="str">
            <v>H697</v>
          </cell>
          <cell r="D701">
            <v>0</v>
          </cell>
          <cell r="E701">
            <v>0</v>
          </cell>
          <cell r="F701">
            <v>0</v>
          </cell>
          <cell r="G701">
            <v>0</v>
          </cell>
        </row>
        <row r="702">
          <cell r="C702" t="str">
            <v>H698</v>
          </cell>
          <cell r="D702">
            <v>0</v>
          </cell>
          <cell r="E702">
            <v>0</v>
          </cell>
          <cell r="F702">
            <v>0</v>
          </cell>
          <cell r="G702">
            <v>0</v>
          </cell>
        </row>
        <row r="703">
          <cell r="C703" t="str">
            <v>H699</v>
          </cell>
          <cell r="D703">
            <v>0</v>
          </cell>
          <cell r="E703">
            <v>0</v>
          </cell>
          <cell r="F703">
            <v>0</v>
          </cell>
          <cell r="G703">
            <v>0</v>
          </cell>
        </row>
        <row r="704">
          <cell r="D704">
            <v>0</v>
          </cell>
          <cell r="E704">
            <v>0</v>
          </cell>
          <cell r="F704">
            <v>0</v>
          </cell>
          <cell r="G704">
            <v>0</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vil"/>
      <sheetName val="DB@Acess"/>
      <sheetName val="Input"/>
      <sheetName val="Erectn"/>
      <sheetName val="FCS"/>
      <sheetName val="eq_data"/>
      <sheetName val="DB_Acess"/>
      <sheetName val="실행내역서(DCU)"/>
      <sheetName val="#REF"/>
      <sheetName val="견적"/>
      <sheetName val="금액내역서"/>
      <sheetName val="Tables"/>
      <sheetName val="Mtl Summary"/>
      <sheetName val="PROCESS"/>
      <sheetName val="cement"/>
      <sheetName val="DRUM"/>
      <sheetName val="BOQ"/>
      <sheetName val="合成単価作成表-BLDG"/>
      <sheetName val="대비표"/>
      <sheetName val="jobhist"/>
      <sheetName val="Sheet1"/>
      <sheetName val="Graph (LGEN)"/>
      <sheetName val="out_prog"/>
      <sheetName val="선적schedule (2)"/>
      <sheetName val="산근"/>
      <sheetName val="자바라1"/>
      <sheetName val="해외 연수비용 계산-삭제"/>
      <sheetName val="해외 기술훈련비 (합계)"/>
      <sheetName val="CALCULATION"/>
      <sheetName val="Rate Analysis"/>
      <sheetName val="Macro"/>
      <sheetName val="Taux"/>
      <sheetName val="A"/>
      <sheetName val="h-013211-2"/>
      <sheetName val="cable-data"/>
      <sheetName val="LABTOTAL"/>
      <sheetName val="Q31-004-XFR(T)-301_2"/>
      <sheetName val="Questions to Vendor"/>
      <sheetName val="Data"/>
      <sheetName val="breakdown"/>
      <sheetName val="CAT_5"/>
      <sheetName val="123"/>
      <sheetName val="기준"/>
      <sheetName val="B"/>
      <sheetName val="Bend_fact "/>
      <sheetName val="부하계산서"/>
      <sheetName val="VLOOKUP"/>
      <sheetName val="cal-foamglass"/>
      <sheetName val="TTL"/>
      <sheetName val="DANGA"/>
      <sheetName val="HOMEOFFICE"/>
      <sheetName val="TEMP. FAC."/>
      <sheetName val="SUM "/>
      <sheetName val="Multi-currency"/>
      <sheetName val="data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SUMM."/>
      <sheetName val="POWER"/>
      <sheetName val="WHRB"/>
      <sheetName val="DESAL."/>
      <sheetName val="PIPING"/>
      <sheetName val="INSULATION"/>
      <sheetName val="PAINTING"/>
      <sheetName val="Sch 3"/>
      <sheetName val="Sch 4"/>
      <sheetName val="Sch 5"/>
      <sheetName val="BOP (OLD)"/>
      <sheetName val="BOP (Taweelah)"/>
      <sheetName val="SIZING"/>
      <sheetName val="현황CODE"/>
      <sheetName val="손익현황"/>
      <sheetName val="PROCESS"/>
      <sheetName val="RFP002"/>
      <sheetName val="RFP003E"/>
      <sheetName val="CABLE BULK"/>
      <sheetName val="BM"/>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BASE"/>
      <sheetName val="Sheet1"/>
      <sheetName val="T3-99"/>
      <sheetName val="T4-99"/>
      <sheetName val="T5-99"/>
      <sheetName val="T6-99"/>
      <sheetName val="T7-99"/>
      <sheetName val="T8-99"/>
      <sheetName val="T9-99"/>
      <sheetName val="T10-99"/>
      <sheetName val="T11-99"/>
      <sheetName val="T12-99"/>
      <sheetName val="CVden ngoai TCT (1)"/>
      <sheetName val="CV den ngoai TCT (2)"/>
      <sheetName val="CV den ngoai TCT (3)"/>
      <sheetName val="QDcua TGD"/>
      <sheetName val="QD cua HDQT"/>
      <sheetName val="QD cua HDQT (2)"/>
      <sheetName val="CV di ngoai tong"/>
      <sheetName val="CV di ngoai tong (2)"/>
      <sheetName val="Chart1"/>
      <sheetName val="To trinh"/>
      <sheetName val="Giao nhiem vu"/>
      <sheetName val="QDcua TGD (2)"/>
      <sheetName val="Thong tu"/>
      <sheetName val="CV di trong  tong"/>
      <sheetName val="nghi dinh-CP"/>
      <sheetName val="CV den trong tong"/>
      <sheetName val="Sheet2"/>
      <sheetName val="00000000"/>
      <sheetName val="KHQ2"/>
      <sheetName val="KHT4,5-02"/>
      <sheetName val="KHVt "/>
      <sheetName val="KHVtt4"/>
      <sheetName val="KHVt XL"/>
      <sheetName val="KHVt XLT4"/>
      <sheetName val="TNHNoi"/>
      <sheetName val="Sheet3"/>
      <sheetName val="XL4Poppy"/>
      <sheetName val="Thep be"/>
      <sheetName val="Thep than"/>
      <sheetName val="Thep xa mu"/>
      <sheetName val="142201-T1-th"/>
      <sheetName val="142201-T1 "/>
      <sheetName val="142201-T2-th "/>
      <sheetName val="142201-T2"/>
      <sheetName val="142201-T3-th "/>
      <sheetName val="142201-T3"/>
      <sheetName val="142201-T4-th  "/>
      <sheetName val="142201-T4"/>
      <sheetName val="142201-T6"/>
      <sheetName val="142201-T10"/>
      <sheetName val="TBA"/>
      <sheetName val="Netbook"/>
      <sheetName val="DZ"/>
      <sheetName val="Muatb"/>
      <sheetName val="lapdat TB "/>
      <sheetName val="TNghiªm TB "/>
      <sheetName val="VËt liÖu"/>
      <sheetName val="vc-TBA"/>
      <sheetName val="Lap ®at ®iÖn"/>
      <sheetName val="TNghiÖm VL"/>
      <sheetName val="tt-TBA"/>
      <sheetName val="TDT"/>
      <sheetName val="TDT-TBA"/>
      <sheetName val="KSTK"/>
      <sheetName val="th "/>
      <sheetName val="tien luong"/>
      <sheetName val="dutoan"/>
      <sheetName val="CLech"/>
      <sheetName val="mong"/>
      <sheetName val="PA_coso"/>
      <sheetName val="PA_von"/>
      <sheetName val="PA_nhucau"/>
      <sheetName val="PA_TH"/>
      <sheetName val="THDT"/>
      <sheetName val="XL35"/>
      <sheetName val="DZ-35"/>
      <sheetName val="TN_35"/>
      <sheetName val="CT-DZ"/>
      <sheetName val="VC"/>
      <sheetName val="TC"/>
      <sheetName val="TH_BA"/>
      <sheetName val="TNT"/>
      <sheetName val="CT_TBA"/>
      <sheetName val="KB"/>
      <sheetName val="CT_BT"/>
      <sheetName val="KS"/>
      <sheetName val="BT"/>
      <sheetName val="CP_BT"/>
      <sheetName val="Sheet4"/>
      <sheetName val="Sheet5"/>
      <sheetName val="DB"/>
      <sheetName val="XXXXXXXX"/>
      <sheetName val="Sheet6"/>
      <sheetName val="Co quan TCT"/>
      <sheetName val="BOT"/>
      <sheetName val="BOT (PA chon)"/>
      <sheetName val="Yaly &amp; Ri Ninh"/>
      <sheetName val="Thuy dien Na Loi"/>
      <sheetName val="bang so sanh tong hop"/>
      <sheetName val="bang so sanh tong hop (ty le)"/>
      <sheetName val="thu nhap binh quan (2)"/>
      <sheetName val="dang huong"/>
      <sheetName val="phuong an 1"/>
      <sheetName val="phuong an 1 (2)"/>
      <sheetName val="phuong an2"/>
      <sheetName val="tong hop BQ"/>
      <sheetName val="Binhquan3"/>
      <sheetName val="tong hop BQ-1"/>
      <sheetName val="phuong an chon"/>
      <sheetName val="bang so sanh tong hop ( PA chon"/>
      <sheetName val="dang ap dung"/>
      <sheetName val="bang tong hop (dang huong)"/>
      <sheetName val="Kluong phu"/>
      <sheetName val="Lan can"/>
      <sheetName val="Ho lan"/>
      <sheetName val="Coc tieu"/>
      <sheetName val="Bien bao"/>
      <sheetName val="Ranh"/>
      <sheetName val="Tuongchan"/>
      <sheetName val="Op mai 274"/>
      <sheetName val="Op mai 275"/>
      <sheetName val="Op mai 276"/>
      <sheetName val="Op mai 277"/>
      <sheetName val="Op mai 278"/>
      <sheetName val="Op mai 279"/>
      <sheetName val="Op mai 280"/>
      <sheetName val="Op mai 281"/>
      <sheetName val="Op mai 282"/>
      <sheetName val="Op mai 283"/>
      <sheetName val="Km274-Km275"/>
      <sheetName val="Km275-Km276"/>
      <sheetName val="Km276-Km277"/>
      <sheetName val="Km277-Km278"/>
      <sheetName val="Km278-Km279"/>
      <sheetName val="Km279-Km280"/>
      <sheetName val="Km280-Km281"/>
      <sheetName val="Km281-Km282"/>
      <sheetName val="Km282-Km283"/>
      <sheetName val="Km283-Km284"/>
      <sheetName val="Km284-Km285"/>
      <sheetName val="Nenduong"/>
      <sheetName val="Op mai 284"/>
      <sheetName val="Op mai"/>
      <sheetName val="t1"/>
      <sheetName val=" t5"/>
      <sheetName val="t.4"/>
      <sheetName val=" t3 "/>
      <sheetName val="T2"/>
      <sheetName val="t"/>
      <sheetName val=" TH331"/>
      <sheetName val=" Minh ha"/>
      <sheetName val="HTay03"/>
      <sheetName val=" Ha Tay"/>
      <sheetName val="tw2"/>
      <sheetName val=" Vinhphuc"/>
      <sheetName val=" Nbinh"/>
      <sheetName val=" QVinh"/>
      <sheetName val=" TW1"/>
      <sheetName val="10000000"/>
      <sheetName val="tô rôiDY"/>
      <sheetName val="ATCANING"/>
      <sheetName val="KNH"/>
      <sheetName val="KVF"/>
      <sheetName val="Hoada"/>
      <sheetName val="Nguphuc"/>
      <sheetName val="TCH"/>
      <sheetName val="TTT"/>
      <sheetName val="TVK"/>
      <sheetName val="Tuichuom"/>
      <sheetName val="NKDT"/>
      <sheetName val="Vitagin"/>
      <sheetName val="km248"/>
      <sheetName val="F ThanhTri"/>
      <sheetName val="F Gialam"/>
      <sheetName val="DG"/>
      <sheetName val="TH dam"/>
      <sheetName val="SX dam"/>
      <sheetName val="LD dam"/>
      <sheetName val="Bang gia VL"/>
      <sheetName val="Gia NC"/>
      <sheetName val="Gia may"/>
      <sheetName val="Song trai"/>
      <sheetName val="Dinh+ha nha"/>
      <sheetName val="PTLK"/>
      <sheetName val="NG k"/>
      <sheetName val="THcong"/>
      <sheetName val="BHXH"/>
      <sheetName val="BHXH12"/>
      <sheetName val="Sheet8"/>
      <sheetName val="Sheet9"/>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LuongT1"/>
      <sheetName val="LuongT2"/>
      <sheetName val="luongthang12"/>
      <sheetName val="LuongT11"/>
      <sheetName val="thang5"/>
      <sheetName val="T7"/>
      <sheetName val="T10"/>
      <sheetName val="T9"/>
      <sheetName val="T8"/>
      <sheetName val="thang6"/>
      <sheetName val="thang4"/>
      <sheetName val="LuongT3"/>
      <sheetName val="NKC"/>
      <sheetName val="SoquyTM"/>
      <sheetName val="TK 112"/>
      <sheetName val="TK 131"/>
      <sheetName val="TK133"/>
      <sheetName val="TK 141"/>
      <sheetName val="TK 153"/>
      <sheetName val="TK214"/>
      <sheetName val="TK 211"/>
      <sheetName val="TK 242"/>
      <sheetName val="TK33311"/>
      <sheetName val="TK331"/>
      <sheetName val="TK333"/>
      <sheetName val="TK 334"/>
      <sheetName val="TK711"/>
      <sheetName val="TK411"/>
      <sheetName val="TK421"/>
      <sheetName val="TK 511"/>
      <sheetName val="TK 515"/>
      <sheetName val="TK642"/>
      <sheetName val="TK 911"/>
      <sheetName val="TK811"/>
      <sheetName val="CDKT"/>
      <sheetName val="CDPS1"/>
      <sheetName val="KQKD"/>
      <sheetName val="KHTSCD1"/>
      <sheetName val="KHTSCD2"/>
      <sheetName val="SoCaiTM"/>
      <sheetName val="NK"/>
      <sheetName val="PhieuKT"/>
      <sheetName val="thkl"/>
      <sheetName val="thkl (2)"/>
      <sheetName val="kht8"/>
      <sheetName val="long tec"/>
      <sheetName val="nlongt"/>
      <sheetName val="tuanb"/>
      <sheetName val="ntuanb"/>
      <sheetName val="nbinh"/>
      <sheetName val="nque"/>
      <sheetName val="ntien"/>
      <sheetName val="ntuanH"/>
      <sheetName val="nmuoi"/>
      <sheetName val="nnghia"/>
      <sheetName val="ntuanM"/>
      <sheetName val="nthi"/>
      <sheetName val="nchung"/>
      <sheetName val="nanh"/>
      <sheetName val="nthang"/>
      <sheetName val="nnguyen"/>
      <sheetName val="ntuc"/>
      <sheetName val="nngan"/>
      <sheetName val="nloi"/>
      <sheetName val="nphuock"/>
      <sheetName val="nphuoch"/>
      <sheetName val="nsonpd"/>
      <sheetName val="nphuock04"/>
      <sheetName val="nphuoch04"/>
      <sheetName val="nphuocpd04"/>
      <sheetName val="nphuocd04"/>
      <sheetName val="nphuoctr04"/>
      <sheetName val="nphuocb04"/>
      <sheetName val="Km274 - Km275"/>
      <sheetName val="Km275 - Km276"/>
      <sheetName val="Km276 - Km277"/>
      <sheetName val="Km277 - Km278 "/>
      <sheetName val="Km278 - Km279"/>
      <sheetName val="Km279 - Km280"/>
      <sheetName val="Km280 - Km281"/>
      <sheetName val="Km281 - Km282"/>
      <sheetName val="Km282 - Km283"/>
      <sheetName val="Km283 - Km284"/>
      <sheetName val="Km284 - Km285"/>
      <sheetName val="Tong hop Matduong"/>
      <sheetName val="Cong D75"/>
      <sheetName val="Cong D100"/>
      <sheetName val="Cong D150"/>
      <sheetName val="Cong 2D150"/>
      <sheetName val="Cong ban 0,7x0,7"/>
      <sheetName val="Cong ban 0,8x0,8"/>
      <sheetName val="Cong ban 1x1"/>
      <sheetName val="Cong ban 1x1,2"/>
      <sheetName val="Cong ban 1,5x1,5"/>
      <sheetName val="Cong ban 2x1,5"/>
      <sheetName val="Cong ban 2x2"/>
      <sheetName val="Tong hop"/>
      <sheetName val="Tong hop (2)"/>
      <sheetName val="Cong"/>
      <sheetName val="Cong cu"/>
      <sheetName val="Dinhhinh"/>
      <sheetName val="Cot thep"/>
      <sheetName val="Cong tron D75"/>
      <sheetName val="Cong tron D100"/>
      <sheetName val="Cong tron D150"/>
      <sheetName val="Cong tron 2D150"/>
      <sheetName val="Cong ban 1,0x1,0"/>
      <sheetName val="Cong ban 1,0x1,2"/>
      <sheetName val="Cong hop 1,5x1,5"/>
      <sheetName val="Cong hop 2,0x1,5"/>
      <sheetName val="Cong hop 2,0x2,0"/>
      <sheetName val="Napheo-SPP"/>
      <sheetName val="VPLaichau"/>
      <sheetName val="VPTruongson"/>
      <sheetName val="D9"/>
      <sheetName val="TLNamChim"/>
      <sheetName val="Dancau-Q.Ninh"/>
      <sheetName val="D91"/>
      <sheetName val="Kenhta-himlam"/>
      <sheetName val="TCQ5-"/>
      <sheetName val="HDkhoanduoc"/>
      <sheetName val="TCQ1-4"/>
      <sheetName val="Khac"/>
      <sheetName val="BaTrieu-L.son"/>
      <sheetName val="SBayDBien"/>
      <sheetName val="QL32YB(12)"/>
      <sheetName val="QL32AYB"/>
      <sheetName val="THSonNam"/>
      <sheetName val="Coquan"/>
      <sheetName val="Quoclo6mchau"/>
      <sheetName val="QLo4B-LS"/>
      <sheetName val="Phanthiet"/>
      <sheetName val="Muongnhe"/>
      <sheetName val="THVDT"/>
      <sheetName val="NCLD"/>
      <sheetName val="MMTB"/>
      <sheetName val="CFSX"/>
      <sheetName val="KQ"/>
      <sheetName val="DTSL"/>
      <sheetName val="XDCBK"/>
      <sheetName val="KHTSCD"/>
      <sheetName val="XDCB"/>
      <sheetName val="Trich Ngang"/>
      <sheetName val="Danh sach Rieng"/>
      <sheetName val="Dia Diem Thuc Tap"/>
      <sheetName val="De Tai Thuc Tap"/>
      <sheetName val="tb1"/>
      <sheetName val="Congty"/>
      <sheetName val="VPPN"/>
      <sheetName val="XN74"/>
      <sheetName val="XN54"/>
      <sheetName val="XN33"/>
      <sheetName val="NK96"/>
      <sheetName val="XL4Test5"/>
      <sheetName val="phan tich DG"/>
      <sheetName val="gia vat lieu"/>
      <sheetName val="gia xe may"/>
      <sheetName val="gia nhan cong"/>
      <sheetName val="VtuHaTheSauTramBT3"/>
      <sheetName val="VtuHaTheSauTRamBT9"/>
      <sheetName val="VtuHaTheSautramLienThang"/>
      <sheetName val="VTuHaTheSautramBT5"/>
      <sheetName val="VTuHaTheSautramBT2"/>
      <sheetName val="VtuHaTheSautramTTCocSoi"/>
      <sheetName val="VtuHaTheSauTBAKhoi13"/>
      <sheetName val="VtuHaTheSauTBAKhoi12"/>
      <sheetName val="VtuHaTheSauTBANgDu4"/>
      <sheetName val="VtuHaTheSauTBAHungThuy"/>
      <sheetName val="VtuHaTheSauTBAHaiSan"/>
      <sheetName val="VtuHaTheSauTBANgVanTroi1"/>
      <sheetName val="VtuHaTheSauTBANgVanTroi2"/>
      <sheetName val="VtuHaTheSauTBANguyenDu2"/>
      <sheetName val="VtuHaTheSauTBANguyenDu6"/>
      <sheetName val="VtuHaTheSauTBABenThuy1"/>
      <sheetName val="VatTuThuHoi"/>
      <sheetName val="VtuHaTheSauTBABenThuy1 (2)"/>
      <sheetName val="KM"/>
      <sheetName val="KHOANMUC"/>
      <sheetName val="QTNC"/>
      <sheetName val="CPQL"/>
      <sheetName val="SANLUONG"/>
      <sheetName val="SSCP-SL"/>
      <sheetName val="CPSX"/>
      <sheetName val="CDSL (2)"/>
      <sheetName val="T.so thay doi"/>
      <sheetName val="BTHDT_DZcaothe"/>
      <sheetName val="BTHDT_TBA"/>
      <sheetName val="THXL_DZcaothe"/>
      <sheetName val="TN_DZcaothe"/>
      <sheetName val="b.THchitietDZCT"/>
      <sheetName val="tr_tinhDZcaothe"/>
      <sheetName val="THXL_TBA"/>
      <sheetName val="TN_TBA"/>
      <sheetName val="b.THchitietTBA"/>
      <sheetName val="tr_tinhTBA"/>
      <sheetName val="Khao sat"/>
      <sheetName val="TT khao sat"/>
      <sheetName val="T.K H.T.T5"/>
      <sheetName val="T.K T7"/>
      <sheetName val="TK T6"/>
      <sheetName val="T.K T5"/>
      <sheetName val="Bang thong ke hang ton"/>
      <sheetName val="thong ke "/>
      <sheetName val="T.KT04"/>
      <sheetName val="XXXXXX_xda24_X"/>
      <sheetName val="Tonghop"/>
      <sheetName val="Sheet7"/>
      <sheetName val="HHVt "/>
      <sheetName val="TM01"/>
      <sheetName val="CDKTKT02"/>
      <sheetName val="KQKD02-2"/>
      <sheetName val="KQKD02-2 (2)"/>
      <sheetName val="CDKTKT03"/>
      <sheetName val="DC02"/>
      <sheetName val="CDPS02"/>
      <sheetName val="KQKDKT'02-1"/>
      <sheetName val="KQKDKT'03-1"/>
      <sheetName val="DC03"/>
      <sheetName val="CDKTKT04"/>
      <sheetName val="CCPS03"/>
      <sheetName val="CDPS04"/>
      <sheetName val="KQKDKT'04-1"/>
      <sheetName val="DC04"/>
      <sheetName val="TSCD"/>
      <sheetName val="DC2002"/>
      <sheetName val="CDKTKT2002"/>
      <sheetName val="KQKD-2"/>
      <sheetName val="KQKD-2 (2)"/>
      <sheetName val="DC2003"/>
      <sheetName val="CDPS03"/>
      <sheetName val="KQKD thu2004"/>
      <sheetName val="TH"/>
      <sheetName val="Sheet10"/>
      <sheetName val="Don gia CPM"/>
      <sheetName val="Tong Thieu HD cac CT-2001"/>
      <sheetName val="VL thieu HD - 2001"/>
      <sheetName val="Tong thieu HD cac CT - 2002"/>
      <sheetName val="Lan trai"/>
      <sheetName val="Van chuyen"/>
      <sheetName val="Vchuyen(C)"/>
      <sheetName val="HDong VC"/>
      <sheetName val="ThieuHD nam 2001"/>
      <sheetName val="CPChung"/>
      <sheetName val="Bang TH"/>
      <sheetName val="Tong Chinh"/>
      <sheetName val="000000000000"/>
      <sheetName val="100000000000"/>
      <sheetName val="200000000000"/>
      <sheetName val="300000000000"/>
      <sheetName val="20000000"/>
      <sheetName val="D1"/>
      <sheetName val="D2"/>
      <sheetName val="D3"/>
      <sheetName val="D4"/>
      <sheetName val="D5"/>
      <sheetName val="D6"/>
      <sheetName val="Tay ninh"/>
      <sheetName val="A.Duc"/>
      <sheetName val="TH2003"/>
      <sheetName val="GVL"/>
      <sheetName val="giai thich"/>
      <sheetName val="Heso"/>
      <sheetName val="CTDG"/>
      <sheetName val="DT - Ro"/>
      <sheetName val="TH - Ro "/>
      <sheetName val="GDT - Ro"/>
      <sheetName val="DT - TB"/>
      <sheetName val="TH - TB"/>
      <sheetName val="GDT - TB"/>
      <sheetName val="DT - NT"/>
      <sheetName val="TH - NT"/>
      <sheetName val="GDT - NT"/>
      <sheetName val="THGT"/>
      <sheetName val="Co~g hop 1,5x1,5"/>
      <sheetName val="socai2003-6tc"/>
      <sheetName val="SCT Cong trinh"/>
      <sheetName val="06-2003 (2)"/>
      <sheetName val="CDPS 6tc"/>
      <sheetName val="SCT Nha thau"/>
      <sheetName val="socai2003 (6tc)dp"/>
      <sheetName val="socai2003 (6tc)"/>
      <sheetName val="CDPS 6tc (2)"/>
      <sheetName val="Thau"/>
      <sheetName val="CT-BT"/>
      <sheetName val="Xa"/>
      <sheetName val="TH du toan "/>
      <sheetName val="Du toan "/>
      <sheetName val="C.Tinh"/>
      <sheetName val="TK_cap"/>
      <sheetName val="Ctieucnghe(12-03"/>
      <sheetName val="DmdbTVN"/>
      <sheetName val="Hsdancach"/>
      <sheetName val="TanLap"/>
      <sheetName val="CaoThang"/>
      <sheetName val="GiapKhau"/>
      <sheetName val="917"/>
      <sheetName val="CBTT"/>
      <sheetName val="TramKCS"/>
      <sheetName val="Tohop1(LD"/>
      <sheetName val="Tohop2(QL&amp;an"/>
      <sheetName val="ThunhapBQ"/>
      <sheetName val="QDgiao1"/>
      <sheetName val="So sanh"/>
      <sheetName val="NCxdcb"/>
      <sheetName val="BangTH"/>
      <sheetName val="Xaylap "/>
      <sheetName val="Nhan cong"/>
      <sheetName val="Thietbi"/>
      <sheetName val="Diengiai"/>
      <sheetName val="Vanchuyen"/>
      <sheetName val="CV di trong  dong"/>
      <sheetName val="CamPha"/>
      <sheetName val="MongCai"/>
      <sheetName val="30000000"/>
      <sheetName val="40000000"/>
      <sheetName val="50000000"/>
      <sheetName val="60000000"/>
      <sheetName val="70000000"/>
      <sheetName val="L-THANG03"/>
      <sheetName val="L-THANG04"/>
      <sheetName val="luongthuong"/>
      <sheetName val="tkcb-cnv"/>
      <sheetName val="KETQUAHOC"/>
      <sheetName val="KHACHSAN"/>
      <sheetName val="THANHTOAN"/>
      <sheetName val="BC-BANHANG"/>
      <sheetName val="DOANH SO"/>
      <sheetName val="BD-SINH VIEN"/>
      <sheetName val="luongsanpham"/>
      <sheetName val="TUYENSINH02"/>
      <sheetName val="cuocphi"/>
      <sheetName val="banhang"/>
      <sheetName val="bh-thang4"/>
      <sheetName val="BC TH CK (2)"/>
      <sheetName val="BC TH CK"/>
      <sheetName val="BC6tT19 food"/>
      <sheetName val="BC6tT19"/>
      <sheetName val="BC6tT18"/>
      <sheetName val="BC6tT18 - Food"/>
      <sheetName val="CTTH"/>
      <sheetName val="BC6tT17"/>
      <sheetName val="BCCK 4"/>
      <sheetName val="BCFood- T16"/>
      <sheetName val="BC6tT16"/>
      <sheetName val="BCFood- T15"/>
      <sheetName val="BC6tT15"/>
      <sheetName val="BCFood- T14"/>
      <sheetName val="BC6tT14"/>
      <sheetName val="BCFood- T13"/>
      <sheetName val="BC6tT13"/>
      <sheetName val="THCK3"/>
      <sheetName val="BC6tT12"/>
      <sheetName val="BC6tT11"/>
      <sheetName val="BC6tT10"/>
      <sheetName val="BC6tT9"/>
      <sheetName val="TH CK2"/>
      <sheetName val="BC6tT8"/>
      <sheetName val="BC6tT7"/>
      <sheetName val="BC6tT5"/>
      <sheetName val="BC6tT52 (3)"/>
      <sheetName val="BCTH"/>
      <sheetName val="BC6tT4"/>
      <sheetName val="BC6tT3"/>
      <sheetName val="BC6tT2"/>
      <sheetName val="BC6tT1"/>
      <sheetName val="BC6tT52 (2)"/>
      <sheetName val="BC6tT52"/>
      <sheetName val="BC6tT51"/>
      <sheetName val="BC6tT50"/>
      <sheetName val="BC6tT49"/>
      <sheetName val="TCK 12"/>
      <sheetName val="BC6tT48"/>
      <sheetName val="BC6tT47"/>
      <sheetName val="BC6tT46"/>
      <sheetName val="BC6tT45"/>
      <sheetName val="Tong CK"/>
      <sheetName val="BC6tT44"/>
      <sheetName val="BC6tT43"/>
      <sheetName val="BC6t"/>
      <sheetName val="T42"/>
      <sheetName val="T41"/>
      <sheetName val="T40"/>
      <sheetName val="bcth 05-04"/>
      <sheetName val="baocao 05-04"/>
      <sheetName val="bcth04-04"/>
      <sheetName val="baocao04-04"/>
      <sheetName val="bcth03-04"/>
      <sheetName val="baocao03-04"/>
      <sheetName val="bcth02-04"/>
      <sheetName val="baocao02-04"/>
      <sheetName val="bcth01-04"/>
      <sheetName val="baocao01-04"/>
      <sheetName val="Thi_sinh"/>
      <sheetName val="Luong"/>
      <sheetName val="HethongDebai"/>
      <sheetName val="TH131"/>
      <sheetName val="TH155&amp;156"/>
      <sheetName val="TH152"/>
      <sheetName val="TH153"/>
      <sheetName val="TH331"/>
      <sheetName val="KhoDL"/>
      <sheetName val="THSPHH"/>
      <sheetName val="THVL"/>
      <sheetName val="Chamcong"/>
      <sheetName val="DMTK"/>
      <sheetName val="DMKH"/>
      <sheetName val="DMNB"/>
      <sheetName val="DMNV"/>
      <sheetName val="Heso 3-2004 (3)"/>
      <sheetName val="Luong (2)"/>
      <sheetName val="heso T3"/>
      <sheetName val="heso T4"/>
      <sheetName val="heso T5"/>
      <sheetName val="Heso T6"/>
      <sheetName val="Heso T7"/>
      <sheetName val="Heso T8"/>
      <sheetName val="Heso T9"/>
      <sheetName val="Heso 2-2004"/>
      <sheetName val="Heso 3-2004"/>
      <sheetName val="Baocao"/>
      <sheetName val="Heso 3-2004 (2)"/>
      <sheetName val="T03 - 03"/>
      <sheetName val="AncaT03"/>
      <sheetName val="THL T03"/>
      <sheetName val="TTBC T03"/>
      <sheetName val="Luong noi Bo - T3"/>
      <sheetName val="Tong hop - T3"/>
      <sheetName val="Thuong Quy 3"/>
      <sheetName val="LBS"/>
      <sheetName val="Phu cap trach nhiem"/>
      <sheetName val="tmt4"/>
      <sheetName val="t3-01"/>
      <sheetName val="t4-01"/>
      <sheetName val="t5-01"/>
      <sheetName val="t6-01"/>
      <sheetName val="t7-01"/>
      <sheetName val="t8-01"/>
      <sheetName val="t9-01"/>
      <sheetName val="t10-01"/>
      <sheetName val="t11-01"/>
      <sheetName val="t12-"/>
      <sheetName val="t3"/>
      <sheetName val="t4"/>
      <sheetName val="t5"/>
      <sheetName val="t06"/>
      <sheetName val="t07"/>
      <sheetName val="t08"/>
      <sheetName val="t09"/>
      <sheetName val="t11"/>
      <sheetName val="t12"/>
      <sheetName val="0103"/>
      <sheetName val="0203"/>
      <sheetName val="th-nop"/>
      <sheetName val="GIA NUOC"/>
      <sheetName val="GIA DIEN THOAI"/>
      <sheetName val="GIA DIEN"/>
      <sheetName val="chiet tinh XD"/>
      <sheetName val="Triet T"/>
      <sheetName val="Phan tich gia"/>
      <sheetName val="pHAN CONG"/>
      <sheetName val="GIA XD"/>
      <sheetName val="cn"/>
      <sheetName val="ct"/>
      <sheetName val="Nc"/>
      <sheetName val="pt"/>
      <sheetName val="ql"/>
      <sheetName val="ql (2)"/>
      <sheetName val="4"/>
      <sheetName val="Sheet13"/>
      <sheetName val="Sheet14"/>
      <sheetName val="Sheet15"/>
      <sheetName val="Sheet16"/>
      <sheetName val="[IBASE2.XLSѝTNHNoi"/>
      <sheetName val="GiaVL"/>
      <sheetName val="Nhap lieu"/>
      <sheetName val="PGT"/>
      <sheetName val="Tien dien"/>
      <sheetName val="Thue GTGT"/>
      <sheetName val="[IBASE2.XLS䁝BC6tT17"/>
      <sheetName val="CT 03"/>
      <sheetName val="TH 03"/>
      <sheetName val="HD1"/>
      <sheetName val="HD4"/>
      <sheetName val="HD3"/>
      <sheetName val="HD5"/>
      <sheetName val="HD7"/>
      <sheetName val="HD6"/>
      <sheetName val="HD2"/>
      <sheetName val="20+590"/>
      <sheetName val="20+1218"/>
      <sheetName val="22+456"/>
      <sheetName val="23+200"/>
      <sheetName val="23+327"/>
      <sheetName val="23+468"/>
      <sheetName val="23+563"/>
      <sheetName val="24+520"/>
      <sheetName val="25"/>
      <sheetName val="Luu goc"/>
      <sheetName val="km22+93.86-km22+121.86"/>
      <sheetName val="Sheed5"/>
      <sheetName val="TL"/>
      <sheetName val="GK"/>
      <sheetName val="CB"/>
    </sheetNames>
    <sheetDataSet>
      <sheetData sheetId="0" refreshError="1">
        <row r="7">
          <cell r="AH7" t="str">
            <v>SP1</v>
          </cell>
          <cell r="AI7" t="str">
            <v>SOLVENT CLEANING   (SSPC-SP-1)</v>
          </cell>
          <cell r="AJ7">
            <v>60</v>
          </cell>
          <cell r="AK7">
            <v>60</v>
          </cell>
          <cell r="AL7">
            <v>60</v>
          </cell>
        </row>
        <row r="8">
          <cell r="AH8" t="str">
            <v>SP2</v>
          </cell>
          <cell r="AI8" t="str">
            <v>HAND CLEANING   (SSPC-SP-2)</v>
          </cell>
          <cell r="AJ8">
            <v>50</v>
          </cell>
          <cell r="AK8">
            <v>50</v>
          </cell>
          <cell r="AL8">
            <v>50</v>
          </cell>
        </row>
        <row r="9">
          <cell r="AH9" t="str">
            <v>SP3</v>
          </cell>
          <cell r="AI9" t="str">
            <v>POWER CLEANING   (SSPC-SP-3)</v>
          </cell>
          <cell r="AJ9">
            <v>50</v>
          </cell>
          <cell r="AK9">
            <v>50</v>
          </cell>
          <cell r="AL9">
            <v>50</v>
          </cell>
        </row>
        <row r="10">
          <cell r="AH10" t="str">
            <v>SP5</v>
          </cell>
          <cell r="AI10" t="str">
            <v>WHITE METAL BLAST   (SSPC-SP-5)</v>
          </cell>
          <cell r="AJ10">
            <v>90</v>
          </cell>
          <cell r="AK10">
            <v>90</v>
          </cell>
          <cell r="AL10">
            <v>90</v>
          </cell>
        </row>
        <row r="11">
          <cell r="AH11" t="str">
            <v>SP6</v>
          </cell>
          <cell r="AI11" t="str">
            <v>COMMERCIAL BLAST (SSPC-SP-6)</v>
          </cell>
          <cell r="AJ11">
            <v>70</v>
          </cell>
          <cell r="AK11">
            <v>70</v>
          </cell>
          <cell r="AL11">
            <v>70</v>
          </cell>
        </row>
        <row r="12">
          <cell r="AH12" t="str">
            <v>SP7</v>
          </cell>
          <cell r="AI12" t="str">
            <v>BRUSH OFF BLAST CLEANING (SSPC-SP7)</v>
          </cell>
          <cell r="AJ12">
            <v>50</v>
          </cell>
          <cell r="AK12">
            <v>50</v>
          </cell>
          <cell r="AL12">
            <v>50</v>
          </cell>
        </row>
        <row r="13">
          <cell r="AH13" t="str">
            <v>SP8</v>
          </cell>
          <cell r="AI13" t="str">
            <v>PICKLING  (SSPC-SP-8)</v>
          </cell>
          <cell r="AJ13">
            <v>350</v>
          </cell>
          <cell r="AK13">
            <v>350</v>
          </cell>
          <cell r="AL13">
            <v>350</v>
          </cell>
        </row>
        <row r="14">
          <cell r="AH14" t="str">
            <v>SP10</v>
          </cell>
          <cell r="AI14" t="str">
            <v>NEAR WHITE BLAST (SSPC-SP-10)</v>
          </cell>
          <cell r="AJ14">
            <v>80</v>
          </cell>
          <cell r="AK14">
            <v>80</v>
          </cell>
          <cell r="AL14">
            <v>80</v>
          </cell>
        </row>
        <row r="16">
          <cell r="AH16" t="str">
            <v>RLP</v>
          </cell>
          <cell r="AI16" t="str">
            <v>RED LEAD PRIMER</v>
          </cell>
          <cell r="AJ16" t="str">
            <v>0101</v>
          </cell>
          <cell r="AK16" t="str">
            <v>905(OP-91)</v>
          </cell>
          <cell r="AL16" t="str">
            <v>210</v>
          </cell>
          <cell r="AM16">
            <v>1</v>
          </cell>
          <cell r="AN16">
            <v>9.1999999999999993</v>
          </cell>
          <cell r="AO16">
            <v>9.6999999999999993</v>
          </cell>
          <cell r="AP16">
            <v>14.8</v>
          </cell>
          <cell r="AQ16">
            <v>47.83</v>
          </cell>
          <cell r="AR16">
            <v>45.36</v>
          </cell>
          <cell r="AS16">
            <v>38.51</v>
          </cell>
          <cell r="AT16">
            <v>440</v>
          </cell>
          <cell r="AU16">
            <v>440</v>
          </cell>
          <cell r="AV16">
            <v>570</v>
          </cell>
        </row>
        <row r="17">
          <cell r="AH17" t="str">
            <v>ERLP</v>
          </cell>
          <cell r="AI17" t="str">
            <v>RED LEAD PRIMER</v>
          </cell>
          <cell r="AJ17" t="str">
            <v>0102</v>
          </cell>
          <cell r="AK17" t="str">
            <v>906(OP-92)</v>
          </cell>
          <cell r="AL17" t="str">
            <v>220</v>
          </cell>
          <cell r="AM17">
            <v>1</v>
          </cell>
          <cell r="AN17">
            <v>8.7799999999999994</v>
          </cell>
          <cell r="AO17">
            <v>10</v>
          </cell>
          <cell r="AP17">
            <v>12.4</v>
          </cell>
          <cell r="AQ17">
            <v>47.83</v>
          </cell>
          <cell r="AR17">
            <v>42</v>
          </cell>
          <cell r="AS17">
            <v>38.71</v>
          </cell>
          <cell r="AT17">
            <v>420</v>
          </cell>
          <cell r="AU17">
            <v>420</v>
          </cell>
          <cell r="AV17">
            <v>480</v>
          </cell>
        </row>
        <row r="18">
          <cell r="AI18" t="str">
            <v>B P RED LEAD PRIMER</v>
          </cell>
          <cell r="AJ18" t="str">
            <v>0103</v>
          </cell>
          <cell r="AK18" t="str">
            <v>911</v>
          </cell>
          <cell r="AL18">
            <v>0</v>
          </cell>
          <cell r="AM18">
            <v>1</v>
          </cell>
          <cell r="AN18">
            <v>8.44</v>
          </cell>
          <cell r="AO18">
            <v>9</v>
          </cell>
          <cell r="AP18">
            <v>0</v>
          </cell>
          <cell r="AQ18">
            <v>45</v>
          </cell>
          <cell r="AR18">
            <v>42.22</v>
          </cell>
          <cell r="AS18">
            <v>0</v>
          </cell>
          <cell r="AT18">
            <v>380</v>
          </cell>
          <cell r="AU18">
            <v>380</v>
          </cell>
        </row>
        <row r="19">
          <cell r="AH19" t="str">
            <v>ATP</v>
          </cell>
          <cell r="AI19" t="str">
            <v xml:space="preserve">ALUMINUM TRIPOLYPHOSPHATE PRIMER </v>
          </cell>
          <cell r="AJ19" t="str">
            <v>0107</v>
          </cell>
          <cell r="AK19" t="str">
            <v>992</v>
          </cell>
          <cell r="AL19" t="str">
            <v>221</v>
          </cell>
          <cell r="AM19">
            <v>1</v>
          </cell>
          <cell r="AN19">
            <v>12.6</v>
          </cell>
          <cell r="AO19">
            <v>7.09</v>
          </cell>
          <cell r="AP19">
            <v>11.4</v>
          </cell>
          <cell r="AQ19">
            <v>39.68</v>
          </cell>
          <cell r="AR19">
            <v>42.31</v>
          </cell>
          <cell r="AS19">
            <v>38.6</v>
          </cell>
          <cell r="AT19">
            <v>500</v>
          </cell>
          <cell r="AU19">
            <v>300</v>
          </cell>
          <cell r="AV19">
            <v>440</v>
          </cell>
        </row>
        <row r="20">
          <cell r="AH20" t="str">
            <v>AZCP</v>
          </cell>
          <cell r="AI20" t="str">
            <v xml:space="preserve">ALKYD ZINC CHROMATE PRIMER </v>
          </cell>
          <cell r="AJ20" t="str">
            <v>0111</v>
          </cell>
          <cell r="AK20" t="str">
            <v>907(OP-93)</v>
          </cell>
          <cell r="AL20" t="str">
            <v>240</v>
          </cell>
          <cell r="AM20">
            <v>1</v>
          </cell>
          <cell r="AN20">
            <v>10.9</v>
          </cell>
          <cell r="AO20">
            <v>10.6</v>
          </cell>
          <cell r="AP20">
            <v>9</v>
          </cell>
          <cell r="AQ20">
            <v>40.369999999999997</v>
          </cell>
          <cell r="AR20">
            <v>41.51</v>
          </cell>
          <cell r="AS20">
            <v>40.89</v>
          </cell>
          <cell r="AT20">
            <v>440</v>
          </cell>
          <cell r="AU20">
            <v>440</v>
          </cell>
          <cell r="AV20">
            <v>368</v>
          </cell>
        </row>
        <row r="21">
          <cell r="AH21" t="str">
            <v>ROP</v>
          </cell>
          <cell r="AI21" t="str">
            <v xml:space="preserve">RED OXIDE PRIMER </v>
          </cell>
          <cell r="AJ21" t="str">
            <v>0121</v>
          </cell>
          <cell r="AK21" t="str">
            <v>904(OP-95)</v>
          </cell>
          <cell r="AL21" t="str">
            <v>230</v>
          </cell>
          <cell r="AM21">
            <v>1</v>
          </cell>
          <cell r="AN21">
            <v>6.5</v>
          </cell>
          <cell r="AO21">
            <v>8.1999999999999993</v>
          </cell>
          <cell r="AP21">
            <v>5.2</v>
          </cell>
          <cell r="AQ21">
            <v>46.15</v>
          </cell>
          <cell r="AR21">
            <v>41.46</v>
          </cell>
          <cell r="AS21">
            <v>57.12</v>
          </cell>
          <cell r="AT21">
            <v>300</v>
          </cell>
          <cell r="AU21">
            <v>340</v>
          </cell>
          <cell r="AV21">
            <v>297</v>
          </cell>
        </row>
        <row r="22">
          <cell r="AH22" t="str">
            <v>GS</v>
          </cell>
          <cell r="AI22" t="str">
            <v xml:space="preserve">GRAY SURFACE </v>
          </cell>
          <cell r="AJ22" t="str">
            <v>0141</v>
          </cell>
          <cell r="AK22" t="str">
            <v>501</v>
          </cell>
          <cell r="AL22" t="str">
            <v>090</v>
          </cell>
          <cell r="AM22">
            <v>1</v>
          </cell>
          <cell r="AN22">
            <v>8.1</v>
          </cell>
          <cell r="AO22">
            <v>12.1</v>
          </cell>
          <cell r="AP22">
            <v>12.6</v>
          </cell>
          <cell r="AQ22">
            <v>37.04</v>
          </cell>
          <cell r="AR22">
            <v>37.19</v>
          </cell>
          <cell r="AS22">
            <v>37.94</v>
          </cell>
          <cell r="AT22">
            <v>300</v>
          </cell>
          <cell r="AU22">
            <v>450</v>
          </cell>
          <cell r="AV22">
            <v>478</v>
          </cell>
        </row>
        <row r="23">
          <cell r="AH23" t="str">
            <v>RMP</v>
          </cell>
          <cell r="AI23" t="str">
            <v>READY-MIXED PAINT</v>
          </cell>
          <cell r="AJ23" t="str">
            <v>0151</v>
          </cell>
          <cell r="AK23" t="str">
            <v>111</v>
          </cell>
          <cell r="AL23" t="str">
            <v>100</v>
          </cell>
          <cell r="AM23">
            <v>1</v>
          </cell>
          <cell r="AN23">
            <v>10.9</v>
          </cell>
          <cell r="AO23">
            <v>9.6</v>
          </cell>
          <cell r="AP23">
            <v>10</v>
          </cell>
          <cell r="AQ23">
            <v>41.28</v>
          </cell>
          <cell r="AR23">
            <v>41.67</v>
          </cell>
          <cell r="AS23">
            <v>38</v>
          </cell>
          <cell r="AT23">
            <v>450</v>
          </cell>
          <cell r="AU23">
            <v>400</v>
          </cell>
          <cell r="AV23">
            <v>380</v>
          </cell>
        </row>
        <row r="24">
          <cell r="AH24" t="str">
            <v>FRMP</v>
          </cell>
          <cell r="AI24" t="str">
            <v xml:space="preserve">FLAT READY-MIXED PAINT </v>
          </cell>
          <cell r="AJ24" t="str">
            <v>0153</v>
          </cell>
          <cell r="AK24" t="str">
            <v>508</v>
          </cell>
          <cell r="AL24">
            <v>0</v>
          </cell>
          <cell r="AM24">
            <v>1</v>
          </cell>
          <cell r="AN24">
            <v>11.8</v>
          </cell>
          <cell r="AO24">
            <v>9.4</v>
          </cell>
          <cell r="AP24">
            <v>0</v>
          </cell>
          <cell r="AQ24">
            <v>36.44</v>
          </cell>
          <cell r="AR24">
            <v>37.229999999999997</v>
          </cell>
          <cell r="AS24">
            <v>0</v>
          </cell>
          <cell r="AT24">
            <v>430</v>
          </cell>
          <cell r="AU24">
            <v>350</v>
          </cell>
        </row>
        <row r="25">
          <cell r="AH25" t="str">
            <v>AE</v>
          </cell>
          <cell r="AI25" t="str">
            <v xml:space="preserve">ALKYD ENAMEL </v>
          </cell>
          <cell r="AJ25" t="str">
            <v>0162</v>
          </cell>
          <cell r="AK25" t="str">
            <v>502</v>
          </cell>
          <cell r="AL25" t="str">
            <v>110</v>
          </cell>
          <cell r="AM25">
            <v>1</v>
          </cell>
          <cell r="AN25">
            <v>11.9</v>
          </cell>
          <cell r="AO25">
            <v>12.4</v>
          </cell>
          <cell r="AP25">
            <v>12</v>
          </cell>
          <cell r="AQ25">
            <v>35.29</v>
          </cell>
          <cell r="AR25">
            <v>37.1</v>
          </cell>
          <cell r="AS25">
            <v>37.92</v>
          </cell>
          <cell r="AT25">
            <v>420</v>
          </cell>
          <cell r="AU25">
            <v>460</v>
          </cell>
          <cell r="AV25">
            <v>455</v>
          </cell>
        </row>
        <row r="26">
          <cell r="AH26" t="str">
            <v>AP</v>
          </cell>
          <cell r="AI26" t="str">
            <v>ALUMIN PAINT</v>
          </cell>
          <cell r="AJ26" t="str">
            <v>0152</v>
          </cell>
          <cell r="AK26" t="str">
            <v>103</v>
          </cell>
          <cell r="AL26" t="str">
            <v>310</v>
          </cell>
          <cell r="AM26">
            <v>1</v>
          </cell>
          <cell r="AN26">
            <v>10.9</v>
          </cell>
          <cell r="AO26">
            <v>13.5</v>
          </cell>
          <cell r="AP26">
            <v>13.5</v>
          </cell>
          <cell r="AQ26">
            <v>36.700000000000003</v>
          </cell>
          <cell r="AR26">
            <v>34.07</v>
          </cell>
          <cell r="AS26">
            <v>32.44</v>
          </cell>
          <cell r="AT26">
            <v>400</v>
          </cell>
          <cell r="AU26">
            <v>460</v>
          </cell>
          <cell r="AV26">
            <v>438</v>
          </cell>
        </row>
        <row r="27">
          <cell r="AH27" t="str">
            <v>AMF</v>
          </cell>
          <cell r="AI27" t="str">
            <v>PHEN0LIC-MODIFIED ALKYD M.I.O.FINISH</v>
          </cell>
          <cell r="AJ27" t="str">
            <v>4690(Ar-900)</v>
          </cell>
          <cell r="AK27">
            <v>0</v>
          </cell>
          <cell r="AL27" t="str">
            <v>800</v>
          </cell>
          <cell r="AM27">
            <v>1</v>
          </cell>
          <cell r="AN27">
            <v>19.16</v>
          </cell>
          <cell r="AO27">
            <v>0</v>
          </cell>
          <cell r="AP27">
            <v>17.8</v>
          </cell>
          <cell r="AQ27">
            <v>26.1</v>
          </cell>
          <cell r="AR27">
            <v>0</v>
          </cell>
          <cell r="AS27">
            <v>37.869999999999997</v>
          </cell>
          <cell r="AT27">
            <v>500</v>
          </cell>
          <cell r="AU27">
            <v>0</v>
          </cell>
          <cell r="AV27">
            <v>674</v>
          </cell>
        </row>
        <row r="28">
          <cell r="AH28" t="str">
            <v>GP</v>
          </cell>
          <cell r="AI28" t="str">
            <v xml:space="preserve">GALVAN. STEEL SHEET EHULSION PAINT </v>
          </cell>
          <cell r="AJ28">
            <v>0</v>
          </cell>
          <cell r="AK28" t="str">
            <v>100(OM-12)</v>
          </cell>
          <cell r="AL28">
            <v>0</v>
          </cell>
          <cell r="AM28">
            <v>1</v>
          </cell>
          <cell r="AN28">
            <v>0</v>
          </cell>
          <cell r="AO28">
            <v>14.3</v>
          </cell>
          <cell r="AP28">
            <v>0</v>
          </cell>
          <cell r="AQ28">
            <v>0</v>
          </cell>
          <cell r="AR28">
            <v>47.55</v>
          </cell>
          <cell r="AS28">
            <v>0</v>
          </cell>
          <cell r="AT28">
            <v>0</v>
          </cell>
          <cell r="AU28">
            <v>680</v>
          </cell>
        </row>
        <row r="29">
          <cell r="AI29" t="str">
            <v xml:space="preserve">EPOXY RESIN </v>
          </cell>
        </row>
        <row r="30">
          <cell r="AH30" t="str">
            <v>ERLP</v>
          </cell>
          <cell r="AI30" t="str">
            <v xml:space="preserve">EPOXY RED LEAD PRIMER </v>
          </cell>
          <cell r="AJ30" t="str">
            <v>0401</v>
          </cell>
          <cell r="AK30" t="str">
            <v>1007(EP-01)</v>
          </cell>
          <cell r="AL30">
            <v>0</v>
          </cell>
          <cell r="AM30">
            <v>1</v>
          </cell>
          <cell r="AN30">
            <v>13.7</v>
          </cell>
          <cell r="AO30">
            <v>11.9</v>
          </cell>
          <cell r="AP30">
            <v>0</v>
          </cell>
          <cell r="AQ30">
            <v>41.61</v>
          </cell>
          <cell r="AR30">
            <v>47.9</v>
          </cell>
          <cell r="AS30">
            <v>0</v>
          </cell>
          <cell r="AT30">
            <v>570</v>
          </cell>
          <cell r="AU30">
            <v>570</v>
          </cell>
        </row>
        <row r="31">
          <cell r="AH31" t="str">
            <v>EZCP</v>
          </cell>
          <cell r="AI31" t="str">
            <v xml:space="preserve">EPOXY ZINC CHROMATE PRIMER </v>
          </cell>
          <cell r="AJ31" t="str">
            <v>0411</v>
          </cell>
          <cell r="AK31" t="str">
            <v>1008(EP-09)</v>
          </cell>
          <cell r="AL31" t="str">
            <v>56</v>
          </cell>
          <cell r="AM31">
            <v>1</v>
          </cell>
          <cell r="AN31">
            <v>13.7</v>
          </cell>
          <cell r="AO31">
            <v>13.2</v>
          </cell>
          <cell r="AP31">
            <v>15.7</v>
          </cell>
          <cell r="AQ31">
            <v>41.61</v>
          </cell>
          <cell r="AR31">
            <v>43.18</v>
          </cell>
          <cell r="AS31">
            <v>57.32</v>
          </cell>
          <cell r="AT31">
            <v>570</v>
          </cell>
          <cell r="AU31">
            <v>570</v>
          </cell>
          <cell r="AV31">
            <v>900</v>
          </cell>
        </row>
        <row r="32">
          <cell r="AH32" t="str">
            <v>EZRP</v>
          </cell>
          <cell r="AI32" t="str">
            <v xml:space="preserve">EPOXY ZINC RICH PRIMER </v>
          </cell>
          <cell r="AJ32" t="str">
            <v>0416</v>
          </cell>
          <cell r="AK32" t="str">
            <v>1006(EP-03)</v>
          </cell>
          <cell r="AL32" t="str">
            <v>63</v>
          </cell>
          <cell r="AM32">
            <v>1</v>
          </cell>
          <cell r="AN32">
            <v>24.9</v>
          </cell>
          <cell r="AO32">
            <v>18.899999999999999</v>
          </cell>
          <cell r="AP32">
            <v>44.29</v>
          </cell>
          <cell r="AQ32">
            <v>44.18</v>
          </cell>
          <cell r="AR32">
            <v>52.91</v>
          </cell>
          <cell r="AS32">
            <v>29.35</v>
          </cell>
          <cell r="AT32">
            <v>1100</v>
          </cell>
          <cell r="AU32">
            <v>1000</v>
          </cell>
          <cell r="AV32">
            <v>1300</v>
          </cell>
        </row>
        <row r="33">
          <cell r="AH33" t="str">
            <v>EROP</v>
          </cell>
          <cell r="AI33" t="str">
            <v xml:space="preserve">EPOXY RED OXIDE PRIMER </v>
          </cell>
          <cell r="AJ33" t="str">
            <v>0421(Z-500)</v>
          </cell>
          <cell r="AK33" t="str">
            <v>1009(EP-02)</v>
          </cell>
          <cell r="AL33" t="str">
            <v>87</v>
          </cell>
          <cell r="AM33">
            <v>1</v>
          </cell>
          <cell r="AN33">
            <v>11.3</v>
          </cell>
          <cell r="AO33">
            <v>10.9</v>
          </cell>
          <cell r="AP33">
            <v>28.1</v>
          </cell>
          <cell r="AQ33">
            <v>41.59</v>
          </cell>
          <cell r="AR33">
            <v>43.12</v>
          </cell>
          <cell r="AS33">
            <v>39.15</v>
          </cell>
          <cell r="AT33">
            <v>470</v>
          </cell>
          <cell r="AU33">
            <v>470</v>
          </cell>
          <cell r="AV33">
            <v>1100</v>
          </cell>
        </row>
        <row r="34">
          <cell r="AH34" t="str">
            <v>EV</v>
          </cell>
          <cell r="AI34" t="str">
            <v xml:space="preserve">EPOXY VARNISH </v>
          </cell>
          <cell r="AJ34" t="str">
            <v>0450</v>
          </cell>
          <cell r="AK34" t="str">
            <v>1010</v>
          </cell>
          <cell r="AL34" t="str">
            <v>46</v>
          </cell>
          <cell r="AM34">
            <v>1</v>
          </cell>
          <cell r="AN34">
            <v>19</v>
          </cell>
          <cell r="AO34">
            <v>19.399999999999999</v>
          </cell>
          <cell r="AP34">
            <v>21.1</v>
          </cell>
          <cell r="AQ34">
            <v>28.95</v>
          </cell>
          <cell r="AR34">
            <v>28.35</v>
          </cell>
          <cell r="AS34">
            <v>26.07</v>
          </cell>
          <cell r="AT34">
            <v>550</v>
          </cell>
          <cell r="AU34">
            <v>550</v>
          </cell>
          <cell r="AV34">
            <v>550</v>
          </cell>
        </row>
        <row r="35">
          <cell r="AH35" t="str">
            <v>EFC</v>
          </cell>
          <cell r="AI35" t="str">
            <v xml:space="preserve">EPOXY FINISH COATING </v>
          </cell>
          <cell r="AJ35" t="str">
            <v>0451</v>
          </cell>
          <cell r="AK35" t="str">
            <v>1001(EP-04)</v>
          </cell>
          <cell r="AL35" t="str">
            <v>86</v>
          </cell>
          <cell r="AM35">
            <v>1</v>
          </cell>
          <cell r="AN35">
            <v>16.8</v>
          </cell>
          <cell r="AO35">
            <v>18.3</v>
          </cell>
          <cell r="AP35">
            <v>34.9</v>
          </cell>
          <cell r="AQ35">
            <v>41.67</v>
          </cell>
          <cell r="AR35">
            <v>38.25</v>
          </cell>
          <cell r="AS35">
            <v>22.92</v>
          </cell>
          <cell r="AT35">
            <v>700</v>
          </cell>
          <cell r="AU35">
            <v>700</v>
          </cell>
          <cell r="AV35">
            <v>800</v>
          </cell>
        </row>
        <row r="36">
          <cell r="AH36" t="str">
            <v>CTE</v>
          </cell>
          <cell r="AI36" t="str">
            <v xml:space="preserve">COAL TAR EPOXY HB </v>
          </cell>
          <cell r="AJ36" t="str">
            <v>0459</v>
          </cell>
          <cell r="AK36" t="str">
            <v>1004(EP-06)</v>
          </cell>
          <cell r="AL36" t="str">
            <v>58</v>
          </cell>
          <cell r="AM36">
            <v>1</v>
          </cell>
          <cell r="AN36">
            <v>7.9</v>
          </cell>
          <cell r="AO36">
            <v>7.6</v>
          </cell>
          <cell r="AP36">
            <v>0</v>
          </cell>
          <cell r="AQ36">
            <v>50.63</v>
          </cell>
          <cell r="AR36">
            <v>52.63</v>
          </cell>
          <cell r="AS36">
            <v>0</v>
          </cell>
          <cell r="AT36">
            <v>400</v>
          </cell>
          <cell r="AU36">
            <v>400</v>
          </cell>
          <cell r="AV36">
            <v>700</v>
          </cell>
        </row>
        <row r="37">
          <cell r="AH37" t="str">
            <v>IZRP</v>
          </cell>
          <cell r="AI37" t="str">
            <v xml:space="preserve">INORGANIC ZINC RICH PRIMER </v>
          </cell>
          <cell r="AJ37" t="str">
            <v>4120(Z-120HB)</v>
          </cell>
          <cell r="AK37" t="str">
            <v>1011(IZ-01)</v>
          </cell>
          <cell r="AL37" t="str">
            <v>33</v>
          </cell>
          <cell r="AM37">
            <v>1</v>
          </cell>
          <cell r="AN37">
            <v>19.399999999999999</v>
          </cell>
          <cell r="AO37">
            <v>15.6</v>
          </cell>
          <cell r="AP37">
            <v>30.3</v>
          </cell>
          <cell r="AQ37">
            <v>56.7</v>
          </cell>
          <cell r="AR37">
            <v>64.099999999999994</v>
          </cell>
          <cell r="AS37">
            <v>42.9</v>
          </cell>
          <cell r="AT37">
            <v>1100</v>
          </cell>
          <cell r="AU37">
            <v>1000</v>
          </cell>
          <cell r="AV37">
            <v>1300</v>
          </cell>
        </row>
        <row r="38">
          <cell r="AH38" t="str">
            <v>EATP</v>
          </cell>
          <cell r="AI38" t="str">
            <v>EPOXY ALUMINUM TRIPOLYPHOSPHATE PRIMER</v>
          </cell>
          <cell r="AJ38" t="str">
            <v>A-536</v>
          </cell>
          <cell r="AK38" t="str">
            <v>1075</v>
          </cell>
          <cell r="AL38" t="str">
            <v>57</v>
          </cell>
          <cell r="AM38">
            <v>1</v>
          </cell>
          <cell r="AN38">
            <v>18.7</v>
          </cell>
          <cell r="AO38">
            <v>14.7</v>
          </cell>
          <cell r="AP38">
            <v>15.5</v>
          </cell>
          <cell r="AQ38">
            <v>42.78</v>
          </cell>
          <cell r="AR38">
            <v>42.86</v>
          </cell>
          <cell r="AS38">
            <v>39.03</v>
          </cell>
          <cell r="AT38">
            <v>800</v>
          </cell>
          <cell r="AU38">
            <v>630</v>
          </cell>
          <cell r="AV38">
            <v>605</v>
          </cell>
        </row>
        <row r="39">
          <cell r="AH39" t="str">
            <v>EBZRP</v>
          </cell>
          <cell r="AI39" t="str">
            <v xml:space="preserve">EPOXY CURED BASED ZINC RICH PRIMER </v>
          </cell>
          <cell r="AJ39" t="str">
            <v>4180(Z-800)</v>
          </cell>
          <cell r="AK39" t="str">
            <v>1002</v>
          </cell>
          <cell r="AL39">
            <v>0</v>
          </cell>
          <cell r="AM39">
            <v>1</v>
          </cell>
          <cell r="AN39">
            <v>27.3</v>
          </cell>
          <cell r="AO39">
            <v>15.7</v>
          </cell>
          <cell r="AP39">
            <v>0</v>
          </cell>
          <cell r="AQ39">
            <v>40.29</v>
          </cell>
          <cell r="AR39">
            <v>38.22</v>
          </cell>
          <cell r="AS39">
            <v>0</v>
          </cell>
          <cell r="AT39">
            <v>1100</v>
          </cell>
          <cell r="AU39">
            <v>600</v>
          </cell>
        </row>
        <row r="40">
          <cell r="AH40" t="str">
            <v>HBEP</v>
          </cell>
          <cell r="AI40" t="str">
            <v>HIGH BUILD EPOXY POLYAMINE CURED</v>
          </cell>
          <cell r="AJ40" t="str">
            <v>4418(A-418)</v>
          </cell>
          <cell r="AK40" t="str">
            <v>1015</v>
          </cell>
          <cell r="AL40">
            <v>0</v>
          </cell>
          <cell r="AM40">
            <v>1</v>
          </cell>
          <cell r="AN40">
            <v>18.3</v>
          </cell>
          <cell r="AO40">
            <v>13.1</v>
          </cell>
          <cell r="AP40">
            <v>0</v>
          </cell>
          <cell r="AQ40">
            <v>65.569999999999993</v>
          </cell>
          <cell r="AR40">
            <v>83.97</v>
          </cell>
          <cell r="AS40">
            <v>0</v>
          </cell>
          <cell r="AT40">
            <v>1200</v>
          </cell>
          <cell r="AU40">
            <v>1100</v>
          </cell>
        </row>
        <row r="41">
          <cell r="AH41" t="str">
            <v>HSCP</v>
          </cell>
          <cell r="AI41" t="str">
            <v>HIGH SOILD EPOXY POLYAMINE CURED PRIMER</v>
          </cell>
          <cell r="AJ41" t="str">
            <v>4418(A-448)</v>
          </cell>
          <cell r="AK41">
            <v>1017</v>
          </cell>
          <cell r="AL41">
            <v>0</v>
          </cell>
          <cell r="AM41">
            <v>1</v>
          </cell>
          <cell r="AN41">
            <v>20.309999999999999</v>
          </cell>
          <cell r="AO41">
            <v>13.1</v>
          </cell>
          <cell r="AP41">
            <v>0</v>
          </cell>
          <cell r="AQ41">
            <v>64</v>
          </cell>
          <cell r="AR41">
            <v>83.97</v>
          </cell>
          <cell r="AS41">
            <v>0</v>
          </cell>
          <cell r="AT41">
            <v>1300</v>
          </cell>
          <cell r="AU41">
            <v>1100</v>
          </cell>
        </row>
        <row r="42">
          <cell r="AH42" t="str">
            <v>EEA</v>
          </cell>
          <cell r="AI42" t="str">
            <v>EPOXY ENAMEL AMINE ADDUCT CURED</v>
          </cell>
          <cell r="AJ42" t="str">
            <v>4450(A-500)</v>
          </cell>
          <cell r="AK42" t="str">
            <v>1014</v>
          </cell>
          <cell r="AL42">
            <v>0</v>
          </cell>
          <cell r="AM42">
            <v>1</v>
          </cell>
          <cell r="AN42">
            <v>23.8</v>
          </cell>
          <cell r="AO42">
            <v>11.4</v>
          </cell>
          <cell r="AP42">
            <v>0</v>
          </cell>
          <cell r="AQ42">
            <v>37.82</v>
          </cell>
          <cell r="AR42">
            <v>83.33</v>
          </cell>
          <cell r="AS42">
            <v>0</v>
          </cell>
          <cell r="AT42">
            <v>900</v>
          </cell>
          <cell r="AU42">
            <v>950</v>
          </cell>
        </row>
        <row r="43">
          <cell r="AH43" t="str">
            <v>NEP</v>
          </cell>
          <cell r="AI43" t="str">
            <v>NON-REACTIVE EPOXY PRIMER</v>
          </cell>
          <cell r="AJ43" t="str">
            <v>4405(A-505)</v>
          </cell>
          <cell r="AK43">
            <v>0</v>
          </cell>
          <cell r="AL43">
            <v>0</v>
          </cell>
          <cell r="AM43">
            <v>1</v>
          </cell>
          <cell r="AN43">
            <v>19.2</v>
          </cell>
          <cell r="AO43">
            <v>0</v>
          </cell>
          <cell r="AP43">
            <v>0</v>
          </cell>
          <cell r="AQ43">
            <v>41.67</v>
          </cell>
          <cell r="AR43">
            <v>0</v>
          </cell>
          <cell r="AS43">
            <v>0</v>
          </cell>
          <cell r="AT43">
            <v>800</v>
          </cell>
        </row>
        <row r="44">
          <cell r="AH44" t="str">
            <v>ZCOP</v>
          </cell>
          <cell r="AI44" t="str">
            <v xml:space="preserve">ZINC CHROMATE-RED OXIDE/EPOXY PRIMER </v>
          </cell>
          <cell r="AJ44" t="str">
            <v>4451(A-510)</v>
          </cell>
          <cell r="AK44" t="str">
            <v>1016</v>
          </cell>
          <cell r="AL44" t="str">
            <v>530</v>
          </cell>
          <cell r="AM44">
            <v>1</v>
          </cell>
          <cell r="AN44">
            <v>18.2</v>
          </cell>
          <cell r="AO44">
            <v>8.1999999999999993</v>
          </cell>
          <cell r="AP44">
            <v>15.5</v>
          </cell>
          <cell r="AQ44">
            <v>42.86</v>
          </cell>
          <cell r="AR44">
            <v>85.37</v>
          </cell>
          <cell r="AS44">
            <v>36.450000000000003</v>
          </cell>
          <cell r="AT44">
            <v>780</v>
          </cell>
          <cell r="AU44">
            <v>700</v>
          </cell>
          <cell r="AV44">
            <v>565</v>
          </cell>
        </row>
        <row r="45">
          <cell r="AH45" t="str">
            <v>EPC</v>
          </cell>
          <cell r="AI45" t="str">
            <v xml:space="preserve">EPOXY ENAMEL/POLYAMIDE CURED </v>
          </cell>
          <cell r="AJ45" t="str">
            <v>4415(A-515)</v>
          </cell>
          <cell r="AK45">
            <v>0</v>
          </cell>
          <cell r="AL45">
            <v>0</v>
          </cell>
          <cell r="AM45">
            <v>1</v>
          </cell>
          <cell r="AN45">
            <v>19.8</v>
          </cell>
          <cell r="AO45">
            <v>0</v>
          </cell>
          <cell r="AP45">
            <v>0</v>
          </cell>
          <cell r="AQ45">
            <v>42.93</v>
          </cell>
          <cell r="AR45">
            <v>0</v>
          </cell>
          <cell r="AS45">
            <v>0</v>
          </cell>
          <cell r="AT45">
            <v>850</v>
          </cell>
        </row>
        <row r="46">
          <cell r="AH46" t="str">
            <v>4425(A-525)</v>
          </cell>
          <cell r="AI46" t="str">
            <v>EPOXY NON-SKID SURFACING</v>
          </cell>
          <cell r="AJ46" t="str">
            <v>4425(A-525)</v>
          </cell>
          <cell r="AK46" t="str">
            <v>1018</v>
          </cell>
          <cell r="AL46">
            <v>0</v>
          </cell>
          <cell r="AM46">
            <v>1</v>
          </cell>
          <cell r="AN46">
            <v>18</v>
          </cell>
          <cell r="AO46">
            <v>31.3</v>
          </cell>
          <cell r="AP46">
            <v>0</v>
          </cell>
          <cell r="AQ46">
            <v>37.78</v>
          </cell>
          <cell r="AR46">
            <v>47.92</v>
          </cell>
          <cell r="AS46">
            <v>0</v>
          </cell>
          <cell r="AT46">
            <v>680</v>
          </cell>
          <cell r="AU46">
            <v>1500</v>
          </cell>
        </row>
        <row r="47">
          <cell r="AH47" t="str">
            <v>EPAP</v>
          </cell>
          <cell r="AI47" t="str">
            <v>EPOXY-POLYAMIDE,ALLOY PRIMER.</v>
          </cell>
          <cell r="AJ47" t="str">
            <v>4465(A-650)</v>
          </cell>
          <cell r="AK47">
            <v>1020</v>
          </cell>
          <cell r="AL47">
            <v>0</v>
          </cell>
          <cell r="AM47">
            <v>1</v>
          </cell>
          <cell r="AN47">
            <v>21</v>
          </cell>
          <cell r="AO47">
            <v>26.92</v>
          </cell>
          <cell r="AP47">
            <v>0</v>
          </cell>
          <cell r="AQ47">
            <v>42.86</v>
          </cell>
          <cell r="AR47">
            <v>13</v>
          </cell>
          <cell r="AS47">
            <v>0</v>
          </cell>
          <cell r="AT47">
            <v>900</v>
          </cell>
          <cell r="AU47">
            <v>350</v>
          </cell>
        </row>
        <row r="48">
          <cell r="AI48" t="str">
            <v>LEAD SILICO CHROMATE EP.PRI./POLYAMIDE CURED</v>
          </cell>
          <cell r="AJ48" t="str">
            <v>4430(A-530)</v>
          </cell>
          <cell r="AK48">
            <v>0</v>
          </cell>
          <cell r="AL48">
            <v>0</v>
          </cell>
          <cell r="AM48">
            <v>1</v>
          </cell>
          <cell r="AN48">
            <v>21.97</v>
          </cell>
          <cell r="AO48">
            <v>0</v>
          </cell>
          <cell r="AP48">
            <v>0</v>
          </cell>
          <cell r="AQ48">
            <v>37.78</v>
          </cell>
          <cell r="AR48">
            <v>0</v>
          </cell>
          <cell r="AS48">
            <v>0</v>
          </cell>
          <cell r="AT48">
            <v>830</v>
          </cell>
        </row>
        <row r="49">
          <cell r="AH49" t="str">
            <v>ERLP</v>
          </cell>
          <cell r="AI49" t="str">
            <v>EPOXY RED LEAD POLYAMIDE CURED PRIMER</v>
          </cell>
          <cell r="AJ49" t="str">
            <v>4440(A-540)</v>
          </cell>
          <cell r="AK49" t="str">
            <v>1051</v>
          </cell>
          <cell r="AL49">
            <v>0</v>
          </cell>
          <cell r="AM49">
            <v>1</v>
          </cell>
          <cell r="AN49">
            <v>19.399999999999999</v>
          </cell>
          <cell r="AO49">
            <v>15.8</v>
          </cell>
          <cell r="AP49">
            <v>0</v>
          </cell>
          <cell r="AQ49">
            <v>42.78</v>
          </cell>
          <cell r="AR49">
            <v>43.04</v>
          </cell>
          <cell r="AS49">
            <v>0</v>
          </cell>
          <cell r="AT49">
            <v>830</v>
          </cell>
          <cell r="AU49">
            <v>680</v>
          </cell>
        </row>
        <row r="50">
          <cell r="AH50" t="str">
            <v>EROP</v>
          </cell>
          <cell r="AI50" t="str">
            <v>RED LEAD-RED OXIDE EP./POLYAMIDE CURED PRI.</v>
          </cell>
          <cell r="AJ50" t="str">
            <v>4445(A-545)</v>
          </cell>
          <cell r="AK50" t="str">
            <v>1060</v>
          </cell>
          <cell r="AL50">
            <v>0</v>
          </cell>
          <cell r="AM50">
            <v>1</v>
          </cell>
          <cell r="AN50">
            <v>18.7</v>
          </cell>
          <cell r="AO50">
            <v>20.9</v>
          </cell>
          <cell r="AP50">
            <v>0</v>
          </cell>
          <cell r="AQ50">
            <v>42.78</v>
          </cell>
          <cell r="AR50">
            <v>28.71</v>
          </cell>
          <cell r="AS50">
            <v>0</v>
          </cell>
          <cell r="AT50">
            <v>800</v>
          </cell>
          <cell r="AU50">
            <v>600</v>
          </cell>
        </row>
        <row r="51">
          <cell r="AH51" t="str">
            <v>ETC</v>
          </cell>
          <cell r="AI51" t="str">
            <v>TAR EPOXY COATING/AMINE CURED</v>
          </cell>
          <cell r="AJ51" t="str">
            <v>4460(A-560)</v>
          </cell>
          <cell r="AK51" t="str">
            <v>1070(EP-10)</v>
          </cell>
          <cell r="AL51">
            <v>0</v>
          </cell>
          <cell r="AM51">
            <v>1</v>
          </cell>
          <cell r="AN51">
            <v>11.69</v>
          </cell>
          <cell r="AO51">
            <v>12.2</v>
          </cell>
          <cell r="AP51">
            <v>0</v>
          </cell>
          <cell r="AQ51">
            <v>42.78</v>
          </cell>
          <cell r="AR51">
            <v>57.38</v>
          </cell>
          <cell r="AS51">
            <v>0</v>
          </cell>
          <cell r="AT51">
            <v>500</v>
          </cell>
          <cell r="AU51">
            <v>700</v>
          </cell>
          <cell r="AV51">
            <v>1500</v>
          </cell>
        </row>
        <row r="52">
          <cell r="AH52" t="str">
            <v>EWB</v>
          </cell>
          <cell r="AI52" t="str">
            <v>WATER BASE EPOXY ENAMEL/POLTAMINE CURED</v>
          </cell>
          <cell r="AJ52" t="str">
            <v>4458(A-580)</v>
          </cell>
          <cell r="AK52" t="str">
            <v>1017(EP-07)</v>
          </cell>
          <cell r="AL52" t="str">
            <v>96</v>
          </cell>
          <cell r="AM52">
            <v>1</v>
          </cell>
          <cell r="AN52">
            <v>34.4</v>
          </cell>
          <cell r="AO52">
            <v>16</v>
          </cell>
          <cell r="AP52">
            <v>32.700000000000003</v>
          </cell>
          <cell r="AQ52">
            <v>37.79</v>
          </cell>
          <cell r="AR52">
            <v>43.75</v>
          </cell>
          <cell r="AS52">
            <v>45.87</v>
          </cell>
          <cell r="AT52">
            <v>1300</v>
          </cell>
          <cell r="AU52">
            <v>700</v>
          </cell>
          <cell r="AV52">
            <v>1500</v>
          </cell>
        </row>
        <row r="53">
          <cell r="AH53" t="str">
            <v>CCTE</v>
          </cell>
          <cell r="AI53" t="str">
            <v>CATALYZED COAL TAR EPOXY POLYAMINE CURED</v>
          </cell>
          <cell r="AJ53" t="str">
            <v>4459(A-590)</v>
          </cell>
          <cell r="AK53" t="str">
            <v>SP-06</v>
          </cell>
          <cell r="AL53">
            <v>0</v>
          </cell>
          <cell r="AM53">
            <v>1</v>
          </cell>
          <cell r="AN53">
            <v>12.6</v>
          </cell>
          <cell r="AO53">
            <v>32.1</v>
          </cell>
          <cell r="AP53">
            <v>0</v>
          </cell>
          <cell r="AQ53">
            <v>55.56</v>
          </cell>
          <cell r="AR53">
            <v>42.37</v>
          </cell>
          <cell r="AS53">
            <v>0</v>
          </cell>
          <cell r="AT53">
            <v>700</v>
          </cell>
          <cell r="AU53">
            <v>1360</v>
          </cell>
        </row>
        <row r="54">
          <cell r="AH54" t="str">
            <v>EPF</v>
          </cell>
          <cell r="AI54" t="str">
            <v>EPOXY-POLYAMINE,FINISH</v>
          </cell>
          <cell r="AJ54" t="str">
            <v>4465(A-650)</v>
          </cell>
          <cell r="AK54" t="str">
            <v>SP-08</v>
          </cell>
          <cell r="AL54">
            <v>0</v>
          </cell>
          <cell r="AM54">
            <v>1</v>
          </cell>
          <cell r="AN54">
            <v>21</v>
          </cell>
          <cell r="AO54">
            <v>24.4</v>
          </cell>
          <cell r="AP54">
            <v>0</v>
          </cell>
          <cell r="AQ54">
            <v>42.86</v>
          </cell>
          <cell r="AR54">
            <v>25</v>
          </cell>
          <cell r="AS54">
            <v>0</v>
          </cell>
          <cell r="AT54">
            <v>900</v>
          </cell>
          <cell r="AU54">
            <v>610</v>
          </cell>
        </row>
        <row r="55">
          <cell r="AH55" t="str">
            <v>EPRLP</v>
          </cell>
          <cell r="AI55" t="str">
            <v>EPOXY/POLYAMINE,RED LEAD PRIMER</v>
          </cell>
          <cell r="AJ55" t="str">
            <v>4570(A-700)</v>
          </cell>
          <cell r="AK55" t="str">
            <v>SP-09</v>
          </cell>
          <cell r="AL55">
            <v>0</v>
          </cell>
          <cell r="AM55">
            <v>1</v>
          </cell>
          <cell r="AN55">
            <v>21</v>
          </cell>
          <cell r="AO55">
            <v>32</v>
          </cell>
          <cell r="AP55">
            <v>0</v>
          </cell>
          <cell r="AQ55">
            <v>42.86</v>
          </cell>
          <cell r="AR55">
            <v>23.75</v>
          </cell>
          <cell r="AS55">
            <v>0</v>
          </cell>
          <cell r="AT55">
            <v>900</v>
          </cell>
          <cell r="AU55">
            <v>760</v>
          </cell>
        </row>
        <row r="56">
          <cell r="AH56" t="str">
            <v>EMOP</v>
          </cell>
          <cell r="AI56" t="str">
            <v xml:space="preserve">EPOXY MIO PRIMER </v>
          </cell>
          <cell r="AJ56" t="str">
            <v>4691(Ar-910)</v>
          </cell>
          <cell r="AK56" t="str">
            <v>1050(EP-20)</v>
          </cell>
          <cell r="AL56" t="str">
            <v>76</v>
          </cell>
          <cell r="AM56">
            <v>1</v>
          </cell>
          <cell r="AN56">
            <v>17.3</v>
          </cell>
          <cell r="AO56">
            <v>9.2799999999999994</v>
          </cell>
          <cell r="AP56">
            <v>30.9</v>
          </cell>
          <cell r="AQ56">
            <v>43.35</v>
          </cell>
          <cell r="AR56">
            <v>31.25</v>
          </cell>
          <cell r="AS56">
            <v>25.89</v>
          </cell>
          <cell r="AT56">
            <v>750</v>
          </cell>
          <cell r="AU56">
            <v>290</v>
          </cell>
          <cell r="AV56">
            <v>800</v>
          </cell>
        </row>
        <row r="57">
          <cell r="AH57" t="str">
            <v>EPCP</v>
          </cell>
          <cell r="AI57" t="str">
            <v>EPOXY-PHENOLIC CURED PRIMER .</v>
          </cell>
          <cell r="AJ57" t="str">
            <v>4691(Ar-910)</v>
          </cell>
          <cell r="AK57" t="str">
            <v>1060</v>
          </cell>
          <cell r="AL57" t="str">
            <v>76</v>
          </cell>
          <cell r="AM57">
            <v>1</v>
          </cell>
          <cell r="AN57">
            <v>17.3</v>
          </cell>
          <cell r="AO57">
            <v>19.2</v>
          </cell>
          <cell r="AP57">
            <v>30.9</v>
          </cell>
          <cell r="AQ57">
            <v>43.35</v>
          </cell>
          <cell r="AR57">
            <v>31.25</v>
          </cell>
          <cell r="AS57">
            <v>25.89</v>
          </cell>
          <cell r="AT57">
            <v>750</v>
          </cell>
          <cell r="AU57">
            <v>600</v>
          </cell>
          <cell r="AV57">
            <v>800</v>
          </cell>
        </row>
        <row r="58">
          <cell r="AH58" t="str">
            <v>EPCP</v>
          </cell>
          <cell r="AI58" t="str">
            <v>EPOXY-PHENOLIC CURED PRIMER .</v>
          </cell>
          <cell r="AJ58" t="str">
            <v>4691(Ar-910)</v>
          </cell>
          <cell r="AK58" t="str">
            <v>1060</v>
          </cell>
          <cell r="AL58" t="str">
            <v>76</v>
          </cell>
          <cell r="AM58">
            <v>1</v>
          </cell>
          <cell r="AN58">
            <v>17.3</v>
          </cell>
          <cell r="AO58">
            <v>19.2</v>
          </cell>
          <cell r="AP58">
            <v>30.9</v>
          </cell>
          <cell r="AQ58">
            <v>43.35</v>
          </cell>
          <cell r="AR58">
            <v>31.25</v>
          </cell>
          <cell r="AS58">
            <v>25.89</v>
          </cell>
          <cell r="AT58">
            <v>750</v>
          </cell>
          <cell r="AU58">
            <v>600</v>
          </cell>
          <cell r="AV58">
            <v>800</v>
          </cell>
        </row>
        <row r="59">
          <cell r="AI59" t="str">
            <v xml:space="preserve">CHLORINATED RUBBER RESIN </v>
          </cell>
        </row>
        <row r="60">
          <cell r="AH60" t="str">
            <v>CRRLP</v>
          </cell>
          <cell r="AI60" t="str">
            <v xml:space="preserve">CALORINATED RUBBER RED LEAD PRIMER </v>
          </cell>
          <cell r="AJ60" t="str">
            <v>0201</v>
          </cell>
          <cell r="AK60" t="str">
            <v>1402(RF-63)</v>
          </cell>
          <cell r="AL60" t="str">
            <v>530</v>
          </cell>
          <cell r="AM60">
            <v>1</v>
          </cell>
          <cell r="AN60">
            <v>14.7</v>
          </cell>
          <cell r="AO60">
            <v>12.9</v>
          </cell>
          <cell r="AP60">
            <v>15.5</v>
          </cell>
          <cell r="AQ60">
            <v>32.65</v>
          </cell>
          <cell r="AR60">
            <v>37.979999999999997</v>
          </cell>
          <cell r="AS60">
            <v>36.450000000000003</v>
          </cell>
          <cell r="AT60">
            <v>480</v>
          </cell>
          <cell r="AU60">
            <v>490</v>
          </cell>
          <cell r="AV60">
            <v>565</v>
          </cell>
        </row>
        <row r="61">
          <cell r="AH61" t="str">
            <v>CRZCP</v>
          </cell>
          <cell r="AI61" t="str">
            <v>CHLORINATED RUBBER PRIMER ZINC CHROMATE PR.</v>
          </cell>
          <cell r="AJ61" t="str">
            <v>0211</v>
          </cell>
          <cell r="AK61" t="str">
            <v>1450(RF-67)</v>
          </cell>
          <cell r="AL61" t="str">
            <v>540</v>
          </cell>
          <cell r="AM61">
            <v>1</v>
          </cell>
          <cell r="AN61">
            <v>15.5</v>
          </cell>
          <cell r="AO61">
            <v>11.3</v>
          </cell>
          <cell r="AP61">
            <v>14.1</v>
          </cell>
          <cell r="AQ61">
            <v>30.97</v>
          </cell>
          <cell r="AR61">
            <v>42.48</v>
          </cell>
          <cell r="AS61">
            <v>36.450000000000003</v>
          </cell>
          <cell r="AT61">
            <v>480</v>
          </cell>
          <cell r="AU61">
            <v>480</v>
          </cell>
          <cell r="AV61">
            <v>514</v>
          </cell>
        </row>
        <row r="62">
          <cell r="AH62" t="str">
            <v>CRROP</v>
          </cell>
          <cell r="AI62" t="str">
            <v xml:space="preserve">CHLORINATED RUBBER RED OXIDE PRIMER </v>
          </cell>
          <cell r="AJ62" t="str">
            <v>0221</v>
          </cell>
          <cell r="AK62" t="str">
            <v>1403(RF-65)</v>
          </cell>
          <cell r="AL62" t="str">
            <v>510</v>
          </cell>
          <cell r="AM62">
            <v>1</v>
          </cell>
          <cell r="AN62">
            <v>14.6</v>
          </cell>
          <cell r="AO62">
            <v>12.1</v>
          </cell>
          <cell r="AP62">
            <v>31</v>
          </cell>
          <cell r="AQ62">
            <v>30.82</v>
          </cell>
          <cell r="AR62">
            <v>38.020000000000003</v>
          </cell>
          <cell r="AS62">
            <v>38.549999999999997</v>
          </cell>
          <cell r="AT62">
            <v>450</v>
          </cell>
          <cell r="AU62">
            <v>460</v>
          </cell>
          <cell r="AV62">
            <v>1195</v>
          </cell>
        </row>
        <row r="63">
          <cell r="AH63" t="str">
            <v>CRF</v>
          </cell>
          <cell r="AI63" t="str">
            <v xml:space="preserve">CHLORINATED RUBBER FINISH </v>
          </cell>
          <cell r="AJ63" t="str">
            <v>0251</v>
          </cell>
          <cell r="AK63" t="str">
            <v>1401</v>
          </cell>
          <cell r="AL63" t="str">
            <v>520</v>
          </cell>
          <cell r="AM63">
            <v>1</v>
          </cell>
          <cell r="AN63">
            <v>18.899999999999999</v>
          </cell>
          <cell r="AO63">
            <v>15.8</v>
          </cell>
          <cell r="AP63">
            <v>16.7</v>
          </cell>
          <cell r="AQ63">
            <v>31.75</v>
          </cell>
          <cell r="AR63">
            <v>34.18</v>
          </cell>
          <cell r="AS63">
            <v>33.83</v>
          </cell>
          <cell r="AT63">
            <v>600</v>
          </cell>
          <cell r="AU63">
            <v>540</v>
          </cell>
          <cell r="AV63">
            <v>565</v>
          </cell>
        </row>
        <row r="64">
          <cell r="AH64" t="str">
            <v>CRATP</v>
          </cell>
          <cell r="AI64" t="str">
            <v>C RUBBER ALUMINUM TRIPOLYPHOSPHATE PRIMER</v>
          </cell>
          <cell r="AJ64" t="str">
            <v>0203</v>
          </cell>
          <cell r="AK64">
            <v>0</v>
          </cell>
          <cell r="AL64" t="str">
            <v>531</v>
          </cell>
          <cell r="AM64">
            <v>1</v>
          </cell>
          <cell r="AN64">
            <v>13.4</v>
          </cell>
          <cell r="AO64">
            <v>0</v>
          </cell>
          <cell r="AP64">
            <v>14.5</v>
          </cell>
          <cell r="AQ64">
            <v>37.31</v>
          </cell>
          <cell r="AR64">
            <v>0</v>
          </cell>
          <cell r="AS64">
            <v>36.409999999999997</v>
          </cell>
          <cell r="AT64">
            <v>500</v>
          </cell>
          <cell r="AU64">
            <v>0</v>
          </cell>
          <cell r="AV64">
            <v>528</v>
          </cell>
        </row>
        <row r="65">
          <cell r="AH65" t="str">
            <v>PCRF</v>
          </cell>
          <cell r="AI65" t="str">
            <v>PIGMENTED CHLORINATED RUBBER FINISH</v>
          </cell>
          <cell r="AJ65" t="str">
            <v>4470(C-700)</v>
          </cell>
          <cell r="AK65" t="str">
            <v>RF-51~56</v>
          </cell>
          <cell r="AL65" t="str">
            <v>560</v>
          </cell>
          <cell r="AM65">
            <v>1</v>
          </cell>
          <cell r="AN65">
            <v>27.1</v>
          </cell>
          <cell r="AO65">
            <v>12.3</v>
          </cell>
          <cell r="AP65">
            <v>13.5</v>
          </cell>
          <cell r="AQ65">
            <v>33.21</v>
          </cell>
          <cell r="AR65">
            <v>38.21</v>
          </cell>
          <cell r="AS65">
            <v>33.78</v>
          </cell>
          <cell r="AT65">
            <v>900</v>
          </cell>
          <cell r="AU65">
            <v>470</v>
          </cell>
          <cell r="AV65">
            <v>456</v>
          </cell>
        </row>
        <row r="66">
          <cell r="AH66" t="str">
            <v>CRRLP</v>
          </cell>
          <cell r="AI66" t="str">
            <v xml:space="preserve">CHLORINATED RUBBER RED LEAD PRIMER </v>
          </cell>
          <cell r="AJ66" t="str">
            <v>4575(C-750)</v>
          </cell>
          <cell r="AK66"/>
          <cell r="AL66" t="str">
            <v>500</v>
          </cell>
          <cell r="AM66">
            <v>1</v>
          </cell>
          <cell r="AN66">
            <v>17.2</v>
          </cell>
          <cell r="AO66"/>
          <cell r="AP66">
            <v>15</v>
          </cell>
          <cell r="AQ66">
            <v>37.79</v>
          </cell>
          <cell r="AR66">
            <v>0</v>
          </cell>
          <cell r="AS66">
            <v>30.4</v>
          </cell>
          <cell r="AT66">
            <v>650</v>
          </cell>
          <cell r="AU66">
            <v>0</v>
          </cell>
          <cell r="AV66">
            <v>456</v>
          </cell>
        </row>
        <row r="67">
          <cell r="AH67" t="str">
            <v>CRROP</v>
          </cell>
          <cell r="AI67" t="str">
            <v xml:space="preserve">CHLORINATED RUBBER RED LEAD-RED OXIDE PRIMER </v>
          </cell>
          <cell r="AJ67" t="str">
            <v>4576(C-760)</v>
          </cell>
          <cell r="AK67">
            <v>0</v>
          </cell>
          <cell r="AL67" t="str">
            <v>550</v>
          </cell>
          <cell r="AM67">
            <v>1</v>
          </cell>
          <cell r="AN67">
            <v>15.9</v>
          </cell>
          <cell r="AO67">
            <v>0</v>
          </cell>
          <cell r="AP67">
            <v>14.8</v>
          </cell>
          <cell r="AQ67">
            <v>38.99</v>
          </cell>
          <cell r="AR67">
            <v>0</v>
          </cell>
          <cell r="AS67">
            <v>33.78</v>
          </cell>
          <cell r="AT67">
            <v>620</v>
          </cell>
          <cell r="AU67">
            <v>0</v>
          </cell>
          <cell r="AV67">
            <v>500</v>
          </cell>
        </row>
        <row r="68">
          <cell r="AH68" t="str">
            <v>VZCP</v>
          </cell>
          <cell r="AI68" t="str">
            <v>CHLORINATED RUBBER BASE M.I.O.COATING</v>
          </cell>
          <cell r="AJ68" t="str">
            <v>4693(Ar-930)</v>
          </cell>
          <cell r="AK68" t="str">
            <v>1452(RF-68)</v>
          </cell>
          <cell r="AL68" t="str">
            <v>600</v>
          </cell>
          <cell r="AM68">
            <v>1</v>
          </cell>
          <cell r="AN68">
            <v>16.399999999999999</v>
          </cell>
          <cell r="AO68">
            <v>13.2</v>
          </cell>
          <cell r="AP68">
            <v>14.8</v>
          </cell>
          <cell r="AQ68">
            <v>37.799999999999997</v>
          </cell>
          <cell r="AR68">
            <v>37.880000000000003</v>
          </cell>
          <cell r="AS68">
            <v>33.72</v>
          </cell>
          <cell r="AT68">
            <v>620</v>
          </cell>
          <cell r="AU68">
            <v>500</v>
          </cell>
          <cell r="AV68">
            <v>499</v>
          </cell>
        </row>
        <row r="69">
          <cell r="AH69" t="str">
            <v>VZCP</v>
          </cell>
          <cell r="AI69" t="str">
            <v>CHLORINATED RUBBER BASE M.I.O.COATING</v>
          </cell>
          <cell r="AJ69" t="str">
            <v>4693(Ar-930)</v>
          </cell>
          <cell r="AK69" t="str">
            <v>1452(RF-68)</v>
          </cell>
          <cell r="AL69" t="str">
            <v>600</v>
          </cell>
          <cell r="AM69">
            <v>1</v>
          </cell>
          <cell r="AN69">
            <v>16.399999999999999</v>
          </cell>
          <cell r="AO69">
            <v>13.2</v>
          </cell>
          <cell r="AP69">
            <v>14.8</v>
          </cell>
          <cell r="AQ69">
            <v>37.799999999999997</v>
          </cell>
          <cell r="AR69">
            <v>37.880000000000003</v>
          </cell>
          <cell r="AS69">
            <v>33.72</v>
          </cell>
          <cell r="AT69">
            <v>620</v>
          </cell>
          <cell r="AU69">
            <v>500</v>
          </cell>
          <cell r="AV69">
            <v>499</v>
          </cell>
        </row>
        <row r="70">
          <cell r="AH70" t="str">
            <v>HF400</v>
          </cell>
          <cell r="AI70" t="str">
            <v>HEAT-RESISTING PAINT 400'C ALUM. SERIES.</v>
          </cell>
          <cell r="AJ70" t="str">
            <v>0654</v>
          </cell>
          <cell r="AK70" t="str">
            <v>1503</v>
          </cell>
          <cell r="AL70">
            <v>0</v>
          </cell>
          <cell r="AM70">
            <v>0</v>
          </cell>
          <cell r="AN70">
            <v>0</v>
          </cell>
          <cell r="AO70">
            <v>0</v>
          </cell>
          <cell r="AP70">
            <v>0</v>
          </cell>
          <cell r="AQ70">
            <v>0</v>
          </cell>
          <cell r="AR70">
            <v>0</v>
          </cell>
          <cell r="AS70">
            <v>0</v>
          </cell>
          <cell r="AT70">
            <v>0</v>
          </cell>
          <cell r="AU70">
            <v>0</v>
          </cell>
          <cell r="AV70">
            <v>406</v>
          </cell>
        </row>
        <row r="71">
          <cell r="AI71" t="str">
            <v xml:space="preserve">SILICONE RESIN </v>
          </cell>
          <cell r="AJ71">
            <v>0</v>
          </cell>
          <cell r="AK71">
            <v>0</v>
          </cell>
          <cell r="AL71">
            <v>0</v>
          </cell>
          <cell r="AM71">
            <v>0</v>
          </cell>
          <cell r="AN71">
            <v>0</v>
          </cell>
          <cell r="AO71">
            <v>0</v>
          </cell>
          <cell r="AP71">
            <v>0</v>
          </cell>
          <cell r="AQ71">
            <v>0</v>
          </cell>
          <cell r="AR71">
            <v>0</v>
          </cell>
          <cell r="AS71">
            <v>0</v>
          </cell>
          <cell r="AT71">
            <v>440</v>
          </cell>
        </row>
        <row r="72">
          <cell r="AH72" t="str">
            <v>HP200</v>
          </cell>
          <cell r="AI72" t="str">
            <v>HEAT-RESISTING PRIMER 200'C ,SILICONE SERIES.</v>
          </cell>
          <cell r="AJ72" t="str">
            <v>0631</v>
          </cell>
          <cell r="AK72" t="str">
            <v>1512</v>
          </cell>
          <cell r="AL72">
            <v>0</v>
          </cell>
          <cell r="AM72">
            <v>1</v>
          </cell>
          <cell r="AN72">
            <v>16.5</v>
          </cell>
          <cell r="AO72">
            <v>26.2</v>
          </cell>
          <cell r="AP72">
            <v>0</v>
          </cell>
          <cell r="AQ72">
            <v>36.36</v>
          </cell>
          <cell r="AR72">
            <v>38.17</v>
          </cell>
          <cell r="AS72">
            <v>0</v>
          </cell>
          <cell r="AT72">
            <v>600</v>
          </cell>
          <cell r="AU72">
            <v>1000</v>
          </cell>
        </row>
        <row r="73">
          <cell r="AH73" t="str">
            <v>HP300</v>
          </cell>
          <cell r="AI73" t="str">
            <v xml:space="preserve">HEAT-RESISTING PRIMER 300'C </v>
          </cell>
          <cell r="AJ73" t="str">
            <v>0632</v>
          </cell>
          <cell r="AK73" t="str">
            <v>1507</v>
          </cell>
          <cell r="AL73" t="str">
            <v>330-1</v>
          </cell>
          <cell r="AM73">
            <v>1</v>
          </cell>
          <cell r="AN73">
            <v>20.7</v>
          </cell>
          <cell r="AO73">
            <v>20.399999999999999</v>
          </cell>
          <cell r="AP73">
            <v>29</v>
          </cell>
          <cell r="AQ73">
            <v>36.229999999999997</v>
          </cell>
          <cell r="AR73">
            <v>38.24</v>
          </cell>
          <cell r="AS73">
            <v>33.76</v>
          </cell>
          <cell r="AT73">
            <v>750</v>
          </cell>
          <cell r="AU73">
            <v>780</v>
          </cell>
          <cell r="AV73">
            <v>979</v>
          </cell>
        </row>
        <row r="74">
          <cell r="AH74" t="str">
            <v>HP500</v>
          </cell>
          <cell r="AI74" t="str">
            <v>HEAT-RESISTING PRIMER 500'C</v>
          </cell>
          <cell r="AJ74" t="str">
            <v>0634</v>
          </cell>
          <cell r="AK74" t="str">
            <v>1501</v>
          </cell>
          <cell r="AL74">
            <v>0</v>
          </cell>
          <cell r="AM74">
            <v>1</v>
          </cell>
          <cell r="AN74">
            <v>35.799999999999997</v>
          </cell>
          <cell r="AO74">
            <v>34.1</v>
          </cell>
          <cell r="AP74">
            <v>0</v>
          </cell>
          <cell r="AQ74">
            <v>36.31</v>
          </cell>
          <cell r="AR74">
            <v>38.119999999999997</v>
          </cell>
          <cell r="AS74">
            <v>0</v>
          </cell>
          <cell r="AT74">
            <v>1300</v>
          </cell>
          <cell r="AU74">
            <v>1300</v>
          </cell>
        </row>
        <row r="75">
          <cell r="AH75" t="str">
            <v>HP600</v>
          </cell>
          <cell r="AI75" t="str">
            <v>HEAT-RESISTING PRIMER 600'C</v>
          </cell>
          <cell r="AJ75" t="str">
            <v>0635</v>
          </cell>
          <cell r="AK75" t="str">
            <v>1500</v>
          </cell>
          <cell r="AL75" t="str">
            <v>320-1</v>
          </cell>
          <cell r="AM75">
            <v>1</v>
          </cell>
          <cell r="AN75">
            <v>44.09</v>
          </cell>
          <cell r="AO75">
            <v>34.1</v>
          </cell>
          <cell r="AP75">
            <v>44.4</v>
          </cell>
          <cell r="AQ75">
            <v>31.75</v>
          </cell>
          <cell r="AR75">
            <v>38.119999999999997</v>
          </cell>
          <cell r="AS75">
            <v>33.78</v>
          </cell>
          <cell r="AT75">
            <v>1400</v>
          </cell>
          <cell r="AU75">
            <v>1300</v>
          </cell>
          <cell r="AV75">
            <v>1500</v>
          </cell>
        </row>
        <row r="76">
          <cell r="AH76" t="str">
            <v>HF200</v>
          </cell>
          <cell r="AI76" t="str">
            <v>HEAT-RESISTING PAINT 200'C SILICONE SREIES.</v>
          </cell>
          <cell r="AJ76" t="str">
            <v>0651</v>
          </cell>
          <cell r="AK76" t="str">
            <v>1504</v>
          </cell>
          <cell r="AL76">
            <v>0</v>
          </cell>
          <cell r="AM76">
            <v>1</v>
          </cell>
          <cell r="AN76">
            <v>17.5</v>
          </cell>
          <cell r="AO76">
            <v>27.3</v>
          </cell>
          <cell r="AP76">
            <v>0</v>
          </cell>
          <cell r="AQ76">
            <v>30.29</v>
          </cell>
          <cell r="AR76">
            <v>28.57</v>
          </cell>
          <cell r="AS76">
            <v>0</v>
          </cell>
          <cell r="AT76">
            <v>530</v>
          </cell>
          <cell r="AU76">
            <v>780</v>
          </cell>
        </row>
        <row r="77">
          <cell r="AH77" t="str">
            <v>HF300</v>
          </cell>
          <cell r="AI77" t="str">
            <v>HEAT-RESISTING PAINT 300'C</v>
          </cell>
          <cell r="AJ77" t="str">
            <v>0652</v>
          </cell>
          <cell r="AK77" t="str">
            <v>1505</v>
          </cell>
          <cell r="AL77" t="str">
            <v>330</v>
          </cell>
          <cell r="AM77">
            <v>1</v>
          </cell>
          <cell r="AN77">
            <v>27.6</v>
          </cell>
          <cell r="AO77">
            <v>27.3</v>
          </cell>
          <cell r="AP77">
            <v>28.4</v>
          </cell>
          <cell r="AQ77">
            <v>27.17</v>
          </cell>
          <cell r="AR77">
            <v>28.57</v>
          </cell>
          <cell r="AS77">
            <v>32.54</v>
          </cell>
          <cell r="AT77">
            <v>750</v>
          </cell>
          <cell r="AU77">
            <v>780</v>
          </cell>
          <cell r="AV77">
            <v>924</v>
          </cell>
        </row>
        <row r="78">
          <cell r="AH78" t="str">
            <v>HF400</v>
          </cell>
          <cell r="AI78" t="str">
            <v>HEAT-RESISTING PAINT 400'C ALUM. SERIES.</v>
          </cell>
          <cell r="AJ78" t="str">
            <v>0654</v>
          </cell>
          <cell r="AK78" t="str">
            <v>1503</v>
          </cell>
          <cell r="AL78">
            <v>0</v>
          </cell>
          <cell r="AM78">
            <v>1</v>
          </cell>
          <cell r="AN78">
            <v>51.61</v>
          </cell>
          <cell r="AO78">
            <v>59.4</v>
          </cell>
          <cell r="AP78">
            <v>0</v>
          </cell>
          <cell r="AQ78">
            <v>25.19</v>
          </cell>
          <cell r="AR78">
            <v>28.62</v>
          </cell>
          <cell r="AS78">
            <v>0</v>
          </cell>
          <cell r="AT78">
            <v>1300</v>
          </cell>
          <cell r="AU78">
            <v>1700</v>
          </cell>
        </row>
        <row r="79">
          <cell r="AH79" t="str">
            <v>HF600</v>
          </cell>
          <cell r="AI79" t="str">
            <v>HEAT-RESISTING PAINT 600'C</v>
          </cell>
          <cell r="AJ79" t="str">
            <v>0655</v>
          </cell>
          <cell r="AK79" t="str">
            <v>1508</v>
          </cell>
          <cell r="AL79" t="str">
            <v>320</v>
          </cell>
          <cell r="AM79">
            <v>1</v>
          </cell>
          <cell r="AN79">
            <v>74.400000000000006</v>
          </cell>
          <cell r="AO79">
            <v>52.39</v>
          </cell>
          <cell r="AP79">
            <v>43.5</v>
          </cell>
          <cell r="AQ79">
            <v>20.16</v>
          </cell>
          <cell r="AR79">
            <v>28.63</v>
          </cell>
          <cell r="AS79">
            <v>32.479999999999997</v>
          </cell>
          <cell r="AT79">
            <v>1500</v>
          </cell>
          <cell r="AU79">
            <v>1500</v>
          </cell>
          <cell r="AV79">
            <v>1413</v>
          </cell>
        </row>
        <row r="80">
          <cell r="AH80" t="str">
            <v>ITIP</v>
          </cell>
          <cell r="AI80" t="str">
            <v>THERMOINDICATIVE PAINT INTERBOND TEMP. INDICATING PAINT</v>
          </cell>
          <cell r="AJ80" t="str">
            <v>0654</v>
          </cell>
          <cell r="AK80" t="str">
            <v>HAA-705</v>
          </cell>
          <cell r="AL80">
            <v>0</v>
          </cell>
          <cell r="AM80">
            <v>1</v>
          </cell>
          <cell r="AN80">
            <v>51.61</v>
          </cell>
          <cell r="AO80">
            <v>68</v>
          </cell>
          <cell r="AP80">
            <v>0</v>
          </cell>
          <cell r="AQ80">
            <v>25.19</v>
          </cell>
          <cell r="AR80">
            <v>10</v>
          </cell>
          <cell r="AS80">
            <v>0</v>
          </cell>
          <cell r="AT80">
            <v>1300</v>
          </cell>
          <cell r="AU80">
            <v>680</v>
          </cell>
        </row>
        <row r="81">
          <cell r="AI81" t="str">
            <v>RED LEAD PRIMER</v>
          </cell>
          <cell r="AJ81" t="str">
            <v>0102</v>
          </cell>
          <cell r="AK81" t="str">
            <v>906(OP-92)</v>
          </cell>
          <cell r="AL81" t="str">
            <v>220</v>
          </cell>
          <cell r="AM81">
            <v>1</v>
          </cell>
          <cell r="AN81">
            <v>8.7799999999999994</v>
          </cell>
          <cell r="AO81">
            <v>10</v>
          </cell>
          <cell r="AP81">
            <v>12.4</v>
          </cell>
          <cell r="AQ81">
            <v>47.83</v>
          </cell>
          <cell r="AR81">
            <v>42</v>
          </cell>
          <cell r="AS81">
            <v>38.71</v>
          </cell>
          <cell r="AT81">
            <v>420</v>
          </cell>
          <cell r="AU81">
            <v>420</v>
          </cell>
          <cell r="AV81">
            <v>480</v>
          </cell>
        </row>
        <row r="82">
          <cell r="AI82" t="str">
            <v xml:space="preserve">POLY-VINYL BUTYRAL RESIN (PVB) </v>
          </cell>
          <cell r="AJ82">
            <v>0</v>
          </cell>
          <cell r="AK82">
            <v>0</v>
          </cell>
          <cell r="AL82">
            <v>0</v>
          </cell>
          <cell r="AM82">
            <v>0</v>
          </cell>
          <cell r="AN82">
            <v>0</v>
          </cell>
          <cell r="AO82">
            <v>0</v>
          </cell>
          <cell r="AP82">
            <v>0</v>
          </cell>
          <cell r="AQ82">
            <v>0</v>
          </cell>
          <cell r="AR82">
            <v>0</v>
          </cell>
          <cell r="AS82">
            <v>0</v>
          </cell>
          <cell r="AT82">
            <v>540</v>
          </cell>
          <cell r="AU82">
            <v>570</v>
          </cell>
        </row>
        <row r="83">
          <cell r="AH83" t="str">
            <v>VRLP</v>
          </cell>
          <cell r="AI83" t="str">
            <v>VINYL RED LEAD PRIMER</v>
          </cell>
          <cell r="AJ83" t="str">
            <v>0301</v>
          </cell>
          <cell r="AK83" t="str">
            <v>SP30(VP-71)</v>
          </cell>
          <cell r="AL83" t="str">
            <v xml:space="preserve"> 21</v>
          </cell>
          <cell r="AM83">
            <v>1</v>
          </cell>
          <cell r="AN83">
            <v>21.8</v>
          </cell>
          <cell r="AO83">
            <v>25.3</v>
          </cell>
          <cell r="AP83">
            <v>64.900000000000006</v>
          </cell>
          <cell r="AQ83">
            <v>25.23</v>
          </cell>
          <cell r="AR83">
            <v>23.72</v>
          </cell>
          <cell r="AS83">
            <v>21.57</v>
          </cell>
          <cell r="AT83">
            <v>550</v>
          </cell>
          <cell r="AU83">
            <v>600</v>
          </cell>
          <cell r="AV83">
            <v>1400</v>
          </cell>
        </row>
        <row r="84">
          <cell r="AH84" t="str">
            <v>VZCP</v>
          </cell>
          <cell r="AI84" t="str">
            <v>VINYL ZINC CHRMATE PRIMER</v>
          </cell>
          <cell r="AJ84" t="str">
            <v>0311</v>
          </cell>
          <cell r="AK84" t="str">
            <v>VP-72</v>
          </cell>
          <cell r="AL84">
            <v>0</v>
          </cell>
          <cell r="AM84">
            <v>1</v>
          </cell>
          <cell r="AN84">
            <v>24.5</v>
          </cell>
          <cell r="AO84">
            <v>28.8</v>
          </cell>
          <cell r="AP84">
            <v>0</v>
          </cell>
          <cell r="AQ84">
            <v>22.04</v>
          </cell>
          <cell r="AR84">
            <v>19.79</v>
          </cell>
          <cell r="AS84">
            <v>0</v>
          </cell>
          <cell r="AT84">
            <v>540</v>
          </cell>
          <cell r="AU84">
            <v>570</v>
          </cell>
        </row>
        <row r="85">
          <cell r="AH85" t="str">
            <v>WP</v>
          </cell>
          <cell r="AI85" t="str">
            <v>WASH PRIMER</v>
          </cell>
          <cell r="AJ85" t="str">
            <v>0345</v>
          </cell>
          <cell r="AK85" t="str">
            <v>908(SP-02)</v>
          </cell>
          <cell r="AL85" t="str">
            <v xml:space="preserve"> 11</v>
          </cell>
          <cell r="AM85">
            <v>1</v>
          </cell>
          <cell r="AN85">
            <v>55.83</v>
          </cell>
          <cell r="AO85">
            <v>37.1</v>
          </cell>
          <cell r="AP85">
            <v>78.3</v>
          </cell>
          <cell r="AQ85">
            <v>8.06</v>
          </cell>
          <cell r="AR85">
            <v>11.86</v>
          </cell>
          <cell r="AS85">
            <v>8.94</v>
          </cell>
          <cell r="AT85">
            <v>450</v>
          </cell>
          <cell r="AU85">
            <v>440</v>
          </cell>
          <cell r="AV85">
            <v>700</v>
          </cell>
        </row>
        <row r="86">
          <cell r="AH86" t="str">
            <v>VE</v>
          </cell>
          <cell r="AI86" t="str">
            <v xml:space="preserve">VINYL ENAMEL </v>
          </cell>
          <cell r="AJ86" t="str">
            <v>0351</v>
          </cell>
          <cell r="AK86" t="str">
            <v>SP32(VA-11)</v>
          </cell>
          <cell r="AL86">
            <v>0</v>
          </cell>
          <cell r="AM86">
            <v>1</v>
          </cell>
          <cell r="AN86">
            <v>29.1</v>
          </cell>
          <cell r="AO86">
            <v>26.21</v>
          </cell>
          <cell r="AP86">
            <v>0</v>
          </cell>
          <cell r="AQ86">
            <v>18.899999999999999</v>
          </cell>
          <cell r="AR86">
            <v>19.079999999999998</v>
          </cell>
          <cell r="AS86">
            <v>0</v>
          </cell>
          <cell r="AT86">
            <v>550</v>
          </cell>
          <cell r="AU86">
            <v>500</v>
          </cell>
        </row>
        <row r="87">
          <cell r="AI87" t="str">
            <v>PIGMENTED PVC VINYL FINISH</v>
          </cell>
          <cell r="AJ87" t="str">
            <v>4340(U-400)</v>
          </cell>
          <cell r="AK87" t="str">
            <v>SP34(VA-51)</v>
          </cell>
          <cell r="AL87">
            <v>0</v>
          </cell>
          <cell r="AM87">
            <v>1</v>
          </cell>
          <cell r="AN87">
            <v>21.2</v>
          </cell>
          <cell r="AO87">
            <v>27.3</v>
          </cell>
          <cell r="AP87">
            <v>0</v>
          </cell>
          <cell r="AQ87">
            <v>30.19</v>
          </cell>
          <cell r="AR87">
            <v>19.78</v>
          </cell>
          <cell r="AS87">
            <v>0</v>
          </cell>
          <cell r="AT87">
            <v>640</v>
          </cell>
          <cell r="AU87">
            <v>540</v>
          </cell>
        </row>
        <row r="88">
          <cell r="AT88">
            <v>640</v>
          </cell>
          <cell r="AU88">
            <v>540</v>
          </cell>
        </row>
        <row r="89">
          <cell r="AI89" t="str">
            <v xml:space="preserve">POLYOL POLYISOCYANATE </v>
          </cell>
        </row>
        <row r="90">
          <cell r="AH90" t="str">
            <v>PCC</v>
          </cell>
          <cell r="AI90" t="str">
            <v xml:space="preserve">POLYURETHANE COATING CLEAR </v>
          </cell>
          <cell r="AJ90" t="str">
            <v>0550</v>
          </cell>
          <cell r="AK90" t="str">
            <v>722</v>
          </cell>
          <cell r="AL90" t="str">
            <v xml:space="preserve"> 67</v>
          </cell>
          <cell r="AM90">
            <v>1</v>
          </cell>
          <cell r="AN90">
            <v>27.8</v>
          </cell>
          <cell r="AO90">
            <v>29.8</v>
          </cell>
          <cell r="AP90">
            <v>81.790000000000006</v>
          </cell>
          <cell r="AQ90">
            <v>25.18</v>
          </cell>
          <cell r="AR90">
            <v>25.17</v>
          </cell>
          <cell r="AS90">
            <v>18.34</v>
          </cell>
          <cell r="AT90">
            <v>700</v>
          </cell>
          <cell r="AU90">
            <v>750</v>
          </cell>
          <cell r="AV90">
            <v>1500</v>
          </cell>
        </row>
        <row r="91">
          <cell r="AH91" t="str">
            <v>PF</v>
          </cell>
          <cell r="AI91" t="str">
            <v>POLYURETHANE COATING</v>
          </cell>
          <cell r="AJ91" t="str">
            <v>0551</v>
          </cell>
          <cell r="AK91" t="str">
            <v>725</v>
          </cell>
          <cell r="AL91" t="str">
            <v xml:space="preserve"> 66</v>
          </cell>
          <cell r="AM91">
            <v>1</v>
          </cell>
          <cell r="AN91">
            <v>33.1</v>
          </cell>
          <cell r="AO91">
            <v>29.8</v>
          </cell>
          <cell r="AP91">
            <v>92.79</v>
          </cell>
          <cell r="AQ91">
            <v>27.19</v>
          </cell>
          <cell r="AR91">
            <v>30.2</v>
          </cell>
          <cell r="AS91">
            <v>18.32</v>
          </cell>
          <cell r="AT91">
            <v>900</v>
          </cell>
          <cell r="AU91">
            <v>900</v>
          </cell>
          <cell r="AV91">
            <v>1700</v>
          </cell>
        </row>
        <row r="92">
          <cell r="AH92" t="str">
            <v>PFC</v>
          </cell>
          <cell r="AI92" t="str">
            <v>POLYURETHANE COATING</v>
          </cell>
          <cell r="AJ92" t="str">
            <v>0551</v>
          </cell>
          <cell r="AK92" t="str">
            <v>UP-04</v>
          </cell>
          <cell r="AL92" t="str">
            <v xml:space="preserve"> 66</v>
          </cell>
          <cell r="AM92">
            <v>1</v>
          </cell>
          <cell r="AN92">
            <v>36.78</v>
          </cell>
          <cell r="AO92">
            <v>16.059999999999999</v>
          </cell>
          <cell r="AP92">
            <v>92.79</v>
          </cell>
          <cell r="AQ92">
            <v>27.19</v>
          </cell>
          <cell r="AR92">
            <v>30.2</v>
          </cell>
          <cell r="AS92">
            <v>18.32</v>
          </cell>
          <cell r="AT92">
            <v>1000</v>
          </cell>
          <cell r="AU92">
            <v>485</v>
          </cell>
          <cell r="AV92">
            <v>1700</v>
          </cell>
        </row>
        <row r="93">
          <cell r="AH93" t="str">
            <v>AICP</v>
          </cell>
          <cell r="AI93" t="str">
            <v>ALIPHATIC ISCYANATE CURED POLYURETHANE FIN.</v>
          </cell>
          <cell r="AJ93" t="str">
            <v>4231(I-300)</v>
          </cell>
          <cell r="AK93" t="str">
            <v>728</v>
          </cell>
          <cell r="AL93">
            <v>0</v>
          </cell>
          <cell r="AM93">
            <v>1</v>
          </cell>
          <cell r="AN93">
            <v>46.3</v>
          </cell>
          <cell r="AO93">
            <v>56.2</v>
          </cell>
          <cell r="AP93">
            <v>0</v>
          </cell>
          <cell r="AQ93">
            <v>30.24</v>
          </cell>
          <cell r="AR93">
            <v>30.25</v>
          </cell>
          <cell r="AS93">
            <v>0</v>
          </cell>
          <cell r="AT93">
            <v>1400</v>
          </cell>
          <cell r="AU93">
            <v>1700</v>
          </cell>
        </row>
        <row r="94">
          <cell r="AI94" t="str">
            <v>POLYURETHANE TANK LINING</v>
          </cell>
          <cell r="AJ94" t="str">
            <v>4230(I-310)</v>
          </cell>
          <cell r="AK94" t="str">
            <v>733</v>
          </cell>
          <cell r="AL94">
            <v>0</v>
          </cell>
          <cell r="AM94">
            <v>1</v>
          </cell>
          <cell r="AN94">
            <v>37</v>
          </cell>
          <cell r="AO94">
            <v>19.8</v>
          </cell>
          <cell r="AP94">
            <v>0</v>
          </cell>
          <cell r="AQ94">
            <v>37.840000000000003</v>
          </cell>
          <cell r="AR94">
            <v>28.79</v>
          </cell>
          <cell r="AS94">
            <v>0</v>
          </cell>
          <cell r="AT94">
            <v>1400</v>
          </cell>
          <cell r="AU94">
            <v>570</v>
          </cell>
        </row>
        <row r="95">
          <cell r="AI95" t="str">
            <v>NON-REACTIVE POLYURETHANE PRIMER</v>
          </cell>
          <cell r="AJ95" t="str">
            <v>4239(I-350)</v>
          </cell>
          <cell r="AK95">
            <v>0</v>
          </cell>
          <cell r="AL95">
            <v>0</v>
          </cell>
          <cell r="AM95">
            <v>1</v>
          </cell>
          <cell r="AN95">
            <v>18</v>
          </cell>
          <cell r="AO95">
            <v>0</v>
          </cell>
          <cell r="AP95">
            <v>0</v>
          </cell>
          <cell r="AQ95">
            <v>55.56</v>
          </cell>
          <cell r="AR95">
            <v>0</v>
          </cell>
          <cell r="AS95">
            <v>0</v>
          </cell>
          <cell r="AT95">
            <v>1000</v>
          </cell>
        </row>
        <row r="96">
          <cell r="AI96" t="str">
            <v>CLEAR POLYURETHANE FINISH</v>
          </cell>
          <cell r="AJ96" t="str">
            <v>4235(I-390)</v>
          </cell>
          <cell r="AK96" t="str">
            <v>1101</v>
          </cell>
          <cell r="AL96">
            <v>0</v>
          </cell>
          <cell r="AM96">
            <v>1</v>
          </cell>
          <cell r="AN96">
            <v>31.7</v>
          </cell>
          <cell r="AO96">
            <v>17</v>
          </cell>
          <cell r="AP96">
            <v>0</v>
          </cell>
          <cell r="AQ96">
            <v>37.85</v>
          </cell>
          <cell r="AR96">
            <v>26.47</v>
          </cell>
          <cell r="AS96">
            <v>0</v>
          </cell>
          <cell r="AT96">
            <v>1200</v>
          </cell>
          <cell r="AU96">
            <v>450</v>
          </cell>
        </row>
        <row r="97">
          <cell r="AI97" t="str">
            <v>URETHANE CHROMATE PRIMER</v>
          </cell>
          <cell r="AJ97" t="str">
            <v>4420(A-200)</v>
          </cell>
          <cell r="AK97" t="str">
            <v>1106</v>
          </cell>
          <cell r="AL97">
            <v>0</v>
          </cell>
          <cell r="AM97">
            <v>1</v>
          </cell>
          <cell r="AN97">
            <v>21.6</v>
          </cell>
          <cell r="AO97">
            <v>12.5</v>
          </cell>
          <cell r="AP97">
            <v>0</v>
          </cell>
          <cell r="AQ97">
            <v>37.04</v>
          </cell>
          <cell r="AR97">
            <v>24</v>
          </cell>
          <cell r="AS97">
            <v>0</v>
          </cell>
          <cell r="AT97">
            <v>800</v>
          </cell>
          <cell r="AU97">
            <v>300</v>
          </cell>
        </row>
        <row r="98">
          <cell r="AI98" t="str">
            <v>ZINC TETROXYCHROMATE BUTYRAL ETCH PRIMER</v>
          </cell>
          <cell r="AJ98" t="str">
            <v>4322(U-220)</v>
          </cell>
          <cell r="AK98" t="str">
            <v>738</v>
          </cell>
          <cell r="AL98">
            <v>0</v>
          </cell>
          <cell r="AM98">
            <v>1</v>
          </cell>
          <cell r="AN98">
            <v>58.41</v>
          </cell>
          <cell r="AO98">
            <v>69.59</v>
          </cell>
          <cell r="AP98">
            <v>0</v>
          </cell>
          <cell r="AQ98">
            <v>8.56</v>
          </cell>
          <cell r="AR98">
            <v>28.74</v>
          </cell>
          <cell r="AS98">
            <v>0</v>
          </cell>
          <cell r="AT98">
            <v>500</v>
          </cell>
          <cell r="AU98">
            <v>2000</v>
          </cell>
        </row>
        <row r="99">
          <cell r="AT99">
            <v>500</v>
          </cell>
          <cell r="AU99">
            <v>2000</v>
          </cell>
        </row>
        <row r="100">
          <cell r="AI100" t="str">
            <v>MASONRY &amp; ACRYLIC PAINT</v>
          </cell>
        </row>
        <row r="101">
          <cell r="AI101" t="str">
            <v>SOLVENT BASE MASONRY PRIMER</v>
          </cell>
          <cell r="AJ101" t="str">
            <v>1541</v>
          </cell>
          <cell r="AK101">
            <v>0</v>
          </cell>
          <cell r="AL101" t="str">
            <v>140</v>
          </cell>
          <cell r="AM101">
            <v>1</v>
          </cell>
          <cell r="AN101">
            <v>9.6999999999999993</v>
          </cell>
          <cell r="AO101">
            <v>0</v>
          </cell>
          <cell r="AP101">
            <v>14</v>
          </cell>
          <cell r="AQ101">
            <v>40.21</v>
          </cell>
          <cell r="AR101">
            <v>0</v>
          </cell>
          <cell r="AS101">
            <v>30.36</v>
          </cell>
          <cell r="AT101">
            <v>390</v>
          </cell>
          <cell r="AU101">
            <v>0</v>
          </cell>
          <cell r="AV101">
            <v>425</v>
          </cell>
        </row>
        <row r="102">
          <cell r="AH102">
            <v>0</v>
          </cell>
          <cell r="AI102" t="str">
            <v>WATER BASE MASONRY PRIMER</v>
          </cell>
          <cell r="AJ102" t="str">
            <v>1546</v>
          </cell>
          <cell r="AK102">
            <v>0</v>
          </cell>
          <cell r="AL102" t="str">
            <v>140-1</v>
          </cell>
          <cell r="AM102">
            <v>1</v>
          </cell>
          <cell r="AN102">
            <v>8.1999999999999993</v>
          </cell>
          <cell r="AO102">
            <v>0</v>
          </cell>
          <cell r="AP102">
            <v>12</v>
          </cell>
          <cell r="AQ102">
            <v>40.24</v>
          </cell>
          <cell r="AR102">
            <v>0</v>
          </cell>
          <cell r="AS102">
            <v>33.83</v>
          </cell>
          <cell r="AT102">
            <v>330</v>
          </cell>
          <cell r="AU102">
            <v>0</v>
          </cell>
          <cell r="AV102">
            <v>406</v>
          </cell>
        </row>
        <row r="103">
          <cell r="AI103" t="str">
            <v>WATER BASE MASONRY PAINT</v>
          </cell>
          <cell r="AJ103" t="str">
            <v>1556</v>
          </cell>
          <cell r="AK103">
            <v>0</v>
          </cell>
          <cell r="AL103">
            <v>0</v>
          </cell>
          <cell r="AM103">
            <v>1</v>
          </cell>
          <cell r="AN103">
            <v>11.9</v>
          </cell>
          <cell r="AO103">
            <v>0</v>
          </cell>
          <cell r="AP103">
            <v>0</v>
          </cell>
          <cell r="AQ103">
            <v>36.97</v>
          </cell>
          <cell r="AR103">
            <v>0</v>
          </cell>
          <cell r="AS103">
            <v>0</v>
          </cell>
          <cell r="AT103">
            <v>440</v>
          </cell>
          <cell r="AU103">
            <v>4.2915242876481667E-310</v>
          </cell>
          <cell r="AV103">
            <v>406.001220703125</v>
          </cell>
        </row>
        <row r="104">
          <cell r="AH104" t="str">
            <v>1656</v>
          </cell>
          <cell r="AI104" t="str">
            <v xml:space="preserve">ACRYLIC EMULSION PAINT </v>
          </cell>
          <cell r="AJ104" t="str">
            <v>1656</v>
          </cell>
          <cell r="AK104">
            <v>0</v>
          </cell>
          <cell r="AL104">
            <v>0</v>
          </cell>
          <cell r="AM104">
            <v>1</v>
          </cell>
          <cell r="AN104">
            <v>9.4</v>
          </cell>
          <cell r="AO104">
            <v>0</v>
          </cell>
          <cell r="AP104">
            <v>25.8</v>
          </cell>
          <cell r="AQ104">
            <v>38.299999999999997</v>
          </cell>
          <cell r="AR104">
            <v>0</v>
          </cell>
          <cell r="AS104">
            <v>34.880000000000003</v>
          </cell>
          <cell r="AT104">
            <v>360</v>
          </cell>
          <cell r="AU104">
            <v>0</v>
          </cell>
          <cell r="AV104">
            <v>900</v>
          </cell>
        </row>
        <row r="105">
          <cell r="AI105" t="str">
            <v xml:space="preserve">EMULSION PAINT </v>
          </cell>
          <cell r="AJ105" t="str">
            <v>1657</v>
          </cell>
          <cell r="AK105">
            <v>0</v>
          </cell>
          <cell r="AL105" t="str">
            <v>130</v>
          </cell>
          <cell r="AM105">
            <v>1</v>
          </cell>
          <cell r="AN105">
            <v>6.4</v>
          </cell>
          <cell r="AO105">
            <v>0</v>
          </cell>
          <cell r="AP105">
            <v>5.8</v>
          </cell>
          <cell r="AQ105">
            <v>40.630000000000003</v>
          </cell>
          <cell r="AR105">
            <v>0</v>
          </cell>
          <cell r="AS105">
            <v>34.83</v>
          </cell>
          <cell r="AT105">
            <v>260</v>
          </cell>
          <cell r="AU105">
            <v>0</v>
          </cell>
          <cell r="AV105">
            <v>202</v>
          </cell>
        </row>
        <row r="106">
          <cell r="AV106">
            <v>193</v>
          </cell>
        </row>
        <row r="107">
          <cell r="AI107" t="str">
            <v>OTHER PAINT</v>
          </cell>
        </row>
        <row r="108">
          <cell r="AH108" t="str">
            <v>AO</v>
          </cell>
          <cell r="AI108" t="str">
            <v>AMERLOCK-400 100,</v>
          </cell>
          <cell r="AJ108">
            <v>0</v>
          </cell>
          <cell r="AK108">
            <v>0</v>
          </cell>
          <cell r="AL108">
            <v>0</v>
          </cell>
          <cell r="AM108">
            <v>1</v>
          </cell>
          <cell r="AN108">
            <v>0</v>
          </cell>
          <cell r="AO108">
            <v>35</v>
          </cell>
          <cell r="AP108">
            <v>0</v>
          </cell>
          <cell r="AQ108">
            <v>0</v>
          </cell>
          <cell r="AR108">
            <v>21</v>
          </cell>
          <cell r="AS108">
            <v>0</v>
          </cell>
          <cell r="AT108">
            <v>0</v>
          </cell>
          <cell r="AU108">
            <v>735</v>
          </cell>
        </row>
        <row r="109">
          <cell r="AI109" t="str">
            <v>BLACK VARNISH</v>
          </cell>
          <cell r="AJ109" t="str">
            <v>1727</v>
          </cell>
          <cell r="AK109">
            <v>0</v>
          </cell>
          <cell r="AL109" t="str">
            <v>170</v>
          </cell>
          <cell r="AM109">
            <v>1</v>
          </cell>
          <cell r="AN109">
            <v>5.8</v>
          </cell>
          <cell r="AO109">
            <v>0</v>
          </cell>
          <cell r="AP109">
            <v>6.2</v>
          </cell>
          <cell r="AQ109">
            <v>34.479999999999997</v>
          </cell>
          <cell r="AR109">
            <v>0</v>
          </cell>
          <cell r="AS109">
            <v>26.94</v>
          </cell>
          <cell r="AT109">
            <v>200</v>
          </cell>
          <cell r="AU109">
            <v>0</v>
          </cell>
          <cell r="AV109">
            <v>167</v>
          </cell>
        </row>
        <row r="110">
          <cell r="AI110" t="str">
            <v>NEO WATER PROOF COATING</v>
          </cell>
          <cell r="AJ110" t="str">
            <v>1728</v>
          </cell>
          <cell r="AK110" t="str">
            <v>1018</v>
          </cell>
          <cell r="AL110" t="str">
            <v>160</v>
          </cell>
          <cell r="AM110">
            <v>1</v>
          </cell>
          <cell r="AN110">
            <v>4.4000000000000004</v>
          </cell>
          <cell r="AO110">
            <v>0</v>
          </cell>
          <cell r="AP110">
            <v>6.7</v>
          </cell>
          <cell r="AQ110">
            <v>227.27</v>
          </cell>
          <cell r="AR110">
            <v>0</v>
          </cell>
          <cell r="AS110">
            <v>28.81</v>
          </cell>
          <cell r="AT110">
            <v>1000</v>
          </cell>
          <cell r="AU110">
            <v>0</v>
          </cell>
          <cell r="AV110">
            <v>193</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refreshError="1"/>
      <sheetData sheetId="308" refreshError="1"/>
      <sheetData sheetId="309" refreshError="1"/>
      <sheetData sheetId="310" refreshError="1"/>
      <sheetData sheetId="311" refreshError="1"/>
      <sheetData sheetId="312" refreshError="1"/>
      <sheetData sheetId="313"/>
      <sheetData sheetId="314"/>
      <sheetData sheetId="315"/>
      <sheetData sheetId="316"/>
      <sheetData sheetId="317"/>
      <sheetData sheetId="318"/>
      <sheetData sheetId="319"/>
      <sheetData sheetId="320" refreshError="1"/>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refreshError="1"/>
      <sheetData sheetId="447" refreshError="1"/>
      <sheetData sheetId="448" refreshError="1"/>
      <sheetData sheetId="449" refreshError="1"/>
      <sheetData sheetId="450" refreshError="1"/>
      <sheetData sheetId="451" refreshError="1"/>
      <sheetData sheetId="452" refreshError="1"/>
      <sheetData sheetId="453"/>
      <sheetData sheetId="454" refreshError="1"/>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refreshError="1"/>
      <sheetData sheetId="626"/>
      <sheetData sheetId="627"/>
      <sheetData sheetId="628"/>
      <sheetData sheetId="629"/>
      <sheetData sheetId="630"/>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refreshError="1"/>
      <sheetData sheetId="696"/>
      <sheetData sheetId="697"/>
      <sheetData sheetId="698"/>
      <sheetData sheetId="699"/>
      <sheetData sheetId="700" refreshError="1"/>
      <sheetData sheetId="701"/>
      <sheetData sheetId="702"/>
      <sheetData sheetId="703"/>
      <sheetData sheetId="704"/>
      <sheetData sheetId="705"/>
      <sheetData sheetId="706"/>
      <sheetData sheetId="707"/>
      <sheetData sheetId="708"/>
      <sheetData sheetId="709"/>
      <sheetData sheetId="710" refreshError="1"/>
      <sheetData sheetId="711" refreshError="1"/>
      <sheetData sheetId="712" refreshError="1"/>
      <sheetData sheetId="713" refreshError="1"/>
      <sheetData sheetId="714" refreshError="1"/>
      <sheetData sheetId="715" refreshError="1"/>
      <sheetData sheetId="716" refreshError="1"/>
      <sheetData sheetId="717"/>
      <sheetData sheetId="718" refreshError="1"/>
      <sheetData sheetId="719" refreshError="1"/>
      <sheetData sheetId="720" refreshError="1"/>
      <sheetData sheetId="721"/>
      <sheetData sheetId="722"/>
      <sheetData sheetId="723"/>
      <sheetData sheetId="724"/>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EVENTIVO"/>
      <sheetName val="PP"/>
      <sheetName val="Corpi"/>
      <sheetName val="Summary"/>
      <sheetName val="Renf_flat_center"/>
    </sheetNames>
    <sheetDataSet>
      <sheetData sheetId="0" refreshError="1"/>
      <sheetData sheetId="1" refreshError="1"/>
      <sheetData sheetId="2" refreshError="1"/>
      <sheetData sheetId="3" refreshError="1"/>
      <sheetData sheetId="4" refreshError="1"/>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DOWN"/>
      <sheetName val="INDIRECT"/>
      <sheetName val="RATE"/>
      <sheetName val="Wage"/>
      <sheetName val="Process"/>
      <sheetName val="Manpower"/>
      <sheetName val="ConEq"/>
      <sheetName val="TOOL"/>
      <sheetName val="HR_Rate"/>
      <sheetName val="SUM"/>
      <sheetName val="Sheet2"/>
      <sheetName val="summary"/>
      <sheetName val="PIPING"/>
      <sheetName val="STLSTR"/>
      <sheetName val="EQUIP"/>
      <sheetName val="MP"/>
      <sheetName val="CONEQ."/>
      <sheetName val="SCHE"/>
      <sheetName val="LABOR"/>
      <sheetName val="일위대가"/>
      <sheetName val="w't table"/>
      <sheetName val="COA-17"/>
      <sheetName val="C-18"/>
      <sheetName val="CondPol"/>
      <sheetName val="costing_CV"/>
      <sheetName val="98-034-1"/>
      <sheetName val="S N"/>
      <sheetName val="GM 000"/>
      <sheetName val="VS배관내역서"/>
      <sheetName val="SIZING"/>
    </sheetNames>
    <definedNames>
      <definedName name="PRINT_OUT_SCcost_P3"/>
    </definedNames>
    <sheetDataSet>
      <sheetData sheetId="0"/>
      <sheetData sheetId="1"/>
      <sheetData sheetId="2"/>
      <sheetData sheetId="3"/>
      <sheetData sheetId="4"/>
      <sheetData sheetId="5"/>
      <sheetData sheetId="6"/>
      <sheetData sheetId="7"/>
      <sheetData sheetId="8"/>
      <sheetData sheetId="9" refreshError="1"/>
      <sheetData sheetId="10" refreshError="1"/>
      <sheetData sheetId="11"/>
      <sheetData sheetId="12"/>
      <sheetData sheetId="13"/>
      <sheetData sheetId="14"/>
      <sheetData sheetId="15"/>
      <sheetData sheetId="16"/>
      <sheetData sheetId="17"/>
      <sheetData sheetId="18"/>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DG"/>
      <sheetName val="ESTI."/>
      <sheetName val="DI-ESTI"/>
      <sheetName val="ESTI_"/>
      <sheetName val="IBASE"/>
      <sheetName val="PA2"/>
      <sheetName val="PA3"/>
      <sheetName val="ESTI_1"/>
    </sheetNames>
    <sheetDataSet>
      <sheetData sheetId="0" refreshError="1">
        <row r="9">
          <cell r="D9" t="str">
            <v>Væîa bã täng M300 khäng co ngoït</v>
          </cell>
          <cell r="E9" t="str">
            <v>kg</v>
          </cell>
          <cell r="G9" t="str">
            <v/>
          </cell>
          <cell r="H9">
            <v>906410.64640000009</v>
          </cell>
        </row>
        <row r="10">
          <cell r="D10" t="str">
            <v>Xi màng</v>
          </cell>
          <cell r="E10" t="str">
            <v>kg</v>
          </cell>
          <cell r="F10">
            <v>460.95000000000005</v>
          </cell>
          <cell r="G10">
            <v>929</v>
          </cell>
          <cell r="H10">
            <v>428222.55000000005</v>
          </cell>
        </row>
        <row r="11">
          <cell r="D11" t="str">
            <v>Caït</v>
          </cell>
          <cell r="E11" t="str">
            <v>m3</v>
          </cell>
          <cell r="F11">
            <v>0.39516000000000001</v>
          </cell>
          <cell r="G11">
            <v>120415</v>
          </cell>
          <cell r="H11">
            <v>47583.191400000003</v>
          </cell>
        </row>
        <row r="12">
          <cell r="D12" t="str">
            <v>Âaï dàm 1x2</v>
          </cell>
          <cell r="E12" t="str">
            <v>m3</v>
          </cell>
          <cell r="F12">
            <v>0.86499999999999999</v>
          </cell>
          <cell r="G12">
            <v>192697</v>
          </cell>
          <cell r="H12">
            <v>166682.905</v>
          </cell>
        </row>
        <row r="13">
          <cell r="D13" t="str">
            <v>Næåïc</v>
          </cell>
          <cell r="E13" t="str">
            <v>lêt</v>
          </cell>
          <cell r="F13">
            <v>174</v>
          </cell>
          <cell r="G13">
            <v>3</v>
          </cell>
          <cell r="H13">
            <v>522</v>
          </cell>
        </row>
        <row r="14">
          <cell r="D14" t="str">
            <v>Phuû gia deío hoïa</v>
          </cell>
          <cell r="E14" t="str">
            <v>kg</v>
          </cell>
          <cell r="F14">
            <v>26.34</v>
          </cell>
          <cell r="G14">
            <v>10000</v>
          </cell>
          <cell r="H14">
            <v>263400</v>
          </cell>
        </row>
        <row r="15">
          <cell r="D15" t="str">
            <v>Væîa bã täng M300 âäü suût 14-17</v>
          </cell>
          <cell r="G15" t="str">
            <v/>
          </cell>
          <cell r="H15">
            <v>1034223.7319499999</v>
          </cell>
        </row>
        <row r="16">
          <cell r="D16" t="str">
            <v>Xi màng PC40</v>
          </cell>
          <cell r="E16" t="str">
            <v>kg</v>
          </cell>
          <cell r="F16">
            <v>415.8</v>
          </cell>
          <cell r="G16">
            <v>929</v>
          </cell>
          <cell r="H16">
            <v>386278.2</v>
          </cell>
        </row>
        <row r="17">
          <cell r="D17" t="str">
            <v>Caït</v>
          </cell>
          <cell r="E17" t="str">
            <v>m3</v>
          </cell>
          <cell r="F17">
            <v>0.42452999999999996</v>
          </cell>
          <cell r="G17">
            <v>120415</v>
          </cell>
          <cell r="H17">
            <v>51119.779949999996</v>
          </cell>
        </row>
        <row r="18">
          <cell r="D18" t="str">
            <v>Âaï dàm 1x2</v>
          </cell>
          <cell r="E18" t="str">
            <v>m3</v>
          </cell>
          <cell r="F18">
            <v>0.81599999999999995</v>
          </cell>
          <cell r="G18">
            <v>192697</v>
          </cell>
          <cell r="H18">
            <v>157240.75199999998</v>
          </cell>
        </row>
        <row r="19">
          <cell r="D19" t="str">
            <v>Næåïc</v>
          </cell>
          <cell r="E19" t="str">
            <v>lêt</v>
          </cell>
          <cell r="F19">
            <v>195</v>
          </cell>
          <cell r="G19">
            <v>3</v>
          </cell>
          <cell r="H19">
            <v>585</v>
          </cell>
        </row>
        <row r="20">
          <cell r="D20" t="str">
            <v>Phuû gia deío hoïa</v>
          </cell>
          <cell r="E20" t="str">
            <v>kg</v>
          </cell>
          <cell r="F20">
            <v>43.900000000000006</v>
          </cell>
          <cell r="G20">
            <v>10000</v>
          </cell>
          <cell r="H20">
            <v>439000.00000000006</v>
          </cell>
        </row>
        <row r="21">
          <cell r="D21" t="str">
            <v xml:space="preserve">Væîa bã täng M300 </v>
          </cell>
          <cell r="G21" t="str">
            <v/>
          </cell>
          <cell r="H21">
            <v>628500.16500000004</v>
          </cell>
        </row>
        <row r="22">
          <cell r="D22" t="str">
            <v>Xi màng</v>
          </cell>
          <cell r="E22" t="str">
            <v>kg</v>
          </cell>
          <cell r="F22">
            <v>439</v>
          </cell>
          <cell r="G22">
            <v>929</v>
          </cell>
          <cell r="H22">
            <v>407831</v>
          </cell>
        </row>
        <row r="23">
          <cell r="D23" t="str">
            <v>Caït</v>
          </cell>
          <cell r="E23" t="str">
            <v>m3</v>
          </cell>
          <cell r="F23">
            <v>0.44400000000000001</v>
          </cell>
          <cell r="G23">
            <v>120415</v>
          </cell>
          <cell r="H23">
            <v>53464.26</v>
          </cell>
        </row>
        <row r="24">
          <cell r="D24" t="str">
            <v>Âaï dàm 1x2</v>
          </cell>
          <cell r="E24" t="str">
            <v>m3</v>
          </cell>
          <cell r="F24">
            <v>0.86499999999999999</v>
          </cell>
          <cell r="G24">
            <v>192697</v>
          </cell>
          <cell r="H24">
            <v>166682.905</v>
          </cell>
        </row>
        <row r="25">
          <cell r="D25" t="str">
            <v>Næåïc</v>
          </cell>
          <cell r="E25" t="str">
            <v>lêt</v>
          </cell>
          <cell r="F25">
            <v>174</v>
          </cell>
          <cell r="G25">
            <v>3</v>
          </cell>
          <cell r="H25">
            <v>522</v>
          </cell>
        </row>
        <row r="26">
          <cell r="D26" t="str">
            <v>Væîa bã täng M250</v>
          </cell>
          <cell r="G26" t="str">
            <v/>
          </cell>
          <cell r="H26">
            <v>596947.16500000004</v>
          </cell>
        </row>
        <row r="27">
          <cell r="D27" t="str">
            <v>Xi màng</v>
          </cell>
          <cell r="E27" t="str">
            <v>kg</v>
          </cell>
          <cell r="F27">
            <v>405</v>
          </cell>
          <cell r="G27">
            <v>929</v>
          </cell>
          <cell r="H27">
            <v>376245</v>
          </cell>
        </row>
        <row r="28">
          <cell r="D28" t="str">
            <v>Caït</v>
          </cell>
          <cell r="E28" t="str">
            <v>m3</v>
          </cell>
          <cell r="F28">
            <v>0.44400000000000001</v>
          </cell>
          <cell r="G28">
            <v>120415</v>
          </cell>
          <cell r="H28">
            <v>53464.26</v>
          </cell>
        </row>
        <row r="29">
          <cell r="D29" t="str">
            <v>Âaï dàm 1x2</v>
          </cell>
          <cell r="E29" t="str">
            <v>m3</v>
          </cell>
          <cell r="F29">
            <v>0.86499999999999999</v>
          </cell>
          <cell r="G29">
            <v>192697</v>
          </cell>
          <cell r="H29">
            <v>166682.905</v>
          </cell>
        </row>
        <row r="30">
          <cell r="D30" t="str">
            <v>Næåïc</v>
          </cell>
          <cell r="E30" t="str">
            <v>lêt</v>
          </cell>
          <cell r="F30">
            <v>185</v>
          </cell>
          <cell r="G30">
            <v>3</v>
          </cell>
          <cell r="H30">
            <v>555</v>
          </cell>
        </row>
        <row r="31">
          <cell r="D31" t="str">
            <v>Væîa bã täng M200</v>
          </cell>
          <cell r="G31" t="str">
            <v/>
          </cell>
          <cell r="H31">
            <v>543935.60100000002</v>
          </cell>
        </row>
        <row r="32">
          <cell r="D32" t="str">
            <v>Xi màng</v>
          </cell>
          <cell r="E32" t="str">
            <v>kg</v>
          </cell>
          <cell r="F32">
            <v>342</v>
          </cell>
          <cell r="G32">
            <v>929</v>
          </cell>
          <cell r="H32">
            <v>317718</v>
          </cell>
        </row>
        <row r="33">
          <cell r="D33" t="str">
            <v>Caït</v>
          </cell>
          <cell r="E33" t="str">
            <v>m3</v>
          </cell>
          <cell r="F33">
            <v>0.46899999999999997</v>
          </cell>
          <cell r="G33">
            <v>120415</v>
          </cell>
          <cell r="H33">
            <v>56474.634999999995</v>
          </cell>
        </row>
        <row r="34">
          <cell r="D34" t="str">
            <v>Âaï dàm 1x2</v>
          </cell>
          <cell r="E34" t="str">
            <v>m3</v>
          </cell>
          <cell r="F34">
            <v>0.878</v>
          </cell>
          <cell r="G34">
            <v>192697</v>
          </cell>
          <cell r="H34">
            <v>169187.96600000001</v>
          </cell>
        </row>
        <row r="35">
          <cell r="D35" t="str">
            <v>Næåïc</v>
          </cell>
          <cell r="E35" t="str">
            <v>lêt</v>
          </cell>
          <cell r="F35">
            <v>185</v>
          </cell>
          <cell r="G35">
            <v>3</v>
          </cell>
          <cell r="H35">
            <v>555</v>
          </cell>
        </row>
        <row r="36">
          <cell r="D36" t="str">
            <v>Væîa bã täng M150</v>
          </cell>
          <cell r="G36" t="str">
            <v/>
          </cell>
          <cell r="H36">
            <v>492661.62199999997</v>
          </cell>
        </row>
        <row r="37">
          <cell r="D37" t="str">
            <v>Xi màng</v>
          </cell>
          <cell r="E37" t="str">
            <v>kg</v>
          </cell>
          <cell r="F37">
            <v>281</v>
          </cell>
          <cell r="G37">
            <v>929</v>
          </cell>
          <cell r="H37">
            <v>261049</v>
          </cell>
        </row>
        <row r="38">
          <cell r="D38" t="str">
            <v>Caït</v>
          </cell>
          <cell r="E38" t="str">
            <v>m3</v>
          </cell>
          <cell r="F38">
            <v>0.49299999999999999</v>
          </cell>
          <cell r="G38">
            <v>120415</v>
          </cell>
          <cell r="H38">
            <v>59364.595000000001</v>
          </cell>
        </row>
        <row r="39">
          <cell r="D39" t="str">
            <v>Âaï dàm 1x2</v>
          </cell>
          <cell r="E39" t="str">
            <v>m3</v>
          </cell>
          <cell r="F39">
            <v>0.89100000000000001</v>
          </cell>
          <cell r="G39">
            <v>192697</v>
          </cell>
          <cell r="H39">
            <v>171693.027</v>
          </cell>
        </row>
        <row r="40">
          <cell r="D40" t="str">
            <v>Næåïc</v>
          </cell>
          <cell r="E40" t="str">
            <v>lêt</v>
          </cell>
          <cell r="F40">
            <v>185</v>
          </cell>
          <cell r="G40">
            <v>3</v>
          </cell>
          <cell r="H40">
            <v>555</v>
          </cell>
        </row>
        <row r="41">
          <cell r="D41" t="str">
            <v>Væîa bã täng M100</v>
          </cell>
          <cell r="G41" t="str">
            <v/>
          </cell>
          <cell r="H41">
            <v>439601.92500000005</v>
          </cell>
        </row>
        <row r="42">
          <cell r="D42" t="str">
            <v>Xi màng</v>
          </cell>
          <cell r="E42" t="str">
            <v>kg</v>
          </cell>
          <cell r="F42">
            <v>218</v>
          </cell>
          <cell r="G42">
            <v>929</v>
          </cell>
          <cell r="H42">
            <v>202522</v>
          </cell>
        </row>
        <row r="43">
          <cell r="D43" t="str">
            <v>Caït</v>
          </cell>
          <cell r="E43" t="str">
            <v>m3</v>
          </cell>
          <cell r="F43">
            <v>0.51600000000000001</v>
          </cell>
          <cell r="G43">
            <v>120415</v>
          </cell>
          <cell r="H43">
            <v>62134.14</v>
          </cell>
        </row>
        <row r="44">
          <cell r="D44" t="str">
            <v>Âaï dàm 1x2</v>
          </cell>
          <cell r="E44" t="str">
            <v>m3</v>
          </cell>
          <cell r="F44">
            <v>0.90500000000000003</v>
          </cell>
          <cell r="G44">
            <v>192697</v>
          </cell>
          <cell r="H44">
            <v>174390.785</v>
          </cell>
        </row>
        <row r="45">
          <cell r="D45" t="str">
            <v>Næåïc</v>
          </cell>
          <cell r="E45" t="str">
            <v>lêt</v>
          </cell>
          <cell r="F45">
            <v>185</v>
          </cell>
          <cell r="G45">
            <v>3</v>
          </cell>
          <cell r="H45">
            <v>555</v>
          </cell>
        </row>
        <row r="46">
          <cell r="D46" t="str">
            <v>Væîa bã täng gaûch våî M75</v>
          </cell>
          <cell r="G46" t="str">
            <v/>
          </cell>
          <cell r="H46">
            <v>349229.15674999997</v>
          </cell>
        </row>
        <row r="47">
          <cell r="D47" t="str">
            <v>Xi màng</v>
          </cell>
          <cell r="E47" t="str">
            <v>kg</v>
          </cell>
          <cell r="F47">
            <v>111.83550000000001</v>
          </cell>
          <cell r="G47">
            <v>929</v>
          </cell>
          <cell r="H47">
            <v>103895.17950000001</v>
          </cell>
        </row>
        <row r="48">
          <cell r="D48" t="str">
            <v>Caït</v>
          </cell>
          <cell r="E48" t="str">
            <v>m3</v>
          </cell>
          <cell r="F48">
            <v>0.60375000000000001</v>
          </cell>
          <cell r="G48">
            <v>120415</v>
          </cell>
          <cell r="H48">
            <v>72700.556249999994</v>
          </cell>
        </row>
        <row r="49">
          <cell r="D49" t="str">
            <v>Gaûch våî</v>
          </cell>
          <cell r="E49" t="str">
            <v>m3</v>
          </cell>
          <cell r="F49">
            <v>0.89300000000000002</v>
          </cell>
          <cell r="G49">
            <v>192697</v>
          </cell>
          <cell r="H49">
            <v>172078.421</v>
          </cell>
        </row>
        <row r="50">
          <cell r="D50" t="str">
            <v>Næåïc</v>
          </cell>
          <cell r="E50" t="str">
            <v>lêt</v>
          </cell>
          <cell r="F50">
            <v>185</v>
          </cell>
          <cell r="G50">
            <v>3</v>
          </cell>
          <cell r="H50">
            <v>555</v>
          </cell>
        </row>
        <row r="51">
          <cell r="D51" t="str">
            <v>Væîa ximàng M100</v>
          </cell>
          <cell r="G51" t="str">
            <v/>
          </cell>
          <cell r="H51">
            <v>488954.51</v>
          </cell>
        </row>
        <row r="52">
          <cell r="D52" t="str">
            <v>Xi màng</v>
          </cell>
          <cell r="E52" t="str">
            <v>kg</v>
          </cell>
          <cell r="F52">
            <v>385.04</v>
          </cell>
          <cell r="G52">
            <v>929</v>
          </cell>
          <cell r="H52">
            <v>357702.16000000003</v>
          </cell>
        </row>
        <row r="53">
          <cell r="D53" t="str">
            <v>Caït</v>
          </cell>
          <cell r="E53" t="str">
            <v>m3</v>
          </cell>
          <cell r="F53">
            <v>1.0900000000000001</v>
          </cell>
          <cell r="G53">
            <v>120415</v>
          </cell>
          <cell r="H53">
            <v>131252.35</v>
          </cell>
        </row>
        <row r="54">
          <cell r="D54" t="str">
            <v>Væîa ximàng M75</v>
          </cell>
          <cell r="G54" t="str">
            <v/>
          </cell>
          <cell r="H54">
            <v>409876.67000000004</v>
          </cell>
        </row>
        <row r="55">
          <cell r="D55" t="str">
            <v>Xi màng</v>
          </cell>
          <cell r="E55" t="str">
            <v>kg</v>
          </cell>
          <cell r="F55">
            <v>296.02999999999997</v>
          </cell>
          <cell r="G55">
            <v>929</v>
          </cell>
          <cell r="H55">
            <v>275011.87</v>
          </cell>
        </row>
        <row r="56">
          <cell r="D56" t="str">
            <v>Caït</v>
          </cell>
          <cell r="E56" t="str">
            <v>m3</v>
          </cell>
          <cell r="F56">
            <v>1.1200000000000001</v>
          </cell>
          <cell r="G56">
            <v>120415</v>
          </cell>
          <cell r="H56">
            <v>134864.80000000002</v>
          </cell>
        </row>
        <row r="57">
          <cell r="D57" t="str">
            <v>BT coüc khoan nhäöi dæåïi næåïc M300</v>
          </cell>
          <cell r="E57" t="str">
            <v>m3</v>
          </cell>
          <cell r="G57" t="str">
            <v/>
          </cell>
          <cell r="H57">
            <v>1143635.835670725</v>
          </cell>
          <cell r="I57">
            <v>69203.994999999995</v>
          </cell>
          <cell r="J57">
            <v>221801.55408</v>
          </cell>
        </row>
        <row r="58">
          <cell r="D58" t="str">
            <v>V÷a bª t«ng M300</v>
          </cell>
          <cell r="E58" t="str">
            <v>m3</v>
          </cell>
          <cell r="F58">
            <v>1.1000000000000001</v>
          </cell>
          <cell r="G58">
            <v>1034223.7319499999</v>
          </cell>
          <cell r="H58">
            <v>1137646.1051449999</v>
          </cell>
        </row>
        <row r="59">
          <cell r="D59" t="str">
            <v>ÄÚng âäø d=300</v>
          </cell>
          <cell r="E59" t="str">
            <v xml:space="preserve">m </v>
          </cell>
          <cell r="F59">
            <v>1.2E-2</v>
          </cell>
          <cell r="G59">
            <v>25000</v>
          </cell>
          <cell r="H59">
            <v>300</v>
          </cell>
        </row>
        <row r="60">
          <cell r="D60" t="str">
            <v>Váût liãûu khaïc</v>
          </cell>
          <cell r="E60" t="str">
            <v>%</v>
          </cell>
          <cell r="F60">
            <v>0.5</v>
          </cell>
          <cell r="G60">
            <v>1137946.1051449999</v>
          </cell>
          <cell r="H60">
            <v>5689.730525725</v>
          </cell>
        </row>
        <row r="61">
          <cell r="D61" t="str">
            <v>Nhán cäng báûc 4.5/7</v>
          </cell>
          <cell r="E61" t="str">
            <v>Cäng</v>
          </cell>
          <cell r="F61">
            <v>4.91</v>
          </cell>
          <cell r="G61">
            <v>14094.5</v>
          </cell>
          <cell r="I61">
            <v>69203.994999999995</v>
          </cell>
        </row>
        <row r="62">
          <cell r="D62" t="str">
            <v>Maïy träün 250l</v>
          </cell>
          <cell r="E62" t="str">
            <v>Ca</v>
          </cell>
          <cell r="F62">
            <v>0.13</v>
          </cell>
          <cell r="G62">
            <v>96272</v>
          </cell>
          <cell r="J62">
            <v>12515.36</v>
          </cell>
        </row>
        <row r="63">
          <cell r="D63" t="str">
            <v>Cáøu xêch 50T</v>
          </cell>
          <cell r="E63" t="str">
            <v>Ca</v>
          </cell>
          <cell r="F63">
            <v>6.6000000000000003E-2</v>
          </cell>
          <cell r="G63">
            <v>1639226</v>
          </cell>
          <cell r="J63">
            <v>108188.91600000001</v>
          </cell>
        </row>
        <row r="64">
          <cell r="D64" t="str">
            <v>Saì lan 200T</v>
          </cell>
          <cell r="E64" t="str">
            <v>Ca</v>
          </cell>
          <cell r="F64">
            <v>6.6000000000000003E-2</v>
          </cell>
          <cell r="G64">
            <v>325023</v>
          </cell>
          <cell r="J64">
            <v>21451.518</v>
          </cell>
        </row>
        <row r="65">
          <cell r="D65" t="str">
            <v>Saì lan 400T</v>
          </cell>
          <cell r="E65" t="str">
            <v>Ca</v>
          </cell>
          <cell r="F65">
            <v>6.6000000000000003E-2</v>
          </cell>
          <cell r="G65">
            <v>670875</v>
          </cell>
          <cell r="J65">
            <v>44277.75</v>
          </cell>
        </row>
        <row r="66">
          <cell r="D66" t="str">
            <v>Taìu keïo 150cv</v>
          </cell>
          <cell r="E66" t="str">
            <v>Ca</v>
          </cell>
          <cell r="F66">
            <v>0.04</v>
          </cell>
          <cell r="G66">
            <v>775474</v>
          </cell>
          <cell r="J66">
            <v>31018.959999999999</v>
          </cell>
        </row>
        <row r="67">
          <cell r="D67" t="str">
            <v>Maïy khaïc</v>
          </cell>
          <cell r="E67" t="str">
            <v>%</v>
          </cell>
          <cell r="F67">
            <v>2</v>
          </cell>
          <cell r="G67">
            <v>217452.50400000002</v>
          </cell>
          <cell r="J67">
            <v>4349.05008</v>
          </cell>
        </row>
        <row r="68">
          <cell r="D68" t="str">
            <v>BT coüc khoan nhäöi trãn caûn M300</v>
          </cell>
          <cell r="E68" t="str">
            <v>m3</v>
          </cell>
          <cell r="G68" t="str">
            <v/>
          </cell>
          <cell r="H68">
            <v>1140221.99735529</v>
          </cell>
          <cell r="I68">
            <v>59901.625</v>
          </cell>
          <cell r="J68">
            <v>100747.35</v>
          </cell>
        </row>
        <row r="69">
          <cell r="D69" t="str">
            <v>V÷a bª t«ng M300</v>
          </cell>
          <cell r="E69" t="str">
            <v>m3</v>
          </cell>
          <cell r="F69">
            <v>1.1000000000000001</v>
          </cell>
          <cell r="G69">
            <v>1034223.7319499999</v>
          </cell>
          <cell r="H69">
            <v>1137646.1051449999</v>
          </cell>
        </row>
        <row r="70">
          <cell r="D70" t="str">
            <v>ÄÚng âäø d=300</v>
          </cell>
          <cell r="E70" t="str">
            <v xml:space="preserve">m </v>
          </cell>
          <cell r="F70">
            <v>1.2E-2</v>
          </cell>
          <cell r="G70">
            <v>25000</v>
          </cell>
          <cell r="H70">
            <v>300</v>
          </cell>
        </row>
        <row r="71">
          <cell r="D71" t="str">
            <v>Váût liãûu khaïc</v>
          </cell>
          <cell r="E71" t="str">
            <v>%</v>
          </cell>
          <cell r="F71">
            <v>0.2</v>
          </cell>
          <cell r="G71">
            <v>1137946.1051449999</v>
          </cell>
          <cell r="H71">
            <v>2275.8922102900001</v>
          </cell>
        </row>
        <row r="72">
          <cell r="D72" t="str">
            <v>Nhán cäng báûc 4.5/7</v>
          </cell>
          <cell r="E72" t="str">
            <v>Cäng</v>
          </cell>
          <cell r="F72">
            <v>4.25</v>
          </cell>
          <cell r="G72">
            <v>14094.5</v>
          </cell>
          <cell r="I72">
            <v>59901.625</v>
          </cell>
        </row>
        <row r="73">
          <cell r="D73" t="str">
            <v>Maïy träün 250l</v>
          </cell>
          <cell r="E73" t="str">
            <v>Ca</v>
          </cell>
          <cell r="F73">
            <v>0.11</v>
          </cell>
          <cell r="G73">
            <v>96272</v>
          </cell>
          <cell r="J73">
            <v>10589.92</v>
          </cell>
        </row>
        <row r="74">
          <cell r="D74" t="str">
            <v>Cáøu xêch 50T</v>
          </cell>
          <cell r="E74" t="str">
            <v>Ca</v>
          </cell>
          <cell r="F74">
            <v>5.5E-2</v>
          </cell>
          <cell r="G74">
            <v>1639226</v>
          </cell>
          <cell r="J74">
            <v>90157.430000000008</v>
          </cell>
        </row>
        <row r="75">
          <cell r="D75" t="str">
            <v>Cäút theïp CKN dæåïi næåïc d=10mm</v>
          </cell>
          <cell r="E75" t="str">
            <v>TÊn</v>
          </cell>
          <cell r="G75" t="str">
            <v/>
          </cell>
          <cell r="H75">
            <v>4810521.8734400002</v>
          </cell>
          <cell r="I75">
            <v>172994.58</v>
          </cell>
          <cell r="J75">
            <v>598567.11</v>
          </cell>
        </row>
        <row r="76">
          <cell r="D76" t="str">
            <v>Theïp troìn d=10mm</v>
          </cell>
          <cell r="E76" t="str">
            <v>kg</v>
          </cell>
          <cell r="F76">
            <v>1020</v>
          </cell>
          <cell r="G76">
            <v>4486.8326545454547</v>
          </cell>
          <cell r="H76">
            <v>4576569.3076363634</v>
          </cell>
        </row>
        <row r="77">
          <cell r="D77" t="str">
            <v>Dáy theïp</v>
          </cell>
          <cell r="E77" t="str">
            <v>kg</v>
          </cell>
          <cell r="F77">
            <v>14.28</v>
          </cell>
          <cell r="G77">
            <v>7000</v>
          </cell>
          <cell r="H77">
            <v>99960</v>
          </cell>
        </row>
        <row r="78">
          <cell r="D78" t="str">
            <v>Que haìn</v>
          </cell>
          <cell r="E78" t="str">
            <v>kg</v>
          </cell>
          <cell r="F78">
            <v>9.5</v>
          </cell>
          <cell r="G78">
            <v>9090.9090909090901</v>
          </cell>
          <cell r="H78">
            <v>86363.636363636353</v>
          </cell>
        </row>
        <row r="79">
          <cell r="D79" t="str">
            <v>Váût liãûu khaïc</v>
          </cell>
          <cell r="E79" t="str">
            <v>%</v>
          </cell>
          <cell r="F79">
            <v>1</v>
          </cell>
          <cell r="G79">
            <v>4762892.9440000001</v>
          </cell>
          <cell r="H79">
            <v>47628.92944</v>
          </cell>
        </row>
        <row r="80">
          <cell r="D80" t="str">
            <v>Nhán cäng báûc 4.0/7</v>
          </cell>
          <cell r="E80" t="str">
            <v>Cäng</v>
          </cell>
          <cell r="F80">
            <v>13.53</v>
          </cell>
          <cell r="G80">
            <v>12786</v>
          </cell>
          <cell r="I80">
            <v>172994.58</v>
          </cell>
        </row>
        <row r="81">
          <cell r="D81" t="str">
            <v>Maïy haìn 23KW</v>
          </cell>
          <cell r="E81" t="str">
            <v>Ca</v>
          </cell>
          <cell r="F81">
            <v>2.37</v>
          </cell>
          <cell r="G81">
            <v>77338</v>
          </cell>
          <cell r="J81">
            <v>183291.06</v>
          </cell>
        </row>
        <row r="82">
          <cell r="D82" t="str">
            <v>Maïy càõt uäún cäút theïp</v>
          </cell>
          <cell r="E82" t="str">
            <v>Ca</v>
          </cell>
          <cell r="F82">
            <v>0.32</v>
          </cell>
          <cell r="G82">
            <v>39789</v>
          </cell>
          <cell r="J82">
            <v>12732.48</v>
          </cell>
        </row>
        <row r="83">
          <cell r="D83" t="str">
            <v>Cáøu 16T</v>
          </cell>
          <cell r="E83" t="str">
            <v>Ca</v>
          </cell>
          <cell r="F83">
            <v>7.0000000000000007E-2</v>
          </cell>
          <cell r="G83">
            <v>823425</v>
          </cell>
          <cell r="J83">
            <v>57639.750000000007</v>
          </cell>
        </row>
        <row r="84">
          <cell r="D84" t="str">
            <v>Cáøu 25T</v>
          </cell>
          <cell r="E84" t="str">
            <v>Ca</v>
          </cell>
          <cell r="F84">
            <v>0.15</v>
          </cell>
          <cell r="G84">
            <v>1148366</v>
          </cell>
          <cell r="J84">
            <v>172254.9</v>
          </cell>
        </row>
        <row r="85">
          <cell r="D85" t="str">
            <v>Saì lan 200T</v>
          </cell>
          <cell r="E85" t="str">
            <v>Ca</v>
          </cell>
          <cell r="F85">
            <v>0.15</v>
          </cell>
          <cell r="G85">
            <v>325023</v>
          </cell>
          <cell r="J85">
            <v>48753.45</v>
          </cell>
        </row>
        <row r="86">
          <cell r="D86" t="str">
            <v>Saì lan 400T</v>
          </cell>
          <cell r="E86" t="str">
            <v>Ca</v>
          </cell>
          <cell r="F86">
            <v>0.15</v>
          </cell>
          <cell r="G86">
            <v>670875</v>
          </cell>
          <cell r="J86">
            <v>100631.25</v>
          </cell>
        </row>
        <row r="87">
          <cell r="D87" t="str">
            <v>Taìu keïo 150cv</v>
          </cell>
          <cell r="E87" t="str">
            <v>Ca</v>
          </cell>
          <cell r="F87">
            <v>0.03</v>
          </cell>
          <cell r="G87">
            <v>775474</v>
          </cell>
          <cell r="J87">
            <v>23264.219999999998</v>
          </cell>
        </row>
        <row r="88">
          <cell r="D88" t="str">
            <v>Cäút theïp CKN trãn caûn d=10mm</v>
          </cell>
          <cell r="E88" t="str">
            <v>TÊn</v>
          </cell>
          <cell r="G88" t="str">
            <v/>
          </cell>
          <cell r="H88">
            <v>4810521.8734400002</v>
          </cell>
          <cell r="I88">
            <v>157267.80000000002</v>
          </cell>
          <cell r="J88">
            <v>345311.12</v>
          </cell>
        </row>
        <row r="89">
          <cell r="D89" t="str">
            <v>Theïp troìn d=10mm</v>
          </cell>
          <cell r="E89" t="str">
            <v>kg</v>
          </cell>
          <cell r="F89">
            <v>1020</v>
          </cell>
          <cell r="G89">
            <v>4486.8326545454547</v>
          </cell>
          <cell r="H89">
            <v>4576569.3076363634</v>
          </cell>
        </row>
        <row r="90">
          <cell r="D90" t="str">
            <v>Dáy theïp</v>
          </cell>
          <cell r="E90" t="str">
            <v>kg</v>
          </cell>
          <cell r="F90">
            <v>14.28</v>
          </cell>
          <cell r="G90">
            <v>7000</v>
          </cell>
          <cell r="H90">
            <v>99960</v>
          </cell>
        </row>
        <row r="91">
          <cell r="D91" t="str">
            <v>Que haìn</v>
          </cell>
          <cell r="E91" t="str">
            <v>kg</v>
          </cell>
          <cell r="F91">
            <v>9.5</v>
          </cell>
          <cell r="G91">
            <v>9090.9090909090901</v>
          </cell>
          <cell r="H91">
            <v>86363.636363636353</v>
          </cell>
        </row>
        <row r="92">
          <cell r="D92" t="str">
            <v>Váût liãûu khaïc</v>
          </cell>
          <cell r="E92" t="str">
            <v>%</v>
          </cell>
          <cell r="F92">
            <v>1</v>
          </cell>
          <cell r="G92">
            <v>4762892.9440000001</v>
          </cell>
          <cell r="H92">
            <v>47628.92944</v>
          </cell>
        </row>
        <row r="93">
          <cell r="D93" t="str">
            <v>Nhán cäng báûc 4.0/7</v>
          </cell>
          <cell r="E93" t="str">
            <v>Cäng</v>
          </cell>
          <cell r="F93">
            <v>12.3</v>
          </cell>
          <cell r="G93">
            <v>12786</v>
          </cell>
          <cell r="I93">
            <v>157267.80000000002</v>
          </cell>
        </row>
        <row r="94">
          <cell r="D94" t="str">
            <v>Maïy haìn 23KW</v>
          </cell>
          <cell r="E94" t="str">
            <v>Ca</v>
          </cell>
          <cell r="F94">
            <v>2.37</v>
          </cell>
          <cell r="G94">
            <v>77338</v>
          </cell>
          <cell r="J94">
            <v>183291.06</v>
          </cell>
        </row>
        <row r="95">
          <cell r="D95" t="str">
            <v>Maïy càõt uäún cäút theïp</v>
          </cell>
          <cell r="E95" t="str">
            <v>Ca</v>
          </cell>
          <cell r="F95">
            <v>0.32</v>
          </cell>
          <cell r="G95">
            <v>39789</v>
          </cell>
          <cell r="J95">
            <v>12732.48</v>
          </cell>
        </row>
        <row r="96">
          <cell r="D96" t="str">
            <v>Cáøu 25T</v>
          </cell>
          <cell r="E96" t="str">
            <v>Ca</v>
          </cell>
          <cell r="F96">
            <v>0.13</v>
          </cell>
          <cell r="G96">
            <v>1148366</v>
          </cell>
          <cell r="J96">
            <v>149287.58000000002</v>
          </cell>
        </row>
        <row r="97">
          <cell r="D97" t="str">
            <v>Cäút theïp CKN dæåïi næåïc  d=20mm</v>
          </cell>
          <cell r="E97" t="str">
            <v>TÊn</v>
          </cell>
          <cell r="F97"/>
          <cell r="G97"/>
          <cell r="H97">
            <v>4538740.0552581819</v>
          </cell>
          <cell r="I97">
            <v>151897.68000000002</v>
          </cell>
          <cell r="J97">
            <v>581858.48</v>
          </cell>
        </row>
        <row r="98">
          <cell r="D98" t="str">
            <v>Theïp troìn d=20mm</v>
          </cell>
          <cell r="E98" t="str">
            <v>kg</v>
          </cell>
          <cell r="F98">
            <v>1020</v>
          </cell>
          <cell r="G98">
            <v>4214.1053818181817</v>
          </cell>
          <cell r="H98">
            <v>4298387.4894545451</v>
          </cell>
        </row>
        <row r="99">
          <cell r="D99" t="str">
            <v>Dáy theïp</v>
          </cell>
          <cell r="E99" t="str">
            <v>kg</v>
          </cell>
          <cell r="F99">
            <v>14.28</v>
          </cell>
          <cell r="G99">
            <v>7000</v>
          </cell>
          <cell r="H99">
            <v>99960</v>
          </cell>
        </row>
        <row r="100">
          <cell r="D100" t="str">
            <v>Que haìn</v>
          </cell>
          <cell r="E100" t="str">
            <v>kg</v>
          </cell>
          <cell r="F100">
            <v>10.5</v>
          </cell>
          <cell r="G100">
            <v>9090.9090909090901</v>
          </cell>
          <cell r="H100">
            <v>95454.545454545441</v>
          </cell>
        </row>
        <row r="101">
          <cell r="D101" t="str">
            <v>Váût liãûu khaïc</v>
          </cell>
          <cell r="E101" t="str">
            <v>%</v>
          </cell>
          <cell r="F101">
            <v>1</v>
          </cell>
          <cell r="G101">
            <v>4493802.034909091</v>
          </cell>
          <cell r="H101">
            <v>44938.020349090912</v>
          </cell>
        </row>
        <row r="102">
          <cell r="D102" t="str">
            <v>Nhán cäng báûc 4.0/7</v>
          </cell>
          <cell r="E102" t="str">
            <v>Cäng</v>
          </cell>
          <cell r="F102">
            <v>11.88</v>
          </cell>
          <cell r="G102">
            <v>12786</v>
          </cell>
          <cell r="I102">
            <v>151897.68000000002</v>
          </cell>
        </row>
        <row r="103">
          <cell r="D103" t="str">
            <v>Maïy haìn 23KW</v>
          </cell>
          <cell r="E103" t="str">
            <v>Ca</v>
          </cell>
          <cell r="F103">
            <v>2.62</v>
          </cell>
          <cell r="G103">
            <v>77338</v>
          </cell>
          <cell r="J103">
            <v>202625.56</v>
          </cell>
        </row>
        <row r="104">
          <cell r="D104" t="str">
            <v>Maïy càõt uäún cäút theïp</v>
          </cell>
          <cell r="E104" t="str">
            <v>Ca</v>
          </cell>
          <cell r="F104">
            <v>0.16</v>
          </cell>
          <cell r="G104">
            <v>39789</v>
          </cell>
          <cell r="J104">
            <v>6366.24</v>
          </cell>
        </row>
        <row r="105">
          <cell r="D105" t="str">
            <v>Cáøu 16T</v>
          </cell>
          <cell r="E105" t="str">
            <v>Ca</v>
          </cell>
          <cell r="F105">
            <v>0.06</v>
          </cell>
          <cell r="G105">
            <v>823425</v>
          </cell>
          <cell r="J105">
            <v>49405.5</v>
          </cell>
        </row>
        <row r="106">
          <cell r="D106" t="str">
            <v>Cáøu 25T</v>
          </cell>
          <cell r="E106" t="str">
            <v>Ca</v>
          </cell>
          <cell r="F106">
            <v>0.14000000000000001</v>
          </cell>
          <cell r="G106">
            <v>1148366</v>
          </cell>
          <cell r="J106">
            <v>160771.24000000002</v>
          </cell>
        </row>
        <row r="107">
          <cell r="D107" t="str">
            <v>Saì lan 200T</v>
          </cell>
          <cell r="E107" t="str">
            <v>Ca</v>
          </cell>
          <cell r="F107">
            <v>0.14000000000000001</v>
          </cell>
          <cell r="G107">
            <v>325023</v>
          </cell>
          <cell r="J107">
            <v>45503.22</v>
          </cell>
        </row>
        <row r="108">
          <cell r="D108" t="str">
            <v>Saì lan 400T</v>
          </cell>
          <cell r="E108" t="str">
            <v>Ca</v>
          </cell>
          <cell r="F108">
            <v>0.14000000000000001</v>
          </cell>
          <cell r="G108">
            <v>670875</v>
          </cell>
          <cell r="J108">
            <v>93922.500000000015</v>
          </cell>
        </row>
        <row r="109">
          <cell r="D109" t="str">
            <v>Taìu keïo 150cv</v>
          </cell>
          <cell r="E109" t="str">
            <v>Ca</v>
          </cell>
          <cell r="F109">
            <v>0.03</v>
          </cell>
          <cell r="G109">
            <v>775474</v>
          </cell>
          <cell r="J109">
            <v>23264.219999999998</v>
          </cell>
        </row>
        <row r="110">
          <cell r="D110" t="str">
            <v>Cäút theïp CKN trãn caûn  d=20mm</v>
          </cell>
          <cell r="E110" t="str">
            <v>TÊn</v>
          </cell>
          <cell r="H110">
            <v>4538740.0552581819</v>
          </cell>
          <cell r="I110">
            <v>138088.80000000002</v>
          </cell>
          <cell r="J110">
            <v>346795.72</v>
          </cell>
        </row>
        <row r="111">
          <cell r="D111" t="str">
            <v>Theïp troìn d=20mm</v>
          </cell>
          <cell r="E111" t="str">
            <v>kg</v>
          </cell>
          <cell r="F111">
            <v>1020</v>
          </cell>
          <cell r="G111">
            <v>4214.1053818181817</v>
          </cell>
          <cell r="H111">
            <v>4298387.4894545451</v>
          </cell>
        </row>
        <row r="112">
          <cell r="D112" t="str">
            <v>Dáy theïp</v>
          </cell>
          <cell r="E112" t="str">
            <v>kg</v>
          </cell>
          <cell r="F112">
            <v>14.28</v>
          </cell>
          <cell r="G112">
            <v>7000</v>
          </cell>
          <cell r="H112">
            <v>99960</v>
          </cell>
        </row>
        <row r="113">
          <cell r="D113" t="str">
            <v>Que haìn</v>
          </cell>
          <cell r="E113" t="str">
            <v>kg</v>
          </cell>
          <cell r="F113">
            <v>10.5</v>
          </cell>
          <cell r="G113">
            <v>9090.9090909090901</v>
          </cell>
          <cell r="H113">
            <v>95454.545454545441</v>
          </cell>
        </row>
        <row r="114">
          <cell r="D114" t="str">
            <v>Váût liãûu khaïc</v>
          </cell>
          <cell r="E114" t="str">
            <v>%</v>
          </cell>
          <cell r="F114">
            <v>1</v>
          </cell>
          <cell r="G114">
            <v>4493802.034909091</v>
          </cell>
          <cell r="H114">
            <v>44938.020349090912</v>
          </cell>
        </row>
        <row r="115">
          <cell r="D115" t="str">
            <v>Nhán cäng báûc 4.0/7</v>
          </cell>
          <cell r="E115" t="str">
            <v>Cäng</v>
          </cell>
          <cell r="F115">
            <v>10.8</v>
          </cell>
          <cell r="G115">
            <v>12786</v>
          </cell>
          <cell r="I115">
            <v>138088.80000000002</v>
          </cell>
        </row>
        <row r="116">
          <cell r="D116" t="str">
            <v>Maïy haìn 23KW</v>
          </cell>
          <cell r="E116" t="str">
            <v>Ca</v>
          </cell>
          <cell r="F116">
            <v>2.62</v>
          </cell>
          <cell r="G116">
            <v>77338</v>
          </cell>
          <cell r="J116">
            <v>202625.56</v>
          </cell>
        </row>
        <row r="117">
          <cell r="D117" t="str">
            <v>Maïy càõt uäún cäút theïp</v>
          </cell>
          <cell r="E117" t="str">
            <v>Ca</v>
          </cell>
          <cell r="F117">
            <v>0.16</v>
          </cell>
          <cell r="G117">
            <v>39789</v>
          </cell>
          <cell r="J117">
            <v>6366.24</v>
          </cell>
        </row>
        <row r="118">
          <cell r="D118" t="str">
            <v>Cáøu 25T</v>
          </cell>
          <cell r="E118" t="str">
            <v>Ca</v>
          </cell>
          <cell r="F118">
            <v>0.12</v>
          </cell>
          <cell r="G118">
            <v>1148366</v>
          </cell>
          <cell r="J118">
            <v>137803.91999999998</v>
          </cell>
        </row>
        <row r="119">
          <cell r="D119" t="str">
            <v>Cäút theïp CKN dæåïi næåïc  d=25mm</v>
          </cell>
          <cell r="E119" t="str">
            <v>TÊn</v>
          </cell>
          <cell r="G119" t="str">
            <v/>
          </cell>
          <cell r="H119">
            <v>4538740.0552581819</v>
          </cell>
          <cell r="I119">
            <v>151897.68000000002</v>
          </cell>
          <cell r="J119">
            <v>581858.48</v>
          </cell>
        </row>
        <row r="120">
          <cell r="D120" t="str">
            <v>Theïp troìn d=25mm</v>
          </cell>
          <cell r="E120" t="str">
            <v>kg</v>
          </cell>
          <cell r="F120">
            <v>1020</v>
          </cell>
          <cell r="G120">
            <v>4214.1053818181817</v>
          </cell>
          <cell r="H120">
            <v>4298387.4894545451</v>
          </cell>
        </row>
        <row r="121">
          <cell r="D121" t="str">
            <v>Dáy theïp</v>
          </cell>
          <cell r="E121" t="str">
            <v>kg</v>
          </cell>
          <cell r="F121">
            <v>14.28</v>
          </cell>
          <cell r="G121">
            <v>7000</v>
          </cell>
          <cell r="H121">
            <v>99960</v>
          </cell>
        </row>
        <row r="122">
          <cell r="D122" t="str">
            <v>Que haìn</v>
          </cell>
          <cell r="E122" t="str">
            <v>kg</v>
          </cell>
          <cell r="F122">
            <v>10.5</v>
          </cell>
          <cell r="G122">
            <v>9090.9090909090901</v>
          </cell>
          <cell r="H122">
            <v>95454.545454545441</v>
          </cell>
        </row>
        <row r="123">
          <cell r="D123" t="str">
            <v>Váût liãûu khaïc</v>
          </cell>
          <cell r="E123" t="str">
            <v>%</v>
          </cell>
          <cell r="F123">
            <v>1</v>
          </cell>
          <cell r="G123">
            <v>4493802.034909091</v>
          </cell>
          <cell r="H123">
            <v>44938.020349090912</v>
          </cell>
        </row>
        <row r="124">
          <cell r="D124" t="str">
            <v>Nhán cäng báûc 4.0/7</v>
          </cell>
          <cell r="E124" t="str">
            <v>Cäng</v>
          </cell>
          <cell r="F124">
            <v>11.88</v>
          </cell>
          <cell r="G124">
            <v>12786</v>
          </cell>
          <cell r="I124">
            <v>151897.68000000002</v>
          </cell>
        </row>
        <row r="125">
          <cell r="D125" t="str">
            <v>Maïy haìn 23KW</v>
          </cell>
          <cell r="E125" t="str">
            <v>Ca</v>
          </cell>
          <cell r="F125">
            <v>2.62</v>
          </cell>
          <cell r="G125">
            <v>77338</v>
          </cell>
          <cell r="J125">
            <v>202625.56</v>
          </cell>
        </row>
        <row r="126">
          <cell r="D126" t="str">
            <v>Maïy càõt uäún cäút theïp</v>
          </cell>
          <cell r="E126" t="str">
            <v>Ca</v>
          </cell>
          <cell r="F126">
            <v>0.16</v>
          </cell>
          <cell r="G126">
            <v>39789</v>
          </cell>
          <cell r="J126">
            <v>6366.24</v>
          </cell>
        </row>
        <row r="127">
          <cell r="D127" t="str">
            <v>Cáøu 16T</v>
          </cell>
          <cell r="E127" t="str">
            <v>Ca</v>
          </cell>
          <cell r="F127">
            <v>0.06</v>
          </cell>
          <cell r="G127">
            <v>823425</v>
          </cell>
          <cell r="J127">
            <v>49405.5</v>
          </cell>
        </row>
        <row r="128">
          <cell r="D128" t="str">
            <v>Cáøu 25T</v>
          </cell>
          <cell r="E128" t="str">
            <v>Ca</v>
          </cell>
          <cell r="F128">
            <v>0.14000000000000001</v>
          </cell>
          <cell r="G128">
            <v>1148366</v>
          </cell>
          <cell r="J128">
            <v>160771.24000000002</v>
          </cell>
        </row>
        <row r="129">
          <cell r="D129" t="str">
            <v>Saì lan 200T</v>
          </cell>
          <cell r="E129" t="str">
            <v>Ca</v>
          </cell>
          <cell r="F129">
            <v>0.14000000000000001</v>
          </cell>
          <cell r="G129">
            <v>325023</v>
          </cell>
          <cell r="J129">
            <v>45503.22</v>
          </cell>
        </row>
        <row r="130">
          <cell r="D130" t="str">
            <v>Saì lan 400T</v>
          </cell>
          <cell r="E130" t="str">
            <v>Ca</v>
          </cell>
          <cell r="F130">
            <v>0.14000000000000001</v>
          </cell>
          <cell r="G130">
            <v>670875</v>
          </cell>
          <cell r="J130">
            <v>93922.500000000015</v>
          </cell>
        </row>
        <row r="131">
          <cell r="D131" t="str">
            <v>Taìu keïo 150cv</v>
          </cell>
          <cell r="E131" t="str">
            <v>Ca</v>
          </cell>
          <cell r="F131">
            <v>0.03</v>
          </cell>
          <cell r="G131">
            <v>775474</v>
          </cell>
          <cell r="J131">
            <v>23264.219999999998</v>
          </cell>
        </row>
        <row r="132">
          <cell r="D132" t="str">
            <v>Cäút theïp CKN trãn caûn  d=25mm</v>
          </cell>
          <cell r="E132" t="str">
            <v>TÊn</v>
          </cell>
          <cell r="G132" t="str">
            <v/>
          </cell>
          <cell r="H132">
            <v>4538740.0552581819</v>
          </cell>
          <cell r="I132">
            <v>138088.80000000002</v>
          </cell>
          <cell r="J132">
            <v>346795.72</v>
          </cell>
        </row>
        <row r="133">
          <cell r="D133" t="str">
            <v>Theïp troìn d=25mm</v>
          </cell>
          <cell r="E133" t="str">
            <v>kg</v>
          </cell>
          <cell r="F133">
            <v>1020</v>
          </cell>
          <cell r="G133">
            <v>4214.1053818181817</v>
          </cell>
          <cell r="H133">
            <v>4298387.4894545451</v>
          </cell>
        </row>
        <row r="134">
          <cell r="D134" t="str">
            <v>Dáy theïp</v>
          </cell>
          <cell r="E134" t="str">
            <v>kg</v>
          </cell>
          <cell r="F134">
            <v>14.28</v>
          </cell>
          <cell r="G134">
            <v>7000</v>
          </cell>
          <cell r="H134">
            <v>99960</v>
          </cell>
        </row>
        <row r="135">
          <cell r="D135" t="str">
            <v>Que haìn</v>
          </cell>
          <cell r="E135" t="str">
            <v>kg</v>
          </cell>
          <cell r="F135">
            <v>10.5</v>
          </cell>
          <cell r="G135">
            <v>9090.9090909090901</v>
          </cell>
          <cell r="H135">
            <v>95454.545454545441</v>
          </cell>
        </row>
        <row r="136">
          <cell r="D136" t="str">
            <v>Váût liãûu khaïc</v>
          </cell>
          <cell r="E136" t="str">
            <v>%</v>
          </cell>
          <cell r="F136">
            <v>1</v>
          </cell>
          <cell r="G136">
            <v>4493802.034909091</v>
          </cell>
          <cell r="H136">
            <v>44938.020349090912</v>
          </cell>
        </row>
        <row r="137">
          <cell r="D137" t="str">
            <v>Nhán cäng báûc 4.0/7</v>
          </cell>
          <cell r="E137" t="str">
            <v>Cäng</v>
          </cell>
          <cell r="F137">
            <v>10.8</v>
          </cell>
          <cell r="G137">
            <v>12786</v>
          </cell>
          <cell r="I137">
            <v>138088.80000000002</v>
          </cell>
        </row>
        <row r="138">
          <cell r="D138" t="str">
            <v>Maïy haìn 23KW</v>
          </cell>
          <cell r="E138" t="str">
            <v>Ca</v>
          </cell>
          <cell r="F138">
            <v>2.62</v>
          </cell>
          <cell r="G138">
            <v>77338</v>
          </cell>
          <cell r="J138">
            <v>202625.56</v>
          </cell>
        </row>
        <row r="139">
          <cell r="D139" t="str">
            <v>Maïy càõt uäún cäút theïp</v>
          </cell>
          <cell r="E139" t="str">
            <v>Ca</v>
          </cell>
          <cell r="F139">
            <v>0.16</v>
          </cell>
          <cell r="G139">
            <v>39789</v>
          </cell>
          <cell r="J139">
            <v>6366.24</v>
          </cell>
        </row>
        <row r="140">
          <cell r="D140" t="str">
            <v>Cáøu 25T</v>
          </cell>
          <cell r="E140" t="str">
            <v>Ca</v>
          </cell>
          <cell r="F140">
            <v>0.12</v>
          </cell>
          <cell r="G140">
            <v>1148366</v>
          </cell>
          <cell r="J140">
            <v>137803.91999999998</v>
          </cell>
        </row>
        <row r="141">
          <cell r="D141" t="str">
            <v>Khoan taûo läù  800mm dæåïi næåïc (vaìo âaï)</v>
          </cell>
          <cell r="E141" t="str">
            <v>m</v>
          </cell>
          <cell r="G141" t="str">
            <v/>
          </cell>
          <cell r="H141">
            <v>0</v>
          </cell>
          <cell r="I141">
            <v>55491.24</v>
          </cell>
          <cell r="J141">
            <v>1515437.0699999998</v>
          </cell>
        </row>
        <row r="142">
          <cell r="D142" t="str">
            <v>Bàòng phæång phaïp khoan tuáön hoaìn</v>
          </cell>
        </row>
        <row r="143">
          <cell r="D143" t="str">
            <v>Nhán cäng báûc 4.0/7</v>
          </cell>
          <cell r="E143" t="str">
            <v>Cäng</v>
          </cell>
          <cell r="F143">
            <v>4.34</v>
          </cell>
          <cell r="G143">
            <v>12786</v>
          </cell>
          <cell r="I143">
            <v>55491.24</v>
          </cell>
        </row>
        <row r="144">
          <cell r="D144" t="str">
            <v xml:space="preserve">Buïa khoan </v>
          </cell>
          <cell r="E144" t="str">
            <v>Ca</v>
          </cell>
          <cell r="F144">
            <v>0.16</v>
          </cell>
          <cell r="G144">
            <v>6094532</v>
          </cell>
          <cell r="J144">
            <v>975125.12</v>
          </cell>
        </row>
        <row r="145">
          <cell r="D145" t="str">
            <v>Cáøu xêch 50T</v>
          </cell>
          <cell r="E145" t="str">
            <v>Ca</v>
          </cell>
          <cell r="F145">
            <v>0.16</v>
          </cell>
          <cell r="G145">
            <v>1639226</v>
          </cell>
          <cell r="J145">
            <v>262276.16000000003</v>
          </cell>
        </row>
        <row r="146">
          <cell r="D146" t="str">
            <v>Saì lan 400T</v>
          </cell>
          <cell r="E146" t="str">
            <v>Ca</v>
          </cell>
          <cell r="F146">
            <v>0.16</v>
          </cell>
          <cell r="G146">
            <v>670875</v>
          </cell>
          <cell r="J146">
            <v>107340</v>
          </cell>
        </row>
        <row r="147">
          <cell r="D147" t="str">
            <v>Saì lan 200T</v>
          </cell>
          <cell r="E147" t="str">
            <v>Ca</v>
          </cell>
          <cell r="F147">
            <v>0.16</v>
          </cell>
          <cell r="G147">
            <v>325023</v>
          </cell>
          <cell r="J147">
            <v>52003.68</v>
          </cell>
        </row>
        <row r="148">
          <cell r="D148" t="str">
            <v>Taìu keïo 150cv</v>
          </cell>
          <cell r="E148" t="str">
            <v>Ca</v>
          </cell>
          <cell r="F148">
            <v>0.06</v>
          </cell>
          <cell r="G148">
            <v>775474</v>
          </cell>
          <cell r="J148">
            <v>46528.439999999995</v>
          </cell>
        </row>
        <row r="149">
          <cell r="D149" t="str">
            <v>Maïy khaïc</v>
          </cell>
          <cell r="E149" t="str">
            <v>%</v>
          </cell>
          <cell r="F149">
            <v>5</v>
          </cell>
          <cell r="G149">
            <v>1443273.4</v>
          </cell>
          <cell r="J149">
            <v>72163.67</v>
          </cell>
        </row>
        <row r="150">
          <cell r="D150" t="str">
            <v>Khoan taûo läù  800mm trãn caûn (vaìo âaï)</v>
          </cell>
          <cell r="E150" t="str">
            <v>m</v>
          </cell>
          <cell r="G150" t="str">
            <v/>
          </cell>
          <cell r="H150">
            <v>0</v>
          </cell>
          <cell r="I150">
            <v>51399.719999999994</v>
          </cell>
          <cell r="J150">
            <v>925730.83259999997</v>
          </cell>
        </row>
        <row r="151">
          <cell r="D151" t="str">
            <v>Bàòng phæång phaïp khoan tuáön hoaìn</v>
          </cell>
        </row>
        <row r="152">
          <cell r="D152" t="str">
            <v>Nhán cäng báûc 4.0/7</v>
          </cell>
          <cell r="E152" t="str">
            <v>Cäng</v>
          </cell>
          <cell r="F152">
            <v>4.0199999999999996</v>
          </cell>
          <cell r="G152">
            <v>12786</v>
          </cell>
          <cell r="I152">
            <v>51399.719999999994</v>
          </cell>
        </row>
        <row r="153">
          <cell r="D153" t="str">
            <v xml:space="preserve">Buïa khoan </v>
          </cell>
          <cell r="E153" t="str">
            <v>Ca</v>
          </cell>
          <cell r="F153">
            <v>0.114</v>
          </cell>
          <cell r="G153">
            <v>6094532</v>
          </cell>
          <cell r="J153">
            <v>694776.64800000004</v>
          </cell>
        </row>
        <row r="154">
          <cell r="D154" t="str">
            <v>Cáøu xêch 50T</v>
          </cell>
          <cell r="E154" t="str">
            <v>Ca</v>
          </cell>
          <cell r="F154">
            <v>0.114</v>
          </cell>
          <cell r="G154">
            <v>1639226</v>
          </cell>
          <cell r="J154">
            <v>186871.764</v>
          </cell>
        </row>
        <row r="155">
          <cell r="D155" t="str">
            <v>Maïy khaïc</v>
          </cell>
          <cell r="E155" t="str">
            <v>%</v>
          </cell>
          <cell r="F155">
            <v>5</v>
          </cell>
          <cell r="G155">
            <v>881648.41200000001</v>
          </cell>
          <cell r="J155">
            <v>44082.420600000005</v>
          </cell>
        </row>
        <row r="156">
          <cell r="D156" t="str">
            <v>Haû äúng vaïch bàòng buïa rung  trãn caûn</v>
          </cell>
          <cell r="E156" t="str">
            <v>m</v>
          </cell>
          <cell r="G156" t="str">
            <v/>
          </cell>
          <cell r="H156">
            <v>0</v>
          </cell>
          <cell r="I156">
            <v>598.38479999999993</v>
          </cell>
          <cell r="J156">
            <v>34236.73655999999</v>
          </cell>
        </row>
        <row r="157">
          <cell r="D157" t="str">
            <v>Mäùi äúng vaïch L=4,5m</v>
          </cell>
        </row>
        <row r="158">
          <cell r="D158" t="str">
            <v>Nhán cäng báûc 4.0/7</v>
          </cell>
          <cell r="E158" t="str">
            <v>Cäng</v>
          </cell>
          <cell r="F158">
            <v>4.6799999999999994E-2</v>
          </cell>
          <cell r="G158">
            <v>12786</v>
          </cell>
          <cell r="I158">
            <v>598.38479999999993</v>
          </cell>
        </row>
        <row r="159">
          <cell r="D159" t="str">
            <v>Buïa rung 40kw</v>
          </cell>
          <cell r="E159" t="str">
            <v>Ca</v>
          </cell>
          <cell r="F159">
            <v>2.3399999999999997E-2</v>
          </cell>
          <cell r="G159">
            <v>286054</v>
          </cell>
          <cell r="J159">
            <v>6693.663599999999</v>
          </cell>
        </row>
        <row r="160">
          <cell r="D160" t="str">
            <v>Cáøu 25T</v>
          </cell>
          <cell r="E160" t="str">
            <v>Ca</v>
          </cell>
          <cell r="F160">
            <v>2.3399999999999997E-2</v>
          </cell>
          <cell r="G160">
            <v>1148366</v>
          </cell>
          <cell r="J160">
            <v>26871.764399999996</v>
          </cell>
        </row>
        <row r="161">
          <cell r="D161" t="str">
            <v>Maïy khaïc</v>
          </cell>
          <cell r="E161" t="str">
            <v>%</v>
          </cell>
          <cell r="F161">
            <v>2</v>
          </cell>
          <cell r="G161">
            <v>33565.427999999993</v>
          </cell>
          <cell r="J161">
            <v>671.30855999999983</v>
          </cell>
        </row>
        <row r="162">
          <cell r="D162" t="str">
            <v>Haû äúng vaïch bàòng buïa rung dæåïi næåïc</v>
          </cell>
          <cell r="E162" t="str">
            <v>m</v>
          </cell>
          <cell r="G162" t="str">
            <v/>
          </cell>
          <cell r="H162">
            <v>0</v>
          </cell>
          <cell r="I162">
            <v>1074.0240000000001</v>
          </cell>
          <cell r="J162">
            <v>50843.153199999993</v>
          </cell>
        </row>
        <row r="163">
          <cell r="D163" t="str">
            <v>Mäùi äúng vaïch L=4,5m</v>
          </cell>
        </row>
        <row r="164">
          <cell r="D164" t="str">
            <v>Nhán cäng báûc 4.0/7</v>
          </cell>
          <cell r="E164" t="str">
            <v>Cäng</v>
          </cell>
          <cell r="F164">
            <v>8.4000000000000005E-2</v>
          </cell>
          <cell r="G164">
            <v>12786</v>
          </cell>
          <cell r="I164">
            <v>1074.0240000000001</v>
          </cell>
        </row>
        <row r="165">
          <cell r="D165" t="str">
            <v>Buïa rung 40kw</v>
          </cell>
          <cell r="E165" t="str">
            <v>Ca</v>
          </cell>
          <cell r="F165">
            <v>2.7999999999999997E-2</v>
          </cell>
          <cell r="G165">
            <v>286054</v>
          </cell>
          <cell r="J165">
            <v>8009.5119999999988</v>
          </cell>
        </row>
        <row r="166">
          <cell r="D166" t="str">
            <v>Cáøu 25T</v>
          </cell>
          <cell r="E166" t="str">
            <v>Ca</v>
          </cell>
          <cell r="F166">
            <v>2.7999999999999997E-2</v>
          </cell>
          <cell r="G166">
            <v>1148366</v>
          </cell>
          <cell r="J166">
            <v>32154.247999999996</v>
          </cell>
        </row>
        <row r="167">
          <cell r="D167" t="str">
            <v>Saì lan 200T</v>
          </cell>
          <cell r="E167" t="str">
            <v>Ca</v>
          </cell>
          <cell r="F167">
            <v>2.7999999999999997E-2</v>
          </cell>
          <cell r="G167">
            <v>325023</v>
          </cell>
          <cell r="J167">
            <v>9100.6439999999984</v>
          </cell>
        </row>
        <row r="168">
          <cell r="D168" t="str">
            <v>Taìu keïo 150cv</v>
          </cell>
          <cell r="E168" t="str">
            <v>Ca</v>
          </cell>
          <cell r="F168">
            <v>1E-3</v>
          </cell>
          <cell r="G168">
            <v>775474</v>
          </cell>
          <cell r="J168">
            <v>775.47400000000005</v>
          </cell>
        </row>
        <row r="169">
          <cell r="D169" t="str">
            <v>Maïy khaïc</v>
          </cell>
          <cell r="E169" t="str">
            <v>%</v>
          </cell>
          <cell r="F169">
            <v>2</v>
          </cell>
          <cell r="G169">
            <v>40163.759999999995</v>
          </cell>
          <cell r="J169">
            <v>803.27519999999993</v>
          </cell>
        </row>
        <row r="170">
          <cell r="D170" t="str">
            <v>Saín xuáút äúng vaïch coüc khoan nhäöi</v>
          </cell>
          <cell r="E170" t="str">
            <v>TÊn</v>
          </cell>
          <cell r="G170" t="str">
            <v/>
          </cell>
          <cell r="H170">
            <v>5117081.7320636362</v>
          </cell>
          <cell r="I170">
            <v>260748.25</v>
          </cell>
          <cell r="J170">
            <v>385813.97534999996</v>
          </cell>
        </row>
        <row r="171">
          <cell r="D171" t="str">
            <v>Theïp táúm</v>
          </cell>
          <cell r="E171" t="str">
            <v>kg</v>
          </cell>
          <cell r="F171">
            <v>1025</v>
          </cell>
          <cell r="G171">
            <v>4759.5599272727268</v>
          </cell>
          <cell r="H171">
            <v>4878548.9254545448</v>
          </cell>
        </row>
        <row r="172">
          <cell r="D172" t="str">
            <v>ä xy</v>
          </cell>
          <cell r="E172" t="str">
            <v>chai</v>
          </cell>
          <cell r="F172">
            <v>7.8E-2</v>
          </cell>
          <cell r="G172">
            <v>45000</v>
          </cell>
          <cell r="H172">
            <v>3510</v>
          </cell>
        </row>
        <row r="173">
          <cell r="D173" t="str">
            <v>Âáút âeìn</v>
          </cell>
          <cell r="E173" t="str">
            <v>kg</v>
          </cell>
          <cell r="F173">
            <v>6.2E-2</v>
          </cell>
          <cell r="G173">
            <v>5000</v>
          </cell>
          <cell r="H173">
            <v>310</v>
          </cell>
        </row>
        <row r="174">
          <cell r="D174" t="str">
            <v>Que haìn</v>
          </cell>
          <cell r="E174" t="str">
            <v>kg</v>
          </cell>
          <cell r="F174">
            <v>17.5</v>
          </cell>
          <cell r="G174">
            <v>9090.9090909090901</v>
          </cell>
          <cell r="H174">
            <v>159090.90909090909</v>
          </cell>
        </row>
        <row r="175">
          <cell r="D175" t="str">
            <v>Váût liãûu khaïc</v>
          </cell>
          <cell r="E175" t="str">
            <v>%</v>
          </cell>
          <cell r="F175">
            <v>1.5</v>
          </cell>
          <cell r="G175">
            <v>5041459.834545454</v>
          </cell>
          <cell r="H175">
            <v>75621.89751818181</v>
          </cell>
        </row>
        <row r="176">
          <cell r="D176" t="str">
            <v>Nhán cäng báûc 4.5/7</v>
          </cell>
          <cell r="E176" t="str">
            <v>Cäng</v>
          </cell>
          <cell r="F176">
            <v>18.5</v>
          </cell>
          <cell r="G176">
            <v>14094.5</v>
          </cell>
          <cell r="I176">
            <v>260748.25</v>
          </cell>
        </row>
        <row r="177">
          <cell r="D177" t="str">
            <v>Maïy haìn 23KW</v>
          </cell>
          <cell r="E177" t="str">
            <v>Ca</v>
          </cell>
          <cell r="F177">
            <v>4.37</v>
          </cell>
          <cell r="G177">
            <v>77338</v>
          </cell>
          <cell r="J177">
            <v>337967.06</v>
          </cell>
        </row>
        <row r="178">
          <cell r="D178" t="str">
            <v>Maïy cuäún äúng</v>
          </cell>
          <cell r="E178" t="str">
            <v>Ca</v>
          </cell>
          <cell r="F178">
            <v>0.5</v>
          </cell>
          <cell r="G178">
            <v>43589</v>
          </cell>
          <cell r="J178">
            <v>21794.5</v>
          </cell>
        </row>
        <row r="179">
          <cell r="D179" t="str">
            <v>Cáøu 16T</v>
          </cell>
          <cell r="E179" t="str">
            <v>Ca</v>
          </cell>
          <cell r="F179">
            <v>2.7E-2</v>
          </cell>
          <cell r="G179">
            <v>823425</v>
          </cell>
          <cell r="J179">
            <v>22232.474999999999</v>
          </cell>
        </row>
        <row r="180">
          <cell r="D180" t="str">
            <v>Maïy khaïc</v>
          </cell>
          <cell r="E180" t="str">
            <v>%</v>
          </cell>
          <cell r="F180">
            <v>1</v>
          </cell>
          <cell r="G180">
            <v>381994.03499999997</v>
          </cell>
          <cell r="J180">
            <v>3819.9403499999999</v>
          </cell>
        </row>
        <row r="181">
          <cell r="D181" t="str">
            <v>§­êng hµn d=8mm nèi c¸c èng v¸ch</v>
          </cell>
          <cell r="E181" t="str">
            <v>md</v>
          </cell>
          <cell r="G181" t="str">
            <v/>
          </cell>
          <cell r="H181">
            <v>5272.7272727272721</v>
          </cell>
          <cell r="I181">
            <v>1329.7439999999999</v>
          </cell>
          <cell r="J181">
            <v>8043.152</v>
          </cell>
        </row>
        <row r="182">
          <cell r="D182" t="str">
            <v>Que haìn</v>
          </cell>
          <cell r="E182" t="str">
            <v>kg</v>
          </cell>
          <cell r="F182">
            <v>0.57999999999999996</v>
          </cell>
          <cell r="G182">
            <v>9090.9090909090901</v>
          </cell>
          <cell r="H182">
            <v>5272.7272727272721</v>
          </cell>
        </row>
        <row r="183">
          <cell r="D183" t="str">
            <v>Nhán cäng báûc 4.0/7</v>
          </cell>
          <cell r="E183" t="str">
            <v>Cäng</v>
          </cell>
          <cell r="F183">
            <v>0.104</v>
          </cell>
          <cell r="G183">
            <v>12786</v>
          </cell>
          <cell r="I183">
            <v>1329.7439999999999</v>
          </cell>
        </row>
        <row r="184">
          <cell r="D184" t="str">
            <v>Maïy haìn 23KW</v>
          </cell>
          <cell r="E184" t="str">
            <v>Ca</v>
          </cell>
          <cell r="F184">
            <v>0.104</v>
          </cell>
          <cell r="G184">
            <v>77338</v>
          </cell>
          <cell r="J184">
            <v>8043.152</v>
          </cell>
        </row>
        <row r="185">
          <cell r="D185" t="str">
            <v>Làõp dæûng läöng theïp vaìo äúng vaïch</v>
          </cell>
          <cell r="E185" t="str">
            <v>TÊn</v>
          </cell>
          <cell r="G185" t="str">
            <v/>
          </cell>
          <cell r="H185">
            <v>0</v>
          </cell>
          <cell r="I185">
            <v>118248.45599999999</v>
          </cell>
          <cell r="J185">
            <v>426185.93999999994</v>
          </cell>
        </row>
        <row r="186">
          <cell r="D186" t="str">
            <v>Nhán cäng báûc 3.5/7</v>
          </cell>
          <cell r="E186" t="str">
            <v>Cäng</v>
          </cell>
          <cell r="F186">
            <v>9.7119999999999997</v>
          </cell>
          <cell r="G186">
            <v>12175.5</v>
          </cell>
          <cell r="I186">
            <v>118248.45599999999</v>
          </cell>
        </row>
        <row r="187">
          <cell r="D187" t="str">
            <v>Cáøu 16T</v>
          </cell>
          <cell r="E187" t="str">
            <v>Ca</v>
          </cell>
          <cell r="F187">
            <v>0.32</v>
          </cell>
          <cell r="G187">
            <v>823425</v>
          </cell>
          <cell r="J187">
            <v>263496</v>
          </cell>
        </row>
        <row r="188">
          <cell r="D188" t="str">
            <v>Saì lan 200T</v>
          </cell>
          <cell r="E188" t="str">
            <v>Ca</v>
          </cell>
          <cell r="F188">
            <v>0.14000000000000001</v>
          </cell>
          <cell r="G188">
            <v>325023</v>
          </cell>
          <cell r="J188">
            <v>45503.22</v>
          </cell>
        </row>
        <row r="189">
          <cell r="D189" t="str">
            <v>Saì lan 400T</v>
          </cell>
          <cell r="E189" t="str">
            <v>Ca</v>
          </cell>
          <cell r="F189">
            <v>0.14000000000000001</v>
          </cell>
          <cell r="G189">
            <v>670875</v>
          </cell>
          <cell r="J189">
            <v>93922.500000000015</v>
          </cell>
        </row>
        <row r="190">
          <cell r="D190" t="str">
            <v>Taìu keïo 150cv</v>
          </cell>
          <cell r="E190" t="str">
            <v>Ca</v>
          </cell>
          <cell r="F190">
            <v>0.03</v>
          </cell>
          <cell r="G190">
            <v>775474</v>
          </cell>
          <cell r="J190">
            <v>23264.219999999998</v>
          </cell>
        </row>
        <row r="191">
          <cell r="D191" t="str">
            <v>L. dæûng läöng theïp vaìo äúng vaïch</v>
          </cell>
          <cell r="E191" t="str">
            <v>TÊn</v>
          </cell>
          <cell r="G191" t="str">
            <v/>
          </cell>
          <cell r="H191">
            <v>0</v>
          </cell>
          <cell r="I191">
            <v>118248.45599999999</v>
          </cell>
          <cell r="J191">
            <v>263496</v>
          </cell>
        </row>
        <row r="192">
          <cell r="D192" t="str">
            <v>Nhán cäng báûc 3.5/7</v>
          </cell>
          <cell r="E192" t="str">
            <v>Cäng</v>
          </cell>
          <cell r="F192">
            <v>9.7119999999999997</v>
          </cell>
          <cell r="G192">
            <v>12175.5</v>
          </cell>
          <cell r="I192">
            <v>118248.45599999999</v>
          </cell>
        </row>
        <row r="193">
          <cell r="D193" t="str">
            <v>Cáøu 16T</v>
          </cell>
          <cell r="E193" t="str">
            <v>Ca</v>
          </cell>
          <cell r="F193">
            <v>0.32</v>
          </cell>
          <cell r="G193">
            <v>823425</v>
          </cell>
          <cell r="J193">
            <v>263496</v>
          </cell>
        </row>
        <row r="194">
          <cell r="D194" t="str">
            <v>D/C maïy KCN+phuû kiãûn xuäúng xaì lan</v>
          </cell>
          <cell r="E194" t="str">
            <v>TÊn</v>
          </cell>
          <cell r="G194" t="str">
            <v/>
          </cell>
          <cell r="H194">
            <v>0</v>
          </cell>
          <cell r="I194">
            <v>162086.75</v>
          </cell>
          <cell r="J194">
            <v>264124.18</v>
          </cell>
        </row>
        <row r="195">
          <cell r="D195" t="str">
            <v>Vaì ngæåüc laûi</v>
          </cell>
        </row>
        <row r="196">
          <cell r="D196" t="str">
            <v>Nhán cäng báûc 4.5/7</v>
          </cell>
          <cell r="E196" t="str">
            <v>Cäng</v>
          </cell>
          <cell r="F196">
            <v>11.5</v>
          </cell>
          <cell r="G196">
            <v>14094.5</v>
          </cell>
          <cell r="I196">
            <v>162086.75</v>
          </cell>
        </row>
        <row r="197">
          <cell r="D197" t="str">
            <v>Cáøu 25T</v>
          </cell>
          <cell r="E197" t="str">
            <v>Ca</v>
          </cell>
          <cell r="F197">
            <v>0.23</v>
          </cell>
          <cell r="G197">
            <v>1148366</v>
          </cell>
          <cell r="J197">
            <v>264124.18</v>
          </cell>
        </row>
        <row r="198">
          <cell r="D198" t="str">
            <v>Khe co daîn cao su</v>
          </cell>
          <cell r="E198" t="str">
            <v>m</v>
          </cell>
          <cell r="G198" t="str">
            <v/>
          </cell>
          <cell r="H198">
            <v>2550000</v>
          </cell>
          <cell r="I198">
            <v>24286.5</v>
          </cell>
        </row>
        <row r="199">
          <cell r="D199" t="str">
            <v>Khe co daîn cao su</v>
          </cell>
          <cell r="E199" t="str">
            <v>m</v>
          </cell>
          <cell r="F199">
            <v>1</v>
          </cell>
          <cell r="G199">
            <v>2500000</v>
          </cell>
          <cell r="H199">
            <v>2500000</v>
          </cell>
        </row>
        <row r="200">
          <cell r="D200" t="str">
            <v>Váût liãûu khaïc</v>
          </cell>
          <cell r="E200" t="str">
            <v>%</v>
          </cell>
          <cell r="F200">
            <v>2</v>
          </cell>
          <cell r="G200">
            <v>2500000</v>
          </cell>
          <cell r="H200">
            <v>50000</v>
          </cell>
        </row>
        <row r="201">
          <cell r="D201" t="str">
            <v>Nhán cäng báûc 3.0/7</v>
          </cell>
          <cell r="E201" t="str">
            <v>Cäng</v>
          </cell>
          <cell r="F201">
            <v>2.1</v>
          </cell>
          <cell r="G201">
            <v>11565</v>
          </cell>
          <cell r="I201">
            <v>24286.5</v>
          </cell>
        </row>
        <row r="202">
          <cell r="D202" t="str">
            <v>Äúng thoaït næåïc F=150 , L=1m</v>
          </cell>
          <cell r="E202" t="str">
            <v>m</v>
          </cell>
          <cell r="G202" t="str">
            <v/>
          </cell>
          <cell r="H202">
            <v>36230.249999999993</v>
          </cell>
          <cell r="I202">
            <v>1850.4</v>
          </cell>
        </row>
        <row r="203">
          <cell r="D203" t="str">
            <v>Äúng thoaït næåïc</v>
          </cell>
          <cell r="E203" t="str">
            <v>m</v>
          </cell>
          <cell r="F203">
            <v>1.0049999999999999</v>
          </cell>
          <cell r="G203">
            <v>35000</v>
          </cell>
          <cell r="H203">
            <v>35174.999999999993</v>
          </cell>
        </row>
        <row r="204">
          <cell r="D204" t="str">
            <v>Váût liãûu khaïc</v>
          </cell>
          <cell r="E204" t="str">
            <v>%</v>
          </cell>
          <cell r="F204">
            <v>3</v>
          </cell>
          <cell r="G204">
            <v>35174.999999999993</v>
          </cell>
          <cell r="H204">
            <v>1055.2499999999998</v>
          </cell>
        </row>
        <row r="205">
          <cell r="D205" t="str">
            <v>Nhán cäng báûc 3.0/7</v>
          </cell>
          <cell r="E205" t="str">
            <v>Cäng</v>
          </cell>
          <cell r="F205">
            <v>0.16</v>
          </cell>
          <cell r="G205">
            <v>11565</v>
          </cell>
          <cell r="I205">
            <v>1850.4</v>
          </cell>
        </row>
        <row r="206">
          <cell r="D206" t="str">
            <v xml:space="preserve">Khoan läù theïp </v>
          </cell>
          <cell r="E206" t="str">
            <v>Läù</v>
          </cell>
          <cell r="G206" t="str">
            <v/>
          </cell>
          <cell r="I206">
            <v>471.80340000000001</v>
          </cell>
          <cell r="J206">
            <v>1432.2132000000001</v>
          </cell>
        </row>
        <row r="207">
          <cell r="D207" t="str">
            <v>Nhán cäng báûc 4.0/7</v>
          </cell>
          <cell r="E207" t="str">
            <v>Cäng</v>
          </cell>
          <cell r="F207">
            <v>3.6900000000000002E-2</v>
          </cell>
          <cell r="G207">
            <v>12786</v>
          </cell>
          <cell r="I207">
            <v>471.80340000000001</v>
          </cell>
        </row>
        <row r="208">
          <cell r="D208" t="str">
            <v>Maïy khoan</v>
          </cell>
          <cell r="E208" t="str">
            <v>Ca</v>
          </cell>
          <cell r="F208">
            <v>1.9800000000000002E-2</v>
          </cell>
          <cell r="G208">
            <v>72334</v>
          </cell>
          <cell r="J208">
            <v>1432.2132000000001</v>
          </cell>
        </row>
        <row r="209">
          <cell r="D209" t="str">
            <v>Càõt theïp hçnh (láúy dáúu,táøíy bavia)</v>
          </cell>
          <cell r="E209" t="str">
            <v>maûch</v>
          </cell>
          <cell r="G209" t="str">
            <v/>
          </cell>
          <cell r="H209">
            <v>526</v>
          </cell>
          <cell r="I209">
            <v>3947.0381999999995</v>
          </cell>
        </row>
        <row r="210">
          <cell r="D210" t="str">
            <v>ä xy</v>
          </cell>
          <cell r="E210" t="str">
            <v>chai</v>
          </cell>
          <cell r="F210">
            <v>7.7999999999999996E-3</v>
          </cell>
          <cell r="G210">
            <v>45000</v>
          </cell>
          <cell r="H210">
            <v>351</v>
          </cell>
        </row>
        <row r="211">
          <cell r="D211" t="str">
            <v>Âáút âeìn</v>
          </cell>
          <cell r="E211" t="str">
            <v>kg</v>
          </cell>
          <cell r="F211">
            <v>3.5000000000000003E-2</v>
          </cell>
          <cell r="G211">
            <v>5000</v>
          </cell>
          <cell r="H211">
            <v>175.00000000000003</v>
          </cell>
        </row>
        <row r="212">
          <cell r="D212" t="str">
            <v>Nhán cäng báûc 4.0/7</v>
          </cell>
          <cell r="E212" t="str">
            <v>Cäng</v>
          </cell>
          <cell r="F212">
            <v>0.30869999999999997</v>
          </cell>
          <cell r="G212">
            <v>12786</v>
          </cell>
          <cell r="I212">
            <v>3947.0381999999995</v>
          </cell>
        </row>
        <row r="213">
          <cell r="D213" t="str">
            <v>Queït sikadvr</v>
          </cell>
          <cell r="E213" t="str">
            <v>m2</v>
          </cell>
          <cell r="G213" t="str">
            <v/>
          </cell>
          <cell r="H213">
            <v>33356.400000000001</v>
          </cell>
          <cell r="I213">
            <v>3580.0800000000004</v>
          </cell>
          <cell r="J213">
            <v>0</v>
          </cell>
        </row>
        <row r="214">
          <cell r="D214" t="str">
            <v>Sikadvr</v>
          </cell>
          <cell r="E214" t="str">
            <v>lêt</v>
          </cell>
          <cell r="F214">
            <v>0.2</v>
          </cell>
          <cell r="G214">
            <v>166782</v>
          </cell>
          <cell r="H214">
            <v>33356.400000000001</v>
          </cell>
        </row>
        <row r="215">
          <cell r="D215" t="str">
            <v>Nhán cäng báûc 4.0/7</v>
          </cell>
          <cell r="E215" t="str">
            <v>Cäng</v>
          </cell>
          <cell r="F215">
            <v>0.28000000000000003</v>
          </cell>
          <cell r="G215">
            <v>12786</v>
          </cell>
          <cell r="I215">
            <v>3580.0800000000004</v>
          </cell>
        </row>
        <row r="216">
          <cell r="D216" t="str">
            <v>BT màût cáöu M300</v>
          </cell>
          <cell r="E216" t="str">
            <v>m3</v>
          </cell>
          <cell r="G216" t="str">
            <v/>
          </cell>
          <cell r="H216">
            <v>966233.74906239996</v>
          </cell>
          <cell r="I216">
            <v>34091.4</v>
          </cell>
          <cell r="J216">
            <v>12642.59325</v>
          </cell>
        </row>
        <row r="217">
          <cell r="D217" t="str">
            <v>Væîa M</v>
          </cell>
          <cell r="E217" t="str">
            <v>m3</v>
          </cell>
          <cell r="F217">
            <v>1.0249999999999999</v>
          </cell>
          <cell r="G217">
            <v>906410.64640000009</v>
          </cell>
          <cell r="H217">
            <v>929070.91255999997</v>
          </cell>
        </row>
        <row r="218">
          <cell r="D218" t="str">
            <v>Váût liãûu khaïc</v>
          </cell>
          <cell r="E218" t="str">
            <v>%</v>
          </cell>
          <cell r="F218">
            <v>4</v>
          </cell>
          <cell r="G218">
            <v>929070.91255999997</v>
          </cell>
          <cell r="H218">
            <v>37162.836502400001</v>
          </cell>
        </row>
        <row r="219">
          <cell r="D219" t="str">
            <v>Nhán cäng báûc 3.5/7</v>
          </cell>
          <cell r="E219" t="str">
            <v>Cäng</v>
          </cell>
          <cell r="F219">
            <v>2.8</v>
          </cell>
          <cell r="G219">
            <v>12175.5</v>
          </cell>
          <cell r="I219">
            <v>34091.4</v>
          </cell>
        </row>
        <row r="220">
          <cell r="D220" t="str">
            <v>Maïy träün 250l</v>
          </cell>
          <cell r="E220" t="str">
            <v>Ca</v>
          </cell>
          <cell r="F220">
            <v>9.5000000000000001E-2</v>
          </cell>
          <cell r="G220">
            <v>96272</v>
          </cell>
          <cell r="J220">
            <v>9145.84</v>
          </cell>
        </row>
        <row r="221">
          <cell r="D221" t="str">
            <v>Maïy âáöm baìn 1KW</v>
          </cell>
          <cell r="E221" t="str">
            <v>Ca</v>
          </cell>
          <cell r="F221">
            <v>8.8999999999999996E-2</v>
          </cell>
          <cell r="G221">
            <v>32525</v>
          </cell>
          <cell r="J221">
            <v>2894.7249999999999</v>
          </cell>
        </row>
        <row r="222">
          <cell r="D222" t="str">
            <v>Maïy khaïc</v>
          </cell>
          <cell r="E222" t="str">
            <v>%</v>
          </cell>
          <cell r="F222">
            <v>5</v>
          </cell>
          <cell r="G222">
            <v>12040.565000000001</v>
          </cell>
          <cell r="J222">
            <v>602.02825000000007</v>
          </cell>
        </row>
        <row r="223">
          <cell r="D223" t="str">
            <v>BT M300 gåì khe co daîn</v>
          </cell>
          <cell r="E223" t="str">
            <v>m3</v>
          </cell>
          <cell r="G223" t="str">
            <v/>
          </cell>
          <cell r="H223">
            <v>966233.74906239996</v>
          </cell>
          <cell r="I223">
            <v>35175.019499999995</v>
          </cell>
          <cell r="J223">
            <v>9603.1319999999996</v>
          </cell>
        </row>
        <row r="224">
          <cell r="D224" t="str">
            <v>Væîa M</v>
          </cell>
          <cell r="E224" t="str">
            <v>m3</v>
          </cell>
          <cell r="F224">
            <v>1.0249999999999999</v>
          </cell>
          <cell r="G224">
            <v>906410.64640000009</v>
          </cell>
          <cell r="H224">
            <v>929070.91255999997</v>
          </cell>
        </row>
        <row r="225">
          <cell r="D225" t="str">
            <v>Váût liãûu khaïc</v>
          </cell>
          <cell r="E225" t="str">
            <v>%</v>
          </cell>
          <cell r="F225">
            <v>4</v>
          </cell>
          <cell r="G225">
            <v>929070.91255999997</v>
          </cell>
          <cell r="H225">
            <v>37162.836502400001</v>
          </cell>
        </row>
        <row r="226">
          <cell r="D226" t="str">
            <v>Nhán cäng báûc 3.5/7</v>
          </cell>
          <cell r="E226" t="str">
            <v>Cäng</v>
          </cell>
          <cell r="F226">
            <v>2.8889999999999998</v>
          </cell>
          <cell r="G226">
            <v>12175.5</v>
          </cell>
          <cell r="I226">
            <v>35175.019499999995</v>
          </cell>
        </row>
        <row r="227">
          <cell r="D227" t="str">
            <v>Maïy träün 250l</v>
          </cell>
          <cell r="E227" t="str">
            <v>Ca</v>
          </cell>
          <cell r="F227">
            <v>9.5000000000000001E-2</v>
          </cell>
          <cell r="G227">
            <v>96272</v>
          </cell>
          <cell r="J227">
            <v>9145.84</v>
          </cell>
        </row>
        <row r="228">
          <cell r="D228" t="str">
            <v>Maïy khaïc</v>
          </cell>
          <cell r="E228" t="str">
            <v>%</v>
          </cell>
          <cell r="F228">
            <v>5</v>
          </cell>
          <cell r="G228">
            <v>9145.84</v>
          </cell>
          <cell r="J228">
            <v>457.29199999999997</v>
          </cell>
        </row>
        <row r="229">
          <cell r="D229" t="str">
            <v>BTäng gåì lan can M250</v>
          </cell>
          <cell r="E229" t="str">
            <v>m3</v>
          </cell>
          <cell r="G229" t="str">
            <v/>
          </cell>
          <cell r="H229">
            <v>636345.67788999993</v>
          </cell>
          <cell r="I229">
            <v>54789.75</v>
          </cell>
          <cell r="J229">
            <v>11119.415999999999</v>
          </cell>
        </row>
        <row r="230">
          <cell r="D230" t="str">
            <v>Væîa M</v>
          </cell>
          <cell r="E230" t="str">
            <v>m3</v>
          </cell>
          <cell r="F230">
            <v>1.0249999999999999</v>
          </cell>
          <cell r="G230">
            <v>596947.16500000004</v>
          </cell>
          <cell r="H230">
            <v>611870.84412499995</v>
          </cell>
        </row>
        <row r="231">
          <cell r="D231" t="str">
            <v>Váût liãûu khaïc</v>
          </cell>
          <cell r="E231" t="str">
            <v>%</v>
          </cell>
          <cell r="F231">
            <v>4</v>
          </cell>
          <cell r="G231">
            <v>611870.84412499995</v>
          </cell>
          <cell r="H231">
            <v>24474.833764999999</v>
          </cell>
        </row>
        <row r="232">
          <cell r="D232" t="str">
            <v>Nhán cäng báûc 3.5/7</v>
          </cell>
          <cell r="E232" t="str">
            <v>Cäng</v>
          </cell>
          <cell r="F232">
            <v>4.5</v>
          </cell>
          <cell r="G232">
            <v>12175.5</v>
          </cell>
          <cell r="I232">
            <v>54789.75</v>
          </cell>
        </row>
        <row r="233">
          <cell r="D233" t="str">
            <v>Maïy träün 250l</v>
          </cell>
          <cell r="E233" t="str">
            <v>Ca</v>
          </cell>
          <cell r="F233">
            <v>0.11</v>
          </cell>
          <cell r="G233">
            <v>96272</v>
          </cell>
          <cell r="J233">
            <v>10589.92</v>
          </cell>
        </row>
        <row r="234">
          <cell r="D234" t="str">
            <v>Maïy khaïc</v>
          </cell>
          <cell r="E234" t="str">
            <v>%</v>
          </cell>
          <cell r="F234">
            <v>5</v>
          </cell>
          <cell r="G234">
            <v>10589.92</v>
          </cell>
          <cell r="J234">
            <v>529.49599999999998</v>
          </cell>
        </row>
        <row r="235">
          <cell r="D235" t="str">
            <v>G/cäng CT màût cáöu + gåì F=8mm</v>
          </cell>
          <cell r="E235" t="str">
            <v>Táún</v>
          </cell>
          <cell r="G235" t="str">
            <v/>
          </cell>
          <cell r="H235">
            <v>4613524.9996363642</v>
          </cell>
          <cell r="I235">
            <v>178127.565</v>
          </cell>
          <cell r="J235">
            <v>18095.400000000001</v>
          </cell>
        </row>
        <row r="236">
          <cell r="D236" t="str">
            <v>Theïp troìn d=8mm</v>
          </cell>
          <cell r="E236" t="str">
            <v>kg</v>
          </cell>
          <cell r="F236">
            <v>1005</v>
          </cell>
          <cell r="G236">
            <v>4441.3781090909097</v>
          </cell>
          <cell r="H236">
            <v>4463584.9996363642</v>
          </cell>
        </row>
        <row r="237">
          <cell r="D237" t="str">
            <v>Dáy theïp</v>
          </cell>
          <cell r="E237" t="str">
            <v>kg</v>
          </cell>
          <cell r="F237">
            <v>21.42</v>
          </cell>
          <cell r="G237">
            <v>7000</v>
          </cell>
          <cell r="H237">
            <v>149940</v>
          </cell>
        </row>
        <row r="238">
          <cell r="D238" t="str">
            <v>Nhán cäng báûc 3.5/7</v>
          </cell>
          <cell r="E238" t="str">
            <v>Cäng</v>
          </cell>
          <cell r="F238">
            <v>14.63</v>
          </cell>
          <cell r="G238">
            <v>12175.5</v>
          </cell>
          <cell r="I238">
            <v>178127.565</v>
          </cell>
        </row>
        <row r="239">
          <cell r="D239" t="str">
            <v>Maïy váûn thàng 0,8T</v>
          </cell>
          <cell r="E239" t="str">
            <v>Ca</v>
          </cell>
          <cell r="F239">
            <v>0.04</v>
          </cell>
          <cell r="G239">
            <v>54495</v>
          </cell>
          <cell r="J239">
            <v>2179.8000000000002</v>
          </cell>
        </row>
        <row r="240">
          <cell r="D240" t="str">
            <v>Maïy càõt uäún cäút theïp</v>
          </cell>
          <cell r="E240" t="str">
            <v>Ca</v>
          </cell>
          <cell r="F240">
            <v>0.4</v>
          </cell>
          <cell r="G240">
            <v>39789</v>
          </cell>
          <cell r="J240">
            <v>15915.6</v>
          </cell>
        </row>
        <row r="241">
          <cell r="D241" t="str">
            <v>G/cäng CT màût cáöu + gåì F=10mm</v>
          </cell>
          <cell r="E241" t="str">
            <v>Táún</v>
          </cell>
          <cell r="G241" t="str">
            <v/>
          </cell>
          <cell r="H241">
            <v>4659206.8178181816</v>
          </cell>
          <cell r="I241">
            <v>178127.565</v>
          </cell>
          <cell r="J241">
            <v>18095.400000000001</v>
          </cell>
        </row>
        <row r="242">
          <cell r="D242" t="str">
            <v>Theïp troìn d=10mm</v>
          </cell>
          <cell r="E242" t="str">
            <v>kg</v>
          </cell>
          <cell r="F242">
            <v>1005</v>
          </cell>
          <cell r="G242">
            <v>4486.8326545454547</v>
          </cell>
          <cell r="H242">
            <v>4509266.8178181816</v>
          </cell>
        </row>
        <row r="243">
          <cell r="D243" t="str">
            <v>Dáy theïp</v>
          </cell>
          <cell r="E243" t="str">
            <v>kg</v>
          </cell>
          <cell r="F243">
            <v>21.42</v>
          </cell>
          <cell r="G243">
            <v>7000</v>
          </cell>
          <cell r="H243">
            <v>149940</v>
          </cell>
        </row>
        <row r="244">
          <cell r="D244" t="str">
            <v>Nhán cäng báûc 3.5/7</v>
          </cell>
          <cell r="E244" t="str">
            <v>Cäng</v>
          </cell>
          <cell r="F244">
            <v>14.63</v>
          </cell>
          <cell r="G244">
            <v>12175.5</v>
          </cell>
          <cell r="I244">
            <v>178127.565</v>
          </cell>
        </row>
        <row r="245">
          <cell r="D245" t="str">
            <v>Maïy váûn thàng 0,8T</v>
          </cell>
          <cell r="E245" t="str">
            <v>Ca</v>
          </cell>
          <cell r="F245">
            <v>0.04</v>
          </cell>
          <cell r="G245">
            <v>54495</v>
          </cell>
          <cell r="J245">
            <v>2179.8000000000002</v>
          </cell>
        </row>
        <row r="246">
          <cell r="D246" t="str">
            <v>Maïy càõt uäún cäút theïp</v>
          </cell>
          <cell r="E246" t="str">
            <v>Ca</v>
          </cell>
          <cell r="F246">
            <v>0.4</v>
          </cell>
          <cell r="G246">
            <v>39789</v>
          </cell>
          <cell r="J246">
            <v>15915.6</v>
          </cell>
        </row>
        <row r="247">
          <cell r="D247" t="str">
            <v>G/cäng CT màût cáöu + gåì F=12mm</v>
          </cell>
          <cell r="E247" t="str">
            <v>Táún</v>
          </cell>
          <cell r="G247" t="str">
            <v/>
          </cell>
          <cell r="H247">
            <v>4533047.489454546</v>
          </cell>
          <cell r="I247">
            <v>132834.70499999999</v>
          </cell>
          <cell r="J247">
            <v>101762.85399999999</v>
          </cell>
        </row>
        <row r="248">
          <cell r="D248" t="str">
            <v>Theïp troìn d=12mm</v>
          </cell>
          <cell r="E248" t="str">
            <v>kg</v>
          </cell>
          <cell r="F248">
            <v>1020</v>
          </cell>
          <cell r="G248">
            <v>4305.0144727272727</v>
          </cell>
          <cell r="H248">
            <v>4391114.7621818185</v>
          </cell>
        </row>
        <row r="249">
          <cell r="D249" t="str">
            <v>Dáy theïp</v>
          </cell>
          <cell r="E249" t="str">
            <v>kg</v>
          </cell>
          <cell r="F249">
            <v>14.28</v>
          </cell>
          <cell r="G249">
            <v>7000</v>
          </cell>
          <cell r="H249">
            <v>99960</v>
          </cell>
        </row>
        <row r="250">
          <cell r="D250" t="str">
            <v>Que haìn</v>
          </cell>
          <cell r="E250" t="str">
            <v>kg</v>
          </cell>
          <cell r="F250">
            <v>4.617</v>
          </cell>
          <cell r="G250">
            <v>9090.9090909090901</v>
          </cell>
          <cell r="H250">
            <v>41972.727272727272</v>
          </cell>
        </row>
        <row r="251">
          <cell r="D251" t="str">
            <v>Nhán cäng báûc 3.5/7</v>
          </cell>
          <cell r="E251" t="str">
            <v>Cäng</v>
          </cell>
          <cell r="F251">
            <v>10.91</v>
          </cell>
          <cell r="G251">
            <v>12175.5</v>
          </cell>
          <cell r="I251">
            <v>132834.70499999999</v>
          </cell>
        </row>
        <row r="252">
          <cell r="D252" t="str">
            <v>Maïy haìn 23KW</v>
          </cell>
          <cell r="E252" t="str">
            <v>Ca</v>
          </cell>
          <cell r="F252">
            <v>1.123</v>
          </cell>
          <cell r="G252">
            <v>77338</v>
          </cell>
          <cell r="J252">
            <v>86850.573999999993</v>
          </cell>
        </row>
        <row r="253">
          <cell r="D253" t="str">
            <v>Maïy váûn thàng 0,8T</v>
          </cell>
          <cell r="E253" t="str">
            <v>Ca</v>
          </cell>
          <cell r="F253">
            <v>0.04</v>
          </cell>
          <cell r="G253">
            <v>54495</v>
          </cell>
          <cell r="J253">
            <v>2179.8000000000002</v>
          </cell>
        </row>
        <row r="254">
          <cell r="D254" t="str">
            <v>Maïy càõt uäún cäút theïp</v>
          </cell>
          <cell r="E254" t="str">
            <v>Ca</v>
          </cell>
          <cell r="F254">
            <v>0.32</v>
          </cell>
          <cell r="G254">
            <v>39789</v>
          </cell>
          <cell r="J254">
            <v>12732.48</v>
          </cell>
        </row>
        <row r="255">
          <cell r="D255" t="str">
            <v>G/cäng CT màût cáöu + gåì F=14mm</v>
          </cell>
          <cell r="E255" t="str">
            <v>Táún</v>
          </cell>
          <cell r="G255" t="str">
            <v/>
          </cell>
          <cell r="H255">
            <v>4533047.489454546</v>
          </cell>
          <cell r="I255">
            <v>132834.70499999999</v>
          </cell>
          <cell r="J255">
            <v>101762.85399999999</v>
          </cell>
        </row>
        <row r="256">
          <cell r="D256" t="str">
            <v>Theïp troìn d=14mm</v>
          </cell>
          <cell r="E256" t="str">
            <v>kg</v>
          </cell>
          <cell r="F256">
            <v>1020</v>
          </cell>
          <cell r="G256">
            <v>4305.0144727272727</v>
          </cell>
          <cell r="H256">
            <v>4391114.7621818185</v>
          </cell>
        </row>
        <row r="257">
          <cell r="D257" t="str">
            <v>Dáy theïp</v>
          </cell>
          <cell r="E257" t="str">
            <v>kg</v>
          </cell>
          <cell r="F257">
            <v>14.28</v>
          </cell>
          <cell r="G257">
            <v>7000</v>
          </cell>
          <cell r="H257">
            <v>99960</v>
          </cell>
        </row>
        <row r="258">
          <cell r="D258" t="str">
            <v>Que haìn</v>
          </cell>
          <cell r="E258" t="str">
            <v>kg</v>
          </cell>
          <cell r="F258">
            <v>4.617</v>
          </cell>
          <cell r="G258">
            <v>9090.9090909090901</v>
          </cell>
          <cell r="H258">
            <v>41972.727272727272</v>
          </cell>
        </row>
        <row r="259">
          <cell r="D259" t="str">
            <v>Nhán cäng báûc 3.5/7</v>
          </cell>
          <cell r="E259" t="str">
            <v>Cäng</v>
          </cell>
          <cell r="F259">
            <v>10.91</v>
          </cell>
          <cell r="G259">
            <v>12175.5</v>
          </cell>
          <cell r="I259">
            <v>132834.70499999999</v>
          </cell>
        </row>
        <row r="260">
          <cell r="D260" t="str">
            <v>Maïy haìn 23KW</v>
          </cell>
          <cell r="E260" t="str">
            <v>Ca</v>
          </cell>
          <cell r="F260">
            <v>1.123</v>
          </cell>
          <cell r="G260">
            <v>77338</v>
          </cell>
          <cell r="J260">
            <v>86850.573999999993</v>
          </cell>
        </row>
        <row r="261">
          <cell r="D261" t="str">
            <v>Maïy váûn thàng 0,8T</v>
          </cell>
          <cell r="E261" t="str">
            <v>Ca</v>
          </cell>
          <cell r="F261">
            <v>0.04</v>
          </cell>
          <cell r="G261">
            <v>54495</v>
          </cell>
          <cell r="J261">
            <v>2179.8000000000002</v>
          </cell>
        </row>
        <row r="262">
          <cell r="D262" t="str">
            <v>Maïy càõt uäún cäút theïp</v>
          </cell>
          <cell r="E262" t="str">
            <v>Ca</v>
          </cell>
          <cell r="F262">
            <v>0.32</v>
          </cell>
          <cell r="G262">
            <v>39789</v>
          </cell>
          <cell r="J262">
            <v>12732.48</v>
          </cell>
        </row>
        <row r="263">
          <cell r="D263" t="str">
            <v>G/cäng CT màût cáöu + gåì F=20mm</v>
          </cell>
          <cell r="E263" t="str">
            <v>Táún</v>
          </cell>
          <cell r="G263" t="str">
            <v/>
          </cell>
          <cell r="H263">
            <v>4446529.3076363634</v>
          </cell>
          <cell r="I263">
            <v>101056.65000000001</v>
          </cell>
          <cell r="J263">
            <v>107306.666</v>
          </cell>
        </row>
        <row r="264">
          <cell r="D264" t="str">
            <v>Theïp troìn d=20mm</v>
          </cell>
          <cell r="E264" t="str">
            <v>kg</v>
          </cell>
          <cell r="F264">
            <v>1020</v>
          </cell>
          <cell r="G264">
            <v>4214.1053818181817</v>
          </cell>
          <cell r="H264">
            <v>4298387.4894545451</v>
          </cell>
        </row>
        <row r="265">
          <cell r="D265" t="str">
            <v>Dáy theïp</v>
          </cell>
          <cell r="E265" t="str">
            <v>kg</v>
          </cell>
          <cell r="F265">
            <v>14.28</v>
          </cell>
          <cell r="G265">
            <v>7000</v>
          </cell>
          <cell r="H265">
            <v>99960</v>
          </cell>
        </row>
        <row r="266">
          <cell r="D266" t="str">
            <v>Que haìn</v>
          </cell>
          <cell r="E266" t="str">
            <v>kg</v>
          </cell>
          <cell r="F266">
            <v>5.3</v>
          </cell>
          <cell r="G266">
            <v>9090.9090909090901</v>
          </cell>
          <cell r="H266">
            <v>48181.818181818177</v>
          </cell>
        </row>
        <row r="267">
          <cell r="D267" t="str">
            <v>Nhán cäng báûc 3.5/7</v>
          </cell>
          <cell r="E267" t="str">
            <v>Cäng</v>
          </cell>
          <cell r="F267">
            <v>8.3000000000000007</v>
          </cell>
          <cell r="G267">
            <v>12175.5</v>
          </cell>
          <cell r="I267">
            <v>101056.65000000001</v>
          </cell>
        </row>
        <row r="268">
          <cell r="D268" t="str">
            <v>Maïy haìn 23KW</v>
          </cell>
          <cell r="E268" t="str">
            <v>Ca</v>
          </cell>
          <cell r="F268">
            <v>1.2769999999999999</v>
          </cell>
          <cell r="G268">
            <v>77338</v>
          </cell>
          <cell r="J268">
            <v>98760.625999999989</v>
          </cell>
        </row>
        <row r="269">
          <cell r="D269" t="str">
            <v>Maïy váûn thàng 0,8T</v>
          </cell>
          <cell r="E269" t="str">
            <v>Ca</v>
          </cell>
          <cell r="F269">
            <v>0.04</v>
          </cell>
          <cell r="G269">
            <v>54495</v>
          </cell>
          <cell r="J269">
            <v>2179.8000000000002</v>
          </cell>
        </row>
        <row r="270">
          <cell r="D270" t="str">
            <v>Maïy càõt uäún cäút theïp</v>
          </cell>
          <cell r="E270" t="str">
            <v>Ca</v>
          </cell>
          <cell r="F270">
            <v>0.16</v>
          </cell>
          <cell r="G270">
            <v>39789</v>
          </cell>
          <cell r="J270">
            <v>6366.24</v>
          </cell>
        </row>
        <row r="271">
          <cell r="D271" t="str">
            <v>Vaïn khuän gåì lan can</v>
          </cell>
          <cell r="E271" t="str">
            <v>m2</v>
          </cell>
          <cell r="G271" t="str">
            <v/>
          </cell>
          <cell r="H271">
            <v>27132.258077064798</v>
          </cell>
          <cell r="I271">
            <v>3445.8270000000002</v>
          </cell>
        </row>
        <row r="272">
          <cell r="D272" t="str">
            <v>Gäù vaïn</v>
          </cell>
          <cell r="E272" t="str">
            <v>m3</v>
          </cell>
          <cell r="F272">
            <v>9.0399999999999994E-3</v>
          </cell>
          <cell r="G272">
            <v>1663410.4708636364</v>
          </cell>
          <cell r="H272">
            <v>15037.230656607271</v>
          </cell>
        </row>
        <row r="273">
          <cell r="D273" t="str">
            <v>Gäù chäúng</v>
          </cell>
          <cell r="E273" t="str">
            <v>m3</v>
          </cell>
          <cell r="F273">
            <v>6.7999999999999996E-3</v>
          </cell>
          <cell r="G273">
            <v>1663410.4708636364</v>
          </cell>
          <cell r="H273">
            <v>11311.191201872727</v>
          </cell>
        </row>
        <row r="274">
          <cell r="D274" t="str">
            <v>Âinh</v>
          </cell>
          <cell r="E274" t="str">
            <v>kg</v>
          </cell>
          <cell r="F274">
            <v>8.0500000000000002E-2</v>
          </cell>
          <cell r="G274">
            <v>6400</v>
          </cell>
          <cell r="H274">
            <v>515.20000000000005</v>
          </cell>
        </row>
        <row r="275">
          <cell r="D275" t="str">
            <v>Váût liãûu khaïc</v>
          </cell>
          <cell r="E275" t="str">
            <v>%</v>
          </cell>
          <cell r="F275">
            <v>1</v>
          </cell>
          <cell r="G275">
            <v>26863.621858479997</v>
          </cell>
          <cell r="H275">
            <v>268.63621858479996</v>
          </cell>
        </row>
        <row r="276">
          <cell r="D276" t="str">
            <v>Nhán cäng báûc 4.0/7</v>
          </cell>
          <cell r="E276" t="str">
            <v>Cäng</v>
          </cell>
          <cell r="F276">
            <v>0.26950000000000002</v>
          </cell>
          <cell r="G276">
            <v>12786</v>
          </cell>
          <cell r="I276">
            <v>3445.8270000000002</v>
          </cell>
        </row>
        <row r="277">
          <cell r="D277" t="str">
            <v>Bao taíi  táøm nhæûa âæåìng</v>
          </cell>
          <cell r="E277" t="str">
            <v>m2</v>
          </cell>
          <cell r="G277" t="str">
            <v/>
          </cell>
          <cell r="H277">
            <v>12164.211995</v>
          </cell>
          <cell r="I277">
            <v>6087.75</v>
          </cell>
        </row>
        <row r="278">
          <cell r="D278" t="str">
            <v>Nhæûa âæåìng</v>
          </cell>
          <cell r="E278" t="str">
            <v>kg</v>
          </cell>
          <cell r="F278">
            <v>3.15</v>
          </cell>
          <cell r="G278">
            <v>2620.0672999999997</v>
          </cell>
          <cell r="H278">
            <v>8253.2119949999997</v>
          </cell>
        </row>
        <row r="279">
          <cell r="D279" t="str">
            <v>Bao taíi</v>
          </cell>
          <cell r="E279" t="str">
            <v>m2</v>
          </cell>
          <cell r="F279">
            <v>1.2</v>
          </cell>
          <cell r="G279">
            <v>2500</v>
          </cell>
          <cell r="H279">
            <v>3000</v>
          </cell>
        </row>
        <row r="280">
          <cell r="D280" t="str">
            <v xml:space="preserve">Bäüt âaï  </v>
          </cell>
          <cell r="E280" t="str">
            <v>kg</v>
          </cell>
          <cell r="F280">
            <v>1.81</v>
          </cell>
          <cell r="G280">
            <v>500</v>
          </cell>
          <cell r="H280">
            <v>905</v>
          </cell>
        </row>
        <row r="281">
          <cell r="D281" t="str">
            <v>Cuíi</v>
          </cell>
          <cell r="E281" t="str">
            <v>kg</v>
          </cell>
          <cell r="F281">
            <v>3</v>
          </cell>
          <cell r="G281">
            <v>200</v>
          </cell>
          <cell r="H281">
            <v>6</v>
          </cell>
        </row>
        <row r="282">
          <cell r="D282" t="str">
            <v>Nhán cäng báûc 3.5/7</v>
          </cell>
          <cell r="E282" t="str">
            <v>Cäng</v>
          </cell>
          <cell r="F282">
            <v>0.5</v>
          </cell>
          <cell r="G282">
            <v>12175.5</v>
          </cell>
          <cell r="I282">
            <v>6087.75</v>
          </cell>
        </row>
        <row r="283">
          <cell r="D283" t="str">
            <v>Thaình pháön BTN mën</v>
          </cell>
          <cell r="E283" t="str">
            <v>Táún</v>
          </cell>
          <cell r="G283" t="str">
            <v/>
          </cell>
          <cell r="H283">
            <v>293621.43559372722</v>
          </cell>
        </row>
        <row r="284">
          <cell r="D284" t="str">
            <v>Âaï 0.5x1(20%)</v>
          </cell>
          <cell r="E284" t="str">
            <v>m3</v>
          </cell>
          <cell r="F284">
            <v>0.35199999999999998</v>
          </cell>
          <cell r="G284">
            <v>154613.80363636365</v>
          </cell>
          <cell r="H284">
            <v>54424.058880000004</v>
          </cell>
        </row>
        <row r="285">
          <cell r="D285" t="str">
            <v>Âaï 1x2 (30%)</v>
          </cell>
          <cell r="E285" t="str">
            <v>m3</v>
          </cell>
          <cell r="F285">
            <v>0.14000000000000001</v>
          </cell>
          <cell r="G285">
            <v>154613.80363636365</v>
          </cell>
          <cell r="H285">
            <v>21645.932509090911</v>
          </cell>
        </row>
        <row r="286">
          <cell r="D286" t="str">
            <v>Caït (43%)</v>
          </cell>
          <cell r="E286" t="str">
            <v>m3</v>
          </cell>
          <cell r="F286">
            <v>0.11600000000000001</v>
          </cell>
          <cell r="G286">
            <v>46065.207272727268</v>
          </cell>
          <cell r="H286">
            <v>5343.5640436363637</v>
          </cell>
        </row>
        <row r="287">
          <cell r="D287" t="str">
            <v>Bäüt âaï 7%</v>
          </cell>
          <cell r="E287" t="str">
            <v>kg</v>
          </cell>
          <cell r="F287">
            <v>75.58</v>
          </cell>
          <cell r="G287">
            <v>500</v>
          </cell>
          <cell r="H287">
            <v>37790</v>
          </cell>
        </row>
        <row r="288">
          <cell r="D288" t="str">
            <v>Nhæûa (5,8%)</v>
          </cell>
          <cell r="E288" t="str">
            <v>kg</v>
          </cell>
          <cell r="F288">
            <v>66.569999999999993</v>
          </cell>
          <cell r="G288">
            <v>2620.0672999999997</v>
          </cell>
          <cell r="H288">
            <v>174417.88016099995</v>
          </cell>
        </row>
        <row r="289">
          <cell r="D289" t="str">
            <v>Bã täng nhæûa mën daìy 5cm</v>
          </cell>
          <cell r="E289" t="str">
            <v>m2</v>
          </cell>
          <cell r="G289" t="str">
            <v/>
          </cell>
          <cell r="H289">
            <v>35586.917993959738</v>
          </cell>
          <cell r="I289">
            <v>236.541</v>
          </cell>
          <cell r="J289">
            <v>1291.8017664000001</v>
          </cell>
        </row>
        <row r="290">
          <cell r="D290" t="str">
            <v>Bã täng nhæûa</v>
          </cell>
          <cell r="E290" t="str">
            <v>táún</v>
          </cell>
          <cell r="F290">
            <v>0.1212</v>
          </cell>
          <cell r="G290">
            <v>293621.43559372722</v>
          </cell>
          <cell r="H290">
            <v>35586.917993959738</v>
          </cell>
        </row>
        <row r="291">
          <cell r="D291" t="str">
            <v>Nhán cäng báûc 4.0/7</v>
          </cell>
          <cell r="E291" t="str">
            <v>Cäng</v>
          </cell>
          <cell r="F291">
            <v>1.8499999999999999E-2</v>
          </cell>
          <cell r="G291">
            <v>12786</v>
          </cell>
          <cell r="I291">
            <v>236.541</v>
          </cell>
        </row>
        <row r="292">
          <cell r="D292" t="str">
            <v>Maïy raíi 20T/h</v>
          </cell>
          <cell r="E292" t="str">
            <v>Ca</v>
          </cell>
          <cell r="F292">
            <v>1E-3</v>
          </cell>
          <cell r="G292">
            <v>643252</v>
          </cell>
          <cell r="J292">
            <v>643.25200000000007</v>
          </cell>
        </row>
        <row r="293">
          <cell r="D293" t="str">
            <v>Lu 10T</v>
          </cell>
          <cell r="E293" t="str">
            <v>Ca</v>
          </cell>
          <cell r="F293">
            <v>1.1999999999999999E-3</v>
          </cell>
          <cell r="G293">
            <v>288922</v>
          </cell>
          <cell r="J293">
            <v>346.70639999999997</v>
          </cell>
        </row>
        <row r="294">
          <cell r="D294" t="str">
            <v>Lu baïnh läúp 16T</v>
          </cell>
          <cell r="E294" t="str">
            <v>Ca</v>
          </cell>
          <cell r="F294">
            <v>6.4000000000000005E-4</v>
          </cell>
          <cell r="G294">
            <v>432053</v>
          </cell>
          <cell r="J294">
            <v>276.51392000000004</v>
          </cell>
        </row>
        <row r="295">
          <cell r="D295" t="str">
            <v>Maïy khaïc</v>
          </cell>
          <cell r="E295" t="str">
            <v>%</v>
          </cell>
          <cell r="F295">
            <v>2</v>
          </cell>
          <cell r="G295">
            <v>1266.4723200000001</v>
          </cell>
          <cell r="J295">
            <v>25.329446400000002</v>
          </cell>
        </row>
        <row r="296">
          <cell r="D296" t="str">
            <v>Saín xuáút bã täng nhæûa</v>
          </cell>
          <cell r="E296" t="str">
            <v>Táún</v>
          </cell>
          <cell r="G296" t="str">
            <v/>
          </cell>
          <cell r="H296">
            <v>0</v>
          </cell>
          <cell r="I296">
            <v>0</v>
          </cell>
          <cell r="J296">
            <v>49884.603888000005</v>
          </cell>
        </row>
        <row r="297">
          <cell r="D297" t="str">
            <v>Traûm träün 20-25T/h</v>
          </cell>
          <cell r="E297" t="str">
            <v>Ca</v>
          </cell>
          <cell r="F297">
            <v>8.3000000000000001E-3</v>
          </cell>
          <cell r="G297">
            <v>5156262</v>
          </cell>
          <cell r="J297">
            <v>42796.974600000001</v>
          </cell>
        </row>
        <row r="298">
          <cell r="D298" t="str">
            <v>Maïy xuïc 0.6m3</v>
          </cell>
          <cell r="E298" t="str">
            <v>Ca</v>
          </cell>
          <cell r="F298">
            <v>8.3000000000000001E-3</v>
          </cell>
          <cell r="G298">
            <v>469958</v>
          </cell>
          <cell r="J298">
            <v>3900.6514000000002</v>
          </cell>
        </row>
        <row r="299">
          <cell r="D299" t="str">
            <v>Maïy uíi 110cv</v>
          </cell>
          <cell r="E299" t="str">
            <v>Ca</v>
          </cell>
          <cell r="F299">
            <v>3.3E-3</v>
          </cell>
          <cell r="G299">
            <v>669348</v>
          </cell>
          <cell r="J299">
            <v>2208.8483999999999</v>
          </cell>
        </row>
        <row r="300">
          <cell r="D300" t="str">
            <v>Maïy khaïc</v>
          </cell>
          <cell r="E300" t="str">
            <v>%</v>
          </cell>
          <cell r="F300">
            <v>2</v>
          </cell>
          <cell r="G300">
            <v>48906.474400000006</v>
          </cell>
          <cell r="J300">
            <v>978.12948800000015</v>
          </cell>
        </row>
        <row r="301">
          <cell r="D301" t="str">
            <v>Buläng M20</v>
          </cell>
          <cell r="E301" t="str">
            <v>Caïi</v>
          </cell>
          <cell r="G301" t="str">
            <v/>
          </cell>
          <cell r="H301">
            <v>10300</v>
          </cell>
          <cell r="I301">
            <v>1804.14</v>
          </cell>
        </row>
        <row r="302">
          <cell r="D302" t="str">
            <v>Buläng M20</v>
          </cell>
          <cell r="E302" t="str">
            <v>caïi</v>
          </cell>
          <cell r="F302">
            <v>1</v>
          </cell>
          <cell r="G302">
            <v>10000</v>
          </cell>
          <cell r="H302">
            <v>10000</v>
          </cell>
        </row>
        <row r="303">
          <cell r="D303" t="str">
            <v>Váût liãûu khaïc</v>
          </cell>
          <cell r="E303" t="str">
            <v>%</v>
          </cell>
          <cell r="F303">
            <v>3</v>
          </cell>
          <cell r="G303">
            <v>10000</v>
          </cell>
          <cell r="H303">
            <v>300</v>
          </cell>
        </row>
        <row r="304">
          <cell r="D304" t="str">
            <v>Nhán cäng báûc 3.0/7</v>
          </cell>
          <cell r="E304" t="str">
            <v>Cäng</v>
          </cell>
          <cell r="F304">
            <v>0.156</v>
          </cell>
          <cell r="G304">
            <v>11565</v>
          </cell>
          <cell r="I304">
            <v>1804.14</v>
          </cell>
        </row>
        <row r="305">
          <cell r="D305" t="str">
            <v>Bãtäng taûo däúc daìy 6-12cm</v>
          </cell>
          <cell r="E305" t="str">
            <v>m3</v>
          </cell>
          <cell r="G305" t="str">
            <v/>
          </cell>
          <cell r="H305">
            <v>650654.79581625003</v>
          </cell>
          <cell r="I305">
            <v>18272.7</v>
          </cell>
          <cell r="J305">
            <v>12040.565000000001</v>
          </cell>
        </row>
        <row r="306">
          <cell r="D306" t="str">
            <v>Væîa BT M300</v>
          </cell>
          <cell r="E306" t="str">
            <v>m3</v>
          </cell>
          <cell r="F306">
            <v>1.0249999999999999</v>
          </cell>
          <cell r="G306">
            <v>628500.16500000004</v>
          </cell>
          <cell r="H306">
            <v>644212.66912500001</v>
          </cell>
        </row>
        <row r="307">
          <cell r="D307" t="str">
            <v>Váût liãûu khaïc</v>
          </cell>
          <cell r="E307" t="str">
            <v>%</v>
          </cell>
          <cell r="F307">
            <v>1</v>
          </cell>
          <cell r="G307">
            <v>644212.66912500001</v>
          </cell>
          <cell r="H307">
            <v>6442.1266912500005</v>
          </cell>
        </row>
        <row r="308">
          <cell r="D308" t="str">
            <v>Nhán cäng báûc 3.0/7</v>
          </cell>
          <cell r="E308" t="str">
            <v>Cäng</v>
          </cell>
          <cell r="F308">
            <v>1.58</v>
          </cell>
          <cell r="G308">
            <v>11565</v>
          </cell>
          <cell r="I308">
            <v>18272.7</v>
          </cell>
        </row>
        <row r="309">
          <cell r="D309" t="str">
            <v>Maïy träün 250l</v>
          </cell>
          <cell r="E309" t="str">
            <v>Ca</v>
          </cell>
          <cell r="F309">
            <v>9.5000000000000001E-2</v>
          </cell>
          <cell r="G309">
            <v>96272</v>
          </cell>
          <cell r="J309">
            <v>9145.84</v>
          </cell>
        </row>
        <row r="310">
          <cell r="D310" t="str">
            <v>Maïy âáöm baìn 1KW</v>
          </cell>
          <cell r="E310" t="str">
            <v>Ca</v>
          </cell>
          <cell r="F310">
            <v>8.8999999999999996E-2</v>
          </cell>
          <cell r="G310">
            <v>32525</v>
          </cell>
          <cell r="J310">
            <v>2894.7249999999999</v>
          </cell>
        </row>
        <row r="311">
          <cell r="D311" t="str">
            <v>Bã täng truû caín M 250</v>
          </cell>
          <cell r="E311" t="str">
            <v>m3</v>
          </cell>
          <cell r="G311" t="str">
            <v/>
          </cell>
          <cell r="H311">
            <v>608930.87933737494</v>
          </cell>
          <cell r="I311">
            <v>21163.95</v>
          </cell>
          <cell r="J311">
            <v>17476.712</v>
          </cell>
        </row>
        <row r="312">
          <cell r="D312" t="str">
            <v>Væîa M</v>
          </cell>
          <cell r="E312" t="str">
            <v>m3</v>
          </cell>
          <cell r="F312">
            <v>1.0149999999999999</v>
          </cell>
          <cell r="G312">
            <v>596947.16500000004</v>
          </cell>
          <cell r="H312">
            <v>605901.37247499998</v>
          </cell>
        </row>
        <row r="313">
          <cell r="D313" t="str">
            <v>Váût liãûu khaïc</v>
          </cell>
          <cell r="E313" t="str">
            <v>%</v>
          </cell>
          <cell r="F313">
            <v>0.5</v>
          </cell>
          <cell r="G313">
            <v>605901.37247499998</v>
          </cell>
          <cell r="H313">
            <v>3029.5068623749999</v>
          </cell>
        </row>
        <row r="314">
          <cell r="D314" t="str">
            <v>Nhán cäng báûc 3.0/7</v>
          </cell>
          <cell r="E314" t="str">
            <v>Cäng</v>
          </cell>
          <cell r="F314">
            <v>1.83</v>
          </cell>
          <cell r="G314">
            <v>11565</v>
          </cell>
          <cell r="I314">
            <v>21163.95</v>
          </cell>
        </row>
        <row r="315">
          <cell r="D315" t="str">
            <v>Maïy träün 250l</v>
          </cell>
          <cell r="E315" t="str">
            <v>Ca</v>
          </cell>
          <cell r="F315">
            <v>9.5000000000000001E-2</v>
          </cell>
          <cell r="G315">
            <v>96272</v>
          </cell>
          <cell r="J315">
            <v>9145.84</v>
          </cell>
        </row>
        <row r="316">
          <cell r="D316" t="str">
            <v>Maïy âáöm duìi 1.5KW</v>
          </cell>
          <cell r="E316" t="str">
            <v>Ca</v>
          </cell>
          <cell r="F316">
            <v>0.18</v>
          </cell>
          <cell r="G316">
            <v>37456</v>
          </cell>
          <cell r="J316">
            <v>6742.08</v>
          </cell>
        </row>
        <row r="317">
          <cell r="D317" t="str">
            <v>Maïy khaïc</v>
          </cell>
          <cell r="E317" t="str">
            <v>%</v>
          </cell>
          <cell r="F317">
            <v>10</v>
          </cell>
          <cell r="G317">
            <v>15887.92</v>
          </cell>
          <cell r="J317">
            <v>1588.7920000000001</v>
          </cell>
        </row>
        <row r="318">
          <cell r="D318" t="str">
            <v>Âaìo âáút moïng âáút cáúp 3</v>
          </cell>
          <cell r="E318" t="str">
            <v>m3</v>
          </cell>
          <cell r="G318" t="str">
            <v/>
          </cell>
          <cell r="I318">
            <v>16738.66</v>
          </cell>
        </row>
        <row r="319">
          <cell r="D319" t="str">
            <v>Nhán cäng báûc 2.7/7</v>
          </cell>
          <cell r="E319" t="str">
            <v>Cäng</v>
          </cell>
          <cell r="F319">
            <v>1.49</v>
          </cell>
          <cell r="G319">
            <v>11234</v>
          </cell>
          <cell r="I319">
            <v>16738.66</v>
          </cell>
        </row>
        <row r="320">
          <cell r="D320" t="str">
            <v>Âàõp âáút moïng âáút cáúp 3</v>
          </cell>
          <cell r="E320" t="str">
            <v>m3</v>
          </cell>
          <cell r="G320" t="str">
            <v/>
          </cell>
          <cell r="I320">
            <v>7748.55</v>
          </cell>
        </row>
        <row r="321">
          <cell r="D321" t="str">
            <v>Nhán cäng báûc 3.0/7</v>
          </cell>
          <cell r="E321" t="str">
            <v>Cäng</v>
          </cell>
          <cell r="F321">
            <v>0.67</v>
          </cell>
          <cell r="G321">
            <v>11565</v>
          </cell>
          <cell r="I321">
            <v>7748.55</v>
          </cell>
        </row>
        <row r="322">
          <cell r="D322" t="str">
            <v>Âaìo phaï âaï</v>
          </cell>
          <cell r="E322" t="str">
            <v>m3</v>
          </cell>
          <cell r="G322" t="str">
            <v/>
          </cell>
          <cell r="H322">
            <v>0</v>
          </cell>
          <cell r="I322">
            <v>45334.799999999996</v>
          </cell>
          <cell r="J322">
            <v>0</v>
          </cell>
        </row>
        <row r="323">
          <cell r="D323" t="str">
            <v>Nhán cäng báûc 3.0/7</v>
          </cell>
          <cell r="E323" t="str">
            <v>Cäng</v>
          </cell>
          <cell r="F323">
            <v>3.92</v>
          </cell>
          <cell r="G323">
            <v>11565</v>
          </cell>
          <cell r="I323">
            <v>45334.799999999996</v>
          </cell>
        </row>
        <row r="324">
          <cell r="D324" t="str">
            <v>Xuïc âaï + VC âäø âi Ltb=10km</v>
          </cell>
          <cell r="E324" t="str">
            <v>m3</v>
          </cell>
          <cell r="G324" t="str">
            <v/>
          </cell>
          <cell r="H324">
            <v>0</v>
          </cell>
          <cell r="J324">
            <v>28763.299244000002</v>
          </cell>
        </row>
        <row r="325">
          <cell r="D325" t="str">
            <v>Maïy âaìo &lt;=0.8m3</v>
          </cell>
          <cell r="E325" t="str">
            <v>Ca</v>
          </cell>
          <cell r="F325">
            <v>4.2090000000000001E-3</v>
          </cell>
          <cell r="G325">
            <v>705849</v>
          </cell>
          <cell r="J325">
            <v>2970.9184410000003</v>
          </cell>
        </row>
        <row r="326">
          <cell r="D326" t="str">
            <v>Ätä tæû âäø 7T</v>
          </cell>
          <cell r="E326" t="str">
            <v>Ca</v>
          </cell>
          <cell r="F326">
            <v>5.6694999999999995E-2</v>
          </cell>
          <cell r="G326">
            <v>444551</v>
          </cell>
          <cell r="J326">
            <v>25203.818944999999</v>
          </cell>
        </row>
        <row r="327">
          <cell r="D327" t="str">
            <v>Maïy uíi 110cv</v>
          </cell>
          <cell r="E327" t="str">
            <v>Ca</v>
          </cell>
          <cell r="F327">
            <v>6.2099999999999992E-4</v>
          </cell>
          <cell r="G327">
            <v>669348</v>
          </cell>
          <cell r="J327">
            <v>415.66510799999992</v>
          </cell>
        </row>
        <row r="328">
          <cell r="D328" t="str">
            <v>Nhán cäng báûc 3.0/7</v>
          </cell>
          <cell r="E328" t="str">
            <v>Cäng</v>
          </cell>
          <cell r="F328">
            <v>1.495E-2</v>
          </cell>
          <cell r="G328">
            <v>11565</v>
          </cell>
          <cell r="J328">
            <v>172.89675</v>
          </cell>
        </row>
        <row r="329">
          <cell r="D329" t="str">
            <v>Gia cäng vaì làõp âàût  theïp d=12mm</v>
          </cell>
          <cell r="E329" t="str">
            <v>Táún</v>
          </cell>
          <cell r="G329" t="str">
            <v/>
          </cell>
          <cell r="H329">
            <v>4824180.9171818187</v>
          </cell>
          <cell r="I329">
            <v>141966.32999999999</v>
          </cell>
          <cell r="J329">
            <v>280350.25</v>
          </cell>
        </row>
        <row r="330">
          <cell r="D330" t="str">
            <v>Theïp troìn d=12mm</v>
          </cell>
          <cell r="E330" t="str">
            <v>kg</v>
          </cell>
          <cell r="F330">
            <v>1025</v>
          </cell>
          <cell r="G330">
            <v>4305.0144727272727</v>
          </cell>
          <cell r="H330">
            <v>4412639.8345454549</v>
          </cell>
        </row>
        <row r="331">
          <cell r="D331" t="str">
            <v>Que haìn</v>
          </cell>
          <cell r="E331" t="str">
            <v>kg</v>
          </cell>
          <cell r="F331">
            <v>20</v>
          </cell>
          <cell r="G331">
            <v>9090.9090909090901</v>
          </cell>
          <cell r="H331">
            <v>181818.18181818179</v>
          </cell>
        </row>
        <row r="332">
          <cell r="D332" t="str">
            <v>Váût liãûu khaïc</v>
          </cell>
          <cell r="E332" t="str">
            <v>%</v>
          </cell>
          <cell r="F332">
            <v>5</v>
          </cell>
          <cell r="G332">
            <v>4594458.0163636366</v>
          </cell>
          <cell r="H332">
            <v>229722.90081818181</v>
          </cell>
        </row>
        <row r="333">
          <cell r="D333" t="str">
            <v>Nhán cäng báûc 3.5/7</v>
          </cell>
          <cell r="E333" t="str">
            <v>Cäng</v>
          </cell>
          <cell r="F333">
            <v>11.66</v>
          </cell>
          <cell r="G333">
            <v>12175.5</v>
          </cell>
          <cell r="I333">
            <v>141966.32999999999</v>
          </cell>
        </row>
        <row r="334">
          <cell r="D334" t="str">
            <v>Maïy haìn 23KW</v>
          </cell>
          <cell r="E334" t="str">
            <v>Ca</v>
          </cell>
          <cell r="F334">
            <v>3.625</v>
          </cell>
          <cell r="G334">
            <v>77338</v>
          </cell>
          <cell r="J334">
            <v>280350.25</v>
          </cell>
        </row>
        <row r="335">
          <cell r="D335" t="str">
            <v xml:space="preserve">Âæåìng haìn </v>
          </cell>
          <cell r="E335" t="str">
            <v>m</v>
          </cell>
          <cell r="G335" t="str">
            <v/>
          </cell>
          <cell r="H335">
            <v>8545.454545454546</v>
          </cell>
          <cell r="I335">
            <v>1981.83</v>
          </cell>
          <cell r="J335">
            <v>11987.39</v>
          </cell>
        </row>
        <row r="336">
          <cell r="D336" t="str">
            <v>Que haìn</v>
          </cell>
          <cell r="E336" t="str">
            <v>kg</v>
          </cell>
          <cell r="F336">
            <v>0.94000000000000006</v>
          </cell>
          <cell r="G336">
            <v>9090.9090909090901</v>
          </cell>
          <cell r="H336">
            <v>8545.454545454546</v>
          </cell>
        </row>
        <row r="337">
          <cell r="D337" t="str">
            <v>Nhán cäng báûc 4.0/7</v>
          </cell>
          <cell r="E337" t="str">
            <v>Cäng</v>
          </cell>
          <cell r="F337">
            <v>0.155</v>
          </cell>
          <cell r="G337">
            <v>12786</v>
          </cell>
          <cell r="I337">
            <v>1981.83</v>
          </cell>
        </row>
        <row r="338">
          <cell r="D338" t="str">
            <v>Maïy haìn 23KW</v>
          </cell>
          <cell r="E338" t="str">
            <v>Ca</v>
          </cell>
          <cell r="F338">
            <v>0.155</v>
          </cell>
          <cell r="G338">
            <v>77338</v>
          </cell>
          <cell r="J338">
            <v>11987.39</v>
          </cell>
        </row>
        <row r="339">
          <cell r="D339" t="str">
            <v>BT xaì muî+âaï kã gäúi  truû M300 d.næåïc</v>
          </cell>
          <cell r="E339" t="str">
            <v>m3</v>
          </cell>
          <cell r="G339" t="str">
            <v/>
          </cell>
          <cell r="H339">
            <v>657096.92250750004</v>
          </cell>
          <cell r="I339">
            <v>83876.159999999989</v>
          </cell>
          <cell r="J339">
            <v>208394.93519999998</v>
          </cell>
        </row>
        <row r="340">
          <cell r="D340" t="str">
            <v>Væîa M</v>
          </cell>
          <cell r="E340" t="str">
            <v>m3</v>
          </cell>
          <cell r="F340">
            <v>1.0249999999999999</v>
          </cell>
          <cell r="G340">
            <v>628500.16500000004</v>
          </cell>
          <cell r="H340">
            <v>644212.66912500001</v>
          </cell>
        </row>
        <row r="341">
          <cell r="D341" t="str">
            <v>Váût liãûu khaïc</v>
          </cell>
          <cell r="E341" t="str">
            <v>%</v>
          </cell>
          <cell r="F341">
            <v>2</v>
          </cell>
          <cell r="G341">
            <v>644212.66912500001</v>
          </cell>
          <cell r="H341">
            <v>12884.253382500001</v>
          </cell>
        </row>
        <row r="342">
          <cell r="D342" t="str">
            <v>Nhán cäng báûc 4.0/7</v>
          </cell>
          <cell r="E342" t="str">
            <v>Cäng</v>
          </cell>
          <cell r="F342">
            <v>6.56</v>
          </cell>
          <cell r="G342">
            <v>12786</v>
          </cell>
          <cell r="I342">
            <v>83876.159999999989</v>
          </cell>
        </row>
        <row r="343">
          <cell r="D343" t="str">
            <v>Maïy träün 250l</v>
          </cell>
          <cell r="E343" t="str">
            <v>Ca</v>
          </cell>
          <cell r="F343">
            <v>0.11</v>
          </cell>
          <cell r="G343">
            <v>96272</v>
          </cell>
          <cell r="J343">
            <v>10589.92</v>
          </cell>
        </row>
        <row r="344">
          <cell r="D344" t="str">
            <v>Maïy âáöm duìi 1.5KW</v>
          </cell>
          <cell r="E344" t="str">
            <v>Ca</v>
          </cell>
          <cell r="F344">
            <v>0.1</v>
          </cell>
          <cell r="G344">
            <v>37456</v>
          </cell>
          <cell r="J344">
            <v>3745.6000000000004</v>
          </cell>
        </row>
        <row r="345">
          <cell r="D345" t="str">
            <v>Cáøu 16T</v>
          </cell>
          <cell r="E345" t="str">
            <v>Ca</v>
          </cell>
          <cell r="F345">
            <v>0.06</v>
          </cell>
          <cell r="G345">
            <v>823425</v>
          </cell>
          <cell r="J345">
            <v>49405.5</v>
          </cell>
        </row>
        <row r="346">
          <cell r="D346" t="str">
            <v>Saì lan 200T</v>
          </cell>
          <cell r="E346" t="str">
            <v>Ca</v>
          </cell>
          <cell r="F346">
            <v>0.11</v>
          </cell>
          <cell r="G346">
            <v>325023</v>
          </cell>
          <cell r="J346">
            <v>35752.53</v>
          </cell>
        </row>
        <row r="347">
          <cell r="D347" t="str">
            <v>Saì lan 400T</v>
          </cell>
          <cell r="E347" t="str">
            <v>Ca</v>
          </cell>
          <cell r="F347">
            <v>0.11</v>
          </cell>
          <cell r="G347">
            <v>670875</v>
          </cell>
          <cell r="J347">
            <v>73796.25</v>
          </cell>
        </row>
        <row r="348">
          <cell r="D348" t="str">
            <v>Taìu keïo 150cv</v>
          </cell>
          <cell r="E348" t="str">
            <v>Ca</v>
          </cell>
          <cell r="F348">
            <v>0.04</v>
          </cell>
          <cell r="G348">
            <v>775474</v>
          </cell>
          <cell r="J348">
            <v>31018.959999999999</v>
          </cell>
        </row>
        <row r="349">
          <cell r="D349" t="str">
            <v>Maïy khaïc</v>
          </cell>
          <cell r="E349" t="str">
            <v>%</v>
          </cell>
          <cell r="F349">
            <v>2</v>
          </cell>
          <cell r="G349">
            <v>204308.75999999998</v>
          </cell>
          <cell r="J349">
            <v>4086.1751999999997</v>
          </cell>
        </row>
        <row r="350">
          <cell r="D350" t="str">
            <v>BT xaì muî+âaï kã gäúi  mäú M300 trãn caûn</v>
          </cell>
          <cell r="E350" t="str">
            <v>m3</v>
          </cell>
          <cell r="G350" t="str">
            <v/>
          </cell>
          <cell r="H350">
            <v>657096.92250750004</v>
          </cell>
          <cell r="I350">
            <v>69939.42</v>
          </cell>
          <cell r="J350">
            <v>50524.219980000002</v>
          </cell>
        </row>
        <row r="351">
          <cell r="D351" t="str">
            <v>Væîa M</v>
          </cell>
          <cell r="E351" t="str">
            <v>m3</v>
          </cell>
          <cell r="F351">
            <v>1.0249999999999999</v>
          </cell>
          <cell r="G351">
            <v>628500.16500000004</v>
          </cell>
          <cell r="H351">
            <v>644212.66912500001</v>
          </cell>
        </row>
        <row r="352">
          <cell r="D352" t="str">
            <v>Váût liãûu khaïc</v>
          </cell>
          <cell r="E352" t="str">
            <v>%</v>
          </cell>
          <cell r="F352">
            <v>2</v>
          </cell>
          <cell r="G352">
            <v>644212.66912500001</v>
          </cell>
          <cell r="H352">
            <v>12884.253382500001</v>
          </cell>
        </row>
        <row r="353">
          <cell r="D353" t="str">
            <v>Nhán cäng báûc 4.0/7</v>
          </cell>
          <cell r="E353" t="str">
            <v>Cäng</v>
          </cell>
          <cell r="F353">
            <v>5.47</v>
          </cell>
          <cell r="G353">
            <v>12786</v>
          </cell>
          <cell r="I353">
            <v>69939.42</v>
          </cell>
        </row>
        <row r="354">
          <cell r="D354" t="str">
            <v>Maïy träün 250l</v>
          </cell>
          <cell r="E354" t="str">
            <v>Ca</v>
          </cell>
          <cell r="F354">
            <v>9.5000000000000001E-2</v>
          </cell>
          <cell r="G354">
            <v>96272</v>
          </cell>
          <cell r="J354">
            <v>9145.84</v>
          </cell>
        </row>
        <row r="355">
          <cell r="D355" t="str">
            <v>Maïy âáöm duìi 1.5KW</v>
          </cell>
          <cell r="E355" t="str">
            <v>Ca</v>
          </cell>
          <cell r="F355">
            <v>8.8999999999999996E-2</v>
          </cell>
          <cell r="G355">
            <v>37456</v>
          </cell>
          <cell r="J355">
            <v>3333.5839999999998</v>
          </cell>
        </row>
        <row r="356">
          <cell r="D356" t="str">
            <v>Cáøu 16T</v>
          </cell>
          <cell r="E356" t="str">
            <v>Ca</v>
          </cell>
          <cell r="F356">
            <v>4.4999999999999998E-2</v>
          </cell>
          <cell r="G356">
            <v>823425</v>
          </cell>
          <cell r="J356">
            <v>37054.125</v>
          </cell>
        </row>
        <row r="357">
          <cell r="D357" t="str">
            <v>Maïy khaïc</v>
          </cell>
          <cell r="E357" t="str">
            <v>%</v>
          </cell>
          <cell r="F357">
            <v>2</v>
          </cell>
          <cell r="G357">
            <v>49533.548999999999</v>
          </cell>
          <cell r="J357">
            <v>990.67097999999999</v>
          </cell>
        </row>
        <row r="358">
          <cell r="D358" t="str">
            <v>BT thán + moïng mäú M250</v>
          </cell>
          <cell r="E358" t="str">
            <v>m3</v>
          </cell>
          <cell r="G358" t="str">
            <v/>
          </cell>
          <cell r="H358">
            <v>624108.2610075</v>
          </cell>
          <cell r="I358">
            <v>37207.26</v>
          </cell>
          <cell r="J358">
            <v>50524.219980000002</v>
          </cell>
        </row>
        <row r="359">
          <cell r="D359" t="str">
            <v>Væîa M</v>
          </cell>
          <cell r="E359" t="str">
            <v>m3</v>
          </cell>
          <cell r="F359">
            <v>1.0249999999999999</v>
          </cell>
          <cell r="G359">
            <v>596947.16500000004</v>
          </cell>
          <cell r="H359">
            <v>611870.84412499995</v>
          </cell>
        </row>
        <row r="360">
          <cell r="D360" t="str">
            <v>Váût liãûu khaïc</v>
          </cell>
          <cell r="E360" t="str">
            <v>%</v>
          </cell>
          <cell r="F360">
            <v>2</v>
          </cell>
          <cell r="G360">
            <v>611870.84412499995</v>
          </cell>
          <cell r="H360">
            <v>12237.4168825</v>
          </cell>
        </row>
        <row r="361">
          <cell r="D361" t="str">
            <v>Nhán cäng báûc 4.0/7</v>
          </cell>
          <cell r="E361" t="str">
            <v>Cäng</v>
          </cell>
          <cell r="F361">
            <v>2.91</v>
          </cell>
          <cell r="G361">
            <v>12786</v>
          </cell>
          <cell r="I361">
            <v>37207.26</v>
          </cell>
        </row>
        <row r="362">
          <cell r="D362" t="str">
            <v>Maïy träün 250l</v>
          </cell>
          <cell r="E362" t="str">
            <v>Ca</v>
          </cell>
          <cell r="F362">
            <v>9.5000000000000001E-2</v>
          </cell>
          <cell r="G362">
            <v>96272</v>
          </cell>
          <cell r="J362">
            <v>9145.84</v>
          </cell>
        </row>
        <row r="363">
          <cell r="D363" t="str">
            <v>Maïy âáöm duìi 1.5KW</v>
          </cell>
          <cell r="E363" t="str">
            <v>Ca</v>
          </cell>
          <cell r="F363">
            <v>8.8999999999999996E-2</v>
          </cell>
          <cell r="G363">
            <v>37456</v>
          </cell>
          <cell r="J363">
            <v>3333.5839999999998</v>
          </cell>
        </row>
        <row r="364">
          <cell r="D364" t="str">
            <v>Cáøu 16T</v>
          </cell>
          <cell r="E364" t="str">
            <v>Ca</v>
          </cell>
          <cell r="F364">
            <v>4.4999999999999998E-2</v>
          </cell>
          <cell r="G364">
            <v>823425</v>
          </cell>
          <cell r="J364">
            <v>37054.125</v>
          </cell>
        </row>
        <row r="365">
          <cell r="D365" t="str">
            <v>Maïy khaïc</v>
          </cell>
          <cell r="E365" t="str">
            <v>%</v>
          </cell>
          <cell r="F365">
            <v>2</v>
          </cell>
          <cell r="G365">
            <v>49533.548999999999</v>
          </cell>
          <cell r="J365">
            <v>990.67097999999999</v>
          </cell>
        </row>
        <row r="366">
          <cell r="D366" t="str">
            <v xml:space="preserve">BT thán, bãû truû M250 </v>
          </cell>
          <cell r="E366" t="str">
            <v>m3</v>
          </cell>
          <cell r="G366" t="str">
            <v/>
          </cell>
          <cell r="H366">
            <v>624108.2610075</v>
          </cell>
          <cell r="I366">
            <v>44623.14</v>
          </cell>
          <cell r="J366">
            <v>208394.93520000001</v>
          </cell>
        </row>
        <row r="367">
          <cell r="D367" t="str">
            <v>Væîa M</v>
          </cell>
          <cell r="E367" t="str">
            <v>m3</v>
          </cell>
          <cell r="F367">
            <v>1.0249999999999999</v>
          </cell>
          <cell r="G367">
            <v>596947.16500000004</v>
          </cell>
          <cell r="H367">
            <v>611870.84412499995</v>
          </cell>
        </row>
        <row r="368">
          <cell r="D368" t="str">
            <v>Váût liãûu khaïc</v>
          </cell>
          <cell r="E368" t="str">
            <v>%</v>
          </cell>
          <cell r="F368">
            <v>2</v>
          </cell>
          <cell r="G368">
            <v>611870.84412499995</v>
          </cell>
          <cell r="H368">
            <v>12237.4168825</v>
          </cell>
        </row>
        <row r="369">
          <cell r="D369" t="str">
            <v>Nhán cäng báûc 4.0/7</v>
          </cell>
          <cell r="E369" t="str">
            <v>Cäng</v>
          </cell>
          <cell r="F369">
            <v>3.49</v>
          </cell>
          <cell r="G369">
            <v>12786</v>
          </cell>
          <cell r="I369">
            <v>44623.14</v>
          </cell>
        </row>
        <row r="370">
          <cell r="D370" t="str">
            <v>Maïy träün 250l</v>
          </cell>
          <cell r="E370" t="str">
            <v>Ca</v>
          </cell>
          <cell r="F370">
            <v>0.11</v>
          </cell>
          <cell r="G370">
            <v>96272</v>
          </cell>
          <cell r="J370">
            <v>10589.92</v>
          </cell>
        </row>
        <row r="371">
          <cell r="D371" t="str">
            <v>Maïy âáöm duìi 1.5KW</v>
          </cell>
          <cell r="E371" t="str">
            <v>Ca</v>
          </cell>
          <cell r="F371">
            <v>0.1</v>
          </cell>
          <cell r="G371">
            <v>37456</v>
          </cell>
          <cell r="J371">
            <v>3745.6000000000004</v>
          </cell>
        </row>
        <row r="372">
          <cell r="D372" t="str">
            <v>Saì lan 200T</v>
          </cell>
          <cell r="E372" t="str">
            <v>Ca</v>
          </cell>
          <cell r="F372">
            <v>0.11</v>
          </cell>
          <cell r="G372">
            <v>325023</v>
          </cell>
          <cell r="J372">
            <v>35752.53</v>
          </cell>
        </row>
        <row r="373">
          <cell r="D373" t="str">
            <v>Saì lan 400T</v>
          </cell>
          <cell r="E373" t="str">
            <v>Ca</v>
          </cell>
          <cell r="F373">
            <v>0.11</v>
          </cell>
          <cell r="G373">
            <v>670875</v>
          </cell>
          <cell r="J373">
            <v>73796.25</v>
          </cell>
        </row>
        <row r="374">
          <cell r="D374" t="str">
            <v>Taìu keïo 150cv</v>
          </cell>
          <cell r="E374" t="str">
            <v>Ca</v>
          </cell>
          <cell r="F374">
            <v>0.04</v>
          </cell>
          <cell r="G374">
            <v>775474</v>
          </cell>
          <cell r="J374">
            <v>31018.959999999999</v>
          </cell>
        </row>
        <row r="375">
          <cell r="D375" t="str">
            <v>Cáøu 16T</v>
          </cell>
          <cell r="E375" t="str">
            <v>Ca</v>
          </cell>
          <cell r="F375">
            <v>0.06</v>
          </cell>
          <cell r="G375">
            <v>823425</v>
          </cell>
          <cell r="J375">
            <v>49405.5</v>
          </cell>
        </row>
        <row r="376">
          <cell r="D376" t="str">
            <v>Maïy khaïc</v>
          </cell>
          <cell r="E376" t="str">
            <v>%</v>
          </cell>
          <cell r="F376">
            <v>2</v>
          </cell>
          <cell r="G376">
            <v>204308.76</v>
          </cell>
          <cell r="J376">
            <v>4086.1752000000001</v>
          </cell>
        </row>
        <row r="377">
          <cell r="D377" t="str">
            <v xml:space="preserve">BT bãû truû M200 </v>
          </cell>
          <cell r="E377" t="str">
            <v>m3</v>
          </cell>
          <cell r="G377" t="str">
            <v/>
          </cell>
          <cell r="H377">
            <v>568684.67084549996</v>
          </cell>
          <cell r="I377">
            <v>44623.14</v>
          </cell>
          <cell r="J377">
            <v>208394.93520000001</v>
          </cell>
        </row>
        <row r="378">
          <cell r="D378" t="str">
            <v>Væîa M</v>
          </cell>
          <cell r="E378" t="str">
            <v>m3</v>
          </cell>
          <cell r="F378">
            <v>1.0249999999999999</v>
          </cell>
          <cell r="G378">
            <v>543935.60100000002</v>
          </cell>
          <cell r="H378">
            <v>557533.991025</v>
          </cell>
        </row>
        <row r="379">
          <cell r="D379" t="str">
            <v>Váût liãûu khaïc</v>
          </cell>
          <cell r="E379" t="str">
            <v>%</v>
          </cell>
          <cell r="F379">
            <v>2</v>
          </cell>
          <cell r="G379">
            <v>557533.991025</v>
          </cell>
          <cell r="H379">
            <v>11150.6798205</v>
          </cell>
        </row>
        <row r="380">
          <cell r="D380" t="str">
            <v>Nhán cäng báûc 4.0/7</v>
          </cell>
          <cell r="E380" t="str">
            <v>Cäng</v>
          </cell>
          <cell r="F380">
            <v>3.49</v>
          </cell>
          <cell r="G380">
            <v>12786</v>
          </cell>
          <cell r="I380">
            <v>44623.14</v>
          </cell>
        </row>
        <row r="381">
          <cell r="D381" t="str">
            <v>Maïy träün 250l</v>
          </cell>
          <cell r="E381" t="str">
            <v>Ca</v>
          </cell>
          <cell r="F381">
            <v>0.11</v>
          </cell>
          <cell r="G381">
            <v>96272</v>
          </cell>
          <cell r="J381">
            <v>10589.92</v>
          </cell>
        </row>
        <row r="382">
          <cell r="D382" t="str">
            <v>Maïy âáöm duìi 1.5KW</v>
          </cell>
          <cell r="E382" t="str">
            <v>Ca</v>
          </cell>
          <cell r="F382">
            <v>0.1</v>
          </cell>
          <cell r="G382">
            <v>37456</v>
          </cell>
          <cell r="J382">
            <v>3745.6000000000004</v>
          </cell>
        </row>
        <row r="383">
          <cell r="D383" t="str">
            <v>Saì lan 200T</v>
          </cell>
          <cell r="E383" t="str">
            <v>Ca</v>
          </cell>
          <cell r="F383">
            <v>0.11</v>
          </cell>
          <cell r="G383">
            <v>325023</v>
          </cell>
          <cell r="J383">
            <v>35752.53</v>
          </cell>
        </row>
        <row r="384">
          <cell r="D384" t="str">
            <v>Saì lan 400T</v>
          </cell>
          <cell r="E384" t="str">
            <v>Ca</v>
          </cell>
          <cell r="F384">
            <v>0.11</v>
          </cell>
          <cell r="G384">
            <v>670875</v>
          </cell>
          <cell r="J384">
            <v>73796.25</v>
          </cell>
        </row>
        <row r="385">
          <cell r="D385" t="str">
            <v>Taìu keïo 150cv</v>
          </cell>
          <cell r="E385" t="str">
            <v>Ca</v>
          </cell>
          <cell r="F385">
            <v>0.04</v>
          </cell>
          <cell r="G385">
            <v>775474</v>
          </cell>
          <cell r="J385">
            <v>31018.959999999999</v>
          </cell>
        </row>
        <row r="386">
          <cell r="D386" t="str">
            <v>Cáøu 16T</v>
          </cell>
          <cell r="E386" t="str">
            <v>Ca</v>
          </cell>
          <cell r="F386">
            <v>0.06</v>
          </cell>
          <cell r="G386">
            <v>823425</v>
          </cell>
          <cell r="J386">
            <v>49405.5</v>
          </cell>
        </row>
        <row r="387">
          <cell r="D387" t="str">
            <v>Maïy khaïc</v>
          </cell>
          <cell r="E387" t="str">
            <v>%</v>
          </cell>
          <cell r="F387">
            <v>2</v>
          </cell>
          <cell r="G387">
            <v>204308.76</v>
          </cell>
          <cell r="J387">
            <v>4086.1752000000001</v>
          </cell>
        </row>
        <row r="388">
          <cell r="D388" t="str">
            <v>BT bët âaïy M200</v>
          </cell>
          <cell r="E388" t="str">
            <v>m3</v>
          </cell>
          <cell r="G388" t="str">
            <v/>
          </cell>
          <cell r="H388">
            <v>568684.67084549996</v>
          </cell>
          <cell r="I388">
            <v>128541.83999999998</v>
          </cell>
          <cell r="J388">
            <v>230472.50880000001</v>
          </cell>
        </row>
        <row r="389">
          <cell r="D389" t="str">
            <v>væîa BT M200</v>
          </cell>
          <cell r="E389" t="str">
            <v>m3</v>
          </cell>
          <cell r="F389">
            <v>1.0249999999999999</v>
          </cell>
          <cell r="G389">
            <v>543935.60100000002</v>
          </cell>
          <cell r="H389">
            <v>557533.991025</v>
          </cell>
        </row>
        <row r="390">
          <cell r="D390" t="str">
            <v>Váût liãûu khaïc</v>
          </cell>
          <cell r="E390" t="str">
            <v>%</v>
          </cell>
          <cell r="F390">
            <v>2</v>
          </cell>
          <cell r="G390">
            <v>557533.991025</v>
          </cell>
          <cell r="H390">
            <v>11150.6798205</v>
          </cell>
        </row>
        <row r="391">
          <cell r="D391" t="str">
            <v>Nhán cäng báûc 4.5/7</v>
          </cell>
          <cell r="E391" t="str">
            <v>Cäng</v>
          </cell>
          <cell r="F391">
            <v>9.1199999999999992</v>
          </cell>
          <cell r="G391">
            <v>14094.5</v>
          </cell>
          <cell r="I391">
            <v>128541.83999999998</v>
          </cell>
        </row>
        <row r="392">
          <cell r="D392" t="str">
            <v>Maïy träün bã täng 800L</v>
          </cell>
          <cell r="E392" t="str">
            <v>Ca</v>
          </cell>
          <cell r="F392">
            <v>0.2</v>
          </cell>
          <cell r="G392">
            <v>165474</v>
          </cell>
          <cell r="J392">
            <v>33094.800000000003</v>
          </cell>
        </row>
        <row r="393">
          <cell r="D393" t="str">
            <v>Maïy neïn khê 10m3/h</v>
          </cell>
          <cell r="E393" t="str">
            <v>Ca</v>
          </cell>
          <cell r="F393">
            <v>0.1</v>
          </cell>
          <cell r="G393">
            <v>28854</v>
          </cell>
          <cell r="J393">
            <v>2885.4</v>
          </cell>
        </row>
        <row r="394">
          <cell r="D394" t="str">
            <v>Saì lan 200T</v>
          </cell>
          <cell r="E394" t="str">
            <v>Ca</v>
          </cell>
          <cell r="F394">
            <v>0.11</v>
          </cell>
          <cell r="G394">
            <v>325023</v>
          </cell>
          <cell r="J394">
            <v>35752.53</v>
          </cell>
        </row>
        <row r="395">
          <cell r="D395" t="str">
            <v>Saì lan 400T</v>
          </cell>
          <cell r="E395" t="str">
            <v>Ca</v>
          </cell>
          <cell r="F395">
            <v>0.11</v>
          </cell>
          <cell r="G395">
            <v>670875</v>
          </cell>
          <cell r="J395">
            <v>73796.25</v>
          </cell>
        </row>
        <row r="396">
          <cell r="D396" t="str">
            <v>Taìu keïo 150cv</v>
          </cell>
          <cell r="E396" t="str">
            <v>Ca</v>
          </cell>
          <cell r="F396">
            <v>0.04</v>
          </cell>
          <cell r="G396">
            <v>775474</v>
          </cell>
          <cell r="J396">
            <v>31018.959999999999</v>
          </cell>
        </row>
        <row r="397">
          <cell r="D397" t="str">
            <v>Cáøu 16T</v>
          </cell>
          <cell r="E397" t="str">
            <v>Ca</v>
          </cell>
          <cell r="F397">
            <v>0.06</v>
          </cell>
          <cell r="G397">
            <v>823425</v>
          </cell>
          <cell r="J397">
            <v>49405.5</v>
          </cell>
        </row>
        <row r="398">
          <cell r="D398" t="str">
            <v>Maïy khaïc</v>
          </cell>
          <cell r="E398" t="str">
            <v>%</v>
          </cell>
          <cell r="F398">
            <v>2</v>
          </cell>
          <cell r="G398">
            <v>225953.44</v>
          </cell>
          <cell r="J398">
            <v>4519.0688</v>
          </cell>
        </row>
        <row r="399">
          <cell r="D399" t="str">
            <v>Bãtäng tæåìng caïnh M150</v>
          </cell>
          <cell r="E399" t="str">
            <v>m3</v>
          </cell>
          <cell r="G399" t="str">
            <v/>
          </cell>
          <cell r="H399">
            <v>601735.10313476447</v>
          </cell>
          <cell r="I399">
            <v>43344.78</v>
          </cell>
          <cell r="J399">
            <v>15887.92</v>
          </cell>
        </row>
        <row r="400">
          <cell r="D400" t="str">
            <v>Væîa BT M150</v>
          </cell>
          <cell r="E400" t="str">
            <v>m3</v>
          </cell>
          <cell r="F400">
            <v>1.0249999999999999</v>
          </cell>
          <cell r="G400">
            <v>492661.62199999997</v>
          </cell>
          <cell r="H400">
            <v>504978.16254999995</v>
          </cell>
        </row>
        <row r="401">
          <cell r="D401" t="str">
            <v>Gäù vaïn cáöu cäng taïc</v>
          </cell>
          <cell r="E401" t="str">
            <v>m3</v>
          </cell>
          <cell r="F401">
            <v>4.9000000000000002E-2</v>
          </cell>
          <cell r="G401">
            <v>1663410.4708636364</v>
          </cell>
          <cell r="H401">
            <v>81507.113072318185</v>
          </cell>
        </row>
        <row r="402">
          <cell r="D402" t="str">
            <v>Âinh</v>
          </cell>
          <cell r="E402" t="str">
            <v>kg</v>
          </cell>
          <cell r="F402">
            <v>0.19900000000000001</v>
          </cell>
          <cell r="G402">
            <v>6400</v>
          </cell>
          <cell r="H402">
            <v>1273.6000000000001</v>
          </cell>
        </row>
        <row r="403">
          <cell r="D403" t="str">
            <v>Âinh âéa</v>
          </cell>
          <cell r="E403" t="str">
            <v>caïi</v>
          </cell>
          <cell r="F403">
            <v>0.871</v>
          </cell>
          <cell r="G403">
            <v>2500</v>
          </cell>
          <cell r="H403">
            <v>2177.5</v>
          </cell>
        </row>
        <row r="404">
          <cell r="D404" t="str">
            <v>Váût liãûu khaïc</v>
          </cell>
          <cell r="E404" t="str">
            <v>%</v>
          </cell>
          <cell r="F404">
            <v>2</v>
          </cell>
          <cell r="G404">
            <v>589936.37562231813</v>
          </cell>
          <cell r="H404">
            <v>11798.727512446363</v>
          </cell>
        </row>
        <row r="405">
          <cell r="D405" t="str">
            <v>Nhán cäng báûc 3.5/7</v>
          </cell>
          <cell r="E405" t="str">
            <v>Cäng</v>
          </cell>
          <cell r="F405">
            <v>3.56</v>
          </cell>
          <cell r="G405">
            <v>12175.5</v>
          </cell>
          <cell r="I405">
            <v>43344.78</v>
          </cell>
        </row>
        <row r="406">
          <cell r="D406" t="str">
            <v>Maïy träün 250l</v>
          </cell>
          <cell r="E406" t="str">
            <v>Ca</v>
          </cell>
          <cell r="F406">
            <v>9.5000000000000001E-2</v>
          </cell>
          <cell r="G406">
            <v>96272</v>
          </cell>
          <cell r="J406">
            <v>9145.84</v>
          </cell>
        </row>
        <row r="407">
          <cell r="D407" t="str">
            <v>Maïy âáöm duìi 1.5KW</v>
          </cell>
          <cell r="E407" t="str">
            <v>Ca</v>
          </cell>
          <cell r="F407">
            <v>0.18</v>
          </cell>
          <cell r="G407">
            <v>37456</v>
          </cell>
          <cell r="J407">
            <v>6742.08</v>
          </cell>
        </row>
        <row r="408">
          <cell r="D408" t="str">
            <v>Bãtäng moïng tæåìng caïnh M200</v>
          </cell>
          <cell r="E408" t="str">
            <v>m3</v>
          </cell>
          <cell r="G408" t="str">
            <v/>
          </cell>
          <cell r="H408">
            <v>563109.33093525004</v>
          </cell>
          <cell r="I408">
            <v>18966.599999999999</v>
          </cell>
          <cell r="J408">
            <v>12479.423999999999</v>
          </cell>
        </row>
        <row r="409">
          <cell r="D409" t="str">
            <v>Væîa BT M200</v>
          </cell>
          <cell r="E409" t="str">
            <v>m3</v>
          </cell>
          <cell r="F409">
            <v>1.0249999999999999</v>
          </cell>
          <cell r="G409">
            <v>543935.60100000002</v>
          </cell>
          <cell r="H409">
            <v>557533.991025</v>
          </cell>
        </row>
        <row r="410">
          <cell r="D410" t="str">
            <v>Váût liãûu khaïc</v>
          </cell>
          <cell r="E410" t="str">
            <v>%</v>
          </cell>
          <cell r="F410">
            <v>1</v>
          </cell>
          <cell r="G410">
            <v>557533.991025</v>
          </cell>
          <cell r="H410">
            <v>5575.3399102499998</v>
          </cell>
        </row>
        <row r="411">
          <cell r="D411" t="str">
            <v>Nhán cäng báûc 3.0/7</v>
          </cell>
          <cell r="E411" t="str">
            <v>Cäng</v>
          </cell>
          <cell r="F411">
            <v>1.64</v>
          </cell>
          <cell r="G411">
            <v>11565</v>
          </cell>
          <cell r="I411">
            <v>18966.599999999999</v>
          </cell>
        </row>
        <row r="412">
          <cell r="D412" t="str">
            <v>Maïy träün 250l</v>
          </cell>
          <cell r="E412" t="str">
            <v>Ca</v>
          </cell>
          <cell r="F412">
            <v>9.5000000000000001E-2</v>
          </cell>
          <cell r="G412">
            <v>96272</v>
          </cell>
          <cell r="J412">
            <v>9145.84</v>
          </cell>
        </row>
        <row r="413">
          <cell r="D413" t="str">
            <v>Maïy âáöm duìi 1.5KW</v>
          </cell>
          <cell r="E413" t="str">
            <v>Ca</v>
          </cell>
          <cell r="F413">
            <v>8.8999999999999996E-2</v>
          </cell>
          <cell r="G413">
            <v>37456</v>
          </cell>
          <cell r="J413">
            <v>3333.5839999999998</v>
          </cell>
        </row>
        <row r="414">
          <cell r="D414" t="str">
            <v>Bãtäng moïng tæåìng caïnh M150</v>
          </cell>
          <cell r="E414" t="str">
            <v>m3</v>
          </cell>
          <cell r="G414" t="str">
            <v/>
          </cell>
          <cell r="H414">
            <v>510027.94417549996</v>
          </cell>
          <cell r="I414">
            <v>18966.599999999999</v>
          </cell>
          <cell r="J414">
            <v>12479.423999999999</v>
          </cell>
        </row>
        <row r="415">
          <cell r="D415" t="str">
            <v>Væîa BT M150</v>
          </cell>
          <cell r="E415" t="str">
            <v>m3</v>
          </cell>
          <cell r="F415">
            <v>1.0249999999999999</v>
          </cell>
          <cell r="G415">
            <v>492661.62199999997</v>
          </cell>
          <cell r="H415">
            <v>504978.16254999995</v>
          </cell>
        </row>
        <row r="416">
          <cell r="D416" t="str">
            <v>Váût liãûu khaïc</v>
          </cell>
          <cell r="E416" t="str">
            <v>%</v>
          </cell>
          <cell r="F416">
            <v>1</v>
          </cell>
          <cell r="G416">
            <v>504978.16254999995</v>
          </cell>
          <cell r="H416">
            <v>5049.7816254999998</v>
          </cell>
          <cell r="J416">
            <v>74108.25</v>
          </cell>
        </row>
        <row r="417">
          <cell r="D417" t="str">
            <v>Nhán cäng báûc 3.0/7</v>
          </cell>
          <cell r="E417" t="str">
            <v>Cäng</v>
          </cell>
          <cell r="F417">
            <v>1.64</v>
          </cell>
          <cell r="G417">
            <v>11565</v>
          </cell>
          <cell r="I417">
            <v>18966.599999999999</v>
          </cell>
        </row>
        <row r="418">
          <cell r="D418" t="str">
            <v>Maïy träün 250l</v>
          </cell>
          <cell r="E418" t="str">
            <v>Ca</v>
          </cell>
          <cell r="F418">
            <v>9.5000000000000001E-2</v>
          </cell>
          <cell r="G418">
            <v>96272</v>
          </cell>
          <cell r="J418">
            <v>9145.84</v>
          </cell>
        </row>
        <row r="419">
          <cell r="D419" t="str">
            <v>Maïy âáöm duìi 1.5KW</v>
          </cell>
          <cell r="E419" t="str">
            <v>Ca</v>
          </cell>
          <cell r="F419">
            <v>8.8999999999999996E-2</v>
          </cell>
          <cell r="G419">
            <v>37456</v>
          </cell>
          <cell r="J419">
            <v>3333.5839999999998</v>
          </cell>
        </row>
        <row r="420">
          <cell r="D420" t="str">
            <v>Cäút theïp mäú F=8mm trãn caûn</v>
          </cell>
          <cell r="E420" t="str">
            <v>Táún</v>
          </cell>
          <cell r="G420" t="str">
            <v/>
          </cell>
          <cell r="H420">
            <v>4613524.9996363642</v>
          </cell>
          <cell r="I420">
            <v>214676.94</v>
          </cell>
          <cell r="J420">
            <v>114726.6</v>
          </cell>
        </row>
        <row r="421">
          <cell r="D421" t="str">
            <v>Theïp troìn d=8mm</v>
          </cell>
          <cell r="E421" t="str">
            <v>kg</v>
          </cell>
          <cell r="F421">
            <v>1005</v>
          </cell>
          <cell r="G421">
            <v>4441.3781090909097</v>
          </cell>
          <cell r="H421">
            <v>4463584.9996363642</v>
          </cell>
        </row>
        <row r="422">
          <cell r="D422" t="str">
            <v>Dáy theïp</v>
          </cell>
          <cell r="E422" t="str">
            <v>kg</v>
          </cell>
          <cell r="F422">
            <v>21.42</v>
          </cell>
          <cell r="G422">
            <v>7000</v>
          </cell>
          <cell r="H422">
            <v>149940</v>
          </cell>
        </row>
        <row r="423">
          <cell r="D423" t="str">
            <v>Nhán cäng báûc 4.0/7</v>
          </cell>
          <cell r="E423" t="str">
            <v>Cäng</v>
          </cell>
          <cell r="F423">
            <v>16.79</v>
          </cell>
          <cell r="G423">
            <v>12786</v>
          </cell>
          <cell r="I423">
            <v>214676.94</v>
          </cell>
        </row>
        <row r="424">
          <cell r="D424" t="str">
            <v>Maïy càõt uäún cäút theïp</v>
          </cell>
          <cell r="E424" t="str">
            <v>Ca</v>
          </cell>
          <cell r="F424">
            <v>0.4</v>
          </cell>
          <cell r="G424">
            <v>39789</v>
          </cell>
          <cell r="J424">
            <v>15915.6</v>
          </cell>
        </row>
        <row r="425">
          <cell r="D425" t="str">
            <v>Cáøu 16T</v>
          </cell>
          <cell r="E425" t="str">
            <v>Ca</v>
          </cell>
          <cell r="F425">
            <v>0.12</v>
          </cell>
          <cell r="G425">
            <v>823425</v>
          </cell>
          <cell r="J425">
            <v>98811</v>
          </cell>
        </row>
        <row r="426">
          <cell r="D426" t="str">
            <v>Cäút theïp mäú F=12mm trãn caûn</v>
          </cell>
          <cell r="E426" t="str">
            <v>Táún</v>
          </cell>
          <cell r="G426" t="str">
            <v/>
          </cell>
          <cell r="H426">
            <v>4550165.6712727277</v>
          </cell>
          <cell r="I426">
            <v>149851.92000000001</v>
          </cell>
          <cell r="J426">
            <v>210581.53</v>
          </cell>
        </row>
        <row r="427">
          <cell r="D427" t="str">
            <v>Theïp troìn d=12mm</v>
          </cell>
          <cell r="E427" t="str">
            <v>kg</v>
          </cell>
          <cell r="F427">
            <v>1020</v>
          </cell>
          <cell r="G427">
            <v>4305.0144727272727</v>
          </cell>
          <cell r="H427">
            <v>4391114.7621818185</v>
          </cell>
        </row>
        <row r="428">
          <cell r="D428" t="str">
            <v>Dáy theïp</v>
          </cell>
          <cell r="E428" t="str">
            <v>kg</v>
          </cell>
          <cell r="F428">
            <v>14.28</v>
          </cell>
          <cell r="G428">
            <v>7000</v>
          </cell>
          <cell r="H428">
            <v>99960</v>
          </cell>
        </row>
        <row r="429">
          <cell r="D429" t="str">
            <v>Que haìn</v>
          </cell>
          <cell r="E429" t="str">
            <v>kg</v>
          </cell>
          <cell r="F429">
            <v>6.5</v>
          </cell>
          <cell r="G429">
            <v>9090.9090909090901</v>
          </cell>
          <cell r="H429">
            <v>59090.909090909088</v>
          </cell>
        </row>
        <row r="430">
          <cell r="D430" t="str">
            <v>Nhán cäng báûc 4.0/7</v>
          </cell>
          <cell r="E430" t="str">
            <v>Cäng</v>
          </cell>
          <cell r="F430">
            <v>11.72</v>
          </cell>
          <cell r="G430">
            <v>12786</v>
          </cell>
          <cell r="I430">
            <v>149851.92000000001</v>
          </cell>
        </row>
        <row r="431">
          <cell r="D431" t="str">
            <v>Maïy càõt uäún cäút theïp</v>
          </cell>
          <cell r="E431" t="str">
            <v>Ca</v>
          </cell>
          <cell r="F431">
            <v>0.32</v>
          </cell>
          <cell r="G431">
            <v>39789</v>
          </cell>
          <cell r="J431">
            <v>12732.48</v>
          </cell>
        </row>
        <row r="432">
          <cell r="D432" t="str">
            <v>Cáøu 16T</v>
          </cell>
          <cell r="E432" t="str">
            <v>Ca</v>
          </cell>
          <cell r="F432">
            <v>0.09</v>
          </cell>
          <cell r="G432">
            <v>823425</v>
          </cell>
          <cell r="J432">
            <v>74108.25</v>
          </cell>
        </row>
        <row r="433">
          <cell r="D433" t="str">
            <v>Maïy haìn 23KW</v>
          </cell>
          <cell r="E433" t="str">
            <v>Ca</v>
          </cell>
          <cell r="F433">
            <v>1.6</v>
          </cell>
          <cell r="G433">
            <v>77338</v>
          </cell>
          <cell r="J433">
            <v>123740.8</v>
          </cell>
        </row>
        <row r="434">
          <cell r="D434" t="str">
            <v>Cäút theïp mäú F=14mm trãn caûn</v>
          </cell>
          <cell r="E434" t="str">
            <v>Táún</v>
          </cell>
          <cell r="G434" t="str">
            <v/>
          </cell>
          <cell r="H434">
            <v>4550165.6712727277</v>
          </cell>
          <cell r="I434">
            <v>149851.92000000001</v>
          </cell>
          <cell r="J434">
            <v>210581.53</v>
          </cell>
        </row>
        <row r="435">
          <cell r="D435" t="str">
            <v>Theïp troìn d=14mm</v>
          </cell>
          <cell r="E435" t="str">
            <v>kg</v>
          </cell>
          <cell r="F435">
            <v>1020</v>
          </cell>
          <cell r="G435">
            <v>4305.0144727272727</v>
          </cell>
          <cell r="H435">
            <v>4391114.7621818185</v>
          </cell>
        </row>
        <row r="436">
          <cell r="D436" t="str">
            <v>Dáy theïp</v>
          </cell>
          <cell r="E436" t="str">
            <v>kg</v>
          </cell>
          <cell r="F436">
            <v>14.28</v>
          </cell>
          <cell r="G436">
            <v>7000</v>
          </cell>
          <cell r="H436">
            <v>99960</v>
          </cell>
        </row>
        <row r="437">
          <cell r="D437" t="str">
            <v>Que haìn</v>
          </cell>
          <cell r="E437" t="str">
            <v>kg</v>
          </cell>
          <cell r="F437">
            <v>6.5</v>
          </cell>
          <cell r="G437">
            <v>9090.9090909090901</v>
          </cell>
          <cell r="H437">
            <v>59090.909090909088</v>
          </cell>
        </row>
        <row r="438">
          <cell r="D438" t="str">
            <v>Nhán cäng báûc 4.0/7</v>
          </cell>
          <cell r="E438" t="str">
            <v>Cäng</v>
          </cell>
          <cell r="F438">
            <v>11.72</v>
          </cell>
          <cell r="G438">
            <v>12786</v>
          </cell>
          <cell r="I438">
            <v>149851.92000000001</v>
          </cell>
        </row>
        <row r="439">
          <cell r="D439" t="str">
            <v>Maïy càõt uäún cäút theïp</v>
          </cell>
          <cell r="E439" t="str">
            <v>Ca</v>
          </cell>
          <cell r="F439">
            <v>0.32</v>
          </cell>
          <cell r="G439">
            <v>39789</v>
          </cell>
          <cell r="J439">
            <v>12732.48</v>
          </cell>
        </row>
        <row r="440">
          <cell r="D440" t="str">
            <v>Cáøu 16T</v>
          </cell>
          <cell r="E440" t="str">
            <v>Ca</v>
          </cell>
          <cell r="F440">
            <v>0.09</v>
          </cell>
          <cell r="G440">
            <v>823425</v>
          </cell>
          <cell r="J440">
            <v>74108.25</v>
          </cell>
        </row>
        <row r="441">
          <cell r="D441" t="str">
            <v>Maïy haìn 23KW</v>
          </cell>
          <cell r="E441" t="str">
            <v>Ca</v>
          </cell>
          <cell r="F441">
            <v>1.6</v>
          </cell>
          <cell r="G441">
            <v>77338</v>
          </cell>
          <cell r="J441">
            <v>123740.8</v>
          </cell>
        </row>
        <row r="442">
          <cell r="D442" t="str">
            <v>Cäút theïp mäú F=16mm trãn caûn</v>
          </cell>
          <cell r="E442" t="str">
            <v>Táún</v>
          </cell>
          <cell r="G442" t="str">
            <v/>
          </cell>
          <cell r="H442">
            <v>4550165.6712727277</v>
          </cell>
          <cell r="I442">
            <v>149851.92000000001</v>
          </cell>
          <cell r="J442">
            <v>210581.53</v>
          </cell>
        </row>
        <row r="443">
          <cell r="D443" t="str">
            <v>Theïp troìn d=16mm</v>
          </cell>
          <cell r="E443" t="str">
            <v>kg</v>
          </cell>
          <cell r="F443">
            <v>1020</v>
          </cell>
          <cell r="G443">
            <v>4305.0144727272727</v>
          </cell>
          <cell r="H443">
            <v>4391114.7621818185</v>
          </cell>
        </row>
        <row r="444">
          <cell r="D444" t="str">
            <v>Dáy theïp</v>
          </cell>
          <cell r="E444" t="str">
            <v>kg</v>
          </cell>
          <cell r="F444">
            <v>14.28</v>
          </cell>
          <cell r="G444">
            <v>7000</v>
          </cell>
          <cell r="H444">
            <v>99960</v>
          </cell>
        </row>
        <row r="445">
          <cell r="D445" t="str">
            <v>Que haìn</v>
          </cell>
          <cell r="E445" t="str">
            <v>kg</v>
          </cell>
          <cell r="F445">
            <v>6.5</v>
          </cell>
          <cell r="G445">
            <v>9090.9090909090901</v>
          </cell>
          <cell r="H445">
            <v>59090.909090909088</v>
          </cell>
        </row>
        <row r="446">
          <cell r="D446" t="str">
            <v>Nhán cäng báûc 4.0/7</v>
          </cell>
          <cell r="E446" t="str">
            <v>Cäng</v>
          </cell>
          <cell r="F446">
            <v>11.72</v>
          </cell>
          <cell r="G446">
            <v>12786</v>
          </cell>
          <cell r="I446">
            <v>149851.92000000001</v>
          </cell>
        </row>
        <row r="447">
          <cell r="D447" t="str">
            <v>Maïy càõt uäún cäút theïp</v>
          </cell>
          <cell r="E447" t="str">
            <v>Ca</v>
          </cell>
          <cell r="F447">
            <v>0.32</v>
          </cell>
          <cell r="G447">
            <v>39789</v>
          </cell>
          <cell r="J447">
            <v>12732.48</v>
          </cell>
        </row>
        <row r="448">
          <cell r="D448" t="str">
            <v>Cáøu 16T</v>
          </cell>
          <cell r="E448" t="str">
            <v>Ca</v>
          </cell>
          <cell r="F448">
            <v>0.09</v>
          </cell>
          <cell r="G448">
            <v>823425</v>
          </cell>
          <cell r="J448">
            <v>74108.25</v>
          </cell>
        </row>
        <row r="449">
          <cell r="D449" t="str">
            <v>Maïy haìn 23KW</v>
          </cell>
          <cell r="E449" t="str">
            <v>Ca</v>
          </cell>
          <cell r="F449">
            <v>1.6</v>
          </cell>
          <cell r="G449">
            <v>77338</v>
          </cell>
          <cell r="J449">
            <v>123740.8</v>
          </cell>
        </row>
        <row r="450">
          <cell r="D450" t="str">
            <v>Cäút theïp mäú F=20mm trãn caûn</v>
          </cell>
          <cell r="E450" t="str">
            <v>Táún</v>
          </cell>
          <cell r="G450" t="str">
            <v/>
          </cell>
          <cell r="H450">
            <v>4461347.4894545451</v>
          </cell>
          <cell r="I450">
            <v>124663.5</v>
          </cell>
          <cell r="J450">
            <v>206770.01</v>
          </cell>
        </row>
        <row r="451">
          <cell r="D451" t="str">
            <v>Theïp troìn d=22mm</v>
          </cell>
          <cell r="E451" t="str">
            <v>kg</v>
          </cell>
          <cell r="F451">
            <v>1020</v>
          </cell>
          <cell r="G451">
            <v>4214.1053818181817</v>
          </cell>
          <cell r="H451">
            <v>4298387.4894545451</v>
          </cell>
        </row>
        <row r="452">
          <cell r="D452" t="str">
            <v>Dáy theïp</v>
          </cell>
          <cell r="E452" t="str">
            <v>kg</v>
          </cell>
          <cell r="F452">
            <v>14.28</v>
          </cell>
          <cell r="G452">
            <v>7000</v>
          </cell>
          <cell r="H452">
            <v>99960</v>
          </cell>
        </row>
        <row r="453">
          <cell r="D453" t="str">
            <v>Que haìn</v>
          </cell>
          <cell r="E453" t="str">
            <v>kg</v>
          </cell>
          <cell r="F453">
            <v>6.93</v>
          </cell>
          <cell r="G453">
            <v>9090.9090909090901</v>
          </cell>
          <cell r="H453">
            <v>62999.999999999993</v>
          </cell>
        </row>
        <row r="454">
          <cell r="D454" t="str">
            <v>Nhán cäng báûc 4.0/7</v>
          </cell>
          <cell r="E454" t="str">
            <v>Cäng</v>
          </cell>
          <cell r="F454">
            <v>9.75</v>
          </cell>
          <cell r="G454">
            <v>12786</v>
          </cell>
          <cell r="I454">
            <v>124663.5</v>
          </cell>
        </row>
        <row r="455">
          <cell r="D455" t="str">
            <v>Maïy càõt uäún cäút theïp</v>
          </cell>
          <cell r="E455" t="str">
            <v>Ca</v>
          </cell>
          <cell r="F455">
            <v>1.73</v>
          </cell>
          <cell r="G455">
            <v>39789</v>
          </cell>
          <cell r="J455">
            <v>68834.97</v>
          </cell>
        </row>
        <row r="456">
          <cell r="D456" t="str">
            <v>Cáøu 16T</v>
          </cell>
          <cell r="E456" t="str">
            <v>Ca</v>
          </cell>
          <cell r="F456">
            <v>0.16</v>
          </cell>
          <cell r="G456">
            <v>823425</v>
          </cell>
          <cell r="J456">
            <v>131748</v>
          </cell>
        </row>
        <row r="457">
          <cell r="D457" t="str">
            <v>Maïy haìn 23KW</v>
          </cell>
          <cell r="E457" t="str">
            <v>Ca</v>
          </cell>
          <cell r="F457">
            <v>0.08</v>
          </cell>
          <cell r="G457">
            <v>77338</v>
          </cell>
          <cell r="J457">
            <v>6187.04</v>
          </cell>
        </row>
        <row r="458">
          <cell r="D458" t="str">
            <v>Cäút theïp mäú F=22mm trãn caûn</v>
          </cell>
          <cell r="E458" t="str">
            <v>Táún</v>
          </cell>
          <cell r="G458" t="str">
            <v/>
          </cell>
          <cell r="H458">
            <v>4461347.4894545451</v>
          </cell>
          <cell r="I458">
            <v>124663.5</v>
          </cell>
          <cell r="J458">
            <v>206770.01</v>
          </cell>
        </row>
        <row r="459">
          <cell r="D459" t="str">
            <v>Theïp troìn d=22mm</v>
          </cell>
          <cell r="E459" t="str">
            <v>kg</v>
          </cell>
          <cell r="F459">
            <v>1020</v>
          </cell>
          <cell r="G459">
            <v>4214.1053818181817</v>
          </cell>
          <cell r="H459">
            <v>4298387.4894545451</v>
          </cell>
        </row>
        <row r="460">
          <cell r="D460" t="str">
            <v>Dáy theïp</v>
          </cell>
          <cell r="E460" t="str">
            <v>kg</v>
          </cell>
          <cell r="F460">
            <v>14.28</v>
          </cell>
          <cell r="G460">
            <v>7000</v>
          </cell>
          <cell r="H460">
            <v>99960</v>
          </cell>
        </row>
        <row r="461">
          <cell r="D461" t="str">
            <v>Que haìn</v>
          </cell>
          <cell r="E461" t="str">
            <v>kg</v>
          </cell>
          <cell r="F461">
            <v>6.93</v>
          </cell>
          <cell r="G461">
            <v>9090.9090909090901</v>
          </cell>
          <cell r="H461">
            <v>62999.999999999993</v>
          </cell>
        </row>
        <row r="462">
          <cell r="D462" t="str">
            <v>Nhán cäng báûc 4.0/7</v>
          </cell>
          <cell r="E462" t="str">
            <v>Cäng</v>
          </cell>
          <cell r="F462">
            <v>9.75</v>
          </cell>
          <cell r="G462">
            <v>12786</v>
          </cell>
          <cell r="I462">
            <v>124663.5</v>
          </cell>
        </row>
        <row r="463">
          <cell r="D463" t="str">
            <v>Maïy càõt uäún cäút theïp</v>
          </cell>
          <cell r="E463" t="str">
            <v>Ca</v>
          </cell>
          <cell r="F463">
            <v>1.73</v>
          </cell>
          <cell r="G463">
            <v>39789</v>
          </cell>
          <cell r="J463">
            <v>68834.97</v>
          </cell>
        </row>
        <row r="464">
          <cell r="D464" t="str">
            <v>Cáøu 16T</v>
          </cell>
          <cell r="E464" t="str">
            <v>Ca</v>
          </cell>
          <cell r="F464">
            <v>0.16</v>
          </cell>
          <cell r="G464">
            <v>823425</v>
          </cell>
          <cell r="J464">
            <v>131748</v>
          </cell>
        </row>
        <row r="465">
          <cell r="D465" t="str">
            <v>Maïy haìn 23KW</v>
          </cell>
          <cell r="E465" t="str">
            <v>Ca</v>
          </cell>
          <cell r="F465">
            <v>0.08</v>
          </cell>
          <cell r="G465">
            <v>77338</v>
          </cell>
          <cell r="J465">
            <v>6187.04</v>
          </cell>
        </row>
        <row r="466">
          <cell r="D466" t="str">
            <v>Cäút theïp truû F=10mm dæåïi næåïc</v>
          </cell>
          <cell r="E466" t="str">
            <v>Táún</v>
          </cell>
          <cell r="G466" t="str">
            <v/>
          </cell>
          <cell r="H466">
            <v>4659206.8178181816</v>
          </cell>
          <cell r="I466">
            <v>257126.46</v>
          </cell>
          <cell r="J466">
            <v>160080.91999999998</v>
          </cell>
        </row>
        <row r="467">
          <cell r="D467" t="str">
            <v>Theïp troìn d=10mm</v>
          </cell>
          <cell r="E467" t="str">
            <v>kg</v>
          </cell>
          <cell r="F467">
            <v>1005</v>
          </cell>
          <cell r="G467">
            <v>4486.8326545454547</v>
          </cell>
          <cell r="H467">
            <v>4509266.8178181816</v>
          </cell>
        </row>
        <row r="468">
          <cell r="D468" t="str">
            <v>Dáy theïp</v>
          </cell>
          <cell r="E468" t="str">
            <v>kg</v>
          </cell>
          <cell r="F468">
            <v>21.42</v>
          </cell>
          <cell r="G468">
            <v>7000</v>
          </cell>
          <cell r="H468">
            <v>149940</v>
          </cell>
        </row>
        <row r="469">
          <cell r="D469" t="str">
            <v>Nhán cäng báûc 4.0/7</v>
          </cell>
          <cell r="E469" t="str">
            <v>Cäng</v>
          </cell>
          <cell r="F469">
            <v>20.11</v>
          </cell>
          <cell r="G469">
            <v>12786</v>
          </cell>
          <cell r="I469">
            <v>257126.46</v>
          </cell>
        </row>
        <row r="470">
          <cell r="D470" t="str">
            <v>Maïy càõt uäún cäút theïp</v>
          </cell>
          <cell r="E470" t="str">
            <v>Ca</v>
          </cell>
          <cell r="F470">
            <v>0.4</v>
          </cell>
          <cell r="G470">
            <v>39789</v>
          </cell>
          <cell r="J470">
            <v>15915.6</v>
          </cell>
        </row>
        <row r="471">
          <cell r="D471" t="str">
            <v>Saì lan 200T</v>
          </cell>
          <cell r="E471" t="str">
            <v>Ca</v>
          </cell>
          <cell r="F471">
            <v>0.06</v>
          </cell>
          <cell r="G471">
            <v>325023</v>
          </cell>
          <cell r="J471">
            <v>19501.38</v>
          </cell>
        </row>
        <row r="472">
          <cell r="D472" t="str">
            <v>Saì lan 400T</v>
          </cell>
          <cell r="E472" t="str">
            <v>Ca</v>
          </cell>
          <cell r="F472">
            <v>0.06</v>
          </cell>
          <cell r="G472">
            <v>670875</v>
          </cell>
          <cell r="J472">
            <v>40252.5</v>
          </cell>
        </row>
        <row r="473">
          <cell r="D473" t="str">
            <v>Taìu keïo 150cv</v>
          </cell>
          <cell r="E473" t="str">
            <v>Ca</v>
          </cell>
          <cell r="F473">
            <v>0.02</v>
          </cell>
          <cell r="G473">
            <v>775474</v>
          </cell>
          <cell r="J473">
            <v>15509.48</v>
          </cell>
        </row>
        <row r="474">
          <cell r="D474" t="str">
            <v>Cáøu 25T</v>
          </cell>
          <cell r="E474" t="str">
            <v>Ca</v>
          </cell>
          <cell r="F474">
            <v>0.06</v>
          </cell>
          <cell r="G474">
            <v>1148366</v>
          </cell>
          <cell r="J474">
            <v>68901.959999999992</v>
          </cell>
        </row>
        <row r="475">
          <cell r="D475" t="str">
            <v>Cäút theïp truû F=16mm dæåïi næåïc</v>
          </cell>
          <cell r="E475" t="str">
            <v>Táún</v>
          </cell>
          <cell r="G475" t="str">
            <v/>
          </cell>
          <cell r="H475">
            <v>4550165.6712727277</v>
          </cell>
          <cell r="I475">
            <v>179771.16</v>
          </cell>
          <cell r="J475">
            <v>274434.80800000002</v>
          </cell>
        </row>
        <row r="476">
          <cell r="D476" t="str">
            <v>Theïp troìn d=16mm</v>
          </cell>
          <cell r="E476" t="str">
            <v>kg</v>
          </cell>
          <cell r="F476">
            <v>1020</v>
          </cell>
          <cell r="G476">
            <v>4305.0144727272727</v>
          </cell>
          <cell r="H476">
            <v>4391114.7621818185</v>
          </cell>
        </row>
        <row r="477">
          <cell r="D477" t="str">
            <v>Dáy theïp</v>
          </cell>
          <cell r="E477" t="str">
            <v>kg</v>
          </cell>
          <cell r="F477">
            <v>14.28</v>
          </cell>
          <cell r="G477">
            <v>7000</v>
          </cell>
          <cell r="H477">
            <v>99960</v>
          </cell>
        </row>
        <row r="478">
          <cell r="D478" t="str">
            <v>Que haìn</v>
          </cell>
          <cell r="E478" t="str">
            <v>kg</v>
          </cell>
          <cell r="F478">
            <v>6.5</v>
          </cell>
          <cell r="G478">
            <v>9090.9090909090901</v>
          </cell>
          <cell r="H478">
            <v>59090.909090909088</v>
          </cell>
        </row>
        <row r="479">
          <cell r="D479" t="str">
            <v>Nhán cäng báûc 4.0/7</v>
          </cell>
          <cell r="E479" t="str">
            <v>Cäng</v>
          </cell>
          <cell r="F479">
            <v>14.06</v>
          </cell>
          <cell r="G479">
            <v>12786</v>
          </cell>
          <cell r="I479">
            <v>179771.16</v>
          </cell>
        </row>
        <row r="480">
          <cell r="D480" t="str">
            <v>Maïy càõt uäún cäút theïp</v>
          </cell>
          <cell r="E480" t="str">
            <v>Ca</v>
          </cell>
          <cell r="F480">
            <v>0.32</v>
          </cell>
          <cell r="G480">
            <v>39789</v>
          </cell>
          <cell r="J480">
            <v>12732.48</v>
          </cell>
        </row>
        <row r="481">
          <cell r="D481" t="str">
            <v>Cáøu 25T</v>
          </cell>
          <cell r="E481" t="str">
            <v>Ca</v>
          </cell>
          <cell r="F481">
            <v>0.06</v>
          </cell>
          <cell r="G481">
            <v>1148366</v>
          </cell>
          <cell r="J481">
            <v>68901.959999999992</v>
          </cell>
        </row>
        <row r="482">
          <cell r="D482" t="str">
            <v>Maïy haìn 23KW</v>
          </cell>
          <cell r="E482" t="str">
            <v>Ca</v>
          </cell>
          <cell r="F482">
            <v>1.6</v>
          </cell>
          <cell r="G482">
            <v>77338</v>
          </cell>
          <cell r="J482">
            <v>123740.8</v>
          </cell>
        </row>
        <row r="483">
          <cell r="D483" t="str">
            <v>Saì lan 200T</v>
          </cell>
          <cell r="E483" t="str">
            <v>Ca</v>
          </cell>
          <cell r="F483">
            <v>0.06</v>
          </cell>
          <cell r="G483">
            <v>325023</v>
          </cell>
          <cell r="J483">
            <v>19501.38</v>
          </cell>
        </row>
        <row r="484">
          <cell r="D484" t="str">
            <v>Saì lan 400T</v>
          </cell>
          <cell r="E484" t="str">
            <v>Ca</v>
          </cell>
          <cell r="F484">
            <v>0.06</v>
          </cell>
          <cell r="G484">
            <v>670875</v>
          </cell>
          <cell r="J484">
            <v>40252.5</v>
          </cell>
        </row>
        <row r="485">
          <cell r="D485" t="str">
            <v>Taìu keïo 150cv</v>
          </cell>
          <cell r="E485" t="str">
            <v>Ca</v>
          </cell>
          <cell r="F485">
            <v>1.2E-2</v>
          </cell>
          <cell r="G485">
            <v>775474</v>
          </cell>
          <cell r="J485">
            <v>9305.6880000000001</v>
          </cell>
        </row>
        <row r="486">
          <cell r="D486" t="str">
            <v>Cäút theïp truû F=18mm dæåïi næåïc</v>
          </cell>
          <cell r="E486" t="str">
            <v>Táún</v>
          </cell>
          <cell r="G486" t="str">
            <v/>
          </cell>
          <cell r="H486">
            <v>4550165.6712727277</v>
          </cell>
          <cell r="I486">
            <v>179771.16</v>
          </cell>
          <cell r="J486">
            <v>274434.80800000002</v>
          </cell>
        </row>
        <row r="487">
          <cell r="D487" t="str">
            <v>Theïp troìn d=18mm</v>
          </cell>
          <cell r="E487" t="str">
            <v>kg</v>
          </cell>
          <cell r="F487">
            <v>1020</v>
          </cell>
          <cell r="G487">
            <v>4305.0144727272727</v>
          </cell>
          <cell r="H487">
            <v>4391114.7621818185</v>
          </cell>
        </row>
        <row r="488">
          <cell r="D488" t="str">
            <v>Dáy theïp</v>
          </cell>
          <cell r="E488" t="str">
            <v>kg</v>
          </cell>
          <cell r="F488">
            <v>14.28</v>
          </cell>
          <cell r="G488">
            <v>7000</v>
          </cell>
          <cell r="H488">
            <v>99960</v>
          </cell>
        </row>
        <row r="489">
          <cell r="D489" t="str">
            <v>Que haìn</v>
          </cell>
          <cell r="E489" t="str">
            <v>kg</v>
          </cell>
          <cell r="F489">
            <v>6.5</v>
          </cell>
          <cell r="G489">
            <v>9090.9090909090901</v>
          </cell>
          <cell r="H489">
            <v>59090.909090909088</v>
          </cell>
        </row>
        <row r="490">
          <cell r="D490" t="str">
            <v>Nhán cäng báûc 4.0/7</v>
          </cell>
          <cell r="E490" t="str">
            <v>Cäng</v>
          </cell>
          <cell r="F490">
            <v>14.06</v>
          </cell>
          <cell r="G490">
            <v>12786</v>
          </cell>
          <cell r="I490">
            <v>179771.16</v>
          </cell>
        </row>
        <row r="491">
          <cell r="D491" t="str">
            <v>Maïy càõt uäún cäút theïp</v>
          </cell>
          <cell r="E491" t="str">
            <v>Ca</v>
          </cell>
          <cell r="F491">
            <v>0.32</v>
          </cell>
          <cell r="G491">
            <v>39789</v>
          </cell>
          <cell r="J491">
            <v>12732.48</v>
          </cell>
        </row>
        <row r="492">
          <cell r="D492" t="str">
            <v>Cáøu 25T</v>
          </cell>
          <cell r="E492" t="str">
            <v>Ca</v>
          </cell>
          <cell r="F492">
            <v>0.06</v>
          </cell>
          <cell r="G492">
            <v>1148366</v>
          </cell>
          <cell r="J492">
            <v>68901.959999999992</v>
          </cell>
        </row>
        <row r="493">
          <cell r="D493" t="str">
            <v>Maïy haìn 23KW</v>
          </cell>
          <cell r="E493" t="str">
            <v>Ca</v>
          </cell>
          <cell r="F493">
            <v>1.6</v>
          </cell>
          <cell r="G493">
            <v>77338</v>
          </cell>
          <cell r="J493">
            <v>123740.8</v>
          </cell>
        </row>
        <row r="494">
          <cell r="D494" t="str">
            <v>Saì lan 200T</v>
          </cell>
          <cell r="E494" t="str">
            <v>Ca</v>
          </cell>
          <cell r="F494">
            <v>0.06</v>
          </cell>
          <cell r="G494">
            <v>325023</v>
          </cell>
          <cell r="J494">
            <v>19501.38</v>
          </cell>
        </row>
        <row r="495">
          <cell r="D495" t="str">
            <v>Saì lan 400T</v>
          </cell>
          <cell r="E495" t="str">
            <v>Ca</v>
          </cell>
          <cell r="F495">
            <v>0.06</v>
          </cell>
          <cell r="G495">
            <v>670875</v>
          </cell>
          <cell r="J495">
            <v>40252.5</v>
          </cell>
        </row>
        <row r="496">
          <cell r="D496" t="str">
            <v>Taìu keïo 150cv</v>
          </cell>
          <cell r="E496" t="str">
            <v>Ca</v>
          </cell>
          <cell r="F496">
            <v>1.2E-2</v>
          </cell>
          <cell r="G496">
            <v>775474</v>
          </cell>
          <cell r="J496">
            <v>9305.6880000000001</v>
          </cell>
        </row>
        <row r="497">
          <cell r="D497" t="str">
            <v>Cäút theïp truû F=20mm dæåïi næåïc</v>
          </cell>
          <cell r="E497" t="str">
            <v>Táún</v>
          </cell>
          <cell r="G497" t="str">
            <v/>
          </cell>
          <cell r="H497">
            <v>4461347.4894545451</v>
          </cell>
          <cell r="I497">
            <v>149596.19999999998</v>
          </cell>
          <cell r="J497">
            <v>233686.28</v>
          </cell>
        </row>
        <row r="498">
          <cell r="D498" t="str">
            <v>Theïp troìn d=20mm</v>
          </cell>
          <cell r="E498" t="str">
            <v>kg</v>
          </cell>
          <cell r="F498">
            <v>1020</v>
          </cell>
          <cell r="G498">
            <v>4214.1053818181817</v>
          </cell>
          <cell r="H498">
            <v>4298387.4894545451</v>
          </cell>
        </row>
        <row r="499">
          <cell r="D499" t="str">
            <v>Dáy theïp</v>
          </cell>
          <cell r="E499" t="str">
            <v>kg</v>
          </cell>
          <cell r="F499">
            <v>14.28</v>
          </cell>
          <cell r="G499">
            <v>7000</v>
          </cell>
          <cell r="H499">
            <v>99960</v>
          </cell>
        </row>
        <row r="500">
          <cell r="D500" t="str">
            <v>Que haìn</v>
          </cell>
          <cell r="E500" t="str">
            <v>kg</v>
          </cell>
          <cell r="F500">
            <v>6.93</v>
          </cell>
          <cell r="G500">
            <v>9090.9090909090901</v>
          </cell>
          <cell r="H500">
            <v>62999.999999999993</v>
          </cell>
        </row>
        <row r="501">
          <cell r="D501" t="str">
            <v>Nhán cäng báûc 4.0/7</v>
          </cell>
          <cell r="E501" t="str">
            <v>Cäng</v>
          </cell>
          <cell r="F501">
            <v>11.7</v>
          </cell>
          <cell r="G501">
            <v>12786</v>
          </cell>
          <cell r="I501">
            <v>149596.19999999998</v>
          </cell>
        </row>
        <row r="502">
          <cell r="D502" t="str">
            <v>Maïy càõt uäún cäút theïp</v>
          </cell>
          <cell r="E502" t="str">
            <v>Ca</v>
          </cell>
          <cell r="F502">
            <v>0.16</v>
          </cell>
          <cell r="G502">
            <v>39789</v>
          </cell>
          <cell r="J502">
            <v>6366.24</v>
          </cell>
        </row>
        <row r="503">
          <cell r="D503" t="str">
            <v>Cáøu 25T</v>
          </cell>
          <cell r="E503" t="str">
            <v>Ca</v>
          </cell>
          <cell r="F503">
            <v>0.04</v>
          </cell>
          <cell r="G503">
            <v>1148366</v>
          </cell>
          <cell r="J503">
            <v>45934.64</v>
          </cell>
        </row>
        <row r="504">
          <cell r="D504" t="str">
            <v>Maïy haìn 23KW</v>
          </cell>
          <cell r="E504" t="str">
            <v>Ca</v>
          </cell>
          <cell r="F504">
            <v>1.73</v>
          </cell>
          <cell r="G504">
            <v>77338</v>
          </cell>
          <cell r="J504">
            <v>133794.74</v>
          </cell>
        </row>
        <row r="505">
          <cell r="D505" t="str">
            <v>Saì lan 200T</v>
          </cell>
          <cell r="E505" t="str">
            <v>Ca</v>
          </cell>
          <cell r="F505">
            <v>0.04</v>
          </cell>
          <cell r="G505">
            <v>325023</v>
          </cell>
          <cell r="J505">
            <v>13000.92</v>
          </cell>
        </row>
        <row r="506">
          <cell r="D506" t="str">
            <v>Saì lan 400T</v>
          </cell>
          <cell r="E506" t="str">
            <v>Ca</v>
          </cell>
          <cell r="F506">
            <v>0.04</v>
          </cell>
          <cell r="G506">
            <v>670875</v>
          </cell>
          <cell r="J506">
            <v>26835</v>
          </cell>
        </row>
        <row r="507">
          <cell r="D507" t="str">
            <v>Taìu keïo 150cv</v>
          </cell>
          <cell r="E507" t="str">
            <v>Ca</v>
          </cell>
          <cell r="F507">
            <v>0.01</v>
          </cell>
          <cell r="G507">
            <v>775474</v>
          </cell>
          <cell r="J507">
            <v>7754.74</v>
          </cell>
        </row>
        <row r="508">
          <cell r="D508" t="str">
            <v>Cäút theïp truû F=22mm dæåïi næåïc</v>
          </cell>
          <cell r="E508" t="str">
            <v>Táún</v>
          </cell>
          <cell r="G508" t="str">
            <v/>
          </cell>
          <cell r="H508">
            <v>4461347.4894545451</v>
          </cell>
          <cell r="I508">
            <v>149596.19999999998</v>
          </cell>
          <cell r="J508">
            <v>233686.28</v>
          </cell>
        </row>
        <row r="509">
          <cell r="D509" t="str">
            <v>Theïp troìn d=22mm</v>
          </cell>
          <cell r="E509" t="str">
            <v>kg</v>
          </cell>
          <cell r="F509">
            <v>1020</v>
          </cell>
          <cell r="G509">
            <v>4214.1053818181817</v>
          </cell>
          <cell r="H509">
            <v>4298387.4894545451</v>
          </cell>
        </row>
        <row r="510">
          <cell r="D510" t="str">
            <v>Dáy theïp</v>
          </cell>
          <cell r="E510" t="str">
            <v>kg</v>
          </cell>
          <cell r="F510">
            <v>14.28</v>
          </cell>
          <cell r="G510">
            <v>7000</v>
          </cell>
          <cell r="H510">
            <v>99960</v>
          </cell>
        </row>
        <row r="511">
          <cell r="D511" t="str">
            <v>Que haìn</v>
          </cell>
          <cell r="E511" t="str">
            <v>kg</v>
          </cell>
          <cell r="F511">
            <v>6.93</v>
          </cell>
          <cell r="G511">
            <v>9090.9090909090901</v>
          </cell>
          <cell r="H511">
            <v>62999.999999999993</v>
          </cell>
        </row>
        <row r="512">
          <cell r="D512" t="str">
            <v>Nhán cäng báûc 4.0/7</v>
          </cell>
          <cell r="E512" t="str">
            <v>Cäng</v>
          </cell>
          <cell r="F512">
            <v>11.7</v>
          </cell>
          <cell r="G512">
            <v>12786</v>
          </cell>
          <cell r="I512">
            <v>149596.19999999998</v>
          </cell>
        </row>
        <row r="513">
          <cell r="D513" t="str">
            <v>Maïy càõt uäún cäút theïp</v>
          </cell>
          <cell r="E513" t="str">
            <v>Ca</v>
          </cell>
          <cell r="F513">
            <v>0.16</v>
          </cell>
          <cell r="G513">
            <v>39789</v>
          </cell>
          <cell r="J513">
            <v>6366.24</v>
          </cell>
        </row>
        <row r="514">
          <cell r="D514" t="str">
            <v>Cáøu 25T</v>
          </cell>
          <cell r="E514" t="str">
            <v>Ca</v>
          </cell>
          <cell r="F514">
            <v>0.04</v>
          </cell>
          <cell r="G514">
            <v>1148366</v>
          </cell>
          <cell r="J514">
            <v>45934.64</v>
          </cell>
        </row>
        <row r="515">
          <cell r="D515" t="str">
            <v>Maïy haìn 23KW</v>
          </cell>
          <cell r="E515" t="str">
            <v>Ca</v>
          </cell>
          <cell r="F515">
            <v>1.73</v>
          </cell>
          <cell r="G515">
            <v>77338</v>
          </cell>
          <cell r="J515">
            <v>133794.74</v>
          </cell>
        </row>
        <row r="516">
          <cell r="D516" t="str">
            <v>Saì lan 200T</v>
          </cell>
          <cell r="E516" t="str">
            <v>Ca</v>
          </cell>
          <cell r="F516">
            <v>0.04</v>
          </cell>
          <cell r="G516">
            <v>325023</v>
          </cell>
          <cell r="J516">
            <v>13000.92</v>
          </cell>
        </row>
        <row r="517">
          <cell r="D517" t="str">
            <v>Saì lan 400T</v>
          </cell>
          <cell r="E517" t="str">
            <v>Ca</v>
          </cell>
          <cell r="F517">
            <v>0.04</v>
          </cell>
          <cell r="G517">
            <v>670875</v>
          </cell>
          <cell r="J517">
            <v>26835</v>
          </cell>
        </row>
        <row r="518">
          <cell r="D518" t="str">
            <v>Taìu keïo 150cv</v>
          </cell>
          <cell r="E518" t="str">
            <v>Ca</v>
          </cell>
          <cell r="F518">
            <v>0.01</v>
          </cell>
          <cell r="G518">
            <v>775474</v>
          </cell>
          <cell r="J518">
            <v>7754.74</v>
          </cell>
        </row>
        <row r="519">
          <cell r="D519" t="str">
            <v xml:space="preserve">Vaïn khuän mäú + truû  cáöu </v>
          </cell>
          <cell r="E519" t="str">
            <v>m2</v>
          </cell>
          <cell r="G519" t="str">
            <v/>
          </cell>
          <cell r="H519">
            <v>114461.73875721752</v>
          </cell>
          <cell r="I519">
            <v>3675.9749999999999</v>
          </cell>
          <cell r="J519">
            <v>93525.3</v>
          </cell>
        </row>
        <row r="520">
          <cell r="D520" t="str">
            <v>Gäù vaïn</v>
          </cell>
          <cell r="E520" t="str">
            <v>m3</v>
          </cell>
          <cell r="F520">
            <v>8.2500000000000004E-3</v>
          </cell>
          <cell r="G520">
            <v>1663410.4708636364</v>
          </cell>
          <cell r="H520">
            <v>13723.136384625001</v>
          </cell>
        </row>
        <row r="521">
          <cell r="D521" t="str">
            <v>Gäù chäúng</v>
          </cell>
          <cell r="E521" t="str">
            <v>m3</v>
          </cell>
          <cell r="F521">
            <v>5.8799999999999998E-2</v>
          </cell>
          <cell r="G521">
            <v>1663410.4708636364</v>
          </cell>
          <cell r="H521">
            <v>97808.535686781819</v>
          </cell>
        </row>
        <row r="522">
          <cell r="D522" t="str">
            <v>Âinh âéa</v>
          </cell>
          <cell r="E522" t="str">
            <v>caïi</v>
          </cell>
          <cell r="F522">
            <v>0.30299999999999999</v>
          </cell>
          <cell r="G522">
            <v>2500</v>
          </cell>
          <cell r="H522">
            <v>757.5</v>
          </cell>
        </row>
        <row r="523">
          <cell r="D523" t="str">
            <v>Buläng</v>
          </cell>
          <cell r="E523" t="str">
            <v>bäü</v>
          </cell>
          <cell r="F523">
            <v>0.24199999999999999</v>
          </cell>
          <cell r="G523">
            <v>6500</v>
          </cell>
          <cell r="H523">
            <v>1573</v>
          </cell>
        </row>
        <row r="524">
          <cell r="D524" t="str">
            <v>Âinh</v>
          </cell>
          <cell r="E524" t="str">
            <v>kg</v>
          </cell>
          <cell r="F524">
            <v>9.0999999999999998E-2</v>
          </cell>
          <cell r="G524">
            <v>6400</v>
          </cell>
          <cell r="H524">
            <v>582.4</v>
          </cell>
        </row>
        <row r="525">
          <cell r="D525" t="str">
            <v>Váût liãûu khaïc</v>
          </cell>
          <cell r="E525" t="str">
            <v>%</v>
          </cell>
          <cell r="F525">
            <v>1.4999999999999999E-2</v>
          </cell>
          <cell r="G525">
            <v>114444.57207140682</v>
          </cell>
          <cell r="H525">
            <v>17.166685810711023</v>
          </cell>
        </row>
        <row r="526">
          <cell r="D526" t="str">
            <v>Nhán cäng báûc 4.0/7</v>
          </cell>
          <cell r="E526" t="str">
            <v>Cäng</v>
          </cell>
          <cell r="F526">
            <v>0.28749999999999998</v>
          </cell>
          <cell r="G526">
            <v>12786</v>
          </cell>
          <cell r="I526">
            <v>3675.9749999999999</v>
          </cell>
        </row>
        <row r="527">
          <cell r="D527" t="str">
            <v>Cáøu 25T</v>
          </cell>
          <cell r="E527" t="str">
            <v>Ca</v>
          </cell>
          <cell r="F527">
            <v>0.04</v>
          </cell>
          <cell r="G527">
            <v>1148366</v>
          </cell>
          <cell r="J527">
            <v>45934.64</v>
          </cell>
        </row>
        <row r="528">
          <cell r="D528" t="str">
            <v>Saì lan 200T</v>
          </cell>
          <cell r="E528" t="str">
            <v>Ca</v>
          </cell>
          <cell r="F528">
            <v>0.04</v>
          </cell>
          <cell r="G528">
            <v>325023</v>
          </cell>
          <cell r="J528">
            <v>13000.92</v>
          </cell>
        </row>
        <row r="529">
          <cell r="D529" t="str">
            <v>Saì lan 400T</v>
          </cell>
          <cell r="E529" t="str">
            <v>Ca</v>
          </cell>
          <cell r="F529">
            <v>0.04</v>
          </cell>
          <cell r="G529">
            <v>670875</v>
          </cell>
          <cell r="J529">
            <v>26835</v>
          </cell>
        </row>
        <row r="530">
          <cell r="D530" t="str">
            <v>Taìu keïo 150cv</v>
          </cell>
          <cell r="E530" t="str">
            <v>Ca</v>
          </cell>
          <cell r="F530">
            <v>0.01</v>
          </cell>
          <cell r="G530">
            <v>775474</v>
          </cell>
          <cell r="J530">
            <v>7754.74</v>
          </cell>
        </row>
        <row r="531">
          <cell r="D531" t="str">
            <v>Væîa xi màng taûo däúc M75</v>
          </cell>
          <cell r="E531" t="str">
            <v>m2</v>
          </cell>
          <cell r="G531" t="str">
            <v/>
          </cell>
          <cell r="H531">
            <v>10246.916750000002</v>
          </cell>
          <cell r="I531">
            <v>844.49200000000008</v>
          </cell>
          <cell r="J531">
            <v>135.88200000000001</v>
          </cell>
        </row>
        <row r="532">
          <cell r="D532" t="str">
            <v>Væîa M</v>
          </cell>
          <cell r="E532" t="str">
            <v>m3</v>
          </cell>
          <cell r="F532">
            <v>2.5000000000000001E-2</v>
          </cell>
          <cell r="G532">
            <v>409876.67000000004</v>
          </cell>
          <cell r="H532">
            <v>10246.916750000002</v>
          </cell>
        </row>
        <row r="533">
          <cell r="D533" t="str">
            <v>Nhán cäng báûc 3.7/7</v>
          </cell>
          <cell r="E533" t="str">
            <v>Cäng</v>
          </cell>
          <cell r="F533">
            <v>6.8000000000000005E-2</v>
          </cell>
          <cell r="G533">
            <v>12419</v>
          </cell>
          <cell r="I533">
            <v>844.49200000000008</v>
          </cell>
        </row>
        <row r="534">
          <cell r="D534" t="str">
            <v>Maïy träün væîa 80l</v>
          </cell>
          <cell r="E534" t="str">
            <v>Ca</v>
          </cell>
          <cell r="F534">
            <v>3.0000000000000001E-3</v>
          </cell>
          <cell r="G534">
            <v>45294</v>
          </cell>
          <cell r="J534">
            <v>135.88200000000001</v>
          </cell>
        </row>
        <row r="535">
          <cell r="D535" t="str">
            <v>BAÍN DÁÙN</v>
          </cell>
          <cell r="G535" t="str">
            <v/>
          </cell>
        </row>
        <row r="536">
          <cell r="D536" t="str">
            <v>Bã täng baín dáùn M250</v>
          </cell>
          <cell r="E536" t="str">
            <v>m3</v>
          </cell>
          <cell r="H536">
            <v>608930.87933737494</v>
          </cell>
          <cell r="I536">
            <v>29722.05</v>
          </cell>
          <cell r="J536">
            <v>9145.84</v>
          </cell>
        </row>
        <row r="537">
          <cell r="D537" t="str">
            <v>Væîa M</v>
          </cell>
          <cell r="E537" t="str">
            <v>m3</v>
          </cell>
          <cell r="F537">
            <v>1.0149999999999999</v>
          </cell>
          <cell r="G537">
            <v>596947.16500000004</v>
          </cell>
          <cell r="H537">
            <v>605901.37247499998</v>
          </cell>
        </row>
        <row r="538">
          <cell r="D538" t="str">
            <v>Váût liãûu khaïc</v>
          </cell>
          <cell r="E538" t="str">
            <v>%</v>
          </cell>
          <cell r="F538">
            <v>0.5</v>
          </cell>
          <cell r="G538">
            <v>605901.37247499998</v>
          </cell>
          <cell r="H538">
            <v>3029.5068623749999</v>
          </cell>
        </row>
        <row r="539">
          <cell r="D539" t="str">
            <v>Nhán cäng báûc 3.0/7</v>
          </cell>
          <cell r="E539" t="str">
            <v>Cäng</v>
          </cell>
          <cell r="F539">
            <v>2.57</v>
          </cell>
          <cell r="G539">
            <v>11565</v>
          </cell>
          <cell r="I539">
            <v>29722.05</v>
          </cell>
        </row>
        <row r="540">
          <cell r="D540" t="str">
            <v>Maïy träün 250l</v>
          </cell>
          <cell r="E540" t="str">
            <v>Ca</v>
          </cell>
          <cell r="F540">
            <v>9.5000000000000001E-2</v>
          </cell>
          <cell r="G540">
            <v>96272</v>
          </cell>
          <cell r="J540">
            <v>9145.84</v>
          </cell>
        </row>
        <row r="541">
          <cell r="D541" t="str">
            <v>Vaïn khuän baín dáùn</v>
          </cell>
          <cell r="E541" t="str">
            <v>100m2</v>
          </cell>
          <cell r="G541" t="str">
            <v/>
          </cell>
          <cell r="H541">
            <v>207679.72279538953</v>
          </cell>
          <cell r="I541">
            <v>296295.3</v>
          </cell>
          <cell r="J541">
            <v>0</v>
          </cell>
        </row>
        <row r="542">
          <cell r="D542" t="str">
            <v>Gäù vaïn</v>
          </cell>
          <cell r="E542" t="str">
            <v>m3</v>
          </cell>
          <cell r="F542">
            <v>0.123</v>
          </cell>
          <cell r="G542">
            <v>1663410.4708636364</v>
          </cell>
          <cell r="H542">
            <v>204599.48791622726</v>
          </cell>
        </row>
        <row r="543">
          <cell r="D543" t="str">
            <v>Âinh</v>
          </cell>
          <cell r="E543" t="str">
            <v>kg</v>
          </cell>
          <cell r="F543">
            <v>0.16</v>
          </cell>
          <cell r="G543">
            <v>6400</v>
          </cell>
          <cell r="H543">
            <v>1024</v>
          </cell>
        </row>
        <row r="544">
          <cell r="D544" t="str">
            <v>Váût liãûu khaïc</v>
          </cell>
          <cell r="E544" t="str">
            <v>%</v>
          </cell>
          <cell r="F544">
            <v>1</v>
          </cell>
          <cell r="G544">
            <v>205623.48791622726</v>
          </cell>
          <cell r="H544">
            <v>2056.2348791622726</v>
          </cell>
        </row>
        <row r="545">
          <cell r="D545" t="str">
            <v>Nhán cäng báûc 3.0/7</v>
          </cell>
          <cell r="E545" t="str">
            <v>Cäng</v>
          </cell>
          <cell r="F545">
            <v>25.62</v>
          </cell>
          <cell r="G545">
            <v>11565</v>
          </cell>
          <cell r="I545">
            <v>296295.3</v>
          </cell>
        </row>
        <row r="546">
          <cell r="D546" t="str">
            <v>Cäút theïp baín dáùn d=8mm</v>
          </cell>
          <cell r="E546" t="str">
            <v>Táún</v>
          </cell>
          <cell r="G546" t="str">
            <v/>
          </cell>
          <cell r="H546">
            <v>4613524.9996363642</v>
          </cell>
          <cell r="I546">
            <v>208201.05000000002</v>
          </cell>
          <cell r="J546">
            <v>15915.6</v>
          </cell>
        </row>
        <row r="547">
          <cell r="D547" t="str">
            <v>Theïp troìn d=8mm</v>
          </cell>
          <cell r="E547" t="str">
            <v>kg</v>
          </cell>
          <cell r="F547">
            <v>1005</v>
          </cell>
          <cell r="G547">
            <v>4441.3781090909097</v>
          </cell>
          <cell r="H547">
            <v>4463584.9996363642</v>
          </cell>
        </row>
        <row r="548">
          <cell r="D548" t="str">
            <v>Dáy theïp</v>
          </cell>
          <cell r="E548" t="str">
            <v>kg</v>
          </cell>
          <cell r="F548">
            <v>21.42</v>
          </cell>
          <cell r="G548">
            <v>7000</v>
          </cell>
          <cell r="H548">
            <v>149940</v>
          </cell>
        </row>
        <row r="549">
          <cell r="D549" t="str">
            <v>Nhán cäng báûc 3.5/7</v>
          </cell>
          <cell r="E549" t="str">
            <v>Cäng</v>
          </cell>
          <cell r="F549">
            <v>17.100000000000001</v>
          </cell>
          <cell r="G549">
            <v>12175.5</v>
          </cell>
          <cell r="I549">
            <v>208201.05000000002</v>
          </cell>
        </row>
        <row r="550">
          <cell r="D550" t="str">
            <v>Maïy càõt uäún cäút theïp</v>
          </cell>
          <cell r="E550" t="str">
            <v>Ca</v>
          </cell>
          <cell r="F550">
            <v>0.4</v>
          </cell>
          <cell r="G550">
            <v>39789</v>
          </cell>
          <cell r="J550">
            <v>15915.6</v>
          </cell>
        </row>
        <row r="551">
          <cell r="D551" t="str">
            <v>Cäút theïp baín dáùn d=10mm</v>
          </cell>
          <cell r="E551" t="str">
            <v>Táún</v>
          </cell>
          <cell r="G551" t="str">
            <v/>
          </cell>
          <cell r="H551">
            <v>4659206.8178181816</v>
          </cell>
          <cell r="I551">
            <v>208201.05000000002</v>
          </cell>
          <cell r="J551">
            <v>15915.6</v>
          </cell>
        </row>
        <row r="552">
          <cell r="D552" t="str">
            <v>Theïp troìn d=10mm</v>
          </cell>
          <cell r="E552" t="str">
            <v>kg</v>
          </cell>
          <cell r="F552">
            <v>1005</v>
          </cell>
          <cell r="G552">
            <v>4486.8326545454547</v>
          </cell>
          <cell r="H552">
            <v>4509266.8178181816</v>
          </cell>
        </row>
        <row r="553">
          <cell r="D553" t="str">
            <v>Dáy theïp</v>
          </cell>
          <cell r="E553" t="str">
            <v>kg</v>
          </cell>
          <cell r="F553">
            <v>21.42</v>
          </cell>
          <cell r="G553">
            <v>7000</v>
          </cell>
          <cell r="H553">
            <v>149940</v>
          </cell>
        </row>
        <row r="554">
          <cell r="D554" t="str">
            <v>Nhán cäng báûc 3.5/7</v>
          </cell>
          <cell r="E554" t="str">
            <v>Cäng</v>
          </cell>
          <cell r="F554">
            <v>17.100000000000001</v>
          </cell>
          <cell r="G554">
            <v>12175.5</v>
          </cell>
          <cell r="I554">
            <v>208201.05000000002</v>
          </cell>
        </row>
        <row r="555">
          <cell r="D555" t="str">
            <v>Maïy càõt uäún cäút theïp</v>
          </cell>
          <cell r="E555" t="str">
            <v>Ca</v>
          </cell>
          <cell r="F555">
            <v>0.4</v>
          </cell>
          <cell r="G555">
            <v>39789</v>
          </cell>
          <cell r="J555">
            <v>15915.6</v>
          </cell>
        </row>
        <row r="556">
          <cell r="D556" t="str">
            <v>Cäút theïp baín dáùn d=12mm</v>
          </cell>
          <cell r="E556" t="str">
            <v>Táún</v>
          </cell>
          <cell r="G556" t="str">
            <v/>
          </cell>
          <cell r="H556">
            <v>4533074.7621818185</v>
          </cell>
          <cell r="I556">
            <v>159986.07</v>
          </cell>
          <cell r="J556">
            <v>177230.40599999999</v>
          </cell>
        </row>
        <row r="557">
          <cell r="D557" t="str">
            <v>Theïp troìn d=12mm</v>
          </cell>
          <cell r="E557" t="str">
            <v>kg</v>
          </cell>
          <cell r="F557">
            <v>1020</v>
          </cell>
          <cell r="G557">
            <v>4305.0144727272727</v>
          </cell>
          <cell r="H557">
            <v>4391114.7621818185</v>
          </cell>
        </row>
        <row r="558">
          <cell r="D558" t="str">
            <v>Dáy theïp</v>
          </cell>
          <cell r="E558" t="str">
            <v>kg</v>
          </cell>
          <cell r="F558">
            <v>14.28</v>
          </cell>
          <cell r="G558">
            <v>7000</v>
          </cell>
          <cell r="H558">
            <v>99960</v>
          </cell>
        </row>
        <row r="559">
          <cell r="D559" t="str">
            <v>Que haìn</v>
          </cell>
          <cell r="E559" t="str">
            <v>kg</v>
          </cell>
          <cell r="F559">
            <v>4.62</v>
          </cell>
          <cell r="G559">
            <v>9090.9090909090901</v>
          </cell>
          <cell r="H559">
            <v>42000</v>
          </cell>
        </row>
        <row r="560">
          <cell r="D560" t="str">
            <v>Nhán cäng báûc 3.5/7</v>
          </cell>
          <cell r="E560" t="str">
            <v>Cäng</v>
          </cell>
          <cell r="F560">
            <v>13.14</v>
          </cell>
          <cell r="G560">
            <v>12175.5</v>
          </cell>
          <cell r="I560">
            <v>159986.07</v>
          </cell>
        </row>
        <row r="561">
          <cell r="D561" t="str">
            <v>Maïy haìn 23KW</v>
          </cell>
          <cell r="E561" t="str">
            <v>Ca</v>
          </cell>
          <cell r="F561">
            <v>2.1269999999999998</v>
          </cell>
          <cell r="G561">
            <v>77338</v>
          </cell>
          <cell r="J561">
            <v>164497.92599999998</v>
          </cell>
        </row>
        <row r="562">
          <cell r="D562" t="str">
            <v>Maïy càõt uäún cäút theïp</v>
          </cell>
          <cell r="E562" t="str">
            <v>Ca</v>
          </cell>
          <cell r="F562">
            <v>0.32</v>
          </cell>
          <cell r="G562">
            <v>39789</v>
          </cell>
          <cell r="J562">
            <v>12732.48</v>
          </cell>
        </row>
        <row r="563">
          <cell r="D563" t="str">
            <v>Cäút theïp baín dáùn d=14mm</v>
          </cell>
          <cell r="E563" t="str">
            <v>Táún</v>
          </cell>
          <cell r="G563" t="str">
            <v/>
          </cell>
          <cell r="H563">
            <v>4533074.7621818185</v>
          </cell>
          <cell r="I563">
            <v>159986.07</v>
          </cell>
          <cell r="J563">
            <v>177230.40599999999</v>
          </cell>
        </row>
        <row r="564">
          <cell r="D564" t="str">
            <v>Theïp troìn d=14mm</v>
          </cell>
          <cell r="E564" t="str">
            <v>kg</v>
          </cell>
          <cell r="F564">
            <v>1020</v>
          </cell>
          <cell r="G564">
            <v>4305.0144727272727</v>
          </cell>
          <cell r="H564">
            <v>4391114.7621818185</v>
          </cell>
        </row>
        <row r="565">
          <cell r="D565" t="str">
            <v>Dáy theïp</v>
          </cell>
          <cell r="E565" t="str">
            <v>kg</v>
          </cell>
          <cell r="F565">
            <v>14.28</v>
          </cell>
          <cell r="G565">
            <v>7000</v>
          </cell>
          <cell r="H565">
            <v>99960</v>
          </cell>
        </row>
        <row r="566">
          <cell r="D566" t="str">
            <v>Que haìn</v>
          </cell>
          <cell r="E566" t="str">
            <v>kg</v>
          </cell>
          <cell r="F566">
            <v>4.62</v>
          </cell>
          <cell r="G566">
            <v>9090.9090909090901</v>
          </cell>
          <cell r="H566">
            <v>42000</v>
          </cell>
        </row>
        <row r="567">
          <cell r="D567" t="str">
            <v>Nhán cäng báûc 3.5/7</v>
          </cell>
          <cell r="E567" t="str">
            <v>Cäng</v>
          </cell>
          <cell r="F567">
            <v>13.14</v>
          </cell>
          <cell r="G567">
            <v>12175.5</v>
          </cell>
          <cell r="I567">
            <v>159986.07</v>
          </cell>
        </row>
        <row r="568">
          <cell r="D568" t="str">
            <v>Maïy haìn 23KW</v>
          </cell>
          <cell r="E568" t="str">
            <v>Ca</v>
          </cell>
          <cell r="F568">
            <v>2.1269999999999998</v>
          </cell>
          <cell r="G568">
            <v>77338</v>
          </cell>
          <cell r="J568">
            <v>164497.92599999998</v>
          </cell>
        </row>
        <row r="569">
          <cell r="D569" t="str">
            <v>Maïy càõt uäún cäút theïp</v>
          </cell>
          <cell r="E569" t="str">
            <v>Ca</v>
          </cell>
          <cell r="F569">
            <v>0.32</v>
          </cell>
          <cell r="G569">
            <v>39789</v>
          </cell>
          <cell r="J569">
            <v>12732.48</v>
          </cell>
        </row>
        <row r="570">
          <cell r="D570" t="str">
            <v>Cäút theïp baín dáùn d=16mm</v>
          </cell>
          <cell r="E570" t="str">
            <v>Táún</v>
          </cell>
          <cell r="G570" t="str">
            <v/>
          </cell>
          <cell r="H570">
            <v>4533074.7621818185</v>
          </cell>
          <cell r="I570">
            <v>159986.07</v>
          </cell>
          <cell r="J570">
            <v>177230.40599999999</v>
          </cell>
        </row>
        <row r="571">
          <cell r="D571" t="str">
            <v>Theïp troìn d=16mm</v>
          </cell>
          <cell r="E571" t="str">
            <v>kg</v>
          </cell>
          <cell r="F571">
            <v>1020</v>
          </cell>
          <cell r="G571">
            <v>4305.0144727272727</v>
          </cell>
          <cell r="H571">
            <v>4391114.7621818185</v>
          </cell>
        </row>
        <row r="572">
          <cell r="D572" t="str">
            <v>Dáy theïp</v>
          </cell>
          <cell r="E572" t="str">
            <v>kg</v>
          </cell>
          <cell r="F572">
            <v>14.28</v>
          </cell>
          <cell r="G572">
            <v>7000</v>
          </cell>
          <cell r="H572">
            <v>99960</v>
          </cell>
        </row>
        <row r="573">
          <cell r="D573" t="str">
            <v>Que haìn</v>
          </cell>
          <cell r="E573" t="str">
            <v>kg</v>
          </cell>
          <cell r="F573">
            <v>4.62</v>
          </cell>
          <cell r="G573">
            <v>9090.9090909090901</v>
          </cell>
          <cell r="H573">
            <v>42000</v>
          </cell>
        </row>
        <row r="574">
          <cell r="D574" t="str">
            <v>Nhán cäng báûc 3.5/7</v>
          </cell>
          <cell r="E574" t="str">
            <v>Cäng</v>
          </cell>
          <cell r="F574">
            <v>13.14</v>
          </cell>
          <cell r="G574">
            <v>12175.5</v>
          </cell>
          <cell r="I574">
            <v>159986.07</v>
          </cell>
        </row>
        <row r="575">
          <cell r="D575" t="str">
            <v>Maïy haìn 23KW</v>
          </cell>
          <cell r="E575" t="str">
            <v>Ca</v>
          </cell>
          <cell r="F575">
            <v>2.1269999999999998</v>
          </cell>
          <cell r="G575">
            <v>77338</v>
          </cell>
          <cell r="J575">
            <v>164497.92599999998</v>
          </cell>
        </row>
        <row r="576">
          <cell r="D576" t="str">
            <v>Maïy càõt uäún cäút theïp</v>
          </cell>
          <cell r="E576" t="str">
            <v>Ca</v>
          </cell>
          <cell r="F576">
            <v>0.32</v>
          </cell>
          <cell r="G576">
            <v>39789</v>
          </cell>
          <cell r="J576">
            <v>12732.48</v>
          </cell>
        </row>
        <row r="577">
          <cell r="D577" t="str">
            <v>Væîa loït mong M100</v>
          </cell>
          <cell r="E577" t="str">
            <v>Táún</v>
          </cell>
          <cell r="G577" t="str">
            <v/>
          </cell>
          <cell r="H577">
            <v>450591.97312500002</v>
          </cell>
          <cell r="I577">
            <v>13646.699999999999</v>
          </cell>
          <cell r="J577">
            <v>12040.565000000001</v>
          </cell>
        </row>
        <row r="578">
          <cell r="D578" t="str">
            <v>Væîa M</v>
          </cell>
          <cell r="E578" t="str">
            <v>m3</v>
          </cell>
          <cell r="F578">
            <v>1.0249999999999999</v>
          </cell>
          <cell r="G578">
            <v>439601.92500000005</v>
          </cell>
          <cell r="H578">
            <v>450591.97312500002</v>
          </cell>
        </row>
        <row r="579">
          <cell r="D579" t="str">
            <v>Nhán cäng báûc 3.0/7</v>
          </cell>
          <cell r="E579" t="str">
            <v>Cäng</v>
          </cell>
          <cell r="F579">
            <v>1.18</v>
          </cell>
          <cell r="G579">
            <v>11565</v>
          </cell>
          <cell r="I579">
            <v>13646.699999999999</v>
          </cell>
        </row>
        <row r="580">
          <cell r="D580" t="str">
            <v>Maïy träün 250l</v>
          </cell>
          <cell r="E580" t="str">
            <v>Ca</v>
          </cell>
          <cell r="F580">
            <v>9.5000000000000001E-2</v>
          </cell>
          <cell r="G580">
            <v>96272</v>
          </cell>
          <cell r="J580">
            <v>9145.84</v>
          </cell>
        </row>
        <row r="581">
          <cell r="D581" t="str">
            <v>Maïy âáöm baìn 1KW</v>
          </cell>
          <cell r="E581" t="str">
            <v>Ca</v>
          </cell>
          <cell r="F581">
            <v>8.8999999999999996E-2</v>
          </cell>
          <cell r="G581">
            <v>32525</v>
          </cell>
          <cell r="J581">
            <v>2894.7249999999999</v>
          </cell>
        </row>
        <row r="582">
          <cell r="D582" t="str">
            <v>Làõp âàût baín dáùn</v>
          </cell>
          <cell r="E582" t="str">
            <v>caïi</v>
          </cell>
          <cell r="G582" t="str">
            <v/>
          </cell>
          <cell r="I582">
            <v>10868.1</v>
          </cell>
        </row>
        <row r="583">
          <cell r="D583" t="str">
            <v>Nhán cäng báûc 4.0/7</v>
          </cell>
          <cell r="E583" t="str">
            <v>Cäng</v>
          </cell>
          <cell r="F583">
            <v>0.85</v>
          </cell>
          <cell r="G583">
            <v>12786</v>
          </cell>
          <cell r="I583">
            <v>10868.1</v>
          </cell>
        </row>
        <row r="584">
          <cell r="D584" t="str">
            <v>TÆÅÌNG HÄÜ LAN MÃÖM</v>
          </cell>
        </row>
        <row r="585">
          <cell r="D585" t="str">
            <v>Væîa bã täng M150</v>
          </cell>
          <cell r="G585" t="str">
            <v/>
          </cell>
          <cell r="H585">
            <v>492661.62199999997</v>
          </cell>
        </row>
        <row r="586">
          <cell r="D586" t="str">
            <v>Xi màng</v>
          </cell>
          <cell r="E586" t="str">
            <v>kg</v>
          </cell>
          <cell r="F586">
            <v>281</v>
          </cell>
          <cell r="G586">
            <v>929</v>
          </cell>
          <cell r="H586">
            <v>261049</v>
          </cell>
        </row>
        <row r="587">
          <cell r="D587" t="str">
            <v>Caït</v>
          </cell>
          <cell r="E587" t="str">
            <v>m3</v>
          </cell>
          <cell r="F587">
            <v>0.49299999999999999</v>
          </cell>
          <cell r="G587">
            <v>120415</v>
          </cell>
          <cell r="H587">
            <v>59364.595000000001</v>
          </cell>
        </row>
        <row r="588">
          <cell r="D588" t="str">
            <v>Âaï dàm 1x2</v>
          </cell>
          <cell r="E588" t="str">
            <v>m3</v>
          </cell>
          <cell r="F588">
            <v>0.89100000000000001</v>
          </cell>
          <cell r="G588">
            <v>192697</v>
          </cell>
          <cell r="H588">
            <v>171693.027</v>
          </cell>
        </row>
        <row r="589">
          <cell r="D589" t="str">
            <v>Næåïc</v>
          </cell>
          <cell r="E589" t="str">
            <v>lêt</v>
          </cell>
          <cell r="F589">
            <v>185</v>
          </cell>
          <cell r="G589">
            <v>3</v>
          </cell>
          <cell r="H589">
            <v>555</v>
          </cell>
        </row>
        <row r="590">
          <cell r="D590" t="str">
            <v>Gia cäng thanh giæîa + hai âáöu häü lan</v>
          </cell>
          <cell r="E590" t="str">
            <v>Táún</v>
          </cell>
          <cell r="G590" t="str">
            <v/>
          </cell>
          <cell r="H590">
            <v>5114751.1258181818</v>
          </cell>
          <cell r="I590">
            <v>447814.89</v>
          </cell>
          <cell r="J590">
            <v>281510.32</v>
          </cell>
        </row>
        <row r="591">
          <cell r="D591" t="str">
            <v>(KT 4140x490x3 , 700x490x3) mm</v>
          </cell>
        </row>
        <row r="592">
          <cell r="D592" t="str">
            <v>Theïp táúm</v>
          </cell>
          <cell r="E592" t="str">
            <v>kg</v>
          </cell>
          <cell r="F592">
            <v>1020</v>
          </cell>
          <cell r="G592">
            <v>4759.5599272727268</v>
          </cell>
          <cell r="H592">
            <v>4854751.1258181818</v>
          </cell>
        </row>
        <row r="593">
          <cell r="D593" t="str">
            <v>Que haìn</v>
          </cell>
          <cell r="E593" t="str">
            <v>kg</v>
          </cell>
          <cell r="F593">
            <v>22.66</v>
          </cell>
          <cell r="G593">
            <v>9090.9090909090901</v>
          </cell>
          <cell r="H593">
            <v>205999.99999999997</v>
          </cell>
        </row>
        <row r="594">
          <cell r="D594" t="str">
            <v>ä xy</v>
          </cell>
          <cell r="E594" t="str">
            <v>chai</v>
          </cell>
          <cell r="F594">
            <v>0.78</v>
          </cell>
          <cell r="G594">
            <v>45000</v>
          </cell>
          <cell r="H594">
            <v>35100</v>
          </cell>
        </row>
        <row r="595">
          <cell r="D595" t="str">
            <v>Âáút âeìn</v>
          </cell>
          <cell r="E595" t="str">
            <v>kg</v>
          </cell>
          <cell r="F595">
            <v>3.78</v>
          </cell>
          <cell r="G595">
            <v>5000</v>
          </cell>
          <cell r="H595">
            <v>18900</v>
          </cell>
        </row>
        <row r="596">
          <cell r="D596" t="str">
            <v>Nhán cäng báûc 3.5/7</v>
          </cell>
          <cell r="E596" t="str">
            <v>Cäng</v>
          </cell>
          <cell r="F596">
            <v>36.78</v>
          </cell>
          <cell r="G596">
            <v>12175.5</v>
          </cell>
          <cell r="I596">
            <v>447814.89</v>
          </cell>
        </row>
        <row r="597">
          <cell r="D597" t="str">
            <v>Maïy haìn 23KW</v>
          </cell>
          <cell r="E597" t="str">
            <v>Ca</v>
          </cell>
          <cell r="F597">
            <v>3.64</v>
          </cell>
          <cell r="G597">
            <v>77338</v>
          </cell>
          <cell r="J597">
            <v>281510.32</v>
          </cell>
        </row>
        <row r="598">
          <cell r="D598" t="str">
            <v>Khoan läù theïp</v>
          </cell>
          <cell r="E598" t="str">
            <v>Läù</v>
          </cell>
          <cell r="G598" t="str">
            <v/>
          </cell>
          <cell r="I598">
            <v>572.95472459999996</v>
          </cell>
          <cell r="J598">
            <v>1432.2132000000001</v>
          </cell>
        </row>
        <row r="599">
          <cell r="D599" t="str">
            <v>Nhán cäng báûc 4.0/7</v>
          </cell>
          <cell r="E599" t="str">
            <v>Cäng</v>
          </cell>
          <cell r="F599">
            <v>4.48111E-2</v>
          </cell>
          <cell r="G599">
            <v>12786</v>
          </cell>
          <cell r="I599">
            <v>572.95472459999996</v>
          </cell>
        </row>
        <row r="600">
          <cell r="D600" t="str">
            <v>NC khoan 0,0169cäng x 2,119</v>
          </cell>
        </row>
        <row r="601">
          <cell r="D601" t="str">
            <v>NC láúy dáúu 0,009 cäng (3097a/1479)</v>
          </cell>
        </row>
        <row r="602">
          <cell r="D602" t="str">
            <v>Maïy khoan</v>
          </cell>
          <cell r="E602" t="str">
            <v>Ca</v>
          </cell>
          <cell r="F602">
            <v>1.9800000000000002E-2</v>
          </cell>
          <cell r="G602">
            <v>72334</v>
          </cell>
          <cell r="J602">
            <v>1432.2132000000001</v>
          </cell>
        </row>
        <row r="603">
          <cell r="D603" t="str">
            <v>Sån chäúng rè</v>
          </cell>
          <cell r="E603" t="str">
            <v>m2</v>
          </cell>
          <cell r="G603" t="str">
            <v/>
          </cell>
          <cell r="H603">
            <v>1488</v>
          </cell>
          <cell r="I603">
            <v>620.95049999999992</v>
          </cell>
        </row>
        <row r="604">
          <cell r="D604" t="str">
            <v>Sån</v>
          </cell>
          <cell r="E604" t="str">
            <v>kg</v>
          </cell>
          <cell r="F604">
            <v>6.2E-2</v>
          </cell>
          <cell r="G604">
            <v>24000</v>
          </cell>
          <cell r="H604">
            <v>1488</v>
          </cell>
        </row>
        <row r="605">
          <cell r="D605" t="str">
            <v>Nhán cäng báûc 3.5/7</v>
          </cell>
          <cell r="E605" t="str">
            <v>Cäng</v>
          </cell>
          <cell r="F605">
            <v>5.0999999999999997E-2</v>
          </cell>
          <cell r="G605">
            <v>12175.5</v>
          </cell>
          <cell r="I605">
            <v>620.95049999999992</v>
          </cell>
        </row>
        <row r="606">
          <cell r="D606" t="str">
            <v>Sån maìu 3 låïp</v>
          </cell>
          <cell r="E606" t="str">
            <v>m2</v>
          </cell>
          <cell r="G606" t="str">
            <v/>
          </cell>
          <cell r="H606">
            <v>1968</v>
          </cell>
          <cell r="I606">
            <v>900.98699999999997</v>
          </cell>
        </row>
        <row r="607">
          <cell r="D607" t="str">
            <v>Sån</v>
          </cell>
          <cell r="E607" t="str">
            <v>kg</v>
          </cell>
          <cell r="F607">
            <v>8.2000000000000003E-2</v>
          </cell>
          <cell r="G607">
            <v>24000</v>
          </cell>
          <cell r="H607">
            <v>1968</v>
          </cell>
        </row>
        <row r="608">
          <cell r="D608" t="str">
            <v>Nhán cäng báûc 3.5/7</v>
          </cell>
          <cell r="E608" t="str">
            <v>Cäng</v>
          </cell>
          <cell r="F608">
            <v>7.3999999999999996E-2</v>
          </cell>
          <cell r="G608">
            <v>12175.5</v>
          </cell>
          <cell r="I608">
            <v>900.98699999999997</v>
          </cell>
        </row>
        <row r="609">
          <cell r="D609" t="str">
            <v>Gia cäng theïp cäüt häü lan</v>
          </cell>
          <cell r="E609" t="str">
            <v>Táún</v>
          </cell>
          <cell r="G609" t="str">
            <v/>
          </cell>
          <cell r="H609">
            <v>5061291.1258181818</v>
          </cell>
          <cell r="I609">
            <v>447814.89</v>
          </cell>
          <cell r="J609">
            <v>281510.32</v>
          </cell>
        </row>
        <row r="610">
          <cell r="D610" t="str">
            <v>KT 2x(150x15x15) , 2x(36x15x15) cm</v>
          </cell>
        </row>
        <row r="611">
          <cell r="D611" t="str">
            <v>Theïp hçnh</v>
          </cell>
          <cell r="E611" t="str">
            <v>kg</v>
          </cell>
          <cell r="F611">
            <v>1020</v>
          </cell>
          <cell r="G611">
            <v>4759.5599272727268</v>
          </cell>
          <cell r="H611">
            <v>4854751.1258181818</v>
          </cell>
        </row>
        <row r="612">
          <cell r="D612" t="str">
            <v>Que haìn</v>
          </cell>
          <cell r="E612" t="str">
            <v>kg</v>
          </cell>
          <cell r="F612">
            <v>22.66</v>
          </cell>
          <cell r="G612">
            <v>9090.9090909090901</v>
          </cell>
          <cell r="H612">
            <v>205999.99999999997</v>
          </cell>
        </row>
        <row r="613">
          <cell r="D613" t="str">
            <v>ä xy</v>
          </cell>
          <cell r="E613" t="str">
            <v>chai</v>
          </cell>
          <cell r="F613">
            <v>0.78</v>
          </cell>
          <cell r="G613">
            <v>45000</v>
          </cell>
          <cell r="H613">
            <v>351</v>
          </cell>
        </row>
        <row r="614">
          <cell r="D614" t="str">
            <v>Âáút âeìn</v>
          </cell>
          <cell r="E614" t="str">
            <v>kg</v>
          </cell>
          <cell r="F614">
            <v>3.78</v>
          </cell>
          <cell r="G614">
            <v>5000</v>
          </cell>
          <cell r="H614">
            <v>189</v>
          </cell>
        </row>
        <row r="615">
          <cell r="D615" t="str">
            <v>Nhán cäng báûc 3.5/7</v>
          </cell>
          <cell r="E615" t="str">
            <v>Cäng</v>
          </cell>
          <cell r="F615">
            <v>36.78</v>
          </cell>
          <cell r="G615">
            <v>12175.5</v>
          </cell>
          <cell r="I615">
            <v>447814.89</v>
          </cell>
        </row>
        <row r="616">
          <cell r="D616" t="str">
            <v>Maïy haìn 23KW</v>
          </cell>
          <cell r="E616" t="str">
            <v>Ca</v>
          </cell>
          <cell r="F616">
            <v>3.64</v>
          </cell>
          <cell r="G616">
            <v>77338</v>
          </cell>
          <cell r="J616">
            <v>281510.32</v>
          </cell>
        </row>
        <row r="617">
          <cell r="D617" t="str">
            <v>Gia cäng theïp neo</v>
          </cell>
          <cell r="E617" t="str">
            <v>Táún</v>
          </cell>
          <cell r="G617" t="str">
            <v/>
          </cell>
          <cell r="H617">
            <v>5061291.1258181818</v>
          </cell>
          <cell r="I617">
            <v>447814.89</v>
          </cell>
          <cell r="J617">
            <v>281510.32</v>
          </cell>
        </row>
        <row r="618">
          <cell r="D618" t="str">
            <v>Theïp hçnh</v>
          </cell>
          <cell r="E618" t="str">
            <v>kg</v>
          </cell>
          <cell r="F618">
            <v>1020</v>
          </cell>
          <cell r="G618">
            <v>4759.5599272727268</v>
          </cell>
          <cell r="H618">
            <v>4854751.1258181818</v>
          </cell>
        </row>
        <row r="619">
          <cell r="D619" t="str">
            <v>Que haìn</v>
          </cell>
          <cell r="E619" t="str">
            <v>kg</v>
          </cell>
          <cell r="F619">
            <v>22.66</v>
          </cell>
          <cell r="G619">
            <v>9090.9090909090901</v>
          </cell>
          <cell r="H619">
            <v>205999.99999999997</v>
          </cell>
        </row>
        <row r="620">
          <cell r="D620" t="str">
            <v>ä xy</v>
          </cell>
          <cell r="E620" t="str">
            <v>chai</v>
          </cell>
          <cell r="F620">
            <v>0.78</v>
          </cell>
          <cell r="G620">
            <v>45000</v>
          </cell>
          <cell r="H620">
            <v>351</v>
          </cell>
        </row>
        <row r="621">
          <cell r="D621" t="str">
            <v>Âáút âeìn</v>
          </cell>
          <cell r="E621" t="str">
            <v>kg</v>
          </cell>
          <cell r="F621">
            <v>3.78</v>
          </cell>
          <cell r="G621">
            <v>5000</v>
          </cell>
          <cell r="H621">
            <v>189</v>
          </cell>
        </row>
        <row r="622">
          <cell r="D622" t="str">
            <v>Nhán cäng báûc 3.5/7</v>
          </cell>
          <cell r="E622" t="str">
            <v>Cäng</v>
          </cell>
          <cell r="F622">
            <v>36.78</v>
          </cell>
          <cell r="G622">
            <v>12175.5</v>
          </cell>
          <cell r="I622">
            <v>447814.89</v>
          </cell>
        </row>
        <row r="623">
          <cell r="D623" t="str">
            <v>Maïy haìn 23KW</v>
          </cell>
          <cell r="E623" t="str">
            <v>Ca</v>
          </cell>
          <cell r="F623">
            <v>3.64</v>
          </cell>
          <cell r="G623">
            <v>77338</v>
          </cell>
          <cell r="J623">
            <v>281510.32</v>
          </cell>
        </row>
        <row r="624">
          <cell r="D624" t="str">
            <v>Bã täng moïng M150</v>
          </cell>
          <cell r="E624" t="str">
            <v>m3</v>
          </cell>
          <cell r="G624" t="str">
            <v/>
          </cell>
          <cell r="H624">
            <v>504978.16254999995</v>
          </cell>
          <cell r="I624">
            <v>13646.699999999999</v>
          </cell>
          <cell r="J624">
            <v>12479.423999999999</v>
          </cell>
        </row>
        <row r="625">
          <cell r="D625" t="str">
            <v>Væîa M</v>
          </cell>
          <cell r="E625" t="str">
            <v>m3</v>
          </cell>
          <cell r="F625">
            <v>1.0249999999999999</v>
          </cell>
          <cell r="G625">
            <v>492661.62199999997</v>
          </cell>
          <cell r="H625">
            <v>504978.16254999995</v>
          </cell>
        </row>
        <row r="626">
          <cell r="D626" t="str">
            <v>Nhán cäng báûc 3.0/7</v>
          </cell>
          <cell r="E626" t="str">
            <v>Cäng</v>
          </cell>
          <cell r="F626">
            <v>1.18</v>
          </cell>
          <cell r="G626">
            <v>11565</v>
          </cell>
          <cell r="I626">
            <v>13646.699999999999</v>
          </cell>
        </row>
        <row r="627">
          <cell r="D627" t="str">
            <v>Maïy träün 250l</v>
          </cell>
          <cell r="E627" t="str">
            <v>Ca</v>
          </cell>
          <cell r="F627">
            <v>9.5000000000000001E-2</v>
          </cell>
          <cell r="G627">
            <v>96272</v>
          </cell>
          <cell r="J627">
            <v>9145.84</v>
          </cell>
        </row>
        <row r="628">
          <cell r="D628" t="str">
            <v>Maïy âáöm duìi 1.5KW</v>
          </cell>
          <cell r="E628" t="str">
            <v>Ca</v>
          </cell>
          <cell r="F628">
            <v>8.8999999999999996E-2</v>
          </cell>
          <cell r="G628">
            <v>37456</v>
          </cell>
          <cell r="J628">
            <v>3333.5839999999998</v>
          </cell>
        </row>
        <row r="629">
          <cell r="D629" t="str">
            <v>Vaïn khuän moïng</v>
          </cell>
          <cell r="E629" t="str">
            <v>m2</v>
          </cell>
          <cell r="G629" t="str">
            <v/>
          </cell>
          <cell r="H629">
            <v>27876.228751599145</v>
          </cell>
          <cell r="I629">
            <v>5935.5562499999996</v>
          </cell>
          <cell r="J629">
            <v>0</v>
          </cell>
        </row>
        <row r="630">
          <cell r="D630" t="str">
            <v>Gäù vaïn</v>
          </cell>
          <cell r="E630" t="str">
            <v>m3</v>
          </cell>
          <cell r="F630">
            <v>1.5900000000000004E-2</v>
          </cell>
          <cell r="G630">
            <v>1663410.4708636364</v>
          </cell>
          <cell r="H630">
            <v>26448.226486731826</v>
          </cell>
        </row>
        <row r="631">
          <cell r="D631" t="str">
            <v>Âinh</v>
          </cell>
          <cell r="E631" t="str">
            <v>kg</v>
          </cell>
          <cell r="F631">
            <v>0.18</v>
          </cell>
          <cell r="G631">
            <v>6400</v>
          </cell>
          <cell r="H631">
            <v>1152</v>
          </cell>
        </row>
        <row r="632">
          <cell r="D632" t="str">
            <v>Váût liãûu khaïc</v>
          </cell>
          <cell r="E632" t="str">
            <v>%</v>
          </cell>
          <cell r="F632">
            <v>1</v>
          </cell>
          <cell r="G632">
            <v>27600.226486731826</v>
          </cell>
          <cell r="H632">
            <v>276.00226486731827</v>
          </cell>
        </row>
        <row r="633">
          <cell r="D633" t="str">
            <v>Nhán cäng báûc 3.5/7</v>
          </cell>
          <cell r="E633" t="str">
            <v>Cäng</v>
          </cell>
          <cell r="F633">
            <v>0.48749999999999999</v>
          </cell>
          <cell r="G633">
            <v>12175.5</v>
          </cell>
          <cell r="I633">
            <v>5935.5562499999996</v>
          </cell>
        </row>
        <row r="634">
          <cell r="D634" t="str">
            <v>Âaìo âáút moïng âáút cáúp 3</v>
          </cell>
          <cell r="E634" t="str">
            <v>m3</v>
          </cell>
          <cell r="G634" t="str">
            <v/>
          </cell>
          <cell r="I634">
            <v>13930.16</v>
          </cell>
        </row>
        <row r="635">
          <cell r="D635" t="str">
            <v>Nhán cäng báûc 2.7/7</v>
          </cell>
          <cell r="E635" t="str">
            <v>Cäng</v>
          </cell>
          <cell r="F635">
            <v>1.24</v>
          </cell>
          <cell r="G635">
            <v>11234</v>
          </cell>
          <cell r="I635">
            <v>13930.16</v>
          </cell>
        </row>
        <row r="636">
          <cell r="D636" t="str">
            <v>Âàõp âáút moïng âáút cáúp 3</v>
          </cell>
          <cell r="E636" t="str">
            <v>m3</v>
          </cell>
          <cell r="G636" t="str">
            <v/>
          </cell>
          <cell r="I636">
            <v>7748.55</v>
          </cell>
        </row>
        <row r="637">
          <cell r="D637" t="str">
            <v>Nhán cäng báûc 3.0/7</v>
          </cell>
          <cell r="E637" t="str">
            <v>Cäng</v>
          </cell>
          <cell r="F637">
            <v>0.67</v>
          </cell>
          <cell r="G637">
            <v>11565</v>
          </cell>
          <cell r="I637">
            <v>7748.55</v>
          </cell>
        </row>
        <row r="638">
          <cell r="D638" t="str">
            <v>Chän cäüt häü lan</v>
          </cell>
          <cell r="E638" t="str">
            <v>Cäüt</v>
          </cell>
          <cell r="G638" t="str">
            <v/>
          </cell>
          <cell r="I638">
            <v>4228.3499999999995</v>
          </cell>
        </row>
        <row r="639">
          <cell r="D639" t="str">
            <v>Nhán cäng báûc 4.5/7</v>
          </cell>
          <cell r="E639" t="str">
            <v>Cäng</v>
          </cell>
          <cell r="F639">
            <v>0.3</v>
          </cell>
          <cell r="G639">
            <v>14094.5</v>
          </cell>
          <cell r="I639">
            <v>4228.3499999999995</v>
          </cell>
        </row>
        <row r="640">
          <cell r="D640" t="str">
            <v>§­êng hµn d=8mm</v>
          </cell>
          <cell r="E640" t="str">
            <v>md</v>
          </cell>
          <cell r="G640" t="str">
            <v/>
          </cell>
          <cell r="H640">
            <v>5272.7272727272721</v>
          </cell>
          <cell r="I640">
            <v>1329.7439999999999</v>
          </cell>
          <cell r="J640">
            <v>8043.152</v>
          </cell>
        </row>
        <row r="641">
          <cell r="D641" t="str">
            <v>Que haìn</v>
          </cell>
          <cell r="E641" t="str">
            <v>kg</v>
          </cell>
          <cell r="F641">
            <v>0.57999999999999996</v>
          </cell>
          <cell r="G641">
            <v>9090.9090909090901</v>
          </cell>
          <cell r="H641">
            <v>5272.7272727272721</v>
          </cell>
        </row>
        <row r="642">
          <cell r="D642" t="str">
            <v>Nhán cäng báûc 4.0/7</v>
          </cell>
          <cell r="E642" t="str">
            <v>Cäng</v>
          </cell>
          <cell r="F642">
            <v>0.104</v>
          </cell>
          <cell r="G642">
            <v>12786</v>
          </cell>
          <cell r="I642">
            <v>1329.7439999999999</v>
          </cell>
        </row>
        <row r="643">
          <cell r="D643" t="str">
            <v>Maïy haìn 23KW</v>
          </cell>
          <cell r="E643" t="str">
            <v>Ca</v>
          </cell>
          <cell r="F643">
            <v>0.104</v>
          </cell>
          <cell r="G643">
            <v>77338</v>
          </cell>
          <cell r="J643">
            <v>8043.152</v>
          </cell>
        </row>
        <row r="644">
          <cell r="D644" t="str">
            <v>Làõp dæûng thanh giæîa tæåìng häü lan</v>
          </cell>
          <cell r="E644" t="str">
            <v>táún</v>
          </cell>
          <cell r="G644" t="str">
            <v/>
          </cell>
          <cell r="H644">
            <v>0</v>
          </cell>
          <cell r="I644">
            <v>113249.3075</v>
          </cell>
          <cell r="J644">
            <v>0</v>
          </cell>
        </row>
        <row r="645">
          <cell r="D645" t="str">
            <v>Nhán cäng báûc 4.5/7</v>
          </cell>
          <cell r="E645" t="str">
            <v>Cäng</v>
          </cell>
          <cell r="F645">
            <v>8.0350000000000001</v>
          </cell>
          <cell r="G645">
            <v>14094.5</v>
          </cell>
          <cell r="I645">
            <v>113249.3075</v>
          </cell>
        </row>
        <row r="646">
          <cell r="D646" t="str">
            <v>BÃÛ ÂUÏC DÁÖM</v>
          </cell>
        </row>
        <row r="647">
          <cell r="D647" t="str">
            <v>Bªt«ng bÖ ®óc M200</v>
          </cell>
          <cell r="E647" t="str">
            <v>m3</v>
          </cell>
          <cell r="G647" t="str">
            <v/>
          </cell>
          <cell r="H647">
            <v>588333.11139883392</v>
          </cell>
          <cell r="I647">
            <v>27871.65</v>
          </cell>
          <cell r="J647">
            <v>12479.423999999999</v>
          </cell>
        </row>
        <row r="648">
          <cell r="D648" t="str">
            <v>Væîa M</v>
          </cell>
          <cell r="E648" t="str">
            <v>m3</v>
          </cell>
          <cell r="F648">
            <v>1.0249999999999999</v>
          </cell>
          <cell r="G648">
            <v>543935.60100000002</v>
          </cell>
          <cell r="H648">
            <v>557533.991025</v>
          </cell>
        </row>
        <row r="649">
          <cell r="D649" t="str">
            <v>Gäù vaïn</v>
          </cell>
          <cell r="E649" t="str">
            <v>m3</v>
          </cell>
          <cell r="F649">
            <v>1.4999999999999999E-2</v>
          </cell>
          <cell r="G649">
            <v>1663410.4708636364</v>
          </cell>
          <cell r="H649">
            <v>24951.157062954546</v>
          </cell>
        </row>
        <row r="650">
          <cell r="D650" t="str">
            <v>Âinh</v>
          </cell>
          <cell r="E650" t="str">
            <v>kg</v>
          </cell>
          <cell r="F650">
            <v>0.122</v>
          </cell>
          <cell r="G650">
            <v>6400</v>
          </cell>
          <cell r="H650">
            <v>7.8079999999999998</v>
          </cell>
        </row>
        <row r="651">
          <cell r="D651" t="str">
            <v>Âinh âéa</v>
          </cell>
          <cell r="E651" t="str">
            <v>caïi</v>
          </cell>
          <cell r="F651">
            <v>0.60299999999999998</v>
          </cell>
          <cell r="G651">
            <v>2500</v>
          </cell>
          <cell r="H651">
            <v>15.074999999999999</v>
          </cell>
        </row>
        <row r="652">
          <cell r="D652" t="str">
            <v>Váût liãûu khaïc</v>
          </cell>
          <cell r="E652" t="str">
            <v>%</v>
          </cell>
          <cell r="F652">
            <v>1</v>
          </cell>
          <cell r="G652">
            <v>582508.03108795441</v>
          </cell>
          <cell r="H652">
            <v>5825.0803108795444</v>
          </cell>
        </row>
        <row r="653">
          <cell r="D653" t="str">
            <v>Nhán cäng báûc 3.0/7</v>
          </cell>
          <cell r="E653" t="str">
            <v>Cäng</v>
          </cell>
          <cell r="F653">
            <v>2.41</v>
          </cell>
          <cell r="G653">
            <v>11565</v>
          </cell>
          <cell r="I653">
            <v>27871.65</v>
          </cell>
        </row>
        <row r="654">
          <cell r="D654" t="str">
            <v>Maïy träün 250l</v>
          </cell>
          <cell r="E654" t="str">
            <v>Ca</v>
          </cell>
          <cell r="F654">
            <v>9.5000000000000001E-2</v>
          </cell>
          <cell r="G654">
            <v>96272</v>
          </cell>
          <cell r="J654">
            <v>9145.84</v>
          </cell>
        </row>
        <row r="655">
          <cell r="D655" t="str">
            <v>Maïy âáöm duìi 1.5KW</v>
          </cell>
          <cell r="E655" t="str">
            <v>Ca</v>
          </cell>
          <cell r="F655">
            <v>8.8999999999999996E-2</v>
          </cell>
          <cell r="G655">
            <v>37456</v>
          </cell>
          <cell r="J655">
            <v>3333.5839999999998</v>
          </cell>
        </row>
        <row r="656">
          <cell r="D656" t="str">
            <v>V¸n khu«n ®æ BT bÖ ®óc dÇm</v>
          </cell>
          <cell r="E656" t="str">
            <v>m2</v>
          </cell>
          <cell r="G656" t="str">
            <v/>
          </cell>
          <cell r="H656">
            <v>23246.276198279149</v>
          </cell>
          <cell r="I656">
            <v>1657.08555</v>
          </cell>
          <cell r="J656">
            <v>0</v>
          </cell>
        </row>
        <row r="657">
          <cell r="D657" t="str">
            <v>Gäù vaïn</v>
          </cell>
          <cell r="E657" t="str">
            <v>m3</v>
          </cell>
          <cell r="F657">
            <v>7.92E-3</v>
          </cell>
          <cell r="G657">
            <v>1663410.4708636364</v>
          </cell>
          <cell r="H657">
            <v>13174.21092924</v>
          </cell>
        </row>
        <row r="658">
          <cell r="D658" t="str">
            <v>Gäù âaì neûp</v>
          </cell>
          <cell r="E658" t="str">
            <v>m3</v>
          </cell>
          <cell r="F658">
            <v>8.6499999999999999E-4</v>
          </cell>
          <cell r="G658">
            <v>1663410.4708636364</v>
          </cell>
          <cell r="H658">
            <v>1438.8500572970454</v>
          </cell>
        </row>
        <row r="659">
          <cell r="D659" t="str">
            <v>Gäù chäúng</v>
          </cell>
          <cell r="E659" t="str">
            <v>m3</v>
          </cell>
          <cell r="F659">
            <v>4.5900000000000003E-3</v>
          </cell>
          <cell r="G659">
            <v>1663410.4708636364</v>
          </cell>
          <cell r="H659">
            <v>7635.0540612640916</v>
          </cell>
        </row>
        <row r="660">
          <cell r="D660" t="str">
            <v>Âinh</v>
          </cell>
          <cell r="E660" t="str">
            <v>kg</v>
          </cell>
          <cell r="F660">
            <v>0.12</v>
          </cell>
          <cell r="G660">
            <v>6400</v>
          </cell>
          <cell r="H660">
            <v>768</v>
          </cell>
        </row>
        <row r="661">
          <cell r="D661" t="str">
            <v>Váût liãûu khaïc</v>
          </cell>
          <cell r="E661" t="str">
            <v>%</v>
          </cell>
          <cell r="F661">
            <v>1</v>
          </cell>
          <cell r="G661">
            <v>23016.115047801137</v>
          </cell>
          <cell r="H661">
            <v>230.16115047801136</v>
          </cell>
        </row>
        <row r="662">
          <cell r="D662" t="str">
            <v>Nhán cäng báûc 3.5/7</v>
          </cell>
          <cell r="E662" t="str">
            <v>Cäng</v>
          </cell>
          <cell r="F662">
            <v>0.1361</v>
          </cell>
          <cell r="G662">
            <v>12175.5</v>
          </cell>
          <cell r="I662">
            <v>1657.08555</v>
          </cell>
        </row>
        <row r="663">
          <cell r="D663" t="str">
            <v>G/c«ng CT bÖ ®óc F=10mm</v>
          </cell>
          <cell r="E663" t="str">
            <v>TÊn</v>
          </cell>
          <cell r="G663" t="str">
            <v/>
          </cell>
          <cell r="H663">
            <v>4659206.8178181816</v>
          </cell>
          <cell r="I663">
            <v>157550.97</v>
          </cell>
          <cell r="J663">
            <v>15915.6</v>
          </cell>
        </row>
        <row r="664">
          <cell r="D664" t="str">
            <v>Theïp troìn d=10mm</v>
          </cell>
          <cell r="E664" t="str">
            <v>kg</v>
          </cell>
          <cell r="F664">
            <v>1005</v>
          </cell>
          <cell r="G664">
            <v>4486.8326545454547</v>
          </cell>
          <cell r="H664">
            <v>4509266.8178181816</v>
          </cell>
        </row>
        <row r="665">
          <cell r="D665" t="str">
            <v>Dáy theïp</v>
          </cell>
          <cell r="E665" t="str">
            <v>kg</v>
          </cell>
          <cell r="F665">
            <v>21.42</v>
          </cell>
          <cell r="G665">
            <v>7000</v>
          </cell>
          <cell r="H665">
            <v>149940</v>
          </cell>
        </row>
        <row r="666">
          <cell r="D666" t="str">
            <v>Nhán cäng báûc 3.5/7</v>
          </cell>
          <cell r="E666" t="str">
            <v>Cäng</v>
          </cell>
          <cell r="F666">
            <v>12.94</v>
          </cell>
          <cell r="G666">
            <v>12175.5</v>
          </cell>
          <cell r="I666">
            <v>157550.97</v>
          </cell>
        </row>
        <row r="667">
          <cell r="D667" t="str">
            <v>Maïy càõt uäún cäút theïp</v>
          </cell>
          <cell r="E667" t="str">
            <v>Ca</v>
          </cell>
          <cell r="F667">
            <v>0.4</v>
          </cell>
          <cell r="G667">
            <v>39789</v>
          </cell>
          <cell r="J667">
            <v>15915.6</v>
          </cell>
        </row>
        <row r="668">
          <cell r="D668" t="str">
            <v>San ®Çm c¸t t¹o mÆt b»ng</v>
          </cell>
          <cell r="E668" t="str">
            <v>m3</v>
          </cell>
          <cell r="G668" t="str">
            <v/>
          </cell>
          <cell r="J668">
            <v>1572.60636</v>
          </cell>
        </row>
        <row r="669">
          <cell r="D669" t="str">
            <v>Maïy âáöm 9T</v>
          </cell>
          <cell r="E669" t="str">
            <v>Ca</v>
          </cell>
          <cell r="F669">
            <v>2.0200000000000001E-3</v>
          </cell>
          <cell r="G669">
            <v>443844</v>
          </cell>
          <cell r="J669">
            <v>896.56488000000002</v>
          </cell>
        </row>
        <row r="670">
          <cell r="D670" t="str">
            <v>Maïy uíi 110cv</v>
          </cell>
          <cell r="E670" t="str">
            <v>Ca</v>
          </cell>
          <cell r="F670">
            <v>1.01E-3</v>
          </cell>
          <cell r="G670">
            <v>669348</v>
          </cell>
          <cell r="J670">
            <v>676.04147999999998</v>
          </cell>
        </row>
        <row r="671">
          <cell r="D671" t="str">
            <v>L¸ng v÷a xim¨ng d=4cm M100</v>
          </cell>
          <cell r="E671" t="str">
            <v>m2</v>
          </cell>
          <cell r="G671" t="str">
            <v/>
          </cell>
          <cell r="H671">
            <v>1339.7353574000001</v>
          </cell>
          <cell r="I671">
            <v>844.49200000000008</v>
          </cell>
          <cell r="J671">
            <v>135.88200000000001</v>
          </cell>
        </row>
        <row r="672">
          <cell r="D672" t="str">
            <v>Væîa M</v>
          </cell>
          <cell r="E672" t="str">
            <v>m3</v>
          </cell>
          <cell r="F672">
            <v>2.7400000000000002E-3</v>
          </cell>
          <cell r="G672">
            <v>488954.51</v>
          </cell>
          <cell r="H672">
            <v>1339.7353574000001</v>
          </cell>
        </row>
        <row r="673">
          <cell r="D673" t="str">
            <v>Nhán cäng báûc 3.7/7</v>
          </cell>
          <cell r="E673" t="str">
            <v>Cäng</v>
          </cell>
          <cell r="F673">
            <v>6.8000000000000005E-2</v>
          </cell>
          <cell r="G673">
            <v>12419</v>
          </cell>
          <cell r="I673">
            <v>844.49200000000008</v>
          </cell>
        </row>
        <row r="674">
          <cell r="D674" t="str">
            <v>Maïy träün væîa 80l</v>
          </cell>
          <cell r="E674" t="str">
            <v>Ca</v>
          </cell>
          <cell r="F674">
            <v>3.0000000000000001E-3</v>
          </cell>
          <cell r="G674">
            <v>45294</v>
          </cell>
          <cell r="J674">
            <v>135.88200000000001</v>
          </cell>
        </row>
        <row r="675">
          <cell r="D675" t="str">
            <v>Gäúi cao su</v>
          </cell>
          <cell r="E675" t="str">
            <v>Bäü</v>
          </cell>
          <cell r="G675" t="str">
            <v/>
          </cell>
          <cell r="H675">
            <v>2550000</v>
          </cell>
          <cell r="I675">
            <v>25568.55</v>
          </cell>
          <cell r="J675">
            <v>0</v>
          </cell>
        </row>
        <row r="676">
          <cell r="D676" t="str">
            <v>Gèi cao su</v>
          </cell>
          <cell r="E676" t="str">
            <v xml:space="preserve">Bé </v>
          </cell>
          <cell r="F676">
            <v>1</v>
          </cell>
          <cell r="G676">
            <v>2500000</v>
          </cell>
          <cell r="H676">
            <v>2500000</v>
          </cell>
        </row>
        <row r="677">
          <cell r="D677" t="str">
            <v xml:space="preserve"> V©t liÖu kh¸c</v>
          </cell>
          <cell r="E677" t="str">
            <v>%</v>
          </cell>
          <cell r="F677">
            <v>2</v>
          </cell>
          <cell r="G677">
            <v>2500000</v>
          </cell>
          <cell r="H677">
            <v>50000</v>
          </cell>
        </row>
        <row r="678">
          <cell r="D678" t="str">
            <v>Nhán cäng báûc 3.5/7</v>
          </cell>
          <cell r="E678" t="str">
            <v>Cäng</v>
          </cell>
          <cell r="F678">
            <v>2.1</v>
          </cell>
          <cell r="G678">
            <v>12175.5</v>
          </cell>
          <cell r="I678">
            <v>25568.55</v>
          </cell>
        </row>
        <row r="679">
          <cell r="D679" t="str">
            <v>Maïy båm næåïc 75cv</v>
          </cell>
          <cell r="E679" t="str">
            <v>Ca</v>
          </cell>
          <cell r="G679" t="str">
            <v/>
          </cell>
          <cell r="J679">
            <v>466499</v>
          </cell>
        </row>
        <row r="680">
          <cell r="D680" t="str">
            <v>Maïy båm næåïc 75cv</v>
          </cell>
          <cell r="E680" t="str">
            <v>Ca</v>
          </cell>
          <cell r="F680">
            <v>1</v>
          </cell>
          <cell r="G680">
            <v>466499</v>
          </cell>
          <cell r="J680">
            <v>466499</v>
          </cell>
        </row>
        <row r="681">
          <cell r="D681" t="str">
            <v>Âaìo âáút, âáút âäöi + vc âãø âàõp Ltb=1km</v>
          </cell>
          <cell r="E681" t="str">
            <v>m3</v>
          </cell>
          <cell r="G681" t="str">
            <v/>
          </cell>
          <cell r="H681">
            <v>5650</v>
          </cell>
          <cell r="I681">
            <v>93.676500000000019</v>
          </cell>
          <cell r="J681">
            <v>10141.31604</v>
          </cell>
        </row>
        <row r="682">
          <cell r="D682" t="str">
            <v>Âáút âàõp</v>
          </cell>
          <cell r="E682" t="str">
            <v>m3</v>
          </cell>
          <cell r="F682">
            <v>1</v>
          </cell>
          <cell r="G682">
            <v>5650</v>
          </cell>
          <cell r="H682">
            <v>5650</v>
          </cell>
        </row>
        <row r="683">
          <cell r="D683" t="str">
            <v>Maïy âaìo &lt;=0.8m3</v>
          </cell>
          <cell r="E683" t="str">
            <v>Ca</v>
          </cell>
          <cell r="F683">
            <v>3.3600000000000001E-3</v>
          </cell>
          <cell r="G683">
            <v>705849</v>
          </cell>
          <cell r="J683">
            <v>2371.6526400000002</v>
          </cell>
        </row>
        <row r="684">
          <cell r="D684" t="str">
            <v>Ätä tæû âäø 7T</v>
          </cell>
          <cell r="E684" t="str">
            <v>Ca</v>
          </cell>
          <cell r="F684">
            <v>1.6799999999999999E-2</v>
          </cell>
          <cell r="G684">
            <v>444551</v>
          </cell>
          <cell r="J684">
            <v>7468.4567999999999</v>
          </cell>
        </row>
        <row r="685">
          <cell r="D685" t="str">
            <v>Maïy uíi 110cv</v>
          </cell>
          <cell r="E685" t="str">
            <v>Ca</v>
          </cell>
          <cell r="F685">
            <v>4.4999999999999999E-4</v>
          </cell>
          <cell r="G685">
            <v>669348</v>
          </cell>
          <cell r="J685">
            <v>301.20659999999998</v>
          </cell>
        </row>
        <row r="686">
          <cell r="D686" t="str">
            <v>Nhán cäng báûc 3.0/7</v>
          </cell>
          <cell r="E686" t="str">
            <v>Cäng</v>
          </cell>
          <cell r="F686">
            <v>8.1000000000000013E-3</v>
          </cell>
          <cell r="G686">
            <v>11565</v>
          </cell>
          <cell r="I686">
            <v>93.676500000000019</v>
          </cell>
        </row>
        <row r="687">
          <cell r="D687" t="str">
            <v xml:space="preserve">San âáöm âáút </v>
          </cell>
          <cell r="E687" t="str">
            <v>m3</v>
          </cell>
          <cell r="G687" t="str">
            <v/>
          </cell>
          <cell r="J687">
            <v>1613.424</v>
          </cell>
        </row>
        <row r="688">
          <cell r="D688" t="str">
            <v>Maïy âáöm 25T</v>
          </cell>
          <cell r="E688" t="str">
            <v>Ca</v>
          </cell>
          <cell r="F688">
            <v>1.92E-3</v>
          </cell>
          <cell r="G688">
            <v>505651</v>
          </cell>
          <cell r="J688">
            <v>970.84992</v>
          </cell>
        </row>
        <row r="689">
          <cell r="D689" t="str">
            <v>Maïy uíi 110cv</v>
          </cell>
          <cell r="E689" t="str">
            <v>Ca</v>
          </cell>
          <cell r="F689">
            <v>9.6000000000000002E-4</v>
          </cell>
          <cell r="G689">
            <v>669348</v>
          </cell>
          <cell r="J689">
            <v>642.57407999999998</v>
          </cell>
        </row>
        <row r="690">
          <cell r="D690" t="str">
            <v xml:space="preserve">Biãøn baïo </v>
          </cell>
          <cell r="E690" t="str">
            <v>Bäü</v>
          </cell>
          <cell r="G690" t="str">
            <v/>
          </cell>
          <cell r="H690">
            <v>596700</v>
          </cell>
          <cell r="I690">
            <v>33826.799999999996</v>
          </cell>
          <cell r="J690">
            <v>0</v>
          </cell>
        </row>
        <row r="691">
          <cell r="D691" t="str">
            <v xml:space="preserve">Biãøn baïo </v>
          </cell>
          <cell r="E691" t="str">
            <v>bäü</v>
          </cell>
          <cell r="F691">
            <v>1</v>
          </cell>
          <cell r="G691">
            <v>350000</v>
          </cell>
          <cell r="H691">
            <v>350000</v>
          </cell>
        </row>
        <row r="692">
          <cell r="D692" t="str">
            <v>Truû biãøn baïo</v>
          </cell>
          <cell r="E692" t="str">
            <v>truû</v>
          </cell>
          <cell r="F692">
            <v>1</v>
          </cell>
          <cell r="G692">
            <v>235000</v>
          </cell>
          <cell r="H692">
            <v>235000</v>
          </cell>
        </row>
        <row r="693">
          <cell r="D693" t="str">
            <v>Váût liãûu khaïc</v>
          </cell>
          <cell r="E693" t="str">
            <v>%</v>
          </cell>
          <cell r="F693">
            <v>2</v>
          </cell>
          <cell r="G693">
            <v>585000</v>
          </cell>
          <cell r="H693">
            <v>11700</v>
          </cell>
        </row>
        <row r="694">
          <cell r="D694" t="str">
            <v>Nhán cäng báûc 4.5/7</v>
          </cell>
          <cell r="E694" t="str">
            <v>Cäng</v>
          </cell>
          <cell r="F694">
            <v>2.4</v>
          </cell>
          <cell r="G694">
            <v>14094.5</v>
          </cell>
          <cell r="I694">
            <v>33826.799999999996</v>
          </cell>
        </row>
        <row r="695">
          <cell r="D695" t="str">
            <v>Gia cäng  theïp goïc caïc loaûi</v>
          </cell>
          <cell r="E695" t="str">
            <v>Táún</v>
          </cell>
          <cell r="G695" t="str">
            <v/>
          </cell>
          <cell r="H695">
            <v>5288397.7730181813</v>
          </cell>
          <cell r="I695">
            <v>141966.32999999999</v>
          </cell>
          <cell r="J695">
            <v>280350.25</v>
          </cell>
        </row>
        <row r="696">
          <cell r="D696" t="str">
            <v>Theïp goïc</v>
          </cell>
          <cell r="E696" t="str">
            <v>kg</v>
          </cell>
          <cell r="F696">
            <v>1020</v>
          </cell>
          <cell r="G696">
            <v>4759.5599272727268</v>
          </cell>
          <cell r="H696">
            <v>4854751.1258181818</v>
          </cell>
        </row>
        <row r="697">
          <cell r="D697" t="str">
            <v>Que haìn</v>
          </cell>
          <cell r="E697" t="str">
            <v>kg</v>
          </cell>
          <cell r="F697">
            <v>20</v>
          </cell>
          <cell r="G697">
            <v>9090.9090909090901</v>
          </cell>
          <cell r="H697">
            <v>181818.18181818179</v>
          </cell>
        </row>
        <row r="698">
          <cell r="D698" t="str">
            <v>Váût liãûu khaïc</v>
          </cell>
          <cell r="E698" t="str">
            <v>%</v>
          </cell>
          <cell r="F698">
            <v>5</v>
          </cell>
          <cell r="G698">
            <v>5036569.3076363634</v>
          </cell>
          <cell r="H698">
            <v>251828.46538181818</v>
          </cell>
        </row>
        <row r="699">
          <cell r="D699" t="str">
            <v>Nhán cäng báûc 3.5/7</v>
          </cell>
          <cell r="E699" t="str">
            <v>Cäng</v>
          </cell>
          <cell r="F699">
            <v>11.66</v>
          </cell>
          <cell r="G699">
            <v>12175.5</v>
          </cell>
          <cell r="I699">
            <v>141966.32999999999</v>
          </cell>
        </row>
        <row r="700">
          <cell r="D700" t="str">
            <v>Maïy haìn 23KW</v>
          </cell>
          <cell r="E700" t="str">
            <v>Ca</v>
          </cell>
          <cell r="F700">
            <v>3.625</v>
          </cell>
          <cell r="G700">
            <v>77338</v>
          </cell>
          <cell r="J700">
            <v>280350.25</v>
          </cell>
        </row>
        <row r="701">
          <cell r="D701" t="str">
            <v>Âaï häüc gia cäú hai âáöu cáöu M100</v>
          </cell>
          <cell r="E701" t="str">
            <v>m3</v>
          </cell>
          <cell r="G701" t="str">
            <v/>
          </cell>
          <cell r="H701">
            <v>533702.00811108411</v>
          </cell>
          <cell r="I701">
            <v>27871.65</v>
          </cell>
          <cell r="J701">
            <v>12479.423999999999</v>
          </cell>
        </row>
        <row r="702">
          <cell r="D702" t="str">
            <v>Væîa M</v>
          </cell>
          <cell r="E702" t="str">
            <v>m3</v>
          </cell>
          <cell r="F702">
            <v>1.0249999999999999</v>
          </cell>
          <cell r="G702">
            <v>488954.51</v>
          </cell>
          <cell r="H702">
            <v>501178.37274999998</v>
          </cell>
        </row>
        <row r="703">
          <cell r="D703" t="str">
            <v>Gäù vaïn</v>
          </cell>
          <cell r="E703" t="str">
            <v>m3</v>
          </cell>
          <cell r="F703">
            <v>1.4999999999999999E-2</v>
          </cell>
          <cell r="G703">
            <v>1663410.4708636364</v>
          </cell>
          <cell r="H703">
            <v>24951.157062954546</v>
          </cell>
        </row>
        <row r="704">
          <cell r="D704" t="str">
            <v>Âinh</v>
          </cell>
          <cell r="E704" t="str">
            <v>kg</v>
          </cell>
          <cell r="F704">
            <v>0.122</v>
          </cell>
          <cell r="G704">
            <v>6400</v>
          </cell>
          <cell r="H704">
            <v>780.8</v>
          </cell>
        </row>
        <row r="705">
          <cell r="D705" t="str">
            <v>Âinh âéa</v>
          </cell>
          <cell r="E705" t="str">
            <v>caïi</v>
          </cell>
          <cell r="F705">
            <v>0.60299999999999998</v>
          </cell>
          <cell r="G705">
            <v>2500</v>
          </cell>
          <cell r="H705">
            <v>1507.5</v>
          </cell>
        </row>
        <row r="706">
          <cell r="D706" t="str">
            <v>Váût liãûu khaïc</v>
          </cell>
          <cell r="E706" t="str">
            <v>%</v>
          </cell>
          <cell r="F706">
            <v>1</v>
          </cell>
          <cell r="G706">
            <v>528417.82981295453</v>
          </cell>
          <cell r="H706">
            <v>5284.1782981295455</v>
          </cell>
        </row>
        <row r="707">
          <cell r="D707" t="str">
            <v>Nhán cäng báûc 3.0/7</v>
          </cell>
          <cell r="E707" t="str">
            <v>Cäng</v>
          </cell>
          <cell r="F707">
            <v>2.41</v>
          </cell>
          <cell r="G707">
            <v>11565</v>
          </cell>
          <cell r="I707">
            <v>27871.65</v>
          </cell>
        </row>
        <row r="708">
          <cell r="D708" t="str">
            <v>Maïy träün 250l</v>
          </cell>
          <cell r="E708" t="str">
            <v>Ca</v>
          </cell>
          <cell r="F708">
            <v>9.5000000000000001E-2</v>
          </cell>
          <cell r="G708">
            <v>96272</v>
          </cell>
          <cell r="J708">
            <v>9145.84</v>
          </cell>
        </row>
        <row r="709">
          <cell r="D709" t="str">
            <v>Maïy âáöm duìi 1.5KW</v>
          </cell>
          <cell r="E709" t="str">
            <v>Ca</v>
          </cell>
          <cell r="F709">
            <v>8.8999999999999996E-2</v>
          </cell>
          <cell r="G709">
            <v>37456</v>
          </cell>
          <cell r="J709">
            <v>3333.5839999999998</v>
          </cell>
        </row>
        <row r="710">
          <cell r="D710" t="str">
            <v xml:space="preserve">Dàm saûn âãûm </v>
          </cell>
          <cell r="E710" t="str">
            <v>m3</v>
          </cell>
          <cell r="G710" t="str">
            <v/>
          </cell>
          <cell r="H710">
            <v>180591.86215772724</v>
          </cell>
          <cell r="I710">
            <v>29722.05</v>
          </cell>
        </row>
        <row r="711">
          <cell r="D711" t="str">
            <v>Âaï dàm 4x6</v>
          </cell>
          <cell r="E711" t="str">
            <v>m3</v>
          </cell>
          <cell r="F711">
            <v>1.22</v>
          </cell>
          <cell r="G711">
            <v>148026.11652272724</v>
          </cell>
          <cell r="H711">
            <v>180591.86215772724</v>
          </cell>
        </row>
        <row r="712">
          <cell r="D712" t="str">
            <v>Nhán cäng báûc 3.0/7</v>
          </cell>
          <cell r="E712" t="str">
            <v>Cäng</v>
          </cell>
          <cell r="F712">
            <v>2.57</v>
          </cell>
          <cell r="G712">
            <v>11565</v>
          </cell>
          <cell r="I712">
            <v>29722.05</v>
          </cell>
        </row>
        <row r="713">
          <cell r="D713" t="str">
            <v xml:space="preserve">Thu häöi dàm saûn âãûm </v>
          </cell>
          <cell r="E713" t="str">
            <v>m3</v>
          </cell>
          <cell r="G713" t="str">
            <v/>
          </cell>
          <cell r="H713">
            <v>0</v>
          </cell>
          <cell r="I713">
            <v>29722.05</v>
          </cell>
        </row>
        <row r="714">
          <cell r="D714" t="str">
            <v>Nhán cäng báûc 3.0/7</v>
          </cell>
          <cell r="E714" t="str">
            <v>Cäng</v>
          </cell>
          <cell r="F714">
            <v>2.57</v>
          </cell>
          <cell r="G714">
            <v>11565</v>
          </cell>
          <cell r="I714">
            <v>29722.05</v>
          </cell>
        </row>
        <row r="715">
          <cell r="D715" t="str">
            <v>Laìm vaì thaí roü âaï</v>
          </cell>
          <cell r="E715" t="str">
            <v>Roü</v>
          </cell>
          <cell r="G715" t="str">
            <v/>
          </cell>
          <cell r="H715">
            <v>120728.194625</v>
          </cell>
          <cell r="I715">
            <v>29221.200000000001</v>
          </cell>
          <cell r="J715">
            <v>181535.22</v>
          </cell>
        </row>
        <row r="716">
          <cell r="D716" t="str">
            <v>Dáy theïp d=3mm</v>
          </cell>
          <cell r="E716" t="str">
            <v>kg</v>
          </cell>
          <cell r="F716">
            <v>11</v>
          </cell>
          <cell r="G716">
            <v>6300</v>
          </cell>
          <cell r="H716">
            <v>69300</v>
          </cell>
        </row>
        <row r="717">
          <cell r="D717" t="str">
            <v>Âaï häüc</v>
          </cell>
          <cell r="E717" t="str">
            <v>m3</v>
          </cell>
          <cell r="F717">
            <v>0.55000000000000004</v>
          </cell>
          <cell r="G717">
            <v>93505.808409090896</v>
          </cell>
          <cell r="H717">
            <v>51428.194624999996</v>
          </cell>
        </row>
        <row r="718">
          <cell r="D718" t="str">
            <v>(Âaï häüc thu häöi 50% 1.1m3/2=0,55m3</v>
          </cell>
          <cell r="G718" t="str">
            <v/>
          </cell>
        </row>
        <row r="719">
          <cell r="D719" t="str">
            <v>Nhán cäng báûc 3.5/7</v>
          </cell>
          <cell r="E719" t="str">
            <v>Cäng</v>
          </cell>
          <cell r="F719">
            <v>2.4</v>
          </cell>
          <cell r="G719">
            <v>12175.5</v>
          </cell>
          <cell r="I719">
            <v>29221.200000000001</v>
          </cell>
        </row>
        <row r="720">
          <cell r="D720" t="str">
            <v>Cáøu 16T</v>
          </cell>
          <cell r="E720" t="str">
            <v>Ca</v>
          </cell>
          <cell r="F720">
            <v>7.0000000000000007E-2</v>
          </cell>
          <cell r="G720">
            <v>823425</v>
          </cell>
          <cell r="J720">
            <v>57639.750000000007</v>
          </cell>
        </row>
        <row r="721">
          <cell r="D721" t="str">
            <v>Saì lan 400T</v>
          </cell>
          <cell r="E721" t="str">
            <v>Ca</v>
          </cell>
          <cell r="F721">
            <v>0.15</v>
          </cell>
          <cell r="G721">
            <v>670875</v>
          </cell>
          <cell r="J721">
            <v>100631.25</v>
          </cell>
        </row>
        <row r="722">
          <cell r="D722" t="str">
            <v>Taìu keïo 150cv</v>
          </cell>
          <cell r="E722" t="str">
            <v>Ca</v>
          </cell>
          <cell r="F722">
            <v>0.03</v>
          </cell>
          <cell r="G722">
            <v>775474</v>
          </cell>
          <cell r="J722">
            <v>23264.219999999998</v>
          </cell>
        </row>
        <row r="723">
          <cell r="D723" t="str">
            <v>Thu häöi roü âaï ( 70% cäng làõp âàût)</v>
          </cell>
          <cell r="E723" t="str">
            <v>Roü</v>
          </cell>
          <cell r="G723" t="str">
            <v/>
          </cell>
          <cell r="I723">
            <v>20454.84</v>
          </cell>
          <cell r="J723">
            <v>127074.65400000001</v>
          </cell>
        </row>
        <row r="724">
          <cell r="D724" t="str">
            <v>Nhán cäng báûc 3.5/7</v>
          </cell>
          <cell r="E724" t="str">
            <v>Cäng</v>
          </cell>
          <cell r="F724">
            <v>1.68</v>
          </cell>
          <cell r="G724">
            <v>12175.5</v>
          </cell>
          <cell r="I724">
            <v>20454.84</v>
          </cell>
        </row>
        <row r="725">
          <cell r="D725" t="str">
            <v>Cáøu 16T</v>
          </cell>
          <cell r="E725" t="str">
            <v>Ca</v>
          </cell>
          <cell r="F725">
            <v>4.9000000000000002E-2</v>
          </cell>
          <cell r="G725">
            <v>823425</v>
          </cell>
          <cell r="J725">
            <v>40347.825000000004</v>
          </cell>
        </row>
        <row r="726">
          <cell r="D726" t="str">
            <v>Saì lan 400T</v>
          </cell>
          <cell r="E726" t="str">
            <v>Ca</v>
          </cell>
          <cell r="F726">
            <v>0.105</v>
          </cell>
          <cell r="G726">
            <v>670875</v>
          </cell>
          <cell r="J726">
            <v>70441.875</v>
          </cell>
        </row>
        <row r="727">
          <cell r="D727" t="str">
            <v>Taìu keïo 150cv</v>
          </cell>
          <cell r="E727" t="str">
            <v>Ca</v>
          </cell>
          <cell r="F727">
            <v>2.0999999999999998E-2</v>
          </cell>
          <cell r="G727">
            <v>775474</v>
          </cell>
          <cell r="J727">
            <v>16284.953999999998</v>
          </cell>
        </row>
        <row r="728">
          <cell r="D728" t="str">
            <v>§­êng hµn d=10mm</v>
          </cell>
          <cell r="E728" t="str">
            <v>md</v>
          </cell>
          <cell r="G728" t="str">
            <v/>
          </cell>
          <cell r="H728">
            <v>8545.4545454545441</v>
          </cell>
          <cell r="I728">
            <v>1981.83</v>
          </cell>
          <cell r="J728">
            <v>11987.39</v>
          </cell>
        </row>
        <row r="729">
          <cell r="D729" t="str">
            <v>Que haìn</v>
          </cell>
          <cell r="E729" t="str">
            <v>kg</v>
          </cell>
          <cell r="F729">
            <v>0.94</v>
          </cell>
          <cell r="G729">
            <v>9090.9090909090901</v>
          </cell>
          <cell r="H729">
            <v>8545.4545454545441</v>
          </cell>
        </row>
        <row r="730">
          <cell r="D730" t="str">
            <v>Nhán cäng báûc 4.0/7</v>
          </cell>
          <cell r="E730" t="str">
            <v>Cäng</v>
          </cell>
          <cell r="F730">
            <v>0.155</v>
          </cell>
          <cell r="G730">
            <v>12786</v>
          </cell>
          <cell r="I730">
            <v>1981.83</v>
          </cell>
        </row>
        <row r="731">
          <cell r="D731" t="str">
            <v>Maïy haìn 23KW</v>
          </cell>
          <cell r="E731" t="str">
            <v>Ca</v>
          </cell>
          <cell r="F731">
            <v>0.155</v>
          </cell>
          <cell r="G731">
            <v>77338</v>
          </cell>
          <cell r="J731">
            <v>11987.39</v>
          </cell>
        </row>
        <row r="732">
          <cell r="D732" t="str">
            <v xml:space="preserve">Làõp âàût  theïp baín </v>
          </cell>
          <cell r="E732" t="str">
            <v>Táún</v>
          </cell>
          <cell r="G732" t="str">
            <v/>
          </cell>
          <cell r="H732">
            <v>5288397.7730181813</v>
          </cell>
          <cell r="I732">
            <v>141966.32999999999</v>
          </cell>
          <cell r="J732">
            <v>280350.25</v>
          </cell>
        </row>
        <row r="733">
          <cell r="D733" t="str">
            <v>Theïp baín</v>
          </cell>
          <cell r="E733" t="str">
            <v>kg</v>
          </cell>
          <cell r="F733">
            <v>1020</v>
          </cell>
          <cell r="G733">
            <v>4759.5599272727268</v>
          </cell>
          <cell r="H733">
            <v>4854751.1258181818</v>
          </cell>
        </row>
        <row r="734">
          <cell r="D734" t="str">
            <v>Que haìn</v>
          </cell>
          <cell r="E734" t="str">
            <v>kg</v>
          </cell>
          <cell r="F734">
            <v>20</v>
          </cell>
          <cell r="G734">
            <v>9090.9090909090901</v>
          </cell>
          <cell r="H734">
            <v>181818.18181818179</v>
          </cell>
        </row>
        <row r="735">
          <cell r="D735" t="str">
            <v>Váût liãûu khaïc</v>
          </cell>
          <cell r="E735" t="str">
            <v>%</v>
          </cell>
          <cell r="F735">
            <v>5</v>
          </cell>
          <cell r="G735">
            <v>5036569.3076363634</v>
          </cell>
          <cell r="H735">
            <v>251828.46538181818</v>
          </cell>
        </row>
        <row r="736">
          <cell r="D736" t="str">
            <v>Nhán cäng báûc 3.5/7</v>
          </cell>
          <cell r="E736" t="str">
            <v>Cäng</v>
          </cell>
          <cell r="F736">
            <v>11.66</v>
          </cell>
          <cell r="G736">
            <v>12175.5</v>
          </cell>
          <cell r="I736">
            <v>141966.32999999999</v>
          </cell>
        </row>
        <row r="737">
          <cell r="D737" t="str">
            <v>Maïy haìn 23KW</v>
          </cell>
          <cell r="E737" t="str">
            <v>Ca</v>
          </cell>
          <cell r="F737">
            <v>3.625</v>
          </cell>
          <cell r="G737">
            <v>77338</v>
          </cell>
          <cell r="J737">
            <v>280350.25</v>
          </cell>
        </row>
        <row r="738">
          <cell r="D738" t="str">
            <v>V÷a BT M400 ®é sôt 6-8</v>
          </cell>
          <cell r="E738" t="str">
            <v>m3</v>
          </cell>
          <cell r="H738">
            <v>1043881.581</v>
          </cell>
        </row>
        <row r="739">
          <cell r="D739" t="str">
            <v>Xi màng PC40</v>
          </cell>
          <cell r="E739" t="str">
            <v>kg</v>
          </cell>
          <cell r="F739">
            <v>480.90000000000003</v>
          </cell>
          <cell r="G739">
            <v>929</v>
          </cell>
          <cell r="H739">
            <v>446756.10000000003</v>
          </cell>
        </row>
        <row r="740">
          <cell r="D740" t="str">
            <v>Caït</v>
          </cell>
          <cell r="E740" t="str">
            <v>m3</v>
          </cell>
          <cell r="F740">
            <v>0.38159999999999999</v>
          </cell>
          <cell r="G740">
            <v>120415</v>
          </cell>
          <cell r="H740">
            <v>45950.364000000001</v>
          </cell>
        </row>
        <row r="741">
          <cell r="D741" t="str">
            <v>Âaï dàm 1x2</v>
          </cell>
          <cell r="E741" t="str">
            <v>m3</v>
          </cell>
          <cell r="F741">
            <v>0.86099999999999999</v>
          </cell>
          <cell r="G741">
            <v>192697</v>
          </cell>
          <cell r="H741">
            <v>165912.117</v>
          </cell>
        </row>
        <row r="742">
          <cell r="D742" t="str">
            <v>Phuû gia</v>
          </cell>
          <cell r="E742" t="str">
            <v>kg</v>
          </cell>
          <cell r="F742">
            <v>38.472000000000001</v>
          </cell>
          <cell r="G742">
            <v>10000</v>
          </cell>
          <cell r="H742">
            <v>384720</v>
          </cell>
        </row>
        <row r="743">
          <cell r="D743" t="str">
            <v>Næåïc</v>
          </cell>
          <cell r="E743" t="str">
            <v>lêt</v>
          </cell>
          <cell r="F743">
            <v>181</v>
          </cell>
          <cell r="G743">
            <v>3</v>
          </cell>
          <cell r="H743">
            <v>543</v>
          </cell>
        </row>
        <row r="744">
          <cell r="D744" t="str">
            <v xml:space="preserve">DÇm DUL M400 </v>
          </cell>
          <cell r="E744" t="str">
            <v>m3</v>
          </cell>
          <cell r="G744" t="str">
            <v/>
          </cell>
          <cell r="H744">
            <v>1064837.5037385749</v>
          </cell>
          <cell r="I744">
            <v>53701.200000000004</v>
          </cell>
          <cell r="J744">
            <v>30637.253499999999</v>
          </cell>
        </row>
        <row r="745">
          <cell r="D745" t="str">
            <v>Væîa M</v>
          </cell>
          <cell r="E745" t="str">
            <v>m3</v>
          </cell>
          <cell r="F745">
            <v>1.0149999999999999</v>
          </cell>
          <cell r="G745">
            <v>1043881.581</v>
          </cell>
          <cell r="H745">
            <v>1059539.8047149999</v>
          </cell>
        </row>
        <row r="746">
          <cell r="D746" t="str">
            <v>Váût liãûu khaïc</v>
          </cell>
          <cell r="E746" t="str">
            <v>%</v>
          </cell>
          <cell r="F746">
            <v>0.5</v>
          </cell>
          <cell r="G746">
            <v>1059539.8047149999</v>
          </cell>
          <cell r="H746">
            <v>5297.699023574999</v>
          </cell>
        </row>
        <row r="747">
          <cell r="D747" t="str">
            <v>Nhán cäng báûc 4.0/7</v>
          </cell>
          <cell r="E747" t="str">
            <v>Cäng</v>
          </cell>
          <cell r="F747">
            <v>4.2</v>
          </cell>
          <cell r="G747">
            <v>12786</v>
          </cell>
          <cell r="I747">
            <v>53701.200000000004</v>
          </cell>
        </row>
        <row r="748">
          <cell r="D748" t="str">
            <v>Maïy träün 250l</v>
          </cell>
          <cell r="E748" t="str">
            <v>Ca</v>
          </cell>
          <cell r="F748">
            <v>9.5000000000000001E-2</v>
          </cell>
          <cell r="G748">
            <v>96272</v>
          </cell>
          <cell r="J748">
            <v>9145.84</v>
          </cell>
        </row>
        <row r="749">
          <cell r="D749" t="str">
            <v>Maïy âáöm duìi 1.5KW</v>
          </cell>
          <cell r="E749" t="str">
            <v>Ca</v>
          </cell>
          <cell r="F749">
            <v>0.25</v>
          </cell>
          <cell r="G749">
            <v>37456</v>
          </cell>
          <cell r="J749">
            <v>9364</v>
          </cell>
        </row>
        <row r="750">
          <cell r="D750" t="str">
            <v>Maïy âáöm baìn 1KW</v>
          </cell>
          <cell r="E750" t="str">
            <v>Ca</v>
          </cell>
          <cell r="F750">
            <v>0.25</v>
          </cell>
          <cell r="G750">
            <v>32525</v>
          </cell>
          <cell r="J750">
            <v>8131.25</v>
          </cell>
        </row>
        <row r="751">
          <cell r="D751" t="str">
            <v>Maïy khaïc</v>
          </cell>
          <cell r="E751" t="str">
            <v>%</v>
          </cell>
          <cell r="F751">
            <v>15</v>
          </cell>
          <cell r="G751">
            <v>26641.09</v>
          </cell>
          <cell r="J751">
            <v>3996.1634999999997</v>
          </cell>
        </row>
        <row r="752">
          <cell r="D752" t="str">
            <v xml:space="preserve">BT mèi nèi  M400 </v>
          </cell>
          <cell r="E752" t="str">
            <v>m3</v>
          </cell>
          <cell r="G752" t="str">
            <v/>
          </cell>
          <cell r="H752">
            <v>1075328.5136276248</v>
          </cell>
          <cell r="I752">
            <v>21550.634999999998</v>
          </cell>
          <cell r="J752">
            <v>17476.712</v>
          </cell>
        </row>
        <row r="753">
          <cell r="D753" t="str">
            <v>Væîa M</v>
          </cell>
          <cell r="E753" t="str">
            <v>m3</v>
          </cell>
          <cell r="F753">
            <v>1.0249999999999999</v>
          </cell>
          <cell r="G753">
            <v>1043881.581</v>
          </cell>
          <cell r="H753">
            <v>1069978.6205249999</v>
          </cell>
        </row>
        <row r="754">
          <cell r="D754" t="str">
            <v>Váût liãûu khaïc</v>
          </cell>
          <cell r="E754" t="str">
            <v>%</v>
          </cell>
          <cell r="F754">
            <v>0.5</v>
          </cell>
          <cell r="G754">
            <v>1069978.6205249999</v>
          </cell>
          <cell r="H754">
            <v>5349.8931026249993</v>
          </cell>
        </row>
        <row r="755">
          <cell r="D755" t="str">
            <v>Nhán cäng báûc 3.5/7</v>
          </cell>
          <cell r="E755" t="str">
            <v>Cäng</v>
          </cell>
          <cell r="F755">
            <v>1.77</v>
          </cell>
          <cell r="G755">
            <v>12175.5</v>
          </cell>
          <cell r="I755">
            <v>21550.634999999998</v>
          </cell>
        </row>
        <row r="756">
          <cell r="D756" t="str">
            <v>Maïy träün 250l</v>
          </cell>
          <cell r="E756" t="str">
            <v>Ca</v>
          </cell>
          <cell r="F756">
            <v>9.5000000000000001E-2</v>
          </cell>
          <cell r="G756">
            <v>96272</v>
          </cell>
          <cell r="J756">
            <v>9145.84</v>
          </cell>
        </row>
        <row r="757">
          <cell r="D757" t="str">
            <v>Maïy âáöm duìi 1.5KW</v>
          </cell>
          <cell r="E757" t="str">
            <v>Ca</v>
          </cell>
          <cell r="F757">
            <v>0.18</v>
          </cell>
          <cell r="G757">
            <v>37456</v>
          </cell>
          <cell r="J757">
            <v>6742.08</v>
          </cell>
        </row>
        <row r="758">
          <cell r="D758" t="str">
            <v>Maïy khaïc</v>
          </cell>
          <cell r="E758" t="str">
            <v>%</v>
          </cell>
          <cell r="F758">
            <v>10</v>
          </cell>
          <cell r="G758">
            <v>15887.92</v>
          </cell>
          <cell r="J758">
            <v>1588.7920000000001</v>
          </cell>
        </row>
        <row r="759">
          <cell r="D759" t="str">
            <v xml:space="preserve">BT dÇm ngang  M400 </v>
          </cell>
          <cell r="E759" t="str">
            <v>m3</v>
          </cell>
          <cell r="G759" t="str">
            <v/>
          </cell>
          <cell r="H759">
            <v>1064837.5037385749</v>
          </cell>
          <cell r="I759">
            <v>21550.634999999998</v>
          </cell>
          <cell r="J759">
            <v>17476.712</v>
          </cell>
        </row>
        <row r="760">
          <cell r="D760" t="str">
            <v>Væîa M</v>
          </cell>
          <cell r="E760" t="str">
            <v>m3</v>
          </cell>
          <cell r="F760">
            <v>1.0149999999999999</v>
          </cell>
          <cell r="G760">
            <v>1043881.581</v>
          </cell>
          <cell r="H760">
            <v>1059539.8047149999</v>
          </cell>
        </row>
        <row r="761">
          <cell r="D761" t="str">
            <v>Váût liãûu khaïc</v>
          </cell>
          <cell r="E761" t="str">
            <v>%</v>
          </cell>
          <cell r="F761">
            <v>0.5</v>
          </cell>
          <cell r="G761">
            <v>1059539.8047149999</v>
          </cell>
          <cell r="H761">
            <v>5297.699023574999</v>
          </cell>
        </row>
        <row r="762">
          <cell r="D762" t="str">
            <v>Nhán cäng báûc 3.5/7</v>
          </cell>
          <cell r="E762" t="str">
            <v>Cäng</v>
          </cell>
          <cell r="F762">
            <v>1.77</v>
          </cell>
          <cell r="G762">
            <v>12175.5</v>
          </cell>
          <cell r="I762">
            <v>21550.634999999998</v>
          </cell>
        </row>
        <row r="763">
          <cell r="D763" t="str">
            <v>Maïy träün 250l</v>
          </cell>
          <cell r="E763" t="str">
            <v>Ca</v>
          </cell>
          <cell r="F763">
            <v>9.5000000000000001E-2</v>
          </cell>
          <cell r="G763">
            <v>96272</v>
          </cell>
          <cell r="I763">
            <v>141966.32999999999</v>
          </cell>
          <cell r="J763">
            <v>9145.84</v>
          </cell>
        </row>
        <row r="764">
          <cell r="D764" t="str">
            <v>Maïy âáöm duìi 1.5KW</v>
          </cell>
          <cell r="E764" t="str">
            <v>Ca</v>
          </cell>
          <cell r="F764">
            <v>0.18</v>
          </cell>
          <cell r="G764">
            <v>37456</v>
          </cell>
          <cell r="J764">
            <v>6742.08</v>
          </cell>
        </row>
        <row r="765">
          <cell r="D765" t="str">
            <v>Maïy khaïc</v>
          </cell>
          <cell r="E765" t="str">
            <v>%</v>
          </cell>
          <cell r="F765">
            <v>10</v>
          </cell>
          <cell r="G765">
            <v>15887.92</v>
          </cell>
          <cell r="J765">
            <v>1588.7920000000001</v>
          </cell>
        </row>
        <row r="766">
          <cell r="D766" t="str">
            <v>V¸n khu«n thÐp ®óc dÇm DUL</v>
          </cell>
          <cell r="E766" t="str">
            <v>m2</v>
          </cell>
          <cell r="G766" t="str">
            <v/>
          </cell>
          <cell r="H766">
            <v>37218.359101469097</v>
          </cell>
          <cell r="I766">
            <v>23960.649999999998</v>
          </cell>
          <cell r="J766">
            <v>11350.557225</v>
          </cell>
        </row>
        <row r="767">
          <cell r="D767" t="str">
            <v>Theïp táúm</v>
          </cell>
          <cell r="E767" t="str">
            <v>kg</v>
          </cell>
          <cell r="F767">
            <v>3.6</v>
          </cell>
          <cell r="G767">
            <v>4759.5599272727268</v>
          </cell>
          <cell r="H767">
            <v>17134.415738181819</v>
          </cell>
        </row>
        <row r="768">
          <cell r="D768" t="str">
            <v>Theïp hçnh</v>
          </cell>
          <cell r="E768" t="str">
            <v>kg</v>
          </cell>
          <cell r="F768">
            <v>1.56</v>
          </cell>
          <cell r="G768">
            <v>4759.5599272727268</v>
          </cell>
          <cell r="H768">
            <v>7424.9134865454544</v>
          </cell>
        </row>
        <row r="769">
          <cell r="D769" t="str">
            <v>Que haìn</v>
          </cell>
          <cell r="E769" t="str">
            <v>kg</v>
          </cell>
          <cell r="F769">
            <v>0.16500000000000001</v>
          </cell>
          <cell r="G769">
            <v>9090.9090909090901</v>
          </cell>
          <cell r="H769">
            <v>1500</v>
          </cell>
        </row>
        <row r="770">
          <cell r="D770" t="str">
            <v>ä xy</v>
          </cell>
          <cell r="E770" t="str">
            <v>chai</v>
          </cell>
          <cell r="F770">
            <v>1.7999999999999999E-2</v>
          </cell>
          <cell r="G770">
            <v>45000</v>
          </cell>
          <cell r="H770">
            <v>809.99999999999989</v>
          </cell>
        </row>
        <row r="771">
          <cell r="D771" t="str">
            <v>Âáút âeìn</v>
          </cell>
          <cell r="E771" t="str">
            <v>kg</v>
          </cell>
          <cell r="F771">
            <v>7.6999999999999999E-2</v>
          </cell>
          <cell r="G771">
            <v>5000</v>
          </cell>
          <cell r="H771">
            <v>385</v>
          </cell>
        </row>
        <row r="772">
          <cell r="D772" t="str">
            <v>Tàng âå</v>
          </cell>
          <cell r="E772" t="str">
            <v>caïi</v>
          </cell>
          <cell r="F772">
            <v>3.2000000000000001E-2</v>
          </cell>
          <cell r="G772">
            <v>2500</v>
          </cell>
          <cell r="H772">
            <v>80</v>
          </cell>
        </row>
        <row r="773">
          <cell r="D773" t="str">
            <v>Dáöu bäi trån</v>
          </cell>
          <cell r="E773" t="str">
            <v>kg</v>
          </cell>
          <cell r="F773">
            <v>0.52</v>
          </cell>
          <cell r="G773">
            <v>5000</v>
          </cell>
          <cell r="H773">
            <v>2600</v>
          </cell>
        </row>
        <row r="774">
          <cell r="D774" t="str">
            <v>Buläng M28x105</v>
          </cell>
          <cell r="E774" t="str">
            <v>caïi</v>
          </cell>
          <cell r="F774">
            <v>0.62</v>
          </cell>
          <cell r="G774">
            <v>10000</v>
          </cell>
          <cell r="H774">
            <v>6200</v>
          </cell>
        </row>
        <row r="775">
          <cell r="D775" t="str">
            <v>Váût liãûu khaïc</v>
          </cell>
          <cell r="E775" t="str">
            <v>%</v>
          </cell>
          <cell r="F775">
            <v>3</v>
          </cell>
          <cell r="G775">
            <v>36134.329224727277</v>
          </cell>
          <cell r="H775">
            <v>1084.0298767418183</v>
          </cell>
        </row>
        <row r="776">
          <cell r="D776" t="str">
            <v>Nhán cäng báûc 4.5/7</v>
          </cell>
          <cell r="E776" t="str">
            <v>Cäng</v>
          </cell>
          <cell r="F776">
            <v>1.7</v>
          </cell>
          <cell r="G776">
            <v>14094.5</v>
          </cell>
          <cell r="I776">
            <v>23960.649999999998</v>
          </cell>
        </row>
        <row r="777">
          <cell r="D777" t="str">
            <v>Maïy haìn 23KW</v>
          </cell>
          <cell r="E777" t="str">
            <v>Ca</v>
          </cell>
          <cell r="F777">
            <v>4.4999999999999998E-2</v>
          </cell>
          <cell r="G777">
            <v>77338</v>
          </cell>
          <cell r="J777">
            <v>3480.21</v>
          </cell>
        </row>
        <row r="778">
          <cell r="D778" t="str">
            <v>Maïy càõt theïp</v>
          </cell>
          <cell r="E778" t="str">
            <v>Ca</v>
          </cell>
          <cell r="F778">
            <v>2.5000000000000001E-3</v>
          </cell>
          <cell r="G778">
            <v>164322</v>
          </cell>
          <cell r="J778">
            <v>410.80500000000001</v>
          </cell>
        </row>
        <row r="779">
          <cell r="D779" t="str">
            <v>Tåìi âiãûn 5T</v>
          </cell>
          <cell r="E779" t="str">
            <v>Ca</v>
          </cell>
          <cell r="F779">
            <v>0.01</v>
          </cell>
          <cell r="G779">
            <v>70440</v>
          </cell>
          <cell r="J779">
            <v>704.4</v>
          </cell>
        </row>
        <row r="780">
          <cell r="D780" t="str">
            <v>Cáøu 16T</v>
          </cell>
          <cell r="E780" t="str">
            <v>Ca</v>
          </cell>
          <cell r="F780">
            <v>8.0000000000000002E-3</v>
          </cell>
          <cell r="G780">
            <v>823425</v>
          </cell>
          <cell r="J780">
            <v>6587.4000000000005</v>
          </cell>
        </row>
        <row r="781">
          <cell r="D781" t="str">
            <v>Maïy khaïc</v>
          </cell>
          <cell r="E781" t="str">
            <v>%</v>
          </cell>
          <cell r="F781">
            <v>1.5</v>
          </cell>
          <cell r="G781">
            <v>11182.815000000001</v>
          </cell>
          <cell r="J781">
            <v>167.74222499999999</v>
          </cell>
        </row>
        <row r="782">
          <cell r="D782" t="str">
            <v>G/c«ng CT dÇm F=6mm</v>
          </cell>
          <cell r="E782" t="str">
            <v>TÊn</v>
          </cell>
          <cell r="G782" t="str">
            <v/>
          </cell>
          <cell r="H782" t="e">
            <v>#REF!</v>
          </cell>
          <cell r="I782">
            <v>101265.12</v>
          </cell>
          <cell r="J782">
            <v>103094.74</v>
          </cell>
        </row>
        <row r="783">
          <cell r="D783" t="str">
            <v>Theïp troìn d=6mm</v>
          </cell>
          <cell r="E783" t="str">
            <v>kg</v>
          </cell>
          <cell r="F783">
            <v>1005</v>
          </cell>
          <cell r="G783" t="e">
            <v>#REF!</v>
          </cell>
          <cell r="H783" t="e">
            <v>#REF!</v>
          </cell>
        </row>
        <row r="784">
          <cell r="D784" t="str">
            <v>Dáy theïp</v>
          </cell>
          <cell r="E784" t="str">
            <v>kg</v>
          </cell>
          <cell r="F784">
            <v>14.28</v>
          </cell>
          <cell r="G784">
            <v>7000</v>
          </cell>
          <cell r="H784">
            <v>99960</v>
          </cell>
        </row>
        <row r="785">
          <cell r="D785" t="str">
            <v>Que haìn</v>
          </cell>
          <cell r="E785" t="str">
            <v>kg</v>
          </cell>
          <cell r="F785">
            <v>5.0830000000000002</v>
          </cell>
          <cell r="G785">
            <v>9090.9090909090901</v>
          </cell>
          <cell r="H785">
            <v>46209.090909090904</v>
          </cell>
        </row>
        <row r="786">
          <cell r="D786" t="str">
            <v>Nhán cäng báûc 4.0/7</v>
          </cell>
          <cell r="E786" t="str">
            <v>Cäng</v>
          </cell>
          <cell r="F786">
            <v>7.92</v>
          </cell>
          <cell r="G786">
            <v>12786</v>
          </cell>
          <cell r="I786">
            <v>101265.12</v>
          </cell>
        </row>
        <row r="787">
          <cell r="D787" t="str">
            <v>Maïy haìn 23KW</v>
          </cell>
          <cell r="E787" t="str">
            <v>Ca</v>
          </cell>
          <cell r="F787">
            <v>1.2250000000000001</v>
          </cell>
          <cell r="G787">
            <v>77338</v>
          </cell>
          <cell r="J787">
            <v>94739.05</v>
          </cell>
        </row>
        <row r="788">
          <cell r="D788" t="str">
            <v>Maïy càõt uäún cäút theïp</v>
          </cell>
          <cell r="E788" t="str">
            <v>Ca</v>
          </cell>
          <cell r="F788">
            <v>0.21</v>
          </cell>
          <cell r="G788">
            <v>39789</v>
          </cell>
          <cell r="J788">
            <v>8355.69</v>
          </cell>
        </row>
        <row r="789">
          <cell r="D789" t="str">
            <v>G/c«ng CT dÇm F=8mm</v>
          </cell>
          <cell r="E789" t="str">
            <v>TÊn</v>
          </cell>
          <cell r="G789" t="str">
            <v/>
          </cell>
          <cell r="H789">
            <v>4609754.090545455</v>
          </cell>
          <cell r="I789">
            <v>101265.12</v>
          </cell>
          <cell r="J789">
            <v>103094.74</v>
          </cell>
        </row>
        <row r="790">
          <cell r="D790" t="str">
            <v>Theïp troìn d=8mm</v>
          </cell>
          <cell r="E790" t="str">
            <v>kg</v>
          </cell>
          <cell r="F790">
            <v>1005</v>
          </cell>
          <cell r="G790">
            <v>4441.3781090909097</v>
          </cell>
          <cell r="H790">
            <v>4463584.9996363642</v>
          </cell>
        </row>
        <row r="791">
          <cell r="D791" t="str">
            <v>Dáy theïp</v>
          </cell>
          <cell r="E791" t="str">
            <v>kg</v>
          </cell>
          <cell r="F791">
            <v>14.28</v>
          </cell>
          <cell r="G791">
            <v>7000</v>
          </cell>
          <cell r="H791">
            <v>99960</v>
          </cell>
        </row>
        <row r="792">
          <cell r="D792" t="str">
            <v>Que haìn</v>
          </cell>
          <cell r="E792" t="str">
            <v>kg</v>
          </cell>
          <cell r="F792">
            <v>5.0830000000000002</v>
          </cell>
          <cell r="G792">
            <v>9090.9090909090901</v>
          </cell>
          <cell r="H792">
            <v>46209.090909090904</v>
          </cell>
        </row>
        <row r="793">
          <cell r="D793" t="str">
            <v>Nhán cäng báûc 4.0/7</v>
          </cell>
          <cell r="E793" t="str">
            <v>Cäng</v>
          </cell>
          <cell r="F793">
            <v>7.92</v>
          </cell>
          <cell r="G793">
            <v>12786</v>
          </cell>
          <cell r="I793">
            <v>101265.12</v>
          </cell>
        </row>
        <row r="794">
          <cell r="D794" t="str">
            <v>Maïy haìn 23KW</v>
          </cell>
          <cell r="E794" t="str">
            <v>Ca</v>
          </cell>
          <cell r="F794">
            <v>1.2250000000000001</v>
          </cell>
          <cell r="G794">
            <v>77338</v>
          </cell>
          <cell r="J794">
            <v>94739.05</v>
          </cell>
        </row>
        <row r="795">
          <cell r="D795" t="str">
            <v>Maïy càõt uäún cäút theïp</v>
          </cell>
          <cell r="E795" t="str">
            <v>Ca</v>
          </cell>
          <cell r="F795">
            <v>0.21</v>
          </cell>
          <cell r="G795">
            <v>39789</v>
          </cell>
          <cell r="J795">
            <v>8355.69</v>
          </cell>
        </row>
        <row r="796">
          <cell r="D796" t="str">
            <v>G/c«ng CT dÇm F=10mm</v>
          </cell>
          <cell r="E796" t="str">
            <v>TÊn</v>
          </cell>
          <cell r="G796" t="str">
            <v/>
          </cell>
          <cell r="H796">
            <v>4655435.9087272724</v>
          </cell>
          <cell r="I796">
            <v>101265.12</v>
          </cell>
          <cell r="J796">
            <v>103094.74</v>
          </cell>
        </row>
        <row r="797">
          <cell r="D797" t="str">
            <v>Theïp troìn d=10mm</v>
          </cell>
          <cell r="E797" t="str">
            <v>kg</v>
          </cell>
          <cell r="F797">
            <v>1005</v>
          </cell>
          <cell r="G797">
            <v>4486.8326545454547</v>
          </cell>
          <cell r="H797">
            <v>4509266.8178181816</v>
          </cell>
        </row>
        <row r="798">
          <cell r="D798" t="str">
            <v>Dáy theïp</v>
          </cell>
          <cell r="E798" t="str">
            <v>kg</v>
          </cell>
          <cell r="F798">
            <v>14.28</v>
          </cell>
          <cell r="G798">
            <v>7000</v>
          </cell>
          <cell r="H798">
            <v>99960</v>
          </cell>
        </row>
        <row r="799">
          <cell r="D799" t="str">
            <v>Que haìn</v>
          </cell>
          <cell r="E799" t="str">
            <v>kg</v>
          </cell>
          <cell r="F799">
            <v>5.0830000000000002</v>
          </cell>
          <cell r="G799">
            <v>9090.9090909090901</v>
          </cell>
          <cell r="H799">
            <v>46209.090909090904</v>
          </cell>
        </row>
        <row r="800">
          <cell r="D800" t="str">
            <v>Nhán cäng báûc 4.0/7</v>
          </cell>
          <cell r="E800" t="str">
            <v>Cäng</v>
          </cell>
          <cell r="F800">
            <v>7.92</v>
          </cell>
          <cell r="G800">
            <v>12786</v>
          </cell>
          <cell r="I800">
            <v>101265.12</v>
          </cell>
        </row>
        <row r="801">
          <cell r="D801" t="str">
            <v>Maïy haìn 23KW</v>
          </cell>
          <cell r="E801" t="str">
            <v>Ca</v>
          </cell>
          <cell r="F801">
            <v>1.2250000000000001</v>
          </cell>
          <cell r="G801">
            <v>77338</v>
          </cell>
          <cell r="J801">
            <v>94739.05</v>
          </cell>
        </row>
        <row r="802">
          <cell r="D802" t="str">
            <v>Maïy càõt uäún cäút theïp</v>
          </cell>
          <cell r="E802" t="str">
            <v>Ca</v>
          </cell>
          <cell r="F802">
            <v>0.21</v>
          </cell>
          <cell r="G802">
            <v>39789</v>
          </cell>
          <cell r="J802">
            <v>8355.69</v>
          </cell>
        </row>
        <row r="803">
          <cell r="D803" t="str">
            <v>G/c«ng CT dÇm F=12mm</v>
          </cell>
          <cell r="E803" t="str">
            <v>TÊn</v>
          </cell>
          <cell r="G803" t="str">
            <v/>
          </cell>
          <cell r="H803">
            <v>4472708.6359999999</v>
          </cell>
          <cell r="I803">
            <v>101265.12</v>
          </cell>
          <cell r="J803">
            <v>103094.74</v>
          </cell>
        </row>
        <row r="804">
          <cell r="D804" t="str">
            <v>Theïp troìn d=12mm</v>
          </cell>
          <cell r="E804" t="str">
            <v>kg</v>
          </cell>
          <cell r="F804">
            <v>1005</v>
          </cell>
          <cell r="G804">
            <v>4305.0144727272727</v>
          </cell>
          <cell r="H804">
            <v>4326539.5450909091</v>
          </cell>
        </row>
        <row r="805">
          <cell r="D805" t="str">
            <v>Dáy theïp</v>
          </cell>
          <cell r="E805" t="str">
            <v>kg</v>
          </cell>
          <cell r="F805">
            <v>14.28</v>
          </cell>
          <cell r="G805">
            <v>7000</v>
          </cell>
          <cell r="H805">
            <v>99960</v>
          </cell>
        </row>
        <row r="806">
          <cell r="D806" t="str">
            <v>Que haìn</v>
          </cell>
          <cell r="E806" t="str">
            <v>kg</v>
          </cell>
          <cell r="F806">
            <v>5.0830000000000002</v>
          </cell>
          <cell r="G806">
            <v>9090.9090909090901</v>
          </cell>
          <cell r="H806">
            <v>46209.090909090904</v>
          </cell>
        </row>
        <row r="807">
          <cell r="D807" t="str">
            <v>Nhán cäng báûc 4.0/7</v>
          </cell>
          <cell r="E807" t="str">
            <v>Cäng</v>
          </cell>
          <cell r="F807">
            <v>7.92</v>
          </cell>
          <cell r="G807">
            <v>12786</v>
          </cell>
          <cell r="I807">
            <v>101265.12</v>
          </cell>
        </row>
        <row r="808">
          <cell r="D808" t="str">
            <v>Maïy haìn 23KW</v>
          </cell>
          <cell r="E808" t="str">
            <v>Ca</v>
          </cell>
          <cell r="F808">
            <v>1.2250000000000001</v>
          </cell>
          <cell r="G808">
            <v>77338</v>
          </cell>
          <cell r="J808">
            <v>94739.05</v>
          </cell>
        </row>
        <row r="809">
          <cell r="D809" t="str">
            <v>Maïy càõt uäún cäút theïp</v>
          </cell>
          <cell r="E809" t="str">
            <v>Ca</v>
          </cell>
          <cell r="F809">
            <v>0.21</v>
          </cell>
          <cell r="G809">
            <v>39789</v>
          </cell>
          <cell r="J809">
            <v>8355.69</v>
          </cell>
        </row>
        <row r="810">
          <cell r="D810" t="str">
            <v>G/c«ng CT dÇm F=14mm</v>
          </cell>
          <cell r="E810" t="str">
            <v>TÊn</v>
          </cell>
          <cell r="G810" t="str">
            <v/>
          </cell>
          <cell r="H810">
            <v>4472708.6359999999</v>
          </cell>
          <cell r="I810">
            <v>101265.12</v>
          </cell>
          <cell r="J810">
            <v>103094.74</v>
          </cell>
        </row>
        <row r="811">
          <cell r="D811" t="str">
            <v>Theïp troìn d=14mm</v>
          </cell>
          <cell r="E811" t="str">
            <v>kg</v>
          </cell>
          <cell r="F811">
            <v>1005</v>
          </cell>
          <cell r="G811">
            <v>4305.0144727272727</v>
          </cell>
          <cell r="H811">
            <v>4326539.5450909091</v>
          </cell>
        </row>
        <row r="812">
          <cell r="D812" t="str">
            <v>Dáy theïp</v>
          </cell>
          <cell r="E812" t="str">
            <v>kg</v>
          </cell>
          <cell r="F812">
            <v>14.28</v>
          </cell>
          <cell r="G812">
            <v>7000</v>
          </cell>
          <cell r="H812">
            <v>99960</v>
          </cell>
        </row>
        <row r="813">
          <cell r="D813" t="str">
            <v>Que haìn</v>
          </cell>
          <cell r="E813" t="str">
            <v>kg</v>
          </cell>
          <cell r="F813">
            <v>5.0830000000000002</v>
          </cell>
          <cell r="G813">
            <v>9090.9090909090901</v>
          </cell>
          <cell r="H813">
            <v>46209.090909090904</v>
          </cell>
        </row>
        <row r="814">
          <cell r="D814" t="str">
            <v>Nhán cäng báûc 4.0/7</v>
          </cell>
          <cell r="E814" t="str">
            <v>Cäng</v>
          </cell>
          <cell r="F814">
            <v>7.92</v>
          </cell>
          <cell r="G814">
            <v>12786</v>
          </cell>
          <cell r="I814">
            <v>101265.12</v>
          </cell>
        </row>
        <row r="815">
          <cell r="D815" t="str">
            <v>Maïy haìn 23KW</v>
          </cell>
          <cell r="E815" t="str">
            <v>Ca</v>
          </cell>
          <cell r="F815">
            <v>1.2250000000000001</v>
          </cell>
          <cell r="G815">
            <v>77338</v>
          </cell>
          <cell r="J815">
            <v>94739.05</v>
          </cell>
        </row>
        <row r="816">
          <cell r="D816" t="str">
            <v>Maïy càõt uäún cäút theïp</v>
          </cell>
          <cell r="E816" t="str">
            <v>Ca</v>
          </cell>
          <cell r="F816">
            <v>0.21</v>
          </cell>
          <cell r="G816">
            <v>39789</v>
          </cell>
          <cell r="J816">
            <v>8355.69</v>
          </cell>
        </row>
        <row r="817">
          <cell r="D817" t="str">
            <v>G/c«ng CT dÇm F=16mm</v>
          </cell>
          <cell r="E817" t="str">
            <v>TÊn</v>
          </cell>
          <cell r="G817" t="str">
            <v/>
          </cell>
          <cell r="H817">
            <v>4472708.6359999999</v>
          </cell>
          <cell r="I817">
            <v>101265.12</v>
          </cell>
          <cell r="J817">
            <v>103094.74</v>
          </cell>
        </row>
        <row r="818">
          <cell r="D818" t="str">
            <v>Theïp troìn d=16mm</v>
          </cell>
          <cell r="E818" t="str">
            <v>kg</v>
          </cell>
          <cell r="F818">
            <v>1005</v>
          </cell>
          <cell r="G818">
            <v>4305.0144727272727</v>
          </cell>
          <cell r="H818">
            <v>4326539.5450909091</v>
          </cell>
        </row>
        <row r="819">
          <cell r="D819" t="str">
            <v>Dáy theïp</v>
          </cell>
          <cell r="E819" t="str">
            <v>kg</v>
          </cell>
          <cell r="F819">
            <v>14.28</v>
          </cell>
          <cell r="G819">
            <v>7000</v>
          </cell>
          <cell r="H819">
            <v>99960</v>
          </cell>
        </row>
        <row r="820">
          <cell r="D820" t="str">
            <v>Que haìn</v>
          </cell>
          <cell r="E820" t="str">
            <v>kg</v>
          </cell>
          <cell r="F820">
            <v>5.0830000000000002</v>
          </cell>
          <cell r="G820">
            <v>9090.9090909090901</v>
          </cell>
          <cell r="H820">
            <v>46209.090909090904</v>
          </cell>
        </row>
        <row r="821">
          <cell r="D821" t="str">
            <v>Nhán cäng báûc 4.0/7</v>
          </cell>
          <cell r="E821" t="str">
            <v>Cäng</v>
          </cell>
          <cell r="F821">
            <v>7.92</v>
          </cell>
          <cell r="G821">
            <v>12786</v>
          </cell>
          <cell r="I821">
            <v>101265.12</v>
          </cell>
        </row>
        <row r="822">
          <cell r="D822" t="str">
            <v>Maïy haìn 23KW</v>
          </cell>
          <cell r="E822" t="str">
            <v>Ca</v>
          </cell>
          <cell r="F822">
            <v>1.2250000000000001</v>
          </cell>
          <cell r="G822">
            <v>77338</v>
          </cell>
          <cell r="J822">
            <v>94739.05</v>
          </cell>
        </row>
        <row r="823">
          <cell r="D823" t="str">
            <v>Maïy càõt uäún cäút theïp</v>
          </cell>
          <cell r="E823" t="str">
            <v>Ca</v>
          </cell>
          <cell r="F823">
            <v>0.21</v>
          </cell>
          <cell r="G823">
            <v>39789</v>
          </cell>
          <cell r="J823">
            <v>8355.69</v>
          </cell>
        </row>
        <row r="824">
          <cell r="D824" t="str">
            <v>G/c«ng CT dÇm F=22mm</v>
          </cell>
          <cell r="E824" t="str">
            <v>TÊn</v>
          </cell>
          <cell r="G824" t="str">
            <v/>
          </cell>
          <cell r="H824">
            <v>4461356.5803636359</v>
          </cell>
          <cell r="I824">
            <v>56386.26</v>
          </cell>
          <cell r="J824">
            <v>130239.31600000002</v>
          </cell>
        </row>
        <row r="825">
          <cell r="D825" t="str">
            <v>Theïp troìn d=22mm</v>
          </cell>
          <cell r="E825" t="str">
            <v>kg</v>
          </cell>
          <cell r="F825">
            <v>1020</v>
          </cell>
          <cell r="G825">
            <v>4214.1053818181817</v>
          </cell>
          <cell r="H825">
            <v>4298387.4894545451</v>
          </cell>
        </row>
        <row r="826">
          <cell r="D826" t="str">
            <v>Dáy theïp</v>
          </cell>
          <cell r="E826" t="str">
            <v>kg</v>
          </cell>
          <cell r="F826">
            <v>14.28</v>
          </cell>
          <cell r="G826">
            <v>7000</v>
          </cell>
          <cell r="H826">
            <v>99960</v>
          </cell>
        </row>
        <row r="827">
          <cell r="D827" t="str">
            <v>Que haìn</v>
          </cell>
          <cell r="E827" t="str">
            <v>kg</v>
          </cell>
          <cell r="F827">
            <v>6.931</v>
          </cell>
          <cell r="G827">
            <v>9090.9090909090901</v>
          </cell>
          <cell r="H827">
            <v>63009.090909090904</v>
          </cell>
        </row>
        <row r="828">
          <cell r="D828" t="str">
            <v>Nhán cäng báûc 4.0/7</v>
          </cell>
          <cell r="E828" t="str">
            <v>Cäng</v>
          </cell>
          <cell r="F828">
            <v>4.41</v>
          </cell>
          <cell r="G828">
            <v>12786</v>
          </cell>
          <cell r="I828">
            <v>56386.26</v>
          </cell>
        </row>
        <row r="829">
          <cell r="D829" t="str">
            <v>Maïy haìn 23KW</v>
          </cell>
          <cell r="E829" t="str">
            <v>Ca</v>
          </cell>
          <cell r="F829">
            <v>1.6120000000000001</v>
          </cell>
          <cell r="G829">
            <v>77338</v>
          </cell>
          <cell r="J829">
            <v>124668.85600000001</v>
          </cell>
        </row>
        <row r="830">
          <cell r="D830" t="str">
            <v>Maïy càõt uäún cäút theïp</v>
          </cell>
          <cell r="E830" t="str">
            <v>Ca</v>
          </cell>
          <cell r="F830">
            <v>0.14000000000000001</v>
          </cell>
          <cell r="G830">
            <v>39789</v>
          </cell>
          <cell r="J830">
            <v>5570.4600000000009</v>
          </cell>
        </row>
        <row r="831">
          <cell r="D831" t="str">
            <v>L¾p ®Æt èng thÐp luån c¸p DUL</v>
          </cell>
          <cell r="E831" t="str">
            <v xml:space="preserve">m </v>
          </cell>
          <cell r="G831" t="str">
            <v/>
          </cell>
          <cell r="H831">
            <v>56387.814795999999</v>
          </cell>
          <cell r="I831">
            <v>2677.9549999999999</v>
          </cell>
          <cell r="J831">
            <v>1220.52</v>
          </cell>
        </row>
        <row r="832">
          <cell r="D832" t="str">
            <v>ÄÚng theïp luäön caïp</v>
          </cell>
          <cell r="E832" t="str">
            <v>m</v>
          </cell>
          <cell r="F832">
            <v>1.02</v>
          </cell>
          <cell r="G832">
            <v>50000</v>
          </cell>
          <cell r="H832">
            <v>51000</v>
          </cell>
        </row>
        <row r="833">
          <cell r="D833" t="str">
            <v>Äúng näúi</v>
          </cell>
          <cell r="E833" t="str">
            <v>m</v>
          </cell>
          <cell r="F833">
            <v>0.06</v>
          </cell>
          <cell r="G833">
            <v>62000</v>
          </cell>
          <cell r="H833">
            <v>3720</v>
          </cell>
        </row>
        <row r="834">
          <cell r="D834" t="str">
            <v>Læåïi theïp âënh vë</v>
          </cell>
          <cell r="E834" t="str">
            <v>kg</v>
          </cell>
          <cell r="F834">
            <v>0.19</v>
          </cell>
          <cell r="G834">
            <v>4344.84</v>
          </cell>
          <cell r="H834">
            <v>825.51960000000008</v>
          </cell>
        </row>
        <row r="835">
          <cell r="D835" t="str">
            <v>Dáy theïp</v>
          </cell>
          <cell r="E835" t="str">
            <v>kg</v>
          </cell>
          <cell r="F835">
            <v>1.2E-2</v>
          </cell>
          <cell r="G835">
            <v>7000</v>
          </cell>
          <cell r="H835">
            <v>84</v>
          </cell>
        </row>
        <row r="836">
          <cell r="D836" t="str">
            <v>Læåîi cæa càõt</v>
          </cell>
          <cell r="E836" t="str">
            <v>caïi</v>
          </cell>
          <cell r="F836">
            <v>0.02</v>
          </cell>
          <cell r="G836">
            <v>10000</v>
          </cell>
          <cell r="H836">
            <v>200</v>
          </cell>
        </row>
        <row r="837">
          <cell r="D837" t="str">
            <v>Váût liãûu khaïc</v>
          </cell>
          <cell r="E837" t="str">
            <v>%</v>
          </cell>
          <cell r="F837">
            <v>1</v>
          </cell>
          <cell r="G837">
            <v>55829.5196</v>
          </cell>
          <cell r="H837">
            <v>558.29519600000003</v>
          </cell>
        </row>
        <row r="838">
          <cell r="D838" t="str">
            <v>Nhán cäng báûc 4.5/7</v>
          </cell>
          <cell r="E838" t="str">
            <v>Cäng</v>
          </cell>
          <cell r="F838">
            <v>0.19</v>
          </cell>
          <cell r="G838">
            <v>14094.5</v>
          </cell>
          <cell r="I838">
            <v>2677.9549999999999</v>
          </cell>
        </row>
        <row r="839">
          <cell r="D839" t="str">
            <v>Maïy càõt äúng</v>
          </cell>
          <cell r="E839" t="str">
            <v>Ca</v>
          </cell>
          <cell r="F839">
            <v>2.5000000000000001E-2</v>
          </cell>
          <cell r="G839">
            <v>46496</v>
          </cell>
          <cell r="J839">
            <v>1162.4000000000001</v>
          </cell>
        </row>
        <row r="840">
          <cell r="D840" t="str">
            <v>Maïy khaïc</v>
          </cell>
          <cell r="E840" t="str">
            <v>%</v>
          </cell>
          <cell r="F840">
            <v>5</v>
          </cell>
          <cell r="G840">
            <v>1162.4000000000001</v>
          </cell>
          <cell r="J840">
            <v>58.12</v>
          </cell>
        </row>
        <row r="841">
          <cell r="D841" t="str">
            <v>C¸p thÐp dÇm DUL kÐo sau</v>
          </cell>
          <cell r="E841" t="str">
            <v>TÊn</v>
          </cell>
          <cell r="G841" t="str">
            <v/>
          </cell>
          <cell r="H841">
            <v>12580170</v>
          </cell>
          <cell r="I841">
            <v>338268</v>
          </cell>
          <cell r="J841">
            <v>2360792.0220499998</v>
          </cell>
        </row>
        <row r="842">
          <cell r="D842" t="str">
            <v>Caïp cæåìng âäü cao</v>
          </cell>
          <cell r="E842" t="str">
            <v>kg</v>
          </cell>
          <cell r="F842">
            <v>1025</v>
          </cell>
          <cell r="G842">
            <v>12000</v>
          </cell>
          <cell r="H842">
            <v>12300000</v>
          </cell>
        </row>
        <row r="843">
          <cell r="D843" t="str">
            <v>Âaï càõt</v>
          </cell>
          <cell r="E843" t="str">
            <v>viãn</v>
          </cell>
          <cell r="F843">
            <v>6.7</v>
          </cell>
          <cell r="G843">
            <v>5000</v>
          </cell>
          <cell r="H843">
            <v>33500</v>
          </cell>
        </row>
        <row r="844">
          <cell r="D844" t="str">
            <v>Váût liãûu khaïc</v>
          </cell>
          <cell r="E844" t="str">
            <v>%</v>
          </cell>
          <cell r="F844">
            <v>2</v>
          </cell>
          <cell r="G844">
            <v>12333500</v>
          </cell>
          <cell r="H844">
            <v>246670</v>
          </cell>
        </row>
        <row r="845">
          <cell r="D845" t="str">
            <v>Nhán cäng báûc 4.5/7</v>
          </cell>
          <cell r="E845" t="str">
            <v>Cäng</v>
          </cell>
          <cell r="F845">
            <v>24</v>
          </cell>
          <cell r="G845">
            <v>14094.5</v>
          </cell>
          <cell r="I845">
            <v>338268</v>
          </cell>
        </row>
        <row r="846">
          <cell r="D846" t="str">
            <v>Cáøu 25T</v>
          </cell>
          <cell r="E846" t="str">
            <v>Ca</v>
          </cell>
          <cell r="F846">
            <v>0.12</v>
          </cell>
          <cell r="G846">
            <v>1148366</v>
          </cell>
          <cell r="J846">
            <v>137803.91999999998</v>
          </cell>
        </row>
        <row r="847">
          <cell r="D847" t="str">
            <v>Tåìi âiãûn 5T</v>
          </cell>
          <cell r="E847" t="str">
            <v>Ca</v>
          </cell>
          <cell r="F847">
            <v>0.3</v>
          </cell>
          <cell r="G847">
            <v>70440</v>
          </cell>
          <cell r="J847">
            <v>21132</v>
          </cell>
        </row>
        <row r="848">
          <cell r="D848" t="str">
            <v>Maïy càõt caïp</v>
          </cell>
          <cell r="E848" t="str">
            <v>Ca</v>
          </cell>
          <cell r="F848">
            <v>2.2000000000000002</v>
          </cell>
          <cell r="G848">
            <v>35457</v>
          </cell>
          <cell r="J848">
            <v>78005.400000000009</v>
          </cell>
        </row>
        <row r="849">
          <cell r="D849" t="str">
            <v>Maïy luäön caïp</v>
          </cell>
          <cell r="E849" t="str">
            <v>Ca</v>
          </cell>
          <cell r="F849">
            <v>6.5</v>
          </cell>
          <cell r="G849">
            <v>211837</v>
          </cell>
          <cell r="J849">
            <v>1376940.5</v>
          </cell>
        </row>
        <row r="850">
          <cell r="D850" t="str">
            <v>Maïy båm næåïc 20cv</v>
          </cell>
          <cell r="E850" t="str">
            <v>Ca</v>
          </cell>
          <cell r="F850">
            <v>1.1499999999999999</v>
          </cell>
          <cell r="G850">
            <v>140009</v>
          </cell>
          <cell r="J850">
            <v>161010.34999999998</v>
          </cell>
        </row>
        <row r="851">
          <cell r="D851" t="str">
            <v>Maïy neïn khê 10m3/h</v>
          </cell>
          <cell r="E851" t="str">
            <v>Ca</v>
          </cell>
          <cell r="F851">
            <v>0.75</v>
          </cell>
          <cell r="G851">
            <v>28854</v>
          </cell>
          <cell r="J851">
            <v>21640.5</v>
          </cell>
        </row>
        <row r="852">
          <cell r="D852" t="str">
            <v>Kêch 250T</v>
          </cell>
          <cell r="E852" t="str">
            <v>Ca</v>
          </cell>
          <cell r="F852">
            <v>2.8</v>
          </cell>
          <cell r="G852">
            <v>86813</v>
          </cell>
          <cell r="J852">
            <v>243076.4</v>
          </cell>
        </row>
        <row r="853">
          <cell r="D853" t="str">
            <v>Kêch 500T</v>
          </cell>
          <cell r="E853" t="str">
            <v>Ca</v>
          </cell>
          <cell r="F853">
            <v>2.8</v>
          </cell>
          <cell r="G853">
            <v>102248</v>
          </cell>
          <cell r="J853">
            <v>286294.39999999997</v>
          </cell>
        </row>
        <row r="854">
          <cell r="D854" t="str">
            <v>Maïy khaïc</v>
          </cell>
          <cell r="E854" t="str">
            <v>%</v>
          </cell>
          <cell r="F854">
            <v>1.5</v>
          </cell>
          <cell r="G854">
            <v>2325903.4699999997</v>
          </cell>
          <cell r="J854">
            <v>34888.552049999998</v>
          </cell>
        </row>
        <row r="855">
          <cell r="D855" t="str">
            <v>B¬m v÷a XM trong èng luån c¸p</v>
          </cell>
          <cell r="E855" t="str">
            <v>m3</v>
          </cell>
          <cell r="G855" t="str">
            <v/>
          </cell>
          <cell r="H855">
            <v>2497313.2799999998</v>
          </cell>
          <cell r="I855">
            <v>456460.2</v>
          </cell>
          <cell r="J855">
            <v>449039.39740000002</v>
          </cell>
        </row>
        <row r="856">
          <cell r="D856" t="str">
            <v>Xi màng</v>
          </cell>
          <cell r="E856" t="str">
            <v>kg</v>
          </cell>
          <cell r="F856">
            <v>1824</v>
          </cell>
          <cell r="G856">
            <v>929</v>
          </cell>
          <cell r="H856">
            <v>1694496</v>
          </cell>
        </row>
        <row r="857">
          <cell r="D857" t="str">
            <v>Phuû gia</v>
          </cell>
          <cell r="E857" t="str">
            <v>kg</v>
          </cell>
          <cell r="F857">
            <v>40.56</v>
          </cell>
          <cell r="G857">
            <v>18000</v>
          </cell>
          <cell r="H857">
            <v>730080</v>
          </cell>
        </row>
        <row r="858">
          <cell r="D858" t="str">
            <v>Váût liãûu khaïc</v>
          </cell>
          <cell r="E858" t="str">
            <v>%</v>
          </cell>
          <cell r="F858">
            <v>3</v>
          </cell>
          <cell r="G858">
            <v>2424576</v>
          </cell>
          <cell r="H858">
            <v>72737.279999999999</v>
          </cell>
        </row>
        <row r="859">
          <cell r="D859" t="str">
            <v>Nhán cäng báûc 4.0/7</v>
          </cell>
          <cell r="E859" t="str">
            <v>Cäng</v>
          </cell>
          <cell r="F859">
            <v>35.700000000000003</v>
          </cell>
          <cell r="G859">
            <v>12786</v>
          </cell>
          <cell r="I859">
            <v>456460.2</v>
          </cell>
        </row>
        <row r="860">
          <cell r="D860" t="str">
            <v>Maïy träün væîa 80l</v>
          </cell>
          <cell r="E860" t="str">
            <v>Ca</v>
          </cell>
          <cell r="F860">
            <v>1.83</v>
          </cell>
          <cell r="G860">
            <v>45294</v>
          </cell>
          <cell r="J860">
            <v>82888.02</v>
          </cell>
        </row>
        <row r="861">
          <cell r="D861" t="str">
            <v>Maïy neïn khê 10m3/h</v>
          </cell>
          <cell r="E861" t="str">
            <v>Ca</v>
          </cell>
          <cell r="F861">
            <v>1.83</v>
          </cell>
          <cell r="G861">
            <v>28854</v>
          </cell>
          <cell r="J861">
            <v>52802.82</v>
          </cell>
        </row>
        <row r="862">
          <cell r="D862" t="str">
            <v>Båm væîa XM</v>
          </cell>
          <cell r="E862" t="str">
            <v>Ca</v>
          </cell>
          <cell r="F862">
            <v>1.83</v>
          </cell>
          <cell r="G862">
            <v>125828</v>
          </cell>
          <cell r="J862">
            <v>230265.24000000002</v>
          </cell>
        </row>
        <row r="863">
          <cell r="D863" t="str">
            <v>Maïy båm næåïc 20cv</v>
          </cell>
          <cell r="E863" t="str">
            <v>Ca</v>
          </cell>
          <cell r="F863">
            <v>0.5</v>
          </cell>
          <cell r="G863">
            <v>140009</v>
          </cell>
          <cell r="J863">
            <v>70004.5</v>
          </cell>
        </row>
        <row r="864">
          <cell r="D864" t="str">
            <v>Maïy khaïc</v>
          </cell>
          <cell r="E864" t="str">
            <v>%</v>
          </cell>
          <cell r="F864">
            <v>3</v>
          </cell>
          <cell r="G864">
            <v>435960.58</v>
          </cell>
          <cell r="J864">
            <v>13078.8174</v>
          </cell>
        </row>
        <row r="865">
          <cell r="D865" t="str">
            <v>L¾p ®Æt vµ th¸o dì neo</v>
          </cell>
          <cell r="E865" t="str">
            <v>bé</v>
          </cell>
          <cell r="G865" t="str">
            <v/>
          </cell>
          <cell r="H865">
            <v>120000</v>
          </cell>
          <cell r="I865">
            <v>26846.977500000001</v>
          </cell>
          <cell r="J865">
            <v>0</v>
          </cell>
        </row>
        <row r="866">
          <cell r="D866" t="str">
            <v>Neo</v>
          </cell>
          <cell r="E866" t="str">
            <v>Bäü</v>
          </cell>
          <cell r="F866">
            <v>1</v>
          </cell>
          <cell r="G866">
            <v>120000</v>
          </cell>
          <cell r="H866">
            <v>120000</v>
          </cell>
        </row>
        <row r="867">
          <cell r="D867" t="str">
            <v>Nhán cäng báûc 3.5/7</v>
          </cell>
          <cell r="E867" t="str">
            <v>Cäng</v>
          </cell>
          <cell r="F867">
            <v>2.2050000000000001</v>
          </cell>
          <cell r="G867">
            <v>12175.5</v>
          </cell>
          <cell r="I867">
            <v>26846.977500000001</v>
          </cell>
        </row>
        <row r="868">
          <cell r="D868" t="str">
            <v>THI CÄNG TRUÛ</v>
          </cell>
        </row>
        <row r="869">
          <cell r="D869" t="str">
            <v>Làõp dæûng vaì thaïo dåî khung bailey</v>
          </cell>
          <cell r="E869" t="str">
            <v>TÊn</v>
          </cell>
          <cell r="G869" t="str">
            <v/>
          </cell>
          <cell r="H869">
            <v>300067.07388381817</v>
          </cell>
          <cell r="I869">
            <v>182200.5</v>
          </cell>
          <cell r="J869">
            <v>543277.45000000007</v>
          </cell>
        </row>
        <row r="870">
          <cell r="D870" t="str">
            <v>Theïp hçnh</v>
          </cell>
          <cell r="E870" t="str">
            <v>kg</v>
          </cell>
          <cell r="F870">
            <v>0.45</v>
          </cell>
          <cell r="G870">
            <v>4759.5599272727268</v>
          </cell>
          <cell r="H870">
            <v>2141.8019672727273</v>
          </cell>
        </row>
        <row r="871">
          <cell r="D871" t="str">
            <v>Que haìn</v>
          </cell>
          <cell r="E871" t="str">
            <v>kg</v>
          </cell>
          <cell r="F871">
            <v>18</v>
          </cell>
          <cell r="G871">
            <v>9090.9090909090901</v>
          </cell>
          <cell r="H871">
            <v>163636.36363636362</v>
          </cell>
        </row>
        <row r="872">
          <cell r="D872" t="str">
            <v>Buläng M20</v>
          </cell>
          <cell r="E872" t="str">
            <v>caïi</v>
          </cell>
          <cell r="F872">
            <v>12</v>
          </cell>
          <cell r="G872">
            <v>10000</v>
          </cell>
          <cell r="H872">
            <v>120000</v>
          </cell>
        </row>
        <row r="873">
          <cell r="D873" t="str">
            <v>Váût liãûu khaïc</v>
          </cell>
          <cell r="E873" t="str">
            <v>%</v>
          </cell>
          <cell r="F873">
            <v>5</v>
          </cell>
          <cell r="G873">
            <v>285778.16560363636</v>
          </cell>
          <cell r="H873">
            <v>14288.908280181817</v>
          </cell>
        </row>
        <row r="874">
          <cell r="D874" t="str">
            <v>Nhán cäng báûc 4.0/7</v>
          </cell>
          <cell r="E874" t="str">
            <v>Cäng</v>
          </cell>
          <cell r="F874">
            <v>14.25</v>
          </cell>
          <cell r="G874">
            <v>12786</v>
          </cell>
          <cell r="I874">
            <v>182200.5</v>
          </cell>
        </row>
        <row r="875">
          <cell r="D875" t="str">
            <v>Maïy haìn 23KW</v>
          </cell>
          <cell r="E875" t="str">
            <v>Ca</v>
          </cell>
          <cell r="F875">
            <v>4.1500000000000004</v>
          </cell>
          <cell r="G875">
            <v>77338</v>
          </cell>
          <cell r="H875">
            <v>4.9081769330940457E-311</v>
          </cell>
          <cell r="I875"/>
          <cell r="J875">
            <v>320952.7</v>
          </cell>
        </row>
        <row r="876">
          <cell r="D876" t="str">
            <v>Cáøu 16T</v>
          </cell>
          <cell r="E876" t="str">
            <v>Ca</v>
          </cell>
          <cell r="F876">
            <v>0.27</v>
          </cell>
          <cell r="G876">
            <v>823425</v>
          </cell>
          <cell r="J876">
            <v>222324.75000000003</v>
          </cell>
        </row>
        <row r="877">
          <cell r="D877" t="str">
            <v>Saín xuáút hãû khung daìn giaïo thi cäng truû</v>
          </cell>
          <cell r="E877" t="str">
            <v>TÊn</v>
          </cell>
          <cell r="G877" t="str">
            <v/>
          </cell>
          <cell r="H877">
            <v>307728.39099469816</v>
          </cell>
          <cell r="I877">
            <v>518395.71</v>
          </cell>
          <cell r="J877">
            <v>640619.69999999995</v>
          </cell>
        </row>
        <row r="878">
          <cell r="D878" t="str">
            <v>Theïp táúm</v>
          </cell>
          <cell r="E878" t="str">
            <v>kg</v>
          </cell>
          <cell r="F878">
            <v>3.16</v>
          </cell>
          <cell r="G878">
            <v>4759.5599272727268</v>
          </cell>
          <cell r="H878">
            <v>15040.209370181818</v>
          </cell>
        </row>
        <row r="879">
          <cell r="D879" t="str">
            <v>Theïp hçnh</v>
          </cell>
          <cell r="E879" t="str">
            <v>kg</v>
          </cell>
          <cell r="F879">
            <v>6.8678999999999997</v>
          </cell>
          <cell r="G879">
            <v>4759.5599272727268</v>
          </cell>
          <cell r="H879">
            <v>32688.181624516357</v>
          </cell>
        </row>
        <row r="880">
          <cell r="D880" t="str">
            <v>Que haìn</v>
          </cell>
          <cell r="E880" t="str">
            <v>kg</v>
          </cell>
          <cell r="F880">
            <v>22.66</v>
          </cell>
          <cell r="G880">
            <v>9090.9090909090901</v>
          </cell>
          <cell r="H880">
            <v>205999.99999999997</v>
          </cell>
        </row>
        <row r="881">
          <cell r="D881" t="str">
            <v>ä xy</v>
          </cell>
          <cell r="E881" t="str">
            <v>chai</v>
          </cell>
          <cell r="F881">
            <v>0.78</v>
          </cell>
          <cell r="G881">
            <v>45000</v>
          </cell>
          <cell r="H881">
            <v>35100</v>
          </cell>
        </row>
        <row r="882">
          <cell r="D882" t="str">
            <v>Âáút âeìn</v>
          </cell>
          <cell r="E882" t="str">
            <v>kg</v>
          </cell>
          <cell r="F882">
            <v>3.78</v>
          </cell>
          <cell r="G882">
            <v>5000</v>
          </cell>
          <cell r="H882">
            <v>18900</v>
          </cell>
        </row>
        <row r="883">
          <cell r="D883" t="str">
            <v>Nhán cäng báûc 4.5/7</v>
          </cell>
          <cell r="E883" t="str">
            <v>Cäng</v>
          </cell>
          <cell r="F883">
            <v>36.78</v>
          </cell>
          <cell r="G883">
            <v>14094.5</v>
          </cell>
          <cell r="I883">
            <v>518395.71</v>
          </cell>
        </row>
        <row r="884">
          <cell r="D884" t="str">
            <v>Maïy haìn 23KW</v>
          </cell>
          <cell r="E884" t="str">
            <v>Ca</v>
          </cell>
          <cell r="F884">
            <v>4.25</v>
          </cell>
          <cell r="G884">
            <v>77338</v>
          </cell>
          <cell r="J884">
            <v>328686.5</v>
          </cell>
        </row>
        <row r="885">
          <cell r="D885" t="str">
            <v>Maïy càõt theïp</v>
          </cell>
          <cell r="E885" t="str">
            <v>Ca</v>
          </cell>
          <cell r="F885">
            <v>0.4</v>
          </cell>
          <cell r="G885">
            <v>164322</v>
          </cell>
          <cell r="J885">
            <v>65728.800000000003</v>
          </cell>
        </row>
        <row r="886">
          <cell r="D886" t="str">
            <v>Cáøu 10T</v>
          </cell>
          <cell r="E886" t="str">
            <v>Ca</v>
          </cell>
          <cell r="F886">
            <v>0.4</v>
          </cell>
          <cell r="G886">
            <v>615511</v>
          </cell>
          <cell r="J886">
            <v>246204.40000000002</v>
          </cell>
        </row>
        <row r="887">
          <cell r="D887" t="str">
            <v>Làõp dæûng vaì thaïo dåî khung daìn giaïo</v>
          </cell>
          <cell r="E887" t="str">
            <v>TÊn</v>
          </cell>
          <cell r="G887" t="str">
            <v/>
          </cell>
          <cell r="H887">
            <v>240545.45454545453</v>
          </cell>
          <cell r="I887">
            <v>174273.18000000002</v>
          </cell>
          <cell r="J887">
            <v>604198.39500000002</v>
          </cell>
        </row>
        <row r="888">
          <cell r="D888" t="str">
            <v>Que haìn</v>
          </cell>
          <cell r="E888" t="str">
            <v>kg</v>
          </cell>
          <cell r="F888">
            <v>12</v>
          </cell>
          <cell r="G888">
            <v>9090.9090909090901</v>
          </cell>
          <cell r="H888">
            <v>109090.90909090909</v>
          </cell>
        </row>
        <row r="889">
          <cell r="D889" t="str">
            <v>Buläng M20</v>
          </cell>
          <cell r="E889" t="str">
            <v>caïi</v>
          </cell>
          <cell r="F889">
            <v>12</v>
          </cell>
          <cell r="G889">
            <v>10000</v>
          </cell>
          <cell r="H889">
            <v>120000</v>
          </cell>
        </row>
        <row r="890">
          <cell r="D890" t="str">
            <v>Váût liãûu khaïc</v>
          </cell>
          <cell r="E890" t="str">
            <v>%</v>
          </cell>
          <cell r="F890">
            <v>5</v>
          </cell>
          <cell r="G890">
            <v>229090.90909090909</v>
          </cell>
          <cell r="H890">
            <v>11454.545454545454</v>
          </cell>
        </row>
        <row r="891">
          <cell r="D891" t="str">
            <v>Nhán cäng báûc 4.0/7</v>
          </cell>
          <cell r="E891" t="str">
            <v>Cäng</v>
          </cell>
          <cell r="F891">
            <v>13.63</v>
          </cell>
          <cell r="G891">
            <v>12786</v>
          </cell>
          <cell r="I891">
            <v>174273.18000000002</v>
          </cell>
        </row>
        <row r="892">
          <cell r="D892" t="str">
            <v>Maïy haìn 23KW</v>
          </cell>
          <cell r="E892" t="str">
            <v>Ca</v>
          </cell>
          <cell r="F892">
            <v>3</v>
          </cell>
          <cell r="G892">
            <v>77338</v>
          </cell>
          <cell r="J892">
            <v>232014</v>
          </cell>
        </row>
        <row r="893">
          <cell r="D893" t="str">
            <v>Cáøu 25T</v>
          </cell>
          <cell r="E893" t="str">
            <v>Ca</v>
          </cell>
          <cell r="F893">
            <v>0.12</v>
          </cell>
          <cell r="G893">
            <v>1148366</v>
          </cell>
          <cell r="J893">
            <v>137803.91999999998</v>
          </cell>
        </row>
        <row r="894">
          <cell r="D894" t="str">
            <v>Saì lan 200T</v>
          </cell>
          <cell r="E894" t="str">
            <v>Ca</v>
          </cell>
          <cell r="F894">
            <v>0.12</v>
          </cell>
          <cell r="G894">
            <v>325023</v>
          </cell>
          <cell r="J894">
            <v>39002.76</v>
          </cell>
        </row>
        <row r="895">
          <cell r="D895" t="str">
            <v>Saì lan 400T</v>
          </cell>
          <cell r="E895" t="str">
            <v>Ca</v>
          </cell>
          <cell r="F895">
            <v>0.12</v>
          </cell>
          <cell r="G895">
            <v>670875</v>
          </cell>
          <cell r="J895">
            <v>80505</v>
          </cell>
        </row>
        <row r="896">
          <cell r="D896" t="str">
            <v>Taìu keïo 150cv</v>
          </cell>
          <cell r="E896" t="str">
            <v>Ca</v>
          </cell>
          <cell r="F896">
            <v>0.06</v>
          </cell>
          <cell r="G896">
            <v>775474</v>
          </cell>
          <cell r="J896">
            <v>46528.439999999995</v>
          </cell>
        </row>
        <row r="897">
          <cell r="D897" t="str">
            <v>Cáøu 16T</v>
          </cell>
          <cell r="E897" t="str">
            <v>Ca</v>
          </cell>
          <cell r="F897">
            <v>8.3000000000000004E-2</v>
          </cell>
          <cell r="G897">
            <v>823425</v>
          </cell>
          <cell r="J897">
            <v>68344.275000000009</v>
          </cell>
        </row>
        <row r="898">
          <cell r="D898" t="str">
            <v>§­êng hµn d=5mm liªn kÕt thanh gi»ng</v>
          </cell>
          <cell r="E898" t="str">
            <v>md</v>
          </cell>
          <cell r="G898" t="str">
            <v/>
          </cell>
          <cell r="H898">
            <v>7272.7272727272721</v>
          </cell>
          <cell r="I898">
            <v>1355.316</v>
          </cell>
          <cell r="J898">
            <v>8197.8279999999995</v>
          </cell>
        </row>
        <row r="899">
          <cell r="D899" t="str">
            <v>thanh chèng vµo gi÷a v¸n khu«n vµ KV©y</v>
          </cell>
        </row>
        <row r="900">
          <cell r="D900" t="str">
            <v>Que haìn</v>
          </cell>
          <cell r="E900" t="str">
            <v>kg</v>
          </cell>
          <cell r="F900">
            <v>0.8</v>
          </cell>
          <cell r="G900">
            <v>9090.9090909090901</v>
          </cell>
          <cell r="H900">
            <v>7272.7272727272721</v>
          </cell>
        </row>
        <row r="901">
          <cell r="D901" t="str">
            <v>Nhán cäng báûc 4.0/7</v>
          </cell>
          <cell r="E901" t="str">
            <v>Cäng</v>
          </cell>
          <cell r="F901">
            <v>0.106</v>
          </cell>
          <cell r="G901">
            <v>12786</v>
          </cell>
          <cell r="I901">
            <v>1355.316</v>
          </cell>
        </row>
        <row r="902">
          <cell r="D902" t="str">
            <v>Maïy haìn 23KW</v>
          </cell>
          <cell r="E902" t="str">
            <v>Ca</v>
          </cell>
          <cell r="F902">
            <v>0.106</v>
          </cell>
          <cell r="G902">
            <v>77338</v>
          </cell>
          <cell r="J902">
            <v>8197.8279999999995</v>
          </cell>
        </row>
        <row r="903">
          <cell r="D903" t="str">
            <v>§­êng c¾t thÐp gãc</v>
          </cell>
          <cell r="E903" t="str">
            <v>m¹ch</v>
          </cell>
          <cell r="H903">
            <v>4305</v>
          </cell>
          <cell r="I903">
            <v>2181.8030400000002</v>
          </cell>
          <cell r="J903">
            <v>946.41120000000012</v>
          </cell>
        </row>
        <row r="904">
          <cell r="D904" t="str">
            <v>ä xy</v>
          </cell>
          <cell r="E904" t="str">
            <v>chai</v>
          </cell>
          <cell r="F904">
            <v>2.1000000000000001E-2</v>
          </cell>
          <cell r="G904">
            <v>45000</v>
          </cell>
          <cell r="H904">
            <v>945.00000000000011</v>
          </cell>
        </row>
        <row r="905">
          <cell r="D905" t="str">
            <v>Aîxãtylen</v>
          </cell>
          <cell r="E905" t="str">
            <v>Chai</v>
          </cell>
          <cell r="F905">
            <v>2.1000000000000001E-2</v>
          </cell>
          <cell r="G905">
            <v>140000</v>
          </cell>
          <cell r="H905">
            <v>2940</v>
          </cell>
        </row>
        <row r="906">
          <cell r="D906" t="str">
            <v>Âáút âeìn</v>
          </cell>
          <cell r="E906" t="str">
            <v>kg</v>
          </cell>
          <cell r="F906">
            <v>8.4000000000000005E-2</v>
          </cell>
          <cell r="G906">
            <v>5000</v>
          </cell>
          <cell r="H906">
            <v>420</v>
          </cell>
        </row>
        <row r="907">
          <cell r="D907" t="str">
            <v>Nhán cäng báûc 4.0/7</v>
          </cell>
          <cell r="E907" t="str">
            <v>Cäng</v>
          </cell>
          <cell r="F907">
            <v>0.17064000000000001</v>
          </cell>
          <cell r="G907">
            <v>12786</v>
          </cell>
          <cell r="I907">
            <v>2181.8030400000002</v>
          </cell>
        </row>
        <row r="908">
          <cell r="D908" t="str">
            <v>C¾t thÐp : 0,00814c</v>
          </cell>
        </row>
        <row r="909">
          <cell r="D909" t="str">
            <v>TÈy bavia : 0,0385c</v>
          </cell>
        </row>
        <row r="910">
          <cell r="D910" t="str">
            <v>LÊy dÊu :0,124c</v>
          </cell>
        </row>
        <row r="911">
          <cell r="D911" t="str">
            <v>Maïy neïn khê 10m3/h</v>
          </cell>
          <cell r="E911" t="str">
            <v>Ca</v>
          </cell>
          <cell r="F911">
            <v>3.2800000000000003E-2</v>
          </cell>
          <cell r="G911">
            <v>28854</v>
          </cell>
          <cell r="J911">
            <v>946.41120000000012</v>
          </cell>
        </row>
        <row r="912">
          <cell r="D912" t="str">
            <v>Khoan læ b¾t bul«ng</v>
          </cell>
          <cell r="E912" t="str">
            <v>Læ</v>
          </cell>
          <cell r="H912">
            <v>0</v>
          </cell>
          <cell r="I912">
            <v>162.38219999999998</v>
          </cell>
          <cell r="J912">
            <v>368.27199999999999</v>
          </cell>
        </row>
        <row r="913">
          <cell r="D913" t="str">
            <v>Nhán cäng báûc 4.0/7</v>
          </cell>
          <cell r="E913" t="str">
            <v>Cäng</v>
          </cell>
          <cell r="F913">
            <v>1.2699999999999999E-2</v>
          </cell>
          <cell r="G913">
            <v>12786</v>
          </cell>
          <cell r="I913">
            <v>162.38219999999998</v>
          </cell>
        </row>
        <row r="914">
          <cell r="D914" t="str">
            <v>Maïy khoan sàõt cáöm tay</v>
          </cell>
          <cell r="E914" t="str">
            <v>Ca</v>
          </cell>
          <cell r="F914">
            <v>1.6E-2</v>
          </cell>
          <cell r="G914">
            <v>23017</v>
          </cell>
          <cell r="J914">
            <v>368.27199999999999</v>
          </cell>
        </row>
        <row r="915">
          <cell r="D915" t="str">
            <v>Gia c«ng, l¾p r¾p gç thi c«ng trô (LC4lÇn)</v>
          </cell>
          <cell r="E915" t="str">
            <v>m3</v>
          </cell>
          <cell r="H915">
            <v>77625.821973636368</v>
          </cell>
          <cell r="I915">
            <v>25812.06</v>
          </cell>
          <cell r="J915">
            <v>113294.35600000001</v>
          </cell>
        </row>
        <row r="916">
          <cell r="D916" t="str">
            <v>Gäù vaïn</v>
          </cell>
          <cell r="E916" t="str">
            <v>m3</v>
          </cell>
          <cell r="F916">
            <v>4.6666666666666669E-2</v>
          </cell>
          <cell r="G916">
            <v>1663410.4708636364</v>
          </cell>
          <cell r="H916">
            <v>77625.821973636368</v>
          </cell>
        </row>
        <row r="917">
          <cell r="D917" t="str">
            <v>Nhán cäng báûc 3.5/7</v>
          </cell>
          <cell r="E917" t="str">
            <v>Cäng</v>
          </cell>
          <cell r="F917">
            <v>2.12</v>
          </cell>
          <cell r="G917">
            <v>12175.5</v>
          </cell>
          <cell r="I917">
            <v>25812.06</v>
          </cell>
        </row>
        <row r="918">
          <cell r="D918" t="str">
            <v>Cáøu 6T</v>
          </cell>
          <cell r="E918" t="str">
            <v>Ca</v>
          </cell>
          <cell r="F918">
            <v>7.8E-2</v>
          </cell>
          <cell r="G918">
            <v>357174</v>
          </cell>
          <cell r="J918">
            <v>27859.572</v>
          </cell>
        </row>
        <row r="919">
          <cell r="D919" t="str">
            <v>Saì lan 200T</v>
          </cell>
          <cell r="E919" t="str">
            <v>Ca</v>
          </cell>
          <cell r="F919">
            <v>7.8E-2</v>
          </cell>
          <cell r="G919">
            <v>325023</v>
          </cell>
          <cell r="J919">
            <v>25351.794000000002</v>
          </cell>
        </row>
        <row r="920">
          <cell r="D920" t="str">
            <v>Saì lan 400T</v>
          </cell>
          <cell r="E920" t="str">
            <v>Ca</v>
          </cell>
          <cell r="F920">
            <v>7.8E-2</v>
          </cell>
          <cell r="G920">
            <v>670875</v>
          </cell>
          <cell r="J920">
            <v>52328.25</v>
          </cell>
        </row>
        <row r="921">
          <cell r="D921" t="str">
            <v>Taìu keïo 150cv</v>
          </cell>
          <cell r="E921" t="str">
            <v>Ca</v>
          </cell>
          <cell r="F921">
            <v>0.01</v>
          </cell>
          <cell r="G921">
            <v>775474</v>
          </cell>
          <cell r="J921">
            <v>7754.74</v>
          </cell>
        </row>
        <row r="922">
          <cell r="D922" t="str">
            <v>G/c«ng, l/r¾p xµ kÑp gç thi c«ng trô (LC4lÇn)</v>
          </cell>
          <cell r="E922" t="str">
            <v>m3</v>
          </cell>
          <cell r="H922">
            <v>77625.821973636368</v>
          </cell>
          <cell r="I922">
            <v>25812.06</v>
          </cell>
          <cell r="J922">
            <v>113294.35600000001</v>
          </cell>
        </row>
        <row r="923">
          <cell r="D923" t="str">
            <v>Gäù vaïn</v>
          </cell>
          <cell r="E923" t="str">
            <v>m3</v>
          </cell>
          <cell r="F923">
            <v>4.6666666666666669E-2</v>
          </cell>
          <cell r="G923">
            <v>1663410.4708636364</v>
          </cell>
          <cell r="H923">
            <v>77625.821973636368</v>
          </cell>
        </row>
        <row r="924">
          <cell r="D924" t="str">
            <v>Nhán cäng báûc 3.5/7</v>
          </cell>
          <cell r="E924" t="str">
            <v>Cäng</v>
          </cell>
          <cell r="F924">
            <v>2.12</v>
          </cell>
          <cell r="G924">
            <v>12175.5</v>
          </cell>
          <cell r="I924">
            <v>25812.06</v>
          </cell>
        </row>
        <row r="925">
          <cell r="D925" t="str">
            <v>Cáøu 6T</v>
          </cell>
          <cell r="E925" t="str">
            <v>Ca</v>
          </cell>
          <cell r="F925">
            <v>7.8E-2</v>
          </cell>
          <cell r="G925">
            <v>357174</v>
          </cell>
          <cell r="J925">
            <v>27859.572</v>
          </cell>
        </row>
        <row r="926">
          <cell r="D926" t="str">
            <v>Saì lan 200T</v>
          </cell>
          <cell r="E926" t="str">
            <v>Ca</v>
          </cell>
          <cell r="F926">
            <v>7.8E-2</v>
          </cell>
          <cell r="G926">
            <v>325023</v>
          </cell>
          <cell r="J926">
            <v>25351.794000000002</v>
          </cell>
        </row>
        <row r="927">
          <cell r="D927" t="str">
            <v>Saì lan 400T</v>
          </cell>
          <cell r="E927" t="str">
            <v>Ca</v>
          </cell>
          <cell r="F927">
            <v>7.8E-2</v>
          </cell>
          <cell r="G927">
            <v>670875</v>
          </cell>
          <cell r="J927">
            <v>52328.25</v>
          </cell>
        </row>
        <row r="928">
          <cell r="D928" t="str">
            <v>Taìu keïo 150cv</v>
          </cell>
          <cell r="E928" t="str">
            <v>Ca</v>
          </cell>
          <cell r="F928">
            <v>0.01</v>
          </cell>
          <cell r="G928">
            <v>775474</v>
          </cell>
          <cell r="J928">
            <v>7754.74</v>
          </cell>
        </row>
        <row r="929">
          <cell r="D929" t="str">
            <v>Gia cäng theïp goïc laìm saìn âaûo khung váy</v>
          </cell>
          <cell r="E929" t="str">
            <v>TÊn</v>
          </cell>
          <cell r="G929" t="str">
            <v/>
          </cell>
          <cell r="H929">
            <v>664085.48925454542</v>
          </cell>
          <cell r="I929">
            <v>318676.64500000002</v>
          </cell>
          <cell r="J929">
            <v>657275.77</v>
          </cell>
        </row>
        <row r="930">
          <cell r="D930" t="str">
            <v>Theïp hçnh</v>
          </cell>
          <cell r="E930" t="str">
            <v>kg</v>
          </cell>
          <cell r="F930">
            <v>10.25</v>
          </cell>
          <cell r="G930">
            <v>4759.5599272727268</v>
          </cell>
          <cell r="H930">
            <v>48785.48925454545</v>
          </cell>
          <cell r="J930">
            <v>8355.69</v>
          </cell>
        </row>
        <row r="931">
          <cell r="D931" t="str">
            <v>Que haìn</v>
          </cell>
          <cell r="E931" t="str">
            <v>kg</v>
          </cell>
          <cell r="F931">
            <v>41.03</v>
          </cell>
          <cell r="G931">
            <v>9090.9090909090901</v>
          </cell>
          <cell r="H931">
            <v>373000</v>
          </cell>
        </row>
        <row r="932">
          <cell r="D932" t="str">
            <v>ä xy</v>
          </cell>
          <cell r="E932" t="str">
            <v>chai</v>
          </cell>
          <cell r="F932">
            <v>2.5299999999999998</v>
          </cell>
          <cell r="G932">
            <v>45000</v>
          </cell>
          <cell r="H932">
            <v>113849.99999999999</v>
          </cell>
        </row>
        <row r="933">
          <cell r="D933" t="str">
            <v>Âáút âeìn</v>
          </cell>
          <cell r="E933" t="str">
            <v>kg</v>
          </cell>
          <cell r="F933">
            <v>25.69</v>
          </cell>
          <cell r="G933">
            <v>5000</v>
          </cell>
          <cell r="H933">
            <v>128450</v>
          </cell>
        </row>
        <row r="934">
          <cell r="D934" t="str">
            <v>Nhán cäng báûc 4.5/7</v>
          </cell>
          <cell r="E934" t="str">
            <v>Cäng</v>
          </cell>
          <cell r="F934">
            <v>22.61</v>
          </cell>
          <cell r="G934">
            <v>14094.5</v>
          </cell>
          <cell r="I934">
            <v>318676.64500000002</v>
          </cell>
        </row>
        <row r="935">
          <cell r="D935" t="str">
            <v>Maïy haìn 23KW</v>
          </cell>
          <cell r="E935" t="str">
            <v>Ca</v>
          </cell>
          <cell r="F935">
            <v>5.5</v>
          </cell>
          <cell r="G935">
            <v>77338</v>
          </cell>
          <cell r="J935">
            <v>425359</v>
          </cell>
        </row>
        <row r="936">
          <cell r="D936" t="str">
            <v>Maïy càõt theïp</v>
          </cell>
          <cell r="E936" t="str">
            <v>Ca</v>
          </cell>
          <cell r="F936">
            <v>0.4</v>
          </cell>
          <cell r="G936">
            <v>164322</v>
          </cell>
          <cell r="J936">
            <v>65728.800000000003</v>
          </cell>
        </row>
        <row r="937">
          <cell r="D937" t="str">
            <v>Cáøu 10T</v>
          </cell>
          <cell r="E937" t="str">
            <v>Ca</v>
          </cell>
          <cell r="F937">
            <v>0.27</v>
          </cell>
          <cell r="G937">
            <v>615511</v>
          </cell>
          <cell r="J937">
            <v>166187.97</v>
          </cell>
        </row>
        <row r="938">
          <cell r="D938" t="str">
            <v>Làõp dæûng vaì thaïo dåî hãû xaì keûp</v>
          </cell>
          <cell r="E938" t="str">
            <v>TÊn</v>
          </cell>
          <cell r="G938" t="str">
            <v/>
          </cell>
          <cell r="H938">
            <v>240545.45454545453</v>
          </cell>
          <cell r="I938">
            <v>174273.18000000002</v>
          </cell>
          <cell r="J938">
            <v>565424.69499999995</v>
          </cell>
        </row>
        <row r="939">
          <cell r="D939" t="str">
            <v>Que haìn</v>
          </cell>
          <cell r="E939" t="str">
            <v>kg</v>
          </cell>
          <cell r="F939">
            <v>12</v>
          </cell>
          <cell r="G939">
            <v>9090.9090909090901</v>
          </cell>
          <cell r="H939">
            <v>109090.90909090909</v>
          </cell>
        </row>
        <row r="940">
          <cell r="D940" t="str">
            <v>Buläng M20</v>
          </cell>
          <cell r="E940" t="str">
            <v>caïi</v>
          </cell>
          <cell r="F940">
            <v>12</v>
          </cell>
          <cell r="G940">
            <v>10000</v>
          </cell>
          <cell r="H940">
            <v>120000</v>
          </cell>
        </row>
        <row r="941">
          <cell r="D941" t="str">
            <v>Váût liãûu khaïc</v>
          </cell>
          <cell r="E941" t="str">
            <v>%</v>
          </cell>
          <cell r="F941">
            <v>5</v>
          </cell>
          <cell r="G941">
            <v>229090.90909090909</v>
          </cell>
          <cell r="H941">
            <v>11454.545454545454</v>
          </cell>
        </row>
        <row r="942">
          <cell r="D942" t="str">
            <v>Nhán cäng báûc 4.0/7</v>
          </cell>
          <cell r="E942" t="str">
            <v>Cäng</v>
          </cell>
          <cell r="F942">
            <v>13.63</v>
          </cell>
          <cell r="G942">
            <v>12786</v>
          </cell>
          <cell r="I942">
            <v>174273.18000000002</v>
          </cell>
        </row>
        <row r="943">
          <cell r="D943" t="str">
            <v>Maïy haìn 23KW</v>
          </cell>
          <cell r="E943" t="str">
            <v>Ca</v>
          </cell>
          <cell r="F943">
            <v>3</v>
          </cell>
          <cell r="G943">
            <v>77338</v>
          </cell>
          <cell r="J943">
            <v>232014</v>
          </cell>
        </row>
        <row r="944">
          <cell r="D944" t="str">
            <v>Cáøu 25T</v>
          </cell>
          <cell r="E944" t="str">
            <v>Ca</v>
          </cell>
          <cell r="F944">
            <v>0.12</v>
          </cell>
          <cell r="G944">
            <v>1148366</v>
          </cell>
          <cell r="J944">
            <v>137803.91999999998</v>
          </cell>
        </row>
        <row r="945">
          <cell r="D945" t="str">
            <v>Saì lan 200T</v>
          </cell>
          <cell r="E945" t="str">
            <v>Ca</v>
          </cell>
          <cell r="F945">
            <v>0.12</v>
          </cell>
          <cell r="G945">
            <v>325023</v>
          </cell>
          <cell r="J945">
            <v>39002.76</v>
          </cell>
        </row>
        <row r="946">
          <cell r="D946" t="str">
            <v>Saì lan 400T</v>
          </cell>
          <cell r="E946" t="str">
            <v>Ca</v>
          </cell>
          <cell r="F946">
            <v>0.12</v>
          </cell>
          <cell r="G946">
            <v>670875</v>
          </cell>
          <cell r="J946">
            <v>80505</v>
          </cell>
        </row>
        <row r="947">
          <cell r="D947" t="str">
            <v>Taìu keïo 150cv</v>
          </cell>
          <cell r="E947" t="str">
            <v>Ca</v>
          </cell>
          <cell r="F947">
            <v>0.01</v>
          </cell>
          <cell r="G947">
            <v>775474</v>
          </cell>
          <cell r="J947">
            <v>7754.74</v>
          </cell>
        </row>
        <row r="948">
          <cell r="D948" t="str">
            <v>Cáøu 16T</v>
          </cell>
          <cell r="E948" t="str">
            <v>Ca</v>
          </cell>
          <cell r="F948">
            <v>8.3000000000000004E-2</v>
          </cell>
          <cell r="G948">
            <v>823425</v>
          </cell>
          <cell r="J948">
            <v>68344.275000000009</v>
          </cell>
        </row>
        <row r="949">
          <cell r="D949" t="str">
            <v>Saín xuáút hãû khung váy ngàn næåïc</v>
          </cell>
          <cell r="E949" t="str">
            <v>TÊn</v>
          </cell>
          <cell r="G949" t="str">
            <v/>
          </cell>
          <cell r="H949">
            <v>307728.39099469816</v>
          </cell>
          <cell r="I949">
            <v>518395.71</v>
          </cell>
          <cell r="J949">
            <v>640619.69999999995</v>
          </cell>
        </row>
        <row r="950">
          <cell r="D950" t="str">
            <v>Theïp táúm</v>
          </cell>
          <cell r="E950" t="str">
            <v>kg</v>
          </cell>
          <cell r="F950">
            <v>3.16</v>
          </cell>
          <cell r="G950">
            <v>4759.5599272727268</v>
          </cell>
          <cell r="H950">
            <v>15040.209370181818</v>
          </cell>
        </row>
        <row r="951">
          <cell r="D951" t="str">
            <v>Theïp hçnh</v>
          </cell>
          <cell r="E951" t="str">
            <v>kg</v>
          </cell>
          <cell r="F951">
            <v>6.8678999999999997</v>
          </cell>
          <cell r="G951">
            <v>4759.5599272727268</v>
          </cell>
          <cell r="H951">
            <v>32688.181624516357</v>
          </cell>
        </row>
        <row r="952">
          <cell r="D952" t="str">
            <v>Que haìn</v>
          </cell>
          <cell r="E952" t="str">
            <v>kg</v>
          </cell>
          <cell r="F952">
            <v>22.66</v>
          </cell>
          <cell r="G952">
            <v>9090.9090909090901</v>
          </cell>
          <cell r="H952">
            <v>205999.99999999997</v>
          </cell>
        </row>
        <row r="953">
          <cell r="D953" t="str">
            <v>ä xy</v>
          </cell>
          <cell r="E953" t="str">
            <v>chai</v>
          </cell>
          <cell r="F953">
            <v>0.78</v>
          </cell>
          <cell r="G953">
            <v>45000</v>
          </cell>
          <cell r="H953">
            <v>35100</v>
          </cell>
        </row>
        <row r="954">
          <cell r="D954" t="str">
            <v>Âáút âeìn</v>
          </cell>
          <cell r="E954" t="str">
            <v>kg</v>
          </cell>
          <cell r="F954">
            <v>3.78</v>
          </cell>
          <cell r="G954">
            <v>5000</v>
          </cell>
          <cell r="H954">
            <v>18900</v>
          </cell>
        </row>
        <row r="955">
          <cell r="D955" t="str">
            <v>Nhán cäng báûc 4.5/7</v>
          </cell>
          <cell r="E955" t="str">
            <v>Cäng</v>
          </cell>
          <cell r="F955">
            <v>36.78</v>
          </cell>
          <cell r="G955">
            <v>14094.5</v>
          </cell>
          <cell r="I955">
            <v>518395.71</v>
          </cell>
        </row>
        <row r="956">
          <cell r="D956" t="str">
            <v>Maïy haìn 23KW</v>
          </cell>
          <cell r="E956" t="str">
            <v>Ca</v>
          </cell>
          <cell r="F956">
            <v>4.25</v>
          </cell>
          <cell r="G956">
            <v>77338</v>
          </cell>
          <cell r="J956">
            <v>328686.5</v>
          </cell>
        </row>
        <row r="957">
          <cell r="D957" t="str">
            <v>Maïy càõt theïp</v>
          </cell>
          <cell r="E957" t="str">
            <v>Ca</v>
          </cell>
          <cell r="F957">
            <v>0.4</v>
          </cell>
          <cell r="G957">
            <v>164322</v>
          </cell>
          <cell r="J957">
            <v>65728.800000000003</v>
          </cell>
        </row>
        <row r="958">
          <cell r="D958" t="str">
            <v>Cáøu 10T</v>
          </cell>
          <cell r="E958" t="str">
            <v>Ca</v>
          </cell>
          <cell r="F958">
            <v>0.4</v>
          </cell>
          <cell r="G958">
            <v>615511</v>
          </cell>
          <cell r="J958">
            <v>246204.40000000002</v>
          </cell>
        </row>
        <row r="959">
          <cell r="D959" t="str">
            <v>Làõp dæûng vaì thaïo dåî hãû khung váy</v>
          </cell>
          <cell r="E959" t="str">
            <v>TÊn</v>
          </cell>
          <cell r="G959" t="str">
            <v/>
          </cell>
          <cell r="H959">
            <v>240545.45454545453</v>
          </cell>
          <cell r="I959">
            <v>174273.18000000002</v>
          </cell>
          <cell r="J959">
            <v>565424.69499999995</v>
          </cell>
        </row>
        <row r="960">
          <cell r="D960" t="str">
            <v>Que haìn</v>
          </cell>
          <cell r="E960" t="str">
            <v>kg</v>
          </cell>
          <cell r="F960">
            <v>12</v>
          </cell>
          <cell r="G960">
            <v>9090.9090909090901</v>
          </cell>
          <cell r="H960">
            <v>109090.90909090909</v>
          </cell>
        </row>
        <row r="961">
          <cell r="D961" t="str">
            <v>Buläng M20</v>
          </cell>
          <cell r="E961" t="str">
            <v>caïi</v>
          </cell>
          <cell r="F961">
            <v>12</v>
          </cell>
          <cell r="G961">
            <v>10000</v>
          </cell>
          <cell r="H961">
            <v>120000</v>
          </cell>
        </row>
        <row r="962">
          <cell r="D962" t="str">
            <v>Váût liãûu khaïc</v>
          </cell>
          <cell r="E962" t="str">
            <v>%</v>
          </cell>
          <cell r="F962">
            <v>5</v>
          </cell>
          <cell r="G962">
            <v>229090.90909090909</v>
          </cell>
          <cell r="H962">
            <v>11454.545454545454</v>
          </cell>
        </row>
        <row r="963">
          <cell r="D963" t="str">
            <v>Nhán cäng báûc 4.0/7</v>
          </cell>
          <cell r="E963" t="str">
            <v>Cäng</v>
          </cell>
          <cell r="F963">
            <v>13.63</v>
          </cell>
          <cell r="G963">
            <v>12786</v>
          </cell>
          <cell r="I963">
            <v>174273.18000000002</v>
          </cell>
        </row>
        <row r="964">
          <cell r="D964" t="str">
            <v>Maïy haìn 23KW</v>
          </cell>
          <cell r="E964" t="str">
            <v>Ca</v>
          </cell>
          <cell r="F964">
            <v>3</v>
          </cell>
          <cell r="G964">
            <v>77338</v>
          </cell>
          <cell r="J964">
            <v>232014</v>
          </cell>
        </row>
        <row r="965">
          <cell r="D965" t="str">
            <v>Cáøu 25T</v>
          </cell>
          <cell r="E965" t="str">
            <v>Ca</v>
          </cell>
          <cell r="F965">
            <v>0.12</v>
          </cell>
          <cell r="G965">
            <v>1148366</v>
          </cell>
          <cell r="J965">
            <v>137803.91999999998</v>
          </cell>
        </row>
        <row r="966">
          <cell r="D966" t="str">
            <v>Saì lan 200T</v>
          </cell>
          <cell r="E966" t="str">
            <v>Ca</v>
          </cell>
          <cell r="F966">
            <v>0.12</v>
          </cell>
          <cell r="G966">
            <v>325023</v>
          </cell>
          <cell r="J966">
            <v>39002.76</v>
          </cell>
        </row>
        <row r="967">
          <cell r="D967" t="str">
            <v>Saì lan 400T</v>
          </cell>
          <cell r="E967" t="str">
            <v>Ca</v>
          </cell>
          <cell r="F967">
            <v>0.12</v>
          </cell>
          <cell r="G967">
            <v>670875</v>
          </cell>
          <cell r="J967">
            <v>80505</v>
          </cell>
        </row>
        <row r="968">
          <cell r="D968" t="str">
            <v>Taìu keïo 150cv</v>
          </cell>
          <cell r="E968" t="str">
            <v>Ca</v>
          </cell>
          <cell r="F968">
            <v>0.01</v>
          </cell>
          <cell r="G968">
            <v>775474</v>
          </cell>
          <cell r="J968">
            <v>7754.74</v>
          </cell>
        </row>
        <row r="969">
          <cell r="D969" t="str">
            <v>Cáøu 16T</v>
          </cell>
          <cell r="E969" t="str">
            <v>Ca</v>
          </cell>
          <cell r="F969">
            <v>8.3000000000000004E-2</v>
          </cell>
          <cell r="G969">
            <v>823425</v>
          </cell>
          <cell r="J969">
            <v>68344.275000000009</v>
          </cell>
        </row>
        <row r="970">
          <cell r="D970" t="str">
            <v>Di chuyãøn toaìn bäü thiãút bë, váût liãûu ra truû</v>
          </cell>
          <cell r="E970" t="str">
            <v>TÊn</v>
          </cell>
          <cell r="G970" t="str">
            <v/>
          </cell>
          <cell r="H970">
            <v>0</v>
          </cell>
          <cell r="I970">
            <v>174273.18000000002</v>
          </cell>
          <cell r="J970">
            <v>333410.69500000001</v>
          </cell>
        </row>
        <row r="971">
          <cell r="D971" t="str">
            <v>Nhán cäng báûc 4.0/7</v>
          </cell>
          <cell r="E971" t="str">
            <v>Cäng</v>
          </cell>
          <cell r="F971">
            <v>13.63</v>
          </cell>
          <cell r="G971">
            <v>12786</v>
          </cell>
          <cell r="I971">
            <v>174273.18000000002</v>
          </cell>
        </row>
        <row r="972">
          <cell r="D972" t="str">
            <v>Cáøu 25T</v>
          </cell>
          <cell r="E972" t="str">
            <v>Ca</v>
          </cell>
          <cell r="F972">
            <v>0.12</v>
          </cell>
          <cell r="G972">
            <v>1148366</v>
          </cell>
          <cell r="J972">
            <v>137803.91999999998</v>
          </cell>
        </row>
        <row r="973">
          <cell r="D973" t="str">
            <v>Saì lan 200T</v>
          </cell>
          <cell r="E973" t="str">
            <v>Ca</v>
          </cell>
          <cell r="F973">
            <v>0.12</v>
          </cell>
          <cell r="G973">
            <v>325023</v>
          </cell>
          <cell r="J973">
            <v>39002.76</v>
          </cell>
        </row>
        <row r="974">
          <cell r="D974" t="str">
            <v>Saì lan 400T</v>
          </cell>
          <cell r="E974" t="str">
            <v>Ca</v>
          </cell>
          <cell r="F974">
            <v>0.12</v>
          </cell>
          <cell r="G974">
            <v>670875</v>
          </cell>
          <cell r="J974">
            <v>80505</v>
          </cell>
        </row>
        <row r="975">
          <cell r="D975" t="str">
            <v>Taìu keïo 150cv</v>
          </cell>
          <cell r="E975" t="str">
            <v>Ca</v>
          </cell>
          <cell r="F975">
            <v>0.01</v>
          </cell>
          <cell r="G975">
            <v>775474</v>
          </cell>
          <cell r="J975">
            <v>7754.74</v>
          </cell>
        </row>
        <row r="976">
          <cell r="D976" t="str">
            <v>Cáøu 16T</v>
          </cell>
          <cell r="E976" t="str">
            <v>Ca</v>
          </cell>
          <cell r="F976">
            <v>8.3000000000000004E-2</v>
          </cell>
          <cell r="G976">
            <v>823425</v>
          </cell>
          <cell r="J976">
            <v>68344.275000000009</v>
          </cell>
        </row>
        <row r="977">
          <cell r="D977" t="str">
            <v>§­êng hµn d=10mm</v>
          </cell>
          <cell r="E977" t="str">
            <v>md</v>
          </cell>
          <cell r="G977" t="str">
            <v/>
          </cell>
          <cell r="H977">
            <v>8545.4545454545441</v>
          </cell>
          <cell r="I977">
            <v>1981.83</v>
          </cell>
          <cell r="J977">
            <v>11987.39</v>
          </cell>
        </row>
        <row r="978">
          <cell r="D978" t="str">
            <v>Que haìn</v>
          </cell>
          <cell r="E978" t="str">
            <v>kg</v>
          </cell>
          <cell r="F978">
            <v>0.94</v>
          </cell>
          <cell r="G978">
            <v>9090.9090909090901</v>
          </cell>
          <cell r="H978">
            <v>8545.4545454545441</v>
          </cell>
        </row>
        <row r="979">
          <cell r="D979" t="str">
            <v>Nhán cäng báûc 4.0/7</v>
          </cell>
          <cell r="E979" t="str">
            <v>Cäng</v>
          </cell>
          <cell r="F979">
            <v>0.155</v>
          </cell>
          <cell r="G979">
            <v>12786</v>
          </cell>
          <cell r="I979">
            <v>1981.83</v>
          </cell>
        </row>
        <row r="980">
          <cell r="D980" t="str">
            <v>Maïy haìn 23KW</v>
          </cell>
          <cell r="E980" t="str">
            <v>Ca</v>
          </cell>
          <cell r="F980">
            <v>0.155</v>
          </cell>
          <cell r="G980">
            <v>77338</v>
          </cell>
          <cell r="J980">
            <v>11987.39</v>
          </cell>
        </row>
        <row r="981">
          <cell r="D981" t="str">
            <v>§­êng hµn d=4mm</v>
          </cell>
          <cell r="E981" t="str">
            <v>md</v>
          </cell>
          <cell r="G981" t="str">
            <v/>
          </cell>
          <cell r="H981">
            <v>1572.7272727272725</v>
          </cell>
          <cell r="I981">
            <v>537.01200000000006</v>
          </cell>
          <cell r="J981">
            <v>3248.1960000000004</v>
          </cell>
        </row>
        <row r="982">
          <cell r="D982" t="str">
            <v>Que haìn</v>
          </cell>
          <cell r="E982" t="str">
            <v>kg</v>
          </cell>
          <cell r="F982">
            <v>0.17299999999999999</v>
          </cell>
          <cell r="G982">
            <v>9090.9090909090901</v>
          </cell>
          <cell r="H982">
            <v>1572.7272727272725</v>
          </cell>
        </row>
        <row r="983">
          <cell r="D983" t="str">
            <v>Nhán cäng báûc 4.0/7</v>
          </cell>
          <cell r="E983" t="str">
            <v>Cäng</v>
          </cell>
          <cell r="F983">
            <v>4.2000000000000003E-2</v>
          </cell>
          <cell r="G983">
            <v>12786</v>
          </cell>
          <cell r="I983">
            <v>537.01200000000006</v>
          </cell>
        </row>
        <row r="984">
          <cell r="D984" t="str">
            <v>Maïy haìn 23KW</v>
          </cell>
          <cell r="E984" t="str">
            <v>Ca</v>
          </cell>
          <cell r="F984">
            <v>4.2000000000000003E-2</v>
          </cell>
          <cell r="G984">
            <v>77338</v>
          </cell>
          <cell r="J984">
            <v>3248.1960000000004</v>
          </cell>
        </row>
        <row r="985">
          <cell r="D985" t="str">
            <v>§­êng hµn d=8mm</v>
          </cell>
          <cell r="E985" t="str">
            <v>md</v>
          </cell>
          <cell r="G985" t="str">
            <v/>
          </cell>
          <cell r="H985">
            <v>5272.7272727272721</v>
          </cell>
          <cell r="I985">
            <v>1329.7439999999999</v>
          </cell>
          <cell r="J985">
            <v>8043.152</v>
          </cell>
        </row>
        <row r="986">
          <cell r="D986" t="str">
            <v>Que haìn</v>
          </cell>
          <cell r="E986" t="str">
            <v>kg</v>
          </cell>
          <cell r="F986">
            <v>0.57999999999999996</v>
          </cell>
          <cell r="G986">
            <v>9090.9090909090901</v>
          </cell>
          <cell r="H986">
            <v>5272.7272727272721</v>
          </cell>
        </row>
        <row r="987">
          <cell r="D987" t="str">
            <v>Nhán cäng báûc 4.0/7</v>
          </cell>
          <cell r="E987" t="str">
            <v>Cäng</v>
          </cell>
          <cell r="F987">
            <v>0.104</v>
          </cell>
          <cell r="G987">
            <v>12786</v>
          </cell>
          <cell r="I987">
            <v>1329.7439999999999</v>
          </cell>
        </row>
        <row r="988">
          <cell r="D988" t="str">
            <v>Maïy haìn 23KW</v>
          </cell>
          <cell r="E988" t="str">
            <v>Ca</v>
          </cell>
          <cell r="F988">
            <v>0.104</v>
          </cell>
          <cell r="G988">
            <v>77338</v>
          </cell>
          <cell r="J988">
            <v>8043.152</v>
          </cell>
        </row>
        <row r="989">
          <cell r="D989" t="str">
            <v xml:space="preserve">§­êng c¾t thÐp b¶n </v>
          </cell>
          <cell r="E989" t="str">
            <v>m</v>
          </cell>
          <cell r="H989">
            <v>3611</v>
          </cell>
          <cell r="I989">
            <v>1085.5314000000001</v>
          </cell>
          <cell r="J989">
            <v>1361.9087999999999</v>
          </cell>
        </row>
        <row r="990">
          <cell r="D990" t="str">
            <v>ä xy</v>
          </cell>
          <cell r="E990" t="str">
            <v>chai</v>
          </cell>
          <cell r="F990">
            <v>3.9800000000000002E-2</v>
          </cell>
          <cell r="G990">
            <v>45000</v>
          </cell>
          <cell r="H990">
            <v>1791</v>
          </cell>
        </row>
        <row r="991">
          <cell r="D991" t="str">
            <v>Aîxãtylen</v>
          </cell>
          <cell r="E991" t="str">
            <v>Chai</v>
          </cell>
          <cell r="F991">
            <v>1.2999999999999999E-2</v>
          </cell>
          <cell r="G991">
            <v>140000</v>
          </cell>
          <cell r="H991">
            <v>1820</v>
          </cell>
        </row>
        <row r="992">
          <cell r="D992" t="str">
            <v>Nhán cäng báûc 4.0/7</v>
          </cell>
          <cell r="E992" t="str">
            <v>Cäng</v>
          </cell>
          <cell r="F992">
            <v>8.4900000000000003E-2</v>
          </cell>
          <cell r="G992">
            <v>12786</v>
          </cell>
          <cell r="I992">
            <v>1085.5314000000001</v>
          </cell>
        </row>
        <row r="993">
          <cell r="D993" t="str">
            <v>LÊy dÊu :0,01c</v>
          </cell>
        </row>
        <row r="994">
          <cell r="D994" t="str">
            <v>C¾t thÐp : 0,023c</v>
          </cell>
        </row>
        <row r="995">
          <cell r="D995" t="str">
            <v>TÈy bavia : 0,0519c</v>
          </cell>
        </row>
        <row r="996">
          <cell r="D996" t="str">
            <v>Maïy neïn khê 10m3/h</v>
          </cell>
          <cell r="E996" t="str">
            <v>Ca</v>
          </cell>
          <cell r="F996">
            <v>4.7199999999999999E-2</v>
          </cell>
          <cell r="G996">
            <v>28854</v>
          </cell>
          <cell r="J996">
            <v>1361.9087999999999</v>
          </cell>
        </row>
        <row r="997">
          <cell r="D997" t="str">
            <v>§­êng c¾t thÐp U 160-220</v>
          </cell>
          <cell r="E997" t="str">
            <v>m¹ch</v>
          </cell>
          <cell r="H997">
            <v>2755</v>
          </cell>
          <cell r="I997">
            <v>613.72800000000007</v>
          </cell>
          <cell r="J997">
            <v>183.1695</v>
          </cell>
        </row>
        <row r="998">
          <cell r="D998" t="str">
            <v>ä xy</v>
          </cell>
          <cell r="E998" t="str">
            <v>chai</v>
          </cell>
          <cell r="F998">
            <v>2.1399999999999999E-2</v>
          </cell>
          <cell r="G998">
            <v>45000</v>
          </cell>
          <cell r="H998">
            <v>963</v>
          </cell>
        </row>
        <row r="999">
          <cell r="D999" t="str">
            <v>Aîxãtylen</v>
          </cell>
          <cell r="E999" t="str">
            <v>Chai</v>
          </cell>
          <cell r="F999">
            <v>1.2800000000000001E-2</v>
          </cell>
          <cell r="G999">
            <v>140000</v>
          </cell>
          <cell r="H999">
            <v>1792</v>
          </cell>
        </row>
        <row r="1000">
          <cell r="D1000" t="str">
            <v>Nhán cäng báûc 4.0/7</v>
          </cell>
          <cell r="E1000" t="str">
            <v>Cäng</v>
          </cell>
          <cell r="F1000">
            <v>4.8000000000000001E-2</v>
          </cell>
          <cell r="G1000">
            <v>12786</v>
          </cell>
          <cell r="I1000">
            <v>613.72800000000007</v>
          </cell>
        </row>
        <row r="1001">
          <cell r="D1001" t="str">
            <v>C¾t thÐp : 0,0095c</v>
          </cell>
        </row>
        <row r="1002">
          <cell r="D1002" t="str">
            <v>TÈy bavia : 0,0385c</v>
          </cell>
        </row>
        <row r="1003">
          <cell r="D1003" t="str">
            <v>M¸y c¾t «xy axetylen</v>
          </cell>
          <cell r="E1003" t="str">
            <v>Ca</v>
          </cell>
          <cell r="F1003">
            <v>9.4999999999999998E-3</v>
          </cell>
          <cell r="G1003">
            <v>19281</v>
          </cell>
          <cell r="J1003">
            <v>183.1695</v>
          </cell>
        </row>
        <row r="1004">
          <cell r="D1004" t="str">
            <v>C­a thÐp</v>
          </cell>
          <cell r="E1004" t="str">
            <v>m¹ch</v>
          </cell>
          <cell r="H1004">
            <v>0</v>
          </cell>
          <cell r="I1004">
            <v>319.65000000000003</v>
          </cell>
        </row>
        <row r="1005">
          <cell r="D1005" t="str">
            <v>Nhán cäng báûc 4.0/7</v>
          </cell>
          <cell r="E1005" t="str">
            <v>Cäng</v>
          </cell>
          <cell r="F1005">
            <v>2.5000000000000001E-2</v>
          </cell>
          <cell r="G1005">
            <v>12786</v>
          </cell>
          <cell r="I1005">
            <v>319.65000000000003</v>
          </cell>
        </row>
        <row r="1006">
          <cell r="D1006" t="str">
            <v>G/c«ng cèt thÐp mãng</v>
          </cell>
          <cell r="E1006" t="str">
            <v>TÊn</v>
          </cell>
          <cell r="G1006" t="str">
            <v/>
          </cell>
          <cell r="H1006">
            <v>4718711.1258181818</v>
          </cell>
          <cell r="I1006">
            <v>106635.24</v>
          </cell>
          <cell r="J1006">
            <v>102438.72000000002</v>
          </cell>
        </row>
        <row r="1007">
          <cell r="D1007" t="str">
            <v>Theïp troìn</v>
          </cell>
          <cell r="E1007" t="str">
            <v>kg</v>
          </cell>
          <cell r="F1007">
            <v>1020</v>
          </cell>
          <cell r="G1007">
            <v>4486.8326545454547</v>
          </cell>
          <cell r="H1007">
            <v>4576569.3076363634</v>
          </cell>
        </row>
        <row r="1008">
          <cell r="D1008" t="str">
            <v>Dáy theïp</v>
          </cell>
          <cell r="E1008" t="str">
            <v>kg</v>
          </cell>
          <cell r="F1008">
            <v>14.28</v>
          </cell>
          <cell r="G1008">
            <v>7000</v>
          </cell>
          <cell r="H1008">
            <v>99960</v>
          </cell>
        </row>
        <row r="1009">
          <cell r="D1009" t="str">
            <v>Que haìn</v>
          </cell>
          <cell r="E1009" t="str">
            <v>kg</v>
          </cell>
          <cell r="F1009">
            <v>4.6399999999999997</v>
          </cell>
          <cell r="G1009">
            <v>9090.9090909090901</v>
          </cell>
          <cell r="H1009">
            <v>42181.818181818177</v>
          </cell>
        </row>
        <row r="1010">
          <cell r="D1010" t="str">
            <v>Nhán cäng báûc 4.0/7</v>
          </cell>
          <cell r="E1010" t="str">
            <v>Cäng</v>
          </cell>
          <cell r="F1010">
            <v>8.34</v>
          </cell>
          <cell r="G1010">
            <v>12786</v>
          </cell>
          <cell r="I1010">
            <v>106635.24</v>
          </cell>
        </row>
        <row r="1011">
          <cell r="D1011" t="str">
            <v>Maïy haìn 23KW</v>
          </cell>
          <cell r="E1011" t="str">
            <v>Ca</v>
          </cell>
          <cell r="F1011">
            <v>1.1200000000000001</v>
          </cell>
          <cell r="G1011">
            <v>77338</v>
          </cell>
          <cell r="J1011">
            <v>86618.560000000012</v>
          </cell>
        </row>
        <row r="1012">
          <cell r="D1012" t="str">
            <v>Maïy càõt uäún cäút theïp</v>
          </cell>
          <cell r="E1012" t="str">
            <v>Ca</v>
          </cell>
          <cell r="F1012">
            <v>0.32</v>
          </cell>
          <cell r="G1012">
            <v>49438</v>
          </cell>
          <cell r="J1012">
            <v>15820.16</v>
          </cell>
        </row>
        <row r="1013">
          <cell r="D1013" t="str">
            <v>Ch¶i rØ</v>
          </cell>
          <cell r="E1013" t="str">
            <v>m2</v>
          </cell>
          <cell r="G1013" t="str">
            <v/>
          </cell>
          <cell r="I1013">
            <v>368.23680000000002</v>
          </cell>
          <cell r="J1013">
            <v>0</v>
          </cell>
        </row>
        <row r="1014">
          <cell r="D1014" t="str">
            <v>Nhán cäng báûc 4.0/7</v>
          </cell>
          <cell r="E1014" t="str">
            <v>Cäng</v>
          </cell>
          <cell r="F1014">
            <v>2.8799999999999999E-2</v>
          </cell>
          <cell r="G1014">
            <v>12786</v>
          </cell>
          <cell r="I1014">
            <v>368.23680000000002</v>
          </cell>
        </row>
        <row r="1015">
          <cell r="D1015" t="str">
            <v>S¬n mµu 2 líp</v>
          </cell>
          <cell r="E1015" t="str">
            <v>m2</v>
          </cell>
          <cell r="G1015" t="str">
            <v/>
          </cell>
          <cell r="H1015">
            <v>8516.8856000000014</v>
          </cell>
          <cell r="I1015">
            <v>1163.5260000000001</v>
          </cell>
          <cell r="J1015">
            <v>0</v>
          </cell>
        </row>
        <row r="1016">
          <cell r="D1016" t="str">
            <v>S¬n phñ</v>
          </cell>
          <cell r="E1016" t="str">
            <v>kg</v>
          </cell>
          <cell r="F1016">
            <v>0.16400000000000001</v>
          </cell>
          <cell r="G1016">
            <v>48540</v>
          </cell>
          <cell r="H1016">
            <v>7960.56</v>
          </cell>
        </row>
        <row r="1017">
          <cell r="D1017" t="str">
            <v>Xàng</v>
          </cell>
          <cell r="E1017" t="str">
            <v>kg</v>
          </cell>
          <cell r="F1017">
            <v>0.11799999999999999</v>
          </cell>
          <cell r="G1017">
            <v>4000</v>
          </cell>
          <cell r="H1017">
            <v>472</v>
          </cell>
        </row>
        <row r="1018">
          <cell r="D1018" t="str">
            <v>Váût liãûu khaïc</v>
          </cell>
          <cell r="E1018" t="str">
            <v>%</v>
          </cell>
          <cell r="F1018">
            <v>1</v>
          </cell>
          <cell r="G1018">
            <v>8432.5600000000013</v>
          </cell>
          <cell r="H1018">
            <v>84.325600000000009</v>
          </cell>
        </row>
        <row r="1019">
          <cell r="D1019" t="str">
            <v>Nhán cäng báûc 4.0/7</v>
          </cell>
          <cell r="E1019" t="str">
            <v>Cäng</v>
          </cell>
          <cell r="F1019">
            <v>9.0999999999999998E-2</v>
          </cell>
          <cell r="G1019">
            <v>12786</v>
          </cell>
          <cell r="I1019">
            <v>1163.5260000000001</v>
          </cell>
        </row>
        <row r="1020">
          <cell r="D1020" t="str">
            <v>S¬n chèng rØ</v>
          </cell>
          <cell r="E1020" t="str">
            <v>m2</v>
          </cell>
          <cell r="G1020" t="str">
            <v/>
          </cell>
          <cell r="H1020">
            <v>2752.9569999999999</v>
          </cell>
          <cell r="I1020">
            <v>779.94600000000003</v>
          </cell>
        </row>
        <row r="1021">
          <cell r="D1021" t="str">
            <v>S¬n chèng rØ</v>
          </cell>
          <cell r="E1021" t="str">
            <v>kg</v>
          </cell>
          <cell r="F1021">
            <v>6.2E-2</v>
          </cell>
          <cell r="G1021">
            <v>36350</v>
          </cell>
          <cell r="H1021">
            <v>2253.6999999999998</v>
          </cell>
        </row>
        <row r="1022">
          <cell r="D1022" t="str">
            <v>Xàng</v>
          </cell>
          <cell r="E1022" t="str">
            <v>kg</v>
          </cell>
          <cell r="F1022">
            <v>0.11799999999999999</v>
          </cell>
          <cell r="G1022">
            <v>4000</v>
          </cell>
          <cell r="H1022">
            <v>472</v>
          </cell>
        </row>
        <row r="1023">
          <cell r="D1023" t="str">
            <v>Váût liãûu khaïc</v>
          </cell>
          <cell r="E1023" t="str">
            <v>%</v>
          </cell>
          <cell r="F1023">
            <v>1</v>
          </cell>
          <cell r="G1023">
            <v>2725.7</v>
          </cell>
          <cell r="H1023">
            <v>27.256999999999998</v>
          </cell>
        </row>
        <row r="1024">
          <cell r="D1024" t="str">
            <v>Nhán cäng báûc 4.0/7</v>
          </cell>
          <cell r="E1024" t="str">
            <v>Cäng</v>
          </cell>
          <cell r="F1024">
            <v>6.0999999999999999E-2</v>
          </cell>
          <cell r="G1024">
            <v>12786</v>
          </cell>
          <cell r="I1024">
            <v>779.94600000000003</v>
          </cell>
        </row>
        <row r="1025">
          <cell r="D1025" t="str">
            <v>L¾p dùng cÊu kiÖn thÐp</v>
          </cell>
          <cell r="E1025" t="str">
            <v>TÊn</v>
          </cell>
          <cell r="H1025">
            <v>1030909.0909090908</v>
          </cell>
          <cell r="I1025">
            <v>149084.76</v>
          </cell>
          <cell r="J1025">
            <v>224876.875</v>
          </cell>
        </row>
        <row r="1026">
          <cell r="D1026" t="str">
            <v>Buläng M20</v>
          </cell>
          <cell r="E1026" t="str">
            <v>caïi</v>
          </cell>
          <cell r="F1026">
            <v>80</v>
          </cell>
          <cell r="G1026">
            <v>10000</v>
          </cell>
          <cell r="H1026">
            <v>800000</v>
          </cell>
        </row>
        <row r="1027">
          <cell r="D1027" t="str">
            <v>Que haìn</v>
          </cell>
          <cell r="E1027" t="str">
            <v>kg</v>
          </cell>
          <cell r="F1027">
            <v>20</v>
          </cell>
          <cell r="G1027">
            <v>9090.9090909090901</v>
          </cell>
          <cell r="H1027">
            <v>181818.18181818179</v>
          </cell>
        </row>
        <row r="1028">
          <cell r="D1028" t="str">
            <v>Váût liãûu khaïc</v>
          </cell>
          <cell r="E1028" t="str">
            <v>%</v>
          </cell>
          <cell r="F1028">
            <v>5</v>
          </cell>
          <cell r="G1028">
            <v>981818.18181818177</v>
          </cell>
          <cell r="H1028">
            <v>49090.909090909088</v>
          </cell>
        </row>
        <row r="1029">
          <cell r="D1029" t="str">
            <v>Nhán cäng báûc 4.0/7</v>
          </cell>
          <cell r="E1029" t="str">
            <v>Cäng</v>
          </cell>
          <cell r="F1029">
            <v>11.66</v>
          </cell>
          <cell r="G1029">
            <v>12786</v>
          </cell>
          <cell r="I1029">
            <v>149084.76</v>
          </cell>
        </row>
        <row r="1030">
          <cell r="D1030" t="str">
            <v>Maïy haìn 23KW</v>
          </cell>
          <cell r="E1030" t="str">
            <v>Ca</v>
          </cell>
          <cell r="F1030">
            <v>3.625</v>
          </cell>
          <cell r="G1030">
            <v>62035</v>
          </cell>
          <cell r="J1030">
            <v>224876.875</v>
          </cell>
        </row>
        <row r="1031">
          <cell r="D1031" t="str">
            <v>Bèc hµng lªn xuèng + VC</v>
          </cell>
          <cell r="E1031" t="str">
            <v>TÊn</v>
          </cell>
          <cell r="G1031" t="str">
            <v/>
          </cell>
          <cell r="H1031">
            <v>0</v>
          </cell>
          <cell r="I1031">
            <v>10227.42</v>
          </cell>
          <cell r="J1031">
            <v>794</v>
          </cell>
        </row>
        <row r="1032">
          <cell r="D1032" t="str">
            <v>Nhán cäng báûc 3.5/7</v>
          </cell>
          <cell r="E1032" t="str">
            <v>Cäng</v>
          </cell>
          <cell r="F1032">
            <v>0.84</v>
          </cell>
          <cell r="G1032">
            <v>12175.5</v>
          </cell>
          <cell r="I1032">
            <v>10227.42</v>
          </cell>
        </row>
        <row r="1033">
          <cell r="D1033" t="str">
            <v>VC hµng ®­êng L1</v>
          </cell>
          <cell r="E1033" t="str">
            <v>§/T/KM</v>
          </cell>
          <cell r="F1033">
            <v>1</v>
          </cell>
          <cell r="G1033">
            <v>794</v>
          </cell>
          <cell r="J1033">
            <v>794</v>
          </cell>
        </row>
        <row r="1034">
          <cell r="D1034" t="str">
            <v>DËp thÐp hép 60x80x180</v>
          </cell>
          <cell r="E1034" t="str">
            <v>C¸i</v>
          </cell>
          <cell r="G1034" t="str">
            <v/>
          </cell>
          <cell r="H1034">
            <v>5432.5538181818183</v>
          </cell>
          <cell r="I1034">
            <v>2409.1381200000001</v>
          </cell>
          <cell r="J1034">
            <v>3505.5230999999994</v>
          </cell>
        </row>
        <row r="1035">
          <cell r="D1035" t="str">
            <v>Theïp táúm</v>
          </cell>
          <cell r="E1035" t="str">
            <v>kg</v>
          </cell>
          <cell r="F1035">
            <v>1.18692</v>
          </cell>
          <cell r="G1035">
            <v>4100</v>
          </cell>
          <cell r="H1035">
            <v>4866.3720000000003</v>
          </cell>
        </row>
        <row r="1036">
          <cell r="D1036" t="str">
            <v>Que haìn</v>
          </cell>
          <cell r="E1036" t="str">
            <v>kg</v>
          </cell>
          <cell r="F1036">
            <v>6.2280000000000002E-2</v>
          </cell>
          <cell r="G1036">
            <v>9090.9090909090901</v>
          </cell>
          <cell r="H1036">
            <v>566.18181818181813</v>
          </cell>
        </row>
        <row r="1037">
          <cell r="D1037" t="str">
            <v>Nhán cäng báûc 4.0/7</v>
          </cell>
          <cell r="E1037" t="str">
            <v>Cäng</v>
          </cell>
          <cell r="F1037">
            <v>0.18842</v>
          </cell>
          <cell r="G1037">
            <v>12786</v>
          </cell>
          <cell r="I1037">
            <v>2409.1381200000001</v>
          </cell>
        </row>
        <row r="1038">
          <cell r="D1038" t="str">
            <v>NC lÊy dÊu 0,01c</v>
          </cell>
        </row>
        <row r="1039">
          <cell r="D1039" t="str">
            <v>NC dËp 0,01c</v>
          </cell>
        </row>
        <row r="1040">
          <cell r="D1040" t="str">
            <v>NC c¾t thÐp 0,147</v>
          </cell>
        </row>
        <row r="1041">
          <cell r="D1041" t="str">
            <v>NC hµn 0,01512</v>
          </cell>
        </row>
        <row r="1042">
          <cell r="D1042" t="str">
            <v>NC mµi 0,0063c</v>
          </cell>
        </row>
        <row r="1043">
          <cell r="D1043" t="str">
            <v>Maïy haìn 23KW</v>
          </cell>
          <cell r="E1043" t="str">
            <v>Ca</v>
          </cell>
          <cell r="F1043">
            <v>1.512E-2</v>
          </cell>
          <cell r="G1043">
            <v>62035</v>
          </cell>
          <cell r="J1043">
            <v>937.9692</v>
          </cell>
        </row>
        <row r="1044">
          <cell r="D1044" t="str">
            <v xml:space="preserve">M¸y dËp </v>
          </cell>
          <cell r="E1044" t="str">
            <v>Ca</v>
          </cell>
          <cell r="F1044">
            <v>0.01</v>
          </cell>
          <cell r="G1044">
            <v>147558</v>
          </cell>
          <cell r="J1044">
            <v>1475.58</v>
          </cell>
        </row>
        <row r="1045">
          <cell r="D1045" t="str">
            <v xml:space="preserve">M¸y mµi </v>
          </cell>
          <cell r="E1045" t="str">
            <v>Ca</v>
          </cell>
          <cell r="F1045">
            <v>6.3E-3</v>
          </cell>
          <cell r="G1045">
            <v>22661</v>
          </cell>
          <cell r="J1045">
            <v>142.76429999999999</v>
          </cell>
        </row>
        <row r="1046">
          <cell r="D1046" t="str">
            <v>Maïy càõt uäún cäút theïp</v>
          </cell>
          <cell r="E1046" t="str">
            <v>Ca</v>
          </cell>
          <cell r="F1046">
            <v>1.9199999999999998E-2</v>
          </cell>
          <cell r="G1046">
            <v>49438</v>
          </cell>
          <cell r="J1046">
            <v>949.20959999999991</v>
          </cell>
        </row>
        <row r="1047">
          <cell r="D1047" t="str">
            <v>DËp nãng I160x100x600</v>
          </cell>
          <cell r="E1047" t="str">
            <v>TÊn</v>
          </cell>
          <cell r="G1047" t="str">
            <v/>
          </cell>
          <cell r="H1047">
            <v>57323</v>
          </cell>
          <cell r="I1047">
            <v>767.16</v>
          </cell>
          <cell r="J1047">
            <v>3815.16</v>
          </cell>
        </row>
        <row r="1048">
          <cell r="D1048" t="str">
            <v>Theïp táúm</v>
          </cell>
          <cell r="E1048" t="str">
            <v>kg</v>
          </cell>
          <cell r="F1048">
            <v>13.565</v>
          </cell>
          <cell r="G1048">
            <v>4200</v>
          </cell>
          <cell r="H1048">
            <v>56973</v>
          </cell>
        </row>
        <row r="1049">
          <cell r="D1049" t="str">
            <v xml:space="preserve">Than ®¸ </v>
          </cell>
          <cell r="E1049" t="str">
            <v>kg</v>
          </cell>
          <cell r="F1049">
            <v>0.5</v>
          </cell>
          <cell r="G1049">
            <v>700</v>
          </cell>
          <cell r="H1049">
            <v>350</v>
          </cell>
        </row>
        <row r="1050">
          <cell r="D1050" t="str">
            <v>Nhán cäng báûc 4.0/7</v>
          </cell>
          <cell r="E1050" t="str">
            <v>Cäng</v>
          </cell>
          <cell r="F1050">
            <v>0.06</v>
          </cell>
          <cell r="G1050">
            <v>12786</v>
          </cell>
          <cell r="I1050">
            <v>767.16</v>
          </cell>
        </row>
        <row r="1051">
          <cell r="D1051" t="str">
            <v>NC ®èt lß 0,02c</v>
          </cell>
        </row>
        <row r="1052">
          <cell r="D1052" t="str">
            <v>NC dËp 0,04c</v>
          </cell>
        </row>
        <row r="1053">
          <cell r="D1053" t="str">
            <v>Qu¹t giã lß rÌn 4,5kw</v>
          </cell>
          <cell r="E1053" t="str">
            <v>Ca</v>
          </cell>
          <cell r="F1053">
            <v>0.02</v>
          </cell>
          <cell r="G1053">
            <v>43200</v>
          </cell>
          <cell r="J1053">
            <v>864</v>
          </cell>
        </row>
        <row r="1054">
          <cell r="D1054" t="str">
            <v xml:space="preserve">M¸y dËp </v>
          </cell>
          <cell r="E1054" t="str">
            <v>Ca</v>
          </cell>
          <cell r="F1054">
            <v>0.02</v>
          </cell>
          <cell r="G1054">
            <v>147558</v>
          </cell>
          <cell r="J1054">
            <v>2951.16</v>
          </cell>
        </row>
        <row r="1055">
          <cell r="D1055" t="str">
            <v>DËp nãng chi tiÕt bÞt ®Çu cét</v>
          </cell>
          <cell r="E1055" t="str">
            <v>TÊn</v>
          </cell>
          <cell r="G1055" t="str">
            <v/>
          </cell>
          <cell r="H1055">
            <v>13384</v>
          </cell>
          <cell r="I1055">
            <v>383.58</v>
          </cell>
          <cell r="J1055">
            <v>1907.58</v>
          </cell>
        </row>
        <row r="1056">
          <cell r="D1056" t="str">
            <v>Theïp táúm</v>
          </cell>
          <cell r="E1056" t="str">
            <v>kg</v>
          </cell>
          <cell r="F1056">
            <v>3.17</v>
          </cell>
          <cell r="G1056">
            <v>4200</v>
          </cell>
          <cell r="H1056">
            <v>13314</v>
          </cell>
        </row>
        <row r="1057">
          <cell r="D1057" t="str">
            <v xml:space="preserve">Than ®¸ </v>
          </cell>
          <cell r="E1057" t="str">
            <v>kg</v>
          </cell>
          <cell r="F1057">
            <v>0.1</v>
          </cell>
          <cell r="G1057">
            <v>700</v>
          </cell>
          <cell r="H1057">
            <v>70</v>
          </cell>
        </row>
        <row r="1058">
          <cell r="D1058" t="str">
            <v>Nhán cäng báûc 4.0/7</v>
          </cell>
          <cell r="E1058" t="str">
            <v>Cäng</v>
          </cell>
          <cell r="F1058">
            <v>0.03</v>
          </cell>
          <cell r="G1058">
            <v>12786</v>
          </cell>
          <cell r="I1058">
            <v>383.58</v>
          </cell>
        </row>
        <row r="1059">
          <cell r="D1059" t="str">
            <v>NC ®èt lß 0,01c</v>
          </cell>
        </row>
        <row r="1060">
          <cell r="D1060" t="str">
            <v>NC dËp 0,02c</v>
          </cell>
        </row>
        <row r="1061">
          <cell r="D1061" t="str">
            <v>Qu¹t giã lß rÌn 4,5kw</v>
          </cell>
          <cell r="E1061" t="str">
            <v>Ca</v>
          </cell>
          <cell r="F1061">
            <v>0.01</v>
          </cell>
          <cell r="G1061">
            <v>43200</v>
          </cell>
          <cell r="J1061">
            <v>432</v>
          </cell>
        </row>
        <row r="1062">
          <cell r="D1062" t="str">
            <v xml:space="preserve">M¸y dËp </v>
          </cell>
          <cell r="E1062" t="str">
            <v>Ca</v>
          </cell>
          <cell r="F1062">
            <v>0.01</v>
          </cell>
          <cell r="G1062">
            <v>147558</v>
          </cell>
          <cell r="J1062">
            <v>1475.58</v>
          </cell>
        </row>
        <row r="1063">
          <cell r="D1063" t="str">
            <v>D/C dÇm cÇu tõ bÖ ®óc ®Õn bai</v>
          </cell>
          <cell r="E1063" t="str">
            <v>mdÇm</v>
          </cell>
          <cell r="G1063" t="str">
            <v/>
          </cell>
          <cell r="I1063">
            <v>25572</v>
          </cell>
          <cell r="J1063">
            <v>1014.336</v>
          </cell>
        </row>
        <row r="1064">
          <cell r="D1064" t="str">
            <v>Nhán cäng báûc 4.0/7</v>
          </cell>
          <cell r="E1064" t="str">
            <v>Cäng</v>
          </cell>
          <cell r="F1064">
            <v>2</v>
          </cell>
          <cell r="G1064">
            <v>12786</v>
          </cell>
          <cell r="I1064">
            <v>25572</v>
          </cell>
        </row>
        <row r="1065">
          <cell r="D1065" t="str">
            <v>Xe gooìng</v>
          </cell>
          <cell r="E1065" t="str">
            <v>Ca</v>
          </cell>
          <cell r="F1065">
            <v>7.1999999999999998E-3</v>
          </cell>
          <cell r="G1065">
            <v>70440</v>
          </cell>
          <cell r="J1065">
            <v>507.16800000000001</v>
          </cell>
        </row>
        <row r="1066">
          <cell r="D1066" t="str">
            <v>Tåìi âiãûn 5T</v>
          </cell>
          <cell r="E1066" t="str">
            <v>Ca</v>
          </cell>
          <cell r="F1066">
            <v>7.1999999999999998E-3</v>
          </cell>
          <cell r="G1066">
            <v>70440</v>
          </cell>
          <cell r="J1066">
            <v>507.16800000000001</v>
          </cell>
        </row>
        <row r="1067">
          <cell r="D1067" t="str">
            <v>D/C dÇm cÇu tõ bai ra ®­êng sµn</v>
          </cell>
          <cell r="E1067" t="str">
            <v>mdÇm</v>
          </cell>
          <cell r="G1067" t="str">
            <v/>
          </cell>
          <cell r="I1067">
            <v>25572</v>
          </cell>
          <cell r="J1067">
            <v>1014.336</v>
          </cell>
        </row>
        <row r="1068">
          <cell r="D1068" t="str">
            <v>Nhán cäng báûc 4.0/7</v>
          </cell>
          <cell r="E1068" t="str">
            <v>Cäng</v>
          </cell>
          <cell r="F1068">
            <v>2</v>
          </cell>
          <cell r="G1068">
            <v>12786</v>
          </cell>
          <cell r="I1068">
            <v>25572</v>
          </cell>
        </row>
        <row r="1069">
          <cell r="D1069" t="str">
            <v>Xe gooìng</v>
          </cell>
          <cell r="E1069" t="str">
            <v>Ca</v>
          </cell>
          <cell r="F1069">
            <v>7.1999999999999998E-3</v>
          </cell>
          <cell r="G1069">
            <v>70440</v>
          </cell>
          <cell r="J1069">
            <v>507.16800000000001</v>
          </cell>
        </row>
        <row r="1070">
          <cell r="D1070" t="str">
            <v>Tåìi âiãûn 5T</v>
          </cell>
          <cell r="E1070" t="str">
            <v>Ca</v>
          </cell>
          <cell r="F1070">
            <v>7.1999999999999998E-3</v>
          </cell>
          <cell r="G1070">
            <v>70440</v>
          </cell>
          <cell r="J1070">
            <v>507.16800000000001</v>
          </cell>
        </row>
        <row r="1071">
          <cell r="D1071" t="str">
            <v>Lao kÐo dÇm BT DUL L=33m</v>
          </cell>
          <cell r="E1071" t="str">
            <v>mdÇm</v>
          </cell>
          <cell r="G1071" t="str">
            <v/>
          </cell>
          <cell r="H1071">
            <v>22993.4791716</v>
          </cell>
          <cell r="I1071">
            <v>60094.200000000004</v>
          </cell>
          <cell r="J1071">
            <v>19423.712879999999</v>
          </cell>
        </row>
        <row r="1072">
          <cell r="D1072" t="str">
            <v>Theïp hçnh</v>
          </cell>
          <cell r="E1072" t="str">
            <v>kg</v>
          </cell>
          <cell r="F1072">
            <v>0.11</v>
          </cell>
          <cell r="G1072">
            <v>4759.5599272727268</v>
          </cell>
          <cell r="H1072">
            <v>523.55159199999991</v>
          </cell>
        </row>
        <row r="1073">
          <cell r="D1073" t="str">
            <v>Taì veût gäù</v>
          </cell>
          <cell r="E1073" t="str">
            <v>thanh</v>
          </cell>
          <cell r="F1073">
            <v>0.08</v>
          </cell>
          <cell r="G1073">
            <v>250000</v>
          </cell>
          <cell r="H1073">
            <v>20000</v>
          </cell>
        </row>
        <row r="1074">
          <cell r="D1074" t="str">
            <v>Âinh âæåìng</v>
          </cell>
          <cell r="E1074" t="str">
            <v>caïi</v>
          </cell>
          <cell r="F1074">
            <v>0.55000000000000004</v>
          </cell>
          <cell r="G1074">
            <v>2500</v>
          </cell>
          <cell r="H1074">
            <v>1375</v>
          </cell>
        </row>
        <row r="1075">
          <cell r="D1075" t="str">
            <v>Váût liãûu khaïc</v>
          </cell>
          <cell r="E1075" t="str">
            <v>%</v>
          </cell>
          <cell r="F1075">
            <v>5</v>
          </cell>
          <cell r="G1075">
            <v>21898.551592</v>
          </cell>
          <cell r="H1075">
            <v>1094.9275795999999</v>
          </cell>
        </row>
        <row r="1076">
          <cell r="D1076" t="str">
            <v>Nhán cäng báûc 4.0/7</v>
          </cell>
          <cell r="E1076" t="str">
            <v>Cäng</v>
          </cell>
          <cell r="F1076">
            <v>4.7</v>
          </cell>
          <cell r="G1076">
            <v>12786</v>
          </cell>
          <cell r="I1076">
            <v>60094.200000000004</v>
          </cell>
        </row>
        <row r="1077">
          <cell r="D1077" t="str">
            <v>Xe lao dáöm</v>
          </cell>
          <cell r="E1077" t="str">
            <v>Ca</v>
          </cell>
          <cell r="F1077">
            <v>7.1999999999999998E-3</v>
          </cell>
          <cell r="G1077">
            <v>2382049</v>
          </cell>
          <cell r="J1077">
            <v>17150.752799999998</v>
          </cell>
        </row>
        <row r="1078">
          <cell r="D1078" t="str">
            <v>Tåìi âiãûn 5T</v>
          </cell>
          <cell r="E1078" t="str">
            <v>Ca</v>
          </cell>
          <cell r="F1078">
            <v>7.1999999999999998E-3</v>
          </cell>
          <cell r="G1078">
            <v>70440</v>
          </cell>
          <cell r="J1078">
            <v>507.16800000000001</v>
          </cell>
        </row>
        <row r="1079">
          <cell r="D1079" t="str">
            <v>Maïy khaïc</v>
          </cell>
          <cell r="E1079" t="str">
            <v>%</v>
          </cell>
          <cell r="F1079">
            <v>10</v>
          </cell>
          <cell r="G1079">
            <v>17657.9208</v>
          </cell>
          <cell r="J1079">
            <v>1765.7920799999999</v>
          </cell>
        </row>
        <row r="1080">
          <cell r="D1080" t="str">
            <v>CÈu dÇm vµo vÞ trÝ di chuyÓn ra khái bai</v>
          </cell>
          <cell r="E1080" t="str">
            <v>DÇm</v>
          </cell>
          <cell r="G1080" t="str">
            <v/>
          </cell>
          <cell r="H1080">
            <v>0</v>
          </cell>
          <cell r="I1080">
            <v>14658.28</v>
          </cell>
          <cell r="J1080">
            <v>149287.58000000002</v>
          </cell>
        </row>
        <row r="1081">
          <cell r="D1081" t="str">
            <v>Nhán cäng báûc 4.5/7</v>
          </cell>
          <cell r="E1081" t="str">
            <v>Cäng</v>
          </cell>
          <cell r="F1081">
            <v>1.04</v>
          </cell>
          <cell r="G1081">
            <v>14094.5</v>
          </cell>
          <cell r="I1081">
            <v>14658.28</v>
          </cell>
        </row>
        <row r="1082">
          <cell r="D1082" t="str">
            <v>Cáøu 25T</v>
          </cell>
          <cell r="E1082" t="str">
            <v>Ca</v>
          </cell>
          <cell r="F1082">
            <v>0.13</v>
          </cell>
          <cell r="G1082">
            <v>1148366</v>
          </cell>
          <cell r="J1082">
            <v>149287.58000000002</v>
          </cell>
        </row>
        <row r="1083">
          <cell r="D1083" t="str">
            <v>CÈu dÇm tõ bÖ ®óc xuèng ®. tr­ît</v>
          </cell>
          <cell r="E1083" t="str">
            <v>DÇm</v>
          </cell>
          <cell r="G1083" t="str">
            <v/>
          </cell>
          <cell r="H1083">
            <v>73190.060718000008</v>
          </cell>
          <cell r="I1083">
            <v>122226.87500000001</v>
          </cell>
          <cell r="J1083">
            <v>401928.1</v>
          </cell>
        </row>
        <row r="1084">
          <cell r="D1084" t="str">
            <v>Gäù kã</v>
          </cell>
          <cell r="E1084" t="str">
            <v>m3</v>
          </cell>
          <cell r="F1084">
            <v>0.04</v>
          </cell>
          <cell r="G1084">
            <v>1663410.4708636364</v>
          </cell>
          <cell r="H1084">
            <v>66536.41883454546</v>
          </cell>
        </row>
        <row r="1085">
          <cell r="D1085" t="str">
            <v>Váût liãûu khaïc</v>
          </cell>
          <cell r="E1085" t="str">
            <v>%</v>
          </cell>
          <cell r="F1085">
            <v>10</v>
          </cell>
          <cell r="G1085">
            <v>66536.41883454546</v>
          </cell>
          <cell r="H1085">
            <v>6653.6418834545466</v>
          </cell>
        </row>
        <row r="1086">
          <cell r="D1086" t="str">
            <v>Nhán cäng báûc 5.0/7</v>
          </cell>
          <cell r="E1086" t="str">
            <v>Cäng</v>
          </cell>
          <cell r="F1086">
            <v>8.07</v>
          </cell>
          <cell r="G1086">
            <v>15145.833333333334</v>
          </cell>
          <cell r="I1086">
            <v>122226.87500000001</v>
          </cell>
        </row>
        <row r="1087">
          <cell r="D1087" t="str">
            <v>Cáøu 25T</v>
          </cell>
          <cell r="E1087" t="str">
            <v>Ca</v>
          </cell>
          <cell r="F1087">
            <v>0.35</v>
          </cell>
          <cell r="G1087">
            <v>1148366</v>
          </cell>
          <cell r="J1087">
            <v>401928.1</v>
          </cell>
        </row>
        <row r="1088">
          <cell r="D1088" t="str">
            <v>N©ng h¹ dÇm cÇu L=33m</v>
          </cell>
          <cell r="E1088" t="str">
            <v>DÇm</v>
          </cell>
          <cell r="G1088" t="str">
            <v/>
          </cell>
          <cell r="H1088">
            <v>202051.97273672727</v>
          </cell>
          <cell r="I1088">
            <v>260748.25</v>
          </cell>
        </row>
        <row r="1089">
          <cell r="D1089" t="str">
            <v>Gäù kã</v>
          </cell>
          <cell r="E1089" t="str">
            <v>m3</v>
          </cell>
          <cell r="F1089">
            <v>0.112</v>
          </cell>
          <cell r="G1089">
            <v>1663410.4708636364</v>
          </cell>
          <cell r="H1089">
            <v>186301.97273672727</v>
          </cell>
        </row>
        <row r="1090">
          <cell r="D1090" t="str">
            <v>Âinh âéa</v>
          </cell>
          <cell r="E1090" t="str">
            <v>caïi</v>
          </cell>
          <cell r="F1090">
            <v>6.3</v>
          </cell>
          <cell r="G1090">
            <v>2500</v>
          </cell>
          <cell r="H1090">
            <v>15750</v>
          </cell>
        </row>
        <row r="1091">
          <cell r="D1091" t="str">
            <v>Nhán cäng báûc 4.5/7</v>
          </cell>
          <cell r="E1091" t="str">
            <v>Cäng</v>
          </cell>
          <cell r="F1091">
            <v>18.5</v>
          </cell>
          <cell r="G1091">
            <v>14094.5</v>
          </cell>
          <cell r="I1091">
            <v>260748.25</v>
          </cell>
        </row>
        <row r="1092">
          <cell r="D1092" t="str">
            <v>Di chuyÓn dÇm cÇu L=33m vµo vÞ trÝ</v>
          </cell>
          <cell r="E1092" t="str">
            <v>DÇm</v>
          </cell>
          <cell r="G1092" t="str">
            <v/>
          </cell>
          <cell r="H1092">
            <v>90353.440829863626</v>
          </cell>
          <cell r="I1092">
            <v>200000.95499999999</v>
          </cell>
        </row>
        <row r="1093">
          <cell r="D1093" t="str">
            <v>Ray</v>
          </cell>
          <cell r="E1093" t="str">
            <v>kg</v>
          </cell>
          <cell r="F1093">
            <v>4.5999999999999996</v>
          </cell>
          <cell r="G1093">
            <v>4700</v>
          </cell>
          <cell r="H1093">
            <v>21620</v>
          </cell>
        </row>
        <row r="1094">
          <cell r="D1094" t="str">
            <v>Láûp laïch</v>
          </cell>
          <cell r="E1094" t="str">
            <v>bäü</v>
          </cell>
          <cell r="F1094">
            <v>9.1999999999999998E-2</v>
          </cell>
          <cell r="G1094">
            <v>150000</v>
          </cell>
          <cell r="H1094">
            <v>13800</v>
          </cell>
        </row>
        <row r="1095">
          <cell r="D1095" t="str">
            <v>Gäù kã</v>
          </cell>
          <cell r="E1095" t="str">
            <v>m3</v>
          </cell>
          <cell r="F1095">
            <v>2.3E-2</v>
          </cell>
          <cell r="G1095">
            <v>1663410.4708636364</v>
          </cell>
          <cell r="H1095">
            <v>38258.440829863634</v>
          </cell>
        </row>
        <row r="1096">
          <cell r="D1096" t="str">
            <v>Âinh cràmpong</v>
          </cell>
          <cell r="E1096" t="str">
            <v>caïi</v>
          </cell>
          <cell r="F1096">
            <v>6.67</v>
          </cell>
          <cell r="G1096">
            <v>2500</v>
          </cell>
          <cell r="H1096">
            <v>16675</v>
          </cell>
        </row>
        <row r="1097">
          <cell r="D1097" t="str">
            <v>Nhán cäng báûc 4.5/7</v>
          </cell>
          <cell r="E1097" t="str">
            <v>Cäng</v>
          </cell>
          <cell r="F1097">
            <v>14.19</v>
          </cell>
          <cell r="G1097">
            <v>14094.5</v>
          </cell>
          <cell r="I1097">
            <v>200000.95499999999</v>
          </cell>
        </row>
        <row r="1098">
          <cell r="D1098" t="str">
            <v>LËp ®­êng tr­ît ®Ó di chuyÓn dÇm</v>
          </cell>
          <cell r="E1098" t="str">
            <v>m</v>
          </cell>
          <cell r="G1098" t="str">
            <v/>
          </cell>
          <cell r="H1098">
            <v>153639.13661983437</v>
          </cell>
          <cell r="I1098">
            <v>16265.052999999998</v>
          </cell>
        </row>
        <row r="1099">
          <cell r="D1099" t="str">
            <v>tõ bai ®óc dÇm ®Õn ch©n cÇu</v>
          </cell>
        </row>
        <row r="1100">
          <cell r="D1100" t="str">
            <v>Ray</v>
          </cell>
          <cell r="E1100" t="str">
            <v>kg</v>
          </cell>
          <cell r="F1100">
            <v>0.44934059999999998</v>
          </cell>
          <cell r="G1100">
            <v>4700</v>
          </cell>
          <cell r="H1100">
            <v>2111.9008199999998</v>
          </cell>
        </row>
        <row r="1101">
          <cell r="D1101" t="str">
            <v>Láûp laïch</v>
          </cell>
          <cell r="E1101" t="str">
            <v>bäü</v>
          </cell>
          <cell r="F1101">
            <v>0.24099999999999999</v>
          </cell>
          <cell r="G1101">
            <v>150000</v>
          </cell>
          <cell r="H1101">
            <v>36150</v>
          </cell>
        </row>
        <row r="1102">
          <cell r="D1102" t="str">
            <v>Gäù kã</v>
          </cell>
          <cell r="E1102" t="str">
            <v>m3</v>
          </cell>
          <cell r="F1102">
            <v>4.5617040000000005E-2</v>
          </cell>
          <cell r="G1102">
            <v>1663410.4708636364</v>
          </cell>
          <cell r="H1102">
            <v>75879.861985805343</v>
          </cell>
        </row>
        <row r="1103">
          <cell r="D1103" t="str">
            <v>Âinh cràmpong</v>
          </cell>
          <cell r="E1103" t="str">
            <v>caïi</v>
          </cell>
          <cell r="F1103">
            <v>11.692</v>
          </cell>
          <cell r="G1103">
            <v>2500</v>
          </cell>
          <cell r="H1103">
            <v>29230</v>
          </cell>
        </row>
        <row r="1104">
          <cell r="D1104" t="str">
            <v>Buläng</v>
          </cell>
          <cell r="E1104" t="str">
            <v>bäü</v>
          </cell>
          <cell r="F1104">
            <v>1.462</v>
          </cell>
          <cell r="G1104">
            <v>6500</v>
          </cell>
          <cell r="H1104">
            <v>9503</v>
          </cell>
        </row>
        <row r="1105">
          <cell r="D1105" t="str">
            <v>Váût liãûu khaïc</v>
          </cell>
          <cell r="E1105" t="str">
            <v>%</v>
          </cell>
          <cell r="F1105">
            <v>0.5</v>
          </cell>
          <cell r="G1105">
            <v>152874.76280580534</v>
          </cell>
          <cell r="H1105">
            <v>764.37381402902668</v>
          </cell>
        </row>
        <row r="1106">
          <cell r="D1106" t="str">
            <v>Nhán cäng báûc 4.5/7</v>
          </cell>
          <cell r="E1106" t="str">
            <v>Cäng</v>
          </cell>
          <cell r="F1106">
            <v>1.1539999999999999</v>
          </cell>
          <cell r="G1106">
            <v>14094.5</v>
          </cell>
          <cell r="I1106">
            <v>16265.052999999998</v>
          </cell>
        </row>
        <row r="1107">
          <cell r="D1107" t="str">
            <v>Th¸o dì ®­êng tr­ît  (tÝnh 70%c«ng l¾p)</v>
          </cell>
          <cell r="E1107" t="str">
            <v>m</v>
          </cell>
          <cell r="G1107" t="str">
            <v/>
          </cell>
          <cell r="H1107">
            <v>0</v>
          </cell>
          <cell r="I1107">
            <v>11385.537099999998</v>
          </cell>
        </row>
        <row r="1108">
          <cell r="D1108" t="str">
            <v>Nhán cäng báûc 4.5/7</v>
          </cell>
          <cell r="E1108" t="str">
            <v>Cäng</v>
          </cell>
          <cell r="F1108">
            <v>0.80779999999999985</v>
          </cell>
          <cell r="G1108">
            <v>14094.5</v>
          </cell>
          <cell r="I1108">
            <v>11385.537099999998</v>
          </cell>
        </row>
        <row r="1109">
          <cell r="D1109" t="str">
            <v>Th¸o l¾p tæ hîp  lao dÇm+hÖ ®µ gi¸o</v>
          </cell>
          <cell r="E1109" t="str">
            <v>TÊn</v>
          </cell>
          <cell r="G1109" t="str">
            <v/>
          </cell>
          <cell r="H1109">
            <v>121200</v>
          </cell>
          <cell r="I1109">
            <v>260748.25</v>
          </cell>
          <cell r="J1109">
            <v>922316.11200000008</v>
          </cell>
        </row>
        <row r="1110">
          <cell r="D1110" t="str">
            <v>Buläng+Âinh taïn</v>
          </cell>
          <cell r="E1110" t="str">
            <v>bäü</v>
          </cell>
          <cell r="F1110">
            <v>8</v>
          </cell>
          <cell r="G1110">
            <v>15000</v>
          </cell>
          <cell r="H1110">
            <v>120000</v>
          </cell>
        </row>
        <row r="1111">
          <cell r="D1111" t="str">
            <v>Váût liãûu khaïc</v>
          </cell>
          <cell r="E1111" t="str">
            <v>%</v>
          </cell>
          <cell r="F1111">
            <v>1</v>
          </cell>
          <cell r="G1111">
            <v>120000</v>
          </cell>
          <cell r="H1111">
            <v>1200</v>
          </cell>
        </row>
        <row r="1112">
          <cell r="D1112" t="str">
            <v>Nhán cäng báûc 4.5/7</v>
          </cell>
          <cell r="E1112" t="str">
            <v>Cäng</v>
          </cell>
          <cell r="F1112">
            <v>18.5</v>
          </cell>
          <cell r="G1112">
            <v>14094.5</v>
          </cell>
          <cell r="I1112">
            <v>260748.25</v>
          </cell>
        </row>
        <row r="1113">
          <cell r="D1113" t="str">
            <v>Tåìi âiãûn 5T</v>
          </cell>
          <cell r="E1113" t="str">
            <v>Ca</v>
          </cell>
          <cell r="F1113">
            <v>0.15</v>
          </cell>
          <cell r="G1113">
            <v>70440</v>
          </cell>
          <cell r="J1113">
            <v>10566</v>
          </cell>
        </row>
        <row r="1114">
          <cell r="D1114" t="str">
            <v>Cáøu 25T</v>
          </cell>
          <cell r="E1114" t="str">
            <v>Ca</v>
          </cell>
          <cell r="F1114">
            <v>0.74</v>
          </cell>
          <cell r="G1114">
            <v>1148366</v>
          </cell>
          <cell r="J1114">
            <v>849790.84</v>
          </cell>
        </row>
        <row r="1115">
          <cell r="D1115" t="str">
            <v>Kêch 50T</v>
          </cell>
          <cell r="E1115" t="str">
            <v>Ca</v>
          </cell>
          <cell r="F1115">
            <v>0.11</v>
          </cell>
          <cell r="G1115">
            <v>50530</v>
          </cell>
          <cell r="J1115">
            <v>5558.3</v>
          </cell>
        </row>
        <row r="1116">
          <cell r="D1116" t="str">
            <v>Maïy neïn khê 10m3/h</v>
          </cell>
          <cell r="E1116" t="str">
            <v>Ca</v>
          </cell>
          <cell r="F1116">
            <v>0.45</v>
          </cell>
          <cell r="G1116">
            <v>28854</v>
          </cell>
          <cell r="J1116">
            <v>12984.300000000001</v>
          </cell>
        </row>
        <row r="1117">
          <cell r="D1117" t="str">
            <v>Maïy khaïc</v>
          </cell>
          <cell r="E1117" t="str">
            <v>%</v>
          </cell>
          <cell r="F1117">
            <v>5</v>
          </cell>
          <cell r="G1117">
            <v>868333.44000000006</v>
          </cell>
          <cell r="J1117">
            <v>43416.671999999999</v>
          </cell>
        </row>
        <row r="1118">
          <cell r="D1118" t="str">
            <v xml:space="preserve">Di chuyÓn tæ hîp lao ra trô </v>
          </cell>
          <cell r="E1118" t="str">
            <v>LÇn</v>
          </cell>
          <cell r="H1118">
            <v>5759252.5238783332</v>
          </cell>
          <cell r="I1118">
            <v>4623272.2522</v>
          </cell>
          <cell r="J1118">
            <v>100548461.25</v>
          </cell>
        </row>
        <row r="1119">
          <cell r="D1119" t="str">
            <v>Taì veût gäù</v>
          </cell>
          <cell r="E1119" t="str">
            <v>thanh</v>
          </cell>
          <cell r="F1119">
            <v>8.5</v>
          </cell>
          <cell r="G1119">
            <v>250000</v>
          </cell>
          <cell r="H1119">
            <v>2125000</v>
          </cell>
        </row>
        <row r="1120">
          <cell r="D1120" t="str">
            <v>204th/24</v>
          </cell>
        </row>
        <row r="1121">
          <cell r="D1121" t="str">
            <v>Ray</v>
          </cell>
          <cell r="E1121" t="str">
            <v>kg</v>
          </cell>
          <cell r="F1121">
            <v>182.18423999999999</v>
          </cell>
          <cell r="G1121">
            <v>4700</v>
          </cell>
          <cell r="H1121">
            <v>856265.92799999996</v>
          </cell>
        </row>
        <row r="1122">
          <cell r="D1122" t="str">
            <v>204*2*44,653/100</v>
          </cell>
        </row>
        <row r="1123">
          <cell r="D1123" t="str">
            <v>Láûp laïch</v>
          </cell>
          <cell r="E1123" t="str">
            <v>bäü</v>
          </cell>
          <cell r="F1123">
            <v>0.68</v>
          </cell>
          <cell r="G1123">
            <v>150000</v>
          </cell>
          <cell r="H1123">
            <v>102000.00000000001</v>
          </cell>
        </row>
        <row r="1124">
          <cell r="D1124" t="str">
            <v>17*2/50</v>
          </cell>
        </row>
        <row r="1125">
          <cell r="D1125" t="str">
            <v>Âinh cràmpong</v>
          </cell>
          <cell r="E1125" t="str">
            <v>caïi</v>
          </cell>
          <cell r="F1125">
            <v>9.0666666666666664</v>
          </cell>
          <cell r="G1125">
            <v>2500</v>
          </cell>
          <cell r="H1125">
            <v>22666.666666666668</v>
          </cell>
        </row>
        <row r="1126">
          <cell r="D1126" t="str">
            <v>17*4*2/15</v>
          </cell>
        </row>
        <row r="1127">
          <cell r="D1127" t="str">
            <v>Gäù vaïn</v>
          </cell>
          <cell r="E1127" t="str">
            <v>m3</v>
          </cell>
          <cell r="F1127">
            <v>1.1000000000000001</v>
          </cell>
          <cell r="G1127">
            <v>1663410.4708636364</v>
          </cell>
          <cell r="H1127">
            <v>1829751.5179500002</v>
          </cell>
        </row>
        <row r="1128">
          <cell r="D1128" t="str">
            <v>Caïp</v>
          </cell>
          <cell r="E1128" t="str">
            <v>m</v>
          </cell>
          <cell r="F1128">
            <v>6</v>
          </cell>
          <cell r="G1128">
            <v>50000</v>
          </cell>
          <cell r="H1128">
            <v>300000</v>
          </cell>
        </row>
        <row r="1129">
          <cell r="D1129" t="str">
            <v>Váût liãûu khaïc</v>
          </cell>
          <cell r="E1129" t="str">
            <v>%</v>
          </cell>
          <cell r="F1129">
            <v>10</v>
          </cell>
          <cell r="G1129">
            <v>5235684.1126166666</v>
          </cell>
          <cell r="H1129">
            <v>523568.41126166662</v>
          </cell>
        </row>
        <row r="1130">
          <cell r="D1130" t="str">
            <v>Nhán cäng báûc 4.5/7</v>
          </cell>
          <cell r="E1130" t="str">
            <v>Cäng</v>
          </cell>
          <cell r="F1130">
            <v>328.01960000000003</v>
          </cell>
          <cell r="G1130">
            <v>14094.5</v>
          </cell>
          <cell r="I1130">
            <v>4623272.2522</v>
          </cell>
        </row>
        <row r="1131">
          <cell r="D1131" t="str">
            <v>L§+TD ray204mx2x(0,7117+0,6339)</v>
          </cell>
          <cell r="E1131" t="str">
            <v>"</v>
          </cell>
          <cell r="F1131">
            <v>308.01960000000003</v>
          </cell>
        </row>
        <row r="1132">
          <cell r="D1132" t="str">
            <v xml:space="preserve"> (TD tÝnh 90% c«ng l¾p ®Æt)</v>
          </cell>
        </row>
        <row r="1133">
          <cell r="D1133" t="str">
            <v>NC lao cÈu tõ mè-trô (trô -trô)</v>
          </cell>
          <cell r="F1133">
            <v>20</v>
          </cell>
        </row>
        <row r="1134">
          <cell r="D1134" t="str">
            <v>Tåìi âiãûn 5T</v>
          </cell>
          <cell r="E1134" t="str">
            <v>Ca</v>
          </cell>
          <cell r="F1134">
            <v>18</v>
          </cell>
          <cell r="G1134">
            <v>70440</v>
          </cell>
          <cell r="J1134">
            <v>1267920</v>
          </cell>
        </row>
        <row r="1135">
          <cell r="D1135" t="str">
            <v>0,12ca x 150T</v>
          </cell>
        </row>
        <row r="1136">
          <cell r="D1136" t="str">
            <v>Xe gooìng</v>
          </cell>
          <cell r="E1136" t="str">
            <v>ca</v>
          </cell>
          <cell r="F1136">
            <v>18</v>
          </cell>
          <cell r="G1136">
            <v>32000</v>
          </cell>
          <cell r="J1136">
            <v>576000</v>
          </cell>
        </row>
        <row r="1137">
          <cell r="D1137" t="str">
            <v>Cáøu 16T</v>
          </cell>
          <cell r="E1137" t="str">
            <v>Ca</v>
          </cell>
          <cell r="F1137">
            <v>12.450000000000001</v>
          </cell>
          <cell r="G1137">
            <v>823425</v>
          </cell>
          <cell r="J1137">
            <v>10251641.25</v>
          </cell>
        </row>
        <row r="1138">
          <cell r="D1138" t="str">
            <v>0,083ca x 150T</v>
          </cell>
        </row>
        <row r="1139">
          <cell r="D1139" t="str">
            <v>Cáøu 25T</v>
          </cell>
          <cell r="E1139" t="str">
            <v>Ca</v>
          </cell>
          <cell r="F1139">
            <v>18</v>
          </cell>
          <cell r="G1139">
            <v>1148366</v>
          </cell>
          <cell r="J1139">
            <v>20670588</v>
          </cell>
        </row>
        <row r="1140">
          <cell r="D1140" t="str">
            <v>Saì lan 200T</v>
          </cell>
          <cell r="E1140" t="str">
            <v>Ca</v>
          </cell>
          <cell r="F1140">
            <v>18</v>
          </cell>
          <cell r="G1140">
            <v>325023</v>
          </cell>
          <cell r="J1140">
            <v>5850414</v>
          </cell>
        </row>
        <row r="1141">
          <cell r="D1141" t="str">
            <v>Saì lan 400T</v>
          </cell>
          <cell r="E1141" t="str">
            <v>Ca</v>
          </cell>
          <cell r="F1141">
            <v>18</v>
          </cell>
          <cell r="G1141">
            <v>670875</v>
          </cell>
          <cell r="J1141">
            <v>12075750</v>
          </cell>
        </row>
        <row r="1142">
          <cell r="D1142" t="str">
            <v>Xe lao dáöm</v>
          </cell>
          <cell r="E1142" t="str">
            <v>Ca</v>
          </cell>
          <cell r="F1142">
            <v>18</v>
          </cell>
          <cell r="G1142">
            <v>2382049</v>
          </cell>
          <cell r="J1142">
            <v>42876882</v>
          </cell>
        </row>
        <row r="1143">
          <cell r="D1143" t="str">
            <v>Taìu keïo 150cv</v>
          </cell>
          <cell r="E1143" t="str">
            <v>Ca</v>
          </cell>
          <cell r="F1143">
            <v>9</v>
          </cell>
          <cell r="G1143">
            <v>775474</v>
          </cell>
          <cell r="J1143">
            <v>6979266</v>
          </cell>
        </row>
        <row r="1144">
          <cell r="D1144" t="str">
            <v>0,06ca x 150T</v>
          </cell>
        </row>
        <row r="1145">
          <cell r="D1145" t="str">
            <v>Di chuyÓn ngang tæ hîp lao dÇm</v>
          </cell>
          <cell r="E1145" t="str">
            <v>LÇn</v>
          </cell>
          <cell r="H1145">
            <v>883774.46793625015</v>
          </cell>
          <cell r="I1145">
            <v>335093.21387500002</v>
          </cell>
          <cell r="J1145">
            <v>11609390</v>
          </cell>
        </row>
        <row r="1146">
          <cell r="D1146" t="str">
            <v>Taì veût gäù</v>
          </cell>
          <cell r="E1146" t="str">
            <v>thanh</v>
          </cell>
          <cell r="F1146">
            <v>8.3333333333333329E-2</v>
          </cell>
          <cell r="G1146">
            <v>250000</v>
          </cell>
          <cell r="H1146">
            <v>20833.333333333332</v>
          </cell>
        </row>
        <row r="1147">
          <cell r="D1147" t="str">
            <v>4th/24</v>
          </cell>
        </row>
        <row r="1148">
          <cell r="D1148" t="str">
            <v>Ray</v>
          </cell>
          <cell r="E1148" t="str">
            <v>kg</v>
          </cell>
          <cell r="F1148">
            <v>2.23265</v>
          </cell>
          <cell r="G1148">
            <v>4700</v>
          </cell>
          <cell r="H1148">
            <v>10493.455</v>
          </cell>
        </row>
        <row r="1149">
          <cell r="D1149" t="str">
            <v>2,5m*2*44,653/100</v>
          </cell>
        </row>
        <row r="1150">
          <cell r="D1150" t="str">
            <v>Láûp laïch</v>
          </cell>
          <cell r="E1150" t="str">
            <v>bäü</v>
          </cell>
          <cell r="F1150">
            <v>0.08</v>
          </cell>
          <cell r="G1150">
            <v>150000</v>
          </cell>
          <cell r="H1150">
            <v>12000</v>
          </cell>
        </row>
        <row r="1151">
          <cell r="D1151" t="str">
            <v>2*2/50</v>
          </cell>
        </row>
        <row r="1152">
          <cell r="D1152" t="str">
            <v>Âinh cràmpong</v>
          </cell>
          <cell r="E1152" t="str">
            <v>caïi</v>
          </cell>
          <cell r="F1152">
            <v>1.0666666666666667</v>
          </cell>
          <cell r="G1152">
            <v>2500</v>
          </cell>
          <cell r="H1152">
            <v>2666.6666666666665</v>
          </cell>
        </row>
        <row r="1153">
          <cell r="D1153" t="str">
            <v>2*4*2/15</v>
          </cell>
        </row>
        <row r="1154">
          <cell r="D1154" t="str">
            <v>Gäù vaïn</v>
          </cell>
          <cell r="E1154" t="str">
            <v>m3</v>
          </cell>
          <cell r="F1154">
            <v>0.27500000000000002</v>
          </cell>
          <cell r="G1154">
            <v>1663410.4708636364</v>
          </cell>
          <cell r="H1154">
            <v>457437.87948750006</v>
          </cell>
        </row>
        <row r="1155">
          <cell r="D1155" t="str">
            <v>Caïp</v>
          </cell>
          <cell r="E1155" t="str">
            <v>m</v>
          </cell>
          <cell r="F1155">
            <v>6</v>
          </cell>
          <cell r="G1155">
            <v>50000</v>
          </cell>
          <cell r="H1155">
            <v>300000</v>
          </cell>
        </row>
        <row r="1156">
          <cell r="D1156" t="str">
            <v>Váût liãûu khaïc</v>
          </cell>
          <cell r="E1156" t="str">
            <v>%</v>
          </cell>
          <cell r="F1156">
            <v>10</v>
          </cell>
          <cell r="G1156">
            <v>803431.33448750013</v>
          </cell>
          <cell r="H1156">
            <v>80343.133448750013</v>
          </cell>
        </row>
        <row r="1157">
          <cell r="D1157" t="str">
            <v>Nhán cäng báûc 4.5/7</v>
          </cell>
          <cell r="E1157" t="str">
            <v>Cäng</v>
          </cell>
          <cell r="F1157">
            <v>23.774750000000001</v>
          </cell>
          <cell r="G1157">
            <v>14094.5</v>
          </cell>
          <cell r="I1157">
            <v>335093.21387500002</v>
          </cell>
        </row>
        <row r="1158">
          <cell r="D1158" t="str">
            <v>L§+TD ray2,5mx2x(0,7117+0,6339)</v>
          </cell>
          <cell r="E1158" t="str">
            <v>"</v>
          </cell>
          <cell r="F1158">
            <v>3.77475</v>
          </cell>
        </row>
        <row r="1159">
          <cell r="D1159" t="str">
            <v xml:space="preserve"> (TD tÝnh 90% c«ng l¾p ®Æt)</v>
          </cell>
        </row>
        <row r="1160">
          <cell r="D1160" t="str">
            <v xml:space="preserve">NC lao cÈu </v>
          </cell>
          <cell r="F1160">
            <v>20</v>
          </cell>
        </row>
        <row r="1161">
          <cell r="D1161" t="str">
            <v>(Ca m¸y theo cÇu HiÖp §øc-QN ®· duyÖt)</v>
          </cell>
        </row>
        <row r="1162">
          <cell r="D1162" t="str">
            <v>Tåìi âiãûn 5T</v>
          </cell>
          <cell r="E1162" t="str">
            <v>Ca</v>
          </cell>
          <cell r="F1162">
            <v>1</v>
          </cell>
          <cell r="G1162">
            <v>70440</v>
          </cell>
          <cell r="J1162">
            <v>70440</v>
          </cell>
        </row>
        <row r="1163">
          <cell r="D1163" t="str">
            <v>Xe gooìng</v>
          </cell>
          <cell r="E1163" t="str">
            <v>ca</v>
          </cell>
          <cell r="F1163">
            <v>2</v>
          </cell>
          <cell r="G1163">
            <v>32000</v>
          </cell>
          <cell r="J1163">
            <v>64000</v>
          </cell>
        </row>
        <row r="1164">
          <cell r="D1164" t="str">
            <v>Cáøu 16T</v>
          </cell>
          <cell r="E1164" t="str">
            <v>Ca</v>
          </cell>
          <cell r="F1164">
            <v>2</v>
          </cell>
          <cell r="G1164">
            <v>823425</v>
          </cell>
          <cell r="J1164">
            <v>1646850</v>
          </cell>
        </row>
        <row r="1165">
          <cell r="D1165" t="str">
            <v>Cáøu 25T</v>
          </cell>
          <cell r="E1165" t="str">
            <v>Ca</v>
          </cell>
          <cell r="F1165">
            <v>2</v>
          </cell>
          <cell r="G1165">
            <v>1148366</v>
          </cell>
          <cell r="J1165">
            <v>2296732</v>
          </cell>
        </row>
        <row r="1166">
          <cell r="D1166" t="str">
            <v>Saì lan 200T</v>
          </cell>
          <cell r="E1166" t="str">
            <v>Ca</v>
          </cell>
          <cell r="F1166">
            <v>2</v>
          </cell>
          <cell r="G1166">
            <v>325023</v>
          </cell>
          <cell r="J1166">
            <v>650046</v>
          </cell>
        </row>
        <row r="1167">
          <cell r="D1167" t="str">
            <v>Saì lan 400T</v>
          </cell>
          <cell r="E1167" t="str">
            <v>Ca</v>
          </cell>
          <cell r="F1167">
            <v>2</v>
          </cell>
          <cell r="G1167">
            <v>670875</v>
          </cell>
          <cell r="J1167">
            <v>1341750</v>
          </cell>
        </row>
        <row r="1168">
          <cell r="D1168" t="str">
            <v>Xe lao dáöm</v>
          </cell>
          <cell r="E1168" t="str">
            <v>Ca</v>
          </cell>
          <cell r="F1168">
            <v>2</v>
          </cell>
          <cell r="G1168">
            <v>2382049</v>
          </cell>
          <cell r="J1168">
            <v>4764098</v>
          </cell>
        </row>
        <row r="1169">
          <cell r="D1169" t="str">
            <v>Taìu keïo 150cv</v>
          </cell>
          <cell r="E1169" t="str">
            <v>Ca</v>
          </cell>
          <cell r="F1169">
            <v>1</v>
          </cell>
          <cell r="G1169">
            <v>775474</v>
          </cell>
          <cell r="J1169">
            <v>775474</v>
          </cell>
        </row>
        <row r="1170">
          <cell r="D1170" t="str">
            <v>KÝch h¹ dÇm xuèng gèi</v>
          </cell>
          <cell r="E1170" t="str">
            <v>dÇm</v>
          </cell>
          <cell r="G1170" t="str">
            <v/>
          </cell>
          <cell r="H1170">
            <v>3287500</v>
          </cell>
          <cell r="I1170">
            <v>269768.73</v>
          </cell>
          <cell r="J1170">
            <v>43406.5</v>
          </cell>
        </row>
        <row r="1171">
          <cell r="D1171" t="str">
            <v>Taì veût gäù</v>
          </cell>
          <cell r="E1171" t="str">
            <v>thanh</v>
          </cell>
          <cell r="F1171">
            <v>12</v>
          </cell>
          <cell r="G1171">
            <v>250000</v>
          </cell>
          <cell r="H1171">
            <v>3000000</v>
          </cell>
        </row>
        <row r="1172">
          <cell r="D1172" t="str">
            <v>Âinh âéa</v>
          </cell>
          <cell r="E1172" t="str">
            <v>caïi</v>
          </cell>
          <cell r="F1172">
            <v>115</v>
          </cell>
          <cell r="G1172">
            <v>2500</v>
          </cell>
          <cell r="H1172">
            <v>287500</v>
          </cell>
        </row>
        <row r="1173">
          <cell r="D1173" t="str">
            <v>Nhán cäng báûc 4.5/7</v>
          </cell>
          <cell r="E1173" t="str">
            <v>Cäng</v>
          </cell>
          <cell r="F1173">
            <v>19.14</v>
          </cell>
          <cell r="G1173">
            <v>14094.5</v>
          </cell>
          <cell r="I1173">
            <v>269768.73</v>
          </cell>
        </row>
        <row r="1174">
          <cell r="D1174" t="str">
            <v>Kêch 250T</v>
          </cell>
          <cell r="E1174" t="str">
            <v>Ca</v>
          </cell>
          <cell r="F1174">
            <v>0.5</v>
          </cell>
          <cell r="G1174">
            <v>86813</v>
          </cell>
          <cell r="J1174">
            <v>43406.5</v>
          </cell>
        </row>
        <row r="1175">
          <cell r="D1175" t="str">
            <v xml:space="preserve">V/c thiÕt bÞ lao dÇm </v>
          </cell>
          <cell r="E1175" t="str">
            <v>TÊn</v>
          </cell>
          <cell r="G1175" t="str">
            <v/>
          </cell>
          <cell r="H1175">
            <v>0</v>
          </cell>
          <cell r="I1175">
            <v>200846.625</v>
          </cell>
          <cell r="J1175">
            <v>467370</v>
          </cell>
        </row>
        <row r="1176">
          <cell r="D1176" t="str">
            <v>tõ kho ®Õn CT 2Km vµ N.l¹i</v>
          </cell>
        </row>
        <row r="1177">
          <cell r="D1177" t="str">
            <v>Nhán cäng báûc 4.5/7</v>
          </cell>
          <cell r="E1177" t="str">
            <v>Cäng</v>
          </cell>
          <cell r="F1177">
            <v>14.25</v>
          </cell>
          <cell r="G1177">
            <v>14094.5</v>
          </cell>
          <cell r="I1177">
            <v>200846.625</v>
          </cell>
        </row>
        <row r="1178">
          <cell r="D1178" t="str">
            <v>Cáøu 25T</v>
          </cell>
          <cell r="E1178" t="str">
            <v>Ca</v>
          </cell>
          <cell r="F1178">
            <v>0.27</v>
          </cell>
          <cell r="G1178">
            <v>1148366</v>
          </cell>
          <cell r="J1178">
            <v>310058.82</v>
          </cell>
        </row>
        <row r="1179">
          <cell r="D1179" t="str">
            <v>Xe âáöu keïo vaì mooïc</v>
          </cell>
          <cell r="E1179" t="str">
            <v>Ca</v>
          </cell>
          <cell r="F1179">
            <v>0.27</v>
          </cell>
          <cell r="G1179">
            <v>582634</v>
          </cell>
          <cell r="J1179">
            <v>157311.18000000002</v>
          </cell>
        </row>
        <row r="1180">
          <cell r="D1180" t="str">
            <v xml:space="preserve">CÊp phèi ®¸ d¨m </v>
          </cell>
          <cell r="E1180" t="str">
            <v>m3</v>
          </cell>
          <cell r="H1180">
            <v>234488.6317104545</v>
          </cell>
          <cell r="I1180">
            <v>537.01200000000006</v>
          </cell>
          <cell r="J1180">
            <v>9507.6775282499984</v>
          </cell>
        </row>
        <row r="1181">
          <cell r="D1181" t="str">
            <v>Cáúp phäúi âaï dàm</v>
          </cell>
          <cell r="E1181" t="str">
            <v>m3</v>
          </cell>
          <cell r="F1181">
            <v>1.38</v>
          </cell>
          <cell r="G1181">
            <v>169919.29834090907</v>
          </cell>
          <cell r="H1181">
            <v>234488.6317104545</v>
          </cell>
        </row>
        <row r="1182">
          <cell r="D1182" t="str">
            <v>Nhán cäng báûc 4.0/7</v>
          </cell>
          <cell r="E1182" t="str">
            <v>Cäng</v>
          </cell>
          <cell r="F1182">
            <v>4.2000000000000003E-2</v>
          </cell>
          <cell r="G1182">
            <v>12786</v>
          </cell>
          <cell r="I1182">
            <v>537.01200000000006</v>
          </cell>
        </row>
        <row r="1183">
          <cell r="D1183" t="str">
            <v>Maïy uíi 110cv</v>
          </cell>
          <cell r="E1183" t="str">
            <v>Ca</v>
          </cell>
          <cell r="F1183">
            <v>5.0000000000000001E-3</v>
          </cell>
          <cell r="G1183">
            <v>669348</v>
          </cell>
          <cell r="J1183">
            <v>3346.7400000000002</v>
          </cell>
        </row>
        <row r="1184">
          <cell r="D1184" t="str">
            <v>Maïy san 110cv</v>
          </cell>
          <cell r="E1184" t="str">
            <v>Ca</v>
          </cell>
          <cell r="F1184">
            <v>1.0499999999999999E-3</v>
          </cell>
          <cell r="G1184">
            <v>584271</v>
          </cell>
          <cell r="J1184">
            <v>613.48455000000001</v>
          </cell>
        </row>
        <row r="1185">
          <cell r="D1185" t="str">
            <v>Lu rung 25T</v>
          </cell>
          <cell r="E1185" t="str">
            <v>Ca</v>
          </cell>
          <cell r="F1185">
            <v>2.5000000000000001E-3</v>
          </cell>
          <cell r="G1185">
            <v>928648</v>
          </cell>
          <cell r="J1185">
            <v>2321.62</v>
          </cell>
        </row>
        <row r="1186">
          <cell r="D1186" t="str">
            <v>Lu baïnh läúp 16T</v>
          </cell>
          <cell r="E1186" t="str">
            <v>Ca</v>
          </cell>
          <cell r="F1186">
            <v>3.7000000000000002E-3</v>
          </cell>
          <cell r="G1186">
            <v>432053</v>
          </cell>
          <cell r="J1186">
            <v>1598.5961</v>
          </cell>
        </row>
        <row r="1187">
          <cell r="D1187" t="str">
            <v>Lu 10T</v>
          </cell>
          <cell r="E1187" t="str">
            <v>Ca</v>
          </cell>
          <cell r="F1187">
            <v>2.5000000000000001E-3</v>
          </cell>
          <cell r="G1187">
            <v>288922</v>
          </cell>
          <cell r="J1187">
            <v>722.30500000000006</v>
          </cell>
        </row>
        <row r="1188">
          <cell r="D1188" t="str">
            <v>Ätä tæåïi næåïc 5m3</v>
          </cell>
          <cell r="E1188" t="str">
            <v>Ca</v>
          </cell>
          <cell r="F1188">
            <v>2.5000000000000001E-3</v>
          </cell>
          <cell r="G1188">
            <v>343052</v>
          </cell>
          <cell r="J1188">
            <v>857.63</v>
          </cell>
        </row>
        <row r="1189">
          <cell r="D1189" t="str">
            <v>Maïy khaïc</v>
          </cell>
          <cell r="E1189" t="str">
            <v>%</v>
          </cell>
          <cell r="F1189">
            <v>0.5</v>
          </cell>
          <cell r="G1189">
            <v>9460.3756499999981</v>
          </cell>
          <cell r="J1189">
            <v>47.301878249999987</v>
          </cell>
        </row>
        <row r="1190">
          <cell r="D1190" t="str">
            <v>§¾p nÒn ®­êng K95 ®Êt cÊp 3</v>
          </cell>
          <cell r="E1190" t="str">
            <v>m3</v>
          </cell>
          <cell r="G1190" t="str">
            <v/>
          </cell>
          <cell r="H1190">
            <v>0</v>
          </cell>
          <cell r="I1190">
            <v>365.45400000000001</v>
          </cell>
          <cell r="J1190">
            <v>3607.88508</v>
          </cell>
        </row>
        <row r="1191">
          <cell r="D1191" t="str">
            <v>Maïy âáöm 9T</v>
          </cell>
          <cell r="E1191" t="str">
            <v>Ca</v>
          </cell>
          <cell r="F1191">
            <v>4.6299999999999996E-3</v>
          </cell>
          <cell r="G1191">
            <v>443844</v>
          </cell>
          <cell r="J1191">
            <v>2054.9977199999998</v>
          </cell>
        </row>
        <row r="1192">
          <cell r="D1192" t="str">
            <v>Maïy uíi 110cv</v>
          </cell>
          <cell r="E1192" t="str">
            <v>Ca</v>
          </cell>
          <cell r="F1192">
            <v>2.32E-3</v>
          </cell>
          <cell r="G1192">
            <v>669348</v>
          </cell>
          <cell r="J1192">
            <v>1552.8873599999999</v>
          </cell>
        </row>
        <row r="1193">
          <cell r="D1193" t="str">
            <v>Nhán cäng báûc 3.0/7</v>
          </cell>
          <cell r="E1193" t="str">
            <v>Cäng</v>
          </cell>
          <cell r="F1193">
            <v>3.1600000000000003E-2</v>
          </cell>
          <cell r="G1193">
            <v>11565</v>
          </cell>
          <cell r="I1193">
            <v>365.45400000000001</v>
          </cell>
        </row>
        <row r="1194">
          <cell r="D1194" t="str">
            <v>Lu lÌn nÒn ®­êng K98</v>
          </cell>
          <cell r="E1194" t="str">
            <v>m2</v>
          </cell>
          <cell r="G1194" t="str">
            <v/>
          </cell>
          <cell r="H1194">
            <v>0</v>
          </cell>
          <cell r="I1194">
            <v>16.064620000000001</v>
          </cell>
          <cell r="J1194">
            <v>277.91388000000001</v>
          </cell>
        </row>
        <row r="1195">
          <cell r="D1195" t="str">
            <v>Ätä tæåïi næåïc 5m3</v>
          </cell>
          <cell r="E1195" t="str">
            <v>Ca</v>
          </cell>
          <cell r="F1195">
            <v>3.6000000000000002E-4</v>
          </cell>
          <cell r="G1195">
            <v>343052</v>
          </cell>
          <cell r="J1195">
            <v>123.49872000000001</v>
          </cell>
        </row>
        <row r="1196">
          <cell r="D1196" t="str">
            <v>Lu 10T</v>
          </cell>
          <cell r="E1196" t="str">
            <v>Ca</v>
          </cell>
          <cell r="F1196">
            <v>3.6000000000000002E-4</v>
          </cell>
          <cell r="G1196">
            <v>288922</v>
          </cell>
          <cell r="J1196">
            <v>104.01192</v>
          </cell>
        </row>
        <row r="1197">
          <cell r="D1197" t="str">
            <v>Maïy båm næåïc 20cv</v>
          </cell>
          <cell r="E1197" t="str">
            <v>Ca</v>
          </cell>
          <cell r="F1197">
            <v>3.6000000000000002E-4</v>
          </cell>
          <cell r="G1197">
            <v>140009</v>
          </cell>
          <cell r="J1197">
            <v>50.403240000000004</v>
          </cell>
        </row>
        <row r="1198">
          <cell r="D1198" t="str">
            <v>Nhán cäng báûc 2.7/7</v>
          </cell>
          <cell r="E1198" t="str">
            <v>Cäng</v>
          </cell>
          <cell r="F1198">
            <v>1.4300000000000001E-3</v>
          </cell>
          <cell r="G1198">
            <v>11234</v>
          </cell>
          <cell r="I1198">
            <v>16.064620000000001</v>
          </cell>
        </row>
        <row r="1199">
          <cell r="D1199" t="str">
            <v>Thµnh phÇn BTN trung</v>
          </cell>
          <cell r="E1199" t="str">
            <v>TÊn</v>
          </cell>
          <cell r="G1199" t="str">
            <v/>
          </cell>
          <cell r="H1199">
            <v>244302.40723999997</v>
          </cell>
          <cell r="I1199">
            <v>0</v>
          </cell>
          <cell r="J1199">
            <v>0</v>
          </cell>
        </row>
        <row r="1200">
          <cell r="D1200" t="str">
            <v>Âaï 0.5x1(20%)</v>
          </cell>
          <cell r="E1200" t="str">
            <v>m3</v>
          </cell>
          <cell r="F1200">
            <v>0.11799999999999999</v>
          </cell>
          <cell r="G1200">
            <v>154613.80363636365</v>
          </cell>
          <cell r="H1200">
            <v>18244.42882909091</v>
          </cell>
        </row>
        <row r="1201">
          <cell r="D1201" t="str">
            <v>Âaï 1x2 (30%)</v>
          </cell>
          <cell r="E1201" t="str">
            <v>m3</v>
          </cell>
          <cell r="F1201">
            <v>0.17699999999999999</v>
          </cell>
          <cell r="G1201">
            <v>154613.80363636365</v>
          </cell>
          <cell r="H1201">
            <v>27366.643243636365</v>
          </cell>
        </row>
        <row r="1202">
          <cell r="D1202" t="str">
            <v>Caït (43%)</v>
          </cell>
          <cell r="E1202" t="str">
            <v>m3</v>
          </cell>
          <cell r="F1202">
            <v>0.29799999999999999</v>
          </cell>
          <cell r="G1202">
            <v>46065.207272727268</v>
          </cell>
          <cell r="H1202">
            <v>13727.431767272725</v>
          </cell>
        </row>
        <row r="1203">
          <cell r="D1203" t="str">
            <v>Bäüt âaï 7%</v>
          </cell>
          <cell r="E1203" t="str">
            <v>kg</v>
          </cell>
          <cell r="F1203">
            <v>66</v>
          </cell>
          <cell r="G1203">
            <v>500</v>
          </cell>
          <cell r="H1203">
            <v>33000</v>
          </cell>
        </row>
        <row r="1204">
          <cell r="D1204" t="str">
            <v>Nhæûa (5,8%)</v>
          </cell>
          <cell r="E1204" t="str">
            <v>kg</v>
          </cell>
          <cell r="F1204">
            <v>58</v>
          </cell>
          <cell r="G1204">
            <v>2620.0672999999997</v>
          </cell>
          <cell r="H1204">
            <v>151963.90339999998</v>
          </cell>
        </row>
        <row r="1205">
          <cell r="D1205" t="str">
            <v>BTN trung dµy 7cm</v>
          </cell>
          <cell r="E1205" t="str">
            <v>m2</v>
          </cell>
          <cell r="G1205" t="str">
            <v/>
          </cell>
          <cell r="H1205">
            <v>39723.571417223997</v>
          </cell>
          <cell r="I1205">
            <v>236.54100000000003</v>
          </cell>
          <cell r="J1205">
            <v>1291.8017664000001</v>
          </cell>
        </row>
        <row r="1206">
          <cell r="D1206" t="str">
            <v>Bã täng nhæûa</v>
          </cell>
          <cell r="E1206" t="str">
            <v>táún</v>
          </cell>
          <cell r="F1206">
            <v>0.16259999999999999</v>
          </cell>
          <cell r="G1206">
            <v>244302.40723999997</v>
          </cell>
          <cell r="H1206">
            <v>39723.571417223997</v>
          </cell>
        </row>
        <row r="1207">
          <cell r="D1207" t="str">
            <v>Nhán cäng báûc 4.0/7</v>
          </cell>
          <cell r="E1207" t="str">
            <v>Cäng</v>
          </cell>
          <cell r="F1207">
            <v>1.8500000000000003E-2</v>
          </cell>
          <cell r="G1207">
            <v>12786</v>
          </cell>
          <cell r="I1207">
            <v>236.54100000000003</v>
          </cell>
        </row>
        <row r="1208">
          <cell r="D1208" t="str">
            <v>Maïy raíi 20T/h</v>
          </cell>
          <cell r="E1208" t="str">
            <v>Ca</v>
          </cell>
          <cell r="F1208">
            <v>1E-3</v>
          </cell>
          <cell r="G1208">
            <v>643252</v>
          </cell>
          <cell r="J1208">
            <v>643.25200000000007</v>
          </cell>
        </row>
        <row r="1209">
          <cell r="D1209" t="str">
            <v>Lu 10T</v>
          </cell>
          <cell r="E1209" t="str">
            <v>Ca</v>
          </cell>
          <cell r="F1209">
            <v>1.1999999999999999E-3</v>
          </cell>
          <cell r="G1209">
            <v>288922</v>
          </cell>
          <cell r="J1209">
            <v>346.70639999999997</v>
          </cell>
        </row>
        <row r="1210">
          <cell r="D1210" t="str">
            <v>Lu baïnh läúp 16T</v>
          </cell>
          <cell r="E1210" t="str">
            <v>Ca</v>
          </cell>
          <cell r="F1210">
            <v>6.4000000000000005E-4</v>
          </cell>
          <cell r="G1210">
            <v>432053</v>
          </cell>
          <cell r="J1210">
            <v>276.51392000000004</v>
          </cell>
        </row>
        <row r="1211">
          <cell r="D1211" t="str">
            <v>Maïy khaïc</v>
          </cell>
          <cell r="E1211" t="str">
            <v>%</v>
          </cell>
          <cell r="F1211">
            <v>2</v>
          </cell>
          <cell r="G1211">
            <v>1266.4723200000001</v>
          </cell>
          <cell r="J1211">
            <v>25.329446400000002</v>
          </cell>
        </row>
        <row r="1212">
          <cell r="D1212" t="str">
            <v>BTN trung dµy 5cm gia cè lÒ</v>
          </cell>
          <cell r="E1212" t="str">
            <v>m2</v>
          </cell>
          <cell r="G1212" t="str">
            <v/>
          </cell>
          <cell r="H1212">
            <v>39723.571417223997</v>
          </cell>
          <cell r="I1212">
            <v>236.54100000000003</v>
          </cell>
          <cell r="J1212">
            <v>1291.8017664000001</v>
          </cell>
        </row>
        <row r="1213">
          <cell r="D1213" t="str">
            <v>Bã täng nhæûa</v>
          </cell>
          <cell r="E1213" t="str">
            <v>táún</v>
          </cell>
          <cell r="F1213">
            <v>0.16259999999999999</v>
          </cell>
          <cell r="G1213">
            <v>244302.40723999997</v>
          </cell>
          <cell r="H1213">
            <v>39723.571417223997</v>
          </cell>
        </row>
        <row r="1214">
          <cell r="D1214" t="str">
            <v>Nhán cäng báûc 4.0/7</v>
          </cell>
          <cell r="E1214" t="str">
            <v>Cäng</v>
          </cell>
          <cell r="F1214">
            <v>1.8500000000000003E-2</v>
          </cell>
          <cell r="G1214">
            <v>12786</v>
          </cell>
          <cell r="I1214">
            <v>236.54100000000003</v>
          </cell>
        </row>
        <row r="1215">
          <cell r="D1215" t="str">
            <v>Maïy raíi 20T/h</v>
          </cell>
          <cell r="E1215" t="str">
            <v>Ca</v>
          </cell>
          <cell r="F1215">
            <v>1E-3</v>
          </cell>
          <cell r="G1215">
            <v>643252</v>
          </cell>
          <cell r="J1215">
            <v>643.25200000000007</v>
          </cell>
        </row>
        <row r="1216">
          <cell r="D1216" t="str">
            <v>Lu 10T</v>
          </cell>
          <cell r="E1216" t="str">
            <v>Ca</v>
          </cell>
          <cell r="F1216">
            <v>1.1999999999999999E-3</v>
          </cell>
          <cell r="G1216">
            <v>288922</v>
          </cell>
          <cell r="J1216">
            <v>346.70639999999997</v>
          </cell>
        </row>
        <row r="1217">
          <cell r="D1217" t="str">
            <v>Lu baïnh läúp 16T</v>
          </cell>
          <cell r="E1217" t="str">
            <v>Ca</v>
          </cell>
          <cell r="F1217">
            <v>6.4000000000000005E-4</v>
          </cell>
          <cell r="G1217">
            <v>432053</v>
          </cell>
          <cell r="J1217">
            <v>276.51392000000004</v>
          </cell>
        </row>
        <row r="1218">
          <cell r="D1218" t="str">
            <v>Maïy khaïc</v>
          </cell>
          <cell r="E1218" t="str">
            <v>%</v>
          </cell>
          <cell r="F1218">
            <v>2</v>
          </cell>
          <cell r="G1218">
            <v>1266.4723200000001</v>
          </cell>
          <cell r="J1218">
            <v>25.329446400000002</v>
          </cell>
        </row>
        <row r="1219">
          <cell r="D1219" t="str">
            <v>S¶n xuÊt  BTN</v>
          </cell>
          <cell r="E1219" t="str">
            <v>TÊn</v>
          </cell>
          <cell r="G1219" t="str">
            <v/>
          </cell>
          <cell r="H1219">
            <v>0</v>
          </cell>
          <cell r="I1219">
            <v>0</v>
          </cell>
          <cell r="J1219">
            <v>49884.603888000005</v>
          </cell>
        </row>
        <row r="1220">
          <cell r="D1220" t="str">
            <v>Traûm träün 20-25T/h</v>
          </cell>
          <cell r="E1220" t="str">
            <v>Ca</v>
          </cell>
          <cell r="F1220">
            <v>8.3000000000000001E-3</v>
          </cell>
          <cell r="G1220">
            <v>5156262</v>
          </cell>
          <cell r="J1220">
            <v>42796.974600000001</v>
          </cell>
        </row>
        <row r="1221">
          <cell r="D1221" t="str">
            <v>Maïy xuïc 0.6m3</v>
          </cell>
          <cell r="E1221" t="str">
            <v>Ca</v>
          </cell>
          <cell r="F1221">
            <v>8.3000000000000001E-3</v>
          </cell>
          <cell r="G1221">
            <v>469958</v>
          </cell>
          <cell r="J1221">
            <v>3900.6514000000002</v>
          </cell>
        </row>
        <row r="1222">
          <cell r="D1222" t="str">
            <v>Maïy uíi 110cv</v>
          </cell>
          <cell r="E1222" t="str">
            <v>Ca</v>
          </cell>
          <cell r="F1222">
            <v>3.3E-3</v>
          </cell>
          <cell r="G1222">
            <v>669348</v>
          </cell>
          <cell r="J1222">
            <v>2208.8483999999999</v>
          </cell>
        </row>
        <row r="1223">
          <cell r="D1223" t="str">
            <v>Maïy khaïc</v>
          </cell>
          <cell r="E1223" t="str">
            <v>%</v>
          </cell>
          <cell r="F1223">
            <v>2</v>
          </cell>
          <cell r="G1223">
            <v>48906.474400000006</v>
          </cell>
          <cell r="J1223">
            <v>978.12948800000015</v>
          </cell>
        </row>
        <row r="1224">
          <cell r="D1224" t="str">
            <v>VC BTN tõ TT Km7(Qlé9) ®Õn Ctr×nh24km</v>
          </cell>
          <cell r="E1224" t="str">
            <v>TÊn</v>
          </cell>
          <cell r="G1224" t="str">
            <v/>
          </cell>
          <cell r="J1224">
            <v>22049.729600000002</v>
          </cell>
        </row>
        <row r="1225">
          <cell r="D1225" t="str">
            <v>Ätä tæû âäø 7T</v>
          </cell>
          <cell r="E1225" t="str">
            <v>Ca</v>
          </cell>
          <cell r="F1225">
            <v>4.9600000000000005E-2</v>
          </cell>
          <cell r="G1225">
            <v>444551</v>
          </cell>
          <cell r="J1225">
            <v>22049.729600000002</v>
          </cell>
        </row>
        <row r="1226">
          <cell r="D1226" t="str">
            <v>(0.0216+0.0014x20Km)</v>
          </cell>
          <cell r="G1226" t="str">
            <v/>
          </cell>
        </row>
        <row r="1227">
          <cell r="D1227" t="str">
            <v>T­ãi nhùa dÝnh b¸m TC 1,5kg/m2</v>
          </cell>
          <cell r="E1227" t="str">
            <v>m2</v>
          </cell>
          <cell r="G1227" t="str">
            <v/>
          </cell>
          <cell r="H1227">
            <v>4679.9743971749995</v>
          </cell>
          <cell r="I1227">
            <v>38.231070000000003</v>
          </cell>
          <cell r="J1227">
            <v>730.19407999999999</v>
          </cell>
        </row>
        <row r="1228">
          <cell r="D1228" t="str">
            <v>Nhæûa âæåìng</v>
          </cell>
          <cell r="E1228" t="str">
            <v>kg</v>
          </cell>
          <cell r="F1228">
            <v>1.1797499999999999</v>
          </cell>
          <cell r="G1228">
            <v>2620.0672999999997</v>
          </cell>
          <cell r="H1228">
            <v>3091.0243971749992</v>
          </cell>
        </row>
        <row r="1229">
          <cell r="D1229" t="str">
            <v>Dáöu mazuït</v>
          </cell>
          <cell r="E1229" t="str">
            <v>kg</v>
          </cell>
          <cell r="F1229">
            <v>0.48150000000000004</v>
          </cell>
          <cell r="G1229">
            <v>3300</v>
          </cell>
          <cell r="H1229">
            <v>1588.95</v>
          </cell>
        </row>
        <row r="1230">
          <cell r="D1230" t="str">
            <v>Nhán cäng báûc 3.5/7</v>
          </cell>
          <cell r="E1230" t="str">
            <v>Cäng</v>
          </cell>
          <cell r="F1230">
            <v>3.14E-3</v>
          </cell>
          <cell r="G1230">
            <v>12175.5</v>
          </cell>
          <cell r="I1230">
            <v>38.231070000000003</v>
          </cell>
        </row>
        <row r="1231">
          <cell r="D1231" t="str">
            <v>Ä tä tæåïi nhæûa 7T</v>
          </cell>
          <cell r="E1231" t="str">
            <v>Ca</v>
          </cell>
          <cell r="F1231">
            <v>9.7999999999999997E-4</v>
          </cell>
          <cell r="G1231">
            <v>745096</v>
          </cell>
          <cell r="J1231">
            <v>730.19407999999999</v>
          </cell>
        </row>
        <row r="1232">
          <cell r="D1232" t="str">
            <v>§µo nÒn ®­êng më réng ®Êt cÊp 3</v>
          </cell>
          <cell r="E1232" t="str">
            <v>m3</v>
          </cell>
          <cell r="G1232" t="str">
            <v/>
          </cell>
          <cell r="H1232">
            <v>0</v>
          </cell>
          <cell r="I1232">
            <v>2255.1750000000002</v>
          </cell>
          <cell r="J1232">
            <v>7425.6517600000006</v>
          </cell>
        </row>
        <row r="1233">
          <cell r="D1233" t="str">
            <v>Maïy âaìo &lt;=0.8m3</v>
          </cell>
          <cell r="E1233" t="str">
            <v>Ca</v>
          </cell>
          <cell r="F1233">
            <v>4.4400000000000004E-3</v>
          </cell>
          <cell r="G1233">
            <v>705849</v>
          </cell>
          <cell r="J1233">
            <v>3133.9695600000005</v>
          </cell>
        </row>
        <row r="1234">
          <cell r="D1234" t="str">
            <v>Ätä tæû âäø 7T</v>
          </cell>
          <cell r="E1234" t="str">
            <v>Ca</v>
          </cell>
          <cell r="F1234">
            <v>8.6E-3</v>
          </cell>
          <cell r="G1234">
            <v>444551</v>
          </cell>
          <cell r="J1234">
            <v>3823.1386000000002</v>
          </cell>
        </row>
        <row r="1235">
          <cell r="D1235" t="str">
            <v>Maïy uíi 110cv</v>
          </cell>
          <cell r="E1235" t="str">
            <v>Ca</v>
          </cell>
          <cell r="F1235">
            <v>6.9999999999999999E-4</v>
          </cell>
          <cell r="G1235">
            <v>669348</v>
          </cell>
          <cell r="J1235">
            <v>468.54359999999997</v>
          </cell>
        </row>
        <row r="1236">
          <cell r="D1236" t="str">
            <v>Nhán cäng báûc 3.0/7</v>
          </cell>
          <cell r="E1236" t="str">
            <v>Cäng</v>
          </cell>
          <cell r="F1236">
            <v>0.19500000000000001</v>
          </cell>
          <cell r="G1236">
            <v>11565</v>
          </cell>
          <cell r="I1236">
            <v>2255.1750000000002</v>
          </cell>
        </row>
      </sheetData>
      <sheetData sheetId="1" refreshError="1"/>
      <sheetData sheetId="2" refreshError="1"/>
      <sheetData sheetId="3"/>
      <sheetData sheetId="4" refreshError="1"/>
      <sheetData sheetId="5" refreshError="1"/>
      <sheetData sheetId="6" refreshError="1"/>
      <sheetData sheetId="7"/>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
      <sheetName val="Quantity"/>
      <sheetName val="KP_List"/>
      <sheetName val="PU_ITALY "/>
      <sheetName val="CW_UP 10th"/>
      <sheetName val="6823 PS 1700 RDO"/>
      <sheetName val="TARGET"/>
      <sheetName val="Module1"/>
      <sheetName val="Module2"/>
      <sheetName val="PVECC SEPTEMBER"/>
      <sheetName val="CAMPENON AUGUST"/>
      <sheetName val="Campenon"/>
      <sheetName val="CAMPENON SEPT"/>
      <sheetName val="old estimate"/>
      <sheetName val="LILAMA"/>
      <sheetName val="PVECC JUNE"/>
      <sheetName val="TPITREV1"/>
      <sheetName val="vinacco"/>
      <sheetName val="VINACCO SEPT"/>
      <sheetName val="VINAINCON"/>
    </sheetNames>
    <sheetDataSet>
      <sheetData sheetId="0" refreshError="1"/>
      <sheetData sheetId="1" refreshError="1">
        <row r="7">
          <cell r="C7" t="str">
            <v>CIVIL WORKS  Q.TY 23/04/2002</v>
          </cell>
          <cell r="E7" t="str">
            <v>Q.TY</v>
          </cell>
        </row>
        <row r="9">
          <cell r="B9">
            <v>1</v>
          </cell>
          <cell r="C9" t="str">
            <v>EARTH MOVING</v>
          </cell>
          <cell r="E9">
            <v>0</v>
          </cell>
        </row>
        <row r="11">
          <cell r="B11">
            <v>1440.01</v>
          </cell>
          <cell r="C11" t="str">
            <v>Soil scrubbing 15 cm thick</v>
          </cell>
          <cell r="D11" t="str">
            <v>sqm</v>
          </cell>
          <cell r="E11">
            <v>0</v>
          </cell>
        </row>
        <row r="12">
          <cell r="B12">
            <v>1440.02</v>
          </cell>
          <cell r="C12" t="str">
            <v>Soil scrub.thk var.every10cm ( item 1440,01)</v>
          </cell>
          <cell r="D12" t="str">
            <v>sqm</v>
          </cell>
          <cell r="E12">
            <v>0</v>
          </cell>
        </row>
        <row r="13">
          <cell r="B13">
            <v>1491.81</v>
          </cell>
          <cell r="C13" t="str">
            <v>Soil scrubbing 30 cm thick</v>
          </cell>
          <cell r="D13" t="str">
            <v>sqm</v>
          </cell>
          <cell r="E13">
            <v>0</v>
          </cell>
        </row>
        <row r="14">
          <cell r="B14">
            <v>1440.05</v>
          </cell>
          <cell r="C14" t="str">
            <v>Soil general excavation</v>
          </cell>
          <cell r="D14" t="str">
            <v>cum</v>
          </cell>
          <cell r="E14">
            <v>0</v>
          </cell>
        </row>
        <row r="15">
          <cell r="B15">
            <v>1491.58</v>
          </cell>
          <cell r="C15" t="str">
            <v>Extra price for external soil transport of item 1440,01</v>
          </cell>
          <cell r="D15" t="str">
            <v>cum</v>
          </cell>
          <cell r="E15">
            <v>0</v>
          </cell>
        </row>
        <row r="16">
          <cell r="B16">
            <v>1440.44</v>
          </cell>
          <cell r="C16" t="str">
            <v>Materials from excav.transport</v>
          </cell>
          <cell r="D16" t="str">
            <v>cum</v>
          </cell>
          <cell r="E16">
            <v>0</v>
          </cell>
        </row>
        <row r="17">
          <cell r="B17">
            <v>1491.13</v>
          </cell>
          <cell r="C17" t="str">
            <v>Soil improv.under found.granular matl.</v>
          </cell>
          <cell r="D17" t="str">
            <v>cum</v>
          </cell>
          <cell r="E17">
            <v>0</v>
          </cell>
        </row>
        <row r="18">
          <cell r="B18">
            <v>1491.43</v>
          </cell>
          <cell r="C18" t="str">
            <v>Soil improvement with stabilized earth materials by Contractors</v>
          </cell>
          <cell r="D18" t="str">
            <v>cum</v>
          </cell>
          <cell r="E18">
            <v>0</v>
          </cell>
        </row>
        <row r="19">
          <cell r="B19">
            <v>1440.6</v>
          </cell>
          <cell r="C19" t="str">
            <v>Gen.embankment w/matl from exc</v>
          </cell>
          <cell r="D19" t="str">
            <v>cum</v>
          </cell>
          <cell r="E19">
            <v>0</v>
          </cell>
        </row>
        <row r="20">
          <cell r="B20">
            <v>1440.61</v>
          </cell>
          <cell r="C20" t="str">
            <v>Gen.embankment w/matl by contr</v>
          </cell>
          <cell r="D20" t="str">
            <v>cum</v>
          </cell>
          <cell r="E20">
            <v>0</v>
          </cell>
        </row>
        <row r="21">
          <cell r="B21">
            <v>1491.02</v>
          </cell>
          <cell r="C21" t="str">
            <v>Exist. Binder &amp; W.course scarifying</v>
          </cell>
          <cell r="D21" t="str">
            <v>sqm</v>
          </cell>
          <cell r="E21">
            <v>0</v>
          </cell>
        </row>
        <row r="23">
          <cell r="C23" t="str">
            <v>Total Earth Moving</v>
          </cell>
          <cell r="D23" t="str">
            <v>cum</v>
          </cell>
          <cell r="E23">
            <v>0</v>
          </cell>
        </row>
        <row r="25">
          <cell r="B25">
            <v>2</v>
          </cell>
          <cell r="C25" t="str">
            <v>EARTH DYKES AND TANK BASIN AREA</v>
          </cell>
          <cell r="E25" t="str">
            <v/>
          </cell>
        </row>
        <row r="27">
          <cell r="B27">
            <v>1420.02</v>
          </cell>
          <cell r="C27" t="str">
            <v>Surface compaction 90%</v>
          </cell>
          <cell r="D27" t="str">
            <v>sqm</v>
          </cell>
          <cell r="E27">
            <v>9067.4</v>
          </cell>
        </row>
        <row r="28">
          <cell r="B28">
            <v>1420.03</v>
          </cell>
          <cell r="C28" t="str">
            <v>Surface compaction 95%</v>
          </cell>
          <cell r="D28" t="str">
            <v>sqm</v>
          </cell>
          <cell r="E28">
            <v>3817.8</v>
          </cell>
        </row>
        <row r="29">
          <cell r="B29">
            <v>1420.01</v>
          </cell>
          <cell r="C29" t="str">
            <v>Surface levelling</v>
          </cell>
          <cell r="D29" t="str">
            <v>sqm</v>
          </cell>
          <cell r="E29">
            <v>9067.4</v>
          </cell>
        </row>
        <row r="30">
          <cell r="B30">
            <v>1440.3</v>
          </cell>
          <cell r="C30" t="str">
            <v>Soil sect.exc.by mach.up to 2m</v>
          </cell>
          <cell r="D30" t="str">
            <v>cum</v>
          </cell>
          <cell r="E30">
            <v>1242.3</v>
          </cell>
        </row>
        <row r="31">
          <cell r="B31">
            <v>1440.44</v>
          </cell>
          <cell r="C31" t="str">
            <v>Materials from excav.transport</v>
          </cell>
          <cell r="D31" t="str">
            <v>cum</v>
          </cell>
          <cell r="E31">
            <v>894.9</v>
          </cell>
        </row>
        <row r="32">
          <cell r="B32">
            <v>1440.5</v>
          </cell>
          <cell r="C32" t="str">
            <v>Backfill w/ matl from exc.</v>
          </cell>
          <cell r="D32" t="str">
            <v>cum</v>
          </cell>
          <cell r="E32">
            <v>345.4</v>
          </cell>
        </row>
        <row r="33">
          <cell r="B33">
            <v>1450.03</v>
          </cell>
          <cell r="C33" t="str">
            <v>Embankment w/ matl by contr.</v>
          </cell>
          <cell r="D33" t="str">
            <v>cum</v>
          </cell>
          <cell r="E33">
            <v>572.70000000000005</v>
          </cell>
        </row>
        <row r="34">
          <cell r="B34">
            <v>1440.64</v>
          </cell>
          <cell r="C34" t="str">
            <v>Earth-dyke w/ matl type A1, A3 or A2 all included</v>
          </cell>
          <cell r="D34" t="str">
            <v>cum</v>
          </cell>
          <cell r="E34">
            <v>0</v>
          </cell>
        </row>
        <row r="35">
          <cell r="B35">
            <v>1491.8</v>
          </cell>
          <cell r="C35" t="str">
            <v xml:space="preserve">Earth-dyke w/ matl supplied by Contractors </v>
          </cell>
          <cell r="D35" t="str">
            <v>cum</v>
          </cell>
          <cell r="E35">
            <v>5693.9</v>
          </cell>
        </row>
        <row r="36">
          <cell r="B36">
            <v>1491.106</v>
          </cell>
          <cell r="C36" t="str">
            <v>Sand layer 15 cm thk on HDPE liner bottom tank basin</v>
          </cell>
          <cell r="D36" t="str">
            <v>sqm</v>
          </cell>
          <cell r="E36">
            <v>0</v>
          </cell>
        </row>
        <row r="37">
          <cell r="B37">
            <v>1420.05</v>
          </cell>
          <cell r="C37" t="str">
            <v>Crush.stone finish 10cm thk</v>
          </cell>
          <cell r="D37" t="str">
            <v>sqm</v>
          </cell>
          <cell r="E37">
            <v>0</v>
          </cell>
        </row>
        <row r="38">
          <cell r="B38">
            <v>1491.1079999999999</v>
          </cell>
          <cell r="C38" t="str">
            <v>HDPE liner 2 mm thk on soil bottom of tank basin</v>
          </cell>
          <cell r="D38" t="str">
            <v>sqm</v>
          </cell>
          <cell r="E38">
            <v>0</v>
          </cell>
        </row>
        <row r="39">
          <cell r="B39">
            <v>1491.1089999999999</v>
          </cell>
          <cell r="C39" t="str">
            <v>Dykes Finis.by concrete slab 10 cm thk.</v>
          </cell>
          <cell r="D39" t="str">
            <v>sqm</v>
          </cell>
          <cell r="E39">
            <v>4409.8</v>
          </cell>
        </row>
        <row r="40">
          <cell r="B40">
            <v>1491.41</v>
          </cell>
          <cell r="C40" t="str">
            <v xml:space="preserve">Supply &amp; Erection of Geotextile sheet </v>
          </cell>
          <cell r="D40" t="str">
            <v>sqm</v>
          </cell>
          <cell r="E40">
            <v>0</v>
          </cell>
        </row>
        <row r="41">
          <cell r="B41">
            <v>1491.116</v>
          </cell>
          <cell r="C41" t="str">
            <v>Gravel  Filter Wrapped in Geotextile as per dwg 5601-STD-CU-00004</v>
          </cell>
          <cell r="D41" t="str">
            <v>cum</v>
          </cell>
          <cell r="E41">
            <v>0</v>
          </cell>
        </row>
        <row r="42">
          <cell r="B42">
            <v>1492.33</v>
          </cell>
          <cell r="C42" t="str">
            <v>PVC pipe 25 mm sch. 40 outlet Gravel  Filter as per dwg 5601-STD-CU-00004</v>
          </cell>
          <cell r="D42" t="str">
            <v>lm</v>
          </cell>
          <cell r="E42">
            <v>0</v>
          </cell>
        </row>
        <row r="43">
          <cell r="B43">
            <v>1713.04</v>
          </cell>
          <cell r="C43" t="str">
            <v>Reinf.concrete paving thk 10cm</v>
          </cell>
          <cell r="D43" t="str">
            <v>sqm</v>
          </cell>
          <cell r="E43">
            <v>0</v>
          </cell>
        </row>
        <row r="44">
          <cell r="B44">
            <v>1713.13</v>
          </cell>
          <cell r="C44" t="str">
            <v>Cut joint ( control )</v>
          </cell>
          <cell r="D44" t="str">
            <v>lm</v>
          </cell>
          <cell r="E44">
            <v>0</v>
          </cell>
        </row>
        <row r="45">
          <cell r="B45">
            <v>1713.14</v>
          </cell>
          <cell r="C45" t="str">
            <v>Construction joint</v>
          </cell>
          <cell r="D45" t="str">
            <v>lm</v>
          </cell>
          <cell r="E45">
            <v>275.60000000000002</v>
          </cell>
        </row>
        <row r="46">
          <cell r="B46">
            <v>1713.15</v>
          </cell>
          <cell r="C46" t="str">
            <v>Isolation joint</v>
          </cell>
          <cell r="D46" t="str">
            <v>lm</v>
          </cell>
          <cell r="E46">
            <v>0</v>
          </cell>
        </row>
        <row r="47">
          <cell r="B47">
            <v>1713.16</v>
          </cell>
          <cell r="C47" t="str">
            <v>Expansion joint ( contraction )</v>
          </cell>
          <cell r="D47" t="str">
            <v>lm</v>
          </cell>
          <cell r="E47">
            <v>0</v>
          </cell>
        </row>
        <row r="48">
          <cell r="B48">
            <v>1440.85</v>
          </cell>
          <cell r="C48" t="str">
            <v>Side-walk pav. 10cm thk</v>
          </cell>
          <cell r="D48" t="str">
            <v>sqm</v>
          </cell>
          <cell r="E48">
            <v>0</v>
          </cell>
        </row>
        <row r="49">
          <cell r="B49">
            <v>1440.82</v>
          </cell>
          <cell r="C49" t="str">
            <v>Sidewalk fndn w.matl from exc.</v>
          </cell>
          <cell r="D49" t="str">
            <v>cum</v>
          </cell>
          <cell r="E49">
            <v>0</v>
          </cell>
        </row>
        <row r="50">
          <cell r="B50">
            <v>1711.02</v>
          </cell>
          <cell r="C50" t="str">
            <v>Lean concrete 10cm thk.</v>
          </cell>
          <cell r="D50" t="str">
            <v>sqm</v>
          </cell>
          <cell r="E50">
            <v>0</v>
          </cell>
        </row>
        <row r="51">
          <cell r="B51">
            <v>1710.03</v>
          </cell>
          <cell r="C51" t="str">
            <v>Welded wire mesh</v>
          </cell>
          <cell r="D51" t="str">
            <v>kg</v>
          </cell>
          <cell r="E51">
            <v>13317.5</v>
          </cell>
        </row>
        <row r="52">
          <cell r="B52">
            <v>1710.21</v>
          </cell>
          <cell r="C52" t="str">
            <v>Grout 25mm thk.</v>
          </cell>
          <cell r="D52" t="str">
            <v>sqm</v>
          </cell>
          <cell r="E52">
            <v>0</v>
          </cell>
        </row>
        <row r="53">
          <cell r="B53">
            <v>1717.03</v>
          </cell>
          <cell r="C53" t="str">
            <v>PVC water-stop: 20cm wide</v>
          </cell>
          <cell r="D53" t="str">
            <v>lm</v>
          </cell>
          <cell r="E53">
            <v>0</v>
          </cell>
        </row>
        <row r="54">
          <cell r="B54">
            <v>1714.26</v>
          </cell>
          <cell r="C54" t="str">
            <v>Earth ditch slope lining 8 cm thk conc.slab</v>
          </cell>
          <cell r="D54" t="str">
            <v>sqm</v>
          </cell>
          <cell r="E54">
            <v>0</v>
          </cell>
        </row>
        <row r="55">
          <cell r="B55">
            <v>1799.06</v>
          </cell>
          <cell r="C55" t="str">
            <v>Precast concrete stair steps for dykes ( See Technip STD-1400-23 3/3)</v>
          </cell>
          <cell r="D55" t="str">
            <v>lm</v>
          </cell>
          <cell r="E55">
            <v>21.8</v>
          </cell>
        </row>
        <row r="56">
          <cell r="B56" t="str">
            <v>1491,11A</v>
          </cell>
          <cell r="C56" t="str">
            <v>Earth-dyke w/matl by contr. all included</v>
          </cell>
          <cell r="D56" t="str">
            <v>cum</v>
          </cell>
          <cell r="E56">
            <v>0</v>
          </cell>
        </row>
        <row r="58">
          <cell r="C58" t="str">
            <v>Total Earth Dykes and Tank Basin Area</v>
          </cell>
          <cell r="D58" t="str">
            <v>cum</v>
          </cell>
          <cell r="E58">
            <v>5693.9</v>
          </cell>
        </row>
        <row r="60">
          <cell r="B60">
            <v>3</v>
          </cell>
          <cell r="C60" t="str">
            <v>TANK PADS</v>
          </cell>
          <cell r="E60" t="str">
            <v/>
          </cell>
        </row>
        <row r="62">
          <cell r="B62">
            <v>1440.3</v>
          </cell>
          <cell r="C62" t="str">
            <v>Soil sect.exc.by mach.up to 2m</v>
          </cell>
          <cell r="D62" t="str">
            <v>cum</v>
          </cell>
          <cell r="E62">
            <v>2250</v>
          </cell>
        </row>
        <row r="63">
          <cell r="B63">
            <v>1440.1</v>
          </cell>
          <cell r="C63" t="str">
            <v>Soil sect.exc.by hand up to 2m</v>
          </cell>
          <cell r="D63" t="str">
            <v>cum</v>
          </cell>
          <cell r="E63">
            <v>108</v>
          </cell>
        </row>
        <row r="64">
          <cell r="B64">
            <v>1440.05</v>
          </cell>
          <cell r="C64" t="str">
            <v>Soil general excavation</v>
          </cell>
          <cell r="D64" t="str">
            <v>cum</v>
          </cell>
          <cell r="E64">
            <v>0</v>
          </cell>
        </row>
        <row r="65">
          <cell r="B65">
            <v>1440.44</v>
          </cell>
          <cell r="C65" t="str">
            <v>Materials from excav.transport</v>
          </cell>
          <cell r="D65" t="str">
            <v>cum</v>
          </cell>
          <cell r="E65">
            <v>1779</v>
          </cell>
        </row>
        <row r="66">
          <cell r="B66">
            <v>1440.5</v>
          </cell>
          <cell r="C66" t="str">
            <v>Backfill w/ matl from exc.</v>
          </cell>
          <cell r="D66" t="str">
            <v>cum</v>
          </cell>
          <cell r="E66">
            <v>579</v>
          </cell>
        </row>
        <row r="67">
          <cell r="B67">
            <v>1440.51</v>
          </cell>
          <cell r="C67" t="str">
            <v>Backfill w/ matl by contr.</v>
          </cell>
          <cell r="D67" t="str">
            <v>cum</v>
          </cell>
          <cell r="E67">
            <v>150</v>
          </cell>
        </row>
        <row r="68">
          <cell r="B68">
            <v>1450.03</v>
          </cell>
          <cell r="C68" t="str">
            <v>Embankment w/ matl by contr.</v>
          </cell>
          <cell r="D68" t="str">
            <v>cum</v>
          </cell>
          <cell r="E68">
            <v>0</v>
          </cell>
        </row>
        <row r="69">
          <cell r="B69">
            <v>1491.13</v>
          </cell>
          <cell r="C69" t="str">
            <v>Soil improv.under found.granular matl.</v>
          </cell>
          <cell r="D69" t="str">
            <v>cum</v>
          </cell>
          <cell r="E69">
            <v>0</v>
          </cell>
        </row>
        <row r="70">
          <cell r="B70">
            <v>1713.03</v>
          </cell>
          <cell r="C70" t="str">
            <v>Polyethilene vapor barrier</v>
          </cell>
          <cell r="D70" t="str">
            <v>sqm</v>
          </cell>
          <cell r="E70">
            <v>1751</v>
          </cell>
        </row>
        <row r="71">
          <cell r="B71">
            <v>1711.07</v>
          </cell>
          <cell r="C71" t="str">
            <v>Bitumen coat for foundation</v>
          </cell>
          <cell r="D71" t="str">
            <v>sqm</v>
          </cell>
          <cell r="E71">
            <v>220</v>
          </cell>
        </row>
        <row r="72">
          <cell r="B72">
            <v>1420.03</v>
          </cell>
          <cell r="C72" t="str">
            <v>Surface compaction 95%</v>
          </cell>
          <cell r="D72" t="str">
            <v>sqm</v>
          </cell>
          <cell r="E72">
            <v>1900</v>
          </cell>
        </row>
        <row r="73">
          <cell r="B73">
            <v>1440.62</v>
          </cell>
          <cell r="C73" t="str">
            <v>Tank-pad.w/ matl from exc.</v>
          </cell>
          <cell r="D73" t="str">
            <v>cum</v>
          </cell>
          <cell r="E73">
            <v>60</v>
          </cell>
        </row>
        <row r="74">
          <cell r="B74">
            <v>1440.63</v>
          </cell>
          <cell r="C74" t="str">
            <v>Tank-pad.w/ matl by contr.</v>
          </cell>
          <cell r="D74" t="str">
            <v>cum</v>
          </cell>
          <cell r="E74">
            <v>510</v>
          </cell>
        </row>
        <row r="75">
          <cell r="B75">
            <v>1491.04</v>
          </cell>
          <cell r="C75" t="str">
            <v>Top course pad tk 10 cm w/ crushed stone</v>
          </cell>
          <cell r="D75" t="str">
            <v>cum</v>
          </cell>
          <cell r="E75">
            <v>126</v>
          </cell>
        </row>
        <row r="76">
          <cell r="B76">
            <v>1711.01</v>
          </cell>
          <cell r="C76" t="str">
            <v>Lean concrete 5cm thk.</v>
          </cell>
          <cell r="D76" t="str">
            <v>sqm</v>
          </cell>
          <cell r="E76">
            <v>1751</v>
          </cell>
        </row>
        <row r="77">
          <cell r="B77">
            <v>1711.06</v>
          </cell>
          <cell r="C77" t="str">
            <v>Concrete for foundation</v>
          </cell>
          <cell r="D77" t="str">
            <v>cum</v>
          </cell>
          <cell r="E77">
            <v>1432</v>
          </cell>
        </row>
        <row r="78">
          <cell r="B78">
            <v>1712.01</v>
          </cell>
          <cell r="C78" t="str">
            <v>Concrete elev. up to 10m</v>
          </cell>
          <cell r="D78" t="str">
            <v>cum</v>
          </cell>
          <cell r="E78">
            <v>942</v>
          </cell>
        </row>
        <row r="79">
          <cell r="B79">
            <v>1711.2</v>
          </cell>
          <cell r="C79" t="str">
            <v>Formwork foundation</v>
          </cell>
          <cell r="D79" t="str">
            <v>sqm</v>
          </cell>
          <cell r="E79">
            <v>295</v>
          </cell>
        </row>
        <row r="80">
          <cell r="B80">
            <v>1712.2</v>
          </cell>
          <cell r="C80" t="str">
            <v>Formwork elev. up to 10m</v>
          </cell>
          <cell r="D80" t="str">
            <v>sqm</v>
          </cell>
          <cell r="E80">
            <v>12940</v>
          </cell>
        </row>
        <row r="81">
          <cell r="B81">
            <v>1799.62</v>
          </cell>
          <cell r="C81" t="str">
            <v>Protection paint on  elevated concrete structures epoxy resin SIKAGARD-67 or similar</v>
          </cell>
          <cell r="D81" t="str">
            <v>sqm</v>
          </cell>
          <cell r="E81">
            <v>13133</v>
          </cell>
        </row>
        <row r="82">
          <cell r="B82">
            <v>1711.21</v>
          </cell>
          <cell r="C82" t="str">
            <v xml:space="preserve">Circular foundations formwork </v>
          </cell>
          <cell r="D82" t="str">
            <v>sqm</v>
          </cell>
          <cell r="E82">
            <v>373</v>
          </cell>
        </row>
        <row r="83">
          <cell r="B83">
            <v>1710.02</v>
          </cell>
          <cell r="C83" t="str">
            <v>Improved bond reinf.steel</v>
          </cell>
          <cell r="D83" t="str">
            <v>kg</v>
          </cell>
          <cell r="E83">
            <v>199015</v>
          </cell>
        </row>
        <row r="84">
          <cell r="B84">
            <v>1799.76</v>
          </cell>
          <cell r="C84" t="str">
            <v>Galvanized  Welded wire mesh</v>
          </cell>
          <cell r="D84" t="str">
            <v>kg</v>
          </cell>
          <cell r="E84">
            <v>0</v>
          </cell>
        </row>
        <row r="85">
          <cell r="B85">
            <v>1799.48</v>
          </cell>
          <cell r="C85" t="str">
            <v>Concrete  Slab top levelling by cement mortar 2 ÷ 3 cm thick</v>
          </cell>
          <cell r="D85" t="str">
            <v>sqm</v>
          </cell>
          <cell r="E85">
            <v>957</v>
          </cell>
        </row>
        <row r="86">
          <cell r="B86">
            <v>1799.49</v>
          </cell>
          <cell r="C86" t="str">
            <v>Cellular Glass panel under bottom Tank 20 cm thick ( Two  layer )</v>
          </cell>
          <cell r="D86" t="str">
            <v>sqm</v>
          </cell>
          <cell r="E86">
            <v>1915</v>
          </cell>
        </row>
        <row r="87">
          <cell r="B87">
            <v>1799.5</v>
          </cell>
          <cell r="C87" t="str">
            <v>Aerated Concrete Ring Curb 0,5 x 0,4 type Y - TONG or similar</v>
          </cell>
          <cell r="D87" t="str">
            <v>cum</v>
          </cell>
          <cell r="E87">
            <v>37</v>
          </cell>
        </row>
        <row r="88">
          <cell r="B88">
            <v>1710.21</v>
          </cell>
          <cell r="C88" t="str">
            <v>Grout 25mm thk.</v>
          </cell>
          <cell r="D88" t="str">
            <v>sqm</v>
          </cell>
          <cell r="E88">
            <v>0</v>
          </cell>
        </row>
        <row r="89">
          <cell r="B89">
            <v>1710.15</v>
          </cell>
          <cell r="C89" t="str">
            <v>Steel insert</v>
          </cell>
          <cell r="D89" t="str">
            <v>kg</v>
          </cell>
          <cell r="E89">
            <v>0</v>
          </cell>
        </row>
        <row r="90">
          <cell r="B90">
            <v>1710.07</v>
          </cell>
          <cell r="C90" t="str">
            <v>Anchor bolts weight up to 20Kg</v>
          </cell>
          <cell r="D90" t="str">
            <v>kg</v>
          </cell>
          <cell r="E90">
            <v>808</v>
          </cell>
        </row>
        <row r="91">
          <cell r="B91">
            <v>1799.7</v>
          </cell>
          <cell r="C91" t="str">
            <v>Pad Tank concrete  slab top slope formation by cement mortar 5 ÷ 15 cm thick</v>
          </cell>
          <cell r="D91" t="str">
            <v>cum</v>
          </cell>
          <cell r="E91">
            <v>0</v>
          </cell>
        </row>
        <row r="92">
          <cell r="B92">
            <v>1799.81</v>
          </cell>
          <cell r="C92" t="str">
            <v>Supply and erect. Galvanized steel conduit pipe dia. 3/4"</v>
          </cell>
          <cell r="D92" t="str">
            <v>lm</v>
          </cell>
          <cell r="E92">
            <v>0</v>
          </cell>
        </row>
        <row r="93">
          <cell r="B93">
            <v>1440.86</v>
          </cell>
          <cell r="C93" t="str">
            <v>Bituminous emulsion 1,5Kg/sqm</v>
          </cell>
          <cell r="D93" t="str">
            <v>sqm</v>
          </cell>
          <cell r="E93">
            <v>1350</v>
          </cell>
        </row>
        <row r="94">
          <cell r="B94">
            <v>1440.87</v>
          </cell>
          <cell r="C94" t="str">
            <v>Tank-fndn: wear-carpet, 3cmthk</v>
          </cell>
          <cell r="D94" t="str">
            <v>sqm</v>
          </cell>
          <cell r="E94">
            <v>1350</v>
          </cell>
        </row>
        <row r="95">
          <cell r="B95">
            <v>1440.88</v>
          </cell>
          <cell r="C95" t="str">
            <v>Bitumen mastic sealing</v>
          </cell>
          <cell r="D95" t="str">
            <v>lm</v>
          </cell>
          <cell r="E95">
            <v>0</v>
          </cell>
        </row>
        <row r="96">
          <cell r="B96" t="str">
            <v>1440,71A</v>
          </cell>
          <cell r="C96" t="str">
            <v>Tank pad  type reinf. conc. ring wall all included</v>
          </cell>
          <cell r="D96" t="str">
            <v>sqm</v>
          </cell>
          <cell r="E96">
            <v>0</v>
          </cell>
        </row>
        <row r="97">
          <cell r="B97" t="str">
            <v>1440,72A</v>
          </cell>
          <cell r="C97" t="str">
            <v>Tank pad  type earth w/ asphalt finishing  all included</v>
          </cell>
          <cell r="D97" t="str">
            <v>sqm</v>
          </cell>
          <cell r="E97">
            <v>0</v>
          </cell>
        </row>
        <row r="99">
          <cell r="C99" t="str">
            <v>Total Tank Pads</v>
          </cell>
          <cell r="D99" t="str">
            <v>sqm</v>
          </cell>
          <cell r="E99">
            <v>2396.3000000000002</v>
          </cell>
        </row>
        <row r="101">
          <cell r="B101">
            <v>4</v>
          </cell>
          <cell r="C101" t="str">
            <v>CONCRETE PAVINGS</v>
          </cell>
          <cell r="E101" t="str">
            <v/>
          </cell>
        </row>
        <row r="103">
          <cell r="B103">
            <v>1420.01</v>
          </cell>
          <cell r="C103" t="str">
            <v>Surface levelling</v>
          </cell>
          <cell r="D103" t="str">
            <v>sqm</v>
          </cell>
          <cell r="E103">
            <v>47077.4</v>
          </cell>
        </row>
        <row r="104">
          <cell r="B104">
            <v>1420.02</v>
          </cell>
          <cell r="C104" t="str">
            <v>Surface compaction 90%</v>
          </cell>
          <cell r="D104" t="str">
            <v>sqm</v>
          </cell>
          <cell r="E104">
            <v>47077.4</v>
          </cell>
        </row>
        <row r="105">
          <cell r="B105">
            <v>1440.3</v>
          </cell>
          <cell r="C105" t="str">
            <v>Soil sect.exc.by mach.up to 2m</v>
          </cell>
          <cell r="D105" t="str">
            <v>cum</v>
          </cell>
          <cell r="E105">
            <v>14779.2</v>
          </cell>
        </row>
        <row r="106">
          <cell r="B106">
            <v>1440.44</v>
          </cell>
          <cell r="C106" t="str">
            <v>Materials from excav.transport</v>
          </cell>
          <cell r="D106" t="str">
            <v>cum</v>
          </cell>
          <cell r="E106">
            <v>14779.2</v>
          </cell>
        </row>
        <row r="107">
          <cell r="B107">
            <v>1450.03</v>
          </cell>
          <cell r="C107" t="str">
            <v>Embankment w/ matl by contr.</v>
          </cell>
          <cell r="D107" t="str">
            <v>cum</v>
          </cell>
          <cell r="E107">
            <v>0</v>
          </cell>
        </row>
        <row r="108">
          <cell r="B108">
            <v>1713.01</v>
          </cell>
          <cell r="C108" t="str">
            <v>Floor sub-base</v>
          </cell>
          <cell r="D108" t="str">
            <v>cum</v>
          </cell>
          <cell r="E108">
            <v>11016.9</v>
          </cell>
        </row>
        <row r="109">
          <cell r="B109">
            <v>1713.03</v>
          </cell>
          <cell r="C109" t="str">
            <v>Polyethilene vapor barrier</v>
          </cell>
          <cell r="D109" t="str">
            <v>sqm</v>
          </cell>
          <cell r="E109">
            <v>47077.4</v>
          </cell>
        </row>
        <row r="110">
          <cell r="B110">
            <v>1713.04</v>
          </cell>
          <cell r="C110" t="str">
            <v>Reinf.concrete paving thk 10cm</v>
          </cell>
          <cell r="D110" t="str">
            <v>sqm</v>
          </cell>
          <cell r="E110">
            <v>12982.4</v>
          </cell>
        </row>
        <row r="111">
          <cell r="B111">
            <v>1713.05</v>
          </cell>
          <cell r="C111" t="str">
            <v>Reinf.concrete paving thk 15cm</v>
          </cell>
          <cell r="D111" t="str">
            <v>sqm</v>
          </cell>
          <cell r="E111">
            <v>30980</v>
          </cell>
        </row>
        <row r="112">
          <cell r="B112">
            <v>1713.06</v>
          </cell>
          <cell r="C112" t="str">
            <v>Reinf.concrete paving thk 20cm</v>
          </cell>
          <cell r="D112" t="str">
            <v>sqm</v>
          </cell>
          <cell r="E112">
            <v>100</v>
          </cell>
        </row>
        <row r="113">
          <cell r="B113">
            <v>1710.03</v>
          </cell>
          <cell r="C113" t="str">
            <v>Welded wire mesh</v>
          </cell>
          <cell r="D113" t="str">
            <v>kg</v>
          </cell>
          <cell r="E113">
            <v>236334.2</v>
          </cell>
        </row>
        <row r="114">
          <cell r="B114">
            <v>1440.81</v>
          </cell>
          <cell r="C114" t="str">
            <v>Sidewalk kerb</v>
          </cell>
          <cell r="D114" t="str">
            <v>lm</v>
          </cell>
          <cell r="E114">
            <v>3315</v>
          </cell>
        </row>
        <row r="115">
          <cell r="B115">
            <v>1440.82</v>
          </cell>
          <cell r="C115" t="str">
            <v>Sidewalk fndn w.matl from exc.</v>
          </cell>
          <cell r="D115" t="str">
            <v>cum</v>
          </cell>
          <cell r="E115">
            <v>603</v>
          </cell>
        </row>
        <row r="116">
          <cell r="B116">
            <v>1440.85</v>
          </cell>
          <cell r="C116" t="str">
            <v>Side-walk pav. 10cm thk</v>
          </cell>
          <cell r="D116" t="str">
            <v>sqm</v>
          </cell>
          <cell r="E116">
            <v>3015</v>
          </cell>
        </row>
        <row r="117">
          <cell r="B117">
            <v>1799.56</v>
          </cell>
          <cell r="C117" t="str">
            <v>Side-walk pav. 10cm thk top finished by tiles</v>
          </cell>
          <cell r="D117" t="str">
            <v>sqm</v>
          </cell>
          <cell r="E117">
            <v>0</v>
          </cell>
        </row>
        <row r="118">
          <cell r="B118">
            <v>1713.08</v>
          </cell>
          <cell r="C118" t="str">
            <v>Reinf.concrete curb</v>
          </cell>
          <cell r="D118" t="str">
            <v>lm</v>
          </cell>
          <cell r="E118">
            <v>3620</v>
          </cell>
        </row>
        <row r="119">
          <cell r="B119">
            <v>1713.13</v>
          </cell>
          <cell r="C119" t="str">
            <v>Cut joint ( control )</v>
          </cell>
          <cell r="D119" t="str">
            <v>lm</v>
          </cell>
          <cell r="E119">
            <v>7863.93</v>
          </cell>
        </row>
        <row r="120">
          <cell r="B120">
            <v>1713.14</v>
          </cell>
          <cell r="C120" t="str">
            <v>Construction joint</v>
          </cell>
          <cell r="D120" t="str">
            <v>lm</v>
          </cell>
          <cell r="E120">
            <v>7863.93</v>
          </cell>
        </row>
        <row r="121">
          <cell r="B121">
            <v>1713.15</v>
          </cell>
          <cell r="C121" t="str">
            <v>Isolation joint</v>
          </cell>
          <cell r="D121" t="str">
            <v>lm</v>
          </cell>
          <cell r="E121">
            <v>4709.7</v>
          </cell>
        </row>
        <row r="122">
          <cell r="B122">
            <v>1713.16</v>
          </cell>
          <cell r="C122" t="str">
            <v>Expansion joint ( contraction )</v>
          </cell>
          <cell r="D122" t="str">
            <v>lm</v>
          </cell>
          <cell r="E122">
            <v>7863.93</v>
          </cell>
        </row>
        <row r="123">
          <cell r="B123">
            <v>1761.01</v>
          </cell>
          <cell r="C123" t="str">
            <v>Acid-resistant lining w. tiles</v>
          </cell>
          <cell r="D123" t="str">
            <v>sqm</v>
          </cell>
          <cell r="E123">
            <v>150</v>
          </cell>
        </row>
        <row r="124">
          <cell r="B124">
            <v>1763.01</v>
          </cell>
          <cell r="C124" t="str">
            <v>Acid-resistant lining w. epoxy</v>
          </cell>
          <cell r="D124" t="str">
            <v>sqm</v>
          </cell>
          <cell r="E124">
            <v>0</v>
          </cell>
        </row>
        <row r="125">
          <cell r="B125">
            <v>1713.09</v>
          </cell>
          <cell r="C125" t="str">
            <v>Hardener on paving (dust)</v>
          </cell>
          <cell r="D125" t="str">
            <v>sqm</v>
          </cell>
          <cell r="E125">
            <v>0</v>
          </cell>
        </row>
        <row r="126">
          <cell r="B126">
            <v>1799.97</v>
          </cell>
          <cell r="C126" t="str">
            <v>Reinf.concrete paving light type all included</v>
          </cell>
          <cell r="D126" t="str">
            <v>sqm</v>
          </cell>
          <cell r="E126">
            <v>0</v>
          </cell>
        </row>
        <row r="127">
          <cell r="B127">
            <v>1799.99</v>
          </cell>
          <cell r="C127" t="str">
            <v>Reinf.concrete paving heavy type all included</v>
          </cell>
          <cell r="D127" t="str">
            <v>sqm</v>
          </cell>
          <cell r="E127">
            <v>0</v>
          </cell>
        </row>
        <row r="129">
          <cell r="C129" t="str">
            <v>Total Concrete Pavings</v>
          </cell>
          <cell r="D129" t="str">
            <v>sqm</v>
          </cell>
          <cell r="E129">
            <v>47077.4</v>
          </cell>
        </row>
        <row r="131">
          <cell r="B131">
            <v>5</v>
          </cell>
          <cell r="C131" t="str">
            <v>SOIL  FINISHING</v>
          </cell>
          <cell r="E131" t="str">
            <v/>
          </cell>
        </row>
        <row r="133">
          <cell r="B133">
            <v>1420.01</v>
          </cell>
          <cell r="C133" t="str">
            <v>Surface levelling</v>
          </cell>
          <cell r="D133" t="str">
            <v>sqm</v>
          </cell>
          <cell r="E133">
            <v>131624.5</v>
          </cell>
        </row>
        <row r="134">
          <cell r="B134">
            <v>1420.02</v>
          </cell>
          <cell r="C134" t="str">
            <v>Surface compaction 90%</v>
          </cell>
          <cell r="D134" t="str">
            <v>sqm</v>
          </cell>
          <cell r="E134">
            <v>131624.5</v>
          </cell>
        </row>
        <row r="135">
          <cell r="B135">
            <v>1420.06</v>
          </cell>
          <cell r="C135" t="str">
            <v>Vegetal soil surface lining</v>
          </cell>
          <cell r="D135" t="str">
            <v>cum</v>
          </cell>
          <cell r="E135">
            <v>1232.375</v>
          </cell>
        </row>
        <row r="136">
          <cell r="B136">
            <v>1440.3</v>
          </cell>
          <cell r="C136" t="str">
            <v>Soil sect.exc.by mach.up to 2m</v>
          </cell>
          <cell r="D136" t="str">
            <v>cum</v>
          </cell>
          <cell r="E136">
            <v>1232.375</v>
          </cell>
        </row>
        <row r="137">
          <cell r="B137">
            <v>1440.44</v>
          </cell>
          <cell r="C137" t="str">
            <v>Materials from excav.transport</v>
          </cell>
          <cell r="D137" t="str">
            <v>cum</v>
          </cell>
          <cell r="E137">
            <v>1232.375</v>
          </cell>
        </row>
        <row r="138">
          <cell r="B138">
            <v>1450.08</v>
          </cell>
          <cell r="C138" t="str">
            <v>Base-course w/ matl by contr.</v>
          </cell>
          <cell r="D138" t="str">
            <v>cum</v>
          </cell>
          <cell r="E138">
            <v>0</v>
          </cell>
        </row>
        <row r="139">
          <cell r="B139">
            <v>1450.12</v>
          </cell>
          <cell r="C139" t="str">
            <v>Bituminous emulsion 1,0Kg/sqm</v>
          </cell>
          <cell r="D139" t="str">
            <v>sqm</v>
          </cell>
          <cell r="E139">
            <v>0</v>
          </cell>
        </row>
        <row r="140">
          <cell r="B140">
            <v>1450.13</v>
          </cell>
          <cell r="C140" t="str">
            <v>Wearing course 3cm thk.</v>
          </cell>
          <cell r="D140" t="str">
            <v>sqm</v>
          </cell>
          <cell r="E140">
            <v>0</v>
          </cell>
        </row>
        <row r="141">
          <cell r="B141">
            <v>1450.14</v>
          </cell>
          <cell r="C141" t="str">
            <v>Wearing course thk. var.: 1cm</v>
          </cell>
          <cell r="D141" t="str">
            <v>sqm</v>
          </cell>
          <cell r="E141">
            <v>0</v>
          </cell>
        </row>
        <row r="142">
          <cell r="B142">
            <v>1491.78</v>
          </cell>
          <cell r="C142" t="str">
            <v>Green area finishing including irrrigation system eqpt.</v>
          </cell>
          <cell r="D142" t="str">
            <v>sqm</v>
          </cell>
          <cell r="E142">
            <v>4929.5</v>
          </cell>
        </row>
        <row r="143">
          <cell r="B143">
            <v>1420.05</v>
          </cell>
          <cell r="C143" t="str">
            <v>Crush.stone finish 10cm thk</v>
          </cell>
          <cell r="D143" t="str">
            <v>sqm</v>
          </cell>
          <cell r="E143">
            <v>16845</v>
          </cell>
        </row>
        <row r="145">
          <cell r="C145" t="str">
            <v>Total Soil Finishing</v>
          </cell>
          <cell r="D145" t="str">
            <v>sqm</v>
          </cell>
          <cell r="E145">
            <v>131624.5</v>
          </cell>
        </row>
        <row r="147">
          <cell r="B147">
            <v>6</v>
          </cell>
          <cell r="C147" t="str">
            <v>ROADS &amp; YARDS</v>
          </cell>
          <cell r="E147" t="str">
            <v/>
          </cell>
        </row>
        <row r="149">
          <cell r="B149">
            <v>1440.3</v>
          </cell>
          <cell r="C149" t="str">
            <v>Soil sect.exc.by mach.up to 2m</v>
          </cell>
          <cell r="D149" t="str">
            <v>cum</v>
          </cell>
          <cell r="E149">
            <v>28334.6</v>
          </cell>
        </row>
        <row r="150">
          <cell r="B150">
            <v>1440.1</v>
          </cell>
          <cell r="C150" t="str">
            <v>Soil sect.exc.by hand up to 2m</v>
          </cell>
          <cell r="D150" t="str">
            <v>cum</v>
          </cell>
          <cell r="E150">
            <v>0</v>
          </cell>
        </row>
        <row r="151">
          <cell r="B151">
            <v>1491.1</v>
          </cell>
          <cell r="C151" t="str">
            <v>Excav. for earth ditches formation</v>
          </cell>
          <cell r="D151" t="str">
            <v>cum</v>
          </cell>
          <cell r="E151">
            <v>0</v>
          </cell>
        </row>
        <row r="152">
          <cell r="B152">
            <v>1440.44</v>
          </cell>
          <cell r="C152" t="str">
            <v>Materials from excav.transport</v>
          </cell>
          <cell r="D152" t="str">
            <v>cum</v>
          </cell>
          <cell r="E152">
            <v>28334.6</v>
          </cell>
        </row>
        <row r="153">
          <cell r="B153">
            <v>1440.5</v>
          </cell>
          <cell r="C153" t="str">
            <v>Backfill w/ matl from exc.</v>
          </cell>
          <cell r="D153" t="str">
            <v>cum</v>
          </cell>
          <cell r="E153">
            <v>0</v>
          </cell>
        </row>
        <row r="154">
          <cell r="B154">
            <v>1420.01</v>
          </cell>
          <cell r="C154" t="str">
            <v>Surface levelling</v>
          </cell>
          <cell r="D154" t="str">
            <v>sqm</v>
          </cell>
          <cell r="E154">
            <v>67463.3</v>
          </cell>
        </row>
        <row r="155">
          <cell r="B155">
            <v>1420.03</v>
          </cell>
          <cell r="C155" t="str">
            <v>Surface compaction 95%</v>
          </cell>
          <cell r="D155" t="str">
            <v>sqm</v>
          </cell>
          <cell r="E155">
            <v>67463.3</v>
          </cell>
        </row>
        <row r="156">
          <cell r="B156">
            <v>1450.04</v>
          </cell>
          <cell r="C156" t="str">
            <v>Road fndn.w.matl from exc.</v>
          </cell>
          <cell r="D156" t="str">
            <v>cum</v>
          </cell>
          <cell r="E156">
            <v>0</v>
          </cell>
        </row>
        <row r="157">
          <cell r="B157">
            <v>1450.05</v>
          </cell>
          <cell r="C157" t="str">
            <v>Road fndn.w.matl by contr.</v>
          </cell>
          <cell r="D157" t="str">
            <v>cum</v>
          </cell>
          <cell r="E157">
            <v>0</v>
          </cell>
        </row>
        <row r="158">
          <cell r="B158">
            <v>1450.08</v>
          </cell>
          <cell r="C158" t="str">
            <v>Base-course w/ matl by contr.</v>
          </cell>
          <cell r="D158" t="str">
            <v>cum</v>
          </cell>
          <cell r="E158">
            <v>24239.3</v>
          </cell>
        </row>
        <row r="159">
          <cell r="B159">
            <v>1711.01</v>
          </cell>
          <cell r="C159" t="str">
            <v>Lean concrete 5cm thk.</v>
          </cell>
          <cell r="D159" t="str">
            <v>sqm</v>
          </cell>
          <cell r="E159">
            <v>0</v>
          </cell>
        </row>
        <row r="160">
          <cell r="B160">
            <v>1713.06</v>
          </cell>
          <cell r="C160" t="str">
            <v>Reinf.concrete paving thk 20cm</v>
          </cell>
          <cell r="D160" t="str">
            <v>sqm</v>
          </cell>
          <cell r="E160">
            <v>0</v>
          </cell>
        </row>
        <row r="161">
          <cell r="B161">
            <v>1713.13</v>
          </cell>
          <cell r="C161" t="str">
            <v>Cut joint ( control )</v>
          </cell>
          <cell r="D161" t="str">
            <v>lm</v>
          </cell>
          <cell r="E161">
            <v>0</v>
          </cell>
        </row>
        <row r="162">
          <cell r="B162">
            <v>1713.14</v>
          </cell>
          <cell r="C162" t="str">
            <v>Construction joint</v>
          </cell>
          <cell r="D162" t="str">
            <v>lm</v>
          </cell>
          <cell r="E162">
            <v>0</v>
          </cell>
        </row>
        <row r="163">
          <cell r="B163">
            <v>1713.15</v>
          </cell>
          <cell r="C163" t="str">
            <v>Isolation joint</v>
          </cell>
          <cell r="D163" t="str">
            <v>lm</v>
          </cell>
          <cell r="E163">
            <v>0</v>
          </cell>
        </row>
        <row r="164">
          <cell r="B164">
            <v>1713.16</v>
          </cell>
          <cell r="C164" t="str">
            <v>Expansion joint ( contraction )</v>
          </cell>
          <cell r="D164" t="str">
            <v>lm</v>
          </cell>
          <cell r="E164">
            <v>0</v>
          </cell>
        </row>
        <row r="165">
          <cell r="B165">
            <v>1710.03</v>
          </cell>
          <cell r="C165" t="str">
            <v>Welded wire mesh</v>
          </cell>
          <cell r="D165" t="str">
            <v>kg</v>
          </cell>
          <cell r="E165">
            <v>0</v>
          </cell>
        </row>
        <row r="166">
          <cell r="B166">
            <v>1450.09</v>
          </cell>
          <cell r="C166" t="str">
            <v>Bituminous emulsion 1,5Kg/sqm</v>
          </cell>
          <cell r="D166" t="str">
            <v>sqm</v>
          </cell>
          <cell r="E166">
            <v>67463.3</v>
          </cell>
        </row>
        <row r="167">
          <cell r="B167">
            <v>1450.1</v>
          </cell>
          <cell r="C167" t="str">
            <v>Binder 7cm thk.</v>
          </cell>
          <cell r="D167" t="str">
            <v>sqm</v>
          </cell>
          <cell r="E167">
            <v>58504.3</v>
          </cell>
        </row>
        <row r="168">
          <cell r="B168">
            <v>1450.12</v>
          </cell>
          <cell r="C168" t="str">
            <v>Bituminous emulsion 1,0Kg/sqm</v>
          </cell>
          <cell r="D168" t="str">
            <v>sqm</v>
          </cell>
          <cell r="E168">
            <v>67463.3</v>
          </cell>
        </row>
        <row r="169">
          <cell r="B169">
            <v>1450.13</v>
          </cell>
          <cell r="C169" t="str">
            <v>Wearing course 3cm thk.</v>
          </cell>
          <cell r="D169" t="str">
            <v>sqm</v>
          </cell>
          <cell r="E169">
            <v>67463.3</v>
          </cell>
        </row>
        <row r="170">
          <cell r="B170">
            <v>1714.26</v>
          </cell>
          <cell r="C170" t="str">
            <v>Earth ditch slope lining 8 cm thk conc.slab</v>
          </cell>
          <cell r="D170" t="str">
            <v>sqm</v>
          </cell>
          <cell r="E170">
            <v>0</v>
          </cell>
        </row>
        <row r="171">
          <cell r="B171">
            <v>1799.07</v>
          </cell>
          <cell r="C171" t="str">
            <v>As item 1714.26 ditches lining 10 cm thk</v>
          </cell>
          <cell r="D171" t="str">
            <v>sqm</v>
          </cell>
          <cell r="E171">
            <v>0</v>
          </cell>
        </row>
        <row r="172">
          <cell r="B172">
            <v>1799.41</v>
          </cell>
          <cell r="C172" t="str">
            <v>Precast concrete ditch according to ST 1400-19  sheet 3 of 3 detail 2 A</v>
          </cell>
          <cell r="D172" t="str">
            <v>lm</v>
          </cell>
          <cell r="E172">
            <v>600</v>
          </cell>
        </row>
        <row r="173">
          <cell r="B173">
            <v>1799.44</v>
          </cell>
          <cell r="C173" t="str">
            <v>Precast reinforced concrete curb side ( ST 1400-20 det."1")</v>
          </cell>
          <cell r="D173" t="str">
            <v>lm</v>
          </cell>
          <cell r="E173">
            <v>1501.5</v>
          </cell>
        </row>
        <row r="174">
          <cell r="B174">
            <v>1491.84</v>
          </cell>
          <cell r="C174" t="str">
            <v>Asphalt finish.for shoulders type heavy</v>
          </cell>
          <cell r="D174" t="str">
            <v>sqm</v>
          </cell>
          <cell r="E174">
            <v>8959</v>
          </cell>
        </row>
        <row r="175">
          <cell r="B175">
            <v>1491.85</v>
          </cell>
          <cell r="C175" t="str">
            <v>Asphalt finish.for shoulders type light</v>
          </cell>
          <cell r="D175" t="str">
            <v>sqm</v>
          </cell>
          <cell r="E175">
            <v>0</v>
          </cell>
        </row>
        <row r="176">
          <cell r="B176">
            <v>1491.86</v>
          </cell>
          <cell r="C176" t="str">
            <v>Patrol Roads</v>
          </cell>
          <cell r="D176" t="str">
            <v>sqm</v>
          </cell>
          <cell r="E176">
            <v>0</v>
          </cell>
        </row>
        <row r="177">
          <cell r="B177">
            <v>1491.02</v>
          </cell>
          <cell r="C177" t="str">
            <v>Exist. Binder &amp; W.course scarifying</v>
          </cell>
          <cell r="D177" t="str">
            <v>sqm</v>
          </cell>
          <cell r="E177">
            <v>0</v>
          </cell>
        </row>
        <row r="178">
          <cell r="B178">
            <v>1491.03</v>
          </cell>
          <cell r="C178" t="str">
            <v>Demol.&amp; Reinst. exist. roads fnds.</v>
          </cell>
          <cell r="D178" t="str">
            <v>cum</v>
          </cell>
          <cell r="E178">
            <v>0</v>
          </cell>
        </row>
        <row r="179">
          <cell r="B179">
            <v>1450.15</v>
          </cell>
          <cell r="C179" t="str">
            <v>Reinst.of binder &amp; wear.course</v>
          </cell>
          <cell r="D179" t="str">
            <v>sqm</v>
          </cell>
          <cell r="E179">
            <v>0</v>
          </cell>
        </row>
        <row r="180">
          <cell r="B180" t="str">
            <v>1450,01A</v>
          </cell>
          <cell r="C180" t="str">
            <v xml:space="preserve">Roads and Yards fndn, base, binder, wear. and shoulders all included </v>
          </cell>
          <cell r="D180" t="str">
            <v>sqm</v>
          </cell>
          <cell r="E180">
            <v>0</v>
          </cell>
        </row>
        <row r="182">
          <cell r="C182" t="str">
            <v>Total  Roads &amp; Yards</v>
          </cell>
          <cell r="D182" t="str">
            <v>sqm</v>
          </cell>
          <cell r="E182">
            <v>58504.3</v>
          </cell>
        </row>
        <row r="184">
          <cell r="B184">
            <v>7</v>
          </cell>
          <cell r="C184" t="str">
            <v>FENCING &amp; GATES</v>
          </cell>
          <cell r="E184" t="str">
            <v/>
          </cell>
        </row>
        <row r="186">
          <cell r="B186">
            <v>1420.07</v>
          </cell>
          <cell r="C186" t="str">
            <v>Transformers galvanized fence</v>
          </cell>
          <cell r="D186" t="str">
            <v>lm</v>
          </cell>
          <cell r="E186">
            <v>113</v>
          </cell>
        </row>
        <row r="187">
          <cell r="B187">
            <v>1420.08</v>
          </cell>
          <cell r="C187" t="str">
            <v>Property galvanized fence</v>
          </cell>
          <cell r="D187" t="str">
            <v>lm</v>
          </cell>
          <cell r="E187">
            <v>1885</v>
          </cell>
        </row>
        <row r="188">
          <cell r="B188">
            <v>1420.09</v>
          </cell>
          <cell r="C188" t="str">
            <v>Property  precast reinf. concrete fence</v>
          </cell>
          <cell r="D188" t="str">
            <v>lm</v>
          </cell>
          <cell r="E188">
            <v>0</v>
          </cell>
        </row>
        <row r="189">
          <cell r="B189">
            <v>1420.1</v>
          </cell>
          <cell r="C189" t="str">
            <v>Galvanized steel gate</v>
          </cell>
          <cell r="D189" t="str">
            <v>u</v>
          </cell>
          <cell r="E189">
            <v>2</v>
          </cell>
        </row>
        <row r="190">
          <cell r="B190">
            <v>1420.11</v>
          </cell>
          <cell r="C190" t="str">
            <v>Pedestrian gate</v>
          </cell>
          <cell r="D190" t="str">
            <v>u</v>
          </cell>
          <cell r="E190">
            <v>2</v>
          </cell>
        </row>
        <row r="191">
          <cell r="B191">
            <v>1420.12</v>
          </cell>
          <cell r="C191" t="str">
            <v>Motorized barrier</v>
          </cell>
          <cell r="D191" t="str">
            <v>u</v>
          </cell>
          <cell r="E191">
            <v>1</v>
          </cell>
        </row>
        <row r="192">
          <cell r="C192">
            <v>0</v>
          </cell>
          <cell r="D192">
            <v>0</v>
          </cell>
          <cell r="E192">
            <v>0</v>
          </cell>
        </row>
        <row r="194">
          <cell r="C194" t="str">
            <v>Total  Fencing &amp; Gates</v>
          </cell>
          <cell r="D194" t="str">
            <v>lm</v>
          </cell>
          <cell r="E194">
            <v>1998</v>
          </cell>
        </row>
        <row r="196">
          <cell r="B196">
            <v>8</v>
          </cell>
          <cell r="C196" t="str">
            <v>PILING</v>
          </cell>
          <cell r="E196" t="str">
            <v/>
          </cell>
        </row>
        <row r="198">
          <cell r="B198">
            <v>1430.05</v>
          </cell>
          <cell r="C198" t="str">
            <v>Drilled conc. piles cast in situ 60 ton</v>
          </cell>
          <cell r="D198" t="str">
            <v>lm</v>
          </cell>
          <cell r="E198">
            <v>0</v>
          </cell>
        </row>
        <row r="199">
          <cell r="B199">
            <v>1430.25</v>
          </cell>
          <cell r="C199" t="str">
            <v>Supply and install. of hollow circular  prestressed precast concrete piles diam. 35 cm H=20 ( 60 tons )</v>
          </cell>
          <cell r="D199" t="str">
            <v>lm</v>
          </cell>
          <cell r="E199">
            <v>0</v>
          </cell>
        </row>
        <row r="200">
          <cell r="B200">
            <v>1430.26</v>
          </cell>
          <cell r="C200" t="str">
            <v>Supply and install. of hollow circular  prestressed precast concrete piles diam. 40 cm H=20 ( 80 tons )</v>
          </cell>
          <cell r="D200" t="str">
            <v>lm</v>
          </cell>
          <cell r="E200">
            <v>0</v>
          </cell>
        </row>
        <row r="201">
          <cell r="B201">
            <v>1430.27</v>
          </cell>
          <cell r="C201" t="str">
            <v>Supply and install. of hollow circular  prestressed precast concrete piles diam. 50 cm H=20 ( 125 tons )</v>
          </cell>
          <cell r="D201" t="str">
            <v>lm</v>
          </cell>
          <cell r="E201">
            <v>0</v>
          </cell>
        </row>
        <row r="202">
          <cell r="B202">
            <v>1430.28</v>
          </cell>
          <cell r="C202" t="str">
            <v>Supply and install. of hollow circular  prestressed precast concrete piles diam. 60 cm H=40 ( 125 tons )</v>
          </cell>
          <cell r="D202" t="str">
            <v>lm</v>
          </cell>
          <cell r="E202">
            <v>215640</v>
          </cell>
        </row>
        <row r="203">
          <cell r="B203">
            <v>1430.29</v>
          </cell>
          <cell r="C203" t="str">
            <v>Supply and install. of hollow circular  prestressed precast concrete piles diam. 80 cm H=40 ( 165 tons )</v>
          </cell>
          <cell r="D203" t="str">
            <v>lm</v>
          </cell>
          <cell r="E203">
            <v>14880</v>
          </cell>
        </row>
        <row r="204">
          <cell r="B204">
            <v>1430.3</v>
          </cell>
          <cell r="C204" t="str">
            <v>Integrety Test  by sonic method  for prestressed/precast  concrete piles</v>
          </cell>
          <cell r="D204" t="str">
            <v>u</v>
          </cell>
          <cell r="E204">
            <v>2882</v>
          </cell>
        </row>
        <row r="205">
          <cell r="B205">
            <v>1430.31</v>
          </cell>
          <cell r="C205" t="str">
            <v>Proof load compression test on working piles  ( 1,5 working load )</v>
          </cell>
          <cell r="D205" t="str">
            <v>u</v>
          </cell>
          <cell r="E205">
            <v>85.05</v>
          </cell>
        </row>
        <row r="206">
          <cell r="B206">
            <v>1430.32</v>
          </cell>
          <cell r="C206" t="str">
            <v>Preliminary compression test</v>
          </cell>
          <cell r="D206" t="str">
            <v>u</v>
          </cell>
          <cell r="E206">
            <v>2</v>
          </cell>
        </row>
        <row r="207">
          <cell r="B207">
            <v>1430.33</v>
          </cell>
          <cell r="C207" t="str">
            <v>Lateral load piles test</v>
          </cell>
          <cell r="D207" t="str">
            <v>u</v>
          </cell>
          <cell r="E207">
            <v>2</v>
          </cell>
        </row>
        <row r="208">
          <cell r="B208">
            <v>1430.04</v>
          </cell>
          <cell r="C208" t="str">
            <v>Tension test</v>
          </cell>
          <cell r="D208" t="str">
            <v>u.</v>
          </cell>
          <cell r="E208">
            <v>4</v>
          </cell>
        </row>
        <row r="210">
          <cell r="C210" t="str">
            <v>Total  Piling</v>
          </cell>
          <cell r="D210" t="str">
            <v>lm</v>
          </cell>
          <cell r="E210">
            <v>230520</v>
          </cell>
        </row>
        <row r="212">
          <cell r="B212">
            <v>9</v>
          </cell>
          <cell r="C212" t="str">
            <v>FOUNDATIONS CONCRETE</v>
          </cell>
          <cell r="E212" t="str">
            <v/>
          </cell>
        </row>
        <row r="214">
          <cell r="B214">
            <v>1440.3</v>
          </cell>
          <cell r="C214" t="str">
            <v>Soil sect.exc.by mach.up to 2m</v>
          </cell>
          <cell r="D214" t="str">
            <v>cum</v>
          </cell>
          <cell r="E214">
            <v>45645.071339832335</v>
          </cell>
        </row>
        <row r="215">
          <cell r="B215">
            <v>1440.31</v>
          </cell>
          <cell r="C215" t="str">
            <v>Sect.exc.mach.from 2to4m depth</v>
          </cell>
          <cell r="D215" t="str">
            <v>cum</v>
          </cell>
          <cell r="E215">
            <v>3900.013497206704</v>
          </cell>
        </row>
        <row r="216">
          <cell r="B216">
            <v>1440.1</v>
          </cell>
          <cell r="C216" t="str">
            <v>Soil sect.exc.by hand up to 2m</v>
          </cell>
          <cell r="D216" t="str">
            <v>cum</v>
          </cell>
          <cell r="E216">
            <v>5237.0765453622244</v>
          </cell>
        </row>
        <row r="217">
          <cell r="B217">
            <v>1440.11</v>
          </cell>
          <cell r="C217" t="str">
            <v>Sect.exc.hand from 2to4m depth</v>
          </cell>
          <cell r="D217" t="str">
            <v>cum</v>
          </cell>
          <cell r="E217">
            <v>493.57848044692736</v>
          </cell>
        </row>
        <row r="218">
          <cell r="B218">
            <v>1713.03</v>
          </cell>
          <cell r="C218" t="str">
            <v>Polyethilene vapor barrier</v>
          </cell>
          <cell r="D218" t="str">
            <v>sqm</v>
          </cell>
          <cell r="E218">
            <v>15672.372366999836</v>
          </cell>
        </row>
        <row r="219">
          <cell r="B219">
            <v>1711.07</v>
          </cell>
          <cell r="C219" t="str">
            <v>Bitumen coat for foundation</v>
          </cell>
          <cell r="D219" t="str">
            <v>sqm</v>
          </cell>
          <cell r="E219">
            <v>28910.822954050469</v>
          </cell>
        </row>
        <row r="220">
          <cell r="B220">
            <v>1440.44</v>
          </cell>
          <cell r="C220" t="str">
            <v>Materials from excav.transport</v>
          </cell>
          <cell r="D220" t="str">
            <v>cum</v>
          </cell>
          <cell r="E220">
            <v>14150.083826481634</v>
          </cell>
        </row>
        <row r="221">
          <cell r="B221">
            <v>1440.51</v>
          </cell>
          <cell r="C221" t="str">
            <v>Backfill w/ matl by contr.</v>
          </cell>
          <cell r="D221" t="str">
            <v>cum</v>
          </cell>
          <cell r="E221">
            <v>0</v>
          </cell>
        </row>
        <row r="222">
          <cell r="B222">
            <v>1440.5</v>
          </cell>
          <cell r="C222" t="str">
            <v>Backfill w/ matl from exc.</v>
          </cell>
          <cell r="D222" t="str">
            <v>cum</v>
          </cell>
          <cell r="E222">
            <v>41125.633433014606</v>
          </cell>
        </row>
        <row r="223">
          <cell r="B223">
            <v>1491.87</v>
          </cell>
          <cell r="C223" t="str">
            <v>Backfill as item 1440.50 but with selected site material</v>
          </cell>
          <cell r="D223" t="str">
            <v>cum</v>
          </cell>
          <cell r="E223">
            <v>0</v>
          </cell>
        </row>
        <row r="224">
          <cell r="B224">
            <v>1799.38</v>
          </cell>
          <cell r="C224" t="str">
            <v>Sand for filling hollow fnds.</v>
          </cell>
          <cell r="D224" t="str">
            <v>cum</v>
          </cell>
          <cell r="E224">
            <v>0</v>
          </cell>
        </row>
        <row r="225">
          <cell r="B225">
            <v>1711.01</v>
          </cell>
          <cell r="C225" t="str">
            <v>Lean concrete 5cm thk.</v>
          </cell>
          <cell r="D225" t="str">
            <v>sqm</v>
          </cell>
          <cell r="E225">
            <v>15796.443716612379</v>
          </cell>
        </row>
        <row r="226">
          <cell r="B226">
            <v>1711.02</v>
          </cell>
          <cell r="C226" t="str">
            <v>Lean concrete 10cm thk.</v>
          </cell>
          <cell r="D226" t="str">
            <v>sqm</v>
          </cell>
          <cell r="E226">
            <v>0</v>
          </cell>
        </row>
        <row r="227">
          <cell r="B227">
            <v>1711.03</v>
          </cell>
          <cell r="C227" t="str">
            <v>Lean concrete &gt;10cm thk.</v>
          </cell>
          <cell r="D227" t="str">
            <v>cum</v>
          </cell>
          <cell r="E227">
            <v>0</v>
          </cell>
        </row>
        <row r="228">
          <cell r="B228">
            <v>1711.06</v>
          </cell>
          <cell r="C228" t="str">
            <v>Concrete for foundation</v>
          </cell>
          <cell r="D228" t="str">
            <v>cum</v>
          </cell>
          <cell r="E228">
            <v>12196.621999999999</v>
          </cell>
        </row>
        <row r="229">
          <cell r="B229">
            <v>1712.01</v>
          </cell>
          <cell r="C229" t="str">
            <v>Concrete elev. up to 10m</v>
          </cell>
          <cell r="D229" t="str">
            <v>cum</v>
          </cell>
          <cell r="E229">
            <v>410.22800000000001</v>
          </cell>
        </row>
        <row r="230">
          <cell r="B230">
            <v>1799.29</v>
          </cell>
          <cell r="C230" t="str">
            <v>Concrete above,sides around existing fnds.</v>
          </cell>
          <cell r="D230" t="str">
            <v>cum</v>
          </cell>
          <cell r="E230">
            <v>0</v>
          </cell>
        </row>
        <row r="231">
          <cell r="B231">
            <v>1713.07</v>
          </cell>
          <cell r="C231" t="str">
            <v>Fndn above or under paving</v>
          </cell>
          <cell r="D231" t="str">
            <v>cum</v>
          </cell>
          <cell r="E231">
            <v>49</v>
          </cell>
        </row>
        <row r="232">
          <cell r="B232">
            <v>1711.09</v>
          </cell>
          <cell r="C232" t="str">
            <v>Vertical ladder foundation</v>
          </cell>
          <cell r="D232" t="str">
            <v>u</v>
          </cell>
          <cell r="E232">
            <v>22</v>
          </cell>
        </row>
        <row r="233">
          <cell r="B233">
            <v>1711.1</v>
          </cell>
          <cell r="C233" t="str">
            <v>Stairs foundation</v>
          </cell>
          <cell r="D233" t="str">
            <v>u</v>
          </cell>
          <cell r="E233">
            <v>10</v>
          </cell>
        </row>
        <row r="234">
          <cell r="B234">
            <v>1711.11</v>
          </cell>
          <cell r="C234" t="str">
            <v>Small size fndn(up to0,2cu.m)</v>
          </cell>
          <cell r="D234" t="str">
            <v>u</v>
          </cell>
          <cell r="E234">
            <v>23</v>
          </cell>
        </row>
        <row r="235">
          <cell r="B235">
            <v>1711.2</v>
          </cell>
          <cell r="C235" t="str">
            <v>Formwork foundation</v>
          </cell>
          <cell r="D235" t="str">
            <v>sqm</v>
          </cell>
          <cell r="E235">
            <v>22059.093848393615</v>
          </cell>
        </row>
        <row r="236">
          <cell r="B236">
            <v>1712.2</v>
          </cell>
          <cell r="C236" t="str">
            <v>Formwork elev. up to 10m</v>
          </cell>
          <cell r="D236" t="str">
            <v>sqm</v>
          </cell>
          <cell r="E236">
            <v>2049.0723873873876</v>
          </cell>
        </row>
        <row r="237">
          <cell r="B237">
            <v>1799.62</v>
          </cell>
          <cell r="C237" t="str">
            <v>Protection paint on  elevated concrete structures epoxy resin SIKAGARD-67 or similar</v>
          </cell>
          <cell r="D237" t="str">
            <v>sqm</v>
          </cell>
          <cell r="E237">
            <v>2069.0723873873876</v>
          </cell>
        </row>
        <row r="238">
          <cell r="B238">
            <v>1711.21</v>
          </cell>
          <cell r="C238" t="str">
            <v xml:space="preserve">Circular foundations formwork </v>
          </cell>
          <cell r="D238" t="str">
            <v>sqm</v>
          </cell>
          <cell r="E238">
            <v>20</v>
          </cell>
        </row>
        <row r="239">
          <cell r="B239">
            <v>1710.02</v>
          </cell>
          <cell r="C239" t="str">
            <v>Improved bond reinf.steel</v>
          </cell>
          <cell r="D239" t="str">
            <v>kg</v>
          </cell>
          <cell r="E239">
            <v>1520212.4293569745</v>
          </cell>
        </row>
        <row r="240">
          <cell r="B240">
            <v>1710.21</v>
          </cell>
          <cell r="C240" t="str">
            <v>Grout 25mm thk.</v>
          </cell>
          <cell r="D240" t="str">
            <v>sqm</v>
          </cell>
          <cell r="E240">
            <v>1933.8856089524008</v>
          </cell>
        </row>
        <row r="241">
          <cell r="B241">
            <v>1710.22</v>
          </cell>
          <cell r="C241" t="str">
            <v>Grout 50mm thk.</v>
          </cell>
          <cell r="D241" t="str">
            <v>sqm</v>
          </cell>
          <cell r="E241">
            <v>0</v>
          </cell>
        </row>
        <row r="242">
          <cell r="B242">
            <v>1710.23</v>
          </cell>
          <cell r="C242" t="str">
            <v>Grout &gt;50mm thk.</v>
          </cell>
          <cell r="D242" t="str">
            <v>cum</v>
          </cell>
          <cell r="E242">
            <v>40.361358226707509</v>
          </cell>
        </row>
        <row r="243">
          <cell r="B243">
            <v>1799.08</v>
          </cell>
          <cell r="C243" t="str">
            <v>Non-shrinking grout 25mm Epoxy Type</v>
          </cell>
          <cell r="D243" t="str">
            <v>sqm</v>
          </cell>
          <cell r="E243">
            <v>0</v>
          </cell>
        </row>
        <row r="244">
          <cell r="B244">
            <v>1799.09</v>
          </cell>
          <cell r="C244" t="str">
            <v>Non-shrinking grout 50mm Epoxy Type</v>
          </cell>
          <cell r="D244" t="str">
            <v>sqm</v>
          </cell>
          <cell r="E244">
            <v>78</v>
          </cell>
        </row>
        <row r="245">
          <cell r="B245">
            <v>1799.1</v>
          </cell>
          <cell r="C245" t="str">
            <v>Non-shrinking grout &gt;50mm Epoxy Type</v>
          </cell>
          <cell r="D245" t="str">
            <v>cum</v>
          </cell>
          <cell r="E245">
            <v>0</v>
          </cell>
        </row>
        <row r="246">
          <cell r="B246">
            <v>1710.24</v>
          </cell>
          <cell r="C246" t="str">
            <v>Non-shrinking grout 25mm</v>
          </cell>
          <cell r="D246" t="str">
            <v>sqm</v>
          </cell>
          <cell r="E246">
            <v>21.900031270358305</v>
          </cell>
        </row>
        <row r="247">
          <cell r="B247">
            <v>1710.25</v>
          </cell>
          <cell r="C247" t="str">
            <v>Non-shrinking grout 50mm</v>
          </cell>
          <cell r="D247" t="str">
            <v>sqm</v>
          </cell>
          <cell r="E247">
            <v>65</v>
          </cell>
        </row>
        <row r="248">
          <cell r="B248">
            <v>1710.26</v>
          </cell>
          <cell r="C248" t="str">
            <v>Non-shrinking grout &gt;50mm</v>
          </cell>
          <cell r="D248" t="str">
            <v>cum</v>
          </cell>
          <cell r="E248">
            <v>1.3185653631284917</v>
          </cell>
        </row>
        <row r="249">
          <cell r="B249">
            <v>1799.25</v>
          </cell>
          <cell r="C249" t="str">
            <v>Chipping of existing concrete surface</v>
          </cell>
          <cell r="D249" t="str">
            <v>sqm</v>
          </cell>
          <cell r="E249">
            <v>0</v>
          </cell>
        </row>
        <row r="250">
          <cell r="B250">
            <v>1799.26</v>
          </cell>
          <cell r="C250" t="str">
            <v>Sticking epoxy resin on concrete surface</v>
          </cell>
          <cell r="D250" t="str">
            <v>sqm</v>
          </cell>
          <cell r="E250">
            <v>0</v>
          </cell>
        </row>
        <row r="251">
          <cell r="B251">
            <v>1490.18</v>
          </cell>
          <cell r="C251" t="str">
            <v>Drilling of holes dia.upto75mm</v>
          </cell>
          <cell r="D251" t="str">
            <v>lm</v>
          </cell>
          <cell r="E251">
            <v>0</v>
          </cell>
        </row>
        <row r="252">
          <cell r="B252">
            <v>1799.33</v>
          </cell>
          <cell r="C252" t="str">
            <v>Injection of mortar Pagel in holes up to 75mm</v>
          </cell>
          <cell r="D252" t="str">
            <v>cum</v>
          </cell>
          <cell r="E252">
            <v>0</v>
          </cell>
        </row>
        <row r="253">
          <cell r="B253">
            <v>1710.07</v>
          </cell>
          <cell r="C253" t="str">
            <v>Anchor bolts weight up to 20Kg</v>
          </cell>
          <cell r="D253" t="str">
            <v>kg</v>
          </cell>
          <cell r="E253">
            <v>46192.938849720842</v>
          </cell>
        </row>
        <row r="254">
          <cell r="B254">
            <v>1710.08</v>
          </cell>
          <cell r="C254" t="str">
            <v>Anchor bolts weight &gt;20Kg</v>
          </cell>
          <cell r="D254" t="str">
            <v>kg</v>
          </cell>
          <cell r="E254">
            <v>3936.3166123778501</v>
          </cell>
        </row>
        <row r="255">
          <cell r="B255">
            <v>1710.11</v>
          </cell>
          <cell r="C255" t="str">
            <v>Sliding plates</v>
          </cell>
          <cell r="D255" t="str">
            <v>kg</v>
          </cell>
          <cell r="E255">
            <v>4662.7307552172151</v>
          </cell>
        </row>
        <row r="256">
          <cell r="B256">
            <v>1710.15</v>
          </cell>
          <cell r="C256" t="str">
            <v>Steel insert</v>
          </cell>
          <cell r="D256" t="str">
            <v>kg</v>
          </cell>
          <cell r="E256">
            <v>2544.2076830664091</v>
          </cell>
        </row>
        <row r="257">
          <cell r="B257">
            <v>1714.1</v>
          </cell>
          <cell r="C257" t="str">
            <v>Galvanized grating cover</v>
          </cell>
          <cell r="D257" t="str">
            <v>kg</v>
          </cell>
          <cell r="E257">
            <v>0</v>
          </cell>
        </row>
        <row r="258">
          <cell r="B258">
            <v>1799.37</v>
          </cell>
          <cell r="C258" t="str">
            <v>Gravel Fill for transformers oil pit</v>
          </cell>
          <cell r="D258" t="str">
            <v>cum</v>
          </cell>
          <cell r="E258">
            <v>0</v>
          </cell>
        </row>
        <row r="260">
          <cell r="C260" t="str">
            <v>Total Foundations Concrete</v>
          </cell>
          <cell r="D260" t="str">
            <v>cum</v>
          </cell>
          <cell r="E260">
            <v>12655.85</v>
          </cell>
        </row>
        <row r="262">
          <cell r="B262">
            <v>10</v>
          </cell>
          <cell r="C262" t="str">
            <v>ELEVATIONS CONCRETE</v>
          </cell>
          <cell r="E262" t="str">
            <v/>
          </cell>
        </row>
        <row r="264">
          <cell r="B264">
            <v>1712.01</v>
          </cell>
          <cell r="C264" t="str">
            <v>Concrete elev. up to 10m</v>
          </cell>
          <cell r="D264" t="str">
            <v>cum</v>
          </cell>
          <cell r="E264">
            <v>841</v>
          </cell>
        </row>
        <row r="265">
          <cell r="B265">
            <v>1712.02</v>
          </cell>
          <cell r="C265" t="str">
            <v>Concr.elev.from 10,01to20m</v>
          </cell>
          <cell r="D265" t="str">
            <v>cum</v>
          </cell>
          <cell r="E265">
            <v>45</v>
          </cell>
        </row>
        <row r="266">
          <cell r="B266">
            <v>1712.03</v>
          </cell>
          <cell r="C266" t="str">
            <v>Concr.elev.   &gt;20m</v>
          </cell>
          <cell r="D266" t="str">
            <v>cum</v>
          </cell>
          <cell r="E266">
            <v>0</v>
          </cell>
        </row>
        <row r="267">
          <cell r="B267">
            <v>1712.2</v>
          </cell>
          <cell r="C267" t="str">
            <v>Formwork elev. up to 10m</v>
          </cell>
          <cell r="D267" t="str">
            <v>sqm</v>
          </cell>
          <cell r="E267">
            <v>2467.6</v>
          </cell>
        </row>
        <row r="268">
          <cell r="B268">
            <v>1712.21</v>
          </cell>
          <cell r="C268" t="str">
            <v>Formwork elev. 10/20m</v>
          </cell>
          <cell r="D268" t="str">
            <v>sqm</v>
          </cell>
          <cell r="E268">
            <v>230</v>
          </cell>
        </row>
        <row r="269">
          <cell r="B269">
            <v>1712.22</v>
          </cell>
          <cell r="C269" t="str">
            <v>Formwork elev. &gt;20m</v>
          </cell>
          <cell r="D269" t="str">
            <v>sqm</v>
          </cell>
          <cell r="E269">
            <v>0</v>
          </cell>
        </row>
        <row r="270">
          <cell r="B270">
            <v>1712.26</v>
          </cell>
          <cell r="C270" t="str">
            <v>Fair-faced formwork el. &lt;10m</v>
          </cell>
          <cell r="D270" t="str">
            <v>sqm</v>
          </cell>
          <cell r="E270">
            <v>0</v>
          </cell>
        </row>
        <row r="271">
          <cell r="B271">
            <v>1712.27</v>
          </cell>
          <cell r="C271" t="str">
            <v>Fair-faced formwork el.10/20m</v>
          </cell>
          <cell r="D271" t="str">
            <v>sqm</v>
          </cell>
          <cell r="E271">
            <v>0</v>
          </cell>
        </row>
        <row r="272">
          <cell r="B272">
            <v>1799.62</v>
          </cell>
          <cell r="C272" t="str">
            <v>Protection paint on  elevated concrete structures epoxy resin SIKAGARD-67 or similar</v>
          </cell>
          <cell r="D272" t="str">
            <v>sqm</v>
          </cell>
          <cell r="E272">
            <v>2553.6</v>
          </cell>
        </row>
        <row r="273">
          <cell r="B273">
            <v>1712.23</v>
          </cell>
          <cell r="C273" t="str">
            <v>Circular formwork el. &lt;10m</v>
          </cell>
          <cell r="D273" t="str">
            <v>sqm</v>
          </cell>
          <cell r="E273">
            <v>8</v>
          </cell>
        </row>
        <row r="274">
          <cell r="B274">
            <v>1712.24</v>
          </cell>
          <cell r="C274" t="str">
            <v>Circular formwork el. 10/20m</v>
          </cell>
          <cell r="D274" t="str">
            <v>sqm</v>
          </cell>
          <cell r="E274">
            <v>0</v>
          </cell>
        </row>
        <row r="275">
          <cell r="B275">
            <v>1710.02</v>
          </cell>
          <cell r="C275" t="str">
            <v>Improved bond reinf.steel</v>
          </cell>
          <cell r="D275" t="str">
            <v>kg</v>
          </cell>
          <cell r="E275">
            <v>124640</v>
          </cell>
        </row>
        <row r="276">
          <cell r="B276">
            <v>1710.03</v>
          </cell>
          <cell r="C276" t="str">
            <v>Welded wire mesh</v>
          </cell>
          <cell r="D276" t="str">
            <v>kg</v>
          </cell>
          <cell r="E276">
            <v>0</v>
          </cell>
        </row>
        <row r="277">
          <cell r="B277">
            <v>1710.21</v>
          </cell>
          <cell r="C277" t="str">
            <v>Grout 25mm thk.</v>
          </cell>
          <cell r="D277" t="str">
            <v>sqm</v>
          </cell>
          <cell r="E277">
            <v>35</v>
          </cell>
        </row>
        <row r="278">
          <cell r="B278">
            <v>1710.22</v>
          </cell>
          <cell r="C278" t="str">
            <v>Grout 50mm thk.</v>
          </cell>
          <cell r="D278" t="str">
            <v>sqm</v>
          </cell>
          <cell r="E278">
            <v>0</v>
          </cell>
        </row>
        <row r="279">
          <cell r="B279">
            <v>1710.23</v>
          </cell>
          <cell r="C279" t="str">
            <v>Grout &gt;50mm thk.</v>
          </cell>
          <cell r="D279" t="str">
            <v>cum</v>
          </cell>
          <cell r="E279">
            <v>50.539226519337021</v>
          </cell>
        </row>
        <row r="280">
          <cell r="B280">
            <v>1710.24</v>
          </cell>
          <cell r="C280" t="str">
            <v>Non-shrinking grout 25mm</v>
          </cell>
          <cell r="D280" t="str">
            <v>sqm</v>
          </cell>
          <cell r="E280">
            <v>0</v>
          </cell>
        </row>
        <row r="281">
          <cell r="B281">
            <v>1710.25</v>
          </cell>
          <cell r="C281" t="str">
            <v>Non-shrinking grout 50mm</v>
          </cell>
          <cell r="D281" t="str">
            <v>sqm</v>
          </cell>
          <cell r="E281">
            <v>0</v>
          </cell>
        </row>
        <row r="282">
          <cell r="B282">
            <v>1710.26</v>
          </cell>
          <cell r="C282" t="str">
            <v>Non-shrinking grout &gt;50mm</v>
          </cell>
          <cell r="D282" t="str">
            <v>cum</v>
          </cell>
          <cell r="E282">
            <v>1.6044198895027626</v>
          </cell>
        </row>
        <row r="283">
          <cell r="B283">
            <v>1710.07</v>
          </cell>
          <cell r="C283" t="str">
            <v>Anchor bolts weight up to 20Kg</v>
          </cell>
          <cell r="D283" t="str">
            <v>kg</v>
          </cell>
          <cell r="E283">
            <v>1940.243093922652</v>
          </cell>
        </row>
        <row r="284">
          <cell r="B284">
            <v>1710.08</v>
          </cell>
          <cell r="C284" t="str">
            <v>Anchor bolts weight &gt;20Kg</v>
          </cell>
          <cell r="D284" t="str">
            <v>kg</v>
          </cell>
          <cell r="E284">
            <v>0</v>
          </cell>
        </row>
        <row r="285">
          <cell r="B285">
            <v>1761.01</v>
          </cell>
          <cell r="C285" t="str">
            <v>Acid-resistant lining w. tiles</v>
          </cell>
          <cell r="D285" t="str">
            <v>sqm</v>
          </cell>
          <cell r="E285">
            <v>0</v>
          </cell>
        </row>
        <row r="286">
          <cell r="B286">
            <v>1490.07</v>
          </cell>
          <cell r="C286" t="str">
            <v>Reinf. concrete paving demol.</v>
          </cell>
          <cell r="D286" t="str">
            <v>sqm</v>
          </cell>
          <cell r="E286">
            <v>0</v>
          </cell>
        </row>
        <row r="287">
          <cell r="B287">
            <v>2000.078</v>
          </cell>
          <cell r="C287" t="str">
            <v>Steel manufactured material ( Gate, handrails, grating and fencing )</v>
          </cell>
          <cell r="D287" t="str">
            <v>kg</v>
          </cell>
          <cell r="E287">
            <v>0</v>
          </cell>
        </row>
        <row r="288">
          <cell r="B288">
            <v>1714.1</v>
          </cell>
          <cell r="C288" t="str">
            <v>Galvanized grating cover</v>
          </cell>
          <cell r="D288" t="str">
            <v>kg</v>
          </cell>
          <cell r="E288">
            <v>4813.2596685082872</v>
          </cell>
        </row>
        <row r="289">
          <cell r="B289">
            <v>1710.15</v>
          </cell>
          <cell r="C289" t="str">
            <v>Steel insert</v>
          </cell>
          <cell r="D289" t="str">
            <v>kg</v>
          </cell>
          <cell r="E289">
            <v>17141.292817679558</v>
          </cell>
        </row>
        <row r="290">
          <cell r="B290">
            <v>1710.11</v>
          </cell>
          <cell r="C290" t="str">
            <v>Sliding plates</v>
          </cell>
          <cell r="D290" t="str">
            <v>kg</v>
          </cell>
          <cell r="E290">
            <v>250</v>
          </cell>
        </row>
        <row r="291">
          <cell r="B291">
            <v>1710.26</v>
          </cell>
          <cell r="C291" t="str">
            <v>Non-shrinking grout &gt;50mm</v>
          </cell>
          <cell r="D291" t="str">
            <v>cum</v>
          </cell>
          <cell r="E291">
            <v>0</v>
          </cell>
        </row>
        <row r="292">
          <cell r="B292">
            <v>1799.08</v>
          </cell>
          <cell r="C292" t="str">
            <v>Non-shrinking grout 25mm Epoxy Type</v>
          </cell>
          <cell r="D292" t="str">
            <v>sqm</v>
          </cell>
          <cell r="E292">
            <v>0</v>
          </cell>
        </row>
        <row r="293">
          <cell r="B293">
            <v>1799.09</v>
          </cell>
          <cell r="C293" t="str">
            <v>Non-shrinking grout 50mm Epoxy Type</v>
          </cell>
          <cell r="D293" t="str">
            <v>sqm</v>
          </cell>
          <cell r="E293">
            <v>0</v>
          </cell>
        </row>
        <row r="294">
          <cell r="B294">
            <v>1799.1</v>
          </cell>
          <cell r="C294" t="str">
            <v>Non-shrinking grout &gt;50mm Epoxy Type</v>
          </cell>
          <cell r="D294" t="str">
            <v>cum</v>
          </cell>
          <cell r="E294">
            <v>13.637569060773481</v>
          </cell>
        </row>
        <row r="296">
          <cell r="C296" t="str">
            <v>Total Elevations Concrete</v>
          </cell>
          <cell r="D296" t="str">
            <v>cum</v>
          </cell>
          <cell r="E296">
            <v>886</v>
          </cell>
        </row>
        <row r="298">
          <cell r="B298">
            <v>11</v>
          </cell>
          <cell r="C298" t="str">
            <v>CONCRETE BASINS</v>
          </cell>
          <cell r="E298" t="str">
            <v/>
          </cell>
        </row>
        <row r="300">
          <cell r="B300">
            <v>1440.3</v>
          </cell>
          <cell r="C300" t="str">
            <v>Soil sect.exc.by mach.up to 2m</v>
          </cell>
          <cell r="D300" t="str">
            <v>cum</v>
          </cell>
          <cell r="E300">
            <v>1878.8</v>
          </cell>
        </row>
        <row r="301">
          <cell r="B301">
            <v>1440.1</v>
          </cell>
          <cell r="C301" t="str">
            <v>Soil sect.exc.by hand up to 2m</v>
          </cell>
          <cell r="D301" t="str">
            <v>cum</v>
          </cell>
          <cell r="E301">
            <v>43.9</v>
          </cell>
        </row>
        <row r="302">
          <cell r="B302">
            <v>1440.31</v>
          </cell>
          <cell r="C302" t="str">
            <v>Sect.exc.mach.from 2to4m depth</v>
          </cell>
          <cell r="D302" t="str">
            <v>cum</v>
          </cell>
          <cell r="E302">
            <v>1424</v>
          </cell>
        </row>
        <row r="303">
          <cell r="B303">
            <v>1440.11</v>
          </cell>
          <cell r="C303" t="str">
            <v>Sect.exc.hand from 2to4m depth</v>
          </cell>
          <cell r="D303" t="str">
            <v>cum</v>
          </cell>
          <cell r="E303">
            <v>34.200000000000003</v>
          </cell>
        </row>
        <row r="304">
          <cell r="B304">
            <v>1440.32</v>
          </cell>
          <cell r="C304" t="str">
            <v>Sect.exc.mach.exceed. 4m depth</v>
          </cell>
          <cell r="D304" t="str">
            <v>cum</v>
          </cell>
          <cell r="E304">
            <v>181.2</v>
          </cell>
        </row>
        <row r="305">
          <cell r="B305">
            <v>1440.12</v>
          </cell>
          <cell r="C305" t="str">
            <v>Sect.exc.hand exceed. 4m depth</v>
          </cell>
          <cell r="D305" t="str">
            <v>cum</v>
          </cell>
          <cell r="E305">
            <v>3.7</v>
          </cell>
        </row>
        <row r="306">
          <cell r="B306">
            <v>1440.4</v>
          </cell>
          <cell r="C306" t="str">
            <v>Extra price for water table by mach. Item 1440,30 ÷ 1440,38</v>
          </cell>
          <cell r="D306" t="str">
            <v>cum</v>
          </cell>
          <cell r="E306">
            <v>3860.5</v>
          </cell>
        </row>
        <row r="307">
          <cell r="B307">
            <v>1440.2</v>
          </cell>
          <cell r="C307" t="str">
            <v>Extra price for water table by hand item 1440,10 ÷ 1440,18</v>
          </cell>
          <cell r="D307" t="str">
            <v>cum</v>
          </cell>
          <cell r="E307">
            <v>19.5</v>
          </cell>
        </row>
        <row r="308">
          <cell r="B308">
            <v>1440.44</v>
          </cell>
          <cell r="C308" t="str">
            <v>Materials from excav.transport</v>
          </cell>
          <cell r="D308" t="str">
            <v>cum</v>
          </cell>
          <cell r="E308">
            <v>2799.9</v>
          </cell>
        </row>
        <row r="309">
          <cell r="B309">
            <v>1440.51</v>
          </cell>
          <cell r="C309" t="str">
            <v>Backfill w/ matl by contr.</v>
          </cell>
          <cell r="D309" t="str">
            <v>cum</v>
          </cell>
          <cell r="E309">
            <v>0</v>
          </cell>
        </row>
        <row r="310">
          <cell r="B310">
            <v>1440.5</v>
          </cell>
          <cell r="C310" t="str">
            <v>Backfill w/ matl from exc.</v>
          </cell>
          <cell r="D310" t="str">
            <v>cum</v>
          </cell>
          <cell r="E310">
            <v>765.8</v>
          </cell>
        </row>
        <row r="311">
          <cell r="B311">
            <v>1491.87</v>
          </cell>
          <cell r="C311" t="str">
            <v>Backfill as item 1440.50 but with selected site material</v>
          </cell>
          <cell r="D311" t="str">
            <v>cum</v>
          </cell>
          <cell r="E311">
            <v>0</v>
          </cell>
        </row>
        <row r="312">
          <cell r="B312">
            <v>1713.03</v>
          </cell>
          <cell r="C312" t="str">
            <v>Polyethilene vapor barrier</v>
          </cell>
          <cell r="D312" t="str">
            <v>sqm</v>
          </cell>
          <cell r="E312">
            <v>870</v>
          </cell>
        </row>
        <row r="313">
          <cell r="B313">
            <v>1711.07</v>
          </cell>
          <cell r="C313" t="str">
            <v>Bitumen coat for foundation</v>
          </cell>
          <cell r="D313" t="str">
            <v>sqm</v>
          </cell>
          <cell r="E313">
            <v>1207.3</v>
          </cell>
        </row>
        <row r="314">
          <cell r="B314">
            <v>1711.01</v>
          </cell>
          <cell r="C314" t="str">
            <v>Lean concrete 5cm thk.</v>
          </cell>
          <cell r="D314" t="str">
            <v>sqm</v>
          </cell>
          <cell r="E314">
            <v>870</v>
          </cell>
        </row>
        <row r="315">
          <cell r="B315">
            <v>1711.02</v>
          </cell>
          <cell r="C315" t="str">
            <v>Lean concrete 10cm thk.</v>
          </cell>
          <cell r="D315" t="str">
            <v>sqm</v>
          </cell>
          <cell r="E315">
            <v>0</v>
          </cell>
        </row>
        <row r="316">
          <cell r="B316">
            <v>1711.03</v>
          </cell>
          <cell r="C316" t="str">
            <v>Lean concrete &gt;10cm thk.</v>
          </cell>
          <cell r="D316" t="str">
            <v>cum</v>
          </cell>
          <cell r="E316">
            <v>0</v>
          </cell>
        </row>
        <row r="317">
          <cell r="B317">
            <v>1711.04</v>
          </cell>
          <cell r="C317" t="str">
            <v>L.C. for U/G pipes bedding</v>
          </cell>
          <cell r="D317" t="str">
            <v>cum</v>
          </cell>
          <cell r="E317">
            <v>0</v>
          </cell>
        </row>
        <row r="318">
          <cell r="B318">
            <v>1711.06</v>
          </cell>
          <cell r="C318" t="str">
            <v>Concrete for foundation</v>
          </cell>
          <cell r="D318" t="str">
            <v>cum</v>
          </cell>
          <cell r="E318">
            <v>496.1</v>
          </cell>
        </row>
        <row r="319">
          <cell r="B319">
            <v>1712.01</v>
          </cell>
          <cell r="C319" t="str">
            <v>Concrete elev. up to 10m</v>
          </cell>
          <cell r="D319" t="str">
            <v>cum</v>
          </cell>
          <cell r="E319">
            <v>455</v>
          </cell>
        </row>
        <row r="320">
          <cell r="B320">
            <v>1711.2</v>
          </cell>
          <cell r="C320" t="str">
            <v>Formwork foundation</v>
          </cell>
          <cell r="D320" t="str">
            <v>sqm</v>
          </cell>
          <cell r="E320">
            <v>198</v>
          </cell>
        </row>
        <row r="321">
          <cell r="B321">
            <v>1712.2</v>
          </cell>
          <cell r="C321" t="str">
            <v>Formwork elev. up to 10m</v>
          </cell>
          <cell r="D321" t="str">
            <v>sqm</v>
          </cell>
          <cell r="E321">
            <v>2375</v>
          </cell>
        </row>
        <row r="322">
          <cell r="B322">
            <v>1799.62</v>
          </cell>
          <cell r="C322" t="str">
            <v>Protection paint on  elevated concrete structures epoxy resin SIKAGARD-67 or similar</v>
          </cell>
          <cell r="D322" t="str">
            <v>sqm</v>
          </cell>
          <cell r="E322">
            <v>1185</v>
          </cell>
        </row>
        <row r="323">
          <cell r="B323">
            <v>1711.21</v>
          </cell>
          <cell r="C323" t="str">
            <v xml:space="preserve">Circular foundations formwork </v>
          </cell>
          <cell r="D323" t="str">
            <v>sqm</v>
          </cell>
          <cell r="E323">
            <v>242</v>
          </cell>
        </row>
        <row r="324">
          <cell r="B324">
            <v>1712.23</v>
          </cell>
          <cell r="C324" t="str">
            <v>Circular formwork el. &lt;10m</v>
          </cell>
          <cell r="D324" t="str">
            <v>sqm</v>
          </cell>
          <cell r="E324">
            <v>530.5</v>
          </cell>
        </row>
        <row r="325">
          <cell r="B325">
            <v>1712.26</v>
          </cell>
          <cell r="C325" t="str">
            <v>Fair-faced formwork el. &lt;10m</v>
          </cell>
          <cell r="D325" t="str">
            <v>sqm</v>
          </cell>
          <cell r="E325">
            <v>0</v>
          </cell>
        </row>
        <row r="326">
          <cell r="B326">
            <v>1712.27</v>
          </cell>
          <cell r="C326" t="str">
            <v>Fair-faced formwork el.10/20m</v>
          </cell>
          <cell r="D326" t="str">
            <v>sqm</v>
          </cell>
          <cell r="E326">
            <v>0</v>
          </cell>
        </row>
        <row r="327">
          <cell r="B327">
            <v>1710.02</v>
          </cell>
          <cell r="C327" t="str">
            <v>Improved bond reinf.steel</v>
          </cell>
          <cell r="D327" t="str">
            <v>kg</v>
          </cell>
          <cell r="E327">
            <v>122737</v>
          </cell>
        </row>
        <row r="328">
          <cell r="B328">
            <v>1710.21</v>
          </cell>
          <cell r="C328" t="str">
            <v>Grout 25mm thk.</v>
          </cell>
          <cell r="D328" t="str">
            <v>sqm</v>
          </cell>
          <cell r="E328">
            <v>37.4</v>
          </cell>
        </row>
        <row r="329">
          <cell r="B329">
            <v>1710.23</v>
          </cell>
          <cell r="C329" t="str">
            <v>Grout &gt;50mm thk.</v>
          </cell>
          <cell r="D329" t="str">
            <v>cum</v>
          </cell>
          <cell r="E329">
            <v>0</v>
          </cell>
        </row>
        <row r="330">
          <cell r="B330">
            <v>1710.24</v>
          </cell>
          <cell r="C330" t="str">
            <v>Non-shrinking grout 25mm</v>
          </cell>
          <cell r="D330" t="str">
            <v>sqm</v>
          </cell>
          <cell r="E330">
            <v>0</v>
          </cell>
        </row>
        <row r="331">
          <cell r="B331">
            <v>1710.25</v>
          </cell>
          <cell r="C331" t="str">
            <v>Non-shrinking grout 50mm</v>
          </cell>
          <cell r="D331" t="str">
            <v>sqm</v>
          </cell>
          <cell r="E331">
            <v>0</v>
          </cell>
        </row>
        <row r="332">
          <cell r="B332">
            <v>1710.26</v>
          </cell>
          <cell r="C332" t="str">
            <v>Non-shrinking grout &gt;50mm</v>
          </cell>
          <cell r="D332" t="str">
            <v>cum</v>
          </cell>
          <cell r="E332">
            <v>0</v>
          </cell>
        </row>
        <row r="333">
          <cell r="B333">
            <v>1799.08</v>
          </cell>
          <cell r="C333" t="str">
            <v>Non-shrinking grout 25mm Epoxy Type</v>
          </cell>
          <cell r="D333" t="str">
            <v>sqm</v>
          </cell>
          <cell r="E333">
            <v>0</v>
          </cell>
        </row>
        <row r="334">
          <cell r="B334">
            <v>1799.09</v>
          </cell>
          <cell r="C334" t="str">
            <v>Non-shrinking grout 50mm Epoxy Type</v>
          </cell>
          <cell r="D334" t="str">
            <v>sqm</v>
          </cell>
          <cell r="E334">
            <v>0</v>
          </cell>
        </row>
        <row r="335">
          <cell r="B335">
            <v>1761.01</v>
          </cell>
          <cell r="C335" t="str">
            <v>Acid-resistant lining w. tiles</v>
          </cell>
          <cell r="D335" t="str">
            <v>sqm</v>
          </cell>
          <cell r="E335">
            <v>0</v>
          </cell>
        </row>
        <row r="336">
          <cell r="B336">
            <v>1763.01</v>
          </cell>
          <cell r="C336" t="str">
            <v>Acid-resistant lining w. epoxy</v>
          </cell>
          <cell r="D336" t="str">
            <v>sqm</v>
          </cell>
          <cell r="E336">
            <v>194.5</v>
          </cell>
        </row>
        <row r="337">
          <cell r="B337">
            <v>1710.07</v>
          </cell>
          <cell r="C337" t="str">
            <v>Anchor bolts weight up to 20Kg</v>
          </cell>
          <cell r="D337" t="str">
            <v>kg</v>
          </cell>
          <cell r="E337">
            <v>375</v>
          </cell>
        </row>
        <row r="338">
          <cell r="B338">
            <v>1710.15</v>
          </cell>
          <cell r="C338" t="str">
            <v>Steel insert</v>
          </cell>
          <cell r="D338" t="str">
            <v>kg</v>
          </cell>
          <cell r="E338">
            <v>670</v>
          </cell>
        </row>
        <row r="339">
          <cell r="B339">
            <v>1714.14</v>
          </cell>
          <cell r="C339" t="str">
            <v>Steel frame</v>
          </cell>
          <cell r="D339" t="str">
            <v>kg</v>
          </cell>
          <cell r="E339">
            <v>0</v>
          </cell>
        </row>
        <row r="340">
          <cell r="B340">
            <v>1799.57</v>
          </cell>
          <cell r="C340" t="str">
            <v>Supply &amp; Erect. of cast iron Sluice Gate 90x90 "Passavant" type or similar</v>
          </cell>
          <cell r="D340" t="str">
            <v>kg</v>
          </cell>
          <cell r="E340">
            <v>0</v>
          </cell>
        </row>
        <row r="341">
          <cell r="B341">
            <v>2000.078</v>
          </cell>
          <cell r="C341" t="str">
            <v>Steel manufactured material ( Gate, handrails, grating and fencing )</v>
          </cell>
          <cell r="D341" t="str">
            <v>kg</v>
          </cell>
          <cell r="E341">
            <v>3505</v>
          </cell>
        </row>
        <row r="342">
          <cell r="B342">
            <v>1799.58</v>
          </cell>
          <cell r="C342" t="str">
            <v>Stainless steel 314 manufactured material</v>
          </cell>
          <cell r="D342" t="str">
            <v>kg</v>
          </cell>
          <cell r="E342">
            <v>0</v>
          </cell>
        </row>
        <row r="343">
          <cell r="B343">
            <v>1714.12</v>
          </cell>
          <cell r="C343" t="str">
            <v>Checkered plate cover</v>
          </cell>
          <cell r="D343" t="str">
            <v>kg</v>
          </cell>
          <cell r="E343">
            <v>1920</v>
          </cell>
        </row>
        <row r="344">
          <cell r="B344">
            <v>1714.1</v>
          </cell>
          <cell r="C344" t="str">
            <v>Galvanized grating cover</v>
          </cell>
          <cell r="D344" t="str">
            <v>kg</v>
          </cell>
          <cell r="E344">
            <v>0</v>
          </cell>
        </row>
        <row r="345">
          <cell r="B345">
            <v>1717.03</v>
          </cell>
          <cell r="C345" t="str">
            <v>PVC water-stop: 20cm wide</v>
          </cell>
          <cell r="D345" t="str">
            <v>lm</v>
          </cell>
          <cell r="E345">
            <v>28</v>
          </cell>
        </row>
        <row r="346">
          <cell r="B346">
            <v>1717.04</v>
          </cell>
          <cell r="C346" t="str">
            <v>PVC water-stop: 30cm wide</v>
          </cell>
          <cell r="D346" t="str">
            <v>lm</v>
          </cell>
          <cell r="E346">
            <v>498.2</v>
          </cell>
        </row>
        <row r="347">
          <cell r="B347">
            <v>2000.1179999999999</v>
          </cell>
          <cell r="C347" t="str">
            <v>Waterproof membrane (2 layers)</v>
          </cell>
          <cell r="D347" t="str">
            <v>sqm</v>
          </cell>
          <cell r="E347">
            <v>0</v>
          </cell>
        </row>
        <row r="348">
          <cell r="B348">
            <v>1799.02</v>
          </cell>
          <cell r="C348" t="str">
            <v>Waterproof cement additive</v>
          </cell>
          <cell r="D348" t="str">
            <v>kg</v>
          </cell>
          <cell r="E348">
            <v>3875</v>
          </cell>
        </row>
        <row r="349">
          <cell r="B349">
            <v>1799.55</v>
          </cell>
          <cell r="C349" t="str">
            <v>Concrete additive for Rheoplastick quality</v>
          </cell>
          <cell r="D349" t="str">
            <v>kg</v>
          </cell>
          <cell r="E349">
            <v>0</v>
          </cell>
        </row>
        <row r="350">
          <cell r="B350">
            <v>1714.02</v>
          </cell>
          <cell r="C350" t="str">
            <v>Pit 0,91x0,91 to 1,5x1,5 lm depth max 4,0 lm</v>
          </cell>
          <cell r="D350" t="str">
            <v>cum</v>
          </cell>
          <cell r="E350">
            <v>0</v>
          </cell>
        </row>
        <row r="351">
          <cell r="B351">
            <v>1799.02</v>
          </cell>
          <cell r="C351" t="str">
            <v>Waterproof cement additive</v>
          </cell>
          <cell r="D351" t="str">
            <v>kg</v>
          </cell>
          <cell r="E351">
            <v>0</v>
          </cell>
        </row>
        <row r="353">
          <cell r="C353" t="str">
            <v>Total Concrete Basins</v>
          </cell>
          <cell r="D353" t="str">
            <v>cum</v>
          </cell>
          <cell r="E353">
            <v>951.1</v>
          </cell>
        </row>
        <row r="355">
          <cell r="B355">
            <v>12</v>
          </cell>
          <cell r="C355" t="str">
            <v>CONCRETE WALLS</v>
          </cell>
          <cell r="E355">
            <v>0</v>
          </cell>
        </row>
        <row r="357">
          <cell r="B357">
            <v>1440.3</v>
          </cell>
          <cell r="C357" t="str">
            <v>Soil sect.exc.by mach.up to 2m</v>
          </cell>
          <cell r="D357" t="str">
            <v>cum</v>
          </cell>
          <cell r="E357">
            <v>0</v>
          </cell>
        </row>
        <row r="358">
          <cell r="B358">
            <v>1440.1</v>
          </cell>
          <cell r="C358" t="str">
            <v>Soil sect.exc.by hand up to 2m</v>
          </cell>
          <cell r="D358" t="str">
            <v>cum</v>
          </cell>
          <cell r="E358">
            <v>0</v>
          </cell>
        </row>
        <row r="359">
          <cell r="B359">
            <v>1440.31</v>
          </cell>
          <cell r="C359" t="str">
            <v>Sect.exc.mach.from 2to4m depth</v>
          </cell>
          <cell r="D359" t="str">
            <v>cum</v>
          </cell>
          <cell r="E359">
            <v>0</v>
          </cell>
        </row>
        <row r="360">
          <cell r="B360">
            <v>1440.11</v>
          </cell>
          <cell r="C360" t="str">
            <v>Sect.exc.hand from 2to4m depth</v>
          </cell>
          <cell r="D360" t="str">
            <v>cum</v>
          </cell>
          <cell r="E360">
            <v>0</v>
          </cell>
        </row>
        <row r="361">
          <cell r="B361">
            <v>1713.03</v>
          </cell>
          <cell r="C361" t="str">
            <v>Polyethilene vapor barrier</v>
          </cell>
          <cell r="D361" t="str">
            <v>sqm</v>
          </cell>
          <cell r="E361">
            <v>0</v>
          </cell>
        </row>
        <row r="362">
          <cell r="B362">
            <v>1711.07</v>
          </cell>
          <cell r="C362" t="str">
            <v>Bitumen coat for foundation</v>
          </cell>
          <cell r="D362" t="str">
            <v>sqm</v>
          </cell>
          <cell r="E362">
            <v>0</v>
          </cell>
        </row>
        <row r="363">
          <cell r="B363">
            <v>1440.44</v>
          </cell>
          <cell r="C363" t="str">
            <v>Materials from excav.transport</v>
          </cell>
          <cell r="D363" t="str">
            <v>cum</v>
          </cell>
          <cell r="E363">
            <v>0</v>
          </cell>
        </row>
        <row r="364">
          <cell r="B364">
            <v>1440.61</v>
          </cell>
          <cell r="C364" t="str">
            <v>Gen.embankment w/matl by contr</v>
          </cell>
          <cell r="D364" t="str">
            <v>cum</v>
          </cell>
          <cell r="E364">
            <v>0</v>
          </cell>
        </row>
        <row r="365">
          <cell r="B365">
            <v>1440.5</v>
          </cell>
          <cell r="C365" t="str">
            <v>Backfill w/ matl from exc.</v>
          </cell>
          <cell r="D365" t="str">
            <v>cum</v>
          </cell>
          <cell r="E365">
            <v>0</v>
          </cell>
        </row>
        <row r="366">
          <cell r="B366">
            <v>1440.51</v>
          </cell>
          <cell r="C366" t="str">
            <v>Backfill w/ matl by contr.</v>
          </cell>
          <cell r="D366" t="str">
            <v>cum</v>
          </cell>
          <cell r="E366">
            <v>0</v>
          </cell>
        </row>
        <row r="367">
          <cell r="B367">
            <v>1491.87</v>
          </cell>
          <cell r="C367" t="str">
            <v>Backfill as item 1440.50 but with selected site material</v>
          </cell>
          <cell r="D367" t="str">
            <v>cum</v>
          </cell>
          <cell r="E367">
            <v>0</v>
          </cell>
        </row>
        <row r="368">
          <cell r="B368">
            <v>1711.02</v>
          </cell>
          <cell r="C368" t="str">
            <v>Lean concrete 10cm thk.</v>
          </cell>
          <cell r="D368" t="str">
            <v>sqm</v>
          </cell>
          <cell r="E368">
            <v>0</v>
          </cell>
        </row>
        <row r="369">
          <cell r="B369">
            <v>1711.06</v>
          </cell>
          <cell r="C369" t="str">
            <v>Concrete for foundation</v>
          </cell>
          <cell r="D369" t="str">
            <v>cum</v>
          </cell>
          <cell r="E369">
            <v>0</v>
          </cell>
        </row>
        <row r="370">
          <cell r="B370">
            <v>1712.01</v>
          </cell>
          <cell r="C370" t="str">
            <v>Concrete elev. up to 10m</v>
          </cell>
          <cell r="D370" t="str">
            <v>cum</v>
          </cell>
          <cell r="E370">
            <v>0</v>
          </cell>
        </row>
        <row r="371">
          <cell r="B371">
            <v>1711.2</v>
          </cell>
          <cell r="C371" t="str">
            <v>Formwork foundation</v>
          </cell>
          <cell r="D371" t="str">
            <v>sqm</v>
          </cell>
          <cell r="E371">
            <v>0</v>
          </cell>
        </row>
        <row r="372">
          <cell r="B372">
            <v>1712.2</v>
          </cell>
          <cell r="C372" t="str">
            <v>Formwork elev. up to 10m</v>
          </cell>
          <cell r="D372" t="str">
            <v>sqm</v>
          </cell>
          <cell r="E372">
            <v>0</v>
          </cell>
        </row>
        <row r="373">
          <cell r="B373">
            <v>1712.26</v>
          </cell>
          <cell r="C373" t="str">
            <v>Fair-faced formwork el. &lt;10m</v>
          </cell>
          <cell r="D373" t="str">
            <v>sqm</v>
          </cell>
          <cell r="E373">
            <v>0</v>
          </cell>
        </row>
        <row r="374">
          <cell r="B374">
            <v>1710.02</v>
          </cell>
          <cell r="C374" t="str">
            <v>Improved bond reinf.steel</v>
          </cell>
          <cell r="D374" t="str">
            <v>kg</v>
          </cell>
          <cell r="E374">
            <v>0</v>
          </cell>
        </row>
        <row r="375">
          <cell r="B375">
            <v>1710.07</v>
          </cell>
          <cell r="C375" t="str">
            <v>Anchor bolts weight up to 20Kg</v>
          </cell>
          <cell r="D375" t="str">
            <v>kg</v>
          </cell>
          <cell r="E375">
            <v>0</v>
          </cell>
        </row>
        <row r="376">
          <cell r="B376">
            <v>1710.21</v>
          </cell>
          <cell r="C376" t="str">
            <v>Grout 25mm thk.</v>
          </cell>
          <cell r="D376" t="str">
            <v>sqm</v>
          </cell>
          <cell r="E376">
            <v>0</v>
          </cell>
        </row>
        <row r="377">
          <cell r="B377">
            <v>1710.15</v>
          </cell>
          <cell r="C377" t="str">
            <v>Steel insert</v>
          </cell>
          <cell r="D377" t="str">
            <v>kg</v>
          </cell>
          <cell r="E377">
            <v>0</v>
          </cell>
        </row>
        <row r="378">
          <cell r="B378">
            <v>1761.01</v>
          </cell>
          <cell r="C378" t="str">
            <v>Acid-resistant lining w. tiles</v>
          </cell>
          <cell r="D378" t="str">
            <v>sqm</v>
          </cell>
          <cell r="E378">
            <v>0</v>
          </cell>
        </row>
        <row r="379">
          <cell r="B379">
            <v>1763.01</v>
          </cell>
          <cell r="C379" t="str">
            <v>Acid-resistant lining w. epoxy</v>
          </cell>
          <cell r="D379" t="str">
            <v>sqm</v>
          </cell>
          <cell r="E379">
            <v>0</v>
          </cell>
        </row>
        <row r="380">
          <cell r="B380">
            <v>1717.03</v>
          </cell>
          <cell r="C380" t="str">
            <v>PVC water-stop: 20cm wide</v>
          </cell>
          <cell r="D380" t="str">
            <v>lm</v>
          </cell>
          <cell r="E380">
            <v>0</v>
          </cell>
        </row>
        <row r="381">
          <cell r="B381">
            <v>2000.001</v>
          </cell>
          <cell r="C381" t="str">
            <v>Hollow-block wall 20cm thk</v>
          </cell>
          <cell r="D381" t="str">
            <v>sqm</v>
          </cell>
          <cell r="E381">
            <v>0</v>
          </cell>
        </row>
        <row r="382">
          <cell r="B382">
            <v>2000.0139999999999</v>
          </cell>
          <cell r="C382" t="str">
            <v>Concrete block rendering</v>
          </cell>
          <cell r="D382" t="str">
            <v>sqm</v>
          </cell>
          <cell r="E382">
            <v>0</v>
          </cell>
        </row>
        <row r="383">
          <cell r="B383">
            <v>2000.0150000000001</v>
          </cell>
          <cell r="C383" t="str">
            <v>Rough plaster</v>
          </cell>
          <cell r="D383" t="str">
            <v>sqm</v>
          </cell>
          <cell r="E383">
            <v>0</v>
          </cell>
        </row>
        <row r="384">
          <cell r="B384">
            <v>2000.0160000000001</v>
          </cell>
          <cell r="C384" t="str">
            <v>3-layers plastering</v>
          </cell>
          <cell r="D384" t="str">
            <v>sqm</v>
          </cell>
          <cell r="E384">
            <v>0</v>
          </cell>
        </row>
        <row r="385">
          <cell r="B385">
            <v>2000.047</v>
          </cell>
          <cell r="C385" t="str">
            <v>Washable acrilic paint</v>
          </cell>
          <cell r="D385" t="str">
            <v>sqm</v>
          </cell>
          <cell r="E385">
            <v>0</v>
          </cell>
        </row>
        <row r="387">
          <cell r="C387" t="str">
            <v>Total Concrete Walls</v>
          </cell>
          <cell r="D387" t="str">
            <v>cum</v>
          </cell>
          <cell r="E387">
            <v>0</v>
          </cell>
        </row>
        <row r="389">
          <cell r="B389">
            <v>13</v>
          </cell>
          <cell r="C389" t="str">
            <v>SLEEPERS</v>
          </cell>
          <cell r="E389" t="str">
            <v/>
          </cell>
        </row>
        <row r="391">
          <cell r="B391">
            <v>1711.08</v>
          </cell>
          <cell r="C391" t="str">
            <v>Sleepers type "2"</v>
          </cell>
          <cell r="D391" t="str">
            <v>lm</v>
          </cell>
          <cell r="E391">
            <v>115</v>
          </cell>
        </row>
        <row r="392">
          <cell r="B392">
            <v>1799.19</v>
          </cell>
          <cell r="C392" t="str">
            <v>Sleepers type "1"</v>
          </cell>
          <cell r="D392" t="str">
            <v>lm</v>
          </cell>
          <cell r="E392">
            <v>0</v>
          </cell>
        </row>
        <row r="393">
          <cell r="B393">
            <v>1799.2</v>
          </cell>
          <cell r="C393" t="str">
            <v>Sleepers fixed point type</v>
          </cell>
          <cell r="D393" t="str">
            <v>cum</v>
          </cell>
          <cell r="E393">
            <v>0</v>
          </cell>
        </row>
        <row r="394">
          <cell r="B394">
            <v>1440.3</v>
          </cell>
          <cell r="C394" t="str">
            <v>Soil sect.exc.by mach.up to 2m</v>
          </cell>
          <cell r="D394" t="str">
            <v>cum</v>
          </cell>
          <cell r="E394">
            <v>0</v>
          </cell>
        </row>
        <row r="395">
          <cell r="B395">
            <v>1440.1</v>
          </cell>
          <cell r="C395" t="str">
            <v>Soil sect.exc.by hand up to 2m</v>
          </cell>
          <cell r="D395" t="str">
            <v>cum</v>
          </cell>
          <cell r="E395">
            <v>0</v>
          </cell>
        </row>
        <row r="396">
          <cell r="B396">
            <v>1440.44</v>
          </cell>
          <cell r="C396" t="str">
            <v>Materials from excav.transport</v>
          </cell>
          <cell r="D396" t="str">
            <v>cum</v>
          </cell>
          <cell r="E396">
            <v>0</v>
          </cell>
        </row>
        <row r="397">
          <cell r="B397">
            <v>1440.5</v>
          </cell>
          <cell r="C397" t="str">
            <v>Backfill w/ matl from exc.</v>
          </cell>
          <cell r="D397" t="str">
            <v>cum</v>
          </cell>
          <cell r="E397">
            <v>0</v>
          </cell>
        </row>
        <row r="398">
          <cell r="B398">
            <v>1711.02</v>
          </cell>
          <cell r="C398" t="str">
            <v>Lean concrete 10cm thk.</v>
          </cell>
          <cell r="D398" t="str">
            <v>sqm</v>
          </cell>
          <cell r="E398">
            <v>0</v>
          </cell>
        </row>
        <row r="399">
          <cell r="B399">
            <v>1711.06</v>
          </cell>
          <cell r="C399" t="str">
            <v>Concrete for foundation</v>
          </cell>
          <cell r="D399" t="str">
            <v>cum</v>
          </cell>
          <cell r="E399">
            <v>0</v>
          </cell>
        </row>
        <row r="400">
          <cell r="B400">
            <v>1711.2</v>
          </cell>
          <cell r="C400" t="str">
            <v>Formwork foundation</v>
          </cell>
          <cell r="D400" t="str">
            <v>sqm</v>
          </cell>
          <cell r="E400">
            <v>0</v>
          </cell>
        </row>
        <row r="401">
          <cell r="B401">
            <v>1710.02</v>
          </cell>
          <cell r="C401" t="str">
            <v>Improved bond reinf.steel</v>
          </cell>
          <cell r="D401" t="str">
            <v>kg</v>
          </cell>
          <cell r="E401">
            <v>0</v>
          </cell>
        </row>
        <row r="402">
          <cell r="B402">
            <v>1710.07</v>
          </cell>
          <cell r="C402" t="str">
            <v>Anchor bolts weight up to 20Kg</v>
          </cell>
          <cell r="D402" t="str">
            <v>kg</v>
          </cell>
          <cell r="E402">
            <v>0</v>
          </cell>
        </row>
        <row r="403">
          <cell r="B403">
            <v>1710.21</v>
          </cell>
          <cell r="C403" t="str">
            <v>Grout 25mm thk.</v>
          </cell>
          <cell r="D403" t="str">
            <v>sqm</v>
          </cell>
          <cell r="E403">
            <v>0</v>
          </cell>
        </row>
        <row r="404">
          <cell r="B404">
            <v>1710.15</v>
          </cell>
          <cell r="C404" t="str">
            <v>Steel insert</v>
          </cell>
          <cell r="D404" t="str">
            <v>kg</v>
          </cell>
          <cell r="E404">
            <v>0</v>
          </cell>
        </row>
        <row r="405">
          <cell r="B405">
            <v>2000.078</v>
          </cell>
          <cell r="C405" t="str">
            <v>Steel manufactured material ( Gate, handrails, grating and fencing )</v>
          </cell>
          <cell r="D405" t="str">
            <v>kg</v>
          </cell>
          <cell r="E405">
            <v>0</v>
          </cell>
        </row>
        <row r="407">
          <cell r="C407" t="str">
            <v>Total Concrete Sleepers</v>
          </cell>
          <cell r="D407" t="str">
            <v>lm</v>
          </cell>
          <cell r="E407">
            <v>115</v>
          </cell>
        </row>
        <row r="409">
          <cell r="B409">
            <v>14</v>
          </cell>
          <cell r="C409" t="str">
            <v>FIREPROOFING</v>
          </cell>
          <cell r="E409" t="str">
            <v/>
          </cell>
        </row>
        <row r="411">
          <cell r="B411">
            <v>1741.01</v>
          </cell>
          <cell r="C411" t="str">
            <v>Fireproofing for steel structures</v>
          </cell>
          <cell r="D411" t="str">
            <v>cum</v>
          </cell>
          <cell r="E411">
            <v>160</v>
          </cell>
        </row>
        <row r="412">
          <cell r="B412">
            <v>1741.05</v>
          </cell>
          <cell r="C412" t="str">
            <v>Spray.mortar for steel struct.</v>
          </cell>
          <cell r="D412" t="str">
            <v>sqm</v>
          </cell>
          <cell r="E412">
            <v>0</v>
          </cell>
        </row>
        <row r="413">
          <cell r="B413">
            <v>1741.03</v>
          </cell>
          <cell r="C413" t="str">
            <v>Concrete for vessel bottom</v>
          </cell>
          <cell r="D413" t="str">
            <v>cum</v>
          </cell>
          <cell r="E413">
            <v>0</v>
          </cell>
        </row>
        <row r="414">
          <cell r="B414">
            <v>1741.06</v>
          </cell>
          <cell r="C414" t="str">
            <v>Sprayed mortar for int./ext. skirt</v>
          </cell>
          <cell r="D414" t="str">
            <v>sqm</v>
          </cell>
          <cell r="E414">
            <v>450</v>
          </cell>
        </row>
        <row r="415">
          <cell r="B415">
            <v>1741.07</v>
          </cell>
          <cell r="C415" t="str">
            <v>Sprayed mortar for vessel bott</v>
          </cell>
          <cell r="D415" t="str">
            <v>sqm</v>
          </cell>
          <cell r="E415">
            <v>47</v>
          </cell>
        </row>
        <row r="416">
          <cell r="B416">
            <v>1741.04</v>
          </cell>
          <cell r="C416" t="str">
            <v>Concrete for skirt-curb</v>
          </cell>
          <cell r="D416" t="str">
            <v>cum</v>
          </cell>
          <cell r="E416">
            <v>30</v>
          </cell>
        </row>
        <row r="417">
          <cell r="B417">
            <v>1799.24</v>
          </cell>
          <cell r="C417" t="str">
            <v>Fireproofing Fire Retardent paint type Decadex</v>
          </cell>
          <cell r="D417" t="str">
            <v>sqm</v>
          </cell>
          <cell r="E417">
            <v>0</v>
          </cell>
        </row>
        <row r="419">
          <cell r="C419" t="str">
            <v>Total Fireproofing</v>
          </cell>
          <cell r="D419" t="str">
            <v>cum</v>
          </cell>
          <cell r="E419">
            <v>214.85</v>
          </cell>
        </row>
        <row r="421">
          <cell r="B421">
            <v>15</v>
          </cell>
          <cell r="C421" t="str">
            <v>SEWERS</v>
          </cell>
          <cell r="E421" t="str">
            <v/>
          </cell>
        </row>
        <row r="423">
          <cell r="B423">
            <v>1440.3</v>
          </cell>
          <cell r="C423" t="str">
            <v>Soil sect.exc.by mach.up to 2m</v>
          </cell>
          <cell r="D423" t="str">
            <v>cum</v>
          </cell>
          <cell r="E423">
            <v>14980.261595600001</v>
          </cell>
        </row>
        <row r="424">
          <cell r="B424">
            <v>1440.1</v>
          </cell>
          <cell r="C424" t="str">
            <v>Soil sect.exc.by hand up to 2m</v>
          </cell>
          <cell r="D424" t="str">
            <v>cum</v>
          </cell>
          <cell r="E424">
            <v>305.71962440000004</v>
          </cell>
        </row>
        <row r="425">
          <cell r="B425">
            <v>1440.31</v>
          </cell>
          <cell r="C425" t="str">
            <v>Sect.exc.mach.from 2to4m depth</v>
          </cell>
          <cell r="D425" t="str">
            <v>cum</v>
          </cell>
          <cell r="E425">
            <v>1062.376595</v>
          </cell>
        </row>
        <row r="426">
          <cell r="B426">
            <v>1440.11</v>
          </cell>
          <cell r="C426" t="str">
            <v>Sect.exc.hand from 2to4m depth</v>
          </cell>
          <cell r="D426" t="str">
            <v>cum</v>
          </cell>
          <cell r="E426">
            <v>21.896210000000004</v>
          </cell>
        </row>
        <row r="427">
          <cell r="B427">
            <v>1440.32</v>
          </cell>
          <cell r="C427" t="str">
            <v>Sect.exc.mach.exceed. 4m depth</v>
          </cell>
          <cell r="D427" t="str">
            <v>cum</v>
          </cell>
          <cell r="E427">
            <v>1.8143599999999969</v>
          </cell>
        </row>
        <row r="428">
          <cell r="B428">
            <v>1440.12</v>
          </cell>
          <cell r="C428" t="str">
            <v>Sect.exc.hand exceed. 4m depth</v>
          </cell>
          <cell r="D428" t="str">
            <v>cum</v>
          </cell>
          <cell r="E428">
            <v>0.15000000000000002</v>
          </cell>
        </row>
        <row r="429">
          <cell r="B429">
            <v>1440.4</v>
          </cell>
          <cell r="C429" t="str">
            <v>Extra price for water table by mach. Item 1440,30 ÷ 1440,38</v>
          </cell>
          <cell r="D429" t="str">
            <v>cum</v>
          </cell>
          <cell r="E429">
            <v>0</v>
          </cell>
        </row>
        <row r="430">
          <cell r="B430">
            <v>1440.2</v>
          </cell>
          <cell r="C430" t="str">
            <v>Extra price for water table by hand item 1440,10 ÷ 1440,18</v>
          </cell>
          <cell r="D430" t="str">
            <v>cum</v>
          </cell>
          <cell r="E430">
            <v>0</v>
          </cell>
        </row>
        <row r="431">
          <cell r="B431">
            <v>1491.1</v>
          </cell>
          <cell r="C431" t="str">
            <v>Excav. for earth ditches formation</v>
          </cell>
          <cell r="D431" t="str">
            <v>cum</v>
          </cell>
          <cell r="E431">
            <v>13616.617464965795</v>
          </cell>
        </row>
        <row r="432">
          <cell r="B432">
            <v>1440.44</v>
          </cell>
          <cell r="C432" t="str">
            <v>Materials from excav.transport</v>
          </cell>
          <cell r="D432" t="str">
            <v>cum</v>
          </cell>
          <cell r="E432">
            <v>20881.486281210855</v>
          </cell>
        </row>
        <row r="433">
          <cell r="B433">
            <v>1491.11</v>
          </cell>
          <cell r="C433" t="str">
            <v>Matls. from excav.trans. by wheel-barrow</v>
          </cell>
          <cell r="D433" t="str">
            <v>cum</v>
          </cell>
          <cell r="E433">
            <v>0</v>
          </cell>
        </row>
        <row r="434">
          <cell r="B434">
            <v>1440.5</v>
          </cell>
          <cell r="C434" t="str">
            <v>Backfill w/ matl from exc.</v>
          </cell>
          <cell r="D434" t="str">
            <v>cum</v>
          </cell>
          <cell r="E434">
            <v>9107.1939856880217</v>
          </cell>
        </row>
        <row r="435">
          <cell r="B435">
            <v>1440.51</v>
          </cell>
          <cell r="C435" t="str">
            <v>Backfill w/ matl by contr.</v>
          </cell>
          <cell r="D435" t="str">
            <v>cum</v>
          </cell>
          <cell r="E435">
            <v>933.06962019360674</v>
          </cell>
        </row>
        <row r="436">
          <cell r="B436">
            <v>1491.87</v>
          </cell>
          <cell r="C436" t="str">
            <v>Backfill as item 1440.50 but with selected site material</v>
          </cell>
          <cell r="D436" t="str">
            <v>cum</v>
          </cell>
          <cell r="E436">
            <v>0</v>
          </cell>
        </row>
        <row r="437">
          <cell r="B437">
            <v>1713.03</v>
          </cell>
          <cell r="C437" t="str">
            <v>Polyethilene vapor barrier</v>
          </cell>
          <cell r="D437" t="str">
            <v>sqm</v>
          </cell>
          <cell r="E437">
            <v>25566.3121218339</v>
          </cell>
        </row>
        <row r="438">
          <cell r="B438">
            <v>1711.07</v>
          </cell>
          <cell r="C438" t="str">
            <v>Bitumen coat for foundation</v>
          </cell>
          <cell r="D438" t="str">
            <v>sqm</v>
          </cell>
          <cell r="E438">
            <v>3319.17</v>
          </cell>
        </row>
        <row r="439">
          <cell r="B439">
            <v>1711.01</v>
          </cell>
          <cell r="C439" t="str">
            <v>Lean concrete 5cm thk.</v>
          </cell>
          <cell r="D439" t="str">
            <v>sqm</v>
          </cell>
          <cell r="E439">
            <v>7705.6849443518686</v>
          </cell>
        </row>
        <row r="440">
          <cell r="B440">
            <v>1711.04</v>
          </cell>
          <cell r="C440" t="str">
            <v>L.C. for U/G pipes bedding</v>
          </cell>
          <cell r="D440" t="str">
            <v>cum</v>
          </cell>
          <cell r="E440">
            <v>116.17805920710528</v>
          </cell>
        </row>
        <row r="441">
          <cell r="B441">
            <v>1440.52</v>
          </cell>
          <cell r="C441" t="str">
            <v>Sand for pipes bedding</v>
          </cell>
          <cell r="D441" t="str">
            <v>cum</v>
          </cell>
          <cell r="E441">
            <v>608.72673999999995</v>
          </cell>
        </row>
        <row r="442">
          <cell r="B442">
            <v>1711.06</v>
          </cell>
          <cell r="C442" t="str">
            <v>Concrete for foundation</v>
          </cell>
          <cell r="D442" t="str">
            <v>cum</v>
          </cell>
          <cell r="E442">
            <v>1576.1479999999999</v>
          </cell>
        </row>
        <row r="443">
          <cell r="B443">
            <v>1799.07</v>
          </cell>
          <cell r="C443" t="str">
            <v>As item 1714.26 ditches lining 10 cm thk</v>
          </cell>
          <cell r="D443" t="str">
            <v>sqm</v>
          </cell>
          <cell r="E443">
            <v>21857.4</v>
          </cell>
        </row>
        <row r="444">
          <cell r="B444">
            <v>1712.01</v>
          </cell>
          <cell r="C444" t="str">
            <v>Concrete elev. up to 10m</v>
          </cell>
          <cell r="D444" t="str">
            <v>cum</v>
          </cell>
          <cell r="E444">
            <v>334.923</v>
          </cell>
        </row>
        <row r="445">
          <cell r="B445">
            <v>1711.2</v>
          </cell>
          <cell r="C445" t="str">
            <v>Formwork foundation</v>
          </cell>
          <cell r="D445" t="str">
            <v>sqm</v>
          </cell>
          <cell r="E445">
            <v>13502.3</v>
          </cell>
        </row>
        <row r="446">
          <cell r="B446">
            <v>1712.2</v>
          </cell>
          <cell r="C446" t="str">
            <v>Formwork elev. up to 10m</v>
          </cell>
          <cell r="D446" t="str">
            <v>sqm</v>
          </cell>
          <cell r="E446">
            <v>2471.48</v>
          </cell>
        </row>
        <row r="447">
          <cell r="B447">
            <v>1710.02</v>
          </cell>
          <cell r="C447" t="str">
            <v>Improved bond reinf.steel</v>
          </cell>
          <cell r="D447" t="str">
            <v>kg</v>
          </cell>
          <cell r="E447">
            <v>173077.05561165049</v>
          </cell>
        </row>
        <row r="448">
          <cell r="B448">
            <v>1710.03</v>
          </cell>
          <cell r="C448" t="str">
            <v>Welded wire mesh</v>
          </cell>
          <cell r="D448" t="str">
            <v>kg</v>
          </cell>
          <cell r="E448">
            <v>189439.62034228421</v>
          </cell>
        </row>
        <row r="449">
          <cell r="B449">
            <v>1710.07</v>
          </cell>
          <cell r="C449" t="str">
            <v>Anchor bolts weight up to 20Kg</v>
          </cell>
          <cell r="D449" t="str">
            <v>kg</v>
          </cell>
          <cell r="E449">
            <v>0</v>
          </cell>
        </row>
        <row r="450">
          <cell r="B450">
            <v>1710.24</v>
          </cell>
          <cell r="C450" t="str">
            <v>Non-shrinking grout 25mm</v>
          </cell>
          <cell r="D450" t="str">
            <v>sqm</v>
          </cell>
          <cell r="E450">
            <v>0</v>
          </cell>
        </row>
        <row r="451">
          <cell r="B451">
            <v>1717.03</v>
          </cell>
          <cell r="C451" t="str">
            <v>PVC water-stop: 20cm wide</v>
          </cell>
          <cell r="D451" t="str">
            <v>lm</v>
          </cell>
          <cell r="E451">
            <v>0</v>
          </cell>
        </row>
        <row r="452">
          <cell r="B452">
            <v>1713.13</v>
          </cell>
          <cell r="C452" t="str">
            <v>Cut joint ( control )</v>
          </cell>
          <cell r="D452" t="str">
            <v>lm</v>
          </cell>
          <cell r="E452">
            <v>1857.7805915910214</v>
          </cell>
        </row>
        <row r="453">
          <cell r="B453">
            <v>1713.14</v>
          </cell>
          <cell r="C453" t="str">
            <v>Construction joint</v>
          </cell>
          <cell r="D453" t="str">
            <v>lm</v>
          </cell>
          <cell r="E453">
            <v>1857.7805915910214</v>
          </cell>
        </row>
        <row r="454">
          <cell r="B454">
            <v>1714.1</v>
          </cell>
          <cell r="C454" t="str">
            <v>Galvanized grating cover</v>
          </cell>
          <cell r="D454" t="str">
            <v>kg</v>
          </cell>
          <cell r="E454">
            <v>53005</v>
          </cell>
        </row>
        <row r="455">
          <cell r="B455">
            <v>1714.08</v>
          </cell>
          <cell r="C455" t="str">
            <v>Supply of cast iron cover</v>
          </cell>
          <cell r="D455" t="str">
            <v>kg</v>
          </cell>
          <cell r="E455">
            <v>22250</v>
          </cell>
        </row>
        <row r="456">
          <cell r="B456">
            <v>1714.09</v>
          </cell>
          <cell r="C456" t="str">
            <v>Laying of cast-iron cover</v>
          </cell>
          <cell r="D456" t="str">
            <v>kg</v>
          </cell>
          <cell r="E456">
            <v>22250</v>
          </cell>
        </row>
        <row r="457">
          <cell r="B457">
            <v>1714.12</v>
          </cell>
          <cell r="C457" t="str">
            <v>Checkered plate cover</v>
          </cell>
          <cell r="D457" t="str">
            <v>kg</v>
          </cell>
          <cell r="E457">
            <v>10410</v>
          </cell>
        </row>
        <row r="458">
          <cell r="B458">
            <v>1714.01</v>
          </cell>
          <cell r="C458" t="str">
            <v>Pit 0,5x0,5 to 0,9x0,9 lm depth max 3,5 lm</v>
          </cell>
          <cell r="D458" t="str">
            <v>cum</v>
          </cell>
          <cell r="E458">
            <v>169.46350000000001</v>
          </cell>
        </row>
        <row r="459">
          <cell r="B459">
            <v>1714.02</v>
          </cell>
          <cell r="C459" t="str">
            <v>Pit 0,91x0,91 to 1,5x1,5 lm depth max 4,0 lm</v>
          </cell>
          <cell r="D459" t="str">
            <v>cum</v>
          </cell>
          <cell r="E459">
            <v>264.66400000000004</v>
          </cell>
        </row>
        <row r="460">
          <cell r="B460">
            <v>1799.51</v>
          </cell>
          <cell r="C460" t="str">
            <v>Pit 1,51x1,51 to 2,5x2,5  lm depth max 5,0 lm</v>
          </cell>
          <cell r="D460" t="str">
            <v>cum</v>
          </cell>
          <cell r="E460">
            <v>304.70400000000001</v>
          </cell>
        </row>
        <row r="461">
          <cell r="B461">
            <v>1799.52</v>
          </cell>
          <cell r="C461" t="str">
            <v>Pit 2,51x2,51 to 3,5x3,5  lm depth max 5,0  lm</v>
          </cell>
          <cell r="D461" t="str">
            <v>cum</v>
          </cell>
          <cell r="E461">
            <v>99.224999999999994</v>
          </cell>
        </row>
        <row r="462">
          <cell r="B462">
            <v>1714.04</v>
          </cell>
          <cell r="C462" t="str">
            <v>Fire trap pit 2x1,2x1,2 lm depth max 3,5 lm</v>
          </cell>
          <cell r="D462" t="str">
            <v>cum</v>
          </cell>
          <cell r="E462">
            <v>87.435000000000002</v>
          </cell>
        </row>
        <row r="463">
          <cell r="B463">
            <v>1714.05</v>
          </cell>
          <cell r="C463" t="str">
            <v>Sanitary pit 0,9x0,9 lm depth max 3,5 lm</v>
          </cell>
          <cell r="D463" t="str">
            <v>cum</v>
          </cell>
          <cell r="E463">
            <v>54.08</v>
          </cell>
        </row>
        <row r="464">
          <cell r="B464">
            <v>1714.07</v>
          </cell>
          <cell r="C464" t="str">
            <v>Prefabricated septic-tank</v>
          </cell>
          <cell r="D464" t="str">
            <v>u</v>
          </cell>
          <cell r="E464">
            <v>0</v>
          </cell>
        </row>
        <row r="465">
          <cell r="B465">
            <v>1799.03</v>
          </cell>
          <cell r="C465" t="str">
            <v>Precast concrete covers 10 cm thick</v>
          </cell>
          <cell r="D465" t="str">
            <v>sqm</v>
          </cell>
          <cell r="E465">
            <v>0</v>
          </cell>
        </row>
        <row r="466">
          <cell r="B466">
            <v>1799.04</v>
          </cell>
          <cell r="C466" t="str">
            <v>Precast concrete covers 15 cm thick</v>
          </cell>
          <cell r="D466" t="str">
            <v>sqm</v>
          </cell>
          <cell r="E466">
            <v>0</v>
          </cell>
        </row>
        <row r="467">
          <cell r="B467">
            <v>1799.02</v>
          </cell>
          <cell r="C467" t="str">
            <v>Waterproof cement additive</v>
          </cell>
          <cell r="D467" t="str">
            <v>kg</v>
          </cell>
          <cell r="E467">
            <v>7053.75</v>
          </cell>
        </row>
        <row r="468">
          <cell r="B468">
            <v>1473.15</v>
          </cell>
          <cell r="C468" t="str">
            <v>Centr. r.c. piping  dia. 40cm</v>
          </cell>
          <cell r="D468" t="str">
            <v>lm</v>
          </cell>
          <cell r="E468">
            <v>0</v>
          </cell>
        </row>
        <row r="469">
          <cell r="B469">
            <v>1473.16</v>
          </cell>
          <cell r="C469" t="str">
            <v>Centr. r.c. piping  dia. 50cm</v>
          </cell>
          <cell r="D469" t="str">
            <v>lm</v>
          </cell>
          <cell r="E469">
            <v>110</v>
          </cell>
        </row>
        <row r="470">
          <cell r="B470">
            <v>1473.17</v>
          </cell>
          <cell r="C470" t="str">
            <v>Centr. r.c. piping  dia. 60cm</v>
          </cell>
          <cell r="D470" t="str">
            <v>lm</v>
          </cell>
          <cell r="E470">
            <v>0</v>
          </cell>
        </row>
        <row r="471">
          <cell r="B471">
            <v>1473.19</v>
          </cell>
          <cell r="C471" t="str">
            <v>Centr. r.c. piping  dia. 80cm</v>
          </cell>
          <cell r="D471" t="str">
            <v>lm</v>
          </cell>
          <cell r="E471">
            <v>60</v>
          </cell>
        </row>
        <row r="472">
          <cell r="B472">
            <v>1473.21</v>
          </cell>
          <cell r="C472" t="str">
            <v>Centr. r.c. piping  dia.100cm</v>
          </cell>
          <cell r="D472" t="str">
            <v>lm</v>
          </cell>
          <cell r="E472">
            <v>0</v>
          </cell>
        </row>
        <row r="473">
          <cell r="B473">
            <v>1471.01</v>
          </cell>
          <cell r="C473" t="str">
            <v>Carbon steel piping</v>
          </cell>
          <cell r="D473" t="str">
            <v>kg</v>
          </cell>
          <cell r="E473">
            <v>89476.1</v>
          </cell>
        </row>
        <row r="474">
          <cell r="B474">
            <v>1471.03</v>
          </cell>
          <cell r="C474" t="str">
            <v>Carbon steel valve</v>
          </cell>
          <cell r="D474" t="str">
            <v>kg</v>
          </cell>
          <cell r="E474">
            <v>3800</v>
          </cell>
        </row>
        <row r="475">
          <cell r="B475">
            <v>1492.42</v>
          </cell>
          <cell r="C475" t="str">
            <v>Supply and  installation PVC heavy  piping "FABCO"type diam.3"</v>
          </cell>
          <cell r="D475" t="str">
            <v>lm</v>
          </cell>
          <cell r="E475">
            <v>895</v>
          </cell>
        </row>
        <row r="476">
          <cell r="B476">
            <v>1478.01</v>
          </cell>
          <cell r="C476" t="str">
            <v>PVC piping         dia. 110mm</v>
          </cell>
          <cell r="D476" t="str">
            <v>lm</v>
          </cell>
          <cell r="E476">
            <v>100</v>
          </cell>
        </row>
        <row r="477">
          <cell r="B477">
            <v>1478.02</v>
          </cell>
          <cell r="C477" t="str">
            <v>PVC piping         dia. 160mm</v>
          </cell>
          <cell r="D477" t="str">
            <v>lm</v>
          </cell>
          <cell r="E477">
            <v>1655</v>
          </cell>
        </row>
        <row r="478">
          <cell r="B478">
            <v>1478.03</v>
          </cell>
          <cell r="C478" t="str">
            <v>PVC piping         dia. 200mm</v>
          </cell>
          <cell r="D478" t="str">
            <v>lm</v>
          </cell>
          <cell r="E478">
            <v>220</v>
          </cell>
        </row>
        <row r="479">
          <cell r="B479">
            <v>1761.01</v>
          </cell>
          <cell r="C479" t="str">
            <v>Acid-resistant lining w. tiles</v>
          </cell>
          <cell r="D479" t="str">
            <v>sqm</v>
          </cell>
          <cell r="E479">
            <v>0</v>
          </cell>
        </row>
        <row r="480">
          <cell r="B480">
            <v>1763.01</v>
          </cell>
          <cell r="C480" t="str">
            <v>Acid-resistant lining w. epoxy</v>
          </cell>
          <cell r="D480" t="str">
            <v>sqm</v>
          </cell>
          <cell r="E480">
            <v>169.38</v>
          </cell>
        </row>
        <row r="481">
          <cell r="B481">
            <v>1491.03</v>
          </cell>
          <cell r="C481" t="str">
            <v>Demol.&amp; Reinst. exist. roads fnds.</v>
          </cell>
          <cell r="D481" t="str">
            <v>cum</v>
          </cell>
          <cell r="E481">
            <v>470.572</v>
          </cell>
        </row>
        <row r="482">
          <cell r="B482">
            <v>1491.02</v>
          </cell>
          <cell r="C482" t="str">
            <v>Exist. Binder &amp; W.course scarifying</v>
          </cell>
          <cell r="D482" t="str">
            <v>sqm</v>
          </cell>
          <cell r="E482">
            <v>0</v>
          </cell>
        </row>
        <row r="483">
          <cell r="B483">
            <v>1450.15</v>
          </cell>
          <cell r="C483" t="str">
            <v>Reinst.of binder &amp; wear.course</v>
          </cell>
          <cell r="D483" t="str">
            <v>sqm</v>
          </cell>
          <cell r="E483">
            <v>0</v>
          </cell>
        </row>
        <row r="484">
          <cell r="B484">
            <v>1710.15</v>
          </cell>
          <cell r="C484" t="str">
            <v>Steel insert</v>
          </cell>
          <cell r="D484" t="str">
            <v>kg</v>
          </cell>
          <cell r="E484">
            <v>38331.339999999997</v>
          </cell>
        </row>
        <row r="485">
          <cell r="B485">
            <v>1714.14</v>
          </cell>
          <cell r="C485" t="str">
            <v>Steel frame</v>
          </cell>
          <cell r="D485" t="str">
            <v>kg</v>
          </cell>
          <cell r="E485">
            <v>1159.4000000000001</v>
          </cell>
        </row>
        <row r="486">
          <cell r="B486">
            <v>2000.078</v>
          </cell>
          <cell r="C486" t="str">
            <v>Steel manufactured material ( Gate, handrails, grating and fencing )</v>
          </cell>
          <cell r="D486" t="str">
            <v>kg</v>
          </cell>
          <cell r="E486">
            <v>6871.6</v>
          </cell>
        </row>
        <row r="487">
          <cell r="B487">
            <v>1492.04</v>
          </cell>
          <cell r="C487" t="str">
            <v>Carbon steel vents</v>
          </cell>
          <cell r="D487" t="str">
            <v>kg</v>
          </cell>
          <cell r="E487">
            <v>22496</v>
          </cell>
        </row>
        <row r="488">
          <cell r="B488">
            <v>1492.01</v>
          </cell>
          <cell r="C488" t="str">
            <v>Cast iron floor drain  diam. 6"</v>
          </cell>
          <cell r="D488" t="str">
            <v>u</v>
          </cell>
          <cell r="E488">
            <v>5</v>
          </cell>
        </row>
        <row r="489">
          <cell r="B489">
            <v>1492.02</v>
          </cell>
          <cell r="C489" t="str">
            <v>Carbon steel drain hubs 4"</v>
          </cell>
          <cell r="D489" t="str">
            <v>u</v>
          </cell>
          <cell r="E489">
            <v>79</v>
          </cell>
        </row>
        <row r="490">
          <cell r="B490">
            <v>1492.03</v>
          </cell>
          <cell r="C490" t="str">
            <v>Carbon steel clean out diam. 6"</v>
          </cell>
          <cell r="D490" t="str">
            <v>u</v>
          </cell>
          <cell r="E490">
            <v>7</v>
          </cell>
        </row>
        <row r="491">
          <cell r="B491">
            <v>1492.39</v>
          </cell>
          <cell r="C491" t="str">
            <v>GRE drain hubs 4" (Technip ST 1400-08 type "D" )</v>
          </cell>
          <cell r="D491" t="str">
            <v>u</v>
          </cell>
          <cell r="E491">
            <v>30</v>
          </cell>
        </row>
        <row r="492">
          <cell r="B492">
            <v>1492.53</v>
          </cell>
          <cell r="C492" t="str">
            <v>GRE drain hubs 6" (Technip ST 1400-08 type "D" )</v>
          </cell>
          <cell r="D492" t="str">
            <v>u</v>
          </cell>
          <cell r="E492">
            <v>20</v>
          </cell>
        </row>
        <row r="493">
          <cell r="B493">
            <v>1492.52</v>
          </cell>
          <cell r="C493" t="str">
            <v>Clean Out concrete  pit  for  GRE/PVC pipe  (Technip ST 1400-06 )</v>
          </cell>
          <cell r="D493" t="str">
            <v>u</v>
          </cell>
          <cell r="E493">
            <v>4</v>
          </cell>
        </row>
        <row r="494">
          <cell r="B494">
            <v>1492.37</v>
          </cell>
          <cell r="C494" t="str">
            <v>Precast Concrete Side Ditch Swale as per STD- CU - 00003</v>
          </cell>
          <cell r="D494" t="str">
            <v>lm</v>
          </cell>
          <cell r="E494">
            <v>0</v>
          </cell>
        </row>
        <row r="496">
          <cell r="C496" t="str">
            <v>Total  Sewers</v>
          </cell>
          <cell r="D496" t="str">
            <v>lm</v>
          </cell>
          <cell r="E496">
            <v>15994.6</v>
          </cell>
        </row>
        <row r="498">
          <cell r="B498">
            <v>16</v>
          </cell>
          <cell r="C498" t="str">
            <v>UNDERGROUND PIPING</v>
          </cell>
          <cell r="E498" t="str">
            <v/>
          </cell>
        </row>
        <row r="500">
          <cell r="B500">
            <v>1440.3</v>
          </cell>
          <cell r="C500" t="str">
            <v>Soil sect.exc.by mach.up to 2m</v>
          </cell>
          <cell r="D500" t="str">
            <v>cum</v>
          </cell>
          <cell r="E500">
            <v>13189.79</v>
          </cell>
        </row>
        <row r="501">
          <cell r="B501">
            <v>1440.1</v>
          </cell>
          <cell r="C501" t="str">
            <v>Soil sect.exc.by hand up to 2m</v>
          </cell>
          <cell r="D501" t="str">
            <v>cum</v>
          </cell>
          <cell r="E501">
            <v>269.19499999999999</v>
          </cell>
        </row>
        <row r="502">
          <cell r="B502">
            <v>1440.31</v>
          </cell>
          <cell r="C502" t="str">
            <v>Sect.exc.mach.from 2to4m depth</v>
          </cell>
          <cell r="D502" t="str">
            <v>cum</v>
          </cell>
          <cell r="E502">
            <v>3062.55</v>
          </cell>
        </row>
        <row r="503">
          <cell r="B503">
            <v>1440.11</v>
          </cell>
          <cell r="C503" t="str">
            <v>Sect.exc.hand from 2to4m depth</v>
          </cell>
          <cell r="D503" t="str">
            <v>cum</v>
          </cell>
          <cell r="E503">
            <v>62.475000000000001</v>
          </cell>
        </row>
        <row r="504">
          <cell r="B504">
            <v>1440.33</v>
          </cell>
          <cell r="C504" t="str">
            <v>Sect.exc.mach.soft rock up 2m</v>
          </cell>
          <cell r="D504" t="str">
            <v>cum</v>
          </cell>
          <cell r="E504">
            <v>0</v>
          </cell>
        </row>
        <row r="505">
          <cell r="B505">
            <v>1440.13</v>
          </cell>
          <cell r="C505" t="str">
            <v>Sect.exc.hand soft rock up 2m</v>
          </cell>
          <cell r="D505" t="str">
            <v>cum</v>
          </cell>
          <cell r="E505">
            <v>0</v>
          </cell>
        </row>
        <row r="506">
          <cell r="B506">
            <v>1440.44</v>
          </cell>
          <cell r="C506" t="str">
            <v>Materials from excav.transport</v>
          </cell>
          <cell r="D506" t="str">
            <v>cum</v>
          </cell>
          <cell r="E506">
            <v>4785.33</v>
          </cell>
        </row>
        <row r="507">
          <cell r="B507">
            <v>1440.51</v>
          </cell>
          <cell r="C507" t="str">
            <v>Backfill w/ matl by contr.</v>
          </cell>
          <cell r="D507" t="str">
            <v>cum</v>
          </cell>
          <cell r="E507">
            <v>0</v>
          </cell>
        </row>
        <row r="508">
          <cell r="B508">
            <v>1440.5</v>
          </cell>
          <cell r="C508" t="str">
            <v>Backfill w/ matl from exc.</v>
          </cell>
          <cell r="D508" t="str">
            <v>cum</v>
          </cell>
          <cell r="E508">
            <v>11798.68</v>
          </cell>
        </row>
        <row r="509">
          <cell r="B509">
            <v>1491.87</v>
          </cell>
          <cell r="C509" t="str">
            <v>Backfill as item 1440.50 but with selected site material</v>
          </cell>
          <cell r="D509" t="str">
            <v>cum</v>
          </cell>
          <cell r="E509">
            <v>0</v>
          </cell>
        </row>
        <row r="510">
          <cell r="B510">
            <v>1440.52</v>
          </cell>
          <cell r="C510" t="str">
            <v>Sand for pipes bedding</v>
          </cell>
          <cell r="D510" t="str">
            <v>cum</v>
          </cell>
          <cell r="E510">
            <v>1606.075</v>
          </cell>
        </row>
        <row r="511">
          <cell r="B511">
            <v>1713.03</v>
          </cell>
          <cell r="C511" t="str">
            <v>Polyethilene vapor barrier</v>
          </cell>
          <cell r="D511" t="str">
            <v>sqm</v>
          </cell>
          <cell r="E511">
            <v>192.35499999999999</v>
          </cell>
        </row>
        <row r="512">
          <cell r="B512">
            <v>1711.07</v>
          </cell>
          <cell r="C512" t="str">
            <v>Bitumen coat for foundation</v>
          </cell>
          <cell r="D512" t="str">
            <v>sqm</v>
          </cell>
          <cell r="E512">
            <v>1309.7650000000001</v>
          </cell>
        </row>
        <row r="513">
          <cell r="B513">
            <v>1711.02</v>
          </cell>
          <cell r="C513" t="str">
            <v>Lean concrete 10cm thk.</v>
          </cell>
          <cell r="D513" t="str">
            <v>sqm</v>
          </cell>
          <cell r="E513">
            <v>192.35499999999999</v>
          </cell>
        </row>
        <row r="514">
          <cell r="B514">
            <v>1714.2</v>
          </cell>
          <cell r="C514" t="str">
            <v>Concrete  anchor blocks</v>
          </cell>
          <cell r="D514" t="str">
            <v>cum</v>
          </cell>
          <cell r="E514">
            <v>204</v>
          </cell>
        </row>
        <row r="515">
          <cell r="B515">
            <v>1711.06</v>
          </cell>
          <cell r="C515" t="str">
            <v>Concrete for foundation</v>
          </cell>
          <cell r="D515" t="str">
            <v>cum</v>
          </cell>
          <cell r="E515">
            <v>0</v>
          </cell>
        </row>
        <row r="516">
          <cell r="B516">
            <v>1711.2</v>
          </cell>
          <cell r="C516" t="str">
            <v>Formwork foundation</v>
          </cell>
          <cell r="D516" t="str">
            <v>sqm</v>
          </cell>
          <cell r="E516">
            <v>714</v>
          </cell>
        </row>
        <row r="517">
          <cell r="B517">
            <v>1710.02</v>
          </cell>
          <cell r="C517" t="str">
            <v>Improved bond reinf.steel</v>
          </cell>
          <cell r="D517" t="str">
            <v>kg</v>
          </cell>
          <cell r="E517">
            <v>12240</v>
          </cell>
        </row>
        <row r="518">
          <cell r="B518">
            <v>1799.11</v>
          </cell>
          <cell r="C518" t="str">
            <v>Hydrants Basements</v>
          </cell>
          <cell r="D518" t="str">
            <v>u</v>
          </cell>
          <cell r="E518">
            <v>66.3</v>
          </cell>
        </row>
        <row r="519">
          <cell r="B519">
            <v>1799.12</v>
          </cell>
          <cell r="C519" t="str">
            <v>Lance Monitor Basements</v>
          </cell>
          <cell r="D519" t="str">
            <v>u</v>
          </cell>
          <cell r="E519">
            <v>8.5</v>
          </cell>
        </row>
        <row r="520">
          <cell r="B520">
            <v>1714.02</v>
          </cell>
          <cell r="C520" t="str">
            <v>Pit 0,91x0,91 to 1,5x1,5 lm depth max 4,0 lm</v>
          </cell>
          <cell r="D520" t="str">
            <v>cum</v>
          </cell>
          <cell r="E520">
            <v>212.16</v>
          </cell>
        </row>
        <row r="521">
          <cell r="B521">
            <v>1799.52</v>
          </cell>
          <cell r="C521" t="str">
            <v>Pit 2,51x2,51 to 3,5x3,5  lm depth max 5,0  lm</v>
          </cell>
          <cell r="D521" t="str">
            <v>cum</v>
          </cell>
          <cell r="E521">
            <v>0</v>
          </cell>
        </row>
        <row r="522">
          <cell r="B522">
            <v>1799.04</v>
          </cell>
          <cell r="C522" t="str">
            <v>Precast concrete covers 15 cm thick</v>
          </cell>
          <cell r="D522" t="str">
            <v>sqm</v>
          </cell>
          <cell r="E522">
            <v>0</v>
          </cell>
        </row>
        <row r="523">
          <cell r="B523">
            <v>1714.1</v>
          </cell>
          <cell r="C523" t="str">
            <v>Galvanized grating cover</v>
          </cell>
          <cell r="D523" t="str">
            <v>kg</v>
          </cell>
          <cell r="E523">
            <v>0</v>
          </cell>
        </row>
        <row r="524">
          <cell r="B524">
            <v>1714.12</v>
          </cell>
          <cell r="C524" t="str">
            <v>Checkered plate cover</v>
          </cell>
          <cell r="D524" t="str">
            <v>kg</v>
          </cell>
          <cell r="E524">
            <v>7947.5</v>
          </cell>
        </row>
        <row r="525">
          <cell r="B525">
            <v>1710.15</v>
          </cell>
          <cell r="C525" t="str">
            <v>Steel insert</v>
          </cell>
          <cell r="D525" t="str">
            <v>kg</v>
          </cell>
          <cell r="E525">
            <v>861.73</v>
          </cell>
        </row>
        <row r="526">
          <cell r="B526">
            <v>1714.14</v>
          </cell>
          <cell r="C526" t="str">
            <v>Steel frame</v>
          </cell>
          <cell r="D526" t="str">
            <v>kg</v>
          </cell>
          <cell r="E526">
            <v>850.51</v>
          </cell>
        </row>
        <row r="527">
          <cell r="B527">
            <v>1717.03</v>
          </cell>
          <cell r="C527" t="str">
            <v>PVC water-stop: 20cm wide</v>
          </cell>
          <cell r="D527" t="str">
            <v>lm</v>
          </cell>
          <cell r="E527">
            <v>0</v>
          </cell>
        </row>
        <row r="528">
          <cell r="B528">
            <v>1799.02</v>
          </cell>
          <cell r="C528" t="str">
            <v>Waterproof cement additive</v>
          </cell>
          <cell r="D528" t="str">
            <v>kg</v>
          </cell>
          <cell r="E528">
            <v>0</v>
          </cell>
        </row>
        <row r="529">
          <cell r="B529">
            <v>1450.15</v>
          </cell>
          <cell r="C529" t="str">
            <v>Reinst.of binder &amp; wear.course</v>
          </cell>
          <cell r="D529" t="str">
            <v>sqm</v>
          </cell>
          <cell r="E529">
            <v>0</v>
          </cell>
        </row>
        <row r="530">
          <cell r="B530">
            <v>1491.03</v>
          </cell>
          <cell r="C530" t="str">
            <v>Demol.&amp; Reinst. exist. roads fnds.</v>
          </cell>
          <cell r="D530" t="str">
            <v>cum</v>
          </cell>
          <cell r="E530">
            <v>57.715000000000003</v>
          </cell>
        </row>
        <row r="531">
          <cell r="B531">
            <v>1491.02</v>
          </cell>
          <cell r="C531" t="str">
            <v>Exist. Binder &amp; W.course scarifying</v>
          </cell>
          <cell r="D531" t="str">
            <v>sqm</v>
          </cell>
          <cell r="E531">
            <v>0</v>
          </cell>
        </row>
        <row r="532">
          <cell r="B532">
            <v>1492.4</v>
          </cell>
          <cell r="C532" t="str">
            <v>Firewater network only civil works</v>
          </cell>
          <cell r="D532" t="str">
            <v>lm</v>
          </cell>
          <cell r="E532">
            <v>0</v>
          </cell>
        </row>
        <row r="533">
          <cell r="B533">
            <v>1492.41</v>
          </cell>
          <cell r="C533" t="str">
            <v>Process pipes pumped line only civil works</v>
          </cell>
          <cell r="D533" t="str">
            <v>lm</v>
          </cell>
          <cell r="E533">
            <v>0</v>
          </cell>
        </row>
        <row r="535">
          <cell r="C535" t="str">
            <v>Total Underground Piping</v>
          </cell>
          <cell r="D535" t="str">
            <v>lm</v>
          </cell>
          <cell r="E535">
            <v>6290</v>
          </cell>
        </row>
        <row r="537">
          <cell r="B537">
            <v>17</v>
          </cell>
          <cell r="C537" t="str">
            <v>ELECTRICAL CABLE TRENCHES</v>
          </cell>
          <cell r="E537" t="str">
            <v/>
          </cell>
        </row>
        <row r="539">
          <cell r="B539">
            <v>1440.3</v>
          </cell>
          <cell r="C539" t="str">
            <v>Soil sect.exc.by mach.up to 2m</v>
          </cell>
          <cell r="D539" t="str">
            <v>cum</v>
          </cell>
          <cell r="E539">
            <v>15341.9</v>
          </cell>
        </row>
        <row r="540">
          <cell r="B540">
            <v>1440.1</v>
          </cell>
          <cell r="C540" t="str">
            <v>Soil sect.exc.by hand up to 2m</v>
          </cell>
          <cell r="D540" t="str">
            <v>cum</v>
          </cell>
          <cell r="E540">
            <v>552.70000000000005</v>
          </cell>
        </row>
        <row r="541">
          <cell r="B541">
            <v>1440.31</v>
          </cell>
          <cell r="C541" t="str">
            <v>Sect.exc.mach.from 2to4m depth</v>
          </cell>
          <cell r="D541" t="str">
            <v>cum</v>
          </cell>
          <cell r="E541">
            <v>532.9</v>
          </cell>
        </row>
        <row r="542">
          <cell r="B542">
            <v>1440.11</v>
          </cell>
          <cell r="C542" t="str">
            <v>Sect.exc.hand from 2to4m depth</v>
          </cell>
          <cell r="D542" t="str">
            <v>cum</v>
          </cell>
          <cell r="E542">
            <v>10.9</v>
          </cell>
        </row>
        <row r="543">
          <cell r="B543">
            <v>1440.44</v>
          </cell>
          <cell r="C543" t="str">
            <v>Materials from excav.transport</v>
          </cell>
          <cell r="D543" t="str">
            <v>cum</v>
          </cell>
          <cell r="E543">
            <v>6380</v>
          </cell>
        </row>
        <row r="544">
          <cell r="B544">
            <v>1440.5</v>
          </cell>
          <cell r="C544" t="str">
            <v>Backfill w/ matl from exc.</v>
          </cell>
          <cell r="D544" t="str">
            <v>cum</v>
          </cell>
          <cell r="E544">
            <v>9710</v>
          </cell>
        </row>
        <row r="545">
          <cell r="B545">
            <v>1440.51</v>
          </cell>
          <cell r="C545" t="str">
            <v>Backfill w/ matl by contr.</v>
          </cell>
          <cell r="D545" t="str">
            <v>cum</v>
          </cell>
          <cell r="E545">
            <v>0</v>
          </cell>
        </row>
        <row r="546">
          <cell r="B546">
            <v>1491.87</v>
          </cell>
          <cell r="C546" t="str">
            <v>Backfill as item 1440.50 but with selected site material</v>
          </cell>
          <cell r="D546" t="str">
            <v>cum</v>
          </cell>
          <cell r="E546">
            <v>0</v>
          </cell>
        </row>
        <row r="547">
          <cell r="B547">
            <v>1713.03</v>
          </cell>
          <cell r="C547" t="str">
            <v>Polyethilene vapor barrier</v>
          </cell>
          <cell r="D547" t="str">
            <v>sqm</v>
          </cell>
          <cell r="E547">
            <v>3518</v>
          </cell>
        </row>
        <row r="548">
          <cell r="B548">
            <v>1711.07</v>
          </cell>
          <cell r="C548" t="str">
            <v>Bitumen coat for foundation</v>
          </cell>
          <cell r="D548" t="str">
            <v>sqm</v>
          </cell>
          <cell r="E548">
            <v>5772</v>
          </cell>
        </row>
        <row r="549">
          <cell r="B549">
            <v>1711.01</v>
          </cell>
          <cell r="C549" t="str">
            <v>Lean concrete 5cm thk.</v>
          </cell>
          <cell r="D549" t="str">
            <v>sqm</v>
          </cell>
          <cell r="E549">
            <v>3518</v>
          </cell>
        </row>
        <row r="550">
          <cell r="B550">
            <v>1711.02</v>
          </cell>
          <cell r="C550" t="str">
            <v>Lean concrete 10cm thk.</v>
          </cell>
          <cell r="D550" t="str">
            <v>sqm</v>
          </cell>
          <cell r="E550">
            <v>0</v>
          </cell>
        </row>
        <row r="551">
          <cell r="B551">
            <v>2000.001</v>
          </cell>
          <cell r="C551" t="str">
            <v>Hollow-block wall 20cm thk</v>
          </cell>
          <cell r="D551" t="str">
            <v>sqm</v>
          </cell>
          <cell r="E551">
            <v>0</v>
          </cell>
        </row>
        <row r="552">
          <cell r="B552">
            <v>1711.06</v>
          </cell>
          <cell r="C552" t="str">
            <v>Concrete for foundation</v>
          </cell>
          <cell r="D552" t="str">
            <v>cum</v>
          </cell>
          <cell r="E552">
            <v>1562.8</v>
          </cell>
        </row>
        <row r="553">
          <cell r="B553">
            <v>1714.22</v>
          </cell>
          <cell r="C553" t="str">
            <v>Duct bank with PVC pipes</v>
          </cell>
          <cell r="D553" t="str">
            <v>cum</v>
          </cell>
          <cell r="E553">
            <v>856.5</v>
          </cell>
        </row>
        <row r="554">
          <cell r="B554">
            <v>1711.2</v>
          </cell>
          <cell r="C554" t="str">
            <v>Formwork foundation</v>
          </cell>
          <cell r="D554" t="str">
            <v>sqm</v>
          </cell>
          <cell r="E554">
            <v>8085</v>
          </cell>
        </row>
        <row r="555">
          <cell r="B555">
            <v>1710.02</v>
          </cell>
          <cell r="C555" t="str">
            <v>Improved bond reinf.steel</v>
          </cell>
          <cell r="D555" t="str">
            <v>kg</v>
          </cell>
          <cell r="E555">
            <v>105795</v>
          </cell>
        </row>
        <row r="556">
          <cell r="B556">
            <v>1710.03</v>
          </cell>
          <cell r="C556" t="str">
            <v>Welded wire mesh</v>
          </cell>
          <cell r="D556" t="str">
            <v>kg</v>
          </cell>
          <cell r="E556">
            <v>4900</v>
          </cell>
        </row>
        <row r="557">
          <cell r="B557">
            <v>1710.21</v>
          </cell>
          <cell r="C557" t="str">
            <v>Grout 25mm thk.</v>
          </cell>
          <cell r="D557" t="str">
            <v>sqm</v>
          </cell>
          <cell r="E557">
            <v>0</v>
          </cell>
        </row>
        <row r="558">
          <cell r="B558">
            <v>1710.07</v>
          </cell>
          <cell r="C558" t="str">
            <v>Anchor bolts weight up to 20Kg</v>
          </cell>
          <cell r="D558" t="str">
            <v>kg</v>
          </cell>
          <cell r="E558">
            <v>0</v>
          </cell>
        </row>
        <row r="559">
          <cell r="B559">
            <v>1710.23</v>
          </cell>
          <cell r="C559" t="str">
            <v>Grout &gt;50mm thk.</v>
          </cell>
          <cell r="D559" t="str">
            <v>cum</v>
          </cell>
          <cell r="E559">
            <v>7.6</v>
          </cell>
        </row>
        <row r="560">
          <cell r="B560">
            <v>1710.15</v>
          </cell>
          <cell r="C560" t="str">
            <v>Steel insert</v>
          </cell>
          <cell r="D560" t="str">
            <v>kg</v>
          </cell>
          <cell r="E560">
            <v>32067</v>
          </cell>
        </row>
        <row r="561">
          <cell r="B561">
            <v>1714.14</v>
          </cell>
          <cell r="C561" t="str">
            <v>Steel frame</v>
          </cell>
          <cell r="D561" t="str">
            <v>kg</v>
          </cell>
          <cell r="E561">
            <v>542.9</v>
          </cell>
        </row>
        <row r="562">
          <cell r="B562">
            <v>1491.23</v>
          </cell>
          <cell r="C562" t="str">
            <v>Precast Con.Tiles top protection cables</v>
          </cell>
          <cell r="D562" t="str">
            <v>sqm</v>
          </cell>
          <cell r="E562">
            <v>0</v>
          </cell>
        </row>
        <row r="563">
          <cell r="B563">
            <v>1491.28</v>
          </cell>
          <cell r="C563" t="str">
            <v>Vertical brick partition for electrical cable separation</v>
          </cell>
          <cell r="D563" t="str">
            <v>sqm</v>
          </cell>
          <cell r="E563">
            <v>0</v>
          </cell>
        </row>
        <row r="564">
          <cell r="B564">
            <v>1714.25</v>
          </cell>
          <cell r="C564" t="str">
            <v>Red coloured lean concrete</v>
          </cell>
          <cell r="D564" t="str">
            <v>sqm</v>
          </cell>
          <cell r="E564">
            <v>5234</v>
          </cell>
        </row>
        <row r="565">
          <cell r="B565">
            <v>1440.53</v>
          </cell>
          <cell r="C565" t="str">
            <v>Sand for cables bedding</v>
          </cell>
          <cell r="D565" t="str">
            <v>cum</v>
          </cell>
          <cell r="E565">
            <v>3275</v>
          </cell>
        </row>
        <row r="566">
          <cell r="B566">
            <v>1450.15</v>
          </cell>
          <cell r="C566" t="str">
            <v>Reinst.of binder &amp; wear.course</v>
          </cell>
          <cell r="D566" t="str">
            <v>sqm</v>
          </cell>
          <cell r="E566">
            <v>0</v>
          </cell>
        </row>
        <row r="567">
          <cell r="B567">
            <v>1714.03</v>
          </cell>
          <cell r="C567" t="str">
            <v>Pit for cables 1,5x1,5 lm depth max 3,0 lm</v>
          </cell>
          <cell r="D567" t="str">
            <v>cum</v>
          </cell>
          <cell r="E567">
            <v>14.9</v>
          </cell>
        </row>
        <row r="568">
          <cell r="B568">
            <v>1713.14</v>
          </cell>
          <cell r="C568" t="str">
            <v>Construction joint</v>
          </cell>
          <cell r="D568" t="str">
            <v>lm</v>
          </cell>
          <cell r="E568">
            <v>3535.4</v>
          </cell>
        </row>
        <row r="569">
          <cell r="B569">
            <v>1714.12</v>
          </cell>
          <cell r="C569" t="str">
            <v>Checkered plate cover</v>
          </cell>
          <cell r="D569" t="str">
            <v>kg</v>
          </cell>
          <cell r="E569">
            <v>2951.8</v>
          </cell>
        </row>
        <row r="570">
          <cell r="B570">
            <v>1714.08</v>
          </cell>
          <cell r="C570" t="str">
            <v>Supply of cast iron cover</v>
          </cell>
          <cell r="D570" t="str">
            <v>kg</v>
          </cell>
          <cell r="E570">
            <v>1470</v>
          </cell>
        </row>
        <row r="571">
          <cell r="B571">
            <v>1714.09</v>
          </cell>
          <cell r="C571" t="str">
            <v>Laying of cast-iron cover</v>
          </cell>
          <cell r="D571" t="str">
            <v>kg</v>
          </cell>
          <cell r="E571">
            <v>1470</v>
          </cell>
        </row>
        <row r="572">
          <cell r="B572">
            <v>1714.24</v>
          </cell>
          <cell r="C572" t="str">
            <v>Supply   PVC conduit  pipes dia.110 to 160 mm ( Erection already included in item 1714,22)</v>
          </cell>
          <cell r="D572" t="str">
            <v>lm</v>
          </cell>
          <cell r="E572">
            <v>16991</v>
          </cell>
        </row>
        <row r="573">
          <cell r="B573">
            <v>1799.35</v>
          </cell>
          <cell r="C573" t="str">
            <v>Galvanized steel conduit 4" for electrical duct bank</v>
          </cell>
          <cell r="D573" t="str">
            <v>lm</v>
          </cell>
          <cell r="E573">
            <v>1421</v>
          </cell>
        </row>
        <row r="574">
          <cell r="B574">
            <v>1478.03</v>
          </cell>
          <cell r="C574" t="str">
            <v>PVC piping         dia. 200mm</v>
          </cell>
          <cell r="D574" t="str">
            <v>lm</v>
          </cell>
          <cell r="E574">
            <v>242.3</v>
          </cell>
        </row>
        <row r="575">
          <cell r="B575">
            <v>1799.01</v>
          </cell>
          <cell r="C575" t="str">
            <v>PVC piping diameter  1" ( See  note  "1" Technip STD - 1400 - 28 )</v>
          </cell>
          <cell r="D575" t="str">
            <v>lm</v>
          </cell>
          <cell r="E575">
            <v>127.5</v>
          </cell>
        </row>
        <row r="576">
          <cell r="B576">
            <v>1799.03</v>
          </cell>
          <cell r="C576" t="str">
            <v>Precast concrete covers 10 cm thick</v>
          </cell>
          <cell r="D576" t="str">
            <v>sqm</v>
          </cell>
          <cell r="E576">
            <v>0</v>
          </cell>
        </row>
        <row r="577">
          <cell r="B577">
            <v>1799.04</v>
          </cell>
          <cell r="C577" t="str">
            <v>Precast concrete covers 15 cm thick</v>
          </cell>
          <cell r="D577" t="str">
            <v>sqm</v>
          </cell>
          <cell r="E577">
            <v>3016</v>
          </cell>
        </row>
        <row r="578">
          <cell r="B578">
            <v>1799.05</v>
          </cell>
          <cell r="C578" t="str">
            <v>Precast concrete covers 20 cm thick</v>
          </cell>
          <cell r="D578" t="str">
            <v>sqm</v>
          </cell>
          <cell r="E578">
            <v>27.3</v>
          </cell>
        </row>
        <row r="579">
          <cell r="B579">
            <v>1491.2</v>
          </cell>
          <cell r="C579" t="str">
            <v>Electrical Cable Markers</v>
          </cell>
          <cell r="D579" t="str">
            <v>u</v>
          </cell>
          <cell r="E579">
            <v>0</v>
          </cell>
        </row>
        <row r="580">
          <cell r="B580">
            <v>1491.03</v>
          </cell>
          <cell r="C580" t="str">
            <v>Demol.&amp; Reinst. exist. roads fnds.</v>
          </cell>
          <cell r="D580" t="str">
            <v>cum</v>
          </cell>
          <cell r="E580">
            <v>598.6</v>
          </cell>
        </row>
        <row r="581">
          <cell r="B581">
            <v>1491.02</v>
          </cell>
          <cell r="C581" t="str">
            <v>Exist. Binder &amp; W.course scarifying</v>
          </cell>
          <cell r="D581" t="str">
            <v>sqm</v>
          </cell>
          <cell r="E581">
            <v>0</v>
          </cell>
        </row>
        <row r="582">
          <cell r="C582">
            <v>0</v>
          </cell>
          <cell r="D582">
            <v>0</v>
          </cell>
          <cell r="E582">
            <v>0</v>
          </cell>
        </row>
        <row r="584">
          <cell r="C584" t="str">
            <v>Total  Electrical Cable Trenches</v>
          </cell>
          <cell r="D584" t="str">
            <v>lm</v>
          </cell>
          <cell r="E584">
            <v>12846.4</v>
          </cell>
        </row>
        <row r="586">
          <cell r="B586">
            <v>18</v>
          </cell>
          <cell r="C586" t="str">
            <v xml:space="preserve">BUILDINGS (CONCRETE &amp; MASONRY TYPE-LSP) </v>
          </cell>
          <cell r="E586" t="str">
            <v/>
          </cell>
        </row>
        <row r="588">
          <cell r="B588">
            <v>2000.5070000000001</v>
          </cell>
          <cell r="C588" t="str">
            <v>Administration Building</v>
          </cell>
          <cell r="D588" t="str">
            <v>cum</v>
          </cell>
          <cell r="E588">
            <v>10608</v>
          </cell>
        </row>
        <row r="589">
          <cell r="B589">
            <v>2000.521</v>
          </cell>
          <cell r="C589" t="str">
            <v>Gate House</v>
          </cell>
          <cell r="D589" t="str">
            <v>cum</v>
          </cell>
          <cell r="E589">
            <v>262.5</v>
          </cell>
        </row>
        <row r="590">
          <cell r="B590">
            <v>2000.5029999999999</v>
          </cell>
          <cell r="C590" t="str">
            <v>Offices conc.&amp; mason.inside steel Bldgs.</v>
          </cell>
          <cell r="D590" t="str">
            <v>cum</v>
          </cell>
          <cell r="E590">
            <v>1225</v>
          </cell>
        </row>
        <row r="591">
          <cell r="B591">
            <v>2000.5129999999999</v>
          </cell>
          <cell r="C591" t="str">
            <v>Main Substation ( N° 2 )</v>
          </cell>
          <cell r="D591" t="str">
            <v>cum</v>
          </cell>
          <cell r="E591">
            <v>5850</v>
          </cell>
        </row>
        <row r="592">
          <cell r="B592">
            <v>2000.5329999999999</v>
          </cell>
          <cell r="C592" t="str">
            <v>Building  Area Substation</v>
          </cell>
          <cell r="D592" t="str">
            <v>cum</v>
          </cell>
          <cell r="E592">
            <v>390</v>
          </cell>
        </row>
        <row r="593">
          <cell r="B593">
            <v>2000.502</v>
          </cell>
          <cell r="C593" t="str">
            <v>Electrical Substation ( N° 1 )</v>
          </cell>
          <cell r="D593" t="str">
            <v>cum</v>
          </cell>
          <cell r="E593">
            <v>3640</v>
          </cell>
        </row>
        <row r="594">
          <cell r="B594">
            <v>2000.5</v>
          </cell>
          <cell r="C594" t="str">
            <v xml:space="preserve">Control Room </v>
          </cell>
          <cell r="D594" t="str">
            <v>cum</v>
          </cell>
          <cell r="E594">
            <v>0</v>
          </cell>
        </row>
        <row r="595">
          <cell r="B595">
            <v>2000.5260000000001</v>
          </cell>
          <cell r="C595" t="str">
            <v>Laboratory Building</v>
          </cell>
          <cell r="D595" t="str">
            <v>cum</v>
          </cell>
          <cell r="E595">
            <v>3528</v>
          </cell>
        </row>
        <row r="596">
          <cell r="B596">
            <v>2000.5319999999999</v>
          </cell>
          <cell r="C596" t="str">
            <v>Fire Station Bldg.</v>
          </cell>
          <cell r="D596" t="str">
            <v>cum</v>
          </cell>
          <cell r="E596">
            <v>3150</v>
          </cell>
        </row>
        <row r="597">
          <cell r="B597">
            <v>2000.5309999999999</v>
          </cell>
          <cell r="C597" t="str">
            <v>Localized Operator Cabins</v>
          </cell>
          <cell r="D597" t="str">
            <v>cum</v>
          </cell>
          <cell r="E597">
            <v>120</v>
          </cell>
        </row>
        <row r="599">
          <cell r="C599" t="str">
            <v xml:space="preserve">Total  Buildings (Concrete &amp; Masonry Type-Lsp) </v>
          </cell>
          <cell r="D599" t="str">
            <v>cum</v>
          </cell>
          <cell r="E599">
            <v>28773.5</v>
          </cell>
        </row>
        <row r="601">
          <cell r="B601">
            <v>19</v>
          </cell>
          <cell r="C601" t="str">
            <v>BUILDINGS ( STEEL &amp; MASONRY TYPE )</v>
          </cell>
          <cell r="E601" t="str">
            <v/>
          </cell>
        </row>
        <row r="603">
          <cell r="B603">
            <v>1440.3</v>
          </cell>
          <cell r="C603" t="str">
            <v>Soil sect.exc.by mach.up to 2m</v>
          </cell>
          <cell r="D603" t="str">
            <v>cum</v>
          </cell>
          <cell r="E603">
            <v>40425.571680000001</v>
          </cell>
        </row>
        <row r="604">
          <cell r="B604">
            <v>1440.1</v>
          </cell>
          <cell r="C604" t="str">
            <v>Soil sect.exc.by hand up to 2m</v>
          </cell>
          <cell r="D604" t="str">
            <v>cum</v>
          </cell>
          <cell r="E604">
            <v>369.57211999999998</v>
          </cell>
        </row>
        <row r="605">
          <cell r="B605">
            <v>1440.31</v>
          </cell>
          <cell r="C605" t="str">
            <v>Sect.exc.mach.from 2to4m depth</v>
          </cell>
          <cell r="D605" t="str">
            <v>cum</v>
          </cell>
          <cell r="E605">
            <v>0</v>
          </cell>
        </row>
        <row r="606">
          <cell r="B606">
            <v>1440.11</v>
          </cell>
          <cell r="C606" t="str">
            <v>Sect.exc.hand from 2to4m depth</v>
          </cell>
          <cell r="D606" t="str">
            <v>cum</v>
          </cell>
          <cell r="E606">
            <v>0</v>
          </cell>
        </row>
        <row r="607">
          <cell r="B607">
            <v>1440.44</v>
          </cell>
          <cell r="C607" t="str">
            <v>Materials from excav.transport</v>
          </cell>
          <cell r="D607" t="str">
            <v>cum</v>
          </cell>
          <cell r="E607">
            <v>31010.817999999999</v>
          </cell>
        </row>
        <row r="608">
          <cell r="B608">
            <v>1440.5</v>
          </cell>
          <cell r="C608" t="str">
            <v>Backfill w/ matl from exc.</v>
          </cell>
          <cell r="D608" t="str">
            <v>cum</v>
          </cell>
          <cell r="E608">
            <v>9784.3257999999987</v>
          </cell>
        </row>
        <row r="609">
          <cell r="B609">
            <v>1440.51</v>
          </cell>
          <cell r="C609" t="str">
            <v>Backfill w/ matl by contr.</v>
          </cell>
          <cell r="D609" t="str">
            <v>cum</v>
          </cell>
          <cell r="E609">
            <v>0</v>
          </cell>
        </row>
        <row r="610">
          <cell r="B610">
            <v>1711.01</v>
          </cell>
          <cell r="C610" t="str">
            <v>Lean concrete 5cm thk.</v>
          </cell>
          <cell r="D610" t="str">
            <v>sqm</v>
          </cell>
          <cell r="E610">
            <v>45887.32</v>
          </cell>
        </row>
        <row r="611">
          <cell r="B611">
            <v>1711.02</v>
          </cell>
          <cell r="C611" t="str">
            <v>Lean concrete 10cm thk.</v>
          </cell>
          <cell r="D611" t="str">
            <v>sqm</v>
          </cell>
          <cell r="E611">
            <v>0</v>
          </cell>
        </row>
        <row r="612">
          <cell r="B612">
            <v>1711.06</v>
          </cell>
          <cell r="C612" t="str">
            <v>Concrete for foundation</v>
          </cell>
          <cell r="D612" t="str">
            <v>cum</v>
          </cell>
          <cell r="E612">
            <v>7493.3639999999996</v>
          </cell>
        </row>
        <row r="613">
          <cell r="B613">
            <v>1712.01</v>
          </cell>
          <cell r="C613" t="str">
            <v>Concrete elev. up to 10m</v>
          </cell>
          <cell r="D613" t="str">
            <v>cum</v>
          </cell>
          <cell r="E613">
            <v>2086.6799999999998</v>
          </cell>
        </row>
        <row r="614">
          <cell r="B614">
            <v>1799.59</v>
          </cell>
          <cell r="C614" t="str">
            <v xml:space="preserve">Concrete Slab on corrugated  steel sheet minimum 25N/mm2 </v>
          </cell>
          <cell r="D614" t="str">
            <v>cum</v>
          </cell>
          <cell r="E614">
            <v>0</v>
          </cell>
        </row>
        <row r="615">
          <cell r="B615">
            <v>1713.07</v>
          </cell>
          <cell r="C615" t="str">
            <v>Fndn above or under paving</v>
          </cell>
          <cell r="D615" t="str">
            <v>cum</v>
          </cell>
          <cell r="E615">
            <v>160</v>
          </cell>
        </row>
        <row r="616">
          <cell r="B616">
            <v>1711.2</v>
          </cell>
          <cell r="C616" t="str">
            <v>Formwork foundation</v>
          </cell>
          <cell r="D616" t="str">
            <v>sqm</v>
          </cell>
          <cell r="E616">
            <v>10886.119999999999</v>
          </cell>
        </row>
        <row r="617">
          <cell r="B617">
            <v>1712.2</v>
          </cell>
          <cell r="C617" t="str">
            <v>Formwork elev. up to 10m</v>
          </cell>
          <cell r="D617" t="str">
            <v>sqm</v>
          </cell>
          <cell r="E617">
            <v>9600.34</v>
          </cell>
        </row>
        <row r="618">
          <cell r="B618">
            <v>1710.02</v>
          </cell>
          <cell r="C618" t="str">
            <v>Improved bond reinf.steel</v>
          </cell>
          <cell r="D618" t="str">
            <v>kg</v>
          </cell>
          <cell r="E618">
            <v>1265664.1599999999</v>
          </cell>
        </row>
        <row r="619">
          <cell r="B619">
            <v>1710.21</v>
          </cell>
          <cell r="C619" t="str">
            <v>Grout 25mm thk.</v>
          </cell>
          <cell r="D619" t="str">
            <v>sqm</v>
          </cell>
          <cell r="E619">
            <v>947.68000000000006</v>
          </cell>
        </row>
        <row r="620">
          <cell r="B620">
            <v>1710.07</v>
          </cell>
          <cell r="C620" t="str">
            <v>Anchor bolts weight up to 20Kg</v>
          </cell>
          <cell r="D620" t="str">
            <v>kg</v>
          </cell>
          <cell r="E620">
            <v>31151.440000000002</v>
          </cell>
        </row>
        <row r="621">
          <cell r="B621">
            <v>1710.08</v>
          </cell>
          <cell r="C621" t="str">
            <v>Anchor bolts weight &gt;20Kg</v>
          </cell>
          <cell r="D621" t="str">
            <v>kg</v>
          </cell>
          <cell r="E621">
            <v>0</v>
          </cell>
        </row>
        <row r="622">
          <cell r="B622" t="str">
            <v>1799,10A</v>
          </cell>
          <cell r="C622" t="str">
            <v>Supply and installatiopn of steel rails</v>
          </cell>
          <cell r="D622" t="str">
            <v>kg</v>
          </cell>
          <cell r="E622">
            <v>77695.121951219509</v>
          </cell>
        </row>
        <row r="623">
          <cell r="B623">
            <v>1450.03</v>
          </cell>
          <cell r="C623" t="str">
            <v>Embankment w/ matl by contr.</v>
          </cell>
          <cell r="D623" t="str">
            <v>cum</v>
          </cell>
          <cell r="E623">
            <v>22105.875</v>
          </cell>
        </row>
        <row r="624">
          <cell r="B624">
            <v>1420.01</v>
          </cell>
          <cell r="C624" t="str">
            <v>Surface levelling</v>
          </cell>
          <cell r="D624" t="str">
            <v>sqm</v>
          </cell>
          <cell r="E624">
            <v>57300.800000000003</v>
          </cell>
        </row>
        <row r="625">
          <cell r="B625">
            <v>1420.02</v>
          </cell>
          <cell r="C625" t="str">
            <v>Surface compaction 90%</v>
          </cell>
          <cell r="D625" t="str">
            <v>sqm</v>
          </cell>
          <cell r="E625">
            <v>57300.800000000003</v>
          </cell>
        </row>
        <row r="626">
          <cell r="B626">
            <v>1717.04</v>
          </cell>
          <cell r="C626" t="str">
            <v>PVC water-stop: 30cm wide</v>
          </cell>
          <cell r="D626" t="str">
            <v>lm</v>
          </cell>
          <cell r="E626">
            <v>364.8</v>
          </cell>
        </row>
        <row r="627">
          <cell r="B627">
            <v>1713.01</v>
          </cell>
          <cell r="C627" t="str">
            <v>Floor sub-base</v>
          </cell>
          <cell r="D627" t="str">
            <v>cum</v>
          </cell>
          <cell r="E627">
            <v>9355.15</v>
          </cell>
        </row>
        <row r="628">
          <cell r="B628">
            <v>1713.03</v>
          </cell>
          <cell r="C628" t="str">
            <v>Polyethilene vapor barrier</v>
          </cell>
          <cell r="D628" t="str">
            <v>sqm</v>
          </cell>
          <cell r="E628">
            <v>66136.92</v>
          </cell>
        </row>
        <row r="629">
          <cell r="B629">
            <v>1711.07</v>
          </cell>
          <cell r="C629" t="str">
            <v>Bitumen coat for foundation</v>
          </cell>
          <cell r="D629" t="str">
            <v>sqm</v>
          </cell>
          <cell r="E629">
            <v>16594.8</v>
          </cell>
        </row>
        <row r="630">
          <cell r="B630">
            <v>1713.04</v>
          </cell>
          <cell r="C630" t="str">
            <v>Reinf.concrete paving thk 10cm</v>
          </cell>
          <cell r="D630" t="str">
            <v>sqm</v>
          </cell>
          <cell r="E630">
            <v>0</v>
          </cell>
        </row>
        <row r="631">
          <cell r="B631">
            <v>1713.05</v>
          </cell>
          <cell r="C631" t="str">
            <v>Reinf.concrete paving thk 15cm</v>
          </cell>
          <cell r="D631" t="str">
            <v>sqm</v>
          </cell>
          <cell r="E631">
            <v>36580</v>
          </cell>
        </row>
        <row r="632">
          <cell r="B632">
            <v>1713.06</v>
          </cell>
          <cell r="C632" t="str">
            <v>Reinf.concrete paving thk 20cm</v>
          </cell>
          <cell r="D632" t="str">
            <v>sqm</v>
          </cell>
          <cell r="E632">
            <v>19888</v>
          </cell>
        </row>
        <row r="633">
          <cell r="B633">
            <v>1710.03</v>
          </cell>
          <cell r="C633" t="str">
            <v>Welded wire mesh</v>
          </cell>
          <cell r="D633" t="str">
            <v>kg</v>
          </cell>
          <cell r="E633">
            <v>460651.05599999998</v>
          </cell>
        </row>
        <row r="634">
          <cell r="B634">
            <v>1713.08</v>
          </cell>
          <cell r="C634" t="str">
            <v>Reinf.concrete curb</v>
          </cell>
          <cell r="D634" t="str">
            <v>lm</v>
          </cell>
          <cell r="E634">
            <v>0</v>
          </cell>
        </row>
        <row r="635">
          <cell r="B635">
            <v>1713.13</v>
          </cell>
          <cell r="C635" t="str">
            <v>Cut joint ( control )</v>
          </cell>
          <cell r="D635" t="str">
            <v>lm</v>
          </cell>
          <cell r="E635">
            <v>9569.2335999999996</v>
          </cell>
        </row>
        <row r="636">
          <cell r="B636">
            <v>1713.14</v>
          </cell>
          <cell r="C636" t="str">
            <v>Construction joint</v>
          </cell>
          <cell r="D636" t="str">
            <v>lm</v>
          </cell>
          <cell r="E636">
            <v>9569.2335999999996</v>
          </cell>
        </row>
        <row r="637">
          <cell r="B637">
            <v>1713.15</v>
          </cell>
          <cell r="C637" t="str">
            <v>Isolation joint</v>
          </cell>
          <cell r="D637" t="str">
            <v>lm</v>
          </cell>
          <cell r="E637">
            <v>6461.68</v>
          </cell>
        </row>
        <row r="638">
          <cell r="B638">
            <v>1713.16</v>
          </cell>
          <cell r="C638" t="str">
            <v>Expansion joint ( contraction )</v>
          </cell>
          <cell r="D638" t="str">
            <v>lm</v>
          </cell>
          <cell r="E638">
            <v>9569.2335999999996</v>
          </cell>
        </row>
        <row r="639">
          <cell r="B639">
            <v>1761.01</v>
          </cell>
          <cell r="C639" t="str">
            <v>Acid-resistant lining w. tiles</v>
          </cell>
          <cell r="D639" t="str">
            <v>sqm</v>
          </cell>
          <cell r="E639">
            <v>0</v>
          </cell>
        </row>
        <row r="640">
          <cell r="B640">
            <v>1763.01</v>
          </cell>
          <cell r="C640" t="str">
            <v>Acid-resistant lining w. epoxy</v>
          </cell>
          <cell r="D640" t="str">
            <v>sqm</v>
          </cell>
          <cell r="E640">
            <v>0</v>
          </cell>
        </row>
        <row r="641">
          <cell r="B641">
            <v>2000.0319999999999</v>
          </cell>
          <cell r="C641" t="str">
            <v>Glazed gres skirting board</v>
          </cell>
          <cell r="D641" t="str">
            <v>lm</v>
          </cell>
          <cell r="E641">
            <v>0</v>
          </cell>
        </row>
        <row r="642">
          <cell r="B642">
            <v>2000.0129999999999</v>
          </cell>
          <cell r="C642" t="str">
            <v>Insulating mtl for cavity-wall</v>
          </cell>
          <cell r="D642" t="str">
            <v>sqm</v>
          </cell>
          <cell r="E642">
            <v>0</v>
          </cell>
        </row>
        <row r="643">
          <cell r="B643">
            <v>2000.001</v>
          </cell>
          <cell r="C643" t="str">
            <v>Hollow-block wall 20cm thk</v>
          </cell>
          <cell r="D643" t="str">
            <v>sqm</v>
          </cell>
          <cell r="E643">
            <v>3992</v>
          </cell>
        </row>
        <row r="644">
          <cell r="B644">
            <v>2000.0039999999999</v>
          </cell>
          <cell r="C644" t="str">
            <v>Cavity hol.block wall 40cm thk</v>
          </cell>
          <cell r="D644" t="str">
            <v>sqm</v>
          </cell>
          <cell r="E644">
            <v>0</v>
          </cell>
        </row>
        <row r="645">
          <cell r="B645">
            <v>2000.02</v>
          </cell>
          <cell r="C645" t="str">
            <v>Stone flooring</v>
          </cell>
          <cell r="D645" t="str">
            <v>sqm</v>
          </cell>
          <cell r="E645">
            <v>0</v>
          </cell>
        </row>
        <row r="646">
          <cell r="B646">
            <v>1440.85</v>
          </cell>
          <cell r="C646" t="str">
            <v>Side-walk pav. 10cm thk</v>
          </cell>
          <cell r="D646" t="str">
            <v>sqm</v>
          </cell>
          <cell r="E646">
            <v>2142.8000000000002</v>
          </cell>
        </row>
        <row r="647">
          <cell r="B647">
            <v>1440.81</v>
          </cell>
          <cell r="C647" t="str">
            <v>Sidewalk kerb</v>
          </cell>
          <cell r="D647" t="str">
            <v>lm</v>
          </cell>
          <cell r="E647">
            <v>2012</v>
          </cell>
        </row>
        <row r="648">
          <cell r="B648">
            <v>1440.82</v>
          </cell>
          <cell r="C648" t="str">
            <v>Sidewalk fndn w.matl from exc.</v>
          </cell>
          <cell r="D648" t="str">
            <v>cum</v>
          </cell>
          <cell r="E648">
            <v>428.56</v>
          </cell>
        </row>
        <row r="649">
          <cell r="B649">
            <v>2000.1179999999999</v>
          </cell>
          <cell r="C649" t="str">
            <v>Waterproof membrane (2 layers)</v>
          </cell>
          <cell r="D649" t="str">
            <v>sqm</v>
          </cell>
          <cell r="E649">
            <v>0</v>
          </cell>
        </row>
        <row r="650">
          <cell r="B650">
            <v>2000.0830000000001</v>
          </cell>
          <cell r="C650" t="str">
            <v>Lead union</v>
          </cell>
          <cell r="D650" t="str">
            <v>kg</v>
          </cell>
          <cell r="E650">
            <v>0</v>
          </cell>
        </row>
        <row r="651">
          <cell r="B651">
            <v>2000.0139999999999</v>
          </cell>
          <cell r="C651" t="str">
            <v>Concrete block rendering</v>
          </cell>
          <cell r="D651" t="str">
            <v>sqm</v>
          </cell>
          <cell r="E651">
            <v>7984</v>
          </cell>
        </row>
        <row r="652">
          <cell r="B652">
            <v>2000.0150000000001</v>
          </cell>
          <cell r="C652" t="str">
            <v>Rough plaster</v>
          </cell>
          <cell r="D652" t="str">
            <v>sqm</v>
          </cell>
          <cell r="E652">
            <v>7984</v>
          </cell>
        </row>
        <row r="653">
          <cell r="B653">
            <v>2000.0160000000001</v>
          </cell>
          <cell r="C653" t="str">
            <v>3-layers plastering</v>
          </cell>
          <cell r="D653" t="str">
            <v>sqm</v>
          </cell>
          <cell r="E653">
            <v>0</v>
          </cell>
        </row>
        <row r="654">
          <cell r="B654">
            <v>2000.047</v>
          </cell>
          <cell r="C654" t="str">
            <v>Washable acrilic paint</v>
          </cell>
          <cell r="D654" t="str">
            <v>sqm</v>
          </cell>
          <cell r="E654">
            <v>3992</v>
          </cell>
        </row>
        <row r="655">
          <cell r="B655">
            <v>2000.05</v>
          </cell>
          <cell r="C655" t="str">
            <v>Quartz paint</v>
          </cell>
          <cell r="D655" t="str">
            <v>sqm</v>
          </cell>
        </row>
        <row r="656">
          <cell r="B656">
            <v>2000.059</v>
          </cell>
          <cell r="C656" t="str">
            <v>Steel door</v>
          </cell>
          <cell r="D656" t="str">
            <v>sqm</v>
          </cell>
          <cell r="E656">
            <v>0</v>
          </cell>
        </row>
        <row r="657">
          <cell r="B657">
            <v>1713.09</v>
          </cell>
          <cell r="C657" t="str">
            <v>Hardener on paving (dust)</v>
          </cell>
          <cell r="D657" t="str">
            <v>sqm</v>
          </cell>
          <cell r="E657">
            <v>26729</v>
          </cell>
        </row>
        <row r="658">
          <cell r="B658">
            <v>1713.11</v>
          </cell>
          <cell r="C658" t="str">
            <v>Paving-surface hardener-liquid</v>
          </cell>
          <cell r="D658" t="str">
            <v>sqm</v>
          </cell>
          <cell r="E658">
            <v>0</v>
          </cell>
        </row>
        <row r="659">
          <cell r="B659">
            <v>2000.029</v>
          </cell>
          <cell r="C659" t="str">
            <v>Red gres skirting board</v>
          </cell>
          <cell r="D659" t="str">
            <v>lm</v>
          </cell>
          <cell r="E659">
            <v>1996</v>
          </cell>
        </row>
        <row r="660">
          <cell r="B660">
            <v>1714.1</v>
          </cell>
          <cell r="C660" t="str">
            <v>Galvanized grating cover</v>
          </cell>
          <cell r="D660" t="str">
            <v>kg</v>
          </cell>
          <cell r="E660">
            <v>0</v>
          </cell>
        </row>
        <row r="661">
          <cell r="B661">
            <v>2000.0340000000001</v>
          </cell>
          <cell r="C661" t="str">
            <v>Quarry stone for caps, etc.</v>
          </cell>
          <cell r="D661" t="str">
            <v>sqm</v>
          </cell>
          <cell r="E661">
            <v>0</v>
          </cell>
        </row>
        <row r="662">
          <cell r="B662">
            <v>2000.0350000000001</v>
          </cell>
          <cell r="C662" t="str">
            <v>Quarry stone for special tread</v>
          </cell>
          <cell r="D662" t="str">
            <v>sqm</v>
          </cell>
          <cell r="E662">
            <v>0</v>
          </cell>
        </row>
        <row r="663">
          <cell r="B663">
            <v>2000.53</v>
          </cell>
          <cell r="C663" t="str">
            <v>Chemicals Warehouse (Lsp all included)</v>
          </cell>
          <cell r="D663" t="str">
            <v>cum</v>
          </cell>
          <cell r="E663">
            <v>12600</v>
          </cell>
        </row>
        <row r="664">
          <cell r="B664">
            <v>2000.5229999999999</v>
          </cell>
          <cell r="C664" t="str">
            <v>Steel Workshop and Maintenance (Lsp all included)</v>
          </cell>
          <cell r="D664" t="str">
            <v>cum</v>
          </cell>
          <cell r="E664">
            <v>0</v>
          </cell>
        </row>
        <row r="665">
          <cell r="B665">
            <v>2000.5219999999999</v>
          </cell>
          <cell r="C665" t="str">
            <v>Steel Warehouse (Lsp all included)</v>
          </cell>
          <cell r="D665" t="str">
            <v>cum</v>
          </cell>
          <cell r="E665">
            <v>12600</v>
          </cell>
        </row>
        <row r="667">
          <cell r="C667" t="str">
            <v>Total  Buildings ( Steel &amp; Masonry Type )</v>
          </cell>
          <cell r="D667" t="str">
            <v>cum</v>
          </cell>
          <cell r="E667">
            <v>947611.4</v>
          </cell>
        </row>
        <row r="669">
          <cell r="B669">
            <v>20</v>
          </cell>
          <cell r="C669" t="str">
            <v xml:space="preserve">BUILDINGS (CONCRETE &amp; MASONRY TYPE) </v>
          </cell>
          <cell r="E669">
            <v>0</v>
          </cell>
        </row>
        <row r="671">
          <cell r="B671">
            <v>1440.3</v>
          </cell>
          <cell r="C671" t="str">
            <v>Soil sect.exc.by mach.up to 2m</v>
          </cell>
          <cell r="D671" t="str">
            <v>cum</v>
          </cell>
          <cell r="E671">
            <v>0</v>
          </cell>
        </row>
        <row r="672">
          <cell r="B672">
            <v>1440.1</v>
          </cell>
          <cell r="C672" t="str">
            <v>Soil sect.exc.by hand up to 2m</v>
          </cell>
          <cell r="D672" t="str">
            <v>cum</v>
          </cell>
          <cell r="E672">
            <v>0</v>
          </cell>
        </row>
        <row r="673">
          <cell r="B673">
            <v>1440.31</v>
          </cell>
          <cell r="C673" t="str">
            <v>Sect.exc.mach.from 2to4m depth</v>
          </cell>
          <cell r="D673" t="str">
            <v>cum</v>
          </cell>
          <cell r="E673">
            <v>0</v>
          </cell>
        </row>
        <row r="674">
          <cell r="B674">
            <v>1491.11</v>
          </cell>
          <cell r="C674" t="str">
            <v>Matls. from excav.trans. by wheel-barrow</v>
          </cell>
          <cell r="D674" t="str">
            <v>cum</v>
          </cell>
          <cell r="E674">
            <v>0</v>
          </cell>
        </row>
        <row r="675">
          <cell r="B675">
            <v>1440.44</v>
          </cell>
          <cell r="C675" t="str">
            <v>Materials from excav.transport</v>
          </cell>
          <cell r="D675" t="str">
            <v>cum</v>
          </cell>
          <cell r="E675">
            <v>0</v>
          </cell>
        </row>
        <row r="676">
          <cell r="B676">
            <v>1440.45</v>
          </cell>
          <cell r="C676" t="str">
            <v>Materials from demol.transport</v>
          </cell>
          <cell r="D676" t="str">
            <v>cum</v>
          </cell>
          <cell r="E676">
            <v>0</v>
          </cell>
        </row>
        <row r="677">
          <cell r="B677">
            <v>1491.12</v>
          </cell>
          <cell r="C677" t="str">
            <v>Backfill (matl.from excav.exec.by hand)</v>
          </cell>
          <cell r="D677" t="str">
            <v>cum</v>
          </cell>
          <cell r="E677">
            <v>0</v>
          </cell>
        </row>
        <row r="678">
          <cell r="B678">
            <v>1440.5</v>
          </cell>
          <cell r="C678" t="str">
            <v>Backfill w/ matl from exc.</v>
          </cell>
          <cell r="D678" t="str">
            <v>cum</v>
          </cell>
          <cell r="E678">
            <v>0</v>
          </cell>
        </row>
        <row r="679">
          <cell r="B679">
            <v>1440.51</v>
          </cell>
          <cell r="C679" t="str">
            <v>Backfill w/ matl by contr.</v>
          </cell>
          <cell r="D679" t="str">
            <v>cum</v>
          </cell>
          <cell r="E679">
            <v>0</v>
          </cell>
        </row>
        <row r="680">
          <cell r="B680">
            <v>1711.07</v>
          </cell>
          <cell r="C680" t="str">
            <v>Bitumen coat for foundation</v>
          </cell>
          <cell r="D680" t="str">
            <v>sqm</v>
          </cell>
          <cell r="E680">
            <v>0</v>
          </cell>
        </row>
        <row r="681">
          <cell r="B681">
            <v>1711.01</v>
          </cell>
          <cell r="C681" t="str">
            <v>Lean concrete 5cm thk.</v>
          </cell>
          <cell r="D681" t="str">
            <v>sqm</v>
          </cell>
          <cell r="E681">
            <v>0</v>
          </cell>
        </row>
        <row r="682">
          <cell r="B682">
            <v>1711.02</v>
          </cell>
          <cell r="C682" t="str">
            <v>Lean concrete 10cm thk.</v>
          </cell>
          <cell r="D682" t="str">
            <v>sqm</v>
          </cell>
          <cell r="E682">
            <v>0</v>
          </cell>
        </row>
        <row r="683">
          <cell r="B683">
            <v>1711.06</v>
          </cell>
          <cell r="C683" t="str">
            <v>Concrete for foundation</v>
          </cell>
          <cell r="D683" t="str">
            <v>cum</v>
          </cell>
          <cell r="E683">
            <v>0</v>
          </cell>
        </row>
        <row r="684">
          <cell r="B684">
            <v>1712.01</v>
          </cell>
          <cell r="C684" t="str">
            <v>Concrete elev. up to 10m</v>
          </cell>
          <cell r="D684" t="str">
            <v>cum</v>
          </cell>
          <cell r="E684">
            <v>0</v>
          </cell>
        </row>
        <row r="685">
          <cell r="B685">
            <v>1712.02</v>
          </cell>
          <cell r="C685" t="str">
            <v>Concr.elev.from 10,01to20m</v>
          </cell>
          <cell r="D685" t="str">
            <v>cum</v>
          </cell>
          <cell r="E685">
            <v>0</v>
          </cell>
        </row>
        <row r="686">
          <cell r="B686">
            <v>1799.29</v>
          </cell>
          <cell r="C686" t="str">
            <v>Concrete above,sides around existing fnds.</v>
          </cell>
          <cell r="D686" t="str">
            <v>cum</v>
          </cell>
          <cell r="E686">
            <v>0</v>
          </cell>
        </row>
        <row r="687">
          <cell r="B687">
            <v>1711.11</v>
          </cell>
          <cell r="C687" t="str">
            <v>Small size fndn(up to0,2cu.m)</v>
          </cell>
          <cell r="D687" t="str">
            <v>u</v>
          </cell>
          <cell r="E687">
            <v>0</v>
          </cell>
        </row>
        <row r="688">
          <cell r="B688">
            <v>1711.1</v>
          </cell>
          <cell r="C688" t="str">
            <v>Stairs foundation</v>
          </cell>
          <cell r="D688" t="str">
            <v>u</v>
          </cell>
          <cell r="E688">
            <v>0</v>
          </cell>
        </row>
        <row r="689">
          <cell r="B689">
            <v>1711.2</v>
          </cell>
          <cell r="C689" t="str">
            <v>Formwork foundation</v>
          </cell>
          <cell r="D689" t="str">
            <v>sqm</v>
          </cell>
          <cell r="E689">
            <v>0</v>
          </cell>
        </row>
        <row r="690">
          <cell r="B690">
            <v>1712.2</v>
          </cell>
          <cell r="C690" t="str">
            <v>Formwork elev. up to 10m</v>
          </cell>
          <cell r="D690" t="str">
            <v>sqm</v>
          </cell>
          <cell r="E690">
            <v>0</v>
          </cell>
        </row>
        <row r="691">
          <cell r="B691">
            <v>1712.21</v>
          </cell>
          <cell r="C691" t="str">
            <v>Formwork elev. 10/20m</v>
          </cell>
          <cell r="D691" t="str">
            <v>sqm</v>
          </cell>
          <cell r="E691">
            <v>0</v>
          </cell>
        </row>
        <row r="692">
          <cell r="B692">
            <v>1712.26</v>
          </cell>
          <cell r="C692" t="str">
            <v>Fair-faced formwork el. &lt;10m</v>
          </cell>
          <cell r="D692" t="str">
            <v>sqm</v>
          </cell>
          <cell r="E692">
            <v>0</v>
          </cell>
        </row>
        <row r="693">
          <cell r="B693">
            <v>1712.27</v>
          </cell>
          <cell r="C693" t="str">
            <v>Fair-faced formwork el.10/20m</v>
          </cell>
          <cell r="D693" t="str">
            <v>sqm</v>
          </cell>
          <cell r="E693">
            <v>0</v>
          </cell>
        </row>
        <row r="694">
          <cell r="B694">
            <v>1710.02</v>
          </cell>
          <cell r="C694" t="str">
            <v>Improved bond reinf.steel</v>
          </cell>
          <cell r="D694" t="str">
            <v>kg</v>
          </cell>
          <cell r="E694">
            <v>0</v>
          </cell>
        </row>
        <row r="695">
          <cell r="B695">
            <v>1710.21</v>
          </cell>
          <cell r="C695" t="str">
            <v>Grout 25mm thk.</v>
          </cell>
          <cell r="D695" t="str">
            <v>sqm</v>
          </cell>
          <cell r="E695">
            <v>0</v>
          </cell>
        </row>
        <row r="696">
          <cell r="B696">
            <v>1710.24</v>
          </cell>
          <cell r="C696" t="str">
            <v>Non-shrinking grout 25mm</v>
          </cell>
          <cell r="D696" t="str">
            <v>sqm</v>
          </cell>
          <cell r="E696">
            <v>0</v>
          </cell>
        </row>
        <row r="697">
          <cell r="B697">
            <v>1710.07</v>
          </cell>
          <cell r="C697" t="str">
            <v>Anchor bolts weight up to 20Kg</v>
          </cell>
          <cell r="D697" t="str">
            <v>kg</v>
          </cell>
          <cell r="E697">
            <v>0</v>
          </cell>
        </row>
        <row r="698">
          <cell r="B698">
            <v>1710.15</v>
          </cell>
          <cell r="C698" t="str">
            <v>Steel insert</v>
          </cell>
          <cell r="D698" t="str">
            <v>kg</v>
          </cell>
          <cell r="E698">
            <v>0</v>
          </cell>
        </row>
        <row r="699">
          <cell r="B699">
            <v>1420.02</v>
          </cell>
          <cell r="C699" t="str">
            <v>Surface compaction 90%</v>
          </cell>
          <cell r="D699" t="str">
            <v>sqm</v>
          </cell>
          <cell r="E699">
            <v>0</v>
          </cell>
        </row>
        <row r="700">
          <cell r="B700">
            <v>1713.01</v>
          </cell>
          <cell r="C700" t="str">
            <v>Floor sub-base</v>
          </cell>
          <cell r="D700" t="str">
            <v>cum</v>
          </cell>
          <cell r="E700">
            <v>0</v>
          </cell>
        </row>
        <row r="701">
          <cell r="B701">
            <v>1799.86</v>
          </cell>
          <cell r="C701" t="str">
            <v>Floor sub-base as item 1713,01 but inside existing building hand executed</v>
          </cell>
          <cell r="D701" t="str">
            <v>cum</v>
          </cell>
          <cell r="E701">
            <v>0</v>
          </cell>
        </row>
        <row r="702">
          <cell r="B702">
            <v>1713.03</v>
          </cell>
          <cell r="C702" t="str">
            <v>Polyethilene vapor barrier</v>
          </cell>
          <cell r="D702" t="str">
            <v>sqm</v>
          </cell>
          <cell r="E702">
            <v>0</v>
          </cell>
        </row>
        <row r="703">
          <cell r="B703">
            <v>1713.04</v>
          </cell>
          <cell r="C703" t="str">
            <v>Reinf.concrete paving thk 10cm</v>
          </cell>
          <cell r="D703" t="str">
            <v>sqm</v>
          </cell>
          <cell r="E703">
            <v>0</v>
          </cell>
        </row>
        <row r="704">
          <cell r="B704">
            <v>1713.05</v>
          </cell>
          <cell r="C704" t="str">
            <v>Reinf.concrete paving thk 15cm</v>
          </cell>
          <cell r="D704" t="str">
            <v>sqm</v>
          </cell>
          <cell r="E704">
            <v>0</v>
          </cell>
        </row>
        <row r="705">
          <cell r="B705">
            <v>1713.06</v>
          </cell>
          <cell r="C705" t="str">
            <v>Reinf.concrete paving thk 20cm</v>
          </cell>
          <cell r="D705" t="str">
            <v>sqm</v>
          </cell>
          <cell r="E705">
            <v>0</v>
          </cell>
        </row>
        <row r="706">
          <cell r="B706">
            <v>1710.03</v>
          </cell>
          <cell r="C706" t="str">
            <v>Welded wire mesh</v>
          </cell>
          <cell r="D706" t="str">
            <v>kg</v>
          </cell>
          <cell r="E706">
            <v>0</v>
          </cell>
        </row>
        <row r="707">
          <cell r="B707">
            <v>1713.13</v>
          </cell>
          <cell r="C707" t="str">
            <v>Cut joint ( control )</v>
          </cell>
          <cell r="D707" t="str">
            <v>lm</v>
          </cell>
          <cell r="E707">
            <v>0</v>
          </cell>
        </row>
        <row r="708">
          <cell r="B708">
            <v>1713.14</v>
          </cell>
          <cell r="C708" t="str">
            <v>Construction joint</v>
          </cell>
          <cell r="D708" t="str">
            <v>lm</v>
          </cell>
          <cell r="E708">
            <v>0</v>
          </cell>
        </row>
        <row r="709">
          <cell r="B709">
            <v>2000.0039999999999</v>
          </cell>
          <cell r="C709" t="str">
            <v>Cavity hol.block wall 40cm thk</v>
          </cell>
          <cell r="D709" t="str">
            <v>sqm</v>
          </cell>
          <cell r="E709">
            <v>0</v>
          </cell>
        </row>
        <row r="710">
          <cell r="B710">
            <v>2000.0129999999999</v>
          </cell>
          <cell r="C710" t="str">
            <v>Insulating mtl for cavity-wall</v>
          </cell>
          <cell r="D710" t="str">
            <v>sqm</v>
          </cell>
          <cell r="E710">
            <v>0</v>
          </cell>
        </row>
        <row r="711">
          <cell r="B711">
            <v>2000.001</v>
          </cell>
          <cell r="C711" t="str">
            <v>Hollow-block wall 20cm thk</v>
          </cell>
          <cell r="D711" t="str">
            <v>sqm</v>
          </cell>
          <cell r="E711">
            <v>0</v>
          </cell>
        </row>
        <row r="712">
          <cell r="B712">
            <v>2000.002</v>
          </cell>
          <cell r="C712" t="str">
            <v>Hollow-block wall 10/12cm thk</v>
          </cell>
          <cell r="D712" t="str">
            <v>sqm</v>
          </cell>
          <cell r="E712">
            <v>0</v>
          </cell>
        </row>
        <row r="713">
          <cell r="B713">
            <v>2000.53</v>
          </cell>
          <cell r="C713" t="str">
            <v>Chemicals Warehouse (Lsp all included)</v>
          </cell>
          <cell r="D713" t="str">
            <v>cum</v>
          </cell>
          <cell r="E713">
            <v>0</v>
          </cell>
        </row>
        <row r="714">
          <cell r="B714">
            <v>1440.85</v>
          </cell>
          <cell r="C714" t="str">
            <v>Side-walk pav. 10cm thk</v>
          </cell>
          <cell r="D714" t="str">
            <v>sqm</v>
          </cell>
          <cell r="E714">
            <v>0</v>
          </cell>
        </row>
        <row r="715">
          <cell r="B715">
            <v>2000.078</v>
          </cell>
          <cell r="C715" t="str">
            <v>Steel manufactured material ( Gate, handrails, grating and fencing )</v>
          </cell>
          <cell r="D715" t="str">
            <v>kg</v>
          </cell>
          <cell r="E715">
            <v>0</v>
          </cell>
        </row>
        <row r="716">
          <cell r="B716">
            <v>2000.5509999999999</v>
          </cell>
          <cell r="C716" t="str">
            <v>As item 2000,078 but for cable tray support under floor of existing power plant C.R.</v>
          </cell>
          <cell r="D716" t="str">
            <v>Kg</v>
          </cell>
          <cell r="E716">
            <v>0</v>
          </cell>
        </row>
        <row r="717">
          <cell r="B717">
            <v>2000.0170000000001</v>
          </cell>
          <cell r="C717" t="str">
            <v>Cem. floor topping 5cm thk</v>
          </cell>
          <cell r="D717" t="str">
            <v>sqm</v>
          </cell>
          <cell r="E717">
            <v>0</v>
          </cell>
        </row>
        <row r="718">
          <cell r="B718">
            <v>2000.0250000000001</v>
          </cell>
          <cell r="C718" t="str">
            <v>Raised flooring</v>
          </cell>
          <cell r="D718" t="str">
            <v>sqm</v>
          </cell>
          <cell r="E718">
            <v>0</v>
          </cell>
        </row>
        <row r="719">
          <cell r="B719">
            <v>2000.0640000000001</v>
          </cell>
          <cell r="C719" t="str">
            <v>Anodized aluminium window</v>
          </cell>
          <cell r="D719" t="str">
            <v>sqm</v>
          </cell>
          <cell r="E719">
            <v>0</v>
          </cell>
        </row>
        <row r="720">
          <cell r="B720">
            <v>2000.077</v>
          </cell>
          <cell r="C720" t="str">
            <v>Thermal &amp; sound proofing glass</v>
          </cell>
          <cell r="D720" t="str">
            <v>sqm</v>
          </cell>
          <cell r="E720">
            <v>0</v>
          </cell>
        </row>
        <row r="721">
          <cell r="B721">
            <v>2000.0550000000001</v>
          </cell>
          <cell r="C721" t="str">
            <v>Wood. door lamin.plastic lined</v>
          </cell>
          <cell r="D721" t="str">
            <v>sqm</v>
          </cell>
          <cell r="E721">
            <v>0</v>
          </cell>
        </row>
        <row r="722">
          <cell r="B722">
            <v>2000.057</v>
          </cell>
          <cell r="C722" t="str">
            <v>Anodized aluminium door</v>
          </cell>
          <cell r="D722" t="str">
            <v>sqm</v>
          </cell>
          <cell r="E722">
            <v>0</v>
          </cell>
        </row>
        <row r="723">
          <cell r="B723">
            <v>2000.058</v>
          </cell>
          <cell r="C723" t="str">
            <v>An.al.door w.glasses panel</v>
          </cell>
          <cell r="D723" t="str">
            <v>sqm</v>
          </cell>
          <cell r="E723">
            <v>0</v>
          </cell>
        </row>
        <row r="724">
          <cell r="B724">
            <v>2000.5519999999999</v>
          </cell>
          <cell r="C724" t="str">
            <v>Sliding steel door</v>
          </cell>
          <cell r="D724" t="str">
            <v>sqm</v>
          </cell>
          <cell r="E724">
            <v>0</v>
          </cell>
        </row>
        <row r="725">
          <cell r="B725">
            <v>2000.0609999999999</v>
          </cell>
          <cell r="C725" t="str">
            <v>Antipanic handle</v>
          </cell>
          <cell r="D725" t="str">
            <v>u</v>
          </cell>
          <cell r="E725">
            <v>0</v>
          </cell>
        </row>
        <row r="726">
          <cell r="B726">
            <v>2000.0630000000001</v>
          </cell>
          <cell r="C726" t="str">
            <v>Door closer</v>
          </cell>
          <cell r="D726" t="str">
            <v>u</v>
          </cell>
          <cell r="E726">
            <v>0</v>
          </cell>
        </row>
        <row r="727">
          <cell r="B727">
            <v>2000.09</v>
          </cell>
          <cell r="C727" t="str">
            <v>Water heater  80 l.</v>
          </cell>
          <cell r="D727" t="str">
            <v>u</v>
          </cell>
          <cell r="E727">
            <v>0</v>
          </cell>
        </row>
        <row r="728">
          <cell r="B728">
            <v>2000.0909999999999</v>
          </cell>
          <cell r="C728" t="str">
            <v>Water heater 120 l.</v>
          </cell>
          <cell r="D728" t="str">
            <v>u</v>
          </cell>
          <cell r="E728">
            <v>0</v>
          </cell>
        </row>
        <row r="729">
          <cell r="B729">
            <v>2000.0139999999999</v>
          </cell>
          <cell r="C729" t="str">
            <v>Concrete block rendering</v>
          </cell>
          <cell r="D729" t="str">
            <v>sqm</v>
          </cell>
          <cell r="E729">
            <v>0</v>
          </cell>
        </row>
        <row r="730">
          <cell r="B730">
            <v>2000.0150000000001</v>
          </cell>
          <cell r="C730" t="str">
            <v>Rough plaster</v>
          </cell>
          <cell r="D730" t="str">
            <v>sqm</v>
          </cell>
          <cell r="E730">
            <v>0</v>
          </cell>
        </row>
        <row r="731">
          <cell r="B731">
            <v>2000.0160000000001</v>
          </cell>
          <cell r="C731" t="str">
            <v>3-layers plastering</v>
          </cell>
          <cell r="D731" t="str">
            <v>sqm</v>
          </cell>
          <cell r="E731">
            <v>0</v>
          </cell>
        </row>
        <row r="732">
          <cell r="B732">
            <v>2000.047</v>
          </cell>
          <cell r="C732" t="str">
            <v>Washable acrilic paint</v>
          </cell>
          <cell r="D732" t="str">
            <v>sqm</v>
          </cell>
          <cell r="E732">
            <v>0</v>
          </cell>
        </row>
        <row r="733">
          <cell r="B733">
            <v>2000.05</v>
          </cell>
          <cell r="C733" t="str">
            <v>Quartz paint</v>
          </cell>
          <cell r="D733" t="str">
            <v>sqm</v>
          </cell>
          <cell r="E733">
            <v>0</v>
          </cell>
        </row>
        <row r="734">
          <cell r="B734">
            <v>1799.62</v>
          </cell>
          <cell r="C734" t="str">
            <v>Protection paint on  elevated concrete structures epoxy resin SIKAGARD-67 or similar</v>
          </cell>
          <cell r="D734" t="str">
            <v>sqm</v>
          </cell>
          <cell r="E734">
            <v>0</v>
          </cell>
        </row>
        <row r="735">
          <cell r="B735">
            <v>1713.09</v>
          </cell>
          <cell r="C735" t="str">
            <v>Hardener on paving (dust)</v>
          </cell>
          <cell r="D735" t="str">
            <v>sqm</v>
          </cell>
          <cell r="E735">
            <v>0</v>
          </cell>
        </row>
        <row r="736">
          <cell r="B736">
            <v>2000.54</v>
          </cell>
          <cell r="C736" t="str">
            <v>Ceramic  tile  type "cotto"</v>
          </cell>
          <cell r="D736" t="str">
            <v>sqm</v>
          </cell>
          <cell r="E736">
            <v>0</v>
          </cell>
        </row>
        <row r="737">
          <cell r="B737">
            <v>2000.019</v>
          </cell>
          <cell r="C737" t="str">
            <v>Terrazzo tiles</v>
          </cell>
          <cell r="D737" t="str">
            <v>sqm</v>
          </cell>
          <cell r="E737">
            <v>0</v>
          </cell>
        </row>
        <row r="738">
          <cell r="B738">
            <v>2000.018</v>
          </cell>
          <cell r="C738" t="str">
            <v>Resilient tiles</v>
          </cell>
          <cell r="D738" t="str">
            <v>sqm</v>
          </cell>
          <cell r="E738">
            <v>0</v>
          </cell>
        </row>
        <row r="739">
          <cell r="B739">
            <v>2000.0219999999999</v>
          </cell>
          <cell r="C739" t="str">
            <v>Glazed gres-tile</v>
          </cell>
          <cell r="D739" t="str">
            <v>sqm</v>
          </cell>
          <cell r="E739">
            <v>0</v>
          </cell>
        </row>
        <row r="740">
          <cell r="B740">
            <v>2000.0260000000001</v>
          </cell>
          <cell r="C740" t="str">
            <v>Plastic skirting board</v>
          </cell>
          <cell r="D740" t="str">
            <v>lm</v>
          </cell>
          <cell r="E740">
            <v>0</v>
          </cell>
        </row>
        <row r="741">
          <cell r="B741">
            <v>2000.0319999999999</v>
          </cell>
          <cell r="C741" t="str">
            <v>Glazed gres skirting board</v>
          </cell>
          <cell r="D741" t="str">
            <v>lm</v>
          </cell>
          <cell r="E741">
            <v>0</v>
          </cell>
        </row>
        <row r="742">
          <cell r="B742">
            <v>2000.039</v>
          </cell>
          <cell r="C742" t="str">
            <v>Glazed ceramic tile lining</v>
          </cell>
          <cell r="D742" t="str">
            <v>sqm</v>
          </cell>
          <cell r="E742">
            <v>0</v>
          </cell>
        </row>
        <row r="743">
          <cell r="B743">
            <v>2000.5409999999999</v>
          </cell>
          <cell r="C743" t="str">
            <v>Supply and erection of reinforced concrete and glass tiles panel on walls thick 8 cm</v>
          </cell>
          <cell r="D743" t="str">
            <v>sqm</v>
          </cell>
          <cell r="E743">
            <v>0</v>
          </cell>
        </row>
        <row r="744">
          <cell r="B744">
            <v>2000.1130000000001</v>
          </cell>
          <cell r="C744" t="str">
            <v>Light-weight concrete bed</v>
          </cell>
          <cell r="D744" t="str">
            <v>cum</v>
          </cell>
          <cell r="E744">
            <v>0</v>
          </cell>
        </row>
        <row r="745">
          <cell r="B745">
            <v>2000.1179999999999</v>
          </cell>
          <cell r="C745" t="str">
            <v>Waterproof membrane (2 layers)</v>
          </cell>
          <cell r="D745" t="str">
            <v>sqm</v>
          </cell>
          <cell r="E745">
            <v>0</v>
          </cell>
        </row>
        <row r="746">
          <cell r="B746">
            <v>2000.0830000000001</v>
          </cell>
          <cell r="C746" t="str">
            <v>Lead union</v>
          </cell>
          <cell r="D746" t="str">
            <v>kg</v>
          </cell>
          <cell r="E746">
            <v>0</v>
          </cell>
        </row>
        <row r="747">
          <cell r="B747">
            <v>2000.0820000000001</v>
          </cell>
          <cell r="C747" t="str">
            <v>Galvanized &amp; painted flashing</v>
          </cell>
          <cell r="D747" t="str">
            <v>kg</v>
          </cell>
          <cell r="E747">
            <v>0</v>
          </cell>
        </row>
        <row r="748">
          <cell r="B748">
            <v>2000.0840000000001</v>
          </cell>
          <cell r="C748" t="str">
            <v>PVC downsput dia. 110mm</v>
          </cell>
          <cell r="D748" t="str">
            <v>lm</v>
          </cell>
          <cell r="E748">
            <v>0</v>
          </cell>
        </row>
        <row r="749">
          <cell r="B749">
            <v>2000.087</v>
          </cell>
          <cell r="C749" t="str">
            <v>Cast iron downspout terminal</v>
          </cell>
          <cell r="D749" t="str">
            <v>kg</v>
          </cell>
          <cell r="E749">
            <v>0</v>
          </cell>
        </row>
        <row r="750">
          <cell r="B750">
            <v>2000.1089999999999</v>
          </cell>
          <cell r="C750" t="str">
            <v>Drinking water cooler</v>
          </cell>
          <cell r="D750" t="str">
            <v>u</v>
          </cell>
          <cell r="E750">
            <v>0</v>
          </cell>
        </row>
        <row r="751">
          <cell r="B751">
            <v>2000.1</v>
          </cell>
          <cell r="C751" t="str">
            <v>European closet</v>
          </cell>
          <cell r="D751" t="str">
            <v>u</v>
          </cell>
          <cell r="E751">
            <v>0</v>
          </cell>
        </row>
        <row r="752">
          <cell r="B752">
            <v>2000.104</v>
          </cell>
          <cell r="C752" t="str">
            <v>Wash-basin column supp.</v>
          </cell>
          <cell r="D752" t="str">
            <v>u</v>
          </cell>
          <cell r="E752">
            <v>0</v>
          </cell>
        </row>
        <row r="753">
          <cell r="B753">
            <v>2000.538</v>
          </cell>
          <cell r="C753" t="str">
            <v>Mineral fiber tiles 60 x 60 cm  false ceiling</v>
          </cell>
          <cell r="D753" t="str">
            <v>sqm</v>
          </cell>
          <cell r="E753">
            <v>0</v>
          </cell>
        </row>
        <row r="754">
          <cell r="B754">
            <v>2000.539</v>
          </cell>
          <cell r="C754" t="str">
            <v>Painted aluminium staves  false ceiling</v>
          </cell>
          <cell r="D754" t="str">
            <v>sqm</v>
          </cell>
          <cell r="E754">
            <v>0</v>
          </cell>
        </row>
        <row r="755">
          <cell r="B755">
            <v>2000.0340000000001</v>
          </cell>
          <cell r="C755" t="str">
            <v>Quarry stone for caps, etc.</v>
          </cell>
          <cell r="D755" t="str">
            <v>sqm</v>
          </cell>
          <cell r="E755">
            <v>0</v>
          </cell>
        </row>
        <row r="756">
          <cell r="B756">
            <v>2000.0350000000001</v>
          </cell>
          <cell r="C756" t="str">
            <v>Quarry stone for special tread</v>
          </cell>
          <cell r="D756" t="str">
            <v>sqm</v>
          </cell>
          <cell r="E756">
            <v>0</v>
          </cell>
        </row>
        <row r="757">
          <cell r="B757">
            <v>2000.037</v>
          </cell>
          <cell r="C757" t="str">
            <v>Quarry stone for skirting</v>
          </cell>
          <cell r="D757" t="str">
            <v>sqm</v>
          </cell>
          <cell r="E757">
            <v>0</v>
          </cell>
        </row>
        <row r="758">
          <cell r="B758">
            <v>1490.02</v>
          </cell>
          <cell r="C758" t="str">
            <v>Masonry thk up to 20cm demol.</v>
          </cell>
          <cell r="D758" t="str">
            <v>cum</v>
          </cell>
          <cell r="E758">
            <v>0</v>
          </cell>
        </row>
        <row r="759">
          <cell r="B759">
            <v>1490.03</v>
          </cell>
          <cell r="C759" t="str">
            <v>Masonry thk &gt; 20cm demol.</v>
          </cell>
          <cell r="D759" t="str">
            <v>cum</v>
          </cell>
          <cell r="E759">
            <v>0</v>
          </cell>
        </row>
        <row r="760">
          <cell r="B760">
            <v>1490.05</v>
          </cell>
          <cell r="C760" t="str">
            <v>Reinforced concrete demol.</v>
          </cell>
          <cell r="D760" t="str">
            <v>cum</v>
          </cell>
          <cell r="E760">
            <v>0</v>
          </cell>
        </row>
        <row r="761">
          <cell r="B761">
            <v>1490.07</v>
          </cell>
          <cell r="C761" t="str">
            <v>Reinf. concrete paving demol.</v>
          </cell>
          <cell r="D761" t="str">
            <v>sqm</v>
          </cell>
          <cell r="E761">
            <v>0</v>
          </cell>
        </row>
        <row r="762">
          <cell r="B762">
            <v>1491.34</v>
          </cell>
          <cell r="C762" t="str">
            <v>Reinf. concrete paving demol. 20 cm thk.</v>
          </cell>
          <cell r="D762" t="str">
            <v>sqm</v>
          </cell>
          <cell r="E762">
            <v>0</v>
          </cell>
        </row>
        <row r="763">
          <cell r="B763">
            <v>1490.1</v>
          </cell>
          <cell r="C763" t="str">
            <v>R.C.&amp; tile lintol floor demol.</v>
          </cell>
          <cell r="D763" t="str">
            <v>sqm</v>
          </cell>
          <cell r="E763">
            <v>0</v>
          </cell>
        </row>
        <row r="764">
          <cell r="B764">
            <v>1490.08</v>
          </cell>
          <cell r="C764" t="str">
            <v>Tiling,lining &amp; floor demol.</v>
          </cell>
          <cell r="D764" t="str">
            <v>sqm</v>
          </cell>
          <cell r="E764">
            <v>0</v>
          </cell>
        </row>
        <row r="765">
          <cell r="B765">
            <v>1491.5</v>
          </cell>
          <cell r="C765" t="str">
            <v xml:space="preserve">Holes formation on the Elect. Substation walls for outlet cables </v>
          </cell>
          <cell r="D765" t="str">
            <v>u</v>
          </cell>
          <cell r="E765">
            <v>0</v>
          </cell>
        </row>
        <row r="766">
          <cell r="B766">
            <v>2000.5150000000001</v>
          </cell>
          <cell r="C766" t="str">
            <v>Civ.work assistance electric.erection</v>
          </cell>
          <cell r="D766" t="str">
            <v>h</v>
          </cell>
          <cell r="E766">
            <v>0</v>
          </cell>
        </row>
        <row r="767">
          <cell r="B767">
            <v>2000.549</v>
          </cell>
          <cell r="C767" t="str">
            <v>Closed existing Holes for electrical panel by checkered plate 6+2 mm</v>
          </cell>
          <cell r="D767" t="str">
            <v>sqm</v>
          </cell>
          <cell r="E767">
            <v>0</v>
          </cell>
        </row>
        <row r="768">
          <cell r="B768">
            <v>2000.55</v>
          </cell>
          <cell r="C768" t="str">
            <v>New holes on exist. Floor for erection of elect.panel included steel frame embedded</v>
          </cell>
          <cell r="D768" t="str">
            <v>sqm</v>
          </cell>
          <cell r="E768">
            <v>0</v>
          </cell>
        </row>
        <row r="769">
          <cell r="B769">
            <v>1491.4</v>
          </cell>
          <cell r="C769" t="str">
            <v>Chipping of existing interior plastering surface</v>
          </cell>
          <cell r="D769" t="str">
            <v>sqm</v>
          </cell>
          <cell r="E769">
            <v>0</v>
          </cell>
        </row>
        <row r="770">
          <cell r="B770">
            <v>1490.01</v>
          </cell>
          <cell r="C770" t="str">
            <v>Whole building demolition</v>
          </cell>
          <cell r="D770" t="str">
            <v>cum</v>
          </cell>
          <cell r="E770">
            <v>0</v>
          </cell>
        </row>
        <row r="771">
          <cell r="B771">
            <v>1490.19</v>
          </cell>
          <cell r="C771" t="str">
            <v>Dismantling and storage of steel frame of shelter &amp; structural steel</v>
          </cell>
          <cell r="D771" t="str">
            <v>kg</v>
          </cell>
          <cell r="E771">
            <v>0</v>
          </cell>
        </row>
        <row r="772">
          <cell r="B772">
            <v>2000.546</v>
          </cell>
          <cell r="C772" t="str">
            <v>Supply and  Erection Split Type Air Conditioner  5 Kw  -  wall mounted indoor unit</v>
          </cell>
          <cell r="D772" t="str">
            <v>u</v>
          </cell>
          <cell r="E772">
            <v>0</v>
          </cell>
        </row>
        <row r="773">
          <cell r="B773">
            <v>2000.547</v>
          </cell>
          <cell r="C773" t="str">
            <v>Supply and  Erection Split Type Air Conditioner  7 Kw  -  wall mounted indoor unit</v>
          </cell>
          <cell r="D773" t="str">
            <v>u</v>
          </cell>
          <cell r="E773">
            <v>0</v>
          </cell>
        </row>
        <row r="774">
          <cell r="B774">
            <v>2000.548</v>
          </cell>
          <cell r="C774" t="str">
            <v>Set up of existing H.V.A.C. system of Desalination Control Building</v>
          </cell>
          <cell r="D774" t="str">
            <v>u</v>
          </cell>
          <cell r="E774">
            <v>0</v>
          </cell>
        </row>
        <row r="775">
          <cell r="B775">
            <v>2000.528</v>
          </cell>
          <cell r="C775" t="str">
            <v>Supply and  Erection H.V.A.C.plant for Buildings</v>
          </cell>
          <cell r="D775" t="str">
            <v>cum</v>
          </cell>
          <cell r="E775">
            <v>0</v>
          </cell>
        </row>
        <row r="776">
          <cell r="B776">
            <v>2000.529</v>
          </cell>
          <cell r="C776" t="str">
            <v>Supply and  Erection of electrical  lighting system  for Buildings</v>
          </cell>
          <cell r="D776" t="str">
            <v>cum</v>
          </cell>
          <cell r="E776">
            <v>0</v>
          </cell>
        </row>
        <row r="778">
          <cell r="C778" t="str">
            <v xml:space="preserve">Total Buildings (Concrete &amp; Masonry Type) </v>
          </cell>
          <cell r="D778" t="str">
            <v>cum</v>
          </cell>
          <cell r="E778">
            <v>0</v>
          </cell>
        </row>
        <row r="780">
          <cell r="B780">
            <v>21</v>
          </cell>
          <cell r="C780" t="str">
            <v>DEMOLITIONS</v>
          </cell>
          <cell r="E780">
            <v>0</v>
          </cell>
        </row>
        <row r="782">
          <cell r="B782">
            <v>1440.3</v>
          </cell>
          <cell r="C782" t="str">
            <v>Soil sect.exc.by mach.up to 2m</v>
          </cell>
          <cell r="D782" t="str">
            <v>cum</v>
          </cell>
          <cell r="E782">
            <v>0</v>
          </cell>
        </row>
        <row r="783">
          <cell r="B783">
            <v>1440.1</v>
          </cell>
          <cell r="C783" t="str">
            <v>Soil sect.exc.by hand up to 2m</v>
          </cell>
          <cell r="D783" t="str">
            <v>cum</v>
          </cell>
          <cell r="E783">
            <v>0</v>
          </cell>
        </row>
        <row r="784">
          <cell r="B784">
            <v>1440.44</v>
          </cell>
          <cell r="C784" t="str">
            <v>Materials from excav.transport</v>
          </cell>
          <cell r="D784" t="str">
            <v>cum</v>
          </cell>
          <cell r="E784">
            <v>0</v>
          </cell>
        </row>
        <row r="785">
          <cell r="B785">
            <v>1440.45</v>
          </cell>
          <cell r="C785" t="str">
            <v>Materials from demol.transport</v>
          </cell>
          <cell r="D785" t="str">
            <v>cum</v>
          </cell>
          <cell r="E785">
            <v>0</v>
          </cell>
        </row>
        <row r="786">
          <cell r="B786">
            <v>1440.5</v>
          </cell>
          <cell r="C786" t="str">
            <v>Backfill w/ matl from exc.</v>
          </cell>
          <cell r="D786" t="str">
            <v>cum</v>
          </cell>
          <cell r="E786">
            <v>0</v>
          </cell>
        </row>
        <row r="787">
          <cell r="B787">
            <v>1440.51</v>
          </cell>
          <cell r="C787" t="str">
            <v>Backfill w/ matl by contr.</v>
          </cell>
          <cell r="D787" t="str">
            <v>cum</v>
          </cell>
          <cell r="E787">
            <v>0</v>
          </cell>
        </row>
        <row r="788">
          <cell r="B788">
            <v>1490.01</v>
          </cell>
          <cell r="C788" t="str">
            <v>Whole building demolition</v>
          </cell>
          <cell r="D788" t="str">
            <v>cum</v>
          </cell>
          <cell r="E788">
            <v>0</v>
          </cell>
        </row>
        <row r="789">
          <cell r="B789">
            <v>1490.02</v>
          </cell>
          <cell r="C789" t="str">
            <v>Masonry thk up to 20cm demol.</v>
          </cell>
          <cell r="D789" t="str">
            <v>cum</v>
          </cell>
          <cell r="E789">
            <v>0</v>
          </cell>
        </row>
        <row r="790">
          <cell r="B790">
            <v>1490.03</v>
          </cell>
          <cell r="C790" t="str">
            <v>Masonry thk &gt; 20cm demol.</v>
          </cell>
          <cell r="D790" t="str">
            <v>cum</v>
          </cell>
          <cell r="E790">
            <v>0</v>
          </cell>
        </row>
        <row r="791">
          <cell r="B791">
            <v>1490.05</v>
          </cell>
          <cell r="C791" t="str">
            <v>Reinforced concrete demol.</v>
          </cell>
          <cell r="D791" t="str">
            <v>cum</v>
          </cell>
          <cell r="E791">
            <v>0</v>
          </cell>
        </row>
        <row r="792">
          <cell r="B792">
            <v>1490.07</v>
          </cell>
          <cell r="C792" t="str">
            <v>Reinf. concrete paving demol.</v>
          </cell>
          <cell r="D792" t="str">
            <v>sqm</v>
          </cell>
          <cell r="E792">
            <v>0</v>
          </cell>
        </row>
        <row r="793">
          <cell r="B793">
            <v>1490.15</v>
          </cell>
          <cell r="C793" t="str">
            <v>Sewer pit int.volume &gt; 1,5cum</v>
          </cell>
          <cell r="D793" t="str">
            <v>u</v>
          </cell>
          <cell r="E793">
            <v>0</v>
          </cell>
        </row>
        <row r="794">
          <cell r="B794">
            <v>1490.12</v>
          </cell>
          <cell r="C794" t="str">
            <v>Pipes dia. up to 300mm demol.</v>
          </cell>
          <cell r="D794" t="str">
            <v>lm</v>
          </cell>
          <cell r="E794">
            <v>0</v>
          </cell>
        </row>
        <row r="795">
          <cell r="B795">
            <v>1490.11</v>
          </cell>
          <cell r="C795" t="str">
            <v>Road finishing (binder and wearing ) &amp; foundat. demol.</v>
          </cell>
          <cell r="D795" t="str">
            <v>sqm</v>
          </cell>
          <cell r="E795">
            <v>0</v>
          </cell>
        </row>
        <row r="796">
          <cell r="B796">
            <v>1799.45</v>
          </cell>
          <cell r="C796" t="str">
            <v>Cut of existing concrete paving thick max 15 cm</v>
          </cell>
          <cell r="D796" t="str">
            <v>lm</v>
          </cell>
          <cell r="E796">
            <v>0</v>
          </cell>
        </row>
        <row r="797">
          <cell r="B797" t="str">
            <v>1491,12A</v>
          </cell>
          <cell r="C797" t="str">
            <v>Existing Electrical and Instrument Trenches Demolitions</v>
          </cell>
          <cell r="D797" t="str">
            <v>lm</v>
          </cell>
          <cell r="E797">
            <v>0</v>
          </cell>
        </row>
        <row r="798">
          <cell r="B798" t="str">
            <v>1714,31A</v>
          </cell>
          <cell r="C798" t="str">
            <v>Elect.cable trench type "1" ST 1400.16</v>
          </cell>
          <cell r="D798" t="str">
            <v>cum</v>
          </cell>
          <cell r="E798">
            <v>0</v>
          </cell>
        </row>
        <row r="799">
          <cell r="B799">
            <v>1491.47</v>
          </cell>
          <cell r="C799" t="str">
            <v>Existing Temporary Building/warehouse  demolition</v>
          </cell>
          <cell r="D799" t="str">
            <v>cum</v>
          </cell>
          <cell r="E799">
            <v>0</v>
          </cell>
        </row>
        <row r="800">
          <cell r="B800">
            <v>1491.1210000000001</v>
          </cell>
          <cell r="C800" t="str">
            <v xml:space="preserve">Rimotion of temporary  precast offices box container </v>
          </cell>
          <cell r="D800" t="str">
            <v>cum</v>
          </cell>
          <cell r="E800">
            <v>0</v>
          </cell>
        </row>
        <row r="801">
          <cell r="B801">
            <v>1491.1220000000001</v>
          </cell>
          <cell r="C801" t="str">
            <v xml:space="preserve">Adjustement price for existing unknown underground and above ground obstacles </v>
          </cell>
          <cell r="D801" t="str">
            <v>u</v>
          </cell>
          <cell r="E801">
            <v>0</v>
          </cell>
        </row>
        <row r="803">
          <cell r="C803" t="str">
            <v>Total demolitions</v>
          </cell>
          <cell r="D803" t="str">
            <v>each</v>
          </cell>
          <cell r="E803">
            <v>0</v>
          </cell>
        </row>
        <row r="805">
          <cell r="B805">
            <v>22</v>
          </cell>
          <cell r="C805" t="str">
            <v xml:space="preserve"> SULPHUR PIT </v>
          </cell>
          <cell r="E805">
            <v>0</v>
          </cell>
        </row>
        <row r="807">
          <cell r="B807">
            <v>1440.3</v>
          </cell>
          <cell r="C807" t="str">
            <v>Soil sect.exc.by mach.up to 2m</v>
          </cell>
          <cell r="D807" t="str">
            <v>cum</v>
          </cell>
          <cell r="E807">
            <v>0</v>
          </cell>
        </row>
        <row r="808">
          <cell r="B808">
            <v>1440.1</v>
          </cell>
          <cell r="C808" t="str">
            <v>Soil sect.exc.by hand up to 2m</v>
          </cell>
          <cell r="D808" t="str">
            <v>cum</v>
          </cell>
          <cell r="E808">
            <v>0</v>
          </cell>
        </row>
        <row r="809">
          <cell r="B809">
            <v>1440.31</v>
          </cell>
          <cell r="C809" t="str">
            <v>Sect.exc.mach.from 2to4m depth</v>
          </cell>
          <cell r="D809" t="str">
            <v>cum</v>
          </cell>
          <cell r="E809">
            <v>0</v>
          </cell>
        </row>
        <row r="810">
          <cell r="B810">
            <v>1440.11</v>
          </cell>
          <cell r="C810" t="str">
            <v>Sect.exc.hand from 2to4m depth</v>
          </cell>
          <cell r="D810" t="str">
            <v>cum</v>
          </cell>
          <cell r="E810">
            <v>0</v>
          </cell>
        </row>
        <row r="811">
          <cell r="B811">
            <v>1440.32</v>
          </cell>
          <cell r="C811" t="str">
            <v>Sect.exc.mach.exceed. 4m depth</v>
          </cell>
          <cell r="D811" t="str">
            <v>cum</v>
          </cell>
          <cell r="E811">
            <v>0</v>
          </cell>
        </row>
        <row r="812">
          <cell r="B812">
            <v>1440.12</v>
          </cell>
          <cell r="C812" t="str">
            <v>Sect.exc.hand exceed. 4m depth</v>
          </cell>
          <cell r="D812" t="str">
            <v>cum</v>
          </cell>
          <cell r="E812">
            <v>0</v>
          </cell>
        </row>
        <row r="813">
          <cell r="B813">
            <v>1440.44</v>
          </cell>
          <cell r="C813" t="str">
            <v>Materials from excav.transport</v>
          </cell>
          <cell r="D813" t="str">
            <v>cum</v>
          </cell>
          <cell r="E813">
            <v>0</v>
          </cell>
        </row>
        <row r="814">
          <cell r="B814">
            <v>1440.5</v>
          </cell>
          <cell r="C814" t="str">
            <v>Backfill w/ matl from exc.</v>
          </cell>
          <cell r="D814" t="str">
            <v>cum</v>
          </cell>
          <cell r="E814">
            <v>0</v>
          </cell>
        </row>
        <row r="815">
          <cell r="B815">
            <v>1440.51</v>
          </cell>
          <cell r="C815" t="str">
            <v>Backfill w/ matl by contr.</v>
          </cell>
          <cell r="D815" t="str">
            <v>cum</v>
          </cell>
          <cell r="E815">
            <v>0</v>
          </cell>
        </row>
        <row r="816">
          <cell r="B816">
            <v>1491.87</v>
          </cell>
          <cell r="C816" t="str">
            <v>Backfill as item 1440.50 but with selected site material</v>
          </cell>
          <cell r="D816" t="str">
            <v>cum</v>
          </cell>
          <cell r="E816">
            <v>0</v>
          </cell>
        </row>
        <row r="817">
          <cell r="B817">
            <v>1713.03</v>
          </cell>
          <cell r="C817" t="str">
            <v>Polyethilene vapor barrier</v>
          </cell>
          <cell r="D817" t="str">
            <v>sqm</v>
          </cell>
          <cell r="E817">
            <v>0</v>
          </cell>
        </row>
        <row r="818">
          <cell r="B818">
            <v>1711.07</v>
          </cell>
          <cell r="C818" t="str">
            <v>Bitumen coat for foundation</v>
          </cell>
          <cell r="D818" t="str">
            <v>sqm</v>
          </cell>
          <cell r="E818">
            <v>0</v>
          </cell>
        </row>
        <row r="819">
          <cell r="B819">
            <v>1799.65</v>
          </cell>
          <cell r="C819" t="str">
            <v>Found. Concrete minimum 28N/mm2 ( ASTM C-150 TYPE V sulfate resistance)</v>
          </cell>
          <cell r="D819" t="str">
            <v>cum</v>
          </cell>
          <cell r="E819">
            <v>0</v>
          </cell>
        </row>
        <row r="820">
          <cell r="B820">
            <v>1799.66</v>
          </cell>
          <cell r="C820" t="str">
            <v>Elevat. Concrete minimum 28N/mm2 ( ASTM C-150 TYPE V sulfate resistance)</v>
          </cell>
          <cell r="D820" t="str">
            <v>cum</v>
          </cell>
          <cell r="E820">
            <v>0</v>
          </cell>
        </row>
        <row r="821">
          <cell r="B821">
            <v>1711.2</v>
          </cell>
          <cell r="C821" t="str">
            <v>Formwork foundation</v>
          </cell>
          <cell r="D821" t="str">
            <v>sqm</v>
          </cell>
          <cell r="E821">
            <v>0</v>
          </cell>
        </row>
        <row r="822">
          <cell r="B822">
            <v>1712.2</v>
          </cell>
          <cell r="C822" t="str">
            <v>Formwork elev. up to 10m</v>
          </cell>
          <cell r="D822" t="str">
            <v>sqm</v>
          </cell>
          <cell r="E822">
            <v>0</v>
          </cell>
        </row>
        <row r="823">
          <cell r="B823">
            <v>1799.05</v>
          </cell>
          <cell r="C823" t="str">
            <v>Precast concrete covers 20 cm thick</v>
          </cell>
          <cell r="D823" t="str">
            <v>sqm</v>
          </cell>
          <cell r="E823">
            <v>0</v>
          </cell>
        </row>
        <row r="824">
          <cell r="B824">
            <v>1710.02</v>
          </cell>
          <cell r="C824" t="str">
            <v>Improved bond reinf.steel</v>
          </cell>
          <cell r="D824" t="str">
            <v>kg</v>
          </cell>
          <cell r="E824">
            <v>0</v>
          </cell>
        </row>
        <row r="825">
          <cell r="B825">
            <v>1710.03</v>
          </cell>
          <cell r="C825" t="str">
            <v>Welded wire mesh</v>
          </cell>
          <cell r="D825" t="str">
            <v>kg</v>
          </cell>
          <cell r="E825">
            <v>0</v>
          </cell>
        </row>
        <row r="826">
          <cell r="B826">
            <v>1710.15</v>
          </cell>
          <cell r="C826" t="str">
            <v>Steel insert</v>
          </cell>
          <cell r="D826" t="str">
            <v>kg</v>
          </cell>
          <cell r="E826">
            <v>0</v>
          </cell>
        </row>
        <row r="827">
          <cell r="B827">
            <v>1799.87</v>
          </cell>
          <cell r="C827" t="str">
            <v>Waterstop  Joints  Stainless Steel Sheet 1 mm Thick</v>
          </cell>
          <cell r="D827" t="str">
            <v>lm</v>
          </cell>
          <cell r="E827">
            <v>0</v>
          </cell>
        </row>
        <row r="828">
          <cell r="B828">
            <v>1799.02</v>
          </cell>
          <cell r="C828" t="str">
            <v>Waterproof cement additive</v>
          </cell>
          <cell r="D828" t="str">
            <v>kg</v>
          </cell>
          <cell r="E828">
            <v>0</v>
          </cell>
        </row>
        <row r="829">
          <cell r="B829">
            <v>1799.88</v>
          </cell>
          <cell r="C829" t="str">
            <v>Polyethylene Sheet 0,5 mm thick</v>
          </cell>
          <cell r="D829" t="str">
            <v>sqm</v>
          </cell>
          <cell r="E829">
            <v>0</v>
          </cell>
        </row>
        <row r="830">
          <cell r="B830">
            <v>1799.23</v>
          </cell>
          <cell r="C830" t="str">
            <v>Three Coats of Coal Tar Enamel</v>
          </cell>
          <cell r="D830" t="str">
            <v>sqm</v>
          </cell>
          <cell r="E830">
            <v>0</v>
          </cell>
        </row>
        <row r="831">
          <cell r="B831">
            <v>1799.89</v>
          </cell>
          <cell r="C831" t="str">
            <v>Internal lining sulphur basin with antiacid cement ("Fondu Lafarge") type 50 mm thick</v>
          </cell>
          <cell r="D831" t="str">
            <v>sqm</v>
          </cell>
          <cell r="E831">
            <v>0</v>
          </cell>
        </row>
        <row r="832">
          <cell r="B832">
            <v>1799.9</v>
          </cell>
          <cell r="C832" t="str">
            <v>Antiacid Fire Brick lining  100 mm thick</v>
          </cell>
          <cell r="D832" t="str">
            <v>sqm</v>
          </cell>
          <cell r="E832">
            <v>0</v>
          </cell>
        </row>
        <row r="833">
          <cell r="B833">
            <v>1799.91</v>
          </cell>
          <cell r="C833" t="str">
            <v>Vermiculite Concrete ( Insulation Layer )</v>
          </cell>
          <cell r="D833" t="str">
            <v>cum</v>
          </cell>
          <cell r="E833">
            <v>0</v>
          </cell>
        </row>
        <row r="834">
          <cell r="B834">
            <v>1799.92</v>
          </cell>
          <cell r="C834" t="str">
            <v>Primer Layer Type "Isoflex Fluido" or similar</v>
          </cell>
          <cell r="D834" t="str">
            <v>sqm</v>
          </cell>
          <cell r="E834">
            <v>0</v>
          </cell>
        </row>
        <row r="835">
          <cell r="B835">
            <v>1799.93</v>
          </cell>
          <cell r="C835" t="str">
            <v>First Layer Type "Ruberflam NP4" or similar</v>
          </cell>
          <cell r="D835" t="str">
            <v>sqm</v>
          </cell>
          <cell r="E835">
            <v>0</v>
          </cell>
        </row>
        <row r="836">
          <cell r="B836">
            <v>1799.94</v>
          </cell>
          <cell r="C836" t="str">
            <v>Second Layer Type "Ruberflam NP4" or similar</v>
          </cell>
          <cell r="D836" t="str">
            <v>sqm</v>
          </cell>
          <cell r="E836">
            <v>0</v>
          </cell>
        </row>
        <row r="837">
          <cell r="B837">
            <v>1799.95</v>
          </cell>
          <cell r="C837" t="str">
            <v>Insulation roofing slab with Felt  strip</v>
          </cell>
          <cell r="D837" t="str">
            <v>sqm</v>
          </cell>
          <cell r="E837">
            <v>0</v>
          </cell>
        </row>
        <row r="838">
          <cell r="B838">
            <v>1799.58</v>
          </cell>
          <cell r="C838" t="str">
            <v>Stainless steel 314 manufactured material</v>
          </cell>
          <cell r="D838" t="str">
            <v>kg</v>
          </cell>
          <cell r="E838">
            <v>0</v>
          </cell>
        </row>
        <row r="839">
          <cell r="C839">
            <v>0</v>
          </cell>
          <cell r="D839">
            <v>0</v>
          </cell>
          <cell r="E839">
            <v>0</v>
          </cell>
        </row>
        <row r="841">
          <cell r="C841" t="str">
            <v>Total Sulphur Pit</v>
          </cell>
          <cell r="D841" t="str">
            <v>cum</v>
          </cell>
          <cell r="E841">
            <v>0</v>
          </cell>
        </row>
        <row r="843">
          <cell r="B843">
            <v>23</v>
          </cell>
          <cell r="C843" t="str">
            <v>CONCRETE COOLING TOWER ( Basin &amp; Elev.)</v>
          </cell>
          <cell r="E843" t="str">
            <v/>
          </cell>
        </row>
        <row r="845">
          <cell r="B845">
            <v>1440.05</v>
          </cell>
          <cell r="C845" t="str">
            <v>Soil general excavation</v>
          </cell>
          <cell r="D845" t="str">
            <v>cum</v>
          </cell>
          <cell r="E845">
            <v>0</v>
          </cell>
        </row>
        <row r="846">
          <cell r="B846">
            <v>1440.3</v>
          </cell>
          <cell r="C846" t="str">
            <v>Soil sect.exc.by mach.up to 2m</v>
          </cell>
          <cell r="D846" t="str">
            <v>cum</v>
          </cell>
          <cell r="E846">
            <v>2792</v>
          </cell>
        </row>
        <row r="847">
          <cell r="B847">
            <v>1440.1</v>
          </cell>
          <cell r="C847" t="str">
            <v>Soil sect.exc.by hand up to 2m</v>
          </cell>
          <cell r="D847" t="str">
            <v>cum</v>
          </cell>
          <cell r="E847">
            <v>57</v>
          </cell>
        </row>
        <row r="848">
          <cell r="B848">
            <v>1440.31</v>
          </cell>
          <cell r="C848" t="str">
            <v>Sect.exc.mach.from 2to4m depth</v>
          </cell>
          <cell r="D848" t="str">
            <v>cum</v>
          </cell>
          <cell r="E848">
            <v>0</v>
          </cell>
        </row>
        <row r="849">
          <cell r="B849">
            <v>1440.11</v>
          </cell>
          <cell r="C849" t="str">
            <v>Sect.exc.hand from 2to4m depth</v>
          </cell>
          <cell r="D849" t="str">
            <v>cum</v>
          </cell>
          <cell r="E849">
            <v>0</v>
          </cell>
        </row>
        <row r="850">
          <cell r="B850">
            <v>1440.32</v>
          </cell>
          <cell r="C850" t="str">
            <v>Sect.exc.mach.exceed. 4m depth</v>
          </cell>
          <cell r="D850" t="str">
            <v>cum</v>
          </cell>
          <cell r="E850">
            <v>0</v>
          </cell>
        </row>
        <row r="851">
          <cell r="B851">
            <v>1440.12</v>
          </cell>
          <cell r="C851" t="str">
            <v>Sect.exc.hand exceed. 4m depth</v>
          </cell>
          <cell r="D851" t="str">
            <v>cum</v>
          </cell>
          <cell r="E851">
            <v>0</v>
          </cell>
        </row>
        <row r="852">
          <cell r="B852">
            <v>1440.44</v>
          </cell>
          <cell r="C852" t="str">
            <v>Materials from excav.transport</v>
          </cell>
          <cell r="D852" t="str">
            <v>cum</v>
          </cell>
          <cell r="E852">
            <v>2707</v>
          </cell>
        </row>
        <row r="853">
          <cell r="B853">
            <v>1440.5</v>
          </cell>
          <cell r="C853" t="str">
            <v>Backfill w/ matl from exc.</v>
          </cell>
          <cell r="D853" t="str">
            <v>cum</v>
          </cell>
          <cell r="E853">
            <v>142</v>
          </cell>
        </row>
        <row r="854">
          <cell r="B854">
            <v>1713.03</v>
          </cell>
          <cell r="C854" t="str">
            <v>Polyethilene vapor barrier</v>
          </cell>
          <cell r="D854" t="str">
            <v>sqm</v>
          </cell>
          <cell r="E854">
            <v>3044</v>
          </cell>
        </row>
        <row r="855">
          <cell r="B855">
            <v>1711.07</v>
          </cell>
          <cell r="C855" t="str">
            <v>Bitumen coat for foundation</v>
          </cell>
          <cell r="D855" t="str">
            <v>sqm</v>
          </cell>
          <cell r="E855">
            <v>516.4</v>
          </cell>
        </row>
        <row r="856">
          <cell r="B856">
            <v>1711.01</v>
          </cell>
          <cell r="C856" t="str">
            <v>Lean concrete 5cm thk.</v>
          </cell>
          <cell r="D856" t="str">
            <v>sqm</v>
          </cell>
          <cell r="E856">
            <v>3044</v>
          </cell>
        </row>
        <row r="857">
          <cell r="B857">
            <v>1799.65</v>
          </cell>
          <cell r="C857" t="str">
            <v>Found. Concrete minimum 28N/mm2 ( ASTM C-150 TYPE V sulfate resistance)</v>
          </cell>
          <cell r="D857" t="str">
            <v>cum</v>
          </cell>
          <cell r="E857">
            <v>2641.1</v>
          </cell>
        </row>
        <row r="858">
          <cell r="B858">
            <v>1799.66</v>
          </cell>
          <cell r="C858" t="str">
            <v>Elevat. Concrete minimum 28N/mm2 ( ASTM C-150 TYPE V sulfate resistance)</v>
          </cell>
          <cell r="D858" t="str">
            <v>cum</v>
          </cell>
          <cell r="E858">
            <v>3646.2</v>
          </cell>
        </row>
        <row r="859">
          <cell r="B859">
            <v>1711.2</v>
          </cell>
          <cell r="C859" t="str">
            <v>Formwork foundation</v>
          </cell>
          <cell r="D859" t="str">
            <v>sqm</v>
          </cell>
          <cell r="E859">
            <v>1880.3</v>
          </cell>
        </row>
        <row r="860">
          <cell r="B860">
            <v>1712.2</v>
          </cell>
          <cell r="C860" t="str">
            <v>Formwork elev. up to 10m</v>
          </cell>
          <cell r="D860" t="str">
            <v>sqm</v>
          </cell>
          <cell r="E860">
            <v>2214.4</v>
          </cell>
        </row>
        <row r="861">
          <cell r="B861">
            <v>1712.21</v>
          </cell>
          <cell r="C861" t="str">
            <v>Formwork elev. 10/20m</v>
          </cell>
          <cell r="D861" t="str">
            <v>sqm</v>
          </cell>
          <cell r="E861">
            <v>2059.1999999999998</v>
          </cell>
        </row>
        <row r="862">
          <cell r="B862">
            <v>1799.62</v>
          </cell>
          <cell r="C862" t="str">
            <v>Protection paint on  elevated concrete structures epoxy resin SIKAGARD-67 or similar</v>
          </cell>
          <cell r="D862" t="str">
            <v>sqm</v>
          </cell>
          <cell r="E862">
            <v>2136.8000000000002</v>
          </cell>
        </row>
        <row r="863">
          <cell r="B863">
            <v>1712.24</v>
          </cell>
          <cell r="C863" t="str">
            <v>Circular formwork el. 10/20m</v>
          </cell>
          <cell r="D863" t="str">
            <v>sqm</v>
          </cell>
          <cell r="E863">
            <v>3089</v>
          </cell>
        </row>
        <row r="864">
          <cell r="B864">
            <v>1799.46</v>
          </cell>
          <cell r="C864" t="str">
            <v>Improved bond reinf.steel epoxy coated</v>
          </cell>
          <cell r="D864" t="str">
            <v>kg</v>
          </cell>
          <cell r="E864">
            <v>796779</v>
          </cell>
        </row>
        <row r="865">
          <cell r="B865">
            <v>1710.03</v>
          </cell>
          <cell r="C865" t="str">
            <v>Welded wire mesh</v>
          </cell>
          <cell r="D865" t="str">
            <v>kg</v>
          </cell>
          <cell r="E865">
            <v>0</v>
          </cell>
        </row>
        <row r="866">
          <cell r="B866">
            <v>1710.15</v>
          </cell>
          <cell r="C866" t="str">
            <v>Steel insert</v>
          </cell>
          <cell r="D866" t="str">
            <v>kg</v>
          </cell>
          <cell r="E866">
            <v>3310</v>
          </cell>
        </row>
        <row r="867">
          <cell r="B867">
            <v>1710.21</v>
          </cell>
          <cell r="C867" t="str">
            <v>Grout 25mm thk.</v>
          </cell>
          <cell r="D867" t="str">
            <v>sqm</v>
          </cell>
          <cell r="E867">
            <v>71.400000000000006</v>
          </cell>
        </row>
        <row r="868">
          <cell r="B868">
            <v>1710.07</v>
          </cell>
          <cell r="C868" t="str">
            <v>Anchor bolts weight up to 20Kg</v>
          </cell>
          <cell r="D868" t="str">
            <v>kg</v>
          </cell>
          <cell r="E868">
            <v>38.4</v>
          </cell>
        </row>
        <row r="869">
          <cell r="B869">
            <v>1799.02</v>
          </cell>
          <cell r="C869" t="str">
            <v>Waterproof cement additive</v>
          </cell>
          <cell r="D869" t="str">
            <v>kg</v>
          </cell>
          <cell r="E869">
            <v>13753</v>
          </cell>
        </row>
        <row r="870">
          <cell r="B870" t="str">
            <v>1732,11A</v>
          </cell>
          <cell r="C870" t="str">
            <v>Supply and erect. precast beam  &lt; 0,15 sqm/lm of structures</v>
          </cell>
          <cell r="D870" t="str">
            <v>cum</v>
          </cell>
          <cell r="E870">
            <v>90</v>
          </cell>
        </row>
        <row r="871">
          <cell r="B871">
            <v>2000.078</v>
          </cell>
          <cell r="C871" t="str">
            <v>Steel manufactured material ( Gate, handrails, grating and fencing )</v>
          </cell>
          <cell r="D871" t="str">
            <v>kg</v>
          </cell>
          <cell r="E871">
            <v>0</v>
          </cell>
        </row>
        <row r="872">
          <cell r="B872">
            <v>1714.1</v>
          </cell>
          <cell r="C872" t="str">
            <v>Galvanized grating cover</v>
          </cell>
          <cell r="D872" t="str">
            <v>kg</v>
          </cell>
          <cell r="E872">
            <v>8530</v>
          </cell>
        </row>
        <row r="873">
          <cell r="B873">
            <v>1799.18</v>
          </cell>
          <cell r="C873" t="str">
            <v>Galvanized steel Guardrail</v>
          </cell>
          <cell r="D873" t="str">
            <v>lm</v>
          </cell>
          <cell r="E873">
            <v>0</v>
          </cell>
        </row>
        <row r="874">
          <cell r="B874">
            <v>1717.04</v>
          </cell>
          <cell r="C874" t="str">
            <v>PVC water-stop: 30cm wide</v>
          </cell>
          <cell r="D874" t="str">
            <v>lm</v>
          </cell>
          <cell r="E874">
            <v>699</v>
          </cell>
        </row>
        <row r="875">
          <cell r="C875">
            <v>0</v>
          </cell>
          <cell r="D875">
            <v>0</v>
          </cell>
          <cell r="E875">
            <v>0</v>
          </cell>
        </row>
        <row r="877">
          <cell r="C877" t="str">
            <v xml:space="preserve">Total Concrete Cooling Tower </v>
          </cell>
          <cell r="D877" t="str">
            <v>cum</v>
          </cell>
          <cell r="E877">
            <v>6377.2999999999993</v>
          </cell>
        </row>
        <row r="879">
          <cell r="B879">
            <v>24</v>
          </cell>
          <cell r="C879" t="str">
            <v>CONCRETE BOX CULVERTS &amp;  BRIDGES</v>
          </cell>
          <cell r="E879" t="str">
            <v/>
          </cell>
        </row>
        <row r="881">
          <cell r="B881">
            <v>1440.3</v>
          </cell>
          <cell r="C881" t="str">
            <v>Soil sect.exc.by mach.up to 2m</v>
          </cell>
          <cell r="D881" t="str">
            <v>cum</v>
          </cell>
          <cell r="E881">
            <v>1578.3</v>
          </cell>
        </row>
        <row r="882">
          <cell r="B882">
            <v>1440.1</v>
          </cell>
          <cell r="C882" t="str">
            <v>Soil sect.exc.by hand up to 2m</v>
          </cell>
          <cell r="D882" t="str">
            <v>cum</v>
          </cell>
          <cell r="E882">
            <v>32.200000000000003</v>
          </cell>
        </row>
        <row r="883">
          <cell r="B883">
            <v>1440.31</v>
          </cell>
          <cell r="C883" t="str">
            <v>Sect.exc.mach.from 2to4m depth</v>
          </cell>
          <cell r="D883" t="str">
            <v>cum</v>
          </cell>
          <cell r="E883">
            <v>520.1</v>
          </cell>
        </row>
        <row r="884">
          <cell r="B884">
            <v>1440.11</v>
          </cell>
          <cell r="C884" t="str">
            <v>Sect.exc.hand from 2to4m depth</v>
          </cell>
          <cell r="D884" t="str">
            <v>cum</v>
          </cell>
          <cell r="E884">
            <v>10.6</v>
          </cell>
        </row>
        <row r="885">
          <cell r="B885">
            <v>1440.4</v>
          </cell>
          <cell r="C885" t="str">
            <v>Extra price for water table by mach. Item 1440,30 ÷ 1440,38</v>
          </cell>
          <cell r="D885" t="str">
            <v>cum</v>
          </cell>
          <cell r="E885">
            <v>0</v>
          </cell>
        </row>
        <row r="886">
          <cell r="B886">
            <v>1440.2</v>
          </cell>
          <cell r="C886" t="str">
            <v>Extra price for water table by hand item 1440,10 ÷ 1440,18</v>
          </cell>
          <cell r="D886" t="str">
            <v>cum</v>
          </cell>
          <cell r="E886">
            <v>0</v>
          </cell>
        </row>
        <row r="887">
          <cell r="B887">
            <v>1713.03</v>
          </cell>
          <cell r="C887" t="str">
            <v>Polyethilene vapor barrier</v>
          </cell>
          <cell r="D887" t="str">
            <v>sqm</v>
          </cell>
          <cell r="E887">
            <v>659.9</v>
          </cell>
        </row>
        <row r="888">
          <cell r="B888">
            <v>1711.07</v>
          </cell>
          <cell r="C888" t="str">
            <v>Bitumen coat for foundation</v>
          </cell>
          <cell r="D888" t="str">
            <v>sqm</v>
          </cell>
          <cell r="E888">
            <v>1352.7</v>
          </cell>
        </row>
        <row r="889">
          <cell r="B889">
            <v>1440.44</v>
          </cell>
          <cell r="C889" t="str">
            <v>Materials from excav.transport</v>
          </cell>
          <cell r="D889" t="str">
            <v>cum</v>
          </cell>
          <cell r="E889">
            <v>1097.8</v>
          </cell>
        </row>
        <row r="890">
          <cell r="B890">
            <v>1440.5</v>
          </cell>
          <cell r="C890" t="str">
            <v>Backfill w/ matl from exc.</v>
          </cell>
          <cell r="D890" t="str">
            <v>cum</v>
          </cell>
          <cell r="E890">
            <v>1043.4000000000001</v>
          </cell>
        </row>
        <row r="891">
          <cell r="B891">
            <v>1711.01</v>
          </cell>
          <cell r="C891" t="str">
            <v>Lean concrete 5cm thk.</v>
          </cell>
          <cell r="D891" t="str">
            <v>sqm</v>
          </cell>
          <cell r="E891">
            <v>659.9</v>
          </cell>
        </row>
        <row r="892">
          <cell r="B892">
            <v>1711.02</v>
          </cell>
          <cell r="C892" t="str">
            <v>Lean concrete 10cm thk.</v>
          </cell>
          <cell r="D892" t="str">
            <v>sqm</v>
          </cell>
          <cell r="E892">
            <v>0</v>
          </cell>
        </row>
        <row r="893">
          <cell r="B893">
            <v>1711.06</v>
          </cell>
          <cell r="C893" t="str">
            <v>Concrete for foundation</v>
          </cell>
          <cell r="D893" t="str">
            <v>cum</v>
          </cell>
          <cell r="E893">
            <v>474.8</v>
          </cell>
        </row>
        <row r="894">
          <cell r="B894">
            <v>1712.01</v>
          </cell>
          <cell r="C894" t="str">
            <v>Concrete elev. up to 10m</v>
          </cell>
          <cell r="D894" t="str">
            <v>cum</v>
          </cell>
          <cell r="E894">
            <v>32.4</v>
          </cell>
        </row>
        <row r="895">
          <cell r="B895">
            <v>1712.02</v>
          </cell>
          <cell r="C895" t="str">
            <v>Concr.elev.from 10,01to20m</v>
          </cell>
          <cell r="D895" t="str">
            <v>cum</v>
          </cell>
          <cell r="E895">
            <v>0</v>
          </cell>
        </row>
        <row r="896">
          <cell r="B896">
            <v>1711.2</v>
          </cell>
          <cell r="C896" t="str">
            <v>Formwork foundation</v>
          </cell>
          <cell r="D896" t="str">
            <v>sqm</v>
          </cell>
          <cell r="E896">
            <v>1648.4</v>
          </cell>
        </row>
        <row r="897">
          <cell r="B897">
            <v>1712.2</v>
          </cell>
          <cell r="C897" t="str">
            <v>Formwork elev. up to 10m</v>
          </cell>
          <cell r="D897" t="str">
            <v>sqm</v>
          </cell>
          <cell r="E897">
            <v>274.60000000000002</v>
          </cell>
        </row>
        <row r="898">
          <cell r="B898">
            <v>1710.02</v>
          </cell>
          <cell r="C898" t="str">
            <v>Improved bond reinf.steel</v>
          </cell>
          <cell r="D898" t="str">
            <v>kg</v>
          </cell>
          <cell r="E898">
            <v>46785</v>
          </cell>
        </row>
        <row r="899">
          <cell r="B899">
            <v>1710.21</v>
          </cell>
          <cell r="C899" t="str">
            <v>Grout 25mm thk.</v>
          </cell>
          <cell r="D899" t="str">
            <v>sqm</v>
          </cell>
          <cell r="E899">
            <v>0</v>
          </cell>
        </row>
        <row r="900">
          <cell r="B900">
            <v>1710.24</v>
          </cell>
          <cell r="C900" t="str">
            <v>Non-shrinking grout 25mm</v>
          </cell>
          <cell r="D900" t="str">
            <v>sqm</v>
          </cell>
          <cell r="E900">
            <v>0</v>
          </cell>
        </row>
        <row r="901">
          <cell r="B901">
            <v>1710.07</v>
          </cell>
          <cell r="C901" t="str">
            <v>Anchor bolts weight up to 20Kg</v>
          </cell>
          <cell r="D901" t="str">
            <v>kg</v>
          </cell>
          <cell r="E901">
            <v>0</v>
          </cell>
        </row>
        <row r="902">
          <cell r="B902">
            <v>1710.15</v>
          </cell>
          <cell r="C902" t="str">
            <v>Steel insert</v>
          </cell>
          <cell r="D902" t="str">
            <v>kg</v>
          </cell>
          <cell r="E902">
            <v>0</v>
          </cell>
        </row>
        <row r="903">
          <cell r="B903">
            <v>1799.02</v>
          </cell>
          <cell r="C903" t="str">
            <v>Waterproof cement additive</v>
          </cell>
          <cell r="D903" t="str">
            <v>kg</v>
          </cell>
          <cell r="E903">
            <v>2536</v>
          </cell>
        </row>
        <row r="904">
          <cell r="B904">
            <v>1714.1</v>
          </cell>
          <cell r="C904" t="str">
            <v>Galvanized grating cover</v>
          </cell>
          <cell r="D904" t="str">
            <v>kg</v>
          </cell>
          <cell r="E904">
            <v>0</v>
          </cell>
        </row>
        <row r="905">
          <cell r="B905">
            <v>1717.03</v>
          </cell>
          <cell r="C905" t="str">
            <v>PVC water-stop: 20cm wide</v>
          </cell>
          <cell r="D905" t="str">
            <v>lm</v>
          </cell>
          <cell r="E905">
            <v>0</v>
          </cell>
        </row>
        <row r="906">
          <cell r="B906">
            <v>1713.14</v>
          </cell>
          <cell r="C906" t="str">
            <v>Construction joint</v>
          </cell>
          <cell r="D906" t="str">
            <v>lm</v>
          </cell>
          <cell r="E906">
            <v>0</v>
          </cell>
        </row>
        <row r="907">
          <cell r="B907">
            <v>2000.078</v>
          </cell>
          <cell r="C907" t="str">
            <v>Steel manufactured material ( Gate, handrails, grating and fencing )</v>
          </cell>
          <cell r="D907" t="str">
            <v>kg</v>
          </cell>
          <cell r="E907">
            <v>520</v>
          </cell>
        </row>
        <row r="908">
          <cell r="B908">
            <v>2000.117</v>
          </cell>
          <cell r="C908" t="str">
            <v>Waterproofing,membrane(1layer)</v>
          </cell>
          <cell r="D908" t="str">
            <v>sqm</v>
          </cell>
          <cell r="E908">
            <v>1445</v>
          </cell>
        </row>
        <row r="909">
          <cell r="B909">
            <v>1799.18</v>
          </cell>
          <cell r="C909" t="str">
            <v>Galvanized steel Guardrail</v>
          </cell>
          <cell r="D909" t="str">
            <v>lm</v>
          </cell>
          <cell r="E909">
            <v>0</v>
          </cell>
        </row>
        <row r="910">
          <cell r="B910">
            <v>1450.15</v>
          </cell>
          <cell r="C910" t="str">
            <v>Reinst.of binder &amp; wear.course</v>
          </cell>
          <cell r="D910" t="str">
            <v>sqm</v>
          </cell>
          <cell r="E910">
            <v>0</v>
          </cell>
        </row>
        <row r="911">
          <cell r="B911">
            <v>1491.03</v>
          </cell>
          <cell r="C911" t="str">
            <v>Demol.&amp; Reinst. exist. roads fnds.</v>
          </cell>
          <cell r="D911" t="str">
            <v>cum</v>
          </cell>
          <cell r="E911">
            <v>56.9</v>
          </cell>
        </row>
        <row r="912">
          <cell r="B912">
            <v>1491.02</v>
          </cell>
          <cell r="C912" t="str">
            <v>Exist. Binder &amp; W.course scarifying</v>
          </cell>
          <cell r="D912" t="str">
            <v>sqm</v>
          </cell>
          <cell r="E912">
            <v>0</v>
          </cell>
        </row>
        <row r="914">
          <cell r="C914" t="str">
            <v>Total  Concrete Box Culverts &amp;  Bridges</v>
          </cell>
          <cell r="D914" t="str">
            <v>cum</v>
          </cell>
          <cell r="E914">
            <v>507.2</v>
          </cell>
        </row>
        <row r="916">
          <cell r="B916">
            <v>25</v>
          </cell>
          <cell r="C916" t="str">
            <v>UREA PRILLING TOWER</v>
          </cell>
          <cell r="E916" t="str">
            <v/>
          </cell>
        </row>
        <row r="918">
          <cell r="B918">
            <v>1440.3</v>
          </cell>
          <cell r="C918" t="str">
            <v>Soil sect.exc.by mach.up to 2m</v>
          </cell>
          <cell r="D918" t="str">
            <v>cum</v>
          </cell>
          <cell r="E918">
            <v>1460</v>
          </cell>
        </row>
        <row r="919">
          <cell r="B919">
            <v>1440.1</v>
          </cell>
          <cell r="C919" t="str">
            <v>Soil sect.exc.by hand up to 2m</v>
          </cell>
          <cell r="D919" t="str">
            <v>cum</v>
          </cell>
          <cell r="E919">
            <v>30</v>
          </cell>
        </row>
        <row r="920">
          <cell r="B920">
            <v>1440.31</v>
          </cell>
          <cell r="C920" t="str">
            <v>Sect.exc.mach.from 2to4m depth</v>
          </cell>
          <cell r="D920" t="str">
            <v>cum</v>
          </cell>
          <cell r="E920">
            <v>0</v>
          </cell>
        </row>
        <row r="921">
          <cell r="B921">
            <v>1440.11</v>
          </cell>
          <cell r="C921" t="str">
            <v>Sect.exc.hand from 2to4m depth</v>
          </cell>
          <cell r="D921" t="str">
            <v>cum</v>
          </cell>
          <cell r="E921">
            <v>0</v>
          </cell>
        </row>
        <row r="922">
          <cell r="B922">
            <v>1491.1</v>
          </cell>
          <cell r="C922" t="str">
            <v>Excav. for earth ditches formation</v>
          </cell>
          <cell r="D922" t="str">
            <v>cum</v>
          </cell>
          <cell r="E922">
            <v>0</v>
          </cell>
        </row>
        <row r="923">
          <cell r="B923">
            <v>1440.44</v>
          </cell>
          <cell r="C923" t="str">
            <v>Materials from excav.transport</v>
          </cell>
          <cell r="D923" t="str">
            <v>cum</v>
          </cell>
          <cell r="E923">
            <v>854</v>
          </cell>
        </row>
        <row r="924">
          <cell r="B924">
            <v>1440.5</v>
          </cell>
          <cell r="C924" t="str">
            <v>Backfill w/ matl from exc.</v>
          </cell>
          <cell r="D924" t="str">
            <v>cum</v>
          </cell>
          <cell r="E924">
            <v>636</v>
          </cell>
        </row>
        <row r="925">
          <cell r="B925">
            <v>1491.117</v>
          </cell>
          <cell r="C925" t="str">
            <v>Backfill with granular material</v>
          </cell>
          <cell r="D925" t="str">
            <v>cum</v>
          </cell>
          <cell r="E925">
            <v>0</v>
          </cell>
        </row>
        <row r="926">
          <cell r="B926">
            <v>1711.01</v>
          </cell>
          <cell r="C926" t="str">
            <v>Lean concrete 5cm thk.</v>
          </cell>
          <cell r="D926" t="str">
            <v>sqm</v>
          </cell>
          <cell r="E926">
            <v>716</v>
          </cell>
        </row>
        <row r="927">
          <cell r="B927">
            <v>1713.03</v>
          </cell>
          <cell r="C927" t="str">
            <v>Polyethilene vapor barrier</v>
          </cell>
          <cell r="D927" t="str">
            <v>sqm</v>
          </cell>
          <cell r="E927">
            <v>716</v>
          </cell>
        </row>
        <row r="928">
          <cell r="B928">
            <v>1711.07</v>
          </cell>
          <cell r="C928" t="str">
            <v>Bitumen coat for foundation</v>
          </cell>
          <cell r="D928" t="str">
            <v>sqm</v>
          </cell>
          <cell r="E928">
            <v>300</v>
          </cell>
        </row>
        <row r="929">
          <cell r="B929">
            <v>1711.06</v>
          </cell>
          <cell r="C929" t="str">
            <v>Concrete for foundation</v>
          </cell>
          <cell r="D929" t="str">
            <v>cum</v>
          </cell>
          <cell r="E929">
            <v>850</v>
          </cell>
        </row>
        <row r="930">
          <cell r="B930">
            <v>1712.01</v>
          </cell>
          <cell r="C930" t="str">
            <v>Concrete elev. up to 10m</v>
          </cell>
          <cell r="D930" t="str">
            <v>cum</v>
          </cell>
          <cell r="E930">
            <v>424</v>
          </cell>
        </row>
        <row r="931">
          <cell r="B931">
            <v>1712.02</v>
          </cell>
          <cell r="C931" t="str">
            <v>Concr.elev.from 10,01to20m</v>
          </cell>
          <cell r="D931" t="str">
            <v>cum</v>
          </cell>
          <cell r="E931">
            <v>301</v>
          </cell>
        </row>
        <row r="932">
          <cell r="B932">
            <v>1799.71</v>
          </cell>
          <cell r="C932" t="str">
            <v>Concrete elevations ( type 1 ) for Prilling Tower max elevation 100 lm</v>
          </cell>
          <cell r="D932" t="str">
            <v>cum</v>
          </cell>
          <cell r="E932">
            <v>3367</v>
          </cell>
        </row>
        <row r="933">
          <cell r="B933">
            <v>1711.2</v>
          </cell>
          <cell r="C933" t="str">
            <v>Formwork foundation</v>
          </cell>
          <cell r="D933" t="str">
            <v>sqm</v>
          </cell>
          <cell r="E933">
            <v>140</v>
          </cell>
        </row>
        <row r="934">
          <cell r="B934">
            <v>1712.2</v>
          </cell>
          <cell r="C934" t="str">
            <v>Formwork elev. up to 10m</v>
          </cell>
          <cell r="D934" t="str">
            <v>sqm</v>
          </cell>
          <cell r="E934">
            <v>545</v>
          </cell>
        </row>
        <row r="935">
          <cell r="B935">
            <v>1712.21</v>
          </cell>
          <cell r="C935" t="str">
            <v>Formwork elev. 10/20m</v>
          </cell>
          <cell r="D935" t="str">
            <v>sqm</v>
          </cell>
          <cell r="E935">
            <v>1441</v>
          </cell>
        </row>
        <row r="936">
          <cell r="B936">
            <v>1799.72</v>
          </cell>
          <cell r="C936" t="str">
            <v>Special circular  type slip formworks for Prilling Tower</v>
          </cell>
          <cell r="D936" t="str">
            <v>sqm</v>
          </cell>
          <cell r="E936">
            <v>15945</v>
          </cell>
        </row>
        <row r="937">
          <cell r="B937">
            <v>1799.62</v>
          </cell>
          <cell r="C937" t="str">
            <v>Protection paint on  elevated concrete structures epoxy resin SIKAGARD-67 or similar</v>
          </cell>
          <cell r="D937" t="str">
            <v>sqm</v>
          </cell>
          <cell r="E937">
            <v>8933.1743999999999</v>
          </cell>
        </row>
        <row r="938">
          <cell r="B938">
            <v>1711.21</v>
          </cell>
          <cell r="C938" t="str">
            <v xml:space="preserve">Circular foundations formwork </v>
          </cell>
          <cell r="D938" t="str">
            <v>sqm</v>
          </cell>
          <cell r="E938">
            <v>110</v>
          </cell>
        </row>
        <row r="939">
          <cell r="B939">
            <v>1710.02</v>
          </cell>
          <cell r="C939" t="str">
            <v>Improved bond reinf.steel</v>
          </cell>
          <cell r="D939" t="str">
            <v>kg</v>
          </cell>
          <cell r="E939">
            <v>559040</v>
          </cell>
        </row>
        <row r="940">
          <cell r="B940">
            <v>1710.03</v>
          </cell>
          <cell r="C940" t="str">
            <v>Welded wire mesh</v>
          </cell>
          <cell r="D940" t="str">
            <v>kg</v>
          </cell>
          <cell r="E940">
            <v>0</v>
          </cell>
        </row>
        <row r="941">
          <cell r="B941">
            <v>1710.21</v>
          </cell>
          <cell r="C941" t="str">
            <v>Grout 25mm thk.</v>
          </cell>
          <cell r="D941" t="str">
            <v>sqm</v>
          </cell>
          <cell r="E941">
            <v>0</v>
          </cell>
        </row>
        <row r="942">
          <cell r="B942">
            <v>2000.078</v>
          </cell>
          <cell r="C942" t="str">
            <v>Steel manufactured material ( Gate, handrails, grating and fencing )</v>
          </cell>
          <cell r="D942" t="str">
            <v>kg</v>
          </cell>
          <cell r="E942">
            <v>1760</v>
          </cell>
        </row>
        <row r="943">
          <cell r="B943">
            <v>1799.73</v>
          </cell>
          <cell r="C943" t="str">
            <v>Fixed Aluminium Louvres  for prilling tower</v>
          </cell>
          <cell r="D943" t="str">
            <v>sqm</v>
          </cell>
          <cell r="E943">
            <v>280</v>
          </cell>
        </row>
        <row r="944">
          <cell r="B944">
            <v>1799.74</v>
          </cell>
          <cell r="C944" t="str">
            <v>Adjustable Aluminium Louvres  for prilling tower</v>
          </cell>
          <cell r="D944" t="str">
            <v>sqm</v>
          </cell>
          <cell r="E944">
            <v>160</v>
          </cell>
        </row>
        <row r="945">
          <cell r="B945">
            <v>1710.07</v>
          </cell>
          <cell r="C945" t="str">
            <v>Anchor bolts weight up to 20Kg</v>
          </cell>
          <cell r="D945" t="str">
            <v>kg</v>
          </cell>
          <cell r="E945">
            <v>0</v>
          </cell>
        </row>
        <row r="946">
          <cell r="B946">
            <v>1799.75</v>
          </cell>
          <cell r="C946" t="str">
            <v>Protection paint on  elevated concrete structures epoxy resin ( inside prilling tower )</v>
          </cell>
          <cell r="D946" t="str">
            <v>sqm</v>
          </cell>
          <cell r="E946">
            <v>8530</v>
          </cell>
        </row>
        <row r="947">
          <cell r="B947">
            <v>1761.01</v>
          </cell>
          <cell r="C947" t="str">
            <v>Acid-resistant lining w. tiles</v>
          </cell>
          <cell r="D947" t="str">
            <v>sqm</v>
          </cell>
          <cell r="E947">
            <v>830</v>
          </cell>
        </row>
        <row r="948">
          <cell r="B948">
            <v>1799.58</v>
          </cell>
          <cell r="C948" t="str">
            <v>Stainless steel 314 manufactured material</v>
          </cell>
          <cell r="D948" t="str">
            <v>kg</v>
          </cell>
          <cell r="E948">
            <v>850</v>
          </cell>
        </row>
        <row r="949">
          <cell r="B949">
            <v>1717.04</v>
          </cell>
          <cell r="C949" t="str">
            <v>PVC water-stop: 30cm wide</v>
          </cell>
          <cell r="D949" t="str">
            <v>lm</v>
          </cell>
          <cell r="E949">
            <v>0</v>
          </cell>
        </row>
        <row r="950">
          <cell r="C950">
            <v>0</v>
          </cell>
          <cell r="D950">
            <v>0</v>
          </cell>
          <cell r="E950">
            <v>0</v>
          </cell>
        </row>
        <row r="952">
          <cell r="C952" t="str">
            <v>Total Urea Prilling Tower</v>
          </cell>
          <cell r="D952" t="str">
            <v>cum</v>
          </cell>
          <cell r="E952">
            <v>4942</v>
          </cell>
        </row>
        <row r="954">
          <cell r="B954">
            <v>26</v>
          </cell>
          <cell r="C954" t="str">
            <v xml:space="preserve">BUILDINGS (CONCRETE BLAST PROOF TYPE-LSP) </v>
          </cell>
          <cell r="E954" t="str">
            <v/>
          </cell>
        </row>
        <row r="956">
          <cell r="B956">
            <v>2000.518</v>
          </cell>
          <cell r="C956" t="str">
            <v>Control Room Blast Resistant type</v>
          </cell>
          <cell r="D956" t="str">
            <v>cum</v>
          </cell>
          <cell r="E956">
            <v>7200</v>
          </cell>
        </row>
        <row r="957">
          <cell r="B957">
            <v>2000.519</v>
          </cell>
          <cell r="C957" t="str">
            <v>Electrical substation Blast resistant type</v>
          </cell>
          <cell r="D957" t="str">
            <v>cum</v>
          </cell>
          <cell r="E957">
            <v>0</v>
          </cell>
        </row>
        <row r="958">
          <cell r="C958">
            <v>0</v>
          </cell>
          <cell r="D958">
            <v>0</v>
          </cell>
          <cell r="E958">
            <v>0</v>
          </cell>
        </row>
        <row r="960">
          <cell r="C960" t="str">
            <v xml:space="preserve">Total  Buildings (Concrete Blast Proof Type-Lsp) </v>
          </cell>
          <cell r="D960" t="str">
            <v>cum</v>
          </cell>
          <cell r="E960">
            <v>7200</v>
          </cell>
        </row>
        <row r="961">
          <cell r="C961" t="str">
            <v>TOTAL   PRICE</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BM (2)"/>
      <sheetName val="B-N BM"/>
      <sheetName val="b-n"/>
      <sheetName val="WE'T"/>
      <sheetName val="REDUCER"/>
      <sheetName val="AWWA FLG"/>
      <sheetName val="HELP SAMPLE"/>
      <sheetName val="SIZING"/>
      <sheetName val="POWER"/>
      <sheetName val="Final(1)summary"/>
      <sheetName val="price sch"/>
      <sheetName val="계측"/>
      <sheetName val=" FURNACE현설"/>
      <sheetName val="예산서"/>
      <sheetName val="cover"/>
      <sheetName val="WE_T"/>
      <sheetName val="남양시작동자105노65기1.3화1.2"/>
      <sheetName val="BM"/>
      <sheetName val="PipWT"/>
      <sheetName val="BQ_Methanol"/>
      <sheetName val="Insulation_Utl_Off"/>
      <sheetName val="Note_Piping"/>
      <sheetName val="Testing"/>
      <sheetName val="HRSG PRINT"/>
      <sheetName val="Code 02"/>
      <sheetName val="Code 03"/>
      <sheetName val="Code 04"/>
      <sheetName val="Code 05"/>
      <sheetName val="Code 06"/>
      <sheetName val="Code 07"/>
      <sheetName val="Code 09"/>
      <sheetName val="Code03"/>
      <sheetName val="SUMMARY"/>
      <sheetName val="5-Digit"/>
      <sheetName val="MixBed"/>
      <sheetName val="CondPol"/>
      <sheetName val="Inputs"/>
      <sheetName val="BD"/>
      <sheetName val="공구"/>
      <sheetName val="SKETCH"/>
      <sheetName val="evap_thick"/>
      <sheetName val="Sheet1"/>
      <sheetName val="영업2"/>
      <sheetName val="BLR-S"/>
      <sheetName val="출력X"/>
      <sheetName val="현황CODE"/>
      <sheetName val="손익현황"/>
      <sheetName val="IT-BAT"/>
      <sheetName val="검토내역서"/>
      <sheetName val="TWO PASS"/>
      <sheetName val="THREE PASS"/>
      <sheetName val="OUT"/>
      <sheetName val="최민영집계25"/>
      <sheetName val="#REF"/>
      <sheetName val="대호방조제 접속공"/>
      <sheetName val="누수관측공"/>
      <sheetName val="실행철강하도"/>
      <sheetName val="집계표"/>
      <sheetName val="6호기"/>
      <sheetName val="데이타"/>
      <sheetName val="식재인부"/>
      <sheetName val="토사(PE)"/>
      <sheetName val="자동제어"/>
    </sheetNames>
    <definedNames>
      <definedName name="RATING계산"/>
    </definedNames>
    <sheetDataSet>
      <sheetData sheetId="0" refreshError="1"/>
      <sheetData sheetId="1"/>
      <sheetData sheetId="2"/>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LAL2"/>
    </sheetNames>
    <sheetDataSet>
      <sheetData sheetId="0"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ev.3)"/>
      <sheetName val="A (Rev.2)"/>
      <sheetName val="POWER"/>
      <sheetName val="영업소실적"/>
      <sheetName val="Macro"/>
      <sheetName val="Taux"/>
      <sheetName val="A"/>
      <sheetName val="갑지(추정)"/>
      <sheetName val="Sheet5"/>
      <sheetName val="cable"/>
      <sheetName val="단가"/>
      <sheetName val="Resource"/>
      <sheetName val="Cash Flow-1"/>
      <sheetName val="AILC004"/>
      <sheetName val="Cover"/>
      <sheetName val="노무비Lab.rsc"/>
      <sheetName val="ANX3A51"/>
      <sheetName val="TOTAL"/>
      <sheetName val="h-013211-2"/>
      <sheetName val="MSS 2"/>
      <sheetName val="노임단가"/>
      <sheetName val="토목"/>
      <sheetName val="현금"/>
      <sheetName val="지질조사분석"/>
      <sheetName val="General Measurement"/>
      <sheetName val="예상"/>
      <sheetName val="BID"/>
      <sheetName val="마감LIST-1"/>
      <sheetName val="경비"/>
      <sheetName val="REDUCER"/>
      <sheetName val="WE'T"/>
      <sheetName val="MANPWER1"/>
      <sheetName val="BM"/>
      <sheetName val="data"/>
      <sheetName val="hori. vessel(E-895)"/>
      <sheetName val="Breakdown"/>
      <sheetName val="계산서"/>
      <sheetName val="#REF"/>
      <sheetName val="내역서"/>
      <sheetName val="Estimate"/>
      <sheetName val="Lup"/>
      <sheetName val="REN2000"/>
      <sheetName val="예가표"/>
      <sheetName val="IBASE"/>
      <sheetName val="CONTROL-100"/>
      <sheetName val="실행철강하도"/>
      <sheetName val="인월수표"/>
      <sheetName val="back-data"/>
      <sheetName val="ABUT수량-A1"/>
      <sheetName val="results"/>
      <sheetName val="sheet"/>
      <sheetName val="costfab"/>
      <sheetName val="Mob-Demob"/>
      <sheetName val="Plant"/>
      <sheetName val="Direct Staff"/>
      <sheetName val="Equipment"/>
      <sheetName val="TEMFACIL,SOE"/>
      <sheetName val="brk"/>
      <sheetName val="Gennotes"/>
      <sheetName val="COST SUMMARY"/>
      <sheetName val="DIV 1"/>
      <sheetName val="DIV 2"/>
      <sheetName val="DIV 3"/>
      <sheetName val="DIV 4"/>
      <sheetName val="DIV 5"/>
      <sheetName val="HRSG PRINT"/>
      <sheetName val="Code 02"/>
      <sheetName val="Code 03"/>
      <sheetName val="Code 04"/>
      <sheetName val="Code 05"/>
      <sheetName val="Code 06"/>
      <sheetName val="Code 07"/>
      <sheetName val="Code 09"/>
      <sheetName val="Code03"/>
      <sheetName val="Summary"/>
      <sheetName val="내역"/>
      <sheetName val="5-Digit"/>
      <sheetName val="MixBed"/>
      <sheetName val="CondPol"/>
      <sheetName val="Inputs"/>
      <sheetName val="BD"/>
      <sheetName val="당초"/>
      <sheetName val="4300 UTILITY BLDG (2)"/>
      <sheetName val="6-2차"/>
      <sheetName val="BLR 1"/>
      <sheetName val="GEN"/>
      <sheetName val="GAS"/>
      <sheetName val="DEAE"/>
      <sheetName val="BLR2"/>
      <sheetName val="BLR3"/>
      <sheetName val="BLR4"/>
      <sheetName val="BLR5"/>
      <sheetName val="DEM"/>
      <sheetName val="SAM"/>
      <sheetName val="CHEM"/>
      <sheetName val="COP"/>
      <sheetName val="Direct_Staff"/>
      <sheetName val="COST_SUMMARY"/>
      <sheetName val="DIV_1"/>
      <sheetName val="DIV_2"/>
      <sheetName val="DIV_3"/>
      <sheetName val="DIV_4"/>
      <sheetName val="DIV_5"/>
      <sheetName val="HRSG_PRINT"/>
      <sheetName val="Code_02"/>
      <sheetName val="Code_03"/>
      <sheetName val="Code_04"/>
      <sheetName val="Code_05"/>
      <sheetName val="Code_06"/>
      <sheetName val="Code_07"/>
      <sheetName val="Code_09"/>
      <sheetName val="4300_UTILITY_BLDG_(2)"/>
      <sheetName val="BLR_1"/>
      <sheetName val="Direct_Staff1"/>
      <sheetName val="COST_SUMMARY1"/>
      <sheetName val="DIV_11"/>
      <sheetName val="DIV_21"/>
      <sheetName val="DIV_31"/>
      <sheetName val="DIV_41"/>
      <sheetName val="DIV_51"/>
      <sheetName val="HRSG_PRINT1"/>
      <sheetName val="Code_021"/>
      <sheetName val="Code_031"/>
      <sheetName val="Code_041"/>
      <sheetName val="Code_051"/>
      <sheetName val="Code_061"/>
      <sheetName val="Code_071"/>
      <sheetName val="Code_091"/>
      <sheetName val="4300_UTILITY_BLDG_(2)1"/>
      <sheetName val="BLR_11"/>
      <sheetName val="石炭性状"/>
      <sheetName val="Take-Off"/>
      <sheetName val="plan&amp;section of foundation"/>
      <sheetName val="산근"/>
      <sheetName val="八幡"/>
      <sheetName val="MATERIALS"/>
      <sheetName val="dgct"/>
      <sheetName val="dtct"/>
      <sheetName val="gvl"/>
      <sheetName val="Sheet10"/>
      <sheetName val="Sheet11"/>
      <sheetName val="Sheet12"/>
      <sheetName val="Sheet13"/>
      <sheetName val="Sheet14"/>
      <sheetName val="Sheet15"/>
      <sheetName val="Sheet16"/>
      <sheetName val="Sheet1"/>
      <sheetName val="Sheet2"/>
      <sheetName val="Sheet3"/>
      <sheetName val="Sheet4"/>
      <sheetName val="Sheet6"/>
      <sheetName val="Sheet7"/>
      <sheetName val="Sheet8"/>
      <sheetName val="Sheet9"/>
      <sheetName val="XL4Poppy"/>
      <sheetName val="Dinh muc du toan"/>
      <sheetName val="Config"/>
      <sheetName val="AutoClose"/>
      <sheetName val="(viet)"/>
      <sheetName val="dictionary"/>
      <sheetName val="New(eng)"/>
      <sheetName val="RFI(eng)SW-sun"/>
      <sheetName val="RFI(eng)HVP-sun"/>
      <sheetName val="RFI(eng)SW"/>
      <sheetName val="RFI(eng)SW (2)"/>
      <sheetName val="RFI(eng)HVP"/>
      <sheetName val="RFI(eng)Lab."/>
      <sheetName val="RFI -add"/>
      <sheetName val="BOQ Field Tank Work"/>
      <sheetName val="Shipping Table"/>
      <sheetName val="Thuc thanh"/>
      <sheetName val="QL1A-QL1A moi"/>
      <sheetName val="C.Bong Lang"/>
      <sheetName val="Vanh dai III (TKKT)"/>
      <sheetName val="SL-NC-MB"/>
      <sheetName val="CX-AD-LC"/>
      <sheetName val="Cau-YBai-Tam"/>
      <sheetName val="KluongKm2,4"/>
      <sheetName val="B.cao"/>
      <sheetName val="T.tiet"/>
      <sheetName val="T.N"/>
      <sheetName val="00000000"/>
      <sheetName val="VL"/>
      <sheetName val="NHAN CONG"/>
      <sheetName val="MAY"/>
      <sheetName val="VUA"/>
      <sheetName val="DG CAU"/>
      <sheetName val="THOP CAU"/>
      <sheetName val="TLP CAU"/>
      <sheetName val="DAKT1"/>
      <sheetName val="XL4Test5"/>
      <sheetName val="XL4Poppy (2)"/>
      <sheetName val="733,14-km238"/>
      <sheetName val="Km237_733,14"/>
      <sheetName val="Km236"/>
      <sheetName val="Km235"/>
      <sheetName val="Km234"/>
      <sheetName val="Km233s,"/>
      <sheetName val="Km232s"/>
      <sheetName val="Km231,"/>
      <sheetName val="Km230"/>
      <sheetName val="Km229s,"/>
      <sheetName val="228_100-229s"/>
      <sheetName val="Km227_838-228_100"/>
      <sheetName val="Km227-227_838s,"/>
      <sheetName val="Km226"/>
      <sheetName val="Km225,"/>
      <sheetName val="Tong KLBS"/>
      <sheetName val="THKLNT(lantruoc)"/>
      <sheetName val="BGThau"/>
      <sheetName val="00000001"/>
      <sheetName val="KTQT-AFC"/>
      <sheetName val="CLDG"/>
      <sheetName val="CLKL"/>
      <sheetName val="Bang du toan"/>
      <sheetName val="Tonghop"/>
      <sheetName val="Bu gia"/>
      <sheetName val="PT vat tu"/>
      <sheetName val="PTVT"/>
      <sheetName val="To trinh"/>
      <sheetName val="bang2"/>
      <sheetName val="coHoan"/>
      <sheetName val="Congty"/>
      <sheetName val="VPPN"/>
      <sheetName val="XN74"/>
      <sheetName val="XN54"/>
      <sheetName val="XN33"/>
      <sheetName val="NK96"/>
      <sheetName val="TH"/>
      <sheetName val="ETH"/>
      <sheetName val="1"/>
      <sheetName val="2"/>
      <sheetName val="3"/>
      <sheetName val="4"/>
      <sheetName val="5"/>
      <sheetName val="6"/>
      <sheetName val="7"/>
      <sheetName val="DT1"/>
      <sheetName val="DT2"/>
      <sheetName val="solieu"/>
      <sheetName val="PLV"/>
      <sheetName val="Dongia"/>
      <sheetName val="DTCTtaluy"/>
      <sheetName val="KLDGTT&lt;120%"/>
      <sheetName val="PL2"/>
      <sheetName val="DTnen"/>
      <sheetName val="PL"/>
      <sheetName val="THKL nghiemthu"/>
      <sheetName val="DTCTtaluy (2)"/>
      <sheetName val="KLDGTT&lt;120% (2)"/>
      <sheetName val="TH (2)"/>
      <sheetName val="xxxxxxxx"/>
      <sheetName val="XXXXXXX0"/>
      <sheetName val="10000000"/>
      <sheetName val="XXXXXXX1"/>
      <sheetName val="20000000"/>
      <sheetName val="30000000"/>
      <sheetName val="Nam 2001"/>
      <sheetName val="Tang TSCD 98-02"/>
      <sheetName val="BIEN DONG"/>
      <sheetName val="TSCD 2001"/>
      <sheetName val="Quy 1-2002"/>
      <sheetName val="Quy 2-2002"/>
      <sheetName val="Quy 3-2002"/>
      <sheetName val="Quy 4-02"/>
      <sheetName val="XN79"/>
      <sheetName val="CTMT"/>
      <sheetName val="boHoan"/>
      <sheetName val="C.     Lang"/>
      <sheetName val="QL1A-QL1Q moi"/>
      <sheetName val="KH-Q1,Q2,01"/>
      <sheetName val="SL)NC-MB"/>
      <sheetName val="DG CAࡕ"/>
      <sheetName val="chi tieu HV"/>
      <sheetName val="sx-tt-tk"/>
      <sheetName val="tsach &amp; thu hoi"/>
      <sheetName val="KK than ton   (2)"/>
      <sheetName val="TT cac ho"/>
      <sheetName val="TT trong nganh"/>
      <sheetName val="chi tiet KHM"/>
      <sheetName val="Pham cap"/>
      <sheetName val="DT than"/>
      <sheetName val="Doanh thu"/>
      <sheetName val="gia tri SX"/>
      <sheetName val="Maumoi"/>
      <sheetName val="So Cong nghiep"/>
      <sheetName val="Bia BC"/>
      <sheetName val="TH thanton"/>
      <sheetName val="Dat da thai"/>
      <sheetName val="XNGB-BMD2004"/>
      <sheetName val="GTSX (TT)"/>
      <sheetName val="XNGBQI"/>
      <sheetName val="XNGBQI (2)"/>
      <sheetName val="XNGBQI-04 (2)"/>
      <sheetName val="XNGBQII-04 (2)"/>
      <sheetName val="XNGBQII-04 (3)"/>
      <sheetName val="XNGBQIII-04 (2)"/>
      <sheetName val="XNGBQIII-04 (3)"/>
      <sheetName val="XNGBQIV-04 (2)"/>
      <sheetName val="XNGBQIV-04 (3)"/>
      <sheetName val="XNGBQI-05"/>
      <sheetName val="XNGBQI-05 (02)"/>
      <sheetName val="Gia ban NK bq"/>
      <sheetName val="Sheet19"/>
      <sheetName val="Sheet20"/>
      <sheetName val="Sheet21"/>
      <sheetName val="Sheet22"/>
      <sheetName val="Sheet23"/>
      <sheetName val="Sheet24"/>
      <sheetName val="Sheet25"/>
      <sheetName val="Sheet26"/>
      <sheetName val="Sheet27"/>
      <sheetName val="Sheet28"/>
      <sheetName val="Sheet29"/>
      <sheetName val="Sheet30"/>
      <sheetName val="000000000000"/>
      <sheetName val="100000000000"/>
      <sheetName val="200000000000"/>
      <sheetName val="KluongKm2_x000c_4"/>
      <sheetName val="NHAN CWNG"/>
      <sheetName val="DG CA?"/>
      <sheetName val="Tai khoan"/>
      <sheetName val="lt-tl"/>
      <sheetName val="px3-tl"/>
      <sheetName val="px1-tl"/>
      <sheetName val="vp-tl"/>
      <sheetName val="px2,tb-tl"/>
      <sheetName val="th-qt"/>
      <sheetName val="bqt"/>
      <sheetName val="tl-khovt"/>
      <sheetName val="dtkhovt"/>
      <sheetName val="Sheet17"/>
      <sheetName val="Sheet18"/>
      <sheetName val="C.   ( Lang"/>
      <sheetName val="P_x000c_V"/>
      <sheetName val="BDCNH"/>
      <sheetName val="bcdtk"/>
      <sheetName val="BCDKTNH"/>
      <sheetName val="BCDKTTHUE"/>
      <sheetName val="tscd"/>
      <sheetName val="TK331D"/>
      <sheetName val="334 d"/>
      <sheetName val="DG "/>
      <sheetName val="CT doanh thu 2005"/>
      <sheetName val="Dthu 2006 sua"/>
      <sheetName val="Doanh thu gia thanh"/>
      <sheetName val="6 thang 2006"/>
      <sheetName val="Bao cao thue (2)"/>
      <sheetName val="Tong hop CP T10"/>
      <sheetName val="Bao cao thue"/>
      <sheetName val="Thue cong trinh"/>
      <sheetName val="Gia thanh"/>
      <sheetName val="Pke toan"/>
      <sheetName val="Gia thanh cong trinh - Hoa"/>
      <sheetName val="Ke toan thuc hien cong trinh"/>
      <sheetName val="Du kien DT 9 thang de nop"/>
      <sheetName val="TTDZ22"/>
      <sheetName val="TDT"/>
      <sheetName val="XL@Test5"/>
      <sheetName val="giathanh1"/>
      <sheetName val="KK bo sung"/>
      <sheetName val="MTO REV.0"/>
      <sheetName val="Tojg KLBS"/>
      <sheetName val="ɂIEN DONG"/>
      <sheetName val="NCong-Day-Su"/>
      <sheetName val="HK1"/>
      <sheetName val="HK2"/>
      <sheetName val="CANAM"/>
      <sheetName val="Maumo)"/>
      <sheetName val="tuong"/>
      <sheetName val="Tonchop"/>
      <sheetName val="NC"/>
      <sheetName val="¶"/>
      <sheetName val="Q3-01-duyet"/>
      <sheetName val="THPDMoi  (2)"/>
      <sheetName val="dongia (2)"/>
      <sheetName val="gtrinh"/>
      <sheetName val="phuluc1"/>
      <sheetName val="TONG HOP VL-NC"/>
      <sheetName val="lam-moi"/>
      <sheetName val="chitiet"/>
      <sheetName val="TONGKE3p "/>
      <sheetName val="TH VL, NC, DDHT Thanhphuoc"/>
      <sheetName val="thao-go"/>
      <sheetName val="DON GIA"/>
      <sheetName val="TONGKE-HT"/>
      <sheetName val="DG"/>
      <sheetName val="LKVL-CK-HT-GD1"/>
      <sheetName val="t-h HA THE"/>
      <sheetName val="CHITIET VL-NC-TT -1p"/>
      <sheetName val="TONG HOP VL-NC TT"/>
      <sheetName val="TNHCHINH"/>
      <sheetName val="TH XL"/>
      <sheetName val="CHITIET VL-NC"/>
      <sheetName val="VC"/>
      <sheetName val="Tiepdia"/>
      <sheetName val="CHITIET VL-NC-TT-3p"/>
      <sheetName val="TDTKP"/>
      <sheetName val="TDTKP1"/>
      <sheetName val="KPVC-BD "/>
      <sheetName val="VCV-BE-TONG"/>
      <sheetName val="DO AM DT"/>
      <sheetName val="?IEN DONG"/>
      <sheetName val="bia"/>
      <sheetName val="rotoduc"/>
      <sheetName val="Truc"/>
      <sheetName val="roto truc"/>
      <sheetName val="stato"/>
      <sheetName val="Day dt"/>
      <sheetName val="statoday"/>
      <sheetName val="stato tam say"/>
      <sheetName val="Than"/>
      <sheetName val="Stato ep"/>
      <sheetName val="Canh gio"/>
      <sheetName val="Napgio"/>
      <sheetName val="Nap-Hopcuc"/>
      <sheetName val="laprap"/>
      <sheetName val="Cocau"/>
      <sheetName val="Ss Z- GB"/>
      <sheetName val="BGThau_x0008__x0000__x0000_0000000_x0001__x0006__x0000__x0000_Sheet1_x0008__x0000__x0000_To"/>
      <sheetName val="S`eet12"/>
      <sheetName val="XHXPXXX1"/>
      <sheetName val="0000000!"/>
      <sheetName val="To tri.h"/>
      <sheetName val="cnHoan"/>
      <sheetName val="V_x0010_PN"/>
      <sheetName val="Bu gi`"/>
      <sheetName val="4_x0004__x0000__x0000_XN54_x0004__x0000__x0000_XN33_x0004__x0000__x0000_NK96_x0006__x0000__x0000_Sheet4"/>
      <sheetName val="S29_x0007__x0000__x0000_S"/>
      <sheetName val="dmuc"/>
      <sheetName val="PTVL"/>
      <sheetName val="˜Ünh m÷c"/>
      <sheetName val="Quy_x0000_2-2002"/>
      <sheetName val="Ünh m÷c"/>
      <sheetName val="Quy"/>
      <sheetName val="DI-ESTI"/>
      <sheetName val="S29_x0007_"/>
      <sheetName val="XL4@oppy"/>
      <sheetName val="Km&quot;33s,"/>
      <sheetName val="Km227O838-228_100"/>
      <sheetName val="Dang TSCD 98-02"/>
      <sheetName val="dtkhovd"/>
      <sheetName val="CDMT"/>
      <sheetName val="Sêeet9"/>
      <sheetName val="DT1????????"/>
      <sheetName val="Quy?2-2002"/>
      <sheetName val="DT1?"/>
      <sheetName val="S29_x0007_??S"/>
      <sheetName val="S29_x0007_?S"/>
      <sheetName val="CĮ     Lang"/>
      <sheetName val="Sheetr"/>
      <sheetName val="Km225_838-228_100"/>
      <sheetName val="Bang TK goc"/>
      <sheetName val="DGchitiet "/>
      <sheetName val="Thuc_thanh"/>
      <sheetName val="QL1A-QL1A_moi"/>
      <sheetName val="C_Bong_Lang"/>
      <sheetName val="Vanh_dai_III_(TKKT)"/>
      <sheetName val="B_cao"/>
      <sheetName val="T_tiet"/>
      <sheetName val="T_N"/>
      <sheetName val="NHAN_CONG"/>
      <sheetName val="DG_CAU"/>
      <sheetName val="THOP_CAU"/>
      <sheetName val="TLP_CAU"/>
      <sheetName val="XL4Poppy_(2)"/>
      <sheetName val="Tong_KLBS"/>
      <sheetName val="To_trinh"/>
      <sheetName val="THKL_nghiemthu"/>
      <sheetName val="DTCTtaluy_(2)"/>
      <sheetName val="KLDGTT&lt;120%_(2)"/>
      <sheetName val="TH_(2)"/>
      <sheetName val="Nam_2001"/>
      <sheetName val="Tang_TSCD_98-02"/>
      <sheetName val="BIEN_DONG"/>
      <sheetName val="TSCD_2001"/>
      <sheetName val="Quy_1-2002"/>
      <sheetName val="Quy_2-2002"/>
      <sheetName val="Quy_3-2002"/>
      <sheetName val="Quy_4-02"/>
      <sheetName val="Bang_du_toan"/>
      <sheetName val="Bu_gia"/>
      <sheetName val="PT_vat_tu"/>
      <sheetName val="C______Lang"/>
      <sheetName val="QL1A-QL1Q_moi"/>
      <sheetName val="KK_bo_sung"/>
      <sheetName val="DG_CAࡕ"/>
      <sheetName val="chi_tieu_HV"/>
      <sheetName val="tsach_&amp;_thu_hoi"/>
      <sheetName val="KK_than_ton___(2)"/>
      <sheetName val="TT_cac_ho"/>
      <sheetName val="TT_trong_nganh"/>
      <sheetName val="chi_tiet_KHM"/>
      <sheetName val="Pham_cap"/>
      <sheetName val="DT_than"/>
      <sheetName val="Doanh_thu"/>
      <sheetName val="gia_tri_SX"/>
      <sheetName val="So_Cong_nghiep"/>
      <sheetName val="Bia_BC"/>
      <sheetName val="TH_thanton"/>
      <sheetName val="Dat_da_thai"/>
      <sheetName val="GTSX_(TT)"/>
      <sheetName val="XNGBQI_(2)"/>
      <sheetName val="XNGBQI-04_(2)"/>
      <sheetName val="XNGBQII-04_(2)"/>
      <sheetName val="XNGBQII-04_(3)"/>
      <sheetName val="XNGBQIII-04_(2)"/>
      <sheetName val="XNGBQIII-04_(3)"/>
      <sheetName val="XNGBQIV-04_(2)"/>
      <sheetName val="XNGBQIV-04_(3)"/>
      <sheetName val="XNGBQI-05_(02)"/>
      <sheetName val="Gia_ban_NK_bq"/>
      <sheetName val="CT_doanh_thu_2005"/>
      <sheetName val="Dthu_2006_sua"/>
      <sheetName val="Doanh_thu_gia_thanh"/>
      <sheetName val="6_thang_2006"/>
      <sheetName val="Bao_cao_thue_(2)"/>
      <sheetName val="Tong_hop_CP_T10"/>
      <sheetName val="Bao_cao_thue"/>
      <sheetName val="Thue_cong_trinh"/>
      <sheetName val="Gia_thanh"/>
      <sheetName val="Pke_toan"/>
      <sheetName val="Gia_thanh_cong_trinh_-_Hoa"/>
      <sheetName val="Ke_toan_thuc_hien_cong_trinh"/>
      <sheetName val="Du_kien_DT_9_thang_de_nop"/>
      <sheetName val="KluongKm24"/>
      <sheetName val="Tai_khoan"/>
      <sheetName val="MTO_REV_0"/>
      <sheetName val="C____(_Lang"/>
      <sheetName val="DO_AM_DT"/>
      <sheetName val="334_d"/>
      <sheetName val="ɂIEN_DONG"/>
      <sheetName val="Tojg_KLBS"/>
      <sheetName val="PV"/>
      <sheetName val="DG_CA?"/>
      <sheetName val="MTO REV.2(ARMOR)"/>
      <sheetName val="TH (2+"/>
      <sheetName val="100000p0"/>
      <sheetName val="30000:00"/>
      <sheetName val="T.tidt"/>
      <sheetName val="coJoan"/>
      <sheetName val="XN&lt;4"/>
      <sheetName val="CL_x0007_G"/>
      <sheetName val="Tongh$p"/>
      <sheetName val="Tang TSCD 90-02"/>
      <sheetName val="Qy 1-2002"/>
      <sheetName val="Quy 3-2x02"/>
      <sheetName val="C/     Lang"/>
      <sheetName val="BGThau_x0008__x0000_0000000_x0001__x0006__x0000_Sheet1_x0008__x0000_To dr"/>
      <sheetName val="126"/>
      <sheetName val="127"/>
      <sheetName val="128"/>
      <sheetName val="129"/>
      <sheetName val="130"/>
      <sheetName val="131"/>
      <sheetName val="132"/>
      <sheetName val="133"/>
      <sheetName val="Chart1"/>
      <sheetName val="134"/>
      <sheetName val="135"/>
      <sheetName val="136"/>
      <sheetName val="137"/>
      <sheetName val="138"/>
      <sheetName val="139"/>
      <sheetName val="KHUPHO8"/>
      <sheetName val="THONGKE"/>
      <sheetName val="DG CA_"/>
      <sheetName val="XL4Te3t5"/>
      <sheetName val="Tang TRCD 98-02"/>
      <sheetName val="TSCD 2000"/>
      <sheetName val="PPVT"/>
      <sheetName val="THANG1_2004"/>
      <sheetName val="QBINH"/>
      <sheetName val="QTRI"/>
      <sheetName val="HUE"/>
      <sheetName val="DNANG"/>
      <sheetName val="QNAM"/>
      <sheetName val="QNGAI"/>
      <sheetName val="BDINH"/>
      <sheetName val="PYEN"/>
      <sheetName val="KHOA"/>
      <sheetName val="GLAI"/>
      <sheetName val="KTUM"/>
      <sheetName val="DLAK"/>
      <sheetName val="CQUAN"/>
      <sheetName val="TND"/>
      <sheetName val="TKD"/>
      <sheetName val="NTHON"/>
      <sheetName val="MTINH"/>
      <sheetName val="CODIEN"/>
      <sheetName val="VTU"/>
      <sheetName val="LUOI"/>
      <sheetName val="VUANHO"/>
      <sheetName val="VIEN"/>
      <sheetName val="KSAN"/>
      <sheetName val="Thang2_2004"/>
      <sheetName val="ctTBA"/>
      <sheetName val="XLÿÿest5"/>
      <sheetName val="INV"/>
      <sheetName val="XXXXXXX2"/>
      <sheetName val="XXXXXXX3"/>
      <sheetName val="XXXXXXX4"/>
      <sheetName val="NHAN_x0000_CONG"/>
      <sheetName val="_IEN DONG"/>
      <sheetName val="4_x0004_"/>
      <sheetName val="BGThau_x0008_"/>
      <sheetName val="DT1________"/>
      <sheetName val="DT1_"/>
      <sheetName val="S29_x0007___S"/>
      <sheetName val="S29_x0007__S"/>
      <sheetName val="DG_CA_"/>
      <sheetName val="30000_00"/>
      <sheetName val="Girder"/>
      <sheetName val="Tendon"/>
      <sheetName val="CHIET TINH TBA"/>
      <sheetName val="çha tri SX"/>
      <sheetName val="So Conç!îfhiep"/>
      <sheetName val="NEW-PANEL"/>
      <sheetName val="phi"/>
      <sheetName val="DG_"/>
      <sheetName val="Hạng mục 2"/>
      <sheetName val="ptdg"/>
      <sheetName val="Km227Э227_838s,"/>
      <sheetName val="XNGBQI-01 (02)"/>
      <sheetName val="Na2_x0000__x0000_01"/>
      <sheetName val="CT_x0000_doanh thu 2005"/>
      <sheetName val="XNGBQII-_x0010_4 (3)"/>
      <sheetName val="tra-vat-lieu"/>
      <sheetName val="CI     Lang"/>
      <sheetName val="Quy $-02"/>
      <sheetName val="NHAN"/>
      <sheetName val="CT"/>
      <sheetName val="KTQT-AF_x0003_"/>
      <sheetName val="KLDGT_x0014_&lt;120%"/>
      <sheetName val="Congt9"/>
      <sheetName val="coctuatrenda"/>
      <sheetName val="_x0000__x0000_쫀䃝Z"/>
      <sheetName val="_x0000__x0000__x0000__x0000_¢é@Z_x0000__x000d__x0000__x0004_"/>
      <sheetName val="M+MC"/>
      <sheetName val="Na2"/>
      <sheetName val=""/>
      <sheetName val="Vong KLBS"/>
      <sheetName val="tienluong"/>
      <sheetName val="GVL-NC-M"/>
      <sheetName val="Du Toan"/>
      <sheetName val="BGThau_x0008_??0000000_x0001__x0006_??Sheet1_x0008_??To"/>
      <sheetName val="4_x0004_??XN54_x0004_??XN33_x0004_??NK96_x0006_??Sheet4"/>
      <sheetName val="[Q3-01-duyet.xls]30000:00"/>
      <sheetName val="[Q3-01-duyet.xls]C/     Lang"/>
      <sheetName val="[Q3-01-duyet.xls][Q3-01-duyet.x"/>
      <sheetName val="TTTram"/>
      <sheetName val="DTCTtallu"/>
      <sheetName val="Km23"/>
      <sheetName val="Tonghmp"/>
      <sheetName val="HGCHINGS"/>
      <sheetName val="T11-01"/>
      <sheetName val="T12-01"/>
      <sheetName val="01-02"/>
      <sheetName val="02-02"/>
      <sheetName val="03-02"/>
      <sheetName val="T04-02"/>
      <sheetName val="T05-02"/>
      <sheetName val="T06-T02"/>
      <sheetName val="T07-03"/>
      <sheetName val="T08-03"/>
      <sheetName val="T09-03"/>
      <sheetName val="T10-03"/>
      <sheetName val="T11-03"/>
      <sheetName val="T12-03"/>
      <sheetName val="NPLT01-04"/>
      <sheetName val="NPLT02-04"/>
      <sheetName val="NPLT03-04"/>
      <sheetName val="NPLT04-04"/>
      <sheetName val="NPLT05-04"/>
      <sheetName val="NPLT06-04"/>
      <sheetName val="NPLT07-04"/>
      <sheetName val="NPLT08-04"/>
      <sheetName val="NPLT09-04"/>
      <sheetName val="NPLT10-04"/>
      <sheetName val="NPLT11-04"/>
      <sheetName val="NPLT12-04"/>
      <sheetName val="NXT -T12 B"/>
      <sheetName val="NXT -T01-05"/>
      <sheetName val="NXT-T01-05 B"/>
      <sheetName val="NXT-T02-05"/>
      <sheetName val="NXT-T02-05B"/>
      <sheetName val="NXT-T03-05"/>
      <sheetName val="NXT-T03-05 B"/>
      <sheetName val="NXT -T04-05"/>
      <sheetName val="NXT-T05-05"/>
      <sheetName val="NXT -T06-05"/>
      <sheetName val="NXT -T07-05"/>
      <sheetName val="HGHW3"/>
      <sheetName val="HGHW4"/>
      <sheetName val="HGHW5"/>
      <sheetName val="HGCW6"/>
      <sheetName val="CH1"/>
      <sheetName val="EXP2"/>
      <sheetName val="Exterior Walls Finishes"/>
      <sheetName val="_x0000__x0000__x0000__x0000_¢é@Z_x0000__x000a__x0000__x0004_"/>
      <sheetName val="CPQL"/>
      <sheetName val="THCPQL"/>
      <sheetName val="Thep-MatCat"/>
      <sheetName val="Kiem-Toan"/>
      <sheetName val="NhapSL"/>
      <sheetName val="Du kien DT 9 thang de fop"/>
      <sheetName val="_x0000__x0000__x0000__x0000_€¢é@Z_x0000__x000d__x0000__x0004_"/>
      <sheetName val="Na2_x0000__x0000_€01"/>
      <sheetName val="00000003"/>
      <sheetName val="Khoi luong"/>
      <sheetName val="Pier"/>
      <sheetName val="Pile"/>
      <sheetName val="H?ng m?c 2"/>
      <sheetName val="Km227?227_838s,"/>
      <sheetName val="Hedging"/>
      <sheetName val="Km033s,"/>
      <sheetName val="name"/>
      <sheetName val="?IEN_DONG"/>
      <sheetName val="Bu_gi`"/>
      <sheetName val="To_tri_h"/>
      <sheetName val="VPN"/>
      <sheetName val="Tang_TRCD_98-02"/>
      <sheetName val="TSCD_2000"/>
      <sheetName val="roto_truc"/>
      <sheetName val="Day_dt"/>
      <sheetName val="stato_tam_say"/>
      <sheetName val="Stato_ep"/>
      <sheetName val="Canh_gio"/>
      <sheetName val="Ss_Z-_GB"/>
      <sheetName val="THPDMoi__(2)"/>
      <sheetName val="dongia_(2)"/>
      <sheetName val="TONG_HOP_VL-NC"/>
      <sheetName val="TONGKE3p_"/>
      <sheetName val="TH_VL,_NC,_DDHT_Thanhphuoc"/>
      <sheetName val="DON_GIA"/>
      <sheetName val="t-h_HA_THE"/>
      <sheetName val="CHITIET_VL-NC-TT_-1p"/>
      <sheetName val="TONG_HOP_VL-NC_TT"/>
      <sheetName val="TH_XL"/>
      <sheetName val="CHITIET_VL-NC"/>
      <sheetName val="CHITIET_VL-NC-TT-3p"/>
      <sheetName val="KPVC-BD_"/>
      <sheetName val="˜Ünh_m÷c"/>
      <sheetName val="Ünh_m÷c"/>
      <sheetName val="S29S"/>
      <sheetName val="çha_tri_SX"/>
      <sheetName val="So_Conç!îfhiep"/>
      <sheetName val="CTdoanh_thu_2005"/>
      <sheetName val="CĮ_____Lang"/>
      <sheetName val="S29"/>
      <sheetName val="Dang_TSCD_98-02"/>
      <sheetName val="S29??S"/>
      <sheetName val="S29?S"/>
      <sheetName val="Bang_TK_goc"/>
      <sheetName val="DGchitiet_"/>
      <sheetName val="CHIET_TINH_TBA"/>
      <sheetName val="_x0000__x0000_??Z"/>
      <sheetName val="DG _x0000__x0000__x0000__x0000__x0000__x0000__x0000__x0000__x0000__x0009__x0000_᲌Ա_x0000__x0004__x0000__x0000__x0000__x0000__x0000__x0000_窰԰_x0000__x0000__x0000__x0000__x0000_"/>
      <sheetName val="_x0000__x0000__x0017_[Q3-01-duyet.xls]Maumo)_x0000_?_x0000__x0000__x0000_"/>
      <sheetName val="XNGBQIV-02_x0000__x0000_)"/>
      <sheetName val="[Q3-01-duyet.xlsUboHoan"/>
      <sheetName val="��nh m�c"/>
      <sheetName val="Na2_x0000__x0000_�01"/>
      <sheetName val="S�eet9"/>
      <sheetName val="�ha tri SX"/>
      <sheetName val="So Con�!�fhiep"/>
      <sheetName val="XL��est5"/>
      <sheetName val="_x0000__x0000__x0000__x0000_���@Z_x0000__x000d__x0000__x0004_"/>
      <sheetName val="Tai_khկ_x0000_缀"/>
      <sheetName val="C.Bojg Lang"/>
      <sheetName val="C?     Lang"/>
      <sheetName val="c`i tiet KHM"/>
      <sheetName val="DSMo (2)"/>
      <sheetName val="DSMo"/>
      <sheetName val="TH Mo"/>
      <sheetName val="21B"/>
      <sheetName val="143"/>
      <sheetName val="141"/>
      <sheetName val="172"/>
      <sheetName val="171"/>
      <sheetName val="170"/>
      <sheetName val="169"/>
      <sheetName val="168"/>
      <sheetName val="167"/>
      <sheetName val="166"/>
      <sheetName val="165"/>
      <sheetName val="164"/>
      <sheetName val="163"/>
      <sheetName val="162"/>
      <sheetName val="161"/>
      <sheetName val="160"/>
      <sheetName val="159"/>
      <sheetName val="158"/>
      <sheetName val="157"/>
      <sheetName val="156"/>
      <sheetName val="155"/>
      <sheetName val="154"/>
      <sheetName val="173"/>
      <sheetName val="152"/>
      <sheetName val="151"/>
      <sheetName val="150"/>
      <sheetName val="149"/>
      <sheetName val="148"/>
      <sheetName val="147"/>
      <sheetName val="146"/>
      <sheetName val="145"/>
      <sheetName val="144"/>
      <sheetName val="142"/>
      <sheetName val="140"/>
      <sheetName val="TH ho"/>
      <sheetName val="TH138-173"/>
      <sheetName val="KKKKKKKK"/>
      <sheetName val="KKKKKKKK (2)"/>
      <sheetName val="KKKKKKKK_(2)"/>
      <sheetName val="_x0000__x0000__x0000__x0000__x0000__x0000__x0000__x0000_ (2)"/>
      <sheetName val="Tgng hop CP T10"/>
      <sheetName val="TT_10KV"/>
      <sheetName val="SDH TP"/>
      <sheetName val="MTO REV.0_x0000__x0000__x0000__x0000__x0000__x0000__x0000__x0000__x0000__x0009__x0000_쫀Ӛ_x0000__x0004__x0000__x0000__x0000__x0000__x0000__x0000__xdd0c_"/>
      <sheetName val="DG BAU"/>
      <sheetName val="TLP BAU"/>
      <sheetName val="_x0000__x0000__x0000__x0000_€¢é@Z_x0000__x000a__x0000__x0004_"/>
      <sheetName val="_x0000__x0001__x0000__x0000__x0000__x0000__x0000__x0000__x0000__x0000__x0000__x0000__x0000__x0002__x0000__x0000__x0000__x0000__x0000__x0000__x0000_Ƥ_x0000_Ő_x0000__x0000__x0000_㋎˴_x0000_"/>
      <sheetName val="MAIN"/>
      <sheetName val="BGThau_x0008_0000000_x0001__x0006_Sheet1_x0008_To"/>
      <sheetName val="4_x0004_XN54_x0004_XN33_x0004_NK96_x0006_Sheet4"/>
      <sheetName val="S29_x0007_S"/>
      <sheetName val="Quy2-2002"/>
      <sheetName val="BGThau_x0008_0000000_x0001__x0006_Sheet1_x0008_To dr"/>
      <sheetName val="NHANCONG"/>
      <sheetName val="CTdoanh thu 2005"/>
      <sheetName val="??Z"/>
      <sheetName val="DG  ᲌Ա_x0004_窰԰"/>
      <sheetName val="_x0017_[Q3-01-duyet.xls]Maumo)?"/>
      <sheetName val=" (2)"/>
      <sheetName val="MTO REV.0 쫀Ӛ_x0004__xdd0c_"/>
      <sheetName val="_x0001__x0002_ƤŐ㋎˴"/>
      <sheetName val="대비표"/>
      <sheetName val="XNGBQIV-02"/>
      <sheetName val="Tai_khկ"/>
      <sheetName val="thso sanh"/>
      <sheetName val="dutoan"/>
      <sheetName val="dtk490-491(PAI)"/>
      <sheetName val="dtk490-491(PAII)"/>
      <sheetName val="denbu"/>
      <sheetName val="tong hop"/>
      <sheetName val="phan tich DG"/>
      <sheetName val="gia vat lieu"/>
      <sheetName val="gia xe may"/>
      <sheetName val="gia nhan cong"/>
      <sheetName val="Goc Dien"/>
      <sheetName val="QTDien"/>
      <sheetName val="THKP"/>
      <sheetName val="QTNuoc"/>
      <sheetName val="DTnuoc"/>
      <sheetName val="DT dien"/>
      <sheetName val="QTCSet"/>
      <sheetName val="TBI+NUOC "/>
      <sheetName val="Dien"/>
      <sheetName val="TBIWC"/>
      <sheetName val="TBI nuoc"/>
      <sheetName val="MTL$-INTER"/>
      <sheetName val="PHAN DS 22 KV"/>
      <sheetName val="general"/>
      <sheetName val="Main Road"/>
      <sheetName val="Gioi thieu"/>
      <sheetName val="DG 11"/>
      <sheetName val="Tien luong"/>
      <sheetName val="Kinh phi "/>
      <sheetName val="Phan tich"/>
      <sheetName val="RL"/>
      <sheetName val="TDQS"/>
      <sheetName val="40C"/>
      <sheetName val="40C-1"/>
      <sheetName val="thi lai"/>
      <sheetName val="DK6"/>
      <sheetName val="DK5"/>
      <sheetName val="DK4"/>
      <sheetName val="DK3"/>
      <sheetName val="DK2"/>
      <sheetName val="DK1"/>
      <sheetName val="ds1"/>
      <sheetName val="ds2"/>
      <sheetName val="ds3"/>
      <sheetName val="ds4"/>
      <sheetName val="ds5"/>
      <sheetName val="ds6"/>
      <sheetName val="DS"/>
      <sheetName val="HP"/>
      <sheetName val="LB"/>
      <sheetName val="SL"/>
      <sheetName val="hl"/>
      <sheetName val="40"/>
      <sheetName val="DE "/>
      <sheetName val="Sum"/>
      <sheetName val="Đoàn Vay Tiền"/>
      <sheetName val="Nợ Đoàn"/>
      <sheetName val="BANGTRA"/>
      <sheetName val="QMCT"/>
      <sheetName val="hieuchinh30.11"/>
      <sheetName val="Bcaonhanh"/>
      <sheetName val="chitieth.chinh"/>
      <sheetName val="trinhEVN29.8"/>
      <sheetName val="cong"/>
      <sheetName val="phùn tich DG"/>
      <sheetName val="C.noTX01"/>
      <sheetName val="T.HopCNo"/>
      <sheetName val="THCNoATrung"/>
      <sheetName val="BaocaoC.No2"/>
      <sheetName val="BaocaoC.noHopC.ty"/>
      <sheetName val="THAtraQuy"/>
      <sheetName val="No Ca.N"/>
      <sheetName val="C.tiêt C.ty"/>
      <sheetName val="CN.TCT03"/>
      <sheetName val="CN kho đoi"/>
      <sheetName val="T.Hop CN"/>
      <sheetName val="CTHTchưa TTnộibộ"/>
      <sheetName val="CN2004 Nộp TCT"/>
      <sheetName val="CN TCT04"/>
      <sheetName val="Gia"/>
      <sheetName val="Breakdown bill"/>
      <sheetName val="Breakdown 2"/>
      <sheetName val="Ðoàn Vay Ti?n"/>
      <sheetName val="N? Ðoàn"/>
      <sheetName val="Ðoàn Vay Ti_n"/>
      <sheetName val="N_ Ðoàn"/>
      <sheetName val="dtk490_x000d_491(PAI_x0009_"/>
      <sheetName val="QTNugc"/>
      <sheetName val="10000_x0010_00"/>
      <sheetName val="Qheet1"/>
      <sheetName val="BanTinh"/>
      <sheetName val="dudoan"/>
      <sheetName val="Input"/>
      <sheetName val="dtk490_x000d_491(PAI "/>
      <sheetName val="gia vat_x0000_lieu"/>
      <sheetName val="thdt"/>
      <sheetName val="ptvl0-1"/>
      <sheetName val="0-1"/>
      <sheetName val="ptvl4-5"/>
      <sheetName val="4-5"/>
      <sheetName val="ptvl3-4"/>
      <sheetName val="3-4"/>
      <sheetName val="ptvl2-3"/>
      <sheetName val="2-3"/>
      <sheetName val="vlcong"/>
      <sheetName val="ptvl1-2"/>
      <sheetName val="1-2"/>
      <sheetName val="Tinh truoc VAT"/>
      <sheetName val="CP khaosat(Congtinh)"/>
      <sheetName val="CP khaosat(tuyettinh)"/>
      <sheetName val="Tai trong"/>
      <sheetName val="Pile-Br-Capacity"/>
      <sheetName val="dtk490_x000a_491(PAI_x0009_"/>
      <sheetName val="gia vat"/>
      <sheetName val="thso_sanh"/>
      <sheetName val="GIAVL"/>
      <sheetName val="T2"/>
      <sheetName val="T3"/>
      <sheetName val="T4"/>
      <sheetName val="T5"/>
      <sheetName val="THop"/>
      <sheetName val="THKD"/>
      <sheetName val="40000000"/>
      <sheetName val="CN kho doi"/>
      <sheetName val="CTHTchua TTn?ib?"/>
      <sheetName val="CN2004 N?p TCT"/>
      <sheetName val="dtk490_491(PAI_x0009_"/>
      <sheetName val="CTHTchua TTn_ib_"/>
      <sheetName val="CN2004 N_p TCT"/>
      <sheetName val="dtk490_491(PAI "/>
      <sheetName val="Truot_nen"/>
      <sheetName val="Gia vat tu"/>
      <sheetName val="G2G3_CDR_Dim"/>
      <sheetName val="G2_System_Inputs"/>
      <sheetName val="G2_TDT_Input"/>
      <sheetName val="G2_TDT_Advanced"/>
      <sheetName val="G2G3_GGSN_WC"/>
      <sheetName val="G3_System_Inputs"/>
      <sheetName val="G3_TDT_Input"/>
      <sheetName val="dtk490_x000a_491(PAI "/>
      <sheetName val="BANG TONG HOP (2)"/>
      <sheetName val="CD2000"/>
      <sheetName val="dtxl"/>
      <sheetName val="dtk486"/>
      <sheetName val="dtk490 491(PAI "/>
      <sheetName val="Temp"/>
      <sheetName val="dtk490࠭491(PAI)"/>
      <sheetName val="pc"/>
      <sheetName val="pt"/>
      <sheetName val="111"/>
      <sheetName val="th thu chi"/>
      <sheetName val="tam ung"/>
      <sheetName val="t.so"/>
      <sheetName val="infracstructure"/>
      <sheetName val="경비2내역"/>
      <sheetName val="FIRE ALARM _ FIRE FIGHTING"/>
      <sheetName val="ĐoànРVay Tiền"/>
      <sheetName val="갑지"/>
      <sheetName val="DON GIA CAN THO"/>
      <sheetName val="VL,NC"/>
      <sheetName val="토공"/>
      <sheetName val="Ca may"/>
      <sheetName val="TH kl cac cong tac"/>
      <sheetName val="KL cac cong tac chinh"/>
      <sheetName val="DGXL"/>
      <sheetName val="DM.DonVi (3)"/>
      <sheetName val="T.luc"/>
      <sheetName val="T.gian"/>
      <sheetName val="S.luong"/>
      <sheetName val="TD.Tho(1)"/>
      <sheetName val="TD.Tho(2)"/>
      <sheetName val="TD.Tho(3)"/>
      <sheetName val="Capdien"/>
      <sheetName val="Btra"/>
      <sheetName val="CDPS"/>
      <sheetName val="dt{490-491(PAII)"/>
      <sheetName val="DG 285"/>
      <sheetName val="DG  286"/>
      <sheetName val="DG 85"/>
      <sheetName val="DG 89"/>
      <sheetName val="DG THIET BI"/>
      <sheetName val="DGVCTC 285"/>
      <sheetName val="dtk490_x005f_x000d_491(PAI_x005f_x0009_"/>
      <sheetName val="10000_x005f_x0010_00"/>
      <sheetName val="dtk490_x005f_x000d_491(PAI "/>
      <sheetName val="Electrical Works"/>
      <sheetName val="H_T_ INCOMING SYSTEM"/>
      <sheetName val="Ｎｏ.13"/>
      <sheetName val="gia vat_x005f_x0000_lieu"/>
      <sheetName val="dtk490_x005f_x000a_491(PAI_x005f_x0009_"/>
      <sheetName val="dtk490_x005f_x000a_491(PAI "/>
      <sheetName val="dtk490_491(PAI_x005f_x0009_"/>
      <sheetName val="一発シート"/>
      <sheetName val="L-Mechanical"/>
      <sheetName val="Quantity"/>
      <sheetName val="sort2"/>
      <sheetName val="KLHT"/>
      <sheetName val="DT1_x0000__x0000__x0000__x0000__x0000__x0000__x0000__x0000_"/>
      <sheetName val="DT1_x0000_"/>
      <sheetName val="S29_x0007__x0000_S"/>
      <sheetName val="BGThau_x0008__x0000_0000000_x0001__x0006__x0000_Sheet1_x0008__x0000_To"/>
      <sheetName val="NHAN?CONG"/>
      <sheetName val="BGThau_x0008_?0000000_x0001__x0006_?Sheet1_x0008_?To dr"/>
      <sheetName val="BGThau_x0008_?0000000_x0001__x0006_?Sheet1_x0008_?To"/>
      <sheetName val="Na2??01"/>
      <sheetName val="4_x0004_?XN54_x0004_?XN33_x0004_?NK96_x0006_?Sheet4"/>
      <sheetName val="CT?doanh thu 2005"/>
      <sheetName val="4_x0004__x0000_XN54_x0004__x0000_XN33_x0004__x0000_NK96_x0006__x0000_Sheet4"/>
      <sheetName val="ThongSo"/>
      <sheetName val="??쫀䃝Z"/>
      <sheetName val="Shѥet10"/>
      <sheetName val="????¢é@Z?_x000d_?_x0004_"/>
      <sheetName val="Qheet19"/>
      <sheetName val="THKL nghiamthu"/>
      <sheetName val="Balg du toan"/>
      <sheetName val="diachi"/>
      <sheetName val="Quy_2-20021"/>
      <sheetName val="BGThau0000000Sheet1To"/>
      <sheetName val="XNGBQII-4_(3)"/>
      <sheetName val="4XN54XN33NK96Sheet4"/>
      <sheetName val="_IEN_DONG"/>
      <sheetName val="S29__S"/>
      <sheetName val="S29_S"/>
      <sheetName val="NHAN_CWNG"/>
      <sheetName val="MTO_REV_2(ARMOR)"/>
      <sheetName val="BGThau0000000Sheet1To_dr"/>
      <sheetName val="XNGBQI-01_(02)"/>
      <sheetName val="CI_____Lang"/>
      <sheetName val="Du_kien_DT_9_thang_de_fo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refreshError="1"/>
      <sheetData sheetId="169" refreshError="1"/>
      <sheetData sheetId="170" refreshError="1">
        <row r="29">
          <cell r="E29">
            <v>9566000</v>
          </cell>
        </row>
      </sheetData>
      <sheetData sheetId="171"/>
      <sheetData sheetId="172"/>
      <sheetData sheetId="173"/>
      <sheetData sheetId="174"/>
      <sheetData sheetId="175" refreshError="1"/>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refreshError="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refreshError="1"/>
      <sheetData sheetId="270" refreshError="1"/>
      <sheetData sheetId="271" refreshError="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refreshError="1"/>
      <sheetData sheetId="321" refreshError="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refreshError="1"/>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refreshError="1"/>
      <sheetData sheetId="357" refreshError="1"/>
      <sheetData sheetId="358"/>
      <sheetData sheetId="359" refreshError="1"/>
      <sheetData sheetId="360" refreshError="1"/>
      <sheetData sheetId="361" refreshError="1"/>
      <sheetData sheetId="362"/>
      <sheetData sheetId="363"/>
      <sheetData sheetId="364" refreshError="1"/>
      <sheetData sheetId="365"/>
      <sheetData sheetId="366"/>
      <sheetData sheetId="367"/>
      <sheetData sheetId="368"/>
      <sheetData sheetId="369" refreshError="1"/>
      <sheetData sheetId="370"/>
      <sheetData sheetId="371" refreshError="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sheetData sheetId="422"/>
      <sheetData sheetId="423"/>
      <sheetData sheetId="424"/>
      <sheetData sheetId="425"/>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sheetData sheetId="45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refreshError="1"/>
      <sheetData sheetId="558"/>
      <sheetData sheetId="559"/>
      <sheetData sheetId="560"/>
      <sheetData sheetId="561"/>
      <sheetData sheetId="562"/>
      <sheetData sheetId="563"/>
      <sheetData sheetId="564"/>
      <sheetData sheetId="565"/>
      <sheetData sheetId="566" refreshError="1"/>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refreshError="1"/>
      <sheetData sheetId="597"/>
      <sheetData sheetId="598"/>
      <sheetData sheetId="599"/>
      <sheetData sheetId="600"/>
      <sheetData sheetId="601"/>
      <sheetData sheetId="602"/>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sheetData sheetId="630" refreshError="1"/>
      <sheetData sheetId="631" refreshError="1"/>
      <sheetData sheetId="632"/>
      <sheetData sheetId="633"/>
      <sheetData sheetId="634"/>
      <sheetData sheetId="635" refreshError="1"/>
      <sheetData sheetId="636" refreshError="1"/>
      <sheetData sheetId="637" refreshError="1"/>
      <sheetData sheetId="638" refreshError="1"/>
      <sheetData sheetId="639" refreshError="1"/>
      <sheetData sheetId="640" refreshError="1"/>
      <sheetData sheetId="64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sheetData sheetId="652" refreshError="1"/>
      <sheetData sheetId="653" refreshError="1"/>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refreshError="1"/>
      <sheetData sheetId="699" refreshError="1"/>
      <sheetData sheetId="700"/>
      <sheetData sheetId="701"/>
      <sheetData sheetId="702" refreshError="1"/>
      <sheetData sheetId="703" refreshError="1"/>
      <sheetData sheetId="704" refreshError="1"/>
      <sheetData sheetId="705"/>
      <sheetData sheetId="706" refreshError="1"/>
      <sheetData sheetId="707"/>
      <sheetData sheetId="708" refreshError="1"/>
      <sheetData sheetId="709" refreshError="1"/>
      <sheetData sheetId="710" refreshError="1"/>
      <sheetData sheetId="711" refreshError="1"/>
      <sheetData sheetId="712" refreshError="1"/>
      <sheetData sheetId="713" refreshError="1"/>
      <sheetData sheetId="714" refreshError="1"/>
      <sheetData sheetId="715"/>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sheetData sheetId="760"/>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sheetData sheetId="770" refreshError="1"/>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refreshError="1"/>
      <sheetData sheetId="814" refreshError="1"/>
      <sheetData sheetId="815"/>
      <sheetData sheetId="816" refreshError="1"/>
      <sheetData sheetId="817" refreshError="1"/>
      <sheetData sheetId="818" refreshError="1"/>
      <sheetData sheetId="819"/>
      <sheetData sheetId="820"/>
      <sheetData sheetId="821" refreshError="1"/>
      <sheetData sheetId="822" refreshError="1"/>
      <sheetData sheetId="823" refreshError="1"/>
      <sheetData sheetId="824" refreshError="1"/>
      <sheetData sheetId="825" refreshError="1"/>
      <sheetData sheetId="826" refreshError="1"/>
      <sheetData sheetId="827" refreshError="1"/>
      <sheetData sheetId="828"/>
      <sheetData sheetId="829"/>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sheetData sheetId="839" refreshError="1"/>
      <sheetData sheetId="840" refreshError="1"/>
      <sheetData sheetId="841" refreshError="1"/>
      <sheetData sheetId="842" refreshError="1"/>
      <sheetData sheetId="843" refreshError="1"/>
      <sheetData sheetId="844" refreshError="1"/>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refreshError="1"/>
      <sheetData sheetId="862" refreshError="1"/>
      <sheetData sheetId="863" refreshError="1"/>
      <sheetData sheetId="864" refreshError="1"/>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sheetData sheetId="928"/>
      <sheetData sheetId="929" refreshError="1"/>
      <sheetData sheetId="930" refreshError="1"/>
      <sheetData sheetId="931" refreshError="1"/>
      <sheetData sheetId="932" refreshError="1"/>
      <sheetData sheetId="933" refreshError="1"/>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refreshError="1"/>
      <sheetData sheetId="951" refreshError="1"/>
      <sheetData sheetId="952" refreshError="1"/>
      <sheetData sheetId="953" refreshError="1"/>
      <sheetData sheetId="954" refreshError="1"/>
      <sheetData sheetId="955" refreshError="1"/>
      <sheetData sheetId="956"/>
      <sheetData sheetId="957"/>
      <sheetData sheetId="958"/>
      <sheetData sheetId="959"/>
      <sheetData sheetId="960"/>
      <sheetData sheetId="961"/>
      <sheetData sheetId="962"/>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sheetData sheetId="989"/>
      <sheetData sheetId="990"/>
      <sheetData sheetId="99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sheetData sheetId="1050" refreshError="1"/>
      <sheetData sheetId="1051" refreshError="1"/>
      <sheetData sheetId="1052"/>
      <sheetData sheetId="1053" refreshError="1"/>
      <sheetData sheetId="1054"/>
      <sheetData sheetId="1055" refreshError="1"/>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Rev.3)"/>
      <sheetName val="A (Rev.2)"/>
      <sheetName val="POWER"/>
      <sheetName val="영업소실적"/>
      <sheetName val="Macro"/>
      <sheetName val="Taux"/>
      <sheetName val="A"/>
      <sheetName val="갑지(추정)"/>
      <sheetName val="Sheet5"/>
      <sheetName val="cable"/>
      <sheetName val="단가"/>
      <sheetName val="Resource"/>
      <sheetName val="Cash Flow-1"/>
      <sheetName val="AILC004"/>
      <sheetName val="Cover"/>
      <sheetName val="노무비Lab.rsc"/>
      <sheetName val="ANX3A51"/>
      <sheetName val="TOTAL"/>
      <sheetName val="h-013211-2"/>
      <sheetName val="MSS 2"/>
      <sheetName val="노임단가"/>
      <sheetName val="토목"/>
      <sheetName val="현금"/>
      <sheetName val="지질조사분석"/>
      <sheetName val="General Measurement"/>
      <sheetName val="예상"/>
      <sheetName val="BID"/>
      <sheetName val="마감LIST-1"/>
      <sheetName val="경비"/>
      <sheetName val="REDUCER"/>
      <sheetName val="WE'T"/>
      <sheetName val="MANPWER1"/>
      <sheetName val="BM"/>
      <sheetName val="data"/>
      <sheetName val="hori. vessel(E-895)"/>
      <sheetName val="Breakdown"/>
      <sheetName val="계산서"/>
      <sheetName val="#REF"/>
      <sheetName val="내역서"/>
      <sheetName val="Estimate"/>
      <sheetName val="Lup"/>
      <sheetName val="REN2000"/>
      <sheetName val="예가표"/>
      <sheetName val="IBASE"/>
      <sheetName val="CONTROL-100"/>
      <sheetName val="실행철강하도"/>
      <sheetName val="인월수표"/>
      <sheetName val="back-data"/>
      <sheetName val="ABUT수량-A1"/>
      <sheetName val="Basis"/>
      <sheetName val="tifico"/>
      <sheetName val="배수내역"/>
      <sheetName val="Pick List"/>
      <sheetName val="Config"/>
      <sheetName val="Consumables"/>
      <sheetName val="Summary"/>
      <sheetName val="D.Volum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SHELL"/>
      <sheetName val="feed inlet"/>
      <sheetName val="steam outlet"/>
      <sheetName val="downcomer"/>
      <sheetName val="press-nitro"/>
      <sheetName val="upper head"/>
      <sheetName val="lwr lev tap"/>
      <sheetName val="cbd"/>
      <sheetName val="chem feed"/>
      <sheetName val="2.5 sv"/>
      <sheetName val="3 sv"/>
      <sheetName val="WELDS"/>
      <sheetName val="Shipping Table"/>
      <sheetName val="resul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OWER-s"/>
      <sheetName val="steam table"/>
      <sheetName val="Sheet1"/>
      <sheetName val="Testing"/>
      <sheetName val="eq_data"/>
      <sheetName val="BLR 1"/>
      <sheetName val="GEN"/>
      <sheetName val="GAS"/>
      <sheetName val="DEAE"/>
      <sheetName val="BLR2"/>
      <sheetName val="BLR3"/>
      <sheetName val="BLR4"/>
      <sheetName val="BLR5"/>
      <sheetName val="DEM"/>
      <sheetName val="SAM"/>
      <sheetName val="CHEM"/>
      <sheetName val="COP"/>
      <sheetName val="八幡"/>
      <sheetName val="GM 000"/>
      <sheetName val="csdim"/>
      <sheetName val="cdsload"/>
      <sheetName val="chsload"/>
      <sheetName val="CLAMP"/>
      <sheetName val="cvsload"/>
      <sheetName val="pipe"/>
      <sheetName val="pakg-1"/>
      <sheetName val="Setup"/>
      <sheetName val="CABLE BULK"/>
      <sheetName val="현장지지물물량"/>
      <sheetName val="Sat. Pek."/>
      <sheetName val="REDUCER"/>
      <sheetName val="WE'T"/>
      <sheetName val="BM"/>
      <sheetName val="PipWT"/>
      <sheetName val="BQ_Methanol"/>
      <sheetName val="Insulation_Utl_Off"/>
      <sheetName val="Note_Piping"/>
      <sheetName val="cover"/>
      <sheetName val="HRSG PRINT"/>
      <sheetName val="Code 02"/>
      <sheetName val="Code 03"/>
      <sheetName val="Code 04"/>
      <sheetName val="Code 05"/>
      <sheetName val="Code 06"/>
      <sheetName val="Code 07"/>
      <sheetName val="Code 09"/>
      <sheetName val="Code03"/>
      <sheetName val="SUMMARY"/>
      <sheetName val="5-Digit"/>
      <sheetName val="2.설계제원"/>
      <sheetName val="물량"/>
      <sheetName val="NEWDRAW"/>
      <sheetName val="IBASE"/>
      <sheetName val="자바라1"/>
    </sheetNames>
    <definedNames>
      <definedName name="s"/>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0"/>
      <sheetName val="HG Unit"/>
      <sheetName val="HD Unit"/>
      <sheetName val="ASME B 36.10 M"/>
      <sheetName val="ASME B 36_10 M"/>
      <sheetName val="Piping material HG take off - R"/>
      <sheetName val="steam table"/>
      <sheetName val="Testing"/>
      <sheetName val="eq_data"/>
      <sheetName val="BLR 1"/>
      <sheetName val="GEN"/>
      <sheetName val="GAS"/>
      <sheetName val="DEAE"/>
      <sheetName val="BLR2"/>
      <sheetName val="BLR3"/>
      <sheetName val="BLR4"/>
      <sheetName val="BLR5"/>
      <sheetName val="DEM"/>
      <sheetName val="SAM"/>
      <sheetName val="CHEM"/>
      <sheetName val="COP"/>
      <sheetName val="八幡"/>
      <sheetName val="GM 000"/>
      <sheetName val="csdim"/>
      <sheetName val="cdsload"/>
      <sheetName val="chsload"/>
      <sheetName val="CLAMP"/>
      <sheetName val="cvsload"/>
      <sheetName val="pipe"/>
      <sheetName val="Cash2"/>
      <sheetName val="Z"/>
      <sheetName val="환산표"/>
      <sheetName val="TTL"/>
      <sheetName val="Joints"/>
      <sheetName val="DB_ET200(R. A)"/>
      <sheetName val="mech"/>
      <sheetName val="REDUCER"/>
      <sheetName val="IBASE"/>
      <sheetName val="HG_Unit1"/>
      <sheetName val="HD_Unit1"/>
      <sheetName val="ASME_B_36_10_M2"/>
      <sheetName val="ASME_B_36_10_M3"/>
      <sheetName val="Piping_material_HG_take_off_-_1"/>
      <sheetName val="steam_table"/>
      <sheetName val="HG_Unit"/>
      <sheetName val="HD_Unit"/>
      <sheetName val="ASME_B_36_10_M"/>
      <sheetName val="ASME_B_36_10_M1"/>
      <sheetName val="Piping_material_HG_take_off_-_R"/>
      <sheetName val="POWER"/>
      <sheetName val="BM"/>
      <sheetName val="PipWT"/>
      <sheetName val="BQ_Methanol"/>
      <sheetName val="Insulation_Utl_Off"/>
      <sheetName val="Note_Piping"/>
      <sheetName val="6-2차"/>
      <sheetName val="Code 02"/>
      <sheetName val="Code 03"/>
      <sheetName val="Code 04"/>
      <sheetName val="Code 05"/>
      <sheetName val="Code 06"/>
      <sheetName val="Code 07"/>
      <sheetName val="Code 09"/>
      <sheetName val="갑지1"/>
      <sheetName val="MOTOR"/>
      <sheetName val="내역"/>
      <sheetName val="BILAL2"/>
      <sheetName val="HG_Unit2"/>
      <sheetName val="HD_Unit2"/>
      <sheetName val="ASME_B_36_10_M4"/>
      <sheetName val="ASME_B_36_10_M5"/>
      <sheetName val="Piping_material_HG_take_off_-_2"/>
      <sheetName val="steam_table1"/>
      <sheetName val="CABLE BULK"/>
      <sheetName val="실행철강하도"/>
    </sheetNames>
    <definedNames>
      <definedName name="scaffolding"/>
    </definedNames>
    <sheetDataSet>
      <sheetData sheetId="0"/>
      <sheetData sheetId="1"/>
      <sheetData sheetId="2">
        <row r="3">
          <cell r="E3">
            <v>5</v>
          </cell>
        </row>
      </sheetData>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en"/>
      <sheetName val="mat"/>
      <sheetName val="cong"/>
      <sheetName val="vua"/>
      <sheetName val="rph"/>
      <sheetName val="rph (2)"/>
      <sheetName val="gVL"/>
      <sheetName val="dtoan"/>
      <sheetName val="dap"/>
      <sheetName val="dt-kphi"/>
      <sheetName val="bth-kphi"/>
      <sheetName val="gpmb"/>
      <sheetName val="dtoan -ctiet"/>
      <sheetName val="dt-kphi-iso-tong"/>
      <sheetName val="dt-kphi-iso-ctiet"/>
      <sheetName val="gia"/>
      <sheetName val="PTDG"/>
      <sheetName val="sut&lt;100"/>
      <sheetName val="sut duong"/>
      <sheetName val="sut am"/>
      <sheetName val="bu lun"/>
      <sheetName val="xoi lo chan ke"/>
      <sheetName val="TH"/>
      <sheetName val="THKL"/>
      <sheetName val="GTXL"/>
      <sheetName val="TDT"/>
      <sheetName val="00000000"/>
      <sheetName val="10000000"/>
      <sheetName val="CRC"/>
      <sheetName val="GIATRI-DAILY"/>
      <sheetName val="NVBH KHAC"/>
      <sheetName val="NVBH HOAN"/>
      <sheetName val="TONKHODAILY"/>
      <sheetName val="XL4Test5"/>
      <sheetName val="gvt"/>
      <sheetName val="ATGT"/>
      <sheetName val="DG-TH"/>
      <sheetName val="Tuong-chan"/>
      <sheetName val="Dau-cong"/>
      <sheetName val="dtoan (4)"/>
      <sheetName val="tmdtu"/>
      <sheetName val="Sheet3"/>
      <sheetName val="XL4Poppy"/>
      <sheetName val="dt-kphi (2)"/>
      <sheetName val="dt-kphi-ctiet"/>
      <sheetName val="KluongKm2,4"/>
      <sheetName val="B.cao"/>
      <sheetName val="T.tiet"/>
      <sheetName val="T.N"/>
      <sheetName val="UNIT"/>
      <sheetName val="Piers of Main Flyover (1)"/>
      <sheetName val="Cot Tru1"/>
      <sheetName val="P3-TanAn-Factored"/>
      <sheetName val="P4-TanAn-Factored"/>
      <sheetName val="COC KHOAN M1"/>
      <sheetName val="COC KHOAN M2"/>
      <sheetName val="COC KHOAN T1"/>
      <sheetName val="COC KHOAN T5"/>
      <sheetName val="COC KHOAN T4"/>
      <sheetName val="COC DONG"/>
      <sheetName val="BANG"/>
      <sheetName val="DPHOIDAT"/>
      <sheetName val="BGVL_03"/>
      <sheetName val="CPVUA_03"/>
      <sheetName val="DGCT_03"/>
      <sheetName val="DT1_03"/>
      <sheetName val="BGVL"/>
      <sheetName val="CPVUA"/>
      <sheetName val="DGCT_02"/>
      <sheetName val="DGCONG_02"/>
      <sheetName val="DGKE_02"/>
      <sheetName val="CTCONG_02"/>
      <sheetName val="DT1_02"/>
      <sheetName val="DTCT_02 _2595"/>
      <sheetName val="DTCT_02"/>
      <sheetName val="00000001"/>
      <sheetName val="00000002"/>
      <sheetName val="Sheet2"/>
      <sheetName val="dn"/>
      <sheetName val="DU TOAN"/>
      <sheetName val="CHI TIET"/>
      <sheetName val="KLnt"/>
      <sheetName val="PHAN TICH"/>
      <sheetName val="Congty"/>
      <sheetName val="VPPN"/>
      <sheetName val="XN74"/>
      <sheetName val="XN54"/>
      <sheetName val="XN33"/>
      <sheetName val="NK96"/>
      <sheetName val="Sheet1"/>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YEU TO CONG"/>
      <sheetName val="TD 3DIEM"/>
      <sheetName val="TD 2DIEM"/>
      <sheetName val="TSCD DUNG CHUNG "/>
      <sheetName val="KHKHAUHAOTSCHUNG"/>
      <sheetName val="TSCDTOAN NHA MAY"/>
      <sheetName val="CPSXTOAN BO SP"/>
      <sheetName val="PBCPCHUNG CHO CAC DTUONG"/>
      <sheetName val="solieu"/>
      <sheetName val="VL"/>
      <sheetName val="PLV"/>
      <sheetName val="Dongia"/>
      <sheetName val="DTCTtaluy"/>
      <sheetName val="KLDGTT&lt;120%"/>
      <sheetName val="PL2"/>
      <sheetName val="DTnen"/>
      <sheetName val="PL"/>
      <sheetName val="THKL nghiemthu"/>
      <sheetName val="DTCTtaluy (2)"/>
      <sheetName val="KLDGTT&lt;120% (2)"/>
      <sheetName val="TH (2)"/>
      <sheetName val="xxxxxxxx"/>
      <sheetName val="XXXXXXX0"/>
      <sheetName val="XXXXXXX1"/>
      <sheetName val="20000000"/>
      <sheetName val="30000000"/>
      <sheetName val="tra-vat-lieu"/>
      <sheetName val="`u lun"/>
      <sheetName val="XN79"/>
      <sheetName val="CTMT"/>
      <sheetName val="dt-iphi"/>
      <sheetName val="may"/>
      <sheetName val="Vatlieu cau"/>
      <sheetName val="cau DS11"/>
      <sheetName val="cau DS12"/>
      <sheetName val="THCDS12"/>
      <sheetName val="dgcau"/>
      <sheetName val="THCDS11"/>
      <sheetName val="DGCT"/>
      <sheetName val="DGCong"/>
      <sheetName val="Vatlieu"/>
      <sheetName val="nhancong"/>
      <sheetName val="KL"/>
      <sheetName val="Tong hopQ48-1"/>
      <sheetName val="Tong hop QL48 - 2"/>
      <sheetName val="Tong hop QL47"/>
      <sheetName val="Tong hop QL48 - 3"/>
      <sheetName val="Chi tiet don gia khoi phuc"/>
      <sheetName val="Du toan chi tiet coc nuoc"/>
      <sheetName val="Du toan chi tiet coc"/>
      <sheetName val="Phan tich don gia chi tiet"/>
      <sheetName val="Nhap don gia VL dia phuong"/>
      <sheetName val="Luong mot ngay cong xay lap"/>
      <sheetName val="Luong mot ngay cong khao sat"/>
      <sheetName val="Khu xu ly nuoc THiep-XD"/>
      <sheetName val="nhan cong"/>
      <sheetName val=""/>
      <sheetName val="ptvl0-1"/>
      <sheetName val="0-1"/>
      <sheetName val="ptvl4-5"/>
      <sheetName val="4-5"/>
      <sheetName val="ptvl3-4"/>
      <sheetName val="3-4"/>
      <sheetName val="ptvl2-3"/>
      <sheetName val="2-3"/>
      <sheetName val="vlcong"/>
      <sheetName val="ptvl1-2"/>
      <sheetName val="1-2"/>
      <sheetName val="TO HUNG"/>
      <sheetName val="CONGNHAN NE"/>
      <sheetName val="XINGUYEP"/>
      <sheetName val="TH331"/>
      <sheetName val="Box-Girder"/>
      <sheetName val="Sheet3 (2)"/>
      <sheetName val="coc duc"/>
      <sheetName val="PTCT"/>
      <sheetName val="d-dap47-48"/>
      <sheetName val="md47-48"/>
      <sheetName val="THop47-48"/>
      <sheetName val="d-dap48-49"/>
      <sheetName val="md48-49"/>
      <sheetName val="THop48-49"/>
      <sheetName val="d-dap49-50"/>
      <sheetName val="md49-50"/>
      <sheetName val="THop49-50"/>
      <sheetName val="d-dap50-51"/>
      <sheetName val="md50-51"/>
      <sheetName val="THop50-51"/>
      <sheetName val="d-dap51-52"/>
      <sheetName val="md51-52"/>
      <sheetName val="THop51-52"/>
      <sheetName val="d-dap52-53"/>
      <sheetName val="md52-53"/>
      <sheetName val="THop52-53"/>
      <sheetName val="d-dap53-54"/>
      <sheetName val="md53-54"/>
      <sheetName val="THop53-54"/>
      <sheetName val="d-dap54-55"/>
      <sheetName val="md54-55"/>
      <sheetName val="THop54-55"/>
      <sheetName val="d-dap55-56"/>
      <sheetName val="md55-56"/>
      <sheetName val="THop55-56"/>
      <sheetName val="d-dap56-57"/>
      <sheetName val="md56-57"/>
      <sheetName val="THop56-57"/>
      <sheetName val="d-dap57-58"/>
      <sheetName val="md57-58"/>
      <sheetName val="THop57-58"/>
      <sheetName val="d-dap58-DC"/>
      <sheetName val="md58-DC"/>
      <sheetName val="THop58-DC"/>
      <sheetName val="NHANHRE1"/>
      <sheetName val="NHANHRE2"/>
      <sheetName val="NHANHRE3"/>
      <sheetName val="NHANHRE4"/>
      <sheetName val="NHANHRE5"/>
      <sheetName val="NHANHRE6"/>
      <sheetName val="NHANHRE7"/>
      <sheetName val="mdNHANHRE8"/>
      <sheetName val="bao cao ngay 13-02"/>
      <sheetName val="CBG"/>
      <sheetName val="sut&lt;1 0"/>
      <sheetName val="Kluong"/>
      <sheetName val="Giatri"/>
      <sheetName val="ìtoan"/>
      <sheetName val="PL tham dinh"/>
      <sheetName val="THDT"/>
      <sheetName val="KSTK"/>
      <sheetName val="DTCT"/>
      <sheetName val="PTVL"/>
      <sheetName val="Bu VC"/>
      <sheetName val="luong"/>
      <sheetName val="40000000"/>
      <sheetName val="50000000"/>
      <sheetName val="60000000"/>
      <sheetName val="70000000"/>
      <sheetName val="80000000"/>
      <sheetName val="90000000"/>
      <sheetName val="a0000000"/>
      <sheetName val="HK1"/>
      <sheetName val="HK2"/>
      <sheetName val="CANAM"/>
      <sheetName val="dam"/>
      <sheetName val="Mocantho"/>
      <sheetName val="MoQL91"/>
      <sheetName val="tru"/>
      <sheetName val="dg"/>
      <sheetName val="10mduongsaumo"/>
      <sheetName val="ctt"/>
      <sheetName val="thanmkhao"/>
      <sheetName val="monho"/>
      <sheetName val="SPL4"/>
      <sheetName val="ctTBA"/>
      <sheetName val="ktduong"/>
      <sheetName val="cu"/>
      <sheetName val="KTcau2004"/>
      <sheetName val="KT2004XL#moi"/>
      <sheetName val="denbu"/>
      <sheetName val="thop"/>
      <sheetName val="ma-pt"/>
      <sheetName val="DGduong"/>
      <sheetName val="Dbþgia"/>
      <sheetName val="He so"/>
      <sheetName val="PL Vua"/>
      <sheetName val="DPD"/>
      <sheetName val="dgmo-tru"/>
      <sheetName val="dgdam"/>
      <sheetName val="Dam-Mo-Tru"/>
      <sheetName val="DTDuong"/>
      <sheetName val="GTXLc"/>
      <sheetName val="CPXLk"/>
      <sheetName val="KPTH"/>
      <sheetName val="Bang KL ket cau"/>
      <sheetName val="FPPN"/>
      <sheetName val="CHI"/>
      <sheetName val="Don gia chi tiet"/>
      <sheetName val="Du thau"/>
      <sheetName val="Tro giup"/>
      <sheetName val="YEUCAU"/>
      <sheetName val="IN_PHIEU"/>
      <sheetName val="BANGKE"/>
      <sheetName val="IN_NX"/>
      <sheetName val="NK_CHUNG"/>
      <sheetName val="DL_KH"/>
      <sheetName val="TH_CNO"/>
      <sheetName val="CD_PSINH"/>
      <sheetName val="CDKT"/>
      <sheetName val="soctiettk"/>
      <sheetName val="Ctietkhach"/>
      <sheetName val="thue_DR"/>
      <sheetName val="thue_DV"/>
      <sheetName val="thue_05"/>
      <sheetName val="tokhai"/>
      <sheetName val="Inthkhach"/>
      <sheetName val="vattu"/>
      <sheetName val="THEKHO"/>
      <sheetName val="cphi"/>
      <sheetName val="GThanh"/>
      <sheetName val="B02"/>
      <sheetName val="B03_LCTT"/>
      <sheetName val="TM_BCTC"/>
      <sheetName val="MVT"/>
      <sheetName val="KHAO_TSCD"/>
      <sheetName val="tam"/>
      <sheetName val="BIA"/>
      <sheetName val="Module1"/>
      <sheetName val="Module2"/>
      <sheetName val="Du_lieu"/>
      <sheetName val="NhapSl"/>
      <sheetName val="Nluc"/>
      <sheetName val="Tohop"/>
      <sheetName val="KT_Tthan"/>
      <sheetName val="Tra_TTTD"/>
      <sheetName val="IN__x000e_X"/>
      <sheetName val="Số liệu"/>
      <sheetName val="TKKYI"/>
      <sheetName val="TKKYII"/>
      <sheetName val="Tổng hợp theo học sinh"/>
      <sheetName val="XL4Test5 (2)"/>
      <sheetName val="T1"/>
      <sheetName val="T2"/>
      <sheetName val="T3"/>
      <sheetName val="T4"/>
      <sheetName val="T5"/>
      <sheetName val="T6"/>
      <sheetName val="T7"/>
      <sheetName val="T8"/>
      <sheetName val="T9"/>
      <sheetName val="T10"/>
      <sheetName val="T11"/>
      <sheetName val="T12"/>
      <sheetName val="t1.3"/>
      <sheetName val="P3-PanAn-Factored"/>
      <sheetName val="LO 65+41B"/>
      <sheetName val="LO 48"/>
      <sheetName val="LO 47A"/>
      <sheetName val="LO 46B"/>
      <sheetName val="LO 45"/>
      <sheetName val="LO 44"/>
      <sheetName val="LO 46A"/>
      <sheetName val="LO 41A"/>
      <sheetName val="LO 66"/>
      <sheetName val="LO 42"/>
      <sheetName val="LO 47B"/>
      <sheetName val="LO 43"/>
      <sheetName val="LO 64"/>
      <sheetName val="LO 50"/>
      <sheetName val="LO 49 B "/>
      <sheetName val="LO 63"/>
      <sheetName val="LO 62"/>
      <sheetName val="LO 49 A"/>
      <sheetName val="LO 61"/>
      <sheetName val="Piers of Main Flylyer (1)"/>
      <sheetName val="ESTI."/>
      <sheetName val="DI-ESTI"/>
      <sheetName val="Nhap don gia VL dia _x0003_"/>
      <sheetName val="She"/>
      <sheetName val="GiaVL"/>
      <sheetName val="rotoduc"/>
      <sheetName val="Truc"/>
      <sheetName val="roto truc"/>
      <sheetName val="stato"/>
      <sheetName val="Day dt"/>
      <sheetName val="statoday"/>
      <sheetName val="stato tam say"/>
      <sheetName val="Than"/>
      <sheetName val="Stato ep"/>
      <sheetName val="Canh gio"/>
      <sheetName val="Napgio"/>
      <sheetName val="Nap-Hopcuc"/>
      <sheetName val="laprap"/>
      <sheetName val="Cocau"/>
      <sheetName val="Ss Z- GB"/>
      <sheetName val="tonghop"/>
      <sheetName val="Sheet19"/>
      <sheetName val="Sheet18"/>
      <sheetName val="Phan tich don gia chi Uet"/>
      <sheetName val="dt-kphi-ÿÿo-ctiet"/>
      <sheetName val="NHAP"/>
      <sheetName val="coctuatrenda"/>
      <sheetName val="IBASE"/>
      <sheetName val="Sheet_x0001_1"/>
      <sheetName val="CHI_x0000_TIET"/>
      <sheetName val="DGCT_x0006_"/>
      <sheetName val="Nhap don gia VL dia _x0003__x0000_uong"/>
      <sheetName val="She_x0000_t9"/>
      <sheetName val="_x0000_Ё_x0000__x0000__x0000__x0000_䀤_x0001__x0000__x0000__x0000__x0000_䀶_x0001__x0000_晦晦晦䀙_x0001__x0000__x0000__x0000__x0000_㿰_x0001_H-_x0000_ਈ_x0000_"/>
      <sheetName val="TinhToan"/>
      <sheetName val="KLDGTT&lt;1ü_x000c__x0000__x0000_(2)"/>
      <sheetName val="CHI?TIET"/>
      <sheetName val="TT_35NH"/>
      <sheetName val="Thuc thanh"/>
      <sheetName val="Don gia"/>
      <sheetName val="NVBH(HOAN"/>
      <sheetName val="dt-cphi-ctieT"/>
      <sheetName val="TN"/>
      <sheetName val="ND"/>
      <sheetName val="3cau"/>
      <sheetName val="266+623"/>
      <sheetName val="TXL(266+623"/>
      <sheetName val="DDCT"/>
      <sheetName val="M"/>
      <sheetName val="vln"/>
      <sheetName val="Du toan chi tiet_x0000_coc nuoc"/>
      <sheetName val="Ё_x0000_䀤_x0001__x0000_䀶_x0001__x0000_晦晦晦䀙_x0001__x0000_㿰_x0001_H-_x0000_ਈ_x0000_ꏗ㵰휊䀁_x0001__x0000_尩슏⣵䀂"/>
      <sheetName val="_x0000_????_x0001__x0000__x0000__x0000__x0000_?_x0001_H-_x0000_?_x0000_????_x0001__x0000_????_x0001__x0000__x0000__x0000_"/>
      <sheetName val="?_x0000_?_x0001__x0000_?_x0001__x0000_????_x0001__x0000_?_x0001_H-_x0000_?_x0000_????_x0001__x0000_????"/>
      <sheetName val="Ё"/>
      <sheetName val="Phan tich don gia chi ˆUet"/>
      <sheetName val="tai"/>
      <sheetName val="hoang"/>
      <sheetName val="hoang (2)"/>
      <sheetName val="hoang (3)"/>
      <sheetName val="?"/>
      <sheetName val="????_x0001_"/>
      <sheetName val="md5!-52"/>
      <sheetName val="tuong"/>
      <sheetName val="CTC_x000f_NG_02"/>
      <sheetName val="_x0004_GCong"/>
      <sheetName val="DG೼�_02"/>
      <sheetName val="vua_x0000__x0000__x0000__x0000__x0000__x0000__x0000__x0000__x0000__x0000__x0000_韘࿊_x0000__x0004__x0000__x0000__x0000__x0000__x0000__x0000_酐࿊_x0000__x0000__x0000__x0000__x0000_"/>
      <sheetName val="Nhap don gia VL dia _x0003_?uong"/>
      <sheetName val="?Ё????䀤_x0001_????䀶_x0001_?晦晦晦䀙_x0001_????㿰_x0001_H-?ਈ?"/>
      <sheetName val="S? li?u"/>
      <sheetName val="T?ng h?p theo h?c sinh"/>
      <sheetName val="rph_(2)"/>
      <sheetName val="dtoan_-ctiet"/>
      <sheetName val="NVBH_KHAC"/>
      <sheetName val="NVBH_HOAN"/>
      <sheetName val="sut_duong"/>
      <sheetName val="sut_am"/>
      <sheetName val="bu_lun"/>
      <sheetName val="xoi_lo_chan_ke"/>
      <sheetName val="dtoan_(4)"/>
      <sheetName val="dt-kphi_(2)"/>
      <sheetName val="B_cao"/>
      <sheetName val="T_tiet"/>
      <sheetName val="T_N"/>
      <sheetName val="Piers_of_Main_Flyover_(1)"/>
      <sheetName val="Cot_Tru1"/>
      <sheetName val="COC_KHOAN_M1"/>
      <sheetName val="COC_KHOAN_M2"/>
      <sheetName val="COC_KHOAN_T1"/>
      <sheetName val="COC_KHOAN_T5"/>
      <sheetName val="COC_KHOAN_T4"/>
      <sheetName val="COC_DONG"/>
      <sheetName val="DTCT_02__2595"/>
      <sheetName val="DU_TOAN"/>
      <sheetName val="CHI_TIET"/>
      <sheetName val="PHAN_TICH"/>
      <sheetName val="YEU_TO_CONG"/>
      <sheetName val="TD_3DIEM"/>
      <sheetName val="TD_2DIEM"/>
      <sheetName val="TSCD_DUNG_CHUNG_"/>
      <sheetName val="TSCDTOAN_NHA_MAY"/>
      <sheetName val="CPSXTOAN_BO_SP"/>
      <sheetName val="PBCPCHUNG_CHO_CAC_DTUONG"/>
      <sheetName val="THKL_nghiemthu"/>
      <sheetName val="DTCTtaluy_(2)"/>
      <sheetName val="KLDGTT&lt;120%_(2)"/>
      <sheetName val="TH_(2)"/>
      <sheetName val="nhan_cong"/>
      <sheetName val="Sheet3_(2)"/>
      <sheetName val="`u_lun"/>
      <sheetName val="Tong_hopQ48-1"/>
      <sheetName val="Tong_hop_QL48_-_2"/>
      <sheetName val="Tong_hop_QL47"/>
      <sheetName val="Tong_hop_QL48_-_3"/>
      <sheetName val="Chi_tiet_don_gia_khoi_phuc"/>
      <sheetName val="Du_toan_chi_tiet_coc_nuoc"/>
      <sheetName val="Du_toan_chi_tiet_coc"/>
      <sheetName val="Phan_tich_don_gia_chi_tiet"/>
      <sheetName val="Nhap_don_gia_VL_dia_phuong"/>
      <sheetName val="Luong_mot_ngay_cong_xay_lap"/>
      <sheetName val="Luong_mot_ngay_cong_khao_sat"/>
      <sheetName val="TO_HUNG"/>
      <sheetName val="CONGNHAN_NE"/>
      <sheetName val="Vatlieu_cau"/>
      <sheetName val="cau_DS11"/>
      <sheetName val="cau_DS12"/>
      <sheetName val="sut&lt;1_0"/>
      <sheetName val="Khu_xu_ly_nuoc_THiep-XD"/>
      <sheetName val="PL_tham_dinh"/>
      <sheetName val="Bu_VC"/>
      <sheetName val="Pier"/>
      <sheetName val="Pile"/>
      <sheetName val="DEF"/>
      <sheetName val="_x0000_?_x0000__x0000__x0000__x0000_?_x0001__x0000__x0000__x0000__x0000_?_x0001__x0000_????_x0001__x0000__x0000__x0000__x0000_?_x0001_H-_x0000_?_x0000_"/>
      <sheetName val="Ё?䀤_x0001_?䀶_x0001_?晦晦晦䀙_x0001_?㿰_x0001_H-?ਈ?ꏗ㵰휊䀁_x0001_?尩슏⣵䀂"/>
      <sheetName val="?????_x0001_?????_x0001_H-???????_x0001_?????_x0001_???"/>
      <sheetName val="???_x0001_??_x0001_?????_x0001_??_x0001_H-???????_x0001_?????"/>
      <sheetName val="????_x0001_??_x0001_H-???????_x0001_?????_x0001_?"/>
      <sheetName val="???????_x0001_?????_x0001_?????_x0001_?????_x0001_H-???"/>
      <sheetName val="She?t9"/>
      <sheetName val="???_x0001_??_x0001_?????_x0001_??_x0001_H-???"/>
      <sheetName val="dv-kphi-cviet"/>
      <sheetName val="bvh-kphi"/>
      <sheetName val="PCCPCHUNG CHO CAC DTUONG"/>
      <sheetName val="Piers of Main Flyower (1)"/>
      <sheetName val="????_x0001__x0000_?_x0001_H-_x0000_?_x0000_????_x0001__x0000_????_x0001__x0000_"/>
      <sheetName val="10mduongsa{ío"/>
      <sheetName val="_"/>
      <sheetName val="_____x0001_"/>
      <sheetName val="Nhap don gia VL dia _x0003__uong"/>
      <sheetName val="_Ё____䀤_x0001_____䀶_x0001__晦晦晦䀙_x0001_____㿰_x0001_H-_ਈ_"/>
      <sheetName val="Ё_䀤_x0001__䀶_x0001__晦晦晦䀙_x0001__㿰_x0001_H-_ਈ_ꏗ㵰휊䀁_x0001__尩슏⣵䀂"/>
      <sheetName val="______x0001_______x0001_H-________x0001_______x0001____"/>
      <sheetName val="____x0001____x0001_______x0001____x0001_H-________x0001______"/>
      <sheetName val="_____x0001____x0001_H-________x0001_______x0001__"/>
      <sheetName val="________x0001_______x0001_______x0001_______x0001_H-___"/>
      <sheetName val="She_t9"/>
      <sheetName val="____x0001____x0001_______x0001____x0001_H-___"/>
      <sheetName val="Tuong-ٺ_x0001_an"/>
      <sheetName val="?_x0000_?_x0001__x0000_?_x0001__x0000_????_x0001__x0000_?_x0001_H-_x0000_?_x0000_"/>
      <sheetName val="Gca may Buu dien"/>
      <sheetName val="882"/>
      <sheetName val="Giamay"/>
      <sheetName val="DM_GVT"/>
      <sheetName val="May chuyen nganh"/>
      <sheetName val="TT06"/>
      <sheetName val="T2_x0000__x0000_)"/>
      <sheetName val="khluong"/>
      <sheetName val="CDPS"/>
      <sheetName val="NKC"/>
      <sheetName val="SoCaiT"/>
      <sheetName val="THDU"/>
      <sheetName val="Quantity"/>
      <sheetName val="KLDGTT&lt;1ü_x000c_??(2)"/>
      <sheetName val="KLDGTT&lt;1ü_x000c___(2)"/>
      <sheetName val="DothiP1"/>
      <sheetName val="dtct cong"/>
      <sheetName val="0_x0000__x0000_ﱸ͕_x0000__x0004__x0000__x0000__x0000__x0000__x0000__x0000_͕_x0000__x0000__x0000__x0000__x0000__x0000__x0000__x0000_列͕_x0000__x0000__x0013__x0000__x0000__x0000_"/>
      <sheetName val="PBCPCHUNG CHO CAC _x0007_{WÑNG"/>
      <sheetName val="Giai trinh"/>
      <sheetName val="GTGT"/>
      <sheetName val="Mua vao TT"/>
      <sheetName val="Mua vao GTGT"/>
      <sheetName val="Bra"/>
      <sheetName val="BC HDon"/>
      <sheetName val="BC HDon Qui"/>
      <sheetName val="KE KHAI HDONG"/>
      <sheetName val="Recovered_Sheet1"/>
      <sheetName val="Recovered_Sheet2"/>
      <sheetName val="CPVUE_03"/>
      <sheetName val="NHTN"/>
      <sheetName val="QLDD"/>
      <sheetName val="Moi truong"/>
      <sheetName val="KHĐ"/>
      <sheetName val="[dtTKKT-98-106.xlsၝTHCDS11"/>
      <sheetName val="[dtTKKT-98-106.xls?THCDS11"/>
      <sheetName val="Du toan chi tiet coc juoc"/>
      <sheetName val="Du toan_x0000_chi tiet coc"/>
      <sheetName val="CHI TI_x0000__x0000_"/>
      <sheetName val="_x0000__x0000__x0000__x0000__x0000__x0000_??_x0000__x0000__x0013__x0000__x0000__x0000__x0000__x0000__x0000__x0000__x0000__x0000__x0000__x0000__x0000__x0000__x0000__x0000__x001f_[dtT"/>
      <sheetName val="TD &quot;DIEM"/>
      <sheetName val="COC KHOAN0T5"/>
      <sheetName val="T_x0004_ 3DIEM"/>
      <sheetName val="Rheet10"/>
      <sheetName val="KLD_x0007_TT&lt;120%"/>
      <sheetName val="Sheet3ٺ_x0001_2)"/>
      <sheetName val="0"/>
      <sheetName val="dt-kphi_x0010_øÿet"/>
      <sheetName val="ptvì0-1"/>
      <sheetName val="fej"/>
      <sheetName val="DT1__x0010_3"/>
      <sheetName val="DGKE_00"/>
      <sheetName val="TH_11"/>
      <sheetName val="CUAHANG"/>
      <sheetName val="MAKHACH"/>
      <sheetName val="KLDGTT&lt;1ü_x000c_"/>
      <sheetName val="Du toan chi tiet"/>
      <sheetName val="S_ li_u"/>
      <sheetName val="T_ng h_p theo h_c sinh"/>
      <sheetName val="t1_3"/>
      <sheetName val="Don_gia_chi_tiet"/>
      <sheetName val="Du_thau"/>
      <sheetName val="Tro_giup"/>
      <sheetName val="MTO REV.2(ARMOR)"/>
      <sheetName val="Nhatkychung"/>
      <sheetName val="Du toan chi tiet?coc nuoc"/>
      <sheetName val="Giathanh1m3BT"/>
      <sheetName val="Phan_tich_don_gia_chi_Uet"/>
      <sheetName val="KL thanh toan-Xuan Dao"/>
      <sheetName val="INV"/>
      <sheetName val="XXXXXXX2"/>
      <sheetName val="XXXXXXX3"/>
      <sheetName val="XXXXXXX4"/>
      <sheetName val="[_x001e__x001e__x001e__x001e__x001e__x001e__x001e__x001e__x001e__x001e__x001e__x001e__x001e__x001e__x001e__x001e__x001e__x001e__x001e__x001e__x001e__x001e__x001e__x001e__x001e__x001e__x001e__x001e__x001e_"/>
      <sheetName val="_x001e__x001e__x001e__x001e__x001e__x001e__x001e__x001e__x001e__x001e__x001e__x001e__x001e__x001e__x001e__x001e__x001e__x001e__x001e__x001e__x001e__x001e__x001e__x001e__x001e__x001e__x001e__x001e__x001e__x001e_"/>
      <sheetName val="vua_x0000_韘࿊_x0000__x0004__x0000_酐࿊_x0000_須࿊_x0000__x0004__x0000__x0016_[dtTKKT-98-10"/>
      <sheetName val="0??ﱸ͕?_x0004_??????͕????????列͕??_x0013_???"/>
      <sheetName val="TM_JCTC"/>
      <sheetName val="vua???????????韘࿊?_x0004_??????酐࿊?????"/>
      <sheetName val="Sheet1 (3)"/>
      <sheetName val="Sheet1 (2)"/>
      <sheetName val="ma_pt"/>
      <sheetName val="99AP1"/>
      <sheetName val="99AP2"/>
      <sheetName val="99AP3"/>
      <sheetName val="99AP4"/>
      <sheetName val="99AP5"/>
      <sheetName val="99AP6"/>
      <sheetName val="99AP7"/>
      <sheetName val="98AP1"/>
      <sheetName val="98AP2"/>
      <sheetName val="98AP3"/>
      <sheetName val="98AP4"/>
      <sheetName val="98AP5"/>
      <sheetName val="98AP6"/>
      <sheetName val="98AP7"/>
      <sheetName val="97AP1"/>
      <sheetName val="97AP2"/>
    </sheetNames>
    <sheetDataSet>
      <sheetData sheetId="0"/>
      <sheetData sheetId="1"/>
      <sheetData sheetId="2"/>
      <sheetData sheetId="3"/>
      <sheetData sheetId="4"/>
      <sheetData sheetId="5"/>
      <sheetData sheetId="6" refreshError="1">
        <row r="33">
          <cell r="Q33">
            <v>13636</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refreshError="1"/>
      <sheetData sheetId="125"/>
      <sheetData sheetId="126"/>
      <sheetData sheetId="127"/>
      <sheetData sheetId="128"/>
      <sheetData sheetId="129" refreshError="1"/>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sheetData sheetId="386"/>
      <sheetData sheetId="387" refreshError="1"/>
      <sheetData sheetId="388"/>
      <sheetData sheetId="389"/>
      <sheetData sheetId="390" refreshError="1"/>
      <sheetData sheetId="391" refreshError="1"/>
      <sheetData sheetId="392"/>
      <sheetData sheetId="393"/>
      <sheetData sheetId="394" refreshError="1"/>
      <sheetData sheetId="395" refreshError="1"/>
      <sheetData sheetId="396" refreshError="1"/>
      <sheetData sheetId="397"/>
      <sheetData sheetId="398" refreshError="1"/>
      <sheetData sheetId="399" refreshError="1"/>
      <sheetData sheetId="400" refreshError="1"/>
      <sheetData sheetId="401"/>
      <sheetData sheetId="402"/>
      <sheetData sheetId="403"/>
      <sheetData sheetId="404"/>
      <sheetData sheetId="405"/>
      <sheetData sheetId="406"/>
      <sheetData sheetId="407"/>
      <sheetData sheetId="408" refreshError="1"/>
      <sheetData sheetId="409" refreshError="1"/>
      <sheetData sheetId="410" refreshError="1"/>
      <sheetData sheetId="411"/>
      <sheetData sheetId="412"/>
      <sheetData sheetId="413"/>
      <sheetData sheetId="414"/>
      <sheetData sheetId="415"/>
      <sheetData sheetId="416"/>
      <sheetData sheetId="417" refreshError="1"/>
      <sheetData sheetId="418"/>
      <sheetData sheetId="419"/>
      <sheetData sheetId="420" refreshError="1"/>
      <sheetData sheetId="421"/>
      <sheetData sheetId="422" refreshError="1"/>
      <sheetData sheetId="423"/>
      <sheetData sheetId="424" refreshError="1"/>
      <sheetData sheetId="425"/>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sheetData sheetId="502"/>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sheetData sheetId="519"/>
      <sheetData sheetId="520"/>
      <sheetData sheetId="521"/>
      <sheetData sheetId="522"/>
      <sheetData sheetId="523"/>
      <sheetData sheetId="524"/>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sheetData sheetId="548" refreshError="1"/>
      <sheetData sheetId="549" refreshError="1"/>
      <sheetData sheetId="550" refreshError="1"/>
      <sheetData sheetId="551"/>
      <sheetData sheetId="552" refreshError="1"/>
      <sheetData sheetId="553" refreshError="1"/>
      <sheetData sheetId="554"/>
      <sheetData sheetId="555"/>
      <sheetData sheetId="556"/>
      <sheetData sheetId="557" refreshError="1"/>
      <sheetData sheetId="558" refreshError="1"/>
      <sheetData sheetId="559"/>
      <sheetData sheetId="560" refreshError="1"/>
      <sheetData sheetId="561"/>
      <sheetData sheetId="562"/>
      <sheetData sheetId="563" refreshError="1"/>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sheetData sheetId="584" refreshError="1"/>
      <sheetData sheetId="585" refreshError="1"/>
      <sheetData sheetId="586" refreshError="1"/>
      <sheetData sheetId="587"/>
      <sheetData sheetId="588"/>
      <sheetData sheetId="589"/>
      <sheetData sheetId="590"/>
      <sheetData sheetId="591" refreshError="1"/>
      <sheetData sheetId="592" refreshError="1"/>
      <sheetData sheetId="593" refreshError="1"/>
      <sheetData sheetId="594" refreshError="1"/>
      <sheetData sheetId="595" refreshError="1"/>
      <sheetData sheetId="596"/>
      <sheetData sheetId="597"/>
      <sheetData sheetId="598"/>
      <sheetData sheetId="599" refreshError="1"/>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ucap"/>
      <sheetName val="nen"/>
      <sheetName val="mat"/>
      <sheetName val="atgt"/>
      <sheetName val="cong"/>
      <sheetName val="vua"/>
      <sheetName val="gVL"/>
      <sheetName val="dtctiet-k86-Bn=21m"/>
      <sheetName val="dt-thop-k86-Bn=21m"/>
      <sheetName val="th-kphi-k86-Bn=21m"/>
      <sheetName val="ctieuXD"/>
      <sheetName val="gpmb"/>
      <sheetName val="dtoan-k85-Bn=21m-2"/>
      <sheetName val="Sheet2"/>
      <sheetName val="dap-k86-Bn=21m"/>
      <sheetName val="dap"/>
      <sheetName val="00000000"/>
      <sheetName val="XL4Poppy"/>
      <sheetName val="tong hop"/>
      <sheetName val="phan tich DG"/>
      <sheetName val="gia vat lieu"/>
      <sheetName val="gia xe may"/>
      <sheetName val="gia nhan cong"/>
      <sheetName val="XL4Test5"/>
      <sheetName val="tra-vat-lieu"/>
      <sheetName val="Ctinh 10kV"/>
      <sheetName val="C47-456"/>
      <sheetName val="C46"/>
      <sheetName val="C47-PII"/>
      <sheetName val="31-08"/>
      <sheetName val="01-09"/>
      <sheetName val="02-09"/>
      <sheetName val="03-09"/>
      <sheetName val="04-09"/>
      <sheetName val="05-9"/>
      <sheetName val="06-09"/>
      <sheetName val="07-09"/>
      <sheetName val="08-09"/>
      <sheetName val="DTCT"/>
      <sheetName val="TD da"/>
      <sheetName val="THKP"/>
      <sheetName val="DTTH"/>
      <sheetName val="PTDG_duong"/>
      <sheetName val="PTDG cau"/>
      <sheetName val="luong"/>
      <sheetName val="TT-06"/>
      <sheetName val="vc"/>
      <sheetName val="Sheet1"/>
      <sheetName val="Sheet3"/>
      <sheetName val="CTLT"/>
      <sheetName val="CTG4"/>
      <sheetName val="KSTK-cu"/>
      <sheetName val="Bang don gia ks-cu"/>
      <sheetName val="th1"/>
      <sheetName val="denbu"/>
      <sheetName val="TB"/>
      <sheetName val="KSTK-BVTC"/>
      <sheetName val="KSTK-BVTC (2)"/>
      <sheetName val="trabang2"/>
      <sheetName val="VCTbi"/>
      <sheetName val="VC-DC-DH"/>
      <sheetName val="XXXXXXXX"/>
      <sheetName val="XXXXXXX0"/>
      <sheetName val="XXXXXXX1"/>
      <sheetName val="dtct cong"/>
      <sheetName val="ctTBA"/>
      <sheetName val="SG"/>
      <sheetName val="Tra_bang"/>
      <sheetName val="DOAM0654CAS"/>
      <sheetName val="hold5"/>
      <sheetName val="hold6"/>
      <sheetName val="SPS"/>
      <sheetName val="XL4Popr{"/>
      <sheetName val="MONTHLY MA (VND)"/>
      <sheetName val="KSTK-BVTC (2_x0009_"/>
      <sheetName val="MTL$-INTER"/>
      <sheetName val="thu"/>
      <sheetName val="THANG01"/>
      <sheetName val="THANG02"/>
      <sheetName val="BDAN&amp;TKEO"/>
      <sheetName val="THANG03 "/>
      <sheetName val="THANG06  (2)"/>
      <sheetName val="THANG04"/>
      <sheetName val="THANG05 "/>
      <sheetName val="THANG06 "/>
      <sheetName val="THANG07"/>
      <sheetName val="THANG08 (2)"/>
      <sheetName val="THANG08"/>
      <sheetName val="THANG09 "/>
      <sheetName val="TKEO&amp;BDAN"/>
      <sheetName val="10000000"/>
      <sheetName val="Bang don gia ks-c3"/>
      <sheetName val="KSTK-BVTC (2 "/>
      <sheetName val="lt-tl"/>
      <sheetName val="px3-tl"/>
      <sheetName val="px1-tl"/>
      <sheetName val="vp-tl"/>
      <sheetName val="px2,tb-tl"/>
      <sheetName val="th-qt"/>
      <sheetName val="bqt"/>
      <sheetName val="tl-khovt"/>
      <sheetName val="dtkhovt"/>
      <sheetName val="Sheet8"/>
      <sheetName val="Sheet9"/>
      <sheetName val="Sheet10"/>
      <sheetName val="Sheet11"/>
      <sheetName val="Sheet12"/>
      <sheetName val="Sheet13"/>
      <sheetName val="Sheet14"/>
      <sheetName val="Sheet15"/>
      <sheetName val="Sheet16"/>
      <sheetName val="Sheet17"/>
      <sheetName val="Sheet18"/>
      <sheetName val="TVL"/>
      <sheetName val="IBASE"/>
      <sheetName val="tra_vat_lieu"/>
      <sheetName val="dt-thop-k86-Rn=21m"/>
      <sheetName val="daq"/>
      <sheetName val="TSO_CHUNG"/>
      <sheetName val="deÿÿu"/>
      <sheetName val="dtctiet-k84-Bn=21m"/>
      <sheetName val="Tai khoan"/>
      <sheetName val="CDPS"/>
      <sheetName val="ESTI."/>
      <sheetName val="DI-ESTI"/>
      <sheetName val="dt-thop-聫86-Bn=21m"/>
      <sheetName val="TOSHIBA-Structure"/>
      <sheetName val="Input"/>
      <sheetName val="실행철강하도"/>
      <sheetName val="諸経費"/>
      <sheetName val="清水計算営業税率関連"/>
      <sheetName val="General"/>
      <sheetName val="AUTOMATIC SELECT"/>
      <sheetName val="Book 1 Summary"/>
      <sheetName val="DT-G2-6"/>
      <sheetName val="HRG BHN"/>
      <sheetName val="対応項目"/>
      <sheetName val="차액보증"/>
      <sheetName val="Weight Bridge"/>
      <sheetName val="電気設備表"/>
      <sheetName val="PNT-QUOT-#3"/>
      <sheetName val="個案9411"/>
      <sheetName val="RAB AR&amp;STR"/>
      <sheetName val="Ref"/>
      <sheetName val="KSTK-BVTC (2_x005f_x0009_"/>
      <sheetName val="Bang don gia ks-c3_x005f_x0000__x0000"/>
      <sheetName val="Package1"/>
      <sheetName val="NEW-PANEL"/>
      <sheetName val="BG"/>
      <sheetName val="6MONTHS"/>
      <sheetName val="escon"/>
      <sheetName val="XNT"/>
      <sheetName val="新规"/>
      <sheetName val="単価表"/>
      <sheetName val="DI_ESTI"/>
      <sheetName val="FAB별"/>
      <sheetName val="Bang don gia ks-c3_x0000__x00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refreshError="1"/>
      <sheetData sheetId="65" refreshError="1"/>
      <sheetData sheetId="66" refreshError="1"/>
      <sheetData sheetId="67" refreshError="1"/>
      <sheetData sheetId="68"/>
      <sheetData sheetId="69"/>
      <sheetData sheetId="70"/>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切割 MTL"/>
      <sheetName val="切割 DI"/>
      <sheetName val="ESTI."/>
      <sheetName val="DI-ESTI"/>
      <sheetName val="DTOAN"/>
      <sheetName val="THOP-KL"/>
      <sheetName val="CPHI KKS"/>
      <sheetName val="DG-KSAT"/>
      <sheetName val="TMDAUTU"/>
      <sheetName val="GTXLCHINH"/>
      <sheetName val="CPHI-TT"/>
      <sheetName val="CPHIBUVL"/>
      <sheetName val="CHENH VLCHINH"/>
      <sheetName val="GVLHT"/>
      <sheetName val="DGCT-QCH2"/>
      <sheetName val="XL4Poppy"/>
      <sheetName val="Gia VL"/>
      <sheetName val="Bang gia ca may"/>
      <sheetName val="Bang luong CB"/>
      <sheetName val="Bang P.tich CT"/>
      <sheetName val="D.toan chi tiet"/>
      <sheetName val="Bang TH Dtoan"/>
      <sheetName val="XXXXXXXX"/>
      <sheetName val="Bthkl"/>
      <sheetName val="KM247"/>
      <sheetName val="km248"/>
      <sheetName val="VL"/>
      <sheetName val="NHAN CONG"/>
      <sheetName val="MAY"/>
      <sheetName val="VUA"/>
      <sheetName val="DG CAU"/>
      <sheetName val="THOP CAU"/>
      <sheetName val="TLP CAU"/>
      <sheetName val="DAKT1"/>
      <sheetName val="Sheet3"/>
      <sheetName val="XL4Test5"/>
      <sheetName val="XL4Poppy (2)"/>
      <sheetName val="Cauchinh"/>
      <sheetName val="Dongnai"/>
      <sheetName val="TKenh"/>
      <sheetName val="Mhang"/>
      <sheetName val="Duong"/>
      <sheetName val="Chop"/>
      <sheetName val="Huydong"/>
      <sheetName val="THop"/>
      <sheetName val="CtinhCT"/>
      <sheetName val="DBT(h)"/>
      <sheetName val="BP"/>
      <sheetName val="CTduong"/>
      <sheetName val="CTCHop"/>
      <sheetName val="asphal"/>
      <sheetName val="Gvua"/>
      <sheetName val="Sheet1"/>
      <sheetName val="Cmay"/>
      <sheetName val="VL (2)"/>
      <sheetName val="May (2)"/>
      <sheetName val="GVLBo"/>
      <sheetName val="TH"/>
      <sheetName val="XL"/>
      <sheetName val="1E"/>
      <sheetName val="2E"/>
      <sheetName val="3E"/>
      <sheetName val="7D"/>
      <sheetName val="8D"/>
      <sheetName val="14D"/>
      <sheetName val="10D"/>
      <sheetName val="20D"/>
      <sheetName val="22D"/>
      <sheetName val="24D"/>
      <sheetName val="26P"/>
      <sheetName val="28P"/>
      <sheetName val="33P"/>
      <sheetName val="PTro"/>
      <sheetName val="PT"/>
      <sheetName val="KSTK"/>
      <sheetName val="A6-II"/>
      <sheetName val="00000000"/>
      <sheetName val="Congty"/>
      <sheetName val="VPPN"/>
      <sheetName val="XN74"/>
      <sheetName val="XN54"/>
      <sheetName val="XN33"/>
      <sheetName val="NK96"/>
      <sheetName val="K249 K98"/>
      <sheetName val="K249 K98 (2)"/>
      <sheetName val="K251 K98"/>
      <sheetName val="K251 SBase"/>
      <sheetName val="K251 AC"/>
      <sheetName val="K252 K98"/>
      <sheetName val="K252 SBase"/>
      <sheetName val="K252 AC"/>
      <sheetName val="K253"/>
      <sheetName val="K253 K98"/>
      <sheetName val="K253 Subbase"/>
      <sheetName val="K253 Base "/>
      <sheetName val="K253 SBase"/>
      <sheetName val="K253 AC"/>
      <sheetName val="K255"/>
      <sheetName val="K255 SBase"/>
      <sheetName val="K259"/>
      <sheetName val="K259 K98"/>
      <sheetName val="K259 Subbase"/>
      <sheetName val="K259 Base "/>
      <sheetName val="K259 AC"/>
      <sheetName val="K260"/>
      <sheetName val="K260 K98"/>
      <sheetName val="K260 Subbase"/>
      <sheetName val="K260 Base"/>
      <sheetName val="K260 AC"/>
      <sheetName val="K261"/>
      <sheetName val="K261 K98"/>
      <sheetName val="K261 Base"/>
      <sheetName val="K261 AC"/>
      <sheetName val="Sheet2"/>
      <sheetName val="QTNC-2002"/>
      <sheetName val="QTNC2003"/>
      <sheetName val="QTNC-Tong hop"/>
      <sheetName val="QTVT-Tong hop"/>
      <sheetName val="GTQT-Tong hop"/>
      <sheetName val="QT - Duet"/>
      <sheetName val="Sheet7"/>
      <sheetName val="Sheet8"/>
      <sheetName val="Sheet9"/>
      <sheetName val="Sheet10"/>
      <sheetName val="Sheet11"/>
      <sheetName val="Sheet12"/>
      <sheetName val="Sheet13"/>
      <sheetName val="Sheet14"/>
      <sheetName val="Sheet15"/>
      <sheetName val="Sheet16"/>
      <sheetName val="km338+00-km338+100(2)"/>
      <sheetName val="km337+136-km337-350"/>
      <sheetName val="km346+600-km346+820 (2)"/>
      <sheetName val="km346+330-km346+600 (2)"/>
      <sheetName val="km346+00-km346+240 (2)"/>
      <sheetName val="km345+400-km345+500 (6)"/>
      <sheetName val="km345+400-km345+500 (2)"/>
      <sheetName val="km345+661-km345+000"/>
      <sheetName val="km338+60-km338+130"/>
      <sheetName val="km338+176-km338+230"/>
      <sheetName val="km342+376.41- km342+520.29"/>
      <sheetName val="km338+439-km388+571.89"/>
      <sheetName val="km342+297.58-km342+376.41"/>
      <sheetName val="km338+571.89-km338+652"/>
      <sheetName val="km337+533.60-km338 (2)"/>
      <sheetName val="km341+275-km341+350"/>
      <sheetName val="km341+913-km341+963"/>
      <sheetName val="km341+1077 -km341+1177.61"/>
      <sheetName val="km341+612-341+682"/>
      <sheetName val="km337+00-km337+34 (3)"/>
      <sheetName val="km342+520-km342+690 (2)"/>
      <sheetName val="km341.26-km341+200 (2)"/>
      <sheetName val="Duong cong vu hcm (2)"/>
      <sheetName val="Duong cong vu hcm (4)"/>
      <sheetName val="Duong cong vu hcm (5)"/>
      <sheetName val="Duong cong vu hcm (9)"/>
      <sheetName val="Duong cong vu hcm (4;) (2)"/>
      <sheetName val="Duong cong vu hcm (7)"/>
      <sheetName val="Duong cong vu hcm (8)"/>
      <sheetName val="Duong cong vu hcm (6)"/>
      <sheetName val="Duong cong vu hcm (3)"/>
      <sheetName val="Duong cong vu hcm (2;) (2)"/>
      <sheetName val="Duong cong vu hcm (9;) (2)"/>
      <sheetName val="Duong cong vu hcm (8;) (2)"/>
      <sheetName val="Duong cong vu hcm (7;) (2)"/>
      <sheetName val="Duong cong vu hcm (13;) (2)"/>
      <sheetName val="Duong cong vu hcm( Lmat;0) (2)"/>
      <sheetName val="Duong cong vu hcm( Lmat;1) (2)"/>
      <sheetName val="Duong cong vu hcm( Lmat;2)"/>
      <sheetName val="cong ty so 9 VINACONEX"/>
      <sheetName val="cong ty so 9 VINACONEX (2)"/>
      <sheetName val="Quang Tri"/>
      <sheetName val="TTHue"/>
      <sheetName val="Da Nang"/>
      <sheetName val="Quang Nam"/>
      <sheetName val="Quang Ngai"/>
      <sheetName val="TH DH-QN"/>
      <sheetName val="KP HD"/>
      <sheetName val="DB HD"/>
      <sheetName val="tong hop"/>
      <sheetName val="phan tich DG"/>
      <sheetName val="gia vat lieu"/>
      <sheetName val="gia xe may"/>
      <sheetName val="gia nhan cong"/>
      <sheetName val="caodothietke"/>
      <sheetName val="TK331A"/>
      <sheetName val="TK131B"/>
      <sheetName val="TK131A"/>
      <sheetName val="TK 331c1"/>
      <sheetName val="TK331C"/>
      <sheetName val="CT331-2003"/>
      <sheetName val="CT 331"/>
      <sheetName val="CT131-2003"/>
      <sheetName val="CT 131"/>
      <sheetName val="TK331B"/>
      <sheetName val="Chart1"/>
      <sheetName val="Du an nut So"/>
      <sheetName val="Du an nut vong"/>
      <sheetName val="Du an nut Nam cau Tlong"/>
      <sheetName val="Duong kim lien 0 cho dua"/>
      <sheetName val="Du an KTDC Nam trung yen"/>
      <sheetName val="Duong con' vu hcm (8)"/>
      <sheetName val="DI_ESTI"/>
      <sheetName val="Nhap"/>
      <sheetName val="Thang 8"/>
      <sheetName val="THANG 09"/>
      <sheetName val="THANG 10"/>
      <sheetName val="DTCT"/>
      <sheetName val="PTVT"/>
      <sheetName val="THDT"/>
      <sheetName val="THVT"/>
      <sheetName val="THGT"/>
      <sheetName val="Qheet3"/>
      <sheetName val="Macro1"/>
      <sheetName val="Macro2"/>
      <sheetName val="Macro3"/>
      <sheetName val="TK 911"/>
      <sheetName val="TK 711"/>
      <sheetName val="TK 632"/>
      <sheetName val="TK642"/>
      <sheetName val="TK627"/>
      <sheetName val="TK623"/>
      <sheetName val="TK622"/>
      <sheetName val="TK621"/>
      <sheetName val="Chi tiet 511"/>
      <sheetName val="TK 511"/>
      <sheetName val="TK421"/>
      <sheetName val="TK411"/>
      <sheetName val="TK 342 ( thue T.C )"/>
      <sheetName val="TK338"/>
      <sheetName val="Phat sinh 2005"/>
      <sheetName val="TK334"/>
      <sheetName val="TK333"/>
      <sheetName val="TK331"/>
      <sheetName val="TK 341vay dai han "/>
      <sheetName val="TK311"/>
      <sheetName val="TK 214"/>
      <sheetName val="TK 212"/>
      <sheetName val="Chi tiet TK 211"/>
      <sheetName val="TK 211"/>
      <sheetName val="TK 154"/>
      <sheetName val="TK153"/>
      <sheetName val="Chi tiet TK 152"/>
      <sheetName val="Can Doi TK"/>
      <sheetName val="TK 152"/>
      <sheetName val="Chung tu ghi so "/>
      <sheetName val="TK 142"/>
      <sheetName val="TK 141"/>
      <sheetName val="TK 133"/>
      <sheetName val="Chi tiet TK131"/>
      <sheetName val="TK 131"/>
      <sheetName val="TK 112"/>
      <sheetName val="TK 111"/>
      <sheetName val="Phieu thu"/>
      <sheetName val="Phieu chi "/>
      <sheetName val="Phieu nhap VTu "/>
      <sheetName val="Phieu xuat VTu"/>
      <sheetName val="Can doi vat tu nhap xuat "/>
      <sheetName val="Vat tu nhapxuat nam 2005"/>
      <sheetName val="Ca may can dung nam 2005"/>
      <sheetName val="Vat Tu can cho CT nam 2005"/>
      <sheetName val="HD thu mua hang NLS "/>
      <sheetName val="HD thu mua cat soi "/>
      <sheetName val="TLy HD mua ban "/>
      <sheetName val="Bien ban Nthu GK"/>
      <sheetName val="T. Ly HD giao khoan "/>
      <sheetName val="Hop dong giao khoan"/>
      <sheetName val="giay tam ung "/>
      <sheetName val="Bang ke T.toan "/>
      <sheetName val="Hoa don ban hang "/>
      <sheetName val="Bang phan bo tien luong 2005"/>
      <sheetName val="Bang cham cong "/>
      <sheetName val="Bang T.T Luong CB chu Chot2005"/>
      <sheetName val="Bang T.T luong CN lai xe"/>
      <sheetName val="Bang thanh toan luong 2005"/>
      <sheetName val="Nhan cong cho CT nam 2005"/>
      <sheetName val="Dinh Muc tieu hao VL 2005"/>
      <sheetName val="Dang Ky chi tiet KH 2005"/>
      <sheetName val="Bang phan bo NVL nam 2005"/>
      <sheetName val="Bang phan bo K.Hao 2005"/>
      <sheetName val="Dang Ky Khau hao 2005"/>
      <sheetName val="Phu luc so 3( TNDN)"/>
      <sheetName val="PhuLuc so 1(TNDN)"/>
      <sheetName val="Mau so 04 TNDN"/>
      <sheetName val="Mau so 02C"/>
      <sheetName val="Mau so 02B"/>
      <sheetName val="Mau so 02A"/>
      <sheetName val="Mau 01B"/>
      <sheetName val="To khai Mau 11"/>
      <sheetName val="Don xin khat nop thue nam 04"/>
      <sheetName val="Su dung hoa don mau 26"/>
      <sheetName val="QToan hoa don "/>
      <sheetName val="Mau so 01"/>
      <sheetName val="Mau so 02"/>
      <sheetName val="Chi tiet Mau 03 ( mua vao )"/>
      <sheetName val="Mau so 03"/>
      <sheetName val="Mau so 04"/>
      <sheetName val="Mau 05"/>
      <sheetName val="De nghi giai dap ve thue "/>
      <sheetName val="the duc"/>
      <sheetName val="Bao cao thong ke "/>
      <sheetName val="Phieu DTra Van Tai ( 01 TKe )"/>
      <sheetName val="C47-456"/>
      <sheetName val="C46"/>
      <sheetName val="C47-PII"/>
      <sheetName val="HDKT"/>
      <sheetName val="PIPERACK"/>
      <sheetName val="MONG T,V,E"/>
      <sheetName val="tk12A-B&amp;13A-B"/>
      <sheetName val="TAM-tk12A-B&amp;13A-B"/>
      <sheetName val="tk15&amp;11A-B"/>
      <sheetName val="TAM-tk15&amp;11A-B"/>
      <sheetName val="V31"/>
      <sheetName val="T-V31"/>
      <sheetName val="V51"/>
      <sheetName val="T-V51"/>
      <sheetName val="V11"/>
      <sheetName val="v12"/>
      <sheetName val="V13"/>
      <sheetName val="v22"/>
      <sheetName val="V23"/>
      <sheetName val="v24"/>
      <sheetName val="V25"/>
      <sheetName val="V52"/>
      <sheetName val="V61"/>
      <sheetName val="E-01"/>
      <sheetName val="E-02"/>
      <sheetName val="C-01"/>
      <sheetName val="pr-B"/>
      <sheetName val="pr-C"/>
      <sheetName val="pr-D"/>
      <sheetName val="pr-E"/>
      <sheetName val="S-SA"/>
      <sheetName val="S-SB"/>
      <sheetName val="S-SC1"/>
      <sheetName val="S-SC2"/>
      <sheetName val="S-SD1"/>
      <sheetName val="S-SD2"/>
      <sheetName val="S-SD3"/>
      <sheetName val="S-SE1"/>
      <sheetName val="S-SE2"/>
      <sheetName val="sum-sl"/>
      <sheetName val="sum-steel"/>
      <sheetName val="sum-T"/>
      <sheetName val="sum-E"/>
      <sheetName val="sum-pr"/>
      <sheetName val="REPORT"/>
      <sheetName val="Daily"/>
      <sheetName val="Data-input"/>
      <sheetName val="Data"/>
      <sheetName val="TK12"/>
      <sheetName val="Visual inspection record-07"/>
      <sheetName val="Fitup inspection record-06"/>
      <sheetName val="WELD MONITORING"/>
      <sheetName val="CHECK LIST"/>
      <sheetName val="MATERIAL B"/>
      <sheetName val="MATERIAL"/>
      <sheetName val="BENDING REPORT"/>
      <sheetName val="INPS RELEASE"/>
      <sheetName val="PAINTING REPORT"/>
      <sheetName val="hydro test"/>
      <sheetName val="MTL$-INTER"/>
      <sheetName val="CHEKe VLCHINH"/>
      <sheetName val="[RPT.x"/>
      <sheetName val="TRUC TIEP"/>
      <sheetName val="GIAN TIEP"/>
      <sheetName val="HOP DONG"/>
      <sheetName val="CON LINH"/>
      <sheetName val="km338+00-km33Oé100(2)"/>
      <sheetName val="ESTI_"/>
      <sheetName val="Bang 聧ia ca may"/>
      <sheetName val="Tuan 1.01"/>
      <sheetName val="Tuan 3.01 "/>
      <sheetName val="Tuan 5.06 "/>
      <sheetName val="Tuan 6.06  "/>
      <sheetName val="Tuan 7.06 "/>
      <sheetName val="Tuan 7.06  (2)"/>
      <sheetName val="Tuan8,06"/>
      <sheetName val="Tuan9,06"/>
      <sheetName val="Tuan10,06 "/>
      <sheetName val="Tuan11,06  "/>
      <sheetName val="Tuan12,06"/>
      <sheetName val="Bao cao DD 31.3.06"/>
      <sheetName val="Bao cao DD 30.4.06"/>
      <sheetName val="Bao cao DD 31.5.06 "/>
      <sheetName val="Bao cao Quy I-06"/>
      <sheetName val="Bao cao DD 30.6.06"/>
      <sheetName val="Bao cao DD 31.7.06"/>
      <sheetName val="10000000"/>
      <sheetName val="20000000"/>
      <sheetName val="[RPT.xlsၝCmay"/>
      <sheetName val="IBASE"/>
      <sheetName val="11"/>
      <sheetName val="10"/>
      <sheetName val="9"/>
      <sheetName val="8"/>
      <sheetName val="7"/>
      <sheetName val="6"/>
      <sheetName val="5"/>
      <sheetName val="4"/>
      <sheetName val="3"/>
      <sheetName val="2"/>
      <sheetName val="1"/>
      <sheetName val="1N"/>
      <sheetName val="XD"/>
      <sheetName val="GTGT1"/>
      <sheetName val="NHAHAT"/>
      <sheetName val="TGTGT2"/>
      <sheetName val="CAU"/>
      <sheetName val="KL"/>
      <sheetName val="MD1"/>
      <sheetName val="km346+00-km346_x000b_240 (2)"/>
      <sheetName val="km342+297._x0015_8-km342+376.41"/>
      <sheetName val="km341+1077 -km34_x0011_+1177.61"/>
      <sheetName val="RPT"/>
      <sheetName val="THChi"/>
      <sheetName val="THthu"/>
      <sheetName val="BCD"/>
      <sheetName val="111"/>
      <sheetName val="112"/>
      <sheetName val="131"/>
      <sheetName val="133"/>
      <sheetName val="138"/>
      <sheetName val="141"/>
      <sheetName val="142"/>
      <sheetName val="152"/>
      <sheetName val="153"/>
      <sheetName val="154"/>
      <sheetName val="211"/>
      <sheetName val="214"/>
      <sheetName val="331"/>
      <sheetName val="3331"/>
      <sheetName val="3334"/>
      <sheetName val="334"/>
      <sheetName val="411"/>
      <sheetName val="421"/>
      <sheetName val="511"/>
      <sheetName val="621"/>
      <sheetName val="622"/>
      <sheetName val="623"/>
      <sheetName val="627b"/>
      <sheetName val="632"/>
      <sheetName val="642"/>
      <sheetName val="711"/>
      <sheetName val="811"/>
      <sheetName val="911"/>
      <sheetName val="009"/>
      <sheetName val=" quy I-2005"/>
      <sheetName val="Quy 2- 2005 "/>
      <sheetName val="Quy III- 2005 "/>
      <sheetName val="Quy 4- 2005"/>
      <sheetName val="Duïng cong vu hcm (13;) (2)"/>
      <sheetName val=""/>
      <sheetName val="N_x0008_AN CONG"/>
      <sheetName val="K251 _x0001_C"/>
      <sheetName val="gVL"/>
      <sheetName val="Duong cong vu hcm (8;) (:)"/>
      <sheetName val="Duofg cong vu hcm (7;) (2)"/>
      <sheetName val="km337+533î60-km3ó4 (2)"/>
      <sheetName val="pt0-1"/>
      <sheetName val="kp0-1"/>
      <sheetName val="0-1"/>
      <sheetName val="pt2-3"/>
      <sheetName val="thkp2-3"/>
      <sheetName val="clvl"/>
      <sheetName val="2-3"/>
      <sheetName val="cl1-2"/>
      <sheetName val="thkp1-2"/>
      <sheetName val="clvl1-2"/>
      <sheetName val="1-2"/>
      <sheetName val="?? MTL"/>
      <sheetName val="?? DI"/>
      <sheetName val="GDMN.1"/>
      <sheetName val="GDMN.2"/>
      <sheetName val="GDMN.3"/>
      <sheetName val="GDMN.4"/>
      <sheetName val="GDMN.5"/>
      <sheetName val="GDTH.1"/>
      <sheetName val="GDTH.2"/>
      <sheetName val="GDTH.3"/>
      <sheetName val="GDTH.4"/>
      <sheetName val="GDTH.5"/>
      <sheetName val="THCS.1"/>
      <sheetName val="THCS.2"/>
      <sheetName val="THCS.3"/>
      <sheetName val="THCS.4"/>
      <sheetName val="THCS.5"/>
      <sheetName val="THCS.6"/>
      <sheetName val="THPT.1"/>
      <sheetName val="THPT.2"/>
      <sheetName val="THPT.3"/>
      <sheetName val="THPT.4"/>
      <sheetName val="THPT.5"/>
      <sheetName val="THPT.6"/>
      <sheetName val="DH,CD,THCN.1"/>
      <sheetName val="DH,CD,THCN.2"/>
      <sheetName val="DH,CD,THCN.3"/>
      <sheetName val="GDKCQ.1"/>
      <sheetName val="GDKCQ.2"/>
      <sheetName val="TAICHINH"/>
      <sheetName val="tienluong"/>
      <sheetName val="Ë261"/>
      <sheetName val="K261_x0000_Base"/>
      <sheetName val="K2_x0016_1 AC"/>
      <sheetName val="CON(LINH"/>
      <sheetName val="Km346+60_x0010_-km346+820 (2)"/>
      <sheetName val="km346+00-km3_x0014_6+240 (_x0012_)"/>
      <sheetName val="km345+6_x0016_1-km345+000"/>
      <sheetName val="km342+_x0013_76.41- km342+520.29"/>
      <sheetName val="km342+29_x0017_.58-km3_x0014_2+376.41"/>
      <sheetName val="Bang ?ia ca may"/>
      <sheetName val="[RPT.xls?Cmay"/>
      <sheetName val="giamay"/>
      <sheetName val="XL²_x0000__x0000_t5"/>
      <sheetName val="Duong cong vu hcm (¶)"/>
      <sheetName val="切割 MၔL"/>
      <sheetName val="km345+400-km345ÿÿ00 (6)"/>
      <sheetName val="Con'ty"/>
      <sheetName val="Thuc thanh"/>
      <sheetName val="刃割 MTL"/>
      <sheetName val="K_x0000_5_x0001_ @9_x0008_"/>
      <sheetName val="切割 II"/>
      <sheetName val="Mau so 04 TFDN"/>
      <sheetName val="thang6"/>
      <sheetName val="Sheet4"/>
      <sheetName val="Sheet5"/>
      <sheetName val="Sheet6"/>
      <sheetName val="K219 Subbase"/>
      <sheetName val="Duong cojg vu hcm (13;) (2)"/>
      <sheetName val="959 K98"/>
      <sheetName val="GTXLC@INH"/>
      <sheetName val="Ho=Ðdong giao khoan"/>
      <sheetName val="TSO_CHUNG"/>
      <sheetName val="Duong co_x0000_g vu hcm (4)"/>
      <sheetName val="km342+520-km342+690 (2_x0009_"/>
      <sheetName val="K2_x0015_1 AC"/>
      <sheetName val="k-337+533.60-km338 (2)"/>
      <sheetName val="km341+275-km341)350"/>
      <sheetName val="m361 Base"/>
      <sheetName val="DG1kSAT"/>
      <sheetName val="Sheet04"/>
      <sheetName val="_x0010_p_x0000_Ё"/>
      <sheetName val="K259†Base "/>
      <sheetName val="cot_xa"/>
      <sheetName val="Quet rac"/>
      <sheetName val="?"/>
      <sheetName val="K261?Base"/>
      <sheetName val="XL²??t5"/>
      <sheetName val="May no"/>
      <sheetName val="Sua chua "/>
      <sheetName val="BC luan chuyen"/>
      <sheetName val="Don gia"/>
      <sheetName val="Thang_x0000__x0000_"/>
      <sheetName val="chi tiet z"/>
      <sheetName val="soktmay"/>
      <sheetName val="000000000000"/>
      <sheetName val="100000000000"/>
      <sheetName val="200000000000"/>
      <sheetName val="300000000000"/>
      <sheetName val="400000000000"/>
      <sheetName val="C²_x0000__x0000_iet TK131"/>
      <sheetName val="_x0010_p?Ё"/>
      <sheetName val="K?5_x0001_ @9_x0008_"/>
      <sheetName val="km342+520-km342+690 (2 "/>
      <sheetName val="km337+136-km33×¶350"/>
      <sheetName val="K251 K)8"/>
      <sheetName val="km337+136-km337ý350"/>
      <sheetName val="Bang ke T.toan`"/>
      <sheetName val="D"/>
      <sheetName val="?? M?L"/>
      <sheetName val="?? II"/>
      <sheetName val="T1"/>
      <sheetName val="T2"/>
      <sheetName val="T3"/>
      <sheetName val="T4"/>
      <sheetName val="km″42+297.58-km342+376.41"/>
      <sheetName val="Thang??"/>
      <sheetName val="Duong co?g vu hcm (4)"/>
      <sheetName val="C²??iet TK131"/>
      <sheetName val="Macro2_x0000__x0000__x0000__x0000__x0000__x0000__x0000__x0000__x0000__x0000__x0000__x0000_뻰Ŏ_x0000__x0004__x0000__x0000__x0000__x0000__x0000__x0000_뱤ŏ_x0000_"/>
      <sheetName val="Duong co~g vu hcm (5)"/>
      <sheetName val="WUA"/>
      <sheetName val="_RPT.x"/>
      <sheetName val="_x0010_p_x0000_?"/>
      <sheetName val="K259Base "/>
      <sheetName val="_x0010_p??"/>
      <sheetName val="__ MTL"/>
      <sheetName val="__ DI"/>
      <sheetName val="_x0010_p"/>
      <sheetName val="km338+00-km338+100,2)"/>
      <sheetName val="km341+1077 -km341+1!77.61"/>
      <sheetName val="km3;7+00-km337+34 (3)"/>
      <sheetName val="Duong cong vu hcm`(2)"/>
      <sheetName val="Duong cong vu_x0000_hcm (9)"/>
      <sheetName val="Duong cong vu_x0000_hcm (4;) (2)"/>
      <sheetName val="Duong cong ve hcm (6)"/>
      <sheetName val="Duong colg vu hcm (3)"/>
      <sheetName val="Duong cnng vu hcm (7;) (2)"/>
      <sheetName val="Duong cong vu hcm(_x0000_Lmat;0)!(2)"/>
      <sheetName val="TH9"/>
      <sheetName val="TH12"/>
      <sheetName val="Son"/>
      <sheetName val="Giao"/>
      <sheetName val="CHIET TINH"/>
      <sheetName val="Bang Gia VL"/>
      <sheetName val="Tong Hop KP"/>
      <sheetName val=" DON GIA"/>
      <sheetName val="CHIET TINH THEO KH.SAT"/>
      <sheetName val="MCY"/>
      <sheetName val="TRUC TI԰_x0000_"/>
      <sheetName val="ctTBA"/>
      <sheetName val="XL²_x0000__x0000_€t5"/>
      <sheetName val="CT 13!"/>
      <sheetName val="tohop"/>
    </sheetNames>
    <sheetDataSet>
      <sheetData sheetId="0" refreshError="1"/>
      <sheetData sheetId="1" refreshError="1"/>
      <sheetData sheetId="2" refreshError="1"/>
      <sheetData sheetId="3" refreshError="1">
        <row r="8">
          <cell r="A8">
            <v>3</v>
          </cell>
          <cell r="B8" t="str">
            <v>5S</v>
          </cell>
          <cell r="C8">
            <v>0.5</v>
          </cell>
          <cell r="D8">
            <v>1.65</v>
          </cell>
          <cell r="E8">
            <v>1</v>
          </cell>
          <cell r="F8">
            <v>0</v>
          </cell>
          <cell r="G8">
            <v>0</v>
          </cell>
          <cell r="H8">
            <v>0</v>
          </cell>
          <cell r="I8">
            <v>7.0000000000000007E-2</v>
          </cell>
          <cell r="J8">
            <v>0</v>
          </cell>
          <cell r="K8">
            <v>7.0000000000000007E-2</v>
          </cell>
          <cell r="L8">
            <v>0</v>
          </cell>
          <cell r="M8">
            <v>0</v>
          </cell>
          <cell r="N8">
            <v>0</v>
          </cell>
          <cell r="O8">
            <v>0</v>
          </cell>
          <cell r="P8">
            <v>2</v>
          </cell>
          <cell r="Q8">
            <v>0</v>
          </cell>
          <cell r="R8">
            <v>0</v>
          </cell>
        </row>
        <row r="9">
          <cell r="A9">
            <v>4</v>
          </cell>
          <cell r="B9" t="str">
            <v>5S</v>
          </cell>
          <cell r="C9">
            <v>0.5</v>
          </cell>
          <cell r="D9">
            <v>1.65</v>
          </cell>
          <cell r="E9">
            <v>1</v>
          </cell>
          <cell r="F9">
            <v>0</v>
          </cell>
          <cell r="G9">
            <v>0</v>
          </cell>
          <cell r="H9">
            <v>0</v>
          </cell>
          <cell r="I9">
            <v>7.0000000000000007E-2</v>
          </cell>
          <cell r="J9">
            <v>0</v>
          </cell>
          <cell r="K9">
            <v>7.0000000000000007E-2</v>
          </cell>
          <cell r="L9">
            <v>0</v>
          </cell>
          <cell r="M9">
            <v>0</v>
          </cell>
          <cell r="N9">
            <v>0</v>
          </cell>
          <cell r="O9">
            <v>0</v>
          </cell>
          <cell r="P9">
            <v>2</v>
          </cell>
          <cell r="Q9">
            <v>0</v>
          </cell>
          <cell r="R9">
            <v>0</v>
          </cell>
        </row>
        <row r="10">
          <cell r="A10" t="str">
            <v>5S</v>
          </cell>
          <cell r="B10" t="str">
            <v>5S</v>
          </cell>
          <cell r="C10">
            <v>0.5</v>
          </cell>
          <cell r="D10">
            <v>1.65</v>
          </cell>
          <cell r="E10">
            <v>1</v>
          </cell>
          <cell r="F10">
            <v>0</v>
          </cell>
          <cell r="G10">
            <v>0</v>
          </cell>
          <cell r="H10">
            <v>0</v>
          </cell>
          <cell r="I10">
            <v>7.0000000000000007E-2</v>
          </cell>
          <cell r="J10">
            <v>0</v>
          </cell>
          <cell r="K10">
            <v>7.0000000000000007E-2</v>
          </cell>
          <cell r="L10">
            <v>0</v>
          </cell>
          <cell r="M10">
            <v>0</v>
          </cell>
          <cell r="N10">
            <v>0</v>
          </cell>
          <cell r="O10">
            <v>0</v>
          </cell>
          <cell r="P10">
            <v>2</v>
          </cell>
          <cell r="Q10">
            <v>0</v>
          </cell>
          <cell r="R10">
            <v>0</v>
          </cell>
        </row>
        <row r="11">
          <cell r="A11">
            <v>6</v>
          </cell>
          <cell r="B11" t="str">
            <v>5S</v>
          </cell>
          <cell r="C11">
            <v>0.75</v>
          </cell>
          <cell r="D11">
            <v>1.65</v>
          </cell>
          <cell r="E11">
            <v>1</v>
          </cell>
          <cell r="F11">
            <v>0</v>
          </cell>
          <cell r="G11">
            <v>0</v>
          </cell>
          <cell r="H11">
            <v>0</v>
          </cell>
          <cell r="I11">
            <v>7.0000000000000007E-2</v>
          </cell>
          <cell r="J11">
            <v>0</v>
          </cell>
          <cell r="K11">
            <v>7.0000000000000007E-2</v>
          </cell>
          <cell r="L11">
            <v>0</v>
          </cell>
          <cell r="M11">
            <v>0</v>
          </cell>
          <cell r="N11">
            <v>0</v>
          </cell>
          <cell r="O11">
            <v>0</v>
          </cell>
          <cell r="P11">
            <v>2</v>
          </cell>
          <cell r="Q11">
            <v>0</v>
          </cell>
          <cell r="R11">
            <v>0</v>
          </cell>
        </row>
        <row r="12">
          <cell r="A12">
            <v>7</v>
          </cell>
          <cell r="B12" t="str">
            <v>5S</v>
          </cell>
          <cell r="C12">
            <v>0.75</v>
          </cell>
          <cell r="D12">
            <v>1.65</v>
          </cell>
          <cell r="E12">
            <v>1</v>
          </cell>
          <cell r="F12">
            <v>0</v>
          </cell>
          <cell r="G12">
            <v>0</v>
          </cell>
          <cell r="H12">
            <v>0</v>
          </cell>
          <cell r="I12">
            <v>7.0000000000000007E-2</v>
          </cell>
          <cell r="J12">
            <v>0</v>
          </cell>
          <cell r="K12">
            <v>7.0000000000000007E-2</v>
          </cell>
          <cell r="L12">
            <v>0</v>
          </cell>
          <cell r="M12">
            <v>0</v>
          </cell>
          <cell r="N12">
            <v>0</v>
          </cell>
          <cell r="O12">
            <v>0</v>
          </cell>
          <cell r="P12">
            <v>2</v>
          </cell>
          <cell r="Q12">
            <v>0</v>
          </cell>
          <cell r="R12">
            <v>0</v>
          </cell>
        </row>
        <row r="13">
          <cell r="A13">
            <v>8</v>
          </cell>
          <cell r="B13" t="str">
            <v>5S</v>
          </cell>
          <cell r="C13">
            <v>0.75</v>
          </cell>
          <cell r="D13">
            <v>1.65</v>
          </cell>
          <cell r="E13">
            <v>1</v>
          </cell>
          <cell r="F13">
            <v>0</v>
          </cell>
          <cell r="G13">
            <v>0</v>
          </cell>
          <cell r="H13">
            <v>0</v>
          </cell>
          <cell r="I13">
            <v>7.0000000000000007E-2</v>
          </cell>
          <cell r="J13">
            <v>0</v>
          </cell>
          <cell r="K13">
            <v>7.0000000000000007E-2</v>
          </cell>
          <cell r="L13">
            <v>0</v>
          </cell>
          <cell r="M13">
            <v>0</v>
          </cell>
          <cell r="N13">
            <v>0</v>
          </cell>
          <cell r="O13">
            <v>0</v>
          </cell>
          <cell r="P13">
            <v>2</v>
          </cell>
          <cell r="Q13">
            <v>0</v>
          </cell>
          <cell r="R13">
            <v>0</v>
          </cell>
        </row>
        <row r="14">
          <cell r="A14">
            <v>9</v>
          </cell>
          <cell r="B14" t="str">
            <v>5S</v>
          </cell>
          <cell r="C14">
            <v>1</v>
          </cell>
          <cell r="D14">
            <v>1.65</v>
          </cell>
          <cell r="E14">
            <v>1</v>
          </cell>
          <cell r="F14">
            <v>0</v>
          </cell>
          <cell r="G14">
            <v>0</v>
          </cell>
          <cell r="H14">
            <v>0</v>
          </cell>
          <cell r="I14">
            <v>0.12</v>
          </cell>
          <cell r="J14">
            <v>0</v>
          </cell>
          <cell r="K14">
            <v>0.12</v>
          </cell>
          <cell r="L14">
            <v>0</v>
          </cell>
          <cell r="M14">
            <v>0</v>
          </cell>
          <cell r="N14">
            <v>0</v>
          </cell>
          <cell r="O14">
            <v>0</v>
          </cell>
          <cell r="P14">
            <v>2</v>
          </cell>
          <cell r="Q14">
            <v>0</v>
          </cell>
          <cell r="R14">
            <v>0</v>
          </cell>
        </row>
        <row r="15">
          <cell r="A15">
            <v>10</v>
          </cell>
          <cell r="B15" t="str">
            <v>5S</v>
          </cell>
          <cell r="C15">
            <v>1</v>
          </cell>
          <cell r="D15">
            <v>1.65</v>
          </cell>
          <cell r="E15">
            <v>1</v>
          </cell>
          <cell r="F15">
            <v>0</v>
          </cell>
          <cell r="G15">
            <v>0</v>
          </cell>
          <cell r="H15">
            <v>0</v>
          </cell>
          <cell r="I15">
            <v>0.12</v>
          </cell>
          <cell r="J15">
            <v>0</v>
          </cell>
          <cell r="K15">
            <v>0.12</v>
          </cell>
          <cell r="L15">
            <v>0</v>
          </cell>
          <cell r="M15">
            <v>0</v>
          </cell>
          <cell r="N15">
            <v>0</v>
          </cell>
          <cell r="O15">
            <v>0</v>
          </cell>
          <cell r="P15">
            <v>2</v>
          </cell>
          <cell r="Q15">
            <v>0</v>
          </cell>
          <cell r="R15">
            <v>0</v>
          </cell>
        </row>
        <row r="16">
          <cell r="A16">
            <v>11</v>
          </cell>
          <cell r="B16" t="str">
            <v>5S</v>
          </cell>
          <cell r="C16">
            <v>1</v>
          </cell>
          <cell r="D16">
            <v>1.65</v>
          </cell>
          <cell r="E16">
            <v>1</v>
          </cell>
          <cell r="F16">
            <v>0</v>
          </cell>
          <cell r="G16">
            <v>0</v>
          </cell>
          <cell r="H16">
            <v>0</v>
          </cell>
          <cell r="I16">
            <v>0.12</v>
          </cell>
          <cell r="J16">
            <v>0</v>
          </cell>
          <cell r="K16">
            <v>0.12</v>
          </cell>
          <cell r="L16">
            <v>0</v>
          </cell>
          <cell r="M16">
            <v>0</v>
          </cell>
          <cell r="N16">
            <v>0</v>
          </cell>
          <cell r="O16">
            <v>0</v>
          </cell>
          <cell r="P16">
            <v>2</v>
          </cell>
          <cell r="Q16">
            <v>0</v>
          </cell>
          <cell r="R16">
            <v>0</v>
          </cell>
        </row>
        <row r="17">
          <cell r="A17">
            <v>12</v>
          </cell>
          <cell r="B17" t="str">
            <v>5S</v>
          </cell>
          <cell r="C17">
            <v>1.25</v>
          </cell>
          <cell r="D17">
            <v>1.65</v>
          </cell>
          <cell r="E17">
            <v>1</v>
          </cell>
          <cell r="F17">
            <v>0</v>
          </cell>
          <cell r="G17">
            <v>0</v>
          </cell>
          <cell r="H17">
            <v>0</v>
          </cell>
          <cell r="I17">
            <v>0.15</v>
          </cell>
          <cell r="J17">
            <v>0</v>
          </cell>
          <cell r="K17">
            <v>0.15</v>
          </cell>
          <cell r="L17">
            <v>0</v>
          </cell>
          <cell r="M17">
            <v>0</v>
          </cell>
          <cell r="N17">
            <v>0</v>
          </cell>
          <cell r="O17">
            <v>0</v>
          </cell>
          <cell r="P17">
            <v>2</v>
          </cell>
          <cell r="Q17">
            <v>0</v>
          </cell>
          <cell r="R17">
            <v>0</v>
          </cell>
        </row>
        <row r="18">
          <cell r="A18">
            <v>13</v>
          </cell>
          <cell r="B18" t="str">
            <v>5S</v>
          </cell>
          <cell r="C18">
            <v>1.25</v>
          </cell>
          <cell r="D18">
            <v>1.65</v>
          </cell>
          <cell r="E18">
            <v>1</v>
          </cell>
          <cell r="F18">
            <v>0</v>
          </cell>
          <cell r="G18">
            <v>0</v>
          </cell>
          <cell r="H18">
            <v>0</v>
          </cell>
          <cell r="I18">
            <v>0.15</v>
          </cell>
          <cell r="J18">
            <v>0</v>
          </cell>
          <cell r="K18">
            <v>0.15</v>
          </cell>
          <cell r="L18">
            <v>0</v>
          </cell>
          <cell r="M18">
            <v>0</v>
          </cell>
          <cell r="N18">
            <v>0</v>
          </cell>
          <cell r="O18">
            <v>0</v>
          </cell>
          <cell r="P18">
            <v>2</v>
          </cell>
          <cell r="Q18">
            <v>0</v>
          </cell>
          <cell r="R18">
            <v>0</v>
          </cell>
        </row>
        <row r="19">
          <cell r="A19">
            <v>14</v>
          </cell>
          <cell r="B19" t="str">
            <v>5S</v>
          </cell>
          <cell r="C19">
            <v>1.25</v>
          </cell>
          <cell r="D19">
            <v>1.65</v>
          </cell>
          <cell r="E19">
            <v>1</v>
          </cell>
          <cell r="F19">
            <v>0</v>
          </cell>
          <cell r="G19">
            <v>0</v>
          </cell>
          <cell r="H19">
            <v>0</v>
          </cell>
          <cell r="I19">
            <v>0.15</v>
          </cell>
          <cell r="J19">
            <v>0</v>
          </cell>
          <cell r="K19">
            <v>0.15</v>
          </cell>
          <cell r="L19">
            <v>0</v>
          </cell>
          <cell r="M19">
            <v>0</v>
          </cell>
          <cell r="N19">
            <v>0</v>
          </cell>
          <cell r="O19">
            <v>0</v>
          </cell>
          <cell r="P19">
            <v>2</v>
          </cell>
          <cell r="Q19">
            <v>0</v>
          </cell>
          <cell r="R19">
            <v>0</v>
          </cell>
        </row>
        <row r="20">
          <cell r="A20">
            <v>15</v>
          </cell>
          <cell r="B20" t="str">
            <v>5S</v>
          </cell>
          <cell r="C20">
            <v>1.5</v>
          </cell>
          <cell r="D20">
            <v>1.65</v>
          </cell>
          <cell r="E20">
            <v>1</v>
          </cell>
          <cell r="F20">
            <v>0</v>
          </cell>
          <cell r="G20">
            <v>0</v>
          </cell>
          <cell r="H20">
            <v>0</v>
          </cell>
          <cell r="I20">
            <v>0.15</v>
          </cell>
          <cell r="J20">
            <v>0</v>
          </cell>
          <cell r="K20">
            <v>0.15</v>
          </cell>
          <cell r="L20">
            <v>0</v>
          </cell>
          <cell r="M20">
            <v>0</v>
          </cell>
          <cell r="N20">
            <v>0</v>
          </cell>
          <cell r="O20">
            <v>0</v>
          </cell>
          <cell r="P20">
            <v>2</v>
          </cell>
          <cell r="Q20">
            <v>0</v>
          </cell>
          <cell r="R20">
            <v>0</v>
          </cell>
        </row>
        <row r="21">
          <cell r="A21">
            <v>16</v>
          </cell>
          <cell r="B21" t="str">
            <v>5S</v>
          </cell>
          <cell r="C21">
            <v>1.5</v>
          </cell>
          <cell r="D21">
            <v>1.65</v>
          </cell>
          <cell r="E21">
            <v>1</v>
          </cell>
          <cell r="F21">
            <v>0</v>
          </cell>
          <cell r="G21">
            <v>0</v>
          </cell>
          <cell r="H21">
            <v>0</v>
          </cell>
          <cell r="I21">
            <v>0.15</v>
          </cell>
          <cell r="J21">
            <v>0</v>
          </cell>
          <cell r="K21">
            <v>0.15</v>
          </cell>
          <cell r="L21">
            <v>0</v>
          </cell>
          <cell r="M21">
            <v>0</v>
          </cell>
          <cell r="N21">
            <v>0</v>
          </cell>
          <cell r="O21">
            <v>0</v>
          </cell>
          <cell r="P21">
            <v>2</v>
          </cell>
          <cell r="Q21">
            <v>0</v>
          </cell>
          <cell r="R21">
            <v>0</v>
          </cell>
        </row>
        <row r="22">
          <cell r="A22">
            <v>17</v>
          </cell>
          <cell r="B22" t="str">
            <v>5S</v>
          </cell>
          <cell r="C22">
            <v>1.5</v>
          </cell>
          <cell r="D22">
            <v>1.65</v>
          </cell>
          <cell r="E22">
            <v>1</v>
          </cell>
          <cell r="F22">
            <v>0</v>
          </cell>
          <cell r="G22">
            <v>0</v>
          </cell>
          <cell r="H22">
            <v>0</v>
          </cell>
          <cell r="I22">
            <v>0.15</v>
          </cell>
          <cell r="J22">
            <v>0</v>
          </cell>
          <cell r="K22">
            <v>0.15</v>
          </cell>
          <cell r="L22">
            <v>0</v>
          </cell>
          <cell r="M22">
            <v>0</v>
          </cell>
          <cell r="N22">
            <v>0</v>
          </cell>
          <cell r="O22">
            <v>0</v>
          </cell>
          <cell r="P22">
            <v>2</v>
          </cell>
          <cell r="Q22">
            <v>0</v>
          </cell>
          <cell r="R22">
            <v>0</v>
          </cell>
        </row>
        <row r="23">
          <cell r="A23">
            <v>18</v>
          </cell>
          <cell r="B23" t="str">
            <v>5S</v>
          </cell>
          <cell r="C23">
            <v>2</v>
          </cell>
          <cell r="D23">
            <v>1.65</v>
          </cell>
          <cell r="E23">
            <v>1</v>
          </cell>
          <cell r="F23">
            <v>0</v>
          </cell>
          <cell r="G23">
            <v>0</v>
          </cell>
          <cell r="H23">
            <v>0</v>
          </cell>
          <cell r="I23">
            <v>0.15</v>
          </cell>
          <cell r="J23">
            <v>0</v>
          </cell>
          <cell r="K23">
            <v>0.15</v>
          </cell>
          <cell r="L23">
            <v>0</v>
          </cell>
          <cell r="M23">
            <v>0</v>
          </cell>
          <cell r="N23">
            <v>0</v>
          </cell>
          <cell r="O23">
            <v>0</v>
          </cell>
          <cell r="P23">
            <v>2</v>
          </cell>
          <cell r="Q23">
            <v>0</v>
          </cell>
          <cell r="R23">
            <v>0</v>
          </cell>
        </row>
        <row r="24">
          <cell r="A24">
            <v>19</v>
          </cell>
          <cell r="B24" t="str">
            <v>5S</v>
          </cell>
          <cell r="C24">
            <v>2</v>
          </cell>
          <cell r="D24">
            <v>1.65</v>
          </cell>
          <cell r="E24">
            <v>1</v>
          </cell>
          <cell r="F24">
            <v>0</v>
          </cell>
          <cell r="G24">
            <v>0</v>
          </cell>
          <cell r="H24">
            <v>0</v>
          </cell>
          <cell r="I24">
            <v>0.15</v>
          </cell>
          <cell r="J24">
            <v>0</v>
          </cell>
          <cell r="K24">
            <v>0.15</v>
          </cell>
          <cell r="L24">
            <v>0</v>
          </cell>
          <cell r="M24">
            <v>0</v>
          </cell>
          <cell r="N24">
            <v>0</v>
          </cell>
          <cell r="O24">
            <v>0</v>
          </cell>
          <cell r="P24">
            <v>2</v>
          </cell>
          <cell r="Q24">
            <v>0</v>
          </cell>
          <cell r="R24">
            <v>0</v>
          </cell>
        </row>
        <row r="25">
          <cell r="A25">
            <v>20</v>
          </cell>
          <cell r="B25" t="str">
            <v>5S</v>
          </cell>
          <cell r="C25">
            <v>2</v>
          </cell>
          <cell r="D25">
            <v>1.65</v>
          </cell>
          <cell r="E25">
            <v>1</v>
          </cell>
          <cell r="F25">
            <v>0</v>
          </cell>
          <cell r="G25">
            <v>0</v>
          </cell>
          <cell r="H25">
            <v>0</v>
          </cell>
          <cell r="I25">
            <v>0.15</v>
          </cell>
          <cell r="J25">
            <v>0</v>
          </cell>
          <cell r="K25">
            <v>0.15</v>
          </cell>
          <cell r="L25">
            <v>0</v>
          </cell>
          <cell r="M25">
            <v>0</v>
          </cell>
          <cell r="N25">
            <v>0</v>
          </cell>
          <cell r="O25">
            <v>0</v>
          </cell>
          <cell r="P25">
            <v>2</v>
          </cell>
          <cell r="Q25">
            <v>0</v>
          </cell>
          <cell r="R25">
            <v>0</v>
          </cell>
        </row>
        <row r="26">
          <cell r="A26">
            <v>21</v>
          </cell>
          <cell r="B26" t="str">
            <v>5S</v>
          </cell>
          <cell r="C26">
            <v>2.5</v>
          </cell>
          <cell r="D26">
            <v>2.11</v>
          </cell>
          <cell r="E26">
            <v>1</v>
          </cell>
          <cell r="F26">
            <v>0</v>
          </cell>
          <cell r="G26">
            <v>0</v>
          </cell>
          <cell r="H26">
            <v>0</v>
          </cell>
          <cell r="I26">
            <v>0.15</v>
          </cell>
          <cell r="J26">
            <v>0</v>
          </cell>
          <cell r="K26">
            <v>0.15</v>
          </cell>
          <cell r="L26">
            <v>0</v>
          </cell>
          <cell r="M26">
            <v>0</v>
          </cell>
          <cell r="N26">
            <v>0</v>
          </cell>
          <cell r="O26">
            <v>0</v>
          </cell>
          <cell r="P26">
            <v>2</v>
          </cell>
          <cell r="Q26">
            <v>0</v>
          </cell>
          <cell r="R26">
            <v>0</v>
          </cell>
        </row>
        <row r="27">
          <cell r="A27">
            <v>22</v>
          </cell>
          <cell r="B27" t="str">
            <v>5S</v>
          </cell>
          <cell r="C27">
            <v>3</v>
          </cell>
          <cell r="D27">
            <v>2.11</v>
          </cell>
          <cell r="E27">
            <v>1</v>
          </cell>
          <cell r="F27">
            <v>0</v>
          </cell>
          <cell r="G27">
            <v>0</v>
          </cell>
          <cell r="H27">
            <v>0</v>
          </cell>
          <cell r="I27">
            <v>0.3</v>
          </cell>
          <cell r="J27">
            <v>0</v>
          </cell>
          <cell r="K27">
            <v>0.3</v>
          </cell>
          <cell r="L27">
            <v>0</v>
          </cell>
          <cell r="M27">
            <v>0</v>
          </cell>
          <cell r="N27">
            <v>0</v>
          </cell>
          <cell r="O27">
            <v>0</v>
          </cell>
          <cell r="P27">
            <v>2</v>
          </cell>
          <cell r="Q27">
            <v>0</v>
          </cell>
          <cell r="R27">
            <v>0</v>
          </cell>
        </row>
        <row r="28">
          <cell r="A28">
            <v>23</v>
          </cell>
          <cell r="B28" t="str">
            <v>5S</v>
          </cell>
          <cell r="C28">
            <v>3.5</v>
          </cell>
          <cell r="D28">
            <v>2.11</v>
          </cell>
          <cell r="E28">
            <v>1</v>
          </cell>
          <cell r="F28">
            <v>0</v>
          </cell>
          <cell r="G28">
            <v>0</v>
          </cell>
          <cell r="H28">
            <v>0</v>
          </cell>
          <cell r="I28">
            <v>0.3</v>
          </cell>
          <cell r="J28">
            <v>0</v>
          </cell>
          <cell r="K28">
            <v>0.3</v>
          </cell>
          <cell r="L28">
            <v>0</v>
          </cell>
          <cell r="M28">
            <v>0</v>
          </cell>
          <cell r="N28">
            <v>0</v>
          </cell>
          <cell r="O28">
            <v>0</v>
          </cell>
          <cell r="P28">
            <v>3</v>
          </cell>
          <cell r="Q28">
            <v>0</v>
          </cell>
          <cell r="R28">
            <v>0</v>
          </cell>
        </row>
        <row r="29">
          <cell r="A29">
            <v>24</v>
          </cell>
          <cell r="B29" t="str">
            <v>5S</v>
          </cell>
          <cell r="C29">
            <v>4</v>
          </cell>
          <cell r="D29">
            <v>2.11</v>
          </cell>
          <cell r="E29">
            <v>1</v>
          </cell>
          <cell r="F29">
            <v>0</v>
          </cell>
          <cell r="G29">
            <v>0</v>
          </cell>
          <cell r="H29">
            <v>0</v>
          </cell>
          <cell r="I29">
            <v>0.3</v>
          </cell>
          <cell r="J29">
            <v>0</v>
          </cell>
          <cell r="K29">
            <v>0.3</v>
          </cell>
          <cell r="L29">
            <v>0</v>
          </cell>
          <cell r="M29">
            <v>0</v>
          </cell>
          <cell r="N29">
            <v>0</v>
          </cell>
          <cell r="O29">
            <v>0</v>
          </cell>
          <cell r="P29">
            <v>3</v>
          </cell>
          <cell r="Q29">
            <v>0</v>
          </cell>
          <cell r="R29">
            <v>0</v>
          </cell>
        </row>
        <row r="30">
          <cell r="A30">
            <v>25</v>
          </cell>
          <cell r="B30" t="str">
            <v>5S</v>
          </cell>
          <cell r="C30">
            <v>5</v>
          </cell>
          <cell r="D30">
            <v>2.77</v>
          </cell>
          <cell r="E30">
            <v>1</v>
          </cell>
          <cell r="F30">
            <v>0</v>
          </cell>
          <cell r="G30">
            <v>0</v>
          </cell>
          <cell r="H30">
            <v>0</v>
          </cell>
          <cell r="I30">
            <v>0.3</v>
          </cell>
          <cell r="J30">
            <v>0</v>
          </cell>
          <cell r="K30">
            <v>0.3</v>
          </cell>
          <cell r="L30">
            <v>0</v>
          </cell>
          <cell r="M30">
            <v>0</v>
          </cell>
          <cell r="N30">
            <v>0</v>
          </cell>
          <cell r="O30">
            <v>0</v>
          </cell>
          <cell r="P30">
            <v>4</v>
          </cell>
          <cell r="Q30">
            <v>0</v>
          </cell>
          <cell r="R30">
            <v>0</v>
          </cell>
        </row>
        <row r="31">
          <cell r="A31" t="str">
            <v>5S</v>
          </cell>
          <cell r="B31" t="str">
            <v>5S</v>
          </cell>
          <cell r="C31">
            <v>6</v>
          </cell>
          <cell r="D31">
            <v>2.77</v>
          </cell>
          <cell r="E31">
            <v>1</v>
          </cell>
          <cell r="F31">
            <v>0</v>
          </cell>
          <cell r="G31">
            <v>0</v>
          </cell>
          <cell r="H31">
            <v>0</v>
          </cell>
          <cell r="I31">
            <v>0.45</v>
          </cell>
          <cell r="J31">
            <v>0</v>
          </cell>
          <cell r="K31">
            <v>0.45</v>
          </cell>
          <cell r="L31">
            <v>0</v>
          </cell>
          <cell r="M31">
            <v>0</v>
          </cell>
          <cell r="N31">
            <v>0</v>
          </cell>
          <cell r="O31">
            <v>0</v>
          </cell>
          <cell r="P31">
            <v>4</v>
          </cell>
          <cell r="Q31">
            <v>0</v>
          </cell>
          <cell r="R31">
            <v>0</v>
          </cell>
        </row>
        <row r="32">
          <cell r="A32">
            <v>27</v>
          </cell>
          <cell r="B32" t="str">
            <v>5S</v>
          </cell>
          <cell r="C32">
            <v>8</v>
          </cell>
          <cell r="D32">
            <v>2.77</v>
          </cell>
          <cell r="E32">
            <v>1</v>
          </cell>
          <cell r="F32">
            <v>0</v>
          </cell>
          <cell r="G32">
            <v>0</v>
          </cell>
          <cell r="H32">
            <v>0</v>
          </cell>
          <cell r="I32">
            <v>0.45</v>
          </cell>
          <cell r="J32">
            <v>0</v>
          </cell>
          <cell r="K32">
            <v>0.45</v>
          </cell>
          <cell r="L32">
            <v>0</v>
          </cell>
          <cell r="M32">
            <v>0</v>
          </cell>
          <cell r="N32">
            <v>0</v>
          </cell>
          <cell r="O32">
            <v>0</v>
          </cell>
          <cell r="P32">
            <v>4</v>
          </cell>
          <cell r="Q32">
            <v>0</v>
          </cell>
          <cell r="R32">
            <v>0</v>
          </cell>
        </row>
        <row r="33">
          <cell r="A33">
            <v>28</v>
          </cell>
          <cell r="B33" t="str">
            <v>5S</v>
          </cell>
          <cell r="C33">
            <v>10</v>
          </cell>
          <cell r="D33">
            <v>3.4</v>
          </cell>
          <cell r="E33">
            <v>1</v>
          </cell>
          <cell r="F33">
            <v>0</v>
          </cell>
          <cell r="G33">
            <v>0</v>
          </cell>
          <cell r="H33">
            <v>0</v>
          </cell>
          <cell r="I33">
            <v>0.9</v>
          </cell>
          <cell r="J33">
            <v>0</v>
          </cell>
          <cell r="K33">
            <v>0.9</v>
          </cell>
          <cell r="L33">
            <v>0</v>
          </cell>
          <cell r="M33">
            <v>0</v>
          </cell>
          <cell r="N33">
            <v>0</v>
          </cell>
          <cell r="O33">
            <v>0</v>
          </cell>
          <cell r="P33">
            <v>4</v>
          </cell>
          <cell r="Q33">
            <v>0</v>
          </cell>
          <cell r="R33">
            <v>0</v>
          </cell>
        </row>
        <row r="34">
          <cell r="A34">
            <v>29</v>
          </cell>
          <cell r="B34" t="str">
            <v>5S</v>
          </cell>
          <cell r="C34">
            <v>12</v>
          </cell>
          <cell r="D34">
            <v>3.96</v>
          </cell>
          <cell r="E34">
            <v>1</v>
          </cell>
          <cell r="F34">
            <v>0</v>
          </cell>
          <cell r="G34">
            <v>0</v>
          </cell>
          <cell r="H34">
            <v>0</v>
          </cell>
          <cell r="I34">
            <v>1.2</v>
          </cell>
          <cell r="J34">
            <v>0</v>
          </cell>
          <cell r="K34">
            <v>1.2</v>
          </cell>
          <cell r="L34">
            <v>0</v>
          </cell>
          <cell r="M34">
            <v>0</v>
          </cell>
          <cell r="N34">
            <v>0</v>
          </cell>
          <cell r="O34">
            <v>0</v>
          </cell>
          <cell r="P34">
            <v>6</v>
          </cell>
          <cell r="Q34">
            <v>0</v>
          </cell>
          <cell r="R34">
            <v>0</v>
          </cell>
        </row>
        <row r="35">
          <cell r="A35">
            <v>30</v>
          </cell>
          <cell r="B35" t="str">
            <v>5S</v>
          </cell>
          <cell r="C35">
            <v>14</v>
          </cell>
          <cell r="D35">
            <v>3.96</v>
          </cell>
          <cell r="E35">
            <v>1</v>
          </cell>
          <cell r="F35">
            <v>0</v>
          </cell>
          <cell r="G35">
            <v>0</v>
          </cell>
          <cell r="H35">
            <v>0</v>
          </cell>
          <cell r="I35">
            <v>1.34</v>
          </cell>
          <cell r="J35">
            <v>0</v>
          </cell>
          <cell r="K35">
            <v>1.34</v>
          </cell>
          <cell r="L35">
            <v>0</v>
          </cell>
          <cell r="M35">
            <v>0</v>
          </cell>
          <cell r="N35">
            <v>0</v>
          </cell>
          <cell r="O35">
            <v>0</v>
          </cell>
          <cell r="P35">
            <v>6</v>
          </cell>
          <cell r="Q35">
            <v>0</v>
          </cell>
          <cell r="R35">
            <v>0</v>
          </cell>
        </row>
        <row r="36">
          <cell r="A36">
            <v>31</v>
          </cell>
          <cell r="B36" t="str">
            <v>5S</v>
          </cell>
          <cell r="C36">
            <v>16</v>
          </cell>
          <cell r="D36">
            <v>4.1900000000000004</v>
          </cell>
          <cell r="E36">
            <v>1</v>
          </cell>
          <cell r="F36">
            <v>0</v>
          </cell>
          <cell r="G36">
            <v>0</v>
          </cell>
          <cell r="H36">
            <v>0</v>
          </cell>
          <cell r="I36">
            <v>1.65</v>
          </cell>
          <cell r="J36">
            <v>0</v>
          </cell>
          <cell r="K36">
            <v>1.65</v>
          </cell>
          <cell r="L36">
            <v>0</v>
          </cell>
          <cell r="M36">
            <v>0</v>
          </cell>
          <cell r="N36">
            <v>0</v>
          </cell>
          <cell r="O36">
            <v>0</v>
          </cell>
          <cell r="P36">
            <v>6</v>
          </cell>
          <cell r="Q36">
            <v>0</v>
          </cell>
          <cell r="R36">
            <v>0</v>
          </cell>
        </row>
        <row r="37">
          <cell r="A37">
            <v>32</v>
          </cell>
          <cell r="B37" t="str">
            <v>5S</v>
          </cell>
          <cell r="C37">
            <v>18</v>
          </cell>
          <cell r="D37">
            <v>4.1900000000000004</v>
          </cell>
          <cell r="E37">
            <v>1</v>
          </cell>
          <cell r="F37">
            <v>0</v>
          </cell>
          <cell r="G37">
            <v>0</v>
          </cell>
          <cell r="H37">
            <v>0</v>
          </cell>
          <cell r="I37">
            <v>1.8</v>
          </cell>
          <cell r="J37">
            <v>0</v>
          </cell>
          <cell r="K37">
            <v>1.8</v>
          </cell>
          <cell r="L37">
            <v>0</v>
          </cell>
          <cell r="M37">
            <v>0</v>
          </cell>
          <cell r="N37">
            <v>0</v>
          </cell>
          <cell r="O37">
            <v>0</v>
          </cell>
          <cell r="P37">
            <v>6</v>
          </cell>
          <cell r="Q37">
            <v>0</v>
          </cell>
          <cell r="R37">
            <v>0</v>
          </cell>
        </row>
        <row r="38">
          <cell r="A38">
            <v>33</v>
          </cell>
          <cell r="B38" t="str">
            <v>5S</v>
          </cell>
          <cell r="C38">
            <v>20</v>
          </cell>
          <cell r="D38">
            <v>4.78</v>
          </cell>
          <cell r="E38">
            <v>1</v>
          </cell>
          <cell r="F38">
            <v>0</v>
          </cell>
          <cell r="G38">
            <v>0</v>
          </cell>
          <cell r="H38">
            <v>0</v>
          </cell>
          <cell r="I38">
            <v>2.54</v>
          </cell>
          <cell r="J38">
            <v>0</v>
          </cell>
          <cell r="K38">
            <v>2.54</v>
          </cell>
          <cell r="L38">
            <v>0</v>
          </cell>
          <cell r="M38">
            <v>0</v>
          </cell>
          <cell r="N38">
            <v>0</v>
          </cell>
          <cell r="O38">
            <v>0</v>
          </cell>
          <cell r="P38">
            <v>7</v>
          </cell>
          <cell r="Q38">
            <v>0</v>
          </cell>
          <cell r="R38">
            <v>0</v>
          </cell>
        </row>
        <row r="39">
          <cell r="A39">
            <v>34</v>
          </cell>
          <cell r="B39" t="str">
            <v>5S</v>
          </cell>
          <cell r="C39">
            <v>22</v>
          </cell>
          <cell r="D39">
            <v>4.78</v>
          </cell>
          <cell r="E39">
            <v>1</v>
          </cell>
          <cell r="F39">
            <v>0</v>
          </cell>
          <cell r="G39">
            <v>0</v>
          </cell>
          <cell r="H39">
            <v>0</v>
          </cell>
          <cell r="I39">
            <v>2.69</v>
          </cell>
          <cell r="J39">
            <v>0</v>
          </cell>
          <cell r="K39">
            <v>2.69</v>
          </cell>
          <cell r="L39">
            <v>0</v>
          </cell>
          <cell r="M39">
            <v>0</v>
          </cell>
          <cell r="N39">
            <v>0</v>
          </cell>
          <cell r="O39">
            <v>0</v>
          </cell>
          <cell r="P39">
            <v>8</v>
          </cell>
          <cell r="Q39">
            <v>0</v>
          </cell>
          <cell r="R39">
            <v>0</v>
          </cell>
        </row>
        <row r="40">
          <cell r="A40">
            <v>35</v>
          </cell>
          <cell r="B40" t="str">
            <v>5S</v>
          </cell>
          <cell r="C40">
            <v>24</v>
          </cell>
          <cell r="D40">
            <v>5.54</v>
          </cell>
          <cell r="E40">
            <v>1</v>
          </cell>
          <cell r="F40">
            <v>0</v>
          </cell>
          <cell r="G40">
            <v>0</v>
          </cell>
          <cell r="H40">
            <v>0</v>
          </cell>
          <cell r="I40">
            <v>2.4300000000000002</v>
          </cell>
          <cell r="J40">
            <v>1.47</v>
          </cell>
          <cell r="K40">
            <v>3.9000000000000004</v>
          </cell>
          <cell r="L40">
            <v>0</v>
          </cell>
          <cell r="M40">
            <v>0</v>
          </cell>
          <cell r="N40">
            <v>0</v>
          </cell>
          <cell r="O40">
            <v>0</v>
          </cell>
          <cell r="P40">
            <v>8</v>
          </cell>
          <cell r="Q40">
            <v>0</v>
          </cell>
          <cell r="R40">
            <v>0</v>
          </cell>
        </row>
        <row r="41">
          <cell r="A41">
            <v>36</v>
          </cell>
          <cell r="B41" t="str">
            <v>5S</v>
          </cell>
          <cell r="C41">
            <v>30</v>
          </cell>
          <cell r="D41">
            <v>6.35</v>
          </cell>
          <cell r="E41">
            <v>1</v>
          </cell>
          <cell r="F41">
            <v>0</v>
          </cell>
          <cell r="G41">
            <v>0</v>
          </cell>
          <cell r="H41">
            <v>0</v>
          </cell>
          <cell r="I41">
            <v>3.04</v>
          </cell>
          <cell r="J41">
            <v>3.11</v>
          </cell>
          <cell r="K41">
            <v>6.15</v>
          </cell>
          <cell r="L41">
            <v>0</v>
          </cell>
          <cell r="M41">
            <v>0</v>
          </cell>
          <cell r="N41">
            <v>0</v>
          </cell>
          <cell r="O41">
            <v>0</v>
          </cell>
          <cell r="P41">
            <v>10</v>
          </cell>
          <cell r="Q41">
            <v>0</v>
          </cell>
          <cell r="R41">
            <v>0</v>
          </cell>
        </row>
        <row r="42">
          <cell r="A42">
            <v>37</v>
          </cell>
          <cell r="B42">
            <v>10</v>
          </cell>
          <cell r="C42">
            <v>14</v>
          </cell>
          <cell r="D42">
            <v>6.35</v>
          </cell>
          <cell r="E42">
            <v>1</v>
          </cell>
          <cell r="F42">
            <v>0</v>
          </cell>
          <cell r="G42">
            <v>0</v>
          </cell>
          <cell r="H42">
            <v>0</v>
          </cell>
          <cell r="I42">
            <v>1.42</v>
          </cell>
          <cell r="J42">
            <v>1.27</v>
          </cell>
          <cell r="K42">
            <v>2.69</v>
          </cell>
          <cell r="L42">
            <v>0</v>
          </cell>
          <cell r="M42">
            <v>0</v>
          </cell>
          <cell r="N42">
            <v>0</v>
          </cell>
          <cell r="O42">
            <v>0</v>
          </cell>
          <cell r="P42">
            <v>6</v>
          </cell>
          <cell r="Q42">
            <v>0</v>
          </cell>
          <cell r="R42">
            <v>0</v>
          </cell>
        </row>
        <row r="43">
          <cell r="A43">
            <v>38</v>
          </cell>
          <cell r="B43">
            <v>10</v>
          </cell>
          <cell r="C43">
            <v>16</v>
          </cell>
          <cell r="D43">
            <v>6.35</v>
          </cell>
          <cell r="E43">
            <v>1</v>
          </cell>
          <cell r="F43">
            <v>0</v>
          </cell>
          <cell r="G43">
            <v>0</v>
          </cell>
          <cell r="H43">
            <v>0</v>
          </cell>
          <cell r="I43">
            <v>1.62</v>
          </cell>
          <cell r="J43">
            <v>1.38</v>
          </cell>
          <cell r="K43">
            <v>3</v>
          </cell>
          <cell r="L43">
            <v>0</v>
          </cell>
          <cell r="M43">
            <v>0</v>
          </cell>
          <cell r="N43">
            <v>0</v>
          </cell>
          <cell r="O43">
            <v>0</v>
          </cell>
          <cell r="P43">
            <v>6</v>
          </cell>
          <cell r="Q43">
            <v>0</v>
          </cell>
          <cell r="R43">
            <v>0</v>
          </cell>
        </row>
        <row r="44">
          <cell r="A44">
            <v>39</v>
          </cell>
          <cell r="B44">
            <v>10</v>
          </cell>
          <cell r="C44">
            <v>18</v>
          </cell>
          <cell r="D44">
            <v>6.35</v>
          </cell>
          <cell r="E44">
            <v>1</v>
          </cell>
          <cell r="F44">
            <v>0</v>
          </cell>
          <cell r="G44">
            <v>0</v>
          </cell>
          <cell r="H44">
            <v>0</v>
          </cell>
          <cell r="I44">
            <v>1.82</v>
          </cell>
          <cell r="J44">
            <v>1.48</v>
          </cell>
          <cell r="K44">
            <v>3.3</v>
          </cell>
          <cell r="L44">
            <v>0</v>
          </cell>
          <cell r="M44">
            <v>0</v>
          </cell>
          <cell r="N44">
            <v>0</v>
          </cell>
          <cell r="O44">
            <v>0</v>
          </cell>
          <cell r="P44">
            <v>6</v>
          </cell>
          <cell r="Q44">
            <v>0</v>
          </cell>
          <cell r="R44">
            <v>0</v>
          </cell>
        </row>
        <row r="45">
          <cell r="A45" t="str">
            <v>AVE.</v>
          </cell>
          <cell r="B45">
            <v>10</v>
          </cell>
          <cell r="C45">
            <v>20</v>
          </cell>
          <cell r="D45">
            <v>6.35</v>
          </cell>
          <cell r="E45">
            <v>1</v>
          </cell>
          <cell r="F45">
            <v>0</v>
          </cell>
          <cell r="G45">
            <v>0</v>
          </cell>
          <cell r="H45">
            <v>0</v>
          </cell>
          <cell r="I45">
            <v>2.0299999999999998</v>
          </cell>
          <cell r="J45">
            <v>1.72</v>
          </cell>
          <cell r="K45">
            <v>3.75</v>
          </cell>
          <cell r="L45">
            <v>0</v>
          </cell>
          <cell r="M45">
            <v>0</v>
          </cell>
          <cell r="N45">
            <v>0</v>
          </cell>
          <cell r="O45">
            <v>0</v>
          </cell>
          <cell r="P45">
            <v>7</v>
          </cell>
          <cell r="Q45">
            <v>0</v>
          </cell>
          <cell r="R45">
            <v>0</v>
          </cell>
        </row>
        <row r="46">
          <cell r="B46">
            <v>10</v>
          </cell>
          <cell r="C46">
            <v>22</v>
          </cell>
          <cell r="D46">
            <v>6.35</v>
          </cell>
          <cell r="E46">
            <v>1</v>
          </cell>
          <cell r="F46">
            <v>0</v>
          </cell>
          <cell r="G46">
            <v>0</v>
          </cell>
          <cell r="H46">
            <v>0</v>
          </cell>
          <cell r="I46">
            <v>2.23</v>
          </cell>
          <cell r="J46">
            <v>2.27</v>
          </cell>
          <cell r="K46">
            <v>4.5</v>
          </cell>
          <cell r="L46">
            <v>0</v>
          </cell>
          <cell r="M46">
            <v>0</v>
          </cell>
          <cell r="N46">
            <v>0</v>
          </cell>
          <cell r="O46">
            <v>0</v>
          </cell>
          <cell r="P46">
            <v>8</v>
          </cell>
        </row>
        <row r="47">
          <cell r="A47" t="str">
            <v>*** Reference Paper : Predict Fittings For Piping Systems ***</v>
          </cell>
          <cell r="B47">
            <v>10</v>
          </cell>
          <cell r="C47">
            <v>24</v>
          </cell>
          <cell r="D47">
            <v>6.35</v>
          </cell>
          <cell r="E47">
            <v>1</v>
          </cell>
          <cell r="F47">
            <v>0</v>
          </cell>
          <cell r="G47">
            <v>0</v>
          </cell>
          <cell r="H47">
            <v>0</v>
          </cell>
          <cell r="I47">
            <v>2.4300000000000002</v>
          </cell>
          <cell r="J47">
            <v>2.0699999999999998</v>
          </cell>
          <cell r="K47">
            <v>4.5</v>
          </cell>
          <cell r="L47">
            <v>0</v>
          </cell>
          <cell r="M47">
            <v>0</v>
          </cell>
          <cell r="N47">
            <v>0</v>
          </cell>
          <cell r="O47">
            <v>0</v>
          </cell>
          <cell r="P47">
            <v>8</v>
          </cell>
          <cell r="R47" t="str">
            <v>Fc = 2.00  Manifold Type Piping</v>
          </cell>
        </row>
        <row r="48">
          <cell r="B48">
            <v>10</v>
          </cell>
          <cell r="C48">
            <v>26</v>
          </cell>
          <cell r="D48">
            <v>7.92</v>
          </cell>
          <cell r="E48">
            <v>1</v>
          </cell>
          <cell r="F48">
            <v>0</v>
          </cell>
          <cell r="G48">
            <v>0</v>
          </cell>
          <cell r="H48">
            <v>0</v>
          </cell>
          <cell r="I48">
            <v>2.64</v>
          </cell>
          <cell r="J48">
            <v>4.8600000000000003</v>
          </cell>
          <cell r="K48">
            <v>7.5</v>
          </cell>
          <cell r="L48">
            <v>0</v>
          </cell>
          <cell r="M48">
            <v>0</v>
          </cell>
          <cell r="N48">
            <v>0</v>
          </cell>
          <cell r="O48">
            <v>0</v>
          </cell>
          <cell r="P48">
            <v>9</v>
          </cell>
          <cell r="R48" t="str">
            <v xml:space="preserve">        (PIPE JOINT FACTOR Fp = 0%)</v>
          </cell>
        </row>
        <row r="49">
          <cell r="B49">
            <v>10</v>
          </cell>
          <cell r="C49">
            <v>28</v>
          </cell>
          <cell r="D49">
            <v>7.92</v>
          </cell>
          <cell r="E49">
            <v>1</v>
          </cell>
          <cell r="F49">
            <v>0</v>
          </cell>
          <cell r="G49">
            <v>0</v>
          </cell>
          <cell r="H49">
            <v>0</v>
          </cell>
          <cell r="I49">
            <v>2.84</v>
          </cell>
          <cell r="J49">
            <v>5.26</v>
          </cell>
          <cell r="K49">
            <v>8.1</v>
          </cell>
          <cell r="L49">
            <v>0</v>
          </cell>
          <cell r="M49">
            <v>0</v>
          </cell>
          <cell r="N49">
            <v>0</v>
          </cell>
          <cell r="O49">
            <v>0</v>
          </cell>
          <cell r="P49">
            <v>9</v>
          </cell>
          <cell r="R49" t="str">
            <v>Fc = 4.00  Very Complex Manifolds</v>
          </cell>
        </row>
        <row r="50">
          <cell r="A50" t="str">
            <v>The number and types of pipe fittings can be estimated by this method</v>
          </cell>
          <cell r="B50">
            <v>10</v>
          </cell>
          <cell r="C50">
            <v>30</v>
          </cell>
          <cell r="D50">
            <v>7.92</v>
          </cell>
          <cell r="E50">
            <v>1</v>
          </cell>
          <cell r="F50">
            <v>0</v>
          </cell>
          <cell r="G50">
            <v>0</v>
          </cell>
          <cell r="H50">
            <v>0</v>
          </cell>
          <cell r="I50">
            <v>3.04</v>
          </cell>
          <cell r="J50">
            <v>5.66</v>
          </cell>
          <cell r="K50">
            <v>8.6999999999999993</v>
          </cell>
          <cell r="L50">
            <v>0</v>
          </cell>
          <cell r="M50">
            <v>0</v>
          </cell>
          <cell r="N50">
            <v>0</v>
          </cell>
          <cell r="O50">
            <v>0</v>
          </cell>
          <cell r="P50">
            <v>10</v>
          </cell>
          <cell r="R50" t="str">
            <v xml:space="preserve">        (PIPE JOINT FACTOR Fp = 0%)</v>
          </cell>
        </row>
        <row r="51">
          <cell r="A51" t="str">
            <v>long before the piping isometrics are done. Pipe size and a general idea</v>
          </cell>
          <cell r="B51">
            <v>10</v>
          </cell>
          <cell r="C51">
            <v>32</v>
          </cell>
          <cell r="D51">
            <v>7.92</v>
          </cell>
          <cell r="E51">
            <v>1</v>
          </cell>
          <cell r="F51">
            <v>0</v>
          </cell>
          <cell r="G51">
            <v>0</v>
          </cell>
          <cell r="H51">
            <v>0</v>
          </cell>
          <cell r="I51">
            <v>3.24</v>
          </cell>
          <cell r="J51">
            <v>6.06</v>
          </cell>
          <cell r="K51">
            <v>9.3000000000000007</v>
          </cell>
          <cell r="L51">
            <v>0</v>
          </cell>
          <cell r="M51">
            <v>0</v>
          </cell>
          <cell r="N51">
            <v>0</v>
          </cell>
          <cell r="O51">
            <v>0</v>
          </cell>
          <cell r="P51">
            <v>11</v>
          </cell>
        </row>
        <row r="52">
          <cell r="A52" t="str">
            <v>of the system's complexity are all that is needed.</v>
          </cell>
          <cell r="B52">
            <v>10</v>
          </cell>
          <cell r="C52">
            <v>34</v>
          </cell>
          <cell r="D52">
            <v>7.92</v>
          </cell>
          <cell r="E52">
            <v>1</v>
          </cell>
          <cell r="F52">
            <v>0</v>
          </cell>
          <cell r="G52">
            <v>0</v>
          </cell>
          <cell r="H52">
            <v>0</v>
          </cell>
          <cell r="I52">
            <v>3.45</v>
          </cell>
          <cell r="J52">
            <v>6.44</v>
          </cell>
          <cell r="K52">
            <v>9.89</v>
          </cell>
          <cell r="L52">
            <v>1</v>
          </cell>
          <cell r="M52">
            <v>1</v>
          </cell>
          <cell r="N52">
            <v>1</v>
          </cell>
          <cell r="O52">
            <v>1</v>
          </cell>
          <cell r="P52">
            <v>12</v>
          </cell>
          <cell r="Q52">
            <v>12</v>
          </cell>
          <cell r="R52" t="str">
            <v/>
          </cell>
        </row>
        <row r="53">
          <cell r="B53">
            <v>10</v>
          </cell>
          <cell r="C53">
            <v>36</v>
          </cell>
          <cell r="D53">
            <v>7.92</v>
          </cell>
          <cell r="E53">
            <v>1</v>
          </cell>
          <cell r="F53">
            <v>0</v>
          </cell>
          <cell r="G53">
            <v>0</v>
          </cell>
          <cell r="H53">
            <v>0</v>
          </cell>
          <cell r="I53">
            <v>3.65</v>
          </cell>
          <cell r="J53">
            <v>6.84</v>
          </cell>
          <cell r="K53">
            <v>10.49</v>
          </cell>
          <cell r="L53">
            <v>0</v>
          </cell>
          <cell r="M53">
            <v>0</v>
          </cell>
          <cell r="N53">
            <v>0</v>
          </cell>
          <cell r="O53">
            <v>0</v>
          </cell>
          <cell r="P53">
            <v>12</v>
          </cell>
        </row>
        <row r="54">
          <cell r="B54" t="str">
            <v>10S</v>
          </cell>
          <cell r="C54">
            <v>0.125</v>
          </cell>
          <cell r="D54">
            <v>1.24</v>
          </cell>
          <cell r="E54">
            <v>1</v>
          </cell>
          <cell r="F54">
            <v>0</v>
          </cell>
          <cell r="G54">
            <v>0</v>
          </cell>
          <cell r="H54">
            <v>0</v>
          </cell>
          <cell r="I54">
            <v>7.0000000000000007E-2</v>
          </cell>
          <cell r="J54">
            <v>0</v>
          </cell>
          <cell r="K54">
            <v>7.0000000000000007E-2</v>
          </cell>
          <cell r="L54">
            <v>0</v>
          </cell>
          <cell r="M54">
            <v>0</v>
          </cell>
          <cell r="N54">
            <v>0</v>
          </cell>
          <cell r="O54">
            <v>0</v>
          </cell>
          <cell r="P54">
            <v>2</v>
          </cell>
        </row>
        <row r="55">
          <cell r="B55" t="str">
            <v>10S</v>
          </cell>
          <cell r="C55">
            <v>0.125</v>
          </cell>
          <cell r="D55">
            <v>1.24</v>
          </cell>
          <cell r="E55">
            <v>1</v>
          </cell>
          <cell r="F55">
            <v>0</v>
          </cell>
          <cell r="G55">
            <v>0</v>
          </cell>
          <cell r="H55">
            <v>0</v>
          </cell>
          <cell r="I55">
            <v>7.0000000000000007E-2</v>
          </cell>
          <cell r="J55">
            <v>0</v>
          </cell>
          <cell r="K55">
            <v>7.0000000000000007E-2</v>
          </cell>
          <cell r="L55">
            <v>0</v>
          </cell>
          <cell r="M55">
            <v>0</v>
          </cell>
          <cell r="N55">
            <v>0</v>
          </cell>
          <cell r="O55">
            <v>0</v>
          </cell>
          <cell r="P55">
            <v>2</v>
          </cell>
          <cell r="Q55" t="str">
            <v xml:space="preserve">S_x0001_N_x0002_1a_x0000__x0017_T«n nÒn b»ng c¸t ®Çm kü_x0002_m3_x0000_%X©y mãng ®¸ </v>
          </cell>
        </row>
        <row r="56">
          <cell r="B56" t="str">
            <v>10S</v>
          </cell>
          <cell r="C56">
            <v>0.125</v>
          </cell>
          <cell r="D56">
            <v>1.24</v>
          </cell>
          <cell r="E56">
            <v>1</v>
          </cell>
          <cell r="F56">
            <v>0</v>
          </cell>
          <cell r="G56">
            <v>0</v>
          </cell>
          <cell r="H56">
            <v>0</v>
          </cell>
          <cell r="I56">
            <v>7.0000000000000007E-2</v>
          </cell>
          <cell r="J56">
            <v>0</v>
          </cell>
          <cell r="K56">
            <v>7.0000000000000007E-2</v>
          </cell>
          <cell r="L56">
            <v>0</v>
          </cell>
          <cell r="M56">
            <v>0</v>
          </cell>
          <cell r="N56">
            <v>0</v>
          </cell>
          <cell r="O56">
            <v>0</v>
          </cell>
          <cell r="P56">
            <v>2</v>
          </cell>
        </row>
        <row r="57">
          <cell r="B57" t="str">
            <v>10S</v>
          </cell>
          <cell r="C57">
            <v>0.25</v>
          </cell>
          <cell r="D57">
            <v>1.65</v>
          </cell>
          <cell r="E57">
            <v>1</v>
          </cell>
          <cell r="F57">
            <v>0</v>
          </cell>
          <cell r="G57">
            <v>0</v>
          </cell>
          <cell r="H57">
            <v>0</v>
          </cell>
          <cell r="I57">
            <v>7.0000000000000007E-2</v>
          </cell>
          <cell r="J57">
            <v>0</v>
          </cell>
          <cell r="K57">
            <v>7.0000000000000007E-2</v>
          </cell>
          <cell r="L57">
            <v>0</v>
          </cell>
          <cell r="M57">
            <v>0</v>
          </cell>
          <cell r="N57">
            <v>0</v>
          </cell>
          <cell r="O57">
            <v>0</v>
          </cell>
          <cell r="P57">
            <v>2</v>
          </cell>
        </row>
        <row r="58">
          <cell r="B58" t="str">
            <v>10S</v>
          </cell>
          <cell r="C58">
            <v>0.25</v>
          </cell>
          <cell r="D58">
            <v>1.65</v>
          </cell>
          <cell r="E58">
            <v>1</v>
          </cell>
          <cell r="F58">
            <v>0</v>
          </cell>
          <cell r="G58">
            <v>0</v>
          </cell>
          <cell r="H58">
            <v>0</v>
          </cell>
          <cell r="I58">
            <v>7.0000000000000007E-2</v>
          </cell>
          <cell r="J58">
            <v>0</v>
          </cell>
          <cell r="K58">
            <v>7.0000000000000007E-2</v>
          </cell>
          <cell r="L58">
            <v>0</v>
          </cell>
          <cell r="M58">
            <v>0</v>
          </cell>
          <cell r="N58">
            <v>0</v>
          </cell>
          <cell r="O58">
            <v>0</v>
          </cell>
          <cell r="P58">
            <v>2</v>
          </cell>
        </row>
        <row r="59">
          <cell r="B59" t="str">
            <v>10S</v>
          </cell>
          <cell r="C59">
            <v>0.25</v>
          </cell>
          <cell r="D59">
            <v>1.65</v>
          </cell>
          <cell r="E59">
            <v>1</v>
          </cell>
          <cell r="F59">
            <v>0</v>
          </cell>
          <cell r="G59">
            <v>0</v>
          </cell>
          <cell r="H59">
            <v>0</v>
          </cell>
          <cell r="I59">
            <v>7.0000000000000007E-2</v>
          </cell>
          <cell r="J59">
            <v>0</v>
          </cell>
          <cell r="K59">
            <v>7.0000000000000007E-2</v>
          </cell>
          <cell r="L59">
            <v>0</v>
          </cell>
          <cell r="M59">
            <v>0</v>
          </cell>
          <cell r="N59">
            <v>0</v>
          </cell>
          <cell r="O59">
            <v>0</v>
          </cell>
          <cell r="P59">
            <v>2</v>
          </cell>
        </row>
        <row r="60">
          <cell r="B60" t="str">
            <v>10S</v>
          </cell>
          <cell r="C60">
            <v>0.375</v>
          </cell>
          <cell r="D60">
            <v>1.65</v>
          </cell>
          <cell r="E60">
            <v>1</v>
          </cell>
          <cell r="F60">
            <v>0</v>
          </cell>
          <cell r="G60">
            <v>0</v>
          </cell>
          <cell r="H60">
            <v>0</v>
          </cell>
          <cell r="I60">
            <v>7.0000000000000007E-2</v>
          </cell>
          <cell r="J60">
            <v>0</v>
          </cell>
          <cell r="K60">
            <v>7.0000000000000007E-2</v>
          </cell>
          <cell r="L60">
            <v>0</v>
          </cell>
          <cell r="M60">
            <v>0</v>
          </cell>
          <cell r="N60">
            <v>0</v>
          </cell>
          <cell r="O60">
            <v>0</v>
          </cell>
          <cell r="P60">
            <v>2</v>
          </cell>
        </row>
        <row r="61">
          <cell r="B61" t="str">
            <v>10S</v>
          </cell>
          <cell r="C61">
            <v>0.375</v>
          </cell>
          <cell r="D61">
            <v>1.65</v>
          </cell>
          <cell r="E61">
            <v>1</v>
          </cell>
          <cell r="F61">
            <v>0</v>
          </cell>
          <cell r="G61">
            <v>0</v>
          </cell>
          <cell r="H61">
            <v>0</v>
          </cell>
          <cell r="I61">
            <v>7.0000000000000007E-2</v>
          </cell>
          <cell r="J61">
            <v>0</v>
          </cell>
          <cell r="K61">
            <v>7.0000000000000007E-2</v>
          </cell>
          <cell r="L61">
            <v>0</v>
          </cell>
          <cell r="M61">
            <v>0</v>
          </cell>
          <cell r="N61">
            <v>0</v>
          </cell>
          <cell r="O61">
            <v>0</v>
          </cell>
          <cell r="P61">
            <v>2</v>
          </cell>
        </row>
        <row r="62">
          <cell r="B62" t="str">
            <v>10S</v>
          </cell>
          <cell r="C62">
            <v>0.375</v>
          </cell>
          <cell r="D62">
            <v>1.65</v>
          </cell>
          <cell r="E62">
            <v>1</v>
          </cell>
          <cell r="F62">
            <v>0</v>
          </cell>
          <cell r="G62">
            <v>0</v>
          </cell>
          <cell r="H62">
            <v>0</v>
          </cell>
          <cell r="I62">
            <v>7.0000000000000007E-2</v>
          </cell>
          <cell r="J62">
            <v>0</v>
          </cell>
          <cell r="K62">
            <v>7.0000000000000007E-2</v>
          </cell>
          <cell r="L62">
            <v>0</v>
          </cell>
          <cell r="M62">
            <v>0</v>
          </cell>
          <cell r="N62">
            <v>0</v>
          </cell>
          <cell r="O62">
            <v>0</v>
          </cell>
          <cell r="P62">
            <v>2</v>
          </cell>
        </row>
        <row r="63">
          <cell r="B63" t="str">
            <v>10S</v>
          </cell>
          <cell r="C63">
            <v>0.5</v>
          </cell>
          <cell r="D63">
            <v>2.11</v>
          </cell>
          <cell r="E63">
            <v>1</v>
          </cell>
          <cell r="F63">
            <v>0</v>
          </cell>
          <cell r="G63">
            <v>0</v>
          </cell>
          <cell r="H63">
            <v>0</v>
          </cell>
          <cell r="I63">
            <v>7.0000000000000007E-2</v>
          </cell>
          <cell r="J63">
            <v>0</v>
          </cell>
          <cell r="K63">
            <v>7.0000000000000007E-2</v>
          </cell>
          <cell r="L63">
            <v>0</v>
          </cell>
          <cell r="M63">
            <v>0</v>
          </cell>
          <cell r="N63">
            <v>0</v>
          </cell>
          <cell r="O63">
            <v>0</v>
          </cell>
          <cell r="P63">
            <v>2</v>
          </cell>
        </row>
        <row r="64">
          <cell r="B64" t="str">
            <v>10S</v>
          </cell>
          <cell r="C64">
            <v>0.5</v>
          </cell>
          <cell r="D64">
            <v>2.11</v>
          </cell>
          <cell r="E64">
            <v>1</v>
          </cell>
          <cell r="F64">
            <v>0</v>
          </cell>
          <cell r="G64">
            <v>0</v>
          </cell>
          <cell r="H64">
            <v>0</v>
          </cell>
          <cell r="I64">
            <v>7.0000000000000007E-2</v>
          </cell>
          <cell r="J64">
            <v>0</v>
          </cell>
          <cell r="K64">
            <v>7.0000000000000007E-2</v>
          </cell>
          <cell r="L64">
            <v>0</v>
          </cell>
          <cell r="M64">
            <v>0</v>
          </cell>
          <cell r="N64">
            <v>0</v>
          </cell>
          <cell r="O64">
            <v>0</v>
          </cell>
          <cell r="P64">
            <v>2</v>
          </cell>
        </row>
        <row r="65">
          <cell r="B65" t="str">
            <v>10S</v>
          </cell>
          <cell r="C65">
            <v>0.5</v>
          </cell>
          <cell r="D65">
            <v>2.11</v>
          </cell>
          <cell r="E65">
            <v>1</v>
          </cell>
          <cell r="F65">
            <v>0</v>
          </cell>
          <cell r="G65">
            <v>0</v>
          </cell>
          <cell r="H65">
            <v>0</v>
          </cell>
          <cell r="I65">
            <v>7.0000000000000007E-2</v>
          </cell>
          <cell r="J65">
            <v>0</v>
          </cell>
          <cell r="K65">
            <v>7.0000000000000007E-2</v>
          </cell>
          <cell r="L65">
            <v>0</v>
          </cell>
          <cell r="M65">
            <v>0</v>
          </cell>
          <cell r="N65">
            <v>0</v>
          </cell>
          <cell r="O65">
            <v>0</v>
          </cell>
          <cell r="P65">
            <v>2</v>
          </cell>
        </row>
        <row r="66">
          <cell r="B66" t="str">
            <v>10S</v>
          </cell>
          <cell r="C66">
            <v>0.75</v>
          </cell>
          <cell r="D66">
            <v>2.11</v>
          </cell>
          <cell r="E66">
            <v>1</v>
          </cell>
          <cell r="F66">
            <v>0</v>
          </cell>
          <cell r="G66">
            <v>0</v>
          </cell>
          <cell r="H66">
            <v>0</v>
          </cell>
          <cell r="I66">
            <v>7.0000000000000007E-2</v>
          </cell>
          <cell r="J66">
            <v>0</v>
          </cell>
          <cell r="K66">
            <v>7.0000000000000007E-2</v>
          </cell>
          <cell r="L66">
            <v>0</v>
          </cell>
          <cell r="M66">
            <v>0</v>
          </cell>
          <cell r="N66">
            <v>0</v>
          </cell>
          <cell r="O66">
            <v>0</v>
          </cell>
          <cell r="P66">
            <v>2</v>
          </cell>
        </row>
        <row r="67">
          <cell r="B67" t="str">
            <v>10S</v>
          </cell>
          <cell r="C67">
            <v>0.75</v>
          </cell>
          <cell r="D67">
            <v>2.11</v>
          </cell>
          <cell r="E67">
            <v>1</v>
          </cell>
          <cell r="F67">
            <v>0</v>
          </cell>
          <cell r="G67">
            <v>0</v>
          </cell>
          <cell r="H67">
            <v>0</v>
          </cell>
          <cell r="I67">
            <v>7.0000000000000007E-2</v>
          </cell>
          <cell r="J67">
            <v>0</v>
          </cell>
          <cell r="K67">
            <v>7.0000000000000007E-2</v>
          </cell>
          <cell r="L67">
            <v>0</v>
          </cell>
          <cell r="M67">
            <v>0</v>
          </cell>
          <cell r="N67">
            <v>0</v>
          </cell>
          <cell r="O67">
            <v>0</v>
          </cell>
          <cell r="P67">
            <v>2</v>
          </cell>
        </row>
        <row r="68">
          <cell r="B68" t="str">
            <v>10S</v>
          </cell>
          <cell r="C68">
            <v>0.75</v>
          </cell>
          <cell r="D68">
            <v>2.11</v>
          </cell>
          <cell r="E68">
            <v>1</v>
          </cell>
          <cell r="F68">
            <v>0</v>
          </cell>
          <cell r="G68">
            <v>0</v>
          </cell>
          <cell r="H68">
            <v>0</v>
          </cell>
          <cell r="I68">
            <v>7.0000000000000007E-2</v>
          </cell>
          <cell r="J68">
            <v>0</v>
          </cell>
          <cell r="K68">
            <v>7.0000000000000007E-2</v>
          </cell>
          <cell r="L68">
            <v>0</v>
          </cell>
          <cell r="M68">
            <v>0</v>
          </cell>
          <cell r="N68">
            <v>0</v>
          </cell>
          <cell r="O68">
            <v>0</v>
          </cell>
          <cell r="P68">
            <v>2</v>
          </cell>
        </row>
        <row r="69">
          <cell r="B69" t="str">
            <v>10S</v>
          </cell>
          <cell r="C69">
            <v>1</v>
          </cell>
          <cell r="D69">
            <v>2.77</v>
          </cell>
          <cell r="E69">
            <v>1</v>
          </cell>
          <cell r="F69">
            <v>0</v>
          </cell>
          <cell r="G69">
            <v>0</v>
          </cell>
          <cell r="H69">
            <v>0</v>
          </cell>
          <cell r="I69">
            <v>0.12</v>
          </cell>
          <cell r="J69">
            <v>0</v>
          </cell>
          <cell r="K69">
            <v>0.12</v>
          </cell>
          <cell r="L69">
            <v>0</v>
          </cell>
          <cell r="M69">
            <v>0</v>
          </cell>
          <cell r="N69">
            <v>0</v>
          </cell>
          <cell r="O69">
            <v>0</v>
          </cell>
          <cell r="P69">
            <v>2</v>
          </cell>
        </row>
        <row r="70">
          <cell r="A70">
            <v>0</v>
          </cell>
          <cell r="B70" t="str">
            <v>10S</v>
          </cell>
          <cell r="C70">
            <v>1</v>
          </cell>
          <cell r="D70">
            <v>2.77</v>
          </cell>
          <cell r="E70">
            <v>1</v>
          </cell>
          <cell r="F70">
            <v>0</v>
          </cell>
          <cell r="G70">
            <v>0</v>
          </cell>
          <cell r="H70">
            <v>0</v>
          </cell>
          <cell r="I70">
            <v>0.12</v>
          </cell>
          <cell r="J70">
            <v>0</v>
          </cell>
          <cell r="K70">
            <v>0.12</v>
          </cell>
          <cell r="L70">
            <v>0</v>
          </cell>
          <cell r="M70">
            <v>0</v>
          </cell>
          <cell r="N70">
            <v>0</v>
          </cell>
          <cell r="O70">
            <v>0</v>
          </cell>
          <cell r="P70">
            <v>2</v>
          </cell>
        </row>
        <row r="71">
          <cell r="B71" t="str">
            <v>10S</v>
          </cell>
          <cell r="C71">
            <v>1</v>
          </cell>
          <cell r="D71">
            <v>2.77</v>
          </cell>
          <cell r="E71">
            <v>1</v>
          </cell>
          <cell r="F71">
            <v>0</v>
          </cell>
          <cell r="G71">
            <v>0</v>
          </cell>
          <cell r="H71">
            <v>0</v>
          </cell>
          <cell r="I71">
            <v>0.12</v>
          </cell>
          <cell r="J71">
            <v>0</v>
          </cell>
          <cell r="K71">
            <v>0.12</v>
          </cell>
          <cell r="L71">
            <v>0</v>
          </cell>
          <cell r="M71">
            <v>0</v>
          </cell>
          <cell r="N71">
            <v>0</v>
          </cell>
          <cell r="O71">
            <v>0</v>
          </cell>
          <cell r="P71">
            <v>2</v>
          </cell>
        </row>
        <row r="72">
          <cell r="B72" t="str">
            <v>10S</v>
          </cell>
          <cell r="C72">
            <v>1.25</v>
          </cell>
          <cell r="D72">
            <v>2.77</v>
          </cell>
          <cell r="E72">
            <v>1</v>
          </cell>
          <cell r="F72">
            <v>0</v>
          </cell>
          <cell r="G72">
            <v>0</v>
          </cell>
          <cell r="H72">
            <v>0</v>
          </cell>
          <cell r="I72">
            <v>0.15</v>
          </cell>
          <cell r="J72">
            <v>0</v>
          </cell>
          <cell r="K72">
            <v>0.15</v>
          </cell>
          <cell r="L72">
            <v>0</v>
          </cell>
          <cell r="M72">
            <v>0</v>
          </cell>
          <cell r="N72">
            <v>0</v>
          </cell>
          <cell r="O72">
            <v>0</v>
          </cell>
          <cell r="P72">
            <v>2</v>
          </cell>
        </row>
        <row r="73">
          <cell r="B73" t="str">
            <v>10S</v>
          </cell>
          <cell r="C73">
            <v>1.25</v>
          </cell>
          <cell r="D73">
            <v>2.77</v>
          </cell>
          <cell r="E73">
            <v>1</v>
          </cell>
          <cell r="F73">
            <v>0</v>
          </cell>
          <cell r="G73">
            <v>0</v>
          </cell>
          <cell r="H73">
            <v>0</v>
          </cell>
          <cell r="I73">
            <v>0.15</v>
          </cell>
          <cell r="J73">
            <v>0</v>
          </cell>
          <cell r="K73">
            <v>0.15</v>
          </cell>
          <cell r="L73">
            <v>0</v>
          </cell>
          <cell r="M73">
            <v>0</v>
          </cell>
          <cell r="N73">
            <v>0</v>
          </cell>
          <cell r="O73">
            <v>0</v>
          </cell>
          <cell r="P73">
            <v>2</v>
          </cell>
          <cell r="Q73">
            <v>2</v>
          </cell>
          <cell r="R73">
            <v>2</v>
          </cell>
        </row>
        <row r="74">
          <cell r="B74" t="str">
            <v>10S</v>
          </cell>
          <cell r="C74">
            <v>1.25</v>
          </cell>
          <cell r="D74">
            <v>2.77</v>
          </cell>
          <cell r="E74">
            <v>1</v>
          </cell>
          <cell r="F74">
            <v>0</v>
          </cell>
          <cell r="G74">
            <v>0</v>
          </cell>
          <cell r="H74">
            <v>0</v>
          </cell>
          <cell r="I74">
            <v>0.15</v>
          </cell>
          <cell r="J74">
            <v>0</v>
          </cell>
          <cell r="K74">
            <v>0.15</v>
          </cell>
          <cell r="L74">
            <v>0</v>
          </cell>
          <cell r="M74">
            <v>0</v>
          </cell>
          <cell r="N74">
            <v>0</v>
          </cell>
          <cell r="O74">
            <v>0</v>
          </cell>
          <cell r="P74">
            <v>2</v>
          </cell>
        </row>
        <row r="75">
          <cell r="B75" t="str">
            <v>10S</v>
          </cell>
          <cell r="C75">
            <v>1.5</v>
          </cell>
          <cell r="D75">
            <v>2.77</v>
          </cell>
          <cell r="E75">
            <v>1</v>
          </cell>
          <cell r="F75">
            <v>0</v>
          </cell>
          <cell r="G75">
            <v>0</v>
          </cell>
          <cell r="H75">
            <v>0</v>
          </cell>
          <cell r="I75">
            <v>0.15</v>
          </cell>
          <cell r="J75">
            <v>0</v>
          </cell>
          <cell r="K75">
            <v>0.15</v>
          </cell>
          <cell r="L75">
            <v>0</v>
          </cell>
          <cell r="M75">
            <v>0</v>
          </cell>
          <cell r="N75">
            <v>0</v>
          </cell>
          <cell r="O75">
            <v>0</v>
          </cell>
          <cell r="P75">
            <v>2</v>
          </cell>
        </row>
        <row r="76">
          <cell r="B76" t="str">
            <v>10S</v>
          </cell>
          <cell r="C76">
            <v>1.5</v>
          </cell>
          <cell r="D76">
            <v>2.77</v>
          </cell>
          <cell r="E76">
            <v>1</v>
          </cell>
          <cell r="F76">
            <v>0</v>
          </cell>
          <cell r="G76">
            <v>0</v>
          </cell>
          <cell r="H76">
            <v>0</v>
          </cell>
          <cell r="I76">
            <v>0.15</v>
          </cell>
          <cell r="J76">
            <v>0</v>
          </cell>
          <cell r="K76">
            <v>0.15</v>
          </cell>
          <cell r="L76">
            <v>0</v>
          </cell>
          <cell r="M76">
            <v>0</v>
          </cell>
          <cell r="N76">
            <v>0</v>
          </cell>
          <cell r="O76">
            <v>0</v>
          </cell>
          <cell r="P76">
            <v>2</v>
          </cell>
        </row>
        <row r="77">
          <cell r="B77" t="str">
            <v>10S</v>
          </cell>
          <cell r="C77">
            <v>1.5</v>
          </cell>
          <cell r="D77">
            <v>2.77</v>
          </cell>
          <cell r="E77">
            <v>1</v>
          </cell>
          <cell r="F77">
            <v>0</v>
          </cell>
          <cell r="G77">
            <v>0</v>
          </cell>
          <cell r="H77">
            <v>0</v>
          </cell>
          <cell r="I77">
            <v>0.15</v>
          </cell>
          <cell r="J77">
            <v>0</v>
          </cell>
          <cell r="K77">
            <v>0.15</v>
          </cell>
          <cell r="L77">
            <v>0</v>
          </cell>
          <cell r="M77">
            <v>0</v>
          </cell>
          <cell r="N77">
            <v>0</v>
          </cell>
          <cell r="O77">
            <v>0</v>
          </cell>
          <cell r="P77">
            <v>2</v>
          </cell>
        </row>
        <row r="78">
          <cell r="B78" t="str">
            <v>10S</v>
          </cell>
          <cell r="C78">
            <v>2</v>
          </cell>
          <cell r="D78">
            <v>2.77</v>
          </cell>
          <cell r="E78">
            <v>1</v>
          </cell>
          <cell r="F78">
            <v>0</v>
          </cell>
          <cell r="G78">
            <v>0</v>
          </cell>
          <cell r="H78">
            <v>0</v>
          </cell>
          <cell r="I78">
            <v>0.15</v>
          </cell>
          <cell r="J78">
            <v>0</v>
          </cell>
          <cell r="K78">
            <v>0.15</v>
          </cell>
          <cell r="L78">
            <v>0</v>
          </cell>
          <cell r="M78">
            <v>0</v>
          </cell>
          <cell r="N78">
            <v>0</v>
          </cell>
          <cell r="O78">
            <v>0</v>
          </cell>
          <cell r="P78">
            <v>2</v>
          </cell>
        </row>
        <row r="79">
          <cell r="B79" t="str">
            <v>10S</v>
          </cell>
          <cell r="C79">
            <v>2</v>
          </cell>
          <cell r="D79">
            <v>2.77</v>
          </cell>
          <cell r="E79">
            <v>1</v>
          </cell>
          <cell r="F79">
            <v>0</v>
          </cell>
          <cell r="G79">
            <v>0</v>
          </cell>
          <cell r="H79">
            <v>0</v>
          </cell>
          <cell r="I79">
            <v>0.15</v>
          </cell>
          <cell r="J79">
            <v>0</v>
          </cell>
          <cell r="K79">
            <v>0.15</v>
          </cell>
          <cell r="L79">
            <v>0</v>
          </cell>
          <cell r="M79">
            <v>0</v>
          </cell>
          <cell r="N79">
            <v>0</v>
          </cell>
          <cell r="O79">
            <v>0</v>
          </cell>
          <cell r="P79">
            <v>2</v>
          </cell>
        </row>
        <row r="80">
          <cell r="B80" t="str">
            <v>10S</v>
          </cell>
          <cell r="C80">
            <v>2</v>
          </cell>
          <cell r="D80">
            <v>2.77</v>
          </cell>
          <cell r="E80">
            <v>1</v>
          </cell>
          <cell r="F80">
            <v>0</v>
          </cell>
          <cell r="G80">
            <v>0</v>
          </cell>
          <cell r="H80">
            <v>0</v>
          </cell>
          <cell r="I80">
            <v>0.15</v>
          </cell>
          <cell r="J80">
            <v>0</v>
          </cell>
          <cell r="K80">
            <v>0.15</v>
          </cell>
          <cell r="L80">
            <v>0</v>
          </cell>
          <cell r="M80">
            <v>0</v>
          </cell>
          <cell r="N80">
            <v>0</v>
          </cell>
          <cell r="O80">
            <v>0</v>
          </cell>
          <cell r="P80">
            <v>2</v>
          </cell>
        </row>
        <row r="81">
          <cell r="B81" t="str">
            <v>10S</v>
          </cell>
          <cell r="C81">
            <v>2.5</v>
          </cell>
          <cell r="D81">
            <v>3.05</v>
          </cell>
          <cell r="E81">
            <v>1</v>
          </cell>
          <cell r="F81">
            <v>0</v>
          </cell>
          <cell r="G81">
            <v>0</v>
          </cell>
          <cell r="H81">
            <v>0</v>
          </cell>
          <cell r="I81">
            <v>0.15</v>
          </cell>
          <cell r="J81">
            <v>0</v>
          </cell>
          <cell r="K81">
            <v>0.15</v>
          </cell>
          <cell r="L81">
            <v>0</v>
          </cell>
          <cell r="M81">
            <v>0</v>
          </cell>
          <cell r="N81">
            <v>0</v>
          </cell>
          <cell r="O81">
            <v>0</v>
          </cell>
          <cell r="P81">
            <v>2</v>
          </cell>
        </row>
        <row r="82">
          <cell r="B82" t="str">
            <v>10S</v>
          </cell>
          <cell r="C82">
            <v>3</v>
          </cell>
          <cell r="D82">
            <v>3.05</v>
          </cell>
          <cell r="E82">
            <v>1</v>
          </cell>
          <cell r="F82">
            <v>0</v>
          </cell>
          <cell r="G82">
            <v>0</v>
          </cell>
          <cell r="H82">
            <v>0</v>
          </cell>
          <cell r="I82">
            <v>0.3</v>
          </cell>
          <cell r="J82">
            <v>0</v>
          </cell>
          <cell r="K82">
            <v>0.3</v>
          </cell>
          <cell r="L82">
            <v>0</v>
          </cell>
          <cell r="M82">
            <v>0</v>
          </cell>
          <cell r="N82">
            <v>0</v>
          </cell>
          <cell r="O82">
            <v>0</v>
          </cell>
          <cell r="P82">
            <v>2</v>
          </cell>
        </row>
        <row r="83">
          <cell r="B83" t="str">
            <v>10S</v>
          </cell>
          <cell r="C83">
            <v>3.5</v>
          </cell>
          <cell r="D83">
            <v>3.05</v>
          </cell>
          <cell r="E83">
            <v>1</v>
          </cell>
          <cell r="F83">
            <v>0</v>
          </cell>
          <cell r="G83">
            <v>0</v>
          </cell>
          <cell r="H83">
            <v>0</v>
          </cell>
          <cell r="I83">
            <v>0.3</v>
          </cell>
          <cell r="J83">
            <v>0</v>
          </cell>
          <cell r="K83">
            <v>0.3</v>
          </cell>
          <cell r="L83">
            <v>0</v>
          </cell>
          <cell r="M83">
            <v>0</v>
          </cell>
          <cell r="N83">
            <v>0</v>
          </cell>
          <cell r="O83">
            <v>0</v>
          </cell>
          <cell r="P83">
            <v>3</v>
          </cell>
        </row>
        <row r="84">
          <cell r="B84" t="str">
            <v>10S</v>
          </cell>
          <cell r="C84">
            <v>4</v>
          </cell>
          <cell r="D84">
            <v>3.05</v>
          </cell>
          <cell r="E84">
            <v>1</v>
          </cell>
          <cell r="F84">
            <v>0</v>
          </cell>
          <cell r="G84">
            <v>0</v>
          </cell>
          <cell r="H84">
            <v>0</v>
          </cell>
          <cell r="I84">
            <v>0.45</v>
          </cell>
          <cell r="J84">
            <v>0</v>
          </cell>
          <cell r="K84">
            <v>0.45</v>
          </cell>
          <cell r="L84">
            <v>0</v>
          </cell>
          <cell r="M84">
            <v>0</v>
          </cell>
          <cell r="N84">
            <v>0</v>
          </cell>
          <cell r="O84">
            <v>0</v>
          </cell>
          <cell r="P84">
            <v>3</v>
          </cell>
        </row>
        <row r="85">
          <cell r="B85" t="str">
            <v>10S</v>
          </cell>
          <cell r="C85">
            <v>5</v>
          </cell>
          <cell r="D85">
            <v>3.4</v>
          </cell>
          <cell r="E85">
            <v>1</v>
          </cell>
          <cell r="F85">
            <v>0</v>
          </cell>
          <cell r="G85">
            <v>0</v>
          </cell>
          <cell r="H85">
            <v>0</v>
          </cell>
          <cell r="I85">
            <v>0.45</v>
          </cell>
          <cell r="J85">
            <v>0</v>
          </cell>
          <cell r="K85">
            <v>0.45</v>
          </cell>
          <cell r="L85">
            <v>0</v>
          </cell>
          <cell r="M85">
            <v>0</v>
          </cell>
          <cell r="N85">
            <v>0</v>
          </cell>
          <cell r="O85">
            <v>0</v>
          </cell>
          <cell r="P85">
            <v>4</v>
          </cell>
        </row>
        <row r="86">
          <cell r="B86" t="str">
            <v>10S</v>
          </cell>
          <cell r="C86">
            <v>6</v>
          </cell>
          <cell r="D86">
            <v>3.4</v>
          </cell>
          <cell r="E86">
            <v>1</v>
          </cell>
          <cell r="F86">
            <v>0</v>
          </cell>
          <cell r="G86">
            <v>0</v>
          </cell>
          <cell r="H86">
            <v>0</v>
          </cell>
          <cell r="I86">
            <v>0.6</v>
          </cell>
          <cell r="J86">
            <v>0</v>
          </cell>
          <cell r="K86">
            <v>0.6</v>
          </cell>
          <cell r="L86">
            <v>0</v>
          </cell>
          <cell r="M86">
            <v>0</v>
          </cell>
          <cell r="N86">
            <v>0</v>
          </cell>
          <cell r="O86">
            <v>0</v>
          </cell>
          <cell r="P86">
            <v>4</v>
          </cell>
        </row>
        <row r="87">
          <cell r="B87" t="str">
            <v>10S</v>
          </cell>
          <cell r="C87">
            <v>8</v>
          </cell>
          <cell r="D87">
            <v>3.76</v>
          </cell>
          <cell r="E87">
            <v>1</v>
          </cell>
          <cell r="F87">
            <v>0</v>
          </cell>
          <cell r="G87">
            <v>0</v>
          </cell>
          <cell r="H87">
            <v>0</v>
          </cell>
          <cell r="I87">
            <v>0.6</v>
          </cell>
          <cell r="J87">
            <v>0</v>
          </cell>
          <cell r="K87">
            <v>0.6</v>
          </cell>
          <cell r="L87">
            <v>0</v>
          </cell>
          <cell r="M87">
            <v>0</v>
          </cell>
          <cell r="N87">
            <v>0</v>
          </cell>
          <cell r="O87">
            <v>0</v>
          </cell>
          <cell r="P87">
            <v>4</v>
          </cell>
        </row>
        <row r="88">
          <cell r="B88" t="str">
            <v>10S</v>
          </cell>
          <cell r="C88">
            <v>10</v>
          </cell>
          <cell r="D88">
            <v>4.1900000000000004</v>
          </cell>
          <cell r="E88">
            <v>1</v>
          </cell>
          <cell r="F88">
            <v>0</v>
          </cell>
          <cell r="G88">
            <v>0</v>
          </cell>
          <cell r="H88">
            <v>0</v>
          </cell>
          <cell r="I88">
            <v>1.2</v>
          </cell>
          <cell r="J88">
            <v>0</v>
          </cell>
          <cell r="K88">
            <v>1.2</v>
          </cell>
          <cell r="L88">
            <v>0</v>
          </cell>
          <cell r="M88">
            <v>0</v>
          </cell>
          <cell r="N88">
            <v>0</v>
          </cell>
          <cell r="O88">
            <v>0</v>
          </cell>
          <cell r="P88">
            <v>4</v>
          </cell>
        </row>
        <row r="89">
          <cell r="B89" t="str">
            <v>10S</v>
          </cell>
          <cell r="C89">
            <v>12</v>
          </cell>
          <cell r="D89">
            <v>4.57</v>
          </cell>
          <cell r="E89">
            <v>1</v>
          </cell>
          <cell r="F89">
            <v>0</v>
          </cell>
          <cell r="G89">
            <v>0</v>
          </cell>
          <cell r="H89">
            <v>0</v>
          </cell>
          <cell r="I89">
            <v>1.5</v>
          </cell>
          <cell r="J89">
            <v>0</v>
          </cell>
          <cell r="K89">
            <v>1.5</v>
          </cell>
          <cell r="L89">
            <v>0</v>
          </cell>
          <cell r="M89">
            <v>0</v>
          </cell>
          <cell r="N89">
            <v>0</v>
          </cell>
          <cell r="O89">
            <v>0</v>
          </cell>
          <cell r="P89">
            <v>6</v>
          </cell>
        </row>
        <row r="90">
          <cell r="B90" t="str">
            <v>10S</v>
          </cell>
          <cell r="C90">
            <v>14</v>
          </cell>
          <cell r="D90">
            <v>4.78</v>
          </cell>
          <cell r="E90">
            <v>1</v>
          </cell>
          <cell r="F90">
            <v>1</v>
          </cell>
          <cell r="G90">
            <v>1</v>
          </cell>
          <cell r="H90">
            <v>2.2251287283221441E-307</v>
          </cell>
          <cell r="I90">
            <v>1.65</v>
          </cell>
          <cell r="J90">
            <v>0</v>
          </cell>
          <cell r="K90">
            <v>1.65</v>
          </cell>
          <cell r="L90">
            <v>0</v>
          </cell>
          <cell r="M90">
            <v>0</v>
          </cell>
          <cell r="N90">
            <v>0</v>
          </cell>
          <cell r="O90">
            <v>0</v>
          </cell>
          <cell r="P90">
            <v>6</v>
          </cell>
        </row>
        <row r="91">
          <cell r="B91" t="str">
            <v>10S</v>
          </cell>
          <cell r="C91">
            <v>16</v>
          </cell>
          <cell r="D91">
            <v>4.78</v>
          </cell>
          <cell r="E91">
            <v>1</v>
          </cell>
          <cell r="F91">
            <v>0</v>
          </cell>
          <cell r="G91">
            <v>0</v>
          </cell>
          <cell r="H91">
            <v>0</v>
          </cell>
          <cell r="I91">
            <v>1.95</v>
          </cell>
          <cell r="J91">
            <v>0</v>
          </cell>
          <cell r="K91">
            <v>1.95</v>
          </cell>
          <cell r="L91">
            <v>0</v>
          </cell>
          <cell r="M91">
            <v>0</v>
          </cell>
          <cell r="N91">
            <v>0</v>
          </cell>
          <cell r="O91">
            <v>0</v>
          </cell>
          <cell r="P91">
            <v>6</v>
          </cell>
        </row>
        <row r="92">
          <cell r="B92" t="str">
            <v>10S</v>
          </cell>
          <cell r="C92">
            <v>18</v>
          </cell>
          <cell r="D92">
            <v>4.78</v>
          </cell>
          <cell r="E92">
            <v>1</v>
          </cell>
          <cell r="F92">
            <v>0</v>
          </cell>
          <cell r="G92">
            <v>0</v>
          </cell>
          <cell r="H92">
            <v>0</v>
          </cell>
          <cell r="I92">
            <v>2.25</v>
          </cell>
          <cell r="J92">
            <v>0</v>
          </cell>
          <cell r="K92">
            <v>2.25</v>
          </cell>
          <cell r="L92">
            <v>0</v>
          </cell>
          <cell r="M92">
            <v>0</v>
          </cell>
          <cell r="N92">
            <v>0</v>
          </cell>
          <cell r="O92">
            <v>0</v>
          </cell>
          <cell r="P92">
            <v>6</v>
          </cell>
        </row>
        <row r="93">
          <cell r="B93" t="str">
            <v>10S</v>
          </cell>
          <cell r="C93">
            <v>20</v>
          </cell>
          <cell r="D93">
            <v>5.54</v>
          </cell>
          <cell r="E93">
            <v>1</v>
          </cell>
          <cell r="F93">
            <v>0</v>
          </cell>
          <cell r="G93">
            <v>0</v>
          </cell>
          <cell r="H93">
            <v>0</v>
          </cell>
          <cell r="I93">
            <v>2.0299999999999998</v>
          </cell>
          <cell r="J93">
            <v>1.1200000000000001</v>
          </cell>
          <cell r="K93">
            <v>3.15</v>
          </cell>
          <cell r="L93">
            <v>0</v>
          </cell>
          <cell r="M93">
            <v>0</v>
          </cell>
          <cell r="N93">
            <v>0</v>
          </cell>
          <cell r="O93">
            <v>0</v>
          </cell>
          <cell r="P93">
            <v>7</v>
          </cell>
        </row>
        <row r="94">
          <cell r="B94" t="str">
            <v>10S</v>
          </cell>
          <cell r="C94">
            <v>22</v>
          </cell>
          <cell r="D94">
            <v>5.54</v>
          </cell>
          <cell r="E94">
            <v>1</v>
          </cell>
          <cell r="F94">
            <v>0</v>
          </cell>
          <cell r="G94">
            <v>0</v>
          </cell>
          <cell r="H94">
            <v>0</v>
          </cell>
          <cell r="I94">
            <v>2.23</v>
          </cell>
          <cell r="J94">
            <v>1.37</v>
          </cell>
          <cell r="K94">
            <v>3.6</v>
          </cell>
          <cell r="L94">
            <v>0</v>
          </cell>
          <cell r="M94">
            <v>0</v>
          </cell>
          <cell r="N94">
            <v>0</v>
          </cell>
          <cell r="O94">
            <v>0</v>
          </cell>
          <cell r="P94">
            <v>8</v>
          </cell>
        </row>
        <row r="95">
          <cell r="B95" t="str">
            <v>10S</v>
          </cell>
          <cell r="C95">
            <v>24</v>
          </cell>
          <cell r="D95">
            <v>6.35</v>
          </cell>
          <cell r="E95">
            <v>1</v>
          </cell>
          <cell r="F95">
            <v>0</v>
          </cell>
          <cell r="G95">
            <v>0</v>
          </cell>
          <cell r="H95">
            <v>0</v>
          </cell>
          <cell r="I95">
            <v>2.4300000000000002</v>
          </cell>
          <cell r="J95">
            <v>2.0699999999999998</v>
          </cell>
          <cell r="K95">
            <v>4.5</v>
          </cell>
          <cell r="L95">
            <v>0</v>
          </cell>
          <cell r="M95">
            <v>0</v>
          </cell>
          <cell r="N95">
            <v>0</v>
          </cell>
          <cell r="O95">
            <v>0</v>
          </cell>
          <cell r="P95">
            <v>8</v>
          </cell>
        </row>
        <row r="96">
          <cell r="B96" t="str">
            <v>10S</v>
          </cell>
          <cell r="C96">
            <v>30</v>
          </cell>
          <cell r="D96">
            <v>7.92</v>
          </cell>
          <cell r="E96">
            <v>1</v>
          </cell>
          <cell r="F96">
            <v>0</v>
          </cell>
          <cell r="G96">
            <v>0</v>
          </cell>
          <cell r="H96">
            <v>0</v>
          </cell>
          <cell r="I96">
            <v>3.04</v>
          </cell>
          <cell r="J96">
            <v>5.66</v>
          </cell>
          <cell r="K96">
            <v>8.6999999999999993</v>
          </cell>
          <cell r="L96">
            <v>0</v>
          </cell>
          <cell r="M96">
            <v>0</v>
          </cell>
          <cell r="N96">
            <v>0</v>
          </cell>
          <cell r="O96">
            <v>0</v>
          </cell>
          <cell r="P96">
            <v>10</v>
          </cell>
        </row>
        <row r="97">
          <cell r="B97">
            <v>20</v>
          </cell>
          <cell r="C97">
            <v>8</v>
          </cell>
          <cell r="D97">
            <v>6.35</v>
          </cell>
          <cell r="E97">
            <v>1</v>
          </cell>
          <cell r="F97">
            <v>0</v>
          </cell>
          <cell r="G97">
            <v>0</v>
          </cell>
          <cell r="H97">
            <v>0</v>
          </cell>
          <cell r="I97">
            <v>0.81</v>
          </cell>
          <cell r="J97">
            <v>0.99</v>
          </cell>
          <cell r="K97">
            <v>1.8</v>
          </cell>
          <cell r="L97">
            <v>0</v>
          </cell>
          <cell r="M97">
            <v>0</v>
          </cell>
          <cell r="N97">
            <v>0</v>
          </cell>
          <cell r="O97">
            <v>0</v>
          </cell>
          <cell r="P97">
            <v>4</v>
          </cell>
        </row>
        <row r="98">
          <cell r="B98">
            <v>20</v>
          </cell>
          <cell r="C98">
            <v>10</v>
          </cell>
          <cell r="D98">
            <v>6.35</v>
          </cell>
          <cell r="E98">
            <v>1</v>
          </cell>
          <cell r="F98">
            <v>0</v>
          </cell>
          <cell r="G98">
            <v>0</v>
          </cell>
          <cell r="H98">
            <v>0</v>
          </cell>
          <cell r="I98">
            <v>1.01</v>
          </cell>
          <cell r="J98">
            <v>1.0900000000000001</v>
          </cell>
          <cell r="K98">
            <v>2.1</v>
          </cell>
          <cell r="L98">
            <v>0</v>
          </cell>
          <cell r="M98">
            <v>0</v>
          </cell>
          <cell r="N98">
            <v>0</v>
          </cell>
          <cell r="O98">
            <v>0</v>
          </cell>
          <cell r="P98">
            <v>4</v>
          </cell>
        </row>
        <row r="99">
          <cell r="B99">
            <v>20</v>
          </cell>
          <cell r="C99">
            <v>12</v>
          </cell>
          <cell r="D99">
            <v>6.35</v>
          </cell>
          <cell r="E99">
            <v>1</v>
          </cell>
          <cell r="F99">
            <v>0</v>
          </cell>
          <cell r="G99">
            <v>0</v>
          </cell>
          <cell r="H99">
            <v>0</v>
          </cell>
          <cell r="I99">
            <v>1.22</v>
          </cell>
          <cell r="J99">
            <v>1.32</v>
          </cell>
          <cell r="K99">
            <v>2.54</v>
          </cell>
          <cell r="L99">
            <v>0</v>
          </cell>
          <cell r="M99">
            <v>0</v>
          </cell>
          <cell r="N99">
            <v>0</v>
          </cell>
          <cell r="O99">
            <v>0</v>
          </cell>
          <cell r="P99">
            <v>6</v>
          </cell>
        </row>
        <row r="100">
          <cell r="B100">
            <v>20</v>
          </cell>
          <cell r="C100">
            <v>14</v>
          </cell>
          <cell r="D100">
            <v>7.92</v>
          </cell>
          <cell r="E100">
            <v>1</v>
          </cell>
          <cell r="F100">
            <v>0</v>
          </cell>
          <cell r="G100">
            <v>0</v>
          </cell>
          <cell r="H100">
            <v>0</v>
          </cell>
          <cell r="I100">
            <v>1.42</v>
          </cell>
          <cell r="J100">
            <v>2.48</v>
          </cell>
          <cell r="K100">
            <v>3.9</v>
          </cell>
          <cell r="L100">
            <v>0</v>
          </cell>
          <cell r="M100">
            <v>0</v>
          </cell>
          <cell r="N100">
            <v>0</v>
          </cell>
          <cell r="O100">
            <v>0</v>
          </cell>
          <cell r="P100">
            <v>6</v>
          </cell>
        </row>
        <row r="101">
          <cell r="B101">
            <v>20</v>
          </cell>
          <cell r="C101">
            <v>16</v>
          </cell>
          <cell r="D101">
            <v>7.92</v>
          </cell>
          <cell r="E101">
            <v>1</v>
          </cell>
          <cell r="F101">
            <v>0</v>
          </cell>
          <cell r="G101">
            <v>0</v>
          </cell>
          <cell r="H101">
            <v>0</v>
          </cell>
          <cell r="I101">
            <v>1.62</v>
          </cell>
          <cell r="J101">
            <v>2.73</v>
          </cell>
          <cell r="K101">
            <v>4.3499999999999996</v>
          </cell>
          <cell r="L101">
            <v>0</v>
          </cell>
          <cell r="M101">
            <v>0</v>
          </cell>
          <cell r="N101">
            <v>0</v>
          </cell>
          <cell r="O101">
            <v>0</v>
          </cell>
          <cell r="P101">
            <v>6</v>
          </cell>
        </row>
        <row r="102">
          <cell r="B102">
            <v>20</v>
          </cell>
          <cell r="C102">
            <v>18</v>
          </cell>
          <cell r="D102">
            <v>7.92</v>
          </cell>
          <cell r="E102">
            <v>1</v>
          </cell>
          <cell r="F102">
            <v>0</v>
          </cell>
          <cell r="G102">
            <v>0</v>
          </cell>
          <cell r="H102">
            <v>0</v>
          </cell>
          <cell r="I102">
            <v>1.82</v>
          </cell>
          <cell r="J102">
            <v>3.12</v>
          </cell>
          <cell r="K102">
            <v>4.9400000000000004</v>
          </cell>
          <cell r="L102">
            <v>0</v>
          </cell>
          <cell r="M102">
            <v>0</v>
          </cell>
          <cell r="N102">
            <v>0</v>
          </cell>
          <cell r="O102">
            <v>0</v>
          </cell>
          <cell r="P102">
            <v>6</v>
          </cell>
        </row>
        <row r="103">
          <cell r="B103">
            <v>20</v>
          </cell>
          <cell r="C103">
            <v>20</v>
          </cell>
          <cell r="D103">
            <v>9.5299999999999994</v>
          </cell>
          <cell r="E103">
            <v>1</v>
          </cell>
          <cell r="F103">
            <v>0</v>
          </cell>
          <cell r="G103">
            <v>0</v>
          </cell>
          <cell r="H103">
            <v>0</v>
          </cell>
          <cell r="I103">
            <v>2.0299999999999998</v>
          </cell>
          <cell r="J103">
            <v>5.47</v>
          </cell>
          <cell r="K103">
            <v>7.5</v>
          </cell>
          <cell r="L103">
            <v>0</v>
          </cell>
          <cell r="M103">
            <v>0</v>
          </cell>
          <cell r="N103">
            <v>0</v>
          </cell>
          <cell r="O103">
            <v>0</v>
          </cell>
          <cell r="P103">
            <v>7</v>
          </cell>
        </row>
        <row r="104">
          <cell r="B104">
            <v>20</v>
          </cell>
          <cell r="C104">
            <v>22</v>
          </cell>
          <cell r="D104">
            <v>9.5299999999999994</v>
          </cell>
          <cell r="E104">
            <v>1</v>
          </cell>
          <cell r="F104">
            <v>0</v>
          </cell>
          <cell r="G104">
            <v>0</v>
          </cell>
          <cell r="H104">
            <v>0</v>
          </cell>
          <cell r="I104">
            <v>2.23</v>
          </cell>
          <cell r="J104">
            <v>6.47</v>
          </cell>
          <cell r="K104">
            <v>8.6999999999999993</v>
          </cell>
          <cell r="L104">
            <v>0</v>
          </cell>
          <cell r="M104">
            <v>0</v>
          </cell>
          <cell r="N104">
            <v>0</v>
          </cell>
          <cell r="O104">
            <v>0</v>
          </cell>
          <cell r="P104">
            <v>8</v>
          </cell>
        </row>
        <row r="105">
          <cell r="B105">
            <v>20</v>
          </cell>
          <cell r="C105">
            <v>24</v>
          </cell>
          <cell r="D105">
            <v>9.5299999999999994</v>
          </cell>
          <cell r="E105">
            <v>1</v>
          </cell>
          <cell r="F105">
            <v>0</v>
          </cell>
          <cell r="G105">
            <v>0</v>
          </cell>
          <cell r="H105">
            <v>0</v>
          </cell>
          <cell r="I105">
            <v>2.4300000000000002</v>
          </cell>
          <cell r="J105">
            <v>6.57</v>
          </cell>
          <cell r="K105">
            <v>9</v>
          </cell>
          <cell r="L105">
            <v>0</v>
          </cell>
          <cell r="M105">
            <v>0</v>
          </cell>
          <cell r="N105">
            <v>0</v>
          </cell>
          <cell r="O105">
            <v>0</v>
          </cell>
          <cell r="P105">
            <v>8</v>
          </cell>
        </row>
        <row r="106">
          <cell r="B106">
            <v>20</v>
          </cell>
          <cell r="C106">
            <v>26</v>
          </cell>
          <cell r="D106">
            <v>12.7</v>
          </cell>
          <cell r="E106">
            <v>1.25</v>
          </cell>
          <cell r="F106">
            <v>0</v>
          </cell>
          <cell r="G106">
            <v>0</v>
          </cell>
          <cell r="H106">
            <v>0</v>
          </cell>
          <cell r="I106">
            <v>2.64</v>
          </cell>
          <cell r="J106">
            <v>13.86</v>
          </cell>
          <cell r="K106">
            <v>16.5</v>
          </cell>
          <cell r="L106">
            <v>0</v>
          </cell>
          <cell r="M106">
            <v>0</v>
          </cell>
          <cell r="N106">
            <v>0</v>
          </cell>
          <cell r="O106">
            <v>0</v>
          </cell>
          <cell r="P106">
            <v>9</v>
          </cell>
        </row>
        <row r="107">
          <cell r="B107">
            <v>20</v>
          </cell>
          <cell r="C107">
            <v>28</v>
          </cell>
          <cell r="D107">
            <v>12.7</v>
          </cell>
          <cell r="E107">
            <v>1.25</v>
          </cell>
          <cell r="F107">
            <v>0</v>
          </cell>
          <cell r="G107">
            <v>0</v>
          </cell>
          <cell r="H107">
            <v>0</v>
          </cell>
          <cell r="I107">
            <v>2.84</v>
          </cell>
          <cell r="J107">
            <v>15.16</v>
          </cell>
          <cell r="K107">
            <v>18</v>
          </cell>
          <cell r="L107">
            <v>0</v>
          </cell>
          <cell r="M107">
            <v>0</v>
          </cell>
          <cell r="N107">
            <v>0</v>
          </cell>
          <cell r="O107">
            <v>0</v>
          </cell>
          <cell r="P107">
            <v>9</v>
          </cell>
        </row>
        <row r="108">
          <cell r="B108">
            <v>20</v>
          </cell>
          <cell r="C108">
            <v>30</v>
          </cell>
          <cell r="D108">
            <v>12.7</v>
          </cell>
          <cell r="E108">
            <v>1.25</v>
          </cell>
          <cell r="F108">
            <v>0</v>
          </cell>
          <cell r="G108">
            <v>0</v>
          </cell>
          <cell r="H108">
            <v>0</v>
          </cell>
          <cell r="I108">
            <v>3.04</v>
          </cell>
          <cell r="J108">
            <v>16.45</v>
          </cell>
          <cell r="K108">
            <v>19.489999999999998</v>
          </cell>
          <cell r="L108">
            <v>0</v>
          </cell>
          <cell r="M108">
            <v>0</v>
          </cell>
          <cell r="N108">
            <v>0</v>
          </cell>
          <cell r="O108">
            <v>0</v>
          </cell>
          <cell r="P108">
            <v>10</v>
          </cell>
        </row>
        <row r="109">
          <cell r="B109">
            <v>20</v>
          </cell>
          <cell r="C109">
            <v>32</v>
          </cell>
          <cell r="D109">
            <v>12.7</v>
          </cell>
          <cell r="E109">
            <v>1.25</v>
          </cell>
          <cell r="F109">
            <v>0</v>
          </cell>
          <cell r="G109">
            <v>0</v>
          </cell>
          <cell r="H109">
            <v>0</v>
          </cell>
          <cell r="I109">
            <v>3.24</v>
          </cell>
          <cell r="J109">
            <v>17.75</v>
          </cell>
          <cell r="K109">
            <v>20.990000000000002</v>
          </cell>
          <cell r="L109">
            <v>0</v>
          </cell>
          <cell r="M109">
            <v>0</v>
          </cell>
          <cell r="N109">
            <v>0</v>
          </cell>
          <cell r="O109">
            <v>0</v>
          </cell>
          <cell r="P109">
            <v>11</v>
          </cell>
        </row>
        <row r="110">
          <cell r="B110">
            <v>20</v>
          </cell>
          <cell r="C110">
            <v>34</v>
          </cell>
          <cell r="D110">
            <v>12.7</v>
          </cell>
          <cell r="E110">
            <v>1.25</v>
          </cell>
          <cell r="F110">
            <v>0</v>
          </cell>
          <cell r="G110">
            <v>0</v>
          </cell>
          <cell r="H110">
            <v>0</v>
          </cell>
          <cell r="I110">
            <v>3.45</v>
          </cell>
          <cell r="J110">
            <v>18.54</v>
          </cell>
          <cell r="K110">
            <v>21.99</v>
          </cell>
          <cell r="L110">
            <v>0</v>
          </cell>
          <cell r="M110">
            <v>0</v>
          </cell>
          <cell r="N110">
            <v>0</v>
          </cell>
          <cell r="O110">
            <v>0</v>
          </cell>
          <cell r="P110">
            <v>12</v>
          </cell>
        </row>
        <row r="111">
          <cell r="B111">
            <v>20</v>
          </cell>
          <cell r="C111">
            <v>36</v>
          </cell>
          <cell r="D111">
            <v>12.7</v>
          </cell>
          <cell r="E111">
            <v>1.25</v>
          </cell>
          <cell r="F111">
            <v>0</v>
          </cell>
          <cell r="G111">
            <v>0</v>
          </cell>
          <cell r="H111">
            <v>0</v>
          </cell>
          <cell r="I111">
            <v>3.65</v>
          </cell>
          <cell r="J111">
            <v>18.84</v>
          </cell>
          <cell r="K111">
            <v>22.49</v>
          </cell>
          <cell r="L111">
            <v>0</v>
          </cell>
          <cell r="M111">
            <v>0</v>
          </cell>
          <cell r="N111">
            <v>0</v>
          </cell>
          <cell r="O111">
            <v>0</v>
          </cell>
          <cell r="P111">
            <v>12</v>
          </cell>
        </row>
        <row r="112">
          <cell r="B112">
            <v>30</v>
          </cell>
          <cell r="C112">
            <v>8</v>
          </cell>
          <cell r="D112">
            <v>7.04</v>
          </cell>
          <cell r="E112">
            <v>1</v>
          </cell>
          <cell r="F112">
            <v>0</v>
          </cell>
          <cell r="G112">
            <v>0</v>
          </cell>
          <cell r="H112">
            <v>0</v>
          </cell>
          <cell r="I112">
            <v>0.81</v>
          </cell>
          <cell r="J112">
            <v>1.1399999999999999</v>
          </cell>
          <cell r="K112">
            <v>1.95</v>
          </cell>
          <cell r="L112">
            <v>0</v>
          </cell>
          <cell r="M112">
            <v>0</v>
          </cell>
          <cell r="N112">
            <v>0</v>
          </cell>
          <cell r="O112">
            <v>0</v>
          </cell>
          <cell r="P112">
            <v>4</v>
          </cell>
        </row>
        <row r="113">
          <cell r="B113">
            <v>30</v>
          </cell>
          <cell r="C113">
            <v>10</v>
          </cell>
          <cell r="D113">
            <v>7.8</v>
          </cell>
          <cell r="E113">
            <v>1</v>
          </cell>
          <cell r="F113">
            <v>0</v>
          </cell>
          <cell r="G113">
            <v>0</v>
          </cell>
          <cell r="H113">
            <v>0</v>
          </cell>
          <cell r="I113">
            <v>1.01</v>
          </cell>
          <cell r="J113">
            <v>1.99</v>
          </cell>
          <cell r="K113">
            <v>3</v>
          </cell>
          <cell r="L113">
            <v>0</v>
          </cell>
          <cell r="M113">
            <v>0</v>
          </cell>
          <cell r="N113">
            <v>0</v>
          </cell>
          <cell r="O113">
            <v>0</v>
          </cell>
          <cell r="P113">
            <v>4</v>
          </cell>
          <cell r="Q113">
            <v>4</v>
          </cell>
          <cell r="R113">
            <v>4</v>
          </cell>
        </row>
        <row r="114">
          <cell r="B114">
            <v>30</v>
          </cell>
          <cell r="C114">
            <v>12</v>
          </cell>
          <cell r="D114">
            <v>8.3800000000000008</v>
          </cell>
          <cell r="E114">
            <v>1</v>
          </cell>
          <cell r="F114">
            <v>0</v>
          </cell>
          <cell r="G114">
            <v>0</v>
          </cell>
          <cell r="H114">
            <v>0</v>
          </cell>
          <cell r="I114">
            <v>1.22</v>
          </cell>
          <cell r="J114">
            <v>2.68</v>
          </cell>
          <cell r="K114">
            <v>3.9000000000000004</v>
          </cell>
          <cell r="L114">
            <v>0</v>
          </cell>
          <cell r="M114">
            <v>0</v>
          </cell>
          <cell r="N114">
            <v>0</v>
          </cell>
          <cell r="O114">
            <v>0</v>
          </cell>
          <cell r="P114">
            <v>6</v>
          </cell>
        </row>
        <row r="115">
          <cell r="B115">
            <v>30</v>
          </cell>
          <cell r="C115">
            <v>14</v>
          </cell>
          <cell r="D115">
            <v>9.5299999999999994</v>
          </cell>
          <cell r="E115">
            <v>1</v>
          </cell>
          <cell r="F115">
            <v>0</v>
          </cell>
          <cell r="G115">
            <v>0</v>
          </cell>
          <cell r="H115">
            <v>0</v>
          </cell>
          <cell r="I115">
            <v>1.42</v>
          </cell>
          <cell r="J115">
            <v>3.97</v>
          </cell>
          <cell r="K115">
            <v>5.3900000000000006</v>
          </cell>
          <cell r="L115">
            <v>0</v>
          </cell>
          <cell r="M115">
            <v>0</v>
          </cell>
          <cell r="N115">
            <v>0</v>
          </cell>
          <cell r="O115">
            <v>0</v>
          </cell>
          <cell r="P115">
            <v>6</v>
          </cell>
        </row>
        <row r="116">
          <cell r="B116">
            <v>30</v>
          </cell>
          <cell r="C116">
            <v>16</v>
          </cell>
          <cell r="D116">
            <v>9.5299999999999994</v>
          </cell>
          <cell r="E116">
            <v>1</v>
          </cell>
          <cell r="F116">
            <v>0</v>
          </cell>
          <cell r="G116">
            <v>0</v>
          </cell>
          <cell r="H116">
            <v>0</v>
          </cell>
          <cell r="I116">
            <v>1.62</v>
          </cell>
          <cell r="J116">
            <v>4.68</v>
          </cell>
          <cell r="K116">
            <v>6.3</v>
          </cell>
          <cell r="L116">
            <v>0</v>
          </cell>
          <cell r="M116">
            <v>0</v>
          </cell>
          <cell r="N116">
            <v>0</v>
          </cell>
          <cell r="O116">
            <v>0</v>
          </cell>
          <cell r="P116">
            <v>6</v>
          </cell>
        </row>
        <row r="117">
          <cell r="B117">
            <v>30</v>
          </cell>
          <cell r="C117">
            <v>18</v>
          </cell>
          <cell r="D117">
            <v>11.13</v>
          </cell>
          <cell r="E117">
            <v>1.25</v>
          </cell>
          <cell r="F117">
            <v>0</v>
          </cell>
          <cell r="G117">
            <v>0</v>
          </cell>
          <cell r="H117">
            <v>0</v>
          </cell>
          <cell r="I117">
            <v>1.82</v>
          </cell>
          <cell r="J117">
            <v>6.88</v>
          </cell>
          <cell r="K117">
            <v>8.6999999999999993</v>
          </cell>
          <cell r="L117">
            <v>0</v>
          </cell>
          <cell r="M117">
            <v>0</v>
          </cell>
          <cell r="N117">
            <v>0</v>
          </cell>
          <cell r="O117">
            <v>0</v>
          </cell>
          <cell r="P117">
            <v>6</v>
          </cell>
        </row>
        <row r="118">
          <cell r="B118">
            <v>30</v>
          </cell>
          <cell r="C118">
            <v>20</v>
          </cell>
          <cell r="D118">
            <v>12.7</v>
          </cell>
          <cell r="E118">
            <v>1.25</v>
          </cell>
          <cell r="F118">
            <v>0</v>
          </cell>
          <cell r="G118">
            <v>0</v>
          </cell>
          <cell r="H118">
            <v>0</v>
          </cell>
          <cell r="I118">
            <v>2.0299999999999998</v>
          </cell>
          <cell r="J118">
            <v>10.42</v>
          </cell>
          <cell r="K118">
            <v>12.45</v>
          </cell>
          <cell r="L118">
            <v>0</v>
          </cell>
          <cell r="M118">
            <v>0</v>
          </cell>
          <cell r="N118">
            <v>0</v>
          </cell>
          <cell r="O118">
            <v>0</v>
          </cell>
          <cell r="P118">
            <v>7</v>
          </cell>
        </row>
        <row r="119">
          <cell r="B119">
            <v>30</v>
          </cell>
          <cell r="C119">
            <v>22</v>
          </cell>
          <cell r="D119">
            <v>12.7</v>
          </cell>
          <cell r="E119">
            <v>1.25</v>
          </cell>
          <cell r="F119">
            <v>0</v>
          </cell>
          <cell r="G119">
            <v>0</v>
          </cell>
          <cell r="H119">
            <v>0</v>
          </cell>
          <cell r="I119">
            <v>2.23</v>
          </cell>
          <cell r="J119">
            <v>11.72</v>
          </cell>
          <cell r="K119">
            <v>13.950000000000001</v>
          </cell>
          <cell r="L119">
            <v>0</v>
          </cell>
          <cell r="M119">
            <v>0</v>
          </cell>
          <cell r="N119">
            <v>0</v>
          </cell>
          <cell r="O119">
            <v>0</v>
          </cell>
          <cell r="P119">
            <v>8</v>
          </cell>
        </row>
        <row r="120">
          <cell r="B120">
            <v>30</v>
          </cell>
          <cell r="C120">
            <v>24</v>
          </cell>
          <cell r="D120">
            <v>14.27</v>
          </cell>
          <cell r="E120">
            <v>1.25</v>
          </cell>
          <cell r="F120">
            <v>0</v>
          </cell>
          <cell r="G120">
            <v>0</v>
          </cell>
          <cell r="H120">
            <v>0</v>
          </cell>
          <cell r="I120">
            <v>2.4300000000000002</v>
          </cell>
          <cell r="J120">
            <v>15.57</v>
          </cell>
          <cell r="K120">
            <v>18</v>
          </cell>
          <cell r="L120">
            <v>0</v>
          </cell>
          <cell r="M120">
            <v>0</v>
          </cell>
          <cell r="N120">
            <v>0</v>
          </cell>
          <cell r="O120">
            <v>0</v>
          </cell>
          <cell r="P120">
            <v>8</v>
          </cell>
        </row>
        <row r="121">
          <cell r="B121">
            <v>30</v>
          </cell>
          <cell r="C121">
            <v>28</v>
          </cell>
          <cell r="D121">
            <v>15.88</v>
          </cell>
          <cell r="E121">
            <v>1.5</v>
          </cell>
          <cell r="F121">
            <v>0</v>
          </cell>
          <cell r="G121">
            <v>0</v>
          </cell>
          <cell r="H121">
            <v>0</v>
          </cell>
          <cell r="I121">
            <v>2.84</v>
          </cell>
          <cell r="J121">
            <v>22.65</v>
          </cell>
          <cell r="K121">
            <v>25.49</v>
          </cell>
          <cell r="L121">
            <v>0</v>
          </cell>
          <cell r="M121">
            <v>0</v>
          </cell>
          <cell r="N121">
            <v>0</v>
          </cell>
          <cell r="O121">
            <v>0</v>
          </cell>
          <cell r="P121">
            <v>9</v>
          </cell>
        </row>
        <row r="122">
          <cell r="B122">
            <v>30</v>
          </cell>
          <cell r="C122">
            <v>30</v>
          </cell>
          <cell r="D122">
            <v>15.88</v>
          </cell>
          <cell r="E122">
            <v>1.5</v>
          </cell>
          <cell r="F122">
            <v>0</v>
          </cell>
          <cell r="G122">
            <v>0</v>
          </cell>
          <cell r="H122">
            <v>0</v>
          </cell>
          <cell r="I122">
            <v>3.04</v>
          </cell>
          <cell r="J122">
            <v>23.96</v>
          </cell>
          <cell r="K122">
            <v>27</v>
          </cell>
          <cell r="L122">
            <v>0</v>
          </cell>
          <cell r="M122">
            <v>0</v>
          </cell>
          <cell r="N122">
            <v>0</v>
          </cell>
          <cell r="O122">
            <v>0</v>
          </cell>
          <cell r="P122">
            <v>10</v>
          </cell>
        </row>
        <row r="123">
          <cell r="B123">
            <v>30</v>
          </cell>
          <cell r="C123">
            <v>32</v>
          </cell>
          <cell r="D123">
            <v>15.88</v>
          </cell>
          <cell r="E123">
            <v>1.5</v>
          </cell>
          <cell r="F123">
            <v>0</v>
          </cell>
          <cell r="G123">
            <v>0</v>
          </cell>
          <cell r="H123">
            <v>0</v>
          </cell>
          <cell r="I123">
            <v>3.24</v>
          </cell>
          <cell r="J123">
            <v>26.76</v>
          </cell>
          <cell r="K123">
            <v>30</v>
          </cell>
          <cell r="L123">
            <v>0</v>
          </cell>
          <cell r="M123">
            <v>0</v>
          </cell>
          <cell r="N123">
            <v>0</v>
          </cell>
          <cell r="O123">
            <v>0</v>
          </cell>
          <cell r="P123">
            <v>11</v>
          </cell>
        </row>
        <row r="124">
          <cell r="B124">
            <v>30</v>
          </cell>
          <cell r="C124">
            <v>34</v>
          </cell>
          <cell r="D124">
            <v>15.88</v>
          </cell>
          <cell r="E124">
            <v>1.5</v>
          </cell>
          <cell r="F124">
            <v>0</v>
          </cell>
          <cell r="G124">
            <v>0</v>
          </cell>
          <cell r="H124">
            <v>0</v>
          </cell>
          <cell r="I124">
            <v>3.45</v>
          </cell>
          <cell r="J124">
            <v>28.05</v>
          </cell>
          <cell r="K124">
            <v>31.5</v>
          </cell>
          <cell r="L124">
            <v>0</v>
          </cell>
          <cell r="M124">
            <v>0</v>
          </cell>
          <cell r="N124">
            <v>0</v>
          </cell>
          <cell r="O124">
            <v>0</v>
          </cell>
          <cell r="P124">
            <v>12</v>
          </cell>
        </row>
        <row r="125">
          <cell r="B125">
            <v>30</v>
          </cell>
          <cell r="C125">
            <v>36</v>
          </cell>
          <cell r="D125">
            <v>15.88</v>
          </cell>
          <cell r="E125">
            <v>1.5</v>
          </cell>
          <cell r="F125">
            <v>0</v>
          </cell>
          <cell r="G125">
            <v>0</v>
          </cell>
          <cell r="H125">
            <v>0</v>
          </cell>
          <cell r="I125">
            <v>3.65</v>
          </cell>
          <cell r="J125">
            <v>29.35</v>
          </cell>
          <cell r="K125">
            <v>33</v>
          </cell>
          <cell r="L125">
            <v>0</v>
          </cell>
          <cell r="M125">
            <v>0</v>
          </cell>
          <cell r="N125">
            <v>0</v>
          </cell>
          <cell r="O125">
            <v>0</v>
          </cell>
          <cell r="P125">
            <v>12</v>
          </cell>
        </row>
        <row r="126">
          <cell r="B126">
            <v>40</v>
          </cell>
          <cell r="C126">
            <v>0.125</v>
          </cell>
          <cell r="D126">
            <v>1.73</v>
          </cell>
          <cell r="E126">
            <v>1</v>
          </cell>
          <cell r="F126">
            <v>0</v>
          </cell>
          <cell r="G126">
            <v>0</v>
          </cell>
          <cell r="H126">
            <v>0</v>
          </cell>
          <cell r="I126">
            <v>7.0000000000000007E-2</v>
          </cell>
          <cell r="J126">
            <v>0</v>
          </cell>
          <cell r="K126">
            <v>7.0000000000000007E-2</v>
          </cell>
          <cell r="L126">
            <v>0</v>
          </cell>
          <cell r="M126">
            <v>0</v>
          </cell>
          <cell r="N126">
            <v>0</v>
          </cell>
          <cell r="O126">
            <v>0</v>
          </cell>
          <cell r="P126">
            <v>2</v>
          </cell>
        </row>
        <row r="127">
          <cell r="B127">
            <v>40</v>
          </cell>
          <cell r="C127">
            <v>0.125</v>
          </cell>
          <cell r="D127">
            <v>1.73</v>
          </cell>
          <cell r="E127">
            <v>1</v>
          </cell>
          <cell r="F127">
            <v>0</v>
          </cell>
          <cell r="G127">
            <v>0</v>
          </cell>
          <cell r="H127">
            <v>0</v>
          </cell>
          <cell r="I127">
            <v>7.0000000000000007E-2</v>
          </cell>
          <cell r="J127">
            <v>0</v>
          </cell>
          <cell r="K127">
            <v>7.0000000000000007E-2</v>
          </cell>
          <cell r="L127">
            <v>0</v>
          </cell>
          <cell r="M127">
            <v>0</v>
          </cell>
          <cell r="N127">
            <v>0</v>
          </cell>
          <cell r="O127">
            <v>0</v>
          </cell>
          <cell r="P127">
            <v>2</v>
          </cell>
        </row>
        <row r="128">
          <cell r="B128">
            <v>40</v>
          </cell>
          <cell r="C128">
            <v>0.125</v>
          </cell>
          <cell r="D128">
            <v>1.73</v>
          </cell>
          <cell r="E128">
            <v>1</v>
          </cell>
          <cell r="F128">
            <v>0</v>
          </cell>
          <cell r="G128">
            <v>0</v>
          </cell>
          <cell r="H128">
            <v>0</v>
          </cell>
          <cell r="I128">
            <v>7.0000000000000007E-2</v>
          </cell>
          <cell r="J128">
            <v>0</v>
          </cell>
          <cell r="K128">
            <v>7.0000000000000007E-2</v>
          </cell>
          <cell r="L128">
            <v>0</v>
          </cell>
          <cell r="M128">
            <v>0</v>
          </cell>
          <cell r="N128">
            <v>0</v>
          </cell>
          <cell r="O128">
            <v>0</v>
          </cell>
          <cell r="P128">
            <v>2</v>
          </cell>
        </row>
        <row r="129">
          <cell r="B129">
            <v>40</v>
          </cell>
          <cell r="C129">
            <v>0.25</v>
          </cell>
          <cell r="D129">
            <v>2.2400000000000002</v>
          </cell>
          <cell r="E129">
            <v>1</v>
          </cell>
          <cell r="F129">
            <v>0</v>
          </cell>
          <cell r="G129">
            <v>0</v>
          </cell>
          <cell r="H129">
            <v>0</v>
          </cell>
          <cell r="I129">
            <v>7.0000000000000007E-2</v>
          </cell>
          <cell r="J129">
            <v>0</v>
          </cell>
          <cell r="K129">
            <v>7.0000000000000007E-2</v>
          </cell>
          <cell r="L129">
            <v>0</v>
          </cell>
          <cell r="M129">
            <v>0</v>
          </cell>
          <cell r="N129">
            <v>0</v>
          </cell>
          <cell r="O129">
            <v>0</v>
          </cell>
          <cell r="P129">
            <v>2</v>
          </cell>
        </row>
        <row r="130">
          <cell r="B130">
            <v>40</v>
          </cell>
          <cell r="C130">
            <v>0.25</v>
          </cell>
          <cell r="D130">
            <v>2.2400000000000002</v>
          </cell>
          <cell r="E130">
            <v>1</v>
          </cell>
          <cell r="F130">
            <v>1</v>
          </cell>
          <cell r="G130">
            <v>1</v>
          </cell>
          <cell r="H130">
            <v>1</v>
          </cell>
          <cell r="I130">
            <v>7.0000000000000007E-2</v>
          </cell>
          <cell r="J130">
            <v>6.9999992847442627E-2</v>
          </cell>
          <cell r="K130">
            <v>7.0000000000000007E-2</v>
          </cell>
          <cell r="L130">
            <v>6.9999992847442627E-2</v>
          </cell>
          <cell r="M130">
            <v>6.9999992847442627E-2</v>
          </cell>
          <cell r="N130">
            <v>6.9999992847442627E-2</v>
          </cell>
          <cell r="O130">
            <v>6.9999992847442627E-2</v>
          </cell>
          <cell r="P130">
            <v>2</v>
          </cell>
          <cell r="Q130">
            <v>2</v>
          </cell>
          <cell r="R130">
            <v>2</v>
          </cell>
        </row>
        <row r="131">
          <cell r="B131">
            <v>40</v>
          </cell>
          <cell r="C131">
            <v>0.25</v>
          </cell>
          <cell r="D131">
            <v>2.2400000000000002</v>
          </cell>
          <cell r="E131">
            <v>1</v>
          </cell>
          <cell r="F131">
            <v>0</v>
          </cell>
          <cell r="G131">
            <v>0</v>
          </cell>
          <cell r="H131">
            <v>0</v>
          </cell>
          <cell r="I131">
            <v>7.0000000000000007E-2</v>
          </cell>
          <cell r="J131">
            <v>0</v>
          </cell>
          <cell r="K131">
            <v>7.0000000000000007E-2</v>
          </cell>
          <cell r="L131">
            <v>0</v>
          </cell>
          <cell r="M131">
            <v>0</v>
          </cell>
          <cell r="N131">
            <v>0</v>
          </cell>
          <cell r="O131">
            <v>0</v>
          </cell>
          <cell r="P131">
            <v>2</v>
          </cell>
        </row>
        <row r="132">
          <cell r="B132">
            <v>40</v>
          </cell>
          <cell r="C132">
            <v>0.375</v>
          </cell>
          <cell r="D132">
            <v>2.31</v>
          </cell>
          <cell r="E132">
            <v>1</v>
          </cell>
          <cell r="F132">
            <v>0</v>
          </cell>
          <cell r="G132">
            <v>0</v>
          </cell>
          <cell r="H132">
            <v>0</v>
          </cell>
          <cell r="I132">
            <v>7.0000000000000007E-2</v>
          </cell>
          <cell r="J132">
            <v>0</v>
          </cell>
          <cell r="K132">
            <v>7.0000000000000007E-2</v>
          </cell>
          <cell r="L132">
            <v>0</v>
          </cell>
          <cell r="M132">
            <v>0</v>
          </cell>
          <cell r="N132">
            <v>0</v>
          </cell>
          <cell r="O132">
            <v>0</v>
          </cell>
          <cell r="P132">
            <v>2</v>
          </cell>
        </row>
        <row r="133">
          <cell r="B133">
            <v>40</v>
          </cell>
          <cell r="C133">
            <v>0.375</v>
          </cell>
          <cell r="D133">
            <v>2.31</v>
          </cell>
          <cell r="E133">
            <v>1</v>
          </cell>
          <cell r="F133">
            <v>0</v>
          </cell>
          <cell r="G133">
            <v>0</v>
          </cell>
          <cell r="H133">
            <v>0</v>
          </cell>
          <cell r="I133">
            <v>7.0000000000000007E-2</v>
          </cell>
          <cell r="J133">
            <v>0</v>
          </cell>
          <cell r="K133">
            <v>7.0000000000000007E-2</v>
          </cell>
          <cell r="L133">
            <v>0</v>
          </cell>
          <cell r="M133">
            <v>0</v>
          </cell>
          <cell r="N133">
            <v>0</v>
          </cell>
          <cell r="O133">
            <v>0</v>
          </cell>
          <cell r="P133">
            <v>2</v>
          </cell>
        </row>
        <row r="134">
          <cell r="B134">
            <v>40</v>
          </cell>
          <cell r="C134">
            <v>0.375</v>
          </cell>
          <cell r="D134">
            <v>2.31</v>
          </cell>
          <cell r="E134">
            <v>1</v>
          </cell>
          <cell r="F134">
            <v>0</v>
          </cell>
          <cell r="G134">
            <v>0</v>
          </cell>
          <cell r="H134">
            <v>0</v>
          </cell>
          <cell r="I134">
            <v>7.0000000000000007E-2</v>
          </cell>
          <cell r="J134">
            <v>0</v>
          </cell>
          <cell r="K134">
            <v>7.0000000000000007E-2</v>
          </cell>
          <cell r="L134">
            <v>0</v>
          </cell>
          <cell r="M134">
            <v>0</v>
          </cell>
          <cell r="N134">
            <v>0</v>
          </cell>
          <cell r="O134">
            <v>0</v>
          </cell>
          <cell r="P134">
            <v>2</v>
          </cell>
        </row>
        <row r="135">
          <cell r="B135">
            <v>40</v>
          </cell>
          <cell r="C135">
            <v>0.5</v>
          </cell>
          <cell r="D135">
            <v>2.77</v>
          </cell>
          <cell r="E135">
            <v>1</v>
          </cell>
          <cell r="F135">
            <v>0</v>
          </cell>
          <cell r="G135">
            <v>0</v>
          </cell>
          <cell r="H135">
            <v>0</v>
          </cell>
          <cell r="I135">
            <v>7.0000000000000007E-2</v>
          </cell>
          <cell r="J135">
            <v>0</v>
          </cell>
          <cell r="K135">
            <v>7.0000000000000007E-2</v>
          </cell>
          <cell r="L135">
            <v>0</v>
          </cell>
          <cell r="M135">
            <v>0</v>
          </cell>
          <cell r="N135">
            <v>0</v>
          </cell>
          <cell r="O135">
            <v>0</v>
          </cell>
          <cell r="P135">
            <v>2</v>
          </cell>
        </row>
        <row r="136">
          <cell r="B136">
            <v>40</v>
          </cell>
          <cell r="C136">
            <v>0.5</v>
          </cell>
          <cell r="D136">
            <v>2.77</v>
          </cell>
          <cell r="E136">
            <v>1</v>
          </cell>
          <cell r="F136">
            <v>0</v>
          </cell>
          <cell r="G136">
            <v>0</v>
          </cell>
          <cell r="H136">
            <v>0</v>
          </cell>
          <cell r="I136">
            <v>7.0000000000000007E-2</v>
          </cell>
          <cell r="J136">
            <v>0</v>
          </cell>
          <cell r="K136">
            <v>7.0000000000000007E-2</v>
          </cell>
          <cell r="L136">
            <v>0</v>
          </cell>
          <cell r="M136">
            <v>0</v>
          </cell>
          <cell r="N136">
            <v>0</v>
          </cell>
          <cell r="O136">
            <v>0</v>
          </cell>
          <cell r="P136">
            <v>2</v>
          </cell>
        </row>
        <row r="137">
          <cell r="B137">
            <v>40</v>
          </cell>
          <cell r="C137">
            <v>0.5</v>
          </cell>
          <cell r="D137">
            <v>2.77</v>
          </cell>
          <cell r="E137">
            <v>1</v>
          </cell>
          <cell r="F137">
            <v>0</v>
          </cell>
          <cell r="G137">
            <v>0</v>
          </cell>
          <cell r="H137">
            <v>0</v>
          </cell>
          <cell r="I137">
            <v>7.0000000000000007E-2</v>
          </cell>
          <cell r="J137">
            <v>0</v>
          </cell>
          <cell r="K137">
            <v>7.0000000000000007E-2</v>
          </cell>
          <cell r="L137">
            <v>0</v>
          </cell>
          <cell r="M137">
            <v>0</v>
          </cell>
          <cell r="N137">
            <v>0</v>
          </cell>
          <cell r="O137">
            <v>0</v>
          </cell>
          <cell r="P137">
            <v>2</v>
          </cell>
        </row>
        <row r="138">
          <cell r="B138">
            <v>40</v>
          </cell>
          <cell r="C138">
            <v>0.75</v>
          </cell>
          <cell r="D138">
            <v>2.87</v>
          </cell>
          <cell r="E138">
            <v>1</v>
          </cell>
          <cell r="F138">
            <v>0</v>
          </cell>
          <cell r="G138">
            <v>0</v>
          </cell>
          <cell r="H138">
            <v>0</v>
          </cell>
          <cell r="I138">
            <v>7.0000000000000007E-2</v>
          </cell>
          <cell r="J138">
            <v>0</v>
          </cell>
          <cell r="K138">
            <v>7.0000000000000007E-2</v>
          </cell>
          <cell r="L138">
            <v>0</v>
          </cell>
          <cell r="M138">
            <v>0</v>
          </cell>
          <cell r="N138">
            <v>0</v>
          </cell>
          <cell r="O138">
            <v>0</v>
          </cell>
          <cell r="P138">
            <v>2</v>
          </cell>
        </row>
        <row r="139">
          <cell r="B139">
            <v>40</v>
          </cell>
          <cell r="C139">
            <v>0.75</v>
          </cell>
          <cell r="D139">
            <v>2.87</v>
          </cell>
          <cell r="E139">
            <v>1</v>
          </cell>
          <cell r="F139">
            <v>0</v>
          </cell>
          <cell r="G139">
            <v>0</v>
          </cell>
          <cell r="H139">
            <v>0</v>
          </cell>
          <cell r="I139">
            <v>7.0000000000000007E-2</v>
          </cell>
          <cell r="J139">
            <v>0</v>
          </cell>
          <cell r="K139">
            <v>7.0000000000000007E-2</v>
          </cell>
          <cell r="L139">
            <v>0</v>
          </cell>
          <cell r="M139">
            <v>0</v>
          </cell>
          <cell r="N139">
            <v>0</v>
          </cell>
          <cell r="O139">
            <v>0</v>
          </cell>
          <cell r="P139">
            <v>2</v>
          </cell>
        </row>
        <row r="140">
          <cell r="B140">
            <v>40</v>
          </cell>
          <cell r="C140">
            <v>0.75</v>
          </cell>
          <cell r="D140">
            <v>2.87</v>
          </cell>
          <cell r="E140">
            <v>1</v>
          </cell>
          <cell r="F140">
            <v>0</v>
          </cell>
          <cell r="G140">
            <v>0</v>
          </cell>
          <cell r="H140">
            <v>0</v>
          </cell>
          <cell r="I140">
            <v>7.0000000000000007E-2</v>
          </cell>
          <cell r="J140">
            <v>0</v>
          </cell>
          <cell r="K140">
            <v>7.0000000000000007E-2</v>
          </cell>
          <cell r="L140">
            <v>0</v>
          </cell>
          <cell r="M140">
            <v>0</v>
          </cell>
          <cell r="N140">
            <v>0</v>
          </cell>
          <cell r="O140">
            <v>0</v>
          </cell>
          <cell r="P140">
            <v>2</v>
          </cell>
        </row>
        <row r="141">
          <cell r="B141">
            <v>40</v>
          </cell>
          <cell r="C141">
            <v>1</v>
          </cell>
          <cell r="D141">
            <v>3.38</v>
          </cell>
          <cell r="E141">
            <v>1</v>
          </cell>
          <cell r="F141">
            <v>0</v>
          </cell>
          <cell r="G141">
            <v>0</v>
          </cell>
          <cell r="H141">
            <v>0</v>
          </cell>
          <cell r="I141">
            <v>0.12</v>
          </cell>
          <cell r="J141">
            <v>0</v>
          </cell>
          <cell r="K141">
            <v>0.12</v>
          </cell>
          <cell r="L141">
            <v>0</v>
          </cell>
          <cell r="M141">
            <v>0</v>
          </cell>
          <cell r="N141">
            <v>0</v>
          </cell>
          <cell r="O141">
            <v>0</v>
          </cell>
          <cell r="P141">
            <v>2</v>
          </cell>
        </row>
        <row r="142">
          <cell r="B142">
            <v>40</v>
          </cell>
          <cell r="C142">
            <v>1</v>
          </cell>
          <cell r="D142">
            <v>3.38</v>
          </cell>
          <cell r="E142">
            <v>1</v>
          </cell>
          <cell r="F142">
            <v>0</v>
          </cell>
          <cell r="G142">
            <v>0</v>
          </cell>
          <cell r="H142">
            <v>0</v>
          </cell>
          <cell r="I142">
            <v>0.12</v>
          </cell>
          <cell r="J142">
            <v>0</v>
          </cell>
          <cell r="K142">
            <v>0.12</v>
          </cell>
          <cell r="L142">
            <v>0</v>
          </cell>
          <cell r="M142">
            <v>0</v>
          </cell>
          <cell r="N142">
            <v>0</v>
          </cell>
          <cell r="O142">
            <v>0</v>
          </cell>
          <cell r="P142">
            <v>2</v>
          </cell>
        </row>
        <row r="143">
          <cell r="B143">
            <v>40</v>
          </cell>
          <cell r="C143">
            <v>1</v>
          </cell>
          <cell r="D143">
            <v>3.38</v>
          </cell>
          <cell r="E143">
            <v>1</v>
          </cell>
          <cell r="F143">
            <v>0</v>
          </cell>
          <cell r="G143">
            <v>0</v>
          </cell>
          <cell r="H143">
            <v>0</v>
          </cell>
          <cell r="I143">
            <v>0.12</v>
          </cell>
          <cell r="J143">
            <v>0</v>
          </cell>
          <cell r="K143">
            <v>0.12</v>
          </cell>
          <cell r="L143">
            <v>0</v>
          </cell>
          <cell r="M143">
            <v>0</v>
          </cell>
          <cell r="N143">
            <v>0</v>
          </cell>
          <cell r="O143">
            <v>0</v>
          </cell>
          <cell r="P143">
            <v>2</v>
          </cell>
        </row>
        <row r="144">
          <cell r="B144">
            <v>40</v>
          </cell>
          <cell r="C144">
            <v>1.25</v>
          </cell>
          <cell r="D144">
            <v>3.56</v>
          </cell>
          <cell r="E144">
            <v>1</v>
          </cell>
          <cell r="F144">
            <v>0</v>
          </cell>
          <cell r="G144">
            <v>0</v>
          </cell>
          <cell r="H144">
            <v>0</v>
          </cell>
          <cell r="I144">
            <v>0.15</v>
          </cell>
          <cell r="J144">
            <v>0</v>
          </cell>
          <cell r="K144">
            <v>0.15</v>
          </cell>
          <cell r="L144">
            <v>0</v>
          </cell>
          <cell r="M144">
            <v>0</v>
          </cell>
          <cell r="N144">
            <v>0</v>
          </cell>
          <cell r="O144">
            <v>0</v>
          </cell>
          <cell r="P144">
            <v>2</v>
          </cell>
        </row>
        <row r="145">
          <cell r="B145">
            <v>40</v>
          </cell>
          <cell r="C145">
            <v>1.25</v>
          </cell>
          <cell r="D145">
            <v>3.56</v>
          </cell>
          <cell r="E145">
            <v>1</v>
          </cell>
          <cell r="F145">
            <v>0</v>
          </cell>
          <cell r="G145">
            <v>0</v>
          </cell>
          <cell r="H145">
            <v>0</v>
          </cell>
          <cell r="I145">
            <v>0.15</v>
          </cell>
          <cell r="J145">
            <v>0</v>
          </cell>
          <cell r="K145">
            <v>0.15</v>
          </cell>
          <cell r="L145">
            <v>0</v>
          </cell>
          <cell r="M145">
            <v>0</v>
          </cell>
          <cell r="N145">
            <v>0</v>
          </cell>
          <cell r="O145">
            <v>0</v>
          </cell>
          <cell r="P145">
            <v>2</v>
          </cell>
        </row>
        <row r="146">
          <cell r="B146">
            <v>40</v>
          </cell>
          <cell r="C146">
            <v>1.25</v>
          </cell>
          <cell r="D146">
            <v>3.56</v>
          </cell>
          <cell r="E146">
            <v>1</v>
          </cell>
          <cell r="F146">
            <v>0</v>
          </cell>
          <cell r="G146">
            <v>0</v>
          </cell>
          <cell r="H146">
            <v>0</v>
          </cell>
          <cell r="I146">
            <v>0.15</v>
          </cell>
          <cell r="J146">
            <v>0</v>
          </cell>
          <cell r="K146">
            <v>0.15</v>
          </cell>
          <cell r="L146">
            <v>0</v>
          </cell>
          <cell r="M146">
            <v>0</v>
          </cell>
          <cell r="N146">
            <v>0</v>
          </cell>
          <cell r="O146">
            <v>0</v>
          </cell>
          <cell r="P146">
            <v>2</v>
          </cell>
        </row>
        <row r="147">
          <cell r="B147">
            <v>40</v>
          </cell>
          <cell r="C147">
            <v>1.5</v>
          </cell>
          <cell r="D147">
            <v>3.68</v>
          </cell>
          <cell r="E147">
            <v>1</v>
          </cell>
          <cell r="F147">
            <v>0</v>
          </cell>
          <cell r="G147">
            <v>0</v>
          </cell>
          <cell r="H147">
            <v>0</v>
          </cell>
          <cell r="I147">
            <v>0.15</v>
          </cell>
          <cell r="J147">
            <v>0</v>
          </cell>
          <cell r="K147">
            <v>0.15</v>
          </cell>
          <cell r="L147">
            <v>0</v>
          </cell>
          <cell r="M147">
            <v>0</v>
          </cell>
          <cell r="N147">
            <v>0</v>
          </cell>
          <cell r="O147">
            <v>0</v>
          </cell>
          <cell r="P147">
            <v>2</v>
          </cell>
        </row>
        <row r="148">
          <cell r="B148">
            <v>40</v>
          </cell>
          <cell r="C148">
            <v>1.5</v>
          </cell>
          <cell r="D148">
            <v>3.68</v>
          </cell>
          <cell r="E148">
            <v>1</v>
          </cell>
          <cell r="F148">
            <v>0</v>
          </cell>
          <cell r="G148">
            <v>0</v>
          </cell>
          <cell r="H148">
            <v>0</v>
          </cell>
          <cell r="I148">
            <v>0.15</v>
          </cell>
          <cell r="J148">
            <v>0</v>
          </cell>
          <cell r="K148">
            <v>0.15</v>
          </cell>
          <cell r="L148">
            <v>0</v>
          </cell>
          <cell r="M148">
            <v>0</v>
          </cell>
          <cell r="N148">
            <v>0</v>
          </cell>
          <cell r="O148">
            <v>0</v>
          </cell>
          <cell r="P148">
            <v>2</v>
          </cell>
        </row>
        <row r="149">
          <cell r="B149">
            <v>40</v>
          </cell>
          <cell r="C149">
            <v>1.5</v>
          </cell>
          <cell r="D149">
            <v>3.68</v>
          </cell>
          <cell r="E149">
            <v>1</v>
          </cell>
          <cell r="F149">
            <v>0</v>
          </cell>
          <cell r="G149">
            <v>0</v>
          </cell>
          <cell r="H149">
            <v>0</v>
          </cell>
          <cell r="I149">
            <v>0.15</v>
          </cell>
          <cell r="J149">
            <v>0</v>
          </cell>
          <cell r="K149">
            <v>0.15</v>
          </cell>
          <cell r="L149">
            <v>0</v>
          </cell>
          <cell r="M149">
            <v>0</v>
          </cell>
          <cell r="N149">
            <v>0</v>
          </cell>
          <cell r="O149">
            <v>0</v>
          </cell>
          <cell r="P149">
            <v>2</v>
          </cell>
        </row>
        <row r="150">
          <cell r="B150">
            <v>40</v>
          </cell>
          <cell r="C150">
            <v>2</v>
          </cell>
          <cell r="D150">
            <v>3.91</v>
          </cell>
          <cell r="E150">
            <v>1</v>
          </cell>
          <cell r="F150">
            <v>0</v>
          </cell>
          <cell r="G150">
            <v>0</v>
          </cell>
          <cell r="H150">
            <v>0</v>
          </cell>
          <cell r="I150">
            <v>0.3</v>
          </cell>
          <cell r="J150">
            <v>0</v>
          </cell>
          <cell r="K150">
            <v>0.3</v>
          </cell>
          <cell r="L150">
            <v>0</v>
          </cell>
          <cell r="M150">
            <v>0</v>
          </cell>
          <cell r="N150">
            <v>0</v>
          </cell>
          <cell r="O150">
            <v>0</v>
          </cell>
          <cell r="P150">
            <v>2</v>
          </cell>
          <cell r="Q150">
            <v>2</v>
          </cell>
          <cell r="R150">
            <v>2</v>
          </cell>
        </row>
        <row r="151">
          <cell r="B151">
            <v>40</v>
          </cell>
          <cell r="C151">
            <v>2</v>
          </cell>
          <cell r="D151">
            <v>3.91</v>
          </cell>
          <cell r="E151">
            <v>1</v>
          </cell>
          <cell r="F151">
            <v>0</v>
          </cell>
          <cell r="G151">
            <v>0</v>
          </cell>
          <cell r="H151">
            <v>0</v>
          </cell>
          <cell r="I151">
            <v>0.3</v>
          </cell>
          <cell r="J151">
            <v>0</v>
          </cell>
          <cell r="K151">
            <v>0.3</v>
          </cell>
          <cell r="L151">
            <v>0</v>
          </cell>
          <cell r="M151">
            <v>0</v>
          </cell>
          <cell r="N151">
            <v>0</v>
          </cell>
          <cell r="O151">
            <v>0</v>
          </cell>
          <cell r="P151">
            <v>2</v>
          </cell>
        </row>
        <row r="152">
          <cell r="B152">
            <v>40</v>
          </cell>
          <cell r="C152">
            <v>2</v>
          </cell>
          <cell r="D152">
            <v>3.91</v>
          </cell>
          <cell r="E152">
            <v>1</v>
          </cell>
          <cell r="F152">
            <v>0</v>
          </cell>
          <cell r="G152">
            <v>0</v>
          </cell>
          <cell r="H152">
            <v>0</v>
          </cell>
          <cell r="I152">
            <v>0.3</v>
          </cell>
          <cell r="J152">
            <v>0</v>
          </cell>
          <cell r="K152">
            <v>0.3</v>
          </cell>
          <cell r="L152">
            <v>0</v>
          </cell>
          <cell r="M152">
            <v>0</v>
          </cell>
          <cell r="N152">
            <v>0</v>
          </cell>
          <cell r="O152">
            <v>0</v>
          </cell>
          <cell r="P152">
            <v>2</v>
          </cell>
        </row>
        <row r="153">
          <cell r="B153">
            <v>40</v>
          </cell>
          <cell r="C153">
            <v>2.5</v>
          </cell>
          <cell r="D153">
            <v>5.16</v>
          </cell>
          <cell r="E153">
            <v>1</v>
          </cell>
          <cell r="F153">
            <v>0</v>
          </cell>
          <cell r="G153">
            <v>0</v>
          </cell>
          <cell r="H153">
            <v>0</v>
          </cell>
          <cell r="I153">
            <v>0.25</v>
          </cell>
          <cell r="J153">
            <v>0.2</v>
          </cell>
          <cell r="K153">
            <v>0.45</v>
          </cell>
          <cell r="L153">
            <v>0</v>
          </cell>
          <cell r="M153">
            <v>0</v>
          </cell>
          <cell r="N153">
            <v>0</v>
          </cell>
          <cell r="O153">
            <v>0</v>
          </cell>
          <cell r="P153">
            <v>2</v>
          </cell>
        </row>
        <row r="154">
          <cell r="B154">
            <v>40</v>
          </cell>
          <cell r="C154">
            <v>3</v>
          </cell>
          <cell r="D154">
            <v>5.49</v>
          </cell>
          <cell r="E154">
            <v>1</v>
          </cell>
          <cell r="F154">
            <v>0</v>
          </cell>
          <cell r="G154">
            <v>0</v>
          </cell>
          <cell r="H154">
            <v>0</v>
          </cell>
          <cell r="I154">
            <v>0.3</v>
          </cell>
          <cell r="J154">
            <v>0.3</v>
          </cell>
          <cell r="K154">
            <v>0.6</v>
          </cell>
          <cell r="L154">
            <v>0</v>
          </cell>
          <cell r="M154">
            <v>0</v>
          </cell>
          <cell r="N154">
            <v>0</v>
          </cell>
          <cell r="O154">
            <v>0</v>
          </cell>
          <cell r="P154">
            <v>2</v>
          </cell>
        </row>
        <row r="155">
          <cell r="B155">
            <v>40</v>
          </cell>
          <cell r="C155">
            <v>3.5</v>
          </cell>
          <cell r="D155">
            <v>5.74</v>
          </cell>
          <cell r="E155">
            <v>1</v>
          </cell>
          <cell r="F155">
            <v>0</v>
          </cell>
          <cell r="G155">
            <v>0</v>
          </cell>
          <cell r="H155">
            <v>0</v>
          </cell>
          <cell r="I155">
            <v>0.35</v>
          </cell>
          <cell r="J155">
            <v>0.4</v>
          </cell>
          <cell r="K155">
            <v>0.75</v>
          </cell>
          <cell r="L155">
            <v>0</v>
          </cell>
          <cell r="M155">
            <v>0</v>
          </cell>
          <cell r="N155">
            <v>0</v>
          </cell>
          <cell r="O155">
            <v>0</v>
          </cell>
          <cell r="P155">
            <v>3</v>
          </cell>
        </row>
        <row r="156">
          <cell r="B156">
            <v>40</v>
          </cell>
          <cell r="C156">
            <v>4</v>
          </cell>
          <cell r="D156">
            <v>6.02</v>
          </cell>
          <cell r="E156">
            <v>1</v>
          </cell>
          <cell r="F156">
            <v>0</v>
          </cell>
          <cell r="G156">
            <v>0</v>
          </cell>
          <cell r="H156">
            <v>0</v>
          </cell>
          <cell r="I156">
            <v>0.41</v>
          </cell>
          <cell r="J156">
            <v>0.49</v>
          </cell>
          <cell r="K156">
            <v>0.89999999999999991</v>
          </cell>
          <cell r="L156">
            <v>0</v>
          </cell>
          <cell r="M156">
            <v>0</v>
          </cell>
          <cell r="N156">
            <v>0</v>
          </cell>
          <cell r="O156">
            <v>0</v>
          </cell>
          <cell r="P156">
            <v>3</v>
          </cell>
        </row>
        <row r="157">
          <cell r="B157">
            <v>40</v>
          </cell>
          <cell r="C157">
            <v>5</v>
          </cell>
          <cell r="D157">
            <v>6.55</v>
          </cell>
          <cell r="E157">
            <v>1</v>
          </cell>
          <cell r="F157">
            <v>0</v>
          </cell>
          <cell r="G157">
            <v>0</v>
          </cell>
          <cell r="H157">
            <v>0</v>
          </cell>
          <cell r="I157">
            <v>0.51</v>
          </cell>
          <cell r="J157">
            <v>0.54</v>
          </cell>
          <cell r="K157">
            <v>1.05</v>
          </cell>
          <cell r="L157">
            <v>0</v>
          </cell>
          <cell r="M157">
            <v>0</v>
          </cell>
          <cell r="N157">
            <v>0</v>
          </cell>
          <cell r="O157">
            <v>0</v>
          </cell>
          <cell r="P157">
            <v>4</v>
          </cell>
        </row>
        <row r="158">
          <cell r="B158">
            <v>40</v>
          </cell>
          <cell r="C158">
            <v>6</v>
          </cell>
          <cell r="D158">
            <v>7.11</v>
          </cell>
          <cell r="E158">
            <v>1</v>
          </cell>
          <cell r="F158">
            <v>0</v>
          </cell>
          <cell r="G158">
            <v>0</v>
          </cell>
          <cell r="H158">
            <v>0</v>
          </cell>
          <cell r="I158">
            <v>0.61</v>
          </cell>
          <cell r="J158">
            <v>1.04</v>
          </cell>
          <cell r="K158">
            <v>1.65</v>
          </cell>
          <cell r="L158">
            <v>0</v>
          </cell>
          <cell r="M158">
            <v>0</v>
          </cell>
          <cell r="N158">
            <v>0</v>
          </cell>
          <cell r="O158">
            <v>0</v>
          </cell>
          <cell r="P158">
            <v>4</v>
          </cell>
        </row>
        <row r="159">
          <cell r="B159">
            <v>40</v>
          </cell>
          <cell r="C159">
            <v>8</v>
          </cell>
          <cell r="D159">
            <v>8.18</v>
          </cell>
          <cell r="E159">
            <v>1</v>
          </cell>
          <cell r="F159">
            <v>0</v>
          </cell>
          <cell r="G159">
            <v>0</v>
          </cell>
          <cell r="H159">
            <v>0</v>
          </cell>
          <cell r="I159">
            <v>0.81</v>
          </cell>
          <cell r="J159">
            <v>1.73</v>
          </cell>
          <cell r="K159">
            <v>2.54</v>
          </cell>
          <cell r="L159">
            <v>0</v>
          </cell>
          <cell r="M159">
            <v>0</v>
          </cell>
          <cell r="N159">
            <v>0</v>
          </cell>
          <cell r="O159">
            <v>0</v>
          </cell>
          <cell r="P159">
            <v>4</v>
          </cell>
        </row>
        <row r="160">
          <cell r="B160">
            <v>40</v>
          </cell>
          <cell r="C160">
            <v>10</v>
          </cell>
          <cell r="D160">
            <v>9.27</v>
          </cell>
          <cell r="E160">
            <v>1</v>
          </cell>
          <cell r="F160">
            <v>0</v>
          </cell>
          <cell r="G160">
            <v>0</v>
          </cell>
          <cell r="H160">
            <v>0</v>
          </cell>
          <cell r="I160">
            <v>1.01</v>
          </cell>
          <cell r="J160">
            <v>3.04</v>
          </cell>
          <cell r="K160">
            <v>4.05</v>
          </cell>
          <cell r="L160">
            <v>0</v>
          </cell>
          <cell r="M160">
            <v>0</v>
          </cell>
          <cell r="N160">
            <v>0</v>
          </cell>
          <cell r="O160">
            <v>0</v>
          </cell>
          <cell r="P160">
            <v>4</v>
          </cell>
        </row>
        <row r="161">
          <cell r="B161">
            <v>40</v>
          </cell>
          <cell r="C161">
            <v>12</v>
          </cell>
          <cell r="D161">
            <v>10.31</v>
          </cell>
          <cell r="E161">
            <v>1.25</v>
          </cell>
          <cell r="F161">
            <v>0</v>
          </cell>
          <cell r="G161">
            <v>0</v>
          </cell>
          <cell r="H161">
            <v>0</v>
          </cell>
          <cell r="I161">
            <v>1.22</v>
          </cell>
          <cell r="J161">
            <v>4.0199999999999996</v>
          </cell>
          <cell r="K161">
            <v>5.2399999999999993</v>
          </cell>
          <cell r="L161">
            <v>0</v>
          </cell>
          <cell r="M161">
            <v>0</v>
          </cell>
          <cell r="N161">
            <v>0</v>
          </cell>
          <cell r="O161">
            <v>0</v>
          </cell>
          <cell r="P161">
            <v>6</v>
          </cell>
        </row>
        <row r="162">
          <cell r="B162">
            <v>40</v>
          </cell>
          <cell r="C162">
            <v>14</v>
          </cell>
          <cell r="D162">
            <v>11.13</v>
          </cell>
          <cell r="E162">
            <v>1.25</v>
          </cell>
          <cell r="F162">
            <v>0</v>
          </cell>
          <cell r="G162">
            <v>0</v>
          </cell>
          <cell r="H162">
            <v>0</v>
          </cell>
          <cell r="I162">
            <v>1.42</v>
          </cell>
          <cell r="J162">
            <v>5.33</v>
          </cell>
          <cell r="K162">
            <v>6.75</v>
          </cell>
          <cell r="L162">
            <v>0</v>
          </cell>
          <cell r="M162">
            <v>0</v>
          </cell>
          <cell r="N162">
            <v>0</v>
          </cell>
          <cell r="O162">
            <v>0</v>
          </cell>
          <cell r="P162">
            <v>6</v>
          </cell>
        </row>
        <row r="163">
          <cell r="B163">
            <v>40</v>
          </cell>
          <cell r="C163">
            <v>16</v>
          </cell>
          <cell r="D163">
            <v>12.7</v>
          </cell>
          <cell r="E163">
            <v>1.25</v>
          </cell>
          <cell r="F163">
            <v>0</v>
          </cell>
          <cell r="G163">
            <v>0</v>
          </cell>
          <cell r="H163">
            <v>0</v>
          </cell>
          <cell r="I163">
            <v>1.62</v>
          </cell>
          <cell r="J163">
            <v>8.42</v>
          </cell>
          <cell r="K163">
            <v>10.039999999999999</v>
          </cell>
          <cell r="L163">
            <v>0</v>
          </cell>
          <cell r="M163">
            <v>0</v>
          </cell>
          <cell r="N163">
            <v>0</v>
          </cell>
          <cell r="O163">
            <v>0</v>
          </cell>
          <cell r="P163">
            <v>6</v>
          </cell>
        </row>
        <row r="164">
          <cell r="B164">
            <v>40</v>
          </cell>
          <cell r="C164">
            <v>18</v>
          </cell>
          <cell r="D164">
            <v>14.27</v>
          </cell>
          <cell r="E164">
            <v>1.25</v>
          </cell>
          <cell r="F164">
            <v>0</v>
          </cell>
          <cell r="G164">
            <v>0</v>
          </cell>
          <cell r="H164">
            <v>0</v>
          </cell>
          <cell r="I164">
            <v>1.82</v>
          </cell>
          <cell r="J164">
            <v>11.53</v>
          </cell>
          <cell r="K164">
            <v>13.35</v>
          </cell>
          <cell r="L164">
            <v>0</v>
          </cell>
          <cell r="M164">
            <v>0</v>
          </cell>
          <cell r="N164">
            <v>0</v>
          </cell>
          <cell r="O164">
            <v>0</v>
          </cell>
          <cell r="P164">
            <v>6</v>
          </cell>
        </row>
        <row r="165">
          <cell r="B165">
            <v>40</v>
          </cell>
          <cell r="C165">
            <v>20</v>
          </cell>
          <cell r="D165">
            <v>15.09</v>
          </cell>
          <cell r="E165">
            <v>1.5</v>
          </cell>
          <cell r="F165">
            <v>0</v>
          </cell>
          <cell r="G165">
            <v>0</v>
          </cell>
          <cell r="H165">
            <v>0</v>
          </cell>
          <cell r="I165">
            <v>2.0299999999999998</v>
          </cell>
          <cell r="J165">
            <v>14.47</v>
          </cell>
          <cell r="K165">
            <v>16.5</v>
          </cell>
          <cell r="L165">
            <v>0</v>
          </cell>
          <cell r="M165">
            <v>0</v>
          </cell>
          <cell r="N165">
            <v>0</v>
          </cell>
          <cell r="O165">
            <v>0</v>
          </cell>
          <cell r="P165">
            <v>7</v>
          </cell>
        </row>
        <row r="166">
          <cell r="B166">
            <v>40</v>
          </cell>
          <cell r="C166">
            <v>24</v>
          </cell>
          <cell r="D166">
            <v>17.48</v>
          </cell>
          <cell r="E166">
            <v>1.5</v>
          </cell>
          <cell r="F166">
            <v>0</v>
          </cell>
          <cell r="G166">
            <v>0</v>
          </cell>
          <cell r="H166">
            <v>0</v>
          </cell>
          <cell r="I166">
            <v>2.4300000000000002</v>
          </cell>
          <cell r="J166">
            <v>24.57</v>
          </cell>
          <cell r="K166">
            <v>27</v>
          </cell>
          <cell r="L166">
            <v>0</v>
          </cell>
          <cell r="M166">
            <v>0</v>
          </cell>
          <cell r="N166">
            <v>0</v>
          </cell>
          <cell r="O166">
            <v>0</v>
          </cell>
          <cell r="P166">
            <v>8</v>
          </cell>
        </row>
        <row r="167">
          <cell r="B167">
            <v>40</v>
          </cell>
          <cell r="C167">
            <v>32</v>
          </cell>
          <cell r="D167">
            <v>17.48</v>
          </cell>
          <cell r="E167">
            <v>1.5</v>
          </cell>
          <cell r="F167">
            <v>0</v>
          </cell>
          <cell r="G167">
            <v>0</v>
          </cell>
          <cell r="H167">
            <v>0</v>
          </cell>
          <cell r="I167">
            <v>3.24</v>
          </cell>
          <cell r="J167">
            <v>31.26</v>
          </cell>
          <cell r="K167">
            <v>34.5</v>
          </cell>
          <cell r="L167">
            <v>0</v>
          </cell>
          <cell r="M167">
            <v>0</v>
          </cell>
          <cell r="N167">
            <v>0</v>
          </cell>
          <cell r="O167">
            <v>0</v>
          </cell>
          <cell r="P167">
            <v>11</v>
          </cell>
        </row>
        <row r="168">
          <cell r="B168">
            <v>40</v>
          </cell>
          <cell r="C168">
            <v>34</v>
          </cell>
          <cell r="D168">
            <v>17.48</v>
          </cell>
          <cell r="E168">
            <v>1.5</v>
          </cell>
          <cell r="F168">
            <v>0</v>
          </cell>
          <cell r="G168">
            <v>0</v>
          </cell>
          <cell r="H168">
            <v>0</v>
          </cell>
          <cell r="I168">
            <v>3.45</v>
          </cell>
          <cell r="J168">
            <v>34.049999999999997</v>
          </cell>
          <cell r="K168">
            <v>37.5</v>
          </cell>
          <cell r="L168">
            <v>0</v>
          </cell>
          <cell r="M168">
            <v>0</v>
          </cell>
          <cell r="N168">
            <v>0</v>
          </cell>
          <cell r="O168">
            <v>0</v>
          </cell>
          <cell r="P168">
            <v>12</v>
          </cell>
        </row>
        <row r="169">
          <cell r="B169">
            <v>40</v>
          </cell>
          <cell r="C169">
            <v>36</v>
          </cell>
          <cell r="D169">
            <v>19.05</v>
          </cell>
          <cell r="E169">
            <v>2</v>
          </cell>
          <cell r="F169">
            <v>0</v>
          </cell>
          <cell r="G169">
            <v>0</v>
          </cell>
          <cell r="H169">
            <v>0</v>
          </cell>
          <cell r="I169">
            <v>3.65</v>
          </cell>
          <cell r="J169">
            <v>41.34</v>
          </cell>
          <cell r="K169">
            <v>44.99</v>
          </cell>
          <cell r="L169">
            <v>0</v>
          </cell>
          <cell r="M169">
            <v>0</v>
          </cell>
          <cell r="N169">
            <v>0</v>
          </cell>
          <cell r="O169">
            <v>0</v>
          </cell>
          <cell r="P169">
            <v>12</v>
          </cell>
        </row>
        <row r="170">
          <cell r="B170" t="str">
            <v>40S</v>
          </cell>
          <cell r="C170">
            <v>0.125</v>
          </cell>
          <cell r="D170">
            <v>1.73</v>
          </cell>
          <cell r="E170">
            <v>1</v>
          </cell>
          <cell r="F170">
            <v>0</v>
          </cell>
          <cell r="G170">
            <v>0</v>
          </cell>
          <cell r="H170">
            <v>0</v>
          </cell>
          <cell r="I170">
            <v>7.0000000000000007E-2</v>
          </cell>
          <cell r="J170">
            <v>0</v>
          </cell>
          <cell r="K170">
            <v>7.0000000000000007E-2</v>
          </cell>
          <cell r="L170">
            <v>0</v>
          </cell>
          <cell r="M170">
            <v>0</v>
          </cell>
          <cell r="N170">
            <v>0</v>
          </cell>
          <cell r="O170">
            <v>0</v>
          </cell>
          <cell r="P170">
            <v>2</v>
          </cell>
        </row>
        <row r="171">
          <cell r="B171" t="str">
            <v>40S</v>
          </cell>
          <cell r="C171">
            <v>0.125</v>
          </cell>
          <cell r="D171">
            <v>1.73</v>
          </cell>
          <cell r="E171">
            <v>1</v>
          </cell>
          <cell r="F171">
            <v>0</v>
          </cell>
          <cell r="G171">
            <v>0</v>
          </cell>
          <cell r="H171">
            <v>0</v>
          </cell>
          <cell r="I171">
            <v>7.0000000000000007E-2</v>
          </cell>
          <cell r="J171">
            <v>0</v>
          </cell>
          <cell r="K171">
            <v>7.0000000000000007E-2</v>
          </cell>
          <cell r="L171">
            <v>0</v>
          </cell>
          <cell r="M171">
            <v>0</v>
          </cell>
          <cell r="N171">
            <v>0</v>
          </cell>
          <cell r="O171">
            <v>0</v>
          </cell>
          <cell r="P171">
            <v>2</v>
          </cell>
        </row>
        <row r="172">
          <cell r="B172" t="str">
            <v>40S</v>
          </cell>
          <cell r="C172">
            <v>0.125</v>
          </cell>
          <cell r="D172">
            <v>1.73</v>
          </cell>
          <cell r="E172">
            <v>1</v>
          </cell>
          <cell r="F172">
            <v>0</v>
          </cell>
          <cell r="G172">
            <v>0</v>
          </cell>
          <cell r="H172">
            <v>0</v>
          </cell>
          <cell r="I172">
            <v>7.0000000000000007E-2</v>
          </cell>
          <cell r="J172">
            <v>0</v>
          </cell>
          <cell r="K172">
            <v>7.0000000000000007E-2</v>
          </cell>
          <cell r="L172">
            <v>0</v>
          </cell>
          <cell r="M172">
            <v>0</v>
          </cell>
          <cell r="N172">
            <v>0</v>
          </cell>
          <cell r="O172">
            <v>0</v>
          </cell>
          <cell r="P172">
            <v>2</v>
          </cell>
        </row>
        <row r="173">
          <cell r="B173" t="str">
            <v>40S</v>
          </cell>
          <cell r="C173">
            <v>0.25</v>
          </cell>
          <cell r="D173">
            <v>2.2400000000000002</v>
          </cell>
          <cell r="E173">
            <v>1</v>
          </cell>
          <cell r="F173">
            <v>0</v>
          </cell>
          <cell r="G173">
            <v>0</v>
          </cell>
          <cell r="H173">
            <v>0</v>
          </cell>
          <cell r="I173">
            <v>7.0000000000000007E-2</v>
          </cell>
          <cell r="J173">
            <v>0</v>
          </cell>
          <cell r="K173">
            <v>7.0000000000000007E-2</v>
          </cell>
          <cell r="L173">
            <v>0</v>
          </cell>
          <cell r="M173">
            <v>0</v>
          </cell>
          <cell r="N173">
            <v>0</v>
          </cell>
          <cell r="O173">
            <v>0</v>
          </cell>
          <cell r="P173">
            <v>2</v>
          </cell>
        </row>
        <row r="174">
          <cell r="B174" t="str">
            <v>40S</v>
          </cell>
          <cell r="C174">
            <v>0.25</v>
          </cell>
          <cell r="D174">
            <v>2.2400000000000002</v>
          </cell>
          <cell r="E174">
            <v>1</v>
          </cell>
          <cell r="F174">
            <v>0</v>
          </cell>
          <cell r="G174">
            <v>0</v>
          </cell>
          <cell r="H174">
            <v>0</v>
          </cell>
          <cell r="I174">
            <v>7.0000000000000007E-2</v>
          </cell>
          <cell r="J174">
            <v>6.9999992847442627E-2</v>
          </cell>
          <cell r="K174">
            <v>7.0000000000000007E-2</v>
          </cell>
          <cell r="L174">
            <v>0</v>
          </cell>
          <cell r="M174">
            <v>0</v>
          </cell>
          <cell r="N174">
            <v>0</v>
          </cell>
          <cell r="O174">
            <v>0</v>
          </cell>
          <cell r="P174">
            <v>2</v>
          </cell>
        </row>
        <row r="175">
          <cell r="B175" t="str">
            <v>40S</v>
          </cell>
          <cell r="C175">
            <v>0.25</v>
          </cell>
          <cell r="D175">
            <v>2.2400000000000002</v>
          </cell>
          <cell r="E175">
            <v>1</v>
          </cell>
          <cell r="F175">
            <v>1</v>
          </cell>
          <cell r="G175">
            <v>1</v>
          </cell>
          <cell r="H175">
            <v>0</v>
          </cell>
          <cell r="I175">
            <v>7.0000000000000007E-2</v>
          </cell>
          <cell r="J175">
            <v>0</v>
          </cell>
          <cell r="K175">
            <v>7.0000000000000007E-2</v>
          </cell>
          <cell r="L175">
            <v>0</v>
          </cell>
          <cell r="M175">
            <v>0</v>
          </cell>
          <cell r="N175">
            <v>0</v>
          </cell>
          <cell r="O175">
            <v>0</v>
          </cell>
          <cell r="P175">
            <v>2</v>
          </cell>
        </row>
        <row r="176">
          <cell r="B176" t="str">
            <v>40S</v>
          </cell>
          <cell r="C176">
            <v>0.375</v>
          </cell>
          <cell r="D176">
            <v>2.31</v>
          </cell>
          <cell r="E176">
            <v>1</v>
          </cell>
          <cell r="F176">
            <v>0</v>
          </cell>
          <cell r="G176">
            <v>0</v>
          </cell>
          <cell r="H176">
            <v>0</v>
          </cell>
          <cell r="I176">
            <v>7.0000000000000007E-2</v>
          </cell>
          <cell r="J176">
            <v>0</v>
          </cell>
          <cell r="K176">
            <v>7.0000000000000007E-2</v>
          </cell>
          <cell r="L176">
            <v>0</v>
          </cell>
          <cell r="M176">
            <v>0</v>
          </cell>
          <cell r="N176">
            <v>0</v>
          </cell>
          <cell r="O176">
            <v>0</v>
          </cell>
          <cell r="P176">
            <v>2</v>
          </cell>
        </row>
        <row r="177">
          <cell r="B177" t="str">
            <v>40S</v>
          </cell>
          <cell r="C177">
            <v>0.375</v>
          </cell>
          <cell r="D177">
            <v>2.31</v>
          </cell>
          <cell r="E177">
            <v>1</v>
          </cell>
          <cell r="F177">
            <v>0</v>
          </cell>
          <cell r="G177">
            <v>0</v>
          </cell>
          <cell r="H177">
            <v>0</v>
          </cell>
          <cell r="I177">
            <v>7.0000000000000007E-2</v>
          </cell>
          <cell r="J177">
            <v>0</v>
          </cell>
          <cell r="K177">
            <v>7.0000000000000007E-2</v>
          </cell>
          <cell r="L177">
            <v>0</v>
          </cell>
          <cell r="M177">
            <v>0</v>
          </cell>
          <cell r="N177">
            <v>0</v>
          </cell>
          <cell r="O177">
            <v>0</v>
          </cell>
          <cell r="P177">
            <v>2</v>
          </cell>
        </row>
        <row r="178">
          <cell r="B178" t="str">
            <v>40S</v>
          </cell>
          <cell r="C178">
            <v>0.375</v>
          </cell>
          <cell r="D178">
            <v>2.31</v>
          </cell>
          <cell r="E178">
            <v>1</v>
          </cell>
          <cell r="F178">
            <v>0</v>
          </cell>
          <cell r="G178">
            <v>0</v>
          </cell>
          <cell r="H178">
            <v>0</v>
          </cell>
          <cell r="I178">
            <v>7.0000000000000007E-2</v>
          </cell>
          <cell r="J178">
            <v>0</v>
          </cell>
          <cell r="K178">
            <v>7.0000000000000007E-2</v>
          </cell>
          <cell r="L178">
            <v>0</v>
          </cell>
          <cell r="M178">
            <v>0</v>
          </cell>
          <cell r="N178">
            <v>0</v>
          </cell>
          <cell r="O178">
            <v>0</v>
          </cell>
          <cell r="P178">
            <v>2</v>
          </cell>
        </row>
        <row r="179">
          <cell r="B179" t="str">
            <v>40S</v>
          </cell>
          <cell r="C179">
            <v>0.5</v>
          </cell>
          <cell r="D179">
            <v>2.77</v>
          </cell>
          <cell r="E179">
            <v>1</v>
          </cell>
          <cell r="F179">
            <v>0</v>
          </cell>
          <cell r="G179">
            <v>0</v>
          </cell>
          <cell r="H179">
            <v>0</v>
          </cell>
          <cell r="I179">
            <v>7.0000000000000007E-2</v>
          </cell>
          <cell r="J179">
            <v>0</v>
          </cell>
          <cell r="K179">
            <v>7.0000000000000007E-2</v>
          </cell>
          <cell r="L179">
            <v>0</v>
          </cell>
          <cell r="M179">
            <v>0</v>
          </cell>
          <cell r="N179">
            <v>0</v>
          </cell>
          <cell r="O179">
            <v>0</v>
          </cell>
          <cell r="P179">
            <v>2</v>
          </cell>
        </row>
        <row r="180">
          <cell r="B180" t="str">
            <v>40S</v>
          </cell>
          <cell r="C180">
            <v>0.5</v>
          </cell>
          <cell r="D180">
            <v>2.77</v>
          </cell>
          <cell r="E180">
            <v>1</v>
          </cell>
          <cell r="F180">
            <v>0</v>
          </cell>
          <cell r="G180">
            <v>0</v>
          </cell>
          <cell r="H180">
            <v>0</v>
          </cell>
          <cell r="I180">
            <v>7.0000000000000007E-2</v>
          </cell>
          <cell r="J180">
            <v>0</v>
          </cell>
          <cell r="K180">
            <v>7.0000000000000007E-2</v>
          </cell>
          <cell r="L180">
            <v>0</v>
          </cell>
          <cell r="M180">
            <v>0</v>
          </cell>
          <cell r="N180">
            <v>0</v>
          </cell>
          <cell r="O180">
            <v>0</v>
          </cell>
          <cell r="P180">
            <v>2</v>
          </cell>
        </row>
        <row r="181">
          <cell r="B181" t="str">
            <v>40S</v>
          </cell>
          <cell r="C181">
            <v>0.5</v>
          </cell>
          <cell r="D181">
            <v>2.77</v>
          </cell>
          <cell r="E181">
            <v>1</v>
          </cell>
          <cell r="F181">
            <v>0</v>
          </cell>
          <cell r="G181">
            <v>0</v>
          </cell>
          <cell r="H181">
            <v>0</v>
          </cell>
          <cell r="I181">
            <v>7.0000000000000007E-2</v>
          </cell>
          <cell r="J181">
            <v>0</v>
          </cell>
          <cell r="K181">
            <v>7.0000000000000007E-2</v>
          </cell>
          <cell r="L181">
            <v>0</v>
          </cell>
          <cell r="M181">
            <v>0</v>
          </cell>
          <cell r="N181">
            <v>0</v>
          </cell>
          <cell r="O181">
            <v>0</v>
          </cell>
          <cell r="P181">
            <v>2</v>
          </cell>
        </row>
        <row r="182">
          <cell r="B182" t="str">
            <v>40S</v>
          </cell>
          <cell r="C182">
            <v>0.75</v>
          </cell>
          <cell r="D182">
            <v>2.87</v>
          </cell>
          <cell r="E182">
            <v>1</v>
          </cell>
          <cell r="F182">
            <v>0</v>
          </cell>
          <cell r="G182">
            <v>0</v>
          </cell>
          <cell r="H182">
            <v>0</v>
          </cell>
          <cell r="I182">
            <v>7.0000000000000007E-2</v>
          </cell>
          <cell r="J182">
            <v>0</v>
          </cell>
          <cell r="K182">
            <v>7.0000000000000007E-2</v>
          </cell>
          <cell r="L182">
            <v>0</v>
          </cell>
          <cell r="M182">
            <v>0</v>
          </cell>
          <cell r="N182">
            <v>0</v>
          </cell>
          <cell r="O182">
            <v>0</v>
          </cell>
          <cell r="P182">
            <v>2</v>
          </cell>
        </row>
        <row r="183">
          <cell r="B183" t="str">
            <v>40S</v>
          </cell>
          <cell r="C183">
            <v>0.75</v>
          </cell>
          <cell r="D183">
            <v>2.87</v>
          </cell>
          <cell r="E183">
            <v>1</v>
          </cell>
          <cell r="F183">
            <v>0</v>
          </cell>
          <cell r="G183">
            <v>0</v>
          </cell>
          <cell r="H183">
            <v>0</v>
          </cell>
          <cell r="I183">
            <v>7.0000000000000007E-2</v>
          </cell>
          <cell r="J183">
            <v>0</v>
          </cell>
          <cell r="K183">
            <v>7.0000000000000007E-2</v>
          </cell>
          <cell r="L183">
            <v>0</v>
          </cell>
          <cell r="M183">
            <v>0</v>
          </cell>
          <cell r="N183">
            <v>0</v>
          </cell>
          <cell r="O183">
            <v>0</v>
          </cell>
          <cell r="P183">
            <v>2</v>
          </cell>
        </row>
        <row r="184">
          <cell r="B184" t="str">
            <v>40S</v>
          </cell>
          <cell r="C184">
            <v>0.75</v>
          </cell>
          <cell r="D184">
            <v>2.87</v>
          </cell>
          <cell r="E184">
            <v>1</v>
          </cell>
          <cell r="F184">
            <v>0</v>
          </cell>
          <cell r="G184">
            <v>0</v>
          </cell>
          <cell r="H184">
            <v>0</v>
          </cell>
          <cell r="I184">
            <v>7.0000000000000007E-2</v>
          </cell>
          <cell r="J184">
            <v>0</v>
          </cell>
          <cell r="K184">
            <v>7.0000000000000007E-2</v>
          </cell>
          <cell r="L184">
            <v>0</v>
          </cell>
          <cell r="M184">
            <v>0</v>
          </cell>
          <cell r="N184">
            <v>0</v>
          </cell>
          <cell r="O184">
            <v>0</v>
          </cell>
          <cell r="P184">
            <v>2</v>
          </cell>
        </row>
        <row r="185">
          <cell r="B185" t="str">
            <v>40S</v>
          </cell>
          <cell r="C185">
            <v>1</v>
          </cell>
          <cell r="D185">
            <v>3.38</v>
          </cell>
          <cell r="E185">
            <v>1</v>
          </cell>
          <cell r="F185">
            <v>0</v>
          </cell>
          <cell r="G185">
            <v>0</v>
          </cell>
          <cell r="H185">
            <v>0</v>
          </cell>
          <cell r="I185">
            <v>0.12</v>
          </cell>
          <cell r="J185">
            <v>0</v>
          </cell>
          <cell r="K185">
            <v>0.12</v>
          </cell>
          <cell r="L185">
            <v>0</v>
          </cell>
          <cell r="M185">
            <v>0</v>
          </cell>
          <cell r="N185">
            <v>0</v>
          </cell>
          <cell r="O185">
            <v>0</v>
          </cell>
          <cell r="P185">
            <v>2</v>
          </cell>
        </row>
        <row r="186">
          <cell r="B186" t="str">
            <v>40S</v>
          </cell>
          <cell r="C186">
            <v>1</v>
          </cell>
          <cell r="D186">
            <v>3.38</v>
          </cell>
          <cell r="E186">
            <v>1</v>
          </cell>
          <cell r="F186">
            <v>0</v>
          </cell>
          <cell r="G186">
            <v>0</v>
          </cell>
          <cell r="H186">
            <v>0</v>
          </cell>
          <cell r="I186">
            <v>0.12</v>
          </cell>
          <cell r="J186">
            <v>0</v>
          </cell>
          <cell r="K186">
            <v>0.12</v>
          </cell>
          <cell r="L186">
            <v>0</v>
          </cell>
          <cell r="M186">
            <v>0</v>
          </cell>
          <cell r="N186">
            <v>0</v>
          </cell>
          <cell r="O186">
            <v>0</v>
          </cell>
          <cell r="P186">
            <v>2</v>
          </cell>
        </row>
        <row r="187">
          <cell r="B187" t="str">
            <v>40S</v>
          </cell>
          <cell r="C187">
            <v>1</v>
          </cell>
          <cell r="D187">
            <v>3.38</v>
          </cell>
          <cell r="E187">
            <v>1</v>
          </cell>
          <cell r="F187">
            <v>0</v>
          </cell>
          <cell r="G187">
            <v>0</v>
          </cell>
          <cell r="H187">
            <v>0</v>
          </cell>
          <cell r="I187">
            <v>0.12</v>
          </cell>
          <cell r="J187">
            <v>0</v>
          </cell>
          <cell r="K187">
            <v>0.12</v>
          </cell>
          <cell r="L187">
            <v>0</v>
          </cell>
          <cell r="M187">
            <v>0</v>
          </cell>
          <cell r="N187">
            <v>0</v>
          </cell>
          <cell r="O187">
            <v>0</v>
          </cell>
          <cell r="P187">
            <v>2</v>
          </cell>
        </row>
        <row r="188">
          <cell r="B188" t="str">
            <v>40S</v>
          </cell>
          <cell r="C188">
            <v>1.25</v>
          </cell>
          <cell r="D188">
            <v>3.56</v>
          </cell>
          <cell r="E188">
            <v>1</v>
          </cell>
          <cell r="F188">
            <v>0</v>
          </cell>
          <cell r="G188">
            <v>0</v>
          </cell>
          <cell r="H188">
            <v>0</v>
          </cell>
          <cell r="I188">
            <v>0.15</v>
          </cell>
          <cell r="J188">
            <v>0</v>
          </cell>
          <cell r="K188">
            <v>0.15</v>
          </cell>
          <cell r="L188">
            <v>0</v>
          </cell>
          <cell r="M188">
            <v>0</v>
          </cell>
          <cell r="N188">
            <v>0</v>
          </cell>
          <cell r="O188">
            <v>0</v>
          </cell>
          <cell r="P188">
            <v>2</v>
          </cell>
        </row>
        <row r="189">
          <cell r="B189" t="str">
            <v>40S</v>
          </cell>
          <cell r="C189">
            <v>1.25</v>
          </cell>
          <cell r="D189">
            <v>3.56</v>
          </cell>
          <cell r="E189">
            <v>1</v>
          </cell>
          <cell r="F189">
            <v>0</v>
          </cell>
          <cell r="G189">
            <v>0</v>
          </cell>
          <cell r="H189">
            <v>0</v>
          </cell>
          <cell r="I189">
            <v>0.15</v>
          </cell>
          <cell r="J189">
            <v>0</v>
          </cell>
          <cell r="K189">
            <v>0.15</v>
          </cell>
          <cell r="L189">
            <v>0</v>
          </cell>
          <cell r="M189">
            <v>0</v>
          </cell>
          <cell r="N189">
            <v>0</v>
          </cell>
          <cell r="O189">
            <v>0</v>
          </cell>
          <cell r="P189">
            <v>2</v>
          </cell>
        </row>
        <row r="190">
          <cell r="B190" t="str">
            <v>40S</v>
          </cell>
          <cell r="C190">
            <v>1.25</v>
          </cell>
          <cell r="D190">
            <v>3.56</v>
          </cell>
          <cell r="E190">
            <v>1</v>
          </cell>
          <cell r="F190">
            <v>0</v>
          </cell>
          <cell r="G190">
            <v>0</v>
          </cell>
          <cell r="H190">
            <v>0</v>
          </cell>
          <cell r="I190">
            <v>0.15</v>
          </cell>
          <cell r="J190">
            <v>8.42</v>
          </cell>
          <cell r="K190">
            <v>0.15</v>
          </cell>
          <cell r="L190">
            <v>0</v>
          </cell>
          <cell r="M190">
            <v>0</v>
          </cell>
          <cell r="N190">
            <v>0</v>
          </cell>
          <cell r="O190">
            <v>0</v>
          </cell>
          <cell r="P190">
            <v>2</v>
          </cell>
        </row>
        <row r="191">
          <cell r="B191" t="str">
            <v>40S</v>
          </cell>
          <cell r="C191">
            <v>1.5</v>
          </cell>
          <cell r="D191">
            <v>3.68</v>
          </cell>
          <cell r="E191">
            <v>1</v>
          </cell>
          <cell r="F191">
            <v>0</v>
          </cell>
          <cell r="G191">
            <v>0</v>
          </cell>
          <cell r="H191">
            <v>0</v>
          </cell>
          <cell r="I191">
            <v>0.15</v>
          </cell>
          <cell r="J191">
            <v>0</v>
          </cell>
          <cell r="K191">
            <v>0.15</v>
          </cell>
          <cell r="L191">
            <v>0</v>
          </cell>
          <cell r="M191">
            <v>0</v>
          </cell>
          <cell r="N191">
            <v>0</v>
          </cell>
          <cell r="O191">
            <v>0</v>
          </cell>
          <cell r="P191">
            <v>2</v>
          </cell>
        </row>
        <row r="192">
          <cell r="B192" t="str">
            <v>40S</v>
          </cell>
          <cell r="C192">
            <v>1.5</v>
          </cell>
          <cell r="D192">
            <v>3.68</v>
          </cell>
          <cell r="E192">
            <v>1</v>
          </cell>
          <cell r="F192">
            <v>0</v>
          </cell>
          <cell r="G192">
            <v>0</v>
          </cell>
          <cell r="H192">
            <v>0</v>
          </cell>
          <cell r="I192">
            <v>0.15</v>
          </cell>
          <cell r="J192">
            <v>0</v>
          </cell>
          <cell r="K192">
            <v>0.15</v>
          </cell>
          <cell r="L192">
            <v>0</v>
          </cell>
          <cell r="M192">
            <v>0</v>
          </cell>
          <cell r="N192">
            <v>0</v>
          </cell>
          <cell r="O192">
            <v>0</v>
          </cell>
          <cell r="P192">
            <v>2</v>
          </cell>
        </row>
        <row r="193">
          <cell r="B193" t="str">
            <v>40S</v>
          </cell>
          <cell r="C193">
            <v>1.5</v>
          </cell>
          <cell r="D193">
            <v>3.68</v>
          </cell>
          <cell r="E193">
            <v>1</v>
          </cell>
          <cell r="F193">
            <v>0</v>
          </cell>
          <cell r="G193">
            <v>0</v>
          </cell>
          <cell r="H193">
            <v>0</v>
          </cell>
          <cell r="I193">
            <v>0.15</v>
          </cell>
          <cell r="J193">
            <v>0</v>
          </cell>
          <cell r="K193">
            <v>0.15</v>
          </cell>
          <cell r="L193">
            <v>0</v>
          </cell>
          <cell r="M193">
            <v>0</v>
          </cell>
          <cell r="N193">
            <v>0</v>
          </cell>
          <cell r="O193">
            <v>0</v>
          </cell>
          <cell r="P193">
            <v>2</v>
          </cell>
        </row>
        <row r="194">
          <cell r="B194" t="str">
            <v>40S</v>
          </cell>
          <cell r="C194">
            <v>2</v>
          </cell>
          <cell r="D194">
            <v>3.91</v>
          </cell>
          <cell r="E194">
            <v>1</v>
          </cell>
          <cell r="F194">
            <v>0</v>
          </cell>
          <cell r="G194">
            <v>0</v>
          </cell>
          <cell r="H194">
            <v>0</v>
          </cell>
          <cell r="I194">
            <v>0.3</v>
          </cell>
          <cell r="J194">
            <v>0</v>
          </cell>
          <cell r="K194">
            <v>0.3</v>
          </cell>
          <cell r="L194">
            <v>0</v>
          </cell>
          <cell r="M194">
            <v>0</v>
          </cell>
          <cell r="N194">
            <v>0</v>
          </cell>
          <cell r="O194">
            <v>0</v>
          </cell>
          <cell r="P194">
            <v>2</v>
          </cell>
        </row>
        <row r="195">
          <cell r="B195" t="str">
            <v>40S</v>
          </cell>
          <cell r="C195">
            <v>2</v>
          </cell>
          <cell r="D195">
            <v>3.91</v>
          </cell>
          <cell r="E195">
            <v>1</v>
          </cell>
          <cell r="F195">
            <v>0</v>
          </cell>
          <cell r="G195">
            <v>0</v>
          </cell>
          <cell r="H195">
            <v>0</v>
          </cell>
          <cell r="I195">
            <v>0.3</v>
          </cell>
          <cell r="J195">
            <v>0</v>
          </cell>
          <cell r="K195">
            <v>0.3</v>
          </cell>
          <cell r="L195">
            <v>2</v>
          </cell>
          <cell r="M195">
            <v>2</v>
          </cell>
          <cell r="N195">
            <v>4.1166770151461775E-312</v>
          </cell>
          <cell r="O195" t="str">
            <v>40S</v>
          </cell>
          <cell r="P195">
            <v>2</v>
          </cell>
          <cell r="Q195">
            <v>3.9099923706054689</v>
          </cell>
          <cell r="R195">
            <v>1</v>
          </cell>
        </row>
        <row r="196">
          <cell r="B196" t="str">
            <v>40S</v>
          </cell>
          <cell r="C196">
            <v>2</v>
          </cell>
          <cell r="D196">
            <v>3.91</v>
          </cell>
          <cell r="E196">
            <v>1</v>
          </cell>
          <cell r="F196">
            <v>0</v>
          </cell>
          <cell r="G196">
            <v>0</v>
          </cell>
          <cell r="H196">
            <v>0</v>
          </cell>
          <cell r="I196">
            <v>0.3</v>
          </cell>
          <cell r="J196">
            <v>0</v>
          </cell>
          <cell r="K196">
            <v>0.3</v>
          </cell>
          <cell r="L196">
            <v>0</v>
          </cell>
          <cell r="M196">
            <v>0</v>
          </cell>
          <cell r="N196">
            <v>0</v>
          </cell>
          <cell r="O196">
            <v>0</v>
          </cell>
          <cell r="P196">
            <v>2</v>
          </cell>
        </row>
        <row r="197">
          <cell r="B197" t="str">
            <v>40S</v>
          </cell>
          <cell r="C197">
            <v>2.5</v>
          </cell>
          <cell r="D197">
            <v>5.16</v>
          </cell>
          <cell r="E197">
            <v>1</v>
          </cell>
          <cell r="F197">
            <v>0</v>
          </cell>
          <cell r="G197">
            <v>0</v>
          </cell>
          <cell r="H197">
            <v>0</v>
          </cell>
          <cell r="I197">
            <v>0.25</v>
          </cell>
          <cell r="J197">
            <v>0.2</v>
          </cell>
          <cell r="K197">
            <v>0.45</v>
          </cell>
          <cell r="L197">
            <v>0</v>
          </cell>
          <cell r="M197">
            <v>0</v>
          </cell>
          <cell r="N197">
            <v>0</v>
          </cell>
          <cell r="O197">
            <v>0</v>
          </cell>
          <cell r="P197">
            <v>2</v>
          </cell>
        </row>
        <row r="198">
          <cell r="B198" t="str">
            <v>40S</v>
          </cell>
          <cell r="C198">
            <v>3</v>
          </cell>
          <cell r="D198">
            <v>5.49</v>
          </cell>
          <cell r="E198">
            <v>1</v>
          </cell>
          <cell r="F198">
            <v>0</v>
          </cell>
          <cell r="G198">
            <v>0</v>
          </cell>
          <cell r="H198">
            <v>0</v>
          </cell>
          <cell r="I198">
            <v>0.3</v>
          </cell>
          <cell r="J198">
            <v>0.3</v>
          </cell>
          <cell r="K198">
            <v>0.6</v>
          </cell>
          <cell r="L198">
            <v>0</v>
          </cell>
          <cell r="M198">
            <v>0</v>
          </cell>
          <cell r="N198">
            <v>0</v>
          </cell>
          <cell r="O198">
            <v>0</v>
          </cell>
          <cell r="P198">
            <v>2</v>
          </cell>
        </row>
        <row r="199">
          <cell r="B199" t="str">
            <v>40S</v>
          </cell>
          <cell r="C199">
            <v>3.5</v>
          </cell>
          <cell r="D199">
            <v>5.74</v>
          </cell>
          <cell r="E199">
            <v>1</v>
          </cell>
          <cell r="F199">
            <v>0</v>
          </cell>
          <cell r="G199">
            <v>0</v>
          </cell>
          <cell r="H199">
            <v>0</v>
          </cell>
          <cell r="I199">
            <v>0.35</v>
          </cell>
          <cell r="J199">
            <v>0.4</v>
          </cell>
          <cell r="K199">
            <v>0.75</v>
          </cell>
          <cell r="L199">
            <v>0</v>
          </cell>
          <cell r="M199">
            <v>0</v>
          </cell>
          <cell r="N199">
            <v>0</v>
          </cell>
          <cell r="O199">
            <v>0</v>
          </cell>
          <cell r="P199">
            <v>3</v>
          </cell>
        </row>
        <row r="200">
          <cell r="B200" t="str">
            <v>40S</v>
          </cell>
          <cell r="C200">
            <v>4</v>
          </cell>
          <cell r="D200">
            <v>6.02</v>
          </cell>
          <cell r="E200">
            <v>1</v>
          </cell>
          <cell r="F200">
            <v>0</v>
          </cell>
          <cell r="G200">
            <v>0</v>
          </cell>
          <cell r="H200">
            <v>0</v>
          </cell>
          <cell r="I200">
            <v>0.41</v>
          </cell>
          <cell r="J200">
            <v>0.49</v>
          </cell>
          <cell r="K200">
            <v>0.89999999999999991</v>
          </cell>
          <cell r="L200">
            <v>0</v>
          </cell>
          <cell r="M200">
            <v>0</v>
          </cell>
          <cell r="N200">
            <v>0</v>
          </cell>
          <cell r="O200">
            <v>0</v>
          </cell>
          <cell r="P200">
            <v>3</v>
          </cell>
        </row>
        <row r="201">
          <cell r="B201" t="str">
            <v>40S</v>
          </cell>
          <cell r="C201">
            <v>5</v>
          </cell>
          <cell r="D201">
            <v>6.55</v>
          </cell>
          <cell r="E201">
            <v>1</v>
          </cell>
          <cell r="F201">
            <v>0</v>
          </cell>
          <cell r="G201">
            <v>0</v>
          </cell>
          <cell r="H201">
            <v>0</v>
          </cell>
          <cell r="I201">
            <v>0.51</v>
          </cell>
          <cell r="J201">
            <v>0.54</v>
          </cell>
          <cell r="K201">
            <v>1.05</v>
          </cell>
          <cell r="L201">
            <v>0</v>
          </cell>
          <cell r="M201">
            <v>0</v>
          </cell>
          <cell r="N201">
            <v>0</v>
          </cell>
          <cell r="O201">
            <v>0</v>
          </cell>
          <cell r="P201">
            <v>4</v>
          </cell>
        </row>
        <row r="202">
          <cell r="B202" t="str">
            <v>40S</v>
          </cell>
          <cell r="C202">
            <v>6</v>
          </cell>
          <cell r="D202">
            <v>7.11</v>
          </cell>
          <cell r="E202">
            <v>1</v>
          </cell>
          <cell r="F202">
            <v>0</v>
          </cell>
          <cell r="G202">
            <v>0</v>
          </cell>
          <cell r="H202">
            <v>0</v>
          </cell>
          <cell r="I202">
            <v>0.61</v>
          </cell>
          <cell r="J202">
            <v>1.04</v>
          </cell>
          <cell r="K202">
            <v>1.65</v>
          </cell>
          <cell r="L202">
            <v>0</v>
          </cell>
          <cell r="M202">
            <v>0</v>
          </cell>
          <cell r="N202">
            <v>0</v>
          </cell>
          <cell r="O202">
            <v>0</v>
          </cell>
          <cell r="P202">
            <v>4</v>
          </cell>
        </row>
        <row r="203">
          <cell r="B203" t="str">
            <v>40S</v>
          </cell>
          <cell r="C203">
            <v>8</v>
          </cell>
          <cell r="D203">
            <v>8.18</v>
          </cell>
          <cell r="E203">
            <v>1</v>
          </cell>
          <cell r="F203">
            <v>0</v>
          </cell>
          <cell r="G203">
            <v>0</v>
          </cell>
          <cell r="H203">
            <v>0</v>
          </cell>
          <cell r="I203">
            <v>0.81</v>
          </cell>
          <cell r="J203">
            <v>1.73</v>
          </cell>
          <cell r="K203">
            <v>2.54</v>
          </cell>
          <cell r="L203">
            <v>0</v>
          </cell>
          <cell r="M203">
            <v>0</v>
          </cell>
          <cell r="N203">
            <v>0</v>
          </cell>
          <cell r="O203">
            <v>0</v>
          </cell>
          <cell r="P203">
            <v>4</v>
          </cell>
        </row>
        <row r="204">
          <cell r="B204" t="str">
            <v>40S</v>
          </cell>
          <cell r="C204">
            <v>10</v>
          </cell>
          <cell r="D204">
            <v>9.27</v>
          </cell>
          <cell r="E204">
            <v>1</v>
          </cell>
          <cell r="F204">
            <v>0</v>
          </cell>
          <cell r="G204">
            <v>0</v>
          </cell>
          <cell r="H204">
            <v>0</v>
          </cell>
          <cell r="I204">
            <v>1.01</v>
          </cell>
          <cell r="J204">
            <v>3.04</v>
          </cell>
          <cell r="K204">
            <v>4.05</v>
          </cell>
          <cell r="L204">
            <v>0</v>
          </cell>
          <cell r="M204">
            <v>0</v>
          </cell>
          <cell r="N204">
            <v>0</v>
          </cell>
          <cell r="O204">
            <v>0</v>
          </cell>
          <cell r="P204">
            <v>4</v>
          </cell>
        </row>
        <row r="205">
          <cell r="B205" t="str">
            <v>40S</v>
          </cell>
          <cell r="C205">
            <v>12</v>
          </cell>
          <cell r="D205">
            <v>9.5299999999999994</v>
          </cell>
          <cell r="E205">
            <v>1</v>
          </cell>
          <cell r="F205">
            <v>0</v>
          </cell>
          <cell r="G205">
            <v>0</v>
          </cell>
          <cell r="H205">
            <v>0</v>
          </cell>
          <cell r="I205">
            <v>1.22</v>
          </cell>
          <cell r="J205">
            <v>3.28</v>
          </cell>
          <cell r="K205">
            <v>4.5</v>
          </cell>
          <cell r="L205">
            <v>0</v>
          </cell>
          <cell r="M205">
            <v>0</v>
          </cell>
          <cell r="N205">
            <v>0</v>
          </cell>
          <cell r="O205">
            <v>0</v>
          </cell>
          <cell r="P205">
            <v>6</v>
          </cell>
        </row>
        <row r="206">
          <cell r="B206">
            <v>60</v>
          </cell>
          <cell r="C206">
            <v>8</v>
          </cell>
          <cell r="D206">
            <v>10.31</v>
          </cell>
          <cell r="E206">
            <v>1.25</v>
          </cell>
          <cell r="F206">
            <v>0</v>
          </cell>
          <cell r="G206">
            <v>0</v>
          </cell>
          <cell r="H206">
            <v>0</v>
          </cell>
          <cell r="I206">
            <v>0.81</v>
          </cell>
          <cell r="J206">
            <v>2.64</v>
          </cell>
          <cell r="K206">
            <v>3.45</v>
          </cell>
          <cell r="L206">
            <v>0</v>
          </cell>
          <cell r="M206">
            <v>0</v>
          </cell>
          <cell r="N206">
            <v>0</v>
          </cell>
          <cell r="O206">
            <v>0</v>
          </cell>
          <cell r="P206">
            <v>4</v>
          </cell>
        </row>
        <row r="207">
          <cell r="B207">
            <v>60</v>
          </cell>
          <cell r="C207">
            <v>10</v>
          </cell>
          <cell r="D207">
            <v>12.7</v>
          </cell>
          <cell r="E207">
            <v>1.25</v>
          </cell>
          <cell r="F207">
            <v>0</v>
          </cell>
          <cell r="G207">
            <v>0</v>
          </cell>
          <cell r="H207">
            <v>0</v>
          </cell>
          <cell r="I207">
            <v>1.01</v>
          </cell>
          <cell r="J207">
            <v>5.74</v>
          </cell>
          <cell r="K207">
            <v>6.75</v>
          </cell>
          <cell r="L207">
            <v>0</v>
          </cell>
          <cell r="M207">
            <v>0</v>
          </cell>
          <cell r="N207">
            <v>0</v>
          </cell>
          <cell r="O207">
            <v>0</v>
          </cell>
          <cell r="P207">
            <v>4</v>
          </cell>
        </row>
        <row r="208">
          <cell r="B208">
            <v>60</v>
          </cell>
          <cell r="C208">
            <v>12</v>
          </cell>
          <cell r="D208">
            <v>14.27</v>
          </cell>
          <cell r="E208">
            <v>1.25</v>
          </cell>
          <cell r="F208">
            <v>0</v>
          </cell>
          <cell r="G208">
            <v>0</v>
          </cell>
          <cell r="H208">
            <v>0</v>
          </cell>
          <cell r="I208">
            <v>1.22</v>
          </cell>
          <cell r="J208">
            <v>8.3800000000000008</v>
          </cell>
          <cell r="K208">
            <v>9.6000000000000014</v>
          </cell>
          <cell r="L208">
            <v>0</v>
          </cell>
          <cell r="M208">
            <v>0</v>
          </cell>
          <cell r="N208">
            <v>0</v>
          </cell>
          <cell r="O208">
            <v>0</v>
          </cell>
          <cell r="P208">
            <v>6</v>
          </cell>
        </row>
        <row r="209">
          <cell r="B209">
            <v>60</v>
          </cell>
          <cell r="C209">
            <v>14</v>
          </cell>
          <cell r="D209">
            <v>15.09</v>
          </cell>
          <cell r="E209">
            <v>1.5</v>
          </cell>
          <cell r="F209">
            <v>0</v>
          </cell>
          <cell r="G209">
            <v>0</v>
          </cell>
          <cell r="H209">
            <v>0</v>
          </cell>
          <cell r="I209">
            <v>1.42</v>
          </cell>
          <cell r="J209">
            <v>9.9700000000000006</v>
          </cell>
          <cell r="K209">
            <v>11.39</v>
          </cell>
          <cell r="L209">
            <v>0</v>
          </cell>
          <cell r="M209">
            <v>0</v>
          </cell>
          <cell r="N209">
            <v>0</v>
          </cell>
          <cell r="O209">
            <v>0</v>
          </cell>
          <cell r="P209">
            <v>6</v>
          </cell>
        </row>
        <row r="210">
          <cell r="B210">
            <v>60</v>
          </cell>
          <cell r="C210">
            <v>16</v>
          </cell>
          <cell r="D210">
            <v>16.66</v>
          </cell>
          <cell r="E210">
            <v>1.5</v>
          </cell>
          <cell r="F210">
            <v>0</v>
          </cell>
          <cell r="G210">
            <v>0</v>
          </cell>
          <cell r="H210">
            <v>0</v>
          </cell>
          <cell r="I210">
            <v>1.62</v>
          </cell>
          <cell r="J210">
            <v>14.88</v>
          </cell>
          <cell r="K210">
            <v>16.5</v>
          </cell>
          <cell r="L210">
            <v>0</v>
          </cell>
          <cell r="M210">
            <v>0</v>
          </cell>
          <cell r="N210">
            <v>0</v>
          </cell>
          <cell r="O210">
            <v>0</v>
          </cell>
          <cell r="P210">
            <v>6</v>
          </cell>
        </row>
        <row r="211">
          <cell r="B211">
            <v>60</v>
          </cell>
          <cell r="C211">
            <v>18</v>
          </cell>
          <cell r="D211">
            <v>19.05</v>
          </cell>
          <cell r="E211">
            <v>2</v>
          </cell>
          <cell r="F211">
            <v>0</v>
          </cell>
          <cell r="G211">
            <v>0</v>
          </cell>
          <cell r="H211">
            <v>0</v>
          </cell>
          <cell r="I211">
            <v>1.82</v>
          </cell>
          <cell r="J211">
            <v>20.67</v>
          </cell>
          <cell r="K211">
            <v>22.490000000000002</v>
          </cell>
          <cell r="L211">
            <v>0</v>
          </cell>
          <cell r="M211">
            <v>0</v>
          </cell>
          <cell r="N211">
            <v>0</v>
          </cell>
          <cell r="O211">
            <v>0</v>
          </cell>
          <cell r="P211">
            <v>6</v>
          </cell>
        </row>
        <row r="212">
          <cell r="B212">
            <v>60</v>
          </cell>
          <cell r="C212">
            <v>20</v>
          </cell>
          <cell r="D212">
            <v>20.62</v>
          </cell>
          <cell r="E212">
            <v>2</v>
          </cell>
          <cell r="F212">
            <v>0</v>
          </cell>
          <cell r="G212">
            <v>0</v>
          </cell>
          <cell r="H212">
            <v>0</v>
          </cell>
          <cell r="I212">
            <v>2.0299999999999998</v>
          </cell>
          <cell r="J212">
            <v>23.47</v>
          </cell>
          <cell r="K212">
            <v>25.5</v>
          </cell>
          <cell r="L212">
            <v>0</v>
          </cell>
          <cell r="M212">
            <v>0</v>
          </cell>
          <cell r="N212">
            <v>0</v>
          </cell>
          <cell r="O212">
            <v>0</v>
          </cell>
          <cell r="P212">
            <v>7</v>
          </cell>
        </row>
        <row r="213">
          <cell r="B213">
            <v>60</v>
          </cell>
          <cell r="C213">
            <v>22</v>
          </cell>
          <cell r="D213">
            <v>22.23</v>
          </cell>
          <cell r="E213">
            <v>2</v>
          </cell>
          <cell r="F213">
            <v>0</v>
          </cell>
          <cell r="G213">
            <v>0</v>
          </cell>
          <cell r="H213">
            <v>0</v>
          </cell>
          <cell r="I213">
            <v>2.23</v>
          </cell>
          <cell r="J213">
            <v>29.27</v>
          </cell>
          <cell r="K213">
            <v>31.5</v>
          </cell>
          <cell r="L213">
            <v>0</v>
          </cell>
          <cell r="M213">
            <v>0</v>
          </cell>
          <cell r="N213">
            <v>0</v>
          </cell>
          <cell r="O213">
            <v>0</v>
          </cell>
          <cell r="P213">
            <v>8</v>
          </cell>
        </row>
        <row r="214">
          <cell r="B214">
            <v>60</v>
          </cell>
          <cell r="C214">
            <v>24</v>
          </cell>
          <cell r="D214">
            <v>24.61</v>
          </cell>
          <cell r="E214">
            <v>2</v>
          </cell>
          <cell r="F214">
            <v>0</v>
          </cell>
          <cell r="G214">
            <v>0</v>
          </cell>
          <cell r="H214">
            <v>0</v>
          </cell>
          <cell r="I214">
            <v>2.4300000000000002</v>
          </cell>
          <cell r="J214">
            <v>35.07</v>
          </cell>
          <cell r="K214">
            <v>37.5</v>
          </cell>
          <cell r="L214">
            <v>0</v>
          </cell>
          <cell r="M214">
            <v>0</v>
          </cell>
          <cell r="N214">
            <v>0</v>
          </cell>
          <cell r="O214">
            <v>0</v>
          </cell>
          <cell r="P214">
            <v>8</v>
          </cell>
        </row>
        <row r="215">
          <cell r="B215">
            <v>80</v>
          </cell>
          <cell r="C215">
            <v>0.125</v>
          </cell>
          <cell r="D215">
            <v>2.41</v>
          </cell>
          <cell r="E215">
            <v>1</v>
          </cell>
          <cell r="F215">
            <v>0</v>
          </cell>
          <cell r="G215">
            <v>0</v>
          </cell>
          <cell r="H215">
            <v>0</v>
          </cell>
          <cell r="I215">
            <v>7.0000000000000007E-2</v>
          </cell>
          <cell r="J215">
            <v>0</v>
          </cell>
          <cell r="K215">
            <v>7.0000000000000007E-2</v>
          </cell>
          <cell r="L215">
            <v>0</v>
          </cell>
          <cell r="M215">
            <v>0</v>
          </cell>
          <cell r="N215">
            <v>0</v>
          </cell>
          <cell r="O215">
            <v>0</v>
          </cell>
          <cell r="P215">
            <v>2</v>
          </cell>
        </row>
        <row r="216">
          <cell r="B216">
            <v>80</v>
          </cell>
          <cell r="C216">
            <v>0.125</v>
          </cell>
          <cell r="D216">
            <v>2.41</v>
          </cell>
          <cell r="E216">
            <v>1</v>
          </cell>
          <cell r="F216">
            <v>0</v>
          </cell>
          <cell r="G216">
            <v>0</v>
          </cell>
          <cell r="H216">
            <v>0</v>
          </cell>
          <cell r="I216">
            <v>7.0000000000000007E-2</v>
          </cell>
          <cell r="J216">
            <v>0</v>
          </cell>
          <cell r="K216">
            <v>7.0000000000000007E-2</v>
          </cell>
          <cell r="L216">
            <v>0</v>
          </cell>
          <cell r="M216">
            <v>0</v>
          </cell>
          <cell r="N216">
            <v>0</v>
          </cell>
          <cell r="O216">
            <v>0</v>
          </cell>
          <cell r="P216">
            <v>2</v>
          </cell>
        </row>
        <row r="217">
          <cell r="B217">
            <v>80</v>
          </cell>
          <cell r="C217">
            <v>0.125</v>
          </cell>
          <cell r="D217">
            <v>2.41</v>
          </cell>
          <cell r="E217">
            <v>1</v>
          </cell>
          <cell r="F217">
            <v>0</v>
          </cell>
          <cell r="G217">
            <v>0</v>
          </cell>
          <cell r="H217">
            <v>0</v>
          </cell>
          <cell r="I217">
            <v>7.0000000000000007E-2</v>
          </cell>
          <cell r="J217">
            <v>0</v>
          </cell>
          <cell r="K217">
            <v>7.0000000000000007E-2</v>
          </cell>
          <cell r="L217">
            <v>0</v>
          </cell>
          <cell r="M217">
            <v>0</v>
          </cell>
          <cell r="N217">
            <v>0</v>
          </cell>
          <cell r="O217">
            <v>0</v>
          </cell>
          <cell r="P217">
            <v>2</v>
          </cell>
        </row>
        <row r="218">
          <cell r="B218">
            <v>80</v>
          </cell>
          <cell r="C218">
            <v>0.25</v>
          </cell>
          <cell r="D218">
            <v>3.02</v>
          </cell>
          <cell r="E218">
            <v>1</v>
          </cell>
          <cell r="F218">
            <v>0</v>
          </cell>
          <cell r="G218">
            <v>0</v>
          </cell>
          <cell r="H218">
            <v>0</v>
          </cell>
          <cell r="I218">
            <v>7.0000000000000007E-2</v>
          </cell>
          <cell r="J218">
            <v>0</v>
          </cell>
          <cell r="K218">
            <v>7.0000000000000007E-2</v>
          </cell>
          <cell r="L218">
            <v>0</v>
          </cell>
          <cell r="M218">
            <v>0</v>
          </cell>
          <cell r="N218">
            <v>0</v>
          </cell>
          <cell r="O218">
            <v>0</v>
          </cell>
          <cell r="P218">
            <v>2</v>
          </cell>
        </row>
        <row r="219">
          <cell r="B219">
            <v>80</v>
          </cell>
          <cell r="C219">
            <v>0.25</v>
          </cell>
          <cell r="D219">
            <v>3.02</v>
          </cell>
          <cell r="E219">
            <v>1</v>
          </cell>
          <cell r="F219">
            <v>0</v>
          </cell>
          <cell r="G219">
            <v>0</v>
          </cell>
          <cell r="H219">
            <v>0</v>
          </cell>
          <cell r="I219">
            <v>7.0000000000000007E-2</v>
          </cell>
          <cell r="J219">
            <v>0</v>
          </cell>
          <cell r="K219">
            <v>7.0000000000000007E-2</v>
          </cell>
          <cell r="L219">
            <v>0</v>
          </cell>
          <cell r="M219">
            <v>0</v>
          </cell>
          <cell r="N219">
            <v>0</v>
          </cell>
          <cell r="O219">
            <v>0</v>
          </cell>
          <cell r="P219">
            <v>2</v>
          </cell>
        </row>
        <row r="220">
          <cell r="B220">
            <v>80</v>
          </cell>
          <cell r="C220">
            <v>0.25</v>
          </cell>
          <cell r="D220">
            <v>3.02</v>
          </cell>
          <cell r="E220">
            <v>1</v>
          </cell>
          <cell r="F220">
            <v>0</v>
          </cell>
          <cell r="G220">
            <v>0</v>
          </cell>
          <cell r="H220">
            <v>0</v>
          </cell>
          <cell r="I220">
            <v>7.0000000000000007E-2</v>
          </cell>
          <cell r="J220">
            <v>0</v>
          </cell>
          <cell r="K220">
            <v>7.0000000000000007E-2</v>
          </cell>
          <cell r="L220">
            <v>0</v>
          </cell>
          <cell r="M220">
            <v>0</v>
          </cell>
          <cell r="N220">
            <v>0</v>
          </cell>
          <cell r="O220">
            <v>0</v>
          </cell>
          <cell r="P220">
            <v>2</v>
          </cell>
        </row>
        <row r="221">
          <cell r="B221">
            <v>80</v>
          </cell>
          <cell r="C221">
            <v>0.375</v>
          </cell>
          <cell r="D221">
            <v>3.2</v>
          </cell>
          <cell r="E221">
            <v>1</v>
          </cell>
          <cell r="F221">
            <v>0</v>
          </cell>
          <cell r="G221">
            <v>0</v>
          </cell>
          <cell r="H221">
            <v>0</v>
          </cell>
          <cell r="I221">
            <v>7.0000000000000007E-2</v>
          </cell>
          <cell r="J221">
            <v>0</v>
          </cell>
          <cell r="K221">
            <v>7.0000000000000007E-2</v>
          </cell>
          <cell r="L221">
            <v>0</v>
          </cell>
          <cell r="M221">
            <v>0</v>
          </cell>
          <cell r="N221">
            <v>0</v>
          </cell>
          <cell r="O221">
            <v>0</v>
          </cell>
          <cell r="P221">
            <v>2</v>
          </cell>
        </row>
        <row r="222">
          <cell r="B222">
            <v>80</v>
          </cell>
          <cell r="C222">
            <v>0.375</v>
          </cell>
          <cell r="D222">
            <v>3.2</v>
          </cell>
          <cell r="E222">
            <v>1</v>
          </cell>
          <cell r="F222">
            <v>0</v>
          </cell>
          <cell r="G222">
            <v>0</v>
          </cell>
          <cell r="H222">
            <v>0</v>
          </cell>
          <cell r="I222">
            <v>7.0000000000000007E-2</v>
          </cell>
          <cell r="J222">
            <v>0</v>
          </cell>
          <cell r="K222">
            <v>7.0000000000000007E-2</v>
          </cell>
          <cell r="L222">
            <v>0</v>
          </cell>
          <cell r="M222">
            <v>0</v>
          </cell>
          <cell r="N222">
            <v>0</v>
          </cell>
          <cell r="O222">
            <v>0</v>
          </cell>
          <cell r="P222">
            <v>2</v>
          </cell>
        </row>
        <row r="223">
          <cell r="B223">
            <v>80</v>
          </cell>
          <cell r="C223">
            <v>0.375</v>
          </cell>
          <cell r="D223">
            <v>3.2</v>
          </cell>
          <cell r="E223">
            <v>1</v>
          </cell>
          <cell r="F223">
            <v>1</v>
          </cell>
          <cell r="G223">
            <v>1</v>
          </cell>
          <cell r="H223">
            <v>1</v>
          </cell>
          <cell r="I223">
            <v>7.0000000000000007E-2</v>
          </cell>
          <cell r="J223">
            <v>0</v>
          </cell>
          <cell r="K223">
            <v>7.0000000000000007E-2</v>
          </cell>
          <cell r="L223">
            <v>2.12451171875</v>
          </cell>
          <cell r="M223">
            <v>2.12451171875</v>
          </cell>
          <cell r="N223">
            <v>4.7320557945261064E-312</v>
          </cell>
          <cell r="O223">
            <v>80</v>
          </cell>
          <cell r="P223">
            <v>2</v>
          </cell>
          <cell r="Q223">
            <v>3.73</v>
          </cell>
          <cell r="R223">
            <v>1</v>
          </cell>
        </row>
        <row r="224">
          <cell r="B224">
            <v>80</v>
          </cell>
          <cell r="C224">
            <v>0.5</v>
          </cell>
          <cell r="D224">
            <v>3.73</v>
          </cell>
          <cell r="E224">
            <v>1</v>
          </cell>
          <cell r="F224">
            <v>0</v>
          </cell>
          <cell r="G224">
            <v>0</v>
          </cell>
          <cell r="H224">
            <v>0</v>
          </cell>
          <cell r="I224">
            <v>7.0000000000000007E-2</v>
          </cell>
          <cell r="J224">
            <v>0</v>
          </cell>
          <cell r="K224">
            <v>7.0000000000000007E-2</v>
          </cell>
          <cell r="L224">
            <v>0</v>
          </cell>
          <cell r="M224">
            <v>0</v>
          </cell>
          <cell r="N224">
            <v>0</v>
          </cell>
          <cell r="O224">
            <v>0</v>
          </cell>
          <cell r="P224">
            <v>2</v>
          </cell>
        </row>
        <row r="225">
          <cell r="B225">
            <v>80</v>
          </cell>
          <cell r="C225">
            <v>0.5</v>
          </cell>
          <cell r="D225">
            <v>3.73</v>
          </cell>
          <cell r="E225">
            <v>1</v>
          </cell>
          <cell r="F225">
            <v>0</v>
          </cell>
          <cell r="G225">
            <v>0</v>
          </cell>
          <cell r="H225">
            <v>0</v>
          </cell>
          <cell r="I225">
            <v>7.0000000000000007E-2</v>
          </cell>
          <cell r="J225">
            <v>0</v>
          </cell>
          <cell r="K225">
            <v>7.0000000000000007E-2</v>
          </cell>
          <cell r="L225">
            <v>0</v>
          </cell>
          <cell r="M225">
            <v>0</v>
          </cell>
          <cell r="N225">
            <v>0</v>
          </cell>
          <cell r="O225">
            <v>0</v>
          </cell>
          <cell r="P225">
            <v>2</v>
          </cell>
        </row>
        <row r="226">
          <cell r="B226">
            <v>80</v>
          </cell>
          <cell r="C226">
            <v>0.5</v>
          </cell>
          <cell r="D226">
            <v>3.73</v>
          </cell>
          <cell r="E226">
            <v>1</v>
          </cell>
          <cell r="F226">
            <v>0</v>
          </cell>
          <cell r="G226">
            <v>0</v>
          </cell>
          <cell r="H226">
            <v>0</v>
          </cell>
          <cell r="I226">
            <v>7.0000000000000007E-2</v>
          </cell>
          <cell r="J226">
            <v>0</v>
          </cell>
          <cell r="K226">
            <v>7.0000000000000007E-2</v>
          </cell>
          <cell r="L226">
            <v>0</v>
          </cell>
          <cell r="M226">
            <v>0</v>
          </cell>
          <cell r="N226">
            <v>0</v>
          </cell>
          <cell r="O226">
            <v>0</v>
          </cell>
          <cell r="P226">
            <v>2</v>
          </cell>
        </row>
        <row r="227">
          <cell r="B227">
            <v>80</v>
          </cell>
          <cell r="C227">
            <v>0.75</v>
          </cell>
          <cell r="D227">
            <v>3.91</v>
          </cell>
          <cell r="E227">
            <v>1</v>
          </cell>
          <cell r="F227">
            <v>0</v>
          </cell>
          <cell r="G227">
            <v>0</v>
          </cell>
          <cell r="H227">
            <v>0</v>
          </cell>
          <cell r="I227">
            <v>7.0000000000000007E-2</v>
          </cell>
          <cell r="J227">
            <v>0</v>
          </cell>
          <cell r="K227">
            <v>7.0000000000000007E-2</v>
          </cell>
          <cell r="L227">
            <v>0</v>
          </cell>
          <cell r="M227">
            <v>0</v>
          </cell>
          <cell r="N227">
            <v>0</v>
          </cell>
          <cell r="O227">
            <v>0</v>
          </cell>
          <cell r="P227">
            <v>2</v>
          </cell>
        </row>
        <row r="228">
          <cell r="B228">
            <v>80</v>
          </cell>
          <cell r="C228">
            <v>0.75</v>
          </cell>
          <cell r="D228">
            <v>3.91</v>
          </cell>
          <cell r="E228">
            <v>1</v>
          </cell>
          <cell r="F228">
            <v>0</v>
          </cell>
          <cell r="G228">
            <v>0</v>
          </cell>
          <cell r="H228">
            <v>0</v>
          </cell>
          <cell r="I228">
            <v>7.0000000000000007E-2</v>
          </cell>
          <cell r="J228">
            <v>0</v>
          </cell>
          <cell r="K228">
            <v>7.0000000000000007E-2</v>
          </cell>
          <cell r="L228">
            <v>0</v>
          </cell>
          <cell r="M228">
            <v>0</v>
          </cell>
          <cell r="N228">
            <v>0</v>
          </cell>
          <cell r="O228">
            <v>0</v>
          </cell>
          <cell r="P228">
            <v>2</v>
          </cell>
        </row>
        <row r="229">
          <cell r="B229">
            <v>80</v>
          </cell>
          <cell r="C229">
            <v>0.75</v>
          </cell>
          <cell r="D229">
            <v>3.91</v>
          </cell>
          <cell r="E229">
            <v>1</v>
          </cell>
          <cell r="F229">
            <v>0</v>
          </cell>
          <cell r="G229">
            <v>0</v>
          </cell>
          <cell r="H229">
            <v>0</v>
          </cell>
          <cell r="I229">
            <v>7.0000000000000007E-2</v>
          </cell>
          <cell r="J229">
            <v>0</v>
          </cell>
          <cell r="K229">
            <v>7.0000000000000007E-2</v>
          </cell>
          <cell r="L229">
            <v>0</v>
          </cell>
          <cell r="M229">
            <v>0</v>
          </cell>
          <cell r="N229">
            <v>0</v>
          </cell>
          <cell r="O229">
            <v>0</v>
          </cell>
          <cell r="P229">
            <v>2</v>
          </cell>
        </row>
        <row r="230">
          <cell r="B230">
            <v>80</v>
          </cell>
          <cell r="C230">
            <v>1</v>
          </cell>
          <cell r="D230">
            <v>4.55</v>
          </cell>
          <cell r="E230">
            <v>1</v>
          </cell>
          <cell r="F230">
            <v>0</v>
          </cell>
          <cell r="G230">
            <v>0</v>
          </cell>
          <cell r="H230">
            <v>0</v>
          </cell>
          <cell r="I230">
            <v>0.15</v>
          </cell>
          <cell r="J230">
            <v>0</v>
          </cell>
          <cell r="K230">
            <v>0.15</v>
          </cell>
          <cell r="L230">
            <v>0</v>
          </cell>
          <cell r="M230">
            <v>0</v>
          </cell>
          <cell r="N230">
            <v>0</v>
          </cell>
          <cell r="O230">
            <v>0</v>
          </cell>
          <cell r="P230">
            <v>2</v>
          </cell>
        </row>
        <row r="231">
          <cell r="B231">
            <v>80</v>
          </cell>
          <cell r="C231">
            <v>1</v>
          </cell>
          <cell r="D231">
            <v>4.55</v>
          </cell>
          <cell r="E231">
            <v>1</v>
          </cell>
          <cell r="F231">
            <v>0</v>
          </cell>
          <cell r="G231">
            <v>0</v>
          </cell>
          <cell r="H231">
            <v>0</v>
          </cell>
          <cell r="I231">
            <v>0.15</v>
          </cell>
          <cell r="J231">
            <v>0</v>
          </cell>
          <cell r="K231">
            <v>0.15</v>
          </cell>
          <cell r="L231">
            <v>0</v>
          </cell>
          <cell r="M231">
            <v>0</v>
          </cell>
          <cell r="N231">
            <v>0</v>
          </cell>
          <cell r="O231">
            <v>0</v>
          </cell>
          <cell r="P231">
            <v>2</v>
          </cell>
        </row>
        <row r="232">
          <cell r="B232">
            <v>80</v>
          </cell>
          <cell r="C232">
            <v>1</v>
          </cell>
          <cell r="D232">
            <v>4.55</v>
          </cell>
          <cell r="E232">
            <v>1</v>
          </cell>
          <cell r="F232">
            <v>0</v>
          </cell>
          <cell r="G232">
            <v>0</v>
          </cell>
          <cell r="H232">
            <v>0</v>
          </cell>
          <cell r="I232">
            <v>0.15</v>
          </cell>
          <cell r="J232">
            <v>0</v>
          </cell>
          <cell r="K232">
            <v>0.15</v>
          </cell>
          <cell r="L232">
            <v>0</v>
          </cell>
          <cell r="M232">
            <v>0</v>
          </cell>
          <cell r="N232">
            <v>0</v>
          </cell>
          <cell r="O232">
            <v>0</v>
          </cell>
          <cell r="P232">
            <v>2</v>
          </cell>
        </row>
        <row r="233">
          <cell r="B233">
            <v>80</v>
          </cell>
          <cell r="C233">
            <v>1.25</v>
          </cell>
          <cell r="D233">
            <v>4.8499999999999996</v>
          </cell>
          <cell r="E233">
            <v>1</v>
          </cell>
          <cell r="F233">
            <v>0</v>
          </cell>
          <cell r="G233">
            <v>0</v>
          </cell>
          <cell r="H233">
            <v>0</v>
          </cell>
          <cell r="I233">
            <v>0.13</v>
          </cell>
          <cell r="J233">
            <v>0.17</v>
          </cell>
          <cell r="K233">
            <v>0.30000000000000004</v>
          </cell>
          <cell r="L233">
            <v>0</v>
          </cell>
          <cell r="M233">
            <v>0</v>
          </cell>
          <cell r="N233">
            <v>0</v>
          </cell>
          <cell r="O233">
            <v>0</v>
          </cell>
          <cell r="P233">
            <v>2</v>
          </cell>
        </row>
        <row r="234">
          <cell r="B234">
            <v>80</v>
          </cell>
          <cell r="C234">
            <v>1.25</v>
          </cell>
          <cell r="D234">
            <v>4.8499999999999996</v>
          </cell>
          <cell r="E234">
            <v>1</v>
          </cell>
          <cell r="F234">
            <v>0</v>
          </cell>
          <cell r="G234">
            <v>0</v>
          </cell>
          <cell r="H234">
            <v>0</v>
          </cell>
          <cell r="I234">
            <v>0.13</v>
          </cell>
          <cell r="J234">
            <v>0.17</v>
          </cell>
          <cell r="K234">
            <v>0.30000000000000004</v>
          </cell>
          <cell r="L234">
            <v>0</v>
          </cell>
          <cell r="M234">
            <v>0</v>
          </cell>
          <cell r="N234">
            <v>0</v>
          </cell>
          <cell r="O234">
            <v>0</v>
          </cell>
          <cell r="P234">
            <v>2</v>
          </cell>
        </row>
        <row r="235">
          <cell r="B235">
            <v>80</v>
          </cell>
          <cell r="C235">
            <v>1.25</v>
          </cell>
          <cell r="D235">
            <v>4.8499999999999996</v>
          </cell>
          <cell r="E235">
            <v>1</v>
          </cell>
          <cell r="F235">
            <v>0</v>
          </cell>
          <cell r="G235">
            <v>0</v>
          </cell>
          <cell r="H235">
            <v>0</v>
          </cell>
          <cell r="I235">
            <v>0.13</v>
          </cell>
          <cell r="J235">
            <v>0.17</v>
          </cell>
          <cell r="K235">
            <v>0.30000000000000004</v>
          </cell>
          <cell r="L235">
            <v>0</v>
          </cell>
          <cell r="M235">
            <v>0</v>
          </cell>
          <cell r="N235">
            <v>0</v>
          </cell>
          <cell r="O235">
            <v>0</v>
          </cell>
          <cell r="P235">
            <v>2</v>
          </cell>
        </row>
        <row r="236">
          <cell r="B236">
            <v>80</v>
          </cell>
          <cell r="C236">
            <v>1.5</v>
          </cell>
          <cell r="D236">
            <v>5.08</v>
          </cell>
          <cell r="E236">
            <v>1</v>
          </cell>
          <cell r="F236">
            <v>0</v>
          </cell>
          <cell r="G236">
            <v>0</v>
          </cell>
          <cell r="H236">
            <v>0</v>
          </cell>
          <cell r="I236">
            <v>0.15</v>
          </cell>
          <cell r="J236">
            <v>0.15</v>
          </cell>
          <cell r="K236">
            <v>0.3</v>
          </cell>
          <cell r="L236">
            <v>0</v>
          </cell>
          <cell r="M236">
            <v>0</v>
          </cell>
          <cell r="N236">
            <v>0</v>
          </cell>
          <cell r="O236">
            <v>0</v>
          </cell>
          <cell r="P236">
            <v>2</v>
          </cell>
        </row>
        <row r="237">
          <cell r="B237">
            <v>80</v>
          </cell>
          <cell r="C237">
            <v>1.5</v>
          </cell>
          <cell r="D237">
            <v>5.08</v>
          </cell>
          <cell r="E237">
            <v>1</v>
          </cell>
          <cell r="F237">
            <v>0</v>
          </cell>
          <cell r="G237">
            <v>0</v>
          </cell>
          <cell r="H237">
            <v>0</v>
          </cell>
          <cell r="I237">
            <v>0.15</v>
          </cell>
          <cell r="J237">
            <v>0.15</v>
          </cell>
          <cell r="K237">
            <v>0.3</v>
          </cell>
          <cell r="L237">
            <v>0</v>
          </cell>
          <cell r="M237">
            <v>0</v>
          </cell>
          <cell r="N237">
            <v>0</v>
          </cell>
          <cell r="O237">
            <v>0</v>
          </cell>
          <cell r="P237">
            <v>2</v>
          </cell>
          <cell r="R237">
            <v>2</v>
          </cell>
        </row>
        <row r="238">
          <cell r="B238">
            <v>80</v>
          </cell>
          <cell r="C238">
            <v>1.5</v>
          </cell>
          <cell r="D238">
            <v>5.08</v>
          </cell>
          <cell r="E238">
            <v>1</v>
          </cell>
          <cell r="F238">
            <v>0</v>
          </cell>
          <cell r="G238">
            <v>0</v>
          </cell>
          <cell r="H238">
            <v>0</v>
          </cell>
          <cell r="I238">
            <v>0.15</v>
          </cell>
          <cell r="J238">
            <v>0.15</v>
          </cell>
          <cell r="K238">
            <v>0.3</v>
          </cell>
          <cell r="L238">
            <v>0</v>
          </cell>
          <cell r="M238">
            <v>0</v>
          </cell>
          <cell r="N238">
            <v>0</v>
          </cell>
          <cell r="O238">
            <v>0</v>
          </cell>
          <cell r="P238">
            <v>2</v>
          </cell>
        </row>
        <row r="239">
          <cell r="B239">
            <v>80</v>
          </cell>
          <cell r="C239">
            <v>2</v>
          </cell>
          <cell r="D239">
            <v>5.54</v>
          </cell>
          <cell r="E239">
            <v>1</v>
          </cell>
          <cell r="F239">
            <v>0</v>
          </cell>
          <cell r="G239">
            <v>0</v>
          </cell>
          <cell r="H239">
            <v>0</v>
          </cell>
          <cell r="I239">
            <v>0.2</v>
          </cell>
          <cell r="J239">
            <v>0.25</v>
          </cell>
          <cell r="K239">
            <v>0.45</v>
          </cell>
          <cell r="L239">
            <v>0</v>
          </cell>
          <cell r="M239">
            <v>0</v>
          </cell>
          <cell r="N239">
            <v>0</v>
          </cell>
          <cell r="O239">
            <v>0</v>
          </cell>
          <cell r="P239">
            <v>2</v>
          </cell>
        </row>
        <row r="240">
          <cell r="B240">
            <v>80</v>
          </cell>
          <cell r="C240">
            <v>2</v>
          </cell>
          <cell r="D240">
            <v>5.54</v>
          </cell>
          <cell r="E240">
            <v>1</v>
          </cell>
          <cell r="F240">
            <v>0</v>
          </cell>
          <cell r="G240">
            <v>0</v>
          </cell>
          <cell r="H240">
            <v>0</v>
          </cell>
          <cell r="I240">
            <v>0.2</v>
          </cell>
          <cell r="J240">
            <v>0.25</v>
          </cell>
          <cell r="K240">
            <v>0.45</v>
          </cell>
          <cell r="L240">
            <v>0</v>
          </cell>
          <cell r="M240">
            <v>0</v>
          </cell>
          <cell r="N240">
            <v>0</v>
          </cell>
          <cell r="O240">
            <v>0</v>
          </cell>
          <cell r="P240">
            <v>2</v>
          </cell>
        </row>
        <row r="241">
          <cell r="B241">
            <v>80</v>
          </cell>
          <cell r="C241">
            <v>2</v>
          </cell>
          <cell r="D241">
            <v>5.54</v>
          </cell>
          <cell r="E241">
            <v>1</v>
          </cell>
          <cell r="F241">
            <v>0</v>
          </cell>
          <cell r="G241">
            <v>0</v>
          </cell>
          <cell r="H241">
            <v>0</v>
          </cell>
          <cell r="I241">
            <v>0.2</v>
          </cell>
          <cell r="J241">
            <v>0.25</v>
          </cell>
          <cell r="K241">
            <v>0.45</v>
          </cell>
          <cell r="L241">
            <v>0</v>
          </cell>
          <cell r="M241">
            <v>0</v>
          </cell>
          <cell r="N241">
            <v>0</v>
          </cell>
          <cell r="O241">
            <v>0</v>
          </cell>
          <cell r="P241">
            <v>2</v>
          </cell>
        </row>
        <row r="242">
          <cell r="B242">
            <v>80</v>
          </cell>
          <cell r="C242">
            <v>2.5</v>
          </cell>
          <cell r="D242">
            <v>7.01</v>
          </cell>
          <cell r="E242">
            <v>1</v>
          </cell>
          <cell r="F242">
            <v>0</v>
          </cell>
          <cell r="G242">
            <v>0</v>
          </cell>
          <cell r="H242">
            <v>0</v>
          </cell>
          <cell r="I242">
            <v>0.25</v>
          </cell>
          <cell r="J242">
            <v>0.5</v>
          </cell>
          <cell r="K242">
            <v>0.75</v>
          </cell>
          <cell r="L242">
            <v>0</v>
          </cell>
          <cell r="M242">
            <v>0</v>
          </cell>
          <cell r="N242">
            <v>0</v>
          </cell>
          <cell r="O242">
            <v>0</v>
          </cell>
          <cell r="P242">
            <v>2</v>
          </cell>
        </row>
        <row r="243">
          <cell r="B243">
            <v>80</v>
          </cell>
          <cell r="C243">
            <v>3</v>
          </cell>
          <cell r="D243">
            <v>7.62</v>
          </cell>
          <cell r="E243">
            <v>1</v>
          </cell>
          <cell r="F243">
            <v>0</v>
          </cell>
          <cell r="G243">
            <v>0</v>
          </cell>
          <cell r="H243">
            <v>0</v>
          </cell>
          <cell r="I243">
            <v>0.3</v>
          </cell>
          <cell r="J243">
            <v>0.6</v>
          </cell>
          <cell r="K243">
            <v>0.89999999999999991</v>
          </cell>
          <cell r="L243">
            <v>0</v>
          </cell>
          <cell r="M243">
            <v>0</v>
          </cell>
          <cell r="N243">
            <v>0</v>
          </cell>
          <cell r="O243">
            <v>0</v>
          </cell>
          <cell r="P243">
            <v>2</v>
          </cell>
        </row>
        <row r="244">
          <cell r="B244">
            <v>80</v>
          </cell>
          <cell r="C244">
            <v>3.5</v>
          </cell>
          <cell r="D244">
            <v>8.08</v>
          </cell>
          <cell r="E244">
            <v>1</v>
          </cell>
          <cell r="F244">
            <v>0</v>
          </cell>
          <cell r="G244">
            <v>0</v>
          </cell>
          <cell r="H244">
            <v>0</v>
          </cell>
          <cell r="I244">
            <v>0.35</v>
          </cell>
          <cell r="J244">
            <v>0.85</v>
          </cell>
          <cell r="K244">
            <v>1.2</v>
          </cell>
          <cell r="L244">
            <v>0</v>
          </cell>
          <cell r="M244">
            <v>0</v>
          </cell>
          <cell r="N244">
            <v>0</v>
          </cell>
          <cell r="O244">
            <v>0</v>
          </cell>
          <cell r="P244">
            <v>3</v>
          </cell>
        </row>
        <row r="245">
          <cell r="A245">
            <v>3</v>
          </cell>
          <cell r="B245">
            <v>80</v>
          </cell>
          <cell r="C245">
            <v>4</v>
          </cell>
          <cell r="D245">
            <v>8.56</v>
          </cell>
          <cell r="E245">
            <v>1</v>
          </cell>
          <cell r="F245">
            <v>0</v>
          </cell>
          <cell r="G245">
            <v>0</v>
          </cell>
          <cell r="H245">
            <v>0</v>
          </cell>
          <cell r="I245">
            <v>0.41</v>
          </cell>
          <cell r="J245">
            <v>0.93</v>
          </cell>
          <cell r="K245">
            <v>1.34</v>
          </cell>
          <cell r="L245">
            <v>0</v>
          </cell>
          <cell r="M245">
            <v>0</v>
          </cell>
          <cell r="N245">
            <v>0</v>
          </cell>
          <cell r="O245">
            <v>0</v>
          </cell>
          <cell r="P245">
            <v>3</v>
          </cell>
        </row>
        <row r="246">
          <cell r="B246">
            <v>80</v>
          </cell>
          <cell r="C246">
            <v>5</v>
          </cell>
          <cell r="D246">
            <v>9.5299999999999994</v>
          </cell>
          <cell r="E246">
            <v>1</v>
          </cell>
          <cell r="F246">
            <v>0</v>
          </cell>
          <cell r="G246">
            <v>0</v>
          </cell>
          <cell r="H246">
            <v>0</v>
          </cell>
          <cell r="I246">
            <v>0.51</v>
          </cell>
          <cell r="J246">
            <v>1.59</v>
          </cell>
          <cell r="K246">
            <v>2.1</v>
          </cell>
          <cell r="L246">
            <v>0</v>
          </cell>
          <cell r="M246">
            <v>0</v>
          </cell>
          <cell r="N246">
            <v>0</v>
          </cell>
          <cell r="O246">
            <v>0</v>
          </cell>
          <cell r="P246">
            <v>4</v>
          </cell>
        </row>
        <row r="247">
          <cell r="B247">
            <v>80</v>
          </cell>
          <cell r="C247">
            <v>6</v>
          </cell>
          <cell r="D247">
            <v>10.97</v>
          </cell>
          <cell r="E247">
            <v>1.25</v>
          </cell>
          <cell r="F247">
            <v>0</v>
          </cell>
          <cell r="G247">
            <v>0</v>
          </cell>
          <cell r="H247">
            <v>0</v>
          </cell>
          <cell r="I247">
            <v>0.61</v>
          </cell>
          <cell r="J247">
            <v>2.69</v>
          </cell>
          <cell r="K247">
            <v>3.3</v>
          </cell>
          <cell r="L247">
            <v>0</v>
          </cell>
          <cell r="M247">
            <v>0</v>
          </cell>
          <cell r="N247">
            <v>0</v>
          </cell>
          <cell r="O247">
            <v>0</v>
          </cell>
          <cell r="P247">
            <v>4</v>
          </cell>
        </row>
        <row r="248">
          <cell r="B248">
            <v>80</v>
          </cell>
          <cell r="C248">
            <v>8</v>
          </cell>
          <cell r="D248">
            <v>12.7</v>
          </cell>
          <cell r="E248">
            <v>1.25</v>
          </cell>
          <cell r="F248">
            <v>0</v>
          </cell>
          <cell r="G248">
            <v>0</v>
          </cell>
          <cell r="H248">
            <v>0</v>
          </cell>
          <cell r="I248">
            <v>0.81</v>
          </cell>
          <cell r="J248">
            <v>4.58</v>
          </cell>
          <cell r="K248">
            <v>5.3900000000000006</v>
          </cell>
          <cell r="L248">
            <v>0</v>
          </cell>
          <cell r="M248">
            <v>0</v>
          </cell>
          <cell r="N248">
            <v>0</v>
          </cell>
          <cell r="O248">
            <v>0</v>
          </cell>
          <cell r="P248">
            <v>4</v>
          </cell>
        </row>
        <row r="249">
          <cell r="B249">
            <v>80</v>
          </cell>
          <cell r="C249">
            <v>10</v>
          </cell>
          <cell r="D249">
            <v>15.09</v>
          </cell>
          <cell r="E249">
            <v>1.5</v>
          </cell>
          <cell r="F249">
            <v>0</v>
          </cell>
          <cell r="G249">
            <v>0</v>
          </cell>
          <cell r="H249">
            <v>0</v>
          </cell>
          <cell r="I249">
            <v>1.01</v>
          </cell>
          <cell r="J249">
            <v>7.99</v>
          </cell>
          <cell r="K249">
            <v>9</v>
          </cell>
          <cell r="L249">
            <v>0</v>
          </cell>
          <cell r="M249">
            <v>0</v>
          </cell>
          <cell r="N249">
            <v>0</v>
          </cell>
          <cell r="O249">
            <v>0</v>
          </cell>
          <cell r="P249">
            <v>4</v>
          </cell>
        </row>
        <row r="250">
          <cell r="B250">
            <v>80</v>
          </cell>
          <cell r="C250">
            <v>12</v>
          </cell>
          <cell r="D250">
            <v>17.48</v>
          </cell>
          <cell r="E250">
            <v>1.5</v>
          </cell>
          <cell r="F250">
            <v>0</v>
          </cell>
          <cell r="G250">
            <v>0</v>
          </cell>
          <cell r="H250">
            <v>0</v>
          </cell>
          <cell r="I250">
            <v>1.22</v>
          </cell>
          <cell r="J250">
            <v>11.68</v>
          </cell>
          <cell r="K250">
            <v>12.9</v>
          </cell>
          <cell r="L250">
            <v>0</v>
          </cell>
          <cell r="M250">
            <v>0</v>
          </cell>
          <cell r="N250">
            <v>0</v>
          </cell>
          <cell r="O250">
            <v>0</v>
          </cell>
          <cell r="P250">
            <v>6</v>
          </cell>
        </row>
        <row r="251">
          <cell r="B251">
            <v>80</v>
          </cell>
          <cell r="C251">
            <v>14</v>
          </cell>
          <cell r="D251">
            <v>19.05</v>
          </cell>
          <cell r="E251">
            <v>2</v>
          </cell>
          <cell r="F251">
            <v>0</v>
          </cell>
          <cell r="G251">
            <v>0</v>
          </cell>
          <cell r="H251">
            <v>0</v>
          </cell>
          <cell r="I251">
            <v>1.42</v>
          </cell>
          <cell r="J251">
            <v>12.68</v>
          </cell>
          <cell r="K251">
            <v>14.1</v>
          </cell>
          <cell r="L251">
            <v>0</v>
          </cell>
          <cell r="M251">
            <v>0</v>
          </cell>
          <cell r="N251">
            <v>0</v>
          </cell>
          <cell r="O251">
            <v>0</v>
          </cell>
          <cell r="P251">
            <v>6</v>
          </cell>
        </row>
        <row r="252">
          <cell r="B252">
            <v>80</v>
          </cell>
          <cell r="C252">
            <v>16</v>
          </cell>
          <cell r="D252">
            <v>21.44</v>
          </cell>
          <cell r="E252">
            <v>2</v>
          </cell>
          <cell r="F252">
            <v>0</v>
          </cell>
          <cell r="G252">
            <v>0</v>
          </cell>
          <cell r="H252">
            <v>0</v>
          </cell>
          <cell r="I252">
            <v>1.62</v>
          </cell>
          <cell r="J252">
            <v>19.37</v>
          </cell>
          <cell r="K252">
            <v>20.990000000000002</v>
          </cell>
          <cell r="L252">
            <v>0</v>
          </cell>
          <cell r="M252">
            <v>0</v>
          </cell>
          <cell r="N252">
            <v>0</v>
          </cell>
          <cell r="O252">
            <v>0</v>
          </cell>
          <cell r="P252">
            <v>6</v>
          </cell>
        </row>
        <row r="253">
          <cell r="B253">
            <v>80</v>
          </cell>
          <cell r="C253">
            <v>18</v>
          </cell>
          <cell r="D253">
            <v>23.83</v>
          </cell>
          <cell r="E253">
            <v>2</v>
          </cell>
          <cell r="F253">
            <v>0</v>
          </cell>
          <cell r="G253">
            <v>0</v>
          </cell>
          <cell r="H253">
            <v>0</v>
          </cell>
          <cell r="I253">
            <v>1.82</v>
          </cell>
          <cell r="J253">
            <v>26.68</v>
          </cell>
          <cell r="K253">
            <v>28.5</v>
          </cell>
          <cell r="L253">
            <v>0</v>
          </cell>
          <cell r="M253">
            <v>0</v>
          </cell>
          <cell r="N253">
            <v>0</v>
          </cell>
          <cell r="O253">
            <v>0</v>
          </cell>
          <cell r="P253">
            <v>6</v>
          </cell>
        </row>
        <row r="254">
          <cell r="B254">
            <v>80</v>
          </cell>
          <cell r="C254">
            <v>20</v>
          </cell>
          <cell r="D254">
            <v>26.19</v>
          </cell>
          <cell r="E254" t="str">
            <v>N</v>
          </cell>
          <cell r="F254">
            <v>0</v>
          </cell>
          <cell r="G254">
            <v>0</v>
          </cell>
          <cell r="H254">
            <v>0</v>
          </cell>
          <cell r="I254">
            <v>2.0299999999999998</v>
          </cell>
          <cell r="J254">
            <v>36.96</v>
          </cell>
          <cell r="K254">
            <v>38.99</v>
          </cell>
          <cell r="L254">
            <v>0</v>
          </cell>
          <cell r="M254">
            <v>0</v>
          </cell>
          <cell r="N254">
            <v>0</v>
          </cell>
          <cell r="O254">
            <v>0</v>
          </cell>
          <cell r="P254">
            <v>7</v>
          </cell>
        </row>
        <row r="255">
          <cell r="B255">
            <v>80</v>
          </cell>
          <cell r="C255">
            <v>22</v>
          </cell>
          <cell r="D255">
            <v>28.58</v>
          </cell>
          <cell r="E255" t="str">
            <v>N</v>
          </cell>
          <cell r="F255">
            <v>0</v>
          </cell>
          <cell r="G255">
            <v>0</v>
          </cell>
          <cell r="H255">
            <v>0</v>
          </cell>
          <cell r="I255">
            <v>2.23</v>
          </cell>
          <cell r="J255">
            <v>45.77</v>
          </cell>
          <cell r="K255">
            <v>48</v>
          </cell>
          <cell r="L255">
            <v>0</v>
          </cell>
          <cell r="M255">
            <v>0</v>
          </cell>
          <cell r="N255">
            <v>0</v>
          </cell>
          <cell r="O255">
            <v>0</v>
          </cell>
          <cell r="P255">
            <v>8</v>
          </cell>
        </row>
        <row r="256">
          <cell r="B256">
            <v>80</v>
          </cell>
          <cell r="C256">
            <v>24</v>
          </cell>
          <cell r="D256">
            <v>30.96</v>
          </cell>
          <cell r="E256" t="str">
            <v>N</v>
          </cell>
          <cell r="F256">
            <v>0</v>
          </cell>
          <cell r="G256">
            <v>0</v>
          </cell>
          <cell r="H256">
            <v>0</v>
          </cell>
          <cell r="I256">
            <v>2.4300000000000002</v>
          </cell>
          <cell r="J256">
            <v>53.07</v>
          </cell>
          <cell r="K256">
            <v>55.5</v>
          </cell>
          <cell r="L256">
            <v>0</v>
          </cell>
          <cell r="M256">
            <v>0</v>
          </cell>
          <cell r="N256">
            <v>0</v>
          </cell>
          <cell r="O256">
            <v>0</v>
          </cell>
          <cell r="P256">
            <v>8</v>
          </cell>
        </row>
        <row r="257">
          <cell r="A257">
            <v>8</v>
          </cell>
          <cell r="B257" t="str">
            <v>80S</v>
          </cell>
          <cell r="C257">
            <v>0.125</v>
          </cell>
          <cell r="D257">
            <v>2.41</v>
          </cell>
          <cell r="E257">
            <v>1</v>
          </cell>
          <cell r="F257">
            <v>0</v>
          </cell>
          <cell r="G257">
            <v>0</v>
          </cell>
          <cell r="H257">
            <v>0</v>
          </cell>
          <cell r="I257">
            <v>7.0000000000000007E-2</v>
          </cell>
          <cell r="J257">
            <v>0</v>
          </cell>
          <cell r="K257">
            <v>7.0000000000000007E-2</v>
          </cell>
          <cell r="L257">
            <v>0</v>
          </cell>
          <cell r="M257">
            <v>0</v>
          </cell>
          <cell r="N257">
            <v>0</v>
          </cell>
          <cell r="O257">
            <v>0</v>
          </cell>
          <cell r="P257">
            <v>2</v>
          </cell>
        </row>
        <row r="258">
          <cell r="B258" t="str">
            <v>80S</v>
          </cell>
          <cell r="C258">
            <v>0.125</v>
          </cell>
          <cell r="D258">
            <v>2.41</v>
          </cell>
          <cell r="E258">
            <v>1</v>
          </cell>
          <cell r="F258">
            <v>0</v>
          </cell>
          <cell r="G258">
            <v>0</v>
          </cell>
          <cell r="H258">
            <v>0</v>
          </cell>
          <cell r="I258">
            <v>7.0000000000000007E-2</v>
          </cell>
          <cell r="J258">
            <v>0</v>
          </cell>
          <cell r="K258">
            <v>7.0000000000000007E-2</v>
          </cell>
          <cell r="L258">
            <v>0</v>
          </cell>
          <cell r="M258">
            <v>0</v>
          </cell>
          <cell r="N258">
            <v>0</v>
          </cell>
          <cell r="O258">
            <v>0</v>
          </cell>
          <cell r="P258">
            <v>2</v>
          </cell>
        </row>
        <row r="259">
          <cell r="B259" t="str">
            <v>80S</v>
          </cell>
          <cell r="C259">
            <v>0.125</v>
          </cell>
          <cell r="D259">
            <v>2.41</v>
          </cell>
          <cell r="E259">
            <v>1</v>
          </cell>
          <cell r="F259">
            <v>0</v>
          </cell>
          <cell r="G259">
            <v>0</v>
          </cell>
          <cell r="H259">
            <v>0</v>
          </cell>
          <cell r="I259">
            <v>7.0000000000000007E-2</v>
          </cell>
          <cell r="J259">
            <v>0</v>
          </cell>
          <cell r="K259">
            <v>7.0000000000000007E-2</v>
          </cell>
          <cell r="L259">
            <v>0</v>
          </cell>
          <cell r="M259">
            <v>0</v>
          </cell>
          <cell r="N259">
            <v>0</v>
          </cell>
          <cell r="O259">
            <v>0</v>
          </cell>
          <cell r="P259">
            <v>2</v>
          </cell>
        </row>
        <row r="260">
          <cell r="B260" t="str">
            <v>80S</v>
          </cell>
          <cell r="C260">
            <v>0.25</v>
          </cell>
          <cell r="D260">
            <v>3.02</v>
          </cell>
          <cell r="E260">
            <v>1</v>
          </cell>
          <cell r="F260">
            <v>0</v>
          </cell>
          <cell r="G260">
            <v>0</v>
          </cell>
          <cell r="H260">
            <v>0</v>
          </cell>
          <cell r="I260">
            <v>7.0000000000000007E-2</v>
          </cell>
          <cell r="J260">
            <v>0</v>
          </cell>
          <cell r="K260">
            <v>7.0000000000000007E-2</v>
          </cell>
          <cell r="L260">
            <v>0</v>
          </cell>
          <cell r="M260">
            <v>0</v>
          </cell>
          <cell r="N260">
            <v>0</v>
          </cell>
          <cell r="O260">
            <v>0</v>
          </cell>
          <cell r="P260">
            <v>2</v>
          </cell>
        </row>
        <row r="261">
          <cell r="A261">
            <v>2</v>
          </cell>
          <cell r="B261" t="str">
            <v>80S</v>
          </cell>
          <cell r="C261">
            <v>0.25</v>
          </cell>
          <cell r="D261">
            <v>3.02</v>
          </cell>
          <cell r="E261">
            <v>1</v>
          </cell>
          <cell r="F261">
            <v>1</v>
          </cell>
          <cell r="G261">
            <v>1</v>
          </cell>
          <cell r="H261">
            <v>1</v>
          </cell>
          <cell r="I261">
            <v>7.0000000000000007E-2</v>
          </cell>
          <cell r="J261">
            <v>6.9999992847442627E-2</v>
          </cell>
          <cell r="K261">
            <v>7.0000000000000007E-2</v>
          </cell>
          <cell r="L261">
            <v>6.9999992847442627E-2</v>
          </cell>
          <cell r="M261">
            <v>4.7320557945261064E-312</v>
          </cell>
          <cell r="N261">
            <v>80</v>
          </cell>
          <cell r="O261">
            <v>2</v>
          </cell>
          <cell r="P261">
            <v>2</v>
          </cell>
          <cell r="Q261">
            <v>2</v>
          </cell>
          <cell r="R261">
            <v>2</v>
          </cell>
        </row>
        <row r="262">
          <cell r="B262" t="str">
            <v>80S</v>
          </cell>
          <cell r="C262">
            <v>0.25</v>
          </cell>
          <cell r="D262">
            <v>3.02</v>
          </cell>
          <cell r="E262">
            <v>1</v>
          </cell>
          <cell r="F262">
            <v>0</v>
          </cell>
          <cell r="G262">
            <v>0</v>
          </cell>
          <cell r="H262">
            <v>0</v>
          </cell>
          <cell r="I262">
            <v>7.0000000000000007E-2</v>
          </cell>
          <cell r="J262">
            <v>0</v>
          </cell>
          <cell r="K262">
            <v>7.0000000000000007E-2</v>
          </cell>
          <cell r="L262">
            <v>0</v>
          </cell>
          <cell r="M262">
            <v>0</v>
          </cell>
          <cell r="N262">
            <v>0</v>
          </cell>
          <cell r="O262">
            <v>0</v>
          </cell>
          <cell r="P262">
            <v>2</v>
          </cell>
        </row>
        <row r="263">
          <cell r="B263" t="str">
            <v>80S</v>
          </cell>
          <cell r="C263">
            <v>0.375</v>
          </cell>
          <cell r="D263">
            <v>3.2</v>
          </cell>
          <cell r="E263">
            <v>1</v>
          </cell>
          <cell r="F263">
            <v>0</v>
          </cell>
          <cell r="G263">
            <v>0</v>
          </cell>
          <cell r="H263">
            <v>0</v>
          </cell>
          <cell r="I263">
            <v>7.0000000000000007E-2</v>
          </cell>
          <cell r="J263">
            <v>0</v>
          </cell>
          <cell r="K263">
            <v>7.0000000000000007E-2</v>
          </cell>
          <cell r="L263">
            <v>0</v>
          </cell>
          <cell r="M263">
            <v>0</v>
          </cell>
          <cell r="N263">
            <v>0</v>
          </cell>
          <cell r="O263">
            <v>0</v>
          </cell>
          <cell r="P263">
            <v>2</v>
          </cell>
        </row>
        <row r="264">
          <cell r="B264" t="str">
            <v>80S</v>
          </cell>
          <cell r="C264">
            <v>0.375</v>
          </cell>
          <cell r="D264">
            <v>3.2</v>
          </cell>
          <cell r="E264">
            <v>1</v>
          </cell>
          <cell r="F264">
            <v>0</v>
          </cell>
          <cell r="G264">
            <v>0</v>
          </cell>
          <cell r="H264">
            <v>0</v>
          </cell>
          <cell r="I264">
            <v>7.0000000000000007E-2</v>
          </cell>
          <cell r="J264">
            <v>0</v>
          </cell>
          <cell r="K264">
            <v>7.0000000000000007E-2</v>
          </cell>
          <cell r="L264">
            <v>0</v>
          </cell>
          <cell r="M264">
            <v>0</v>
          </cell>
          <cell r="N264">
            <v>0</v>
          </cell>
          <cell r="O264">
            <v>0</v>
          </cell>
          <cell r="P264">
            <v>2</v>
          </cell>
        </row>
        <row r="265">
          <cell r="B265" t="str">
            <v>80S</v>
          </cell>
          <cell r="C265">
            <v>0.375</v>
          </cell>
          <cell r="D265">
            <v>3.2</v>
          </cell>
          <cell r="E265">
            <v>1</v>
          </cell>
          <cell r="F265">
            <v>0</v>
          </cell>
          <cell r="G265">
            <v>0</v>
          </cell>
          <cell r="H265">
            <v>0</v>
          </cell>
          <cell r="I265">
            <v>7.0000000000000007E-2</v>
          </cell>
          <cell r="J265">
            <v>0</v>
          </cell>
          <cell r="K265">
            <v>7.0000000000000007E-2</v>
          </cell>
          <cell r="L265">
            <v>0</v>
          </cell>
          <cell r="M265">
            <v>0</v>
          </cell>
          <cell r="N265">
            <v>0</v>
          </cell>
          <cell r="O265">
            <v>0</v>
          </cell>
          <cell r="P265">
            <v>2</v>
          </cell>
        </row>
        <row r="266">
          <cell r="B266" t="str">
            <v>80S</v>
          </cell>
          <cell r="C266">
            <v>0.5</v>
          </cell>
          <cell r="D266">
            <v>3.73</v>
          </cell>
          <cell r="E266">
            <v>1</v>
          </cell>
          <cell r="F266">
            <v>0</v>
          </cell>
          <cell r="G266">
            <v>0</v>
          </cell>
          <cell r="H266">
            <v>0</v>
          </cell>
          <cell r="I266">
            <v>7.0000000000000007E-2</v>
          </cell>
          <cell r="J266">
            <v>0</v>
          </cell>
          <cell r="K266">
            <v>7.0000000000000007E-2</v>
          </cell>
          <cell r="L266">
            <v>0</v>
          </cell>
          <cell r="M266">
            <v>0</v>
          </cell>
          <cell r="N266">
            <v>0</v>
          </cell>
          <cell r="O266">
            <v>0</v>
          </cell>
          <cell r="P266">
            <v>2</v>
          </cell>
        </row>
        <row r="267">
          <cell r="B267" t="str">
            <v>80S</v>
          </cell>
          <cell r="C267">
            <v>0.5</v>
          </cell>
          <cell r="D267">
            <v>3.73</v>
          </cell>
          <cell r="E267">
            <v>1</v>
          </cell>
          <cell r="F267">
            <v>0</v>
          </cell>
          <cell r="G267">
            <v>0</v>
          </cell>
          <cell r="H267">
            <v>0</v>
          </cell>
          <cell r="I267">
            <v>7.0000000000000007E-2</v>
          </cell>
          <cell r="J267">
            <v>0</v>
          </cell>
          <cell r="K267">
            <v>7.0000000000000007E-2</v>
          </cell>
          <cell r="L267">
            <v>0</v>
          </cell>
          <cell r="M267">
            <v>0</v>
          </cell>
          <cell r="N267">
            <v>0</v>
          </cell>
          <cell r="O267">
            <v>0</v>
          </cell>
          <cell r="P267">
            <v>2</v>
          </cell>
        </row>
        <row r="268">
          <cell r="B268" t="str">
            <v>80S</v>
          </cell>
          <cell r="C268">
            <v>0.5</v>
          </cell>
          <cell r="D268">
            <v>3.73</v>
          </cell>
          <cell r="E268">
            <v>1</v>
          </cell>
          <cell r="F268">
            <v>0</v>
          </cell>
          <cell r="G268">
            <v>0</v>
          </cell>
          <cell r="H268">
            <v>0</v>
          </cell>
          <cell r="I268">
            <v>7.0000000000000007E-2</v>
          </cell>
          <cell r="J268">
            <v>0</v>
          </cell>
          <cell r="K268">
            <v>7.0000000000000007E-2</v>
          </cell>
          <cell r="L268">
            <v>0</v>
          </cell>
          <cell r="M268">
            <v>0</v>
          </cell>
          <cell r="N268">
            <v>0</v>
          </cell>
          <cell r="O268">
            <v>0</v>
          </cell>
          <cell r="P268">
            <v>2</v>
          </cell>
        </row>
        <row r="269">
          <cell r="B269" t="str">
            <v>80S</v>
          </cell>
          <cell r="C269">
            <v>0.75</v>
          </cell>
          <cell r="D269">
            <v>3.91</v>
          </cell>
          <cell r="E269">
            <v>1</v>
          </cell>
          <cell r="F269">
            <v>0</v>
          </cell>
          <cell r="G269">
            <v>0</v>
          </cell>
          <cell r="H269">
            <v>0</v>
          </cell>
          <cell r="I269">
            <v>7.0000000000000007E-2</v>
          </cell>
          <cell r="J269">
            <v>0</v>
          </cell>
          <cell r="K269">
            <v>7.0000000000000007E-2</v>
          </cell>
          <cell r="L269">
            <v>0</v>
          </cell>
          <cell r="M269">
            <v>0</v>
          </cell>
          <cell r="N269">
            <v>0</v>
          </cell>
          <cell r="O269">
            <v>0</v>
          </cell>
          <cell r="P269">
            <v>2</v>
          </cell>
          <cell r="R269">
            <v>2</v>
          </cell>
        </row>
        <row r="270">
          <cell r="B270" t="str">
            <v>80S</v>
          </cell>
          <cell r="C270">
            <v>0.75</v>
          </cell>
          <cell r="D270">
            <v>3.91</v>
          </cell>
          <cell r="E270">
            <v>1</v>
          </cell>
          <cell r="F270">
            <v>0</v>
          </cell>
          <cell r="G270">
            <v>0</v>
          </cell>
          <cell r="H270">
            <v>0</v>
          </cell>
          <cell r="I270">
            <v>7.0000000000000007E-2</v>
          </cell>
          <cell r="J270">
            <v>0</v>
          </cell>
          <cell r="K270">
            <v>7.0000000000000007E-2</v>
          </cell>
          <cell r="L270">
            <v>0</v>
          </cell>
          <cell r="M270">
            <v>0</v>
          </cell>
          <cell r="N270">
            <v>0</v>
          </cell>
          <cell r="O270">
            <v>0</v>
          </cell>
          <cell r="P270">
            <v>2</v>
          </cell>
        </row>
        <row r="271">
          <cell r="B271" t="str">
            <v>80S</v>
          </cell>
          <cell r="C271">
            <v>0.75</v>
          </cell>
          <cell r="D271">
            <v>3.91</v>
          </cell>
          <cell r="E271">
            <v>1</v>
          </cell>
          <cell r="F271">
            <v>0</v>
          </cell>
          <cell r="G271">
            <v>0</v>
          </cell>
          <cell r="H271">
            <v>0</v>
          </cell>
          <cell r="I271">
            <v>7.0000000000000007E-2</v>
          </cell>
          <cell r="J271">
            <v>0</v>
          </cell>
          <cell r="K271">
            <v>7.0000000000000007E-2</v>
          </cell>
          <cell r="L271">
            <v>0</v>
          </cell>
          <cell r="M271">
            <v>0</v>
          </cell>
          <cell r="N271">
            <v>0</v>
          </cell>
          <cell r="O271">
            <v>0</v>
          </cell>
          <cell r="P271">
            <v>2</v>
          </cell>
          <cell r="Q271">
            <v>2</v>
          </cell>
          <cell r="R271">
            <v>2</v>
          </cell>
        </row>
        <row r="272">
          <cell r="B272" t="str">
            <v>80S</v>
          </cell>
          <cell r="C272">
            <v>1</v>
          </cell>
          <cell r="D272">
            <v>4.55</v>
          </cell>
          <cell r="E272">
            <v>1</v>
          </cell>
          <cell r="F272">
            <v>0</v>
          </cell>
          <cell r="G272">
            <v>0</v>
          </cell>
          <cell r="H272">
            <v>0</v>
          </cell>
          <cell r="I272">
            <v>0.15</v>
          </cell>
          <cell r="J272">
            <v>0</v>
          </cell>
          <cell r="K272">
            <v>0.15</v>
          </cell>
          <cell r="L272">
            <v>0</v>
          </cell>
          <cell r="M272">
            <v>0</v>
          </cell>
          <cell r="N272">
            <v>0</v>
          </cell>
          <cell r="O272">
            <v>0</v>
          </cell>
          <cell r="P272">
            <v>2</v>
          </cell>
        </row>
        <row r="273">
          <cell r="B273" t="str">
            <v>80S</v>
          </cell>
          <cell r="C273">
            <v>1</v>
          </cell>
          <cell r="D273">
            <v>4.55</v>
          </cell>
          <cell r="E273">
            <v>1</v>
          </cell>
          <cell r="F273">
            <v>0</v>
          </cell>
          <cell r="G273">
            <v>0</v>
          </cell>
          <cell r="H273">
            <v>0</v>
          </cell>
          <cell r="I273">
            <v>0.15</v>
          </cell>
          <cell r="J273">
            <v>0</v>
          </cell>
          <cell r="K273">
            <v>0.15</v>
          </cell>
          <cell r="L273">
            <v>0</v>
          </cell>
          <cell r="M273">
            <v>0</v>
          </cell>
          <cell r="N273">
            <v>0</v>
          </cell>
          <cell r="O273">
            <v>0</v>
          </cell>
          <cell r="P273">
            <v>2</v>
          </cell>
        </row>
        <row r="274">
          <cell r="B274" t="str">
            <v>80S</v>
          </cell>
          <cell r="C274">
            <v>1</v>
          </cell>
          <cell r="D274">
            <v>4.55</v>
          </cell>
          <cell r="E274">
            <v>1</v>
          </cell>
          <cell r="F274">
            <v>0</v>
          </cell>
          <cell r="G274">
            <v>0</v>
          </cell>
          <cell r="H274">
            <v>0</v>
          </cell>
          <cell r="I274">
            <v>0.15</v>
          </cell>
          <cell r="J274">
            <v>0</v>
          </cell>
          <cell r="K274">
            <v>0.15</v>
          </cell>
          <cell r="L274">
            <v>0</v>
          </cell>
          <cell r="M274">
            <v>0</v>
          </cell>
          <cell r="N274">
            <v>0</v>
          </cell>
          <cell r="O274">
            <v>0</v>
          </cell>
          <cell r="P274">
            <v>2</v>
          </cell>
        </row>
        <row r="275">
          <cell r="B275" t="str">
            <v>80S</v>
          </cell>
          <cell r="C275">
            <v>1.25</v>
          </cell>
          <cell r="D275">
            <v>4.8499999999999996</v>
          </cell>
          <cell r="E275">
            <v>1</v>
          </cell>
          <cell r="F275">
            <v>0</v>
          </cell>
          <cell r="G275">
            <v>0</v>
          </cell>
          <cell r="H275">
            <v>0</v>
          </cell>
          <cell r="I275">
            <v>0.13</v>
          </cell>
          <cell r="J275">
            <v>0.17</v>
          </cell>
          <cell r="K275">
            <v>0.30000000000000004</v>
          </cell>
          <cell r="L275">
            <v>0</v>
          </cell>
          <cell r="M275">
            <v>0</v>
          </cell>
          <cell r="N275">
            <v>0</v>
          </cell>
          <cell r="O275">
            <v>0</v>
          </cell>
          <cell r="P275">
            <v>2</v>
          </cell>
        </row>
        <row r="276">
          <cell r="B276" t="str">
            <v>80S</v>
          </cell>
          <cell r="C276">
            <v>1.25</v>
          </cell>
          <cell r="D276">
            <v>4.8499999999999996</v>
          </cell>
          <cell r="E276">
            <v>1</v>
          </cell>
          <cell r="F276">
            <v>0</v>
          </cell>
          <cell r="G276">
            <v>0</v>
          </cell>
          <cell r="H276">
            <v>0</v>
          </cell>
          <cell r="I276">
            <v>0.13</v>
          </cell>
          <cell r="J276">
            <v>0.17</v>
          </cell>
          <cell r="K276">
            <v>0.30000000000000004</v>
          </cell>
          <cell r="L276">
            <v>0</v>
          </cell>
          <cell r="M276">
            <v>0</v>
          </cell>
          <cell r="N276">
            <v>0</v>
          </cell>
          <cell r="O276">
            <v>0</v>
          </cell>
          <cell r="P276">
            <v>2</v>
          </cell>
        </row>
        <row r="277">
          <cell r="B277" t="str">
            <v>80S</v>
          </cell>
          <cell r="C277">
            <v>1.25</v>
          </cell>
          <cell r="D277">
            <v>4.8499999999999996</v>
          </cell>
          <cell r="E277">
            <v>1</v>
          </cell>
          <cell r="F277">
            <v>0</v>
          </cell>
          <cell r="G277">
            <v>0</v>
          </cell>
          <cell r="H277">
            <v>0</v>
          </cell>
          <cell r="I277">
            <v>0.13</v>
          </cell>
          <cell r="J277">
            <v>0.17</v>
          </cell>
          <cell r="K277">
            <v>0.30000000000000004</v>
          </cell>
          <cell r="L277">
            <v>0</v>
          </cell>
          <cell r="M277">
            <v>0</v>
          </cell>
          <cell r="N277">
            <v>0</v>
          </cell>
          <cell r="O277">
            <v>0</v>
          </cell>
          <cell r="P277">
            <v>2</v>
          </cell>
        </row>
        <row r="278">
          <cell r="B278" t="str">
            <v>80S</v>
          </cell>
          <cell r="C278">
            <v>1.5</v>
          </cell>
          <cell r="D278">
            <v>5.08</v>
          </cell>
          <cell r="E278">
            <v>1</v>
          </cell>
          <cell r="F278">
            <v>0</v>
          </cell>
          <cell r="G278">
            <v>0</v>
          </cell>
          <cell r="H278">
            <v>0</v>
          </cell>
          <cell r="I278">
            <v>0.15</v>
          </cell>
          <cell r="J278">
            <v>0.15</v>
          </cell>
          <cell r="K278">
            <v>0.3</v>
          </cell>
          <cell r="L278">
            <v>0</v>
          </cell>
          <cell r="M278">
            <v>0</v>
          </cell>
          <cell r="N278">
            <v>0</v>
          </cell>
          <cell r="O278">
            <v>0</v>
          </cell>
          <cell r="P278">
            <v>2</v>
          </cell>
        </row>
        <row r="279">
          <cell r="B279" t="str">
            <v>80S</v>
          </cell>
          <cell r="C279">
            <v>1.5</v>
          </cell>
          <cell r="D279">
            <v>5.08</v>
          </cell>
          <cell r="E279">
            <v>1</v>
          </cell>
          <cell r="F279">
            <v>0</v>
          </cell>
          <cell r="G279">
            <v>0</v>
          </cell>
          <cell r="H279">
            <v>0</v>
          </cell>
          <cell r="I279">
            <v>0.15</v>
          </cell>
          <cell r="J279">
            <v>0.15</v>
          </cell>
          <cell r="K279">
            <v>0.3</v>
          </cell>
          <cell r="L279">
            <v>0</v>
          </cell>
          <cell r="M279">
            <v>0</v>
          </cell>
          <cell r="N279">
            <v>0</v>
          </cell>
          <cell r="O279">
            <v>0</v>
          </cell>
          <cell r="P279">
            <v>2</v>
          </cell>
        </row>
        <row r="280">
          <cell r="B280" t="str">
            <v>80S</v>
          </cell>
          <cell r="C280">
            <v>1.5</v>
          </cell>
          <cell r="D280">
            <v>5.08</v>
          </cell>
          <cell r="E280">
            <v>1</v>
          </cell>
          <cell r="F280">
            <v>0</v>
          </cell>
          <cell r="G280">
            <v>0</v>
          </cell>
          <cell r="H280">
            <v>0</v>
          </cell>
          <cell r="I280">
            <v>0.15</v>
          </cell>
          <cell r="J280">
            <v>0.15</v>
          </cell>
          <cell r="K280">
            <v>0.3</v>
          </cell>
          <cell r="L280">
            <v>0</v>
          </cell>
          <cell r="M280">
            <v>0</v>
          </cell>
          <cell r="N280">
            <v>0</v>
          </cell>
          <cell r="O280">
            <v>0</v>
          </cell>
          <cell r="P280">
            <v>2</v>
          </cell>
        </row>
        <row r="281">
          <cell r="B281" t="str">
            <v>80S</v>
          </cell>
          <cell r="C281">
            <v>2</v>
          </cell>
          <cell r="D281">
            <v>5.54</v>
          </cell>
          <cell r="E281">
            <v>1</v>
          </cell>
          <cell r="F281">
            <v>0</v>
          </cell>
          <cell r="G281">
            <v>0</v>
          </cell>
          <cell r="H281">
            <v>0</v>
          </cell>
          <cell r="I281">
            <v>0.2</v>
          </cell>
          <cell r="J281">
            <v>0.25</v>
          </cell>
          <cell r="K281">
            <v>0.45</v>
          </cell>
          <cell r="L281">
            <v>0</v>
          </cell>
          <cell r="M281">
            <v>0</v>
          </cell>
          <cell r="N281">
            <v>0</v>
          </cell>
          <cell r="O281">
            <v>0</v>
          </cell>
          <cell r="P281">
            <v>2</v>
          </cell>
        </row>
        <row r="282">
          <cell r="B282" t="str">
            <v>80S</v>
          </cell>
          <cell r="C282">
            <v>2</v>
          </cell>
          <cell r="D282">
            <v>5.54</v>
          </cell>
          <cell r="E282">
            <v>1</v>
          </cell>
          <cell r="F282">
            <v>0</v>
          </cell>
          <cell r="G282">
            <v>0</v>
          </cell>
          <cell r="H282">
            <v>0</v>
          </cell>
          <cell r="I282">
            <v>0.2</v>
          </cell>
          <cell r="J282">
            <v>0.25</v>
          </cell>
          <cell r="K282">
            <v>0.45</v>
          </cell>
          <cell r="L282">
            <v>0</v>
          </cell>
          <cell r="M282">
            <v>0</v>
          </cell>
          <cell r="N282">
            <v>0</v>
          </cell>
          <cell r="O282">
            <v>0</v>
          </cell>
          <cell r="P282">
            <v>2</v>
          </cell>
        </row>
        <row r="283">
          <cell r="B283" t="str">
            <v>80S</v>
          </cell>
          <cell r="C283">
            <v>2</v>
          </cell>
          <cell r="D283">
            <v>5.54</v>
          </cell>
          <cell r="E283">
            <v>1</v>
          </cell>
          <cell r="F283">
            <v>0</v>
          </cell>
          <cell r="G283">
            <v>0</v>
          </cell>
          <cell r="H283">
            <v>0</v>
          </cell>
          <cell r="I283">
            <v>0.2</v>
          </cell>
          <cell r="J283">
            <v>0.25</v>
          </cell>
          <cell r="K283">
            <v>0.45</v>
          </cell>
          <cell r="L283">
            <v>0</v>
          </cell>
          <cell r="M283">
            <v>0</v>
          </cell>
          <cell r="N283">
            <v>0</v>
          </cell>
          <cell r="O283">
            <v>0</v>
          </cell>
          <cell r="P283">
            <v>2</v>
          </cell>
        </row>
        <row r="284">
          <cell r="B284" t="str">
            <v>80S</v>
          </cell>
          <cell r="C284">
            <v>2.5</v>
          </cell>
          <cell r="D284">
            <v>7.01</v>
          </cell>
          <cell r="E284">
            <v>1</v>
          </cell>
          <cell r="F284">
            <v>0</v>
          </cell>
          <cell r="G284">
            <v>0</v>
          </cell>
          <cell r="H284">
            <v>0</v>
          </cell>
          <cell r="I284">
            <v>0.25</v>
          </cell>
          <cell r="J284">
            <v>0.5</v>
          </cell>
          <cell r="K284">
            <v>0.75</v>
          </cell>
          <cell r="L284">
            <v>0</v>
          </cell>
          <cell r="M284">
            <v>0</v>
          </cell>
          <cell r="N284">
            <v>0</v>
          </cell>
          <cell r="O284">
            <v>0</v>
          </cell>
          <cell r="P284">
            <v>2</v>
          </cell>
        </row>
        <row r="285">
          <cell r="B285" t="str">
            <v>80S</v>
          </cell>
          <cell r="C285">
            <v>3</v>
          </cell>
          <cell r="D285">
            <v>7.62</v>
          </cell>
          <cell r="E285">
            <v>1</v>
          </cell>
          <cell r="F285">
            <v>0</v>
          </cell>
          <cell r="G285">
            <v>0</v>
          </cell>
          <cell r="H285">
            <v>0</v>
          </cell>
          <cell r="I285">
            <v>0.3</v>
          </cell>
          <cell r="J285">
            <v>0.6</v>
          </cell>
          <cell r="K285">
            <v>0.89999999999999991</v>
          </cell>
          <cell r="L285">
            <v>0</v>
          </cell>
          <cell r="M285">
            <v>0</v>
          </cell>
          <cell r="N285">
            <v>0</v>
          </cell>
          <cell r="O285">
            <v>0</v>
          </cell>
          <cell r="P285">
            <v>2</v>
          </cell>
        </row>
        <row r="286">
          <cell r="B286" t="str">
            <v>80S</v>
          </cell>
          <cell r="C286">
            <v>3.5</v>
          </cell>
          <cell r="D286">
            <v>8.08</v>
          </cell>
          <cell r="E286">
            <v>1</v>
          </cell>
          <cell r="F286">
            <v>0</v>
          </cell>
          <cell r="G286">
            <v>0</v>
          </cell>
          <cell r="H286">
            <v>0</v>
          </cell>
          <cell r="I286">
            <v>0.35</v>
          </cell>
          <cell r="J286">
            <v>0.85</v>
          </cell>
          <cell r="K286">
            <v>1.2</v>
          </cell>
          <cell r="L286">
            <v>0</v>
          </cell>
          <cell r="M286">
            <v>0</v>
          </cell>
          <cell r="N286">
            <v>0</v>
          </cell>
          <cell r="O286">
            <v>0</v>
          </cell>
          <cell r="P286">
            <v>3</v>
          </cell>
        </row>
        <row r="287">
          <cell r="A287" t="str">
            <v>80S</v>
          </cell>
          <cell r="B287" t="str">
            <v>80S</v>
          </cell>
          <cell r="C287">
            <v>4</v>
          </cell>
          <cell r="D287">
            <v>8.56</v>
          </cell>
          <cell r="E287">
            <v>1</v>
          </cell>
          <cell r="F287">
            <v>0</v>
          </cell>
          <cell r="G287">
            <v>0</v>
          </cell>
          <cell r="H287">
            <v>0</v>
          </cell>
          <cell r="I287">
            <v>0.41</v>
          </cell>
          <cell r="J287">
            <v>0.93</v>
          </cell>
          <cell r="K287">
            <v>1.34</v>
          </cell>
          <cell r="L287">
            <v>0</v>
          </cell>
          <cell r="M287">
            <v>0</v>
          </cell>
          <cell r="N287">
            <v>0</v>
          </cell>
          <cell r="O287">
            <v>0</v>
          </cell>
          <cell r="P287">
            <v>3</v>
          </cell>
        </row>
        <row r="288">
          <cell r="B288" t="str">
            <v>80S</v>
          </cell>
          <cell r="C288">
            <v>5</v>
          </cell>
          <cell r="D288">
            <v>9.5299999999999994</v>
          </cell>
          <cell r="E288">
            <v>1</v>
          </cell>
          <cell r="F288">
            <v>0</v>
          </cell>
          <cell r="G288">
            <v>0</v>
          </cell>
          <cell r="H288">
            <v>0</v>
          </cell>
          <cell r="I288">
            <v>0.51</v>
          </cell>
          <cell r="J288">
            <v>1.59</v>
          </cell>
          <cell r="K288">
            <v>2.1</v>
          </cell>
          <cell r="L288">
            <v>0</v>
          </cell>
          <cell r="M288">
            <v>0</v>
          </cell>
          <cell r="N288">
            <v>0</v>
          </cell>
          <cell r="O288">
            <v>0</v>
          </cell>
          <cell r="P288">
            <v>4</v>
          </cell>
        </row>
        <row r="289">
          <cell r="B289" t="str">
            <v>80S</v>
          </cell>
          <cell r="C289">
            <v>6</v>
          </cell>
          <cell r="D289">
            <v>10.97</v>
          </cell>
          <cell r="E289">
            <v>1.25</v>
          </cell>
          <cell r="F289">
            <v>0</v>
          </cell>
          <cell r="G289">
            <v>0</v>
          </cell>
          <cell r="H289">
            <v>0</v>
          </cell>
          <cell r="I289">
            <v>0.61</v>
          </cell>
          <cell r="J289">
            <v>2.69</v>
          </cell>
          <cell r="K289">
            <v>3.3</v>
          </cell>
          <cell r="L289">
            <v>0</v>
          </cell>
          <cell r="M289">
            <v>0</v>
          </cell>
          <cell r="N289">
            <v>0</v>
          </cell>
          <cell r="O289">
            <v>0</v>
          </cell>
          <cell r="P289">
            <v>4</v>
          </cell>
        </row>
        <row r="290">
          <cell r="B290" t="str">
            <v>80S</v>
          </cell>
          <cell r="C290">
            <v>8</v>
          </cell>
          <cell r="D290">
            <v>12.7</v>
          </cell>
          <cell r="E290">
            <v>1.25</v>
          </cell>
          <cell r="F290">
            <v>0</v>
          </cell>
          <cell r="G290">
            <v>0</v>
          </cell>
          <cell r="H290">
            <v>0</v>
          </cell>
          <cell r="I290">
            <v>0.81</v>
          </cell>
          <cell r="J290">
            <v>4.58</v>
          </cell>
          <cell r="K290">
            <v>5.3900000000000006</v>
          </cell>
          <cell r="L290">
            <v>0</v>
          </cell>
          <cell r="M290">
            <v>0</v>
          </cell>
          <cell r="N290">
            <v>0</v>
          </cell>
          <cell r="O290">
            <v>0</v>
          </cell>
          <cell r="P290">
            <v>4</v>
          </cell>
        </row>
        <row r="291">
          <cell r="B291" t="str">
            <v>80S</v>
          </cell>
          <cell r="C291">
            <v>10</v>
          </cell>
          <cell r="D291">
            <v>12.7</v>
          </cell>
          <cell r="E291">
            <v>1.25</v>
          </cell>
          <cell r="F291">
            <v>0</v>
          </cell>
          <cell r="G291">
            <v>0</v>
          </cell>
          <cell r="H291">
            <v>0</v>
          </cell>
          <cell r="I291">
            <v>1.01</v>
          </cell>
          <cell r="J291">
            <v>5.74</v>
          </cell>
          <cell r="K291">
            <v>6.75</v>
          </cell>
          <cell r="L291">
            <v>0</v>
          </cell>
          <cell r="M291">
            <v>0</v>
          </cell>
          <cell r="N291">
            <v>0</v>
          </cell>
          <cell r="O291">
            <v>0</v>
          </cell>
          <cell r="P291">
            <v>4</v>
          </cell>
        </row>
        <row r="292">
          <cell r="B292" t="str">
            <v>80S</v>
          </cell>
          <cell r="C292">
            <v>12</v>
          </cell>
          <cell r="D292">
            <v>12.7</v>
          </cell>
          <cell r="E292">
            <v>1.25</v>
          </cell>
          <cell r="F292">
            <v>0</v>
          </cell>
          <cell r="G292">
            <v>0</v>
          </cell>
          <cell r="H292">
            <v>0</v>
          </cell>
          <cell r="I292">
            <v>1.22</v>
          </cell>
          <cell r="J292">
            <v>6.73</v>
          </cell>
          <cell r="K292">
            <v>7.95</v>
          </cell>
          <cell r="L292">
            <v>0</v>
          </cell>
          <cell r="M292">
            <v>0</v>
          </cell>
          <cell r="N292">
            <v>0</v>
          </cell>
          <cell r="O292">
            <v>0</v>
          </cell>
          <cell r="P292">
            <v>6</v>
          </cell>
        </row>
        <row r="293">
          <cell r="B293">
            <v>100</v>
          </cell>
          <cell r="C293">
            <v>8</v>
          </cell>
          <cell r="D293">
            <v>15.09</v>
          </cell>
          <cell r="E293">
            <v>1.5</v>
          </cell>
          <cell r="F293">
            <v>0</v>
          </cell>
          <cell r="G293">
            <v>0</v>
          </cell>
          <cell r="H293">
            <v>0</v>
          </cell>
          <cell r="I293">
            <v>0.81</v>
          </cell>
          <cell r="J293">
            <v>6.09</v>
          </cell>
          <cell r="K293">
            <v>6.9</v>
          </cell>
          <cell r="L293">
            <v>0</v>
          </cell>
          <cell r="M293">
            <v>0</v>
          </cell>
          <cell r="N293">
            <v>0</v>
          </cell>
          <cell r="O293">
            <v>0</v>
          </cell>
          <cell r="P293">
            <v>4</v>
          </cell>
        </row>
        <row r="294">
          <cell r="B294">
            <v>100</v>
          </cell>
          <cell r="C294">
            <v>10</v>
          </cell>
          <cell r="D294">
            <v>18.260000000000002</v>
          </cell>
          <cell r="E294">
            <v>1.5</v>
          </cell>
          <cell r="F294">
            <v>0</v>
          </cell>
          <cell r="G294">
            <v>0</v>
          </cell>
          <cell r="H294">
            <v>0</v>
          </cell>
          <cell r="I294">
            <v>1.01</v>
          </cell>
          <cell r="J294">
            <v>11.44</v>
          </cell>
          <cell r="K294">
            <v>12.45</v>
          </cell>
          <cell r="L294">
            <v>0</v>
          </cell>
          <cell r="M294">
            <v>0</v>
          </cell>
          <cell r="N294">
            <v>0</v>
          </cell>
          <cell r="O294">
            <v>0</v>
          </cell>
          <cell r="P294">
            <v>4</v>
          </cell>
        </row>
        <row r="295">
          <cell r="B295">
            <v>100</v>
          </cell>
          <cell r="C295">
            <v>12</v>
          </cell>
          <cell r="D295">
            <v>21.44</v>
          </cell>
          <cell r="E295">
            <v>2</v>
          </cell>
          <cell r="F295">
            <v>0</v>
          </cell>
          <cell r="G295">
            <v>0</v>
          </cell>
          <cell r="H295">
            <v>0</v>
          </cell>
          <cell r="I295">
            <v>1.22</v>
          </cell>
          <cell r="J295">
            <v>15.28</v>
          </cell>
          <cell r="K295">
            <v>16.5</v>
          </cell>
          <cell r="L295">
            <v>0</v>
          </cell>
          <cell r="M295">
            <v>0</v>
          </cell>
          <cell r="N295">
            <v>0</v>
          </cell>
          <cell r="O295">
            <v>0</v>
          </cell>
          <cell r="P295">
            <v>6</v>
          </cell>
        </row>
        <row r="296">
          <cell r="B296">
            <v>100</v>
          </cell>
          <cell r="C296">
            <v>14</v>
          </cell>
          <cell r="D296">
            <v>23.83</v>
          </cell>
          <cell r="E296">
            <v>2</v>
          </cell>
          <cell r="F296">
            <v>0</v>
          </cell>
          <cell r="G296">
            <v>0</v>
          </cell>
          <cell r="H296">
            <v>0</v>
          </cell>
          <cell r="I296">
            <v>1.42</v>
          </cell>
          <cell r="J296">
            <v>21.07</v>
          </cell>
          <cell r="K296">
            <v>22.490000000000002</v>
          </cell>
          <cell r="L296">
            <v>0</v>
          </cell>
          <cell r="M296">
            <v>0</v>
          </cell>
          <cell r="N296">
            <v>0</v>
          </cell>
          <cell r="O296">
            <v>0</v>
          </cell>
          <cell r="P296">
            <v>6</v>
          </cell>
        </row>
        <row r="297">
          <cell r="B297">
            <v>100</v>
          </cell>
          <cell r="C297">
            <v>16</v>
          </cell>
          <cell r="D297">
            <v>26.19</v>
          </cell>
          <cell r="E297" t="str">
            <v>N</v>
          </cell>
          <cell r="F297">
            <v>0</v>
          </cell>
          <cell r="G297">
            <v>0</v>
          </cell>
          <cell r="H297">
            <v>0</v>
          </cell>
          <cell r="I297">
            <v>1.62</v>
          </cell>
          <cell r="J297">
            <v>28.38</v>
          </cell>
          <cell r="K297">
            <v>30</v>
          </cell>
          <cell r="L297">
            <v>0</v>
          </cell>
          <cell r="M297">
            <v>0</v>
          </cell>
          <cell r="N297">
            <v>0</v>
          </cell>
          <cell r="O297">
            <v>0</v>
          </cell>
          <cell r="P297">
            <v>6</v>
          </cell>
        </row>
        <row r="298">
          <cell r="B298">
            <v>100</v>
          </cell>
          <cell r="C298">
            <v>18</v>
          </cell>
          <cell r="D298">
            <v>29.36</v>
          </cell>
          <cell r="E298" t="str">
            <v>N</v>
          </cell>
          <cell r="F298">
            <v>0</v>
          </cell>
          <cell r="G298">
            <v>0</v>
          </cell>
          <cell r="H298">
            <v>0</v>
          </cell>
          <cell r="I298">
            <v>1.82</v>
          </cell>
          <cell r="J298">
            <v>37.17</v>
          </cell>
          <cell r="K298">
            <v>38.99</v>
          </cell>
          <cell r="L298">
            <v>0</v>
          </cell>
          <cell r="M298">
            <v>0</v>
          </cell>
          <cell r="N298">
            <v>0</v>
          </cell>
          <cell r="O298">
            <v>0</v>
          </cell>
          <cell r="P298">
            <v>6</v>
          </cell>
        </row>
        <row r="299">
          <cell r="B299">
            <v>100</v>
          </cell>
          <cell r="C299">
            <v>20</v>
          </cell>
          <cell r="D299">
            <v>32.54</v>
          </cell>
          <cell r="E299" t="str">
            <v>N</v>
          </cell>
          <cell r="F299">
            <v>0</v>
          </cell>
          <cell r="G299">
            <v>0</v>
          </cell>
          <cell r="H299">
            <v>0</v>
          </cell>
          <cell r="I299">
            <v>2.0299999999999998</v>
          </cell>
          <cell r="J299">
            <v>45.97</v>
          </cell>
          <cell r="K299">
            <v>48</v>
          </cell>
          <cell r="L299">
            <v>0</v>
          </cell>
          <cell r="M299">
            <v>0</v>
          </cell>
          <cell r="N299">
            <v>0</v>
          </cell>
          <cell r="O299">
            <v>0</v>
          </cell>
          <cell r="P299">
            <v>7</v>
          </cell>
        </row>
        <row r="300">
          <cell r="B300">
            <v>100</v>
          </cell>
          <cell r="C300">
            <v>22</v>
          </cell>
          <cell r="D300">
            <v>34.93</v>
          </cell>
          <cell r="E300" t="str">
            <v>N</v>
          </cell>
          <cell r="F300">
            <v>0</v>
          </cell>
          <cell r="G300">
            <v>0</v>
          </cell>
          <cell r="H300">
            <v>0</v>
          </cell>
          <cell r="I300">
            <v>2.23</v>
          </cell>
          <cell r="J300">
            <v>65.27</v>
          </cell>
          <cell r="K300">
            <v>67.5</v>
          </cell>
          <cell r="L300">
            <v>0</v>
          </cell>
          <cell r="M300">
            <v>0</v>
          </cell>
          <cell r="N300">
            <v>0</v>
          </cell>
          <cell r="O300">
            <v>0</v>
          </cell>
          <cell r="P300">
            <v>8</v>
          </cell>
        </row>
        <row r="301">
          <cell r="B301">
            <v>100</v>
          </cell>
          <cell r="C301">
            <v>24</v>
          </cell>
          <cell r="D301">
            <v>38.89</v>
          </cell>
          <cell r="E301" t="str">
            <v>N</v>
          </cell>
          <cell r="F301">
            <v>0</v>
          </cell>
          <cell r="G301">
            <v>0</v>
          </cell>
          <cell r="H301">
            <v>0</v>
          </cell>
          <cell r="I301">
            <v>2.4300000000000002</v>
          </cell>
          <cell r="J301">
            <v>75.56</v>
          </cell>
          <cell r="K301">
            <v>77.990000000000009</v>
          </cell>
          <cell r="L301">
            <v>0</v>
          </cell>
          <cell r="M301">
            <v>0</v>
          </cell>
          <cell r="N301">
            <v>0</v>
          </cell>
          <cell r="O301">
            <v>0</v>
          </cell>
          <cell r="P301">
            <v>8</v>
          </cell>
        </row>
        <row r="302">
          <cell r="B302">
            <v>120</v>
          </cell>
          <cell r="C302">
            <v>4</v>
          </cell>
          <cell r="D302">
            <v>11.13</v>
          </cell>
          <cell r="E302">
            <v>1.25</v>
          </cell>
          <cell r="F302">
            <v>0</v>
          </cell>
          <cell r="G302">
            <v>0</v>
          </cell>
          <cell r="H302">
            <v>0</v>
          </cell>
          <cell r="I302">
            <v>0.41</v>
          </cell>
          <cell r="J302">
            <v>1.84</v>
          </cell>
          <cell r="K302">
            <v>2.25</v>
          </cell>
          <cell r="L302">
            <v>0</v>
          </cell>
          <cell r="M302">
            <v>0</v>
          </cell>
          <cell r="N302">
            <v>0</v>
          </cell>
          <cell r="O302">
            <v>0</v>
          </cell>
          <cell r="P302">
            <v>4</v>
          </cell>
        </row>
        <row r="303">
          <cell r="B303">
            <v>120</v>
          </cell>
          <cell r="C303">
            <v>5</v>
          </cell>
          <cell r="D303">
            <v>12.7</v>
          </cell>
          <cell r="E303">
            <v>1.25</v>
          </cell>
          <cell r="F303">
            <v>0</v>
          </cell>
          <cell r="G303">
            <v>0</v>
          </cell>
          <cell r="H303">
            <v>0</v>
          </cell>
          <cell r="I303">
            <v>0.51</v>
          </cell>
          <cell r="J303">
            <v>2.94</v>
          </cell>
          <cell r="K303">
            <v>3.45</v>
          </cell>
          <cell r="L303">
            <v>0</v>
          </cell>
          <cell r="M303">
            <v>0</v>
          </cell>
          <cell r="N303">
            <v>0</v>
          </cell>
          <cell r="O303">
            <v>0</v>
          </cell>
          <cell r="P303">
            <v>4</v>
          </cell>
        </row>
        <row r="304">
          <cell r="B304">
            <v>120</v>
          </cell>
          <cell r="C304">
            <v>6</v>
          </cell>
          <cell r="D304">
            <v>14.27</v>
          </cell>
          <cell r="E304">
            <v>1.25</v>
          </cell>
          <cell r="F304">
            <v>0</v>
          </cell>
          <cell r="G304">
            <v>0</v>
          </cell>
          <cell r="H304">
            <v>0</v>
          </cell>
          <cell r="I304">
            <v>0.61</v>
          </cell>
          <cell r="J304">
            <v>4.1900000000000004</v>
          </cell>
          <cell r="K304">
            <v>4.8000000000000007</v>
          </cell>
          <cell r="L304">
            <v>0</v>
          </cell>
          <cell r="M304">
            <v>0</v>
          </cell>
          <cell r="N304">
            <v>0</v>
          </cell>
          <cell r="O304">
            <v>0</v>
          </cell>
          <cell r="P304">
            <v>4</v>
          </cell>
        </row>
        <row r="305">
          <cell r="B305">
            <v>120</v>
          </cell>
          <cell r="C305">
            <v>8</v>
          </cell>
          <cell r="D305">
            <v>18.260000000000002</v>
          </cell>
          <cell r="E305">
            <v>1.5</v>
          </cell>
          <cell r="F305">
            <v>0</v>
          </cell>
          <cell r="G305">
            <v>0</v>
          </cell>
          <cell r="H305">
            <v>0</v>
          </cell>
          <cell r="I305">
            <v>0.81</v>
          </cell>
          <cell r="J305">
            <v>9.23</v>
          </cell>
          <cell r="K305">
            <v>10.040000000000001</v>
          </cell>
          <cell r="L305">
            <v>0</v>
          </cell>
          <cell r="M305">
            <v>0</v>
          </cell>
          <cell r="N305">
            <v>0</v>
          </cell>
          <cell r="O305">
            <v>0</v>
          </cell>
          <cell r="P305">
            <v>4</v>
          </cell>
        </row>
        <row r="306">
          <cell r="B306">
            <v>120</v>
          </cell>
          <cell r="C306">
            <v>10</v>
          </cell>
          <cell r="D306">
            <v>21.44</v>
          </cell>
          <cell r="E306">
            <v>2</v>
          </cell>
          <cell r="F306">
            <v>0</v>
          </cell>
          <cell r="G306">
            <v>0</v>
          </cell>
          <cell r="H306">
            <v>0</v>
          </cell>
          <cell r="I306">
            <v>1.01</v>
          </cell>
          <cell r="J306">
            <v>12.49</v>
          </cell>
          <cell r="K306">
            <v>13.5</v>
          </cell>
          <cell r="L306">
            <v>0</v>
          </cell>
          <cell r="M306">
            <v>0</v>
          </cell>
          <cell r="N306">
            <v>0</v>
          </cell>
          <cell r="O306">
            <v>0</v>
          </cell>
          <cell r="P306">
            <v>4</v>
          </cell>
        </row>
        <row r="307">
          <cell r="B307">
            <v>120</v>
          </cell>
          <cell r="C307">
            <v>12</v>
          </cell>
          <cell r="D307">
            <v>25.4</v>
          </cell>
          <cell r="E307" t="str">
            <v>N</v>
          </cell>
          <cell r="F307">
            <v>0</v>
          </cell>
          <cell r="G307">
            <v>0</v>
          </cell>
          <cell r="H307">
            <v>0</v>
          </cell>
          <cell r="I307">
            <v>1.22</v>
          </cell>
          <cell r="J307">
            <v>21.27</v>
          </cell>
          <cell r="K307">
            <v>22.49</v>
          </cell>
          <cell r="L307">
            <v>0</v>
          </cell>
          <cell r="M307">
            <v>0</v>
          </cell>
          <cell r="N307">
            <v>0</v>
          </cell>
          <cell r="O307">
            <v>0</v>
          </cell>
          <cell r="P307">
            <v>6</v>
          </cell>
        </row>
        <row r="308">
          <cell r="B308">
            <v>120</v>
          </cell>
          <cell r="C308">
            <v>14</v>
          </cell>
          <cell r="D308">
            <v>27.79</v>
          </cell>
          <cell r="E308" t="str">
            <v>N</v>
          </cell>
          <cell r="F308">
            <v>0</v>
          </cell>
          <cell r="G308">
            <v>0</v>
          </cell>
          <cell r="H308">
            <v>0</v>
          </cell>
          <cell r="I308">
            <v>1.42</v>
          </cell>
          <cell r="J308">
            <v>25.58</v>
          </cell>
          <cell r="K308">
            <v>27</v>
          </cell>
          <cell r="L308">
            <v>0</v>
          </cell>
          <cell r="M308">
            <v>0</v>
          </cell>
          <cell r="N308">
            <v>0</v>
          </cell>
          <cell r="O308">
            <v>0</v>
          </cell>
          <cell r="P308">
            <v>6</v>
          </cell>
        </row>
        <row r="309">
          <cell r="B309">
            <v>120</v>
          </cell>
          <cell r="C309">
            <v>16</v>
          </cell>
          <cell r="D309">
            <v>30.96</v>
          </cell>
          <cell r="E309" t="str">
            <v>N</v>
          </cell>
          <cell r="F309">
            <v>0</v>
          </cell>
          <cell r="G309">
            <v>0</v>
          </cell>
          <cell r="H309">
            <v>0</v>
          </cell>
          <cell r="I309">
            <v>1.62</v>
          </cell>
          <cell r="J309">
            <v>35.880000000000003</v>
          </cell>
          <cell r="K309">
            <v>37.5</v>
          </cell>
          <cell r="L309">
            <v>0</v>
          </cell>
          <cell r="M309">
            <v>0</v>
          </cell>
          <cell r="N309">
            <v>0</v>
          </cell>
          <cell r="O309">
            <v>0</v>
          </cell>
          <cell r="P309">
            <v>6</v>
          </cell>
        </row>
        <row r="310">
          <cell r="B310">
            <v>120</v>
          </cell>
          <cell r="C310">
            <v>18</v>
          </cell>
          <cell r="D310">
            <v>34.93</v>
          </cell>
          <cell r="E310" t="str">
            <v>N</v>
          </cell>
          <cell r="F310">
            <v>0</v>
          </cell>
          <cell r="G310">
            <v>0</v>
          </cell>
          <cell r="H310">
            <v>0</v>
          </cell>
          <cell r="I310">
            <v>1.82</v>
          </cell>
          <cell r="J310">
            <v>47.68</v>
          </cell>
          <cell r="K310">
            <v>49.5</v>
          </cell>
          <cell r="L310">
            <v>0</v>
          </cell>
          <cell r="M310">
            <v>0</v>
          </cell>
          <cell r="N310">
            <v>0</v>
          </cell>
          <cell r="O310">
            <v>0</v>
          </cell>
          <cell r="P310">
            <v>6</v>
          </cell>
        </row>
        <row r="311">
          <cell r="B311">
            <v>120</v>
          </cell>
          <cell r="C311">
            <v>20</v>
          </cell>
          <cell r="D311">
            <v>38.1</v>
          </cell>
          <cell r="E311" t="str">
            <v>N</v>
          </cell>
          <cell r="F311">
            <v>0</v>
          </cell>
          <cell r="G311">
            <v>0</v>
          </cell>
          <cell r="H311">
            <v>0</v>
          </cell>
          <cell r="I311">
            <v>2.0299999999999998</v>
          </cell>
          <cell r="J311">
            <v>62.47</v>
          </cell>
          <cell r="K311">
            <v>64.5</v>
          </cell>
          <cell r="L311">
            <v>0</v>
          </cell>
          <cell r="M311">
            <v>0</v>
          </cell>
          <cell r="N311">
            <v>0</v>
          </cell>
          <cell r="O311">
            <v>0</v>
          </cell>
          <cell r="P311">
            <v>7</v>
          </cell>
        </row>
        <row r="312">
          <cell r="B312">
            <v>120</v>
          </cell>
          <cell r="C312">
            <v>22</v>
          </cell>
          <cell r="D312">
            <v>41.28</v>
          </cell>
          <cell r="E312" t="str">
            <v>N</v>
          </cell>
          <cell r="F312">
            <v>0</v>
          </cell>
          <cell r="G312">
            <v>0</v>
          </cell>
          <cell r="H312">
            <v>0</v>
          </cell>
          <cell r="I312">
            <v>2.23</v>
          </cell>
          <cell r="J312">
            <v>84.76</v>
          </cell>
          <cell r="K312">
            <v>86.990000000000009</v>
          </cell>
          <cell r="L312">
            <v>0</v>
          </cell>
          <cell r="M312">
            <v>0</v>
          </cell>
          <cell r="N312">
            <v>0</v>
          </cell>
          <cell r="O312">
            <v>0</v>
          </cell>
          <cell r="P312">
            <v>8</v>
          </cell>
        </row>
        <row r="313">
          <cell r="B313">
            <v>120</v>
          </cell>
          <cell r="C313">
            <v>24</v>
          </cell>
          <cell r="D313">
            <v>46.02</v>
          </cell>
          <cell r="E313" t="str">
            <v>N</v>
          </cell>
          <cell r="F313">
            <v>0</v>
          </cell>
          <cell r="G313">
            <v>0</v>
          </cell>
          <cell r="H313">
            <v>0</v>
          </cell>
          <cell r="I313">
            <v>2.4300000000000002</v>
          </cell>
          <cell r="J313">
            <v>98.07</v>
          </cell>
          <cell r="K313">
            <v>100.5</v>
          </cell>
          <cell r="L313">
            <v>100.5</v>
          </cell>
          <cell r="M313">
            <v>100.5</v>
          </cell>
          <cell r="N313">
            <v>100.5</v>
          </cell>
          <cell r="O313">
            <v>100.5</v>
          </cell>
          <cell r="P313">
            <v>8</v>
          </cell>
          <cell r="Q313">
            <v>8</v>
          </cell>
          <cell r="R313">
            <v>8</v>
          </cell>
        </row>
        <row r="314">
          <cell r="B314">
            <v>140</v>
          </cell>
          <cell r="C314">
            <v>8</v>
          </cell>
          <cell r="D314">
            <v>20.62</v>
          </cell>
          <cell r="E314">
            <v>2</v>
          </cell>
          <cell r="F314">
            <v>0</v>
          </cell>
          <cell r="G314">
            <v>0</v>
          </cell>
          <cell r="H314">
            <v>0</v>
          </cell>
          <cell r="I314">
            <v>0.81</v>
          </cell>
          <cell r="J314">
            <v>10.130000000000001</v>
          </cell>
          <cell r="K314">
            <v>10.940000000000001</v>
          </cell>
          <cell r="L314">
            <v>0</v>
          </cell>
          <cell r="M314">
            <v>0</v>
          </cell>
          <cell r="N314">
            <v>0</v>
          </cell>
          <cell r="O314">
            <v>0</v>
          </cell>
          <cell r="P314">
            <v>4</v>
          </cell>
        </row>
        <row r="315">
          <cell r="B315">
            <v>140</v>
          </cell>
          <cell r="C315">
            <v>10</v>
          </cell>
          <cell r="D315">
            <v>25.4</v>
          </cell>
          <cell r="E315" t="str">
            <v>N</v>
          </cell>
          <cell r="F315">
            <v>0</v>
          </cell>
          <cell r="G315">
            <v>0</v>
          </cell>
          <cell r="H315">
            <v>0</v>
          </cell>
          <cell r="I315">
            <v>1.01</v>
          </cell>
          <cell r="J315">
            <v>18.48</v>
          </cell>
          <cell r="K315">
            <v>19.490000000000002</v>
          </cell>
          <cell r="L315">
            <v>0</v>
          </cell>
          <cell r="M315">
            <v>0</v>
          </cell>
          <cell r="N315">
            <v>0</v>
          </cell>
          <cell r="O315">
            <v>0</v>
          </cell>
          <cell r="P315">
            <v>4</v>
          </cell>
        </row>
        <row r="316">
          <cell r="B316">
            <v>140</v>
          </cell>
          <cell r="C316">
            <v>12</v>
          </cell>
          <cell r="D316">
            <v>28.58</v>
          </cell>
          <cell r="E316" t="str">
            <v>N</v>
          </cell>
          <cell r="F316">
            <v>0</v>
          </cell>
          <cell r="G316">
            <v>0</v>
          </cell>
          <cell r="H316">
            <v>0</v>
          </cell>
          <cell r="I316">
            <v>1.22</v>
          </cell>
          <cell r="J316">
            <v>25.78</v>
          </cell>
          <cell r="K316">
            <v>27</v>
          </cell>
          <cell r="L316">
            <v>0</v>
          </cell>
          <cell r="M316">
            <v>0</v>
          </cell>
          <cell r="N316">
            <v>0</v>
          </cell>
          <cell r="O316">
            <v>0</v>
          </cell>
          <cell r="P316">
            <v>6</v>
          </cell>
        </row>
        <row r="317">
          <cell r="B317">
            <v>140</v>
          </cell>
          <cell r="C317">
            <v>14</v>
          </cell>
          <cell r="D317">
            <v>31.75</v>
          </cell>
          <cell r="E317" t="str">
            <v>N</v>
          </cell>
          <cell r="F317">
            <v>0</v>
          </cell>
          <cell r="G317">
            <v>0</v>
          </cell>
          <cell r="H317">
            <v>0</v>
          </cell>
          <cell r="I317">
            <v>1.42</v>
          </cell>
          <cell r="J317">
            <v>31.58</v>
          </cell>
          <cell r="K317">
            <v>33</v>
          </cell>
          <cell r="L317">
            <v>0</v>
          </cell>
          <cell r="M317">
            <v>0</v>
          </cell>
          <cell r="N317">
            <v>0</v>
          </cell>
          <cell r="O317">
            <v>0</v>
          </cell>
          <cell r="P317">
            <v>6</v>
          </cell>
        </row>
        <row r="318">
          <cell r="B318">
            <v>140</v>
          </cell>
          <cell r="C318">
            <v>16</v>
          </cell>
          <cell r="D318">
            <v>36.53</v>
          </cell>
          <cell r="E318" t="str">
            <v>N</v>
          </cell>
          <cell r="F318">
            <v>0</v>
          </cell>
          <cell r="G318">
            <v>0</v>
          </cell>
          <cell r="H318">
            <v>0</v>
          </cell>
          <cell r="I318">
            <v>1.62</v>
          </cell>
          <cell r="J318">
            <v>44.87</v>
          </cell>
          <cell r="K318">
            <v>46.489999999999995</v>
          </cell>
          <cell r="L318">
            <v>0</v>
          </cell>
          <cell r="M318">
            <v>0</v>
          </cell>
          <cell r="N318">
            <v>0</v>
          </cell>
          <cell r="O318">
            <v>0</v>
          </cell>
          <cell r="P318">
            <v>6</v>
          </cell>
        </row>
        <row r="319">
          <cell r="B319">
            <v>140</v>
          </cell>
          <cell r="C319">
            <v>18</v>
          </cell>
          <cell r="D319">
            <v>39.67</v>
          </cell>
          <cell r="E319" t="str">
            <v>N</v>
          </cell>
          <cell r="F319">
            <v>0</v>
          </cell>
          <cell r="G319">
            <v>0</v>
          </cell>
          <cell r="H319">
            <v>0</v>
          </cell>
          <cell r="I319">
            <v>1.82</v>
          </cell>
          <cell r="J319">
            <v>59.68</v>
          </cell>
          <cell r="K319">
            <v>61.5</v>
          </cell>
          <cell r="L319">
            <v>0</v>
          </cell>
          <cell r="M319">
            <v>0</v>
          </cell>
          <cell r="N319">
            <v>0</v>
          </cell>
          <cell r="O319">
            <v>0</v>
          </cell>
          <cell r="P319">
            <v>6</v>
          </cell>
        </row>
        <row r="320">
          <cell r="B320">
            <v>140</v>
          </cell>
          <cell r="C320">
            <v>20</v>
          </cell>
          <cell r="D320">
            <v>44.45</v>
          </cell>
          <cell r="E320" t="str">
            <v>N</v>
          </cell>
          <cell r="F320">
            <v>0</v>
          </cell>
          <cell r="G320">
            <v>0</v>
          </cell>
          <cell r="H320">
            <v>0</v>
          </cell>
          <cell r="I320">
            <v>2.0299999999999998</v>
          </cell>
          <cell r="J320">
            <v>78.959999999999994</v>
          </cell>
          <cell r="K320">
            <v>80.989999999999995</v>
          </cell>
          <cell r="L320">
            <v>0</v>
          </cell>
          <cell r="M320">
            <v>0</v>
          </cell>
          <cell r="N320">
            <v>0</v>
          </cell>
          <cell r="O320">
            <v>0</v>
          </cell>
          <cell r="P320">
            <v>7</v>
          </cell>
        </row>
        <row r="321">
          <cell r="B321">
            <v>140</v>
          </cell>
          <cell r="C321">
            <v>22</v>
          </cell>
          <cell r="D321">
            <v>47.63</v>
          </cell>
          <cell r="E321" t="str">
            <v>N</v>
          </cell>
          <cell r="F321">
            <v>0</v>
          </cell>
          <cell r="G321">
            <v>0</v>
          </cell>
          <cell r="H321">
            <v>0</v>
          </cell>
          <cell r="I321">
            <v>2.23</v>
          </cell>
          <cell r="J321">
            <v>108.77</v>
          </cell>
          <cell r="K321">
            <v>111</v>
          </cell>
          <cell r="L321">
            <v>0</v>
          </cell>
          <cell r="M321">
            <v>0</v>
          </cell>
          <cell r="N321">
            <v>0</v>
          </cell>
          <cell r="O321">
            <v>0</v>
          </cell>
          <cell r="P321">
            <v>8</v>
          </cell>
        </row>
        <row r="322">
          <cell r="B322">
            <v>140</v>
          </cell>
          <cell r="C322">
            <v>24</v>
          </cell>
          <cell r="D322">
            <v>52.37</v>
          </cell>
          <cell r="E322" t="str">
            <v>N</v>
          </cell>
          <cell r="F322">
            <v>0</v>
          </cell>
          <cell r="G322">
            <v>0</v>
          </cell>
          <cell r="H322">
            <v>0</v>
          </cell>
          <cell r="I322">
            <v>2.4300000000000002</v>
          </cell>
          <cell r="J322">
            <v>126.57</v>
          </cell>
          <cell r="K322">
            <v>129</v>
          </cell>
          <cell r="L322">
            <v>0</v>
          </cell>
          <cell r="M322">
            <v>0</v>
          </cell>
          <cell r="N322">
            <v>0</v>
          </cell>
          <cell r="O322">
            <v>0</v>
          </cell>
          <cell r="P322">
            <v>8</v>
          </cell>
        </row>
        <row r="323">
          <cell r="B323">
            <v>160</v>
          </cell>
          <cell r="C323">
            <v>0.5</v>
          </cell>
          <cell r="D323">
            <v>4.78</v>
          </cell>
          <cell r="E323">
            <v>1</v>
          </cell>
          <cell r="F323">
            <v>0</v>
          </cell>
          <cell r="G323">
            <v>0</v>
          </cell>
          <cell r="H323">
            <v>0</v>
          </cell>
          <cell r="I323">
            <v>7.0000000000000007E-2</v>
          </cell>
          <cell r="J323">
            <v>0.08</v>
          </cell>
          <cell r="K323">
            <v>0.15000000000000002</v>
          </cell>
          <cell r="L323">
            <v>0</v>
          </cell>
          <cell r="M323">
            <v>0</v>
          </cell>
          <cell r="N323">
            <v>0</v>
          </cell>
          <cell r="O323">
            <v>0</v>
          </cell>
          <cell r="P323">
            <v>2</v>
          </cell>
        </row>
        <row r="324">
          <cell r="B324">
            <v>160</v>
          </cell>
          <cell r="C324">
            <v>0.5</v>
          </cell>
          <cell r="D324">
            <v>4.78</v>
          </cell>
          <cell r="E324">
            <v>1</v>
          </cell>
          <cell r="F324">
            <v>0</v>
          </cell>
          <cell r="G324">
            <v>0</v>
          </cell>
          <cell r="H324">
            <v>0</v>
          </cell>
          <cell r="I324">
            <v>7.0000000000000007E-2</v>
          </cell>
          <cell r="J324">
            <v>0.08</v>
          </cell>
          <cell r="K324">
            <v>0.15000000000000002</v>
          </cell>
          <cell r="L324">
            <v>0</v>
          </cell>
          <cell r="M324">
            <v>0</v>
          </cell>
          <cell r="N324">
            <v>0</v>
          </cell>
          <cell r="O324">
            <v>0</v>
          </cell>
          <cell r="P324">
            <v>2</v>
          </cell>
        </row>
        <row r="325">
          <cell r="B325">
            <v>160</v>
          </cell>
          <cell r="C325">
            <v>0.5</v>
          </cell>
          <cell r="D325">
            <v>4.78</v>
          </cell>
          <cell r="E325">
            <v>1</v>
          </cell>
          <cell r="F325">
            <v>0</v>
          </cell>
          <cell r="G325">
            <v>0</v>
          </cell>
          <cell r="H325">
            <v>0</v>
          </cell>
          <cell r="I325">
            <v>7.0000000000000007E-2</v>
          </cell>
          <cell r="J325">
            <v>0.08</v>
          </cell>
          <cell r="K325">
            <v>0.15000000000000002</v>
          </cell>
          <cell r="L325">
            <v>0</v>
          </cell>
          <cell r="M325">
            <v>0</v>
          </cell>
          <cell r="N325">
            <v>0</v>
          </cell>
          <cell r="O325">
            <v>0</v>
          </cell>
          <cell r="P325">
            <v>2</v>
          </cell>
        </row>
        <row r="326">
          <cell r="B326">
            <v>160</v>
          </cell>
          <cell r="C326">
            <v>0.75</v>
          </cell>
          <cell r="D326">
            <v>5.56</v>
          </cell>
          <cell r="E326">
            <v>1</v>
          </cell>
          <cell r="F326">
            <v>0</v>
          </cell>
          <cell r="G326">
            <v>0</v>
          </cell>
          <cell r="H326">
            <v>0</v>
          </cell>
          <cell r="I326">
            <v>0.08</v>
          </cell>
          <cell r="J326">
            <v>7.0000000000000007E-2</v>
          </cell>
          <cell r="K326">
            <v>0.15000000000000002</v>
          </cell>
          <cell r="L326">
            <v>0</v>
          </cell>
          <cell r="M326">
            <v>0</v>
          </cell>
          <cell r="N326">
            <v>0</v>
          </cell>
          <cell r="O326">
            <v>0</v>
          </cell>
          <cell r="P326">
            <v>2</v>
          </cell>
        </row>
        <row r="327">
          <cell r="B327">
            <v>160</v>
          </cell>
          <cell r="C327">
            <v>0.75</v>
          </cell>
          <cell r="D327">
            <v>5.56</v>
          </cell>
          <cell r="E327">
            <v>1</v>
          </cell>
          <cell r="F327">
            <v>0</v>
          </cell>
          <cell r="G327">
            <v>0</v>
          </cell>
          <cell r="H327">
            <v>0</v>
          </cell>
          <cell r="I327">
            <v>0.08</v>
          </cell>
          <cell r="J327">
            <v>7.0000000000000007E-2</v>
          </cell>
          <cell r="K327">
            <v>0.15000000000000002</v>
          </cell>
          <cell r="L327">
            <v>0</v>
          </cell>
          <cell r="M327">
            <v>0</v>
          </cell>
          <cell r="N327">
            <v>0</v>
          </cell>
          <cell r="O327">
            <v>0</v>
          </cell>
          <cell r="P327">
            <v>2</v>
          </cell>
        </row>
        <row r="328">
          <cell r="B328">
            <v>160</v>
          </cell>
          <cell r="C328">
            <v>0.75</v>
          </cell>
          <cell r="D328">
            <v>5.56</v>
          </cell>
          <cell r="E328">
            <v>1</v>
          </cell>
          <cell r="F328">
            <v>0</v>
          </cell>
          <cell r="G328">
            <v>0</v>
          </cell>
          <cell r="H328">
            <v>0</v>
          </cell>
          <cell r="I328">
            <v>0.08</v>
          </cell>
          <cell r="J328">
            <v>7.0000000000000007E-2</v>
          </cell>
          <cell r="K328">
            <v>0.15000000000000002</v>
          </cell>
          <cell r="L328">
            <v>0</v>
          </cell>
          <cell r="M328">
            <v>0</v>
          </cell>
          <cell r="N328">
            <v>0</v>
          </cell>
          <cell r="O328">
            <v>0</v>
          </cell>
          <cell r="P328">
            <v>2</v>
          </cell>
        </row>
        <row r="329">
          <cell r="B329">
            <v>160</v>
          </cell>
          <cell r="C329">
            <v>1</v>
          </cell>
          <cell r="D329">
            <v>6.35</v>
          </cell>
          <cell r="E329">
            <v>1</v>
          </cell>
          <cell r="F329">
            <v>0</v>
          </cell>
          <cell r="G329">
            <v>0</v>
          </cell>
          <cell r="H329">
            <v>0</v>
          </cell>
          <cell r="I329">
            <v>0.1</v>
          </cell>
          <cell r="J329">
            <v>0.35</v>
          </cell>
          <cell r="K329">
            <v>0.44999999999999996</v>
          </cell>
          <cell r="L329">
            <v>0</v>
          </cell>
          <cell r="M329">
            <v>0</v>
          </cell>
          <cell r="N329">
            <v>0</v>
          </cell>
          <cell r="O329">
            <v>0</v>
          </cell>
          <cell r="P329">
            <v>2</v>
          </cell>
        </row>
        <row r="330">
          <cell r="B330">
            <v>160</v>
          </cell>
          <cell r="C330">
            <v>1</v>
          </cell>
          <cell r="D330">
            <v>6.35</v>
          </cell>
          <cell r="E330">
            <v>1</v>
          </cell>
          <cell r="F330">
            <v>0</v>
          </cell>
          <cell r="G330">
            <v>0</v>
          </cell>
          <cell r="H330">
            <v>0</v>
          </cell>
          <cell r="I330">
            <v>0.1</v>
          </cell>
          <cell r="J330">
            <v>0.35</v>
          </cell>
          <cell r="K330">
            <v>0.44999999999999996</v>
          </cell>
          <cell r="L330">
            <v>0</v>
          </cell>
          <cell r="M330">
            <v>0</v>
          </cell>
          <cell r="N330">
            <v>0</v>
          </cell>
          <cell r="O330">
            <v>0</v>
          </cell>
          <cell r="P330">
            <v>2</v>
          </cell>
        </row>
        <row r="331">
          <cell r="B331">
            <v>160</v>
          </cell>
          <cell r="C331">
            <v>1</v>
          </cell>
          <cell r="D331">
            <v>6.35</v>
          </cell>
          <cell r="E331">
            <v>1</v>
          </cell>
          <cell r="F331">
            <v>0</v>
          </cell>
          <cell r="G331">
            <v>0</v>
          </cell>
          <cell r="H331">
            <v>0</v>
          </cell>
          <cell r="I331">
            <v>0.1</v>
          </cell>
          <cell r="J331">
            <v>0.35</v>
          </cell>
          <cell r="K331">
            <v>0.44999999999999996</v>
          </cell>
          <cell r="L331">
            <v>0</v>
          </cell>
          <cell r="M331">
            <v>0</v>
          </cell>
          <cell r="N331">
            <v>0</v>
          </cell>
          <cell r="O331">
            <v>0</v>
          </cell>
          <cell r="P331">
            <v>2</v>
          </cell>
        </row>
        <row r="332">
          <cell r="B332">
            <v>160</v>
          </cell>
          <cell r="C332">
            <v>1.25</v>
          </cell>
          <cell r="D332">
            <v>6.35</v>
          </cell>
          <cell r="E332">
            <v>1</v>
          </cell>
          <cell r="F332">
            <v>0</v>
          </cell>
          <cell r="G332">
            <v>0</v>
          </cell>
          <cell r="H332">
            <v>0</v>
          </cell>
          <cell r="I332">
            <v>0.13</v>
          </cell>
          <cell r="J332">
            <v>0.32</v>
          </cell>
          <cell r="K332">
            <v>0.45</v>
          </cell>
          <cell r="L332">
            <v>0</v>
          </cell>
          <cell r="M332">
            <v>0</v>
          </cell>
          <cell r="N332">
            <v>0</v>
          </cell>
          <cell r="O332">
            <v>0</v>
          </cell>
          <cell r="P332">
            <v>2</v>
          </cell>
        </row>
        <row r="333">
          <cell r="B333">
            <v>160</v>
          </cell>
          <cell r="C333">
            <v>1.25</v>
          </cell>
          <cell r="D333">
            <v>6.35</v>
          </cell>
          <cell r="E333">
            <v>1</v>
          </cell>
          <cell r="F333">
            <v>0</v>
          </cell>
          <cell r="G333">
            <v>0</v>
          </cell>
          <cell r="H333">
            <v>0</v>
          </cell>
          <cell r="I333">
            <v>0.13</v>
          </cell>
          <cell r="J333">
            <v>0.32</v>
          </cell>
          <cell r="K333">
            <v>0.45</v>
          </cell>
          <cell r="L333">
            <v>0</v>
          </cell>
          <cell r="M333">
            <v>0</v>
          </cell>
          <cell r="N333">
            <v>0</v>
          </cell>
          <cell r="O333">
            <v>0</v>
          </cell>
          <cell r="P333">
            <v>2</v>
          </cell>
        </row>
        <row r="334">
          <cell r="B334">
            <v>160</v>
          </cell>
          <cell r="C334">
            <v>1.25</v>
          </cell>
          <cell r="D334">
            <v>6.35</v>
          </cell>
          <cell r="E334">
            <v>1</v>
          </cell>
          <cell r="F334">
            <v>0</v>
          </cell>
          <cell r="G334">
            <v>0</v>
          </cell>
          <cell r="H334">
            <v>0</v>
          </cell>
          <cell r="I334">
            <v>0.13</v>
          </cell>
          <cell r="J334">
            <v>0.32</v>
          </cell>
          <cell r="K334">
            <v>0.45</v>
          </cell>
          <cell r="L334">
            <v>0</v>
          </cell>
          <cell r="M334">
            <v>0</v>
          </cell>
          <cell r="N334">
            <v>0</v>
          </cell>
          <cell r="O334">
            <v>0</v>
          </cell>
          <cell r="P334">
            <v>2</v>
          </cell>
        </row>
        <row r="335">
          <cell r="B335">
            <v>160</v>
          </cell>
          <cell r="C335">
            <v>1.5</v>
          </cell>
          <cell r="D335">
            <v>7.14</v>
          </cell>
          <cell r="E335">
            <v>1</v>
          </cell>
          <cell r="F335">
            <v>0</v>
          </cell>
          <cell r="G335">
            <v>0</v>
          </cell>
          <cell r="H335">
            <v>0</v>
          </cell>
          <cell r="I335">
            <v>0.15</v>
          </cell>
          <cell r="J335">
            <v>0.45</v>
          </cell>
          <cell r="K335">
            <v>0.6</v>
          </cell>
          <cell r="L335">
            <v>0</v>
          </cell>
          <cell r="M335">
            <v>0</v>
          </cell>
          <cell r="N335">
            <v>0</v>
          </cell>
          <cell r="O335">
            <v>0</v>
          </cell>
          <cell r="P335">
            <v>2</v>
          </cell>
        </row>
        <row r="336">
          <cell r="B336">
            <v>160</v>
          </cell>
          <cell r="C336">
            <v>1.5</v>
          </cell>
          <cell r="D336">
            <v>7.14</v>
          </cell>
          <cell r="E336">
            <v>1</v>
          </cell>
          <cell r="F336">
            <v>0</v>
          </cell>
          <cell r="G336">
            <v>0</v>
          </cell>
          <cell r="H336">
            <v>0</v>
          </cell>
          <cell r="I336">
            <v>0.15</v>
          </cell>
          <cell r="J336">
            <v>0.45</v>
          </cell>
          <cell r="K336">
            <v>0.6</v>
          </cell>
          <cell r="L336">
            <v>0</v>
          </cell>
          <cell r="M336">
            <v>0</v>
          </cell>
          <cell r="N336">
            <v>0</v>
          </cell>
          <cell r="O336">
            <v>0</v>
          </cell>
          <cell r="P336">
            <v>2</v>
          </cell>
        </row>
        <row r="337">
          <cell r="B337">
            <v>160</v>
          </cell>
          <cell r="C337">
            <v>1.5</v>
          </cell>
          <cell r="D337">
            <v>7.14</v>
          </cell>
          <cell r="E337">
            <v>1</v>
          </cell>
          <cell r="F337">
            <v>0</v>
          </cell>
          <cell r="G337">
            <v>0</v>
          </cell>
          <cell r="H337">
            <v>0</v>
          </cell>
          <cell r="I337">
            <v>0.15</v>
          </cell>
          <cell r="J337">
            <v>0.45</v>
          </cell>
          <cell r="K337">
            <v>0.6</v>
          </cell>
          <cell r="L337">
            <v>0</v>
          </cell>
          <cell r="M337">
            <v>0</v>
          </cell>
          <cell r="N337">
            <v>0</v>
          </cell>
          <cell r="O337">
            <v>0</v>
          </cell>
          <cell r="P337">
            <v>2</v>
          </cell>
        </row>
        <row r="338">
          <cell r="B338">
            <v>160</v>
          </cell>
          <cell r="C338">
            <v>2</v>
          </cell>
          <cell r="D338">
            <v>8.74</v>
          </cell>
          <cell r="E338">
            <v>1</v>
          </cell>
          <cell r="F338">
            <v>0</v>
          </cell>
          <cell r="G338">
            <v>0</v>
          </cell>
          <cell r="H338">
            <v>0</v>
          </cell>
          <cell r="I338">
            <v>0.2</v>
          </cell>
          <cell r="J338">
            <v>0.7</v>
          </cell>
          <cell r="K338">
            <v>0.89999999999999991</v>
          </cell>
          <cell r="L338">
            <v>0</v>
          </cell>
          <cell r="M338">
            <v>0</v>
          </cell>
          <cell r="N338">
            <v>0</v>
          </cell>
          <cell r="O338">
            <v>0</v>
          </cell>
          <cell r="P338">
            <v>4</v>
          </cell>
        </row>
        <row r="339">
          <cell r="B339">
            <v>160</v>
          </cell>
          <cell r="C339">
            <v>2</v>
          </cell>
          <cell r="D339">
            <v>8.74</v>
          </cell>
          <cell r="E339">
            <v>1</v>
          </cell>
          <cell r="F339">
            <v>0</v>
          </cell>
          <cell r="G339">
            <v>0</v>
          </cell>
          <cell r="H339">
            <v>0</v>
          </cell>
          <cell r="I339">
            <v>0.2</v>
          </cell>
          <cell r="J339">
            <v>0.7</v>
          </cell>
          <cell r="K339">
            <v>0.89999999999999991</v>
          </cell>
          <cell r="L339">
            <v>0</v>
          </cell>
          <cell r="M339">
            <v>0</v>
          </cell>
          <cell r="N339">
            <v>0</v>
          </cell>
          <cell r="O339">
            <v>0</v>
          </cell>
          <cell r="P339">
            <v>4</v>
          </cell>
        </row>
        <row r="340">
          <cell r="B340">
            <v>160</v>
          </cell>
          <cell r="C340">
            <v>2</v>
          </cell>
          <cell r="D340">
            <v>8.74</v>
          </cell>
          <cell r="E340">
            <v>1</v>
          </cell>
          <cell r="F340">
            <v>0</v>
          </cell>
          <cell r="G340">
            <v>0</v>
          </cell>
          <cell r="H340">
            <v>0</v>
          </cell>
          <cell r="I340">
            <v>0.2</v>
          </cell>
          <cell r="J340">
            <v>0.7</v>
          </cell>
          <cell r="K340">
            <v>0.89999999999999991</v>
          </cell>
          <cell r="L340">
            <v>0</v>
          </cell>
          <cell r="M340">
            <v>0</v>
          </cell>
          <cell r="N340">
            <v>0</v>
          </cell>
          <cell r="O340">
            <v>0</v>
          </cell>
          <cell r="P340">
            <v>4</v>
          </cell>
        </row>
        <row r="341">
          <cell r="B341">
            <v>160</v>
          </cell>
          <cell r="C341">
            <v>2.5</v>
          </cell>
          <cell r="D341">
            <v>9.5299999999999994</v>
          </cell>
          <cell r="E341">
            <v>1</v>
          </cell>
          <cell r="F341">
            <v>0</v>
          </cell>
          <cell r="G341">
            <v>0</v>
          </cell>
          <cell r="H341">
            <v>0</v>
          </cell>
          <cell r="I341">
            <v>0.25</v>
          </cell>
          <cell r="J341">
            <v>0.8</v>
          </cell>
          <cell r="K341">
            <v>1.05</v>
          </cell>
          <cell r="L341">
            <v>0</v>
          </cell>
          <cell r="M341">
            <v>0</v>
          </cell>
          <cell r="N341">
            <v>0</v>
          </cell>
          <cell r="O341">
            <v>0</v>
          </cell>
          <cell r="P341">
            <v>4</v>
          </cell>
        </row>
        <row r="342">
          <cell r="B342">
            <v>160</v>
          </cell>
          <cell r="C342">
            <v>3</v>
          </cell>
          <cell r="D342">
            <v>11.13</v>
          </cell>
          <cell r="E342">
            <v>1.25</v>
          </cell>
          <cell r="F342">
            <v>0</v>
          </cell>
          <cell r="G342">
            <v>0</v>
          </cell>
          <cell r="H342">
            <v>0</v>
          </cell>
          <cell r="I342">
            <v>0.3</v>
          </cell>
          <cell r="J342">
            <v>1.5</v>
          </cell>
          <cell r="K342">
            <v>1.8</v>
          </cell>
          <cell r="L342">
            <v>0</v>
          </cell>
          <cell r="M342">
            <v>0</v>
          </cell>
          <cell r="N342">
            <v>0</v>
          </cell>
          <cell r="O342">
            <v>0</v>
          </cell>
          <cell r="P342">
            <v>4</v>
          </cell>
        </row>
        <row r="343">
          <cell r="B343">
            <v>160</v>
          </cell>
          <cell r="C343">
            <v>4</v>
          </cell>
          <cell r="D343">
            <v>13.49</v>
          </cell>
          <cell r="E343">
            <v>1.25</v>
          </cell>
          <cell r="F343">
            <v>0</v>
          </cell>
          <cell r="G343">
            <v>0</v>
          </cell>
          <cell r="H343">
            <v>0</v>
          </cell>
          <cell r="I343">
            <v>0.41</v>
          </cell>
          <cell r="J343">
            <v>2.59</v>
          </cell>
          <cell r="K343">
            <v>3</v>
          </cell>
          <cell r="L343">
            <v>0</v>
          </cell>
          <cell r="M343">
            <v>0</v>
          </cell>
          <cell r="N343">
            <v>0</v>
          </cell>
          <cell r="O343">
            <v>0</v>
          </cell>
          <cell r="P343">
            <v>4</v>
          </cell>
        </row>
        <row r="344">
          <cell r="B344">
            <v>160</v>
          </cell>
          <cell r="C344">
            <v>5</v>
          </cell>
          <cell r="D344">
            <v>15.88</v>
          </cell>
          <cell r="E344">
            <v>1.5</v>
          </cell>
          <cell r="F344">
            <v>1.5</v>
          </cell>
          <cell r="G344">
            <v>0</v>
          </cell>
          <cell r="H344">
            <v>0</v>
          </cell>
          <cell r="I344">
            <v>0.51</v>
          </cell>
          <cell r="J344">
            <v>4.29</v>
          </cell>
          <cell r="K344">
            <v>4.8</v>
          </cell>
          <cell r="L344">
            <v>4</v>
          </cell>
          <cell r="M344">
            <v>0</v>
          </cell>
          <cell r="N344">
            <v>0</v>
          </cell>
          <cell r="O344">
            <v>160</v>
          </cell>
          <cell r="P344">
            <v>4</v>
          </cell>
          <cell r="Q344">
            <v>4</v>
          </cell>
          <cell r="R344">
            <v>7.2784507436844332E-312</v>
          </cell>
        </row>
        <row r="345">
          <cell r="B345">
            <v>160</v>
          </cell>
          <cell r="C345">
            <v>6</v>
          </cell>
          <cell r="D345">
            <v>18.260000000000002</v>
          </cell>
          <cell r="E345">
            <v>1.5</v>
          </cell>
          <cell r="F345">
            <v>0</v>
          </cell>
          <cell r="G345">
            <v>0</v>
          </cell>
          <cell r="H345">
            <v>0</v>
          </cell>
          <cell r="I345">
            <v>0.61</v>
          </cell>
          <cell r="J345">
            <v>7.04</v>
          </cell>
          <cell r="K345">
            <v>7.65</v>
          </cell>
          <cell r="L345">
            <v>0</v>
          </cell>
          <cell r="M345">
            <v>0</v>
          </cell>
          <cell r="N345">
            <v>0</v>
          </cell>
          <cell r="O345">
            <v>0</v>
          </cell>
          <cell r="P345">
            <v>4</v>
          </cell>
        </row>
        <row r="346">
          <cell r="B346">
            <v>160</v>
          </cell>
          <cell r="C346">
            <v>8</v>
          </cell>
          <cell r="D346">
            <v>23.01</v>
          </cell>
          <cell r="E346">
            <v>2</v>
          </cell>
          <cell r="F346">
            <v>0</v>
          </cell>
          <cell r="G346">
            <v>0</v>
          </cell>
          <cell r="H346">
            <v>0</v>
          </cell>
          <cell r="I346">
            <v>0.81</v>
          </cell>
          <cell r="J346">
            <v>11.19</v>
          </cell>
          <cell r="K346">
            <v>12</v>
          </cell>
          <cell r="L346">
            <v>0</v>
          </cell>
          <cell r="M346">
            <v>0</v>
          </cell>
          <cell r="N346">
            <v>0</v>
          </cell>
          <cell r="O346">
            <v>0</v>
          </cell>
          <cell r="P346">
            <v>4</v>
          </cell>
        </row>
        <row r="347">
          <cell r="B347">
            <v>160</v>
          </cell>
          <cell r="C347">
            <v>10</v>
          </cell>
          <cell r="D347">
            <v>28.58</v>
          </cell>
          <cell r="E347" t="str">
            <v>N</v>
          </cell>
          <cell r="F347">
            <v>0</v>
          </cell>
          <cell r="G347">
            <v>0</v>
          </cell>
          <cell r="H347">
            <v>0</v>
          </cell>
          <cell r="I347">
            <v>1.01</v>
          </cell>
          <cell r="J347">
            <v>21.48</v>
          </cell>
          <cell r="K347">
            <v>22.490000000000002</v>
          </cell>
          <cell r="L347">
            <v>0</v>
          </cell>
          <cell r="M347">
            <v>0</v>
          </cell>
          <cell r="N347">
            <v>0</v>
          </cell>
          <cell r="O347">
            <v>0</v>
          </cell>
          <cell r="P347">
            <v>4</v>
          </cell>
        </row>
        <row r="348">
          <cell r="B348">
            <v>160</v>
          </cell>
          <cell r="C348">
            <v>12</v>
          </cell>
          <cell r="D348">
            <v>33.32</v>
          </cell>
          <cell r="E348" t="str">
            <v>N</v>
          </cell>
          <cell r="F348">
            <v>0</v>
          </cell>
          <cell r="G348">
            <v>0</v>
          </cell>
          <cell r="H348">
            <v>0</v>
          </cell>
          <cell r="I348">
            <v>1.22</v>
          </cell>
          <cell r="J348">
            <v>31.78</v>
          </cell>
          <cell r="K348">
            <v>33</v>
          </cell>
          <cell r="L348">
            <v>0</v>
          </cell>
          <cell r="M348">
            <v>0</v>
          </cell>
          <cell r="N348">
            <v>0</v>
          </cell>
          <cell r="O348">
            <v>0</v>
          </cell>
          <cell r="P348">
            <v>6</v>
          </cell>
        </row>
        <row r="349">
          <cell r="B349">
            <v>160</v>
          </cell>
          <cell r="C349">
            <v>14</v>
          </cell>
          <cell r="D349">
            <v>35.71</v>
          </cell>
          <cell r="E349" t="str">
            <v>N</v>
          </cell>
          <cell r="F349">
            <v>0</v>
          </cell>
          <cell r="G349">
            <v>0</v>
          </cell>
          <cell r="H349">
            <v>0</v>
          </cell>
          <cell r="I349">
            <v>1.42</v>
          </cell>
          <cell r="J349">
            <v>39.07</v>
          </cell>
          <cell r="K349">
            <v>40.49</v>
          </cell>
          <cell r="L349">
            <v>0</v>
          </cell>
          <cell r="M349">
            <v>0</v>
          </cell>
          <cell r="N349">
            <v>0</v>
          </cell>
          <cell r="O349">
            <v>0</v>
          </cell>
          <cell r="P349">
            <v>6</v>
          </cell>
        </row>
        <row r="350">
          <cell r="A350">
            <v>160</v>
          </cell>
          <cell r="B350">
            <v>160</v>
          </cell>
          <cell r="C350">
            <v>16</v>
          </cell>
          <cell r="D350">
            <v>40.49</v>
          </cell>
          <cell r="E350" t="str">
            <v>N</v>
          </cell>
          <cell r="F350">
            <v>0</v>
          </cell>
          <cell r="G350">
            <v>0</v>
          </cell>
          <cell r="H350">
            <v>0</v>
          </cell>
          <cell r="I350">
            <v>1.62</v>
          </cell>
          <cell r="J350">
            <v>53.88</v>
          </cell>
          <cell r="K350">
            <v>55.5</v>
          </cell>
          <cell r="L350">
            <v>0</v>
          </cell>
          <cell r="M350">
            <v>0</v>
          </cell>
          <cell r="N350">
            <v>0</v>
          </cell>
          <cell r="O350">
            <v>0</v>
          </cell>
          <cell r="P350">
            <v>6</v>
          </cell>
        </row>
        <row r="351">
          <cell r="B351">
            <v>160</v>
          </cell>
          <cell r="C351">
            <v>18</v>
          </cell>
          <cell r="D351">
            <v>45.24</v>
          </cell>
          <cell r="E351" t="str">
            <v>N</v>
          </cell>
          <cell r="F351">
            <v>0</v>
          </cell>
          <cell r="G351">
            <v>0</v>
          </cell>
          <cell r="H351">
            <v>0</v>
          </cell>
          <cell r="I351">
            <v>1.82</v>
          </cell>
          <cell r="J351">
            <v>71.680000000000007</v>
          </cell>
          <cell r="K351">
            <v>73.5</v>
          </cell>
          <cell r="L351">
            <v>0</v>
          </cell>
          <cell r="M351">
            <v>0</v>
          </cell>
          <cell r="N351">
            <v>0</v>
          </cell>
          <cell r="O351">
            <v>0</v>
          </cell>
          <cell r="P351">
            <v>6</v>
          </cell>
        </row>
        <row r="352">
          <cell r="B352">
            <v>160</v>
          </cell>
          <cell r="C352">
            <v>20</v>
          </cell>
          <cell r="D352">
            <v>50.01</v>
          </cell>
          <cell r="E352" t="str">
            <v>N</v>
          </cell>
          <cell r="F352">
            <v>0</v>
          </cell>
          <cell r="G352">
            <v>0</v>
          </cell>
          <cell r="H352">
            <v>0</v>
          </cell>
          <cell r="I352">
            <v>2.0299999999999998</v>
          </cell>
          <cell r="J352">
            <v>93.97</v>
          </cell>
          <cell r="K352">
            <v>96</v>
          </cell>
          <cell r="L352">
            <v>0</v>
          </cell>
          <cell r="M352">
            <v>0</v>
          </cell>
          <cell r="N352">
            <v>0</v>
          </cell>
          <cell r="O352">
            <v>0</v>
          </cell>
          <cell r="P352">
            <v>7</v>
          </cell>
        </row>
        <row r="353">
          <cell r="B353">
            <v>160</v>
          </cell>
          <cell r="C353">
            <v>22</v>
          </cell>
          <cell r="D353">
            <v>53.98</v>
          </cell>
          <cell r="E353" t="str">
            <v>N</v>
          </cell>
          <cell r="F353">
            <v>0</v>
          </cell>
          <cell r="G353">
            <v>0</v>
          </cell>
          <cell r="H353">
            <v>0</v>
          </cell>
          <cell r="I353">
            <v>2.23</v>
          </cell>
          <cell r="J353">
            <v>132.77000000000001</v>
          </cell>
          <cell r="K353">
            <v>135</v>
          </cell>
          <cell r="L353">
            <v>0</v>
          </cell>
          <cell r="M353">
            <v>0</v>
          </cell>
          <cell r="N353">
            <v>0</v>
          </cell>
          <cell r="O353">
            <v>0</v>
          </cell>
          <cell r="P353">
            <v>8</v>
          </cell>
        </row>
        <row r="354">
          <cell r="B354">
            <v>160</v>
          </cell>
          <cell r="C354">
            <v>24</v>
          </cell>
          <cell r="D354">
            <v>59.54</v>
          </cell>
          <cell r="E354" t="str">
            <v>N</v>
          </cell>
          <cell r="F354">
            <v>0</v>
          </cell>
          <cell r="G354">
            <v>0</v>
          </cell>
          <cell r="H354">
            <v>0</v>
          </cell>
          <cell r="I354">
            <v>2.4300000000000002</v>
          </cell>
          <cell r="J354">
            <v>162.56</v>
          </cell>
          <cell r="K354">
            <v>164.99</v>
          </cell>
          <cell r="L354">
            <v>0</v>
          </cell>
          <cell r="M354">
            <v>0</v>
          </cell>
          <cell r="N354">
            <v>0</v>
          </cell>
          <cell r="O354">
            <v>0</v>
          </cell>
          <cell r="P354">
            <v>8</v>
          </cell>
        </row>
        <row r="355">
          <cell r="B355" t="str">
            <v>STD</v>
          </cell>
          <cell r="C355">
            <v>0.125</v>
          </cell>
          <cell r="D355">
            <v>1.73</v>
          </cell>
          <cell r="E355">
            <v>1</v>
          </cell>
          <cell r="F355">
            <v>0</v>
          </cell>
          <cell r="G355">
            <v>0</v>
          </cell>
          <cell r="H355">
            <v>0</v>
          </cell>
          <cell r="I355">
            <v>7.0000000000000007E-2</v>
          </cell>
          <cell r="J355">
            <v>0</v>
          </cell>
          <cell r="K355">
            <v>7.0000000000000007E-2</v>
          </cell>
          <cell r="L355">
            <v>0</v>
          </cell>
          <cell r="M355">
            <v>0</v>
          </cell>
          <cell r="N355">
            <v>0</v>
          </cell>
          <cell r="O355">
            <v>0</v>
          </cell>
          <cell r="P355">
            <v>2</v>
          </cell>
        </row>
        <row r="356">
          <cell r="B356" t="str">
            <v>STD</v>
          </cell>
          <cell r="C356">
            <v>0.125</v>
          </cell>
          <cell r="D356">
            <v>1.73</v>
          </cell>
          <cell r="E356">
            <v>1</v>
          </cell>
          <cell r="F356">
            <v>0</v>
          </cell>
          <cell r="G356">
            <v>0</v>
          </cell>
          <cell r="H356">
            <v>0</v>
          </cell>
          <cell r="I356">
            <v>7.0000000000000007E-2</v>
          </cell>
          <cell r="J356">
            <v>0</v>
          </cell>
          <cell r="K356">
            <v>7.0000000000000007E-2</v>
          </cell>
          <cell r="L356">
            <v>0</v>
          </cell>
          <cell r="M356">
            <v>0</v>
          </cell>
          <cell r="N356">
            <v>0</v>
          </cell>
          <cell r="O356">
            <v>0</v>
          </cell>
          <cell r="P356">
            <v>2</v>
          </cell>
        </row>
        <row r="357">
          <cell r="B357" t="str">
            <v>STD</v>
          </cell>
          <cell r="C357">
            <v>0.125</v>
          </cell>
          <cell r="D357">
            <v>1.73</v>
          </cell>
          <cell r="E357">
            <v>1</v>
          </cell>
          <cell r="F357">
            <v>0</v>
          </cell>
          <cell r="G357">
            <v>0</v>
          </cell>
          <cell r="H357">
            <v>0</v>
          </cell>
          <cell r="I357">
            <v>7.0000000000000007E-2</v>
          </cell>
          <cell r="J357">
            <v>0</v>
          </cell>
          <cell r="K357">
            <v>7.0000000000000007E-2</v>
          </cell>
          <cell r="L357">
            <v>0</v>
          </cell>
          <cell r="M357">
            <v>0</v>
          </cell>
          <cell r="N357">
            <v>0</v>
          </cell>
          <cell r="O357">
            <v>0</v>
          </cell>
          <cell r="P357">
            <v>2</v>
          </cell>
        </row>
        <row r="358">
          <cell r="B358" t="str">
            <v>STD</v>
          </cell>
          <cell r="C358">
            <v>0.25</v>
          </cell>
          <cell r="D358">
            <v>2.2400000000000002</v>
          </cell>
          <cell r="E358">
            <v>1</v>
          </cell>
          <cell r="F358">
            <v>0</v>
          </cell>
          <cell r="G358">
            <v>0</v>
          </cell>
          <cell r="H358">
            <v>0</v>
          </cell>
          <cell r="I358">
            <v>7.0000000000000007E-2</v>
          </cell>
          <cell r="J358">
            <v>0</v>
          </cell>
          <cell r="K358">
            <v>7.0000000000000007E-2</v>
          </cell>
          <cell r="L358">
            <v>0</v>
          </cell>
          <cell r="M358">
            <v>0</v>
          </cell>
          <cell r="N358">
            <v>0</v>
          </cell>
          <cell r="O358">
            <v>0</v>
          </cell>
          <cell r="P358">
            <v>2</v>
          </cell>
        </row>
        <row r="359">
          <cell r="B359" t="str">
            <v>STD</v>
          </cell>
          <cell r="C359">
            <v>0.25</v>
          </cell>
          <cell r="D359">
            <v>2.2400000000000002</v>
          </cell>
          <cell r="E359">
            <v>1</v>
          </cell>
          <cell r="F359">
            <v>0</v>
          </cell>
          <cell r="G359">
            <v>0</v>
          </cell>
          <cell r="H359">
            <v>0</v>
          </cell>
          <cell r="I359">
            <v>7.0000000000000007E-2</v>
          </cell>
          <cell r="J359">
            <v>0</v>
          </cell>
          <cell r="K359">
            <v>7.0000000000000007E-2</v>
          </cell>
          <cell r="L359">
            <v>0</v>
          </cell>
          <cell r="M359">
            <v>0</v>
          </cell>
          <cell r="N359">
            <v>0</v>
          </cell>
          <cell r="O359">
            <v>0</v>
          </cell>
          <cell r="P359">
            <v>2</v>
          </cell>
        </row>
        <row r="360">
          <cell r="B360" t="str">
            <v>STD</v>
          </cell>
          <cell r="C360">
            <v>0.25</v>
          </cell>
          <cell r="D360">
            <v>2.2400000000000002</v>
          </cell>
          <cell r="E360">
            <v>1</v>
          </cell>
          <cell r="F360">
            <v>0</v>
          </cell>
          <cell r="G360">
            <v>0</v>
          </cell>
          <cell r="H360">
            <v>0</v>
          </cell>
          <cell r="I360">
            <v>7.0000000000000007E-2</v>
          </cell>
          <cell r="J360">
            <v>0</v>
          </cell>
          <cell r="K360">
            <v>7.0000000000000007E-2</v>
          </cell>
          <cell r="L360">
            <v>0</v>
          </cell>
          <cell r="M360">
            <v>0</v>
          </cell>
          <cell r="N360">
            <v>0</v>
          </cell>
          <cell r="O360">
            <v>0</v>
          </cell>
          <cell r="P360">
            <v>2</v>
          </cell>
        </row>
        <row r="361">
          <cell r="B361" t="str">
            <v>STD</v>
          </cell>
          <cell r="C361">
            <v>0.375</v>
          </cell>
          <cell r="D361">
            <v>2.31</v>
          </cell>
          <cell r="E361">
            <v>1</v>
          </cell>
          <cell r="F361">
            <v>0</v>
          </cell>
          <cell r="G361">
            <v>0</v>
          </cell>
          <cell r="H361">
            <v>0</v>
          </cell>
          <cell r="I361">
            <v>7.0000000000000007E-2</v>
          </cell>
          <cell r="J361">
            <v>0</v>
          </cell>
          <cell r="K361">
            <v>7.0000000000000007E-2</v>
          </cell>
          <cell r="L361">
            <v>0</v>
          </cell>
          <cell r="M361">
            <v>0</v>
          </cell>
          <cell r="N361">
            <v>0</v>
          </cell>
          <cell r="O361">
            <v>0</v>
          </cell>
          <cell r="P361">
            <v>2</v>
          </cell>
        </row>
        <row r="362">
          <cell r="B362" t="str">
            <v>STD</v>
          </cell>
          <cell r="C362">
            <v>0.375</v>
          </cell>
          <cell r="D362">
            <v>2.31</v>
          </cell>
          <cell r="E362">
            <v>1</v>
          </cell>
          <cell r="F362">
            <v>0</v>
          </cell>
          <cell r="G362">
            <v>0</v>
          </cell>
          <cell r="H362">
            <v>0</v>
          </cell>
          <cell r="I362">
            <v>7.0000000000000007E-2</v>
          </cell>
          <cell r="J362">
            <v>0</v>
          </cell>
          <cell r="K362">
            <v>7.0000000000000007E-2</v>
          </cell>
          <cell r="L362">
            <v>0</v>
          </cell>
          <cell r="M362">
            <v>0</v>
          </cell>
          <cell r="N362">
            <v>0</v>
          </cell>
          <cell r="O362">
            <v>0</v>
          </cell>
          <cell r="P362">
            <v>2</v>
          </cell>
        </row>
        <row r="363">
          <cell r="B363" t="str">
            <v>STD</v>
          </cell>
          <cell r="C363">
            <v>0.375</v>
          </cell>
          <cell r="D363">
            <v>2.31</v>
          </cell>
          <cell r="E363">
            <v>1</v>
          </cell>
          <cell r="F363">
            <v>0</v>
          </cell>
          <cell r="G363">
            <v>0</v>
          </cell>
          <cell r="H363">
            <v>0</v>
          </cell>
          <cell r="I363">
            <v>7.0000000000000007E-2</v>
          </cell>
          <cell r="J363">
            <v>0</v>
          </cell>
          <cell r="K363">
            <v>7.0000000000000007E-2</v>
          </cell>
          <cell r="L363">
            <v>0</v>
          </cell>
          <cell r="M363">
            <v>0</v>
          </cell>
          <cell r="N363">
            <v>0</v>
          </cell>
          <cell r="O363">
            <v>0</v>
          </cell>
          <cell r="P363">
            <v>2</v>
          </cell>
        </row>
        <row r="364">
          <cell r="B364" t="str">
            <v>STD</v>
          </cell>
          <cell r="C364">
            <v>0.5</v>
          </cell>
          <cell r="D364">
            <v>2.77</v>
          </cell>
          <cell r="E364">
            <v>1</v>
          </cell>
          <cell r="F364">
            <v>0</v>
          </cell>
          <cell r="G364">
            <v>0</v>
          </cell>
          <cell r="H364">
            <v>0</v>
          </cell>
          <cell r="I364">
            <v>7.0000000000000007E-2</v>
          </cell>
          <cell r="J364">
            <v>0</v>
          </cell>
          <cell r="K364">
            <v>7.0000000000000007E-2</v>
          </cell>
          <cell r="L364">
            <v>0</v>
          </cell>
          <cell r="M364">
            <v>0</v>
          </cell>
          <cell r="N364">
            <v>0</v>
          </cell>
          <cell r="O364">
            <v>0</v>
          </cell>
          <cell r="P364">
            <v>2</v>
          </cell>
        </row>
        <row r="365">
          <cell r="B365" t="str">
            <v>STD</v>
          </cell>
          <cell r="C365">
            <v>0.5</v>
          </cell>
          <cell r="D365">
            <v>2.77</v>
          </cell>
          <cell r="E365">
            <v>1</v>
          </cell>
          <cell r="F365">
            <v>0</v>
          </cell>
          <cell r="G365">
            <v>0</v>
          </cell>
          <cell r="H365">
            <v>0</v>
          </cell>
          <cell r="I365">
            <v>7.0000000000000007E-2</v>
          </cell>
          <cell r="J365">
            <v>0</v>
          </cell>
          <cell r="K365">
            <v>7.0000000000000007E-2</v>
          </cell>
          <cell r="L365">
            <v>0</v>
          </cell>
          <cell r="M365">
            <v>0</v>
          </cell>
          <cell r="N365">
            <v>0</v>
          </cell>
          <cell r="O365">
            <v>0</v>
          </cell>
          <cell r="P365">
            <v>2</v>
          </cell>
        </row>
        <row r="366">
          <cell r="B366" t="str">
            <v>STD</v>
          </cell>
          <cell r="C366">
            <v>0.5</v>
          </cell>
          <cell r="D366">
            <v>2.77</v>
          </cell>
          <cell r="E366">
            <v>1</v>
          </cell>
          <cell r="F366">
            <v>0</v>
          </cell>
          <cell r="G366">
            <v>0</v>
          </cell>
          <cell r="H366">
            <v>0</v>
          </cell>
          <cell r="I366">
            <v>7.0000000000000007E-2</v>
          </cell>
          <cell r="J366">
            <v>0</v>
          </cell>
          <cell r="K366">
            <v>7.0000000000000007E-2</v>
          </cell>
          <cell r="L366">
            <v>0</v>
          </cell>
          <cell r="M366">
            <v>0</v>
          </cell>
          <cell r="N366">
            <v>0</v>
          </cell>
          <cell r="O366">
            <v>0</v>
          </cell>
          <cell r="P366">
            <v>2</v>
          </cell>
        </row>
        <row r="367">
          <cell r="B367" t="str">
            <v>STD</v>
          </cell>
          <cell r="C367">
            <v>0.75</v>
          </cell>
          <cell r="D367">
            <v>2.87</v>
          </cell>
          <cell r="E367">
            <v>1</v>
          </cell>
          <cell r="F367">
            <v>0</v>
          </cell>
          <cell r="G367">
            <v>0</v>
          </cell>
          <cell r="H367">
            <v>0</v>
          </cell>
          <cell r="I367">
            <v>7.0000000000000007E-2</v>
          </cell>
          <cell r="J367">
            <v>0</v>
          </cell>
          <cell r="K367">
            <v>7.0000000000000007E-2</v>
          </cell>
          <cell r="L367">
            <v>0</v>
          </cell>
          <cell r="M367">
            <v>0</v>
          </cell>
          <cell r="N367">
            <v>0</v>
          </cell>
          <cell r="O367">
            <v>0</v>
          </cell>
          <cell r="P367">
            <v>2</v>
          </cell>
        </row>
        <row r="368">
          <cell r="B368" t="str">
            <v>STD</v>
          </cell>
          <cell r="C368">
            <v>0.75</v>
          </cell>
          <cell r="D368">
            <v>2.87</v>
          </cell>
          <cell r="E368">
            <v>1</v>
          </cell>
          <cell r="F368">
            <v>0</v>
          </cell>
          <cell r="G368">
            <v>0</v>
          </cell>
          <cell r="H368">
            <v>0</v>
          </cell>
          <cell r="I368">
            <v>7.0000000000000007E-2</v>
          </cell>
          <cell r="J368">
            <v>0</v>
          </cell>
          <cell r="K368">
            <v>7.0000000000000007E-2</v>
          </cell>
          <cell r="L368">
            <v>0</v>
          </cell>
          <cell r="M368">
            <v>0</v>
          </cell>
          <cell r="N368">
            <v>0</v>
          </cell>
          <cell r="O368">
            <v>0</v>
          </cell>
          <cell r="P368">
            <v>2</v>
          </cell>
        </row>
        <row r="369">
          <cell r="B369" t="str">
            <v>STD</v>
          </cell>
          <cell r="C369">
            <v>0.75</v>
          </cell>
          <cell r="D369">
            <v>2.87</v>
          </cell>
          <cell r="E369">
            <v>1</v>
          </cell>
          <cell r="F369">
            <v>0</v>
          </cell>
          <cell r="G369">
            <v>0</v>
          </cell>
          <cell r="H369">
            <v>0</v>
          </cell>
          <cell r="I369">
            <v>7.0000000000000007E-2</v>
          </cell>
          <cell r="J369">
            <v>0</v>
          </cell>
          <cell r="K369">
            <v>7.0000000000000007E-2</v>
          </cell>
          <cell r="L369">
            <v>0</v>
          </cell>
          <cell r="M369">
            <v>0</v>
          </cell>
          <cell r="N369">
            <v>0</v>
          </cell>
          <cell r="O369">
            <v>0</v>
          </cell>
          <cell r="P369">
            <v>2</v>
          </cell>
        </row>
        <row r="370">
          <cell r="B370" t="str">
            <v>STD</v>
          </cell>
          <cell r="C370">
            <v>1</v>
          </cell>
          <cell r="D370">
            <v>3.38</v>
          </cell>
          <cell r="E370">
            <v>1</v>
          </cell>
          <cell r="F370">
            <v>0</v>
          </cell>
          <cell r="G370">
            <v>0</v>
          </cell>
          <cell r="H370">
            <v>0</v>
          </cell>
          <cell r="I370">
            <v>0.12</v>
          </cell>
          <cell r="J370">
            <v>0</v>
          </cell>
          <cell r="K370">
            <v>0.12</v>
          </cell>
          <cell r="L370">
            <v>0</v>
          </cell>
          <cell r="M370">
            <v>0</v>
          </cell>
          <cell r="N370">
            <v>0</v>
          </cell>
          <cell r="O370">
            <v>0</v>
          </cell>
          <cell r="P370">
            <v>2</v>
          </cell>
        </row>
        <row r="371">
          <cell r="B371" t="str">
            <v>STD</v>
          </cell>
          <cell r="C371">
            <v>1</v>
          </cell>
          <cell r="D371">
            <v>3.38</v>
          </cell>
          <cell r="E371">
            <v>1</v>
          </cell>
          <cell r="F371">
            <v>0</v>
          </cell>
          <cell r="G371">
            <v>0</v>
          </cell>
          <cell r="H371">
            <v>0</v>
          </cell>
          <cell r="I371">
            <v>0.12</v>
          </cell>
          <cell r="J371">
            <v>0</v>
          </cell>
          <cell r="K371">
            <v>0.12</v>
          </cell>
          <cell r="L371">
            <v>0</v>
          </cell>
          <cell r="M371">
            <v>0</v>
          </cell>
          <cell r="N371">
            <v>0</v>
          </cell>
          <cell r="O371">
            <v>0</v>
          </cell>
          <cell r="P371">
            <v>2</v>
          </cell>
        </row>
        <row r="372">
          <cell r="B372" t="str">
            <v>STD</v>
          </cell>
          <cell r="C372">
            <v>1</v>
          </cell>
          <cell r="D372">
            <v>3.38</v>
          </cell>
          <cell r="E372">
            <v>1</v>
          </cell>
          <cell r="F372">
            <v>0</v>
          </cell>
          <cell r="G372">
            <v>0</v>
          </cell>
          <cell r="H372">
            <v>0</v>
          </cell>
          <cell r="I372">
            <v>0.12</v>
          </cell>
          <cell r="J372">
            <v>0</v>
          </cell>
          <cell r="K372">
            <v>0.12</v>
          </cell>
          <cell r="L372">
            <v>0</v>
          </cell>
          <cell r="M372">
            <v>0</v>
          </cell>
          <cell r="N372">
            <v>0</v>
          </cell>
          <cell r="O372">
            <v>0</v>
          </cell>
          <cell r="P372">
            <v>2</v>
          </cell>
        </row>
        <row r="373">
          <cell r="B373" t="str">
            <v>STD</v>
          </cell>
          <cell r="C373">
            <v>1.25</v>
          </cell>
          <cell r="D373">
            <v>3.56</v>
          </cell>
          <cell r="E373">
            <v>1</v>
          </cell>
          <cell r="F373">
            <v>0</v>
          </cell>
          <cell r="G373">
            <v>0</v>
          </cell>
          <cell r="H373">
            <v>0</v>
          </cell>
          <cell r="I373">
            <v>0.15</v>
          </cell>
          <cell r="J373">
            <v>0</v>
          </cell>
          <cell r="K373">
            <v>0.15</v>
          </cell>
          <cell r="L373">
            <v>0</v>
          </cell>
          <cell r="M373">
            <v>0</v>
          </cell>
          <cell r="N373">
            <v>0</v>
          </cell>
          <cell r="O373">
            <v>0</v>
          </cell>
          <cell r="P373">
            <v>2</v>
          </cell>
        </row>
        <row r="374">
          <cell r="B374" t="str">
            <v>STD</v>
          </cell>
          <cell r="C374">
            <v>1.25</v>
          </cell>
          <cell r="D374">
            <v>3.56</v>
          </cell>
          <cell r="E374">
            <v>1</v>
          </cell>
          <cell r="F374">
            <v>0</v>
          </cell>
          <cell r="G374">
            <v>0</v>
          </cell>
          <cell r="H374">
            <v>0</v>
          </cell>
          <cell r="I374">
            <v>0.15</v>
          </cell>
          <cell r="J374">
            <v>0</v>
          </cell>
          <cell r="K374">
            <v>0.15</v>
          </cell>
          <cell r="L374">
            <v>0</v>
          </cell>
          <cell r="M374">
            <v>0</v>
          </cell>
          <cell r="N374">
            <v>0</v>
          </cell>
          <cell r="O374">
            <v>0</v>
          </cell>
          <cell r="P374">
            <v>2</v>
          </cell>
        </row>
        <row r="375">
          <cell r="B375" t="str">
            <v>STD</v>
          </cell>
          <cell r="C375">
            <v>1.25</v>
          </cell>
          <cell r="D375">
            <v>3.56</v>
          </cell>
          <cell r="E375">
            <v>1</v>
          </cell>
          <cell r="F375">
            <v>0</v>
          </cell>
          <cell r="G375">
            <v>0</v>
          </cell>
          <cell r="H375">
            <v>0</v>
          </cell>
          <cell r="I375">
            <v>0.15</v>
          </cell>
          <cell r="J375">
            <v>0.14999997615814209</v>
          </cell>
          <cell r="K375">
            <v>0.15</v>
          </cell>
          <cell r="L375">
            <v>0</v>
          </cell>
          <cell r="M375">
            <v>0</v>
          </cell>
          <cell r="N375">
            <v>0</v>
          </cell>
          <cell r="O375">
            <v>0</v>
          </cell>
          <cell r="P375">
            <v>2</v>
          </cell>
        </row>
        <row r="376">
          <cell r="B376" t="str">
            <v>STD</v>
          </cell>
          <cell r="C376">
            <v>1.5</v>
          </cell>
          <cell r="D376">
            <v>3.68</v>
          </cell>
          <cell r="E376">
            <v>1</v>
          </cell>
          <cell r="F376">
            <v>0</v>
          </cell>
          <cell r="G376">
            <v>0</v>
          </cell>
          <cell r="H376">
            <v>0</v>
          </cell>
          <cell r="I376">
            <v>0.15</v>
          </cell>
          <cell r="J376">
            <v>0</v>
          </cell>
          <cell r="K376">
            <v>0.15</v>
          </cell>
          <cell r="L376">
            <v>0</v>
          </cell>
          <cell r="M376">
            <v>0</v>
          </cell>
          <cell r="N376">
            <v>0</v>
          </cell>
          <cell r="O376">
            <v>0</v>
          </cell>
          <cell r="P376">
            <v>2</v>
          </cell>
        </row>
        <row r="377">
          <cell r="B377" t="str">
            <v>STD</v>
          </cell>
          <cell r="C377">
            <v>1.5</v>
          </cell>
          <cell r="D377">
            <v>3.68</v>
          </cell>
          <cell r="E377">
            <v>1</v>
          </cell>
          <cell r="F377">
            <v>0</v>
          </cell>
          <cell r="G377">
            <v>0</v>
          </cell>
          <cell r="H377">
            <v>0</v>
          </cell>
          <cell r="I377">
            <v>0.15</v>
          </cell>
          <cell r="J377">
            <v>0</v>
          </cell>
          <cell r="K377">
            <v>0.15</v>
          </cell>
          <cell r="L377">
            <v>0</v>
          </cell>
          <cell r="M377">
            <v>0</v>
          </cell>
          <cell r="N377">
            <v>0</v>
          </cell>
          <cell r="O377">
            <v>0</v>
          </cell>
          <cell r="P377">
            <v>2</v>
          </cell>
        </row>
        <row r="378">
          <cell r="B378" t="str">
            <v>STD</v>
          </cell>
          <cell r="C378">
            <v>1.5</v>
          </cell>
          <cell r="D378">
            <v>3.68</v>
          </cell>
          <cell r="E378">
            <v>1</v>
          </cell>
          <cell r="F378">
            <v>0</v>
          </cell>
          <cell r="G378">
            <v>0</v>
          </cell>
          <cell r="H378">
            <v>0</v>
          </cell>
          <cell r="I378">
            <v>0.15</v>
          </cell>
          <cell r="J378">
            <v>0</v>
          </cell>
          <cell r="K378">
            <v>0.15</v>
          </cell>
          <cell r="L378">
            <v>0</v>
          </cell>
          <cell r="M378">
            <v>0</v>
          </cell>
          <cell r="N378">
            <v>0</v>
          </cell>
          <cell r="O378">
            <v>0</v>
          </cell>
          <cell r="P378">
            <v>2</v>
          </cell>
        </row>
        <row r="379">
          <cell r="B379" t="str">
            <v>STD</v>
          </cell>
          <cell r="C379">
            <v>2</v>
          </cell>
          <cell r="D379">
            <v>3.91</v>
          </cell>
          <cell r="E379">
            <v>1</v>
          </cell>
          <cell r="F379">
            <v>0</v>
          </cell>
          <cell r="G379">
            <v>0</v>
          </cell>
          <cell r="H379">
            <v>0</v>
          </cell>
          <cell r="I379">
            <v>0.3</v>
          </cell>
          <cell r="J379">
            <v>0</v>
          </cell>
          <cell r="K379">
            <v>0.3</v>
          </cell>
          <cell r="L379">
            <v>0</v>
          </cell>
          <cell r="M379">
            <v>0</v>
          </cell>
          <cell r="N379">
            <v>0</v>
          </cell>
          <cell r="O379">
            <v>0</v>
          </cell>
          <cell r="P379">
            <v>2</v>
          </cell>
        </row>
        <row r="380">
          <cell r="B380" t="str">
            <v>STD</v>
          </cell>
          <cell r="C380">
            <v>2</v>
          </cell>
          <cell r="D380">
            <v>3.91</v>
          </cell>
          <cell r="E380">
            <v>1</v>
          </cell>
          <cell r="F380">
            <v>0</v>
          </cell>
          <cell r="G380">
            <v>0</v>
          </cell>
          <cell r="H380">
            <v>0</v>
          </cell>
          <cell r="I380">
            <v>0.3</v>
          </cell>
          <cell r="J380">
            <v>0</v>
          </cell>
          <cell r="K380">
            <v>0.3</v>
          </cell>
          <cell r="L380">
            <v>0</v>
          </cell>
          <cell r="M380">
            <v>0</v>
          </cell>
          <cell r="N380">
            <v>0</v>
          </cell>
          <cell r="O380">
            <v>0</v>
          </cell>
          <cell r="P380">
            <v>2</v>
          </cell>
        </row>
        <row r="381">
          <cell r="B381" t="str">
            <v>STD</v>
          </cell>
          <cell r="C381">
            <v>2</v>
          </cell>
          <cell r="D381">
            <v>3.91</v>
          </cell>
          <cell r="E381">
            <v>1</v>
          </cell>
          <cell r="F381">
            <v>0</v>
          </cell>
          <cell r="G381">
            <v>0</v>
          </cell>
          <cell r="H381">
            <v>0</v>
          </cell>
          <cell r="I381">
            <v>0.3</v>
          </cell>
          <cell r="J381">
            <v>0</v>
          </cell>
          <cell r="K381">
            <v>0.3</v>
          </cell>
          <cell r="L381">
            <v>0</v>
          </cell>
          <cell r="M381">
            <v>0</v>
          </cell>
          <cell r="N381">
            <v>0</v>
          </cell>
          <cell r="O381">
            <v>0</v>
          </cell>
          <cell r="P381">
            <v>2</v>
          </cell>
        </row>
        <row r="382">
          <cell r="B382" t="str">
            <v>STD</v>
          </cell>
          <cell r="C382">
            <v>2.5</v>
          </cell>
          <cell r="D382">
            <v>5.16</v>
          </cell>
          <cell r="E382">
            <v>1</v>
          </cell>
          <cell r="F382">
            <v>0</v>
          </cell>
          <cell r="G382">
            <v>0</v>
          </cell>
          <cell r="H382">
            <v>0</v>
          </cell>
          <cell r="I382">
            <v>0.25</v>
          </cell>
          <cell r="J382">
            <v>0.2</v>
          </cell>
          <cell r="K382">
            <v>0.45</v>
          </cell>
          <cell r="L382">
            <v>0</v>
          </cell>
          <cell r="M382">
            <v>0</v>
          </cell>
          <cell r="N382">
            <v>0</v>
          </cell>
          <cell r="O382">
            <v>0</v>
          </cell>
          <cell r="P382">
            <v>2</v>
          </cell>
        </row>
        <row r="383">
          <cell r="B383" t="str">
            <v>STD</v>
          </cell>
          <cell r="C383">
            <v>3</v>
          </cell>
          <cell r="D383">
            <v>5.49</v>
          </cell>
          <cell r="E383">
            <v>1</v>
          </cell>
          <cell r="F383">
            <v>0</v>
          </cell>
          <cell r="G383">
            <v>0</v>
          </cell>
          <cell r="H383">
            <v>0</v>
          </cell>
          <cell r="I383">
            <v>0.3</v>
          </cell>
          <cell r="J383">
            <v>0.3</v>
          </cell>
          <cell r="K383">
            <v>0.6</v>
          </cell>
          <cell r="L383">
            <v>0</v>
          </cell>
          <cell r="M383">
            <v>0</v>
          </cell>
          <cell r="N383">
            <v>0</v>
          </cell>
          <cell r="O383">
            <v>0</v>
          </cell>
          <cell r="P383">
            <v>2</v>
          </cell>
        </row>
        <row r="384">
          <cell r="B384" t="str">
            <v>STD</v>
          </cell>
          <cell r="C384">
            <v>3.5</v>
          </cell>
          <cell r="D384">
            <v>5.74</v>
          </cell>
          <cell r="E384">
            <v>1</v>
          </cell>
          <cell r="F384">
            <v>0</v>
          </cell>
          <cell r="G384">
            <v>0</v>
          </cell>
          <cell r="H384">
            <v>0</v>
          </cell>
          <cell r="I384">
            <v>0.35</v>
          </cell>
          <cell r="J384">
            <v>0.4</v>
          </cell>
          <cell r="K384">
            <v>0.75</v>
          </cell>
          <cell r="L384">
            <v>0</v>
          </cell>
          <cell r="M384">
            <v>0</v>
          </cell>
          <cell r="N384">
            <v>0</v>
          </cell>
          <cell r="O384">
            <v>0</v>
          </cell>
          <cell r="P384">
            <v>3</v>
          </cell>
        </row>
        <row r="385">
          <cell r="B385" t="str">
            <v>STD</v>
          </cell>
          <cell r="C385">
            <v>4</v>
          </cell>
          <cell r="D385">
            <v>6.02</v>
          </cell>
          <cell r="E385">
            <v>1</v>
          </cell>
          <cell r="F385">
            <v>0</v>
          </cell>
          <cell r="G385">
            <v>0</v>
          </cell>
          <cell r="H385">
            <v>0</v>
          </cell>
          <cell r="I385">
            <v>0.41</v>
          </cell>
          <cell r="J385">
            <v>0.49</v>
          </cell>
          <cell r="K385">
            <v>0.89999999999999991</v>
          </cell>
          <cell r="L385">
            <v>0</v>
          </cell>
          <cell r="M385">
            <v>0</v>
          </cell>
          <cell r="N385">
            <v>0</v>
          </cell>
          <cell r="O385">
            <v>0</v>
          </cell>
          <cell r="P385">
            <v>3</v>
          </cell>
        </row>
        <row r="386">
          <cell r="B386" t="str">
            <v>STD</v>
          </cell>
          <cell r="C386">
            <v>5</v>
          </cell>
          <cell r="D386">
            <v>6.55</v>
          </cell>
          <cell r="E386">
            <v>1</v>
          </cell>
          <cell r="F386">
            <v>0</v>
          </cell>
          <cell r="G386">
            <v>0</v>
          </cell>
          <cell r="H386">
            <v>0</v>
          </cell>
          <cell r="I386">
            <v>0.51</v>
          </cell>
          <cell r="J386">
            <v>0.54</v>
          </cell>
          <cell r="K386">
            <v>1.05</v>
          </cell>
          <cell r="L386">
            <v>0</v>
          </cell>
          <cell r="M386">
            <v>0</v>
          </cell>
          <cell r="N386">
            <v>0</v>
          </cell>
          <cell r="O386">
            <v>0</v>
          </cell>
          <cell r="P386">
            <v>4</v>
          </cell>
        </row>
        <row r="387">
          <cell r="B387" t="str">
            <v>STD</v>
          </cell>
          <cell r="C387">
            <v>6</v>
          </cell>
          <cell r="D387">
            <v>7.11</v>
          </cell>
          <cell r="E387">
            <v>1</v>
          </cell>
          <cell r="F387">
            <v>0</v>
          </cell>
          <cell r="G387">
            <v>0</v>
          </cell>
          <cell r="H387">
            <v>0</v>
          </cell>
          <cell r="I387">
            <v>0.61</v>
          </cell>
          <cell r="J387">
            <v>1.04</v>
          </cell>
          <cell r="K387">
            <v>1.65</v>
          </cell>
          <cell r="L387">
            <v>0</v>
          </cell>
          <cell r="M387">
            <v>0</v>
          </cell>
          <cell r="N387">
            <v>0</v>
          </cell>
          <cell r="O387">
            <v>0</v>
          </cell>
          <cell r="P387">
            <v>4</v>
          </cell>
        </row>
        <row r="388">
          <cell r="B388" t="str">
            <v>STD</v>
          </cell>
          <cell r="C388">
            <v>8</v>
          </cell>
          <cell r="D388">
            <v>8.18</v>
          </cell>
          <cell r="E388">
            <v>1</v>
          </cell>
          <cell r="F388">
            <v>0</v>
          </cell>
          <cell r="G388">
            <v>0</v>
          </cell>
          <cell r="H388">
            <v>0</v>
          </cell>
          <cell r="I388">
            <v>0.81</v>
          </cell>
          <cell r="J388">
            <v>1.73</v>
          </cell>
          <cell r="K388">
            <v>2.54</v>
          </cell>
          <cell r="L388">
            <v>0</v>
          </cell>
          <cell r="M388">
            <v>0</v>
          </cell>
          <cell r="N388">
            <v>0</v>
          </cell>
          <cell r="O388">
            <v>0</v>
          </cell>
          <cell r="P388">
            <v>4</v>
          </cell>
        </row>
        <row r="389">
          <cell r="B389" t="str">
            <v>STD</v>
          </cell>
          <cell r="C389">
            <v>10</v>
          </cell>
          <cell r="D389">
            <v>9.27</v>
          </cell>
          <cell r="E389">
            <v>1</v>
          </cell>
          <cell r="F389">
            <v>0</v>
          </cell>
          <cell r="G389">
            <v>0</v>
          </cell>
          <cell r="H389">
            <v>0</v>
          </cell>
          <cell r="I389">
            <v>1.01</v>
          </cell>
          <cell r="J389">
            <v>3.04</v>
          </cell>
          <cell r="K389">
            <v>4.05</v>
          </cell>
          <cell r="L389">
            <v>0</v>
          </cell>
          <cell r="M389">
            <v>0</v>
          </cell>
          <cell r="N389">
            <v>0</v>
          </cell>
          <cell r="O389">
            <v>0</v>
          </cell>
          <cell r="P389">
            <v>4</v>
          </cell>
        </row>
        <row r="390">
          <cell r="B390" t="str">
            <v>STD</v>
          </cell>
          <cell r="C390">
            <v>12</v>
          </cell>
          <cell r="D390">
            <v>9.5299999999999994</v>
          </cell>
          <cell r="E390">
            <v>1</v>
          </cell>
          <cell r="F390">
            <v>0</v>
          </cell>
          <cell r="G390">
            <v>0</v>
          </cell>
          <cell r="H390">
            <v>0</v>
          </cell>
          <cell r="I390">
            <v>1.22</v>
          </cell>
          <cell r="J390">
            <v>3.28</v>
          </cell>
          <cell r="K390">
            <v>4.5</v>
          </cell>
          <cell r="L390">
            <v>0</v>
          </cell>
          <cell r="M390">
            <v>0</v>
          </cell>
          <cell r="N390">
            <v>0</v>
          </cell>
          <cell r="O390">
            <v>0</v>
          </cell>
          <cell r="P390">
            <v>6</v>
          </cell>
        </row>
        <row r="391">
          <cell r="B391" t="str">
            <v>STD</v>
          </cell>
          <cell r="C391">
            <v>14</v>
          </cell>
          <cell r="D391">
            <v>9.5299999999999994</v>
          </cell>
          <cell r="E391">
            <v>1</v>
          </cell>
          <cell r="F391">
            <v>0</v>
          </cell>
          <cell r="G391">
            <v>0</v>
          </cell>
          <cell r="H391">
            <v>0</v>
          </cell>
          <cell r="I391">
            <v>1.42</v>
          </cell>
          <cell r="J391">
            <v>3.97</v>
          </cell>
          <cell r="K391">
            <v>5.3900000000000006</v>
          </cell>
          <cell r="L391">
            <v>0</v>
          </cell>
          <cell r="M391">
            <v>0</v>
          </cell>
          <cell r="N391">
            <v>0</v>
          </cell>
          <cell r="O391">
            <v>0</v>
          </cell>
          <cell r="P391">
            <v>6</v>
          </cell>
        </row>
        <row r="392">
          <cell r="B392" t="str">
            <v>STD</v>
          </cell>
          <cell r="C392">
            <v>16</v>
          </cell>
          <cell r="D392">
            <v>9.5299999999999994</v>
          </cell>
          <cell r="E392">
            <v>1</v>
          </cell>
          <cell r="F392">
            <v>0</v>
          </cell>
          <cell r="G392">
            <v>0</v>
          </cell>
          <cell r="H392">
            <v>0</v>
          </cell>
          <cell r="I392">
            <v>1.62</v>
          </cell>
          <cell r="J392">
            <v>4.68</v>
          </cell>
          <cell r="K392">
            <v>6.3</v>
          </cell>
          <cell r="L392">
            <v>0</v>
          </cell>
          <cell r="M392">
            <v>0</v>
          </cell>
          <cell r="N392">
            <v>0</v>
          </cell>
          <cell r="O392">
            <v>0</v>
          </cell>
          <cell r="P392">
            <v>6</v>
          </cell>
        </row>
        <row r="393">
          <cell r="B393" t="str">
            <v>STD</v>
          </cell>
          <cell r="C393">
            <v>18</v>
          </cell>
          <cell r="D393">
            <v>9.5299999999999994</v>
          </cell>
          <cell r="E393">
            <v>1</v>
          </cell>
          <cell r="F393">
            <v>0</v>
          </cell>
          <cell r="G393">
            <v>0</v>
          </cell>
          <cell r="H393">
            <v>0</v>
          </cell>
          <cell r="I393">
            <v>1.82</v>
          </cell>
          <cell r="J393">
            <v>5.38</v>
          </cell>
          <cell r="K393">
            <v>7.2</v>
          </cell>
          <cell r="L393">
            <v>0</v>
          </cell>
          <cell r="M393">
            <v>0</v>
          </cell>
          <cell r="N393">
            <v>0</v>
          </cell>
          <cell r="O393">
            <v>0</v>
          </cell>
          <cell r="P393">
            <v>6</v>
          </cell>
        </row>
        <row r="394">
          <cell r="B394" t="str">
            <v>STD</v>
          </cell>
          <cell r="C394">
            <v>20</v>
          </cell>
          <cell r="D394">
            <v>9.5299999999999994</v>
          </cell>
          <cell r="E394">
            <v>1</v>
          </cell>
          <cell r="F394">
            <v>0</v>
          </cell>
          <cell r="G394">
            <v>0</v>
          </cell>
          <cell r="H394">
            <v>0</v>
          </cell>
          <cell r="I394">
            <v>2.0299999999999998</v>
          </cell>
          <cell r="J394">
            <v>5.47</v>
          </cell>
          <cell r="K394">
            <v>7.5</v>
          </cell>
          <cell r="L394">
            <v>0</v>
          </cell>
          <cell r="M394">
            <v>0</v>
          </cell>
          <cell r="N394">
            <v>0</v>
          </cell>
          <cell r="O394">
            <v>0</v>
          </cell>
          <cell r="P394">
            <v>7</v>
          </cell>
        </row>
        <row r="395">
          <cell r="B395" t="str">
            <v>STD</v>
          </cell>
          <cell r="C395">
            <v>22</v>
          </cell>
          <cell r="D395">
            <v>9.5299999999999994</v>
          </cell>
          <cell r="E395">
            <v>1</v>
          </cell>
          <cell r="F395">
            <v>0</v>
          </cell>
          <cell r="G395">
            <v>0</v>
          </cell>
          <cell r="H395">
            <v>0</v>
          </cell>
          <cell r="I395">
            <v>2.23</v>
          </cell>
          <cell r="J395">
            <v>6.47</v>
          </cell>
          <cell r="K395">
            <v>8.6999999999999993</v>
          </cell>
          <cell r="L395">
            <v>0</v>
          </cell>
          <cell r="M395">
            <v>0</v>
          </cell>
          <cell r="N395">
            <v>0</v>
          </cell>
          <cell r="O395">
            <v>0</v>
          </cell>
          <cell r="P395">
            <v>8</v>
          </cell>
        </row>
        <row r="396">
          <cell r="B396" t="str">
            <v>STD</v>
          </cell>
          <cell r="C396">
            <v>24</v>
          </cell>
          <cell r="D396">
            <v>9.5299999999999994</v>
          </cell>
          <cell r="E396">
            <v>1</v>
          </cell>
          <cell r="F396">
            <v>0</v>
          </cell>
          <cell r="G396">
            <v>0</v>
          </cell>
          <cell r="H396">
            <v>0</v>
          </cell>
          <cell r="I396">
            <v>2.4300000000000002</v>
          </cell>
          <cell r="J396">
            <v>6.57</v>
          </cell>
          <cell r="K396">
            <v>9</v>
          </cell>
          <cell r="L396">
            <v>0</v>
          </cell>
          <cell r="M396">
            <v>0</v>
          </cell>
          <cell r="N396">
            <v>0</v>
          </cell>
          <cell r="O396">
            <v>0</v>
          </cell>
          <cell r="P396">
            <v>8</v>
          </cell>
        </row>
        <row r="397">
          <cell r="B397" t="str">
            <v>STD</v>
          </cell>
          <cell r="C397">
            <v>26</v>
          </cell>
          <cell r="D397">
            <v>9.5299999999999994</v>
          </cell>
          <cell r="E397">
            <v>1</v>
          </cell>
          <cell r="F397">
            <v>0</v>
          </cell>
          <cell r="G397">
            <v>0</v>
          </cell>
          <cell r="H397">
            <v>0</v>
          </cell>
          <cell r="I397">
            <v>2.64</v>
          </cell>
          <cell r="J397">
            <v>7.7</v>
          </cell>
          <cell r="K397">
            <v>10.34</v>
          </cell>
          <cell r="L397">
            <v>0</v>
          </cell>
          <cell r="M397">
            <v>0</v>
          </cell>
          <cell r="N397">
            <v>0</v>
          </cell>
          <cell r="O397">
            <v>0</v>
          </cell>
          <cell r="P397">
            <v>9</v>
          </cell>
        </row>
        <row r="398">
          <cell r="B398" t="str">
            <v>STD</v>
          </cell>
          <cell r="C398">
            <v>28</v>
          </cell>
          <cell r="D398">
            <v>9.5299999999999994</v>
          </cell>
          <cell r="E398">
            <v>1</v>
          </cell>
          <cell r="F398">
            <v>0</v>
          </cell>
          <cell r="G398">
            <v>0</v>
          </cell>
          <cell r="H398">
            <v>0</v>
          </cell>
          <cell r="I398">
            <v>2.84</v>
          </cell>
          <cell r="J398">
            <v>8.25</v>
          </cell>
          <cell r="K398">
            <v>11.09</v>
          </cell>
          <cell r="L398">
            <v>0</v>
          </cell>
          <cell r="M398">
            <v>0</v>
          </cell>
          <cell r="N398">
            <v>0</v>
          </cell>
          <cell r="O398">
            <v>0</v>
          </cell>
          <cell r="P398">
            <v>9</v>
          </cell>
        </row>
        <row r="399">
          <cell r="B399" t="str">
            <v>STD</v>
          </cell>
          <cell r="C399">
            <v>30</v>
          </cell>
          <cell r="D399">
            <v>9.5299999999999994</v>
          </cell>
          <cell r="E399">
            <v>1</v>
          </cell>
          <cell r="F399">
            <v>0</v>
          </cell>
          <cell r="G399">
            <v>0</v>
          </cell>
          <cell r="H399">
            <v>0</v>
          </cell>
          <cell r="I399">
            <v>3.04</v>
          </cell>
          <cell r="J399">
            <v>8.9600000000000009</v>
          </cell>
          <cell r="K399">
            <v>12</v>
          </cell>
          <cell r="L399">
            <v>0</v>
          </cell>
          <cell r="M399">
            <v>0</v>
          </cell>
          <cell r="N399">
            <v>0</v>
          </cell>
          <cell r="O399">
            <v>0</v>
          </cell>
          <cell r="P399">
            <v>10</v>
          </cell>
        </row>
        <row r="400">
          <cell r="B400" t="str">
            <v>STD</v>
          </cell>
          <cell r="C400">
            <v>32</v>
          </cell>
          <cell r="D400">
            <v>9.5299999999999994</v>
          </cell>
          <cell r="E400">
            <v>1</v>
          </cell>
          <cell r="F400">
            <v>0</v>
          </cell>
          <cell r="G400">
            <v>0</v>
          </cell>
          <cell r="H400">
            <v>0</v>
          </cell>
          <cell r="I400">
            <v>3.24</v>
          </cell>
          <cell r="J400">
            <v>9.51</v>
          </cell>
          <cell r="K400">
            <v>12.75</v>
          </cell>
          <cell r="L400">
            <v>0</v>
          </cell>
          <cell r="M400">
            <v>0</v>
          </cell>
          <cell r="N400">
            <v>0</v>
          </cell>
          <cell r="O400">
            <v>0</v>
          </cell>
          <cell r="P400">
            <v>11</v>
          </cell>
        </row>
        <row r="401">
          <cell r="B401" t="str">
            <v>STD</v>
          </cell>
          <cell r="C401">
            <v>34</v>
          </cell>
          <cell r="D401">
            <v>9.5299999999999994</v>
          </cell>
          <cell r="E401">
            <v>1</v>
          </cell>
          <cell r="F401">
            <v>0</v>
          </cell>
          <cell r="G401">
            <v>0</v>
          </cell>
          <cell r="H401">
            <v>0</v>
          </cell>
          <cell r="I401">
            <v>3.45</v>
          </cell>
          <cell r="J401">
            <v>10.050000000000001</v>
          </cell>
          <cell r="K401">
            <v>13.5</v>
          </cell>
          <cell r="L401">
            <v>0</v>
          </cell>
          <cell r="M401">
            <v>0</v>
          </cell>
          <cell r="N401">
            <v>0</v>
          </cell>
          <cell r="O401">
            <v>0</v>
          </cell>
          <cell r="P401">
            <v>12</v>
          </cell>
        </row>
        <row r="402">
          <cell r="B402" t="str">
            <v>STD</v>
          </cell>
          <cell r="C402">
            <v>36</v>
          </cell>
          <cell r="D402">
            <v>9.5299999999999994</v>
          </cell>
          <cell r="E402">
            <v>1</v>
          </cell>
          <cell r="F402">
            <v>0</v>
          </cell>
          <cell r="G402">
            <v>0</v>
          </cell>
          <cell r="H402">
            <v>0</v>
          </cell>
          <cell r="I402">
            <v>3.65</v>
          </cell>
          <cell r="J402">
            <v>10.6</v>
          </cell>
          <cell r="K402">
            <v>14.25</v>
          </cell>
          <cell r="L402">
            <v>0</v>
          </cell>
          <cell r="M402">
            <v>0</v>
          </cell>
          <cell r="N402">
            <v>0</v>
          </cell>
          <cell r="O402">
            <v>0</v>
          </cell>
          <cell r="P402">
            <v>12</v>
          </cell>
        </row>
        <row r="403">
          <cell r="B403" t="str">
            <v>STD</v>
          </cell>
          <cell r="C403">
            <v>38</v>
          </cell>
          <cell r="D403">
            <v>9.5299999999999994</v>
          </cell>
          <cell r="E403">
            <v>1</v>
          </cell>
          <cell r="F403">
            <v>0</v>
          </cell>
          <cell r="G403">
            <v>0</v>
          </cell>
          <cell r="H403">
            <v>0</v>
          </cell>
          <cell r="I403">
            <v>3.85</v>
          </cell>
          <cell r="J403">
            <v>11.23</v>
          </cell>
          <cell r="K403">
            <v>15.08</v>
          </cell>
          <cell r="L403">
            <v>0</v>
          </cell>
          <cell r="M403">
            <v>0</v>
          </cell>
          <cell r="N403">
            <v>0</v>
          </cell>
          <cell r="O403">
            <v>0</v>
          </cell>
          <cell r="P403">
            <v>13</v>
          </cell>
        </row>
        <row r="404">
          <cell r="B404" t="str">
            <v>STD</v>
          </cell>
          <cell r="C404">
            <v>40</v>
          </cell>
          <cell r="D404">
            <v>9.5299999999999994</v>
          </cell>
          <cell r="E404">
            <v>1</v>
          </cell>
          <cell r="F404">
            <v>0</v>
          </cell>
          <cell r="G404">
            <v>0</v>
          </cell>
          <cell r="H404">
            <v>0</v>
          </cell>
          <cell r="I404">
            <v>4.0599999999999996</v>
          </cell>
          <cell r="J404">
            <v>11.66</v>
          </cell>
          <cell r="K404">
            <v>15.719999999999999</v>
          </cell>
          <cell r="L404">
            <v>0</v>
          </cell>
          <cell r="M404">
            <v>0</v>
          </cell>
          <cell r="N404">
            <v>0</v>
          </cell>
          <cell r="O404">
            <v>0</v>
          </cell>
          <cell r="P404">
            <v>14</v>
          </cell>
        </row>
        <row r="405">
          <cell r="B405" t="str">
            <v>STD</v>
          </cell>
          <cell r="C405">
            <v>42</v>
          </cell>
          <cell r="D405">
            <v>9.5299999999999994</v>
          </cell>
          <cell r="E405">
            <v>1</v>
          </cell>
          <cell r="F405">
            <v>0</v>
          </cell>
          <cell r="G405">
            <v>0</v>
          </cell>
          <cell r="H405">
            <v>0</v>
          </cell>
          <cell r="I405">
            <v>4.26</v>
          </cell>
          <cell r="J405">
            <v>12.24</v>
          </cell>
          <cell r="K405">
            <v>16.5</v>
          </cell>
          <cell r="L405">
            <v>0</v>
          </cell>
          <cell r="M405">
            <v>0</v>
          </cell>
          <cell r="N405">
            <v>0</v>
          </cell>
          <cell r="O405">
            <v>0</v>
          </cell>
          <cell r="P405">
            <v>14</v>
          </cell>
        </row>
        <row r="406">
          <cell r="B406" t="str">
            <v>STD</v>
          </cell>
          <cell r="C406">
            <v>44</v>
          </cell>
          <cell r="D406">
            <v>9.5299999999999994</v>
          </cell>
          <cell r="E406">
            <v>1</v>
          </cell>
          <cell r="F406">
            <v>0</v>
          </cell>
          <cell r="G406">
            <v>0</v>
          </cell>
          <cell r="H406">
            <v>0</v>
          </cell>
          <cell r="I406">
            <v>4.47</v>
          </cell>
          <cell r="J406">
            <v>17.54</v>
          </cell>
          <cell r="K406">
            <v>22.009999999999998</v>
          </cell>
          <cell r="L406">
            <v>0</v>
          </cell>
          <cell r="M406">
            <v>0</v>
          </cell>
          <cell r="N406">
            <v>0</v>
          </cell>
          <cell r="O406">
            <v>0</v>
          </cell>
          <cell r="P406">
            <v>15</v>
          </cell>
        </row>
        <row r="407">
          <cell r="B407" t="str">
            <v>STD</v>
          </cell>
          <cell r="C407">
            <v>46</v>
          </cell>
          <cell r="D407">
            <v>9.5299999999999994</v>
          </cell>
          <cell r="E407">
            <v>1</v>
          </cell>
          <cell r="F407">
            <v>0</v>
          </cell>
          <cell r="G407">
            <v>0</v>
          </cell>
          <cell r="H407">
            <v>0</v>
          </cell>
          <cell r="I407">
            <v>4.67</v>
          </cell>
          <cell r="J407">
            <v>18.329999999999998</v>
          </cell>
          <cell r="K407">
            <v>23</v>
          </cell>
          <cell r="L407">
            <v>0</v>
          </cell>
          <cell r="M407">
            <v>0</v>
          </cell>
          <cell r="N407">
            <v>0</v>
          </cell>
          <cell r="O407">
            <v>0</v>
          </cell>
          <cell r="P407">
            <v>16</v>
          </cell>
        </row>
        <row r="408">
          <cell r="B408" t="str">
            <v>STD</v>
          </cell>
          <cell r="C408">
            <v>48</v>
          </cell>
          <cell r="D408">
            <v>9.5299999999999994</v>
          </cell>
          <cell r="E408">
            <v>1</v>
          </cell>
          <cell r="F408">
            <v>0</v>
          </cell>
          <cell r="G408">
            <v>0</v>
          </cell>
          <cell r="H408">
            <v>0</v>
          </cell>
          <cell r="I408">
            <v>4.87</v>
          </cell>
          <cell r="J408">
            <v>19.13</v>
          </cell>
          <cell r="K408">
            <v>24</v>
          </cell>
          <cell r="L408">
            <v>0</v>
          </cell>
          <cell r="M408">
            <v>0</v>
          </cell>
          <cell r="N408">
            <v>0</v>
          </cell>
          <cell r="O408">
            <v>0</v>
          </cell>
          <cell r="P408">
            <v>16</v>
          </cell>
        </row>
        <row r="409">
          <cell r="B409" t="str">
            <v xml:space="preserve">XS </v>
          </cell>
          <cell r="C409">
            <v>0.125</v>
          </cell>
          <cell r="D409">
            <v>2.41</v>
          </cell>
          <cell r="E409">
            <v>1</v>
          </cell>
          <cell r="F409">
            <v>0</v>
          </cell>
          <cell r="G409">
            <v>0</v>
          </cell>
          <cell r="H409">
            <v>0</v>
          </cell>
          <cell r="I409">
            <v>7.0000000000000007E-2</v>
          </cell>
          <cell r="J409">
            <v>0</v>
          </cell>
          <cell r="K409">
            <v>7.0000000000000007E-2</v>
          </cell>
          <cell r="L409">
            <v>0</v>
          </cell>
          <cell r="M409">
            <v>0</v>
          </cell>
          <cell r="N409">
            <v>0</v>
          </cell>
          <cell r="O409">
            <v>0</v>
          </cell>
          <cell r="P409">
            <v>2</v>
          </cell>
        </row>
        <row r="410">
          <cell r="B410" t="str">
            <v xml:space="preserve">XS </v>
          </cell>
          <cell r="C410">
            <v>0.125</v>
          </cell>
          <cell r="D410">
            <v>2.41</v>
          </cell>
          <cell r="E410">
            <v>1</v>
          </cell>
          <cell r="F410">
            <v>0</v>
          </cell>
          <cell r="G410">
            <v>0</v>
          </cell>
          <cell r="H410">
            <v>0</v>
          </cell>
          <cell r="I410">
            <v>7.0000000000000007E-2</v>
          </cell>
          <cell r="J410">
            <v>0</v>
          </cell>
          <cell r="K410">
            <v>7.0000000000000007E-2</v>
          </cell>
          <cell r="L410">
            <v>0</v>
          </cell>
          <cell r="M410">
            <v>0</v>
          </cell>
          <cell r="N410">
            <v>0</v>
          </cell>
          <cell r="O410">
            <v>0</v>
          </cell>
          <cell r="P410">
            <v>2</v>
          </cell>
        </row>
        <row r="411">
          <cell r="B411" t="str">
            <v xml:space="preserve">XS </v>
          </cell>
          <cell r="C411">
            <v>0.125</v>
          </cell>
          <cell r="D411">
            <v>2.41</v>
          </cell>
          <cell r="E411">
            <v>1</v>
          </cell>
          <cell r="F411">
            <v>0</v>
          </cell>
          <cell r="G411">
            <v>0</v>
          </cell>
          <cell r="H411">
            <v>0</v>
          </cell>
          <cell r="I411">
            <v>7.0000000000000007E-2</v>
          </cell>
          <cell r="J411">
            <v>0</v>
          </cell>
          <cell r="K411">
            <v>7.0000000000000007E-2</v>
          </cell>
          <cell r="L411">
            <v>0</v>
          </cell>
          <cell r="M411">
            <v>0</v>
          </cell>
          <cell r="N411">
            <v>0</v>
          </cell>
          <cell r="O411">
            <v>0</v>
          </cell>
          <cell r="P411">
            <v>2</v>
          </cell>
        </row>
        <row r="412">
          <cell r="B412" t="str">
            <v xml:space="preserve">XS </v>
          </cell>
          <cell r="C412">
            <v>0.25</v>
          </cell>
          <cell r="D412">
            <v>3.02</v>
          </cell>
          <cell r="E412">
            <v>1</v>
          </cell>
          <cell r="F412">
            <v>1</v>
          </cell>
          <cell r="G412">
            <v>0</v>
          </cell>
          <cell r="H412">
            <v>0</v>
          </cell>
          <cell r="I412">
            <v>7.0000000000000007E-2</v>
          </cell>
          <cell r="J412">
            <v>0</v>
          </cell>
          <cell r="K412">
            <v>7.0000000000000007E-2</v>
          </cell>
          <cell r="L412">
            <v>0</v>
          </cell>
          <cell r="M412">
            <v>0</v>
          </cell>
          <cell r="N412">
            <v>0</v>
          </cell>
          <cell r="O412">
            <v>0</v>
          </cell>
          <cell r="P412">
            <v>2</v>
          </cell>
        </row>
        <row r="413">
          <cell r="B413" t="str">
            <v xml:space="preserve">XS </v>
          </cell>
          <cell r="C413">
            <v>0.25</v>
          </cell>
          <cell r="D413">
            <v>3.02</v>
          </cell>
          <cell r="E413">
            <v>1</v>
          </cell>
          <cell r="F413">
            <v>0</v>
          </cell>
          <cell r="G413">
            <v>0</v>
          </cell>
          <cell r="H413">
            <v>0</v>
          </cell>
          <cell r="I413">
            <v>7.0000000000000007E-2</v>
          </cell>
          <cell r="J413">
            <v>0</v>
          </cell>
          <cell r="K413">
            <v>7.0000000000000007E-2</v>
          </cell>
          <cell r="L413">
            <v>0</v>
          </cell>
          <cell r="M413">
            <v>0</v>
          </cell>
          <cell r="N413">
            <v>0</v>
          </cell>
          <cell r="O413">
            <v>0</v>
          </cell>
          <cell r="P413">
            <v>2</v>
          </cell>
        </row>
        <row r="414">
          <cell r="B414" t="str">
            <v xml:space="preserve">XS </v>
          </cell>
          <cell r="C414">
            <v>0.25</v>
          </cell>
          <cell r="D414">
            <v>3.02</v>
          </cell>
          <cell r="E414">
            <v>1</v>
          </cell>
          <cell r="F414">
            <v>0</v>
          </cell>
          <cell r="G414">
            <v>0</v>
          </cell>
          <cell r="H414">
            <v>0</v>
          </cell>
          <cell r="I414">
            <v>7.0000000000000007E-2</v>
          </cell>
          <cell r="J414">
            <v>0</v>
          </cell>
          <cell r="K414">
            <v>7.0000000000000007E-2</v>
          </cell>
          <cell r="L414">
            <v>0</v>
          </cell>
          <cell r="M414">
            <v>0</v>
          </cell>
          <cell r="N414">
            <v>0</v>
          </cell>
          <cell r="O414">
            <v>0</v>
          </cell>
          <cell r="P414">
            <v>2</v>
          </cell>
        </row>
        <row r="415">
          <cell r="B415" t="str">
            <v xml:space="preserve">XS </v>
          </cell>
          <cell r="C415">
            <v>0.375</v>
          </cell>
          <cell r="D415">
            <v>3.2</v>
          </cell>
          <cell r="E415">
            <v>1</v>
          </cell>
          <cell r="F415">
            <v>1</v>
          </cell>
          <cell r="G415">
            <v>1</v>
          </cell>
          <cell r="H415">
            <v>1</v>
          </cell>
          <cell r="I415">
            <v>7.0000000000000007E-2</v>
          </cell>
          <cell r="J415">
            <v>0</v>
          </cell>
          <cell r="K415">
            <v>7.0000000000000007E-2</v>
          </cell>
          <cell r="L415">
            <v>2</v>
          </cell>
          <cell r="M415">
            <v>2</v>
          </cell>
          <cell r="N415">
            <v>8.8062877131794293E-312</v>
          </cell>
          <cell r="O415" t="str">
            <v xml:space="preserve">XS </v>
          </cell>
          <cell r="P415">
            <v>2</v>
          </cell>
          <cell r="Q415">
            <v>3.2</v>
          </cell>
          <cell r="R415">
            <v>1</v>
          </cell>
        </row>
        <row r="416">
          <cell r="B416" t="str">
            <v xml:space="preserve">XS </v>
          </cell>
          <cell r="C416">
            <v>0.375</v>
          </cell>
          <cell r="D416">
            <v>3.2</v>
          </cell>
          <cell r="E416">
            <v>1</v>
          </cell>
          <cell r="F416">
            <v>0</v>
          </cell>
          <cell r="G416">
            <v>0</v>
          </cell>
          <cell r="H416">
            <v>0</v>
          </cell>
          <cell r="I416">
            <v>7.0000000000000007E-2</v>
          </cell>
          <cell r="J416">
            <v>0</v>
          </cell>
          <cell r="K416">
            <v>7.0000000000000007E-2</v>
          </cell>
          <cell r="L416">
            <v>0</v>
          </cell>
          <cell r="M416">
            <v>0</v>
          </cell>
          <cell r="N416">
            <v>0</v>
          </cell>
          <cell r="O416">
            <v>0</v>
          </cell>
          <cell r="P416">
            <v>2</v>
          </cell>
        </row>
        <row r="417">
          <cell r="B417" t="str">
            <v xml:space="preserve">XS </v>
          </cell>
          <cell r="C417">
            <v>0.375</v>
          </cell>
          <cell r="D417">
            <v>3.2</v>
          </cell>
          <cell r="E417">
            <v>1</v>
          </cell>
          <cell r="F417">
            <v>0</v>
          </cell>
          <cell r="G417">
            <v>0</v>
          </cell>
          <cell r="H417">
            <v>0</v>
          </cell>
          <cell r="I417">
            <v>7.0000000000000007E-2</v>
          </cell>
          <cell r="J417">
            <v>0</v>
          </cell>
          <cell r="K417">
            <v>7.0000000000000007E-2</v>
          </cell>
          <cell r="L417">
            <v>0</v>
          </cell>
          <cell r="M417">
            <v>0</v>
          </cell>
          <cell r="N417">
            <v>0</v>
          </cell>
          <cell r="O417">
            <v>0</v>
          </cell>
          <cell r="P417">
            <v>2</v>
          </cell>
        </row>
        <row r="418">
          <cell r="A418">
            <v>2</v>
          </cell>
          <cell r="B418" t="str">
            <v xml:space="preserve">XS </v>
          </cell>
          <cell r="C418">
            <v>0.5</v>
          </cell>
          <cell r="D418">
            <v>3.73</v>
          </cell>
          <cell r="E418">
            <v>1</v>
          </cell>
          <cell r="F418">
            <v>1</v>
          </cell>
          <cell r="G418">
            <v>1</v>
          </cell>
          <cell r="H418">
            <v>1</v>
          </cell>
          <cell r="I418">
            <v>7.0000000000000007E-2</v>
          </cell>
          <cell r="J418">
            <v>0</v>
          </cell>
          <cell r="K418">
            <v>7.0000000000000007E-2</v>
          </cell>
          <cell r="L418">
            <v>2</v>
          </cell>
          <cell r="M418">
            <v>2</v>
          </cell>
          <cell r="N418">
            <v>8.8699475869083874E-312</v>
          </cell>
          <cell r="O418" t="str">
            <v xml:space="preserve">XS </v>
          </cell>
          <cell r="P418">
            <v>2</v>
          </cell>
          <cell r="Q418">
            <v>3.73</v>
          </cell>
          <cell r="R418">
            <v>1</v>
          </cell>
        </row>
        <row r="419">
          <cell r="B419" t="str">
            <v xml:space="preserve">XS </v>
          </cell>
          <cell r="C419">
            <v>0.5</v>
          </cell>
          <cell r="D419">
            <v>3.73</v>
          </cell>
          <cell r="E419">
            <v>1</v>
          </cell>
          <cell r="F419">
            <v>1</v>
          </cell>
          <cell r="G419">
            <v>0</v>
          </cell>
          <cell r="H419">
            <v>0</v>
          </cell>
          <cell r="I419">
            <v>7.0000000000000007E-2</v>
          </cell>
          <cell r="J419">
            <v>0</v>
          </cell>
          <cell r="K419">
            <v>7.0000000000000007E-2</v>
          </cell>
          <cell r="L419">
            <v>0</v>
          </cell>
          <cell r="M419">
            <v>0</v>
          </cell>
          <cell r="N419">
            <v>0</v>
          </cell>
          <cell r="O419">
            <v>0</v>
          </cell>
          <cell r="P419">
            <v>2</v>
          </cell>
          <cell r="Q419">
            <v>0</v>
          </cell>
        </row>
        <row r="420">
          <cell r="B420" t="str">
            <v xml:space="preserve">XS </v>
          </cell>
          <cell r="C420">
            <v>0.5</v>
          </cell>
          <cell r="D420">
            <v>3.73</v>
          </cell>
          <cell r="E420">
            <v>1</v>
          </cell>
          <cell r="F420">
            <v>0</v>
          </cell>
          <cell r="G420">
            <v>0</v>
          </cell>
          <cell r="H420">
            <v>0</v>
          </cell>
          <cell r="I420">
            <v>7.0000000000000007E-2</v>
          </cell>
          <cell r="J420">
            <v>0</v>
          </cell>
          <cell r="K420">
            <v>7.0000000000000007E-2</v>
          </cell>
          <cell r="L420">
            <v>0</v>
          </cell>
          <cell r="M420">
            <v>0</v>
          </cell>
          <cell r="N420">
            <v>0</v>
          </cell>
          <cell r="O420">
            <v>0</v>
          </cell>
          <cell r="P420">
            <v>2</v>
          </cell>
        </row>
        <row r="421">
          <cell r="B421" t="str">
            <v xml:space="preserve">XS </v>
          </cell>
          <cell r="C421">
            <v>0.75</v>
          </cell>
          <cell r="D421">
            <v>3.91</v>
          </cell>
          <cell r="E421">
            <v>1</v>
          </cell>
          <cell r="F421">
            <v>0</v>
          </cell>
          <cell r="G421">
            <v>0</v>
          </cell>
          <cell r="H421">
            <v>0</v>
          </cell>
          <cell r="I421">
            <v>7.0000000000000007E-2</v>
          </cell>
          <cell r="J421">
            <v>0</v>
          </cell>
          <cell r="K421">
            <v>7.0000000000000007E-2</v>
          </cell>
          <cell r="L421">
            <v>0</v>
          </cell>
          <cell r="M421">
            <v>0</v>
          </cell>
          <cell r="N421">
            <v>0</v>
          </cell>
          <cell r="O421">
            <v>0</v>
          </cell>
          <cell r="P421">
            <v>2</v>
          </cell>
        </row>
        <row r="422">
          <cell r="B422" t="str">
            <v xml:space="preserve">XS </v>
          </cell>
          <cell r="C422">
            <v>0.75</v>
          </cell>
          <cell r="D422">
            <v>3.91</v>
          </cell>
          <cell r="E422">
            <v>1</v>
          </cell>
          <cell r="F422">
            <v>0</v>
          </cell>
          <cell r="G422">
            <v>0</v>
          </cell>
          <cell r="H422">
            <v>0</v>
          </cell>
          <cell r="I422">
            <v>7.0000000000000007E-2</v>
          </cell>
          <cell r="J422">
            <v>0</v>
          </cell>
          <cell r="K422">
            <v>7.0000000000000007E-2</v>
          </cell>
          <cell r="L422">
            <v>0</v>
          </cell>
          <cell r="M422">
            <v>0</v>
          </cell>
          <cell r="N422">
            <v>0</v>
          </cell>
          <cell r="O422">
            <v>0</v>
          </cell>
          <cell r="P422">
            <v>2</v>
          </cell>
        </row>
        <row r="423">
          <cell r="B423" t="str">
            <v xml:space="preserve">XS </v>
          </cell>
          <cell r="C423">
            <v>0.75</v>
          </cell>
          <cell r="D423">
            <v>3.91</v>
          </cell>
          <cell r="E423">
            <v>1</v>
          </cell>
          <cell r="F423">
            <v>0</v>
          </cell>
          <cell r="G423">
            <v>0</v>
          </cell>
          <cell r="H423">
            <v>0</v>
          </cell>
          <cell r="I423">
            <v>7.0000000000000007E-2</v>
          </cell>
          <cell r="J423">
            <v>0</v>
          </cell>
          <cell r="K423">
            <v>7.0000000000000007E-2</v>
          </cell>
          <cell r="L423">
            <v>0</v>
          </cell>
          <cell r="M423">
            <v>0</v>
          </cell>
          <cell r="N423">
            <v>0</v>
          </cell>
          <cell r="O423">
            <v>0</v>
          </cell>
          <cell r="P423">
            <v>2</v>
          </cell>
        </row>
        <row r="424">
          <cell r="B424" t="str">
            <v xml:space="preserve">XS </v>
          </cell>
          <cell r="C424">
            <v>1</v>
          </cell>
          <cell r="D424">
            <v>4.55</v>
          </cell>
          <cell r="E424">
            <v>1</v>
          </cell>
          <cell r="F424">
            <v>0</v>
          </cell>
          <cell r="G424">
            <v>0</v>
          </cell>
          <cell r="H424">
            <v>0</v>
          </cell>
          <cell r="I424">
            <v>0.15</v>
          </cell>
          <cell r="J424">
            <v>0</v>
          </cell>
          <cell r="K424">
            <v>0.15</v>
          </cell>
          <cell r="L424">
            <v>0</v>
          </cell>
          <cell r="M424">
            <v>0</v>
          </cell>
          <cell r="N424">
            <v>0</v>
          </cell>
          <cell r="O424">
            <v>0</v>
          </cell>
          <cell r="P424">
            <v>2</v>
          </cell>
        </row>
        <row r="425">
          <cell r="B425" t="str">
            <v xml:space="preserve">XS </v>
          </cell>
          <cell r="C425">
            <v>1</v>
          </cell>
          <cell r="D425">
            <v>4.55</v>
          </cell>
          <cell r="E425">
            <v>1</v>
          </cell>
          <cell r="F425">
            <v>0</v>
          </cell>
          <cell r="G425">
            <v>0</v>
          </cell>
          <cell r="H425">
            <v>0</v>
          </cell>
          <cell r="I425">
            <v>0.15</v>
          </cell>
          <cell r="J425">
            <v>0</v>
          </cell>
          <cell r="K425">
            <v>0.15</v>
          </cell>
          <cell r="L425">
            <v>0</v>
          </cell>
          <cell r="M425">
            <v>0</v>
          </cell>
          <cell r="N425">
            <v>0</v>
          </cell>
          <cell r="O425">
            <v>0</v>
          </cell>
          <cell r="P425">
            <v>2</v>
          </cell>
        </row>
        <row r="426">
          <cell r="B426" t="str">
            <v xml:space="preserve">XS </v>
          </cell>
          <cell r="C426">
            <v>1</v>
          </cell>
          <cell r="D426">
            <v>4.55</v>
          </cell>
          <cell r="E426">
            <v>1</v>
          </cell>
          <cell r="F426">
            <v>0</v>
          </cell>
          <cell r="G426">
            <v>0</v>
          </cell>
          <cell r="H426">
            <v>0</v>
          </cell>
          <cell r="I426">
            <v>0.15</v>
          </cell>
          <cell r="J426">
            <v>0</v>
          </cell>
          <cell r="K426">
            <v>0.15</v>
          </cell>
          <cell r="L426">
            <v>0</v>
          </cell>
          <cell r="M426">
            <v>0</v>
          </cell>
          <cell r="N426">
            <v>0</v>
          </cell>
          <cell r="O426">
            <v>0</v>
          </cell>
          <cell r="P426">
            <v>2</v>
          </cell>
        </row>
        <row r="427">
          <cell r="B427" t="str">
            <v xml:space="preserve">XS </v>
          </cell>
          <cell r="C427">
            <v>1.25</v>
          </cell>
          <cell r="D427">
            <v>4.8499999999999996</v>
          </cell>
          <cell r="E427">
            <v>1</v>
          </cell>
          <cell r="F427">
            <v>0</v>
          </cell>
          <cell r="G427">
            <v>0</v>
          </cell>
          <cell r="H427">
            <v>0</v>
          </cell>
          <cell r="I427">
            <v>0.13</v>
          </cell>
          <cell r="J427">
            <v>0.17</v>
          </cell>
          <cell r="K427">
            <v>0.30000000000000004</v>
          </cell>
          <cell r="L427">
            <v>0</v>
          </cell>
          <cell r="M427">
            <v>0</v>
          </cell>
          <cell r="N427">
            <v>0</v>
          </cell>
          <cell r="O427">
            <v>0</v>
          </cell>
          <cell r="P427">
            <v>2</v>
          </cell>
        </row>
        <row r="428">
          <cell r="B428" t="str">
            <v xml:space="preserve">XS </v>
          </cell>
          <cell r="C428">
            <v>1.25</v>
          </cell>
          <cell r="D428">
            <v>4.8499999999999996</v>
          </cell>
          <cell r="E428">
            <v>1</v>
          </cell>
          <cell r="F428">
            <v>0</v>
          </cell>
          <cell r="G428">
            <v>0</v>
          </cell>
          <cell r="H428">
            <v>0</v>
          </cell>
          <cell r="I428">
            <v>0.13</v>
          </cell>
          <cell r="J428">
            <v>0.17</v>
          </cell>
          <cell r="K428">
            <v>0.30000000000000004</v>
          </cell>
          <cell r="L428">
            <v>0</v>
          </cell>
          <cell r="M428">
            <v>0</v>
          </cell>
          <cell r="N428">
            <v>0</v>
          </cell>
          <cell r="O428">
            <v>0</v>
          </cell>
          <cell r="P428">
            <v>2</v>
          </cell>
        </row>
        <row r="429">
          <cell r="B429" t="str">
            <v xml:space="preserve">XS </v>
          </cell>
          <cell r="C429">
            <v>1.25</v>
          </cell>
          <cell r="D429">
            <v>4.8499999999999996</v>
          </cell>
          <cell r="E429">
            <v>1</v>
          </cell>
          <cell r="F429">
            <v>1</v>
          </cell>
          <cell r="G429">
            <v>1</v>
          </cell>
          <cell r="H429">
            <v>1</v>
          </cell>
          <cell r="I429">
            <v>0.13</v>
          </cell>
          <cell r="J429">
            <v>0.17</v>
          </cell>
          <cell r="K429">
            <v>0.30000000000000004</v>
          </cell>
          <cell r="L429">
            <v>2</v>
          </cell>
          <cell r="M429">
            <v>2</v>
          </cell>
          <cell r="N429">
            <v>9.1033671239145674E-312</v>
          </cell>
          <cell r="O429" t="str">
            <v xml:space="preserve">XS </v>
          </cell>
          <cell r="P429">
            <v>2</v>
          </cell>
          <cell r="Q429">
            <v>2</v>
          </cell>
          <cell r="R429">
            <v>9.0821471660049147E-312</v>
          </cell>
        </row>
        <row r="430">
          <cell r="B430" t="str">
            <v xml:space="preserve">XS </v>
          </cell>
          <cell r="C430">
            <v>1.5</v>
          </cell>
          <cell r="D430">
            <v>5.08</v>
          </cell>
          <cell r="E430">
            <v>1</v>
          </cell>
          <cell r="F430">
            <v>0</v>
          </cell>
          <cell r="G430">
            <v>0</v>
          </cell>
          <cell r="H430">
            <v>0</v>
          </cell>
          <cell r="I430">
            <v>0.15</v>
          </cell>
          <cell r="J430">
            <v>0.15</v>
          </cell>
          <cell r="K430">
            <v>0.3</v>
          </cell>
          <cell r="L430">
            <v>0</v>
          </cell>
          <cell r="M430">
            <v>0</v>
          </cell>
          <cell r="N430">
            <v>0</v>
          </cell>
          <cell r="O430">
            <v>0</v>
          </cell>
          <cell r="P430">
            <v>2</v>
          </cell>
        </row>
        <row r="431">
          <cell r="B431" t="str">
            <v xml:space="preserve">XS </v>
          </cell>
          <cell r="C431">
            <v>1.5</v>
          </cell>
          <cell r="D431">
            <v>5.08</v>
          </cell>
          <cell r="E431">
            <v>1</v>
          </cell>
          <cell r="F431">
            <v>0</v>
          </cell>
          <cell r="G431">
            <v>0</v>
          </cell>
          <cell r="H431">
            <v>0</v>
          </cell>
          <cell r="I431">
            <v>0.15</v>
          </cell>
          <cell r="J431">
            <v>0.15</v>
          </cell>
          <cell r="K431">
            <v>0.3</v>
          </cell>
          <cell r="L431">
            <v>0</v>
          </cell>
          <cell r="M431">
            <v>0</v>
          </cell>
          <cell r="N431">
            <v>0</v>
          </cell>
          <cell r="O431">
            <v>0</v>
          </cell>
          <cell r="P431">
            <v>2</v>
          </cell>
        </row>
        <row r="432">
          <cell r="B432" t="str">
            <v xml:space="preserve">XS </v>
          </cell>
          <cell r="C432">
            <v>1.5</v>
          </cell>
          <cell r="D432">
            <v>5.08</v>
          </cell>
          <cell r="E432">
            <v>1</v>
          </cell>
          <cell r="F432">
            <v>0</v>
          </cell>
          <cell r="G432">
            <v>0</v>
          </cell>
          <cell r="H432">
            <v>0</v>
          </cell>
          <cell r="I432">
            <v>0.15</v>
          </cell>
          <cell r="J432">
            <v>0.15</v>
          </cell>
          <cell r="K432">
            <v>0.3</v>
          </cell>
          <cell r="L432">
            <v>0</v>
          </cell>
          <cell r="M432">
            <v>0</v>
          </cell>
          <cell r="N432">
            <v>0</v>
          </cell>
          <cell r="O432">
            <v>0</v>
          </cell>
          <cell r="P432">
            <v>2</v>
          </cell>
        </row>
        <row r="433">
          <cell r="B433" t="str">
            <v xml:space="preserve">XS </v>
          </cell>
          <cell r="C433">
            <v>2</v>
          </cell>
          <cell r="D433">
            <v>5.54</v>
          </cell>
          <cell r="E433">
            <v>1</v>
          </cell>
          <cell r="F433">
            <v>0</v>
          </cell>
          <cell r="G433">
            <v>0</v>
          </cell>
          <cell r="H433">
            <v>0</v>
          </cell>
          <cell r="I433">
            <v>0.2</v>
          </cell>
          <cell r="J433">
            <v>0.25</v>
          </cell>
          <cell r="K433">
            <v>0.45</v>
          </cell>
          <cell r="L433">
            <v>0</v>
          </cell>
          <cell r="M433">
            <v>0</v>
          </cell>
          <cell r="N433">
            <v>0</v>
          </cell>
          <cell r="O433">
            <v>0</v>
          </cell>
          <cell r="P433">
            <v>2</v>
          </cell>
        </row>
        <row r="434">
          <cell r="B434" t="str">
            <v xml:space="preserve">XS </v>
          </cell>
          <cell r="C434">
            <v>2</v>
          </cell>
          <cell r="D434">
            <v>5.54</v>
          </cell>
          <cell r="E434">
            <v>1</v>
          </cell>
          <cell r="F434">
            <v>0</v>
          </cell>
          <cell r="G434">
            <v>0</v>
          </cell>
          <cell r="H434">
            <v>0</v>
          </cell>
          <cell r="I434">
            <v>0.2</v>
          </cell>
          <cell r="J434">
            <v>0.25</v>
          </cell>
          <cell r="K434">
            <v>0.45</v>
          </cell>
          <cell r="L434">
            <v>0</v>
          </cell>
          <cell r="M434">
            <v>0</v>
          </cell>
          <cell r="N434">
            <v>0</v>
          </cell>
          <cell r="O434">
            <v>0</v>
          </cell>
          <cell r="P434">
            <v>2</v>
          </cell>
        </row>
        <row r="435">
          <cell r="B435" t="str">
            <v xml:space="preserve">XS </v>
          </cell>
          <cell r="C435">
            <v>2</v>
          </cell>
          <cell r="D435">
            <v>5.54</v>
          </cell>
          <cell r="E435">
            <v>1</v>
          </cell>
          <cell r="F435">
            <v>0</v>
          </cell>
          <cell r="G435">
            <v>0</v>
          </cell>
          <cell r="H435">
            <v>0</v>
          </cell>
          <cell r="I435">
            <v>0.2</v>
          </cell>
          <cell r="J435">
            <v>0.25</v>
          </cell>
          <cell r="K435">
            <v>0.45</v>
          </cell>
          <cell r="L435">
            <v>0</v>
          </cell>
          <cell r="M435">
            <v>0</v>
          </cell>
          <cell r="N435">
            <v>0</v>
          </cell>
          <cell r="O435">
            <v>0</v>
          </cell>
          <cell r="P435">
            <v>2</v>
          </cell>
        </row>
        <row r="436">
          <cell r="B436" t="str">
            <v xml:space="preserve">XS </v>
          </cell>
          <cell r="C436">
            <v>2.5</v>
          </cell>
          <cell r="D436">
            <v>7.01</v>
          </cell>
          <cell r="E436">
            <v>1</v>
          </cell>
          <cell r="F436">
            <v>0</v>
          </cell>
          <cell r="G436">
            <v>0</v>
          </cell>
          <cell r="H436">
            <v>0</v>
          </cell>
          <cell r="I436">
            <v>0.25</v>
          </cell>
          <cell r="J436">
            <v>0.5</v>
          </cell>
          <cell r="K436">
            <v>0.75</v>
          </cell>
          <cell r="L436">
            <v>0</v>
          </cell>
          <cell r="M436">
            <v>0</v>
          </cell>
          <cell r="N436">
            <v>0</v>
          </cell>
          <cell r="O436">
            <v>0</v>
          </cell>
          <cell r="P436">
            <v>2</v>
          </cell>
        </row>
        <row r="437">
          <cell r="B437" t="str">
            <v xml:space="preserve">XS </v>
          </cell>
          <cell r="C437">
            <v>3</v>
          </cell>
          <cell r="D437">
            <v>7.62</v>
          </cell>
          <cell r="E437">
            <v>1</v>
          </cell>
          <cell r="F437">
            <v>0</v>
          </cell>
          <cell r="G437">
            <v>0</v>
          </cell>
          <cell r="H437">
            <v>0</v>
          </cell>
          <cell r="I437">
            <v>0.3</v>
          </cell>
          <cell r="J437">
            <v>0.6</v>
          </cell>
          <cell r="K437">
            <v>0.89999999999999991</v>
          </cell>
          <cell r="L437">
            <v>0</v>
          </cell>
          <cell r="M437">
            <v>0</v>
          </cell>
          <cell r="N437">
            <v>0</v>
          </cell>
          <cell r="O437">
            <v>0</v>
          </cell>
          <cell r="P437">
            <v>2</v>
          </cell>
        </row>
        <row r="438">
          <cell r="B438" t="str">
            <v xml:space="preserve">XS </v>
          </cell>
          <cell r="C438">
            <v>3.5</v>
          </cell>
          <cell r="D438">
            <v>8.08</v>
          </cell>
          <cell r="E438">
            <v>1</v>
          </cell>
          <cell r="F438">
            <v>0</v>
          </cell>
          <cell r="G438">
            <v>0</v>
          </cell>
          <cell r="H438">
            <v>0</v>
          </cell>
          <cell r="I438">
            <v>0.35</v>
          </cell>
          <cell r="J438">
            <v>0.85</v>
          </cell>
          <cell r="K438">
            <v>1.2</v>
          </cell>
          <cell r="L438">
            <v>0</v>
          </cell>
          <cell r="M438">
            <v>0</v>
          </cell>
          <cell r="N438">
            <v>0</v>
          </cell>
          <cell r="O438">
            <v>0</v>
          </cell>
          <cell r="P438">
            <v>3</v>
          </cell>
        </row>
        <row r="439">
          <cell r="B439" t="str">
            <v xml:space="preserve">XS </v>
          </cell>
          <cell r="C439">
            <v>4</v>
          </cell>
          <cell r="D439">
            <v>8.56</v>
          </cell>
          <cell r="E439">
            <v>1</v>
          </cell>
          <cell r="F439">
            <v>0</v>
          </cell>
          <cell r="G439">
            <v>0</v>
          </cell>
          <cell r="H439">
            <v>0</v>
          </cell>
          <cell r="I439">
            <v>0.41</v>
          </cell>
          <cell r="J439">
            <v>0.93</v>
          </cell>
          <cell r="K439">
            <v>1.34</v>
          </cell>
          <cell r="L439">
            <v>0</v>
          </cell>
          <cell r="M439">
            <v>0</v>
          </cell>
          <cell r="N439">
            <v>0</v>
          </cell>
          <cell r="O439">
            <v>0</v>
          </cell>
          <cell r="P439">
            <v>3</v>
          </cell>
        </row>
        <row r="440">
          <cell r="B440" t="str">
            <v xml:space="preserve">XS </v>
          </cell>
          <cell r="C440">
            <v>5</v>
          </cell>
          <cell r="D440">
            <v>9.5299999999999994</v>
          </cell>
          <cell r="E440">
            <v>1</v>
          </cell>
          <cell r="F440">
            <v>1</v>
          </cell>
          <cell r="G440">
            <v>1</v>
          </cell>
          <cell r="H440">
            <v>1</v>
          </cell>
          <cell r="I440">
            <v>0.51</v>
          </cell>
          <cell r="J440">
            <v>1.59</v>
          </cell>
          <cell r="K440">
            <v>2.1</v>
          </cell>
          <cell r="L440">
            <v>4</v>
          </cell>
          <cell r="M440">
            <v>4</v>
          </cell>
          <cell r="N440">
            <v>9.3367866609207473E-312</v>
          </cell>
          <cell r="O440" t="str">
            <v xml:space="preserve">XS </v>
          </cell>
          <cell r="P440">
            <v>4</v>
          </cell>
          <cell r="Q440">
            <v>4</v>
          </cell>
          <cell r="R440">
            <v>9.3155667030110946E-312</v>
          </cell>
        </row>
        <row r="441">
          <cell r="B441" t="str">
            <v xml:space="preserve">XS </v>
          </cell>
          <cell r="C441">
            <v>6</v>
          </cell>
          <cell r="D441">
            <v>10.97</v>
          </cell>
          <cell r="E441">
            <v>1.25</v>
          </cell>
          <cell r="F441">
            <v>0</v>
          </cell>
          <cell r="G441">
            <v>0</v>
          </cell>
          <cell r="H441">
            <v>0</v>
          </cell>
          <cell r="I441">
            <v>0.61</v>
          </cell>
          <cell r="J441">
            <v>2.69</v>
          </cell>
          <cell r="K441">
            <v>3.3</v>
          </cell>
          <cell r="L441">
            <v>0</v>
          </cell>
          <cell r="M441">
            <v>0</v>
          </cell>
          <cell r="N441">
            <v>0</v>
          </cell>
          <cell r="O441">
            <v>0</v>
          </cell>
          <cell r="P441">
            <v>4</v>
          </cell>
        </row>
        <row r="442">
          <cell r="B442" t="str">
            <v xml:space="preserve">XS </v>
          </cell>
          <cell r="C442">
            <v>8</v>
          </cell>
          <cell r="D442">
            <v>12.7</v>
          </cell>
          <cell r="E442">
            <v>1.25</v>
          </cell>
          <cell r="F442">
            <v>0</v>
          </cell>
          <cell r="G442">
            <v>0</v>
          </cell>
          <cell r="H442">
            <v>0</v>
          </cell>
          <cell r="I442">
            <v>0.81</v>
          </cell>
          <cell r="J442">
            <v>4.58</v>
          </cell>
          <cell r="K442">
            <v>5.3900000000000006</v>
          </cell>
          <cell r="L442">
            <v>0</v>
          </cell>
          <cell r="M442">
            <v>0</v>
          </cell>
          <cell r="N442">
            <v>0</v>
          </cell>
          <cell r="O442">
            <v>0</v>
          </cell>
          <cell r="P442">
            <v>4</v>
          </cell>
        </row>
        <row r="443">
          <cell r="B443" t="str">
            <v xml:space="preserve">XS </v>
          </cell>
          <cell r="C443">
            <v>10</v>
          </cell>
          <cell r="D443">
            <v>12.7</v>
          </cell>
          <cell r="E443">
            <v>1.25</v>
          </cell>
          <cell r="F443">
            <v>0</v>
          </cell>
          <cell r="G443">
            <v>0</v>
          </cell>
          <cell r="H443">
            <v>0</v>
          </cell>
          <cell r="I443">
            <v>1.01</v>
          </cell>
          <cell r="J443">
            <v>5.74</v>
          </cell>
          <cell r="K443">
            <v>6.75</v>
          </cell>
          <cell r="L443">
            <v>0</v>
          </cell>
          <cell r="M443">
            <v>0</v>
          </cell>
          <cell r="N443">
            <v>0</v>
          </cell>
          <cell r="O443">
            <v>0</v>
          </cell>
          <cell r="P443">
            <v>4</v>
          </cell>
        </row>
        <row r="444">
          <cell r="B444" t="str">
            <v xml:space="preserve">XS </v>
          </cell>
          <cell r="C444">
            <v>12</v>
          </cell>
          <cell r="D444">
            <v>12.7</v>
          </cell>
          <cell r="E444">
            <v>1.25</v>
          </cell>
          <cell r="F444">
            <v>0</v>
          </cell>
          <cell r="G444">
            <v>0</v>
          </cell>
          <cell r="H444">
            <v>0</v>
          </cell>
          <cell r="I444">
            <v>1.22</v>
          </cell>
          <cell r="J444">
            <v>6.73</v>
          </cell>
          <cell r="K444">
            <v>7.95</v>
          </cell>
          <cell r="L444">
            <v>0</v>
          </cell>
          <cell r="M444">
            <v>0</v>
          </cell>
          <cell r="N444">
            <v>0</v>
          </cell>
          <cell r="O444">
            <v>0</v>
          </cell>
          <cell r="P444">
            <v>6</v>
          </cell>
        </row>
        <row r="445">
          <cell r="B445" t="str">
            <v xml:space="preserve">XS </v>
          </cell>
          <cell r="C445">
            <v>14</v>
          </cell>
          <cell r="D445">
            <v>12.7</v>
          </cell>
          <cell r="E445">
            <v>1.25</v>
          </cell>
          <cell r="F445">
            <v>0</v>
          </cell>
          <cell r="G445">
            <v>0</v>
          </cell>
          <cell r="H445">
            <v>0</v>
          </cell>
          <cell r="I445">
            <v>1.42</v>
          </cell>
          <cell r="J445">
            <v>7.28</v>
          </cell>
          <cell r="K445">
            <v>8.6999999999999993</v>
          </cell>
          <cell r="L445">
            <v>0</v>
          </cell>
          <cell r="M445">
            <v>0</v>
          </cell>
          <cell r="N445">
            <v>0</v>
          </cell>
          <cell r="O445">
            <v>0</v>
          </cell>
          <cell r="P445">
            <v>6</v>
          </cell>
        </row>
        <row r="446">
          <cell r="B446" t="str">
            <v xml:space="preserve">XS </v>
          </cell>
          <cell r="C446">
            <v>16</v>
          </cell>
          <cell r="D446">
            <v>12.7</v>
          </cell>
          <cell r="E446">
            <v>1.25</v>
          </cell>
          <cell r="F446">
            <v>0</v>
          </cell>
          <cell r="G446">
            <v>0</v>
          </cell>
          <cell r="H446">
            <v>0</v>
          </cell>
          <cell r="I446">
            <v>1.62</v>
          </cell>
          <cell r="J446">
            <v>8.42</v>
          </cell>
          <cell r="K446">
            <v>10.039999999999999</v>
          </cell>
          <cell r="L446">
            <v>0</v>
          </cell>
          <cell r="M446">
            <v>0</v>
          </cell>
          <cell r="N446">
            <v>0</v>
          </cell>
          <cell r="O446">
            <v>0</v>
          </cell>
          <cell r="P446">
            <v>6</v>
          </cell>
        </row>
        <row r="447">
          <cell r="B447" t="str">
            <v xml:space="preserve">XS </v>
          </cell>
          <cell r="C447">
            <v>18</v>
          </cell>
          <cell r="D447">
            <v>12.7</v>
          </cell>
          <cell r="E447">
            <v>1.25</v>
          </cell>
          <cell r="F447">
            <v>0</v>
          </cell>
          <cell r="G447">
            <v>0</v>
          </cell>
          <cell r="H447">
            <v>0</v>
          </cell>
          <cell r="I447">
            <v>1.82</v>
          </cell>
          <cell r="J447">
            <v>9.42</v>
          </cell>
          <cell r="K447">
            <v>11.24</v>
          </cell>
          <cell r="L447">
            <v>0</v>
          </cell>
          <cell r="M447">
            <v>0</v>
          </cell>
          <cell r="N447">
            <v>0</v>
          </cell>
          <cell r="O447">
            <v>0</v>
          </cell>
          <cell r="P447">
            <v>6</v>
          </cell>
        </row>
        <row r="448">
          <cell r="B448" t="str">
            <v xml:space="preserve">XS </v>
          </cell>
          <cell r="C448">
            <v>20</v>
          </cell>
          <cell r="D448">
            <v>12.7</v>
          </cell>
          <cell r="E448">
            <v>1.25</v>
          </cell>
          <cell r="F448">
            <v>0</v>
          </cell>
          <cell r="G448">
            <v>0</v>
          </cell>
          <cell r="H448">
            <v>0</v>
          </cell>
          <cell r="I448">
            <v>2.0299999999999998</v>
          </cell>
          <cell r="J448">
            <v>10.42</v>
          </cell>
          <cell r="K448">
            <v>12.45</v>
          </cell>
          <cell r="L448">
            <v>0</v>
          </cell>
          <cell r="M448">
            <v>0</v>
          </cell>
          <cell r="N448">
            <v>0</v>
          </cell>
          <cell r="O448">
            <v>0</v>
          </cell>
          <cell r="P448">
            <v>7</v>
          </cell>
        </row>
        <row r="449">
          <cell r="B449" t="str">
            <v xml:space="preserve">XS </v>
          </cell>
          <cell r="C449">
            <v>22</v>
          </cell>
          <cell r="D449">
            <v>12.7</v>
          </cell>
          <cell r="E449">
            <v>1.25</v>
          </cell>
          <cell r="F449">
            <v>0</v>
          </cell>
          <cell r="G449">
            <v>0</v>
          </cell>
          <cell r="H449">
            <v>0</v>
          </cell>
          <cell r="I449">
            <v>2.23</v>
          </cell>
          <cell r="J449">
            <v>11.72</v>
          </cell>
          <cell r="K449">
            <v>13.950000000000001</v>
          </cell>
          <cell r="L449">
            <v>0</v>
          </cell>
          <cell r="M449">
            <v>0</v>
          </cell>
          <cell r="N449">
            <v>0</v>
          </cell>
          <cell r="O449">
            <v>0</v>
          </cell>
          <cell r="P449">
            <v>8</v>
          </cell>
        </row>
        <row r="450">
          <cell r="B450" t="str">
            <v xml:space="preserve">XS </v>
          </cell>
          <cell r="C450">
            <v>24</v>
          </cell>
          <cell r="D450">
            <v>12.7</v>
          </cell>
          <cell r="E450">
            <v>1.25</v>
          </cell>
          <cell r="F450">
            <v>0</v>
          </cell>
          <cell r="G450">
            <v>0</v>
          </cell>
          <cell r="H450">
            <v>0</v>
          </cell>
          <cell r="I450">
            <v>2.4300000000000002</v>
          </cell>
          <cell r="J450">
            <v>12.57</v>
          </cell>
          <cell r="K450">
            <v>15</v>
          </cell>
          <cell r="L450">
            <v>0</v>
          </cell>
          <cell r="M450">
            <v>0</v>
          </cell>
          <cell r="N450">
            <v>0</v>
          </cell>
          <cell r="O450">
            <v>0</v>
          </cell>
          <cell r="P450">
            <v>8</v>
          </cell>
        </row>
        <row r="451">
          <cell r="B451" t="str">
            <v xml:space="preserve">XS </v>
          </cell>
          <cell r="C451">
            <v>26</v>
          </cell>
          <cell r="D451">
            <v>12.7</v>
          </cell>
          <cell r="E451">
            <v>1.25</v>
          </cell>
          <cell r="F451">
            <v>1.25</v>
          </cell>
          <cell r="G451">
            <v>1.25</v>
          </cell>
          <cell r="H451">
            <v>1.25</v>
          </cell>
          <cell r="I451">
            <v>2.64</v>
          </cell>
          <cell r="J451">
            <v>13.86</v>
          </cell>
          <cell r="K451">
            <v>16.5</v>
          </cell>
          <cell r="L451">
            <v>9</v>
          </cell>
          <cell r="M451">
            <v>9</v>
          </cell>
          <cell r="N451">
            <v>9.5702061979269273E-312</v>
          </cell>
          <cell r="O451" t="str">
            <v xml:space="preserve">XS </v>
          </cell>
          <cell r="P451">
            <v>9</v>
          </cell>
          <cell r="Q451">
            <v>9</v>
          </cell>
          <cell r="R451">
            <v>9.5489862400172746E-312</v>
          </cell>
        </row>
        <row r="452">
          <cell r="B452" t="str">
            <v xml:space="preserve">XS </v>
          </cell>
          <cell r="C452">
            <v>28</v>
          </cell>
          <cell r="D452">
            <v>12.7</v>
          </cell>
          <cell r="E452">
            <v>1.25</v>
          </cell>
          <cell r="F452">
            <v>0</v>
          </cell>
          <cell r="G452">
            <v>0</v>
          </cell>
          <cell r="H452">
            <v>0</v>
          </cell>
          <cell r="I452">
            <v>2.84</v>
          </cell>
          <cell r="J452">
            <v>15.16</v>
          </cell>
          <cell r="K452">
            <v>18</v>
          </cell>
          <cell r="L452">
            <v>0</v>
          </cell>
          <cell r="M452">
            <v>0</v>
          </cell>
          <cell r="N452">
            <v>0</v>
          </cell>
          <cell r="O452">
            <v>0</v>
          </cell>
          <cell r="P452">
            <v>9</v>
          </cell>
        </row>
        <row r="453">
          <cell r="B453" t="str">
            <v xml:space="preserve">XS </v>
          </cell>
          <cell r="C453">
            <v>30</v>
          </cell>
          <cell r="D453">
            <v>12.7</v>
          </cell>
          <cell r="E453">
            <v>1.25</v>
          </cell>
          <cell r="F453">
            <v>0</v>
          </cell>
          <cell r="G453">
            <v>0</v>
          </cell>
          <cell r="H453">
            <v>0</v>
          </cell>
          <cell r="I453">
            <v>3.04</v>
          </cell>
          <cell r="J453">
            <v>16.45</v>
          </cell>
          <cell r="K453">
            <v>19.489999999999998</v>
          </cell>
          <cell r="L453">
            <v>0</v>
          </cell>
          <cell r="M453">
            <v>0</v>
          </cell>
          <cell r="N453">
            <v>0</v>
          </cell>
          <cell r="O453">
            <v>0</v>
          </cell>
          <cell r="P453">
            <v>10</v>
          </cell>
        </row>
        <row r="454">
          <cell r="B454" t="str">
            <v xml:space="preserve">XS </v>
          </cell>
          <cell r="C454">
            <v>32</v>
          </cell>
          <cell r="D454">
            <v>12.7</v>
          </cell>
          <cell r="E454">
            <v>1.25</v>
          </cell>
          <cell r="F454">
            <v>0</v>
          </cell>
          <cell r="G454">
            <v>0</v>
          </cell>
          <cell r="H454">
            <v>0</v>
          </cell>
          <cell r="I454">
            <v>3.24</v>
          </cell>
          <cell r="J454">
            <v>17.75</v>
          </cell>
          <cell r="K454">
            <v>20.990000000000002</v>
          </cell>
          <cell r="L454">
            <v>0</v>
          </cell>
          <cell r="M454">
            <v>0</v>
          </cell>
          <cell r="N454">
            <v>0</v>
          </cell>
          <cell r="O454">
            <v>0</v>
          </cell>
          <cell r="P454">
            <v>11</v>
          </cell>
        </row>
        <row r="455">
          <cell r="B455" t="str">
            <v xml:space="preserve">XS </v>
          </cell>
          <cell r="C455">
            <v>34</v>
          </cell>
          <cell r="D455">
            <v>12.7</v>
          </cell>
          <cell r="E455">
            <v>1.25</v>
          </cell>
          <cell r="F455">
            <v>0</v>
          </cell>
          <cell r="G455">
            <v>0</v>
          </cell>
          <cell r="H455">
            <v>0</v>
          </cell>
          <cell r="I455">
            <v>3.45</v>
          </cell>
          <cell r="J455">
            <v>18.54</v>
          </cell>
          <cell r="K455">
            <v>21.99</v>
          </cell>
          <cell r="L455">
            <v>0</v>
          </cell>
          <cell r="M455">
            <v>0</v>
          </cell>
          <cell r="N455">
            <v>0</v>
          </cell>
          <cell r="O455">
            <v>0</v>
          </cell>
          <cell r="P455">
            <v>12</v>
          </cell>
        </row>
        <row r="456">
          <cell r="B456" t="str">
            <v xml:space="preserve">XS </v>
          </cell>
          <cell r="C456">
            <v>36</v>
          </cell>
          <cell r="D456">
            <v>12.7</v>
          </cell>
          <cell r="E456">
            <v>1.25</v>
          </cell>
          <cell r="F456">
            <v>0</v>
          </cell>
          <cell r="G456">
            <v>0</v>
          </cell>
          <cell r="H456">
            <v>0</v>
          </cell>
          <cell r="I456">
            <v>3.65</v>
          </cell>
          <cell r="J456">
            <v>18.84</v>
          </cell>
          <cell r="K456">
            <v>22.49</v>
          </cell>
          <cell r="L456">
            <v>0</v>
          </cell>
          <cell r="M456">
            <v>0</v>
          </cell>
          <cell r="N456">
            <v>0</v>
          </cell>
          <cell r="O456">
            <v>0</v>
          </cell>
          <cell r="P456">
            <v>12</v>
          </cell>
        </row>
        <row r="457">
          <cell r="B457" t="str">
            <v xml:space="preserve">XS </v>
          </cell>
          <cell r="C457">
            <v>38</v>
          </cell>
          <cell r="D457">
            <v>12.7</v>
          </cell>
          <cell r="E457">
            <v>1.25</v>
          </cell>
          <cell r="F457">
            <v>0</v>
          </cell>
          <cell r="G457">
            <v>0</v>
          </cell>
          <cell r="H457">
            <v>0</v>
          </cell>
          <cell r="I457">
            <v>3.85</v>
          </cell>
          <cell r="J457">
            <v>19.89</v>
          </cell>
          <cell r="K457">
            <v>23.740000000000002</v>
          </cell>
          <cell r="L457">
            <v>0</v>
          </cell>
          <cell r="M457">
            <v>0</v>
          </cell>
          <cell r="N457">
            <v>0</v>
          </cell>
          <cell r="O457">
            <v>0</v>
          </cell>
          <cell r="P457">
            <v>13</v>
          </cell>
        </row>
        <row r="458">
          <cell r="B458" t="str">
            <v xml:space="preserve">XS </v>
          </cell>
          <cell r="C458">
            <v>40</v>
          </cell>
          <cell r="D458">
            <v>12.7</v>
          </cell>
          <cell r="E458">
            <v>1.25</v>
          </cell>
          <cell r="F458">
            <v>0</v>
          </cell>
          <cell r="G458">
            <v>0</v>
          </cell>
          <cell r="H458">
            <v>0</v>
          </cell>
          <cell r="I458">
            <v>4.0599999999999996</v>
          </cell>
          <cell r="J458">
            <v>21.66</v>
          </cell>
          <cell r="K458">
            <v>25.72</v>
          </cell>
          <cell r="L458">
            <v>0</v>
          </cell>
          <cell r="M458">
            <v>0</v>
          </cell>
          <cell r="N458">
            <v>0</v>
          </cell>
          <cell r="O458">
            <v>0</v>
          </cell>
          <cell r="P458">
            <v>14</v>
          </cell>
        </row>
        <row r="459">
          <cell r="B459" t="str">
            <v xml:space="preserve">XS </v>
          </cell>
          <cell r="C459">
            <v>42</v>
          </cell>
          <cell r="D459">
            <v>12.7</v>
          </cell>
          <cell r="E459">
            <v>1.25</v>
          </cell>
          <cell r="F459">
            <v>0</v>
          </cell>
          <cell r="G459">
            <v>0</v>
          </cell>
          <cell r="H459">
            <v>0</v>
          </cell>
          <cell r="I459">
            <v>4.26</v>
          </cell>
          <cell r="J459">
            <v>22.74</v>
          </cell>
          <cell r="K459">
            <v>27</v>
          </cell>
          <cell r="L459">
            <v>0</v>
          </cell>
          <cell r="M459">
            <v>0</v>
          </cell>
          <cell r="N459">
            <v>0</v>
          </cell>
          <cell r="O459">
            <v>0</v>
          </cell>
          <cell r="P459">
            <v>14</v>
          </cell>
        </row>
        <row r="460">
          <cell r="B460" t="str">
            <v xml:space="preserve">XS </v>
          </cell>
          <cell r="C460">
            <v>44</v>
          </cell>
          <cell r="D460">
            <v>12.7</v>
          </cell>
          <cell r="E460">
            <v>1.25</v>
          </cell>
          <cell r="F460">
            <v>0</v>
          </cell>
          <cell r="G460">
            <v>0</v>
          </cell>
          <cell r="H460">
            <v>0</v>
          </cell>
          <cell r="I460">
            <v>4.47</v>
          </cell>
          <cell r="J460">
            <v>27.16</v>
          </cell>
          <cell r="K460">
            <v>31.63</v>
          </cell>
          <cell r="L460">
            <v>0</v>
          </cell>
          <cell r="M460">
            <v>0</v>
          </cell>
          <cell r="N460">
            <v>0</v>
          </cell>
          <cell r="O460">
            <v>0</v>
          </cell>
          <cell r="P460">
            <v>15</v>
          </cell>
        </row>
        <row r="461">
          <cell r="B461" t="str">
            <v xml:space="preserve">XS </v>
          </cell>
          <cell r="C461">
            <v>46</v>
          </cell>
          <cell r="D461">
            <v>12.7</v>
          </cell>
          <cell r="E461">
            <v>1.25</v>
          </cell>
          <cell r="F461">
            <v>0</v>
          </cell>
          <cell r="G461">
            <v>0</v>
          </cell>
          <cell r="H461">
            <v>0</v>
          </cell>
          <cell r="I461">
            <v>4.67</v>
          </cell>
          <cell r="J461">
            <v>28.4</v>
          </cell>
          <cell r="K461">
            <v>33.07</v>
          </cell>
          <cell r="L461">
            <v>0</v>
          </cell>
          <cell r="M461">
            <v>0</v>
          </cell>
          <cell r="N461">
            <v>0</v>
          </cell>
          <cell r="O461">
            <v>0</v>
          </cell>
          <cell r="P461">
            <v>16</v>
          </cell>
        </row>
        <row r="462">
          <cell r="B462" t="str">
            <v xml:space="preserve">XS </v>
          </cell>
          <cell r="C462">
            <v>48</v>
          </cell>
          <cell r="D462">
            <v>12.7</v>
          </cell>
          <cell r="E462">
            <v>1.25</v>
          </cell>
          <cell r="F462">
            <v>0</v>
          </cell>
          <cell r="G462">
            <v>0</v>
          </cell>
          <cell r="H462">
            <v>0</v>
          </cell>
          <cell r="I462">
            <v>4.87</v>
          </cell>
          <cell r="J462">
            <v>29.63</v>
          </cell>
          <cell r="K462">
            <v>34.5</v>
          </cell>
          <cell r="L462">
            <v>0</v>
          </cell>
          <cell r="M462">
            <v>0</v>
          </cell>
          <cell r="N462">
            <v>0</v>
          </cell>
          <cell r="O462">
            <v>0</v>
          </cell>
          <cell r="P462">
            <v>16</v>
          </cell>
        </row>
        <row r="463">
          <cell r="B463" t="str">
            <v>XXS</v>
          </cell>
          <cell r="C463">
            <v>0.5</v>
          </cell>
          <cell r="D463">
            <v>7.47</v>
          </cell>
          <cell r="E463">
            <v>1</v>
          </cell>
          <cell r="F463">
            <v>0</v>
          </cell>
          <cell r="G463">
            <v>0</v>
          </cell>
          <cell r="H463">
            <v>0</v>
          </cell>
          <cell r="I463">
            <v>7.0000000000000007E-2</v>
          </cell>
          <cell r="J463">
            <v>0.23</v>
          </cell>
          <cell r="K463">
            <v>0.30000000000000004</v>
          </cell>
          <cell r="L463">
            <v>0</v>
          </cell>
          <cell r="M463">
            <v>0</v>
          </cell>
          <cell r="N463">
            <v>0</v>
          </cell>
          <cell r="O463">
            <v>0</v>
          </cell>
          <cell r="P463">
            <v>2</v>
          </cell>
        </row>
        <row r="464">
          <cell r="B464" t="str">
            <v>XXS</v>
          </cell>
          <cell r="C464">
            <v>0.5</v>
          </cell>
          <cell r="D464">
            <v>7.47</v>
          </cell>
          <cell r="E464">
            <v>1</v>
          </cell>
          <cell r="F464">
            <v>0</v>
          </cell>
          <cell r="G464">
            <v>0</v>
          </cell>
          <cell r="H464">
            <v>0</v>
          </cell>
          <cell r="I464">
            <v>7.0000000000000007E-2</v>
          </cell>
          <cell r="J464">
            <v>0.23</v>
          </cell>
          <cell r="K464">
            <v>0.30000000000000004</v>
          </cell>
          <cell r="L464">
            <v>0</v>
          </cell>
          <cell r="M464">
            <v>0</v>
          </cell>
          <cell r="N464">
            <v>0</v>
          </cell>
          <cell r="O464">
            <v>0</v>
          </cell>
          <cell r="P464">
            <v>2</v>
          </cell>
        </row>
        <row r="465">
          <cell r="B465" t="str">
            <v>XXS</v>
          </cell>
          <cell r="C465">
            <v>0.5</v>
          </cell>
          <cell r="D465">
            <v>7.47</v>
          </cell>
          <cell r="E465">
            <v>1</v>
          </cell>
          <cell r="F465">
            <v>0</v>
          </cell>
          <cell r="G465">
            <v>0</v>
          </cell>
          <cell r="H465">
            <v>0</v>
          </cell>
          <cell r="I465">
            <v>7.0000000000000007E-2</v>
          </cell>
          <cell r="J465">
            <v>0.23</v>
          </cell>
          <cell r="K465">
            <v>0.30000000000000004</v>
          </cell>
          <cell r="L465">
            <v>0.29999995231628418</v>
          </cell>
          <cell r="M465">
            <v>0.29999995231628418</v>
          </cell>
          <cell r="N465">
            <v>0.29999995231628418</v>
          </cell>
          <cell r="O465">
            <v>0.29999995231628418</v>
          </cell>
          <cell r="P465">
            <v>2</v>
          </cell>
          <cell r="Q465">
            <v>2</v>
          </cell>
          <cell r="R465">
            <v>2</v>
          </cell>
        </row>
        <row r="466">
          <cell r="B466" t="str">
            <v>XXS</v>
          </cell>
          <cell r="C466">
            <v>0.75</v>
          </cell>
          <cell r="D466">
            <v>7.82</v>
          </cell>
          <cell r="E466">
            <v>1</v>
          </cell>
          <cell r="F466">
            <v>0</v>
          </cell>
          <cell r="G466">
            <v>0</v>
          </cell>
          <cell r="H466">
            <v>0</v>
          </cell>
          <cell r="I466">
            <v>0.08</v>
          </cell>
          <cell r="J466">
            <v>0.22</v>
          </cell>
          <cell r="K466">
            <v>0.3</v>
          </cell>
          <cell r="L466">
            <v>0</v>
          </cell>
          <cell r="M466">
            <v>0</v>
          </cell>
          <cell r="N466">
            <v>0</v>
          </cell>
          <cell r="O466">
            <v>0</v>
          </cell>
          <cell r="P466">
            <v>2</v>
          </cell>
        </row>
        <row r="467">
          <cell r="B467" t="str">
            <v>XXS</v>
          </cell>
          <cell r="C467">
            <v>0.75</v>
          </cell>
          <cell r="D467">
            <v>7.82</v>
          </cell>
          <cell r="E467">
            <v>1</v>
          </cell>
          <cell r="F467">
            <v>0</v>
          </cell>
          <cell r="G467">
            <v>0</v>
          </cell>
          <cell r="H467">
            <v>0</v>
          </cell>
          <cell r="I467">
            <v>0.08</v>
          </cell>
          <cell r="J467">
            <v>0.22</v>
          </cell>
          <cell r="K467">
            <v>0.3</v>
          </cell>
          <cell r="L467">
            <v>0</v>
          </cell>
          <cell r="M467">
            <v>0</v>
          </cell>
          <cell r="N467">
            <v>0</v>
          </cell>
          <cell r="O467">
            <v>0</v>
          </cell>
          <cell r="P467">
            <v>2</v>
          </cell>
        </row>
        <row r="468">
          <cell r="B468" t="str">
            <v>XXS</v>
          </cell>
          <cell r="C468">
            <v>0.75</v>
          </cell>
          <cell r="D468">
            <v>7.82</v>
          </cell>
          <cell r="E468">
            <v>1</v>
          </cell>
          <cell r="F468">
            <v>0</v>
          </cell>
          <cell r="G468">
            <v>0</v>
          </cell>
          <cell r="H468">
            <v>0</v>
          </cell>
          <cell r="I468">
            <v>0.08</v>
          </cell>
          <cell r="J468">
            <v>0.22</v>
          </cell>
          <cell r="K468">
            <v>0.3</v>
          </cell>
          <cell r="L468">
            <v>0</v>
          </cell>
          <cell r="M468">
            <v>0</v>
          </cell>
          <cell r="N468">
            <v>0</v>
          </cell>
          <cell r="O468">
            <v>0</v>
          </cell>
          <cell r="P468">
            <v>2</v>
          </cell>
        </row>
        <row r="469">
          <cell r="B469" t="str">
            <v>XXS</v>
          </cell>
          <cell r="C469">
            <v>1</v>
          </cell>
          <cell r="D469">
            <v>9.09</v>
          </cell>
          <cell r="E469">
            <v>1</v>
          </cell>
          <cell r="F469">
            <v>0</v>
          </cell>
          <cell r="G469">
            <v>0</v>
          </cell>
          <cell r="H469">
            <v>0</v>
          </cell>
          <cell r="I469">
            <v>0.1</v>
          </cell>
          <cell r="J469">
            <v>0.5</v>
          </cell>
          <cell r="K469">
            <v>0.6</v>
          </cell>
          <cell r="L469">
            <v>0</v>
          </cell>
          <cell r="M469">
            <v>0</v>
          </cell>
          <cell r="N469">
            <v>0</v>
          </cell>
          <cell r="O469">
            <v>0</v>
          </cell>
          <cell r="P469">
            <v>2</v>
          </cell>
        </row>
        <row r="470">
          <cell r="B470" t="str">
            <v>XXS</v>
          </cell>
          <cell r="C470">
            <v>1</v>
          </cell>
          <cell r="D470">
            <v>9.09</v>
          </cell>
          <cell r="E470">
            <v>1</v>
          </cell>
          <cell r="F470">
            <v>0</v>
          </cell>
          <cell r="G470">
            <v>0</v>
          </cell>
          <cell r="H470">
            <v>0</v>
          </cell>
          <cell r="I470">
            <v>0.1</v>
          </cell>
          <cell r="J470">
            <v>0.5</v>
          </cell>
          <cell r="K470">
            <v>0.6</v>
          </cell>
          <cell r="L470">
            <v>0</v>
          </cell>
          <cell r="M470">
            <v>0</v>
          </cell>
          <cell r="N470">
            <v>0</v>
          </cell>
          <cell r="O470">
            <v>0</v>
          </cell>
          <cell r="P470">
            <v>2</v>
          </cell>
        </row>
        <row r="471">
          <cell r="B471" t="str">
            <v>XXS</v>
          </cell>
          <cell r="C471">
            <v>1</v>
          </cell>
          <cell r="D471">
            <v>9.09</v>
          </cell>
          <cell r="E471">
            <v>1</v>
          </cell>
          <cell r="F471">
            <v>0</v>
          </cell>
          <cell r="G471">
            <v>0</v>
          </cell>
          <cell r="H471">
            <v>0</v>
          </cell>
          <cell r="I471">
            <v>0.1</v>
          </cell>
          <cell r="J471">
            <v>0.5</v>
          </cell>
          <cell r="K471">
            <v>0.6</v>
          </cell>
          <cell r="L471">
            <v>0</v>
          </cell>
          <cell r="M471">
            <v>0</v>
          </cell>
          <cell r="N471">
            <v>0</v>
          </cell>
          <cell r="O471">
            <v>0</v>
          </cell>
          <cell r="P471">
            <v>2</v>
          </cell>
        </row>
        <row r="472">
          <cell r="B472" t="str">
            <v>XXS</v>
          </cell>
          <cell r="C472">
            <v>1.25</v>
          </cell>
          <cell r="D472">
            <v>9.6999999999999993</v>
          </cell>
          <cell r="E472">
            <v>1</v>
          </cell>
          <cell r="F472">
            <v>0</v>
          </cell>
          <cell r="G472">
            <v>0</v>
          </cell>
          <cell r="H472">
            <v>0</v>
          </cell>
          <cell r="I472">
            <v>0.13</v>
          </cell>
          <cell r="J472">
            <v>0.67</v>
          </cell>
          <cell r="K472">
            <v>0.8</v>
          </cell>
          <cell r="L472">
            <v>0</v>
          </cell>
          <cell r="M472">
            <v>0</v>
          </cell>
          <cell r="N472">
            <v>0</v>
          </cell>
          <cell r="O472">
            <v>0</v>
          </cell>
          <cell r="P472">
            <v>2</v>
          </cell>
        </row>
        <row r="473">
          <cell r="B473" t="str">
            <v>XXS</v>
          </cell>
          <cell r="C473">
            <v>1.25</v>
          </cell>
          <cell r="D473">
            <v>9.6999999999999993</v>
          </cell>
          <cell r="E473">
            <v>1</v>
          </cell>
          <cell r="F473">
            <v>0</v>
          </cell>
          <cell r="G473">
            <v>0</v>
          </cell>
          <cell r="H473">
            <v>0</v>
          </cell>
          <cell r="I473">
            <v>0.13</v>
          </cell>
          <cell r="J473">
            <v>0.67</v>
          </cell>
          <cell r="K473">
            <v>0.8</v>
          </cell>
          <cell r="L473">
            <v>0</v>
          </cell>
          <cell r="M473">
            <v>0</v>
          </cell>
          <cell r="N473">
            <v>0</v>
          </cell>
          <cell r="O473">
            <v>0</v>
          </cell>
          <cell r="P473">
            <v>2</v>
          </cell>
        </row>
        <row r="474">
          <cell r="B474" t="str">
            <v>XXS</v>
          </cell>
          <cell r="C474">
            <v>1.25</v>
          </cell>
          <cell r="D474">
            <v>9.6999999999999993</v>
          </cell>
          <cell r="E474">
            <v>1</v>
          </cell>
          <cell r="F474">
            <v>0</v>
          </cell>
          <cell r="G474">
            <v>0</v>
          </cell>
          <cell r="H474">
            <v>0</v>
          </cell>
          <cell r="I474">
            <v>0.13</v>
          </cell>
          <cell r="J474">
            <v>0.67</v>
          </cell>
          <cell r="K474">
            <v>0.8</v>
          </cell>
          <cell r="L474">
            <v>0</v>
          </cell>
          <cell r="M474">
            <v>0</v>
          </cell>
          <cell r="N474">
            <v>0</v>
          </cell>
          <cell r="O474">
            <v>0</v>
          </cell>
          <cell r="P474">
            <v>2</v>
          </cell>
        </row>
        <row r="475">
          <cell r="B475" t="str">
            <v>XXS</v>
          </cell>
          <cell r="C475">
            <v>1.5</v>
          </cell>
          <cell r="D475">
            <v>10.15</v>
          </cell>
          <cell r="E475">
            <v>1.25</v>
          </cell>
          <cell r="F475">
            <v>0</v>
          </cell>
          <cell r="G475">
            <v>0</v>
          </cell>
          <cell r="H475">
            <v>0</v>
          </cell>
          <cell r="I475">
            <v>0.15</v>
          </cell>
          <cell r="J475">
            <v>0.75</v>
          </cell>
          <cell r="K475">
            <v>0.9</v>
          </cell>
          <cell r="L475">
            <v>0</v>
          </cell>
          <cell r="M475">
            <v>0</v>
          </cell>
          <cell r="N475">
            <v>0</v>
          </cell>
          <cell r="O475">
            <v>0</v>
          </cell>
          <cell r="P475">
            <v>2</v>
          </cell>
        </row>
        <row r="476">
          <cell r="B476" t="str">
            <v>XXS</v>
          </cell>
          <cell r="C476">
            <v>1.5</v>
          </cell>
          <cell r="D476">
            <v>10.15</v>
          </cell>
          <cell r="E476">
            <v>1.25</v>
          </cell>
          <cell r="F476">
            <v>0</v>
          </cell>
          <cell r="G476">
            <v>0</v>
          </cell>
          <cell r="H476">
            <v>0</v>
          </cell>
          <cell r="I476">
            <v>0.15</v>
          </cell>
          <cell r="J476">
            <v>0.75</v>
          </cell>
          <cell r="K476">
            <v>0.9</v>
          </cell>
          <cell r="L476">
            <v>0</v>
          </cell>
          <cell r="M476">
            <v>0</v>
          </cell>
          <cell r="N476">
            <v>0</v>
          </cell>
          <cell r="O476">
            <v>0</v>
          </cell>
          <cell r="P476">
            <v>2</v>
          </cell>
        </row>
        <row r="477">
          <cell r="B477" t="str">
            <v>XXS</v>
          </cell>
          <cell r="C477">
            <v>1.5</v>
          </cell>
          <cell r="D477">
            <v>10.15</v>
          </cell>
          <cell r="E477">
            <v>1.25</v>
          </cell>
          <cell r="F477">
            <v>0</v>
          </cell>
          <cell r="G477">
            <v>0</v>
          </cell>
          <cell r="H477">
            <v>0</v>
          </cell>
          <cell r="I477">
            <v>0.15</v>
          </cell>
          <cell r="J477">
            <v>0.75</v>
          </cell>
          <cell r="K477">
            <v>0.9</v>
          </cell>
          <cell r="L477">
            <v>0</v>
          </cell>
          <cell r="M477">
            <v>0</v>
          </cell>
          <cell r="N477">
            <v>0</v>
          </cell>
          <cell r="O477">
            <v>0</v>
          </cell>
          <cell r="P477">
            <v>2</v>
          </cell>
        </row>
        <row r="478">
          <cell r="B478" t="str">
            <v>XXS</v>
          </cell>
          <cell r="C478">
            <v>2</v>
          </cell>
          <cell r="D478">
            <v>11.07</v>
          </cell>
          <cell r="E478">
            <v>1.25</v>
          </cell>
          <cell r="F478">
            <v>1.25</v>
          </cell>
          <cell r="G478">
            <v>0</v>
          </cell>
          <cell r="H478">
            <v>0</v>
          </cell>
          <cell r="I478">
            <v>0.2</v>
          </cell>
          <cell r="J478">
            <v>1</v>
          </cell>
          <cell r="K478">
            <v>1.2</v>
          </cell>
          <cell r="L478">
            <v>0</v>
          </cell>
          <cell r="M478">
            <v>0</v>
          </cell>
          <cell r="N478">
            <v>0</v>
          </cell>
          <cell r="O478">
            <v>0</v>
          </cell>
          <cell r="P478">
            <v>4</v>
          </cell>
        </row>
        <row r="479">
          <cell r="B479" t="str">
            <v>XXS</v>
          </cell>
          <cell r="C479">
            <v>2</v>
          </cell>
          <cell r="D479">
            <v>11.07</v>
          </cell>
          <cell r="E479">
            <v>1.25</v>
          </cell>
          <cell r="F479">
            <v>0</v>
          </cell>
          <cell r="G479">
            <v>0</v>
          </cell>
          <cell r="H479">
            <v>0</v>
          </cell>
          <cell r="I479">
            <v>0.2</v>
          </cell>
          <cell r="J479">
            <v>1</v>
          </cell>
          <cell r="K479">
            <v>1.2</v>
          </cell>
          <cell r="L479">
            <v>0</v>
          </cell>
          <cell r="M479">
            <v>0</v>
          </cell>
          <cell r="N479">
            <v>0</v>
          </cell>
          <cell r="O479">
            <v>0</v>
          </cell>
          <cell r="P479">
            <v>4</v>
          </cell>
        </row>
        <row r="480">
          <cell r="B480" t="str">
            <v>XXS</v>
          </cell>
          <cell r="C480">
            <v>2</v>
          </cell>
          <cell r="D480">
            <v>11.07</v>
          </cell>
          <cell r="E480">
            <v>1.25</v>
          </cell>
          <cell r="F480">
            <v>0</v>
          </cell>
          <cell r="G480">
            <v>0</v>
          </cell>
          <cell r="H480">
            <v>0</v>
          </cell>
          <cell r="I480">
            <v>0.2</v>
          </cell>
          <cell r="J480">
            <v>1</v>
          </cell>
          <cell r="K480">
            <v>1.2</v>
          </cell>
          <cell r="L480">
            <v>0</v>
          </cell>
          <cell r="M480">
            <v>0</v>
          </cell>
          <cell r="N480">
            <v>0</v>
          </cell>
          <cell r="O480">
            <v>0</v>
          </cell>
          <cell r="P480">
            <v>4</v>
          </cell>
        </row>
        <row r="481">
          <cell r="B481" t="str">
            <v>XXS</v>
          </cell>
          <cell r="C481">
            <v>2.5</v>
          </cell>
          <cell r="D481">
            <v>14.02</v>
          </cell>
          <cell r="E481">
            <v>1.25</v>
          </cell>
          <cell r="F481">
            <v>0</v>
          </cell>
          <cell r="G481">
            <v>0</v>
          </cell>
          <cell r="H481">
            <v>0</v>
          </cell>
          <cell r="I481">
            <v>0.25</v>
          </cell>
          <cell r="J481">
            <v>1.7</v>
          </cell>
          <cell r="K481">
            <v>1.95</v>
          </cell>
          <cell r="L481">
            <v>0</v>
          </cell>
          <cell r="M481">
            <v>0</v>
          </cell>
          <cell r="N481">
            <v>0</v>
          </cell>
          <cell r="O481">
            <v>0</v>
          </cell>
          <cell r="P481">
            <v>4</v>
          </cell>
        </row>
        <row r="482">
          <cell r="B482" t="str">
            <v>XXS</v>
          </cell>
          <cell r="C482">
            <v>3</v>
          </cell>
          <cell r="D482">
            <v>15.24</v>
          </cell>
          <cell r="E482">
            <v>1.5</v>
          </cell>
          <cell r="F482">
            <v>0</v>
          </cell>
          <cell r="G482">
            <v>0</v>
          </cell>
          <cell r="H482">
            <v>0</v>
          </cell>
          <cell r="I482">
            <v>0.3</v>
          </cell>
          <cell r="J482">
            <v>2.39</v>
          </cell>
          <cell r="K482">
            <v>2.69</v>
          </cell>
          <cell r="L482">
            <v>0</v>
          </cell>
          <cell r="M482">
            <v>0</v>
          </cell>
          <cell r="N482">
            <v>0</v>
          </cell>
          <cell r="O482">
            <v>0</v>
          </cell>
          <cell r="P482">
            <v>4</v>
          </cell>
        </row>
        <row r="483">
          <cell r="B483" t="str">
            <v>XXS</v>
          </cell>
          <cell r="C483">
            <v>4</v>
          </cell>
          <cell r="D483">
            <v>17.12</v>
          </cell>
          <cell r="E483">
            <v>1.5</v>
          </cell>
          <cell r="F483">
            <v>0</v>
          </cell>
          <cell r="G483">
            <v>0</v>
          </cell>
          <cell r="H483">
            <v>0</v>
          </cell>
          <cell r="I483">
            <v>0.41</v>
          </cell>
          <cell r="J483">
            <v>4.09</v>
          </cell>
          <cell r="K483">
            <v>4.5</v>
          </cell>
          <cell r="L483">
            <v>0</v>
          </cell>
          <cell r="M483">
            <v>0</v>
          </cell>
          <cell r="N483">
            <v>0</v>
          </cell>
          <cell r="O483">
            <v>0</v>
          </cell>
          <cell r="P483">
            <v>4</v>
          </cell>
        </row>
        <row r="484">
          <cell r="B484" t="str">
            <v>XXS</v>
          </cell>
          <cell r="C484">
            <v>5</v>
          </cell>
          <cell r="D484">
            <v>19.05</v>
          </cell>
          <cell r="E484">
            <v>2</v>
          </cell>
          <cell r="F484">
            <v>0</v>
          </cell>
          <cell r="G484">
            <v>0</v>
          </cell>
          <cell r="H484">
            <v>0</v>
          </cell>
          <cell r="I484">
            <v>0.51</v>
          </cell>
          <cell r="J484">
            <v>4.43</v>
          </cell>
          <cell r="K484">
            <v>4.9399999999999995</v>
          </cell>
          <cell r="L484">
            <v>0</v>
          </cell>
          <cell r="M484">
            <v>0</v>
          </cell>
          <cell r="N484">
            <v>0</v>
          </cell>
          <cell r="O484">
            <v>0</v>
          </cell>
          <cell r="P484">
            <v>4</v>
          </cell>
        </row>
        <row r="485">
          <cell r="B485" t="str">
            <v>XXS</v>
          </cell>
          <cell r="C485">
            <v>6</v>
          </cell>
          <cell r="D485">
            <v>21.95</v>
          </cell>
          <cell r="E485">
            <v>2</v>
          </cell>
          <cell r="F485">
            <v>0</v>
          </cell>
          <cell r="G485">
            <v>0</v>
          </cell>
          <cell r="H485">
            <v>0</v>
          </cell>
          <cell r="I485">
            <v>0.61</v>
          </cell>
          <cell r="J485">
            <v>8.09</v>
          </cell>
          <cell r="K485">
            <v>8.6999999999999993</v>
          </cell>
          <cell r="L485">
            <v>0</v>
          </cell>
          <cell r="M485">
            <v>0</v>
          </cell>
          <cell r="N485">
            <v>0</v>
          </cell>
          <cell r="O485">
            <v>0</v>
          </cell>
          <cell r="P485">
            <v>4</v>
          </cell>
        </row>
        <row r="486">
          <cell r="B486" t="str">
            <v>XXS</v>
          </cell>
          <cell r="C486">
            <v>8</v>
          </cell>
          <cell r="D486">
            <v>22.23</v>
          </cell>
          <cell r="E486">
            <v>2</v>
          </cell>
          <cell r="F486">
            <v>0</v>
          </cell>
          <cell r="G486">
            <v>0</v>
          </cell>
          <cell r="H486">
            <v>0</v>
          </cell>
          <cell r="I486">
            <v>0.81</v>
          </cell>
          <cell r="J486">
            <v>11.49</v>
          </cell>
          <cell r="K486">
            <v>12.3</v>
          </cell>
          <cell r="L486">
            <v>0</v>
          </cell>
          <cell r="M486">
            <v>0</v>
          </cell>
          <cell r="N486">
            <v>0</v>
          </cell>
          <cell r="O486">
            <v>0</v>
          </cell>
          <cell r="P486">
            <v>4</v>
          </cell>
        </row>
        <row r="487">
          <cell r="B487" t="str">
            <v>XXS</v>
          </cell>
          <cell r="C487">
            <v>10</v>
          </cell>
          <cell r="D487">
            <v>25.4</v>
          </cell>
          <cell r="E487" t="str">
            <v>N</v>
          </cell>
          <cell r="F487">
            <v>0</v>
          </cell>
          <cell r="G487">
            <v>0</v>
          </cell>
          <cell r="H487">
            <v>0</v>
          </cell>
          <cell r="I487">
            <v>1.01</v>
          </cell>
          <cell r="J487">
            <v>18.489999999999998</v>
          </cell>
          <cell r="K487">
            <v>19.5</v>
          </cell>
          <cell r="L487">
            <v>0</v>
          </cell>
          <cell r="M487">
            <v>0</v>
          </cell>
          <cell r="N487">
            <v>0</v>
          </cell>
          <cell r="O487">
            <v>0</v>
          </cell>
          <cell r="P487">
            <v>4</v>
          </cell>
        </row>
        <row r="488">
          <cell r="B488" t="str">
            <v>XXS</v>
          </cell>
          <cell r="C488">
            <v>12</v>
          </cell>
          <cell r="D488">
            <v>25.4</v>
          </cell>
          <cell r="E488" t="str">
            <v>N</v>
          </cell>
          <cell r="F488">
            <v>0</v>
          </cell>
          <cell r="G488">
            <v>0</v>
          </cell>
          <cell r="H488">
            <v>0</v>
          </cell>
          <cell r="I488">
            <v>1.22</v>
          </cell>
          <cell r="J488">
            <v>21.27</v>
          </cell>
          <cell r="K488">
            <v>22.49</v>
          </cell>
          <cell r="L488">
            <v>0</v>
          </cell>
          <cell r="M488">
            <v>0</v>
          </cell>
          <cell r="N488">
            <v>0</v>
          </cell>
          <cell r="O488">
            <v>0</v>
          </cell>
          <cell r="P488">
            <v>6</v>
          </cell>
        </row>
        <row r="489">
          <cell r="B489">
            <v>8.73</v>
          </cell>
          <cell r="C489">
            <v>64</v>
          </cell>
          <cell r="D489">
            <v>8.73</v>
          </cell>
          <cell r="E489">
            <v>1</v>
          </cell>
          <cell r="F489">
            <v>0</v>
          </cell>
          <cell r="G489">
            <v>0</v>
          </cell>
          <cell r="H489">
            <v>0</v>
          </cell>
          <cell r="I489">
            <v>6.49</v>
          </cell>
          <cell r="J489">
            <v>20.29</v>
          </cell>
          <cell r="K489">
            <v>26.78</v>
          </cell>
          <cell r="L489">
            <v>0</v>
          </cell>
          <cell r="M489">
            <v>0</v>
          </cell>
          <cell r="N489">
            <v>0</v>
          </cell>
          <cell r="O489">
            <v>0</v>
          </cell>
          <cell r="P489">
            <v>21</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refreshError="1"/>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refreshError="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refreshError="1"/>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refreshError="1"/>
      <sheetData sheetId="453"/>
      <sheetData sheetId="454"/>
      <sheetData sheetId="455" refreshError="1"/>
      <sheetData sheetId="456" refreshError="1"/>
      <sheetData sheetId="457" refreshError="1"/>
      <sheetData sheetId="458" refreshError="1"/>
      <sheetData sheetId="459"/>
      <sheetData sheetId="460"/>
      <sheetData sheetId="461"/>
      <sheetData sheetId="462"/>
      <sheetData sheetId="463"/>
      <sheetData sheetId="464"/>
      <sheetData sheetId="465"/>
      <sheetData sheetId="466"/>
      <sheetData sheetId="467"/>
      <sheetData sheetId="468"/>
      <sheetData sheetId="469"/>
      <sheetData sheetId="470" refreshError="1"/>
      <sheetData sheetId="471" refreshError="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refreshError="1"/>
      <sheetData sheetId="501"/>
      <sheetData sheetId="502"/>
      <sheetData sheetId="503"/>
      <sheetData sheetId="504" refreshError="1"/>
      <sheetData sheetId="505"/>
      <sheetData sheetId="506"/>
      <sheetData sheetId="507"/>
      <sheetData sheetId="508"/>
      <sheetData sheetId="509"/>
      <sheetData sheetId="510" refreshError="1"/>
      <sheetData sheetId="511" refreshError="1"/>
      <sheetData sheetId="512" refreshError="1"/>
      <sheetData sheetId="513"/>
      <sheetData sheetId="514"/>
      <sheetData sheetId="515" refreshError="1"/>
      <sheetData sheetId="516"/>
      <sheetData sheetId="517"/>
      <sheetData sheetId="518" refreshError="1"/>
      <sheetData sheetId="519" refreshError="1"/>
      <sheetData sheetId="520"/>
      <sheetData sheetId="521" refreshError="1"/>
      <sheetData sheetId="522"/>
      <sheetData sheetId="523"/>
      <sheetData sheetId="524"/>
      <sheetData sheetId="525"/>
      <sheetData sheetId="526"/>
      <sheetData sheetId="527"/>
      <sheetData sheetId="528"/>
      <sheetData sheetId="529"/>
      <sheetData sheetId="530"/>
      <sheetData sheetId="531"/>
      <sheetData sheetId="532" refreshError="1"/>
      <sheetData sheetId="533"/>
      <sheetData sheetId="534"/>
      <sheetData sheetId="535" refreshError="1"/>
      <sheetData sheetId="536"/>
      <sheetData sheetId="537"/>
      <sheetData sheetId="538"/>
      <sheetData sheetId="539" refreshError="1"/>
      <sheetData sheetId="540" refreshError="1"/>
      <sheetData sheetId="541"/>
      <sheetData sheetId="542"/>
      <sheetData sheetId="543" refreshError="1"/>
      <sheetData sheetId="544" refreshError="1"/>
      <sheetData sheetId="545"/>
      <sheetData sheetId="546"/>
      <sheetData sheetId="547"/>
      <sheetData sheetId="548"/>
      <sheetData sheetId="549"/>
      <sheetData sheetId="550"/>
      <sheetData sheetId="551" refreshError="1"/>
      <sheetData sheetId="552" refreshError="1"/>
      <sheetData sheetId="553" refreshError="1"/>
      <sheetData sheetId="554" refreshError="1"/>
      <sheetData sheetId="555"/>
      <sheetData sheetId="556"/>
      <sheetData sheetId="557"/>
      <sheetData sheetId="558"/>
      <sheetData sheetId="559"/>
      <sheetData sheetId="560"/>
      <sheetData sheetId="561"/>
      <sheetData sheetId="562"/>
      <sheetData sheetId="563" refreshError="1"/>
      <sheetData sheetId="564" refreshError="1"/>
      <sheetData sheetId="565"/>
      <sheetData sheetId="566"/>
      <sheetData sheetId="567"/>
      <sheetData sheetId="568"/>
      <sheetData sheetId="569" refreshError="1"/>
      <sheetData sheetId="570" refreshError="1"/>
      <sheetData sheetId="571"/>
      <sheetData sheetId="572"/>
      <sheetData sheetId="573"/>
      <sheetData sheetId="574"/>
      <sheetData sheetId="575"/>
      <sheetData sheetId="576" refreshError="1"/>
      <sheetData sheetId="577" refreshError="1"/>
      <sheetData sheetId="578" refreshError="1"/>
      <sheetData sheetId="579"/>
      <sheetData sheetId="580"/>
      <sheetData sheetId="581"/>
      <sheetData sheetId="582" refreshError="1"/>
      <sheetData sheetId="583" refreshError="1"/>
      <sheetData sheetId="584" refreshError="1"/>
      <sheetData sheetId="585" refreshError="1"/>
      <sheetData sheetId="586" refreshError="1"/>
      <sheetData sheetId="587" refreshError="1"/>
      <sheetData sheetId="588" refreshError="1"/>
      <sheetData sheetId="589"/>
      <sheetData sheetId="590"/>
      <sheetData sheetId="591"/>
      <sheetData sheetId="592"/>
      <sheetData sheetId="593"/>
      <sheetData sheetId="594"/>
      <sheetData sheetId="595"/>
      <sheetData sheetId="596"/>
      <sheetData sheetId="597"/>
      <sheetData sheetId="598"/>
      <sheetData sheetId="599"/>
      <sheetData sheetId="600"/>
      <sheetData sheetId="601" refreshError="1"/>
      <sheetData sheetId="602"/>
      <sheetData sheetId="603"/>
      <sheetData sheetId="604"/>
      <sheetData sheetId="605"/>
      <sheetData sheetId="606"/>
      <sheetData sheetId="607"/>
      <sheetData sheetId="608" refreshError="1"/>
      <sheetData sheetId="609"/>
      <sheetData sheetId="610" refreshError="1"/>
      <sheetData sheetId="611" refreshError="1"/>
      <sheetData sheetId="612" refreshError="1"/>
      <sheetData sheetId="613"/>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ces"/>
      <sheetName val="Tub. racc."/>
      <sheetName val="Tech."/>
      <sheetName val="Paint"/>
      <sheetName val="SPC0"/>
      <sheetName val="SPC1"/>
      <sheetName val="SPC2"/>
      <sheetName val="SPC4"/>
      <sheetName val="SPC5"/>
      <sheetName val="SPC6"/>
      <sheetName val="SPC7"/>
      <sheetName val="SPC8"/>
      <sheetName val="SR1"/>
      <sheetName val="SR5"/>
      <sheetName val="SR6"/>
      <sheetName val="SR7"/>
      <sheetName val="SR8"/>
      <sheetName val="SR9"/>
      <sheetName val="SR10"/>
      <sheetName val="SS1"/>
      <sheetName val="SS2"/>
      <sheetName val="SS3"/>
      <sheetName val="SS4"/>
      <sheetName val="OFFER"/>
      <sheetName val="Page 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QT-ESTN"/>
      <sheetName val="BQ-GSUM"/>
      <sheetName val="CNST-SCH"/>
      <sheetName val="EQT-SCH1"/>
      <sheetName val="DIR-MNG"/>
      <sheetName val="STF-MNG1"/>
      <sheetName val="CRW-MKUP"/>
      <sheetName val="CST-BDN0"/>
      <sheetName val="CST-SUM0"/>
      <sheetName val="CST-SUM2"/>
      <sheetName val="bm내역서(B공구)"/>
      <sheetName val="변경내역"/>
      <sheetName val="견적조건보고서"/>
      <sheetName val="견적갑지"/>
      <sheetName val="을지"/>
      <sheetName val="EQUIPMENT -2"/>
      <sheetName val="HVAC"/>
      <sheetName val="#REF"/>
      <sheetName val="DG3285"/>
      <sheetName val="DESIGN_CRETERIA"/>
      <sheetName val="차액보증"/>
      <sheetName val="Cover sheet"/>
      <sheetName val="COVER"/>
      <sheetName val="合成単価作成表-BLDG"/>
      <sheetName val="PROJ-CST"/>
      <sheetName val="일위대가"/>
      <sheetName val="조건표"/>
      <sheetName val="bm(CIcable)"/>
      <sheetName val="SG"/>
      <sheetName val="노임단가"/>
      <sheetName val="보온공사비대비표"/>
      <sheetName val="TIE-INS"/>
      <sheetName val="산근"/>
      <sheetName val="Summary"/>
      <sheetName val="노임"/>
      <sheetName val=" ｹ-ﾌﾞﾙ"/>
      <sheetName val="A(Rev.3)"/>
      <sheetName val="1100"/>
      <sheetName val="BQ List"/>
      <sheetName val="CASH"/>
      <sheetName val="BATCH"/>
      <sheetName val="INPUT DATA"/>
      <sheetName val="Piping Design Data"/>
      <sheetName val="5"/>
      <sheetName val="C1"/>
      <sheetName val="Main"/>
      <sheetName val="Data"/>
      <sheetName val="BQMPALOC"/>
      <sheetName val="H_Param"/>
      <sheetName val="BID"/>
      <sheetName val="EQUIPMENT _2"/>
      <sheetName val="DI-ESTI"/>
      <sheetName val="영업소실적"/>
      <sheetName val="SUM-AFC02_NP"/>
      <sheetName val="POWER"/>
      <sheetName val="갑지"/>
      <sheetName val="PROGRESS PH2"/>
      <sheetName val="Facturación A"/>
      <sheetName val="inter"/>
      <sheetName val="HYDROTEST DIAGRAM"/>
      <sheetName val="공사비 내역 (가)"/>
      <sheetName val="도급양식"/>
      <sheetName val="EQUIPMENT_-2"/>
      <sheetName val="Facturación_A"/>
      <sheetName val="PROGRESS_PH2"/>
      <sheetName val="D-3"/>
      <sheetName val="Cable Data"/>
      <sheetName val="A-12"/>
      <sheetName val="12CGOU"/>
      <sheetName val="Conn. Lib"/>
      <sheetName val="4000"/>
      <sheetName val="TABLAS"/>
      <sheetName val="ResCómpMét"/>
      <sheetName val="Equipments Level IV"/>
      <sheetName val="Table old fILE"/>
      <sheetName val="Lev III"/>
      <sheetName val="4 Piping"/>
      <sheetName val="3&amp;3A Equipments"/>
      <sheetName val="9 Insulation"/>
      <sheetName val="8 Painting"/>
      <sheetName val="10 Pre Commissioning"/>
      <sheetName val="5 Electrical"/>
      <sheetName val="6 Instrument"/>
      <sheetName val="7 Telecom"/>
      <sheetName val="Proc Reg"/>
      <sheetName val="SS2"/>
      <sheetName val="내역서"/>
      <sheetName val="BOQ"/>
      <sheetName val="AILC004"/>
      <sheetName val="집계표(OPTION)"/>
      <sheetName val="Macro"/>
      <sheetName val="Taux"/>
      <sheetName val="당진1,2호기전선관설치및접지4차공사내역서-을지"/>
      <sheetName val="EQT_ESTN"/>
      <sheetName val="Tabla"/>
      <sheetName val="VARIABLES"/>
      <sheetName val="PILE-C1"/>
      <sheetName val="BOQ fire proofing"/>
      <sheetName val="TOEC"/>
      <sheetName val="TL rieng"/>
      <sheetName val="Basis"/>
      <sheetName val="Steam-Sys"/>
      <sheetName val="Total"/>
      <sheetName val="계정"/>
      <sheetName val="주요공사"/>
      <sheetName val="골조물량"/>
      <sheetName val="PRECAST lightconc-II"/>
      <sheetName val="Sheet1"/>
      <sheetName val="MB(LAB_No.2)"/>
      <sheetName val="실행철강하도"/>
      <sheetName val="실행내역서 "/>
      <sheetName val="CTEMCOST"/>
      <sheetName val="Vat tu XD"/>
      <sheetName val="Khoi luong"/>
      <sheetName val="FWBS 100"/>
      <sheetName val="Quantity"/>
      <sheetName val="Param"/>
      <sheetName val="7. Aeration Tanks (ATV)"/>
      <sheetName val="8. Aeration"/>
      <sheetName val="1. Project Base"/>
      <sheetName val="Input"/>
      <sheetName val="주관사업"/>
      <sheetName val="H.Satuan"/>
      <sheetName val="EP0618"/>
      <sheetName val="BREAKDOWN(철거설치)"/>
      <sheetName val="견적조건"/>
      <sheetName val="Sheet2"/>
      <sheetName val="소비자가"/>
      <sheetName val="(A)내역서"/>
      <sheetName val="2.대외공문"/>
      <sheetName val="ABUT수량-A1"/>
      <sheetName val="교각1"/>
      <sheetName val="토목"/>
      <sheetName val="Summary Sheets"/>
      <sheetName val="STAND98"/>
      <sheetName val="잡철물"/>
      <sheetName val="경제지표"/>
      <sheetName val="총괄"/>
      <sheetName val="수량집계"/>
      <sheetName val="총괄집계표"/>
      <sheetName val="견적서"/>
      <sheetName val="간이연락"/>
      <sheetName val="設計計算"/>
      <sheetName val="B"/>
      <sheetName val="COVERSHEET"/>
      <sheetName val="FAB별"/>
      <sheetName val="MAT"/>
      <sheetName val="시가지우회도로공내역서"/>
      <sheetName val="프랜트면허"/>
      <sheetName val="관급"/>
      <sheetName val="대비"/>
      <sheetName val="DNT OSBL"/>
      <sheetName val="Factor"/>
      <sheetName val="S0"/>
      <sheetName val="데리네이타현황"/>
      <sheetName val="단가"/>
      <sheetName val="원가계산서(남측)"/>
      <sheetName val="세금자료"/>
      <sheetName val="steel data sheet"/>
      <sheetName val="LP"/>
      <sheetName val="D.Volume"/>
      <sheetName val="을"/>
      <sheetName val="DISCOUNT"/>
      <sheetName val="설계내역서"/>
      <sheetName val="Direction projet"/>
      <sheetName val="3.6M RETAINING WALL"/>
      <sheetName val="노임이"/>
      <sheetName val="01b. RTR PL Working 28 Mar 16"/>
      <sheetName val="PROC%"/>
      <sheetName val="XZLC004_PART2"/>
      <sheetName val="TTL"/>
      <sheetName val="CAT_5"/>
      <sheetName val="입출재고현황 (2)"/>
      <sheetName val="표지"/>
      <sheetName val="영동(D)"/>
      <sheetName val="code"/>
      <sheetName val="Equipments_Level_IV"/>
      <sheetName val="Table_old_fILE"/>
      <sheetName val="Lev_III"/>
      <sheetName val="4_Piping"/>
      <sheetName val="3&amp;3A_Equipments"/>
      <sheetName val="9_Insulation"/>
      <sheetName val="8_Painting"/>
      <sheetName val="10_Pre_Commissioning"/>
      <sheetName val="5_Electrical"/>
      <sheetName val="6_Instrument"/>
      <sheetName val="7_Telecom"/>
      <sheetName val="Proc_Reg"/>
      <sheetName val="_ｹ-ﾌﾞﾙ"/>
      <sheetName val="A(Rev_3)"/>
      <sheetName val="BQ_List"/>
      <sheetName val="HYDROTEST_DIAGRAM"/>
      <sheetName val="공사비_내역_(가)"/>
      <sheetName val="INPUT_DATA"/>
      <sheetName val="EQUIPOS"/>
      <sheetName val="77-Charts"/>
      <sheetName val="Malaysia incl. RET"/>
      <sheetName val="Riesgos y Oportunidades"/>
      <sheetName val="General Data"/>
      <sheetName val="BM(#4)"/>
      <sheetName val="날개벽수량표"/>
      <sheetName val="건축내역"/>
      <sheetName val="No.2LAB Unit"/>
      <sheetName val="Compressors"/>
      <sheetName val="DATOS"/>
      <sheetName val="LINEAS"/>
      <sheetName val="LOADING"/>
      <sheetName val="경비"/>
      <sheetName val="Page 1"/>
      <sheetName val="PIPEDATA"/>
      <sheetName val="hori. vessel(E-895)"/>
      <sheetName val="BM"/>
      <sheetName val="analysis"/>
      <sheetName val="10.Linkway"/>
      <sheetName val="11.Bus Shelter-Bay"/>
      <sheetName val="eq_data"/>
      <sheetName val="내역표지"/>
      <sheetName val="정산변경내역"/>
      <sheetName val="수량산출"/>
      <sheetName val="내역1"/>
      <sheetName val="BSD (2)"/>
      <sheetName val="차수"/>
      <sheetName val="자재단가"/>
      <sheetName val="DataBase 작성 샘플"/>
      <sheetName val="유해위험요인 분류체계"/>
      <sheetName val="경비2내역"/>
      <sheetName val="P2KLA"/>
      <sheetName val="3.바닥판설계"/>
      <sheetName val="96.12"/>
      <sheetName val="8.PILE  (돌출)"/>
      <sheetName val="현장관리비"/>
      <sheetName val="실행내역"/>
      <sheetName val="tienluong"/>
      <sheetName val="금광1터널"/>
      <sheetName val="TACT"/>
      <sheetName val="sum"/>
      <sheetName val="98비정기소모"/>
      <sheetName val="환율change"/>
      <sheetName val="LEGEND"/>
      <sheetName val="데이타"/>
      <sheetName val="식재인부"/>
      <sheetName val="정리내역"/>
      <sheetName val="Steam Table"/>
      <sheetName val="TOSHIBA-Structure"/>
      <sheetName val="TB-내역서"/>
      <sheetName val="CBL_OD"/>
      <sheetName val="기계"/>
      <sheetName val="ELECTRIC"/>
      <sheetName val="Price List"/>
      <sheetName val="견적서갑지"/>
      <sheetName val="공문"/>
      <sheetName val="환율전망"/>
      <sheetName val="(실사조정)총괄"/>
      <sheetName val="CONCRETE"/>
      <sheetName val="집계표"/>
      <sheetName val="일위대가 집계표"/>
      <sheetName val="검수고1-1층"/>
      <sheetName val="MEXICO-C"/>
      <sheetName val="갑지(추정)"/>
      <sheetName val="동해title"/>
      <sheetName val="Hauptdaten"/>
      <sheetName val="DJ1"/>
      <sheetName val="조명시설"/>
      <sheetName val="OUTICOLPIP"/>
      <sheetName val="Tech."/>
      <sheetName val="Tub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VIS"/>
      <sheetName val="Headers"/>
      <sheetName val="FT"/>
      <sheetName val="Casing"/>
      <sheetName val="Provisory Structure"/>
      <sheetName val="Frames"/>
      <sheetName val="Transport"/>
      <sheetName val="Planning"/>
      <sheetName val="Frais annexes"/>
      <sheetName val="Heures"/>
      <sheetName val="SUM UP"/>
      <sheetName val="TAUX"/>
      <sheetName val="DEFAUL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ai khoan"/>
      <sheetName val="So KT"/>
      <sheetName val="Module2"/>
      <sheetName val="Module1"/>
      <sheetName val="Module3"/>
      <sheetName val="Congty"/>
      <sheetName val="VPPN"/>
      <sheetName val="XN74"/>
      <sheetName val="XN54"/>
      <sheetName val="XN33"/>
      <sheetName val="NK96"/>
      <sheetName val="XL4Test5"/>
      <sheetName val="tong hop"/>
      <sheetName val="phan tich DG"/>
      <sheetName val="gia vat lieu"/>
      <sheetName val="gia xe may"/>
      <sheetName val="gia nhan cong"/>
      <sheetName val="Sheet2"/>
      <sheetName val="Sheet1"/>
      <sheetName val="00000000"/>
      <sheetName val="28-9"/>
      <sheetName val="27-9"/>
      <sheetName val="26-9"/>
      <sheetName val="25-9"/>
      <sheetName val="24-9"/>
      <sheetName val="23-9"/>
      <sheetName val="22-9"/>
      <sheetName val="21-9"/>
      <sheetName val="20-9"/>
      <sheetName val="19-9"/>
      <sheetName val="18-9"/>
      <sheetName val="17-9"/>
      <sheetName val="16-9"/>
      <sheetName val="15-9"/>
      <sheetName val="14-9"/>
      <sheetName val="13-9"/>
      <sheetName val="12-9"/>
      <sheetName val="11-9"/>
      <sheetName val="10-9"/>
      <sheetName val="9-9"/>
      <sheetName val="8-9"/>
      <sheetName val="7-9"/>
      <sheetName val="6-9"/>
      <sheetName val="5-9"/>
      <sheetName val="4-9"/>
      <sheetName val="3-9"/>
      <sheetName val="2-9"/>
      <sheetName val="1-9"/>
      <sheetName val="30-8"/>
      <sheetName val="29-8"/>
      <sheetName val="28-8"/>
      <sheetName val="27-8"/>
      <sheetName val="26-8"/>
      <sheetName val="25-8"/>
      <sheetName val="24-8"/>
      <sheetName val="23-8"/>
      <sheetName val="22-8"/>
      <sheetName val="21-8"/>
      <sheetName val="20-8"/>
      <sheetName val="19-8"/>
      <sheetName val="18-8"/>
      <sheetName val="17-8"/>
      <sheetName val="16-8"/>
      <sheetName val="15-8"/>
      <sheetName val="14-8"/>
      <sheetName val="13-8"/>
      <sheetName val="12-8"/>
      <sheetName val="11-8"/>
      <sheetName val="10-8"/>
      <sheetName val="9-8"/>
      <sheetName val="8-8"/>
      <sheetName val="7-8"/>
      <sheetName val="6-8"/>
      <sheetName val="5-8"/>
      <sheetName val="4-8"/>
      <sheetName val="03-8"/>
      <sheetName val="02-8"/>
      <sheetName val="01-8"/>
      <sheetName val="31-7"/>
      <sheetName val="30-7"/>
      <sheetName val="29-7"/>
      <sheetName val="28-7"/>
      <sheetName val="mau"/>
      <sheetName val="10000000"/>
      <sheetName val="400-415.37"/>
      <sheetName val="KL NR2"/>
      <sheetName val="NR2 565 PQ DQ"/>
      <sheetName val="565 DD"/>
      <sheetName val="M2-415.37"/>
      <sheetName val="Cong"/>
      <sheetName val="507 PQ"/>
      <sheetName val="507 DD"/>
      <sheetName val=" Subbase"/>
      <sheetName val="NR2"/>
      <sheetName val="Do Thi Tho M.M (1)"/>
      <sheetName val="Nguyen Van Ly M.M (2)"/>
      <sheetName val="Dinh Van Hai M.M (3)"/>
      <sheetName val="Tran Van Thai  M.M (4) "/>
      <sheetName val="Tran Thi lan  M.M (5) "/>
      <sheetName val="Pham Thi Thin  M.M (6)"/>
      <sheetName val="Pham Thi Thuong  M.M (7)"/>
      <sheetName val="le Thi Thuc  M.M (8)"/>
      <sheetName val="Ngo Van Nhan M.M (9)"/>
      <sheetName val="Le Tat Ve M.M (10)"/>
      <sheetName val="Le Tat Ve M.M (11)"/>
      <sheetName val="Le Thi Nhan M.M (12)"/>
      <sheetName val="Le Thi Nhan 12(2)"/>
      <sheetName val="Doan Van Chin 13(1)"/>
      <sheetName val="Doan Van Chin 13(2)"/>
      <sheetName val="Dinh Van Ranh 14(1)"/>
      <sheetName val="Nguyen Duy Lien 15(2)"/>
      <sheetName val="Le Huu Hanh 16(1)"/>
      <sheetName val="Le Huu Hanh 16(2)"/>
      <sheetName val="Le Tat Ve 17(2)"/>
      <sheetName val="Phung Thi Hien 18(1)"/>
      <sheetName val="Phung Thi Hien 18(2)"/>
      <sheetName val="Ngo Xuan Dap 19(2)"/>
      <sheetName val="Le Huu Hung 20(2)"/>
      <sheetName val="Le Tri An 21(2)"/>
      <sheetName val="Hoang Van Chuong 22(2)"/>
      <sheetName val="Le Thi Ly 23(2)"/>
      <sheetName val="Vu Dinh Tre 24(2)"/>
      <sheetName val="Le Huu Hoa 25(2)"/>
      <sheetName val="Le Tat Ve 26(2)"/>
      <sheetName val="Hoang Thi Binh 27(2)"/>
      <sheetName val="Hoang Thi Binh 28(2)"/>
      <sheetName val="Le Huu Thuy 29(2)"/>
      <sheetName val="Mau moi"/>
      <sheetName val="PV THIEU(2)"/>
      <sheetName val="NTMEN4(1)"/>
      <sheetName val="XL4Poppy"/>
      <sheetName val="THCP"/>
      <sheetName val="BQT"/>
      <sheetName val="RG"/>
      <sheetName val="Sheet3"/>
      <sheetName val="BCVT"/>
      <sheetName val="BKHD"/>
      <sheetName val="TN"/>
      <sheetName val="ND"/>
      <sheetName val="VL"/>
      <sheetName val="MTL$-INTER"/>
      <sheetName val="Phu cap"/>
      <sheetName val="phu cap nam"/>
      <sheetName val="Mau 1 PGD"/>
      <sheetName val="Mau 2PGD"/>
      <sheetName val="Mau 3 PGD"/>
      <sheetName val="mau so 01A"/>
      <sheetName val="mau so 2"/>
      <sheetName val="mau so 3"/>
      <sheetName val="PCCM"/>
      <sheetName val="NEW-PANEL"/>
      <sheetName val="GVL"/>
      <sheetName val="KQHDKD"/>
      <sheetName val="KHOI_DONG"/>
      <sheetName val="Inctiettk"/>
      <sheetName val="cd taikhoan"/>
      <sheetName val="NK_CHUNG"/>
      <sheetName val="CD_PSINH"/>
      <sheetName val="CDKT"/>
      <sheetName val="MAKHACH"/>
      <sheetName val="TH_CNO"/>
      <sheetName val="C/ngty"/>
      <sheetName val=""/>
      <sheetName val="tienluong"/>
      <sheetName val="DOAM0654CAS"/>
      <sheetName val="hold5"/>
      <sheetName val="hold6"/>
      <sheetName val="VC"/>
      <sheetName val="chitiet"/>
      <sheetName val="Phung Thi HIen 18(2_x0009_"/>
      <sheetName val="Le Tri An 2_x0011_(2)"/>
      <sheetName val="H/ang Van Chuong 22(2)"/>
      <sheetName val="Le_x0000_Huu Hoa 25(2)"/>
      <sheetName val="Hoang Van Chuong _x0000_2(2)"/>
      <sheetName val="X_x0000_4Test5"/>
      <sheetName val="DI-ESTI"/>
      <sheetName val="TT"/>
      <sheetName val="sat"/>
      <sheetName val="ptvt"/>
      <sheetName val="Le Tat Ve M.M (1ÿÿ"/>
      <sheetName val="Le ThÿÿNhan M.M (12)"/>
      <sheetName val="Le Huu Thuy 2_x0019_(2)"/>
      <sheetName val="LIST"/>
      <sheetName val="DI_ESTI"/>
      <sheetName val="klnd"/>
      <sheetName val="DTmd"/>
      <sheetName val="thnl"/>
      <sheetName val="htxl"/>
      <sheetName val="bvl"/>
      <sheetName val="kpct"/>
      <sheetName val="THKP"/>
      <sheetName val="Tai_khoan"/>
      <sheetName val="So_KT"/>
      <sheetName val="tong_hop"/>
      <sheetName val="phan_tich_DG"/>
      <sheetName val="gia_vat_lieu"/>
      <sheetName val="gia_xe_may"/>
      <sheetName val="gia_nhan_cong"/>
      <sheetName val="cd_taikhoan"/>
      <sheetName val="Do_Thi_Tho_M_M_(1)"/>
      <sheetName val="Nguyen_Van_Ly_M_M_(2)"/>
      <sheetName val="Dinh_Van_Hai_M_M_(3)"/>
      <sheetName val="Tran_Van_Thai__M_M_(4)_"/>
      <sheetName val="Tran_Thi_lan__M_M_(5)_"/>
      <sheetName val="Pham_Thi_Thin__M_M_(6)"/>
      <sheetName val="Pham_Thi_Thuong__M_M_(7)"/>
      <sheetName val="le_Thi_Thuc__M_M_(8)"/>
      <sheetName val="Ngo_Van_Nhan_M_M_(9)"/>
      <sheetName val="Le_Tat_Ve_M_M_(10)"/>
      <sheetName val="Le_Tat_Ve_M_M_(11)"/>
      <sheetName val="Le_Thi_Nhan_M_M_(12)"/>
      <sheetName val="Le_Thi_Nhan_12(2)"/>
      <sheetName val="Doan_Van_Chin_13(1)"/>
      <sheetName val="Doan_Van_Chin_13(2)"/>
      <sheetName val="Dinh_Van_Ranh_14(1)"/>
      <sheetName val="Nguyen_Duy_Lien_15(2)"/>
      <sheetName val="Le_Huu_Hanh_16(1)"/>
      <sheetName val="Le_Huu_Hanh_16(2)"/>
      <sheetName val="Le_Tat_Ve_17(2)"/>
      <sheetName val="Phung_Thi_Hien_18(1)"/>
      <sheetName val="Phung_Thi_Hien_18(2)"/>
      <sheetName val="Ngo_Xuan_Dap_19(2)"/>
      <sheetName val="Le_Huu_Hung_20(2)"/>
      <sheetName val="Le_Tri_An_21(2)"/>
      <sheetName val="Hoang_Van_Chuong_22(2)"/>
      <sheetName val="Le_Thi_Ly_23(2)"/>
      <sheetName val="Vu_Dinh_Tre_24(2)"/>
      <sheetName val="Le_Huu_Hoa_25(2)"/>
      <sheetName val="Le_Tat_Ve_26(2)"/>
      <sheetName val="Hoang_Thi_Binh_27(2)"/>
      <sheetName val="Hoang_Thi_Binh_28(2)"/>
      <sheetName val="Le_Huu_Thuy_29(2)"/>
      <sheetName val="Mau_moi"/>
      <sheetName val="PV_THIEU(2)"/>
      <sheetName val="400-415_37"/>
      <sheetName val="KL_NR2"/>
      <sheetName val="NR2_565_PQ_DQ"/>
      <sheetName val="565_DD"/>
      <sheetName val="M2-415_37"/>
      <sheetName val="507_PQ"/>
      <sheetName val="507_DD"/>
      <sheetName val="_Subbase"/>
      <sheetName val="Phu_cap"/>
      <sheetName val="phu_cap_nam"/>
      <sheetName val="Mau_1_PGD"/>
      <sheetName val="Mau_2PGD"/>
      <sheetName val="Mau_3_PGD"/>
      <sheetName val="mau_so_01A"/>
      <sheetName val="mau_so_2"/>
      <sheetName val="mau_so_3"/>
      <sheetName val="DG chi tiet"/>
      <sheetName val="BTH phi"/>
      <sheetName val="BLT phi"/>
      <sheetName val="phi,le phi"/>
      <sheetName val="Bien Lai TON"/>
      <sheetName val="BCQT "/>
      <sheetName val="Giay di duong"/>
      <sheetName val="BC QT cua tung ap"/>
      <sheetName val="GIAO CHI TIEU THU QUY 07"/>
      <sheetName val="BANG TONG HOP GIAY NOP TIEN"/>
      <sheetName val="Phung Thi HIen 18(2 "/>
      <sheetName val="Nguyen Duy Lien ႀ￸(2)"/>
      <sheetName val="Nguyen Duy Lien ??(2)"/>
      <sheetName val="Le"/>
      <sheetName val="ଶᐭ8"/>
      <sheetName val="PTDG"/>
      <sheetName val="tra-vat-lieu"/>
      <sheetName val="Le Thi Nha_x0000__x0000_f_x0000__x0001__x0000__x0000_"/>
      <sheetName val="_x0002__x0000_"/>
      <sheetName val="Le?Huu Hoa 25(2)"/>
      <sheetName val="Le Thi Ly 23(2_x0009_"/>
      <sheetName val="SPL4"/>
      <sheetName val="ma_pt"/>
      <sheetName val="Hoang Van Chuong ?2(2)"/>
      <sheetName val="X?4Test5"/>
      <sheetName val="CSDL"/>
      <sheetName val="BK"/>
      <sheetName val="PNK"/>
      <sheetName val="PXK"/>
      <sheetName val="PTL"/>
      <sheetName val="NXT"/>
      <sheetName val="STH131"/>
      <sheetName val="MAU PX"/>
      <sheetName val="331"/>
      <sheetName val="Tra_bang"/>
      <sheetName val="??8"/>
      <sheetName val="IBASE"/>
      <sheetName val="T11,12-2001"/>
      <sheetName val="General"/>
      <sheetName val="Hoang Van Chuong 2(2)"/>
      <sheetName val="Truot_nen"/>
      <sheetName val="DD 10KV"/>
      <sheetName val="C_ngty"/>
      <sheetName val="H_ang Van Chuong 22(2)"/>
      <sheetName val="Hoang Van Chuong "/>
      <sheetName val="X"/>
      <sheetName val="XJ74"/>
      <sheetName val="NR2Ƞ565 PQ DQ"/>
      <sheetName val="LDC"/>
      <sheetName val="LDB"/>
      <sheetName val="LDA"/>
      <sheetName val="LD"/>
      <sheetName val="Girder"/>
      <sheetName val="Nguyen Duy Lien __(2)"/>
      <sheetName val="Le_Huu Hoa 25(2)"/>
      <sheetName val="__8"/>
      <sheetName val="Hoang Van Chuong _2(2)"/>
      <sheetName val="X_4Test5"/>
      <sheetName val="THONG KE"/>
      <sheetName val="Parem"/>
      <sheetName val="Le Heu Hoa 25(2_x0009_"/>
      <sheetName val="Hoang Thi Binh 08(2)"/>
      <sheetName val="KEM NGHIEN GIA CONG"/>
      <sheetName val="SOKT-Q3CT"/>
      <sheetName val="PR THIEU(2)"/>
      <sheetName val="Pham Thi Thuong  M.M (7i"/>
      <sheetName val="13)8"/>
      <sheetName val="Sheet26"/>
      <sheetName val="tra_vat_lieu"/>
      <sheetName val="Sbq18"/>
      <sheetName val="400-015.37"/>
      <sheetName val="_x0004_OAM0654CAS"/>
      <sheetName val="DMTK"/>
      <sheetName val="VL10KV"/>
      <sheetName val="TBA 250"/>
      <sheetName val="VL 0_4KV"/>
      <sheetName val="VLCong to"/>
      <sheetName val="MïJule2"/>
      <sheetName val="FD"/>
      <sheetName val="ctTBA"/>
      <sheetName val="Le Thi Ly 23(2 "/>
      <sheetName val="Le Thi Nha"/>
      <sheetName val="_x0002_"/>
      <sheetName val="Book 1 Summary"/>
      <sheetName val="GI"/>
      <sheetName val="EE (3)"/>
      <sheetName val="PAVEMENT"/>
      <sheetName val="TRAFFIC"/>
      <sheetName val="Hoang_Van_Chuong_2(2)"/>
      <sheetName val="Phung_Thi_HIen_18(2 "/>
      <sheetName val="Le_Tri_An_2(2)"/>
      <sheetName val="H/ang_Van_Chuong_22(2)"/>
      <sheetName val="LeHuu_Hoa_25(2)"/>
      <sheetName val="Phung_Thi_HIen_18(2_"/>
      <sheetName val="Nguyen_Duy_Lien_ႀ￸(2)"/>
      <sheetName val="Nguyen_Duy_Lien_??(2)"/>
      <sheetName val="DG_chi_tiet"/>
      <sheetName val="Le_Tat_Ve_M_M_(1ÿÿ"/>
      <sheetName val="Le_ThÿÿNhan_M_M_(12)"/>
      <sheetName val="Le_Huu_Thuy_2(2)"/>
      <sheetName val="Le?Huu_Hoa_25(2)"/>
      <sheetName val="Hoang_Van_Chuong_?2(2)"/>
      <sheetName val="Le_x0000_Huu Hanh 16(1)"/>
      <sheetName val="Le Thi_x0000_Nhan M.M (12)"/>
      <sheetName val="NR2?565 PQ DQ"/>
      <sheetName val="Module#"/>
      <sheetName val="Chi Tiet"/>
      <sheetName val="_x0011_3-8"/>
      <sheetName val="MTO REV.2(ARMOR)"/>
      <sheetName val="Pham ThiðThuong  M.M (7)"/>
      <sheetName val="Le Tat Ve M.M (19)"/>
      <sheetName val="Dinh nghia"/>
      <sheetName val="ESTI."/>
      <sheetName val="Le Thi Nha??f?_x0001_??"/>
      <sheetName val="_x0002_?"/>
      <sheetName val="N61"/>
      <sheetName val="ptdg "/>
      <sheetName val="ptke"/>
      <sheetName val="DANGBAN"/>
      <sheetName val="hgld5"/>
      <sheetName val="SumSBU"/>
      <sheetName val="so chi tiet"/>
      <sheetName val="nhap theo ngay vao"/>
      <sheetName val="Le Heu Hoa 25(2 "/>
      <sheetName val="Le Thi"/>
      <sheetName val="Pham T(i Thuong  M.M (7)"/>
      <sheetName val="Loading"/>
      <sheetName val="Solieu"/>
      <sheetName val="Le Thi Nha?f?_x0001_?"/>
      <sheetName val="NR2_565 PQ DQ"/>
      <sheetName val="Le Thi Nha__f__x0001___"/>
      <sheetName val="_x0002__"/>
      <sheetName val="NHATKY"/>
      <sheetName val="Le Hue Hanh 16(2)"/>
      <sheetName val="DTCT"/>
      <sheetName val="Le2_x0000__x0000_ Hoa 25(2)"/>
      <sheetName val="MTO REV.0"/>
      <sheetName val="Le?Huu Hanh 16(1)"/>
      <sheetName val="Le Thi?Nhan M.M (12)"/>
      <sheetName val="t-h HA THE"/>
      <sheetName val="NHATKYC"/>
      <sheetName val="Pham Thi(Thuong  M.M (7)"/>
      <sheetName val="Le2"/>
      <sheetName val="Le2?? Hoa 25(2)"/>
      <sheetName val="Le_Huu Hanh 16(1)"/>
      <sheetName val="Le Thi_Nhan M.M (12)"/>
      <sheetName val="Le2__ Hoa 25(2)"/>
      <sheetName val="Main"/>
      <sheetName val="Le Thi Nha_f__x0001__"/>
      <sheetName val="KKKKKKKK"/>
      <sheetName val="28-8_x0000__x0000__x0000__x0000__x0000__x0000__x0000__x0000__x0000__x0000__x0000__x0000_㢈ȣ_x0000__x0004__x0000__x0000__x0000__x0000__x0000__x0000_䴀ȣ_x0000__x0000__x0000_"/>
      <sheetName val="phu_x0000_cap nam"/>
      <sheetName val="phu?cap nam"/>
      <sheetName val="Doan Van ࡃhin 13(1)"/>
      <sheetName val="DULIEU"/>
      <sheetName val="Tai_khoan1"/>
      <sheetName val="So_KT1"/>
      <sheetName val="tong_hop1"/>
      <sheetName val="phan_tich_DG1"/>
      <sheetName val="gia_vat_lieu1"/>
      <sheetName val="gia_xe_may1"/>
      <sheetName val="gia_nhan_cong1"/>
      <sheetName val="Do_Thi_Tho_M_M_(1)1"/>
      <sheetName val="Nguyen_Van_Ly_M_M_(2)1"/>
      <sheetName val="Dinh_Van_Hai_M_M_(3)1"/>
      <sheetName val="Tran_Van_Thai__M_M_(4)_1"/>
      <sheetName val="Tran_Thi_lan__M_M_(5)_1"/>
      <sheetName val="Pham_Thi_Thin__M_M_(6)1"/>
      <sheetName val="Pham_Thi_Thuong__M_M_(7)1"/>
      <sheetName val="le_Thi_Thuc__M_M_(8)1"/>
      <sheetName val="Ngo_Van_Nhan_M_M_(9)1"/>
      <sheetName val="Le_Tat_Ve_M_M_(10)1"/>
      <sheetName val="Le_Tat_Ve_M_M_(11)1"/>
      <sheetName val="Le_Thi_Nhan_M_M_(12)1"/>
      <sheetName val="Le_Thi_Nhan_12(2)1"/>
      <sheetName val="Doan_Van_Chin_13(1)1"/>
      <sheetName val="Doan_Van_Chin_13(2)1"/>
      <sheetName val="Dinh_Van_Ranh_14(1)1"/>
      <sheetName val="Nguyen_Duy_Lien_15(2)1"/>
      <sheetName val="Le_Huu_Hanh_16(1)1"/>
      <sheetName val="Le_Huu_Hanh_16(2)1"/>
      <sheetName val="Le_Tat_Ve_17(2)1"/>
      <sheetName val="Phung_Thi_Hien_18(1)1"/>
      <sheetName val="Phung_Thi_Hien_18(2)1"/>
      <sheetName val="Ngo_Xuan_Dap_19(2)1"/>
      <sheetName val="Le_Huu_Hung_20(2)1"/>
      <sheetName val="Le_Tri_An_21(2)1"/>
      <sheetName val="Hoang_Van_Chuong_22(2)1"/>
      <sheetName val="Le_Thi_Ly_23(2)1"/>
      <sheetName val="Vu_Dinh_Tre_24(2)1"/>
      <sheetName val="Le_Huu_Hoa_25(2)1"/>
      <sheetName val="Le_Tat_Ve_26(2)1"/>
      <sheetName val="Hoang_Thi_Binh_27(2)1"/>
      <sheetName val="Hoang_Thi_Binh_28(2)1"/>
      <sheetName val="Le_Huu_Thuy_29(2)1"/>
      <sheetName val="Mau_moi1"/>
      <sheetName val="PV_THIEU(2)1"/>
      <sheetName val="400-415_371"/>
      <sheetName val="KL_NR21"/>
      <sheetName val="NR2_565_PQ_DQ1"/>
      <sheetName val="565_DD1"/>
      <sheetName val="M2-415_371"/>
      <sheetName val="507_PQ1"/>
      <sheetName val="507_DD1"/>
      <sheetName val="_Subbase1"/>
      <sheetName val="cd_taikhoan1"/>
      <sheetName val="Phu_cap1"/>
      <sheetName val="phu_cap_nam1"/>
      <sheetName val="Mau_1_PGD1"/>
      <sheetName val="Mau_2PGD1"/>
      <sheetName val="Mau_3_PGD1"/>
      <sheetName val="mau_so_01A1"/>
      <sheetName val="mau_so_21"/>
      <sheetName val="mau_so_31"/>
      <sheetName val="Phung_Thi_HIen_18(2_1"/>
      <sheetName val="BTH_phi"/>
      <sheetName val="BLT_phi"/>
      <sheetName val="phi,le_phi"/>
      <sheetName val="Bien_Lai_TON"/>
      <sheetName val="BCQT_"/>
      <sheetName val="Giay_di_duong"/>
      <sheetName val="BC_QT_cua_tung_ap"/>
      <sheetName val="GIAO_CHI_TIEU_THU_QUY_07"/>
      <sheetName val="BANG_TONG_HOP_GIAY_NOP_TIEN"/>
      <sheetName val="Le_Thi_Ly_23(2_1"/>
      <sheetName val="H_ang_Van_Chuong_22(2)"/>
      <sheetName val="Hoang_Van_Chuong_"/>
      <sheetName val="MAU_PX"/>
      <sheetName val="KEM_NGHIEN_GIA_CONG"/>
      <sheetName val="NR2Ƞ565_PQ_DQ"/>
      <sheetName val="Nguyen_Duy_Lien___(2)"/>
      <sheetName val="Le_Huu_Hoa_25(2)2"/>
      <sheetName val="Hoang_Van_Chuong__2(2)"/>
      <sheetName val="Le_Thi_Nhaf"/>
      <sheetName val="OAM0654CAS"/>
      <sheetName val="DD_10KV"/>
      <sheetName val="Pham_Thi_Thuong__M_M_(7i"/>
      <sheetName val="3-8"/>
      <sheetName val="Le_Heu_Hoa_25(2_"/>
      <sheetName val="Hoang_Thi_Binh_08(2)"/>
      <sheetName val="THONG_KE"/>
      <sheetName val="PR_THIEU(2)"/>
      <sheetName val="Le_Thi_Nha"/>
      <sheetName val="TBA_250"/>
      <sheetName val="VL_0_4KV"/>
      <sheetName val="VLCong_to"/>
      <sheetName val="Le_Thi_Ly_23(2_"/>
      <sheetName val="Le_Thi_Nha??f???"/>
      <sheetName val="?"/>
      <sheetName val="Tables"/>
      <sheetName val="ma-pt"/>
      <sheetName val="17-9_x0000_Ǝ鞜_x000c_饼Ǝ⳪_x000c_"/>
      <sheetName val="28-8????????????㢈ȣ?_x0004_??????䴀ȣ???"/>
      <sheetName val="17-9?Ǝ鞜_x000c_饼Ǝ⳪_x000c_"/>
      <sheetName val="?_x0000__x0000_6_x0000__x0000__x0000__x0000__x0000__x0000__x0000__x0000__x0000__x0000__x0000__x0000__x0000__x0000__x0000__x0013_[SOKT-Q3CT."/>
      <sheetName val="BDMTK"/>
      <sheetName val="SOKTMAY"/>
      <sheetName val="SUMMARY-BILL4"/>
      <sheetName val="Le _x0014_hi Nhan M.M (12)"/>
      <sheetName val="Chi_Tiet"/>
      <sheetName val="28-8____________㢈ȣ__x0004_______䴀ȣ___"/>
      <sheetName val="H/ang_Van_Chuong_22(2)1"/>
      <sheetName val="Le_Tat_Ve_M_M_(1ÿÿ1"/>
      <sheetName val="Le_ThÿÿNhan_M_M_(12)1"/>
      <sheetName val="THONG_KE1"/>
      <sheetName val="Phung_Thi_HIen_18(2_2"/>
      <sheetName val="Nguyen_Duy_Lien_ႀ￸(2)1"/>
      <sheetName val="Nguyen_Duy_Lien_??(2)1"/>
      <sheetName val="DG_chi_tiet1"/>
      <sheetName val="NHAAN"/>
      <sheetName val="Xuly_DTHU"/>
      <sheetName val="pp1p"/>
      <sheetName val="pp3p "/>
      <sheetName val="pp3p_NC"/>
      <sheetName val="ppht"/>
      <sheetName val="tuong"/>
      <sheetName val="NKC"/>
      <sheetName val="Mau mo)"/>
      <sheetName val="#REF!"/>
      <sheetName val="Doan Van ?hin 13(1)"/>
      <sheetName val="NR2?565_PQ_DQ"/>
      <sheetName val="Look_up_table"/>
      <sheetName val="[SOKT-Q3CT.xls][SOKT-Q3CT.xls]C"/>
      <sheetName val="[SOKT-Q3CT.xls][SOKT-Q3CT.xls]H"/>
      <sheetName val="tygia"/>
      <sheetName val="PNT-QUOT-#3"/>
      <sheetName val="COAT&amp;WRAP-QIOT-#3"/>
      <sheetName val="GFA 1"/>
      <sheetName val="TT04"/>
      <sheetName val="Nhat ky - socai thang 2"/>
      <sheetName val="Sheet7"/>
      <sheetName val="nhat ky so cai thang 1"/>
      <sheetName val="Nhat ky so cai thang3"/>
      <sheetName val="Sheet6"/>
      <sheetName val="Sheet5"/>
      <sheetName val="Sheet4"/>
      <sheetName val="Le_Heu_Hoa_25(2_1"/>
      <sheetName val="LeHuu_Hanh_16(1)"/>
      <sheetName val="Le_ThiNhan_M_M_(12)"/>
      <sheetName val="Book_1_Summary"/>
      <sheetName val="ESTI_"/>
      <sheetName val="Pham_ThiðThuong__M_M_(7)"/>
    </sheetNames>
    <sheetDataSet>
      <sheetData sheetId="0" refreshError="1">
        <row r="3">
          <cell r="A3" t="str">
            <v>111</v>
          </cell>
          <cell r="B3" t="str">
            <v>TiÒn mÆt - VN§</v>
          </cell>
          <cell r="C3" t="str">
            <v>Nî</v>
          </cell>
        </row>
        <row r="4">
          <cell r="A4" t="str">
            <v>1121</v>
          </cell>
          <cell r="B4" t="str">
            <v>TiÒn göi ng©n hµng - VN§</v>
          </cell>
          <cell r="C4" t="str">
            <v>Nî</v>
          </cell>
        </row>
        <row r="5">
          <cell r="A5" t="str">
            <v>1122</v>
          </cell>
          <cell r="B5" t="str">
            <v>TiÒn göi ng©n hµng - ngo¹i tÖ</v>
          </cell>
          <cell r="C5" t="str">
            <v>Nî</v>
          </cell>
        </row>
        <row r="6">
          <cell r="A6" t="str">
            <v>131</v>
          </cell>
          <cell r="B6" t="str">
            <v>ph¶i thu kh¸ch hµng</v>
          </cell>
          <cell r="C6" t="str">
            <v>Nî</v>
          </cell>
        </row>
        <row r="7">
          <cell r="A7" t="str">
            <v>133</v>
          </cell>
          <cell r="B7" t="str">
            <v>ThuÕ GTGT ®­îc khÊu trõ</v>
          </cell>
          <cell r="C7" t="str">
            <v>Nî</v>
          </cell>
        </row>
        <row r="8">
          <cell r="A8" t="str">
            <v>136</v>
          </cell>
          <cell r="B8" t="str">
            <v xml:space="preserve">Ph¶i thu néi bé </v>
          </cell>
          <cell r="C8" t="str">
            <v>Nî</v>
          </cell>
        </row>
        <row r="9">
          <cell r="A9" t="str">
            <v>138</v>
          </cell>
          <cell r="B9" t="str">
            <v>Ph¶i thu kh¸c</v>
          </cell>
          <cell r="C9" t="str">
            <v>Nî</v>
          </cell>
        </row>
        <row r="10">
          <cell r="A10" t="str">
            <v>141</v>
          </cell>
          <cell r="B10" t="str">
            <v>T¹m øng</v>
          </cell>
          <cell r="C10" t="str">
            <v>Nî</v>
          </cell>
        </row>
        <row r="11">
          <cell r="A11" t="str">
            <v>142</v>
          </cell>
          <cell r="B11" t="str">
            <v>Chi phÝ chê ph©n bæ</v>
          </cell>
          <cell r="C11" t="str">
            <v>Nî</v>
          </cell>
        </row>
        <row r="12">
          <cell r="A12" t="str">
            <v>144</v>
          </cell>
          <cell r="B12" t="str">
            <v>ThÕ chÊp ký quü ký c­îc</v>
          </cell>
          <cell r="C12" t="str">
            <v>Nî</v>
          </cell>
        </row>
        <row r="13">
          <cell r="A13" t="str">
            <v>152</v>
          </cell>
          <cell r="B13" t="str">
            <v>Nguyªn liÖu, vËt liÖu</v>
          </cell>
          <cell r="C13" t="str">
            <v>Nî</v>
          </cell>
        </row>
        <row r="14">
          <cell r="A14" t="str">
            <v>153</v>
          </cell>
          <cell r="B14" t="str">
            <v>C«ng cô, dông cô</v>
          </cell>
          <cell r="C14" t="str">
            <v>Nî</v>
          </cell>
        </row>
        <row r="15">
          <cell r="A15" t="str">
            <v>154</v>
          </cell>
          <cell r="B15" t="str">
            <v xml:space="preserve">Chi phÝ SXKD dë dang </v>
          </cell>
          <cell r="C15" t="str">
            <v>Nî</v>
          </cell>
        </row>
        <row r="16">
          <cell r="A16" t="str">
            <v>155</v>
          </cell>
          <cell r="B16" t="str">
            <v>Thµnh phÈm</v>
          </cell>
          <cell r="C16" t="str">
            <v>Nî</v>
          </cell>
        </row>
        <row r="17">
          <cell r="A17" t="str">
            <v>156</v>
          </cell>
          <cell r="B17" t="str">
            <v>Hµng ho¸</v>
          </cell>
          <cell r="C17" t="str">
            <v>Nî</v>
          </cell>
        </row>
        <row r="18">
          <cell r="A18" t="str">
            <v>211</v>
          </cell>
          <cell r="B18" t="str">
            <v>Tµi s¶n cè ®Þnh h÷u h×nh</v>
          </cell>
          <cell r="C18" t="str">
            <v>Nî</v>
          </cell>
        </row>
        <row r="19">
          <cell r="A19" t="str">
            <v>214</v>
          </cell>
          <cell r="B19" t="str">
            <v xml:space="preserve">Hao mßn TSC§ </v>
          </cell>
          <cell r="C19" t="str">
            <v>Cã</v>
          </cell>
        </row>
        <row r="20">
          <cell r="A20" t="str">
            <v>311</v>
          </cell>
          <cell r="B20" t="str">
            <v>Vay ng¾n h¹n</v>
          </cell>
          <cell r="C20" t="str">
            <v>Cã</v>
          </cell>
        </row>
        <row r="21">
          <cell r="A21" t="str">
            <v>331</v>
          </cell>
          <cell r="B21" t="str">
            <v>Ph¶i tr¶ ng­êi b¸n</v>
          </cell>
          <cell r="C21" t="str">
            <v>Cã</v>
          </cell>
        </row>
        <row r="22">
          <cell r="A22" t="str">
            <v>133</v>
          </cell>
          <cell r="B22" t="str">
            <v>ThuÕ GTGT ®­îc khÊu trõ</v>
          </cell>
          <cell r="C22" t="str">
            <v>Nî</v>
          </cell>
        </row>
        <row r="23">
          <cell r="A23" t="str">
            <v>3331</v>
          </cell>
          <cell r="B23" t="str">
            <v>ThuÕ gi¸ trÞ gia t¨ng ph¶i nép</v>
          </cell>
          <cell r="C23" t="str">
            <v>Cã</v>
          </cell>
        </row>
        <row r="24">
          <cell r="A24" t="str">
            <v>3333</v>
          </cell>
          <cell r="B24" t="str">
            <v>ThuÕ nhËp khÈu</v>
          </cell>
          <cell r="C24" t="str">
            <v>Cã</v>
          </cell>
        </row>
        <row r="25">
          <cell r="A25" t="str">
            <v>3337</v>
          </cell>
          <cell r="B25" t="str">
            <v>ThuÕ nhµ ®Êt, tiÒn thuª ®Êt</v>
          </cell>
          <cell r="C25" t="str">
            <v>Cã</v>
          </cell>
        </row>
        <row r="26">
          <cell r="A26" t="str">
            <v>3338</v>
          </cell>
          <cell r="B26" t="str">
            <v>C¸c lo¹i thuÕ kh¸c</v>
          </cell>
          <cell r="C26" t="str">
            <v>Cã</v>
          </cell>
        </row>
        <row r="27">
          <cell r="A27" t="str">
            <v>334</v>
          </cell>
          <cell r="B27" t="str">
            <v>Ph¶i tr¶ c«ng nh©n viªn</v>
          </cell>
          <cell r="C27" t="str">
            <v>Cã</v>
          </cell>
        </row>
        <row r="28">
          <cell r="A28" t="str">
            <v>336</v>
          </cell>
          <cell r="B28" t="str">
            <v>Ph¶i tr¶ néi bé</v>
          </cell>
          <cell r="C28" t="str">
            <v>Cã</v>
          </cell>
        </row>
        <row r="29">
          <cell r="A29" t="str">
            <v>3382</v>
          </cell>
          <cell r="B29" t="str">
            <v>Kinh phÝ c«ng ®oµn</v>
          </cell>
          <cell r="C29" t="str">
            <v>Cã</v>
          </cell>
        </row>
        <row r="30">
          <cell r="A30" t="str">
            <v>3383</v>
          </cell>
          <cell r="B30" t="str">
            <v>B¶o hiÓm x· héi</v>
          </cell>
          <cell r="C30" t="str">
            <v>Cã</v>
          </cell>
        </row>
        <row r="31">
          <cell r="A31" t="str">
            <v>3384</v>
          </cell>
          <cell r="B31" t="str">
            <v>B¶o hiÓm YTÕ</v>
          </cell>
          <cell r="C31" t="str">
            <v>Cã</v>
          </cell>
        </row>
        <row r="32">
          <cell r="A32" t="str">
            <v>3388</v>
          </cell>
          <cell r="B32" t="str">
            <v>Ph¶i tr¶, ph¶i nép kh¸c</v>
          </cell>
          <cell r="C32" t="str">
            <v>Cã</v>
          </cell>
        </row>
        <row r="33">
          <cell r="A33" t="str">
            <v>341</v>
          </cell>
          <cell r="B33" t="str">
            <v>Vay dµi h¹n</v>
          </cell>
          <cell r="C33" t="str">
            <v>Cã</v>
          </cell>
        </row>
        <row r="34">
          <cell r="A34" t="str">
            <v>411</v>
          </cell>
          <cell r="B34" t="str">
            <v>Nguån vèn kinh doanh</v>
          </cell>
          <cell r="C34" t="str">
            <v>Cã</v>
          </cell>
        </row>
        <row r="35">
          <cell r="A35" t="str">
            <v>412</v>
          </cell>
          <cell r="B35" t="str">
            <v>chªnh lÖch ®¸nh gi¸ tµI s¶n</v>
          </cell>
          <cell r="C35" t="str">
            <v>L</v>
          </cell>
        </row>
        <row r="36">
          <cell r="A36" t="str">
            <v>413</v>
          </cell>
          <cell r="B36" t="str">
            <v>Chªnh lÖch tû gi¸</v>
          </cell>
          <cell r="C36" t="str">
            <v>L</v>
          </cell>
        </row>
        <row r="37">
          <cell r="A37" t="str">
            <v>421</v>
          </cell>
          <cell r="B37" t="str">
            <v xml:space="preserve">L·i /lç ch­a ph©n phèi </v>
          </cell>
          <cell r="C37" t="str">
            <v>L</v>
          </cell>
        </row>
        <row r="38">
          <cell r="A38" t="str">
            <v>511</v>
          </cell>
          <cell r="B38" t="str">
            <v>Doanh thu b¸n s¶n phÈm</v>
          </cell>
          <cell r="C38" t="str">
            <v>Cã</v>
          </cell>
        </row>
        <row r="39">
          <cell r="A39" t="str">
            <v>531</v>
          </cell>
          <cell r="B39" t="str">
            <v>Gi¶m gi¸ hµng b¸n</v>
          </cell>
          <cell r="C39" t="str">
            <v>Cã</v>
          </cell>
        </row>
        <row r="40">
          <cell r="A40" t="str">
            <v>532</v>
          </cell>
          <cell r="B40" t="str">
            <v>Hµng b¸n bÞ tr¶ l¹i</v>
          </cell>
          <cell r="C40" t="str">
            <v>Cã</v>
          </cell>
        </row>
        <row r="41">
          <cell r="A41" t="str">
            <v>621</v>
          </cell>
          <cell r="B41" t="str">
            <v>Chi phÝ NVLiÖu trùc tiÕp</v>
          </cell>
          <cell r="C41" t="str">
            <v>Nî</v>
          </cell>
        </row>
        <row r="42">
          <cell r="A42" t="str">
            <v>622</v>
          </cell>
          <cell r="B42" t="str">
            <v>Chi phÝ nh©n c«ng trùc tiÕp</v>
          </cell>
          <cell r="C42" t="str">
            <v>Nî</v>
          </cell>
        </row>
        <row r="43">
          <cell r="A43" t="str">
            <v>627</v>
          </cell>
          <cell r="B43" t="str">
            <v xml:space="preserve">Chi phÝ s¶n xuÊt chung </v>
          </cell>
          <cell r="C43" t="str">
            <v>Nî</v>
          </cell>
        </row>
        <row r="44">
          <cell r="A44" t="str">
            <v>632</v>
          </cell>
          <cell r="B44" t="str">
            <v>Gi¸ vèn b¸n hµng</v>
          </cell>
          <cell r="C44" t="str">
            <v>Nî</v>
          </cell>
        </row>
        <row r="45">
          <cell r="A45" t="str">
            <v>641</v>
          </cell>
          <cell r="B45" t="str">
            <v xml:space="preserve">Chi phÝ b¸n hµng </v>
          </cell>
          <cell r="C45" t="str">
            <v>Nî</v>
          </cell>
        </row>
        <row r="46">
          <cell r="A46" t="str">
            <v>642</v>
          </cell>
          <cell r="B46" t="str">
            <v>Chi phÝ qu¶n lý doanh nghiÖp</v>
          </cell>
          <cell r="C46" t="str">
            <v>Nî</v>
          </cell>
        </row>
        <row r="47">
          <cell r="A47" t="str">
            <v>711</v>
          </cell>
          <cell r="B47" t="str">
            <v>Thu nhËp ho¹t ®éng tµi chÝnh</v>
          </cell>
          <cell r="C47" t="str">
            <v>Cã</v>
          </cell>
        </row>
        <row r="48">
          <cell r="A48" t="str">
            <v>721</v>
          </cell>
          <cell r="B48" t="str">
            <v>Thu nhËp bÊt th­êng</v>
          </cell>
          <cell r="C48" t="str">
            <v>Cã</v>
          </cell>
        </row>
        <row r="49">
          <cell r="A49" t="str">
            <v>811</v>
          </cell>
          <cell r="B49" t="str">
            <v>Chi phÝ ho¹t ®éng tµi chÝnh</v>
          </cell>
          <cell r="C49" t="str">
            <v>Nî</v>
          </cell>
        </row>
        <row r="50">
          <cell r="A50" t="str">
            <v>821</v>
          </cell>
          <cell r="B50" t="str">
            <v>Chi phÝ ho¹t ®éng tµi chÝnh</v>
          </cell>
          <cell r="C50" t="str">
            <v>Nî</v>
          </cell>
        </row>
        <row r="51">
          <cell r="A51" t="str">
            <v>911</v>
          </cell>
          <cell r="B51" t="str">
            <v>X¸c ®Þnh kÕt qu¶ kinh doanh</v>
          </cell>
          <cell r="C51" t="str">
            <v>L</v>
          </cell>
        </row>
      </sheetData>
      <sheetData sheetId="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refreshError="1"/>
      <sheetData sheetId="138" refreshError="1"/>
      <sheetData sheetId="139" refreshError="1"/>
      <sheetData sheetId="140" refreshError="1"/>
      <sheetData sheetId="141"/>
      <sheetData sheetId="142"/>
      <sheetData sheetId="143"/>
      <sheetData sheetId="144"/>
      <sheetData sheetId="145"/>
      <sheetData sheetId="146"/>
      <sheetData sheetId="147"/>
      <sheetData sheetId="148"/>
      <sheetData sheetId="149"/>
      <sheetData sheetId="150" refreshError="1"/>
      <sheetData sheetId="151" refreshError="1"/>
      <sheetData sheetId="152" refreshError="1"/>
      <sheetData sheetId="153" refreshError="1"/>
      <sheetData sheetId="154" refreshError="1"/>
      <sheetData sheetId="155"/>
      <sheetData sheetId="156" refreshError="1"/>
      <sheetData sheetId="157" refreshError="1"/>
      <sheetData sheetId="158" refreshError="1"/>
      <sheetData sheetId="159" refreshError="1"/>
      <sheetData sheetId="160" refreshError="1"/>
      <sheetData sheetId="161"/>
      <sheetData sheetId="162"/>
      <sheetData sheetId="163"/>
      <sheetData sheetId="164"/>
      <sheetData sheetId="165"/>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sheetData sheetId="311"/>
      <sheetData sheetId="312" refreshError="1"/>
      <sheetData sheetId="313" refreshError="1"/>
      <sheetData sheetId="314"/>
      <sheetData sheetId="315"/>
      <sheetData sheetId="316"/>
      <sheetData sheetId="317" refreshError="1"/>
      <sheetData sheetId="318" refreshError="1"/>
      <sheetData sheetId="319" refreshError="1"/>
      <sheetData sheetId="320"/>
      <sheetData sheetId="32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sheetData sheetId="353"/>
      <sheetData sheetId="354" refreshError="1"/>
      <sheetData sheetId="355" refreshError="1"/>
      <sheetData sheetId="356" refreshError="1"/>
      <sheetData sheetId="357"/>
      <sheetData sheetId="358" refreshError="1"/>
      <sheetData sheetId="359"/>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sheetData sheetId="370" refreshError="1"/>
      <sheetData sheetId="371" refreshError="1"/>
      <sheetData sheetId="372" refreshError="1"/>
      <sheetData sheetId="373"/>
      <sheetData sheetId="374" refreshError="1"/>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sheetData sheetId="384" refreshError="1"/>
      <sheetData sheetId="385"/>
      <sheetData sheetId="386" refreshError="1"/>
      <sheetData sheetId="387"/>
      <sheetData sheetId="388" refreshError="1"/>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refreshError="1"/>
      <sheetData sheetId="497" refreshError="1"/>
      <sheetData sheetId="498"/>
      <sheetData sheetId="499"/>
      <sheetData sheetId="500"/>
      <sheetData sheetId="501" refreshError="1"/>
      <sheetData sheetId="502"/>
      <sheetData sheetId="503"/>
      <sheetData sheetId="504"/>
      <sheetData sheetId="505"/>
      <sheetData sheetId="506"/>
      <sheetData sheetId="507" refreshError="1"/>
      <sheetData sheetId="508"/>
      <sheetData sheetId="509"/>
      <sheetData sheetId="510"/>
      <sheetData sheetId="511"/>
      <sheetData sheetId="512"/>
      <sheetData sheetId="513"/>
      <sheetData sheetId="514"/>
      <sheetData sheetId="515"/>
      <sheetData sheetId="516"/>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sheetData sheetId="526" refreshError="1"/>
      <sheetData sheetId="527" refreshError="1"/>
      <sheetData sheetId="528" refreshError="1"/>
      <sheetData sheetId="529" refreshError="1"/>
      <sheetData sheetId="530"/>
      <sheetData sheetId="531" refreshError="1"/>
      <sheetData sheetId="532" refreshError="1"/>
      <sheetData sheetId="533" refreshError="1"/>
      <sheetData sheetId="534" refreshError="1"/>
      <sheetData sheetId="535" refreshError="1"/>
      <sheetData sheetId="536"/>
      <sheetData sheetId="537"/>
      <sheetData sheetId="538"/>
      <sheetData sheetId="539"/>
      <sheetData sheetId="540" refreshError="1"/>
      <sheetData sheetId="541" refreshError="1"/>
      <sheetData sheetId="542"/>
      <sheetData sheetId="543" refreshError="1"/>
      <sheetData sheetId="544"/>
      <sheetData sheetId="545"/>
      <sheetData sheetId="546"/>
      <sheetData sheetId="547"/>
      <sheetData sheetId="548"/>
      <sheetData sheetId="549"/>
      <sheetData sheetId="550"/>
      <sheetData sheetId="55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ch."/>
    </sheetNames>
    <sheetDataSet>
      <sheetData sheetId="0"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CS"/>
      <sheetName val="TUR"/>
      <sheetName val="Paint"/>
      <sheetName val="Weld"/>
      <sheetName val="P&amp;S&amp;CS"/>
      <sheetName val="Pack&amp;Frei"/>
      <sheetName val="PM"/>
      <sheetName val="SD"/>
      <sheetName val="IE tooling"/>
      <sheetName val="shaft compare"/>
      <sheetName val="Summary"/>
      <sheetName val="5.) Time Delays"/>
      <sheetName val="Inert Balls"/>
      <sheetName val="IE_tooling"/>
      <sheetName val="shaft_compare"/>
      <sheetName val="Inert_Balls"/>
      <sheetName val="Bill 1"/>
      <sheetName val="Bill 2"/>
      <sheetName val="Bill 3"/>
      <sheetName val="Bill 4"/>
      <sheetName val="Bill 5"/>
      <sheetName val="Bill 6"/>
      <sheetName val="Bill 7"/>
      <sheetName val="FAB별"/>
      <sheetName val="BM"/>
      <sheetName val="EQT-ESTN"/>
      <sheetName val="ESTADIST(PTS.)"/>
      <sheetName val="노임단가"/>
      <sheetName val="Page 1"/>
      <sheetName val="Te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QUANTRAC"/>
      <sheetName val="tra-vat-lieu"/>
      <sheetName val="ptdg"/>
      <sheetName val="dtct"/>
      <sheetName val="th"/>
      <sheetName val="tra bang"/>
      <sheetName val="dbu_NCT"/>
      <sheetName val="TH-NCT"/>
      <sheetName val="dbu-NCT"/>
      <sheetName val="KStk-TDT"/>
      <sheetName val="TH-TDT"/>
      <sheetName val="dtct-CRR"/>
      <sheetName val="TH-CRR"/>
      <sheetName val="Exterior Walls Finishes"/>
      <sheetName val="ptvt"/>
      <sheetName val="Tai khoan"/>
      <sheetName val="DGCT"/>
      <sheetName val="Gia VL"/>
      <sheetName val="DG3285"/>
      <sheetName val="TONGKE1P"/>
    </sheetNames>
    <sheetDataSet>
      <sheetData sheetId="0" refreshError="1"/>
      <sheetData sheetId="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u TPhuoc-DC"/>
      <sheetName val="cau TPhuoc-DC (2)"/>
      <sheetName val="Gia KS"/>
      <sheetName val="ptn"/>
      <sheetName val="303+303"/>
      <sheetName val="Tra_bang"/>
      <sheetName val="dtct cong"/>
      <sheetName val="DO AM DT"/>
      <sheetName val="THKPKTNEW"/>
      <sheetName val="ptdg_duong"/>
      <sheetName val="DCTKKTTPhuoc-HD"/>
      <sheetName val="TDTKP"/>
      <sheetName val="DK-KH"/>
      <sheetName val="DTCT"/>
      <sheetName val="Gia_KS"/>
      <sheetName val="cau_TPhuoc-DC"/>
      <sheetName val="cau_TPhuoc-DC_(2)"/>
      <sheetName val="dtct_cong"/>
      <sheetName val="ptdg-duong"/>
      <sheetName val="TL rieng"/>
      <sheetName val="THVT"/>
      <sheetName val="diachi"/>
      <sheetName val="5.BANG I"/>
      <sheetName val="ESTI."/>
      <sheetName val="GIÁ VAT TU"/>
      <sheetName val="DTCT-TB"/>
    </sheetNames>
    <sheetDataSet>
      <sheetData sheetId="0" refreshError="1"/>
      <sheetData sheetId="1" refreshError="1"/>
      <sheetData sheetId="2" refreshError="1">
        <row r="8">
          <cell r="A8" t="str">
            <v>09.2.005</v>
          </cell>
          <cell r="B8" t="str">
            <v xml:space="preserve">Thuû chuÈn h¹ng IV </v>
          </cell>
          <cell r="C8">
            <v>5</v>
          </cell>
          <cell r="D8" t="str">
            <v>Km</v>
          </cell>
          <cell r="E8">
            <v>6950</v>
          </cell>
          <cell r="F8">
            <v>442436</v>
          </cell>
          <cell r="G8">
            <v>24548</v>
          </cell>
          <cell r="H8">
            <v>832479.01360000006</v>
          </cell>
        </row>
        <row r="9">
          <cell r="A9" t="str">
            <v>08.2.005</v>
          </cell>
          <cell r="B9" t="str">
            <v>Tø gi¸c tr¾c ®Þa</v>
          </cell>
          <cell r="C9">
            <v>5</v>
          </cell>
          <cell r="D9" t="str">
            <v>®iÓm</v>
          </cell>
          <cell r="E9">
            <v>72783</v>
          </cell>
          <cell r="F9">
            <v>2248640</v>
          </cell>
          <cell r="G9">
            <v>455673</v>
          </cell>
          <cell r="H9">
            <v>4646023.5766000003</v>
          </cell>
        </row>
        <row r="10">
          <cell r="A10" t="str">
            <v>09.3.005</v>
          </cell>
          <cell r="B10" t="str">
            <v>Thuû chuÈn kü thuËt</v>
          </cell>
          <cell r="C10">
            <v>5</v>
          </cell>
          <cell r="D10" t="str">
            <v>Km</v>
          </cell>
          <cell r="E10">
            <v>812</v>
          </cell>
          <cell r="F10">
            <v>270092</v>
          </cell>
          <cell r="G10">
            <v>15106</v>
          </cell>
          <cell r="H10">
            <v>504699.72919999994</v>
          </cell>
        </row>
        <row r="11">
          <cell r="A11" t="str">
            <v>08.6.005</v>
          </cell>
          <cell r="B11" t="str">
            <v>§­êng chuyÒn cÊp 2</v>
          </cell>
          <cell r="C11">
            <v>5</v>
          </cell>
          <cell r="D11" t="str">
            <v>§iÓm</v>
          </cell>
          <cell r="E11">
            <v>13037</v>
          </cell>
          <cell r="F11">
            <v>499026</v>
          </cell>
          <cell r="G11">
            <v>53786</v>
          </cell>
          <cell r="H11">
            <v>974068.15320000006</v>
          </cell>
        </row>
        <row r="12">
          <cell r="A12" t="str">
            <v>10.4.105</v>
          </cell>
          <cell r="B12" t="str">
            <v>§o vÏ b×nh ®å trªn c¹n TL1/2000 ddm 1m</v>
          </cell>
          <cell r="C12">
            <v>5</v>
          </cell>
          <cell r="D12" t="str">
            <v>100 Ha</v>
          </cell>
          <cell r="E12">
            <v>65778</v>
          </cell>
          <cell r="F12">
            <v>10289200</v>
          </cell>
          <cell r="G12">
            <v>883989</v>
          </cell>
          <cell r="H12">
            <v>19613483.403800003</v>
          </cell>
        </row>
        <row r="13">
          <cell r="A13" t="str">
            <v>11.4.105</v>
          </cell>
          <cell r="B13" t="str">
            <v>§o vÏ b×nh ®å d­íi n­íc TL1/2000 ddm 1m</v>
          </cell>
          <cell r="C13">
            <v>5</v>
          </cell>
          <cell r="D13" t="str">
            <v>100 Ha</v>
          </cell>
          <cell r="E13">
            <v>65778</v>
          </cell>
          <cell r="F13">
            <v>13375960</v>
          </cell>
          <cell r="G13">
            <v>709150</v>
          </cell>
          <cell r="H13">
            <v>24977522.530000001</v>
          </cell>
        </row>
        <row r="14">
          <cell r="A14" t="str">
            <v>10.3.105</v>
          </cell>
          <cell r="B14" t="str">
            <v>§o vÏ b×nh ®å trªn c¹n TL1/1000 ddm 1m</v>
          </cell>
          <cell r="C14">
            <v>5</v>
          </cell>
          <cell r="D14" t="str">
            <v>100 Ha</v>
          </cell>
          <cell r="E14">
            <v>225851</v>
          </cell>
          <cell r="F14">
            <v>20063940</v>
          </cell>
          <cell r="G14">
            <v>2218984</v>
          </cell>
          <cell r="H14">
            <v>38911393.592800006</v>
          </cell>
        </row>
        <row r="15">
          <cell r="A15" t="str">
            <v>11.3.105</v>
          </cell>
          <cell r="B15" t="str">
            <v>§o vÏ b×nh ®å d­íi n­íc TL1/1000 ddm 1m</v>
          </cell>
          <cell r="C15">
            <v>5</v>
          </cell>
          <cell r="D15" t="str">
            <v>100 Ha</v>
          </cell>
          <cell r="E15">
            <v>193651</v>
          </cell>
          <cell r="F15">
            <v>26083122</v>
          </cell>
          <cell r="G15">
            <v>1756449</v>
          </cell>
          <cell r="H15">
            <v>49199220.359800003</v>
          </cell>
        </row>
        <row r="16">
          <cell r="A16" t="str">
            <v>10.2.205</v>
          </cell>
          <cell r="B16" t="str">
            <v>§o vÏ b×nh ®å trªn c¹n TL1/500 ddm 1m</v>
          </cell>
          <cell r="C16">
            <v>5</v>
          </cell>
          <cell r="D16" t="str">
            <v>Ha</v>
          </cell>
          <cell r="E16">
            <v>10348</v>
          </cell>
          <cell r="F16">
            <v>576195</v>
          </cell>
          <cell r="G16">
            <v>54530</v>
          </cell>
          <cell r="H16">
            <v>1111120.196</v>
          </cell>
        </row>
        <row r="17">
          <cell r="A17" t="str">
            <v>11.2.205</v>
          </cell>
          <cell r="B17" t="str">
            <v>§o vÏ b×nh ®å d­íi n­íc TL1/500 ddm 1m</v>
          </cell>
          <cell r="C17">
            <v>5</v>
          </cell>
          <cell r="D17" t="str">
            <v>Ha</v>
          </cell>
          <cell r="E17">
            <v>10348</v>
          </cell>
          <cell r="F17">
            <v>749054</v>
          </cell>
          <cell r="G17">
            <v>43782</v>
          </cell>
          <cell r="H17">
            <v>1410421.7323999999</v>
          </cell>
        </row>
        <row r="18">
          <cell r="A18" t="str">
            <v>11.7.305</v>
          </cell>
          <cell r="B18" t="str">
            <v>§o vÏ tr¾c däc lßng s«ng</v>
          </cell>
          <cell r="C18">
            <v>5</v>
          </cell>
          <cell r="D18" t="str">
            <v>100 m</v>
          </cell>
          <cell r="E18">
            <v>50090</v>
          </cell>
          <cell r="F18">
            <v>204498</v>
          </cell>
          <cell r="G18">
            <v>33458</v>
          </cell>
          <cell r="H18">
            <v>459548.85960000003</v>
          </cell>
        </row>
        <row r="19">
          <cell r="A19" t="str">
            <v>11.7.405</v>
          </cell>
          <cell r="B19" t="str">
            <v>§o vÏ tr¾c ngang s«ng</v>
          </cell>
          <cell r="C19">
            <v>5</v>
          </cell>
          <cell r="D19" t="str">
            <v>100 m</v>
          </cell>
          <cell r="E19">
            <v>29285</v>
          </cell>
          <cell r="F19">
            <v>262375</v>
          </cell>
          <cell r="G19">
            <v>45073</v>
          </cell>
          <cell r="H19">
            <v>554963.64659999998</v>
          </cell>
        </row>
        <row r="20">
          <cell r="A20" t="str">
            <v>11.7.205</v>
          </cell>
          <cell r="B20" t="str">
            <v>§o vÏ tr¾c ngang trªn c¹n</v>
          </cell>
          <cell r="C20">
            <v>5</v>
          </cell>
          <cell r="D20" t="str">
            <v>100 m</v>
          </cell>
          <cell r="E20">
            <v>32590</v>
          </cell>
          <cell r="F20">
            <v>174916</v>
          </cell>
          <cell r="G20">
            <v>27366</v>
          </cell>
          <cell r="H20">
            <v>380782.54920000001</v>
          </cell>
        </row>
        <row r="21">
          <cell r="A21" t="str">
            <v>08.1.005</v>
          </cell>
          <cell r="B21" t="str">
            <v>Tam gi¸c h¹ng IV</v>
          </cell>
          <cell r="C21">
            <v>5</v>
          </cell>
          <cell r="D21" t="str">
            <v>®iÓm</v>
          </cell>
          <cell r="E21">
            <v>95629</v>
          </cell>
          <cell r="F21">
            <v>2895124</v>
          </cell>
          <cell r="G21">
            <v>502581</v>
          </cell>
          <cell r="H21">
            <v>5888407.5581999999</v>
          </cell>
        </row>
        <row r="22">
          <cell r="A22" t="str">
            <v>03.1.001</v>
          </cell>
          <cell r="B22" t="str">
            <v>Khoan m¸y cÊp ®Êt ®¸ I-III trªn c¹n (®é s©u ®Õn 30m)</v>
          </cell>
          <cell r="C22" t="str">
            <v>®é s©u ®Õn 30m</v>
          </cell>
          <cell r="D22" t="str">
            <v>m</v>
          </cell>
          <cell r="E22">
            <v>72411</v>
          </cell>
          <cell r="F22">
            <v>86429</v>
          </cell>
          <cell r="G22">
            <v>77705</v>
          </cell>
          <cell r="H22">
            <v>320633.72899999999</v>
          </cell>
        </row>
        <row r="23">
          <cell r="A23" t="str">
            <v>03.1.002</v>
          </cell>
          <cell r="B23" t="str">
            <v>Khoan m¸y cÊp ®Êt ®¸ IV-VI trªn c¹n (®é s©u ®Õn 30m)</v>
          </cell>
          <cell r="C23" t="str">
            <v>®é s©u ®Õn 30m</v>
          </cell>
          <cell r="D23" t="str">
            <v>m</v>
          </cell>
          <cell r="E23">
            <v>96522</v>
          </cell>
          <cell r="F23">
            <v>116268</v>
          </cell>
          <cell r="G23">
            <v>171767</v>
          </cell>
          <cell r="H23">
            <v>506646.38740000012</v>
          </cell>
        </row>
        <row r="24">
          <cell r="A24" t="str">
            <v>04.1.001</v>
          </cell>
          <cell r="B24" t="str">
            <v>Khoan m¸y cÊp ®Êt ®¸ I-III d­íi n­íc (®é s©u ®Õn 30m)</v>
          </cell>
          <cell r="C24" t="str">
            <v>®é s©u ®Õn 30m</v>
          </cell>
          <cell r="D24" t="str">
            <v>m</v>
          </cell>
          <cell r="E24">
            <v>78807</v>
          </cell>
          <cell r="F24">
            <v>137387</v>
          </cell>
          <cell r="G24">
            <v>94063</v>
          </cell>
          <cell r="H24">
            <v>437793.04859999998</v>
          </cell>
        </row>
        <row r="25">
          <cell r="A25" t="str">
            <v>04.1.002</v>
          </cell>
          <cell r="B25" t="str">
            <v>Khoan m¸y cÊp ®Êt ®¸ IV-VI d­íi n­íc (®é s©u ®Õn 30m)</v>
          </cell>
          <cell r="C25" t="str">
            <v>®é s©u ®Õn 30m</v>
          </cell>
          <cell r="D25" t="str">
            <v>m</v>
          </cell>
          <cell r="E25">
            <v>104712</v>
          </cell>
          <cell r="F25">
            <v>183004</v>
          </cell>
          <cell r="G25">
            <v>208575</v>
          </cell>
          <cell r="H25">
            <v>677333.69299999997</v>
          </cell>
        </row>
        <row r="26">
          <cell r="A26" t="str">
            <v>03.2.001</v>
          </cell>
          <cell r="B26" t="str">
            <v>Khoan m¸y cÊp ®Êt ®¸ I-III trªn c¹n (®é s©u ®Õn 60m)</v>
          </cell>
          <cell r="C26" t="str">
            <v>®é s©u ®Õn 60m</v>
          </cell>
          <cell r="D26" t="str">
            <v>m</v>
          </cell>
          <cell r="E26">
            <v>72575</v>
          </cell>
          <cell r="F26">
            <v>99502</v>
          </cell>
          <cell r="G26">
            <v>81794</v>
          </cell>
          <cell r="H26">
            <v>349002.85879999999</v>
          </cell>
        </row>
        <row r="27">
          <cell r="A27" t="str">
            <v>03.2.002</v>
          </cell>
          <cell r="B27" t="str">
            <v>Khoan m¸y cÊp ®Êt ®¸ IV-VI trªn c¹n (®é s©u ®Õn 60m)</v>
          </cell>
          <cell r="C27" t="str">
            <v>®é s©u ®Õn 60m</v>
          </cell>
          <cell r="D27" t="str">
            <v>m</v>
          </cell>
          <cell r="E27">
            <v>97042</v>
          </cell>
          <cell r="F27">
            <v>133794</v>
          </cell>
          <cell r="G27">
            <v>184037</v>
          </cell>
          <cell r="H27">
            <v>552696.07339999999</v>
          </cell>
        </row>
        <row r="28">
          <cell r="A28" t="str">
            <v>04.2.001</v>
          </cell>
          <cell r="B28" t="str">
            <v>Khoan m¸y cÊp ®Êt ®¸ I-III d­íi n­íc (®é s©u ®Õn 60m)</v>
          </cell>
          <cell r="C28" t="str">
            <v>®é s©u ®Õn 60m</v>
          </cell>
          <cell r="D28" t="str">
            <v>m</v>
          </cell>
          <cell r="E28">
            <v>79112</v>
          </cell>
          <cell r="F28">
            <v>148972</v>
          </cell>
          <cell r="G28">
            <v>98153</v>
          </cell>
          <cell r="H28">
            <v>463631.39659999998</v>
          </cell>
        </row>
        <row r="29">
          <cell r="A29" t="str">
            <v>04.2.002</v>
          </cell>
          <cell r="B29" t="str">
            <v>Khoan m¸y cÊp ®Êt ®¸ IV-VI d­íi n­íc (®é s©u ®Õn 60m)</v>
          </cell>
          <cell r="C29" t="str">
            <v>®é s©u ®Õn 60m</v>
          </cell>
          <cell r="D29" t="str">
            <v>m</v>
          </cell>
          <cell r="E29">
            <v>106620</v>
          </cell>
          <cell r="F29">
            <v>200691</v>
          </cell>
          <cell r="G29">
            <v>220844</v>
          </cell>
          <cell r="H29">
            <v>725143.6468000001</v>
          </cell>
        </row>
        <row r="30">
          <cell r="A30" t="str">
            <v>03.3.001</v>
          </cell>
          <cell r="B30" t="str">
            <v>Khoan m¸y cÊp ®Êt ®¸ I-III trªn c¹n (®é s©u ®Õn 100m)</v>
          </cell>
          <cell r="C30" t="str">
            <v>®é s©u ®Õn 100m</v>
          </cell>
          <cell r="D30" t="str">
            <v>m</v>
          </cell>
          <cell r="E30">
            <v>73160</v>
          </cell>
          <cell r="F30">
            <v>108497</v>
          </cell>
          <cell r="G30">
            <v>89973</v>
          </cell>
          <cell r="H30">
            <v>375108.57060000004</v>
          </cell>
        </row>
        <row r="31">
          <cell r="A31" t="str">
            <v>03.3.002</v>
          </cell>
          <cell r="B31" t="str">
            <v>Khoan m¸y cÊp ®Êt ®¸ IV-VI trªn c¹n (®é s©u ®Õn 100m)</v>
          </cell>
          <cell r="C31" t="str">
            <v>®é s©u ®Õn 100m</v>
          </cell>
          <cell r="D31" t="str">
            <v>m</v>
          </cell>
          <cell r="E31">
            <v>98907</v>
          </cell>
          <cell r="F31">
            <v>147848</v>
          </cell>
          <cell r="G31">
            <v>208575</v>
          </cell>
          <cell r="H31">
            <v>607829.28099999996</v>
          </cell>
        </row>
        <row r="32">
          <cell r="A32" t="str">
            <v>04.3.001</v>
          </cell>
          <cell r="B32" t="str">
            <v>Khoan m¸y cÊp ®Êt ®¸ I-III d­íi n­íc (®é s©u ®Õn 100m)</v>
          </cell>
          <cell r="C32" t="str">
            <v>®é s©u ®Õn 100m</v>
          </cell>
          <cell r="D32" t="str">
            <v>m</v>
          </cell>
          <cell r="E32">
            <v>79894</v>
          </cell>
          <cell r="F32">
            <v>157405</v>
          </cell>
          <cell r="G32">
            <v>110422</v>
          </cell>
          <cell r="H32">
            <v>493572.08240000001</v>
          </cell>
        </row>
        <row r="33">
          <cell r="A33" t="str">
            <v>04.3.002</v>
          </cell>
          <cell r="B33" t="str">
            <v>Khoan m¸y cÊp ®Êt ®¸ IV-VI d­íi n­íc (®é s©u ®Õn 100m)</v>
          </cell>
          <cell r="C33" t="str">
            <v>®é s©u ®Õn 100m</v>
          </cell>
          <cell r="D33" t="str">
            <v>m</v>
          </cell>
          <cell r="E33">
            <v>109037</v>
          </cell>
          <cell r="F33">
            <v>212496</v>
          </cell>
          <cell r="G33">
            <v>249472</v>
          </cell>
          <cell r="H33">
            <v>781448.1544</v>
          </cell>
        </row>
        <row r="34">
          <cell r="A34" t="str">
            <v>01.1.101</v>
          </cell>
          <cell r="B34" t="str">
            <v>Hè ®µo ®Þa chÊt cÊp ®Êt I-III (®é s©u ®Õn 2m)</v>
          </cell>
          <cell r="C34" t="str">
            <v>§µo kh«ng chèng</v>
          </cell>
          <cell r="D34" t="str">
            <v>m3</v>
          </cell>
          <cell r="E34">
            <v>24211</v>
          </cell>
          <cell r="F34">
            <v>63279</v>
          </cell>
          <cell r="H34">
            <v>139692.41800000001</v>
          </cell>
        </row>
        <row r="35">
          <cell r="A35" t="str">
            <v>01.1.102</v>
          </cell>
          <cell r="B35" t="str">
            <v>Hè ®µo ®Þa chÊt cÊp ®Êt IV-V (®é s©u ®Õn 2m)</v>
          </cell>
          <cell r="C35" t="str">
            <v>§µo kh«ng chèng</v>
          </cell>
          <cell r="D35" t="str">
            <v>m3</v>
          </cell>
          <cell r="E35">
            <v>24211</v>
          </cell>
          <cell r="F35">
            <v>94918</v>
          </cell>
          <cell r="H35">
            <v>196705.89600000001</v>
          </cell>
        </row>
        <row r="36">
          <cell r="A36" t="str">
            <v>01.1.201</v>
          </cell>
          <cell r="B36" t="str">
            <v>Hè ®µo ®Þa chÊt cÊp ®Êt I-III (®é s©u ®Õn 4m)</v>
          </cell>
          <cell r="C36" t="str">
            <v>§µo kh«ng chèng</v>
          </cell>
          <cell r="D36" t="str">
            <v>m3</v>
          </cell>
          <cell r="E36">
            <v>25220</v>
          </cell>
          <cell r="F36">
            <v>72828</v>
          </cell>
          <cell r="H36">
            <v>157969.25600000002</v>
          </cell>
        </row>
        <row r="37">
          <cell r="A37" t="str">
            <v>01.1.202</v>
          </cell>
          <cell r="B37" t="str">
            <v>Hè ®µo ®Þa chÊt cÊp ®Êt IV-V (®é s©u ®Õn 4m)</v>
          </cell>
          <cell r="C37" t="str">
            <v>§µo kh«ng chèng</v>
          </cell>
          <cell r="D37" t="str">
            <v>m3</v>
          </cell>
          <cell r="E37">
            <v>25220</v>
          </cell>
          <cell r="F37">
            <v>109376</v>
          </cell>
          <cell r="H37">
            <v>223828.75200000001</v>
          </cell>
        </row>
        <row r="38">
          <cell r="A38" t="str">
            <v>12.1.701</v>
          </cell>
          <cell r="B38" t="str">
            <v>ThÝ nghiÖm chØ tiªu c¬ lý mÉu ®¸</v>
          </cell>
          <cell r="D38" t="str">
            <v>mÉu</v>
          </cell>
          <cell r="E38">
            <v>28037</v>
          </cell>
          <cell r="F38">
            <v>172344</v>
          </cell>
          <cell r="G38">
            <v>147154</v>
          </cell>
          <cell r="H38">
            <v>507185.17480000004</v>
          </cell>
        </row>
        <row r="39">
          <cell r="A39" t="str">
            <v>12.1.301a</v>
          </cell>
          <cell r="B39" t="str">
            <v>ThÝ nghiÖm chØ tiªu c¬ lý mÉu ®Êt nguyªn d¹ng</v>
          </cell>
          <cell r="D39" t="str">
            <v>mÉu</v>
          </cell>
          <cell r="E39">
            <v>29557</v>
          </cell>
          <cell r="F39">
            <v>162005</v>
          </cell>
          <cell r="G39">
            <v>86559</v>
          </cell>
          <cell r="H39">
            <v>421438.64780000004</v>
          </cell>
        </row>
        <row r="40">
          <cell r="A40" t="str">
            <v>12.1.301b</v>
          </cell>
          <cell r="B40" t="str">
            <v>ThÝ nghiÖm chØ tiªu c¬ lý (9 chØ tiªu)</v>
          </cell>
          <cell r="D40" t="str">
            <v>mÉu</v>
          </cell>
          <cell r="E40">
            <v>29557</v>
          </cell>
          <cell r="F40">
            <v>89102.75</v>
          </cell>
          <cell r="G40">
            <v>47607.450000000004</v>
          </cell>
          <cell r="H40">
            <v>245889.94529</v>
          </cell>
        </row>
        <row r="41">
          <cell r="A41" t="str">
            <v>13.1.401</v>
          </cell>
          <cell r="B41" t="str">
            <v>ThÝ nghiÖm SPT</v>
          </cell>
          <cell r="D41" t="str">
            <v>LÇn</v>
          </cell>
          <cell r="E41">
            <v>79467</v>
          </cell>
          <cell r="F41">
            <v>30868</v>
          </cell>
          <cell r="G41">
            <v>49577</v>
          </cell>
          <cell r="H41">
            <v>196089.38940000001</v>
          </cell>
        </row>
        <row r="42">
          <cell r="A42" t="str">
            <v>12.1.401a</v>
          </cell>
          <cell r="B42" t="str">
            <v>X¸c ®Þnh chØ tiªu mÉu ®Êt 3 trôc (mÉu CU)</v>
          </cell>
          <cell r="D42" t="str">
            <v>mÉu</v>
          </cell>
          <cell r="E42">
            <v>225226</v>
          </cell>
          <cell r="F42">
            <v>463014</v>
          </cell>
          <cell r="G42">
            <v>2340183</v>
          </cell>
          <cell r="H42">
            <v>3727326.3465999998</v>
          </cell>
        </row>
        <row r="43">
          <cell r="A43" t="str">
            <v>12.1.401b</v>
          </cell>
          <cell r="B43" t="str">
            <v>X¸c ®Þnh chØ tiªu mÉu ®Êt 3 trôc (mÉu UU)</v>
          </cell>
          <cell r="D43" t="str">
            <v>mÉu</v>
          </cell>
          <cell r="E43">
            <v>225226</v>
          </cell>
          <cell r="F43">
            <v>231507</v>
          </cell>
          <cell r="G43">
            <v>1170091.5</v>
          </cell>
          <cell r="H43">
            <v>1983032.9533000002</v>
          </cell>
        </row>
        <row r="44">
          <cell r="A44" t="str">
            <v>13.1.111</v>
          </cell>
          <cell r="B44" t="str">
            <v>Móc n­íc thÝ nghiÖm trong lç khoan</v>
          </cell>
          <cell r="D44" t="str">
            <v>lÇn móc</v>
          </cell>
          <cell r="E44">
            <v>10736</v>
          </cell>
          <cell r="F44">
            <v>180061</v>
          </cell>
          <cell r="G44">
            <v>44460</v>
          </cell>
          <cell r="H44">
            <v>386276.614</v>
          </cell>
        </row>
        <row r="45">
          <cell r="A45" t="str">
            <v>12.1.100</v>
          </cell>
          <cell r="B45" t="str">
            <v>X¸c ®Þnh chØ tiªu ho¸ lý cña mÉu n­íc toµn phÇn</v>
          </cell>
          <cell r="D45" t="str">
            <v>mÉu</v>
          </cell>
          <cell r="E45">
            <v>38361</v>
          </cell>
          <cell r="F45">
            <v>128615</v>
          </cell>
          <cell r="G45">
            <v>100861</v>
          </cell>
          <cell r="H45">
            <v>386823.4362</v>
          </cell>
        </row>
        <row r="46">
          <cell r="A46" t="str">
            <v>13.1.301</v>
          </cell>
          <cell r="B46" t="str">
            <v>ThÝ nghiÖm c¾t c¸nh</v>
          </cell>
          <cell r="D46" t="str">
            <v>®iÓm</v>
          </cell>
          <cell r="E46">
            <v>5431</v>
          </cell>
          <cell r="F46">
            <v>51446</v>
          </cell>
          <cell r="G46">
            <v>34113</v>
          </cell>
          <cell r="H46">
            <v>137153.5166</v>
          </cell>
        </row>
        <row r="47">
          <cell r="A47" t="str">
            <v>13.1.101</v>
          </cell>
          <cell r="B47" t="str">
            <v>ThÝ nghiÖm xuyªn tÜnh</v>
          </cell>
          <cell r="D47" t="str">
            <v>m xuyªn</v>
          </cell>
          <cell r="E47">
            <v>4384</v>
          </cell>
          <cell r="F47">
            <v>30868</v>
          </cell>
          <cell r="G47">
            <v>30100</v>
          </cell>
          <cell r="H47">
            <v>94410.596000000005</v>
          </cell>
        </row>
        <row r="48">
          <cell r="A48" t="str">
            <v>17.1.200</v>
          </cell>
          <cell r="B48" t="str">
            <v>Kh¶o s¸t ®­êng cÊp 2 §H cÊp 5 (TKKT)</v>
          </cell>
          <cell r="D48" t="str">
            <v>Km</v>
          </cell>
          <cell r="H48">
            <v>9749437.2807603981</v>
          </cell>
        </row>
        <row r="49">
          <cell r="A49" t="str">
            <v>17.1.200a</v>
          </cell>
          <cell r="B49" t="str">
            <v>Kh¶o s¸t ®­êng c«ng vô ®­êng cÊp 6 §H cÊp 5 (TKKT)</v>
          </cell>
          <cell r="D49" t="str">
            <v>Km</v>
          </cell>
          <cell r="H49">
            <v>6617373.7171735996</v>
          </cell>
        </row>
        <row r="50">
          <cell r="A50" t="str">
            <v>17.1.300</v>
          </cell>
          <cell r="B50" t="str">
            <v>Kh¶o s¸t ®­êng cÊp 2 §H cÊp 5 (BVTC)</v>
          </cell>
          <cell r="D50" t="str">
            <v>Km</v>
          </cell>
          <cell r="H50">
            <v>8476626.726511199</v>
          </cell>
        </row>
        <row r="51">
          <cell r="A51" t="str">
            <v>17.1.100</v>
          </cell>
          <cell r="B51" t="str">
            <v>Kh¶o s¸t ®­êng «t« b­íc BCNCKT (®­êng cÊp 2 §H cÊp 5)</v>
          </cell>
          <cell r="D51" t="str">
            <v>Km</v>
          </cell>
          <cell r="H51">
            <v>4789456.6053860001</v>
          </cell>
        </row>
        <row r="52">
          <cell r="A52" t="str">
            <v>17.6.139</v>
          </cell>
          <cell r="B52" t="str">
            <v>Quan tr¾c mùc n­íc s«ng cã ¶nh h­ëng thuû triÒu</v>
          </cell>
          <cell r="C52">
            <v>5</v>
          </cell>
          <cell r="D52" t="str">
            <v>Tr¹m/th¸ng</v>
          </cell>
          <cell r="E52">
            <v>2077711</v>
          </cell>
          <cell r="F52">
            <v>3657811</v>
          </cell>
          <cell r="G52">
            <v>74777</v>
          </cell>
          <cell r="H52">
            <v>8878561.1554000005</v>
          </cell>
        </row>
        <row r="53">
          <cell r="A53" t="str">
            <v>17.7.113</v>
          </cell>
          <cell r="B53" t="str">
            <v>Quan tr¾c l­u tèc dßng n­íc</v>
          </cell>
          <cell r="C53" t="str">
            <v>®­êng thñy trùc 3</v>
          </cell>
          <cell r="D53" t="str">
            <v>®/QT 1 kú triÒu</v>
          </cell>
          <cell r="E53">
            <v>3621384</v>
          </cell>
          <cell r="F53">
            <v>34170433.199999996</v>
          </cell>
          <cell r="G53">
            <v>13521671</v>
          </cell>
          <cell r="H53">
            <v>80750066.9146</v>
          </cell>
        </row>
        <row r="55">
          <cell r="A55" t="str">
            <v xml:space="preserve">Ghi chó : </v>
          </cell>
          <cell r="B55" t="str">
            <v>§¬n gi¸ = VL*1.06 + NC*1.802 + M*1.06*1.07</v>
          </cell>
        </row>
        <row r="56">
          <cell r="B56" t="str">
            <v>1.07 : HÖ sè vïng n­íc lî n­íc mÆn, vïng nói cao</v>
          </cell>
        </row>
        <row r="61">
          <cell r="H61">
            <v>0</v>
          </cell>
        </row>
      </sheetData>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VC"/>
      <sheetName val="TVLIEU"/>
      <sheetName val="PTDG"/>
      <sheetName val="DTCT"/>
      <sheetName val="DS cau"/>
      <sheetName val="tong hop"/>
      <sheetName val="phan tich DG"/>
      <sheetName val="gia vat lieu"/>
      <sheetName val="gia xe may"/>
      <sheetName val="gia nhan cong"/>
      <sheetName val="XL4Test5"/>
      <sheetName val="DANH SACH"/>
      <sheetName val="Sheet1"/>
      <sheetName val="Sheet3"/>
      <sheetName val="00000000"/>
      <sheetName val="10000000"/>
      <sheetName val="PHAN TICH VAT TU NGANG"/>
      <sheetName val="BANG DU TOAN"/>
      <sheetName val="BANG DU TOAN DRC"/>
      <sheetName val="DIEN GIAI TIEN LUONG"/>
      <sheetName val="TONG HOP KINH PHI"/>
      <sheetName val="CHIET TINH DON GIA"/>
      <sheetName val="PHAN TICH KHOI LUONG"/>
      <sheetName val="TH VAT TU"/>
      <sheetName val="VC OTO"/>
      <sheetName val="VC BO"/>
      <sheetName val="PHAN TICH VAT TU"/>
      <sheetName val="PHAN TICH VAT TU THEO NHOM"/>
      <sheetName val="TONG HOP NHAN CONG"/>
      <sheetName val="TONG HOP CA MAY"/>
      <sheetName val="DON GIA TONG HOP"/>
      <sheetName val="DIEN GIAI CPSX"/>
      <sheetName val="BANG GIA DU TOAN THUY LOI"/>
      <sheetName val="DON GIA TONG HOP THUY LOI"/>
      <sheetName val="BANG GIA DAU THAU"/>
      <sheetName val="DIEN GIAI TIEN LUONG DRC"/>
      <sheetName val="BANG GIA DEN CHAN CT"/>
      <sheetName val="BANG BU VAN CHUYEN"/>
      <sheetName val="CHI PHI CA MAY"/>
      <sheetName val="CHI PHI NHAN CONG"/>
      <sheetName val="PHAN TICH DGCT"/>
      <sheetName val="PHAN TICH DGCT TP"/>
      <sheetName val="GT"/>
      <sheetName val="DGTHDC"/>
      <sheetName val="GM"/>
      <sheetName val="GVL"/>
      <sheetName val="GNC"/>
      <sheetName val="DKTT"/>
      <sheetName val="CTPTTC"/>
      <sheetName val="NC"/>
      <sheetName val="DIEN GIAI KL"/>
      <sheetName val="KLTHEP"/>
      <sheetName val="KL DUONG GOM"/>
      <sheetName val="Sheet19"/>
      <sheetName val="TGTHUC HIEN"/>
      <sheetName val="KLLK THUC HIEN"/>
      <sheetName val="GTNTTTD1"/>
      <sheetName val="DGTHT"/>
      <sheetName val="PTCT MUONG"/>
      <sheetName val="DGTH MUONG"/>
      <sheetName val="Sheet24"/>
      <sheetName val="Sheet25"/>
      <sheetName val="Sheet26"/>
      <sheetName val="Sheet27"/>
      <sheetName val="Sheet28"/>
      <sheetName val="Sheet29"/>
      <sheetName val="Sheet30"/>
      <sheetName val="Sheet31"/>
      <sheetName val="Sheet32"/>
      <sheetName val="Sheet33"/>
      <sheetName val="Sheet34"/>
      <sheetName val="Sheet35"/>
      <sheetName val="Sheet36"/>
      <sheetName val="XXXXXXXX"/>
      <sheetName val="THKP"/>
      <sheetName val="PHAN TICH`VAT TU"/>
      <sheetName val="TL rieng"/>
      <sheetName val="VL,NC"/>
      <sheetName val="Sheet5_x0000__x0008__x0006__x0008__x0003_ဠ_x0000_蜰Ư༢_x0000_螸Ư༢_x0000_蠼Ư༢_x0000_裀Ư༢_x0000_襄Ư"/>
      <sheetName val="lt-tl"/>
      <sheetName val="px3-tl"/>
      <sheetName val="px1-tl"/>
      <sheetName val="vp-tl"/>
      <sheetName val="px2,tb-tl"/>
      <sheetName val="th-qt"/>
      <sheetName val="bqt"/>
      <sheetName val="tl-khovt"/>
      <sheetName val="dtkhovt"/>
      <sheetName val="Sheet8"/>
      <sheetName val="Sheet9"/>
      <sheetName val="Sheet10"/>
      <sheetName val="Sheet11"/>
      <sheetName val="Sheet12"/>
      <sheetName val="Sheet13"/>
      <sheetName val="Sheet14"/>
      <sheetName val="Sheet15"/>
      <sheetName val="Sheet16"/>
      <sheetName val="Sheet17"/>
      <sheetName val="Sheet18"/>
      <sheetName val="GVT"/>
      <sheetName val="ctTBA"/>
      <sheetName val="Sheet5"/>
      <sheetName val="DO AM DT"/>
      <sheetName val="MTO REV.2(ARMOR)"/>
      <sheetName val="QTDG"/>
      <sheetName val="gia xe "/>
      <sheetName val="Tongke"/>
      <sheetName val="PTVT (MAU)"/>
      <sheetName val="BO"/>
      <sheetName val="TONG KE"/>
      <sheetName val="Electrical Breakdown"/>
      <sheetName val="Tien An T11"/>
      <sheetName val="DNPD-QL"/>
      <sheetName val="Bang luong"/>
      <sheetName val="Bang CC"/>
      <sheetName val=" Luong nghien "/>
      <sheetName val="QT-LN"/>
      <sheetName val="Giantiep"/>
      <sheetName val="Phuc vu"/>
      <sheetName val="May Phat"/>
      <sheetName val="1813"/>
      <sheetName val="TTTram"/>
      <sheetName val="Tai khoan"/>
      <sheetName val="Dot31"/>
      <sheetName val="Dot32"/>
      <sheetName val="Dot33"/>
      <sheetName val="Dot34"/>
      <sheetName val="Dot35"/>
      <sheetName val="Dot26"/>
      <sheetName val="Dot27"/>
      <sheetName val="Dot28"/>
      <sheetName val="Dot29"/>
      <sheetName val="Dot30"/>
      <sheetName val="Sheet2"/>
      <sheetName val="BANG DU TGAN DRC"/>
      <sheetName val="VC B_x000f_"/>
      <sheetName val="PHAN DICH VAT TU"/>
      <sheetName val="DIEL GIAI KL"/>
      <sheetName val="KLDK THUC HIEN"/>
      <sheetName val="Shaet30"/>
      <sheetName val="Sheet#2"/>
      <sheetName val="Qheet36"/>
      <sheetName val="giathanh1"/>
      <sheetName val="Thuc thanh"/>
      <sheetName val="Luong T1- 03"/>
      <sheetName val="Luong T2- 03"/>
      <sheetName val="Luong T3- 03"/>
      <sheetName val="_"/>
      <sheetName val="TONG HOP K©N© 2ÈI"/>
      <sheetName val="DTCT-TB"/>
      <sheetName val="TONG KE DZ 0.4 KV"/>
      <sheetName val="Bia TQT"/>
      <sheetName val="Sheet5_x0000__x0008__x0006__x0008__x0003_ဠ_x0000_蜰Ư༢_x0000_螸Ư༢_x0000_蠼Ư༢_x0000_⋀_x000f_쀀꾈∁_x000f_"/>
      <sheetName val="gia xe _x0000_ay"/>
      <sheetName val="Sheet5_x0000__x0008__x0006__x0008__x0003_ဠ 蜰Ư༢_x0000_螸Ư༢_x0000_蠼Ư༢_x0000_裀Ư༢_x0000_襄Ư"/>
      <sheetName val="?_x0000_?U?_x0000_?U?_x0000_?U?_x0000_?U?_x0000_?U?_x0000_?U?_x0000__x0000__x0000__x0000__x0000__x0000_"/>
      <sheetName val="Sheet5_x0000__x0008__x0006__x0008__x0003_?_x0000_?U?_x0000_?U?_x0000_?U?_x0000_?U?_x0000_?U"/>
      <sheetName val="Sheet5_x0000__x0008__x0006__x0008__x0003_?_x0000_?U?_x0000_?U?_x0000_?U?_x0000_?_x000f_???_x000f_"/>
      <sheetName val="Sheet5?_x0008__x0006__x0008__x0003_ဠ?蜰Ư༢?螸Ư༢?蠼Ư༢?裀Ư༢?襄Ư"/>
      <sheetName val="Sheet5?_x0008__x0006__x0008__x0003_ဠ?蜰Ư༢?螸Ư༢?蠼Ư༢?⋀_x000f_쀀꾈∁_x000f_"/>
      <sheetName val="gia xe ?ay"/>
      <sheetName val="?_x0000_?Ý?_x0000_?Ý?_x0000_?Ý?_x0000_?Ý?_x0000_?Ý?_x0000_?Ý?_x0000__x0000__x0000__x0000__x0000__x0000_"/>
      <sheetName val="Sheet5_x0000__x0008__x0006__x0008__x0003_?_x0000_?Ý?_x0000_?Ý?_x0000_?Ý?_x0000_?Ý?_x0000_?Ý"/>
      <sheetName val="???U???U???U???U???U???U???????"/>
      <sheetName val="Sheet5?_x0008__x0006__x0008__x0003_ဠ 蜰Ư༢?螸Ư༢?蠼Ư༢?裀Ư༢?襄Ư"/>
      <sheetName val="???Ý???Ý???Ý???Ý???Ý???Ý???????"/>
      <sheetName val="Sheet5?_x0008__x0006__x0008__x0003_???Ý???Ý???Ý???Ý???Ý"/>
      <sheetName val="Sheet5?_x0008__x0006__x0008__x0003_???U???U???U???U???U"/>
      <sheetName val="Sheet5?_x0008__x0006__x0008__x0003_???U???U???U???_x000f_???_x000f_"/>
      <sheetName val="???U???U???U???U???U???U??"/>
      <sheetName val="?"/>
      <sheetName val="Gia KS"/>
      <sheetName val="dg"/>
      <sheetName val="dtct cau"/>
      <sheetName val="TONGSBU"/>
      <sheetName val="? ?U?_x0000_?U?_x0000_?U?_x0000_?U?_x0000_?U?_x0000_?U?_x0000__x0000__x0000__x0000__x0000__x0000_"/>
      <sheetName val="TT04"/>
      <sheetName val="ay (28-10-2005)_x0000__x0000_#2_Du toan nga"/>
      <sheetName val="DS_cau"/>
      <sheetName val="DANH_SACH"/>
      <sheetName val="tong_hop"/>
      <sheetName val="phan_tich_DG"/>
      <sheetName val="gia_vat_lieu"/>
      <sheetName val="gia_xe_may"/>
      <sheetName val="gia_nhan_cong"/>
      <sheetName val="PHAN_TICH_VAT_TU_NGANG"/>
      <sheetName val="BANG_DU_TOAN"/>
      <sheetName val="BANG_DU_TOAN_DRC"/>
      <sheetName val="DIEN_GIAI_TIEN_LUONG"/>
      <sheetName val="TONG_HOP_KINH_PHI"/>
      <sheetName val="CHIET_TINH_DON_GIA"/>
      <sheetName val="PHAN_TICH_KHOI_LUONG"/>
      <sheetName val="TH_VAT_TU"/>
      <sheetName val="VC_OTO"/>
      <sheetName val="VC_BO"/>
      <sheetName val="PHAN_TICH_VAT_TU"/>
      <sheetName val="PHAN_TICH_VAT_TU_THEO_NHOM"/>
      <sheetName val="TONG_HOP_NHAN_CONG"/>
      <sheetName val="TONG_HOP_CA_MAY"/>
      <sheetName val="DON_GIA_TONG_HOP"/>
      <sheetName val="DIEN_GIAI_CPSX"/>
      <sheetName val="BANG_GIA_DU_TOAN_THUY_LOI"/>
      <sheetName val="DON_GIA_TONG_HOP_THUY_LOI"/>
      <sheetName val="BANG_GIA_DAU_THAU"/>
      <sheetName val="DIEN_GIAI_TIEN_LUONG_DRC"/>
      <sheetName val="BANG_GIA_DEN_CHAN_CT"/>
      <sheetName val="BANG_BU_VAN_CHUYEN"/>
      <sheetName val="CHI_PHI_CA_MAY"/>
      <sheetName val="CHI_PHI_NHAN_CONG"/>
      <sheetName val="PHAN_TICH_DGCT"/>
      <sheetName val="PHAN_TICH_DGCT_TP"/>
      <sheetName val="Sheet5ဠ蜰Ư༢螸Ư༢蠼Ư༢裀Ư༢襄Ư༢览Ư༢"/>
      <sheetName val="DIEN_GIAI_KL"/>
      <sheetName val="KL_DUONG_GOM"/>
      <sheetName val="TGTHUC_HIEN"/>
      <sheetName val="KLLK_THUC_HIEN"/>
      <sheetName val="PTCT_MUONG"/>
      <sheetName val="DGTH_MUONG"/>
      <sheetName val="PHAN_TICH`VAT_TU"/>
      <sheetName val="Thuc_thanh"/>
      <sheetName val="Sheet5ဠ蜰Ư༢螸Ư༢蠼Ư༢裀Ư༢襄Ư"/>
      <sheetName val="Tien_An_T11"/>
      <sheetName val="Bang_luong"/>
      <sheetName val="Bang_CC"/>
      <sheetName val="_Luong_nghien_"/>
      <sheetName val="Phuc_vu"/>
      <sheetName val="May_Phat"/>
      <sheetName val="? ?U???U???U???U???U???U???????"/>
      <sheetName val="Sheet5_x0000__x0008__x0006__x0008__x0003_? ?U?_x0000_?U?_x0000_?U?_x0000_?U?_x0000_?U"/>
      <sheetName val="Sheet5?_x0008__x0006__x0008__x0003_? ?U???U???U???U???U"/>
      <sheetName val="? ?U???U???U???U???U???U??"/>
      <sheetName val="?_x0000_?U?_x0000_?U?_x0000_?U?_x0000_?U?_x0000_?U?_x0000_?U?_x0000_"/>
      <sheetName val="'ia nhan cong"/>
      <sheetName val="Chi tiet1"/>
      <sheetName val="CHIET TINH DGN GIA"/>
      <sheetName val="Sheet5__x0008__x0006__x0008__x0003_ဠ_蜰Ư༢_螸Ư༢_蠼Ư༢_裀Ư༢_襄Ư"/>
      <sheetName val="Sheet5__x0008__x0006__x0008__x0003_ဠ_蜰Ư༢_螸Ư༢_蠼Ư༢_⋀_x000f_쀀꾈∁_x000f_"/>
      <sheetName val="___U___U___U___U___U___U_______"/>
      <sheetName val="Sheet5__x0008__x0006__x0008__x0003____U___U___U___U___U"/>
      <sheetName val="Sheet5__x0008__x0006__x0008__x0003____U___U___U____x000f_____x000f_"/>
      <sheetName val="___U___U___U___U___U___U__"/>
      <sheetName val="_ _U_"/>
      <sheetName val="Sheet5__x0008__x0006__x0008__x0003_ဠ 蜰Ư༢_螸Ư༢_蠼Ư༢_裀Ư༢_襄Ư"/>
      <sheetName val="gia xe _ay"/>
      <sheetName val="_ _U___U___U___U___U___U_______"/>
      <sheetName val="_ _U___U___U___U___U___U__"/>
      <sheetName val="Sheet5__x0008__x0006__x0008__x0003__ _U___U___U___U___U"/>
      <sheetName val="gia xe ay"/>
      <sheetName val="? ?U?_x0000_?U?_x0000_?U?_x0000_?U?_x0000_?U?_x0000_?U?_x0000_"/>
      <sheetName val="Thuc thanh_x0000_ס_x0000__x0000__x0000__x0000__x0000__x0000__x0000__x0000__x0009__x0000_忀ס_x0000__x0004__x0000__x0000__x0000__x0000__x0000_"/>
      <sheetName val="PHAN TICH VAT T_x0015_ NGANG"/>
      <sheetName val="PHAN TACH VAT TU THEO NHOM"/>
      <sheetName val="TONG HOP NHAN CNNG"/>
      <sheetName val="DIEF GIAI CPSX"/>
      <sheetName val="BANG GIA DU UOAN THUY LOI"/>
      <sheetName val="DK-TT"/>
      <sheetName val="dtct cong"/>
      <sheetName val="Tong_ke"/>
      <sheetName val="___Ý___Ý___Ý___Ý___Ý___Ý_______"/>
      <sheetName val="Sheet5__x0008__x0006__x0008__x0003____Ý___Ý___Ý___Ý___Ý"/>
      <sheetName val="VL_NC"/>
      <sheetName val="[BC11cau-Q"/>
      <sheetName val="BC11cau-QL15A-3"/>
      <sheetName val=" lam_x0000__x000e_2_Goi 1 (TT04)_x0000_ 2_goi 1 d"/>
      <sheetName val="Sheet5_x0000__x0008__x0006__x0008__x0003_?_x0000_?Ý?_x0000_?Ý?_x0000_?Ý?_x0000_?_x000f_???_x000f_"/>
      <sheetName val="? ?Ý?_x0000_?Ý?_x0000_?Ý?_x0000_?Ý?_x0000_?Ý?_x0000_?Ý?_x0000__x0000__x0000__x0000__x0000__x0000_"/>
      <sheetName val="Sheet5?_x0008__x0006__x0008__x0003_???Ý???Ý???Ý???_x000f_???_x000f_"/>
      <sheetName val="? ?Ý???Ý???Ý???Ý???Ý???Ý???????"/>
      <sheetName val="DO_AM_DT"/>
      <sheetName val="MTO_REV_2(ARMOR)"/>
      <sheetName val="BANG_DU_TGAN_DRC"/>
      <sheetName val="VC_B"/>
      <sheetName val="PHAN_DICH_VAT_TU"/>
      <sheetName val="DIEL_GIAI_KL"/>
      <sheetName val="KLDK_THUC_HIEN"/>
      <sheetName val="Tai_khoan"/>
      <sheetName val="Sheet5ဠ_蜰Ư༢螸Ư༢蠼Ư༢裀Ư༢襄Ư༢览Ư༢"/>
      <sheetName val="Luong_T1-_03"/>
      <sheetName val="Luong_T2-_03"/>
      <sheetName val="Luong_T3-_03"/>
      <sheetName val="Sheet5ဠ蜰Ư༢螸Ư༢蠼Ư༢⋀쀀꾈∁"/>
      <sheetName val="Sheet5??U??U??U??U??U"/>
      <sheetName val="Sheet5??U??U??U?????"/>
      <sheetName val="TONG_HOP_K©N©_2ÈI"/>
      <sheetName val="TONG_KE_DZ_0_4_KV"/>
      <sheetName val="Bia_TQT"/>
      <sheetName val="gia_xe_ay"/>
      <sheetName val="Sheet5?ဠ?蜰Ư༢?螸Ư༢?蠼Ư༢?裀Ư༢?襄Ư"/>
      <sheetName val="Sheet5?ဠ?蜰Ư༢?螸Ư༢?蠼Ư༢?⋀쀀꾈∁"/>
      <sheetName val="Sheet5????U???U???U???U???U"/>
      <sheetName val="Sheet5????U???U???U??????"/>
      <sheetName val="dtct_cau"/>
      <sheetName val="TL_rieng"/>
      <sheetName val="Electrical_Breakdown"/>
      <sheetName val="Sheet5??Ý??Ý??Ý??Ý??Ý"/>
      <sheetName val=""/>
      <sheetName val="Sheet5_x0000__x0008__x0006__x0008__x0003_ဠ_x0000_蜰Ư༢_x0000_螸Ư༢_x0000_蠼Ư༢_x0000_⋀_x000f_쀀궈∁_x000f_"/>
      <sheetName val="01 Bid Price summary"/>
      <sheetName val="KLLK THUC @IEN"/>
      <sheetName val="ay (28-10-2005)??#2_Du toan nga"/>
      <sheetName val="LEGEND"/>
      <sheetName val="ay (28-10-2005)"/>
      <sheetName val="TH VAL TU"/>
      <sheetName val="BANG BU VAN CxUYEN"/>
      <sheetName val="CHI PHI CÁ!MAY"/>
      <sheetName val="Tiepdia"/>
      <sheetName val="BK QT BIEN LAI"/>
      <sheetName val="BK PHU LUC B"/>
      <sheetName val="Chart1"/>
      <sheetName val="BK PHU LUC B (2)"/>
      <sheetName val="BK PHU LUC B (3)"/>
      <sheetName val="BK PHU LUC B (4)"/>
      <sheetName val="BK PHU LUC BCHD (3)"/>
      <sheetName val="BK PHU LUC BCHD (4)"/>
      <sheetName val="BK PHU LUC C (2)"/>
      <sheetName val="BK PHUC LUC D HD"/>
      <sheetName val="BK PHUC LUC D 3 (2)"/>
      <sheetName val="BK PHUC LUC D CHD(3)"/>
      <sheetName val="BK PHUC LUC D CHD(4)"/>
      <sheetName val="Thuc thanh?ס????????_x0009_?忀ס?_x0004_?????"/>
      <sheetName val="PONG HOP KINH PHI"/>
      <sheetName val="PHAN TICH KHOI HUONG"/>
      <sheetName val="DON CIA TONG HOP"/>
      <sheetName val=" lam"/>
      <sheetName val="Ktmo"/>
      <sheetName val="_x0000__x0000__x0000__x0000__x0000__x0000__x0000__x0000__x0000__x0000__x0000_![BC11cau-QL15A-3.xl"/>
      <sheetName val="chitiet"/>
      <sheetName val="_ia nhan cong"/>
      <sheetName val="???????????![BC11cau-QL15A-3.xl"/>
      <sheetName val="Don gia-cau"/>
      <sheetName val="KH-Q1,Q2,01"/>
      <sheetName val="Sheet5?_x0008__x0006__x0008__x0003_ဠ 蜰Ư༢?螸Ư༢?蠼Ư༢?裀Ưܢ?襄Ư"/>
      <sheetName val="Sheet5?_x0008__x0006__x0008__x0003_???U???U???U???U??7U"/>
      <sheetName val="Sheet5?_x0008__x0006__x0008__x0003_ဠ?蜰Ư༢?螸Ư༢?蠼Ư༢?⋀_x000f_쀀궈∁_x000f_"/>
      <sheetName val="ay (28-10-2005)_x0000_#2_Du toan ngay"/>
      <sheetName val="Thuc thanh_x0000_ס_x0000__x0009_忀ס_x0000__x0004__x0000_鵀ס_x0000_怈ס_x0000_d_x0000_![BC"/>
      <sheetName val="Dept"/>
      <sheetName val="TPSX"/>
      <sheetName val="VC"/>
      <sheetName val="CHITIET VL-NC-TT-3p"/>
      <sheetName val="VCV-BE-TONG"/>
      <sheetName val="Names"/>
      <sheetName val=" Luong nghiun "/>
      <sheetName val="DZ 22KV"/>
      <sheetName val="Shee«"/>
      <sheetName val="She«3"/>
      <sheetName val="tra-vat-lieu"/>
      <sheetName val="Shɥet5_x0000__x0008__x0006__x0008__x0003_ဠ 蜰Ư༢_x0000_螸Ư༢_x0000_蠼Ư༢_x0000_裀Ư༢_x0000_襄Ư"/>
      <sheetName val="Sheet5__x0008__x0006__x0008__x0003_ဠ_蜰Ư༢_螸Ư༢_蠼Ư༢_⋀_x000f_쀀궈∁_x000f_"/>
      <sheetName val="Luong ¼1- 03"/>
      <sheetName val="Sales2002"/>
      <sheetName val="Thuc thanh_x0000_ס_x0000_ 忀ס_x0000__x0004__x0000_鵀ס_x0000_怈ס_x0000_d_x0000_![BC"/>
      <sheetName val="???Ý???Ý???Ý???Ý???Ý???Ý??"/>
      <sheetName val="uniBase"/>
      <sheetName val="vniBase"/>
      <sheetName val="abcBase"/>
      <sheetName val="?_x0000_îm??_x0000_ùn??_x0000_ÛÇ??_x0000_Á¸??_x0000_???_x0000__x0000__x0000__x0000__x0000__x0000_"/>
      <sheetName val="5_x0000__x0008__x0006__x0008__x0003_?_x0000_ãó??_x0000_îm??_x0000_ùn??_x0000_ÛÇ??_x0000_Á¸?"/>
      <sheetName val="et5_x0000__x0008__x0006__x0008__x0003_?_x0000_ãó??_x0000_îm??_x0000_ùn??_x0000_?_x000f_???_x000f_"/>
      <sheetName val="dt䡫hovt"/>
      <sheetName val=" lam?_x000e_2_Goi 1 (TT04)? 2_goi 1 d"/>
      <sheetName val="BOQ-1"/>
      <sheetName val="Sheet5__x0008__x0006__x0008__x0003_?_?U?_?U?_?U?_?U?_?U"/>
      <sheetName val="Sheet5__x0008__x0006__x0008__x0003_?_?U?_?U?_?U?_?_x000f_???_x000f_"/>
      <sheetName val="Sheet5__x0008__x0006__x0008__x0003_? ?U?_?U?_?U?_?U?_?U"/>
      <sheetName val="Sheet5??U??U??U??U??U??U?"/>
      <sheetName val="Khoi luong"/>
      <sheetName val="_ _Ý_"/>
      <sheetName val="Sheet5__x0008__x0006__x0008__x0003____Ý___Ý___Ý____x000f_____x000f_"/>
      <sheetName val="_ _Ý___Ý___Ý___Ý___Ý___Ý_______"/>
      <sheetName val="Thuc thanh_x0000_ס_x0000__x0000__x0000__x0000__x0000__x0000__x0000__x0000_ _x0000_忀ס_x0000__x0004__x0000__x0000__x0000__x0000__x0000_"/>
      <sheetName val="VC BG"/>
      <sheetName val="? ?U?"/>
      <sheetName val="Sheet5?_x0008__x0006__x0008__x0003_ဠ?蜰Ư༢?螸Ư༢?蠼Ư༢?裀Ư༢?褄Ư"/>
      <sheetName val="Sheet5_x0000__x0008__x0006__x0008__x0003_ဠ_x0000_茰Ư༢_x0000_螸Ư༢_x0000_蠼Ư༢_x0000_裀Ư༢_x0000_襄Ư"/>
      <sheetName val="MAKHO"/>
      <sheetName val="BANG_BU_ËAN_CH+QE1"/>
      <sheetName val="KKKKKKKK"/>
      <sheetName val="Thuc thanh_ס_________x0009__忀ס__x0004______"/>
      <sheetName val="Sheet5??Ý??Ý??Ý??Ý??Ý??Ý?"/>
      <sheetName val="_BC11cau-Q"/>
      <sheetName val="Sheet5__U__U__U__U__U"/>
      <sheetName val="Sheet5__U__U__U_____"/>
      <sheetName val="Sheet5_ဠ_蜰Ư༢_螸Ư༢_蠼Ư༢_裀Ư༢_襄Ư"/>
      <sheetName val="Sheet5_ဠ_蜰Ư༢_螸Ư༢_蠼Ư༢_⋀쀀꾈∁"/>
      <sheetName val="Sheet5____U___U___U___U___U"/>
      <sheetName val="Sheet5____U___U___U______"/>
      <sheetName val="Sheet5__x0008__x0006__x0008__x0003_ဠ 蜰Ư༢_螸Ư༢_蠼Ư༢_裀Ưܢ_襄Ư"/>
      <sheetName val="Thuc thanh?ס?_x0009_忀ס?_x0004_?鵀ס?怈ס?d?![BC"/>
      <sheetName val="Thuc thanh?ס???????? ?忀ס?_x0004_?????"/>
      <sheetName val="Tra"/>
      <sheetName val="ay (28-10-2005)?#2_Du toan ngay"/>
      <sheetName val="Thuc thanh?ס? 忀ס?_x0004_?鵀ס?怈ס?d?![BC"/>
      <sheetName val="NKC"/>
      <sheetName val="Cuoc Vc"/>
      <sheetName val="ay (28-10-2005)__#2_Du toan nga"/>
      <sheetName val="Shɥet5"/>
    </sheetNames>
    <sheetDataSet>
      <sheetData sheetId="0" refreshError="1"/>
      <sheetData sheetId="1" refreshError="1"/>
      <sheetData sheetId="2" refreshError="1"/>
      <sheetData sheetId="3" refreshError="1">
        <row r="10">
          <cell r="C10" t="str">
            <v>CÇu ®ång bôt km397+485.75</v>
          </cell>
          <cell r="D10">
            <v>1656805757.0816243</v>
          </cell>
          <cell r="E10">
            <v>1656805757.0816243</v>
          </cell>
          <cell r="F10">
            <v>0</v>
          </cell>
          <cell r="G10">
            <v>0</v>
          </cell>
          <cell r="H10">
            <v>0</v>
          </cell>
          <cell r="I10">
            <v>0</v>
          </cell>
          <cell r="J10">
            <v>1656805757.0816243</v>
          </cell>
        </row>
        <row r="11">
          <cell r="C11" t="str">
            <v>1. DÇm BTCT D¦L L=24m</v>
          </cell>
          <cell r="D11" t="str">
            <v>m3</v>
          </cell>
          <cell r="E11">
            <v>52.75</v>
          </cell>
          <cell r="F11">
            <v>278810.8254982286</v>
          </cell>
          <cell r="G11">
            <v>35358.619999999995</v>
          </cell>
          <cell r="H11">
            <v>0</v>
          </cell>
          <cell r="I11">
            <v>488783.70715874148</v>
          </cell>
          <cell r="J11">
            <v>528800000</v>
          </cell>
        </row>
        <row r="12">
          <cell r="C12" t="str">
            <v>DÇm BTCT D¦L L=24m</v>
          </cell>
          <cell r="D12" t="str">
            <v>DÇm</v>
          </cell>
          <cell r="E12">
            <v>4</v>
          </cell>
          <cell r="F12" t="e">
            <v>#N/A</v>
          </cell>
          <cell r="G12" t="e">
            <v>#N/A</v>
          </cell>
          <cell r="H12" t="e">
            <v>#N/A</v>
          </cell>
          <cell r="I12">
            <v>100000000</v>
          </cell>
          <cell r="J12">
            <v>400000000</v>
          </cell>
        </row>
        <row r="13">
          <cell r="C13" t="str">
            <v>Lao l¾p dÇm BTCT D¦L L=24m</v>
          </cell>
          <cell r="D13" t="str">
            <v>DÇm</v>
          </cell>
          <cell r="E13">
            <v>4</v>
          </cell>
          <cell r="F13" t="e">
            <v>#N/A</v>
          </cell>
          <cell r="G13" t="e">
            <v>#N/A</v>
          </cell>
          <cell r="H13" t="e">
            <v>#N/A</v>
          </cell>
          <cell r="I13">
            <v>28000000</v>
          </cell>
          <cell r="J13">
            <v>112000000</v>
          </cell>
        </row>
        <row r="14">
          <cell r="C14" t="str">
            <v>Mua vµ l¾p ®Æt gèi cÇu b»ng cao su</v>
          </cell>
          <cell r="D14" t="str">
            <v>Gèi</v>
          </cell>
          <cell r="E14">
            <v>8</v>
          </cell>
          <cell r="F14">
            <v>1581785.4</v>
          </cell>
          <cell r="G14">
            <v>30683.100000000002</v>
          </cell>
          <cell r="H14">
            <v>0</v>
          </cell>
          <cell r="I14">
            <v>2100000</v>
          </cell>
          <cell r="J14">
            <v>16800000</v>
          </cell>
        </row>
        <row r="15">
          <cell r="C15" t="str">
            <v>2. Líp phñ mÆt cÇu</v>
          </cell>
          <cell r="D15">
            <v>43209530.30685392</v>
          </cell>
          <cell r="E15">
            <v>43209530.30685392</v>
          </cell>
          <cell r="F15">
            <v>0</v>
          </cell>
          <cell r="G15">
            <v>0</v>
          </cell>
          <cell r="H15">
            <v>0</v>
          </cell>
          <cell r="I15">
            <v>0</v>
          </cell>
          <cell r="J15">
            <v>43209530.30685392</v>
          </cell>
        </row>
        <row r="16">
          <cell r="C16" t="str">
            <v>Bª t«ng t¹o dèc M300</v>
          </cell>
          <cell r="D16" t="str">
            <v>m3</v>
          </cell>
          <cell r="E16">
            <v>19.2</v>
          </cell>
          <cell r="F16">
            <v>574369.22931885719</v>
          </cell>
          <cell r="G16">
            <v>40910.799999999996</v>
          </cell>
          <cell r="H16">
            <v>12642.59325</v>
          </cell>
          <cell r="I16">
            <v>983321.19550532626</v>
          </cell>
          <cell r="J16">
            <v>18879766.953702264</v>
          </cell>
        </row>
        <row r="17">
          <cell r="C17" t="str">
            <v>BTN h¹t mÞn dµy 5cm</v>
          </cell>
          <cell r="D17" t="str">
            <v>m2</v>
          </cell>
          <cell r="E17">
            <v>192</v>
          </cell>
          <cell r="F17">
            <v>42468.434871299731</v>
          </cell>
          <cell r="G17">
            <v>329.74254000000002</v>
          </cell>
          <cell r="H17">
            <v>2021.9958464000001</v>
          </cell>
          <cell r="I17">
            <v>57176.14270663201</v>
          </cell>
          <cell r="J17">
            <v>10977819.399673346</v>
          </cell>
        </row>
        <row r="18">
          <cell r="C18" t="str">
            <v>Cèt thÐp c¸c lo¹i</v>
          </cell>
          <cell r="D18" t="str">
            <v>TÊn</v>
          </cell>
          <cell r="E18">
            <v>1.92</v>
          </cell>
          <cell r="F18">
            <v>4911215.3371428577</v>
          </cell>
          <cell r="G18">
            <v>159406.01</v>
          </cell>
          <cell r="H18">
            <v>99583.053999999989</v>
          </cell>
          <cell r="I18">
            <v>6954137.4757699519</v>
          </cell>
          <cell r="J18">
            <v>13351943.953478307</v>
          </cell>
        </row>
        <row r="19">
          <cell r="C19" t="str">
            <v>3. Lan can tay vÞn b»ng BTCT</v>
          </cell>
          <cell r="D19" t="str">
            <v>md</v>
          </cell>
          <cell r="E19">
            <v>68.8</v>
          </cell>
          <cell r="F19">
            <v>450000</v>
          </cell>
          <cell r="G19">
            <v>30960000</v>
          </cell>
          <cell r="H19">
            <v>450000</v>
          </cell>
          <cell r="I19">
            <v>450000</v>
          </cell>
          <cell r="J19">
            <v>30960000</v>
          </cell>
        </row>
        <row r="20">
          <cell r="C20" t="str">
            <v>4. B¶n dÉn KT(300x220x20)cm</v>
          </cell>
          <cell r="D20" t="str">
            <v>b¶n</v>
          </cell>
          <cell r="E20">
            <v>8</v>
          </cell>
          <cell r="F20">
            <v>2200000</v>
          </cell>
          <cell r="G20">
            <v>17600000</v>
          </cell>
          <cell r="H20">
            <v>2200000</v>
          </cell>
          <cell r="I20">
            <v>2200000</v>
          </cell>
          <cell r="J20">
            <v>17600000</v>
          </cell>
        </row>
        <row r="21">
          <cell r="C21" t="str">
            <v>5. Khe co d·n cao su</v>
          </cell>
          <cell r="D21" t="str">
            <v>md</v>
          </cell>
          <cell r="E21">
            <v>16</v>
          </cell>
          <cell r="F21">
            <v>2500000</v>
          </cell>
          <cell r="G21">
            <v>40000000</v>
          </cell>
          <cell r="H21">
            <v>2500000</v>
          </cell>
          <cell r="I21">
            <v>2500000</v>
          </cell>
          <cell r="J21">
            <v>40000000</v>
          </cell>
        </row>
        <row r="22">
          <cell r="C22" t="str">
            <v>6. T­êng hé lan mÒm</v>
          </cell>
          <cell r="D22" t="str">
            <v>md</v>
          </cell>
          <cell r="E22">
            <v>40</v>
          </cell>
          <cell r="F22">
            <v>450000</v>
          </cell>
          <cell r="G22">
            <v>18000000</v>
          </cell>
          <cell r="H22">
            <v>450000</v>
          </cell>
          <cell r="I22">
            <v>450000</v>
          </cell>
          <cell r="J22">
            <v>18000000</v>
          </cell>
        </row>
        <row r="23">
          <cell r="C23" t="str">
            <v>7. Mè cÇu</v>
          </cell>
          <cell r="D23">
            <v>910628027.20978248</v>
          </cell>
          <cell r="E23">
            <v>910628027.20978248</v>
          </cell>
          <cell r="F23">
            <v>0</v>
          </cell>
          <cell r="G23">
            <v>0</v>
          </cell>
          <cell r="H23">
            <v>0</v>
          </cell>
          <cell r="I23">
            <v>0</v>
          </cell>
          <cell r="J23">
            <v>910628027.20978248</v>
          </cell>
        </row>
        <row r="24">
          <cell r="C24" t="str">
            <v>Bª t«ng M300</v>
          </cell>
          <cell r="D24" t="str">
            <v>m3</v>
          </cell>
          <cell r="E24">
            <v>1.23</v>
          </cell>
          <cell r="F24">
            <v>563323.6672165714</v>
          </cell>
          <cell r="G24">
            <v>83931.68</v>
          </cell>
          <cell r="H24">
            <v>50524.219980000002</v>
          </cell>
          <cell r="I24">
            <v>1211661.7359944407</v>
          </cell>
          <cell r="J24">
            <v>1490343.9352731621</v>
          </cell>
        </row>
        <row r="25">
          <cell r="C25" t="str">
            <v>Bª t«ng M250</v>
          </cell>
          <cell r="D25" t="str">
            <v>m3</v>
          </cell>
          <cell r="E25">
            <v>410.45</v>
          </cell>
          <cell r="F25">
            <v>467896.36724971433</v>
          </cell>
          <cell r="G25">
            <v>44651.040000000001</v>
          </cell>
          <cell r="H25">
            <v>50524.219980000002</v>
          </cell>
          <cell r="I25">
            <v>913830.47055423819</v>
          </cell>
          <cell r="J25">
            <v>375081716.63898706</v>
          </cell>
        </row>
        <row r="26">
          <cell r="C26" t="str">
            <v>Bª t«ng lãt mãng M100 ®¸ 4x6</v>
          </cell>
          <cell r="D26" t="str">
            <v>m3</v>
          </cell>
          <cell r="E26">
            <v>9</v>
          </cell>
          <cell r="F26">
            <v>261846.0050055357</v>
          </cell>
          <cell r="G26">
            <v>22898.699999999997</v>
          </cell>
          <cell r="H26">
            <v>12040.565000000001</v>
          </cell>
          <cell r="I26">
            <v>476409.41943829454</v>
          </cell>
          <cell r="J26">
            <v>4287684.7749446509</v>
          </cell>
        </row>
        <row r="27">
          <cell r="C27" t="str">
            <v>Cèt thÐp c¸c lo¹i</v>
          </cell>
          <cell r="D27" t="str">
            <v>TÊn</v>
          </cell>
          <cell r="E27">
            <v>28.82</v>
          </cell>
          <cell r="F27">
            <v>4932735.3371428577</v>
          </cell>
          <cell r="G27">
            <v>179831.68000000002</v>
          </cell>
          <cell r="H27">
            <v>210581.53</v>
          </cell>
          <cell r="I27">
            <v>7224454.8297665929</v>
          </cell>
          <cell r="J27">
            <v>208208788.1938732</v>
          </cell>
        </row>
        <row r="28">
          <cell r="C28" t="str">
            <v>§¸ héc x©y tø nãn M100</v>
          </cell>
          <cell r="D28" t="str">
            <v>m3</v>
          </cell>
          <cell r="E28">
            <v>46.5</v>
          </cell>
          <cell r="F28">
            <v>278810.8254982286</v>
          </cell>
          <cell r="G28">
            <v>35358.619999999995</v>
          </cell>
          <cell r="H28">
            <v>0</v>
          </cell>
          <cell r="I28">
            <v>488783.70716064883</v>
          </cell>
          <cell r="J28">
            <v>22728442.382970169</v>
          </cell>
        </row>
        <row r="29">
          <cell r="C29" t="str">
            <v>§¸ héc x©y taluy v÷a M100</v>
          </cell>
          <cell r="D29" t="str">
            <v>m3</v>
          </cell>
          <cell r="E29">
            <v>96</v>
          </cell>
          <cell r="F29">
            <v>248531.96105274287</v>
          </cell>
          <cell r="G29">
            <v>31998.09</v>
          </cell>
          <cell r="H29">
            <v>0</v>
          </cell>
          <cell r="I29">
            <v>437566.59880956577</v>
          </cell>
          <cell r="J29">
            <v>42006393.48571831</v>
          </cell>
        </row>
        <row r="30">
          <cell r="C30" t="str">
            <v>§¸ héc x©y mãng, ch©n khay M100</v>
          </cell>
          <cell r="D30" t="str">
            <v>m3</v>
          </cell>
          <cell r="E30">
            <v>98.74</v>
          </cell>
          <cell r="F30">
            <v>248531.96105274287</v>
          </cell>
          <cell r="G30">
            <v>27907.01</v>
          </cell>
          <cell r="H30">
            <v>0</v>
          </cell>
          <cell r="I30">
            <v>421653.28258626495</v>
          </cell>
          <cell r="J30">
            <v>41634045.122567795</v>
          </cell>
        </row>
        <row r="31">
          <cell r="C31" t="str">
            <v xml:space="preserve">D¨m s¹n ®Öm </v>
          </cell>
          <cell r="D31" t="str">
            <v>m3</v>
          </cell>
          <cell r="E31">
            <v>63.58</v>
          </cell>
          <cell r="F31">
            <v>135855.41509523807</v>
          </cell>
          <cell r="G31">
            <v>30115.26</v>
          </cell>
          <cell r="H31">
            <v>0</v>
          </cell>
          <cell r="I31">
            <v>288292.40124649595</v>
          </cell>
          <cell r="J31">
            <v>18329630.871252213</v>
          </cell>
        </row>
        <row r="32">
          <cell r="C32" t="str">
            <v xml:space="preserve">§µo mãng ®Êt cÊp 3 </v>
          </cell>
          <cell r="D32" t="str">
            <v>m3</v>
          </cell>
          <cell r="E32">
            <v>1142.2</v>
          </cell>
          <cell r="F32">
            <v>0</v>
          </cell>
          <cell r="G32">
            <v>5890.0582800000002</v>
          </cell>
          <cell r="H32">
            <v>2404.6233119999997</v>
          </cell>
          <cell r="I32">
            <v>26458.435658106639</v>
          </cell>
          <cell r="J32">
            <v>30220825.208689403</v>
          </cell>
        </row>
        <row r="33">
          <cell r="C33" t="str">
            <v>§¾p ®Êt cÊp 3</v>
          </cell>
          <cell r="D33" t="str">
            <v>m3</v>
          </cell>
          <cell r="E33">
            <v>2229.6</v>
          </cell>
          <cell r="F33">
            <v>0</v>
          </cell>
          <cell r="G33">
            <v>9298.26</v>
          </cell>
          <cell r="H33">
            <v>0</v>
          </cell>
          <cell r="I33">
            <v>36167.992732107356</v>
          </cell>
          <cell r="J33">
            <v>80640156.595506564</v>
          </cell>
        </row>
        <row r="34">
          <cell r="C34" t="str">
            <v>Thi c«ng mè</v>
          </cell>
          <cell r="D34" t="str">
            <v>TB</v>
          </cell>
          <cell r="E34">
            <v>86000000</v>
          </cell>
          <cell r="F34">
            <v>86000000</v>
          </cell>
          <cell r="G34">
            <v>0</v>
          </cell>
          <cell r="H34">
            <v>0</v>
          </cell>
          <cell r="I34">
            <v>0</v>
          </cell>
          <cell r="J34">
            <v>86000000</v>
          </cell>
        </row>
        <row r="35">
          <cell r="C35" t="str">
            <v xml:space="preserve">8. Cäc BTCT (35x35)cm </v>
          </cell>
          <cell r="D35" t="str">
            <v>md</v>
          </cell>
          <cell r="E35">
            <v>400000</v>
          </cell>
          <cell r="F35">
            <v>0</v>
          </cell>
          <cell r="G35">
            <v>400000</v>
          </cell>
          <cell r="H35">
            <v>0</v>
          </cell>
          <cell r="I35">
            <v>400000</v>
          </cell>
          <cell r="J35">
            <v>0</v>
          </cell>
        </row>
        <row r="36">
          <cell r="C36" t="str">
            <v>9. Ph¸ dì cÇu cò</v>
          </cell>
          <cell r="D36">
            <v>21608199.564987957</v>
          </cell>
          <cell r="E36">
            <v>21608199.564987957</v>
          </cell>
          <cell r="F36">
            <v>0</v>
          </cell>
          <cell r="G36">
            <v>0</v>
          </cell>
          <cell r="H36">
            <v>0</v>
          </cell>
          <cell r="I36">
            <v>0</v>
          </cell>
          <cell r="J36">
            <v>21608199.564987957</v>
          </cell>
        </row>
        <row r="37">
          <cell r="C37" t="str">
            <v>§Ëp bá bª t«ng cÇu cò</v>
          </cell>
          <cell r="D37" t="str">
            <v>m3</v>
          </cell>
          <cell r="E37">
            <v>17.55</v>
          </cell>
          <cell r="F37">
            <v>0</v>
          </cell>
          <cell r="G37">
            <v>68671.7</v>
          </cell>
          <cell r="H37">
            <v>0</v>
          </cell>
          <cell r="I37">
            <v>267116.37946255063</v>
          </cell>
          <cell r="J37">
            <v>4687892.4595677638</v>
          </cell>
        </row>
        <row r="38">
          <cell r="C38" t="str">
            <v>§Ëp bá ®¸ héc x©y cò</v>
          </cell>
          <cell r="D38" t="str">
            <v>m3</v>
          </cell>
          <cell r="E38">
            <v>90.96</v>
          </cell>
          <cell r="F38">
            <v>0</v>
          </cell>
          <cell r="G38">
            <v>22208.720000000001</v>
          </cell>
          <cell r="H38">
            <v>0</v>
          </cell>
          <cell r="I38">
            <v>86386.573783633401</v>
          </cell>
          <cell r="J38">
            <v>7857722.7513592932</v>
          </cell>
        </row>
        <row r="39">
          <cell r="C39" t="str">
            <v>Th¸o dì thÐp cÇu cò</v>
          </cell>
          <cell r="D39" t="str">
            <v>TÊn</v>
          </cell>
          <cell r="E39">
            <v>4.71</v>
          </cell>
          <cell r="F39">
            <v>215999.99999999997</v>
          </cell>
          <cell r="G39">
            <v>218652</v>
          </cell>
          <cell r="H39">
            <v>543277.45000000007</v>
          </cell>
          <cell r="I39">
            <v>1924115.5741105948</v>
          </cell>
          <cell r="J39">
            <v>9062584.3540609013</v>
          </cell>
        </row>
        <row r="40">
          <cell r="C40" t="str">
            <v>10. H¹ng môc kh¸c</v>
          </cell>
          <cell r="D40" t="str">
            <v>TB</v>
          </cell>
          <cell r="E40">
            <v>46000000</v>
          </cell>
          <cell r="F40">
            <v>46000000</v>
          </cell>
          <cell r="G40">
            <v>0</v>
          </cell>
          <cell r="H40">
            <v>0</v>
          </cell>
          <cell r="I40">
            <v>0</v>
          </cell>
          <cell r="J40">
            <v>46000000</v>
          </cell>
        </row>
        <row r="41">
          <cell r="C41" t="str">
            <v>§¾p ®Êt ®ª quai</v>
          </cell>
          <cell r="D41" t="str">
            <v>m3</v>
          </cell>
          <cell r="E41">
            <v>80</v>
          </cell>
          <cell r="F41">
            <v>0</v>
          </cell>
          <cell r="G41">
            <v>29528.04</v>
          </cell>
          <cell r="H41">
            <v>0</v>
          </cell>
          <cell r="I41">
            <v>137828.35964320746</v>
          </cell>
          <cell r="J41">
            <v>11026268.771456596</v>
          </cell>
        </row>
        <row r="42">
          <cell r="C42" t="str">
            <v>M¸y b¬m n­íc</v>
          </cell>
          <cell r="D42" t="str">
            <v>Ca</v>
          </cell>
          <cell r="E42">
            <v>50</v>
          </cell>
          <cell r="F42">
            <v>0</v>
          </cell>
          <cell r="G42">
            <v>0</v>
          </cell>
          <cell r="H42">
            <v>466499</v>
          </cell>
          <cell r="I42">
            <v>625657.55711489427</v>
          </cell>
          <cell r="J42">
            <v>31282877.855744712</v>
          </cell>
        </row>
        <row r="43">
          <cell r="C43" t="str">
            <v>Mua vµ l¾p ®Æt biÓn b¸o ®­êng bé</v>
          </cell>
          <cell r="D43" t="str">
            <v>Bé</v>
          </cell>
          <cell r="E43">
            <v>4</v>
          </cell>
          <cell r="F43">
            <v>594310.03418620001</v>
          </cell>
          <cell r="G43">
            <v>9170.9856</v>
          </cell>
          <cell r="H43">
            <v>2246.2963200000004</v>
          </cell>
          <cell r="I43">
            <v>860000</v>
          </cell>
          <cell r="J43">
            <v>3440000</v>
          </cell>
        </row>
        <row r="44">
          <cell r="C44" t="str">
            <v>10. TuyÕn tr¸nh</v>
          </cell>
          <cell r="D44">
            <v>0</v>
          </cell>
          <cell r="E44">
            <v>0</v>
          </cell>
          <cell r="F44">
            <v>0</v>
          </cell>
          <cell r="G44">
            <v>0</v>
          </cell>
          <cell r="H44">
            <v>0</v>
          </cell>
          <cell r="I44">
            <v>0</v>
          </cell>
          <cell r="J44">
            <v>0</v>
          </cell>
        </row>
        <row r="45">
          <cell r="C45" t="str">
            <v>DÇm I500 lµm cÇu t¹m</v>
          </cell>
          <cell r="D45" t="str">
            <v>TÊn</v>
          </cell>
          <cell r="E45">
            <v>999886.30761904758</v>
          </cell>
          <cell r="F45">
            <v>999886.30761904758</v>
          </cell>
          <cell r="G45">
            <v>346912.49600000004</v>
          </cell>
          <cell r="H45">
            <v>446151.53</v>
          </cell>
          <cell r="I45">
            <v>3623924.8854130441</v>
          </cell>
          <cell r="J45">
            <v>0</v>
          </cell>
        </row>
        <row r="46">
          <cell r="C46" t="str">
            <v>L¾p dùng vµ th¸o dì cÇu t¹m</v>
          </cell>
          <cell r="D46" t="str">
            <v>TÊn</v>
          </cell>
          <cell r="E46">
            <v>0</v>
          </cell>
          <cell r="F46">
            <v>278999.99999999994</v>
          </cell>
          <cell r="G46">
            <v>218652</v>
          </cell>
          <cell r="H46">
            <v>543277.45000000007</v>
          </cell>
          <cell r="I46">
            <v>2200391.9957527202</v>
          </cell>
          <cell r="J46">
            <v>0</v>
          </cell>
        </row>
        <row r="47">
          <cell r="C47" t="str">
            <v>L¾p ®Æt vµ th¸o dì rä ®¸</v>
          </cell>
          <cell r="D47" t="str">
            <v>Rä</v>
          </cell>
          <cell r="E47">
            <v>167311.23357142857</v>
          </cell>
          <cell r="F47">
            <v>167311.23357142857</v>
          </cell>
          <cell r="G47">
            <v>63119.520000000004</v>
          </cell>
          <cell r="H47">
            <v>0</v>
          </cell>
          <cell r="I47">
            <v>498735.7040999615</v>
          </cell>
          <cell r="J47">
            <v>0</v>
          </cell>
        </row>
        <row r="48">
          <cell r="C48" t="str">
            <v xml:space="preserve">§¾p ®Êt nÒn ®­êng </v>
          </cell>
          <cell r="D48" t="str">
            <v>m3</v>
          </cell>
          <cell r="E48">
            <v>5714.2857142857138</v>
          </cell>
          <cell r="F48">
            <v>5714.2857142857138</v>
          </cell>
          <cell r="G48">
            <v>6287.7246742857133</v>
          </cell>
          <cell r="H48">
            <v>16215.547368</v>
          </cell>
          <cell r="I48">
            <v>60797.097711059716</v>
          </cell>
          <cell r="J48">
            <v>0</v>
          </cell>
        </row>
        <row r="49">
          <cell r="C49" t="str">
            <v>Mãng cÊp phèi ®¸ d¨m lo¹i 1</v>
          </cell>
          <cell r="D49" t="str">
            <v>m3</v>
          </cell>
          <cell r="E49">
            <v>211603.89028571427</v>
          </cell>
          <cell r="F49">
            <v>211603.89028571427</v>
          </cell>
          <cell r="G49">
            <v>675.13600000000008</v>
          </cell>
          <cell r="H49">
            <v>7602.8820839999989</v>
          </cell>
          <cell r="I49">
            <v>256047.42392078004</v>
          </cell>
          <cell r="J49">
            <v>0</v>
          </cell>
        </row>
        <row r="50">
          <cell r="C50" t="str">
            <v>cÇu chÌ rÐn km399+647.55</v>
          </cell>
          <cell r="D50">
            <v>1429621416.0456164</v>
          </cell>
          <cell r="E50">
            <v>1429621416.0456164</v>
          </cell>
          <cell r="F50">
            <v>0</v>
          </cell>
          <cell r="G50">
            <v>0</v>
          </cell>
          <cell r="H50">
            <v>0</v>
          </cell>
          <cell r="I50">
            <v>0</v>
          </cell>
          <cell r="J50">
            <v>1429621416.0456164</v>
          </cell>
        </row>
        <row r="51">
          <cell r="C51" t="str">
            <v>1. DÇm BTCT th­êng L=12m</v>
          </cell>
          <cell r="D51">
            <v>271000000</v>
          </cell>
          <cell r="E51">
            <v>271000000</v>
          </cell>
          <cell r="F51">
            <v>0</v>
          </cell>
          <cell r="G51">
            <v>0</v>
          </cell>
          <cell r="H51">
            <v>0</v>
          </cell>
          <cell r="I51">
            <v>0</v>
          </cell>
          <cell r="J51">
            <v>271000000</v>
          </cell>
        </row>
        <row r="52">
          <cell r="C52" t="str">
            <v>DÇm BTCT th­êng L=12m</v>
          </cell>
          <cell r="D52" t="str">
            <v>DÇm</v>
          </cell>
          <cell r="E52">
            <v>5</v>
          </cell>
          <cell r="F52" t="e">
            <v>#N/A</v>
          </cell>
          <cell r="G52" t="e">
            <v>#N/A</v>
          </cell>
          <cell r="H52" t="e">
            <v>#N/A</v>
          </cell>
          <cell r="I52">
            <v>35000000</v>
          </cell>
          <cell r="J52">
            <v>175000000</v>
          </cell>
        </row>
        <row r="53">
          <cell r="C53" t="str">
            <v>Lao l¾p dÇm BTCT L=12m</v>
          </cell>
          <cell r="D53" t="str">
            <v>DÇm</v>
          </cell>
          <cell r="E53">
            <v>5</v>
          </cell>
          <cell r="F53" t="e">
            <v>#N/A</v>
          </cell>
          <cell r="G53" t="e">
            <v>#N/A</v>
          </cell>
          <cell r="H53" t="e">
            <v>#N/A</v>
          </cell>
          <cell r="I53">
            <v>15000000</v>
          </cell>
          <cell r="J53">
            <v>75000000</v>
          </cell>
        </row>
        <row r="54">
          <cell r="C54" t="str">
            <v>Mua vµ l¾p ®Æt gèi cÇu b»ng cao su</v>
          </cell>
          <cell r="D54" t="str">
            <v>Gèi</v>
          </cell>
          <cell r="E54">
            <v>10</v>
          </cell>
          <cell r="F54">
            <v>1581785.4</v>
          </cell>
          <cell r="G54">
            <v>30683.100000000002</v>
          </cell>
          <cell r="H54">
            <v>0</v>
          </cell>
          <cell r="I54">
            <v>2100000</v>
          </cell>
          <cell r="J54">
            <v>21000000</v>
          </cell>
        </row>
        <row r="55">
          <cell r="C55" t="str">
            <v>2. Líp phñ mÆt cÇu</v>
          </cell>
          <cell r="D55">
            <v>0</v>
          </cell>
          <cell r="E55">
            <v>21604765.15342696</v>
          </cell>
          <cell r="F55">
            <v>0</v>
          </cell>
          <cell r="G55">
            <v>21604765.15342696</v>
          </cell>
          <cell r="H55">
            <v>0</v>
          </cell>
          <cell r="I55">
            <v>0</v>
          </cell>
          <cell r="J55">
            <v>21604765.15342696</v>
          </cell>
        </row>
        <row r="56">
          <cell r="C56" t="str">
            <v>Bª t«ng t¹o dèc M300</v>
          </cell>
          <cell r="D56" t="str">
            <v>m3</v>
          </cell>
          <cell r="E56">
            <v>9.6</v>
          </cell>
          <cell r="F56">
            <v>574369.22931885719</v>
          </cell>
          <cell r="G56">
            <v>40910.799999999996</v>
          </cell>
          <cell r="H56">
            <v>12642.59325</v>
          </cell>
          <cell r="I56">
            <v>983321.19550532626</v>
          </cell>
          <cell r="J56">
            <v>9439883.4768511318</v>
          </cell>
        </row>
        <row r="57">
          <cell r="C57" t="str">
            <v>BTN h¹t mÞn dµy 5cm</v>
          </cell>
          <cell r="D57" t="str">
            <v>m2</v>
          </cell>
          <cell r="E57">
            <v>96</v>
          </cell>
          <cell r="F57">
            <v>42468.434871299731</v>
          </cell>
          <cell r="G57">
            <v>329.74254000000002</v>
          </cell>
          <cell r="H57">
            <v>2021.9958464000001</v>
          </cell>
          <cell r="I57">
            <v>57176.14270663201</v>
          </cell>
          <cell r="J57">
            <v>5488909.6998366732</v>
          </cell>
        </row>
        <row r="58">
          <cell r="C58" t="str">
            <v>Cèt thÐp c¸c lo¹i</v>
          </cell>
          <cell r="D58" t="str">
            <v>TÊn</v>
          </cell>
          <cell r="E58">
            <v>0.96</v>
          </cell>
          <cell r="F58">
            <v>4911215.3371428577</v>
          </cell>
          <cell r="G58">
            <v>159406.01</v>
          </cell>
          <cell r="H58">
            <v>99583.053999999989</v>
          </cell>
          <cell r="I58">
            <v>6954137.4757699519</v>
          </cell>
          <cell r="J58">
            <v>6675971.9767391533</v>
          </cell>
        </row>
        <row r="59">
          <cell r="C59" t="str">
            <v>3. Lan can tay vÞn b»ng BTCT</v>
          </cell>
          <cell r="D59" t="str">
            <v>md</v>
          </cell>
          <cell r="E59">
            <v>43.76</v>
          </cell>
          <cell r="F59">
            <v>450000</v>
          </cell>
          <cell r="G59">
            <v>19692000</v>
          </cell>
          <cell r="H59">
            <v>450000</v>
          </cell>
          <cell r="I59">
            <v>450000</v>
          </cell>
          <cell r="J59">
            <v>19692000</v>
          </cell>
        </row>
        <row r="60">
          <cell r="C60" t="str">
            <v>4. B¶n dÉn KT(300x220x20)cm</v>
          </cell>
          <cell r="D60" t="str">
            <v>b¶n</v>
          </cell>
          <cell r="E60">
            <v>8</v>
          </cell>
          <cell r="F60">
            <v>2200000</v>
          </cell>
          <cell r="G60">
            <v>17600000</v>
          </cell>
          <cell r="H60">
            <v>2200000</v>
          </cell>
          <cell r="I60">
            <v>2200000</v>
          </cell>
          <cell r="J60">
            <v>17600000</v>
          </cell>
        </row>
        <row r="61">
          <cell r="C61" t="str">
            <v>5. Khe co d·n cao su</v>
          </cell>
          <cell r="D61" t="str">
            <v>md</v>
          </cell>
          <cell r="E61">
            <v>16</v>
          </cell>
          <cell r="F61">
            <v>2500000</v>
          </cell>
          <cell r="G61">
            <v>40000000</v>
          </cell>
          <cell r="H61">
            <v>2500000</v>
          </cell>
          <cell r="I61">
            <v>2500000</v>
          </cell>
          <cell r="J61">
            <v>40000000</v>
          </cell>
        </row>
        <row r="62">
          <cell r="C62" t="str">
            <v>6. T­êng hé lan mÒm</v>
          </cell>
          <cell r="D62" t="str">
            <v>md</v>
          </cell>
          <cell r="E62">
            <v>40</v>
          </cell>
          <cell r="F62">
            <v>4911215.3371428577</v>
          </cell>
          <cell r="G62"/>
          <cell r="H62">
            <v>99583.053999999989</v>
          </cell>
          <cell r="I62">
            <v>450000</v>
          </cell>
          <cell r="J62">
            <v>18000000</v>
          </cell>
        </row>
        <row r="63">
          <cell r="C63" t="str">
            <v>7. Mè cÇu</v>
          </cell>
          <cell r="D63">
            <v>0</v>
          </cell>
          <cell r="E63" t="str">
            <v>Caùp nhoâm AV-170 (Söû duïng laïi)</v>
          </cell>
          <cell r="F63" t="str">
            <v>m</v>
          </cell>
          <cell r="G63">
            <v>951974066.90245414</v>
          </cell>
          <cell r="H63" t="str">
            <v>252kg/km</v>
          </cell>
          <cell r="I63">
            <v>0</v>
          </cell>
          <cell r="J63">
            <v>951974066.90245414</v>
          </cell>
        </row>
        <row r="64">
          <cell r="C64" t="str">
            <v>Bª t«ng M300</v>
          </cell>
          <cell r="D64" t="str">
            <v>m3</v>
          </cell>
          <cell r="E64">
            <v>301.68</v>
          </cell>
          <cell r="F64">
            <v>563323.6672165714</v>
          </cell>
          <cell r="G64">
            <v>83931.68</v>
          </cell>
          <cell r="H64">
            <v>50524.219980000002</v>
          </cell>
          <cell r="I64">
            <v>1211661.7359944407</v>
          </cell>
          <cell r="J64">
            <v>365534112.51480287</v>
          </cell>
        </row>
        <row r="65">
          <cell r="C65" t="str">
            <v>Bª t«ng M250</v>
          </cell>
          <cell r="D65" t="str">
            <v>m3</v>
          </cell>
          <cell r="E65">
            <v>61.725000000000001</v>
          </cell>
          <cell r="F65">
            <v>467896.36724971433</v>
          </cell>
          <cell r="G65">
            <v>44651.040000000001</v>
          </cell>
          <cell r="H65">
            <v>50524.219980000002</v>
          </cell>
          <cell r="I65">
            <v>913830.47055423819</v>
          </cell>
          <cell r="J65">
            <v>56406185.79496035</v>
          </cell>
        </row>
        <row r="66">
          <cell r="C66" t="str">
            <v>Bª t«ng lãt mãng M100 ®¸ 4x6</v>
          </cell>
          <cell r="D66" t="str">
            <v>m3</v>
          </cell>
          <cell r="E66">
            <v>9</v>
          </cell>
          <cell r="F66">
            <v>261846.0050055357</v>
          </cell>
          <cell r="G66">
            <v>22898.699999999997</v>
          </cell>
          <cell r="H66">
            <v>12040.565000000001</v>
          </cell>
          <cell r="I66">
            <v>476409.41943829454</v>
          </cell>
          <cell r="J66">
            <v>4287684.7749446509</v>
          </cell>
        </row>
        <row r="67">
          <cell r="C67" t="str">
            <v>Cèt thÐp c¸c lo¹i</v>
          </cell>
          <cell r="D67" t="str">
            <v>TÊn</v>
          </cell>
          <cell r="E67">
            <v>25.437999999999999</v>
          </cell>
          <cell r="F67">
            <v>4932735.3371428577</v>
          </cell>
          <cell r="G67">
            <v>179831.68000000002</v>
          </cell>
          <cell r="H67">
            <v>210581.53</v>
          </cell>
          <cell r="I67">
            <v>7224454.8297665929</v>
          </cell>
          <cell r="J67">
            <v>183775681.95960259</v>
          </cell>
        </row>
        <row r="68">
          <cell r="C68" t="str">
            <v>§¸ héc x©y tø nãn M100</v>
          </cell>
          <cell r="D68" t="str">
            <v>m3</v>
          </cell>
          <cell r="E68">
            <v>16.96</v>
          </cell>
          <cell r="F68">
            <v>278810.8254982286</v>
          </cell>
          <cell r="G68">
            <v>35358.619999999995</v>
          </cell>
          <cell r="H68">
            <v>0</v>
          </cell>
          <cell r="I68">
            <v>488783.70716064883</v>
          </cell>
          <cell r="J68">
            <v>8289771.6734446045</v>
          </cell>
        </row>
        <row r="69">
          <cell r="C69" t="str">
            <v>§¸ héc x©y taluy v÷a M100</v>
          </cell>
          <cell r="D69" t="str">
            <v>m3</v>
          </cell>
          <cell r="E69">
            <v>45</v>
          </cell>
          <cell r="F69">
            <v>248531.96105274287</v>
          </cell>
          <cell r="G69">
            <v>31998.09</v>
          </cell>
          <cell r="H69">
            <v>0</v>
          </cell>
          <cell r="I69">
            <v>437566.59880956577</v>
          </cell>
          <cell r="J69">
            <v>19690496.94643046</v>
          </cell>
        </row>
        <row r="70">
          <cell r="C70" t="str">
            <v>§¸ héc x©y mãng, ch©n khay M100</v>
          </cell>
          <cell r="D70" t="str">
            <v>m3</v>
          </cell>
          <cell r="E70">
            <v>48.84</v>
          </cell>
          <cell r="F70">
            <v>248531.96105274287</v>
          </cell>
          <cell r="G70">
            <v>27907.01</v>
          </cell>
          <cell r="H70">
            <v>0</v>
          </cell>
          <cell r="I70">
            <v>421653.28258626495</v>
          </cell>
          <cell r="J70">
            <v>20593546.32151318</v>
          </cell>
        </row>
        <row r="71">
          <cell r="C71" t="str">
            <v xml:space="preserve">D¨m s¹n ®Öm </v>
          </cell>
          <cell r="D71" t="str">
            <v>m3</v>
          </cell>
          <cell r="E71">
            <v>38.79</v>
          </cell>
          <cell r="F71">
            <v>135855.41509523807</v>
          </cell>
          <cell r="G71">
            <v>30115.26</v>
          </cell>
          <cell r="H71">
            <v>0</v>
          </cell>
          <cell r="I71">
            <v>288292.40124649595</v>
          </cell>
          <cell r="J71">
            <v>11182862.244351577</v>
          </cell>
        </row>
        <row r="72">
          <cell r="C72" t="str">
            <v xml:space="preserve">§µo mãng ®Êt cÊp 3 </v>
          </cell>
          <cell r="D72" t="str">
            <v>m3</v>
          </cell>
          <cell r="E72">
            <v>3153.9</v>
          </cell>
          <cell r="F72">
            <v>0</v>
          </cell>
          <cell r="G72">
            <v>5890.0582800000002</v>
          </cell>
          <cell r="H72">
            <v>2404.6233119999997</v>
          </cell>
          <cell r="I72">
            <v>26458.435658106639</v>
          </cell>
          <cell r="J72">
            <v>83447260.222102523</v>
          </cell>
        </row>
        <row r="73">
          <cell r="C73" t="str">
            <v>§¾p ®Êt cÊp 3</v>
          </cell>
          <cell r="D73" t="str">
            <v>m3</v>
          </cell>
          <cell r="E73">
            <v>3394.34</v>
          </cell>
          <cell r="F73">
            <v>0</v>
          </cell>
          <cell r="G73">
            <v>9298.26</v>
          </cell>
          <cell r="H73">
            <v>0</v>
          </cell>
          <cell r="I73">
            <v>36167.992732107356</v>
          </cell>
          <cell r="J73">
            <v>122766464.45030129</v>
          </cell>
        </row>
        <row r="74">
          <cell r="C74" t="str">
            <v>Thi c«ng mè</v>
          </cell>
          <cell r="D74" t="str">
            <v>TB</v>
          </cell>
          <cell r="E74" t="str">
            <v>Caùp nhoâm loõi theùp 3kV- ACV-185</v>
          </cell>
          <cell r="F74" t="str">
            <v>m</v>
          </cell>
          <cell r="G74">
            <v>29020</v>
          </cell>
          <cell r="H74" t="str">
            <v>528kg/km</v>
          </cell>
          <cell r="I74">
            <v>0</v>
          </cell>
          <cell r="J74">
            <v>76000000</v>
          </cell>
        </row>
        <row r="75">
          <cell r="C75" t="str">
            <v>9. Ph¸ dì cÇu cò</v>
          </cell>
          <cell r="D75">
            <v>16750583.989735419</v>
          </cell>
          <cell r="E75" t="str">
            <v>Caùp nhoâm loõi theùp 600V ACV-185 
(Söû duïng laïi)</v>
          </cell>
          <cell r="F75" t="str">
            <v>m</v>
          </cell>
          <cell r="G75">
            <v>0</v>
          </cell>
          <cell r="H75" t="str">
            <v>528kg/km</v>
          </cell>
          <cell r="I75">
            <v>0</v>
          </cell>
          <cell r="J75">
            <v>16750583.989735419</v>
          </cell>
        </row>
        <row r="76">
          <cell r="C76" t="str">
            <v>§Ëp bá bª t«ng cÇu cò</v>
          </cell>
          <cell r="D76" t="str">
            <v>m3</v>
          </cell>
          <cell r="E76">
            <v>31.08</v>
          </cell>
          <cell r="F76">
            <v>0</v>
          </cell>
          <cell r="G76">
            <v>68671.7</v>
          </cell>
          <cell r="H76">
            <v>0</v>
          </cell>
          <cell r="I76">
            <v>267116.37946255063</v>
          </cell>
          <cell r="J76">
            <v>8301977.0736960731</v>
          </cell>
        </row>
        <row r="77">
          <cell r="C77" t="str">
            <v>§Ëp bá ®¸ héc x©y cò</v>
          </cell>
          <cell r="D77" t="str">
            <v>m3</v>
          </cell>
          <cell r="E77">
            <v>97.8</v>
          </cell>
          <cell r="F77">
            <v>0</v>
          </cell>
          <cell r="G77">
            <v>22208.720000000001</v>
          </cell>
          <cell r="H77">
            <v>0</v>
          </cell>
          <cell r="I77">
            <v>86386.573783633401</v>
          </cell>
          <cell r="J77">
            <v>8448606.9160393458</v>
          </cell>
        </row>
        <row r="78">
          <cell r="C78" t="str">
            <v>Th¸o dì thÐp cÇu cò</v>
          </cell>
          <cell r="D78" t="str">
            <v>TÊn</v>
          </cell>
          <cell r="E78" t="str">
            <v>Caùp nhoâm loõi theùp 600V ACV-240 
(Söû duïng laïi)</v>
          </cell>
          <cell r="F78">
            <v>215999.99999999997</v>
          </cell>
          <cell r="G78">
            <v>218652</v>
          </cell>
          <cell r="H78">
            <v>543277.45000000007</v>
          </cell>
          <cell r="I78">
            <v>1924115.5741105948</v>
          </cell>
          <cell r="J78">
            <v>0</v>
          </cell>
        </row>
        <row r="79">
          <cell r="C79" t="str">
            <v>10. H¹ng môc kh¸c</v>
          </cell>
          <cell r="D79" t="str">
            <v>TB</v>
          </cell>
          <cell r="E79" t="str">
            <v>Caùp nhoâm loõi theùp 600V ACV-50</v>
          </cell>
          <cell r="F79" t="str">
            <v>m</v>
          </cell>
          <cell r="G79">
            <v>7830</v>
          </cell>
          <cell r="H79" t="str">
            <v>528kg/km</v>
          </cell>
          <cell r="I79">
            <v>0</v>
          </cell>
          <cell r="J79">
            <v>73000000</v>
          </cell>
        </row>
        <row r="80">
          <cell r="C80" t="str">
            <v>§¾p ®Êt ®ª quai</v>
          </cell>
          <cell r="D80" t="str">
            <v>m3</v>
          </cell>
          <cell r="E80">
            <v>132</v>
          </cell>
          <cell r="F80">
            <v>0</v>
          </cell>
          <cell r="G80">
            <v>29528.04</v>
          </cell>
          <cell r="H80">
            <v>0</v>
          </cell>
          <cell r="I80">
            <v>137828.35964320746</v>
          </cell>
          <cell r="J80">
            <v>18193343.472903386</v>
          </cell>
        </row>
        <row r="81">
          <cell r="C81" t="str">
            <v>M¸y b¬m n­íc</v>
          </cell>
          <cell r="D81" t="str">
            <v>Ca</v>
          </cell>
          <cell r="E81">
            <v>62</v>
          </cell>
          <cell r="F81">
            <v>0</v>
          </cell>
          <cell r="G81">
            <v>0</v>
          </cell>
          <cell r="H81">
            <v>466499</v>
          </cell>
          <cell r="I81">
            <v>625657.55711489427</v>
          </cell>
          <cell r="J81">
            <v>38790768.541123442</v>
          </cell>
        </row>
        <row r="82">
          <cell r="C82" t="str">
            <v>Mua vµ l¾p ®Æt biÓn b¸o ®­êng bé</v>
          </cell>
          <cell r="D82" t="str">
            <v>Bé</v>
          </cell>
          <cell r="E82">
            <v>4</v>
          </cell>
          <cell r="F82">
            <v>594310.03418620001</v>
          </cell>
          <cell r="G82">
            <v>9170.9856</v>
          </cell>
          <cell r="H82">
            <v>2246.2963200000004</v>
          </cell>
          <cell r="I82">
            <v>860000</v>
          </cell>
          <cell r="J82">
            <v>3440000</v>
          </cell>
        </row>
        <row r="83">
          <cell r="C83" t="str">
            <v>cÇu khe chÑt km399+767.62</v>
          </cell>
          <cell r="D83" t="str">
            <v>CADIVI 1/1/99</v>
          </cell>
          <cell r="E83" t="str">
            <v>Caùp nhoâm loõi theùp AC-35/6,2  ( 148 kg / km )</v>
          </cell>
          <cell r="F83" t="str">
            <v>taán</v>
          </cell>
          <cell r="G83">
            <v>26100000</v>
          </cell>
          <cell r="H83" t="str">
            <v>148kg/km</v>
          </cell>
          <cell r="I83">
            <v>450000</v>
          </cell>
          <cell r="J83">
            <v>1734440155.4768608</v>
          </cell>
        </row>
        <row r="84">
          <cell r="C84" t="str">
            <v>1. DÇm BTCT th­êng L=12m</v>
          </cell>
          <cell r="D84">
            <v>271000000</v>
          </cell>
          <cell r="E84" t="str">
            <v>Caùp nhoâm loõi theùp AC-35/6,2 
(Söû duïng laïi)</v>
          </cell>
          <cell r="F84" t="str">
            <v>taán</v>
          </cell>
          <cell r="G84">
            <v>0</v>
          </cell>
          <cell r="H84" t="str">
            <v>148kg/km</v>
          </cell>
          <cell r="I84">
            <v>0</v>
          </cell>
          <cell r="J84">
            <v>271000000</v>
          </cell>
        </row>
        <row r="85">
          <cell r="C85" t="str">
            <v>DÇm BTCT th­êng L=12m</v>
          </cell>
          <cell r="D85" t="str">
            <v>DÇm</v>
          </cell>
          <cell r="E85">
            <v>5</v>
          </cell>
          <cell r="F85" t="e">
            <v>#N/A</v>
          </cell>
          <cell r="G85" t="e">
            <v>#N/A</v>
          </cell>
          <cell r="H85" t="e">
            <v>#N/A</v>
          </cell>
          <cell r="I85">
            <v>35000000</v>
          </cell>
          <cell r="J85">
            <v>175000000</v>
          </cell>
        </row>
        <row r="86">
          <cell r="C86" t="str">
            <v>Lao l¾p dÇm BTCT L=12m</v>
          </cell>
          <cell r="D86" t="str">
            <v>DÇm</v>
          </cell>
          <cell r="E86">
            <v>5</v>
          </cell>
          <cell r="F86" t="e">
            <v>#N/A</v>
          </cell>
          <cell r="G86" t="e">
            <v>#N/A</v>
          </cell>
          <cell r="H86" t="e">
            <v>#N/A</v>
          </cell>
          <cell r="I86">
            <v>15000000</v>
          </cell>
          <cell r="J86">
            <v>75000000</v>
          </cell>
        </row>
        <row r="87">
          <cell r="C87" t="str">
            <v>Mua vµ l¾p ®Æt gèi cÇu b»ng cao su</v>
          </cell>
          <cell r="D87" t="str">
            <v>Gèi</v>
          </cell>
          <cell r="E87">
            <v>10</v>
          </cell>
          <cell r="F87">
            <v>1581785.4</v>
          </cell>
          <cell r="G87">
            <v>30683.100000000002</v>
          </cell>
          <cell r="H87">
            <v>0</v>
          </cell>
          <cell r="I87">
            <v>2100000</v>
          </cell>
          <cell r="J87">
            <v>21000000</v>
          </cell>
        </row>
        <row r="88">
          <cell r="C88" t="str">
            <v>2. Líp phñ mÆt cÇu</v>
          </cell>
          <cell r="D88" t="str">
            <v>CADIVI 1/1/99</v>
          </cell>
          <cell r="E88" t="str">
            <v>Caùp nhoâm loõi theùp AC-95/16 ( 385 kg/km )</v>
          </cell>
          <cell r="F88" t="str">
            <v>taán</v>
          </cell>
          <cell r="G88">
            <v>25800000</v>
          </cell>
          <cell r="H88" t="str">
            <v>385kg/km</v>
          </cell>
          <cell r="I88">
            <v>0</v>
          </cell>
          <cell r="J88">
            <v>21604765.15342696</v>
          </cell>
        </row>
        <row r="89">
          <cell r="C89" t="str">
            <v>Bª t«ng t¹o dèc M300</v>
          </cell>
          <cell r="D89" t="str">
            <v>m3</v>
          </cell>
          <cell r="E89">
            <v>9.6</v>
          </cell>
          <cell r="F89">
            <v>574369.22931885719</v>
          </cell>
          <cell r="G89">
            <v>40910.799999999996</v>
          </cell>
          <cell r="H89">
            <v>12642.59325</v>
          </cell>
          <cell r="I89">
            <v>983321.19550532626</v>
          </cell>
          <cell r="J89">
            <v>9439883.4768511318</v>
          </cell>
        </row>
        <row r="90">
          <cell r="C90" t="str">
            <v>BTN h¹t mÞn dµy 5cm</v>
          </cell>
          <cell r="D90" t="str">
            <v>m2</v>
          </cell>
          <cell r="E90">
            <v>96</v>
          </cell>
          <cell r="F90">
            <v>42468.434871299731</v>
          </cell>
          <cell r="G90">
            <v>329.74254000000002</v>
          </cell>
          <cell r="H90">
            <v>2021.9958464000001</v>
          </cell>
          <cell r="I90">
            <v>57176.14270663201</v>
          </cell>
          <cell r="J90">
            <v>5488909.6998366732</v>
          </cell>
        </row>
        <row r="91">
          <cell r="C91" t="str">
            <v>Cèt thÐp c¸c lo¹i</v>
          </cell>
          <cell r="D91" t="str">
            <v>TÊn</v>
          </cell>
          <cell r="E91">
            <v>0.96</v>
          </cell>
          <cell r="F91">
            <v>4911215.3371428577</v>
          </cell>
          <cell r="G91">
            <v>159406.01</v>
          </cell>
          <cell r="H91">
            <v>99583.053999999989</v>
          </cell>
          <cell r="I91">
            <v>6954137.4757699519</v>
          </cell>
          <cell r="J91">
            <v>6675971.9767391533</v>
          </cell>
        </row>
        <row r="92">
          <cell r="C92" t="str">
            <v>3. Lan can tay vÞn b»ng BTCT</v>
          </cell>
          <cell r="D92" t="str">
            <v>md</v>
          </cell>
          <cell r="E92">
            <v>43.36</v>
          </cell>
          <cell r="F92" t="str">
            <v>taán</v>
          </cell>
          <cell r="G92">
            <v>25800000</v>
          </cell>
          <cell r="H92" t="str">
            <v>528kg/km</v>
          </cell>
          <cell r="I92">
            <v>450000</v>
          </cell>
          <cell r="J92">
            <v>19512000</v>
          </cell>
        </row>
        <row r="93">
          <cell r="C93" t="str">
            <v>4. B¶n dÉn KT(300x220x20)cm</v>
          </cell>
          <cell r="D93" t="str">
            <v>b¶n</v>
          </cell>
          <cell r="E93">
            <v>8</v>
          </cell>
          <cell r="F93" t="str">
            <v>taán</v>
          </cell>
          <cell r="G93">
            <v>25800000</v>
          </cell>
          <cell r="H93" t="str">
            <v>528kg/km</v>
          </cell>
          <cell r="I93">
            <v>2200000</v>
          </cell>
          <cell r="J93">
            <v>17600000</v>
          </cell>
        </row>
        <row r="94">
          <cell r="C94" t="str">
            <v>5. Khe co d·n cao su</v>
          </cell>
          <cell r="D94" t="str">
            <v>md</v>
          </cell>
          <cell r="E94">
            <v>16</v>
          </cell>
          <cell r="F94" t="str">
            <v>m</v>
          </cell>
          <cell r="G94">
            <v>161860</v>
          </cell>
          <cell r="H94" t="str">
            <v>189kg/km</v>
          </cell>
          <cell r="I94">
            <v>2500000</v>
          </cell>
          <cell r="J94">
            <v>40000000</v>
          </cell>
        </row>
        <row r="95">
          <cell r="C95" t="str">
            <v>6. T­êng hé lan mÒm</v>
          </cell>
          <cell r="D95" t="str">
            <v>md</v>
          </cell>
          <cell r="E95">
            <v>40</v>
          </cell>
          <cell r="F95" t="str">
            <v>m</v>
          </cell>
          <cell r="G95">
            <v>18000000</v>
          </cell>
          <cell r="H95" t="str">
            <v>197,9kg/km</v>
          </cell>
          <cell r="I95">
            <v>450000</v>
          </cell>
          <cell r="J95">
            <v>18000000</v>
          </cell>
        </row>
        <row r="96">
          <cell r="C96" t="str">
            <v>7. Mè cÇu</v>
          </cell>
          <cell r="D96" t="str">
            <v>CADIVI</v>
          </cell>
          <cell r="E96" t="str">
            <v>Caùp ñoàng boïc 600V -  CV 22mm2  (251,5kg/km)</v>
          </cell>
          <cell r="F96" t="str">
            <v>m</v>
          </cell>
          <cell r="G96">
            <v>8790</v>
          </cell>
          <cell r="H96" t="str">
            <v>197,9kg/km</v>
          </cell>
          <cell r="I96">
            <v>0</v>
          </cell>
          <cell r="J96">
            <v>1028767758.4093841</v>
          </cell>
        </row>
        <row r="97">
          <cell r="C97" t="str">
            <v>Bª t«ng M300</v>
          </cell>
          <cell r="D97" t="str">
            <v>m3</v>
          </cell>
          <cell r="E97">
            <v>299.88</v>
          </cell>
          <cell r="F97">
            <v>563323.6672165714</v>
          </cell>
          <cell r="G97">
            <v>83931.68</v>
          </cell>
          <cell r="H97">
            <v>50524.219980000002</v>
          </cell>
          <cell r="I97">
            <v>1211661.7359944407</v>
          </cell>
          <cell r="J97">
            <v>363353121.39001286</v>
          </cell>
        </row>
        <row r="98">
          <cell r="C98" t="str">
            <v>Bª t«ng M250</v>
          </cell>
          <cell r="D98" t="str">
            <v>m3</v>
          </cell>
          <cell r="E98">
            <v>60.77</v>
          </cell>
          <cell r="F98">
            <v>467896.36724971433</v>
          </cell>
          <cell r="G98">
            <v>44651.040000000001</v>
          </cell>
          <cell r="H98">
            <v>50524.219980000002</v>
          </cell>
          <cell r="I98">
            <v>913830.47055423819</v>
          </cell>
          <cell r="J98">
            <v>55533477.695581056</v>
          </cell>
        </row>
        <row r="99">
          <cell r="C99" t="str">
            <v>Bª t«ng lãt mãng M100 ®¸ 4x6</v>
          </cell>
          <cell r="D99" t="str">
            <v>m3</v>
          </cell>
          <cell r="E99">
            <v>9</v>
          </cell>
          <cell r="F99">
            <v>261846.0050055357</v>
          </cell>
          <cell r="G99">
            <v>22898.699999999997</v>
          </cell>
          <cell r="H99">
            <v>12040.565000000001</v>
          </cell>
          <cell r="I99">
            <v>476409.41943829454</v>
          </cell>
          <cell r="J99">
            <v>4287684.7749446509</v>
          </cell>
        </row>
        <row r="100">
          <cell r="C100" t="str">
            <v>Cèt thÐp c¸c lo¹i</v>
          </cell>
          <cell r="D100" t="str">
            <v>TÊn</v>
          </cell>
          <cell r="E100">
            <v>25.245000000000001</v>
          </cell>
          <cell r="F100">
            <v>4932735.3371428577</v>
          </cell>
          <cell r="G100">
            <v>179831.68000000002</v>
          </cell>
          <cell r="H100">
            <v>210581.53</v>
          </cell>
          <cell r="I100">
            <v>7224454.8297665929</v>
          </cell>
          <cell r="J100">
            <v>182381362.17745766</v>
          </cell>
        </row>
        <row r="101">
          <cell r="C101" t="str">
            <v>§¸ héc x©y tø nãn M100</v>
          </cell>
          <cell r="D101" t="str">
            <v>m3</v>
          </cell>
          <cell r="E101">
            <v>18.84</v>
          </cell>
          <cell r="F101">
            <v>278810.8254982286</v>
          </cell>
          <cell r="G101">
            <v>35358.619999999995</v>
          </cell>
          <cell r="H101">
            <v>0</v>
          </cell>
          <cell r="I101">
            <v>488783.70716064883</v>
          </cell>
          <cell r="J101">
            <v>9208685.0429066233</v>
          </cell>
        </row>
        <row r="102">
          <cell r="C102" t="str">
            <v>§¸ héc x©y taluy v÷a M100</v>
          </cell>
          <cell r="D102" t="str">
            <v>m3</v>
          </cell>
          <cell r="E102">
            <v>45</v>
          </cell>
          <cell r="F102">
            <v>248531.96105274287</v>
          </cell>
          <cell r="G102">
            <v>31998.09</v>
          </cell>
          <cell r="H102">
            <v>0</v>
          </cell>
          <cell r="I102">
            <v>437566.59880956577</v>
          </cell>
          <cell r="J102">
            <v>19690496.94643046</v>
          </cell>
        </row>
        <row r="103">
          <cell r="C103" t="str">
            <v>§¸ héc x©y mãng, ch©n khay M100</v>
          </cell>
          <cell r="D103" t="str">
            <v>m3</v>
          </cell>
          <cell r="E103">
            <v>51.2</v>
          </cell>
          <cell r="F103">
            <v>248531.96105274287</v>
          </cell>
          <cell r="G103">
            <v>27907.01</v>
          </cell>
          <cell r="H103">
            <v>0</v>
          </cell>
          <cell r="I103">
            <v>421653.28258626495</v>
          </cell>
          <cell r="J103">
            <v>21588648.068416767</v>
          </cell>
        </row>
        <row r="104">
          <cell r="C104" t="str">
            <v xml:space="preserve">D¨m s¹n ®Öm </v>
          </cell>
          <cell r="D104" t="str">
            <v>m3</v>
          </cell>
          <cell r="E104">
            <v>42.2</v>
          </cell>
          <cell r="F104">
            <v>135855.41509523807</v>
          </cell>
          <cell r="G104">
            <v>30115.26</v>
          </cell>
          <cell r="H104">
            <v>0</v>
          </cell>
          <cell r="I104">
            <v>288292.40124649595</v>
          </cell>
          <cell r="J104">
            <v>12165939.33260213</v>
          </cell>
        </row>
        <row r="105">
          <cell r="C105" t="str">
            <v xml:space="preserve">§µo mãng ®Êt cÊp 3 </v>
          </cell>
          <cell r="D105" t="str">
            <v>m3</v>
          </cell>
          <cell r="E105">
            <v>4314.8999999999996</v>
          </cell>
          <cell r="F105">
            <v>0</v>
          </cell>
          <cell r="G105">
            <v>5890.0582800000002</v>
          </cell>
          <cell r="H105">
            <v>2404.6233119999997</v>
          </cell>
          <cell r="I105">
            <v>26458.435658106639</v>
          </cell>
          <cell r="J105">
            <v>114165504.02116433</v>
          </cell>
        </row>
        <row r="106">
          <cell r="C106" t="str">
            <v>§¾p ®Êt cÊp 3</v>
          </cell>
          <cell r="D106" t="str">
            <v>m3</v>
          </cell>
          <cell r="E106">
            <v>4711.1499999999996</v>
          </cell>
          <cell r="F106">
            <v>0</v>
          </cell>
          <cell r="G106">
            <v>9298.26</v>
          </cell>
          <cell r="H106">
            <v>0</v>
          </cell>
          <cell r="I106">
            <v>36167.992732107356</v>
          </cell>
          <cell r="J106">
            <v>170392838.95986757</v>
          </cell>
        </row>
        <row r="107">
          <cell r="C107" t="str">
            <v>Thi c«ng mè</v>
          </cell>
          <cell r="D107" t="str">
            <v>TB</v>
          </cell>
          <cell r="E107" t="str">
            <v>Caùp ñoàng traàn 50mm2 (430kg/km )</v>
          </cell>
          <cell r="F107" t="str">
            <v>kg</v>
          </cell>
          <cell r="G107">
            <v>38500</v>
          </cell>
          <cell r="H107" t="str">
            <v>197,9kg/km</v>
          </cell>
          <cell r="I107">
            <v>0</v>
          </cell>
          <cell r="J107">
            <v>76000000</v>
          </cell>
        </row>
        <row r="108">
          <cell r="C108" t="str">
            <v>9. H¹ng môc kh¸c</v>
          </cell>
          <cell r="D108" t="str">
            <v>TB</v>
          </cell>
          <cell r="E108" t="str">
            <v>Caùp theùp 3/8"</v>
          </cell>
          <cell r="F108" t="str">
            <v>meùt</v>
          </cell>
          <cell r="G108">
            <v>3200</v>
          </cell>
          <cell r="H108">
            <v>0.41</v>
          </cell>
          <cell r="I108">
            <v>0</v>
          </cell>
          <cell r="J108">
            <v>55000000</v>
          </cell>
        </row>
        <row r="109">
          <cell r="C109" t="str">
            <v>§¾p ®Êt ®ª quai</v>
          </cell>
          <cell r="D109" t="str">
            <v>m3</v>
          </cell>
          <cell r="E109">
            <v>145</v>
          </cell>
          <cell r="F109">
            <v>0</v>
          </cell>
          <cell r="G109">
            <v>29528.04</v>
          </cell>
          <cell r="H109">
            <v>0</v>
          </cell>
          <cell r="I109">
            <v>137828.35964320746</v>
          </cell>
          <cell r="J109">
            <v>19985112.148265082</v>
          </cell>
        </row>
        <row r="110">
          <cell r="C110" t="str">
            <v>M¸y b¬m n­íc</v>
          </cell>
          <cell r="D110" t="str">
            <v>Ca</v>
          </cell>
          <cell r="E110">
            <v>50</v>
          </cell>
          <cell r="F110">
            <v>0</v>
          </cell>
          <cell r="G110">
            <v>0</v>
          </cell>
          <cell r="H110">
            <v>466499</v>
          </cell>
          <cell r="I110">
            <v>625657.55711489427</v>
          </cell>
          <cell r="J110">
            <v>31282877.855744712</v>
          </cell>
        </row>
        <row r="111">
          <cell r="C111" t="str">
            <v>Mua vµ l¾p ®Æt biÓn b¸o ®­êng bé</v>
          </cell>
          <cell r="D111" t="str">
            <v>Bé</v>
          </cell>
          <cell r="E111">
            <v>4</v>
          </cell>
          <cell r="F111">
            <v>594310.03418620001</v>
          </cell>
          <cell r="G111">
            <v>9170.9856</v>
          </cell>
          <cell r="H111">
            <v>2246.2963200000004</v>
          </cell>
          <cell r="I111">
            <v>860000</v>
          </cell>
          <cell r="J111">
            <v>3440000</v>
          </cell>
        </row>
        <row r="112">
          <cell r="C112" t="str">
            <v>10. Ph¸ dì cÇu cò</v>
          </cell>
          <cell r="D112" t="str">
            <v>CADIVI</v>
          </cell>
          <cell r="E112" t="str">
            <v>Caùp trung theá ruoät nhoâm A/XLPE/PVC- -120mm2  (2030kg/km)</v>
          </cell>
          <cell r="F112" t="str">
            <v>m</v>
          </cell>
          <cell r="G112">
            <v>52500</v>
          </cell>
          <cell r="H112" t="str">
            <v>528kg/km</v>
          </cell>
          <cell r="I112">
            <v>0</v>
          </cell>
          <cell r="J112">
            <v>6037330.3086492335</v>
          </cell>
        </row>
        <row r="113">
          <cell r="C113" t="str">
            <v>§Ëp bá bª t«ng cÇu cò</v>
          </cell>
          <cell r="D113" t="str">
            <v>m3</v>
          </cell>
          <cell r="E113">
            <v>17.103999999999999</v>
          </cell>
          <cell r="F113">
            <v>0</v>
          </cell>
          <cell r="G113">
            <v>68671.7</v>
          </cell>
          <cell r="H113">
            <v>0</v>
          </cell>
          <cell r="I113">
            <v>267116.37946255063</v>
          </cell>
          <cell r="J113">
            <v>4568758.5543274656</v>
          </cell>
        </row>
        <row r="114">
          <cell r="C114" t="str">
            <v>§Ëp bá ®¸ héc x©y cò</v>
          </cell>
          <cell r="D114" t="str">
            <v>m3</v>
          </cell>
          <cell r="E114">
            <v>17</v>
          </cell>
          <cell r="F114">
            <v>0</v>
          </cell>
          <cell r="G114">
            <v>22208.720000000001</v>
          </cell>
          <cell r="H114">
            <v>0</v>
          </cell>
          <cell r="I114">
            <v>86386.573783633401</v>
          </cell>
          <cell r="J114">
            <v>1468571.7543217677</v>
          </cell>
        </row>
        <row r="115">
          <cell r="C115" t="str">
            <v>11. TuyÕn tr¸nh</v>
          </cell>
          <cell r="D115">
            <v>0</v>
          </cell>
          <cell r="E115" t="str">
            <v>Caùp vaën xoaén ABC-4x70</v>
          </cell>
          <cell r="F115" t="str">
            <v>m</v>
          </cell>
          <cell r="G115">
            <v>37290</v>
          </cell>
          <cell r="H115" t="str">
            <v>135kg/km</v>
          </cell>
          <cell r="I115">
            <v>0</v>
          </cell>
          <cell r="J115">
            <v>256918301.60540026</v>
          </cell>
        </row>
        <row r="116">
          <cell r="C116" t="str">
            <v>DÇm I500 lµm cÇu t¹m</v>
          </cell>
          <cell r="D116" t="str">
            <v>TÊn</v>
          </cell>
          <cell r="E116">
            <v>7.5359999999999996</v>
          </cell>
          <cell r="F116">
            <v>999886.30761904758</v>
          </cell>
          <cell r="G116">
            <v>346912.49600000004</v>
          </cell>
          <cell r="H116">
            <v>446151.53</v>
          </cell>
          <cell r="I116">
            <v>3623924.8854130441</v>
          </cell>
          <cell r="J116">
            <v>27309897.936472699</v>
          </cell>
        </row>
        <row r="117">
          <cell r="C117" t="str">
            <v>L¾p dùng vµ th¸o dì cÇu t¹m</v>
          </cell>
          <cell r="D117" t="str">
            <v>TÊn</v>
          </cell>
          <cell r="E117">
            <v>7.5359999999999996</v>
          </cell>
          <cell r="F117">
            <v>278999.99999999994</v>
          </cell>
          <cell r="G117">
            <v>218652</v>
          </cell>
          <cell r="H117">
            <v>543277.45000000007</v>
          </cell>
          <cell r="I117">
            <v>2200391.9957527202</v>
          </cell>
          <cell r="J117">
            <v>16582154.079992497</v>
          </cell>
        </row>
        <row r="118">
          <cell r="C118" t="str">
            <v>L¾p ®Æt vµ th¸o dì rä ®¸</v>
          </cell>
          <cell r="D118" t="str">
            <v>Rä</v>
          </cell>
          <cell r="E118">
            <v>64</v>
          </cell>
          <cell r="F118">
            <v>167311.23357142857</v>
          </cell>
          <cell r="G118">
            <v>63119.520000000004</v>
          </cell>
          <cell r="H118">
            <v>0</v>
          </cell>
          <cell r="I118">
            <v>498735.7040999615</v>
          </cell>
          <cell r="J118">
            <v>31919085.062397536</v>
          </cell>
        </row>
        <row r="119">
          <cell r="C119" t="str">
            <v xml:space="preserve">§¾p ®Êt nÒn ®­êng </v>
          </cell>
          <cell r="D119" t="str">
            <v>m3</v>
          </cell>
          <cell r="E119">
            <v>2145</v>
          </cell>
          <cell r="F119">
            <v>5714.2857142857138</v>
          </cell>
          <cell r="G119">
            <v>6287.7246742857133</v>
          </cell>
          <cell r="H119">
            <v>16215.547368</v>
          </cell>
          <cell r="I119">
            <v>60797.097711059716</v>
          </cell>
          <cell r="J119">
            <v>130409774.59022309</v>
          </cell>
        </row>
        <row r="120">
          <cell r="C120" t="str">
            <v>Mãng cÊp phèi ®¸ d¨m lo¹i 1</v>
          </cell>
          <cell r="D120" t="str">
            <v>m3</v>
          </cell>
          <cell r="E120">
            <v>198</v>
          </cell>
          <cell r="F120">
            <v>211603.89028571427</v>
          </cell>
          <cell r="G120">
            <v>675.13600000000008</v>
          </cell>
          <cell r="H120">
            <v>7602.8820839999989</v>
          </cell>
          <cell r="I120">
            <v>256047.42392078004</v>
          </cell>
          <cell r="J120">
            <v>50697389.936314449</v>
          </cell>
        </row>
        <row r="121">
          <cell r="C121" t="str">
            <v>cÇu b¸nh r¸n km400+68.4</v>
          </cell>
          <cell r="D121">
            <v>1806954333.0773902</v>
          </cell>
          <cell r="E121" t="str">
            <v xml:space="preserve">Coå deà </v>
          </cell>
          <cell r="F121" t="str">
            <v>kg</v>
          </cell>
          <cell r="G121">
            <v>9726</v>
          </cell>
          <cell r="H121">
            <v>6.82</v>
          </cell>
          <cell r="I121">
            <v>0</v>
          </cell>
          <cell r="J121">
            <v>1806954333.0773902</v>
          </cell>
        </row>
        <row r="122">
          <cell r="C122" t="str">
            <v>1. DÇm BTCT th­êng L=15m</v>
          </cell>
          <cell r="D122">
            <v>321000000</v>
          </cell>
          <cell r="E122" t="str">
            <v xml:space="preserve">Coå deà Þ195 (6,82kg) </v>
          </cell>
          <cell r="F122" t="str">
            <v>boä</v>
          </cell>
          <cell r="G122">
            <v>57970</v>
          </cell>
          <cell r="H122">
            <v>6.82</v>
          </cell>
          <cell r="I122">
            <v>0</v>
          </cell>
          <cell r="J122">
            <v>321000000</v>
          </cell>
        </row>
        <row r="123">
          <cell r="C123" t="str">
            <v>DÇm BTCT th­êng L=15m</v>
          </cell>
          <cell r="D123" t="str">
            <v>DÇm</v>
          </cell>
          <cell r="E123">
            <v>5</v>
          </cell>
          <cell r="F123" t="e">
            <v>#N/A</v>
          </cell>
          <cell r="G123" t="e">
            <v>#N/A</v>
          </cell>
          <cell r="H123" t="e">
            <v>#N/A</v>
          </cell>
          <cell r="I123">
            <v>42000000</v>
          </cell>
          <cell r="J123">
            <v>210000000</v>
          </cell>
        </row>
        <row r="124">
          <cell r="C124" t="str">
            <v>Lao l¾p dÇm BTCT L=15m</v>
          </cell>
          <cell r="D124" t="str">
            <v>DÇm</v>
          </cell>
          <cell r="E124">
            <v>5</v>
          </cell>
          <cell r="F124" t="e">
            <v>#N/A</v>
          </cell>
          <cell r="G124" t="e">
            <v>#N/A</v>
          </cell>
          <cell r="H124" t="e">
            <v>#N/A</v>
          </cell>
          <cell r="I124">
            <v>18000000</v>
          </cell>
          <cell r="J124">
            <v>90000000</v>
          </cell>
        </row>
        <row r="125">
          <cell r="C125" t="str">
            <v>Mua vµ l¾p ®Æt gèi cÇu b»ng cao su</v>
          </cell>
          <cell r="D125" t="str">
            <v>Gèi</v>
          </cell>
          <cell r="E125">
            <v>10</v>
          </cell>
          <cell r="F125">
            <v>1581785.4</v>
          </cell>
          <cell r="G125">
            <v>30683.100000000002</v>
          </cell>
          <cell r="H125">
            <v>0</v>
          </cell>
          <cell r="I125">
            <v>2100000</v>
          </cell>
          <cell r="J125">
            <v>21000000</v>
          </cell>
        </row>
        <row r="126">
          <cell r="C126" t="str">
            <v>2. Líp phñ mÆt cÇu</v>
          </cell>
          <cell r="D126">
            <v>0</v>
          </cell>
          <cell r="E126" t="str">
            <v>Coát theùp caùc loaïi</v>
          </cell>
          <cell r="F126" t="str">
            <v>kg</v>
          </cell>
          <cell r="G126">
            <v>4500</v>
          </cell>
          <cell r="H126">
            <v>0</v>
          </cell>
          <cell r="I126">
            <v>0</v>
          </cell>
          <cell r="J126">
            <v>27005956.4417837</v>
          </cell>
        </row>
        <row r="127">
          <cell r="C127" t="str">
            <v>Bª t«ng t¹o dèc M300</v>
          </cell>
          <cell r="D127" t="str">
            <v>m3</v>
          </cell>
          <cell r="E127">
            <v>12</v>
          </cell>
          <cell r="F127">
            <v>574369.22931885719</v>
          </cell>
          <cell r="G127">
            <v>40910.799999999996</v>
          </cell>
          <cell r="H127">
            <v>12642.59325</v>
          </cell>
          <cell r="I127">
            <v>983321.19550532626</v>
          </cell>
          <cell r="J127">
            <v>11799854.346063916</v>
          </cell>
        </row>
        <row r="128">
          <cell r="C128" t="str">
            <v>BTN h¹t mÞn dµy 5cm</v>
          </cell>
          <cell r="D128" t="str">
            <v>m2</v>
          </cell>
          <cell r="E128">
            <v>120</v>
          </cell>
          <cell r="F128">
            <v>42468.434871299731</v>
          </cell>
          <cell r="G128">
            <v>329.74254000000002</v>
          </cell>
          <cell r="H128">
            <v>2021.9958464000001</v>
          </cell>
          <cell r="I128">
            <v>57176.14270663201</v>
          </cell>
          <cell r="J128">
            <v>6861137.1247958411</v>
          </cell>
        </row>
        <row r="129">
          <cell r="C129" t="str">
            <v>Cèt thÐp c¸c lo¹i</v>
          </cell>
          <cell r="D129" t="str">
            <v>TÊn</v>
          </cell>
          <cell r="E129">
            <v>1.2</v>
          </cell>
          <cell r="F129">
            <v>4911215.3371428577</v>
          </cell>
          <cell r="G129">
            <v>159406.01</v>
          </cell>
          <cell r="H129">
            <v>99583.053999999989</v>
          </cell>
          <cell r="I129">
            <v>6954137.4757699519</v>
          </cell>
          <cell r="J129">
            <v>8344964.9709239416</v>
          </cell>
        </row>
        <row r="130">
          <cell r="C130" t="str">
            <v>3. Lan can tay vÞn b»ng BTCT</v>
          </cell>
          <cell r="D130" t="str">
            <v>md</v>
          </cell>
          <cell r="E130">
            <v>56.36</v>
          </cell>
          <cell r="F130" t="str">
            <v>kg</v>
          </cell>
          <cell r="G130">
            <v>4500</v>
          </cell>
          <cell r="H130">
            <v>450000</v>
          </cell>
          <cell r="I130">
            <v>450000</v>
          </cell>
          <cell r="J130">
            <v>25362000</v>
          </cell>
        </row>
        <row r="131">
          <cell r="C131" t="str">
            <v>4. B¶n dÉn KT(300x220x20)cm</v>
          </cell>
          <cell r="D131" t="str">
            <v>b¶n</v>
          </cell>
          <cell r="E131">
            <v>8</v>
          </cell>
          <cell r="F131" t="str">
            <v>coät</v>
          </cell>
          <cell r="G131">
            <v>1042857.3809523809</v>
          </cell>
          <cell r="H131">
            <v>1000</v>
          </cell>
          <cell r="I131">
            <v>2200000</v>
          </cell>
          <cell r="J131">
            <v>17600000</v>
          </cell>
        </row>
        <row r="132">
          <cell r="C132" t="str">
            <v>5. Khe co d·n cao su</v>
          </cell>
          <cell r="D132" t="str">
            <v>md</v>
          </cell>
          <cell r="E132">
            <v>16</v>
          </cell>
          <cell r="F132" t="str">
            <v>coät</v>
          </cell>
          <cell r="G132">
            <v>1169500</v>
          </cell>
          <cell r="H132">
            <v>1000</v>
          </cell>
          <cell r="I132">
            <v>2500000</v>
          </cell>
          <cell r="J132">
            <v>40000000</v>
          </cell>
        </row>
        <row r="133">
          <cell r="C133" t="str">
            <v>6. T­êng hé lan mÒm</v>
          </cell>
          <cell r="D133" t="str">
            <v>md</v>
          </cell>
          <cell r="E133">
            <v>40</v>
          </cell>
          <cell r="F133" t="str">
            <v>coät</v>
          </cell>
          <cell r="G133">
            <v>1433333.7619047619</v>
          </cell>
          <cell r="H133">
            <v>1200</v>
          </cell>
          <cell r="I133">
            <v>450000</v>
          </cell>
          <cell r="J133">
            <v>18000000</v>
          </cell>
        </row>
        <row r="134">
          <cell r="C134" t="str">
            <v>7. Mè cÇu</v>
          </cell>
          <cell r="D134" t="str">
            <v>BTLT An Giang</v>
          </cell>
          <cell r="E134" t="str">
            <v>Coätï BTLT 12m (F=540)</v>
          </cell>
          <cell r="F134" t="str">
            <v>coät</v>
          </cell>
          <cell r="G134">
            <v>1470500</v>
          </cell>
          <cell r="H134">
            <v>1200</v>
          </cell>
          <cell r="I134">
            <v>0</v>
          </cell>
          <cell r="J134">
            <v>876493450.70468807</v>
          </cell>
        </row>
        <row r="135">
          <cell r="C135" t="str">
            <v>Bª t«ng M300</v>
          </cell>
          <cell r="D135" t="str">
            <v>m3</v>
          </cell>
          <cell r="E135">
            <v>248.58</v>
          </cell>
          <cell r="F135">
            <v>563323.6672165714</v>
          </cell>
          <cell r="G135">
            <v>83931.68</v>
          </cell>
          <cell r="H135">
            <v>50524.219980000002</v>
          </cell>
          <cell r="I135">
            <v>1211661.7359944407</v>
          </cell>
          <cell r="J135">
            <v>301194874.33349812</v>
          </cell>
        </row>
        <row r="136">
          <cell r="C136" t="str">
            <v>Bª t«ng M250</v>
          </cell>
          <cell r="D136" t="str">
            <v>m3</v>
          </cell>
          <cell r="E136">
            <v>56.58</v>
          </cell>
          <cell r="F136">
            <v>467896.36724971433</v>
          </cell>
          <cell r="G136">
            <v>44651.040000000001</v>
          </cell>
          <cell r="H136">
            <v>50524.219980000002</v>
          </cell>
          <cell r="I136">
            <v>913830.47055423819</v>
          </cell>
          <cell r="J136">
            <v>51704528.023958795</v>
          </cell>
        </row>
        <row r="137">
          <cell r="C137" t="str">
            <v>Bª t«ng lãt mãng M100 ®¸ 4x6</v>
          </cell>
          <cell r="D137" t="str">
            <v>m3</v>
          </cell>
          <cell r="E137">
            <v>7.2</v>
          </cell>
          <cell r="F137">
            <v>261846.0050055357</v>
          </cell>
          <cell r="G137">
            <v>22898.699999999997</v>
          </cell>
          <cell r="H137">
            <v>12040.565000000001</v>
          </cell>
          <cell r="I137">
            <v>476409.41943829454</v>
          </cell>
          <cell r="J137">
            <v>3430147.8199557206</v>
          </cell>
        </row>
        <row r="138">
          <cell r="C138" t="str">
            <v>Cèt thÐp c¸c lo¹i</v>
          </cell>
          <cell r="D138" t="str">
            <v>TÊn</v>
          </cell>
          <cell r="E138">
            <v>21.361000000000001</v>
          </cell>
          <cell r="F138">
            <v>4932735.3371428577</v>
          </cell>
          <cell r="G138">
            <v>179831.68000000002</v>
          </cell>
          <cell r="H138">
            <v>210581.53</v>
          </cell>
          <cell r="I138">
            <v>7224454.8297665929</v>
          </cell>
          <cell r="J138">
            <v>154321579.61864421</v>
          </cell>
        </row>
        <row r="139">
          <cell r="C139" t="str">
            <v>§¸ héc x©y tø nãn M100</v>
          </cell>
          <cell r="D139" t="str">
            <v>m3</v>
          </cell>
          <cell r="E139">
            <v>52.75</v>
          </cell>
          <cell r="F139">
            <v>278810.8254982286</v>
          </cell>
          <cell r="G139">
            <v>35358.619999999995</v>
          </cell>
          <cell r="H139">
            <v>0</v>
          </cell>
          <cell r="I139">
            <v>488783.70716064883</v>
          </cell>
          <cell r="J139">
            <v>25783340.552724227</v>
          </cell>
        </row>
        <row r="140">
          <cell r="C140" t="str">
            <v>§¸ héc x©y taluy v÷a M100</v>
          </cell>
          <cell r="D140" t="str">
            <v>m3</v>
          </cell>
          <cell r="E140">
            <v>75</v>
          </cell>
          <cell r="F140">
            <v>248531.96105274287</v>
          </cell>
          <cell r="G140">
            <v>31998.09</v>
          </cell>
          <cell r="H140">
            <v>0</v>
          </cell>
          <cell r="I140">
            <v>437566.59880956577</v>
          </cell>
          <cell r="J140">
            <v>32817494.910717431</v>
          </cell>
        </row>
        <row r="141">
          <cell r="C141" t="str">
            <v>§¸ héc x©y mãng, ch©n khay M100</v>
          </cell>
          <cell r="D141" t="str">
            <v>m3</v>
          </cell>
          <cell r="E141">
            <v>62.97</v>
          </cell>
          <cell r="F141">
            <v>248531.96105274287</v>
          </cell>
          <cell r="G141">
            <v>27907.01</v>
          </cell>
          <cell r="H141">
            <v>0</v>
          </cell>
          <cell r="I141">
            <v>421653.28258626495</v>
          </cell>
          <cell r="J141">
            <v>26551507.204457104</v>
          </cell>
        </row>
        <row r="142">
          <cell r="C142" t="str">
            <v xml:space="preserve">D¨m s¹n ®Öm </v>
          </cell>
          <cell r="D142" t="str">
            <v>m3</v>
          </cell>
          <cell r="E142">
            <v>68.55</v>
          </cell>
          <cell r="F142">
            <v>135855.41509523807</v>
          </cell>
          <cell r="G142">
            <v>30115.26</v>
          </cell>
          <cell r="H142">
            <v>0</v>
          </cell>
          <cell r="I142">
            <v>288292.40124649595</v>
          </cell>
          <cell r="J142">
            <v>19762444.105447296</v>
          </cell>
        </row>
        <row r="143">
          <cell r="C143" t="str">
            <v xml:space="preserve">§µo mãng ®Êt cÊp 3 </v>
          </cell>
          <cell r="D143" t="str">
            <v>m3</v>
          </cell>
          <cell r="E143">
            <v>3074.75</v>
          </cell>
          <cell r="F143">
            <v>0</v>
          </cell>
          <cell r="G143">
            <v>5890.0582800000002</v>
          </cell>
          <cell r="H143">
            <v>2404.6233119999997</v>
          </cell>
          <cell r="I143">
            <v>26458.435658106639</v>
          </cell>
          <cell r="J143">
            <v>81353075.039763391</v>
          </cell>
        </row>
        <row r="144">
          <cell r="C144" t="str">
            <v>§¾p ®Êt cÊp 3</v>
          </cell>
          <cell r="D144" t="str">
            <v>m3</v>
          </cell>
          <cell r="E144">
            <v>3195.49</v>
          </cell>
          <cell r="F144">
            <v>0</v>
          </cell>
          <cell r="G144">
            <v>9298.26</v>
          </cell>
          <cell r="H144">
            <v>0</v>
          </cell>
          <cell r="I144">
            <v>36167.992732107356</v>
          </cell>
          <cell r="J144">
            <v>115574459.09552172</v>
          </cell>
        </row>
        <row r="145">
          <cell r="C145" t="str">
            <v>Thi c«ng mè</v>
          </cell>
          <cell r="D145" t="str">
            <v>TB</v>
          </cell>
          <cell r="E145" t="str">
            <v>Cöø traøm 5m</v>
          </cell>
          <cell r="F145" t="str">
            <v>caây</v>
          </cell>
          <cell r="G145">
            <v>13000</v>
          </cell>
          <cell r="H145">
            <v>0</v>
          </cell>
          <cell r="I145">
            <v>0</v>
          </cell>
          <cell r="J145">
            <v>64000000</v>
          </cell>
        </row>
        <row r="146">
          <cell r="C146" t="str">
            <v xml:space="preserve">8. Cäc BTCT (35x35)cm </v>
          </cell>
          <cell r="D146" t="str">
            <v>md</v>
          </cell>
          <cell r="E146">
            <v>480</v>
          </cell>
          <cell r="F146" t="str">
            <v>caùi</v>
          </cell>
          <cell r="G146">
            <v>31500</v>
          </cell>
          <cell r="H146">
            <v>400000</v>
          </cell>
          <cell r="I146">
            <v>400000</v>
          </cell>
          <cell r="J146">
            <v>192000000</v>
          </cell>
        </row>
        <row r="147">
          <cell r="C147" t="str">
            <v>9. Ph¸ dì cÇu cò</v>
          </cell>
          <cell r="D147">
            <v>27858183.286820337</v>
          </cell>
          <cell r="E147" t="str">
            <v>Daây chaûy 30K ( fuselink )</v>
          </cell>
          <cell r="F147" t="str">
            <v>caùi</v>
          </cell>
          <cell r="G147">
            <v>31500</v>
          </cell>
          <cell r="H147">
            <v>0</v>
          </cell>
          <cell r="I147">
            <v>0</v>
          </cell>
          <cell r="J147">
            <v>27858183.286820337</v>
          </cell>
        </row>
        <row r="148">
          <cell r="C148" t="str">
            <v>§Ëp bá bª t«ng cÇu cò</v>
          </cell>
          <cell r="D148" t="str">
            <v>m3</v>
          </cell>
          <cell r="E148">
            <v>43.22</v>
          </cell>
          <cell r="F148">
            <v>0</v>
          </cell>
          <cell r="G148">
            <v>68671.7</v>
          </cell>
          <cell r="H148">
            <v>0</v>
          </cell>
          <cell r="I148">
            <v>267116.37946255063</v>
          </cell>
          <cell r="J148">
            <v>11544769.920371437</v>
          </cell>
        </row>
        <row r="149">
          <cell r="C149" t="str">
            <v>§Ëp bá ®¸ héc x©y cò</v>
          </cell>
          <cell r="D149" t="str">
            <v>m3</v>
          </cell>
          <cell r="E149">
            <v>188.84200000000001</v>
          </cell>
          <cell r="F149">
            <v>0</v>
          </cell>
          <cell r="G149">
            <v>22208.720000000001</v>
          </cell>
          <cell r="H149">
            <v>0</v>
          </cell>
          <cell r="I149">
            <v>86386.573783633401</v>
          </cell>
          <cell r="J149">
            <v>16313413.3664489</v>
          </cell>
        </row>
        <row r="150">
          <cell r="C150" t="str">
            <v>10. H¹ng môc kh¸c</v>
          </cell>
          <cell r="D150" t="str">
            <v>TB</v>
          </cell>
          <cell r="E150" t="str">
            <v>DS 24kV 400A</v>
          </cell>
          <cell r="F150" t="str">
            <v>boä</v>
          </cell>
          <cell r="G150">
            <v>1800000</v>
          </cell>
          <cell r="H150">
            <v>52000000</v>
          </cell>
          <cell r="I150">
            <v>0</v>
          </cell>
          <cell r="J150">
            <v>52000000</v>
          </cell>
        </row>
        <row r="151">
          <cell r="C151" t="str">
            <v>§¾p ®Êt ®ª quai</v>
          </cell>
          <cell r="D151" t="str">
            <v>m3</v>
          </cell>
          <cell r="E151">
            <v>115</v>
          </cell>
          <cell r="F151">
            <v>0</v>
          </cell>
          <cell r="G151">
            <v>29528.04</v>
          </cell>
          <cell r="H151">
            <v>0</v>
          </cell>
          <cell r="I151">
            <v>137828.35964320746</v>
          </cell>
          <cell r="J151">
            <v>15850261.358968858</v>
          </cell>
        </row>
        <row r="152">
          <cell r="C152" t="str">
            <v>M¸y b¬m n­íc</v>
          </cell>
          <cell r="D152" t="str">
            <v>Ca</v>
          </cell>
          <cell r="E152">
            <v>52</v>
          </cell>
          <cell r="F152">
            <v>0</v>
          </cell>
          <cell r="G152">
            <v>0</v>
          </cell>
          <cell r="H152">
            <v>466499</v>
          </cell>
          <cell r="I152">
            <v>625657.55711489427</v>
          </cell>
          <cell r="J152">
            <v>32534192.969974503</v>
          </cell>
        </row>
        <row r="153">
          <cell r="C153" t="str">
            <v>Mua vµ l¾p ®Æt biÓn b¸o ®­êng bé</v>
          </cell>
          <cell r="D153" t="str">
            <v>Bé</v>
          </cell>
          <cell r="E153">
            <v>4</v>
          </cell>
          <cell r="F153">
            <v>594310.03418620001</v>
          </cell>
          <cell r="G153">
            <v>9170.9856</v>
          </cell>
          <cell r="H153">
            <v>2246.2963200000004</v>
          </cell>
          <cell r="I153">
            <v>860000</v>
          </cell>
          <cell r="J153">
            <v>3440000</v>
          </cell>
        </row>
        <row r="154">
          <cell r="C154" t="str">
            <v>11. TuyÕn tr¸nh</v>
          </cell>
          <cell r="D154" t="str">
            <v>Bé</v>
          </cell>
          <cell r="E154">
            <v>4</v>
          </cell>
          <cell r="F154">
            <v>594310.03418620001</v>
          </cell>
          <cell r="G154">
            <v>9170.9856</v>
          </cell>
          <cell r="H154">
            <v>2246.2963200000004</v>
          </cell>
          <cell r="I154">
            <v>0</v>
          </cell>
          <cell r="J154">
            <v>209634742.64409792</v>
          </cell>
        </row>
        <row r="155">
          <cell r="C155" t="str">
            <v>DÇm I500 lµm cÇu t¹m</v>
          </cell>
          <cell r="D155" t="str">
            <v>TÊn</v>
          </cell>
          <cell r="E155">
            <v>7.5359999999999996</v>
          </cell>
          <cell r="F155">
            <v>999886.30761904758</v>
          </cell>
          <cell r="G155">
            <v>346912.49600000004</v>
          </cell>
          <cell r="H155">
            <v>446151.53</v>
          </cell>
          <cell r="I155">
            <v>3623924.8854130441</v>
          </cell>
          <cell r="J155">
            <v>27309897.936472699</v>
          </cell>
        </row>
        <row r="156">
          <cell r="C156" t="str">
            <v>L¾p dùng vµ th¸o dì cÇu t¹m</v>
          </cell>
          <cell r="D156" t="str">
            <v>TÊn</v>
          </cell>
          <cell r="E156">
            <v>7.5359999999999996</v>
          </cell>
          <cell r="F156">
            <v>278999.99999999994</v>
          </cell>
          <cell r="G156">
            <v>218652</v>
          </cell>
          <cell r="H156">
            <v>543277.45000000007</v>
          </cell>
          <cell r="I156">
            <v>2200391.9957527202</v>
          </cell>
          <cell r="J156">
            <v>16582154.079992497</v>
          </cell>
        </row>
        <row r="157">
          <cell r="C157" t="str">
            <v>L¾p ®Æt vµ th¸o dì rä ®¸</v>
          </cell>
          <cell r="D157" t="str">
            <v>Rä</v>
          </cell>
          <cell r="E157">
            <v>80</v>
          </cell>
          <cell r="F157">
            <v>167311.23357142857</v>
          </cell>
          <cell r="G157">
            <v>63119.520000000004</v>
          </cell>
          <cell r="H157">
            <v>0</v>
          </cell>
          <cell r="I157">
            <v>498735.7040999615</v>
          </cell>
          <cell r="J157">
            <v>39898856.327996917</v>
          </cell>
        </row>
        <row r="158">
          <cell r="C158" t="str">
            <v xml:space="preserve">§¾p ®Êt nÒn ®­êng </v>
          </cell>
          <cell r="D158" t="str">
            <v>m3</v>
          </cell>
          <cell r="E158">
            <v>1375</v>
          </cell>
          <cell r="F158">
            <v>5714.2857142857138</v>
          </cell>
          <cell r="G158">
            <v>6287.7246742857133</v>
          </cell>
          <cell r="H158">
            <v>16215.547368</v>
          </cell>
          <cell r="I158">
            <v>60797.097711059716</v>
          </cell>
          <cell r="J158">
            <v>83596009.352707103</v>
          </cell>
        </row>
        <row r="159">
          <cell r="C159" t="str">
            <v>Mãng cÊp phèi ®¸ d¨m lo¹i 1</v>
          </cell>
          <cell r="D159" t="str">
            <v>m3</v>
          </cell>
          <cell r="E159">
            <v>165</v>
          </cell>
          <cell r="F159">
            <v>211603.89028571427</v>
          </cell>
          <cell r="G159">
            <v>675.13600000000008</v>
          </cell>
          <cell r="H159">
            <v>7602.8820839999989</v>
          </cell>
          <cell r="I159">
            <v>256047.42392078004</v>
          </cell>
          <cell r="J159">
            <v>42247824.94692871</v>
          </cell>
        </row>
        <row r="160">
          <cell r="C160" t="str">
            <v>cÇu c©y ng·i km401+18.63</v>
          </cell>
          <cell r="D160">
            <v>1511488655.496485</v>
          </cell>
          <cell r="E160" t="str">
            <v>Giaù ñôõ FCO-1pha</v>
          </cell>
          <cell r="F160" t="str">
            <v>boä</v>
          </cell>
          <cell r="G160">
            <v>33600</v>
          </cell>
          <cell r="H160">
            <v>3.2</v>
          </cell>
          <cell r="I160">
            <v>0</v>
          </cell>
          <cell r="J160">
            <v>1511488655.496485</v>
          </cell>
        </row>
        <row r="161">
          <cell r="C161" t="str">
            <v>1. DÇm BTCT th­êng L=15m</v>
          </cell>
          <cell r="D161">
            <v>321000000</v>
          </cell>
          <cell r="E161" t="str">
            <v>Haéc ín</v>
          </cell>
          <cell r="F161" t="str">
            <v>kg</v>
          </cell>
          <cell r="G161">
            <v>10000</v>
          </cell>
          <cell r="H161">
            <v>0</v>
          </cell>
          <cell r="I161">
            <v>0</v>
          </cell>
          <cell r="J161">
            <v>321000000</v>
          </cell>
        </row>
        <row r="162">
          <cell r="C162" t="str">
            <v>DÇm BTCT th­êng L=15m</v>
          </cell>
          <cell r="D162" t="str">
            <v>DÇm</v>
          </cell>
          <cell r="E162">
            <v>5</v>
          </cell>
          <cell r="F162" t="e">
            <v>#N/A</v>
          </cell>
          <cell r="G162" t="e">
            <v>#N/A</v>
          </cell>
          <cell r="H162" t="e">
            <v>#N/A</v>
          </cell>
          <cell r="I162">
            <v>42000000</v>
          </cell>
          <cell r="J162">
            <v>210000000</v>
          </cell>
        </row>
        <row r="163">
          <cell r="C163" t="str">
            <v>Lao l¾p dÇm BTCT L=15m</v>
          </cell>
          <cell r="D163" t="str">
            <v>DÇm</v>
          </cell>
          <cell r="E163">
            <v>5</v>
          </cell>
          <cell r="F163" t="e">
            <v>#N/A</v>
          </cell>
          <cell r="G163" t="e">
            <v>#N/A</v>
          </cell>
          <cell r="H163" t="e">
            <v>#N/A</v>
          </cell>
          <cell r="I163">
            <v>18000000</v>
          </cell>
          <cell r="J163">
            <v>90000000</v>
          </cell>
        </row>
        <row r="164">
          <cell r="C164" t="str">
            <v>Mua vµ l¾p ®Æt gèi cÇu b»ng cao su</v>
          </cell>
          <cell r="D164" t="str">
            <v>Gèi</v>
          </cell>
          <cell r="E164">
            <v>10</v>
          </cell>
          <cell r="F164">
            <v>1581785.4</v>
          </cell>
          <cell r="G164">
            <v>30683.100000000002</v>
          </cell>
          <cell r="H164">
            <v>0</v>
          </cell>
          <cell r="I164">
            <v>2100000</v>
          </cell>
          <cell r="J164">
            <v>21000000</v>
          </cell>
        </row>
        <row r="165">
          <cell r="C165" t="str">
            <v>2. Líp phñ mÆt cÇu</v>
          </cell>
          <cell r="D165" t="str">
            <v>NM Cô Ñieän</v>
          </cell>
          <cell r="E165" t="str">
            <v>Keïp caêng daây</v>
          </cell>
          <cell r="F165" t="str">
            <v>caùi</v>
          </cell>
          <cell r="G165">
            <v>54762</v>
          </cell>
          <cell r="H165">
            <v>5.3</v>
          </cell>
          <cell r="I165">
            <v>0</v>
          </cell>
          <cell r="J165">
            <v>27005956.4417837</v>
          </cell>
        </row>
        <row r="166">
          <cell r="C166" t="str">
            <v>Bª t«ng t¹o dèc M300</v>
          </cell>
          <cell r="D166" t="str">
            <v>m3</v>
          </cell>
          <cell r="E166">
            <v>12</v>
          </cell>
          <cell r="F166">
            <v>574369.22931885719</v>
          </cell>
          <cell r="G166">
            <v>40910.799999999996</v>
          </cell>
          <cell r="H166">
            <v>12642.59325</v>
          </cell>
          <cell r="I166">
            <v>983321.19550532626</v>
          </cell>
          <cell r="J166">
            <v>11799854.346063916</v>
          </cell>
        </row>
        <row r="167">
          <cell r="C167" t="str">
            <v>BTN h¹t mÞn dµy 5cm</v>
          </cell>
          <cell r="D167" t="str">
            <v>m2</v>
          </cell>
          <cell r="E167">
            <v>120</v>
          </cell>
          <cell r="F167">
            <v>42468.434871299731</v>
          </cell>
          <cell r="G167">
            <v>329.74254000000002</v>
          </cell>
          <cell r="H167">
            <v>2021.9958464000001</v>
          </cell>
          <cell r="I167">
            <v>57176.14270663201</v>
          </cell>
          <cell r="J167">
            <v>6861137.1247958411</v>
          </cell>
        </row>
        <row r="168">
          <cell r="C168" t="str">
            <v>Cèt thÐp c¸c lo¹i</v>
          </cell>
          <cell r="D168" t="str">
            <v>TÊn</v>
          </cell>
          <cell r="E168">
            <v>1.2</v>
          </cell>
          <cell r="F168">
            <v>4911215.3371428577</v>
          </cell>
          <cell r="G168">
            <v>159406.01</v>
          </cell>
          <cell r="H168">
            <v>99583.053999999989</v>
          </cell>
          <cell r="I168">
            <v>6954137.4757699519</v>
          </cell>
          <cell r="J168">
            <v>8344964.9709239416</v>
          </cell>
        </row>
        <row r="169">
          <cell r="C169" t="str">
            <v>3. Lan can tay vÞn b»ng BTCT</v>
          </cell>
          <cell r="D169" t="str">
            <v>md</v>
          </cell>
          <cell r="E169">
            <v>44.04</v>
          </cell>
          <cell r="F169" t="str">
            <v>caùi</v>
          </cell>
          <cell r="G169">
            <v>25000</v>
          </cell>
          <cell r="H169">
            <v>0.9</v>
          </cell>
          <cell r="I169">
            <v>450000</v>
          </cell>
          <cell r="J169">
            <v>19818000</v>
          </cell>
        </row>
        <row r="170">
          <cell r="C170" t="str">
            <v>4. B¶n dÉn KT(300x220x20)cm</v>
          </cell>
          <cell r="D170" t="str">
            <v>b¶n</v>
          </cell>
          <cell r="E170">
            <v>8</v>
          </cell>
          <cell r="F170" t="str">
            <v>caùi</v>
          </cell>
          <cell r="G170">
            <v>6875</v>
          </cell>
          <cell r="H170">
            <v>0.7</v>
          </cell>
          <cell r="I170">
            <v>2200000</v>
          </cell>
          <cell r="J170">
            <v>17600000</v>
          </cell>
        </row>
        <row r="171">
          <cell r="C171" t="str">
            <v>5. Khe co d·n cao su</v>
          </cell>
          <cell r="D171" t="str">
            <v>md</v>
          </cell>
          <cell r="E171">
            <v>16</v>
          </cell>
          <cell r="F171" t="str">
            <v>caùi</v>
          </cell>
          <cell r="G171">
            <v>3727</v>
          </cell>
          <cell r="H171">
            <v>0.9</v>
          </cell>
          <cell r="I171">
            <v>2500000</v>
          </cell>
          <cell r="J171">
            <v>40000000</v>
          </cell>
        </row>
        <row r="172">
          <cell r="C172" t="str">
            <v>6. T­êng hé lan mÒm</v>
          </cell>
          <cell r="D172" t="str">
            <v>md</v>
          </cell>
          <cell r="E172">
            <v>40</v>
          </cell>
          <cell r="F172">
            <v>594310.03418620001</v>
          </cell>
          <cell r="G172">
            <v>9170.9856</v>
          </cell>
          <cell r="H172">
            <v>2246.2963200000004</v>
          </cell>
          <cell r="I172">
            <v>450000</v>
          </cell>
          <cell r="J172">
            <v>18000000</v>
          </cell>
        </row>
        <row r="173">
          <cell r="C173" t="str">
            <v>7. Mè cÇu</v>
          </cell>
          <cell r="D173" t="str">
            <v>NM Cô Ñieän</v>
          </cell>
          <cell r="E173" t="str">
            <v>Keïp caùp nhoâm cho côõ daây 185mm2</v>
          </cell>
          <cell r="F173" t="str">
            <v>caùi</v>
          </cell>
          <cell r="G173">
            <v>31429</v>
          </cell>
          <cell r="H173">
            <v>0.9</v>
          </cell>
          <cell r="I173">
            <v>0</v>
          </cell>
          <cell r="J173">
            <v>517250349.20303231</v>
          </cell>
        </row>
        <row r="174">
          <cell r="C174" t="str">
            <v>Bª t«ng M300</v>
          </cell>
          <cell r="D174" t="str">
            <v>m3</v>
          </cell>
          <cell r="E174">
            <v>146.88</v>
          </cell>
          <cell r="F174">
            <v>563323.6672165714</v>
          </cell>
          <cell r="G174">
            <v>83931.68</v>
          </cell>
          <cell r="H174">
            <v>50524.219980000002</v>
          </cell>
          <cell r="I174">
            <v>1211661.7359944407</v>
          </cell>
          <cell r="J174">
            <v>177968875.78286344</v>
          </cell>
        </row>
        <row r="175">
          <cell r="C175" t="str">
            <v>Bª t«ng M250</v>
          </cell>
          <cell r="D175" t="str">
            <v>m3</v>
          </cell>
          <cell r="E175">
            <v>18.32</v>
          </cell>
          <cell r="F175">
            <v>467896.36724971433</v>
          </cell>
          <cell r="G175">
            <v>44651.040000000001</v>
          </cell>
          <cell r="H175">
            <v>50524.219980000002</v>
          </cell>
          <cell r="I175">
            <v>913830.47055423819</v>
          </cell>
          <cell r="J175">
            <v>16741374.220553644</v>
          </cell>
        </row>
        <row r="176">
          <cell r="C176" t="str">
            <v>Bª t«ng lãt mãng M100 ®¸ 4x6</v>
          </cell>
          <cell r="D176" t="str">
            <v>m3</v>
          </cell>
          <cell r="E176">
            <v>6.3</v>
          </cell>
          <cell r="F176">
            <v>261846.0050055357</v>
          </cell>
          <cell r="G176">
            <v>22898.699999999997</v>
          </cell>
          <cell r="H176">
            <v>12040.565000000001</v>
          </cell>
          <cell r="I176">
            <v>476409.41943829454</v>
          </cell>
          <cell r="J176">
            <v>3001379.3424612554</v>
          </cell>
        </row>
        <row r="177">
          <cell r="C177" t="str">
            <v>Cèt thÐp c¸c lo¹i</v>
          </cell>
          <cell r="D177" t="str">
            <v>TÊn</v>
          </cell>
          <cell r="E177">
            <v>11.564</v>
          </cell>
          <cell r="F177">
            <v>4932735.3371428577</v>
          </cell>
          <cell r="G177">
            <v>179831.68000000002</v>
          </cell>
          <cell r="H177">
            <v>210581.53</v>
          </cell>
          <cell r="I177">
            <v>7224454.8297665929</v>
          </cell>
          <cell r="J177">
            <v>83543595.651420876</v>
          </cell>
        </row>
        <row r="178">
          <cell r="C178" t="str">
            <v>§¸ héc x©y tø nãn M100</v>
          </cell>
          <cell r="D178" t="str">
            <v>m3</v>
          </cell>
          <cell r="E178">
            <v>85.49</v>
          </cell>
          <cell r="F178">
            <v>278810.8254982286</v>
          </cell>
          <cell r="G178">
            <v>35358.619999999995</v>
          </cell>
          <cell r="H178">
            <v>0</v>
          </cell>
          <cell r="I178">
            <v>488783.70716064883</v>
          </cell>
          <cell r="J178">
            <v>41786119.125163868</v>
          </cell>
        </row>
        <row r="179">
          <cell r="C179" t="str">
            <v>§¸ héc x©y taluy v÷a M100</v>
          </cell>
          <cell r="D179" t="str">
            <v>m3</v>
          </cell>
          <cell r="E179">
            <v>81</v>
          </cell>
          <cell r="F179">
            <v>248531.96105274287</v>
          </cell>
          <cell r="G179">
            <v>31998.09</v>
          </cell>
          <cell r="H179">
            <v>0</v>
          </cell>
          <cell r="I179">
            <v>437566.59880956577</v>
          </cell>
          <cell r="J179">
            <v>35442894.503574826</v>
          </cell>
        </row>
        <row r="180">
          <cell r="C180" t="str">
            <v>§¸ héc x©y mãng, ch©n khay M100</v>
          </cell>
          <cell r="D180" t="str">
            <v>m3</v>
          </cell>
          <cell r="E180">
            <v>67.5</v>
          </cell>
          <cell r="F180">
            <v>248531.96105274287</v>
          </cell>
          <cell r="G180">
            <v>27907.01</v>
          </cell>
          <cell r="H180">
            <v>0</v>
          </cell>
          <cell r="I180">
            <v>421653.28258626495</v>
          </cell>
          <cell r="J180">
            <v>28461596.574572884</v>
          </cell>
        </row>
        <row r="181">
          <cell r="C181" t="str">
            <v xml:space="preserve">D¨m s¹n ®Öm </v>
          </cell>
          <cell r="D181" t="str">
            <v>m3</v>
          </cell>
          <cell r="E181">
            <v>71.09</v>
          </cell>
          <cell r="F181">
            <v>135855.41509523807</v>
          </cell>
          <cell r="G181">
            <v>30115.26</v>
          </cell>
          <cell r="H181">
            <v>0</v>
          </cell>
          <cell r="I181">
            <v>288292.40124649595</v>
          </cell>
          <cell r="J181">
            <v>20494706.804613397</v>
          </cell>
        </row>
        <row r="182">
          <cell r="C182" t="str">
            <v xml:space="preserve">§µo mãng ®Êt cÊp 3 </v>
          </cell>
          <cell r="D182" t="str">
            <v>m3</v>
          </cell>
          <cell r="E182">
            <v>708.5</v>
          </cell>
          <cell r="F182">
            <v>0</v>
          </cell>
          <cell r="G182">
            <v>5890.0582800000002</v>
          </cell>
          <cell r="H182">
            <v>2404.6233119999997</v>
          </cell>
          <cell r="I182">
            <v>26458.435658106639</v>
          </cell>
          <cell r="J182">
            <v>18745801.663768552</v>
          </cell>
        </row>
        <row r="183">
          <cell r="C183" t="str">
            <v>§¾p ®Êt cÊp 3</v>
          </cell>
          <cell r="D183" t="str">
            <v>m3</v>
          </cell>
          <cell r="E183">
            <v>1550.1</v>
          </cell>
          <cell r="F183">
            <v>0</v>
          </cell>
          <cell r="G183">
            <v>9298.26</v>
          </cell>
          <cell r="H183">
            <v>0</v>
          </cell>
          <cell r="I183">
            <v>36167.992732107356</v>
          </cell>
          <cell r="J183">
            <v>56064005.534039609</v>
          </cell>
        </row>
        <row r="184">
          <cell r="C184" t="str">
            <v>Thi c«ng mè</v>
          </cell>
          <cell r="D184" t="str">
            <v>TB</v>
          </cell>
          <cell r="E184" t="str">
            <v>Keïp daây 2 raõnh cho daây 70-50mm2</v>
          </cell>
          <cell r="F184" t="str">
            <v>caùi</v>
          </cell>
          <cell r="G184">
            <v>12386</v>
          </cell>
          <cell r="H184">
            <v>0.25</v>
          </cell>
          <cell r="I184">
            <v>0</v>
          </cell>
          <cell r="J184">
            <v>35000000</v>
          </cell>
        </row>
        <row r="185">
          <cell r="C185" t="str">
            <v xml:space="preserve">8. Cäc BTCT (35x35)cm </v>
          </cell>
          <cell r="D185" t="str">
            <v>md</v>
          </cell>
          <cell r="E185">
            <v>360</v>
          </cell>
          <cell r="F185" t="str">
            <v>caùi</v>
          </cell>
          <cell r="G185">
            <v>18636</v>
          </cell>
          <cell r="H185">
            <v>0.25</v>
          </cell>
          <cell r="I185">
            <v>400000</v>
          </cell>
          <cell r="J185">
            <v>144000000</v>
          </cell>
        </row>
        <row r="186">
          <cell r="C186" t="str">
            <v>9. H¹ng môc kh¸c</v>
          </cell>
          <cell r="D186" t="str">
            <v>TB</v>
          </cell>
          <cell r="E186" t="str">
            <v>Keïp daây 2 raõnh cho daây AC-120</v>
          </cell>
          <cell r="F186" t="str">
            <v>caùi</v>
          </cell>
          <cell r="G186">
            <v>24000</v>
          </cell>
          <cell r="H186">
            <v>0.25</v>
          </cell>
          <cell r="I186">
            <v>0</v>
          </cell>
          <cell r="J186">
            <v>30000000</v>
          </cell>
        </row>
        <row r="187">
          <cell r="C187" t="str">
            <v>§¾p ®Êt ®ª quai</v>
          </cell>
          <cell r="D187" t="str">
            <v>m3</v>
          </cell>
          <cell r="E187">
            <v>54.32</v>
          </cell>
          <cell r="F187">
            <v>0</v>
          </cell>
          <cell r="G187">
            <v>29528.04</v>
          </cell>
          <cell r="H187">
            <v>0</v>
          </cell>
          <cell r="I187">
            <v>137828.35964320746</v>
          </cell>
          <cell r="J187">
            <v>7486836.4958190294</v>
          </cell>
        </row>
        <row r="188">
          <cell r="C188" t="str">
            <v>M¸y b¬m n­íc</v>
          </cell>
          <cell r="D188" t="str">
            <v>Ca</v>
          </cell>
          <cell r="E188">
            <v>30</v>
          </cell>
          <cell r="F188">
            <v>0</v>
          </cell>
          <cell r="G188">
            <v>0</v>
          </cell>
          <cell r="H188">
            <v>466499</v>
          </cell>
          <cell r="I188">
            <v>625657.55711489427</v>
          </cell>
          <cell r="J188">
            <v>18769726.713446829</v>
          </cell>
        </row>
        <row r="189">
          <cell r="C189" t="str">
            <v>Mua vµ l¾p ®Æt biÓn b¸o ®­êng bé</v>
          </cell>
          <cell r="D189" t="str">
            <v>Bé</v>
          </cell>
          <cell r="E189">
            <v>4</v>
          </cell>
          <cell r="F189">
            <v>594310.03418620001</v>
          </cell>
          <cell r="G189">
            <v>9170.9856</v>
          </cell>
          <cell r="H189">
            <v>2246.2963200000004</v>
          </cell>
          <cell r="I189">
            <v>860000</v>
          </cell>
          <cell r="J189">
            <v>3440000</v>
          </cell>
        </row>
        <row r="190">
          <cell r="C190" t="str">
            <v>10. Ph¸ dì cÇu cò</v>
          </cell>
          <cell r="D190" t="str">
            <v>Ñôn giaù 
67/1999</v>
          </cell>
          <cell r="E190" t="str">
            <v>Keïp daây 2 raõnh cho daây AC-70-50</v>
          </cell>
          <cell r="F190" t="str">
            <v>caùi</v>
          </cell>
          <cell r="G190">
            <v>12386</v>
          </cell>
          <cell r="H190">
            <v>0.25</v>
          </cell>
          <cell r="I190">
            <v>0</v>
          </cell>
          <cell r="J190">
            <v>28093660.225139789</v>
          </cell>
        </row>
        <row r="191">
          <cell r="C191" t="str">
            <v>§Ëp bá bª t«ng cÇu cò</v>
          </cell>
          <cell r="D191" t="str">
            <v>m3</v>
          </cell>
          <cell r="E191">
            <v>28.46</v>
          </cell>
          <cell r="F191">
            <v>0</v>
          </cell>
          <cell r="G191">
            <v>68671.7</v>
          </cell>
          <cell r="H191">
            <v>0</v>
          </cell>
          <cell r="I191">
            <v>267116.37946255063</v>
          </cell>
          <cell r="J191">
            <v>7602132.159504191</v>
          </cell>
        </row>
        <row r="192">
          <cell r="C192" t="str">
            <v>§Ëp bá ®¸ héc x©y cò</v>
          </cell>
          <cell r="D192" t="str">
            <v>m3</v>
          </cell>
          <cell r="E192">
            <v>132.30000000000001</v>
          </cell>
          <cell r="F192">
            <v>0</v>
          </cell>
          <cell r="G192">
            <v>22208.720000000001</v>
          </cell>
          <cell r="H192">
            <v>0</v>
          </cell>
          <cell r="I192">
            <v>86386.573783633401</v>
          </cell>
          <cell r="J192">
            <v>11428943.7115747</v>
          </cell>
        </row>
        <row r="193">
          <cell r="C193" t="str">
            <v>Th¸o dì thÐp cÇu cò</v>
          </cell>
          <cell r="D193" t="str">
            <v>TÊn</v>
          </cell>
          <cell r="E193">
            <v>4.71</v>
          </cell>
          <cell r="F193">
            <v>215999.99999999997</v>
          </cell>
          <cell r="G193">
            <v>218652</v>
          </cell>
          <cell r="H193">
            <v>543277.45000000007</v>
          </cell>
          <cell r="I193">
            <v>1924115.5741105948</v>
          </cell>
          <cell r="J193">
            <v>9062584.3540609013</v>
          </cell>
        </row>
        <row r="194">
          <cell r="C194" t="str">
            <v>11. TuyÕn tr¸nh</v>
          </cell>
          <cell r="D194">
            <v>0</v>
          </cell>
          <cell r="E194" t="str">
            <v>Keïp noái eùp  daây 120mm2</v>
          </cell>
          <cell r="F194" t="str">
            <v>caùi</v>
          </cell>
          <cell r="G194">
            <v>10000</v>
          </cell>
          <cell r="H194">
            <v>0.25</v>
          </cell>
          <cell r="I194">
            <v>0</v>
          </cell>
          <cell r="J194">
            <v>348720689.6265291</v>
          </cell>
        </row>
        <row r="195">
          <cell r="C195" t="str">
            <v>DÇm I500 lµm cÇu t¹m</v>
          </cell>
          <cell r="D195" t="str">
            <v>TÊn</v>
          </cell>
          <cell r="E195">
            <v>7.5359999999999996</v>
          </cell>
          <cell r="F195">
            <v>999886.30761904758</v>
          </cell>
          <cell r="G195">
            <v>346912.49600000004</v>
          </cell>
          <cell r="H195">
            <v>446151.53</v>
          </cell>
          <cell r="I195">
            <v>3623924.8854130441</v>
          </cell>
          <cell r="J195">
            <v>27309897.936472699</v>
          </cell>
        </row>
        <row r="196">
          <cell r="C196" t="str">
            <v>L¾p dùng vµ th¸o dì cÇu t¹m</v>
          </cell>
          <cell r="D196" t="str">
            <v>TÊn</v>
          </cell>
          <cell r="E196">
            <v>7.5359999999999996</v>
          </cell>
          <cell r="F196">
            <v>278999.99999999994</v>
          </cell>
          <cell r="G196">
            <v>218652</v>
          </cell>
          <cell r="H196">
            <v>543277.45000000007</v>
          </cell>
          <cell r="I196">
            <v>2200391.9957527202</v>
          </cell>
          <cell r="J196">
            <v>16582154.079992497</v>
          </cell>
        </row>
        <row r="197">
          <cell r="C197" t="str">
            <v>L¾p ®Æt vµ th¸o dì rä ®¸</v>
          </cell>
          <cell r="D197" t="str">
            <v>Rä</v>
          </cell>
          <cell r="E197">
            <v>140</v>
          </cell>
          <cell r="F197">
            <v>167311.23357142857</v>
          </cell>
          <cell r="G197">
            <v>63119.520000000004</v>
          </cell>
          <cell r="H197">
            <v>0</v>
          </cell>
          <cell r="I197">
            <v>498735.7040999615</v>
          </cell>
          <cell r="J197">
            <v>69822998.573994607</v>
          </cell>
        </row>
        <row r="198">
          <cell r="C198" t="str">
            <v xml:space="preserve">§¾p ®Êt nÒn ®­êng </v>
          </cell>
          <cell r="D198" t="str">
            <v>m3</v>
          </cell>
          <cell r="E198">
            <v>3240</v>
          </cell>
          <cell r="F198">
            <v>5714.2857142857138</v>
          </cell>
          <cell r="G198">
            <v>6287.7246742857133</v>
          </cell>
          <cell r="H198">
            <v>16215.547368</v>
          </cell>
          <cell r="I198">
            <v>60797.097711059716</v>
          </cell>
          <cell r="J198">
            <v>196982596.58383349</v>
          </cell>
        </row>
        <row r="199">
          <cell r="C199" t="str">
            <v>Mãng cÊp phèi ®¸ d¨m lo¹i 1</v>
          </cell>
          <cell r="D199" t="str">
            <v>m3</v>
          </cell>
          <cell r="E199">
            <v>148.5</v>
          </cell>
          <cell r="F199">
            <v>211603.89028571427</v>
          </cell>
          <cell r="G199">
            <v>675.13600000000008</v>
          </cell>
          <cell r="H199">
            <v>7602.8820839999989</v>
          </cell>
          <cell r="I199">
            <v>256047.42392078004</v>
          </cell>
          <cell r="J199">
            <v>38023042.452235833</v>
          </cell>
        </row>
        <row r="200">
          <cell r="C200" t="str">
            <v>cÇu khe thê km401+362.66</v>
          </cell>
          <cell r="D200">
            <v>1659700711.0894449</v>
          </cell>
          <cell r="E200" t="str">
            <v>Keïp quai 2/0</v>
          </cell>
          <cell r="F200" t="str">
            <v>caùi</v>
          </cell>
          <cell r="G200">
            <v>12800</v>
          </cell>
          <cell r="H200">
            <v>0.25</v>
          </cell>
          <cell r="I200">
            <v>0</v>
          </cell>
          <cell r="J200">
            <v>1659700711.0894449</v>
          </cell>
        </row>
        <row r="201">
          <cell r="C201" t="str">
            <v>1. DÇm b¶n BTCT D¦L L=9m</v>
          </cell>
          <cell r="D201">
            <v>333000000</v>
          </cell>
          <cell r="E201" t="str">
            <v xml:space="preserve">Keïp quai eùp </v>
          </cell>
          <cell r="F201" t="str">
            <v>caùi</v>
          </cell>
          <cell r="G201">
            <v>16500</v>
          </cell>
          <cell r="H201">
            <v>1.2</v>
          </cell>
          <cell r="I201">
            <v>0</v>
          </cell>
          <cell r="J201">
            <v>333000000</v>
          </cell>
        </row>
        <row r="202">
          <cell r="C202" t="str">
            <v>DÇm b¶n BTCT D¦L L=9m</v>
          </cell>
          <cell r="D202" t="str">
            <v>DÇm</v>
          </cell>
          <cell r="E202">
            <v>9</v>
          </cell>
          <cell r="F202" t="e">
            <v>#N/A</v>
          </cell>
          <cell r="G202" t="e">
            <v>#N/A</v>
          </cell>
          <cell r="H202" t="e">
            <v>#N/A</v>
          </cell>
          <cell r="I202">
            <v>25000000</v>
          </cell>
          <cell r="J202">
            <v>225000000</v>
          </cell>
        </row>
        <row r="203">
          <cell r="C203" t="str">
            <v>Lao l¾p dÇm b¶n BTCT D¦L L=9m</v>
          </cell>
          <cell r="D203" t="str">
            <v>DÇm</v>
          </cell>
          <cell r="E203">
            <v>9</v>
          </cell>
          <cell r="F203" t="e">
            <v>#N/A</v>
          </cell>
          <cell r="G203" t="e">
            <v>#N/A</v>
          </cell>
          <cell r="H203" t="e">
            <v>#N/A</v>
          </cell>
          <cell r="I203">
            <v>12000000</v>
          </cell>
          <cell r="J203">
            <v>108000000</v>
          </cell>
        </row>
        <row r="204">
          <cell r="C204" t="str">
            <v>2. Líp phñ mÆt cÇu</v>
          </cell>
          <cell r="D204">
            <v>0</v>
          </cell>
          <cell r="E204" t="str">
            <v>Keïp treo caùp ABC-4x95</v>
          </cell>
          <cell r="F204" t="str">
            <v>caùi</v>
          </cell>
          <cell r="G204">
            <v>19000</v>
          </cell>
          <cell r="H204" t="str">
            <v>135kg/km</v>
          </cell>
          <cell r="I204">
            <v>0</v>
          </cell>
          <cell r="J204">
            <v>18106924.370404184</v>
          </cell>
        </row>
        <row r="205">
          <cell r="C205" t="str">
            <v>Bª t«ng t¹o dèc M300</v>
          </cell>
          <cell r="D205" t="str">
            <v>m3</v>
          </cell>
          <cell r="E205">
            <v>7.7</v>
          </cell>
          <cell r="F205">
            <v>574369.22931885719</v>
          </cell>
          <cell r="G205">
            <v>40910.799999999996</v>
          </cell>
          <cell r="H205">
            <v>12642.59325</v>
          </cell>
          <cell r="I205">
            <v>983321.19550532626</v>
          </cell>
          <cell r="J205">
            <v>7571573.2053910121</v>
          </cell>
        </row>
        <row r="206">
          <cell r="C206" t="str">
            <v>BTN h¹t mÞn dµy 5cm</v>
          </cell>
          <cell r="D206" t="str">
            <v>m2</v>
          </cell>
          <cell r="E206">
            <v>72</v>
          </cell>
          <cell r="F206">
            <v>42468.434871299731</v>
          </cell>
          <cell r="G206">
            <v>329.74254000000002</v>
          </cell>
          <cell r="H206">
            <v>2021.9958464000001</v>
          </cell>
          <cell r="I206">
            <v>57176.14270663201</v>
          </cell>
          <cell r="J206">
            <v>4116682.2748775049</v>
          </cell>
        </row>
        <row r="207">
          <cell r="C207" t="str">
            <v>Cèt thÐp c¸c lo¹i</v>
          </cell>
          <cell r="D207" t="str">
            <v>TÊn</v>
          </cell>
          <cell r="E207">
            <v>0.92300000000000004</v>
          </cell>
          <cell r="F207">
            <v>4911215.3371428577</v>
          </cell>
          <cell r="G207">
            <v>159406.01</v>
          </cell>
          <cell r="H207">
            <v>99583.053999999989</v>
          </cell>
          <cell r="I207">
            <v>6954137.4757699519</v>
          </cell>
          <cell r="J207">
            <v>6418668.8901356664</v>
          </cell>
        </row>
        <row r="208">
          <cell r="C208" t="str">
            <v>3. Lan can tay vÞn b»ng BTCT</v>
          </cell>
          <cell r="D208" t="str">
            <v>md</v>
          </cell>
          <cell r="E208">
            <v>41.88</v>
          </cell>
          <cell r="F208" t="str">
            <v>caùi</v>
          </cell>
          <cell r="G208">
            <v>54762</v>
          </cell>
          <cell r="H208">
            <v>1.1000000000000001</v>
          </cell>
          <cell r="I208">
            <v>450000</v>
          </cell>
          <cell r="J208">
            <v>18846000</v>
          </cell>
        </row>
        <row r="209">
          <cell r="C209" t="str">
            <v>4. B¶n dÉn KT(300x220x20)cm</v>
          </cell>
          <cell r="D209" t="str">
            <v>b¶n</v>
          </cell>
          <cell r="E209">
            <v>8</v>
          </cell>
          <cell r="F209" t="str">
            <v>caùi</v>
          </cell>
          <cell r="G209">
            <v>54762</v>
          </cell>
          <cell r="H209">
            <v>5.3</v>
          </cell>
          <cell r="I209">
            <v>2200000</v>
          </cell>
          <cell r="J209">
            <v>17600000</v>
          </cell>
        </row>
        <row r="210">
          <cell r="C210" t="str">
            <v>5. MatÝt tÈm nhùa ®­êng</v>
          </cell>
          <cell r="D210" t="str">
            <v>m3</v>
          </cell>
          <cell r="E210">
            <v>0.18</v>
          </cell>
          <cell r="F210" t="str">
            <v>caùi</v>
          </cell>
          <cell r="G210">
            <v>26351</v>
          </cell>
          <cell r="H210">
            <v>3</v>
          </cell>
          <cell r="I210">
            <v>150000</v>
          </cell>
          <cell r="J210">
            <v>27000</v>
          </cell>
        </row>
        <row r="211">
          <cell r="C211" t="str">
            <v>6. T­êng hé lan mÒm</v>
          </cell>
          <cell r="D211" t="str">
            <v>md</v>
          </cell>
          <cell r="E211">
            <v>40</v>
          </cell>
          <cell r="F211" t="str">
            <v>caùi</v>
          </cell>
          <cell r="G211">
            <v>26351</v>
          </cell>
          <cell r="H211">
            <v>3</v>
          </cell>
          <cell r="I211">
            <v>450000</v>
          </cell>
          <cell r="J211">
            <v>18000000</v>
          </cell>
        </row>
        <row r="212">
          <cell r="C212" t="str">
            <v>7. Mè cÇu</v>
          </cell>
          <cell r="D212" t="str">
            <v>NM Cô Ñieän</v>
          </cell>
          <cell r="E212" t="str">
            <v>Khoùa neùo cho côõ daây 50mm2</v>
          </cell>
          <cell r="F212" t="str">
            <v>boä</v>
          </cell>
          <cell r="G212">
            <v>26351</v>
          </cell>
          <cell r="H212">
            <v>3</v>
          </cell>
          <cell r="I212">
            <v>0</v>
          </cell>
          <cell r="J212">
            <v>898913500.1734997</v>
          </cell>
        </row>
        <row r="213">
          <cell r="C213" t="str">
            <v>Bª t«ng M300</v>
          </cell>
          <cell r="D213" t="str">
            <v>m3</v>
          </cell>
          <cell r="E213">
            <v>254.56</v>
          </cell>
          <cell r="F213">
            <v>563323.6672165714</v>
          </cell>
          <cell r="G213">
            <v>83931.68</v>
          </cell>
          <cell r="H213">
            <v>50524.219980000002</v>
          </cell>
          <cell r="I213">
            <v>1211661.7359944407</v>
          </cell>
          <cell r="J213">
            <v>308440611.51474482</v>
          </cell>
        </row>
        <row r="214">
          <cell r="C214" t="str">
            <v>Bª t«ng M250</v>
          </cell>
          <cell r="D214" t="str">
            <v>m3</v>
          </cell>
          <cell r="E214">
            <v>48.58</v>
          </cell>
          <cell r="F214">
            <v>467896.36724971433</v>
          </cell>
          <cell r="G214">
            <v>44651.040000000001</v>
          </cell>
          <cell r="H214">
            <v>50524.219980000002</v>
          </cell>
          <cell r="I214">
            <v>913830.47055423819</v>
          </cell>
          <cell r="J214">
            <v>44393884.259524889</v>
          </cell>
        </row>
        <row r="215">
          <cell r="C215" t="str">
            <v>Bª t«ng lãt mãng M100 ®¸ 4x6</v>
          </cell>
          <cell r="D215" t="str">
            <v>m3</v>
          </cell>
          <cell r="E215">
            <v>7.2</v>
          </cell>
          <cell r="F215">
            <v>261846.0050055357</v>
          </cell>
          <cell r="G215">
            <v>22898.699999999997</v>
          </cell>
          <cell r="H215">
            <v>12040.565000000001</v>
          </cell>
          <cell r="I215">
            <v>476409.41943829454</v>
          </cell>
          <cell r="J215">
            <v>3430147.8199557206</v>
          </cell>
        </row>
        <row r="216">
          <cell r="C216" t="str">
            <v>Cèt thÐp c¸c lo¹i</v>
          </cell>
          <cell r="D216" t="str">
            <v>TÊn</v>
          </cell>
          <cell r="E216">
            <v>21.219000000000001</v>
          </cell>
          <cell r="F216">
            <v>4932735.3371428577</v>
          </cell>
          <cell r="G216">
            <v>179831.68000000002</v>
          </cell>
          <cell r="H216">
            <v>210581.53</v>
          </cell>
          <cell r="I216">
            <v>7224454.8297665929</v>
          </cell>
          <cell r="J216">
            <v>153295707.03281733</v>
          </cell>
        </row>
        <row r="217">
          <cell r="C217" t="str">
            <v>§¸ héc x©y tø nãn M100</v>
          </cell>
          <cell r="D217" t="str">
            <v>m3</v>
          </cell>
          <cell r="E217">
            <v>81</v>
          </cell>
          <cell r="F217">
            <v>278810.8254982286</v>
          </cell>
          <cell r="G217">
            <v>35358.619999999995</v>
          </cell>
          <cell r="H217">
            <v>0</v>
          </cell>
          <cell r="I217">
            <v>488783.70716064883</v>
          </cell>
          <cell r="J217">
            <v>39591480.280012555</v>
          </cell>
        </row>
        <row r="218">
          <cell r="C218" t="str">
            <v>§¸ héc x©y taluy v÷a M100</v>
          </cell>
          <cell r="D218" t="str">
            <v>m3</v>
          </cell>
          <cell r="E218">
            <v>37.5</v>
          </cell>
          <cell r="F218">
            <v>248531.96105274287</v>
          </cell>
          <cell r="G218">
            <v>31998.09</v>
          </cell>
          <cell r="H218">
            <v>0</v>
          </cell>
          <cell r="I218">
            <v>437566.59880956577</v>
          </cell>
          <cell r="J218">
            <v>16408747.455358716</v>
          </cell>
        </row>
        <row r="219">
          <cell r="C219" t="str">
            <v>§¸ héc x©y v÷a M100 gia cè lßng cÇu</v>
          </cell>
          <cell r="D219" t="str">
            <v>m3</v>
          </cell>
          <cell r="E219">
            <v>67.03</v>
          </cell>
          <cell r="F219">
            <v>248531.96105274287</v>
          </cell>
          <cell r="G219">
            <v>30390.880000000001</v>
          </cell>
          <cell r="H219">
            <v>0</v>
          </cell>
          <cell r="I219">
            <v>437566.59880956577</v>
          </cell>
          <cell r="J219">
            <v>29330089.118205193</v>
          </cell>
        </row>
        <row r="220">
          <cell r="C220" t="str">
            <v>§¸ héc x©y mãng, ch©n khay M100</v>
          </cell>
          <cell r="D220" t="str">
            <v>m3</v>
          </cell>
          <cell r="E220">
            <v>84.54</v>
          </cell>
          <cell r="F220">
            <v>248531.96105274287</v>
          </cell>
          <cell r="G220">
            <v>27907.01</v>
          </cell>
          <cell r="H220">
            <v>0</v>
          </cell>
          <cell r="I220">
            <v>421653.28258626495</v>
          </cell>
          <cell r="J220">
            <v>35646568.509842843</v>
          </cell>
        </row>
        <row r="221">
          <cell r="C221" t="str">
            <v xml:space="preserve">D¨m s¹n ®Öm </v>
          </cell>
          <cell r="D221" t="str">
            <v>m3</v>
          </cell>
          <cell r="E221">
            <v>79.849999999999994</v>
          </cell>
          <cell r="F221">
            <v>135855.41509523807</v>
          </cell>
          <cell r="G221">
            <v>30115.26</v>
          </cell>
          <cell r="H221">
            <v>0</v>
          </cell>
          <cell r="I221">
            <v>288292.40124649595</v>
          </cell>
          <cell r="J221">
            <v>23020148.239532702</v>
          </cell>
        </row>
        <row r="222">
          <cell r="C222" t="str">
            <v xml:space="preserve">§µo mãng ®Êt cÊp 3 </v>
          </cell>
          <cell r="D222" t="str">
            <v>m3</v>
          </cell>
          <cell r="E222">
            <v>2658.67</v>
          </cell>
          <cell r="F222">
            <v>0</v>
          </cell>
          <cell r="G222">
            <v>5890.0582800000002</v>
          </cell>
          <cell r="H222">
            <v>2404.6233119999997</v>
          </cell>
          <cell r="I222">
            <v>26458.435658106639</v>
          </cell>
          <cell r="J222">
            <v>70344249.131138384</v>
          </cell>
        </row>
        <row r="223">
          <cell r="C223" t="str">
            <v>§¾p ®Êt cÊp 3</v>
          </cell>
          <cell r="D223" t="str">
            <v>m3</v>
          </cell>
          <cell r="E223">
            <v>3069.34</v>
          </cell>
          <cell r="F223">
            <v>0</v>
          </cell>
          <cell r="G223">
            <v>9298.26</v>
          </cell>
          <cell r="H223">
            <v>0</v>
          </cell>
          <cell r="I223">
            <v>36167.992732107356</v>
          </cell>
          <cell r="J223">
            <v>111011866.8123664</v>
          </cell>
        </row>
        <row r="224">
          <cell r="C224" t="str">
            <v>Thi c«ng mè</v>
          </cell>
          <cell r="D224" t="str">
            <v>TB</v>
          </cell>
          <cell r="E224" t="str">
            <v>Laøm giaøn giaùo vöôït ñöôøng giao thoâng &lt;5m raûi daây &lt;=95mm2</v>
          </cell>
          <cell r="F224" t="str">
            <v xml:space="preserve">vò trí </v>
          </cell>
          <cell r="G224">
            <v>159462</v>
          </cell>
          <cell r="H224">
            <v>0</v>
          </cell>
          <cell r="I224">
            <v>0</v>
          </cell>
          <cell r="J224">
            <v>64000000</v>
          </cell>
        </row>
        <row r="225">
          <cell r="C225" t="str">
            <v xml:space="preserve">8. Cäc BTCT (35x35)cm </v>
          </cell>
          <cell r="D225" t="str">
            <v>md</v>
          </cell>
          <cell r="E225">
            <v>288</v>
          </cell>
          <cell r="F225" t="str">
            <v xml:space="preserve">vò trí </v>
          </cell>
          <cell r="G225">
            <v>350186</v>
          </cell>
          <cell r="H225">
            <v>400000</v>
          </cell>
          <cell r="I225">
            <v>400000</v>
          </cell>
          <cell r="J225">
            <v>115200000</v>
          </cell>
        </row>
        <row r="226">
          <cell r="C226" t="str">
            <v>9. H¹ng môc kh¸c</v>
          </cell>
          <cell r="D226" t="str">
            <v>TB</v>
          </cell>
          <cell r="E226" t="str">
            <v>Laøm giaøn giaùo vöôït ñöôøng giao thoâng &gt;10m raûi daây &lt;=95mm2</v>
          </cell>
          <cell r="F226" t="str">
            <v xml:space="preserve">vò trí </v>
          </cell>
          <cell r="G226">
            <v>269130</v>
          </cell>
          <cell r="H226">
            <v>44000000</v>
          </cell>
          <cell r="I226">
            <v>0</v>
          </cell>
          <cell r="J226">
            <v>44000000</v>
          </cell>
        </row>
        <row r="227">
          <cell r="C227" t="str">
            <v>§¾p ®Êt ®ª quai</v>
          </cell>
          <cell r="D227" t="str">
            <v>m3</v>
          </cell>
          <cell r="E227">
            <v>85.6</v>
          </cell>
          <cell r="F227">
            <v>0</v>
          </cell>
          <cell r="G227">
            <v>29528.04</v>
          </cell>
          <cell r="H227">
            <v>0</v>
          </cell>
          <cell r="I227">
            <v>137828.35964320746</v>
          </cell>
          <cell r="J227">
            <v>11798107.585458558</v>
          </cell>
        </row>
        <row r="228">
          <cell r="C228" t="str">
            <v>M¸y b¬m n­íc</v>
          </cell>
          <cell r="D228" t="str">
            <v>Ca</v>
          </cell>
          <cell r="E228">
            <v>45</v>
          </cell>
          <cell r="F228">
            <v>0</v>
          </cell>
          <cell r="G228">
            <v>0</v>
          </cell>
          <cell r="H228">
            <v>466499</v>
          </cell>
          <cell r="I228">
            <v>625657.55711489427</v>
          </cell>
          <cell r="J228">
            <v>28154590.070170242</v>
          </cell>
        </row>
        <row r="229">
          <cell r="C229" t="str">
            <v>Mua vµ l¾p ®Æt biÓn b¸o ®­êng bé</v>
          </cell>
          <cell r="D229" t="str">
            <v>Bé</v>
          </cell>
          <cell r="E229">
            <v>4</v>
          </cell>
          <cell r="F229">
            <v>594310.03418620001</v>
          </cell>
          <cell r="G229">
            <v>9170.9856</v>
          </cell>
          <cell r="H229">
            <v>2246.2963200000004</v>
          </cell>
          <cell r="I229">
            <v>860000</v>
          </cell>
          <cell r="J229">
            <v>3440000</v>
          </cell>
        </row>
        <row r="230">
          <cell r="C230" t="str">
            <v>10. Ph¸ dì cÇu cò</v>
          </cell>
          <cell r="D230">
            <v>24667345.144283161</v>
          </cell>
          <cell r="E230" t="str">
            <v>Long ñeàn O18</v>
          </cell>
          <cell r="F230" t="str">
            <v>caùi</v>
          </cell>
          <cell r="G230">
            <v>400</v>
          </cell>
          <cell r="H230">
            <v>0</v>
          </cell>
          <cell r="I230">
            <v>0</v>
          </cell>
          <cell r="J230">
            <v>24667345.144283161</v>
          </cell>
        </row>
        <row r="231">
          <cell r="C231" t="str">
            <v>§Ëp bá bª t«ng cÇu cò</v>
          </cell>
          <cell r="D231" t="str">
            <v>m3</v>
          </cell>
          <cell r="E231">
            <v>43.06</v>
          </cell>
          <cell r="F231">
            <v>0</v>
          </cell>
          <cell r="G231">
            <v>68671.7</v>
          </cell>
          <cell r="H231">
            <v>0</v>
          </cell>
          <cell r="I231">
            <v>267116.37946255063</v>
          </cell>
          <cell r="J231">
            <v>11502031.29965743</v>
          </cell>
        </row>
        <row r="232">
          <cell r="C232" t="str">
            <v>§Ëp bá ®¸ héc x©y cò</v>
          </cell>
          <cell r="D232" t="str">
            <v>m3</v>
          </cell>
          <cell r="E232">
            <v>152.4</v>
          </cell>
          <cell r="F232">
            <v>0</v>
          </cell>
          <cell r="G232">
            <v>22208.720000000001</v>
          </cell>
          <cell r="H232">
            <v>0</v>
          </cell>
          <cell r="I232">
            <v>86386.573783633401</v>
          </cell>
          <cell r="J232">
            <v>13165313.84462573</v>
          </cell>
        </row>
        <row r="233">
          <cell r="C233" t="str">
            <v>11. TuyÕn tr¸nh</v>
          </cell>
          <cell r="D233">
            <v>0</v>
          </cell>
          <cell r="E233" t="str">
            <v>LTD 1pha 24KV-600A</v>
          </cell>
          <cell r="F233" t="str">
            <v>caùi</v>
          </cell>
          <cell r="G233">
            <v>20000000</v>
          </cell>
          <cell r="H233">
            <v>8</v>
          </cell>
          <cell r="I233">
            <v>0</v>
          </cell>
          <cell r="J233">
            <v>171339941.4012579</v>
          </cell>
        </row>
        <row r="234">
          <cell r="C234" t="str">
            <v>DÇm I500 lµm cÇu t¹m</v>
          </cell>
          <cell r="D234" t="str">
            <v>TÊn</v>
          </cell>
          <cell r="E234">
            <v>7.5359999999999996</v>
          </cell>
          <cell r="F234">
            <v>999886.30761904758</v>
          </cell>
          <cell r="G234">
            <v>346912.49600000004</v>
          </cell>
          <cell r="H234">
            <v>446151.53</v>
          </cell>
          <cell r="I234">
            <v>3623924.8854130441</v>
          </cell>
          <cell r="J234">
            <v>27309897.936472699</v>
          </cell>
        </row>
        <row r="235">
          <cell r="C235" t="str">
            <v>L¾p dùng vµ th¸o dì cÇu t¹m</v>
          </cell>
          <cell r="D235" t="str">
            <v>TÊn</v>
          </cell>
          <cell r="E235">
            <v>7.5359999999999996</v>
          </cell>
          <cell r="F235">
            <v>278999.99999999994</v>
          </cell>
          <cell r="G235">
            <v>218652</v>
          </cell>
          <cell r="H235">
            <v>543277.45000000007</v>
          </cell>
          <cell r="I235">
            <v>2200391.9957527202</v>
          </cell>
          <cell r="J235">
            <v>16582154.079992497</v>
          </cell>
        </row>
        <row r="236">
          <cell r="C236" t="str">
            <v>L¾p ®Æt vµ th¸o dì rä ®¸</v>
          </cell>
          <cell r="D236" t="str">
            <v>Rä</v>
          </cell>
          <cell r="E236">
            <v>80</v>
          </cell>
          <cell r="F236">
            <v>167311.23357142857</v>
          </cell>
          <cell r="G236">
            <v>63119.520000000004</v>
          </cell>
          <cell r="H236">
            <v>0</v>
          </cell>
          <cell r="I236">
            <v>498735.7040999615</v>
          </cell>
          <cell r="J236">
            <v>39898856.327996917</v>
          </cell>
        </row>
        <row r="237">
          <cell r="C237" t="str">
            <v xml:space="preserve">§¾p ®Êt nÒn ®­êng </v>
          </cell>
          <cell r="D237" t="str">
            <v>m3</v>
          </cell>
          <cell r="E237">
            <v>1015.5</v>
          </cell>
          <cell r="F237">
            <v>5714.2857142857138</v>
          </cell>
          <cell r="G237">
            <v>6287.7246742857133</v>
          </cell>
          <cell r="H237">
            <v>16215.547368</v>
          </cell>
          <cell r="I237">
            <v>60797.097711059716</v>
          </cell>
          <cell r="J237">
            <v>61739452.725581139</v>
          </cell>
        </row>
        <row r="238">
          <cell r="C238" t="str">
            <v>Mãng cÊp phèi ®¸ d¨m lo¹i 1</v>
          </cell>
          <cell r="D238" t="str">
            <v>m3</v>
          </cell>
          <cell r="E238">
            <v>100.8</v>
          </cell>
          <cell r="F238">
            <v>211603.89028571427</v>
          </cell>
          <cell r="G238">
            <v>675.13600000000008</v>
          </cell>
          <cell r="H238">
            <v>7602.8820839999989</v>
          </cell>
          <cell r="I238">
            <v>256047.42392078004</v>
          </cell>
          <cell r="J238">
            <v>25809580.331214629</v>
          </cell>
        </row>
        <row r="239">
          <cell r="C239" t="str">
            <v>cÇu ®µ g©n km401+714.2</v>
          </cell>
          <cell r="D239">
            <v>1732650642.6747282</v>
          </cell>
          <cell r="E239" t="str">
            <v>Ñaàu noái caùp 1 pha 24KV (Ngoaøi trôøi)</v>
          </cell>
          <cell r="F239" t="str">
            <v>caùi</v>
          </cell>
          <cell r="G239">
            <v>3000000</v>
          </cell>
          <cell r="H239">
            <v>0</v>
          </cell>
          <cell r="I239">
            <v>0</v>
          </cell>
          <cell r="J239">
            <v>1732650642.6747282</v>
          </cell>
        </row>
        <row r="240">
          <cell r="C240" t="str">
            <v>1. DÇm BTCT th­êng L=18m</v>
          </cell>
          <cell r="D240" t="str">
            <v>m3</v>
          </cell>
          <cell r="E240">
            <v>152.4</v>
          </cell>
          <cell r="F240">
            <v>0</v>
          </cell>
          <cell r="G240">
            <v>22208.720000000001</v>
          </cell>
          <cell r="H240">
            <v>0</v>
          </cell>
          <cell r="I240">
            <v>86386.573783633401</v>
          </cell>
          <cell r="J240">
            <v>371000000</v>
          </cell>
        </row>
        <row r="241">
          <cell r="C241" t="str">
            <v>DÇm BTCT th­êng L=18m</v>
          </cell>
          <cell r="D241" t="str">
            <v>DÇm</v>
          </cell>
          <cell r="E241">
            <v>5</v>
          </cell>
          <cell r="F241" t="e">
            <v>#N/A</v>
          </cell>
          <cell r="G241" t="e">
            <v>#N/A</v>
          </cell>
          <cell r="H241" t="e">
            <v>#N/A</v>
          </cell>
          <cell r="I241">
            <v>50000000</v>
          </cell>
          <cell r="J241">
            <v>250000000</v>
          </cell>
        </row>
        <row r="242">
          <cell r="C242" t="str">
            <v>Lao l¾p dÇm BTCT th­êng  L=18m</v>
          </cell>
          <cell r="D242" t="str">
            <v>DÇm</v>
          </cell>
          <cell r="E242">
            <v>5</v>
          </cell>
          <cell r="F242" t="e">
            <v>#N/A</v>
          </cell>
          <cell r="G242" t="e">
            <v>#N/A</v>
          </cell>
          <cell r="H242" t="e">
            <v>#N/A</v>
          </cell>
          <cell r="I242">
            <v>20000000</v>
          </cell>
          <cell r="J242">
            <v>100000000</v>
          </cell>
        </row>
        <row r="243">
          <cell r="C243" t="str">
            <v>Mua vµ l¾p ®Æt gèi cÇu b»ng cao su</v>
          </cell>
          <cell r="D243" t="str">
            <v>Gèi</v>
          </cell>
          <cell r="E243">
            <v>10</v>
          </cell>
          <cell r="F243">
            <v>1581785.4</v>
          </cell>
          <cell r="G243">
            <v>30683.100000000002</v>
          </cell>
          <cell r="H243">
            <v>0</v>
          </cell>
          <cell r="I243">
            <v>2100000</v>
          </cell>
          <cell r="J243">
            <v>21000000</v>
          </cell>
        </row>
        <row r="244">
          <cell r="C244" t="str">
            <v>2. Líp phñ mÆt cÇu</v>
          </cell>
          <cell r="D244" t="str">
            <v>BTLT An Giang</v>
          </cell>
          <cell r="E244" t="str">
            <v xml:space="preserve">Ñaø caûn BTCT 1,2m </v>
          </cell>
          <cell r="F244" t="str">
            <v>caùi</v>
          </cell>
          <cell r="G244">
            <v>67200</v>
          </cell>
          <cell r="H244">
            <v>100</v>
          </cell>
          <cell r="I244">
            <v>0</v>
          </cell>
          <cell r="J244">
            <v>32407147.730140436</v>
          </cell>
        </row>
        <row r="245">
          <cell r="C245" t="str">
            <v>Bª t«ng t¹o dèc M300</v>
          </cell>
          <cell r="D245" t="str">
            <v>m3</v>
          </cell>
          <cell r="E245">
            <v>14.4</v>
          </cell>
          <cell r="F245">
            <v>574369.22931885719</v>
          </cell>
          <cell r="G245">
            <v>40910.799999999996</v>
          </cell>
          <cell r="H245">
            <v>12642.59325</v>
          </cell>
          <cell r="I245">
            <v>983321.19550532626</v>
          </cell>
          <cell r="J245">
            <v>14159825.215276698</v>
          </cell>
        </row>
        <row r="246">
          <cell r="C246" t="str">
            <v>BTN h¹t mÞn dµy 5cm</v>
          </cell>
          <cell r="D246" t="str">
            <v>m2</v>
          </cell>
          <cell r="E246">
            <v>144</v>
          </cell>
          <cell r="F246">
            <v>42468.434871299731</v>
          </cell>
          <cell r="G246">
            <v>329.74254000000002</v>
          </cell>
          <cell r="H246">
            <v>2021.9958464000001</v>
          </cell>
          <cell r="I246">
            <v>57176.14270663201</v>
          </cell>
          <cell r="J246">
            <v>8233364.5497550098</v>
          </cell>
        </row>
        <row r="247">
          <cell r="C247" t="str">
            <v>Cèt thÐp c¸c lo¹i</v>
          </cell>
          <cell r="D247" t="str">
            <v>TÊn</v>
          </cell>
          <cell r="E247">
            <v>1.44</v>
          </cell>
          <cell r="F247">
            <v>4911215.3371428577</v>
          </cell>
          <cell r="G247">
            <v>159406.01</v>
          </cell>
          <cell r="H247">
            <v>99583.053999999989</v>
          </cell>
          <cell r="I247">
            <v>6954137.4757699519</v>
          </cell>
          <cell r="J247">
            <v>10013957.96510873</v>
          </cell>
        </row>
        <row r="248">
          <cell r="C248" t="str">
            <v>3. Lan can tay vÞn b»ng BTCT</v>
          </cell>
          <cell r="D248" t="str">
            <v>md</v>
          </cell>
          <cell r="E248">
            <v>60.36</v>
          </cell>
          <cell r="F248" t="str">
            <v>caùi</v>
          </cell>
          <cell r="G248">
            <v>286000</v>
          </cell>
          <cell r="H248">
            <v>450000</v>
          </cell>
          <cell r="I248">
            <v>450000</v>
          </cell>
          <cell r="J248">
            <v>27162000</v>
          </cell>
        </row>
        <row r="249">
          <cell r="C249" t="str">
            <v>4. B¶n dÉn KT(300x220x20)cm</v>
          </cell>
          <cell r="D249" t="str">
            <v>b¶n</v>
          </cell>
          <cell r="E249">
            <v>8</v>
          </cell>
          <cell r="F249" t="str">
            <v>caùi</v>
          </cell>
          <cell r="G249">
            <v>244000</v>
          </cell>
          <cell r="H249">
            <v>2200000</v>
          </cell>
          <cell r="I249">
            <v>2200000</v>
          </cell>
          <cell r="J249">
            <v>17600000</v>
          </cell>
        </row>
        <row r="250">
          <cell r="C250" t="str">
            <v>5. Khe co d·n cao su</v>
          </cell>
          <cell r="D250" t="str">
            <v>md</v>
          </cell>
          <cell r="E250">
            <v>16</v>
          </cell>
          <cell r="F250" t="str">
            <v>caùi</v>
          </cell>
          <cell r="G250">
            <v>304000</v>
          </cell>
          <cell r="H250">
            <v>2500000</v>
          </cell>
          <cell r="I250">
            <v>2500000</v>
          </cell>
          <cell r="J250">
            <v>40000000</v>
          </cell>
        </row>
        <row r="251">
          <cell r="C251" t="str">
            <v>6. T­êng hé lan mÒm</v>
          </cell>
          <cell r="D251" t="str">
            <v>md</v>
          </cell>
          <cell r="E251">
            <v>40</v>
          </cell>
          <cell r="F251" t="str">
            <v>kg</v>
          </cell>
          <cell r="G251">
            <v>9726</v>
          </cell>
          <cell r="H251">
            <v>9.42</v>
          </cell>
          <cell r="I251">
            <v>450000</v>
          </cell>
          <cell r="J251">
            <v>18000000</v>
          </cell>
        </row>
        <row r="252">
          <cell r="C252" t="str">
            <v>7. Mè cÇu</v>
          </cell>
          <cell r="D252">
            <v>0</v>
          </cell>
          <cell r="E252" t="str">
            <v xml:space="preserve">Ñaø L75 x75 x8 - 2m ( 9,02kg/m ) </v>
          </cell>
          <cell r="F252" t="str">
            <v>kg</v>
          </cell>
          <cell r="G252">
            <v>9726</v>
          </cell>
          <cell r="H252">
            <v>9.42</v>
          </cell>
          <cell r="I252">
            <v>0</v>
          </cell>
          <cell r="J252">
            <v>908724718.61787379</v>
          </cell>
        </row>
        <row r="253">
          <cell r="C253" t="str">
            <v>Bª t«ng M300</v>
          </cell>
          <cell r="D253" t="str">
            <v>m3</v>
          </cell>
          <cell r="E253">
            <v>308.48</v>
          </cell>
          <cell r="F253">
            <v>563323.6672165714</v>
          </cell>
          <cell r="G253">
            <v>83931.68</v>
          </cell>
          <cell r="H253">
            <v>50524.219980000002</v>
          </cell>
          <cell r="I253">
            <v>1211661.7359944407</v>
          </cell>
          <cell r="J253">
            <v>373773412.31956512</v>
          </cell>
        </row>
        <row r="254">
          <cell r="C254" t="str">
            <v>Bª t«ng M250</v>
          </cell>
          <cell r="D254" t="str">
            <v>m3</v>
          </cell>
          <cell r="E254">
            <v>59.04</v>
          </cell>
          <cell r="F254">
            <v>467896.36724971433</v>
          </cell>
          <cell r="G254">
            <v>44651.040000000001</v>
          </cell>
          <cell r="H254">
            <v>50524.219980000002</v>
          </cell>
          <cell r="I254">
            <v>913830.47055423819</v>
          </cell>
          <cell r="J254">
            <v>53952550.981522225</v>
          </cell>
        </row>
        <row r="255">
          <cell r="C255" t="str">
            <v>Bª t«ng lãt mãng M100 ®¸ 4x6</v>
          </cell>
          <cell r="D255" t="str">
            <v>m3</v>
          </cell>
          <cell r="E255">
            <v>7.36</v>
          </cell>
          <cell r="F255">
            <v>261846.0050055357</v>
          </cell>
          <cell r="G255">
            <v>22898.699999999997</v>
          </cell>
          <cell r="H255">
            <v>12040.565000000001</v>
          </cell>
          <cell r="I255">
            <v>476409.41943829454</v>
          </cell>
          <cell r="J255">
            <v>3506373.3270658478</v>
          </cell>
        </row>
        <row r="256">
          <cell r="C256" t="str">
            <v>Cèt thÐp c¸c lo¹i</v>
          </cell>
          <cell r="D256" t="str">
            <v>TÊn</v>
          </cell>
          <cell r="E256">
            <v>25.73</v>
          </cell>
          <cell r="F256">
            <v>4932735.3371428577</v>
          </cell>
          <cell r="G256">
            <v>179831.68000000002</v>
          </cell>
          <cell r="H256">
            <v>210581.53</v>
          </cell>
          <cell r="I256">
            <v>7224454.8297665929</v>
          </cell>
          <cell r="J256">
            <v>185885222.76989445</v>
          </cell>
        </row>
        <row r="257">
          <cell r="C257" t="str">
            <v>§¸ héc x©y tø nãn M100</v>
          </cell>
          <cell r="D257" t="str">
            <v>m3</v>
          </cell>
          <cell r="E257">
            <v>59.35</v>
          </cell>
          <cell r="F257">
            <v>278810.8254982286</v>
          </cell>
          <cell r="G257">
            <v>35358.619999999995</v>
          </cell>
          <cell r="H257">
            <v>0</v>
          </cell>
          <cell r="I257">
            <v>488783.70716064883</v>
          </cell>
          <cell r="J257">
            <v>29009313.01998451</v>
          </cell>
        </row>
        <row r="258">
          <cell r="C258" t="str">
            <v>§¸ héc x©y taluy v÷a M100</v>
          </cell>
          <cell r="D258" t="str">
            <v>m3</v>
          </cell>
          <cell r="E258">
            <v>103.13</v>
          </cell>
          <cell r="F258">
            <v>248531.96105274287</v>
          </cell>
          <cell r="G258">
            <v>31998.09</v>
          </cell>
          <cell r="H258">
            <v>0</v>
          </cell>
          <cell r="I258">
            <v>437566.59880956577</v>
          </cell>
          <cell r="J258">
            <v>45126243.335230514</v>
          </cell>
        </row>
        <row r="259">
          <cell r="C259" t="str">
            <v>§¸ héc x©y mãng, ch©n khay M100</v>
          </cell>
          <cell r="D259" t="str">
            <v>m3</v>
          </cell>
          <cell r="E259">
            <v>74.22</v>
          </cell>
          <cell r="F259">
            <v>248531.96105274287</v>
          </cell>
          <cell r="G259">
            <v>27907.01</v>
          </cell>
          <cell r="H259">
            <v>0</v>
          </cell>
          <cell r="I259">
            <v>421653.28258626495</v>
          </cell>
          <cell r="J259">
            <v>31295106.633552585</v>
          </cell>
        </row>
        <row r="260">
          <cell r="C260" t="str">
            <v xml:space="preserve">D¨m s¹n ®Öm </v>
          </cell>
          <cell r="D260" t="str">
            <v>m3</v>
          </cell>
          <cell r="E260">
            <v>83.19</v>
          </cell>
          <cell r="F260">
            <v>135855.41509523807</v>
          </cell>
          <cell r="G260">
            <v>30115.26</v>
          </cell>
          <cell r="H260">
            <v>0</v>
          </cell>
          <cell r="I260">
            <v>288292.40124649595</v>
          </cell>
          <cell r="J260">
            <v>23983044.859695997</v>
          </cell>
        </row>
        <row r="261">
          <cell r="C261" t="str">
            <v xml:space="preserve">§µo mãng ®Êt cÊp 3 </v>
          </cell>
          <cell r="D261" t="str">
            <v>m3</v>
          </cell>
          <cell r="E261">
            <v>1201</v>
          </cell>
          <cell r="F261">
            <v>0</v>
          </cell>
          <cell r="G261">
            <v>5890.0582800000002</v>
          </cell>
          <cell r="H261">
            <v>2404.6233119999997</v>
          </cell>
          <cell r="I261">
            <v>26458.435658106639</v>
          </cell>
          <cell r="J261">
            <v>31776581.225386072</v>
          </cell>
        </row>
        <row r="262">
          <cell r="C262" t="str">
            <v>§¾p ®Êt cÊp 3</v>
          </cell>
          <cell r="D262" t="str">
            <v>m3</v>
          </cell>
          <cell r="E262">
            <v>1476.91</v>
          </cell>
          <cell r="F262">
            <v>0</v>
          </cell>
          <cell r="G262">
            <v>9298.26</v>
          </cell>
          <cell r="H262">
            <v>0</v>
          </cell>
          <cell r="I262">
            <v>36167.992732107356</v>
          </cell>
          <cell r="J262">
            <v>53416870.145976678</v>
          </cell>
        </row>
        <row r="263">
          <cell r="C263" t="str">
            <v>Thi c«ng mè</v>
          </cell>
          <cell r="D263" t="str">
            <v>TB</v>
          </cell>
          <cell r="E263" t="str">
            <v>OÁng nhöa PVC O168</v>
          </cell>
          <cell r="F263" t="str">
            <v>caùi</v>
          </cell>
          <cell r="G263">
            <v>87500</v>
          </cell>
          <cell r="H263">
            <v>0</v>
          </cell>
          <cell r="I263">
            <v>0</v>
          </cell>
          <cell r="J263">
            <v>77000000</v>
          </cell>
        </row>
        <row r="264">
          <cell r="C264" t="str">
            <v xml:space="preserve">8. Cäc BTCT (35x35)cm </v>
          </cell>
          <cell r="D264" t="str">
            <v>md</v>
          </cell>
          <cell r="E264">
            <v>0</v>
          </cell>
          <cell r="F264" t="str">
            <v>caùi</v>
          </cell>
          <cell r="G264">
            <v>54545</v>
          </cell>
          <cell r="H264">
            <v>0.2</v>
          </cell>
          <cell r="I264">
            <v>400000</v>
          </cell>
          <cell r="J264">
            <v>0</v>
          </cell>
        </row>
        <row r="265">
          <cell r="C265" t="str">
            <v>9. Ph¸ dì cÇu cò</v>
          </cell>
          <cell r="D265" t="str">
            <v>Ñôn giaù 
67/1999</v>
          </cell>
          <cell r="E265" t="str">
            <v>OÁng noái daây cho côõ daây 150mm2</v>
          </cell>
          <cell r="F265" t="str">
            <v>caùi</v>
          </cell>
          <cell r="G265">
            <v>68182</v>
          </cell>
          <cell r="H265">
            <v>0</v>
          </cell>
          <cell r="I265">
            <v>0</v>
          </cell>
          <cell r="J265">
            <v>39762432.747345254</v>
          </cell>
        </row>
        <row r="266">
          <cell r="C266" t="str">
            <v>§Ëp bá bª t«ng cÇu cò</v>
          </cell>
          <cell r="D266" t="str">
            <v>m3</v>
          </cell>
          <cell r="E266">
            <v>96.03</v>
          </cell>
          <cell r="F266">
            <v>0</v>
          </cell>
          <cell r="G266">
            <v>68671.7</v>
          </cell>
          <cell r="H266">
            <v>0</v>
          </cell>
          <cell r="I266">
            <v>267116.37946255063</v>
          </cell>
          <cell r="J266">
            <v>25651185.919788737</v>
          </cell>
        </row>
        <row r="267">
          <cell r="C267" t="str">
            <v>§Ëp bá ®¸ héc x©y cò</v>
          </cell>
          <cell r="D267" t="str">
            <v>m3</v>
          </cell>
          <cell r="E267">
            <v>163.35</v>
          </cell>
          <cell r="F267">
            <v>0</v>
          </cell>
          <cell r="G267">
            <v>22208.720000000001</v>
          </cell>
          <cell r="H267">
            <v>0</v>
          </cell>
          <cell r="I267">
            <v>86386.573783633401</v>
          </cell>
          <cell r="J267">
            <v>14111246.827556515</v>
          </cell>
        </row>
        <row r="268">
          <cell r="C268" t="str">
            <v>10. H¹ng môc kh¸c</v>
          </cell>
          <cell r="D268" t="str">
            <v>TB</v>
          </cell>
          <cell r="E268">
            <v>3150</v>
          </cell>
          <cell r="F268">
            <v>5714.2857142857138</v>
          </cell>
          <cell r="G268">
            <v>6287.7246742857133</v>
          </cell>
          <cell r="H268">
            <v>16215.547368</v>
          </cell>
          <cell r="I268">
            <v>0</v>
          </cell>
          <cell r="J268">
            <v>60000000</v>
          </cell>
        </row>
        <row r="269">
          <cell r="C269" t="str">
            <v>§¾p ®Êt ®ª quai</v>
          </cell>
          <cell r="D269" t="str">
            <v>m3</v>
          </cell>
          <cell r="E269">
            <v>120</v>
          </cell>
          <cell r="F269">
            <v>0</v>
          </cell>
          <cell r="G269">
            <v>29528.04</v>
          </cell>
          <cell r="H269">
            <v>0</v>
          </cell>
          <cell r="I269">
            <v>137828.35964320746</v>
          </cell>
          <cell r="J269">
            <v>16539403.157184895</v>
          </cell>
        </row>
        <row r="270">
          <cell r="C270" t="str">
            <v>M¸y b¬m n­íc</v>
          </cell>
          <cell r="D270" t="str">
            <v>Ca</v>
          </cell>
          <cell r="E270">
            <v>54</v>
          </cell>
          <cell r="F270">
            <v>0</v>
          </cell>
          <cell r="G270">
            <v>0</v>
          </cell>
          <cell r="H270">
            <v>466499</v>
          </cell>
          <cell r="I270">
            <v>625657.55711489427</v>
          </cell>
          <cell r="J270">
            <v>33785508.084204294</v>
          </cell>
        </row>
        <row r="271">
          <cell r="C271" t="str">
            <v>Mua vµ l¾p ®Æt biÓn b¸o ®­êng bé</v>
          </cell>
          <cell r="D271" t="str">
            <v>Bé</v>
          </cell>
          <cell r="E271">
            <v>4</v>
          </cell>
          <cell r="F271">
            <v>594310.03418620001</v>
          </cell>
          <cell r="G271">
            <v>9170.9856</v>
          </cell>
          <cell r="H271">
            <v>2246.2963200000004</v>
          </cell>
          <cell r="I271">
            <v>860000</v>
          </cell>
          <cell r="J271">
            <v>3440000</v>
          </cell>
        </row>
        <row r="272">
          <cell r="C272" t="str">
            <v>11. TuyÕn tr¸nh</v>
          </cell>
          <cell r="D272">
            <v>0</v>
          </cell>
          <cell r="E272" t="str">
            <v>OÁng saét traùng keõm Þ21</v>
          </cell>
          <cell r="F272" t="str">
            <v>meùt</v>
          </cell>
          <cell r="G272">
            <v>9200</v>
          </cell>
          <cell r="H272">
            <v>23.55</v>
          </cell>
          <cell r="I272">
            <v>0</v>
          </cell>
          <cell r="J272">
            <v>217994343.57936862</v>
          </cell>
        </row>
        <row r="273">
          <cell r="C273" t="str">
            <v>DÇm I500 lµm cÇu t¹m</v>
          </cell>
          <cell r="D273" t="str">
            <v>TÊn</v>
          </cell>
          <cell r="E273">
            <v>7.5359999999999996</v>
          </cell>
          <cell r="F273">
            <v>999886.30761904758</v>
          </cell>
          <cell r="G273">
            <v>346912.49600000004</v>
          </cell>
          <cell r="H273">
            <v>446151.53</v>
          </cell>
          <cell r="I273">
            <v>3623924.8854130441</v>
          </cell>
          <cell r="J273">
            <v>27309897.936472699</v>
          </cell>
        </row>
        <row r="274">
          <cell r="C274" t="str">
            <v>L¾p dùng vµ th¸o dì cÇu t¹m</v>
          </cell>
          <cell r="D274" t="str">
            <v>TÊn</v>
          </cell>
          <cell r="E274">
            <v>7.5359999999999996</v>
          </cell>
          <cell r="F274">
            <v>278999.99999999994</v>
          </cell>
          <cell r="G274">
            <v>218652</v>
          </cell>
          <cell r="H274">
            <v>543277.45000000007</v>
          </cell>
          <cell r="I274">
            <v>2200391.9957527202</v>
          </cell>
          <cell r="J274">
            <v>16582154.079992497</v>
          </cell>
        </row>
        <row r="275">
          <cell r="C275" t="str">
            <v>L¾p ®Æt vµ th¸o dì rä ®¸</v>
          </cell>
          <cell r="D275" t="str">
            <v>Rä</v>
          </cell>
          <cell r="E275">
            <v>80</v>
          </cell>
          <cell r="F275">
            <v>167311.23357142857</v>
          </cell>
          <cell r="G275">
            <v>63119.520000000004</v>
          </cell>
          <cell r="H275">
            <v>0</v>
          </cell>
          <cell r="I275">
            <v>498735.7040999615</v>
          </cell>
          <cell r="J275">
            <v>39898856.327996917</v>
          </cell>
        </row>
        <row r="276">
          <cell r="C276" t="str">
            <v xml:space="preserve">§¾p ®Êt nÒn ®­êng </v>
          </cell>
          <cell r="D276" t="str">
            <v>m3</v>
          </cell>
          <cell r="E276">
            <v>1512.5</v>
          </cell>
          <cell r="F276">
            <v>5714.2857142857138</v>
          </cell>
          <cell r="G276">
            <v>6287.7246742857133</v>
          </cell>
          <cell r="H276">
            <v>16215.547368</v>
          </cell>
          <cell r="I276">
            <v>60797.097711059716</v>
          </cell>
          <cell r="J276">
            <v>91955610.287977815</v>
          </cell>
        </row>
        <row r="277">
          <cell r="C277" t="str">
            <v>Mãng cÊp phèi ®¸ d¨m lo¹i 1</v>
          </cell>
          <cell r="D277" t="str">
            <v>m3</v>
          </cell>
          <cell r="E277">
            <v>165</v>
          </cell>
          <cell r="F277">
            <v>211603.89028571427</v>
          </cell>
          <cell r="G277">
            <v>675.13600000000008</v>
          </cell>
          <cell r="H277">
            <v>7602.8820839999989</v>
          </cell>
          <cell r="I277">
            <v>256047.42392078004</v>
          </cell>
          <cell r="J277">
            <v>42247824.94692871</v>
          </cell>
        </row>
        <row r="278">
          <cell r="C278" t="str">
            <v>cÇu c©y b­ëi km402+955.62</v>
          </cell>
          <cell r="D278" t="str">
            <v>NM Cô Ñieän</v>
          </cell>
          <cell r="E278" t="str">
            <v>Rack 2 söù</v>
          </cell>
          <cell r="F278" t="str">
            <v>caùi</v>
          </cell>
          <cell r="G278">
            <v>16286</v>
          </cell>
          <cell r="H278">
            <v>0.35</v>
          </cell>
          <cell r="I278">
            <v>0</v>
          </cell>
          <cell r="J278">
            <v>1687268738.1014953</v>
          </cell>
        </row>
        <row r="279">
          <cell r="C279" t="str">
            <v>1. DÇm BTCT th­êng L=12m</v>
          </cell>
          <cell r="D279" t="str">
            <v>NM Cô Ñieän</v>
          </cell>
          <cell r="E279" t="str">
            <v>Rack 3 söù</v>
          </cell>
          <cell r="F279" t="str">
            <v>caùi</v>
          </cell>
          <cell r="G279">
            <v>22762</v>
          </cell>
          <cell r="H279">
            <v>0.45</v>
          </cell>
          <cell r="I279">
            <v>0</v>
          </cell>
          <cell r="J279">
            <v>271000000</v>
          </cell>
        </row>
        <row r="280">
          <cell r="C280" t="str">
            <v>DÇm BTCT th­êng L=12m</v>
          </cell>
          <cell r="D280" t="str">
            <v>DÇm</v>
          </cell>
          <cell r="E280">
            <v>5</v>
          </cell>
          <cell r="F280" t="e">
            <v>#N/A</v>
          </cell>
          <cell r="G280" t="e">
            <v>#N/A</v>
          </cell>
          <cell r="H280" t="e">
            <v>#N/A</v>
          </cell>
          <cell r="I280">
            <v>35000000</v>
          </cell>
          <cell r="J280">
            <v>175000000</v>
          </cell>
        </row>
        <row r="281">
          <cell r="C281" t="str">
            <v>Lao l¾p dÇm BTCT L=12m</v>
          </cell>
          <cell r="D281" t="str">
            <v>DÇm</v>
          </cell>
          <cell r="E281">
            <v>5</v>
          </cell>
          <cell r="F281" t="e">
            <v>#N/A</v>
          </cell>
          <cell r="G281" t="e">
            <v>#N/A</v>
          </cell>
          <cell r="H281" t="e">
            <v>#N/A</v>
          </cell>
          <cell r="I281">
            <v>15000000</v>
          </cell>
          <cell r="J281">
            <v>75000000</v>
          </cell>
        </row>
        <row r="282">
          <cell r="C282" t="str">
            <v>Mua vµ l¾p ®Æt gèi cÇu b»ng cao su</v>
          </cell>
          <cell r="D282" t="str">
            <v>Gèi</v>
          </cell>
          <cell r="E282">
            <v>10</v>
          </cell>
          <cell r="F282">
            <v>1581785.4</v>
          </cell>
          <cell r="G282">
            <v>30683.100000000002</v>
          </cell>
          <cell r="H282">
            <v>0</v>
          </cell>
          <cell r="I282">
            <v>2100000</v>
          </cell>
          <cell r="J282">
            <v>21000000</v>
          </cell>
        </row>
        <row r="283">
          <cell r="C283" t="str">
            <v>2. Líp phñ mÆt cÇu</v>
          </cell>
          <cell r="D283">
            <v>0</v>
          </cell>
          <cell r="E283" t="str">
            <v>Saét 50 x 5</v>
          </cell>
          <cell r="F283" t="str">
            <v>kg</v>
          </cell>
          <cell r="G283">
            <v>9726</v>
          </cell>
          <cell r="H283">
            <v>1.96</v>
          </cell>
          <cell r="I283">
            <v>0</v>
          </cell>
          <cell r="J283">
            <v>21604765.15342696</v>
          </cell>
        </row>
        <row r="284">
          <cell r="C284" t="str">
            <v>Bª t«ng t¹o dèc M300</v>
          </cell>
          <cell r="D284" t="str">
            <v>m3</v>
          </cell>
          <cell r="E284">
            <v>9.6</v>
          </cell>
          <cell r="F284">
            <v>574369.22931885719</v>
          </cell>
          <cell r="G284">
            <v>40910.799999999996</v>
          </cell>
          <cell r="H284">
            <v>12642.59325</v>
          </cell>
          <cell r="I284">
            <v>983321.19550532626</v>
          </cell>
          <cell r="J284">
            <v>9439883.4768511318</v>
          </cell>
        </row>
        <row r="285">
          <cell r="C285" t="str">
            <v>BTN h¹t mÞn dµy 5cm</v>
          </cell>
          <cell r="D285" t="str">
            <v>m2</v>
          </cell>
          <cell r="E285">
            <v>96</v>
          </cell>
          <cell r="F285">
            <v>42468.434871299731</v>
          </cell>
          <cell r="G285">
            <v>329.74254000000002</v>
          </cell>
          <cell r="H285">
            <v>2021.9958464000001</v>
          </cell>
          <cell r="I285">
            <v>57176.14270663201</v>
          </cell>
          <cell r="J285">
            <v>5488909.6998366732</v>
          </cell>
        </row>
        <row r="286">
          <cell r="C286" t="str">
            <v>Cèt thÐp c¸c lo¹i</v>
          </cell>
          <cell r="D286" t="str">
            <v>TÊn</v>
          </cell>
          <cell r="E286">
            <v>0.96</v>
          </cell>
          <cell r="F286">
            <v>4911215.3371428577</v>
          </cell>
          <cell r="G286">
            <v>159406.01</v>
          </cell>
          <cell r="H286">
            <v>99583.053999999989</v>
          </cell>
          <cell r="I286">
            <v>6954137.4757699519</v>
          </cell>
          <cell r="J286">
            <v>6675971.9767391533</v>
          </cell>
        </row>
        <row r="287">
          <cell r="C287" t="str">
            <v>3. Lan can tay vÞn b»ng BTCT</v>
          </cell>
          <cell r="D287" t="str">
            <v>md</v>
          </cell>
          <cell r="E287">
            <v>39.6</v>
          </cell>
          <cell r="F287" t="str">
            <v>taám</v>
          </cell>
          <cell r="G287">
            <v>61079.28</v>
          </cell>
          <cell r="H287">
            <v>6.28</v>
          </cell>
          <cell r="I287">
            <v>450000</v>
          </cell>
          <cell r="J287">
            <v>17820000</v>
          </cell>
        </row>
        <row r="288">
          <cell r="C288" t="str">
            <v>4. B¶n dÉn KT(300x220x20)cm</v>
          </cell>
          <cell r="D288" t="str">
            <v>b¶n</v>
          </cell>
          <cell r="E288">
            <v>8</v>
          </cell>
          <cell r="F288" t="str">
            <v>kg</v>
          </cell>
          <cell r="G288">
            <v>9726</v>
          </cell>
          <cell r="H288">
            <v>6.28</v>
          </cell>
          <cell r="I288">
            <v>2200000</v>
          </cell>
          <cell r="J288">
            <v>17600000</v>
          </cell>
        </row>
        <row r="289">
          <cell r="C289" t="str">
            <v>5. Khe co d·n cao su</v>
          </cell>
          <cell r="D289" t="str">
            <v>md</v>
          </cell>
          <cell r="E289">
            <v>16</v>
          </cell>
          <cell r="F289" t="str">
            <v>kg</v>
          </cell>
          <cell r="G289">
            <v>9726</v>
          </cell>
          <cell r="H289">
            <v>1.26</v>
          </cell>
          <cell r="I289">
            <v>2500000</v>
          </cell>
          <cell r="J289">
            <v>40000000</v>
          </cell>
        </row>
        <row r="290">
          <cell r="C290" t="str">
            <v>6. T­êng hé lan mÒm</v>
          </cell>
          <cell r="D290" t="str">
            <v>md</v>
          </cell>
          <cell r="E290">
            <v>40</v>
          </cell>
          <cell r="F290" t="str">
            <v>kg</v>
          </cell>
          <cell r="G290">
            <v>9726</v>
          </cell>
          <cell r="H290">
            <v>2.83</v>
          </cell>
          <cell r="I290">
            <v>450000</v>
          </cell>
          <cell r="J290">
            <v>18000000</v>
          </cell>
        </row>
        <row r="291">
          <cell r="C291" t="str">
            <v>7. Mè cÇu</v>
          </cell>
          <cell r="D291" t="str">
            <v>TÊn</v>
          </cell>
          <cell r="E291">
            <v>28.07</v>
          </cell>
          <cell r="F291">
            <v>4932735.3371428577</v>
          </cell>
          <cell r="G291">
            <v>179831.68000000002</v>
          </cell>
          <cell r="H291">
            <v>210581.53</v>
          </cell>
          <cell r="I291">
            <v>0</v>
          </cell>
          <cell r="J291">
            <v>987945824.96535063</v>
          </cell>
        </row>
        <row r="292">
          <cell r="C292" t="str">
            <v>Bª t«ng M300</v>
          </cell>
          <cell r="D292" t="str">
            <v>m3</v>
          </cell>
          <cell r="E292">
            <v>336.57</v>
          </cell>
          <cell r="F292">
            <v>563323.6672165714</v>
          </cell>
          <cell r="G292">
            <v>83931.68</v>
          </cell>
          <cell r="H292">
            <v>50524.219980000002</v>
          </cell>
          <cell r="I292">
            <v>1211661.7359944407</v>
          </cell>
          <cell r="J292">
            <v>407808990.4836489</v>
          </cell>
        </row>
        <row r="293">
          <cell r="C293" t="str">
            <v>Bª t«ng M250</v>
          </cell>
          <cell r="D293" t="str">
            <v>m3</v>
          </cell>
          <cell r="E293">
            <v>64.44</v>
          </cell>
          <cell r="F293">
            <v>467896.36724971433</v>
          </cell>
          <cell r="G293">
            <v>44651.040000000001</v>
          </cell>
          <cell r="H293">
            <v>50524.219980000002</v>
          </cell>
          <cell r="I293">
            <v>913830.47055423819</v>
          </cell>
          <cell r="J293">
            <v>58887235.522515103</v>
          </cell>
        </row>
        <row r="294">
          <cell r="C294" t="str">
            <v>Bª t«ng lãt mãng M100 ®¸ 4x6</v>
          </cell>
          <cell r="D294" t="str">
            <v>m3</v>
          </cell>
          <cell r="E294">
            <v>9.9</v>
          </cell>
          <cell r="F294">
            <v>261846.0050055357</v>
          </cell>
          <cell r="G294">
            <v>22898.699999999997</v>
          </cell>
          <cell r="H294">
            <v>12040.565000000001</v>
          </cell>
          <cell r="I294">
            <v>476409.41943829454</v>
          </cell>
          <cell r="J294">
            <v>4716453.2524391161</v>
          </cell>
        </row>
        <row r="295">
          <cell r="C295" t="str">
            <v>Cèt thÐp c¸c lo¹i</v>
          </cell>
          <cell r="D295" t="str">
            <v>TÊn</v>
          </cell>
          <cell r="E295">
            <v>28.07</v>
          </cell>
          <cell r="F295">
            <v>4932735.3371428577</v>
          </cell>
          <cell r="G295">
            <v>179831.68000000002</v>
          </cell>
          <cell r="H295">
            <v>210581.53</v>
          </cell>
          <cell r="I295">
            <v>7224454.8297665929</v>
          </cell>
          <cell r="J295">
            <v>202790447.07154825</v>
          </cell>
        </row>
        <row r="296">
          <cell r="C296" t="str">
            <v>§¸ héc x©y tø nãn M100</v>
          </cell>
          <cell r="D296" t="str">
            <v>m3</v>
          </cell>
          <cell r="E296">
            <v>34.1</v>
          </cell>
          <cell r="F296">
            <v>278810.8254982286</v>
          </cell>
          <cell r="G296">
            <v>35358.619999999995</v>
          </cell>
          <cell r="H296">
            <v>0</v>
          </cell>
          <cell r="I296">
            <v>488783.70716064883</v>
          </cell>
          <cell r="J296">
            <v>16667524.414178126</v>
          </cell>
        </row>
        <row r="297">
          <cell r="C297" t="str">
            <v>§¸ héc x©y taluy v÷a M100</v>
          </cell>
          <cell r="D297" t="str">
            <v>m3</v>
          </cell>
          <cell r="E297">
            <v>64.5</v>
          </cell>
          <cell r="F297">
            <v>248531.96105274287</v>
          </cell>
          <cell r="G297">
            <v>31998.09</v>
          </cell>
          <cell r="H297">
            <v>0</v>
          </cell>
          <cell r="I297">
            <v>437566.59880956577</v>
          </cell>
          <cell r="J297">
            <v>28223045.62321699</v>
          </cell>
        </row>
        <row r="298">
          <cell r="C298" t="str">
            <v>§¸ héc x©y mãng, ch©n khay M100</v>
          </cell>
          <cell r="D298" t="str">
            <v>m3</v>
          </cell>
          <cell r="E298">
            <v>70.709999999999994</v>
          </cell>
          <cell r="F298">
            <v>248531.96105274287</v>
          </cell>
          <cell r="G298">
            <v>27907.01</v>
          </cell>
          <cell r="H298">
            <v>0</v>
          </cell>
          <cell r="I298">
            <v>421653.28258626495</v>
          </cell>
          <cell r="J298">
            <v>29815103.611674793</v>
          </cell>
        </row>
        <row r="299">
          <cell r="C299" t="str">
            <v xml:space="preserve">D¨m s¹n ®Öm </v>
          </cell>
          <cell r="D299" t="str">
            <v>m3</v>
          </cell>
          <cell r="E299">
            <v>44.15</v>
          </cell>
          <cell r="F299">
            <v>135855.41509523807</v>
          </cell>
          <cell r="G299">
            <v>30115.26</v>
          </cell>
          <cell r="H299">
            <v>0</v>
          </cell>
          <cell r="I299">
            <v>288292.40124649595</v>
          </cell>
          <cell r="J299">
            <v>12728109.515032796</v>
          </cell>
        </row>
        <row r="300">
          <cell r="C300" t="str">
            <v xml:space="preserve">§µo mãng ®Êt cÊp 3 </v>
          </cell>
          <cell r="D300" t="str">
            <v>m3</v>
          </cell>
          <cell r="E300">
            <v>2155.56</v>
          </cell>
          <cell r="F300">
            <v>0</v>
          </cell>
          <cell r="G300">
            <v>5890.0582800000002</v>
          </cell>
          <cell r="H300">
            <v>2404.6233119999997</v>
          </cell>
          <cell r="I300">
            <v>26458.435658106639</v>
          </cell>
          <cell r="J300">
            <v>57032745.567188345</v>
          </cell>
        </row>
        <row r="301">
          <cell r="C301" t="str">
            <v>§¾p ®Êt cÊp 3</v>
          </cell>
          <cell r="D301" t="str">
            <v>m3</v>
          </cell>
          <cell r="E301">
            <v>2357.7800000000002</v>
          </cell>
          <cell r="F301">
            <v>0</v>
          </cell>
          <cell r="G301">
            <v>9298.26</v>
          </cell>
          <cell r="H301">
            <v>0</v>
          </cell>
          <cell r="I301">
            <v>36167.992732107356</v>
          </cell>
          <cell r="J301">
            <v>85276169.903908089</v>
          </cell>
        </row>
        <row r="302">
          <cell r="C302" t="str">
            <v>Thi c«ng mè</v>
          </cell>
          <cell r="D302" t="str">
            <v>TB</v>
          </cell>
          <cell r="E302">
            <v>84000000</v>
          </cell>
          <cell r="F302">
            <v>84000000</v>
          </cell>
          <cell r="G302">
            <v>0</v>
          </cell>
          <cell r="H302">
            <v>0</v>
          </cell>
          <cell r="I302">
            <v>0</v>
          </cell>
          <cell r="J302">
            <v>84000000</v>
          </cell>
        </row>
        <row r="303">
          <cell r="C303" t="str">
            <v xml:space="preserve">8. Cäc BTCT (35x35)cm </v>
          </cell>
          <cell r="D303" t="str">
            <v>md</v>
          </cell>
          <cell r="E303">
            <v>400000</v>
          </cell>
          <cell r="F303">
            <v>0</v>
          </cell>
          <cell r="G303">
            <v>400000</v>
          </cell>
          <cell r="H303">
            <v>0</v>
          </cell>
          <cell r="I303">
            <v>400000</v>
          </cell>
          <cell r="J303">
            <v>0</v>
          </cell>
        </row>
        <row r="304">
          <cell r="C304" t="str">
            <v>9. H¹ng môc kh¸c</v>
          </cell>
          <cell r="D304" t="str">
            <v>TB</v>
          </cell>
          <cell r="E304">
            <v>0</v>
          </cell>
          <cell r="F304">
            <v>21000000</v>
          </cell>
          <cell r="G304">
            <v>0</v>
          </cell>
          <cell r="H304">
            <v>21000000</v>
          </cell>
          <cell r="I304">
            <v>0</v>
          </cell>
          <cell r="J304">
            <v>21000000</v>
          </cell>
        </row>
        <row r="305">
          <cell r="C305" t="str">
            <v>§¾p ®Êt ®ª quai</v>
          </cell>
          <cell r="D305" t="str">
            <v>m3</v>
          </cell>
          <cell r="E305">
            <v>31.57</v>
          </cell>
          <cell r="F305">
            <v>0</v>
          </cell>
          <cell r="G305">
            <v>29528.04</v>
          </cell>
          <cell r="H305">
            <v>0</v>
          </cell>
          <cell r="I305">
            <v>137828.35964320746</v>
          </cell>
          <cell r="J305">
            <v>4351241.3139360594</v>
          </cell>
        </row>
        <row r="306">
          <cell r="C306" t="str">
            <v>M¸y b¬m n­íc</v>
          </cell>
          <cell r="D306" t="str">
            <v>Ca</v>
          </cell>
          <cell r="E306">
            <v>21</v>
          </cell>
          <cell r="F306">
            <v>0</v>
          </cell>
          <cell r="G306">
            <v>0</v>
          </cell>
          <cell r="H306">
            <v>466499</v>
          </cell>
          <cell r="I306">
            <v>625657.55711489427</v>
          </cell>
          <cell r="J306">
            <v>13138808.69941278</v>
          </cell>
        </row>
        <row r="307">
          <cell r="C307" t="str">
            <v>Mua vµ l¾p ®Æt biÓn b¸o ®­êng bé</v>
          </cell>
          <cell r="D307" t="str">
            <v>Bé</v>
          </cell>
          <cell r="E307">
            <v>4</v>
          </cell>
          <cell r="F307">
            <v>594310.03418620001</v>
          </cell>
          <cell r="G307">
            <v>9170.9856</v>
          </cell>
          <cell r="H307">
            <v>2246.2963200000004</v>
          </cell>
          <cell r="I307">
            <v>860000</v>
          </cell>
          <cell r="J307">
            <v>3440000</v>
          </cell>
        </row>
        <row r="308">
          <cell r="C308" t="str">
            <v>10. Ph¸ dì cÇu cò</v>
          </cell>
          <cell r="D308">
            <v>35379846.377317443</v>
          </cell>
          <cell r="E308">
            <v>35379846.377317443</v>
          </cell>
          <cell r="F308">
            <v>0</v>
          </cell>
          <cell r="G308">
            <v>0</v>
          </cell>
          <cell r="H308">
            <v>0</v>
          </cell>
          <cell r="I308">
            <v>0</v>
          </cell>
          <cell r="J308">
            <v>35379846.377317443</v>
          </cell>
        </row>
        <row r="309">
          <cell r="C309" t="str">
            <v>§Ëp bá bª t«ng cÇu cò</v>
          </cell>
          <cell r="D309" t="str">
            <v>m3</v>
          </cell>
          <cell r="E309">
            <v>38.909999999999997</v>
          </cell>
          <cell r="F309">
            <v>0</v>
          </cell>
          <cell r="G309">
            <v>68671.7</v>
          </cell>
          <cell r="H309">
            <v>0</v>
          </cell>
          <cell r="I309">
            <v>267116.37946255063</v>
          </cell>
          <cell r="J309">
            <v>10393498.324887844</v>
          </cell>
        </row>
        <row r="310">
          <cell r="C310" t="str">
            <v>§Ëp bá ®¸ héc x©y cò</v>
          </cell>
          <cell r="D310" t="str">
            <v>m3</v>
          </cell>
          <cell r="E310">
            <v>163.35</v>
          </cell>
          <cell r="F310">
            <v>0</v>
          </cell>
          <cell r="G310">
            <v>22208.720000000001</v>
          </cell>
          <cell r="H310">
            <v>0</v>
          </cell>
          <cell r="I310">
            <v>86386.573783633401</v>
          </cell>
          <cell r="J310">
            <v>14111246.827556515</v>
          </cell>
        </row>
        <row r="311">
          <cell r="C311" t="str">
            <v>Th¸o dì thÐp cÇu cò</v>
          </cell>
          <cell r="D311" t="str">
            <v>TÊn</v>
          </cell>
          <cell r="E311">
            <v>5.6519999999999992</v>
          </cell>
          <cell r="F311">
            <v>215999.99999999997</v>
          </cell>
          <cell r="G311">
            <v>218652</v>
          </cell>
          <cell r="H311">
            <v>543277.45000000007</v>
          </cell>
          <cell r="I311">
            <v>1924115.5741105948</v>
          </cell>
          <cell r="J311">
            <v>10875101.224873081</v>
          </cell>
        </row>
        <row r="312">
          <cell r="C312" t="str">
            <v>11. TuyÕn tr¸nh</v>
          </cell>
          <cell r="D312">
            <v>0</v>
          </cell>
          <cell r="E312">
            <v>256918301.60540026</v>
          </cell>
          <cell r="F312">
            <v>0</v>
          </cell>
          <cell r="G312">
            <v>256918301.60540026</v>
          </cell>
          <cell r="H312">
            <v>0</v>
          </cell>
          <cell r="I312">
            <v>0</v>
          </cell>
          <cell r="J312">
            <v>256918301.60540026</v>
          </cell>
        </row>
        <row r="313">
          <cell r="C313" t="str">
            <v>DÇm I500 lµm cÇu t¹m</v>
          </cell>
          <cell r="D313" t="str">
            <v>TÊn</v>
          </cell>
          <cell r="E313">
            <v>7.5359999999999996</v>
          </cell>
          <cell r="F313">
            <v>999886.30761904758</v>
          </cell>
          <cell r="G313">
            <v>346912.49600000004</v>
          </cell>
          <cell r="H313">
            <v>446151.53</v>
          </cell>
          <cell r="I313">
            <v>3623924.8854130441</v>
          </cell>
          <cell r="J313">
            <v>27309897.936472699</v>
          </cell>
        </row>
        <row r="314">
          <cell r="C314" t="str">
            <v>L¾p dùng vµ th¸o dì cÇu t¹m</v>
          </cell>
          <cell r="D314" t="str">
            <v>TÊn</v>
          </cell>
          <cell r="E314">
            <v>7.5359999999999996</v>
          </cell>
          <cell r="F314">
            <v>278999.99999999994</v>
          </cell>
          <cell r="G314">
            <v>218652</v>
          </cell>
          <cell r="H314">
            <v>543277.45000000007</v>
          </cell>
          <cell r="I314">
            <v>2200391.9957527202</v>
          </cell>
          <cell r="J314">
            <v>16582154.079992497</v>
          </cell>
        </row>
        <row r="315">
          <cell r="C315" t="str">
            <v>L¾p ®Æt vµ th¸o dì rä ®¸</v>
          </cell>
          <cell r="D315" t="str">
            <v>Rä</v>
          </cell>
          <cell r="E315">
            <v>64</v>
          </cell>
          <cell r="F315">
            <v>167311.23357142857</v>
          </cell>
          <cell r="G315">
            <v>63119.520000000004</v>
          </cell>
          <cell r="H315">
            <v>0</v>
          </cell>
          <cell r="I315">
            <v>498735.7040999615</v>
          </cell>
          <cell r="J315">
            <v>31919085.062397536</v>
          </cell>
        </row>
        <row r="316">
          <cell r="C316" t="str">
            <v xml:space="preserve">§¾p ®Êt nÒn ®­êng </v>
          </cell>
          <cell r="D316" t="str">
            <v>m3</v>
          </cell>
          <cell r="E316">
            <v>2145</v>
          </cell>
          <cell r="F316">
            <v>5714.2857142857138</v>
          </cell>
          <cell r="G316">
            <v>6287.7246742857133</v>
          </cell>
          <cell r="H316">
            <v>16215.547368</v>
          </cell>
          <cell r="I316">
            <v>60797.097711059716</v>
          </cell>
          <cell r="J316">
            <v>130409774.59022309</v>
          </cell>
        </row>
        <row r="317">
          <cell r="C317" t="str">
            <v>Mãng cÊp phèi ®¸ d¨m lo¹i 1</v>
          </cell>
          <cell r="D317" t="str">
            <v>m3</v>
          </cell>
          <cell r="E317">
            <v>198</v>
          </cell>
          <cell r="F317">
            <v>211603.89028571427</v>
          </cell>
          <cell r="G317">
            <v>675.13600000000008</v>
          </cell>
          <cell r="H317">
            <v>7602.8820839999989</v>
          </cell>
          <cell r="I317">
            <v>256047.42392078004</v>
          </cell>
          <cell r="J317">
            <v>50697389.936314449</v>
          </cell>
        </row>
        <row r="318">
          <cell r="C318" t="str">
            <v>cÇu nghiªng km407+682.2</v>
          </cell>
          <cell r="D318">
            <v>2531392571.695261</v>
          </cell>
          <cell r="E318">
            <v>2531392571.695261</v>
          </cell>
          <cell r="F318">
            <v>0</v>
          </cell>
          <cell r="G318">
            <v>0</v>
          </cell>
          <cell r="H318">
            <v>0</v>
          </cell>
          <cell r="I318">
            <v>0</v>
          </cell>
          <cell r="J318">
            <v>2531392571.695261</v>
          </cell>
        </row>
        <row r="319">
          <cell r="C319" t="str">
            <v>1. DÇm BTCT D¦L L=24m</v>
          </cell>
          <cell r="D319">
            <v>528800000</v>
          </cell>
          <cell r="E319">
            <v>528800000</v>
          </cell>
          <cell r="F319">
            <v>0</v>
          </cell>
          <cell r="G319">
            <v>0</v>
          </cell>
          <cell r="H319">
            <v>0</v>
          </cell>
          <cell r="I319">
            <v>0</v>
          </cell>
          <cell r="J319">
            <v>528800000</v>
          </cell>
        </row>
        <row r="320">
          <cell r="C320" t="str">
            <v>DÇm BTCT D¦L L=24m</v>
          </cell>
          <cell r="D320" t="str">
            <v>DÇm</v>
          </cell>
          <cell r="E320">
            <v>4</v>
          </cell>
          <cell r="F320" t="e">
            <v>#N/A</v>
          </cell>
          <cell r="G320" t="e">
            <v>#N/A</v>
          </cell>
          <cell r="H320" t="e">
            <v>#N/A</v>
          </cell>
          <cell r="I320">
            <v>100000000</v>
          </cell>
          <cell r="J320">
            <v>400000000</v>
          </cell>
        </row>
        <row r="321">
          <cell r="C321" t="str">
            <v>Lao l¾p dÇm BTCT D¦L L=24m</v>
          </cell>
          <cell r="D321" t="str">
            <v>DÇm</v>
          </cell>
          <cell r="E321">
            <v>4</v>
          </cell>
          <cell r="F321" t="e">
            <v>#N/A</v>
          </cell>
          <cell r="G321" t="e">
            <v>#N/A</v>
          </cell>
          <cell r="H321" t="e">
            <v>#N/A</v>
          </cell>
          <cell r="I321">
            <v>28000000</v>
          </cell>
          <cell r="J321">
            <v>112000000</v>
          </cell>
        </row>
        <row r="322">
          <cell r="C322" t="str">
            <v>Mua vµ l¾p ®Æt gèi cÇu b»ng cao su</v>
          </cell>
          <cell r="D322" t="str">
            <v>Gèi</v>
          </cell>
          <cell r="E322">
            <v>8</v>
          </cell>
          <cell r="F322">
            <v>1581785.4</v>
          </cell>
          <cell r="G322">
            <v>30683.100000000002</v>
          </cell>
          <cell r="H322">
            <v>0</v>
          </cell>
          <cell r="I322">
            <v>2100000</v>
          </cell>
          <cell r="J322">
            <v>16800000</v>
          </cell>
        </row>
        <row r="323">
          <cell r="C323" t="str">
            <v>2. Líp phñ mÆt cÇu</v>
          </cell>
          <cell r="D323">
            <v>0</v>
          </cell>
          <cell r="E323">
            <v>43209530.30685392</v>
          </cell>
          <cell r="F323">
            <v>0</v>
          </cell>
          <cell r="G323">
            <v>43209530.30685392</v>
          </cell>
          <cell r="H323">
            <v>0</v>
          </cell>
          <cell r="I323">
            <v>0</v>
          </cell>
          <cell r="J323">
            <v>43209530.30685392</v>
          </cell>
        </row>
        <row r="324">
          <cell r="C324" t="str">
            <v>Bª t«ng t¹o dèc M300</v>
          </cell>
          <cell r="D324" t="str">
            <v>m3</v>
          </cell>
          <cell r="E324">
            <v>19.2</v>
          </cell>
          <cell r="F324">
            <v>574369.22931885719</v>
          </cell>
          <cell r="G324">
            <v>40910.799999999996</v>
          </cell>
          <cell r="H324">
            <v>12642.59325</v>
          </cell>
          <cell r="I324">
            <v>983321.19550532626</v>
          </cell>
          <cell r="J324">
            <v>18879766.953702264</v>
          </cell>
        </row>
        <row r="325">
          <cell r="C325" t="str">
            <v>BTN h¹t mÞn dµy 5cm</v>
          </cell>
          <cell r="D325" t="str">
            <v>m2</v>
          </cell>
          <cell r="E325">
            <v>192</v>
          </cell>
          <cell r="F325">
            <v>42468.434871299731</v>
          </cell>
          <cell r="G325">
            <v>329.74254000000002</v>
          </cell>
          <cell r="H325">
            <v>2021.9958464000001</v>
          </cell>
          <cell r="I325">
            <v>57176.14270663201</v>
          </cell>
          <cell r="J325">
            <v>10977819.399673346</v>
          </cell>
        </row>
        <row r="326">
          <cell r="C326" t="str">
            <v>Cèt thÐp c¸c lo¹i</v>
          </cell>
          <cell r="D326" t="str">
            <v>TÊn</v>
          </cell>
          <cell r="E326">
            <v>1.92</v>
          </cell>
          <cell r="F326">
            <v>4911215.3371428577</v>
          </cell>
          <cell r="G326">
            <v>159406.01</v>
          </cell>
          <cell r="H326">
            <v>99583.053999999989</v>
          </cell>
          <cell r="I326">
            <v>6954137.4757699519</v>
          </cell>
          <cell r="J326">
            <v>13351943.953478307</v>
          </cell>
        </row>
        <row r="327">
          <cell r="C327" t="str">
            <v>3. Lan can tay vÞn b»ng BTCT</v>
          </cell>
          <cell r="D327" t="str">
            <v>md</v>
          </cell>
          <cell r="E327">
            <v>70.28</v>
          </cell>
          <cell r="F327">
            <v>450000</v>
          </cell>
          <cell r="G327">
            <v>31626000</v>
          </cell>
          <cell r="H327">
            <v>450000</v>
          </cell>
          <cell r="I327">
            <v>450000</v>
          </cell>
          <cell r="J327">
            <v>31626000</v>
          </cell>
        </row>
        <row r="328">
          <cell r="C328" t="str">
            <v>4. B¶n dÉn KT(300x220x20)cm</v>
          </cell>
          <cell r="D328" t="str">
            <v>b¶n</v>
          </cell>
          <cell r="E328">
            <v>8</v>
          </cell>
          <cell r="F328">
            <v>2200000</v>
          </cell>
          <cell r="G328">
            <v>17600000</v>
          </cell>
          <cell r="H328">
            <v>2200000</v>
          </cell>
          <cell r="I328">
            <v>2200000</v>
          </cell>
          <cell r="J328">
            <v>17600000</v>
          </cell>
        </row>
        <row r="329">
          <cell r="C329" t="str">
            <v>5. Khe co d·n cao su</v>
          </cell>
          <cell r="D329" t="str">
            <v>md</v>
          </cell>
          <cell r="E329">
            <v>16</v>
          </cell>
          <cell r="F329">
            <v>2500000</v>
          </cell>
          <cell r="G329">
            <v>40000000</v>
          </cell>
          <cell r="H329">
            <v>2500000</v>
          </cell>
          <cell r="I329">
            <v>2500000</v>
          </cell>
          <cell r="J329">
            <v>40000000</v>
          </cell>
        </row>
        <row r="330">
          <cell r="C330" t="str">
            <v>6. T­êng hé lan mÒm</v>
          </cell>
          <cell r="D330" t="str">
            <v>md</v>
          </cell>
          <cell r="E330">
            <v>40</v>
          </cell>
          <cell r="F330">
            <v>450000</v>
          </cell>
          <cell r="G330">
            <v>18000000</v>
          </cell>
          <cell r="H330">
            <v>450000</v>
          </cell>
          <cell r="I330">
            <v>450000</v>
          </cell>
          <cell r="J330">
            <v>18000000</v>
          </cell>
        </row>
        <row r="331">
          <cell r="C331" t="str">
            <v>7. Mè cÇu</v>
          </cell>
          <cell r="D331">
            <v>0</v>
          </cell>
          <cell r="E331">
            <v>998590960.21869349</v>
          </cell>
          <cell r="F331">
            <v>0</v>
          </cell>
          <cell r="G331">
            <v>998590960.21869349</v>
          </cell>
          <cell r="H331">
            <v>0</v>
          </cell>
          <cell r="I331">
            <v>0</v>
          </cell>
          <cell r="J331">
            <v>998590960.21869349</v>
          </cell>
        </row>
        <row r="332">
          <cell r="C332" t="str">
            <v>Bª t«ng M300</v>
          </cell>
          <cell r="D332" t="str">
            <v>m3</v>
          </cell>
          <cell r="E332">
            <v>315.36</v>
          </cell>
          <cell r="F332">
            <v>563323.6672165714</v>
          </cell>
          <cell r="G332">
            <v>83931.68</v>
          </cell>
          <cell r="H332">
            <v>50524.219980000002</v>
          </cell>
          <cell r="I332">
            <v>1211661.7359944407</v>
          </cell>
          <cell r="J332">
            <v>382109645.06320685</v>
          </cell>
        </row>
        <row r="333">
          <cell r="C333" t="str">
            <v>Bª t«ng M250</v>
          </cell>
          <cell r="D333" t="str">
            <v>m3</v>
          </cell>
          <cell r="E333">
            <v>58.78</v>
          </cell>
          <cell r="F333">
            <v>467896.36724971433</v>
          </cell>
          <cell r="G333">
            <v>44651.040000000001</v>
          </cell>
          <cell r="H333">
            <v>50524.219980000002</v>
          </cell>
          <cell r="I333">
            <v>913830.47055423819</v>
          </cell>
          <cell r="J333">
            <v>53714955.059178121</v>
          </cell>
        </row>
        <row r="334">
          <cell r="C334" t="str">
            <v>Bª t«ng lãt mãng M100 ®¸ 4x6</v>
          </cell>
          <cell r="D334" t="str">
            <v>m3</v>
          </cell>
          <cell r="E334">
            <v>7.2</v>
          </cell>
          <cell r="F334">
            <v>261846.0050055357</v>
          </cell>
          <cell r="G334">
            <v>22898.699999999997</v>
          </cell>
          <cell r="H334">
            <v>12040.565000000001</v>
          </cell>
          <cell r="I334">
            <v>476409.41943829454</v>
          </cell>
          <cell r="J334">
            <v>3430147.8199557206</v>
          </cell>
        </row>
        <row r="335">
          <cell r="C335" t="str">
            <v>Cèt thÐp c¸c lo¹i</v>
          </cell>
          <cell r="D335" t="str">
            <v>TÊn</v>
          </cell>
          <cell r="E335">
            <v>26.189</v>
          </cell>
          <cell r="F335">
            <v>4932735.3371428577</v>
          </cell>
          <cell r="G335">
            <v>179831.68000000002</v>
          </cell>
          <cell r="H335">
            <v>210581.53</v>
          </cell>
          <cell r="I335">
            <v>7224454.8297665929</v>
          </cell>
          <cell r="J335">
            <v>189201247.53675729</v>
          </cell>
        </row>
        <row r="336">
          <cell r="C336" t="str">
            <v>§¸ héc x©y tø nãn M100</v>
          </cell>
          <cell r="D336" t="str">
            <v>m3</v>
          </cell>
          <cell r="E336">
            <v>71.44</v>
          </cell>
          <cell r="F336">
            <v>278810.8254982286</v>
          </cell>
          <cell r="G336">
            <v>35358.619999999995</v>
          </cell>
          <cell r="H336">
            <v>0</v>
          </cell>
          <cell r="I336">
            <v>488783.70716064883</v>
          </cell>
          <cell r="J336">
            <v>34918708.039556749</v>
          </cell>
        </row>
        <row r="337">
          <cell r="C337" t="str">
            <v>§¸ héc x©y taluy v÷a M100</v>
          </cell>
          <cell r="D337" t="str">
            <v>m3</v>
          </cell>
          <cell r="E337">
            <v>80</v>
          </cell>
          <cell r="F337">
            <v>248531.96105274287</v>
          </cell>
          <cell r="G337">
            <v>31998.09</v>
          </cell>
          <cell r="H337">
            <v>0</v>
          </cell>
          <cell r="I337">
            <v>437566.59880956577</v>
          </cell>
          <cell r="J337">
            <v>35005327.904765263</v>
          </cell>
        </row>
        <row r="338">
          <cell r="C338" t="str">
            <v>§¸ héc x©y mãng, ch©n khay M100</v>
          </cell>
          <cell r="D338" t="str">
            <v>m3</v>
          </cell>
          <cell r="E338">
            <v>61.79</v>
          </cell>
          <cell r="F338">
            <v>248531.96105274287</v>
          </cell>
          <cell r="G338">
            <v>27907.01</v>
          </cell>
          <cell r="H338">
            <v>0</v>
          </cell>
          <cell r="I338">
            <v>421653.28258626495</v>
          </cell>
          <cell r="J338">
            <v>26053956.331005313</v>
          </cell>
        </row>
        <row r="339">
          <cell r="C339" t="str">
            <v xml:space="preserve">D¨m s¹n ®Öm </v>
          </cell>
          <cell r="D339" t="str">
            <v>m3</v>
          </cell>
          <cell r="E339">
            <v>64.69</v>
          </cell>
          <cell r="F339">
            <v>135855.41509523807</v>
          </cell>
          <cell r="G339">
            <v>30115.26</v>
          </cell>
          <cell r="H339">
            <v>0</v>
          </cell>
          <cell r="I339">
            <v>288292.40124649595</v>
          </cell>
          <cell r="J339">
            <v>18649635.436635822</v>
          </cell>
        </row>
        <row r="340">
          <cell r="C340" t="str">
            <v xml:space="preserve">§µo mãng ®Êt cÊp 3 </v>
          </cell>
          <cell r="D340" t="str">
            <v>m3</v>
          </cell>
          <cell r="E340">
            <v>3357.19</v>
          </cell>
          <cell r="F340">
            <v>0</v>
          </cell>
          <cell r="G340">
            <v>5890.0582800000002</v>
          </cell>
          <cell r="H340">
            <v>2404.6233119999997</v>
          </cell>
          <cell r="I340">
            <v>26458.435658106639</v>
          </cell>
          <cell r="J340">
            <v>88825995.607039034</v>
          </cell>
        </row>
        <row r="341">
          <cell r="C341" t="str">
            <v>§¾p ®Êt cÊp 3</v>
          </cell>
          <cell r="D341" t="str">
            <v>m3</v>
          </cell>
          <cell r="E341">
            <v>2424.2800000000002</v>
          </cell>
          <cell r="F341">
            <v>0</v>
          </cell>
          <cell r="G341">
            <v>9298.26</v>
          </cell>
          <cell r="H341">
            <v>0</v>
          </cell>
          <cell r="I341">
            <v>36167.992732107356</v>
          </cell>
          <cell r="J341">
            <v>87681341.420593232</v>
          </cell>
        </row>
        <row r="342">
          <cell r="C342" t="str">
            <v>Thi c«ng mè</v>
          </cell>
          <cell r="D342" t="str">
            <v>TB</v>
          </cell>
          <cell r="E342">
            <v>79000000</v>
          </cell>
          <cell r="F342">
            <v>79000000</v>
          </cell>
          <cell r="G342">
            <v>0</v>
          </cell>
          <cell r="H342">
            <v>0</v>
          </cell>
          <cell r="I342">
            <v>0</v>
          </cell>
          <cell r="J342">
            <v>79000000</v>
          </cell>
        </row>
        <row r="343">
          <cell r="C343" t="str">
            <v xml:space="preserve">8. Cäc BTCT (35x35)cm </v>
          </cell>
          <cell r="D343" t="str">
            <v>md</v>
          </cell>
          <cell r="E343">
            <v>704</v>
          </cell>
          <cell r="F343">
            <v>400000</v>
          </cell>
          <cell r="G343">
            <v>281600000</v>
          </cell>
          <cell r="H343">
            <v>400000</v>
          </cell>
          <cell r="I343">
            <v>400000</v>
          </cell>
          <cell r="J343">
            <v>281600000</v>
          </cell>
        </row>
        <row r="344">
          <cell r="C344" t="str">
            <v>9. H¹ng môc kh¸c</v>
          </cell>
          <cell r="D344" t="str">
            <v>TB</v>
          </cell>
          <cell r="E344">
            <v>0</v>
          </cell>
          <cell r="F344">
            <v>56000000</v>
          </cell>
          <cell r="G344">
            <v>0</v>
          </cell>
          <cell r="H344">
            <v>56000000</v>
          </cell>
          <cell r="I344">
            <v>0</v>
          </cell>
          <cell r="J344">
            <v>56000000</v>
          </cell>
        </row>
        <row r="345">
          <cell r="C345" t="str">
            <v>§¾p ®Êt ®ª quai</v>
          </cell>
          <cell r="D345" t="str">
            <v>m3</v>
          </cell>
          <cell r="E345">
            <v>145</v>
          </cell>
          <cell r="F345">
            <v>0</v>
          </cell>
          <cell r="G345">
            <v>29528.04</v>
          </cell>
          <cell r="H345">
            <v>0</v>
          </cell>
          <cell r="I345">
            <v>137828.35964320746</v>
          </cell>
          <cell r="J345">
            <v>19985112.148265082</v>
          </cell>
        </row>
        <row r="346">
          <cell r="C346" t="str">
            <v>M¸y b¬m n­íc</v>
          </cell>
          <cell r="D346" t="str">
            <v>Ca</v>
          </cell>
          <cell r="E346">
            <v>52</v>
          </cell>
          <cell r="F346">
            <v>0</v>
          </cell>
          <cell r="G346">
            <v>0</v>
          </cell>
          <cell r="H346">
            <v>466499</v>
          </cell>
          <cell r="I346">
            <v>625657.55711489427</v>
          </cell>
          <cell r="J346">
            <v>32534192.969974503</v>
          </cell>
        </row>
        <row r="347">
          <cell r="C347" t="str">
            <v>Mua vµ l¾p ®Æt biÓn b¸o ®­êng bé</v>
          </cell>
          <cell r="D347" t="str">
            <v>Bé</v>
          </cell>
          <cell r="E347">
            <v>4</v>
          </cell>
          <cell r="F347">
            <v>594310.03418620001</v>
          </cell>
          <cell r="G347">
            <v>9170.9856</v>
          </cell>
          <cell r="H347">
            <v>2246.2963200000004</v>
          </cell>
          <cell r="I347">
            <v>860000</v>
          </cell>
          <cell r="J347">
            <v>3440000</v>
          </cell>
        </row>
        <row r="348">
          <cell r="C348" t="str">
            <v>10. Ph¸ dì cÇu cò</v>
          </cell>
          <cell r="D348">
            <v>42648581.675656386</v>
          </cell>
          <cell r="E348">
            <v>42648581.675656386</v>
          </cell>
          <cell r="F348">
            <v>0</v>
          </cell>
          <cell r="G348">
            <v>0</v>
          </cell>
          <cell r="H348">
            <v>0</v>
          </cell>
          <cell r="I348">
            <v>0</v>
          </cell>
          <cell r="J348">
            <v>42648581.675656386</v>
          </cell>
        </row>
        <row r="349">
          <cell r="C349" t="str">
            <v>§Ëp bá bª t«ng cÇu cò</v>
          </cell>
          <cell r="D349" t="str">
            <v>m3</v>
          </cell>
          <cell r="E349">
            <v>47.85</v>
          </cell>
          <cell r="F349">
            <v>0</v>
          </cell>
          <cell r="G349">
            <v>68671.7</v>
          </cell>
          <cell r="H349">
            <v>0</v>
          </cell>
          <cell r="I349">
            <v>267116.37946255063</v>
          </cell>
          <cell r="J349">
            <v>12781518.757283049</v>
          </cell>
        </row>
        <row r="350">
          <cell r="C350" t="str">
            <v>§Ëp bá ®¸ héc x©y cò</v>
          </cell>
          <cell r="D350" t="str">
            <v>m3</v>
          </cell>
          <cell r="E350">
            <v>240.83</v>
          </cell>
          <cell r="F350">
            <v>0</v>
          </cell>
          <cell r="G350">
            <v>22208.720000000001</v>
          </cell>
          <cell r="H350">
            <v>0</v>
          </cell>
          <cell r="I350">
            <v>86386.573783633401</v>
          </cell>
          <cell r="J350">
            <v>20804478.564312432</v>
          </cell>
        </row>
        <row r="351">
          <cell r="C351" t="str">
            <v>Th¸o dì thÐp cÇu cò</v>
          </cell>
          <cell r="D351" t="str">
            <v>TÊn</v>
          </cell>
          <cell r="E351">
            <v>4.71</v>
          </cell>
          <cell r="F351">
            <v>215999.99999999997</v>
          </cell>
          <cell r="G351">
            <v>218652</v>
          </cell>
          <cell r="H351">
            <v>543277.45000000007</v>
          </cell>
          <cell r="I351">
            <v>1924115.5741105948</v>
          </cell>
          <cell r="J351">
            <v>9062584.3540609013</v>
          </cell>
        </row>
        <row r="352">
          <cell r="C352" t="str">
            <v>11. TuyÕn tr¸nh</v>
          </cell>
          <cell r="D352">
            <v>0</v>
          </cell>
          <cell r="E352">
            <v>473317499.49405706</v>
          </cell>
          <cell r="F352">
            <v>0</v>
          </cell>
          <cell r="G352">
            <v>473317499.49405706</v>
          </cell>
          <cell r="H352">
            <v>0</v>
          </cell>
          <cell r="I352">
            <v>0</v>
          </cell>
          <cell r="J352">
            <v>473317499.49405706</v>
          </cell>
        </row>
        <row r="353">
          <cell r="C353" t="str">
            <v>DÇm I500 lµm cÇu t¹m</v>
          </cell>
          <cell r="D353" t="str">
            <v>TÊn</v>
          </cell>
          <cell r="E353">
            <v>15.071999999999999</v>
          </cell>
          <cell r="F353">
            <v>999886.30761904758</v>
          </cell>
          <cell r="G353">
            <v>346912.49600000004</v>
          </cell>
          <cell r="H353">
            <v>446151.53</v>
          </cell>
          <cell r="I353">
            <v>3623924.8854130441</v>
          </cell>
          <cell r="J353">
            <v>54619795.872945398</v>
          </cell>
        </row>
        <row r="354">
          <cell r="C354" t="str">
            <v>L¾p dùng vµ th¸o dì cÇu t¹m</v>
          </cell>
          <cell r="D354" t="str">
            <v>TÊn</v>
          </cell>
          <cell r="E354">
            <v>15.071999999999999</v>
          </cell>
          <cell r="F354">
            <v>278999.99999999994</v>
          </cell>
          <cell r="G354">
            <v>218652</v>
          </cell>
          <cell r="H354">
            <v>543277.45000000007</v>
          </cell>
          <cell r="I354">
            <v>2200391.9957527202</v>
          </cell>
          <cell r="J354">
            <v>33164308.159984995</v>
          </cell>
        </row>
        <row r="355">
          <cell r="C355" t="str">
            <v>L¾p ®Æt vµ th¸o dì rä ®¸</v>
          </cell>
          <cell r="D355" t="str">
            <v>Rä</v>
          </cell>
          <cell r="E355">
            <v>210</v>
          </cell>
          <cell r="F355">
            <v>167311.23357142857</v>
          </cell>
          <cell r="G355">
            <v>63119.520000000004</v>
          </cell>
          <cell r="H355">
            <v>0</v>
          </cell>
          <cell r="I355">
            <v>498735.7040999615</v>
          </cell>
          <cell r="J355">
            <v>104734497.86099191</v>
          </cell>
        </row>
        <row r="356">
          <cell r="C356" t="str">
            <v xml:space="preserve">§¾p ®Êt nÒn ®­êng </v>
          </cell>
          <cell r="D356" t="str">
            <v>m3</v>
          </cell>
          <cell r="E356">
            <v>3750</v>
          </cell>
          <cell r="F356">
            <v>5714.2857142857138</v>
          </cell>
          <cell r="G356">
            <v>6287.7246742857133</v>
          </cell>
          <cell r="H356">
            <v>16215.547368</v>
          </cell>
          <cell r="I356">
            <v>60797.097711059716</v>
          </cell>
          <cell r="J356">
            <v>227989116.41647393</v>
          </cell>
        </row>
        <row r="357">
          <cell r="C357" t="str">
            <v>Mãng cÊp phèi ®¸ d¨m lo¹i 1</v>
          </cell>
          <cell r="D357" t="str">
            <v>m3</v>
          </cell>
          <cell r="E357">
            <v>206.25</v>
          </cell>
          <cell r="F357">
            <v>211603.89028571427</v>
          </cell>
          <cell r="G357">
            <v>675.13600000000008</v>
          </cell>
          <cell r="H357">
            <v>7602.8820839999989</v>
          </cell>
          <cell r="I357">
            <v>256047.42392078004</v>
          </cell>
          <cell r="J357">
            <v>52809781.183660887</v>
          </cell>
        </row>
        <row r="358">
          <cell r="C358" t="str">
            <v>cÇu s¾t km408+395.13</v>
          </cell>
          <cell r="D358">
            <v>2211272101.7826304</v>
          </cell>
          <cell r="E358">
            <v>2211272101.7826304</v>
          </cell>
          <cell r="F358">
            <v>0</v>
          </cell>
          <cell r="G358">
            <v>0</v>
          </cell>
          <cell r="H358">
            <v>0</v>
          </cell>
          <cell r="I358">
            <v>0</v>
          </cell>
          <cell r="J358">
            <v>2211272101.7826304</v>
          </cell>
        </row>
        <row r="359">
          <cell r="C359" t="str">
            <v>1. DÇm BTCT D¦L L=24m</v>
          </cell>
          <cell r="D359">
            <v>528800000</v>
          </cell>
          <cell r="E359">
            <v>528800000</v>
          </cell>
          <cell r="F359">
            <v>0</v>
          </cell>
          <cell r="G359">
            <v>0</v>
          </cell>
          <cell r="H359">
            <v>0</v>
          </cell>
          <cell r="I359">
            <v>0</v>
          </cell>
          <cell r="J359">
            <v>528800000</v>
          </cell>
        </row>
        <row r="360">
          <cell r="C360" t="str">
            <v>DÇm BTCT D¦L L=24m</v>
          </cell>
          <cell r="D360" t="str">
            <v>DÇm</v>
          </cell>
          <cell r="E360">
            <v>4</v>
          </cell>
          <cell r="F360" t="e">
            <v>#N/A</v>
          </cell>
          <cell r="G360" t="e">
            <v>#N/A</v>
          </cell>
          <cell r="H360" t="e">
            <v>#N/A</v>
          </cell>
          <cell r="I360">
            <v>100000000</v>
          </cell>
          <cell r="J360">
            <v>400000000</v>
          </cell>
        </row>
        <row r="361">
          <cell r="C361" t="str">
            <v>Lao l¾p dÇm BTCT D¦L L=24m</v>
          </cell>
          <cell r="D361" t="str">
            <v>DÇm</v>
          </cell>
          <cell r="E361">
            <v>4</v>
          </cell>
          <cell r="F361" t="e">
            <v>#N/A</v>
          </cell>
          <cell r="G361" t="e">
            <v>#N/A</v>
          </cell>
          <cell r="H361" t="e">
            <v>#N/A</v>
          </cell>
          <cell r="I361">
            <v>28000000</v>
          </cell>
          <cell r="J361">
            <v>112000000</v>
          </cell>
        </row>
        <row r="362">
          <cell r="C362" t="str">
            <v>Mua vµ l¾p ®Æt gèi cÇu b»ng cao su</v>
          </cell>
          <cell r="D362" t="str">
            <v>Gèi</v>
          </cell>
          <cell r="E362">
            <v>8</v>
          </cell>
          <cell r="F362">
            <v>1581785.4</v>
          </cell>
          <cell r="G362">
            <v>30683.100000000002</v>
          </cell>
          <cell r="H362">
            <v>0</v>
          </cell>
          <cell r="I362">
            <v>2100000</v>
          </cell>
          <cell r="J362">
            <v>16800000</v>
          </cell>
        </row>
        <row r="363">
          <cell r="C363" t="str">
            <v>2. Líp phñ mÆt cÇu</v>
          </cell>
          <cell r="D363">
            <v>0</v>
          </cell>
          <cell r="E363">
            <v>43209530.30685392</v>
          </cell>
          <cell r="F363">
            <v>0</v>
          </cell>
          <cell r="G363">
            <v>43209530.30685392</v>
          </cell>
          <cell r="H363">
            <v>0</v>
          </cell>
          <cell r="I363">
            <v>0</v>
          </cell>
          <cell r="J363">
            <v>43209530.30685392</v>
          </cell>
        </row>
        <row r="364">
          <cell r="C364" t="str">
            <v>Bª t«ng t¹o dèc M300</v>
          </cell>
          <cell r="D364" t="str">
            <v>m3</v>
          </cell>
          <cell r="E364">
            <v>19.2</v>
          </cell>
          <cell r="F364">
            <v>574369.22931885719</v>
          </cell>
          <cell r="G364">
            <v>40910.799999999996</v>
          </cell>
          <cell r="H364">
            <v>12642.59325</v>
          </cell>
          <cell r="I364">
            <v>983321.19550532626</v>
          </cell>
          <cell r="J364">
            <v>18879766.953702264</v>
          </cell>
        </row>
        <row r="365">
          <cell r="C365" t="str">
            <v>BTN h¹t mÞn dµy 5cm</v>
          </cell>
          <cell r="D365" t="str">
            <v>m2</v>
          </cell>
          <cell r="E365">
            <v>192</v>
          </cell>
          <cell r="F365">
            <v>42468.434871299731</v>
          </cell>
          <cell r="G365">
            <v>329.74254000000002</v>
          </cell>
          <cell r="H365">
            <v>2021.9958464000001</v>
          </cell>
          <cell r="I365">
            <v>57176.14270663201</v>
          </cell>
          <cell r="J365">
            <v>10977819.399673346</v>
          </cell>
        </row>
        <row r="366">
          <cell r="C366" t="str">
            <v>Cèt thÐp c¸c lo¹i</v>
          </cell>
          <cell r="D366" t="str">
            <v>TÊn</v>
          </cell>
          <cell r="E366">
            <v>1.92</v>
          </cell>
          <cell r="F366">
            <v>4911215.3371428577</v>
          </cell>
          <cell r="G366">
            <v>159406.01</v>
          </cell>
          <cell r="H366">
            <v>99583.053999999989</v>
          </cell>
          <cell r="I366">
            <v>6954137.4757699519</v>
          </cell>
          <cell r="J366">
            <v>13351943.953478307</v>
          </cell>
        </row>
        <row r="367">
          <cell r="C367" t="str">
            <v>3. Lan can tay vÞn b»ng BTCT</v>
          </cell>
          <cell r="D367" t="str">
            <v>md</v>
          </cell>
          <cell r="E367">
            <v>67.08</v>
          </cell>
          <cell r="F367">
            <v>450000</v>
          </cell>
          <cell r="G367">
            <v>30186000</v>
          </cell>
          <cell r="H367">
            <v>450000</v>
          </cell>
          <cell r="I367">
            <v>450000</v>
          </cell>
          <cell r="J367">
            <v>30186000</v>
          </cell>
        </row>
        <row r="368">
          <cell r="C368" t="str">
            <v>4. B¶n dÉn KT(300x220x20)cm</v>
          </cell>
          <cell r="D368" t="str">
            <v>b¶n</v>
          </cell>
          <cell r="E368">
            <v>8</v>
          </cell>
          <cell r="F368">
            <v>2200000</v>
          </cell>
          <cell r="G368">
            <v>17600000</v>
          </cell>
          <cell r="H368">
            <v>2200000</v>
          </cell>
          <cell r="I368">
            <v>2200000</v>
          </cell>
          <cell r="J368">
            <v>17600000</v>
          </cell>
        </row>
        <row r="369">
          <cell r="C369" t="str">
            <v>5. Khe co d·n cao su</v>
          </cell>
          <cell r="D369" t="str">
            <v>md</v>
          </cell>
          <cell r="E369">
            <v>16</v>
          </cell>
          <cell r="F369">
            <v>2500000</v>
          </cell>
          <cell r="G369">
            <v>40000000</v>
          </cell>
          <cell r="H369">
            <v>2500000</v>
          </cell>
          <cell r="I369">
            <v>2500000</v>
          </cell>
          <cell r="J369">
            <v>40000000</v>
          </cell>
        </row>
        <row r="370">
          <cell r="C370" t="str">
            <v>6. T­êng hé lan mÒm</v>
          </cell>
          <cell r="D370" t="str">
            <v>md</v>
          </cell>
          <cell r="E370">
            <v>40</v>
          </cell>
          <cell r="F370">
            <v>450000</v>
          </cell>
          <cell r="G370">
            <v>18000000</v>
          </cell>
          <cell r="H370">
            <v>450000</v>
          </cell>
          <cell r="I370">
            <v>450000</v>
          </cell>
          <cell r="J370">
            <v>18000000</v>
          </cell>
        </row>
        <row r="371">
          <cell r="C371" t="str">
            <v>7. Mè cÇu</v>
          </cell>
          <cell r="D371">
            <v>0</v>
          </cell>
          <cell r="E371">
            <v>755522391.79937518</v>
          </cell>
          <cell r="F371">
            <v>0</v>
          </cell>
          <cell r="G371">
            <v>755522391.79937518</v>
          </cell>
          <cell r="H371">
            <v>0</v>
          </cell>
          <cell r="I371">
            <v>0</v>
          </cell>
          <cell r="J371">
            <v>755522391.79937518</v>
          </cell>
        </row>
        <row r="372">
          <cell r="C372" t="str">
            <v>Bª t«ng M300</v>
          </cell>
          <cell r="D372" t="str">
            <v>m3</v>
          </cell>
          <cell r="E372">
            <v>228.56</v>
          </cell>
          <cell r="F372">
            <v>563323.6672165714</v>
          </cell>
          <cell r="G372">
            <v>83931.68</v>
          </cell>
          <cell r="H372">
            <v>50524.219980000002</v>
          </cell>
          <cell r="I372">
            <v>1211661.7359944407</v>
          </cell>
          <cell r="J372">
            <v>276937406.37888938</v>
          </cell>
        </row>
        <row r="373">
          <cell r="C373" t="str">
            <v>Bª t«ng M250</v>
          </cell>
          <cell r="D373" t="str">
            <v>m3</v>
          </cell>
          <cell r="E373">
            <v>52.61</v>
          </cell>
          <cell r="F373">
            <v>467896.36724971433</v>
          </cell>
          <cell r="G373">
            <v>44651.040000000001</v>
          </cell>
          <cell r="H373">
            <v>50524.219980000002</v>
          </cell>
          <cell r="I373">
            <v>913830.47055423819</v>
          </cell>
          <cell r="J373">
            <v>48076621.05585847</v>
          </cell>
        </row>
        <row r="374">
          <cell r="C374" t="str">
            <v>Bª t«ng lãt mãng M100 ®¸ 4x6</v>
          </cell>
          <cell r="D374" t="str">
            <v>m3</v>
          </cell>
          <cell r="E374">
            <v>7.2</v>
          </cell>
          <cell r="F374">
            <v>261846.0050055357</v>
          </cell>
          <cell r="G374">
            <v>22898.699999999997</v>
          </cell>
          <cell r="H374">
            <v>12040.565000000001</v>
          </cell>
          <cell r="I374">
            <v>476409.41943829454</v>
          </cell>
          <cell r="J374">
            <v>3430147.8199557206</v>
          </cell>
        </row>
        <row r="375">
          <cell r="C375" t="str">
            <v>Cèt thÐp c¸c lo¹i</v>
          </cell>
          <cell r="D375" t="str">
            <v>TÊn</v>
          </cell>
          <cell r="E375">
            <v>19.681999999999999</v>
          </cell>
          <cell r="F375">
            <v>4932735.3371428577</v>
          </cell>
          <cell r="G375">
            <v>179831.68000000002</v>
          </cell>
          <cell r="H375">
            <v>210581.53</v>
          </cell>
          <cell r="I375">
            <v>7224454.8297665929</v>
          </cell>
          <cell r="J375">
            <v>142191719.95946607</v>
          </cell>
        </row>
        <row r="376">
          <cell r="C376" t="str">
            <v>§¸ héc x©y tø nãn M100</v>
          </cell>
          <cell r="D376" t="str">
            <v>m3</v>
          </cell>
          <cell r="E376">
            <v>61.23</v>
          </cell>
          <cell r="F376">
            <v>278810.8254982286</v>
          </cell>
          <cell r="G376">
            <v>35358.619999999995</v>
          </cell>
          <cell r="H376">
            <v>0</v>
          </cell>
          <cell r="I376">
            <v>488783.70716064883</v>
          </cell>
          <cell r="J376">
            <v>29928226.389446527</v>
          </cell>
        </row>
        <row r="377">
          <cell r="C377" t="str">
            <v>§¸ héc x©y taluy v÷a M100</v>
          </cell>
          <cell r="D377" t="str">
            <v>m3</v>
          </cell>
          <cell r="E377">
            <v>80</v>
          </cell>
          <cell r="F377">
            <v>248531.96105274287</v>
          </cell>
          <cell r="G377">
            <v>31998.09</v>
          </cell>
          <cell r="H377">
            <v>0</v>
          </cell>
          <cell r="I377">
            <v>437566.59880956577</v>
          </cell>
          <cell r="J377">
            <v>35005327.904765263</v>
          </cell>
        </row>
        <row r="378">
          <cell r="C378" t="str">
            <v>§¸ héc x©y mãng, ch©n khay M100</v>
          </cell>
          <cell r="D378" t="str">
            <v>m3</v>
          </cell>
          <cell r="E378">
            <v>56.14</v>
          </cell>
          <cell r="F378">
            <v>248531.96105274287</v>
          </cell>
          <cell r="G378">
            <v>27907.01</v>
          </cell>
          <cell r="H378">
            <v>0</v>
          </cell>
          <cell r="I378">
            <v>421653.28258626495</v>
          </cell>
          <cell r="J378">
            <v>23671615.284392916</v>
          </cell>
        </row>
        <row r="379">
          <cell r="C379" t="str">
            <v xml:space="preserve">D¨m s¹n ®Öm </v>
          </cell>
          <cell r="D379" t="str">
            <v>m3</v>
          </cell>
          <cell r="E379">
            <v>60.23</v>
          </cell>
          <cell r="F379">
            <v>135855.41509523807</v>
          </cell>
          <cell r="G379">
            <v>30115.26</v>
          </cell>
          <cell r="H379">
            <v>0</v>
          </cell>
          <cell r="I379">
            <v>288292.40124649595</v>
          </cell>
          <cell r="J379">
            <v>17363851.32707645</v>
          </cell>
        </row>
        <row r="380">
          <cell r="C380" t="str">
            <v xml:space="preserve">§µo mãng ®Êt cÊp 3 </v>
          </cell>
          <cell r="D380" t="str">
            <v>m3</v>
          </cell>
          <cell r="E380">
            <v>2006.32</v>
          </cell>
          <cell r="F380">
            <v>0</v>
          </cell>
          <cell r="G380">
            <v>5890.0582800000002</v>
          </cell>
          <cell r="H380">
            <v>2404.6233119999997</v>
          </cell>
          <cell r="I380">
            <v>26458.435658106639</v>
          </cell>
          <cell r="J380">
            <v>53084088.629572511</v>
          </cell>
        </row>
        <row r="381">
          <cell r="C381" t="str">
            <v>§¾p ®Êt cÊp 3</v>
          </cell>
          <cell r="D381" t="str">
            <v>m3</v>
          </cell>
          <cell r="E381">
            <v>1847.86</v>
          </cell>
          <cell r="F381">
            <v>0</v>
          </cell>
          <cell r="G381">
            <v>9298.26</v>
          </cell>
          <cell r="H381">
            <v>0</v>
          </cell>
          <cell r="I381">
            <v>36167.992732107356</v>
          </cell>
          <cell r="J381">
            <v>66833387.049951896</v>
          </cell>
        </row>
        <row r="382">
          <cell r="C382" t="str">
            <v>Thi c«ng mè</v>
          </cell>
          <cell r="D382" t="str">
            <v>TB</v>
          </cell>
          <cell r="E382">
            <v>59000000</v>
          </cell>
          <cell r="F382">
            <v>59000000</v>
          </cell>
          <cell r="G382">
            <v>0</v>
          </cell>
          <cell r="H382">
            <v>0</v>
          </cell>
          <cell r="I382">
            <v>0</v>
          </cell>
          <cell r="J382">
            <v>59000000</v>
          </cell>
        </row>
        <row r="383">
          <cell r="C383" t="str">
            <v xml:space="preserve">8. Cäc BTCT (35x35)cm </v>
          </cell>
          <cell r="D383" t="str">
            <v>md</v>
          </cell>
          <cell r="E383">
            <v>704</v>
          </cell>
          <cell r="F383">
            <v>400000</v>
          </cell>
          <cell r="G383">
            <v>281600000</v>
          </cell>
          <cell r="H383">
            <v>400000</v>
          </cell>
          <cell r="I383">
            <v>400000</v>
          </cell>
          <cell r="J383">
            <v>281600000</v>
          </cell>
        </row>
        <row r="384">
          <cell r="C384" t="str">
            <v>9. H¹ng môc kh¸c</v>
          </cell>
          <cell r="D384" t="str">
            <v>TB</v>
          </cell>
          <cell r="E384">
            <v>0</v>
          </cell>
          <cell r="F384">
            <v>43000000</v>
          </cell>
          <cell r="G384">
            <v>0</v>
          </cell>
          <cell r="H384">
            <v>43000000</v>
          </cell>
          <cell r="I384">
            <v>0</v>
          </cell>
          <cell r="J384">
            <v>43000000</v>
          </cell>
        </row>
        <row r="385">
          <cell r="C385" t="str">
            <v>§¾p ®Êt ®ª quai</v>
          </cell>
          <cell r="D385" t="str">
            <v>m3</v>
          </cell>
          <cell r="E385">
            <v>150</v>
          </cell>
          <cell r="F385">
            <v>0</v>
          </cell>
          <cell r="G385">
            <v>29528.04</v>
          </cell>
          <cell r="H385">
            <v>0</v>
          </cell>
          <cell r="I385">
            <v>137828.35964320746</v>
          </cell>
          <cell r="J385">
            <v>20674253.94648112</v>
          </cell>
        </row>
        <row r="386">
          <cell r="C386" t="str">
            <v>M¸y b¬m n­íc</v>
          </cell>
          <cell r="D386" t="str">
            <v>Ca</v>
          </cell>
          <cell r="E386">
            <v>30</v>
          </cell>
          <cell r="F386">
            <v>0</v>
          </cell>
          <cell r="G386">
            <v>0</v>
          </cell>
          <cell r="H386">
            <v>466499</v>
          </cell>
          <cell r="I386">
            <v>625657.55711489427</v>
          </cell>
          <cell r="J386">
            <v>18769726.713446829</v>
          </cell>
        </row>
        <row r="387">
          <cell r="C387" t="str">
            <v>Mua vµ l¾p ®Æt biÓn b¸o ®­êng bé</v>
          </cell>
          <cell r="D387" t="str">
            <v>Bé</v>
          </cell>
          <cell r="E387">
            <v>4</v>
          </cell>
          <cell r="F387">
            <v>594310.03418620001</v>
          </cell>
          <cell r="G387">
            <v>9170.9856</v>
          </cell>
          <cell r="H387">
            <v>2246.2963200000004</v>
          </cell>
          <cell r="I387">
            <v>860000</v>
          </cell>
          <cell r="J387">
            <v>3440000</v>
          </cell>
        </row>
        <row r="388">
          <cell r="C388" t="str">
            <v>10. Ph¸ dì cÇu cò</v>
          </cell>
          <cell r="D388">
            <v>18627330.056326333</v>
          </cell>
          <cell r="E388">
            <v>18627330.056326333</v>
          </cell>
          <cell r="F388">
            <v>0</v>
          </cell>
          <cell r="G388">
            <v>0</v>
          </cell>
          <cell r="H388">
            <v>0</v>
          </cell>
          <cell r="I388">
            <v>0</v>
          </cell>
          <cell r="J388">
            <v>18627330.056326333</v>
          </cell>
        </row>
        <row r="389">
          <cell r="C389" t="str">
            <v>§Ëp bá bª t«ng cÇu cò</v>
          </cell>
          <cell r="D389" t="str">
            <v>m3</v>
          </cell>
          <cell r="E389">
            <v>20.29</v>
          </cell>
          <cell r="F389">
            <v>0</v>
          </cell>
          <cell r="G389">
            <v>68671.7</v>
          </cell>
          <cell r="H389">
            <v>0</v>
          </cell>
          <cell r="I389">
            <v>267116.37946255063</v>
          </cell>
          <cell r="J389">
            <v>5419791.3392951516</v>
          </cell>
        </row>
        <row r="390">
          <cell r="C390" t="str">
            <v>§Ëp bá ®¸ héc x©y cò</v>
          </cell>
          <cell r="D390" t="str">
            <v>m3</v>
          </cell>
          <cell r="E390">
            <v>27</v>
          </cell>
          <cell r="F390">
            <v>0</v>
          </cell>
          <cell r="G390">
            <v>22208.720000000001</v>
          </cell>
          <cell r="H390">
            <v>0</v>
          </cell>
          <cell r="I390">
            <v>86386.573783633401</v>
          </cell>
          <cell r="J390">
            <v>2332437.4921581019</v>
          </cell>
        </row>
        <row r="391">
          <cell r="C391" t="str">
            <v>Th¸o dì thÐp cÇu cò</v>
          </cell>
          <cell r="D391" t="str">
            <v>TÊn</v>
          </cell>
          <cell r="E391">
            <v>5.6519999999999992</v>
          </cell>
          <cell r="F391">
            <v>215999.99999999997</v>
          </cell>
          <cell r="G391">
            <v>218652</v>
          </cell>
          <cell r="H391">
            <v>543277.45000000007</v>
          </cell>
          <cell r="I391">
            <v>1924115.5741105948</v>
          </cell>
          <cell r="J391">
            <v>10875101.224873081</v>
          </cell>
        </row>
        <row r="392">
          <cell r="C392" t="str">
            <v>11. TuyÕn tr¸nh</v>
          </cell>
          <cell r="D392">
            <v>0</v>
          </cell>
          <cell r="E392">
            <v>434726849.62007487</v>
          </cell>
          <cell r="F392">
            <v>0</v>
          </cell>
          <cell r="G392">
            <v>434726849.62007487</v>
          </cell>
          <cell r="H392">
            <v>0</v>
          </cell>
          <cell r="I392">
            <v>0</v>
          </cell>
          <cell r="J392">
            <v>434726849.62007487</v>
          </cell>
        </row>
        <row r="393">
          <cell r="C393" t="str">
            <v>DÇm I500 lµm cÇu t¹m</v>
          </cell>
          <cell r="D393" t="str">
            <v>TÊn</v>
          </cell>
          <cell r="E393">
            <v>15.071999999999999</v>
          </cell>
          <cell r="F393">
            <v>999886.30761904758</v>
          </cell>
          <cell r="G393">
            <v>346912.49600000004</v>
          </cell>
          <cell r="H393">
            <v>446151.53</v>
          </cell>
          <cell r="I393">
            <v>3623924.8854130441</v>
          </cell>
          <cell r="J393">
            <v>54619795.872945398</v>
          </cell>
        </row>
        <row r="394">
          <cell r="C394" t="str">
            <v>L¾p dùng vµ th¸o dì cÇu t¹m</v>
          </cell>
          <cell r="D394" t="str">
            <v>TÊn</v>
          </cell>
          <cell r="E394">
            <v>15.071999999999999</v>
          </cell>
          <cell r="F394">
            <v>278999.99999999994</v>
          </cell>
          <cell r="G394">
            <v>218652</v>
          </cell>
          <cell r="H394">
            <v>543277.45000000007</v>
          </cell>
          <cell r="I394">
            <v>2200391.9957527202</v>
          </cell>
          <cell r="J394">
            <v>33164308.159984995</v>
          </cell>
        </row>
        <row r="395">
          <cell r="C395" t="str">
            <v>L¾p ®Æt vµ th¸o dì rä ®¸</v>
          </cell>
          <cell r="D395" t="str">
            <v>Rä</v>
          </cell>
          <cell r="E395">
            <v>210</v>
          </cell>
          <cell r="F395">
            <v>167311.23357142857</v>
          </cell>
          <cell r="G395">
            <v>63119.520000000004</v>
          </cell>
          <cell r="H395">
            <v>0</v>
          </cell>
          <cell r="I395">
            <v>498735.7040999615</v>
          </cell>
          <cell r="J395">
            <v>104734497.86099191</v>
          </cell>
        </row>
        <row r="396">
          <cell r="C396" t="str">
            <v xml:space="preserve">§¾p ®Êt nÒn ®­êng </v>
          </cell>
          <cell r="D396" t="str">
            <v>m3</v>
          </cell>
          <cell r="E396">
            <v>3150</v>
          </cell>
          <cell r="F396">
            <v>5714.2857142857138</v>
          </cell>
          <cell r="G396">
            <v>6287.7246742857133</v>
          </cell>
          <cell r="H396">
            <v>16215.547368</v>
          </cell>
          <cell r="I396">
            <v>60797.097711059716</v>
          </cell>
          <cell r="J396">
            <v>191510857.78983811</v>
          </cell>
        </row>
        <row r="397">
          <cell r="C397" t="str">
            <v>Mãng cÊp phèi ®¸ d¨m lo¹i 1</v>
          </cell>
          <cell r="D397" t="str">
            <v>m3</v>
          </cell>
          <cell r="E397">
            <v>198</v>
          </cell>
          <cell r="F397">
            <v>211603.89028571427</v>
          </cell>
          <cell r="G397">
            <v>675.13600000000008</v>
          </cell>
          <cell r="H397">
            <v>7602.8820839999989</v>
          </cell>
          <cell r="I397">
            <v>256047.42392078004</v>
          </cell>
          <cell r="J397">
            <v>50697389.936314449</v>
          </cell>
        </row>
        <row r="398">
          <cell r="C398" t="str">
            <v>cÇu trµn km411+677.98</v>
          </cell>
          <cell r="D398">
            <v>3161853982.2899737</v>
          </cell>
          <cell r="E398">
            <v>3161853982.2899737</v>
          </cell>
          <cell r="F398">
            <v>0</v>
          </cell>
          <cell r="G398">
            <v>0</v>
          </cell>
          <cell r="H398">
            <v>0</v>
          </cell>
          <cell r="I398">
            <v>0</v>
          </cell>
          <cell r="J398">
            <v>3161853982.2899737</v>
          </cell>
        </row>
        <row r="399">
          <cell r="C399" t="str">
            <v>1. DÇm BTCT D¦L L=33m</v>
          </cell>
          <cell r="D399">
            <v>664800000</v>
          </cell>
          <cell r="E399">
            <v>664800000</v>
          </cell>
          <cell r="F399">
            <v>0</v>
          </cell>
          <cell r="G399">
            <v>0</v>
          </cell>
          <cell r="H399">
            <v>0</v>
          </cell>
          <cell r="I399">
            <v>0</v>
          </cell>
          <cell r="J399">
            <v>664800000</v>
          </cell>
        </row>
        <row r="400">
          <cell r="C400" t="str">
            <v>DÇm BTCT D¦L L=33m</v>
          </cell>
          <cell r="D400" t="str">
            <v>DÇm</v>
          </cell>
          <cell r="E400">
            <v>4</v>
          </cell>
          <cell r="F400" t="e">
            <v>#N/A</v>
          </cell>
          <cell r="G400" t="e">
            <v>#N/A</v>
          </cell>
          <cell r="H400" t="e">
            <v>#N/A</v>
          </cell>
          <cell r="I400">
            <v>130000000</v>
          </cell>
          <cell r="J400">
            <v>520000000</v>
          </cell>
        </row>
        <row r="401">
          <cell r="C401" t="str">
            <v>Lao l¾p dÇm BTCT L=33m</v>
          </cell>
          <cell r="D401" t="str">
            <v>DÇm</v>
          </cell>
          <cell r="E401">
            <v>4</v>
          </cell>
          <cell r="F401" t="e">
            <v>#N/A</v>
          </cell>
          <cell r="G401" t="e">
            <v>#N/A</v>
          </cell>
          <cell r="H401" t="e">
            <v>#N/A</v>
          </cell>
          <cell r="I401">
            <v>32000000</v>
          </cell>
          <cell r="J401">
            <v>128000000</v>
          </cell>
        </row>
        <row r="402">
          <cell r="C402" t="str">
            <v>Mua vµ l¾p ®Æt gèi cÇu b»ng cao su</v>
          </cell>
          <cell r="D402" t="str">
            <v>Gèi</v>
          </cell>
          <cell r="E402">
            <v>8</v>
          </cell>
          <cell r="F402">
            <v>1581785.4</v>
          </cell>
          <cell r="G402">
            <v>30683.100000000002</v>
          </cell>
          <cell r="H402">
            <v>0</v>
          </cell>
          <cell r="I402">
            <v>2100000</v>
          </cell>
          <cell r="J402">
            <v>16800000</v>
          </cell>
        </row>
        <row r="403">
          <cell r="C403" t="str">
            <v>2. Líp phñ mÆt cÇu</v>
          </cell>
          <cell r="D403">
            <v>0</v>
          </cell>
          <cell r="E403">
            <v>59413104.171924137</v>
          </cell>
          <cell r="F403">
            <v>0</v>
          </cell>
          <cell r="G403">
            <v>59413104.171924137</v>
          </cell>
          <cell r="H403">
            <v>0</v>
          </cell>
          <cell r="I403">
            <v>0</v>
          </cell>
          <cell r="J403">
            <v>59413104.171924137</v>
          </cell>
        </row>
        <row r="404">
          <cell r="C404" t="str">
            <v>Bª t«ng t¹o dèc M300</v>
          </cell>
          <cell r="D404" t="str">
            <v>m3</v>
          </cell>
          <cell r="E404">
            <v>26.4</v>
          </cell>
          <cell r="F404">
            <v>574369.22931885719</v>
          </cell>
          <cell r="G404">
            <v>40910.799999999996</v>
          </cell>
          <cell r="H404">
            <v>12642.59325</v>
          </cell>
          <cell r="I404">
            <v>983321.19550532626</v>
          </cell>
          <cell r="J404">
            <v>25959679.561340611</v>
          </cell>
        </row>
        <row r="405">
          <cell r="C405" t="str">
            <v>BTN h¹t mÞn dµy 5cm</v>
          </cell>
          <cell r="D405" t="str">
            <v>m2</v>
          </cell>
          <cell r="E405">
            <v>264</v>
          </cell>
          <cell r="F405">
            <v>42468.434871299731</v>
          </cell>
          <cell r="G405">
            <v>329.74254000000002</v>
          </cell>
          <cell r="H405">
            <v>2021.9958464000001</v>
          </cell>
          <cell r="I405">
            <v>57176.14270663201</v>
          </cell>
          <cell r="J405">
            <v>15094501.67455085</v>
          </cell>
        </row>
        <row r="406">
          <cell r="C406" t="str">
            <v>Cèt thÐp c¸c lo¹i</v>
          </cell>
          <cell r="D406" t="str">
            <v>TÊn</v>
          </cell>
          <cell r="E406">
            <v>2.64</v>
          </cell>
          <cell r="F406">
            <v>4911215.3371428577</v>
          </cell>
          <cell r="G406">
            <v>159406.01</v>
          </cell>
          <cell r="H406">
            <v>99583.053999999989</v>
          </cell>
          <cell r="I406">
            <v>6954137.4757699519</v>
          </cell>
          <cell r="J406">
            <v>18358922.936032675</v>
          </cell>
        </row>
        <row r="407">
          <cell r="C407" t="str">
            <v>3. Lan can tay vÞn b»ng BTCT</v>
          </cell>
          <cell r="D407" t="str">
            <v>md</v>
          </cell>
          <cell r="E407">
            <v>91.88</v>
          </cell>
          <cell r="F407">
            <v>450000</v>
          </cell>
          <cell r="G407">
            <v>41346000</v>
          </cell>
          <cell r="H407">
            <v>450000</v>
          </cell>
          <cell r="I407">
            <v>450000</v>
          </cell>
          <cell r="J407">
            <v>41346000</v>
          </cell>
        </row>
        <row r="408">
          <cell r="C408" t="str">
            <v>4. B¶n dÉn KT(300x220x20)cm</v>
          </cell>
          <cell r="D408" t="str">
            <v>b¶n</v>
          </cell>
          <cell r="E408">
            <v>8</v>
          </cell>
          <cell r="F408">
            <v>2200000</v>
          </cell>
          <cell r="G408">
            <v>17600000</v>
          </cell>
          <cell r="H408">
            <v>2200000</v>
          </cell>
          <cell r="I408">
            <v>2200000</v>
          </cell>
          <cell r="J408">
            <v>17600000</v>
          </cell>
        </row>
        <row r="409">
          <cell r="C409" t="str">
            <v>5. Khe co d·n cao su</v>
          </cell>
          <cell r="D409" t="str">
            <v>md</v>
          </cell>
          <cell r="E409">
            <v>16</v>
          </cell>
          <cell r="F409">
            <v>2500000</v>
          </cell>
          <cell r="G409">
            <v>40000000</v>
          </cell>
          <cell r="H409">
            <v>2500000</v>
          </cell>
          <cell r="I409">
            <v>2500000</v>
          </cell>
          <cell r="J409">
            <v>40000000</v>
          </cell>
        </row>
        <row r="410">
          <cell r="C410" t="str">
            <v>6. T­êng hé lan mÒm</v>
          </cell>
          <cell r="D410" t="str">
            <v>md</v>
          </cell>
          <cell r="E410">
            <v>40</v>
          </cell>
          <cell r="F410">
            <v>450000</v>
          </cell>
          <cell r="G410">
            <v>18000000</v>
          </cell>
          <cell r="H410">
            <v>450000</v>
          </cell>
          <cell r="I410">
            <v>450000</v>
          </cell>
          <cell r="J410">
            <v>18000000</v>
          </cell>
        </row>
        <row r="411">
          <cell r="C411" t="str">
            <v>7. Mè cÇu</v>
          </cell>
          <cell r="D411">
            <v>0</v>
          </cell>
          <cell r="E411">
            <v>1674162293.0241559</v>
          </cell>
          <cell r="F411">
            <v>0</v>
          </cell>
          <cell r="G411">
            <v>1674162293.0241559</v>
          </cell>
          <cell r="H411">
            <v>0</v>
          </cell>
          <cell r="I411">
            <v>0</v>
          </cell>
          <cell r="J411">
            <v>1674162293.0241559</v>
          </cell>
        </row>
        <row r="412">
          <cell r="C412" t="str">
            <v>Bª t«ng M300</v>
          </cell>
          <cell r="D412" t="str">
            <v>m3</v>
          </cell>
          <cell r="E412">
            <v>404.1</v>
          </cell>
          <cell r="F412">
            <v>563323.6672165714</v>
          </cell>
          <cell r="G412">
            <v>83931.68</v>
          </cell>
          <cell r="H412">
            <v>50524.219980000002</v>
          </cell>
          <cell r="I412">
            <v>1211661.7359944407</v>
          </cell>
          <cell r="J412">
            <v>489632507.5153535</v>
          </cell>
        </row>
        <row r="413">
          <cell r="C413" t="str">
            <v>Bª t«ng M250</v>
          </cell>
          <cell r="D413" t="str">
            <v>m3</v>
          </cell>
          <cell r="E413">
            <v>78.819999999999993</v>
          </cell>
          <cell r="F413">
            <v>467896.36724971433</v>
          </cell>
          <cell r="G413">
            <v>44651.040000000001</v>
          </cell>
          <cell r="H413">
            <v>50524.219980000002</v>
          </cell>
          <cell r="I413">
            <v>913830.47055423819</v>
          </cell>
          <cell r="J413">
            <v>72028117.689085051</v>
          </cell>
        </row>
        <row r="414">
          <cell r="C414" t="str">
            <v>Bª t«ng lãt mãng M100 ®¸ 4x6</v>
          </cell>
          <cell r="D414" t="str">
            <v>m3</v>
          </cell>
          <cell r="E414">
            <v>11.46</v>
          </cell>
          <cell r="F414">
            <v>261846.0050055357</v>
          </cell>
          <cell r="G414">
            <v>22898.699999999997</v>
          </cell>
          <cell r="H414">
            <v>12040.565000000001</v>
          </cell>
          <cell r="I414">
            <v>476409.41943829454</v>
          </cell>
          <cell r="J414">
            <v>5459651.9467628561</v>
          </cell>
        </row>
        <row r="415">
          <cell r="C415" t="str">
            <v>Cèt thÐp c¸c lo¹i</v>
          </cell>
          <cell r="D415" t="str">
            <v>TÊn</v>
          </cell>
          <cell r="E415">
            <v>33.804000000000002</v>
          </cell>
          <cell r="F415">
            <v>4932735.3371428577</v>
          </cell>
          <cell r="G415">
            <v>179831.68000000002</v>
          </cell>
          <cell r="H415">
            <v>210581.53</v>
          </cell>
          <cell r="I415">
            <v>7224454.8297665929</v>
          </cell>
          <cell r="J415">
            <v>244215471.06542993</v>
          </cell>
        </row>
        <row r="416">
          <cell r="C416" t="str">
            <v>T­êng ch¾n bª t«ng h=4m</v>
          </cell>
          <cell r="D416" t="str">
            <v>md</v>
          </cell>
          <cell r="E416">
            <v>8200000</v>
          </cell>
          <cell r="F416">
            <v>0</v>
          </cell>
          <cell r="G416">
            <v>8200000</v>
          </cell>
          <cell r="H416">
            <v>0</v>
          </cell>
          <cell r="I416">
            <v>8200000</v>
          </cell>
          <cell r="J416">
            <v>0</v>
          </cell>
        </row>
        <row r="417">
          <cell r="C417" t="str">
            <v>§¸ héc x©y tø nãn M100</v>
          </cell>
          <cell r="D417" t="str">
            <v>m3</v>
          </cell>
          <cell r="E417">
            <v>719.06</v>
          </cell>
          <cell r="F417">
            <v>278810.8254982286</v>
          </cell>
          <cell r="G417">
            <v>35358.619999999995</v>
          </cell>
          <cell r="H417">
            <v>0</v>
          </cell>
          <cell r="I417">
            <v>488783.70716064883</v>
          </cell>
          <cell r="J417">
            <v>351464812.47093612</v>
          </cell>
        </row>
        <row r="418">
          <cell r="C418" t="str">
            <v>§¸ héc x©y taluy v÷a M100</v>
          </cell>
          <cell r="D418" t="str">
            <v>m3</v>
          </cell>
          <cell r="E418">
            <v>99</v>
          </cell>
          <cell r="F418">
            <v>248531.96105274287</v>
          </cell>
          <cell r="G418">
            <v>31998.09</v>
          </cell>
          <cell r="H418">
            <v>0</v>
          </cell>
          <cell r="I418">
            <v>437566.59880956577</v>
          </cell>
          <cell r="J418">
            <v>43319093.282147013</v>
          </cell>
        </row>
        <row r="419">
          <cell r="C419" t="str">
            <v>§¸ héc x©y mãng, ch©n khay M100</v>
          </cell>
          <cell r="D419" t="str">
            <v>m3</v>
          </cell>
          <cell r="E419">
            <v>58.26</v>
          </cell>
          <cell r="F419">
            <v>248531.96105274287</v>
          </cell>
          <cell r="G419">
            <v>27907.01</v>
          </cell>
          <cell r="H419">
            <v>0</v>
          </cell>
          <cell r="I419">
            <v>421653.28258626495</v>
          </cell>
          <cell r="J419">
            <v>24565520.243475795</v>
          </cell>
        </row>
        <row r="420">
          <cell r="C420" t="str">
            <v xml:space="preserve">D¨m s¹n ®Öm </v>
          </cell>
          <cell r="D420" t="str">
            <v>m3</v>
          </cell>
          <cell r="E420">
            <v>331.11</v>
          </cell>
          <cell r="F420">
            <v>135855.41509523807</v>
          </cell>
          <cell r="G420">
            <v>30115.26</v>
          </cell>
          <cell r="H420">
            <v>0</v>
          </cell>
          <cell r="I420">
            <v>288292.40124649595</v>
          </cell>
          <cell r="J420">
            <v>95456496.976727277</v>
          </cell>
        </row>
        <row r="421">
          <cell r="C421" t="str">
            <v xml:space="preserve">§µo mãng ®Êt cÊp 3 </v>
          </cell>
          <cell r="D421" t="str">
            <v>m3</v>
          </cell>
          <cell r="E421">
            <v>2813.25</v>
          </cell>
          <cell r="F421">
            <v>0</v>
          </cell>
          <cell r="G421">
            <v>5890.0582800000002</v>
          </cell>
          <cell r="H421">
            <v>2404.6233119999997</v>
          </cell>
          <cell r="I421">
            <v>26458.435658106639</v>
          </cell>
          <cell r="J421">
            <v>74434194.115168497</v>
          </cell>
        </row>
        <row r="422">
          <cell r="C422" t="str">
            <v>§¾p ®Êt cÊp 3</v>
          </cell>
          <cell r="D422" t="str">
            <v>m3</v>
          </cell>
          <cell r="E422">
            <v>4771.8</v>
          </cell>
          <cell r="F422">
            <v>0</v>
          </cell>
          <cell r="G422">
            <v>9298.26</v>
          </cell>
          <cell r="H422">
            <v>0</v>
          </cell>
          <cell r="I422">
            <v>36167.992732107356</v>
          </cell>
          <cell r="J422">
            <v>172586427.7190699</v>
          </cell>
        </row>
        <row r="423">
          <cell r="C423" t="str">
            <v>Thi c«ng mè</v>
          </cell>
          <cell r="D423" t="str">
            <v>TB</v>
          </cell>
          <cell r="E423">
            <v>28.07</v>
          </cell>
          <cell r="F423">
            <v>4932735.3371428577</v>
          </cell>
          <cell r="G423">
            <v>179831.68000000002</v>
          </cell>
          <cell r="H423">
            <v>210581.53</v>
          </cell>
          <cell r="I423">
            <v>7224454.8297665929</v>
          </cell>
          <cell r="J423">
            <v>101000000</v>
          </cell>
        </row>
        <row r="424">
          <cell r="C424" t="str">
            <v xml:space="preserve">8. Cäc BTCT (35x35)cm </v>
          </cell>
          <cell r="D424" t="str">
            <v>md</v>
          </cell>
          <cell r="E424">
            <v>768</v>
          </cell>
          <cell r="F424">
            <v>400000</v>
          </cell>
          <cell r="G424">
            <v>307200000</v>
          </cell>
          <cell r="H424">
            <v>400000</v>
          </cell>
          <cell r="I424">
            <v>400000</v>
          </cell>
          <cell r="J424">
            <v>307200000</v>
          </cell>
        </row>
        <row r="425">
          <cell r="C425" t="str">
            <v>9. H¹ng môc kh¸c</v>
          </cell>
          <cell r="D425" t="str">
            <v>TB</v>
          </cell>
          <cell r="E425">
            <v>0</v>
          </cell>
          <cell r="F425">
            <v>28000000</v>
          </cell>
          <cell r="G425">
            <v>0</v>
          </cell>
          <cell r="H425">
            <v>28000000</v>
          </cell>
          <cell r="I425">
            <v>0</v>
          </cell>
          <cell r="J425">
            <v>28000000</v>
          </cell>
        </row>
        <row r="426">
          <cell r="C426" t="str">
            <v>§¾p ®Êt ®ª quai</v>
          </cell>
          <cell r="D426" t="str">
            <v>m3</v>
          </cell>
          <cell r="E426">
            <v>45</v>
          </cell>
          <cell r="F426">
            <v>0</v>
          </cell>
          <cell r="G426">
            <v>29528.04</v>
          </cell>
          <cell r="H426">
            <v>0</v>
          </cell>
          <cell r="I426">
            <v>137828.35964320746</v>
          </cell>
          <cell r="J426">
            <v>6202276.1839443352</v>
          </cell>
        </row>
        <row r="427">
          <cell r="C427" t="str">
            <v>M¸y b¬m n­íc</v>
          </cell>
          <cell r="D427" t="str">
            <v>Ca</v>
          </cell>
          <cell r="E427">
            <v>30</v>
          </cell>
          <cell r="F427">
            <v>0</v>
          </cell>
          <cell r="G427">
            <v>0</v>
          </cell>
          <cell r="H427">
            <v>466499</v>
          </cell>
          <cell r="I427">
            <v>625657.55711489427</v>
          </cell>
          <cell r="J427">
            <v>18769726.713446829</v>
          </cell>
        </row>
        <row r="428">
          <cell r="C428" t="str">
            <v>Mua vµ l¾p ®Æt biÓn b¸o ®­êng bé</v>
          </cell>
          <cell r="D428" t="str">
            <v>Bé</v>
          </cell>
          <cell r="E428">
            <v>4</v>
          </cell>
          <cell r="F428">
            <v>594310.03418620001</v>
          </cell>
          <cell r="G428">
            <v>9170.9856</v>
          </cell>
          <cell r="H428">
            <v>2246.2963200000004</v>
          </cell>
          <cell r="I428">
            <v>860000</v>
          </cell>
          <cell r="J428">
            <v>3440000</v>
          </cell>
        </row>
        <row r="429">
          <cell r="C429" t="str">
            <v>10. Ph¸ dì cÇu cò</v>
          </cell>
          <cell r="D429">
            <v>36387794.307268664</v>
          </cell>
          <cell r="E429">
            <v>36387794.307268664</v>
          </cell>
          <cell r="F429">
            <v>0</v>
          </cell>
          <cell r="G429">
            <v>0</v>
          </cell>
          <cell r="H429">
            <v>0</v>
          </cell>
          <cell r="I429">
            <v>0</v>
          </cell>
          <cell r="J429">
            <v>36387794.307268664</v>
          </cell>
        </row>
        <row r="430">
          <cell r="C430" t="str">
            <v>§Ëp bá bª t«ng cÇu cò</v>
          </cell>
          <cell r="D430" t="str">
            <v>m3</v>
          </cell>
          <cell r="E430">
            <v>36.08</v>
          </cell>
          <cell r="F430">
            <v>0</v>
          </cell>
          <cell r="G430">
            <v>68671.7</v>
          </cell>
          <cell r="H430">
            <v>0</v>
          </cell>
          <cell r="I430">
            <v>267116.37946255063</v>
          </cell>
          <cell r="J430">
            <v>9637558.971008826</v>
          </cell>
        </row>
        <row r="431">
          <cell r="C431" t="str">
            <v>§Ëp bá ®¸ héc x©y cò</v>
          </cell>
          <cell r="D431" t="str">
            <v>m3</v>
          </cell>
          <cell r="E431">
            <v>204.75</v>
          </cell>
          <cell r="F431">
            <v>0</v>
          </cell>
          <cell r="G431">
            <v>22208.720000000001</v>
          </cell>
          <cell r="H431">
            <v>0</v>
          </cell>
          <cell r="I431">
            <v>86386.573783633401</v>
          </cell>
          <cell r="J431">
            <v>17687650.982198939</v>
          </cell>
        </row>
        <row r="432">
          <cell r="C432" t="str">
            <v>Th¸o dì thÐp cÇu cò</v>
          </cell>
          <cell r="D432" t="str">
            <v>TÊn</v>
          </cell>
          <cell r="E432">
            <v>4.71</v>
          </cell>
          <cell r="F432">
            <v>215999.99999999997</v>
          </cell>
          <cell r="G432">
            <v>218652</v>
          </cell>
          <cell r="H432">
            <v>543277.45000000007</v>
          </cell>
          <cell r="I432">
            <v>1924115.5741105948</v>
          </cell>
          <cell r="J432">
            <v>9062584.3540609013</v>
          </cell>
        </row>
        <row r="433">
          <cell r="C433" t="str">
            <v>11. TuyÕn tr¸nh</v>
          </cell>
          <cell r="D433">
            <v>0</v>
          </cell>
          <cell r="E433">
            <v>274944790.78662509</v>
          </cell>
          <cell r="F433">
            <v>0</v>
          </cell>
          <cell r="G433">
            <v>274944790.78662509</v>
          </cell>
          <cell r="H433">
            <v>0</v>
          </cell>
          <cell r="I433">
            <v>0</v>
          </cell>
          <cell r="J433">
            <v>274944790.78662509</v>
          </cell>
        </row>
        <row r="434">
          <cell r="C434" t="str">
            <v>DÇm I500 lµm cÇu t¹m</v>
          </cell>
          <cell r="D434" t="str">
            <v>TÊn</v>
          </cell>
          <cell r="E434">
            <v>7.5359999999999996</v>
          </cell>
          <cell r="F434">
            <v>999886.30761904758</v>
          </cell>
          <cell r="G434">
            <v>346912.49600000004</v>
          </cell>
          <cell r="H434">
            <v>446151.53</v>
          </cell>
          <cell r="I434">
            <v>3623924.8854130441</v>
          </cell>
          <cell r="J434">
            <v>27309897.936472699</v>
          </cell>
        </row>
        <row r="435">
          <cell r="C435" t="str">
            <v>L¾p dùng vµ th¸o dì cÇu t¹m</v>
          </cell>
          <cell r="D435" t="str">
            <v>TÊn</v>
          </cell>
          <cell r="E435">
            <v>7.5359999999999996</v>
          </cell>
          <cell r="F435">
            <v>278999.99999999994</v>
          </cell>
          <cell r="G435">
            <v>218652</v>
          </cell>
          <cell r="H435">
            <v>543277.45000000007</v>
          </cell>
          <cell r="I435">
            <v>2200391.9957527202</v>
          </cell>
          <cell r="J435">
            <v>16582154.079992497</v>
          </cell>
        </row>
        <row r="436">
          <cell r="C436" t="str">
            <v>L¾p ®Æt vµ th¸o dì rä ®¸</v>
          </cell>
          <cell r="D436" t="str">
            <v>Rä</v>
          </cell>
          <cell r="E436">
            <v>150</v>
          </cell>
          <cell r="F436">
            <v>167311.23357142857</v>
          </cell>
          <cell r="G436">
            <v>63119.520000000004</v>
          </cell>
          <cell r="H436">
            <v>0</v>
          </cell>
          <cell r="I436">
            <v>498735.7040999615</v>
          </cell>
          <cell r="J436">
            <v>74810355.614994228</v>
          </cell>
        </row>
        <row r="437">
          <cell r="C437" t="str">
            <v xml:space="preserve">§¾p ®Êt nÒn ®­êng </v>
          </cell>
          <cell r="D437" t="str">
            <v>m3</v>
          </cell>
          <cell r="E437">
            <v>1875</v>
          </cell>
          <cell r="F437">
            <v>5714.2857142857138</v>
          </cell>
          <cell r="G437">
            <v>6287.7246742857133</v>
          </cell>
          <cell r="H437">
            <v>16215.547368</v>
          </cell>
          <cell r="I437">
            <v>60797.097711059716</v>
          </cell>
          <cell r="J437">
            <v>113994558.20823696</v>
          </cell>
        </row>
        <row r="438">
          <cell r="C438" t="str">
            <v>Mãng cÊp phèi ®¸ d¨m lo¹i 1</v>
          </cell>
          <cell r="D438" t="str">
            <v>m3</v>
          </cell>
          <cell r="E438">
            <v>165</v>
          </cell>
          <cell r="F438">
            <v>211603.89028571427</v>
          </cell>
          <cell r="G438">
            <v>675.13600000000008</v>
          </cell>
          <cell r="H438">
            <v>7602.8820839999989</v>
          </cell>
          <cell r="I438">
            <v>256047.42392078004</v>
          </cell>
          <cell r="J438">
            <v>42247824.94692871</v>
          </cell>
        </row>
      </sheetData>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refreshError="1"/>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sheetData sheetId="154" refreshError="1"/>
      <sheetData sheetId="155" refreshError="1"/>
      <sheetData sheetId="156" refreshError="1"/>
      <sheetData sheetId="157" refreshError="1"/>
      <sheetData sheetId="158" refreshError="1"/>
      <sheetData sheetId="159"/>
      <sheetData sheetId="160"/>
      <sheetData sheetId="161" refreshError="1"/>
      <sheetData sheetId="162" refreshError="1"/>
      <sheetData sheetId="163"/>
      <sheetData sheetId="164" refreshError="1"/>
      <sheetData sheetId="165"/>
      <sheetData sheetId="166"/>
      <sheetData sheetId="167"/>
      <sheetData sheetId="168"/>
      <sheetData sheetId="169"/>
      <sheetData sheetId="170"/>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sheetData sheetId="248" refreshError="1"/>
      <sheetData sheetId="249" refreshError="1"/>
      <sheetData sheetId="250"/>
      <sheetData sheetId="251"/>
      <sheetData sheetId="252"/>
      <sheetData sheetId="253"/>
      <sheetData sheetId="254"/>
      <sheetData sheetId="255" refreshError="1"/>
      <sheetData sheetId="256" refreshError="1"/>
      <sheetData sheetId="257" refreshError="1"/>
      <sheetData sheetId="258" refreshError="1"/>
      <sheetData sheetId="259" refreshError="1"/>
      <sheetData sheetId="260" refreshError="1"/>
      <sheetData sheetId="26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sheetData sheetId="322"/>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sheetData sheetId="336" refreshError="1"/>
      <sheetData sheetId="337"/>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sheetData sheetId="372" refreshError="1"/>
      <sheetData sheetId="373" refreshError="1"/>
      <sheetData sheetId="374" refreshError="1"/>
      <sheetData sheetId="375" refreshError="1"/>
      <sheetData sheetId="376"/>
      <sheetData sheetId="377"/>
      <sheetData sheetId="378"/>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i tiet KS"/>
      <sheetName val="Tra KS"/>
      <sheetName val="kstk"/>
      <sheetName val="VL,NC"/>
      <sheetName val="Gia KS"/>
      <sheetName val="DTCT-TB"/>
      <sheetName val="TONG KE DZ 0.4 KV"/>
      <sheetName val="DTCT"/>
      <sheetName val="Quan Ly Ban Ve TKTC"/>
      <sheetName val="CODE"/>
      <sheetName val="303+303"/>
      <sheetName val="chi_tiet_KS"/>
      <sheetName val="Tra_KS"/>
      <sheetName val="Quan_Ly_Ban_Ve_TKTC"/>
      <sheetName val="Gia_KS"/>
      <sheetName val="TONG_KE_DZ_0_4_KV"/>
      <sheetName val="ptdg-duong"/>
      <sheetName val="Thuc thanh"/>
      <sheetName val="SL cước"/>
      <sheetName val="Đầu vào"/>
      <sheetName val="ND32"/>
      <sheetName val="CP VẬN CHUYEN VT"/>
      <sheetName val="DT-XL"/>
      <sheetName val="PTVT"/>
    </sheetNames>
    <sheetDataSet>
      <sheetData sheetId="0"/>
      <sheetData sheetId="1" refreshError="1">
        <row r="5">
          <cell r="B5" t="str">
            <v>¸p kÕ (250bav)</v>
          </cell>
          <cell r="C5" t="str">
            <v>c¸i</v>
          </cell>
          <cell r="D5">
            <v>200000</v>
          </cell>
        </row>
        <row r="6">
          <cell r="B6" t="str">
            <v>¸p kÕ (5-25-100bav)</v>
          </cell>
          <cell r="C6" t="str">
            <v>bé</v>
          </cell>
          <cell r="D6">
            <v>200000</v>
          </cell>
        </row>
        <row r="7">
          <cell r="B7" t="str">
            <v>¸p kÕ b×nh h¬i (25bav)</v>
          </cell>
          <cell r="C7" t="str">
            <v>c¸i</v>
          </cell>
          <cell r="D7">
            <v>200000</v>
          </cell>
        </row>
        <row r="8">
          <cell r="B8" t="str">
            <v>§¸ d¨m</v>
          </cell>
          <cell r="C8" t="str">
            <v>m3</v>
          </cell>
          <cell r="D8">
            <v>70000</v>
          </cell>
        </row>
        <row r="9">
          <cell r="B9" t="str">
            <v>§¸ héc</v>
          </cell>
          <cell r="C9" t="str">
            <v>m3</v>
          </cell>
          <cell r="D9">
            <v>50000</v>
          </cell>
        </row>
        <row r="10">
          <cell r="B10" t="str">
            <v>§¸ sái 1x2</v>
          </cell>
          <cell r="C10" t="str">
            <v>m3</v>
          </cell>
          <cell r="D10">
            <v>70000</v>
          </cell>
        </row>
        <row r="11">
          <cell r="B11" t="str">
            <v>§µn ®o lón</v>
          </cell>
          <cell r="C11" t="str">
            <v>bé</v>
          </cell>
          <cell r="D11">
            <v>2000000</v>
          </cell>
        </row>
        <row r="12">
          <cell r="B12" t="str">
            <v>§ång hå ®iÖn ®o v¹n n¨ng</v>
          </cell>
          <cell r="C12" t="str">
            <v>chiÕc</v>
          </cell>
          <cell r="D12">
            <v>500000</v>
          </cell>
        </row>
        <row r="13">
          <cell r="B13" t="str">
            <v>§ång hå ®o ¸p lùc</v>
          </cell>
          <cell r="C13" t="str">
            <v>c¸i</v>
          </cell>
          <cell r="D13">
            <v>300000</v>
          </cell>
        </row>
        <row r="14">
          <cell r="B14" t="str">
            <v>§ång hå ®o ¸p lùc 4kg/cm2</v>
          </cell>
          <cell r="C14" t="str">
            <v>c¸i</v>
          </cell>
          <cell r="D14">
            <v>300000</v>
          </cell>
        </row>
        <row r="15">
          <cell r="B15" t="str">
            <v>§ång hå ®o ®iÖn</v>
          </cell>
          <cell r="C15" t="str">
            <v>chiÕc</v>
          </cell>
          <cell r="D15">
            <v>500000</v>
          </cell>
        </row>
        <row r="16">
          <cell r="B16" t="str">
            <v>§ång hå ®Ó bµn</v>
          </cell>
          <cell r="C16" t="str">
            <v>c¸i</v>
          </cell>
          <cell r="D16">
            <v>15000</v>
          </cell>
        </row>
        <row r="17">
          <cell r="B17" t="str">
            <v>§ång hå ®o biÕn d¹ng</v>
          </cell>
          <cell r="C17" t="str">
            <v>c¸i</v>
          </cell>
          <cell r="D17">
            <v>500000</v>
          </cell>
        </row>
        <row r="18">
          <cell r="B18" t="str">
            <v>§ång hå ®o lón</v>
          </cell>
          <cell r="C18" t="str">
            <v>c¸i</v>
          </cell>
          <cell r="D18">
            <v>800000</v>
          </cell>
        </row>
        <row r="19">
          <cell r="B19" t="str">
            <v>§ång hå ®o l­u l­îng 3m3/h</v>
          </cell>
          <cell r="C19" t="str">
            <v>c¸i</v>
          </cell>
          <cell r="D19">
            <v>150000</v>
          </cell>
        </row>
        <row r="20">
          <cell r="B20" t="str">
            <v>§ång hå ®o møc n­íc</v>
          </cell>
          <cell r="C20" t="str">
            <v>c¸i</v>
          </cell>
          <cell r="D20">
            <v>200000</v>
          </cell>
        </row>
        <row r="21">
          <cell r="B21" t="str">
            <v>§ång hå ®o n­íc</v>
          </cell>
          <cell r="C21" t="str">
            <v>c¸i</v>
          </cell>
          <cell r="D21">
            <v>300000</v>
          </cell>
        </row>
        <row r="22">
          <cell r="B22" t="str">
            <v>§ång hå bÊm gi©y</v>
          </cell>
          <cell r="C22" t="str">
            <v>c¸i</v>
          </cell>
          <cell r="D22">
            <v>120000</v>
          </cell>
        </row>
        <row r="23">
          <cell r="B23" t="str">
            <v>§ång hå l­u l­îng</v>
          </cell>
          <cell r="C23" t="str">
            <v>c¸i</v>
          </cell>
          <cell r="D23">
            <v>200000</v>
          </cell>
        </row>
        <row r="24">
          <cell r="B24" t="str">
            <v>§Çu nèi cÇn</v>
          </cell>
          <cell r="C24" t="str">
            <v>bé</v>
          </cell>
          <cell r="D24">
            <v>180000</v>
          </cell>
        </row>
        <row r="25">
          <cell r="B25" t="str">
            <v>§Çu nèi èng chèng</v>
          </cell>
          <cell r="C25" t="str">
            <v>c¸i</v>
          </cell>
          <cell r="D25">
            <v>40000</v>
          </cell>
        </row>
        <row r="26">
          <cell r="B26" t="str">
            <v>§e ghÌ ®¸</v>
          </cell>
          <cell r="C26" t="str">
            <v>c¸i</v>
          </cell>
          <cell r="D26">
            <v>20000</v>
          </cell>
        </row>
        <row r="27">
          <cell r="B27" t="str">
            <v xml:space="preserve">§iezel </v>
          </cell>
          <cell r="C27" t="str">
            <v>kg</v>
          </cell>
          <cell r="D27">
            <v>5000</v>
          </cell>
        </row>
        <row r="28">
          <cell r="B28" t="str">
            <v>§inh</v>
          </cell>
          <cell r="C28" t="str">
            <v>kg</v>
          </cell>
          <cell r="D28">
            <v>5000</v>
          </cell>
        </row>
        <row r="29">
          <cell r="B29" t="str">
            <v>§inh + d©y thÐp</v>
          </cell>
          <cell r="C29" t="str">
            <v>kg</v>
          </cell>
          <cell r="D29">
            <v>5000</v>
          </cell>
        </row>
        <row r="30">
          <cell r="B30" t="str">
            <v>§inh ®Üa</v>
          </cell>
          <cell r="C30" t="str">
            <v>kg</v>
          </cell>
          <cell r="D30">
            <v>5000</v>
          </cell>
        </row>
        <row r="31">
          <cell r="B31" t="str">
            <v>§inh 10 cm</v>
          </cell>
          <cell r="C31" t="str">
            <v>kg</v>
          </cell>
          <cell r="D31">
            <v>5000</v>
          </cell>
        </row>
        <row r="32">
          <cell r="B32" t="str">
            <v>§inh 3 cm</v>
          </cell>
          <cell r="C32" t="str">
            <v>kg</v>
          </cell>
          <cell r="D32">
            <v>5000</v>
          </cell>
        </row>
        <row r="33">
          <cell r="B33" t="str">
            <v>§inh ch÷ U</v>
          </cell>
          <cell r="C33" t="str">
            <v>kg</v>
          </cell>
          <cell r="D33">
            <v>5000</v>
          </cell>
        </row>
        <row r="34">
          <cell r="B34" t="str">
            <v>§iÖn cùc ®ång</v>
          </cell>
          <cell r="C34" t="str">
            <v>c¸i</v>
          </cell>
          <cell r="D34">
            <v>30000</v>
          </cell>
        </row>
        <row r="35">
          <cell r="B35" t="str">
            <v>§iÖn cùc kh«ng ph©n cùc</v>
          </cell>
          <cell r="C35" t="str">
            <v>c¸i</v>
          </cell>
          <cell r="D35">
            <v>400000</v>
          </cell>
        </row>
        <row r="36">
          <cell r="B36" t="str">
            <v>§iÖn cùc s¾t</v>
          </cell>
          <cell r="C36" t="str">
            <v>c¸i</v>
          </cell>
          <cell r="D36">
            <v>15000</v>
          </cell>
        </row>
        <row r="37">
          <cell r="B37" t="str">
            <v>§Þa bµn ®Þa chÊt</v>
          </cell>
          <cell r="C37" t="str">
            <v>c¸i</v>
          </cell>
          <cell r="D37">
            <v>350000</v>
          </cell>
        </row>
        <row r="38">
          <cell r="B38" t="str">
            <v>§Üa s¾t tr¸ng men</v>
          </cell>
          <cell r="C38" t="str">
            <v>c¸i</v>
          </cell>
          <cell r="D38">
            <v>8000</v>
          </cell>
        </row>
        <row r="39">
          <cell r="B39" t="str">
            <v>§ui ®iÖn</v>
          </cell>
          <cell r="C39" t="str">
            <v>c¸i</v>
          </cell>
          <cell r="D39">
            <v>500</v>
          </cell>
        </row>
        <row r="40">
          <cell r="B40" t="str">
            <v>¶nh mµu (9x12)</v>
          </cell>
          <cell r="C40" t="str">
            <v>kiÓu</v>
          </cell>
          <cell r="D40">
            <v>5000</v>
          </cell>
        </row>
        <row r="41">
          <cell r="B41" t="str">
            <v>¾c quy</v>
          </cell>
          <cell r="C41" t="str">
            <v>c¸i</v>
          </cell>
          <cell r="D41">
            <v>250000</v>
          </cell>
        </row>
        <row r="42">
          <cell r="B42" t="str">
            <v>¾c quy (12Vx2) + (6Vx1)</v>
          </cell>
          <cell r="C42" t="str">
            <v>bé</v>
          </cell>
          <cell r="D42">
            <v>250000</v>
          </cell>
        </row>
        <row r="43">
          <cell r="B43" t="str">
            <v>Ac quy 12v</v>
          </cell>
          <cell r="C43" t="str">
            <v>bé</v>
          </cell>
          <cell r="D43">
            <v>300000</v>
          </cell>
        </row>
        <row r="44">
          <cell r="B44" t="str">
            <v>Ac quy 24v</v>
          </cell>
          <cell r="C44" t="str">
            <v>b×nh</v>
          </cell>
          <cell r="D44">
            <v>420000</v>
          </cell>
        </row>
        <row r="45">
          <cell r="B45" t="str">
            <v>AxÝt axalic</v>
          </cell>
          <cell r="C45" t="str">
            <v>kg</v>
          </cell>
          <cell r="D45">
            <v>40000</v>
          </cell>
        </row>
        <row r="46">
          <cell r="B46" t="str">
            <v>AxÝt nit¬ric ®Æc</v>
          </cell>
          <cell r="C46" t="str">
            <v>gam</v>
          </cell>
          <cell r="D46">
            <v>40</v>
          </cell>
        </row>
        <row r="47">
          <cell r="B47" t="str">
            <v>B¨ng m¸y håi ©m</v>
          </cell>
          <cell r="C47" t="str">
            <v>cuén</v>
          </cell>
          <cell r="D47">
            <v>10000</v>
          </cell>
        </row>
        <row r="48">
          <cell r="B48" t="str">
            <v>B¸t s¾t tr¸ng men</v>
          </cell>
          <cell r="C48" t="str">
            <v>c¸i</v>
          </cell>
          <cell r="D48">
            <v>8000</v>
          </cell>
        </row>
        <row r="49">
          <cell r="B49" t="str">
            <v>B×nh bãp n­íc</v>
          </cell>
          <cell r="C49" t="str">
            <v>c¸i</v>
          </cell>
          <cell r="D49">
            <v>10000</v>
          </cell>
        </row>
        <row r="50">
          <cell r="B50" t="str">
            <v>B×nh hót Èm</v>
          </cell>
          <cell r="C50" t="str">
            <v>c¸i</v>
          </cell>
          <cell r="D50">
            <v>10000</v>
          </cell>
        </row>
        <row r="51">
          <cell r="B51" t="str">
            <v>B×nh hót Èm cã vßi</v>
          </cell>
          <cell r="C51" t="str">
            <v>c¸i</v>
          </cell>
          <cell r="D51">
            <v>10000</v>
          </cell>
        </row>
        <row r="52">
          <cell r="B52" t="str">
            <v>B×nh hót Èm, b×nh gi÷ Èm</v>
          </cell>
          <cell r="C52" t="str">
            <v>c¸i</v>
          </cell>
          <cell r="D52">
            <v>10000</v>
          </cell>
        </row>
        <row r="53">
          <cell r="B53" t="str">
            <v>B×nh khÝ CO2 - (100bav)</v>
          </cell>
          <cell r="C53" t="str">
            <v>b×nh</v>
          </cell>
          <cell r="D53">
            <v>100000</v>
          </cell>
        </row>
        <row r="54">
          <cell r="B54" t="str">
            <v>B×nh thñy tinh</v>
          </cell>
          <cell r="C54" t="str">
            <v>c¸i</v>
          </cell>
          <cell r="D54">
            <v>30000</v>
          </cell>
        </row>
        <row r="55">
          <cell r="B55" t="str">
            <v>B×nh thñy tinh (100 - 1000)ml</v>
          </cell>
          <cell r="C55" t="str">
            <v>c¸i</v>
          </cell>
          <cell r="D55">
            <v>30000</v>
          </cell>
        </row>
        <row r="56">
          <cell r="B56" t="str">
            <v>B×nh thñy tinh tam gi¸c (50-1000)ml</v>
          </cell>
          <cell r="C56" t="str">
            <v>c¸i</v>
          </cell>
          <cell r="D56">
            <v>30000</v>
          </cell>
        </row>
        <row r="57">
          <cell r="B57" t="str">
            <v>B×nh tiªu b¶n</v>
          </cell>
          <cell r="C57" t="str">
            <v>c¸i</v>
          </cell>
          <cell r="D57">
            <v>15000</v>
          </cell>
        </row>
        <row r="58">
          <cell r="B58" t="str">
            <v>B×nh tû träng</v>
          </cell>
          <cell r="C58" t="str">
            <v>c¸i</v>
          </cell>
          <cell r="D58">
            <v>15000</v>
          </cell>
        </row>
        <row r="59">
          <cell r="B59" t="str">
            <v>B×nh tû träng 1000ml</v>
          </cell>
          <cell r="C59" t="str">
            <v>c¸i</v>
          </cell>
          <cell r="D59">
            <v>15000</v>
          </cell>
        </row>
        <row r="60">
          <cell r="B60" t="str">
            <v>Bµn ®Ëp</v>
          </cell>
          <cell r="C60" t="str">
            <v>chiÕc</v>
          </cell>
          <cell r="D60">
            <v>50000</v>
          </cell>
        </row>
        <row r="61">
          <cell r="B61" t="str">
            <v>Bµn ®Öm</v>
          </cell>
          <cell r="C61" t="str">
            <v>chiÕc</v>
          </cell>
          <cell r="D61">
            <v>50000</v>
          </cell>
        </row>
        <row r="62">
          <cell r="B62" t="str">
            <v>Bµn nÐn D = 34cm</v>
          </cell>
          <cell r="C62" t="str">
            <v>c¸i</v>
          </cell>
          <cell r="D62">
            <v>400000</v>
          </cell>
        </row>
        <row r="63">
          <cell r="B63" t="str">
            <v>B¶n gç 60 x 60</v>
          </cell>
          <cell r="C63" t="str">
            <v>c¸i</v>
          </cell>
          <cell r="D63">
            <v>10000</v>
          </cell>
        </row>
        <row r="64">
          <cell r="B64" t="str">
            <v>Bãng ®iÖn</v>
          </cell>
          <cell r="C64" t="str">
            <v>c¸i</v>
          </cell>
          <cell r="D64">
            <v>15000</v>
          </cell>
        </row>
        <row r="65">
          <cell r="B65" t="str">
            <v>Bãng ®iÖn 100W</v>
          </cell>
          <cell r="C65" t="str">
            <v>c¸i</v>
          </cell>
          <cell r="D65">
            <v>15000</v>
          </cell>
        </row>
        <row r="66">
          <cell r="B66" t="str">
            <v>Bãng ®iÖn 110v - 100W</v>
          </cell>
          <cell r="C66" t="str">
            <v>c¸i</v>
          </cell>
          <cell r="D66">
            <v>15000</v>
          </cell>
        </row>
        <row r="67">
          <cell r="B67" t="str">
            <v>Bãng ®iÖn 220V - 200W</v>
          </cell>
          <cell r="C67" t="str">
            <v>c¸i</v>
          </cell>
          <cell r="D67">
            <v>10000</v>
          </cell>
        </row>
        <row r="68">
          <cell r="B68" t="str">
            <v>Bãng ®iÖn 36V - 40W</v>
          </cell>
          <cell r="C68" t="str">
            <v>c¸i</v>
          </cell>
          <cell r="D68">
            <v>10000</v>
          </cell>
        </row>
        <row r="69">
          <cell r="B69" t="str">
            <v>Bãng ®iÖn 36W</v>
          </cell>
          <cell r="C69" t="str">
            <v>c¸i</v>
          </cell>
          <cell r="D69">
            <v>10000</v>
          </cell>
        </row>
        <row r="70">
          <cell r="B70" t="str">
            <v>Bao cao su</v>
          </cell>
          <cell r="C70" t="str">
            <v>c¸i</v>
          </cell>
          <cell r="D70">
            <v>8000</v>
          </cell>
        </row>
        <row r="71">
          <cell r="B71" t="str">
            <v>Bé èng mÉu nguyªn d¹ng</v>
          </cell>
          <cell r="C71" t="str">
            <v>bé</v>
          </cell>
          <cell r="D71">
            <v>500000</v>
          </cell>
        </row>
        <row r="72">
          <cell r="B72" t="str">
            <v>Bé gia mèc cÇn khoan</v>
          </cell>
          <cell r="C72" t="str">
            <v>bé</v>
          </cell>
          <cell r="D72">
            <v>120000</v>
          </cell>
        </row>
        <row r="73">
          <cell r="B73" t="str">
            <v>Bé kÝnh Ðp</v>
          </cell>
          <cell r="C73" t="str">
            <v>bé</v>
          </cell>
          <cell r="D73">
            <v>500000</v>
          </cell>
        </row>
        <row r="74">
          <cell r="B74" t="str">
            <v>Bé më réng kim c­¬ng</v>
          </cell>
          <cell r="C74" t="str">
            <v>bé</v>
          </cell>
          <cell r="D74">
            <v>2500000</v>
          </cell>
        </row>
        <row r="75">
          <cell r="B75" t="str">
            <v>Bé r©y ®Þa chÊt F 20cm</v>
          </cell>
          <cell r="C75" t="str">
            <v>bé</v>
          </cell>
          <cell r="D75">
            <v>1300000</v>
          </cell>
        </row>
        <row r="76">
          <cell r="B76" t="str">
            <v>Bé r©y sái</v>
          </cell>
          <cell r="C76" t="str">
            <v>bé</v>
          </cell>
          <cell r="D76">
            <v>1750000</v>
          </cell>
        </row>
        <row r="77">
          <cell r="B77" t="str">
            <v>Bé x¹c ac quy</v>
          </cell>
          <cell r="C77" t="str">
            <v>bé</v>
          </cell>
          <cell r="D77">
            <v>1000000</v>
          </cell>
        </row>
        <row r="78">
          <cell r="B78" t="str">
            <v>Bóa</v>
          </cell>
          <cell r="C78" t="str">
            <v>chiÕc</v>
          </cell>
          <cell r="D78">
            <v>50000</v>
          </cell>
        </row>
        <row r="79">
          <cell r="B79" t="str">
            <v>Bóa ®Þa chÊt</v>
          </cell>
          <cell r="C79" t="str">
            <v>c¸i</v>
          </cell>
          <cell r="D79">
            <v>50000</v>
          </cell>
        </row>
        <row r="80">
          <cell r="B80" t="str">
            <v>Bót ch× ®en</v>
          </cell>
          <cell r="C80" t="str">
            <v>c¸i</v>
          </cell>
          <cell r="D80">
            <v>15000</v>
          </cell>
        </row>
        <row r="81">
          <cell r="B81" t="str">
            <v>Bót l«ng cì nhá F 5, F 2cm, F 1cm</v>
          </cell>
          <cell r="C81" t="str">
            <v>bé</v>
          </cell>
          <cell r="D81">
            <v>1000000</v>
          </cell>
        </row>
        <row r="82">
          <cell r="B82" t="str">
            <v>C¸nh s¾t (E60-E70-E100)</v>
          </cell>
          <cell r="C82" t="str">
            <v>bé</v>
          </cell>
          <cell r="D82">
            <v>8000</v>
          </cell>
        </row>
        <row r="83">
          <cell r="B83" t="str">
            <v>C¸p</v>
          </cell>
          <cell r="C83" t="str">
            <v>m</v>
          </cell>
          <cell r="D83">
            <v>8000</v>
          </cell>
        </row>
        <row r="84">
          <cell r="B84" t="str">
            <v>C¸p §K 6mm</v>
          </cell>
          <cell r="C84" t="str">
            <v>m</v>
          </cell>
          <cell r="D84">
            <v>6000</v>
          </cell>
        </row>
        <row r="85">
          <cell r="B85" t="str">
            <v>C¸p móc n­íc</v>
          </cell>
          <cell r="C85" t="str">
            <v>m</v>
          </cell>
          <cell r="D85">
            <v>70000</v>
          </cell>
        </row>
        <row r="86">
          <cell r="B86" t="str">
            <v>C¸p thÐp d©y F6 - F8 mm</v>
          </cell>
          <cell r="C86" t="str">
            <v>m</v>
          </cell>
          <cell r="D86">
            <v>10000</v>
          </cell>
        </row>
        <row r="87">
          <cell r="B87" t="str">
            <v>C¸t chuÈn</v>
          </cell>
          <cell r="C87" t="str">
            <v>kg</v>
          </cell>
          <cell r="D87">
            <v>20</v>
          </cell>
        </row>
        <row r="88">
          <cell r="B88" t="str">
            <v>C¸t sái</v>
          </cell>
          <cell r="C88" t="str">
            <v>m3</v>
          </cell>
          <cell r="D88">
            <v>50000</v>
          </cell>
        </row>
        <row r="89">
          <cell r="B89" t="str">
            <v>C¸t vµng</v>
          </cell>
          <cell r="C89" t="str">
            <v>m3</v>
          </cell>
          <cell r="D89">
            <v>11500</v>
          </cell>
        </row>
        <row r="90">
          <cell r="B90" t="str">
            <v>Cäc bªt«ng 8 x 8 x 60</v>
          </cell>
          <cell r="C90" t="str">
            <v>c¸i</v>
          </cell>
          <cell r="D90">
            <v>2500</v>
          </cell>
        </row>
        <row r="91">
          <cell r="B91" t="str">
            <v>Cäc gç</v>
          </cell>
          <cell r="C91" t="str">
            <v>c¸i</v>
          </cell>
          <cell r="D91">
            <v>2500</v>
          </cell>
        </row>
        <row r="92">
          <cell r="B92" t="str">
            <v>Cäc gç 0,04 x 0,04m</v>
          </cell>
          <cell r="C92" t="str">
            <v>c¸i</v>
          </cell>
          <cell r="D92">
            <v>2500</v>
          </cell>
        </row>
        <row r="93">
          <cell r="B93" t="str">
            <v>Cäc gç 10 x 10 x 80</v>
          </cell>
          <cell r="C93" t="str">
            <v>c¸i</v>
          </cell>
          <cell r="D93">
            <v>2500</v>
          </cell>
        </row>
        <row r="94">
          <cell r="B94" t="str">
            <v>Cäc gç 15 x 15 x 200</v>
          </cell>
          <cell r="C94" t="str">
            <v>cäc</v>
          </cell>
          <cell r="D94">
            <v>2500</v>
          </cell>
        </row>
        <row r="95">
          <cell r="B95" t="str">
            <v>Cäc gç 4 x 4 x 30</v>
          </cell>
          <cell r="C95" t="str">
            <v>cäc</v>
          </cell>
          <cell r="D95">
            <v>2500</v>
          </cell>
        </row>
        <row r="96">
          <cell r="B96" t="str">
            <v>Cäc gç 4x4x40cm</v>
          </cell>
          <cell r="C96" t="str">
            <v>c¸i</v>
          </cell>
          <cell r="D96">
            <v>2500</v>
          </cell>
        </row>
        <row r="97">
          <cell r="B97" t="str">
            <v>Cäc gç 5 x 5 x 40</v>
          </cell>
          <cell r="C97" t="str">
            <v>c¸i</v>
          </cell>
          <cell r="D97">
            <v>2500</v>
          </cell>
        </row>
        <row r="98">
          <cell r="B98" t="str">
            <v>Cäc mèc gç</v>
          </cell>
          <cell r="C98" t="str">
            <v>c¸i</v>
          </cell>
          <cell r="D98">
            <v>2500</v>
          </cell>
        </row>
        <row r="99">
          <cell r="B99" t="str">
            <v>Cäc mèc xim¨ng</v>
          </cell>
          <cell r="C99" t="str">
            <v>c¸i</v>
          </cell>
          <cell r="D99">
            <v>10000</v>
          </cell>
        </row>
        <row r="100">
          <cell r="B100" t="str">
            <v>Cäc neo</v>
          </cell>
          <cell r="C100" t="str">
            <v>bé</v>
          </cell>
          <cell r="D100">
            <v>10000</v>
          </cell>
        </row>
        <row r="101">
          <cell r="B101" t="str">
            <v>Cäc s¾t §K 10 x 300mm</v>
          </cell>
          <cell r="C101" t="str">
            <v>cäc</v>
          </cell>
          <cell r="D101">
            <v>8000</v>
          </cell>
        </row>
        <row r="102">
          <cell r="B102" t="str">
            <v>CÆp ®¨ng ký ®o ®¹c</v>
          </cell>
          <cell r="C102" t="str">
            <v>c¸i</v>
          </cell>
          <cell r="D102">
            <v>8000</v>
          </cell>
        </row>
        <row r="103">
          <cell r="B103" t="str">
            <v>Cãt Ðp</v>
          </cell>
          <cell r="C103" t="str">
            <v>m2</v>
          </cell>
          <cell r="D103">
            <v>20000</v>
          </cell>
        </row>
        <row r="104">
          <cell r="B104" t="str">
            <v>CÇn c¾t c¸nh (40c¸i)</v>
          </cell>
          <cell r="C104" t="str">
            <v>bé</v>
          </cell>
          <cell r="D104">
            <v>1000000</v>
          </cell>
        </row>
        <row r="105">
          <cell r="B105" t="str">
            <v>CÇn chèt</v>
          </cell>
          <cell r="C105" t="str">
            <v>m</v>
          </cell>
          <cell r="D105">
            <v>400000</v>
          </cell>
        </row>
        <row r="106">
          <cell r="B106" t="str">
            <v>CÇn khoan</v>
          </cell>
          <cell r="C106" t="str">
            <v>m</v>
          </cell>
          <cell r="D106">
            <v>80000</v>
          </cell>
        </row>
        <row r="107">
          <cell r="B107" t="str">
            <v>CÇn khoan 25 x 105 x 800</v>
          </cell>
          <cell r="C107" t="str">
            <v>c¸i</v>
          </cell>
          <cell r="D107">
            <v>80000</v>
          </cell>
        </row>
        <row r="108">
          <cell r="B108" t="str">
            <v>CÇn xo¾n</v>
          </cell>
          <cell r="C108" t="str">
            <v>m</v>
          </cell>
          <cell r="D108">
            <v>450000</v>
          </cell>
        </row>
        <row r="109">
          <cell r="B109" t="str">
            <v>CÇn xuyªn</v>
          </cell>
          <cell r="C109" t="str">
            <v>m</v>
          </cell>
          <cell r="D109">
            <v>450000</v>
          </cell>
        </row>
        <row r="110">
          <cell r="B110" t="str">
            <v>CÇu ch× sø</v>
          </cell>
          <cell r="C110" t="str">
            <v>c¸i</v>
          </cell>
          <cell r="D110">
            <v>5000</v>
          </cell>
        </row>
        <row r="111">
          <cell r="B111" t="str">
            <v>CÇu dao ®iÖn 3 pha</v>
          </cell>
          <cell r="C111" t="str">
            <v>c¸i</v>
          </cell>
          <cell r="D111">
            <v>15000</v>
          </cell>
        </row>
        <row r="112">
          <cell r="B112" t="str">
            <v>Cèc ®Êt luyÖn, cµng vaxiliep</v>
          </cell>
          <cell r="C112" t="str">
            <v>bé</v>
          </cell>
          <cell r="D112">
            <v>200000</v>
          </cell>
        </row>
        <row r="113">
          <cell r="B113" t="str">
            <v>Cèc má nh«m (®un thµnh phÇn h¹t)</v>
          </cell>
          <cell r="C113" t="str">
            <v>c¸i</v>
          </cell>
          <cell r="D113">
            <v>8000</v>
          </cell>
        </row>
        <row r="114">
          <cell r="B114" t="str">
            <v>Cèc thñy tinh</v>
          </cell>
          <cell r="C114" t="str">
            <v>c¸i</v>
          </cell>
          <cell r="D114">
            <v>18000</v>
          </cell>
        </row>
        <row r="115">
          <cell r="B115" t="str">
            <v>Cèc thñy tinh (50-1000)ml</v>
          </cell>
          <cell r="C115" t="str">
            <v>c¸i</v>
          </cell>
          <cell r="D115">
            <v>18000</v>
          </cell>
        </row>
        <row r="116">
          <cell r="B116" t="str">
            <v>Cèc thñy tinh 1000ml</v>
          </cell>
          <cell r="C116" t="str">
            <v>c¸i</v>
          </cell>
          <cell r="D116">
            <v>18000</v>
          </cell>
        </row>
        <row r="117">
          <cell r="B117" t="str">
            <v>Cèi chµy ®ång</v>
          </cell>
          <cell r="C117" t="str">
            <v>bé</v>
          </cell>
          <cell r="D117">
            <v>300000</v>
          </cell>
        </row>
        <row r="118">
          <cell r="B118" t="str">
            <v>Cèi chµy sø</v>
          </cell>
          <cell r="C118" t="str">
            <v>bé</v>
          </cell>
          <cell r="D118">
            <v>35000</v>
          </cell>
        </row>
        <row r="119">
          <cell r="B119" t="str">
            <v>Cèi chµy thñy tinh</v>
          </cell>
          <cell r="C119" t="str">
            <v>bé</v>
          </cell>
          <cell r="D119">
            <v>120000</v>
          </cell>
        </row>
        <row r="120">
          <cell r="B120" t="str">
            <v>Cèi chÕ bÞ</v>
          </cell>
          <cell r="C120" t="str">
            <v>bé</v>
          </cell>
          <cell r="D120">
            <v>600000</v>
          </cell>
        </row>
        <row r="121">
          <cell r="B121" t="str">
            <v>Cèi chÕ bÞ (Anh)</v>
          </cell>
          <cell r="C121" t="str">
            <v>bé</v>
          </cell>
          <cell r="D121">
            <v>800000</v>
          </cell>
        </row>
        <row r="122">
          <cell r="B122" t="str">
            <v>Cèi gi· ®¸</v>
          </cell>
          <cell r="C122" t="str">
            <v>bé</v>
          </cell>
          <cell r="D122">
            <v>700000</v>
          </cell>
        </row>
        <row r="123">
          <cell r="B123" t="str">
            <v>Cét s¾t ®Æt m¸y ®o giã</v>
          </cell>
          <cell r="C123" t="str">
            <v>c¸i</v>
          </cell>
          <cell r="D123">
            <v>30000</v>
          </cell>
        </row>
        <row r="124">
          <cell r="B124" t="str">
            <v>Cét s¾t ®Æt m¸y ®o sãng</v>
          </cell>
          <cell r="C124" t="str">
            <v>c¸i</v>
          </cell>
          <cell r="D124">
            <v>30000</v>
          </cell>
        </row>
        <row r="125">
          <cell r="B125" t="str">
            <v>Chµy ®Çm ®Êt</v>
          </cell>
          <cell r="C125" t="str">
            <v>c¸i</v>
          </cell>
          <cell r="D125">
            <v>200000</v>
          </cell>
        </row>
        <row r="126">
          <cell r="B126" t="str">
            <v>Chai nót mµi</v>
          </cell>
          <cell r="C126" t="str">
            <v>c¸i</v>
          </cell>
          <cell r="D126">
            <v>15000</v>
          </cell>
        </row>
        <row r="127">
          <cell r="B127" t="str">
            <v>ChÐn nung</v>
          </cell>
          <cell r="C127" t="str">
            <v>c¸i</v>
          </cell>
          <cell r="D127">
            <v>6500</v>
          </cell>
        </row>
        <row r="128">
          <cell r="B128" t="str">
            <v>ChÐn sø</v>
          </cell>
          <cell r="C128" t="str">
            <v>c¸i</v>
          </cell>
          <cell r="D128">
            <v>5000</v>
          </cell>
        </row>
        <row r="129">
          <cell r="B129" t="str">
            <v>Chèt bóa</v>
          </cell>
          <cell r="C129" t="str">
            <v>chiÕc</v>
          </cell>
          <cell r="D129">
            <v>200000</v>
          </cell>
        </row>
        <row r="130">
          <cell r="B130" t="str">
            <v>Chèt cÇn</v>
          </cell>
          <cell r="C130" t="str">
            <v>c¸i</v>
          </cell>
          <cell r="D130">
            <v>25000</v>
          </cell>
        </row>
        <row r="131">
          <cell r="B131" t="str">
            <v>ChËu nh«m F 30cm</v>
          </cell>
          <cell r="C131" t="str">
            <v>c¸i</v>
          </cell>
          <cell r="D131">
            <v>30000</v>
          </cell>
        </row>
        <row r="132">
          <cell r="B132" t="str">
            <v>ChËu thñy tinh</v>
          </cell>
          <cell r="C132" t="str">
            <v>c¸i</v>
          </cell>
          <cell r="D132">
            <v>30000</v>
          </cell>
        </row>
        <row r="133">
          <cell r="B133" t="str">
            <v>ChËu thñy tinh F 20cm</v>
          </cell>
          <cell r="C133" t="str">
            <v>c¸i</v>
          </cell>
          <cell r="D133">
            <v>30000</v>
          </cell>
        </row>
        <row r="134">
          <cell r="B134" t="str">
            <v>Chïy vaxiliep</v>
          </cell>
          <cell r="C134" t="str">
            <v>c¸i</v>
          </cell>
          <cell r="D134">
            <v>200000</v>
          </cell>
        </row>
        <row r="135">
          <cell r="B135" t="str">
            <v>Choßng c¸nh tr¸ng hîp kim cøng</v>
          </cell>
          <cell r="C135" t="str">
            <v>c¸i</v>
          </cell>
          <cell r="D135">
            <v>500000</v>
          </cell>
        </row>
        <row r="136">
          <cell r="B136" t="str">
            <v>Cßi ®o n­íc</v>
          </cell>
          <cell r="C136" t="str">
            <v>c¸i</v>
          </cell>
          <cell r="D136">
            <v>10000</v>
          </cell>
        </row>
        <row r="137">
          <cell r="B137" t="str">
            <v>Cùc thu sãng däc</v>
          </cell>
          <cell r="C137" t="str">
            <v>chiÕc</v>
          </cell>
          <cell r="D137">
            <v>250000</v>
          </cell>
        </row>
        <row r="138">
          <cell r="B138" t="str">
            <v>Cùc thu sãng ngang</v>
          </cell>
          <cell r="C138" t="str">
            <v>chiÕc</v>
          </cell>
          <cell r="D138">
            <v>300000</v>
          </cell>
        </row>
        <row r="139">
          <cell r="B139" t="str">
            <v>Cuèc chim</v>
          </cell>
          <cell r="C139" t="str">
            <v>c¸i</v>
          </cell>
          <cell r="D139">
            <v>20000</v>
          </cell>
        </row>
        <row r="140">
          <cell r="B140" t="str">
            <v>D©y ®iÖn</v>
          </cell>
          <cell r="C140" t="str">
            <v>m</v>
          </cell>
          <cell r="D140">
            <v>8000</v>
          </cell>
        </row>
        <row r="141">
          <cell r="B141" t="str">
            <v>D©y ®iÖn næ m×n</v>
          </cell>
          <cell r="C141" t="str">
            <v>m</v>
          </cell>
          <cell r="D141">
            <v>8000</v>
          </cell>
        </row>
        <row r="142">
          <cell r="B142" t="str">
            <v>D©y ®iÖn sóp</v>
          </cell>
          <cell r="C142" t="str">
            <v>m</v>
          </cell>
          <cell r="D142">
            <v>20000</v>
          </cell>
        </row>
        <row r="143">
          <cell r="B143" t="str">
            <v>D©y ®o</v>
          </cell>
          <cell r="C143" t="str">
            <v>m</v>
          </cell>
          <cell r="D143">
            <v>8000</v>
          </cell>
        </row>
        <row r="144">
          <cell r="B144" t="str">
            <v>D©y ®Þa chÊn</v>
          </cell>
          <cell r="C144" t="str">
            <v>m</v>
          </cell>
          <cell r="D144">
            <v>3500</v>
          </cell>
        </row>
        <row r="145">
          <cell r="B145" t="str">
            <v>D©y ®Þa vËt lý (thu, ph¸t)</v>
          </cell>
          <cell r="C145" t="str">
            <v>m</v>
          </cell>
          <cell r="D145">
            <v>3500</v>
          </cell>
        </row>
        <row r="146">
          <cell r="B146" t="str">
            <v>D©y c¸p §K 3 mm</v>
          </cell>
          <cell r="C146" t="str">
            <v>m</v>
          </cell>
          <cell r="D146">
            <v>8000</v>
          </cell>
        </row>
        <row r="147">
          <cell r="B147" t="str">
            <v>D©y c¸p ®iÖn 3 pha</v>
          </cell>
          <cell r="C147" t="str">
            <v>m</v>
          </cell>
          <cell r="D147">
            <v>20000</v>
          </cell>
        </row>
        <row r="148">
          <cell r="B148" t="str">
            <v>D©y cao su F 8ml (®Ó lµm thÊm vµ b·o hßa n­íc)</v>
          </cell>
          <cell r="C148" t="str">
            <v>m</v>
          </cell>
          <cell r="D148">
            <v>12000</v>
          </cell>
        </row>
        <row r="149">
          <cell r="B149" t="str">
            <v>D©y thÐp F 2-3</v>
          </cell>
          <cell r="C149" t="str">
            <v>kg</v>
          </cell>
          <cell r="D149">
            <v>5000</v>
          </cell>
        </row>
        <row r="150">
          <cell r="B150" t="str">
            <v>D©y thÐp vµ ®inh 5cm</v>
          </cell>
          <cell r="C150" t="str">
            <v>kg</v>
          </cell>
          <cell r="D150">
            <v>5000</v>
          </cell>
        </row>
        <row r="151">
          <cell r="B151" t="str">
            <v>Dao rùa chÆt ®Êt</v>
          </cell>
          <cell r="C151" t="str">
            <v>c¸i</v>
          </cell>
          <cell r="D151">
            <v>30000</v>
          </cell>
        </row>
        <row r="152">
          <cell r="B152" t="str">
            <v>Dao g¹t ®Êt</v>
          </cell>
          <cell r="C152" t="str">
            <v>c¸i</v>
          </cell>
          <cell r="D152">
            <v>30000</v>
          </cell>
        </row>
        <row r="153">
          <cell r="B153" t="str">
            <v>Dao gät ®Êt</v>
          </cell>
          <cell r="C153" t="str">
            <v>c¸i</v>
          </cell>
          <cell r="D153">
            <v>30000</v>
          </cell>
        </row>
        <row r="154">
          <cell r="B154" t="str">
            <v>Dao luyÖn ®Êt</v>
          </cell>
          <cell r="C154" t="str">
            <v>c¸i</v>
          </cell>
          <cell r="D154">
            <v>30000</v>
          </cell>
        </row>
        <row r="155">
          <cell r="B155" t="str">
            <v>Dao nÐn, dao c¾t</v>
          </cell>
          <cell r="C155" t="str">
            <v>c¸i</v>
          </cell>
          <cell r="D155">
            <v>30000</v>
          </cell>
        </row>
        <row r="156">
          <cell r="B156" t="str">
            <v>Dao vßng hîp kim</v>
          </cell>
          <cell r="C156" t="str">
            <v>c¸i</v>
          </cell>
          <cell r="D156">
            <v>30000</v>
          </cell>
        </row>
        <row r="157">
          <cell r="B157" t="str">
            <v>Dao vßng nÐn</v>
          </cell>
          <cell r="C157" t="str">
            <v>c¸i</v>
          </cell>
          <cell r="D157">
            <v>30000</v>
          </cell>
        </row>
        <row r="158">
          <cell r="B158" t="str">
            <v>Dao vßng thÊm</v>
          </cell>
          <cell r="C158" t="str">
            <v>c¸i</v>
          </cell>
          <cell r="D158">
            <v>30000</v>
          </cell>
        </row>
        <row r="159">
          <cell r="B159" t="str">
            <v>DÇm I300 - 350 dµi h¬n 3,5m</v>
          </cell>
          <cell r="C159" t="str">
            <v>kg</v>
          </cell>
          <cell r="D159">
            <v>5000</v>
          </cell>
        </row>
        <row r="160">
          <cell r="B160" t="str">
            <v>DÇu ®iezel</v>
          </cell>
          <cell r="C160" t="str">
            <v>kg</v>
          </cell>
          <cell r="D160">
            <v>5000</v>
          </cell>
        </row>
        <row r="161">
          <cell r="B161" t="str">
            <v>DÇu c«ng nghiÖp 20</v>
          </cell>
          <cell r="C161" t="str">
            <v>kg</v>
          </cell>
          <cell r="D161">
            <v>8000</v>
          </cell>
        </row>
        <row r="162">
          <cell r="B162" t="str">
            <v>DÇu kÝch</v>
          </cell>
          <cell r="C162" t="str">
            <v>kg</v>
          </cell>
          <cell r="D162">
            <v>8000</v>
          </cell>
        </row>
        <row r="163">
          <cell r="B163" t="str">
            <v>DÇu mì phô</v>
          </cell>
          <cell r="C163" t="str">
            <v>kg</v>
          </cell>
          <cell r="D163">
            <v>5000</v>
          </cell>
        </row>
        <row r="164">
          <cell r="B164" t="str">
            <v>Dông cô thÝ nghiÖm ®Çm nÐn</v>
          </cell>
          <cell r="C164" t="str">
            <v>bé</v>
          </cell>
          <cell r="D164">
            <v>300000</v>
          </cell>
        </row>
        <row r="165">
          <cell r="B165" t="str">
            <v>Dông cô x¸c ®Þnh ®é tan r·</v>
          </cell>
          <cell r="C165" t="str">
            <v>c¸i</v>
          </cell>
          <cell r="D165">
            <v>400000</v>
          </cell>
        </row>
        <row r="166">
          <cell r="B166" t="str">
            <v>Dông cô x¸c ®Þnh tr­¬ng në</v>
          </cell>
          <cell r="C166" t="str">
            <v>c¸i</v>
          </cell>
          <cell r="D166">
            <v>1500000</v>
          </cell>
        </row>
        <row r="167">
          <cell r="B167" t="str">
            <v>Dông cô x¸c ®Þnh gãc nghØ cña c¸t</v>
          </cell>
          <cell r="C167" t="str">
            <v>bé</v>
          </cell>
          <cell r="D167">
            <v>200000</v>
          </cell>
        </row>
        <row r="168">
          <cell r="B168" t="str">
            <v>èng ®o thÝ nghiÖm</v>
          </cell>
          <cell r="C168" t="str">
            <v>c¸i</v>
          </cell>
          <cell r="D168">
            <v>50000</v>
          </cell>
        </row>
        <row r="169">
          <cell r="B169" t="str">
            <v>èng ®ong thñy tinh 1000ml</v>
          </cell>
          <cell r="C169" t="str">
            <v>c¸i</v>
          </cell>
          <cell r="D169">
            <v>50000</v>
          </cell>
        </row>
        <row r="170">
          <cell r="B170" t="str">
            <v>èng ®ong thñy tinh 1000ml, 500ml, 200ml</v>
          </cell>
          <cell r="C170" t="str">
            <v>c¸i</v>
          </cell>
          <cell r="D170">
            <v>50000</v>
          </cell>
        </row>
        <row r="171">
          <cell r="B171" t="str">
            <v>èng ®Þnh t©m cè ®Þnh d¹ng Thôy sü</v>
          </cell>
          <cell r="C171" t="str">
            <v>c¸i</v>
          </cell>
          <cell r="D171">
            <v>50000</v>
          </cell>
        </row>
        <row r="172">
          <cell r="B172" t="str">
            <v>èng cao su dÉn n­íc</v>
          </cell>
          <cell r="C172" t="str">
            <v>m</v>
          </cell>
          <cell r="D172">
            <v>5000</v>
          </cell>
        </row>
        <row r="173">
          <cell r="B173" t="str">
            <v>èng cao su dÉn n­íc F 16mm</v>
          </cell>
          <cell r="C173" t="str">
            <v>m</v>
          </cell>
          <cell r="D173">
            <v>5000</v>
          </cell>
        </row>
        <row r="174">
          <cell r="B174" t="str">
            <v>èng cao su F 16 - F 18mm</v>
          </cell>
          <cell r="C174" t="str">
            <v>m</v>
          </cell>
          <cell r="D174">
            <v>5000</v>
          </cell>
        </row>
        <row r="175">
          <cell r="B175" t="str">
            <v>èng cao su mÒm</v>
          </cell>
          <cell r="C175" t="str">
            <v>m</v>
          </cell>
          <cell r="D175">
            <v>5000</v>
          </cell>
        </row>
        <row r="176">
          <cell r="B176" t="str">
            <v>èng chèng</v>
          </cell>
          <cell r="C176" t="str">
            <v>m</v>
          </cell>
          <cell r="D176">
            <v>8000</v>
          </cell>
        </row>
        <row r="177">
          <cell r="B177" t="str">
            <v>èng chuÈn ®é 25ml</v>
          </cell>
          <cell r="C177" t="str">
            <v>c¸i</v>
          </cell>
          <cell r="D177">
            <v>60000</v>
          </cell>
        </row>
        <row r="178">
          <cell r="B178" t="str">
            <v>èng day ®ång trôc F 25 &amp; F 50</v>
          </cell>
          <cell r="C178" t="str">
            <v>bé</v>
          </cell>
          <cell r="D178">
            <v>200000</v>
          </cell>
        </row>
        <row r="179">
          <cell r="B179" t="str">
            <v>èng hót thñy tinh (2-100)ml</v>
          </cell>
          <cell r="C179" t="str">
            <v>c¸i</v>
          </cell>
          <cell r="D179">
            <v>50000</v>
          </cell>
        </row>
        <row r="180">
          <cell r="B180" t="str">
            <v>èng kÏm F 32</v>
          </cell>
          <cell r="C180" t="str">
            <v>m</v>
          </cell>
          <cell r="D180">
            <v>20000</v>
          </cell>
        </row>
        <row r="181">
          <cell r="B181" t="str">
            <v>èng läc l­íi ®ång (F 100 - F 200)mm</v>
          </cell>
          <cell r="C181" t="str">
            <v>m</v>
          </cell>
          <cell r="D181">
            <v>50000</v>
          </cell>
        </row>
        <row r="182">
          <cell r="B182" t="str">
            <v>èng mÉu</v>
          </cell>
          <cell r="C182" t="str">
            <v>èng</v>
          </cell>
          <cell r="D182">
            <v>300000</v>
          </cell>
        </row>
        <row r="183">
          <cell r="B183" t="str">
            <v>èng mÉu ®¬n</v>
          </cell>
          <cell r="C183" t="str">
            <v>m</v>
          </cell>
          <cell r="D183">
            <v>300000</v>
          </cell>
        </row>
        <row r="184">
          <cell r="B184" t="str">
            <v>èng mÉu kÐp</v>
          </cell>
          <cell r="C184" t="str">
            <v>c¸i</v>
          </cell>
          <cell r="D184">
            <v>1200000</v>
          </cell>
        </row>
        <row r="185">
          <cell r="B185" t="str">
            <v>èng mÉu nguyªn d¹ng</v>
          </cell>
          <cell r="C185" t="str">
            <v>m</v>
          </cell>
          <cell r="D185">
            <v>600000</v>
          </cell>
        </row>
        <row r="186">
          <cell r="B186" t="str">
            <v>èng mÉu xo¾n</v>
          </cell>
          <cell r="C186" t="str">
            <v>m</v>
          </cell>
          <cell r="D186">
            <v>600000</v>
          </cell>
        </row>
        <row r="187">
          <cell r="B187" t="str">
            <v>èng móc n­íc dµi 2m</v>
          </cell>
          <cell r="C187" t="str">
            <v>c¸i</v>
          </cell>
          <cell r="D187">
            <v>50000</v>
          </cell>
        </row>
        <row r="188">
          <cell r="B188" t="str">
            <v>èng ngoµi F 16</v>
          </cell>
          <cell r="C188" t="str">
            <v>m</v>
          </cell>
          <cell r="D188">
            <v>10000</v>
          </cell>
        </row>
        <row r="189">
          <cell r="B189" t="str">
            <v>èng n­íc F 50</v>
          </cell>
          <cell r="C189" t="str">
            <v>m</v>
          </cell>
          <cell r="D189">
            <v>20000</v>
          </cell>
        </row>
        <row r="190">
          <cell r="B190" t="str">
            <v>èng sóng + qu¶ ®¹n</v>
          </cell>
          <cell r="C190" t="str">
            <v>chiÕc</v>
          </cell>
          <cell r="D190">
            <v>2000000</v>
          </cell>
        </row>
        <row r="191">
          <cell r="B191" t="str">
            <v>èng tæ ong dµi 1m</v>
          </cell>
          <cell r="C191" t="str">
            <v>èng</v>
          </cell>
          <cell r="D191">
            <v>100000</v>
          </cell>
        </row>
        <row r="192">
          <cell r="B192" t="str">
            <v>èng thñy tinh ch÷ T F 8</v>
          </cell>
          <cell r="C192" t="str">
            <v>c¸i</v>
          </cell>
          <cell r="D192">
            <v>50000</v>
          </cell>
        </row>
        <row r="193">
          <cell r="B193" t="str">
            <v>èng thñy tinh F 8ml dµi 1m lµm thÊm</v>
          </cell>
          <cell r="C193" t="str">
            <v>c¸i</v>
          </cell>
          <cell r="D193">
            <v>50000</v>
          </cell>
        </row>
        <row r="194">
          <cell r="B194" t="str">
            <v>èng trong F 42 (cÇn khoan)</v>
          </cell>
          <cell r="C194" t="str">
            <v>m</v>
          </cell>
          <cell r="D194">
            <v>50000</v>
          </cell>
        </row>
        <row r="195">
          <cell r="B195" t="str">
            <v>èng x¸c ®Þnh chuyÓn dÞch</v>
          </cell>
          <cell r="C195" t="str">
            <v>c¸i</v>
          </cell>
          <cell r="D195">
            <v>50000</v>
          </cell>
        </row>
        <row r="196">
          <cell r="B196" t="str">
            <v>G¹ch chØ</v>
          </cell>
          <cell r="C196" t="str">
            <v>viªn</v>
          </cell>
          <cell r="D196">
            <v>300</v>
          </cell>
        </row>
        <row r="197">
          <cell r="B197" t="str">
            <v>Gç chèng nhãm V F 18</v>
          </cell>
          <cell r="C197" t="str">
            <v>m3</v>
          </cell>
          <cell r="D197">
            <v>1500000</v>
          </cell>
        </row>
        <row r="198">
          <cell r="B198" t="str">
            <v>Gç d¸n 40</v>
          </cell>
          <cell r="C198" t="str">
            <v>m2</v>
          </cell>
          <cell r="D198">
            <v>25000</v>
          </cell>
        </row>
        <row r="199">
          <cell r="B199" t="str">
            <v>Gç dÇu 25</v>
          </cell>
          <cell r="C199" t="str">
            <v>m2</v>
          </cell>
          <cell r="D199">
            <v>25000</v>
          </cell>
        </row>
        <row r="200">
          <cell r="B200" t="str">
            <v>Gç nhãm V</v>
          </cell>
          <cell r="C200" t="str">
            <v>m3</v>
          </cell>
          <cell r="D200">
            <v>1500000</v>
          </cell>
        </row>
        <row r="201">
          <cell r="B201" t="str">
            <v>Gç tÊm</v>
          </cell>
          <cell r="C201" t="str">
            <v>m3</v>
          </cell>
          <cell r="D201">
            <v>2000000</v>
          </cell>
        </row>
        <row r="202">
          <cell r="B202" t="str">
            <v>Gç v¸n 4 ph©n</v>
          </cell>
          <cell r="C202" t="str">
            <v>m3</v>
          </cell>
          <cell r="D202">
            <v>2000000</v>
          </cell>
        </row>
        <row r="203">
          <cell r="B203" t="str">
            <v>Gç xÎ nhãm V</v>
          </cell>
          <cell r="C203" t="str">
            <v>m3</v>
          </cell>
          <cell r="D203">
            <v>1500000</v>
          </cell>
        </row>
        <row r="204">
          <cell r="B204" t="str">
            <v>Ghen cao su F 63</v>
          </cell>
          <cell r="C204" t="str">
            <v>m</v>
          </cell>
          <cell r="D204">
            <v>10000</v>
          </cell>
        </row>
        <row r="205">
          <cell r="B205" t="str">
            <v>Ghen kim lo¹i F 63</v>
          </cell>
          <cell r="C205" t="str">
            <v>m</v>
          </cell>
          <cell r="D205">
            <v>25000</v>
          </cell>
        </row>
        <row r="206">
          <cell r="B206" t="str">
            <v>Gi¸ èng nghiÖm</v>
          </cell>
          <cell r="C206" t="str">
            <v>c¸i</v>
          </cell>
          <cell r="D206">
            <v>150000</v>
          </cell>
        </row>
        <row r="207">
          <cell r="B207" t="str">
            <v>Gi¸ gç lµm thÊm</v>
          </cell>
          <cell r="C207" t="str">
            <v>c¸i</v>
          </cell>
          <cell r="D207">
            <v>150000</v>
          </cell>
        </row>
        <row r="208">
          <cell r="B208" t="str">
            <v>GiÊy ®¨ng ký ®o ®¹c</v>
          </cell>
          <cell r="C208" t="str">
            <v>tê</v>
          </cell>
          <cell r="D208">
            <v>200</v>
          </cell>
        </row>
        <row r="209">
          <cell r="B209" t="str">
            <v>GiÊy ®¸nh m¸y</v>
          </cell>
          <cell r="C209" t="str">
            <v>ram</v>
          </cell>
          <cell r="D209">
            <v>20000</v>
          </cell>
        </row>
        <row r="210">
          <cell r="B210" t="str">
            <v>GiÊy ¶nh</v>
          </cell>
          <cell r="C210" t="str">
            <v>m</v>
          </cell>
          <cell r="D210">
            <v>50000</v>
          </cell>
        </row>
        <row r="211">
          <cell r="B211" t="str">
            <v>GiÊy ¶nh khæ 140mm</v>
          </cell>
          <cell r="C211" t="str">
            <v>m</v>
          </cell>
          <cell r="D211">
            <v>100000</v>
          </cell>
        </row>
        <row r="212">
          <cell r="B212" t="str">
            <v>GiÊy bãng can</v>
          </cell>
          <cell r="C212" t="str">
            <v>m</v>
          </cell>
          <cell r="D212">
            <v>2500</v>
          </cell>
        </row>
        <row r="213">
          <cell r="B213" t="str">
            <v>GiÊy bãng can</v>
          </cell>
          <cell r="C213" t="str">
            <v>m2</v>
          </cell>
          <cell r="D213">
            <v>3000</v>
          </cell>
        </row>
        <row r="214">
          <cell r="B214" t="str">
            <v>GiÊy can</v>
          </cell>
          <cell r="C214" t="str">
            <v>cuén</v>
          </cell>
          <cell r="D214">
            <v>200000</v>
          </cell>
        </row>
        <row r="215">
          <cell r="B215" t="str">
            <v>GiÊy can</v>
          </cell>
          <cell r="C215" t="str">
            <v>m</v>
          </cell>
          <cell r="D215">
            <v>2500</v>
          </cell>
        </row>
        <row r="216">
          <cell r="B216" t="str">
            <v>GiÊy can cao 0,3m</v>
          </cell>
          <cell r="C216" t="str">
            <v>m</v>
          </cell>
          <cell r="D216">
            <v>2500</v>
          </cell>
        </row>
        <row r="217">
          <cell r="B217" t="str">
            <v>GiÊy Croki</v>
          </cell>
          <cell r="C217" t="str">
            <v>tê</v>
          </cell>
          <cell r="D217">
            <v>3400</v>
          </cell>
        </row>
        <row r="218">
          <cell r="B218" t="str">
            <v>GiÊy gãi mÉu</v>
          </cell>
          <cell r="C218" t="str">
            <v>ram</v>
          </cell>
          <cell r="D218">
            <v>22000</v>
          </cell>
        </row>
        <row r="219">
          <cell r="B219" t="str">
            <v>GiÊy in</v>
          </cell>
          <cell r="C219" t="str">
            <v>m2</v>
          </cell>
          <cell r="D219">
            <v>5000</v>
          </cell>
        </row>
        <row r="220">
          <cell r="B220" t="str">
            <v>GiÊy kÎ ly</v>
          </cell>
          <cell r="C220" t="str">
            <v>m</v>
          </cell>
          <cell r="D220">
            <v>2600</v>
          </cell>
        </row>
        <row r="221">
          <cell r="B221" t="str">
            <v>GiÊy kÎ ly</v>
          </cell>
          <cell r="C221" t="str">
            <v>tê</v>
          </cell>
          <cell r="D221">
            <v>2600</v>
          </cell>
        </row>
        <row r="222">
          <cell r="B222" t="str">
            <v>GiÊy kÎ ly cao 0,3m</v>
          </cell>
          <cell r="C222" t="str">
            <v>m</v>
          </cell>
          <cell r="D222">
            <v>2600</v>
          </cell>
        </row>
        <row r="223">
          <cell r="B223" t="str">
            <v>GiÊy kÎ ngang</v>
          </cell>
          <cell r="C223" t="str">
            <v>quyÓn</v>
          </cell>
          <cell r="D223">
            <v>2000</v>
          </cell>
        </row>
        <row r="224">
          <cell r="B224" t="str">
            <v>GiÊy tr¾ng</v>
          </cell>
          <cell r="C224" t="str">
            <v>tËp</v>
          </cell>
          <cell r="D224">
            <v>2000</v>
          </cell>
        </row>
        <row r="225">
          <cell r="B225" t="str">
            <v>GiÊy vÏ</v>
          </cell>
          <cell r="C225" t="str">
            <v>tê</v>
          </cell>
          <cell r="D225">
            <v>5000</v>
          </cell>
        </row>
        <row r="226">
          <cell r="B226" t="str">
            <v>GiÊy vÏ b×nh ®å phao</v>
          </cell>
          <cell r="C226" t="str">
            <v>tê</v>
          </cell>
          <cell r="D226">
            <v>5000</v>
          </cell>
        </row>
        <row r="227">
          <cell r="B227" t="str">
            <v>GiÊy vÏ b×nh ®å phao</v>
          </cell>
          <cell r="C227" t="str">
            <v>tê</v>
          </cell>
          <cell r="D227">
            <v>5000</v>
          </cell>
        </row>
        <row r="228">
          <cell r="B228" t="str">
            <v>GiÊy vÏ b¶n ®å (50 x 50)</v>
          </cell>
          <cell r="C228" t="str">
            <v>tê</v>
          </cell>
          <cell r="D228">
            <v>5000</v>
          </cell>
        </row>
        <row r="229">
          <cell r="B229" t="str">
            <v>GiÊy viÕt</v>
          </cell>
          <cell r="C229" t="str">
            <v>tËp</v>
          </cell>
          <cell r="D229">
            <v>2000</v>
          </cell>
        </row>
        <row r="230">
          <cell r="B230" t="str">
            <v>Hãa chÊt</v>
          </cell>
          <cell r="C230" t="str">
            <v>kg</v>
          </cell>
          <cell r="D230">
            <v>40000</v>
          </cell>
        </row>
        <row r="231">
          <cell r="B231" t="str">
            <v>Hãa chÊt (HCL, axetylen)</v>
          </cell>
          <cell r="C231" t="str">
            <v>kg</v>
          </cell>
          <cell r="D231">
            <v>40000</v>
          </cell>
        </row>
        <row r="232">
          <cell r="B232" t="str">
            <v>Hãa chÊt c¸c lo¹i</v>
          </cell>
          <cell r="C232" t="str">
            <v>gam</v>
          </cell>
          <cell r="D232">
            <v>40</v>
          </cell>
        </row>
        <row r="233">
          <cell r="B233" t="str">
            <v>Hép bét mµu</v>
          </cell>
          <cell r="C233" t="str">
            <v>hép</v>
          </cell>
          <cell r="D233">
            <v>15000</v>
          </cell>
        </row>
        <row r="234">
          <cell r="B234" t="str">
            <v>Hép bót d¹ mµu</v>
          </cell>
          <cell r="C234" t="str">
            <v>hép</v>
          </cell>
          <cell r="D234">
            <v>15000</v>
          </cell>
        </row>
        <row r="235">
          <cell r="B235" t="str">
            <v>Hép gç ®ùng mÉu</v>
          </cell>
          <cell r="C235" t="str">
            <v>hép</v>
          </cell>
          <cell r="D235">
            <v>8000</v>
          </cell>
        </row>
        <row r="236">
          <cell r="B236" t="str">
            <v>Hép gç ®ùng mÉu 400 x 400 x 400</v>
          </cell>
          <cell r="C236" t="str">
            <v>hép</v>
          </cell>
          <cell r="D236">
            <v>35000</v>
          </cell>
        </row>
        <row r="237">
          <cell r="B237" t="str">
            <v>Hép gç 24 « ®ùng mÉu l­u</v>
          </cell>
          <cell r="C237" t="str">
            <v>hép</v>
          </cell>
          <cell r="D237">
            <v>45000</v>
          </cell>
        </row>
        <row r="238">
          <cell r="B238" t="str">
            <v>Hép gç 2 ng¨n dµi 1m</v>
          </cell>
          <cell r="C238" t="str">
            <v>hép</v>
          </cell>
          <cell r="D238">
            <v>15000</v>
          </cell>
        </row>
        <row r="239">
          <cell r="B239" t="str">
            <v>Hép n¨ng l­îng</v>
          </cell>
          <cell r="C239" t="str">
            <v>hép</v>
          </cell>
          <cell r="D239">
            <v>500000</v>
          </cell>
        </row>
        <row r="240">
          <cell r="B240" t="str">
            <v>Hép nh«m nhá</v>
          </cell>
          <cell r="C240" t="str">
            <v>hép</v>
          </cell>
          <cell r="D240">
            <v>8000</v>
          </cell>
        </row>
        <row r="241">
          <cell r="B241" t="str">
            <v>Hép t«n 200 x 200 x 1</v>
          </cell>
          <cell r="C241" t="str">
            <v>hép</v>
          </cell>
          <cell r="D241">
            <v>12000</v>
          </cell>
        </row>
        <row r="242">
          <cell r="B242" t="str">
            <v>Hép t«n 200 x 100 mm</v>
          </cell>
          <cell r="C242" t="str">
            <v>c¸i</v>
          </cell>
          <cell r="D242">
            <v>12000</v>
          </cell>
        </row>
        <row r="243">
          <cell r="B243" t="str">
            <v>Kali thiocyarat</v>
          </cell>
          <cell r="C243" t="str">
            <v>gam</v>
          </cell>
          <cell r="D243">
            <v>40</v>
          </cell>
        </row>
        <row r="244">
          <cell r="B244" t="str">
            <v>Khay men</v>
          </cell>
          <cell r="C244" t="str">
            <v>c¸i</v>
          </cell>
          <cell r="D244">
            <v>50000</v>
          </cell>
        </row>
        <row r="245">
          <cell r="B245" t="str">
            <v>Khay men ch÷ nhËt</v>
          </cell>
          <cell r="C245" t="str">
            <v>c¸i</v>
          </cell>
          <cell r="D245">
            <v>50000</v>
          </cell>
        </row>
        <row r="246">
          <cell r="B246" t="str">
            <v>Khay men to</v>
          </cell>
          <cell r="C246" t="str">
            <v>c¸i</v>
          </cell>
          <cell r="D246">
            <v>50000</v>
          </cell>
        </row>
        <row r="247">
          <cell r="B247" t="str">
            <v>Khay men to + nhá</v>
          </cell>
          <cell r="C247" t="str">
            <v>c¸i</v>
          </cell>
          <cell r="D247">
            <v>50000</v>
          </cell>
        </row>
        <row r="248">
          <cell r="B248" t="str">
            <v>Khay ñ ®Êt</v>
          </cell>
          <cell r="C248" t="str">
            <v>c¸i</v>
          </cell>
          <cell r="D248">
            <v>50000</v>
          </cell>
        </row>
        <row r="249">
          <cell r="B249" t="str">
            <v>Khu«n t¹o mÉu</v>
          </cell>
          <cell r="C249" t="str">
            <v>c¸i</v>
          </cell>
          <cell r="D249">
            <v>50000</v>
          </cell>
        </row>
        <row r="250">
          <cell r="B250" t="str">
            <v>KÝnh dÇy 10ly (20 x 40)cm (kÝnh mµi mê)</v>
          </cell>
          <cell r="C250" t="str">
            <v>c¸i</v>
          </cell>
          <cell r="D250">
            <v>50000</v>
          </cell>
        </row>
        <row r="251">
          <cell r="B251" t="str">
            <v>KÝnh lËp thÓ</v>
          </cell>
          <cell r="C251" t="str">
            <v>c¸i</v>
          </cell>
          <cell r="D251">
            <v>100000</v>
          </cell>
        </row>
        <row r="252">
          <cell r="B252" t="str">
            <v>KÝnh lóp</v>
          </cell>
          <cell r="C252" t="str">
            <v>c¸i</v>
          </cell>
          <cell r="D252">
            <v>60000</v>
          </cell>
        </row>
        <row r="253">
          <cell r="B253" t="str">
            <v>KÝnh mµi mê</v>
          </cell>
          <cell r="C253" t="str">
            <v>c¸i</v>
          </cell>
          <cell r="D253">
            <v>50000</v>
          </cell>
        </row>
        <row r="254">
          <cell r="B254" t="str">
            <v>KÝnh tr¾ng (2x30x50)mm</v>
          </cell>
          <cell r="C254" t="str">
            <v>c¸i</v>
          </cell>
          <cell r="D254">
            <v>50000</v>
          </cell>
        </row>
        <row r="255">
          <cell r="B255" t="str">
            <v>KÝnh vu«ng 16 x 16</v>
          </cell>
          <cell r="C255" t="str">
            <v>c¸i</v>
          </cell>
          <cell r="D255">
            <v>5000</v>
          </cell>
        </row>
        <row r="256">
          <cell r="B256" t="str">
            <v>KÝp ®iÖn vi sai</v>
          </cell>
          <cell r="C256" t="str">
            <v>c¸i</v>
          </cell>
          <cell r="D256">
            <v>3200</v>
          </cell>
        </row>
        <row r="257">
          <cell r="B257" t="str">
            <v>La men</v>
          </cell>
          <cell r="C257" t="str">
            <v>kg</v>
          </cell>
          <cell r="D257">
            <v>15000</v>
          </cell>
        </row>
        <row r="258">
          <cell r="B258" t="str">
            <v>L­ìi c¾t ®Êt</v>
          </cell>
          <cell r="C258" t="str">
            <v>c¸i</v>
          </cell>
          <cell r="D258">
            <v>30000</v>
          </cell>
        </row>
        <row r="259">
          <cell r="B259" t="str">
            <v>Mµng buång n­íc F 270</v>
          </cell>
          <cell r="C259" t="str">
            <v>c¸i</v>
          </cell>
          <cell r="D259">
            <v>50000</v>
          </cell>
        </row>
        <row r="260">
          <cell r="B260" t="str">
            <v>Mèc bªt«ng ®óc s½n</v>
          </cell>
          <cell r="C260" t="str">
            <v>c¸i</v>
          </cell>
          <cell r="D260">
            <v>25000</v>
          </cell>
        </row>
        <row r="261">
          <cell r="B261" t="str">
            <v>Mia ®o mùc n­íc 150x40x1500</v>
          </cell>
          <cell r="C261" t="str">
            <v>c¸i</v>
          </cell>
          <cell r="D261">
            <v>65000</v>
          </cell>
        </row>
        <row r="262">
          <cell r="B262" t="str">
            <v>Mòi khoan</v>
          </cell>
          <cell r="C262" t="str">
            <v>c¸i</v>
          </cell>
          <cell r="D262">
            <v>60000</v>
          </cell>
        </row>
        <row r="263">
          <cell r="B263" t="str">
            <v>Mòi khoan ch÷ thËp F 46</v>
          </cell>
          <cell r="C263" t="str">
            <v>c¸i</v>
          </cell>
          <cell r="D263">
            <v>60000</v>
          </cell>
        </row>
        <row r="264">
          <cell r="B264" t="str">
            <v>Mòi khoan h×nh xuyÕn g¾n r¨ng hîp kim cøng</v>
          </cell>
          <cell r="C264" t="str">
            <v>c¸i</v>
          </cell>
          <cell r="D264">
            <v>450000</v>
          </cell>
        </row>
        <row r="265">
          <cell r="B265" t="str">
            <v>Mòi khoan hîp kim</v>
          </cell>
          <cell r="C265" t="str">
            <v>c¸i</v>
          </cell>
          <cell r="D265">
            <v>75000</v>
          </cell>
        </row>
        <row r="266">
          <cell r="B266" t="str">
            <v>Mòi khoan kim c­¬ng</v>
          </cell>
          <cell r="C266" t="str">
            <v>c¸i</v>
          </cell>
          <cell r="D266">
            <v>1300000</v>
          </cell>
        </row>
        <row r="267">
          <cell r="B267" t="str">
            <v>Mòi xuyªn</v>
          </cell>
          <cell r="C267" t="str">
            <v>c¸i</v>
          </cell>
          <cell r="D267">
            <v>600000</v>
          </cell>
        </row>
        <row r="268">
          <cell r="B268" t="str">
            <v>Mòi xuyªn c¾t</v>
          </cell>
          <cell r="C268" t="str">
            <v>c¸i</v>
          </cell>
          <cell r="D268">
            <v>600000</v>
          </cell>
        </row>
        <row r="269">
          <cell r="B269" t="str">
            <v>Mòi xuyªn h×nh nãn</v>
          </cell>
          <cell r="C269" t="str">
            <v>c¸i</v>
          </cell>
          <cell r="D269">
            <v>600000</v>
          </cell>
        </row>
        <row r="270">
          <cell r="B270" t="str">
            <v>Mu«i xóc ®Êt</v>
          </cell>
          <cell r="C270" t="str">
            <v>c¸i</v>
          </cell>
          <cell r="D270">
            <v>200000</v>
          </cell>
        </row>
        <row r="271">
          <cell r="B271" t="str">
            <v>Mùc can</v>
          </cell>
          <cell r="C271" t="str">
            <v>lä</v>
          </cell>
          <cell r="D271">
            <v>15000</v>
          </cell>
        </row>
        <row r="272">
          <cell r="B272" t="str">
            <v>N¨ng l­îng ®iÖn</v>
          </cell>
          <cell r="C272" t="str">
            <v>kwh</v>
          </cell>
          <cell r="D272">
            <v>800</v>
          </cell>
        </row>
        <row r="273">
          <cell r="B273" t="str">
            <v>Nåi ¸p suÊt hót ch©n kh«ng (®Ó lµm tû träng-b·o hßa)</v>
          </cell>
          <cell r="C273" t="str">
            <v>c¸i</v>
          </cell>
          <cell r="D273">
            <v>200000</v>
          </cell>
        </row>
        <row r="274">
          <cell r="B274" t="str">
            <v>Neo 25kg</v>
          </cell>
          <cell r="C274" t="str">
            <v>c¸i</v>
          </cell>
          <cell r="D274">
            <v>290000</v>
          </cell>
        </row>
        <row r="275">
          <cell r="B275" t="str">
            <v>NhËt ký kh¶o s¸t</v>
          </cell>
          <cell r="C275" t="str">
            <v>quyÓn</v>
          </cell>
          <cell r="D275">
            <v>5000</v>
          </cell>
        </row>
        <row r="276">
          <cell r="B276" t="str">
            <v>NhiÖt kÕ</v>
          </cell>
          <cell r="C276" t="str">
            <v>c¸i</v>
          </cell>
          <cell r="D276">
            <v>100000</v>
          </cell>
        </row>
        <row r="277">
          <cell r="B277" t="str">
            <v>NhiÖt kÕ 100oC -1500oC</v>
          </cell>
          <cell r="C277" t="str">
            <v>c¸i</v>
          </cell>
          <cell r="D277">
            <v>120000</v>
          </cell>
        </row>
        <row r="278">
          <cell r="B278" t="str">
            <v>NhiÖt kÕ 10oC - 600oC</v>
          </cell>
          <cell r="C278" t="str">
            <v>c¸i</v>
          </cell>
          <cell r="D278">
            <v>200000</v>
          </cell>
        </row>
        <row r="279">
          <cell r="B279" t="str">
            <v>NhiÖt kÕ 50oC, 300oC, 100oC, 200oC</v>
          </cell>
          <cell r="C279" t="str">
            <v>c¸i</v>
          </cell>
          <cell r="D279">
            <v>120000</v>
          </cell>
        </row>
        <row r="280">
          <cell r="B280" t="str">
            <v>Nhùa ca na ®a</v>
          </cell>
          <cell r="C280" t="str">
            <v>kg</v>
          </cell>
          <cell r="D280">
            <v>20000</v>
          </cell>
        </row>
        <row r="281">
          <cell r="B281" t="str">
            <v>N­íc cÊt</v>
          </cell>
          <cell r="C281" t="str">
            <v>lÝt</v>
          </cell>
          <cell r="D281">
            <v>15000</v>
          </cell>
        </row>
        <row r="282">
          <cell r="B282" t="str">
            <v>Nit¬ benzen tinh khiÕt</v>
          </cell>
          <cell r="C282" t="str">
            <v>gam</v>
          </cell>
          <cell r="D282">
            <v>40</v>
          </cell>
        </row>
        <row r="283">
          <cell r="B283" t="str">
            <v>Nit¬ rat b¹c</v>
          </cell>
          <cell r="C283" t="str">
            <v>gam</v>
          </cell>
          <cell r="D283">
            <v>40</v>
          </cell>
        </row>
        <row r="284">
          <cell r="B284" t="str">
            <v>Paraphin</v>
          </cell>
          <cell r="C284" t="str">
            <v>kg</v>
          </cell>
          <cell r="D284">
            <v>12000</v>
          </cell>
        </row>
        <row r="285">
          <cell r="B285" t="str">
            <v>Phao ®o sãng</v>
          </cell>
          <cell r="C285" t="str">
            <v>c¸i</v>
          </cell>
          <cell r="D285">
            <v>300000</v>
          </cell>
        </row>
        <row r="286">
          <cell r="B286" t="str">
            <v>Phao thö ®é chÆt</v>
          </cell>
          <cell r="C286" t="str">
            <v>bé</v>
          </cell>
          <cell r="D286">
            <v>2000000</v>
          </cell>
        </row>
        <row r="287">
          <cell r="B287" t="str">
            <v>Phao tû träng kÕ</v>
          </cell>
          <cell r="C287" t="str">
            <v>bé</v>
          </cell>
          <cell r="D287">
            <v>300000</v>
          </cell>
        </row>
        <row r="288">
          <cell r="B288" t="str">
            <v>Phim + ¶nh mµu 9x12</v>
          </cell>
          <cell r="C288" t="str">
            <v>cuén</v>
          </cell>
          <cell r="D288">
            <v>50000</v>
          </cell>
        </row>
        <row r="289">
          <cell r="B289" t="str">
            <v>PhÌn s¾t</v>
          </cell>
          <cell r="C289" t="str">
            <v>gam</v>
          </cell>
          <cell r="D289">
            <v>60000</v>
          </cell>
        </row>
        <row r="290">
          <cell r="B290" t="str">
            <v>PhÔu rãt c¸t</v>
          </cell>
          <cell r="C290" t="str">
            <v>bé</v>
          </cell>
          <cell r="D290">
            <v>200000</v>
          </cell>
        </row>
        <row r="291">
          <cell r="B291" t="str">
            <v>PhÔu s¾t F 5cm</v>
          </cell>
          <cell r="C291" t="str">
            <v>c¸i</v>
          </cell>
          <cell r="D291">
            <v>5000</v>
          </cell>
        </row>
        <row r="292">
          <cell r="B292" t="str">
            <v>PhÔu thñy tinh</v>
          </cell>
          <cell r="C292" t="str">
            <v>c¸i</v>
          </cell>
          <cell r="D292">
            <v>6000</v>
          </cell>
        </row>
        <row r="293">
          <cell r="B293" t="str">
            <v>PhÔu thñy tinh (60-100)mm</v>
          </cell>
          <cell r="C293" t="str">
            <v>c¸i</v>
          </cell>
          <cell r="D293">
            <v>2000</v>
          </cell>
        </row>
        <row r="294">
          <cell r="B294" t="str">
            <v>Pin ®Ìn</v>
          </cell>
          <cell r="C294" t="str">
            <v>qu¶</v>
          </cell>
          <cell r="D294">
            <v>2000</v>
          </cell>
        </row>
        <row r="295">
          <cell r="B295" t="str">
            <v>Pin ®o l­u tèc</v>
          </cell>
          <cell r="C295" t="str">
            <v>qu¶</v>
          </cell>
          <cell r="D295">
            <v>1000</v>
          </cell>
        </row>
        <row r="296">
          <cell r="B296" t="str">
            <v>Pin 1,5V</v>
          </cell>
          <cell r="C296" t="str">
            <v>qu¶</v>
          </cell>
          <cell r="D296">
            <v>500000</v>
          </cell>
        </row>
        <row r="297">
          <cell r="B297" t="str">
            <v>Pin 69V</v>
          </cell>
          <cell r="C297" t="str">
            <v>hßm</v>
          </cell>
          <cell r="D297">
            <v>800000</v>
          </cell>
        </row>
        <row r="298">
          <cell r="B298" t="str">
            <v>Pin BTO-45</v>
          </cell>
          <cell r="C298" t="str">
            <v>hßm</v>
          </cell>
          <cell r="D298">
            <v>2000</v>
          </cell>
        </row>
        <row r="299">
          <cell r="B299" t="str">
            <v>Pin dïng cho ®o n­íc</v>
          </cell>
          <cell r="C299" t="str">
            <v>®«i</v>
          </cell>
          <cell r="D299">
            <v>40000</v>
          </cell>
        </row>
        <row r="300">
          <cell r="B300" t="str">
            <v>Qu¶ bo cao su</v>
          </cell>
          <cell r="C300" t="str">
            <v>qu¶</v>
          </cell>
          <cell r="D300">
            <v>7000</v>
          </cell>
        </row>
        <row r="301">
          <cell r="B301" t="str">
            <v>Que hµn</v>
          </cell>
          <cell r="C301" t="str">
            <v>kg</v>
          </cell>
          <cell r="D301">
            <v>5000</v>
          </cell>
        </row>
        <row r="302">
          <cell r="B302" t="str">
            <v>Que khuÊy ®Êt</v>
          </cell>
          <cell r="C302" t="str">
            <v>c¸i</v>
          </cell>
          <cell r="D302">
            <v>1300000</v>
          </cell>
        </row>
        <row r="303">
          <cell r="B303" t="str">
            <v>R©y ®Þa chÊt c«ng tr×nh</v>
          </cell>
          <cell r="C303" t="str">
            <v>bé</v>
          </cell>
          <cell r="D303">
            <v>400000</v>
          </cell>
        </row>
        <row r="304">
          <cell r="B304" t="str">
            <v>R©y ®Þa chÊt c«ng tr×nh (Anh)</v>
          </cell>
          <cell r="C304" t="str">
            <v>bé</v>
          </cell>
          <cell r="D304">
            <v>1500000</v>
          </cell>
        </row>
        <row r="305">
          <cell r="B305" t="str">
            <v>R©y dông cô ®Çm nÖn</v>
          </cell>
          <cell r="C305" t="str">
            <v>bé</v>
          </cell>
          <cell r="D305">
            <v>1500000</v>
          </cell>
        </row>
        <row r="306">
          <cell r="B306" t="str">
            <v>Rïa neo phao</v>
          </cell>
          <cell r="C306" t="str">
            <v>c¸i</v>
          </cell>
          <cell r="D306">
            <v>25000</v>
          </cell>
        </row>
        <row r="307">
          <cell r="B307" t="str">
            <v>S¬n ®á</v>
          </cell>
          <cell r="C307" t="str">
            <v>kg</v>
          </cell>
          <cell r="D307">
            <v>25000</v>
          </cell>
        </row>
        <row r="308">
          <cell r="B308" t="str">
            <v>S¬n ®á tr¾ng</v>
          </cell>
          <cell r="C308" t="str">
            <v>kg</v>
          </cell>
          <cell r="D308">
            <v>2000</v>
          </cell>
        </row>
        <row r="309">
          <cell r="B309" t="str">
            <v>S¬n c¸c lo¹i</v>
          </cell>
          <cell r="C309" t="str">
            <v>kg</v>
          </cell>
          <cell r="D309">
            <v>25000</v>
          </cell>
        </row>
        <row r="310">
          <cell r="B310" t="str">
            <v>S¾t trßn F14</v>
          </cell>
          <cell r="C310" t="str">
            <v>kg</v>
          </cell>
          <cell r="D310">
            <v>5000</v>
          </cell>
        </row>
        <row r="311">
          <cell r="B311" t="str">
            <v>Sæ ®o</v>
          </cell>
          <cell r="C311" t="str">
            <v>quyÓn</v>
          </cell>
          <cell r="D311">
            <v>2000</v>
          </cell>
        </row>
        <row r="312">
          <cell r="B312" t="str">
            <v>Sæ ®o ®¹c</v>
          </cell>
          <cell r="C312" t="str">
            <v>quyÓn</v>
          </cell>
          <cell r="D312">
            <v>2000</v>
          </cell>
        </row>
        <row r="313">
          <cell r="B313" t="str">
            <v>Sæ ®o c¸c lo¹i</v>
          </cell>
          <cell r="C313" t="str">
            <v>quyÓn</v>
          </cell>
          <cell r="D313">
            <v>2000</v>
          </cell>
        </row>
        <row r="314">
          <cell r="B314" t="str">
            <v>Sæ ®o lón</v>
          </cell>
          <cell r="C314" t="str">
            <v>quyÓn</v>
          </cell>
          <cell r="D314">
            <v>2000</v>
          </cell>
        </row>
        <row r="315">
          <cell r="B315" t="str">
            <v>Sæ ®o n­íc</v>
          </cell>
          <cell r="C315" t="str">
            <v>quyÓn</v>
          </cell>
          <cell r="D315">
            <v>2000</v>
          </cell>
        </row>
        <row r="316">
          <cell r="B316" t="str">
            <v>Sæ Ðp n­íc</v>
          </cell>
          <cell r="C316" t="str">
            <v>quyÓn</v>
          </cell>
          <cell r="D316">
            <v>2000</v>
          </cell>
        </row>
        <row r="317">
          <cell r="B317" t="str">
            <v>Sæ hót n­íc</v>
          </cell>
          <cell r="C317" t="str">
            <v>quyÓn</v>
          </cell>
          <cell r="D317">
            <v>2000</v>
          </cell>
        </row>
        <row r="318">
          <cell r="B318" t="str">
            <v>Sæ móc n­íc</v>
          </cell>
          <cell r="C318" t="str">
            <v>quyÓn</v>
          </cell>
          <cell r="D318">
            <v>2000</v>
          </cell>
        </row>
        <row r="319">
          <cell r="B319" t="str">
            <v>Sæ tæng hîp ®é lón</v>
          </cell>
          <cell r="C319" t="str">
            <v>quyÓn</v>
          </cell>
          <cell r="D319">
            <v>2000</v>
          </cell>
        </row>
        <row r="320">
          <cell r="B320" t="str">
            <v>Xoong nh«m ®un s¸p</v>
          </cell>
          <cell r="C320" t="str">
            <v>c¸i</v>
          </cell>
          <cell r="D320">
            <v>20000</v>
          </cell>
        </row>
        <row r="321">
          <cell r="B321" t="str">
            <v>Sun f¸t ®ång</v>
          </cell>
          <cell r="C321" t="str">
            <v>kg</v>
          </cell>
          <cell r="D321">
            <v>4000</v>
          </cell>
        </row>
        <row r="322">
          <cell r="B322" t="str">
            <v>T¹ c¸ gang 100kg</v>
          </cell>
          <cell r="C322" t="str">
            <v>qu¶</v>
          </cell>
          <cell r="D322">
            <v>350000</v>
          </cell>
        </row>
        <row r="323">
          <cell r="B323" t="str">
            <v>T¹ c¸ gang 50kg</v>
          </cell>
          <cell r="C323" t="str">
            <v>qu¶</v>
          </cell>
          <cell r="D323">
            <v>175000</v>
          </cell>
        </row>
        <row r="324">
          <cell r="B324" t="str">
            <v>T¹ ch× 15kg</v>
          </cell>
          <cell r="C324" t="str">
            <v>c¸i</v>
          </cell>
          <cell r="D324">
            <v>100000</v>
          </cell>
        </row>
        <row r="325">
          <cell r="B325" t="str">
            <v>Têi ®Þa chÊn</v>
          </cell>
          <cell r="C325" t="str">
            <v>chiÕc</v>
          </cell>
          <cell r="D325">
            <v>120000</v>
          </cell>
        </row>
        <row r="326">
          <cell r="B326" t="str">
            <v>Têi cuèn d©y</v>
          </cell>
          <cell r="C326" t="str">
            <v>c¸i</v>
          </cell>
          <cell r="D326">
            <v>100000</v>
          </cell>
        </row>
        <row r="327">
          <cell r="B327" t="str">
            <v>Têi cuèn d©y ®Þa chÊn</v>
          </cell>
          <cell r="C327" t="str">
            <v>c¸i</v>
          </cell>
          <cell r="D327">
            <v>120000</v>
          </cell>
        </row>
        <row r="328">
          <cell r="B328" t="str">
            <v>tÊm kÑp ng©m b·o hßa</v>
          </cell>
          <cell r="C328" t="str">
            <v>c¸i</v>
          </cell>
          <cell r="D328">
            <v>50000</v>
          </cell>
        </row>
        <row r="329">
          <cell r="B329" t="str">
            <v>ThÐp dÇm I vµ kÝch c¸c lo¹i</v>
          </cell>
          <cell r="C329" t="str">
            <v>kg</v>
          </cell>
          <cell r="D329">
            <v>5000</v>
          </cell>
        </row>
        <row r="330">
          <cell r="B330" t="str">
            <v>ThÐp F8 - F10</v>
          </cell>
          <cell r="C330" t="str">
            <v>m</v>
          </cell>
          <cell r="D330">
            <v>5000</v>
          </cell>
        </row>
        <row r="331">
          <cell r="B331" t="str">
            <v>ThÐp gai F 10</v>
          </cell>
          <cell r="C331" t="str">
            <v>kg</v>
          </cell>
          <cell r="D331">
            <v>5000</v>
          </cell>
        </row>
        <row r="332">
          <cell r="B332" t="str">
            <v>ThÐp gai F 16</v>
          </cell>
          <cell r="C332" t="str">
            <v>kg</v>
          </cell>
          <cell r="D332">
            <v>5000</v>
          </cell>
        </row>
        <row r="333">
          <cell r="B333" t="str">
            <v>ThÐp gai F 22</v>
          </cell>
          <cell r="C333" t="str">
            <v>kg</v>
          </cell>
          <cell r="D333">
            <v>5000</v>
          </cell>
        </row>
        <row r="334">
          <cell r="B334" t="str">
            <v>ThÐp gai F 32-40</v>
          </cell>
          <cell r="C334" t="str">
            <v>kg</v>
          </cell>
          <cell r="D334">
            <v>5000</v>
          </cell>
        </row>
        <row r="335">
          <cell r="B335" t="str">
            <v>Th­íc cuén 20m</v>
          </cell>
          <cell r="C335" t="str">
            <v>c¸i</v>
          </cell>
          <cell r="D335">
            <v>15000</v>
          </cell>
        </row>
        <row r="336">
          <cell r="B336" t="str">
            <v>Th­íc d©y 50m</v>
          </cell>
          <cell r="C336" t="str">
            <v>c¸i</v>
          </cell>
          <cell r="D336">
            <v>15000</v>
          </cell>
        </row>
        <row r="337">
          <cell r="B337" t="str">
            <v>Th­íc mÐt</v>
          </cell>
          <cell r="C337" t="str">
            <v>c¸i</v>
          </cell>
          <cell r="D337">
            <v>15000</v>
          </cell>
        </row>
        <row r="338">
          <cell r="B338" t="str">
            <v>Th­íc thÐp</v>
          </cell>
          <cell r="C338" t="str">
            <v>c¸i</v>
          </cell>
          <cell r="D338">
            <v>25000</v>
          </cell>
        </row>
        <row r="339">
          <cell r="B339" t="str">
            <v>Thïng ®o l­u l­îng n­íc</v>
          </cell>
          <cell r="C339" t="str">
            <v>c¸i</v>
          </cell>
          <cell r="D339">
            <v>250000</v>
          </cell>
        </row>
        <row r="340">
          <cell r="B340" t="str">
            <v>Thïng ®ùng n­íc</v>
          </cell>
          <cell r="C340" t="str">
            <v>c¸i</v>
          </cell>
          <cell r="D340">
            <v>60000</v>
          </cell>
        </row>
        <row r="341">
          <cell r="B341" t="str">
            <v>Thïng g¸nh n­íc</v>
          </cell>
          <cell r="C341" t="str">
            <v>®«i</v>
          </cell>
          <cell r="D341">
            <v>60000</v>
          </cell>
        </row>
        <row r="342">
          <cell r="B342" t="str">
            <v>Thïng l­u l­îng 60 lÝt</v>
          </cell>
          <cell r="C342" t="str">
            <v>c¸i</v>
          </cell>
          <cell r="D342">
            <v>500000</v>
          </cell>
        </row>
        <row r="343">
          <cell r="B343" t="str">
            <v>Thïng ng©m b·o hßa</v>
          </cell>
          <cell r="C343" t="str">
            <v>c¸i</v>
          </cell>
          <cell r="D343">
            <v>250000</v>
          </cell>
        </row>
        <row r="344">
          <cell r="B344" t="str">
            <v>Thïng ph©n ly</v>
          </cell>
          <cell r="C344" t="str">
            <v>c¸i</v>
          </cell>
          <cell r="D344">
            <v>250000</v>
          </cell>
        </row>
        <row r="345">
          <cell r="B345" t="str">
            <v>Thñy ng©n</v>
          </cell>
          <cell r="C345" t="str">
            <v>kg</v>
          </cell>
          <cell r="D345">
            <v>288000</v>
          </cell>
        </row>
        <row r="346">
          <cell r="B346" t="str">
            <v>Thuæng ®µo ®Êt</v>
          </cell>
          <cell r="C346" t="str">
            <v>c¸i</v>
          </cell>
          <cell r="D346">
            <v>25000</v>
          </cell>
        </row>
        <row r="347">
          <cell r="B347" t="str">
            <v>Thuèc ¶nh hiÖn vµ h·m</v>
          </cell>
          <cell r="C347" t="str">
            <v>lÝt</v>
          </cell>
          <cell r="D347">
            <v>50000</v>
          </cell>
        </row>
        <row r="348">
          <cell r="B348" t="str">
            <v>Thuèc næ Am«nit</v>
          </cell>
          <cell r="C348" t="str">
            <v>kg</v>
          </cell>
          <cell r="D348">
            <v>10500</v>
          </cell>
        </row>
        <row r="349">
          <cell r="B349" t="str">
            <v>Tói v¶i ®ùng mÉu</v>
          </cell>
          <cell r="C349" t="str">
            <v>c¸i</v>
          </cell>
          <cell r="D349">
            <v>5000</v>
          </cell>
        </row>
        <row r="350">
          <cell r="B350" t="str">
            <v>Tre c©y</v>
          </cell>
          <cell r="C350" t="str">
            <v>c©y</v>
          </cell>
          <cell r="D350">
            <v>15000</v>
          </cell>
        </row>
        <row r="351">
          <cell r="B351" t="str">
            <v>Tre lµm tiªu ng¾m</v>
          </cell>
          <cell r="C351" t="str">
            <v>c©y</v>
          </cell>
          <cell r="D351">
            <v>15000</v>
          </cell>
        </row>
        <row r="352">
          <cell r="B352" t="str">
            <v>Trøng båi b¶n vÏ</v>
          </cell>
          <cell r="C352" t="str">
            <v>qu¶</v>
          </cell>
          <cell r="D352">
            <v>1500</v>
          </cell>
        </row>
        <row r="353">
          <cell r="B353" t="str">
            <v>Tuy « dÉn n­íc</v>
          </cell>
          <cell r="C353" t="str">
            <v>m</v>
          </cell>
          <cell r="D353">
            <v>38000</v>
          </cell>
        </row>
        <row r="354">
          <cell r="B354" t="str">
            <v>X¨ng</v>
          </cell>
          <cell r="C354" t="str">
            <v>kg</v>
          </cell>
          <cell r="D354">
            <v>5000</v>
          </cell>
        </row>
        <row r="355">
          <cell r="B355" t="str">
            <v>X« mµn</v>
          </cell>
          <cell r="C355" t="str">
            <v>m</v>
          </cell>
          <cell r="D355">
            <v>5000</v>
          </cell>
        </row>
        <row r="356">
          <cell r="B356" t="str">
            <v>X« móc n­íc</v>
          </cell>
          <cell r="C356" t="str">
            <v>c¸i</v>
          </cell>
          <cell r="D356">
            <v>10000</v>
          </cell>
        </row>
        <row r="357">
          <cell r="B357" t="str">
            <v>Xi m¨ng</v>
          </cell>
          <cell r="C357" t="str">
            <v>kg</v>
          </cell>
          <cell r="D357">
            <v>800</v>
          </cell>
        </row>
        <row r="358">
          <cell r="B358" t="str">
            <v>Xim¨ng PC30</v>
          </cell>
          <cell r="C358" t="str">
            <v>kg</v>
          </cell>
          <cell r="D358">
            <v>8000</v>
          </cell>
        </row>
        <row r="359">
          <cell r="B359" t="str">
            <v>XÎng</v>
          </cell>
          <cell r="C359" t="str">
            <v>c¸i</v>
          </cell>
          <cell r="D359">
            <v>20000</v>
          </cell>
        </row>
        <row r="361">
          <cell r="B361" t="str">
            <v>Nh©n c«ng</v>
          </cell>
        </row>
        <row r="362">
          <cell r="B362" t="str">
            <v>CÊp bËc thî b×nh qu©n 4/7</v>
          </cell>
          <cell r="C362" t="str">
            <v>C«ng</v>
          </cell>
          <cell r="D362">
            <v>28663.798153846154</v>
          </cell>
        </row>
        <row r="363">
          <cell r="B363" t="str">
            <v>CÊp bËc thî b×nh qu©n 4,5/7</v>
          </cell>
          <cell r="C363" t="str">
            <v>C«ng</v>
          </cell>
          <cell r="D363">
            <v>31458.37292307692</v>
          </cell>
        </row>
        <row r="364">
          <cell r="B364" t="str">
            <v>CÊp bËc thî b×nh qu©n 5/7</v>
          </cell>
          <cell r="C364" t="str">
            <v>C«ng</v>
          </cell>
          <cell r="D364">
            <v>34252.947692307687</v>
          </cell>
        </row>
        <row r="365">
          <cell r="B365" t="str">
            <v>CÊp bËc thî b×nh qu©n 4,2/7</v>
          </cell>
          <cell r="C365" t="str">
            <v>C«ng</v>
          </cell>
          <cell r="D365">
            <v>29781.628061538711</v>
          </cell>
        </row>
        <row r="366">
          <cell r="B366" t="str">
            <v>Kü s­ 4,5/6</v>
          </cell>
          <cell r="C366" t="str">
            <v>C«ng</v>
          </cell>
        </row>
        <row r="367">
          <cell r="B367" t="str">
            <v>Kü s­ 6/10</v>
          </cell>
          <cell r="C367" t="str">
            <v>C«ng</v>
          </cell>
        </row>
        <row r="369">
          <cell r="B369" t="str">
            <v>M¸y</v>
          </cell>
        </row>
        <row r="370">
          <cell r="B370" t="str">
            <v>¤ t«</v>
          </cell>
          <cell r="C370" t="str">
            <v>ca</v>
          </cell>
          <cell r="D370">
            <v>375750</v>
          </cell>
        </row>
        <row r="371">
          <cell r="B371" t="str">
            <v>¤ t« t¶i 5 tÊn</v>
          </cell>
          <cell r="C371" t="str">
            <v>ca</v>
          </cell>
          <cell r="D371">
            <v>161496</v>
          </cell>
        </row>
        <row r="372">
          <cell r="B372" t="str">
            <v>§Þa bµn</v>
          </cell>
          <cell r="C372" t="str">
            <v>ca</v>
          </cell>
          <cell r="D372">
            <v>5000</v>
          </cell>
        </row>
        <row r="373">
          <cell r="B373" t="str">
            <v>§itom¸t</v>
          </cell>
          <cell r="C373" t="str">
            <v>ca</v>
          </cell>
          <cell r="D373">
            <v>151066</v>
          </cell>
        </row>
        <row r="374">
          <cell r="B374" t="str">
            <v>Bé ®o mia ba la</v>
          </cell>
          <cell r="C374" t="str">
            <v>ca</v>
          </cell>
          <cell r="D374">
            <v>2006</v>
          </cell>
        </row>
        <row r="375">
          <cell r="B375" t="str">
            <v>Bé cÇn benkenman</v>
          </cell>
          <cell r="C375" t="str">
            <v>ca</v>
          </cell>
          <cell r="D375">
            <v>16125</v>
          </cell>
        </row>
        <row r="376">
          <cell r="B376" t="str">
            <v>Bé dông cô thÝ nghiÖm SPT</v>
          </cell>
          <cell r="C376" t="str">
            <v>ca</v>
          </cell>
          <cell r="D376">
            <v>12190</v>
          </cell>
        </row>
        <row r="377">
          <cell r="B377" t="str">
            <v>Bé gi¸ khoan tay vµ têi</v>
          </cell>
          <cell r="C377" t="str">
            <v>ca</v>
          </cell>
          <cell r="D377">
            <v>37050</v>
          </cell>
        </row>
        <row r="378">
          <cell r="B378" t="str">
            <v>Bé khoan tay</v>
          </cell>
          <cell r="C378" t="str">
            <v>ca</v>
          </cell>
          <cell r="D378">
            <v>26250</v>
          </cell>
        </row>
        <row r="379">
          <cell r="B379" t="str">
            <v>Bé m¸y khoan cby-3ub hoÆc lo¹i t­¬ng tù</v>
          </cell>
          <cell r="C379" t="str">
            <v>ca</v>
          </cell>
          <cell r="D379">
            <v>400951</v>
          </cell>
        </row>
        <row r="380">
          <cell r="B380" t="str">
            <v xml:space="preserve">Bé nÐn ngang GA hoÆc t­¬ng tù </v>
          </cell>
          <cell r="C380" t="str">
            <v>ca</v>
          </cell>
          <cell r="D380">
            <v>243667</v>
          </cell>
        </row>
        <row r="381">
          <cell r="B381" t="str">
            <v>Bóa c¨n MO-10</v>
          </cell>
          <cell r="C381" t="str">
            <v>ca</v>
          </cell>
          <cell r="D381">
            <v>9223</v>
          </cell>
        </row>
        <row r="382">
          <cell r="B382" t="str">
            <v>Bóa khoan tay P30</v>
          </cell>
          <cell r="C382" t="str">
            <v>ca</v>
          </cell>
          <cell r="D382">
            <v>19003</v>
          </cell>
        </row>
        <row r="383">
          <cell r="B383" t="str">
            <v>BÕp ®iÖn</v>
          </cell>
          <cell r="C383" t="str">
            <v>ca</v>
          </cell>
          <cell r="D383">
            <v>310</v>
          </cell>
        </row>
        <row r="384">
          <cell r="B384" t="str">
            <v>BÕp c¸t</v>
          </cell>
          <cell r="C384" t="str">
            <v>ca</v>
          </cell>
          <cell r="D384">
            <v>915</v>
          </cell>
        </row>
        <row r="385">
          <cell r="B385" t="str">
            <v>C©n bµn</v>
          </cell>
          <cell r="C385" t="str">
            <v>ca</v>
          </cell>
          <cell r="D385">
            <v>3660</v>
          </cell>
        </row>
        <row r="386">
          <cell r="B386" t="str">
            <v>C©n ph©n tÝch</v>
          </cell>
          <cell r="C386" t="str">
            <v>ca</v>
          </cell>
          <cell r="D386">
            <v>7320</v>
          </cell>
        </row>
        <row r="387">
          <cell r="B387" t="str">
            <v>C©n ph©n tÝch vµ c©n ®iÖn</v>
          </cell>
          <cell r="C387" t="str">
            <v>ca</v>
          </cell>
          <cell r="D387">
            <v>7320</v>
          </cell>
        </row>
        <row r="388">
          <cell r="B388" t="str">
            <v>C©n ph©n tÝch vµ c©n kü thuËt</v>
          </cell>
          <cell r="C388" t="str">
            <v>ca</v>
          </cell>
          <cell r="D388">
            <v>5125</v>
          </cell>
        </row>
        <row r="389">
          <cell r="B389" t="str">
            <v>Ca n« 150 CV</v>
          </cell>
          <cell r="C389" t="str">
            <v>ca</v>
          </cell>
          <cell r="D389">
            <v>280214</v>
          </cell>
        </row>
        <row r="390">
          <cell r="B390" t="str">
            <v>CÇn cÈu 10T</v>
          </cell>
          <cell r="C390" t="str">
            <v>ca</v>
          </cell>
          <cell r="D390">
            <v>546701</v>
          </cell>
        </row>
        <row r="391">
          <cell r="B391" t="str">
            <v>CÈu tù hµnh</v>
          </cell>
          <cell r="C391" t="str">
            <v>ca</v>
          </cell>
          <cell r="D391">
            <v>546701</v>
          </cell>
        </row>
        <row r="392">
          <cell r="B392" t="str">
            <v>§alta 020</v>
          </cell>
          <cell r="C392" t="str">
            <v>ca</v>
          </cell>
          <cell r="D392">
            <v>18540</v>
          </cell>
        </row>
        <row r="393">
          <cell r="B393" t="str">
            <v>C©n ®iÖn</v>
          </cell>
          <cell r="C393" t="str">
            <v>ca</v>
          </cell>
          <cell r="D393">
            <v>5125</v>
          </cell>
        </row>
        <row r="394">
          <cell r="B394" t="str">
            <v>èng nhßm</v>
          </cell>
          <cell r="C394" t="str">
            <v>ca</v>
          </cell>
          <cell r="D394">
            <v>2472</v>
          </cell>
        </row>
        <row r="395">
          <cell r="B395" t="str">
            <v>Khoan tay</v>
          </cell>
          <cell r="C395" t="str">
            <v>ca</v>
          </cell>
          <cell r="D395">
            <v>37050</v>
          </cell>
        </row>
        <row r="396">
          <cell r="B396" t="str">
            <v>KÝch 100 tÊn</v>
          </cell>
          <cell r="C396" t="str">
            <v>ca</v>
          </cell>
          <cell r="D396">
            <v>42764</v>
          </cell>
        </row>
        <row r="397">
          <cell r="B397" t="str">
            <v>KÝch th¸o mÉu</v>
          </cell>
          <cell r="C397" t="str">
            <v>ca</v>
          </cell>
          <cell r="D397">
            <v>30546</v>
          </cell>
        </row>
        <row r="398">
          <cell r="B398" t="str">
            <v>KÝnh hiÓn vi</v>
          </cell>
          <cell r="C398" t="str">
            <v>ca</v>
          </cell>
          <cell r="D398">
            <v>10980</v>
          </cell>
        </row>
        <row r="399">
          <cell r="B399" t="str">
            <v>Lß nung</v>
          </cell>
          <cell r="C399" t="str">
            <v>ca</v>
          </cell>
          <cell r="D399">
            <v>9548</v>
          </cell>
        </row>
        <row r="400">
          <cell r="B400" t="str">
            <v>M¸y ®µm tho¹i</v>
          </cell>
          <cell r="C400" t="str">
            <v>ca</v>
          </cell>
          <cell r="D400">
            <v>5875</v>
          </cell>
        </row>
        <row r="401">
          <cell r="B401" t="str">
            <v>M¸y ®Çm</v>
          </cell>
          <cell r="C401" t="str">
            <v>ca</v>
          </cell>
          <cell r="D401">
            <v>6405</v>
          </cell>
        </row>
        <row r="402">
          <cell r="B402" t="str">
            <v>M¸y ®o giã</v>
          </cell>
          <cell r="C402" t="str">
            <v>ca</v>
          </cell>
          <cell r="D402">
            <v>10080</v>
          </cell>
        </row>
        <row r="403">
          <cell r="B403" t="str">
            <v>M¸y ®o PH</v>
          </cell>
          <cell r="C403" t="str">
            <v>ca</v>
          </cell>
          <cell r="D403">
            <v>4575</v>
          </cell>
        </row>
        <row r="404">
          <cell r="B404" t="str">
            <v>M¸y ®o sãng</v>
          </cell>
          <cell r="C404" t="str">
            <v>ca</v>
          </cell>
          <cell r="D404">
            <v>92400</v>
          </cell>
        </row>
        <row r="405">
          <cell r="B405" t="str">
            <v>M¸y ®Þa chÊn 12 m¹ch</v>
          </cell>
          <cell r="C405" t="str">
            <v>ca</v>
          </cell>
          <cell r="D405">
            <v>258000</v>
          </cell>
        </row>
        <row r="406">
          <cell r="B406" t="str">
            <v>M¸y ®Þa chÊn ES - 125</v>
          </cell>
          <cell r="C406" t="str">
            <v>ca</v>
          </cell>
          <cell r="D406">
            <v>86000</v>
          </cell>
        </row>
        <row r="407">
          <cell r="B407" t="str">
            <v>M¸y ¶nh</v>
          </cell>
          <cell r="C407" t="str">
            <v>ca</v>
          </cell>
          <cell r="D407">
            <v>5640</v>
          </cell>
        </row>
        <row r="408">
          <cell r="B408" t="str">
            <v>M¸y b¬m - 100</v>
          </cell>
          <cell r="C408" t="str">
            <v>ca</v>
          </cell>
          <cell r="D408">
            <v>76300</v>
          </cell>
        </row>
        <row r="409">
          <cell r="B409" t="str">
            <v>M¸y b¬m 250/50</v>
          </cell>
          <cell r="C409" t="str">
            <v>ca</v>
          </cell>
          <cell r="D409">
            <v>76300</v>
          </cell>
        </row>
        <row r="410">
          <cell r="B410" t="str">
            <v>M¸y b¬m n­íc</v>
          </cell>
          <cell r="C410" t="str">
            <v>ca</v>
          </cell>
          <cell r="D410">
            <v>76300</v>
          </cell>
        </row>
        <row r="411">
          <cell r="B411" t="str">
            <v>M¸y b¬m n­íc 7KW50</v>
          </cell>
          <cell r="C411" t="str">
            <v>ca</v>
          </cell>
          <cell r="D411">
            <v>10280</v>
          </cell>
        </row>
        <row r="412">
          <cell r="B412" t="str">
            <v>M¸y b¬m O 48</v>
          </cell>
          <cell r="C412" t="str">
            <v>ca</v>
          </cell>
          <cell r="D412">
            <v>1830</v>
          </cell>
        </row>
        <row r="413">
          <cell r="B413" t="str">
            <v>M¸y bé ®µm</v>
          </cell>
          <cell r="C413" t="str">
            <v>ca</v>
          </cell>
          <cell r="D413">
            <v>5875</v>
          </cell>
        </row>
        <row r="414">
          <cell r="B414" t="str">
            <v>M¸y biÕn thÕ hµn 7,5KW</v>
          </cell>
          <cell r="C414" t="str">
            <v>ca</v>
          </cell>
          <cell r="D414">
            <v>9443</v>
          </cell>
        </row>
        <row r="415">
          <cell r="B415" t="str">
            <v>M¸y biÕn thÕ th¾p s¸ng</v>
          </cell>
          <cell r="C415" t="str">
            <v>ca</v>
          </cell>
          <cell r="D415">
            <v>9443</v>
          </cell>
        </row>
        <row r="416">
          <cell r="B416" t="str">
            <v>M¸y c­a ®¸ vµ mµi ®¸</v>
          </cell>
          <cell r="C416" t="str">
            <v>ca</v>
          </cell>
          <cell r="D416">
            <v>12200</v>
          </cell>
        </row>
        <row r="417">
          <cell r="B417" t="str">
            <v>M¸y c¾t</v>
          </cell>
          <cell r="C417" t="str">
            <v>ca</v>
          </cell>
          <cell r="D417">
            <v>1647</v>
          </cell>
        </row>
        <row r="418">
          <cell r="B418" t="str">
            <v>M¸y c¾t ba trôc</v>
          </cell>
          <cell r="C418" t="str">
            <v>ca</v>
          </cell>
          <cell r="D418">
            <v>328250</v>
          </cell>
        </row>
        <row r="419">
          <cell r="B419" t="str">
            <v>M¸y c¾t mÉu lín (30x30)cm</v>
          </cell>
          <cell r="C419" t="str">
            <v>ca</v>
          </cell>
          <cell r="D419">
            <v>10980</v>
          </cell>
        </row>
        <row r="420">
          <cell r="B420" t="str">
            <v>M¸y c¾t n­íc</v>
          </cell>
          <cell r="C420" t="str">
            <v>ca</v>
          </cell>
          <cell r="D420">
            <v>12200</v>
          </cell>
        </row>
        <row r="421">
          <cell r="B421" t="str">
            <v>M¸y c¾t nhá</v>
          </cell>
          <cell r="C421" t="str">
            <v>ca</v>
          </cell>
          <cell r="D421">
            <v>1647</v>
          </cell>
        </row>
        <row r="422">
          <cell r="B422" t="str">
            <v>M¸y c¾t øng biÕn</v>
          </cell>
          <cell r="C422" t="str">
            <v>ca</v>
          </cell>
          <cell r="D422">
            <v>109800</v>
          </cell>
        </row>
        <row r="423">
          <cell r="B423" t="str">
            <v>M¸y caragrang (lµm thÝ nghiÖm ch¶y)</v>
          </cell>
          <cell r="C423" t="str">
            <v>ca</v>
          </cell>
          <cell r="D423">
            <v>4117</v>
          </cell>
        </row>
        <row r="424">
          <cell r="B424" t="str">
            <v>M¸y ch­ng cÊt n­íc</v>
          </cell>
          <cell r="C424" t="str">
            <v>ca</v>
          </cell>
          <cell r="D424">
            <v>3978</v>
          </cell>
        </row>
        <row r="425">
          <cell r="B425" t="str">
            <v>M¸y Ðp litvinop</v>
          </cell>
          <cell r="C425" t="str">
            <v>ca</v>
          </cell>
          <cell r="D425">
            <v>16470</v>
          </cell>
        </row>
        <row r="426">
          <cell r="B426" t="str">
            <v>M¸y Ðp mÉu ®¸</v>
          </cell>
          <cell r="C426" t="str">
            <v>ca</v>
          </cell>
          <cell r="D426">
            <v>100650</v>
          </cell>
        </row>
        <row r="427">
          <cell r="B427" t="str">
            <v>M¸y Ên GA hoÆc t­¬ng tù</v>
          </cell>
          <cell r="C427" t="str">
            <v>ca</v>
          </cell>
          <cell r="D427">
            <v>243667</v>
          </cell>
        </row>
        <row r="428">
          <cell r="B428" t="str">
            <v>M¸y håi ©m</v>
          </cell>
          <cell r="C428" t="str">
            <v>ca</v>
          </cell>
          <cell r="D428">
            <v>32250</v>
          </cell>
        </row>
        <row r="429">
          <cell r="B429" t="str">
            <v>M¸y hót ch©n kh«ng</v>
          </cell>
          <cell r="C429" t="str">
            <v>ca</v>
          </cell>
          <cell r="D429">
            <v>7161</v>
          </cell>
        </row>
        <row r="430">
          <cell r="B430" t="str">
            <v>M¸y khoan</v>
          </cell>
          <cell r="C430" t="str">
            <v>ca</v>
          </cell>
          <cell r="D430">
            <v>33855</v>
          </cell>
        </row>
        <row r="431">
          <cell r="B431" t="str">
            <v>M¸y khoan F-60L hoÆc B-40L hoÆc</v>
          </cell>
          <cell r="C431" t="str">
            <v>ca</v>
          </cell>
          <cell r="D431">
            <v>790969</v>
          </cell>
        </row>
        <row r="432">
          <cell r="B432" t="str">
            <v>lo¹i t­¬ng tù</v>
          </cell>
        </row>
        <row r="433">
          <cell r="B433" t="str">
            <v>M¸y khoan mÉu ®¸</v>
          </cell>
          <cell r="C433" t="str">
            <v>ca</v>
          </cell>
          <cell r="D433">
            <v>33855</v>
          </cell>
        </row>
        <row r="434">
          <cell r="B434" t="str">
            <v>M¸y khoan Ykb - 25</v>
          </cell>
          <cell r="C434" t="str">
            <v>ca</v>
          </cell>
          <cell r="D434">
            <v>21500</v>
          </cell>
        </row>
        <row r="435">
          <cell r="B435" t="str">
            <v>M¸y khoan Ykb 50 m hoÆc lo¹i t­¬ng tù</v>
          </cell>
          <cell r="C435" t="str">
            <v>ca</v>
          </cell>
          <cell r="D435">
            <v>550000</v>
          </cell>
        </row>
        <row r="436">
          <cell r="B436" t="str">
            <v>M¸y kinh vÜ theo 020</v>
          </cell>
          <cell r="C436" t="str">
            <v>ca</v>
          </cell>
          <cell r="D436">
            <v>27467</v>
          </cell>
        </row>
        <row r="437">
          <cell r="B437" t="str">
            <v>M¸y l­u tèc BMM</v>
          </cell>
          <cell r="C437" t="str">
            <v>ca</v>
          </cell>
          <cell r="D437">
            <v>10080</v>
          </cell>
        </row>
        <row r="438">
          <cell r="B438" t="str">
            <v>M¸y l­u tèc s«ng</v>
          </cell>
          <cell r="C438" t="str">
            <v>ca</v>
          </cell>
          <cell r="D438">
            <v>25200</v>
          </cell>
        </row>
        <row r="439">
          <cell r="B439" t="str">
            <v>M¸y mµi ®¸</v>
          </cell>
          <cell r="C439" t="str">
            <v>ca</v>
          </cell>
          <cell r="D439">
            <v>12200</v>
          </cell>
        </row>
        <row r="440">
          <cell r="B440" t="str">
            <v>M¸y MF-2-100</v>
          </cell>
          <cell r="C440" t="str">
            <v>ca</v>
          </cell>
          <cell r="D440">
            <v>32250</v>
          </cell>
        </row>
        <row r="441">
          <cell r="B441" t="str">
            <v>M¸y nÐn</v>
          </cell>
          <cell r="C441" t="str">
            <v>ca</v>
          </cell>
          <cell r="D441">
            <v>10980</v>
          </cell>
        </row>
        <row r="442">
          <cell r="B442" t="str">
            <v>M¸y nÐn mét trôc</v>
          </cell>
          <cell r="C442" t="str">
            <v>ca</v>
          </cell>
          <cell r="D442">
            <v>10980</v>
          </cell>
        </row>
        <row r="443">
          <cell r="B443" t="str">
            <v>M¸y nÐn khÝ 600m3/h</v>
          </cell>
          <cell r="C443" t="str">
            <v>ca</v>
          </cell>
          <cell r="D443">
            <v>131387</v>
          </cell>
        </row>
        <row r="444">
          <cell r="B444" t="str">
            <v>M¸y nÐn khÝ Dk9</v>
          </cell>
          <cell r="C444" t="str">
            <v>ca</v>
          </cell>
          <cell r="D444">
            <v>131387</v>
          </cell>
        </row>
        <row r="445">
          <cell r="B445" t="str">
            <v>M¸y nÐn khÝ B10</v>
          </cell>
          <cell r="C445" t="str">
            <v>ca</v>
          </cell>
          <cell r="D445">
            <v>383236</v>
          </cell>
        </row>
        <row r="446">
          <cell r="B446" t="str">
            <v>M¸y so mµu ngän löa</v>
          </cell>
          <cell r="C446" t="str">
            <v>ca</v>
          </cell>
          <cell r="D446">
            <v>25620</v>
          </cell>
        </row>
        <row r="447">
          <cell r="B447" t="str">
            <v>M¸y so mµu quang ®iÖn</v>
          </cell>
          <cell r="C447" t="str">
            <v>ca</v>
          </cell>
          <cell r="D447">
            <v>57160</v>
          </cell>
        </row>
        <row r="448">
          <cell r="B448" t="str">
            <v>M¸y thÊm</v>
          </cell>
          <cell r="C448" t="str">
            <v>ca</v>
          </cell>
          <cell r="D448">
            <v>20000</v>
          </cell>
        </row>
        <row r="449">
          <cell r="B449" t="str">
            <v>M¸y theo 010A</v>
          </cell>
          <cell r="C449" t="str">
            <v>ca</v>
          </cell>
          <cell r="D449">
            <v>41200</v>
          </cell>
        </row>
        <row r="450">
          <cell r="B450" t="str">
            <v>M¸y thñy b×nh NI 030</v>
          </cell>
          <cell r="C450" t="str">
            <v>ca</v>
          </cell>
          <cell r="D450">
            <v>18883</v>
          </cell>
        </row>
        <row r="451">
          <cell r="B451" t="str">
            <v>M¸y thñy chuÈn NI 030</v>
          </cell>
          <cell r="C451" t="str">
            <v>ca</v>
          </cell>
          <cell r="D451">
            <v>18883</v>
          </cell>
        </row>
        <row r="452">
          <cell r="B452" t="str">
            <v>M¸y trén ®Êt</v>
          </cell>
          <cell r="C452" t="str">
            <v>ca</v>
          </cell>
          <cell r="D452">
            <v>5490</v>
          </cell>
        </row>
        <row r="453">
          <cell r="B453" t="str">
            <v>M¸y UI - 18</v>
          </cell>
          <cell r="C453" t="str">
            <v>ca</v>
          </cell>
          <cell r="D453">
            <v>32500</v>
          </cell>
        </row>
        <row r="454">
          <cell r="B454" t="str">
            <v>M¸y vµ mia bala</v>
          </cell>
          <cell r="C454" t="str">
            <v>ca</v>
          </cell>
          <cell r="D454">
            <v>2006</v>
          </cell>
        </row>
        <row r="455">
          <cell r="B455" t="str">
            <v>M¸y x¸c ®Þnh hÖ sè thÊm</v>
          </cell>
          <cell r="C455" t="str">
            <v>ca</v>
          </cell>
          <cell r="D455">
            <v>43920</v>
          </cell>
        </row>
        <row r="456">
          <cell r="B456" t="str">
            <v>M¸y x¸c ®Þnh m«®un</v>
          </cell>
          <cell r="C456" t="str">
            <v>ca</v>
          </cell>
          <cell r="D456">
            <v>18300</v>
          </cell>
        </row>
        <row r="457">
          <cell r="B457" t="str">
            <v>M¸y xuyªn ®éng RA - 50 hoÆc t­¬ng tù</v>
          </cell>
          <cell r="C457" t="str">
            <v>ca</v>
          </cell>
          <cell r="D457">
            <v>43000</v>
          </cell>
        </row>
        <row r="458">
          <cell r="B458" t="str">
            <v>M¸y xuyªn tÜnh Gouda hoÆc t­¬ng tù</v>
          </cell>
          <cell r="C458" t="str">
            <v>ca</v>
          </cell>
          <cell r="D458">
            <v>376250</v>
          </cell>
        </row>
        <row r="459">
          <cell r="B459" t="str">
            <v>NI 004</v>
          </cell>
          <cell r="C459" t="str">
            <v>ca</v>
          </cell>
          <cell r="D459">
            <v>50000</v>
          </cell>
        </row>
        <row r="460">
          <cell r="B460" t="str">
            <v>NI 030</v>
          </cell>
          <cell r="C460" t="str">
            <v>ca</v>
          </cell>
          <cell r="D460">
            <v>18883</v>
          </cell>
        </row>
        <row r="461">
          <cell r="B461" t="str">
            <v>Qu¹t giã CB-5M</v>
          </cell>
          <cell r="C461" t="str">
            <v>ca</v>
          </cell>
          <cell r="D461">
            <v>10286</v>
          </cell>
        </row>
        <row r="462">
          <cell r="B462" t="str">
            <v>Tæ hîp m¸y khoan vµ b¬m</v>
          </cell>
          <cell r="C462" t="str">
            <v>ca</v>
          </cell>
          <cell r="D462">
            <v>477251</v>
          </cell>
        </row>
        <row r="463">
          <cell r="B463" t="str">
            <v>Têi th¶ m¸y</v>
          </cell>
          <cell r="C463" t="str">
            <v>ca</v>
          </cell>
          <cell r="D463">
            <v>17588</v>
          </cell>
        </row>
        <row r="464">
          <cell r="B464" t="str">
            <v>Têi th¶ neo 5 tÊn</v>
          </cell>
          <cell r="C464" t="str">
            <v>ca</v>
          </cell>
          <cell r="D464">
            <v>34203</v>
          </cell>
        </row>
        <row r="465">
          <cell r="B465" t="str">
            <v>Theo 010</v>
          </cell>
          <cell r="C465" t="str">
            <v>ca</v>
          </cell>
          <cell r="D465">
            <v>41200</v>
          </cell>
        </row>
        <row r="466">
          <cell r="B466" t="str">
            <v>Theo 020</v>
          </cell>
          <cell r="C466" t="str">
            <v>ca</v>
          </cell>
          <cell r="D466">
            <v>27467</v>
          </cell>
        </row>
        <row r="467">
          <cell r="B467" t="str">
            <v>Thïng trôc 0,5m3</v>
          </cell>
          <cell r="C467" t="str">
            <v>ca</v>
          </cell>
          <cell r="D467">
            <v>500</v>
          </cell>
        </row>
        <row r="468">
          <cell r="B468" t="str">
            <v>ThuyÒn 5 tÊn</v>
          </cell>
          <cell r="C468" t="str">
            <v>ca</v>
          </cell>
          <cell r="D468">
            <v>48484</v>
          </cell>
        </row>
        <row r="469">
          <cell r="B469" t="str">
            <v>ThuyÒn gç 5 tÊn</v>
          </cell>
          <cell r="C469" t="str">
            <v>ca</v>
          </cell>
          <cell r="D469">
            <v>48484</v>
          </cell>
        </row>
        <row r="470">
          <cell r="B470" t="str">
            <v>Tñ hót ®éc</v>
          </cell>
          <cell r="C470" t="str">
            <v>ca</v>
          </cell>
          <cell r="D470">
            <v>7320</v>
          </cell>
        </row>
        <row r="471">
          <cell r="B471" t="str">
            <v>Tñ sÊy</v>
          </cell>
          <cell r="C471" t="str">
            <v>ca</v>
          </cell>
          <cell r="D471">
            <v>9150</v>
          </cell>
        </row>
        <row r="472">
          <cell r="B472" t="str">
            <v>Tñ sÊy 2KW</v>
          </cell>
          <cell r="C472" t="str">
            <v>ca</v>
          </cell>
          <cell r="D472">
            <v>9150</v>
          </cell>
        </row>
        <row r="473">
          <cell r="B473" t="str">
            <v>TRIOSX - 12</v>
          </cell>
          <cell r="C473" t="str">
            <v>ca</v>
          </cell>
          <cell r="D473">
            <v>258000</v>
          </cell>
        </row>
        <row r="474">
          <cell r="B474" t="str">
            <v>Xuång m¸y 30cv</v>
          </cell>
          <cell r="C474" t="str">
            <v>ca</v>
          </cell>
          <cell r="D474">
            <v>38144</v>
          </cell>
        </row>
        <row r="475">
          <cell r="B475" t="str">
            <v>M¸y CBR (Anh hoÆc Ph¸p)</v>
          </cell>
          <cell r="C475" t="str">
            <v>ca</v>
          </cell>
          <cell r="D475">
            <v>91375</v>
          </cell>
        </row>
        <row r="476">
          <cell r="B476" t="str">
            <v>M¸y ph¸t ®iÖn 2,5-3,0KW</v>
          </cell>
          <cell r="C476" t="str">
            <v>ca</v>
          </cell>
          <cell r="D476">
            <v>8226</v>
          </cell>
        </row>
        <row r="477">
          <cell r="B477" t="str">
            <v>C©n kü thuËt</v>
          </cell>
          <cell r="C477" t="str">
            <v>ca</v>
          </cell>
          <cell r="D477">
            <v>5125</v>
          </cell>
        </row>
        <row r="478">
          <cell r="B478" t="str">
            <v>KÝch thñy lùc 50 tÊn</v>
          </cell>
          <cell r="C478" t="str">
            <v>ca</v>
          </cell>
          <cell r="D478">
            <v>30546</v>
          </cell>
        </row>
        <row r="479">
          <cell r="B479" t="str">
            <v>M¸y ®Þa chÊn TRIOSX - 24</v>
          </cell>
          <cell r="C479" t="str">
            <v>ca</v>
          </cell>
          <cell r="D479">
            <v>301000</v>
          </cell>
        </row>
        <row r="480">
          <cell r="B480" t="str">
            <v>¤t« vËn chuyÓn (néi tuyÕn)</v>
          </cell>
          <cell r="C480" t="str">
            <v>ca</v>
          </cell>
          <cell r="D480">
            <v>161496</v>
          </cell>
        </row>
        <row r="481">
          <cell r="B481" t="str">
            <v>¤t« t¶i tiªu chuÈn cã chÊt t¶i</v>
          </cell>
          <cell r="C481" t="str">
            <v>ca</v>
          </cell>
          <cell r="D481">
            <v>375750</v>
          </cell>
        </row>
        <row r="482">
          <cell r="B482" t="str">
            <v>Theo 02N</v>
          </cell>
          <cell r="C482" t="str">
            <v>ca</v>
          </cell>
          <cell r="D482">
            <v>27467</v>
          </cell>
        </row>
        <row r="483">
          <cell r="B483" t="str">
            <v>ThuyÒn 7 tÊn</v>
          </cell>
          <cell r="C483" t="str">
            <v>ca</v>
          </cell>
          <cell r="D483">
            <v>66019</v>
          </cell>
        </row>
        <row r="484">
          <cell r="B484" t="str">
            <v>WILD-T3</v>
          </cell>
          <cell r="C484" t="str">
            <v>ca</v>
          </cell>
          <cell r="D484">
            <v>41200</v>
          </cell>
        </row>
        <row r="485">
          <cell r="B485" t="str">
            <v>¤t« &lt;=12T</v>
          </cell>
          <cell r="C485" t="str">
            <v>ca</v>
          </cell>
          <cell r="D485">
            <v>363043</v>
          </cell>
        </row>
      </sheetData>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vc"/>
      <sheetName val="tra-vat-lieu"/>
      <sheetName val="PTDG(gia tri cu)"/>
      <sheetName val="PTDG (phan dieu chinh)"/>
      <sheetName val="dtct_GD1 (tong hop)"/>
      <sheetName val="dtct_GD1 (phan dieu chinh tang)"/>
      <sheetName val="dtct_GD1 (phan dieu chinh giam"/>
      <sheetName val="GTXL(P dieu chinh tang)"/>
      <sheetName val="GTXL(P dieu chinh giam)"/>
      <sheetName val="THGD1(P dieu chinh)"/>
      <sheetName val="THGD1(P dieu chinh) (2)"/>
      <sheetName val="kstk"/>
      <sheetName val="Sheet2"/>
      <sheetName val="Sheet1"/>
      <sheetName val="dtct_GD1"/>
      <sheetName val="GTXL. "/>
      <sheetName val="THGD1"/>
      <sheetName val="Tra_bang"/>
      <sheetName val="CPkhaithacdat"/>
      <sheetName val="DGKSKTTC"/>
      <sheetName val="DgiaksatDHC4,"/>
      <sheetName val="dongia"/>
      <sheetName val="dgGPMB"/>
      <sheetName val="KSGPMB"/>
      <sheetName val="DGKSKTTC (2)"/>
      <sheetName val="kstk (2)"/>
      <sheetName val="dongia (2)"/>
      <sheetName val="giaithich"/>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D da"/>
      <sheetName val="vc"/>
      <sheetName val="tra_vat_lieu"/>
      <sheetName val="PTDG_duong"/>
      <sheetName val="DTCT-TB"/>
      <sheetName val="GTXL"/>
      <sheetName val="TH"/>
      <sheetName val="Tra_bang"/>
      <sheetName val="KSTK"/>
      <sheetName val="ChitietKS"/>
      <sheetName val="PTDG cau"/>
      <sheetName val="dtct cau"/>
      <sheetName val="TH cau trung"/>
      <sheetName val="th1"/>
      <sheetName val="denbu"/>
      <sheetName val="TB"/>
      <sheetName val="KSTK-BVTC"/>
      <sheetName val="KSTK-BVTC (2)"/>
      <sheetName val="trabang2"/>
      <sheetName val="VCTbi"/>
      <sheetName val="VC-DC-DH"/>
      <sheetName val="XXXXXXXX"/>
      <sheetName val="XL4Test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c-cm"/>
      <sheetName val="tra-vat-lieu"/>
      <sheetName val="CVC-01"/>
      <sheetName val="ptdg-01"/>
      <sheetName val="dtct_Duong-01"/>
      <sheetName val="TH-01"/>
      <sheetName val="ptke-01"/>
      <sheetName val="dtctke-01"/>
      <sheetName val="th-ke-01"/>
      <sheetName val="TH_GTXL"/>
      <sheetName val="ptdg-01 (2)"/>
      <sheetName val="giagoc"/>
      <sheetName val="CVC"/>
      <sheetName val="ptdg"/>
      <sheetName val="dtct_Duong-tk"/>
      <sheetName val="TH-tk"/>
      <sheetName val="ptke"/>
      <sheetName val="dtctke-tk"/>
      <sheetName val="thke-tk"/>
      <sheetName val="dtct_Duong-tc"/>
      <sheetName val="THd-tc"/>
      <sheetName val="dtctke-tc"/>
      <sheetName val="thke-tc"/>
      <sheetName val="TH_GTXL-TC"/>
      <sheetName val="tra_vat_lieu"/>
      <sheetName val="NXT-Q1"/>
      <sheetName val="NXT-10T (2)"/>
      <sheetName val="NXT-6T"/>
      <sheetName val="NXT-10T (3)"/>
      <sheetName val="NXT-9T"/>
      <sheetName val="NXT-9T (2)"/>
      <sheetName val="NXT-10T"/>
      <sheetName val="NXT-10T (4)"/>
      <sheetName val="NXT-Q2"/>
      <sheetName val="NXT-Q3"/>
      <sheetName val="NXT-10"/>
      <sheetName val="Sheet1"/>
      <sheetName val="Sheet1 (2)"/>
      <sheetName val="Sheet2"/>
      <sheetName val="Sheet3"/>
      <sheetName val="31-08"/>
      <sheetName val="01-09"/>
      <sheetName val="02-09"/>
      <sheetName val="03-09"/>
      <sheetName val="04-09"/>
      <sheetName val="05-9"/>
      <sheetName val="06-09"/>
      <sheetName val="07-09"/>
      <sheetName val="08-09"/>
      <sheetName val="XL4Test5"/>
      <sheetName val="dtct cong"/>
      <sheetName val="Tra_bang"/>
      <sheetName val="dtct cau"/>
      <sheetName val="lt-tl"/>
      <sheetName val="px3-tl"/>
      <sheetName val="px1-tl"/>
      <sheetName val="vp-tl"/>
      <sheetName val="px2,tb-tl"/>
      <sheetName val="th-qt"/>
      <sheetName val="bqt"/>
      <sheetName val="tl-khovt"/>
      <sheetName val="dtkhovt"/>
      <sheetName val="Sheet8"/>
      <sheetName val="Sheet9"/>
      <sheetName val="Sheet10"/>
      <sheetName val="Sheet11"/>
      <sheetName val="Sheet12"/>
      <sheetName val="Sheet13"/>
      <sheetName val="Sheet14"/>
      <sheetName val="Sheet15"/>
      <sheetName val="Sheet16"/>
      <sheetName val="Sheet17"/>
      <sheetName val="Sheet18"/>
      <sheetName val="px2,tb-t,"/>
      <sheetName val="THop01"/>
      <sheetName val="THop02"/>
      <sheetName val="Ctiet01"/>
      <sheetName val="Ctiet02"/>
      <sheetName val="Bke01"/>
      <sheetName val="Bke02"/>
      <sheetName val="Ctiet03"/>
      <sheetName val="THop03"/>
      <sheetName val="Bke03"/>
      <sheetName val="BCTHQI"/>
      <sheetName val="C tietTH6T"/>
      <sheetName val="BCTH6T"/>
      <sheetName val="BCTHQII"/>
      <sheetName val="CtietQI"/>
      <sheetName val="CtietQII"/>
      <sheetName val="Bke04"/>
      <sheetName val="THop04"/>
      <sheetName val="Ctiet04"/>
      <sheetName val="C tiet 05"/>
      <sheetName val="THop05"/>
      <sheetName val="Bke05"/>
      <sheetName val="Bke06"/>
      <sheetName val="THop06"/>
      <sheetName val="Ctiet06"/>
      <sheetName val="Bke07"/>
      <sheetName val="THop07"/>
      <sheetName val="Ctiet07"/>
      <sheetName val="Den 31,7"/>
      <sheetName val="Bke08"/>
      <sheetName val="THop08"/>
      <sheetName val="Ctiet08"/>
      <sheetName val="BCQIII"/>
      <sheetName val="CtietQIII"/>
      <sheetName val="BC9Tnam"/>
      <sheetName val="THop09"/>
      <sheetName val="Ctiet09"/>
      <sheetName val="Bke09"/>
      <sheetName val="THop10"/>
      <sheetName val="Bke 10"/>
      <sheetName val="Ctiet10"/>
      <sheetName val="UOc T10"/>
      <sheetName val="Ctiet11"/>
      <sheetName val="THop11"/>
      <sheetName val="Bke 11"/>
      <sheetName val="Uoc 2005"/>
      <sheetName val="THop12"/>
      <sheetName val="Ctiet12"/>
      <sheetName val="Bke 12"/>
      <sheetName val="00000000"/>
      <sheetName val="XXXXXXXX"/>
      <sheetName val="XXXXXXX0"/>
      <sheetName val="gVL"/>
      <sheetName val="NhucauKP"/>
      <sheetName val="Sheet3 (2)"/>
      <sheetName val="XL4Poppy"/>
      <sheetName val="Tien An T11"/>
      <sheetName val="DNPD-QL"/>
      <sheetName val="Bang luong"/>
      <sheetName val="Bang CC"/>
      <sheetName val=" Luong nghien "/>
      <sheetName val="QT-LN"/>
      <sheetName val="Giantiep"/>
      <sheetName val="Tong hop"/>
      <sheetName val="Phuc vu"/>
      <sheetName val="May Phat"/>
      <sheetName val="1813"/>
      <sheetName val="DTCT"/>
      <sheetName val="dtctODuong-01"/>
      <sheetName val="TVL"/>
      <sheetName val="nc%cm"/>
      <sheetName val="tra bang"/>
      <sheetName val="CtiedQII"/>
      <sheetName val="DHop08"/>
      <sheetName val="Ctiet 9"/>
      <sheetName val="Ctiet!1"/>
      <sheetName val="00 00000"/>
      <sheetName val="dtct_Duong,tc"/>
      <sheetName val="Sheet! (2)"/>
      <sheetName val="CORE PLATE"/>
      <sheetName val="ASSY"/>
      <sheetName val="NEEDLE"/>
      <sheetName val="TR "/>
      <sheetName val="TR  AJO"/>
      <sheetName val="TR  ALO"/>
      <sheetName val="DAT 5"/>
      <sheetName val="TR PLUG"/>
      <sheetName val="TR BARREL"/>
      <sheetName val="TR_GR"/>
      <sheetName val="TR  JUKI"/>
      <sheetName val="GUIDE"/>
      <sheetName val="MPY_04003M"/>
      <sheetName val="JUN.07  "/>
      <sheetName val="Kashime_Auto"/>
      <sheetName val="WEITHT1"/>
      <sheetName val="NC_CAM"/>
      <sheetName val="INV.0706JPY"/>
      <sheetName val="Schedule08.07"/>
      <sheetName val="CHENH LECH"/>
      <sheetName val="OKAYA KH ALO"/>
      <sheetName val="OKAYA  (2)"/>
      <sheetName val="OKAYA "/>
      <sheetName val="[ duong257-272."/>
      <sheetName val="nc_cm"/>
      <sheetName val="tra-vat-lieu (duyet)"/>
      <sheetName val="Sheet4"/>
      <sheetName val="nhiemvu2006"/>
      <sheetName val="RutTM"/>
      <sheetName val="10000000"/>
      <sheetName val="20000000"/>
      <sheetName val="30000000"/>
      <sheetName val="CVC-_x0010_1"/>
      <sheetName val="dt#tke-01"/>
      <sheetName val="ptdg-00 (2)"/>
      <sheetName val="02- 9"/>
      <sheetName val="Cheet3"/>
      <sheetName val="THop0_x0015_"/>
      <sheetName val="Bke0_x0015_"/>
      <sheetName val="_x0004_en 31,7"/>
      <sheetName val="THop0("/>
      <sheetName val="BC9Tfam"/>
      <sheetName val="Tra KS"/>
      <sheetName val="ptdg-01_(2)"/>
      <sheetName val="NXT-10T_(2)"/>
      <sheetName val="NXT-10T_(3)"/>
      <sheetName val="NXT-9T_(2)"/>
      <sheetName val="NXT-10T_(4)"/>
      <sheetName val="Sheet1_(2)"/>
      <sheetName val="dtct_cong"/>
      <sheetName val="C_tietTH6T"/>
      <sheetName val="C_tiet_05"/>
      <sheetName val="Den_31,7"/>
      <sheetName val="Bke_10"/>
      <sheetName val="UOc_T10"/>
      <sheetName val="Bke_11"/>
      <sheetName val="Uoc_2005"/>
      <sheetName val="Bke_12"/>
      <sheetName val="Tien_An_T11"/>
      <sheetName val="Bang_luong"/>
      <sheetName val="Bang_CC"/>
      <sheetName val="_Luong_nghien_"/>
      <sheetName val="Tong_hop"/>
      <sheetName val="Phuc_vu"/>
      <sheetName val="May_Phat"/>
      <sheetName val="dtct_cau"/>
      <sheetName val="TH_GTXL࠭TC"/>
      <sheetName val="BeTong"/>
      <sheetName val="d4ct_Duong-01"/>
      <sheetName val="GiaVL"/>
      <sheetName val="p4ke"/>
      <sheetName val="Bia"/>
      <sheetName val="THKP D"/>
      <sheetName val="THKP"/>
      <sheetName val="Bu gia1"/>
      <sheetName val="Bu gia in"/>
      <sheetName val="Bu gia"/>
      <sheetName val="CL CL"/>
      <sheetName val="CL"/>
      <sheetName val="DT"/>
      <sheetName val="Sheet3_(2)"/>
      <sheetName val="CVC-1"/>
      <sheetName val="ptdg-00_(2)"/>
      <sheetName val="02-_9"/>
      <sheetName val="THop0"/>
      <sheetName val="Bke0"/>
      <sheetName val="en_31,7"/>
      <sheetName val="Ctiet_9"/>
      <sheetName val="00_00000"/>
      <sheetName val="Sheet!_(2)"/>
      <sheetName val="CORE_PLATE"/>
      <sheetName val="TR_"/>
      <sheetName val="TR__AJO"/>
      <sheetName val="TR__ALO"/>
      <sheetName val="DAT_5"/>
      <sheetName val="TR_PLUG"/>
      <sheetName val="TR_BARREL"/>
      <sheetName val="TR__JUKI"/>
      <sheetName val="JUN_07__"/>
      <sheetName val="INV_0706JPY"/>
      <sheetName val="Schedule08_07"/>
      <sheetName val="CHENH_LECH"/>
      <sheetName val="OKAYA_KH_ALO"/>
      <sheetName val="OKAYA__(2)"/>
      <sheetName val="OKAYA_"/>
      <sheetName val="Sheet13_x0000__x0000__x0000__x0000__x0000__x0000__x0000__x0000__x0000__x0000__x0000_㸰Ɂ_x0000__x0004__x0000__x0000__x0000__x0000__x0000__x0000_숌Ɂ_x0000_"/>
      <sheetName val="Phuong an 1"/>
      <sheetName val="THop1"/>
      <sheetName val="THop1_x0000_"/>
      <sheetName val="_ duong257-272."/>
      <sheetName val="Don gia-cau"/>
      <sheetName val="Thuc thanh"/>
      <sheetName val="CHITIET VL-NC"/>
      <sheetName val="dieuchinh"/>
      <sheetName val="dtgt_Duong-tk"/>
      <sheetName val="THop51"/>
      <sheetName val="Ctie塅䕃⹌"/>
      <sheetName val="Ctiet02_x0000__x0018_[ duong257-272.xls]Bke"/>
      <sheetName val="PHop04"/>
      <sheetName val="Ctiet02?_x0018_[ duong257-272.xls]Bke"/>
      <sheetName val="Sheet13???????????㸰Ɂ?_x0004_??????숌Ɂ?"/>
      <sheetName val="NXT-10T  4)"/>
      <sheetName val=""/>
      <sheetName val="TH_GTXL?TC"/>
      <sheetName val="TH_GTXL_TC"/>
      <sheetName val="Sheet13___________㸰Ɂ__x0004_______숌Ɂ_"/>
      <sheetName val="Ctie???"/>
      <sheetName val="-272.xls]Bke01_x0000__x0000__x0000__x0018_[ duong257-27"/>
      <sheetName val="KKKKKKKK"/>
      <sheetName val="Ctie___"/>
      <sheetName val="-272.xls_Bke01"/>
      <sheetName val="-272.xls]Bke01???_x0018_[ duong257-27"/>
      <sheetName val="DO AM DT"/>
      <sheetName val="[_duong257-272_"/>
      <sheetName val="tra-vat-lieu_(duyet)"/>
      <sheetName val="THKP_D"/>
      <sheetName val="Bu_gia1"/>
      <sheetName val="Bu_gia_in"/>
      <sheetName val="Bu_gia"/>
      <sheetName val="CL_CL"/>
      <sheetName val="????????"/>
      <sheetName val="THop1?"/>
      <sheetName val="DNP၄-QL"/>
      <sheetName val="VL,NC"/>
      <sheetName val="ptdg-01_(2)1"/>
      <sheetName val="NXT-10T_(2)1"/>
      <sheetName val="NXT-10T_(3)1"/>
      <sheetName val="NXT-9T_(2)1"/>
      <sheetName val="NXT-10T_(4)1"/>
      <sheetName val="Sheet1_(2)1"/>
      <sheetName val="dtct_cong1"/>
      <sheetName val="C_tietTH6T1"/>
      <sheetName val="C_tiet_051"/>
      <sheetName val="Den_31,71"/>
      <sheetName val="Bke_101"/>
      <sheetName val="UOc_T101"/>
      <sheetName val="Bke_111"/>
      <sheetName val="Uoc_20051"/>
      <sheetName val="Bke_121"/>
      <sheetName val="dtct_cau1"/>
      <sheetName val="Tien_An_T111"/>
      <sheetName val="Bang_luong1"/>
      <sheetName val="Bang_CC1"/>
      <sheetName val="_Luong_nghien_1"/>
      <sheetName val="Tong_hop1"/>
      <sheetName val="Phuc_vu1"/>
      <sheetName val="May_Phat1"/>
      <sheetName val="Tra_KS"/>
      <sheetName val="XL$Poppy"/>
      <sheetName val="Ctiet02__x0018__ duong257-272.xls_Bke"/>
      <sheetName val="_x0000__x0000_u_x0000__x0000__x0000__x0000__x0000__x0000__x0000__x0000__x0000__x0000__x0000__x0000__x0000__x0000__x0000__x001a_[ duong257-2"/>
      <sheetName val="THTram"/>
      <sheetName val="Tai khoan"/>
      <sheetName val="bang-tra"/>
      <sheetName val="cdps"/>
      <sheetName val="Sheet13_x0000__x0000__x0000__x0000__x0000__x0000__x0000__x0000__x0000__x0000__x0000_??_x0000__x0004__x0000__x0000__x0000__x0000__x0000__x0000_??_x0000_"/>
      <sheetName val="Sheet13??????????????_x0004_?????????"/>
      <sheetName val="??u???????????????_x001a_[ duong257-2"/>
      <sheetName val="-272.xls_Bke01____x0018__ duong257-27"/>
      <sheetName val="THop1_"/>
      <sheetName val="__duong257-272_"/>
      <sheetName val="Thuc_thanh"/>
      <sheetName val="Ctiet02[_duong257-272_xls]Bke"/>
      <sheetName val="Sheet13㸰Ɂ숌Ɂ"/>
      <sheetName val="Phuong_an_1"/>
      <sheetName val="Ctiet02?[_duong257-272_xls]Bke"/>
      <sheetName val="Sheet13㸰Ɂ숌Ɂ㹨Ɂu[_duong257-2"/>
      <sheetName val="__u________________x001a__ duong257-2"/>
      <sheetName val="_x000d_¹½.,6³"/>
      <sheetName val="_x000a_¹½.,6³"/>
      <sheetName val="THop1€"/>
      <sheetName val="Cp``pQII"/>
      <sheetName val="MTL$-INTER"/>
      <sheetName val="THop0_x0016_"/>
      <sheetName val="[ `uong257_x000d_272.xlsYCtiet06"/>
      <sheetName val="BJe08"/>
      <sheetName val="[ duong257_x000d_272.xlsXCtiet08"/>
      <sheetName val="Ctiat09"/>
      <sheetName val="TL rieng"/>
      <sheetName val="CVC-_x005f_x0010_1"/>
      <sheetName val="THop0_x005f_x0015_"/>
      <sheetName val="Bke0_x005f_x0015_"/>
      <sheetName val="_x005f_x0004_en 31,7"/>
      <sheetName val="Bke 90"/>
      <sheetName val="THop1"/>
      <sheetName val="_x0000__x0000__x0000__x0000__x0000__x0000__x0000__x0000_"/>
      <sheetName val="________"/>
      <sheetName val="Sheet13_______________x0004__________"/>
      <sheetName val="Ctiet02__duong257-272_xls_Bke"/>
      <sheetName val="Ctiet02___duong257-272_xls_Bke"/>
      <sheetName val="Sheet13㸰Ɂ숌Ɂ㹨Ɂu__duong257-2"/>
      <sheetName val="_¹½.,6³"/>
      <sheetName val="_ `uong257_x000d_272.xlsYCtiet06"/>
      <sheetName val="_ duong257_x000d_272.xlsXCtiet08"/>
      <sheetName val="-272.xls]Bke01"/>
      <sheetName val=" ¹½.,6³"/>
    </sheetNames>
    <sheetDataSet>
      <sheetData sheetId="0"/>
      <sheetData sheetId="1" refreshError="1">
        <row r="4">
          <cell r="G4" t="str">
            <v>c</v>
          </cell>
          <cell r="H4" t="str">
            <v>C¸t vµng</v>
          </cell>
          <cell r="I4" t="str">
            <v>m3</v>
          </cell>
          <cell r="J4">
            <v>119264.99999999999</v>
          </cell>
        </row>
        <row r="5">
          <cell r="G5" t="str">
            <v>x</v>
          </cell>
          <cell r="H5" t="str">
            <v>Xim¨ng PC-300</v>
          </cell>
          <cell r="I5" t="str">
            <v>kg</v>
          </cell>
          <cell r="J5">
            <v>812.94223809523805</v>
          </cell>
        </row>
        <row r="6">
          <cell r="G6" t="str">
            <v>nc</v>
          </cell>
          <cell r="H6" t="str">
            <v>N­íc</v>
          </cell>
          <cell r="I6" t="str">
            <v>LÝt</v>
          </cell>
          <cell r="J6">
            <v>4</v>
          </cell>
        </row>
        <row r="7">
          <cell r="G7" t="str">
            <v>nu</v>
          </cell>
          <cell r="H7" t="str">
            <v>N­íc</v>
          </cell>
          <cell r="I7" t="str">
            <v>LÝt</v>
          </cell>
          <cell r="J7">
            <v>4</v>
          </cell>
        </row>
        <row r="8">
          <cell r="G8" t="str">
            <v>btn</v>
          </cell>
          <cell r="H8" t="str">
            <v>Bªt«ng nhùa</v>
          </cell>
          <cell r="I8" t="str">
            <v>TÊn</v>
          </cell>
        </row>
        <row r="9">
          <cell r="G9" t="str">
            <v>#</v>
          </cell>
          <cell r="H9" t="str">
            <v>VËt liÖu kh¸c</v>
          </cell>
          <cell r="I9" t="str">
            <v>%</v>
          </cell>
        </row>
        <row r="10">
          <cell r="G10">
            <v>4</v>
          </cell>
          <cell r="H10" t="str">
            <v>§¸ d¨m 4x6</v>
          </cell>
          <cell r="I10" t="str">
            <v>m3</v>
          </cell>
          <cell r="J10">
            <v>119809.9</v>
          </cell>
        </row>
        <row r="11">
          <cell r="G11" t="str">
            <v>n</v>
          </cell>
          <cell r="H11" t="str">
            <v>Nhùa ®­êng</v>
          </cell>
          <cell r="I11" t="str">
            <v>kg</v>
          </cell>
          <cell r="J11">
            <v>3665.964476190476</v>
          </cell>
        </row>
        <row r="12">
          <cell r="G12">
            <v>1</v>
          </cell>
          <cell r="H12" t="str">
            <v>§¸ d¨m 1x2</v>
          </cell>
          <cell r="I12" t="str">
            <v>m3</v>
          </cell>
          <cell r="J12">
            <v>149266.13333333333</v>
          </cell>
        </row>
        <row r="13">
          <cell r="G13" t="str">
            <v>cpdd1</v>
          </cell>
          <cell r="H13" t="str">
            <v>CÊp phèi ®¸ d¨m</v>
          </cell>
          <cell r="I13" t="str">
            <v>m3</v>
          </cell>
          <cell r="J13">
            <v>149266.13333333333</v>
          </cell>
        </row>
        <row r="14">
          <cell r="G14" t="str">
            <v>cpdd2</v>
          </cell>
          <cell r="H14" t="str">
            <v>CÊp phèi ®¸ d¨m</v>
          </cell>
          <cell r="I14" t="str">
            <v>m3</v>
          </cell>
          <cell r="J14">
            <v>134980.41904761904</v>
          </cell>
        </row>
        <row r="15">
          <cell r="G15" t="str">
            <v>dmz</v>
          </cell>
          <cell r="H15" t="str">
            <v>DÇu Mazut</v>
          </cell>
          <cell r="I15" t="str">
            <v>kg</v>
          </cell>
          <cell r="J15">
            <v>4500</v>
          </cell>
        </row>
        <row r="16">
          <cell r="G16" t="str">
            <v>cpdd</v>
          </cell>
          <cell r="H16" t="str">
            <v>CÊp phèi ®¸ d¨m</v>
          </cell>
          <cell r="I16" t="str">
            <v>m3</v>
          </cell>
          <cell r="J16" t="e">
            <v>#REF!</v>
          </cell>
        </row>
        <row r="17">
          <cell r="G17" t="str">
            <v>cui</v>
          </cell>
          <cell r="H17" t="str">
            <v>Cñi</v>
          </cell>
          <cell r="I17" t="str">
            <v>kg</v>
          </cell>
          <cell r="J17">
            <v>500</v>
          </cell>
        </row>
        <row r="18">
          <cell r="G18" t="str">
            <v>d</v>
          </cell>
          <cell r="H18" t="str">
            <v xml:space="preserve">D©y thÐp </v>
          </cell>
          <cell r="I18" t="str">
            <v>kg</v>
          </cell>
          <cell r="J18">
            <v>6333.333333333333</v>
          </cell>
        </row>
        <row r="19">
          <cell r="G19" t="str">
            <v>dh</v>
          </cell>
          <cell r="H19" t="str">
            <v xml:space="preserve">§¸ héc </v>
          </cell>
          <cell r="I19" t="str">
            <v>m3</v>
          </cell>
          <cell r="J19">
            <v>95490.223809523799</v>
          </cell>
        </row>
        <row r="20">
          <cell r="G20">
            <v>2</v>
          </cell>
          <cell r="H20" t="str">
            <v>§¸ d¨m 2x4</v>
          </cell>
          <cell r="I20" t="str">
            <v>m3</v>
          </cell>
          <cell r="J20">
            <v>144504.22857142857</v>
          </cell>
        </row>
        <row r="21">
          <cell r="G21" t="str">
            <v>tbb</v>
          </cell>
          <cell r="H21" t="str">
            <v>Trô biÓn b¸o</v>
          </cell>
          <cell r="I21" t="str">
            <v>Trô</v>
          </cell>
          <cell r="J21">
            <v>235000</v>
          </cell>
        </row>
        <row r="22">
          <cell r="G22">
            <v>0.5</v>
          </cell>
          <cell r="H22" t="str">
            <v>§¸ d¨m 0,5x1</v>
          </cell>
          <cell r="I22" t="str">
            <v>m3</v>
          </cell>
          <cell r="J22">
            <v>149266.13333333333</v>
          </cell>
        </row>
        <row r="23">
          <cell r="G23" t="str">
            <v>di</v>
          </cell>
          <cell r="H23" t="str">
            <v>§inh</v>
          </cell>
          <cell r="I23" t="str">
            <v>kg</v>
          </cell>
          <cell r="J23">
            <v>6190.4761904761899</v>
          </cell>
        </row>
        <row r="24">
          <cell r="G24" t="str">
            <v>g</v>
          </cell>
          <cell r="H24" t="str">
            <v>Gç v¸n</v>
          </cell>
          <cell r="I24" t="str">
            <v>m3</v>
          </cell>
          <cell r="J24">
            <v>1279992.2066666668</v>
          </cell>
        </row>
        <row r="25">
          <cell r="G25" t="str">
            <v>dn</v>
          </cell>
          <cell r="H25" t="str">
            <v xml:space="preserve">Gç ®µ nÑp </v>
          </cell>
          <cell r="I25" t="str">
            <v>m3</v>
          </cell>
          <cell r="J25">
            <v>1279992.2066666668</v>
          </cell>
        </row>
        <row r="26">
          <cell r="G26" t="str">
            <v>s</v>
          </cell>
          <cell r="H26" t="str">
            <v>S¬n</v>
          </cell>
          <cell r="I26" t="str">
            <v>kg</v>
          </cell>
          <cell r="J26">
            <v>26666.666666666664</v>
          </cell>
        </row>
        <row r="27">
          <cell r="G27" t="str">
            <v>q</v>
          </cell>
          <cell r="H27" t="str">
            <v>Que hµn</v>
          </cell>
          <cell r="I27" t="str">
            <v>kg</v>
          </cell>
          <cell r="J27">
            <v>11428.571428571428</v>
          </cell>
        </row>
        <row r="28">
          <cell r="G28" t="str">
            <v>d12</v>
          </cell>
          <cell r="H28" t="str">
            <v>ThÐp trßn d=12mm</v>
          </cell>
          <cell r="I28" t="str">
            <v>kg</v>
          </cell>
          <cell r="J28">
            <v>4338.0350476190479</v>
          </cell>
        </row>
        <row r="29">
          <cell r="G29" t="str">
            <v>d6</v>
          </cell>
          <cell r="H29" t="str">
            <v>ThÐp trßn d=6mm</v>
          </cell>
          <cell r="I29" t="str">
            <v>kg</v>
          </cell>
          <cell r="J29">
            <v>4671.3686666666663</v>
          </cell>
        </row>
        <row r="30">
          <cell r="G30" t="str">
            <v>bdbtn</v>
          </cell>
          <cell r="H30" t="str">
            <v>Bét ®¸ (7%)</v>
          </cell>
          <cell r="I30" t="str">
            <v>kg</v>
          </cell>
          <cell r="J30">
            <v>500</v>
          </cell>
        </row>
        <row r="31">
          <cell r="G31" t="str">
            <v>d16</v>
          </cell>
          <cell r="H31" t="str">
            <v>ThÐp trßn d=16mm</v>
          </cell>
          <cell r="I31" t="str">
            <v>kg</v>
          </cell>
          <cell r="J31">
            <v>4347.5591428571424</v>
          </cell>
        </row>
        <row r="32">
          <cell r="G32" t="str">
            <v>dia</v>
          </cell>
          <cell r="H32" t="str">
            <v xml:space="preserve">§inh ®Üa </v>
          </cell>
          <cell r="I32" t="str">
            <v>C¸i</v>
          </cell>
          <cell r="J32">
            <v>2380.9523809523807</v>
          </cell>
        </row>
        <row r="33">
          <cell r="G33" t="str">
            <v>gc</v>
          </cell>
          <cell r="H33" t="str">
            <v>gç v¸n cÇu c«ng t¸c</v>
          </cell>
          <cell r="I33" t="str">
            <v>m3</v>
          </cell>
          <cell r="J33">
            <v>2143480.1533333333</v>
          </cell>
        </row>
        <row r="34">
          <cell r="G34" t="str">
            <v>gg</v>
          </cell>
          <cell r="H34" t="str">
            <v>Gç chèng</v>
          </cell>
          <cell r="I34" t="str">
            <v>m3</v>
          </cell>
          <cell r="J34">
            <v>1279992.2066666668</v>
          </cell>
        </row>
        <row r="35">
          <cell r="G35" t="str">
            <v>ddap</v>
          </cell>
          <cell r="H35" t="str">
            <v>§Êt ®¾p</v>
          </cell>
          <cell r="I35" t="str">
            <v>m3</v>
          </cell>
          <cell r="J35">
            <v>2500</v>
          </cell>
        </row>
        <row r="36">
          <cell r="G36" t="str">
            <v>bl</v>
          </cell>
          <cell r="H36" t="str">
            <v>Bul«ng</v>
          </cell>
          <cell r="I36" t="str">
            <v>C¸i</v>
          </cell>
          <cell r="J36">
            <v>5000</v>
          </cell>
        </row>
        <row r="37">
          <cell r="G37" t="str">
            <v>vc</v>
          </cell>
          <cell r="H37" t="str">
            <v>V«i côc</v>
          </cell>
          <cell r="I37" t="str">
            <v>kg</v>
          </cell>
          <cell r="J37">
            <v>1000</v>
          </cell>
        </row>
        <row r="38">
          <cell r="G38" t="str">
            <v>bd</v>
          </cell>
          <cell r="H38" t="str">
            <v>Bét ®¸</v>
          </cell>
          <cell r="I38" t="str">
            <v>kg</v>
          </cell>
          <cell r="J38">
            <v>476.19047619047615</v>
          </cell>
        </row>
        <row r="39">
          <cell r="G39" t="str">
            <v>dt</v>
          </cell>
          <cell r="H39" t="str">
            <v>D©y thÐp d=3mm</v>
          </cell>
          <cell r="I39" t="str">
            <v>kg</v>
          </cell>
          <cell r="J39">
            <v>6333.333333333333</v>
          </cell>
        </row>
        <row r="40">
          <cell r="G40" t="str">
            <v>td</v>
          </cell>
          <cell r="H40" t="str">
            <v>T¨ng ®¬</v>
          </cell>
          <cell r="I40" t="str">
            <v>C¸i</v>
          </cell>
          <cell r="J40">
            <v>10000</v>
          </cell>
        </row>
        <row r="41">
          <cell r="G41" t="str">
            <v>bt</v>
          </cell>
          <cell r="H41" t="str">
            <v>Bao t¶i.</v>
          </cell>
          <cell r="I41" t="str">
            <v>m2</v>
          </cell>
          <cell r="J41">
            <v>3800</v>
          </cell>
        </row>
        <row r="42">
          <cell r="G42" t="str">
            <v>ds</v>
          </cell>
          <cell r="H42" t="str">
            <v>§Êt sÐt dÎo</v>
          </cell>
          <cell r="I42" t="str">
            <v>m3</v>
          </cell>
          <cell r="J42">
            <v>30000</v>
          </cell>
        </row>
        <row r="43">
          <cell r="G43" t="str">
            <v>ph</v>
          </cell>
          <cell r="H43" t="str">
            <v>PhÌn chua</v>
          </cell>
          <cell r="I43" t="str">
            <v>Kg</v>
          </cell>
          <cell r="J43">
            <v>10000</v>
          </cell>
        </row>
        <row r="44">
          <cell r="G44" t="str">
            <v>m16</v>
          </cell>
          <cell r="H44" t="str">
            <v>Bul«ng M16</v>
          </cell>
          <cell r="I44" t="str">
            <v>C¸i</v>
          </cell>
          <cell r="J44">
            <v>2500</v>
          </cell>
        </row>
        <row r="45">
          <cell r="G45" t="str">
            <v>x400</v>
          </cell>
          <cell r="H45" t="str">
            <v>Xim¨ng PC-400</v>
          </cell>
          <cell r="I45" t="str">
            <v>kg</v>
          </cell>
          <cell r="J45">
            <v>851.03723809523808</v>
          </cell>
        </row>
        <row r="46">
          <cell r="G46" t="str">
            <v>d8</v>
          </cell>
          <cell r="H46" t="str">
            <v>ThÐp trßn d=8mm</v>
          </cell>
          <cell r="I46" t="str">
            <v>kg</v>
          </cell>
          <cell r="J46">
            <v>4671.3686666666663</v>
          </cell>
        </row>
        <row r="47">
          <cell r="G47" t="str">
            <v>d10</v>
          </cell>
          <cell r="H47" t="str">
            <v>ThÐp trßn d=10mm</v>
          </cell>
          <cell r="I47" t="str">
            <v>kg</v>
          </cell>
          <cell r="J47">
            <v>4433.2730476190472</v>
          </cell>
        </row>
        <row r="48">
          <cell r="G48" t="str">
            <v>d14</v>
          </cell>
          <cell r="H48" t="str">
            <v>ThÐp trßn d=14mm</v>
          </cell>
          <cell r="I48" t="str">
            <v>kg</v>
          </cell>
          <cell r="J48">
            <v>4347.5591428571424</v>
          </cell>
        </row>
        <row r="49">
          <cell r="G49" t="str">
            <v>gid</v>
          </cell>
          <cell r="H49" t="str">
            <v>GiÊy dÇu</v>
          </cell>
          <cell r="I49" t="str">
            <v>m2</v>
          </cell>
          <cell r="J49">
            <v>7000</v>
          </cell>
        </row>
        <row r="50">
          <cell r="G50" t="str">
            <v>®ay</v>
          </cell>
          <cell r="H50" t="str">
            <v>§ay</v>
          </cell>
          <cell r="I50" t="str">
            <v>kg</v>
          </cell>
          <cell r="J50">
            <v>7000</v>
          </cell>
        </row>
        <row r="51">
          <cell r="G51" t="str">
            <v>xg</v>
          </cell>
          <cell r="H51" t="str">
            <v>X¨ng</v>
          </cell>
          <cell r="I51" t="str">
            <v>kg</v>
          </cell>
          <cell r="J51">
            <v>6440</v>
          </cell>
        </row>
        <row r="52">
          <cell r="G52" t="str">
            <v>«</v>
          </cell>
          <cell r="H52" t="str">
            <v>«xy</v>
          </cell>
          <cell r="I52" t="str">
            <v>chai</v>
          </cell>
          <cell r="J52">
            <v>53000</v>
          </cell>
        </row>
        <row r="53">
          <cell r="G53" t="str">
            <v>th</v>
          </cell>
          <cell r="H53" t="str">
            <v>ThÐp h×nh</v>
          </cell>
          <cell r="I53" t="str">
            <v>kg</v>
          </cell>
          <cell r="J53">
            <v>4671.3686666666663</v>
          </cell>
        </row>
        <row r="54">
          <cell r="G54" t="str">
            <v>t</v>
          </cell>
          <cell r="H54" t="str">
            <v>ThÐp b¶n</v>
          </cell>
          <cell r="I54" t="str">
            <v>kg</v>
          </cell>
          <cell r="J54">
            <v>4671.3686666666663</v>
          </cell>
        </row>
        <row r="55">
          <cell r="G55" t="str">
            <v>d18</v>
          </cell>
          <cell r="H55" t="str">
            <v>ThÐp trßn d=18mm</v>
          </cell>
          <cell r="I55" t="str">
            <v>kg</v>
          </cell>
          <cell r="J55">
            <v>4347.5591428571424</v>
          </cell>
        </row>
        <row r="56">
          <cell r="G56" t="str">
            <v>tba</v>
          </cell>
          <cell r="H56" t="str">
            <v>ThÐp b¶n</v>
          </cell>
          <cell r="I56" t="str">
            <v>kg</v>
          </cell>
          <cell r="J56">
            <v>4671.3686666666663</v>
          </cell>
        </row>
        <row r="57">
          <cell r="G57" t="str">
            <v>xb</v>
          </cell>
          <cell r="H57" t="str">
            <v>§¸ x« bå</v>
          </cell>
          <cell r="I57" t="str">
            <v>m3</v>
          </cell>
          <cell r="J57">
            <v>33333.333333333328</v>
          </cell>
        </row>
        <row r="58">
          <cell r="G58" t="str">
            <v>d22</v>
          </cell>
          <cell r="H58" t="str">
            <v>ThÐp trßn d=22mm</v>
          </cell>
          <cell r="I58" t="str">
            <v>kg</v>
          </cell>
          <cell r="J58">
            <v>4347.5591428571424</v>
          </cell>
        </row>
        <row r="59">
          <cell r="G59" t="str">
            <v>®</v>
          </cell>
          <cell r="H59" t="str">
            <v>§Êt ®Ìn</v>
          </cell>
          <cell r="I59" t="str">
            <v>kg</v>
          </cell>
          <cell r="J59">
            <v>8600</v>
          </cell>
        </row>
        <row r="60">
          <cell r="G60" t="str">
            <v>a</v>
          </cell>
          <cell r="H60" t="str">
            <v>Axªtylen</v>
          </cell>
          <cell r="I60" t="str">
            <v>Chai</v>
          </cell>
          <cell r="J60">
            <v>140000</v>
          </cell>
        </row>
        <row r="61">
          <cell r="G61" t="str">
            <v>m28</v>
          </cell>
          <cell r="H61" t="str">
            <v>Bul«ng M28x105</v>
          </cell>
          <cell r="I61" t="str">
            <v>C¸i</v>
          </cell>
          <cell r="J61">
            <v>5600</v>
          </cell>
        </row>
        <row r="62">
          <cell r="G62" t="str">
            <v>dau</v>
          </cell>
          <cell r="H62" t="str">
            <v>DÇu b«i tr¬n</v>
          </cell>
          <cell r="I62" t="str">
            <v>kg</v>
          </cell>
          <cell r="J62">
            <v>2500</v>
          </cell>
        </row>
        <row r="63">
          <cell r="G63" t="str">
            <v>pc</v>
          </cell>
          <cell r="H63" t="str">
            <v>PhÌn chua</v>
          </cell>
          <cell r="I63" t="str">
            <v>kg</v>
          </cell>
          <cell r="J63">
            <v>9600</v>
          </cell>
        </row>
        <row r="64">
          <cell r="G64" t="str">
            <v>gmc</v>
          </cell>
          <cell r="H64" t="str">
            <v>Gç mÆt cÇu</v>
          </cell>
          <cell r="I64" t="str">
            <v>m3</v>
          </cell>
          <cell r="J64">
            <v>2143480.1533333333</v>
          </cell>
        </row>
        <row r="65">
          <cell r="G65" t="str">
            <v>cc</v>
          </cell>
          <cell r="H65" t="str">
            <v>C©y chèng</v>
          </cell>
          <cell r="I65" t="str">
            <v>C©y</v>
          </cell>
          <cell r="J65">
            <v>8000</v>
          </cell>
        </row>
        <row r="66">
          <cell r="G66" t="str">
            <v>db</v>
          </cell>
          <cell r="H66" t="str">
            <v>D©y buéc</v>
          </cell>
          <cell r="I66" t="str">
            <v>kg</v>
          </cell>
          <cell r="J66">
            <v>6045.454545454545</v>
          </cell>
        </row>
        <row r="67">
          <cell r="G67" t="str">
            <v>d20</v>
          </cell>
          <cell r="H67" t="str">
            <v>ThÐp trßn d=20mm</v>
          </cell>
          <cell r="I67" t="str">
            <v>kg</v>
          </cell>
          <cell r="J67">
            <v>4347.5591428571424</v>
          </cell>
        </row>
        <row r="68">
          <cell r="G68" t="str">
            <v>d25</v>
          </cell>
          <cell r="H68" t="str">
            <v>ThÐp trßn d=25mm</v>
          </cell>
          <cell r="I68" t="str">
            <v>kg</v>
          </cell>
          <cell r="J68">
            <v>4347.5591428571424</v>
          </cell>
        </row>
        <row r="69">
          <cell r="G69" t="str">
            <v>sp</v>
          </cell>
          <cell r="H69" t="str">
            <v>S¬n ph¶n quang</v>
          </cell>
          <cell r="I69" t="str">
            <v>kg</v>
          </cell>
          <cell r="J69">
            <v>80000</v>
          </cell>
        </row>
        <row r="70">
          <cell r="G70" t="str">
            <v>0.5btn</v>
          </cell>
          <cell r="H70" t="str">
            <v>§¸ 0,5x1 (20%)</v>
          </cell>
          <cell r="I70" t="str">
            <v>m3</v>
          </cell>
          <cell r="J70">
            <v>176948.49523809523</v>
          </cell>
        </row>
        <row r="71">
          <cell r="G71" t="str">
            <v>1btn</v>
          </cell>
          <cell r="H71" t="str">
            <v>§¸ 1x2 (30%)</v>
          </cell>
          <cell r="I71" t="str">
            <v>m3</v>
          </cell>
          <cell r="J71">
            <v>176948.49523809523</v>
          </cell>
        </row>
        <row r="72">
          <cell r="G72" t="str">
            <v>cbtn</v>
          </cell>
          <cell r="H72" t="str">
            <v>C¸t (43%)</v>
          </cell>
          <cell r="I72" t="str">
            <v>m3</v>
          </cell>
          <cell r="J72">
            <v>147541.19999999998</v>
          </cell>
        </row>
        <row r="73">
          <cell r="G73" t="str">
            <v>nbtn</v>
          </cell>
          <cell r="H73" t="str">
            <v>Nhùa (5,8%)</v>
          </cell>
          <cell r="I73" t="str">
            <v>kg</v>
          </cell>
          <cell r="J73">
            <v>3689.18</v>
          </cell>
        </row>
        <row r="74">
          <cell r="G74" t="str">
            <v>#p</v>
          </cell>
          <cell r="H74" t="str">
            <v>VËt liÖu phô</v>
          </cell>
          <cell r="I74" t="str">
            <v>%</v>
          </cell>
        </row>
        <row r="75">
          <cell r="G75" t="str">
            <v>&gt;18</v>
          </cell>
          <cell r="H75" t="str">
            <v>ThÐp trßn d&gt;18mm</v>
          </cell>
          <cell r="I75" t="str">
            <v>kg</v>
          </cell>
        </row>
        <row r="76">
          <cell r="G76" t="str">
            <v>dmn</v>
          </cell>
          <cell r="H76" t="str">
            <v>§¸ m¹t (18%)</v>
          </cell>
          <cell r="I76" t="str">
            <v>m3</v>
          </cell>
          <cell r="J76"/>
        </row>
        <row r="77">
          <cell r="G77" t="str">
            <v>am</v>
          </cell>
          <cell r="H77" t="str">
            <v>§¸ d¨m</v>
          </cell>
          <cell r="I77" t="str">
            <v>m3</v>
          </cell>
        </row>
        <row r="78">
          <cell r="G78" t="str">
            <v>dm</v>
          </cell>
          <cell r="H78" t="str">
            <v>§¸ m¹t</v>
          </cell>
          <cell r="I78" t="str">
            <v>m3</v>
          </cell>
        </row>
        <row r="79">
          <cell r="G79" t="str">
            <v>ddtc</v>
          </cell>
          <cell r="H79" t="str">
            <v>§¸ d¨m tiªu chuÈn</v>
          </cell>
          <cell r="I79" t="str">
            <v>m3</v>
          </cell>
        </row>
        <row r="80">
          <cell r="G80" t="str">
            <v>dhc</v>
          </cell>
          <cell r="H80" t="str">
            <v>§Êt h÷u c¬</v>
          </cell>
          <cell r="I80" t="str">
            <v>m3</v>
          </cell>
        </row>
        <row r="81">
          <cell r="G81" t="str">
            <v>dg</v>
          </cell>
          <cell r="H81" t="str">
            <v>§inh ®­êng</v>
          </cell>
          <cell r="I81" t="str">
            <v>C¸i</v>
          </cell>
        </row>
        <row r="82">
          <cell r="G82" t="str">
            <v>cr</v>
          </cell>
          <cell r="H82" t="str">
            <v>§inh Cr¨mpong</v>
          </cell>
          <cell r="I82" t="str">
            <v>C¸i</v>
          </cell>
          <cell r="J82">
            <v>2500</v>
          </cell>
        </row>
        <row r="83">
          <cell r="G83" t="str">
            <v>m20</v>
          </cell>
          <cell r="H83" t="str">
            <v>Bul«ng M20</v>
          </cell>
          <cell r="I83" t="str">
            <v>C¸i</v>
          </cell>
          <cell r="J83">
            <v>5000</v>
          </cell>
        </row>
        <row r="84">
          <cell r="G84" t="str">
            <v>cgo</v>
          </cell>
          <cell r="H84" t="str">
            <v>Cäc gç d=8-10cm</v>
          </cell>
          <cell r="I84" t="str">
            <v>m</v>
          </cell>
        </row>
        <row r="85">
          <cell r="G85" t="str">
            <v>ctre</v>
          </cell>
          <cell r="H85" t="str">
            <v>Cäc tre</v>
          </cell>
          <cell r="I85" t="str">
            <v>m</v>
          </cell>
        </row>
        <row r="86">
          <cell r="G86" t="str">
            <v>ct</v>
          </cell>
          <cell r="H86" t="str">
            <v>Cèt thÐp</v>
          </cell>
          <cell r="I86" t="str">
            <v>kg</v>
          </cell>
        </row>
        <row r="87">
          <cell r="G87" t="str">
            <v>day</v>
          </cell>
          <cell r="H87" t="str">
            <v>D©y</v>
          </cell>
          <cell r="I87" t="str">
            <v>kg</v>
          </cell>
        </row>
        <row r="88">
          <cell r="G88" t="str">
            <v>o</v>
          </cell>
          <cell r="H88" t="str">
            <v>èng ®æ d=300</v>
          </cell>
          <cell r="I88" t="str">
            <v xml:space="preserve">m </v>
          </cell>
        </row>
        <row r="89">
          <cell r="G89" t="str">
            <v>o60</v>
          </cell>
          <cell r="H89" t="str">
            <v>èng d=60cm; L=4m</v>
          </cell>
          <cell r="I89" t="str">
            <v>èng</v>
          </cell>
        </row>
        <row r="90">
          <cell r="G90" t="str">
            <v>o100</v>
          </cell>
          <cell r="H90" t="str">
            <v>èng d=100cm; L=1m</v>
          </cell>
          <cell r="I90" t="str">
            <v>m</v>
          </cell>
        </row>
        <row r="91">
          <cell r="G91" t="str">
            <v>on</v>
          </cell>
          <cell r="H91" t="str">
            <v>èng nèi</v>
          </cell>
          <cell r="I91" t="str">
            <v>m</v>
          </cell>
        </row>
        <row r="92">
          <cell r="G92" t="str">
            <v>ot</v>
          </cell>
          <cell r="H92" t="str">
            <v>èng thÐp luån c¸p</v>
          </cell>
          <cell r="I92" t="str">
            <v>m</v>
          </cell>
        </row>
        <row r="93">
          <cell r="G93" t="str">
            <v>g25x25</v>
          </cell>
          <cell r="H93" t="str">
            <v>G¹ch 25x25</v>
          </cell>
          <cell r="I93" t="str">
            <v>Viªn</v>
          </cell>
        </row>
        <row r="94">
          <cell r="G94" t="str">
            <v>go</v>
          </cell>
          <cell r="H94" t="str">
            <v>G¹ch èng 10x10x20</v>
          </cell>
          <cell r="I94" t="str">
            <v>viªn</v>
          </cell>
        </row>
        <row r="95">
          <cell r="G95" t="str">
            <v>gt</v>
          </cell>
          <cell r="H95" t="str">
            <v xml:space="preserve">G¹ch thÎ </v>
          </cell>
          <cell r="I95" t="str">
            <v>viªn</v>
          </cell>
        </row>
        <row r="96">
          <cell r="G96" t="str">
            <v>gk</v>
          </cell>
          <cell r="H96" t="str">
            <v>Gç kª</v>
          </cell>
          <cell r="I96" t="str">
            <v>m3</v>
          </cell>
          <cell r="J96">
            <v>1279992.2066666668</v>
          </cell>
        </row>
        <row r="97">
          <cell r="G97" t="str">
            <v>gd</v>
          </cell>
          <cell r="H97" t="str">
            <v>Gç lµm khe co gian</v>
          </cell>
          <cell r="I97" t="str">
            <v>m3</v>
          </cell>
        </row>
        <row r="98">
          <cell r="G98" t="str">
            <v>ll</v>
          </cell>
          <cell r="H98" t="str">
            <v>LËp l¸ch</v>
          </cell>
          <cell r="I98" t="str">
            <v xml:space="preserve">bé </v>
          </cell>
          <cell r="J98">
            <v>200000</v>
          </cell>
        </row>
        <row r="99">
          <cell r="G99" t="str">
            <v>lc</v>
          </cell>
          <cell r="H99" t="str">
            <v>L­ìi c­a s¾t</v>
          </cell>
          <cell r="I99" t="str">
            <v>C¸i</v>
          </cell>
          <cell r="J99">
            <v>216</v>
          </cell>
        </row>
        <row r="100">
          <cell r="G100" t="str">
            <v>lt</v>
          </cell>
          <cell r="H100" t="str">
            <v>L­íi thÐp ®Þnh vÞ</v>
          </cell>
          <cell r="I100" t="str">
            <v>kg</v>
          </cell>
          <cell r="J100">
            <v>72</v>
          </cell>
        </row>
        <row r="101">
          <cell r="G101" t="str">
            <v>nt</v>
          </cell>
          <cell r="H101" t="str">
            <v>Nhò t­¬ng 60% nhùa</v>
          </cell>
          <cell r="I101" t="str">
            <v>Kg</v>
          </cell>
          <cell r="J101">
            <v>60</v>
          </cell>
        </row>
        <row r="102">
          <cell r="G102" t="str">
            <v>r</v>
          </cell>
          <cell r="H102" t="str">
            <v>Ray</v>
          </cell>
          <cell r="I102" t="str">
            <v>kg</v>
          </cell>
          <cell r="J102">
            <v>4500</v>
          </cell>
        </row>
        <row r="103">
          <cell r="G103" t="str">
            <v>tv</v>
          </cell>
          <cell r="H103" t="str">
            <v>Tµ vÑt gç (14x20x180)</v>
          </cell>
          <cell r="I103" t="str">
            <v>thanh</v>
          </cell>
          <cell r="J103">
            <v>108031.39972800002</v>
          </cell>
        </row>
        <row r="104">
          <cell r="G104" t="str">
            <v>gcn</v>
          </cell>
          <cell r="H104" t="str">
            <v>Gç chång nÒ (14x18x140)</v>
          </cell>
          <cell r="I104" t="str">
            <v>thanh</v>
          </cell>
          <cell r="J104">
            <v>75621.979809600001</v>
          </cell>
        </row>
        <row r="105">
          <cell r="G105" t="str">
            <v>tg</v>
          </cell>
          <cell r="H105" t="str">
            <v>ThÐp gãc</v>
          </cell>
          <cell r="I105" t="str">
            <v>kg</v>
          </cell>
          <cell r="J105">
            <v>0</v>
          </cell>
        </row>
        <row r="106">
          <cell r="G106" t="str">
            <v>i</v>
          </cell>
          <cell r="H106" t="str">
            <v>ThÐp I</v>
          </cell>
          <cell r="I106" t="str">
            <v>kg</v>
          </cell>
          <cell r="J106">
            <v>0</v>
          </cell>
        </row>
        <row r="107">
          <cell r="G107" t="str">
            <v>tr</v>
          </cell>
          <cell r="H107" t="str">
            <v>ThÐp trßn</v>
          </cell>
          <cell r="I107" t="str">
            <v>kg</v>
          </cell>
          <cell r="J107">
            <v>4671.3686666666663</v>
          </cell>
        </row>
        <row r="108">
          <cell r="G108">
            <v>10</v>
          </cell>
          <cell r="H108" t="str">
            <v>ThÐp trßn d&lt;=10mm</v>
          </cell>
          <cell r="I108" t="str">
            <v>kg</v>
          </cell>
        </row>
        <row r="109">
          <cell r="G109" t="str">
            <v>t4-6</v>
          </cell>
          <cell r="H109" t="str">
            <v>ThÐp trßn d=4-6mm</v>
          </cell>
          <cell r="I109" t="str">
            <v>kg</v>
          </cell>
        </row>
        <row r="110">
          <cell r="G110" t="str">
            <v>d4</v>
          </cell>
          <cell r="H110" t="str">
            <v>ThÐp trßn d=4mm</v>
          </cell>
          <cell r="I110" t="str">
            <v>kg</v>
          </cell>
        </row>
        <row r="111">
          <cell r="G111" t="str">
            <v>d32</v>
          </cell>
          <cell r="H111" t="str">
            <v>ThÐp trßn d=32mm</v>
          </cell>
          <cell r="I111" t="str">
            <v>kg</v>
          </cell>
          <cell r="J111">
            <v>4347.5591428571424</v>
          </cell>
        </row>
        <row r="112">
          <cell r="G112" t="str">
            <v>&gt;10</v>
          </cell>
          <cell r="H112" t="str">
            <v>ThÐp trßn d&gt;10mm</v>
          </cell>
          <cell r="I112" t="str">
            <v>kg</v>
          </cell>
        </row>
        <row r="113">
          <cell r="G113" t="str">
            <v>vl</v>
          </cell>
          <cell r="H113" t="str">
            <v>V÷a lãt</v>
          </cell>
          <cell r="I113" t="str">
            <v>m3</v>
          </cell>
        </row>
        <row r="114">
          <cell r="G114" t="str">
            <v>vu</v>
          </cell>
          <cell r="H114" t="str">
            <v>V÷a M</v>
          </cell>
          <cell r="I114" t="str">
            <v>m3</v>
          </cell>
        </row>
        <row r="115">
          <cell r="G115" t="str">
            <v>bbcn</v>
          </cell>
          <cell r="H115" t="str">
            <v>BiÓn b¸o tªn cÇu</v>
          </cell>
          <cell r="I115" t="str">
            <v>C¸i</v>
          </cell>
          <cell r="J115">
            <v>450000</v>
          </cell>
        </row>
        <row r="116">
          <cell r="G116" t="str">
            <v>vmm</v>
          </cell>
          <cell r="H116" t="str">
            <v xml:space="preserve">V÷a miÕt m¹ch </v>
          </cell>
          <cell r="I116" t="str">
            <v>m3</v>
          </cell>
        </row>
        <row r="117">
          <cell r="G117" t="str">
            <v>xmt</v>
          </cell>
          <cell r="H117" t="str">
            <v>Xim¨ng tr¾ng</v>
          </cell>
          <cell r="I117" t="str">
            <v>kg</v>
          </cell>
          <cell r="J117">
            <v>12517</v>
          </cell>
        </row>
        <row r="118">
          <cell r="G118" t="str">
            <v>Tra nh©n c«ng</v>
          </cell>
          <cell r="H118" t="str">
            <v>ThÐp b¶n</v>
          </cell>
          <cell r="I118" t="str">
            <v>kg</v>
          </cell>
          <cell r="J118" t="str">
            <v>§­êng</v>
          </cell>
        </row>
        <row r="119">
          <cell r="G119">
            <v>2.5</v>
          </cell>
          <cell r="H119" t="str">
            <v>Nh©n c«ng bËc 2,5/7</v>
          </cell>
          <cell r="I119" t="str">
            <v xml:space="preserve">C«ng </v>
          </cell>
          <cell r="J119">
            <v>12517</v>
          </cell>
        </row>
        <row r="120">
          <cell r="G120">
            <v>2.7</v>
          </cell>
          <cell r="H120" t="str">
            <v>Nh©n c«ng bËc 2,7/7</v>
          </cell>
          <cell r="I120" t="str">
            <v xml:space="preserve">C«ng </v>
          </cell>
          <cell r="J120">
            <v>12755</v>
          </cell>
        </row>
        <row r="121">
          <cell r="G121">
            <v>3</v>
          </cell>
          <cell r="H121" t="str">
            <v>Nh©n c«ng bËc 3,0/7</v>
          </cell>
          <cell r="I121" t="str">
            <v xml:space="preserve">C«ng </v>
          </cell>
          <cell r="J121">
            <v>13111</v>
          </cell>
        </row>
        <row r="122">
          <cell r="G122">
            <v>3.2</v>
          </cell>
          <cell r="H122" t="str">
            <v>Nh©n c«ng bËc 3,2/7</v>
          </cell>
          <cell r="I122" t="str">
            <v xml:space="preserve">C«ng </v>
          </cell>
          <cell r="J122">
            <v>13390</v>
          </cell>
        </row>
        <row r="123">
          <cell r="G123">
            <v>3.5</v>
          </cell>
          <cell r="H123" t="str">
            <v>Nh©n c«ng bËc 3,5/7</v>
          </cell>
          <cell r="I123" t="str">
            <v xml:space="preserve">C«ng </v>
          </cell>
          <cell r="J123">
            <v>13808</v>
          </cell>
        </row>
        <row r="124">
          <cell r="G124">
            <v>3.7</v>
          </cell>
          <cell r="H124" t="str">
            <v>Nh©n c«ng bËc 3,7/7</v>
          </cell>
          <cell r="I124" t="str">
            <v xml:space="preserve">C«ng </v>
          </cell>
          <cell r="J124">
            <v>14088</v>
          </cell>
        </row>
        <row r="125">
          <cell r="G125" t="str">
            <v>n4</v>
          </cell>
          <cell r="H125" t="str">
            <v>Nh©n c«ng bËc 4,0/7</v>
          </cell>
          <cell r="I125" t="str">
            <v xml:space="preserve">C«ng </v>
          </cell>
          <cell r="J125">
            <v>14506</v>
          </cell>
        </row>
        <row r="126">
          <cell r="G126">
            <v>4.5</v>
          </cell>
          <cell r="H126" t="str">
            <v>Nh©n c«ng bËc 4,5/7</v>
          </cell>
          <cell r="I126" t="str">
            <v xml:space="preserve">C«ng </v>
          </cell>
          <cell r="J126">
            <v>15937</v>
          </cell>
        </row>
        <row r="127">
          <cell r="J127" t="str">
            <v>cÇu</v>
          </cell>
        </row>
        <row r="128">
          <cell r="G128" t="str">
            <v>2,5c</v>
          </cell>
          <cell r="H128" t="str">
            <v>Nh©n c«ng bËc 2,5/7</v>
          </cell>
          <cell r="I128" t="str">
            <v xml:space="preserve">C«ng </v>
          </cell>
          <cell r="J128">
            <v>13215</v>
          </cell>
        </row>
        <row r="129">
          <cell r="G129" t="str">
            <v>2,7c</v>
          </cell>
          <cell r="H129" t="str">
            <v>Nh©n c«ng bËc 2,7/7</v>
          </cell>
          <cell r="I129" t="str">
            <v xml:space="preserve">C«ng </v>
          </cell>
          <cell r="J129">
            <v>13481</v>
          </cell>
        </row>
        <row r="130">
          <cell r="G130" t="str">
            <v>3c</v>
          </cell>
          <cell r="H130" t="str">
            <v>Nh©n c«ng bËc 3,0/7</v>
          </cell>
          <cell r="I130" t="str">
            <v xml:space="preserve">C«ng </v>
          </cell>
          <cell r="J130">
            <v>13878</v>
          </cell>
        </row>
        <row r="131">
          <cell r="G131" t="str">
            <v>3,2c</v>
          </cell>
          <cell r="H131" t="str">
            <v>Nh©n c«ng bËc 3,2/7</v>
          </cell>
          <cell r="I131" t="str">
            <v xml:space="preserve">C«ng </v>
          </cell>
          <cell r="J131">
            <v>14171</v>
          </cell>
        </row>
        <row r="132">
          <cell r="G132" t="str">
            <v>3,5c</v>
          </cell>
          <cell r="H132" t="str">
            <v>Nh©n c«ng bËc 3,5/7</v>
          </cell>
          <cell r="I132" t="str">
            <v xml:space="preserve">C«ng </v>
          </cell>
          <cell r="J132">
            <v>14611</v>
          </cell>
        </row>
        <row r="133">
          <cell r="G133" t="str">
            <v>3,7c</v>
          </cell>
          <cell r="H133" t="str">
            <v>Nh©n c«ng bËc 3,7/7</v>
          </cell>
          <cell r="I133" t="str">
            <v xml:space="preserve">C«ng </v>
          </cell>
          <cell r="J133">
            <v>14904</v>
          </cell>
        </row>
        <row r="134">
          <cell r="G134" t="str">
            <v>4c</v>
          </cell>
          <cell r="H134" t="str">
            <v>Nh©n c«ng bËc 4,0/7</v>
          </cell>
          <cell r="I134" t="str">
            <v xml:space="preserve">C«ng </v>
          </cell>
          <cell r="J134">
            <v>15344</v>
          </cell>
        </row>
        <row r="135">
          <cell r="G135" t="str">
            <v>4,5c</v>
          </cell>
          <cell r="H135" t="str">
            <v>Nh©n c«ng bËc 4,5/7</v>
          </cell>
          <cell r="I135" t="str">
            <v xml:space="preserve">C«ng </v>
          </cell>
          <cell r="J135">
            <v>16914</v>
          </cell>
        </row>
        <row r="137">
          <cell r="G137" t="str">
            <v>TRA MAÏY TC</v>
          </cell>
        </row>
        <row r="138">
          <cell r="G138" t="str">
            <v>bv</v>
          </cell>
          <cell r="H138" t="str">
            <v>B¬m v÷a XM</v>
          </cell>
          <cell r="I138" t="str">
            <v>Ca</v>
          </cell>
          <cell r="J138">
            <v>125828</v>
          </cell>
        </row>
        <row r="139">
          <cell r="G139" t="str">
            <v>mr50</v>
          </cell>
          <cell r="H139" t="str">
            <v>M¸y r¶i 50-60m3/h</v>
          </cell>
          <cell r="I139" t="str">
            <v>Ca</v>
          </cell>
          <cell r="J139">
            <v>1177680</v>
          </cell>
        </row>
        <row r="140">
          <cell r="G140" t="str">
            <v>c10t</v>
          </cell>
          <cell r="H140" t="str">
            <v>CÈu 10T</v>
          </cell>
          <cell r="I140" t="str">
            <v>Ca</v>
          </cell>
          <cell r="J140">
            <v>615511</v>
          </cell>
        </row>
        <row r="141">
          <cell r="G141" t="str">
            <v>c5t</v>
          </cell>
          <cell r="H141" t="str">
            <v>CÈu 5T</v>
          </cell>
          <cell r="I141" t="str">
            <v>Ca</v>
          </cell>
          <cell r="J141">
            <v>292034</v>
          </cell>
        </row>
        <row r="142">
          <cell r="G142" t="str">
            <v>c16t</v>
          </cell>
          <cell r="H142" t="str">
            <v>CÈu 16T</v>
          </cell>
          <cell r="I142" t="str">
            <v>Ca</v>
          </cell>
          <cell r="J142">
            <v>823425</v>
          </cell>
        </row>
        <row r="143">
          <cell r="G143" t="str">
            <v>c25T</v>
          </cell>
          <cell r="H143" t="str">
            <v>CÈu 25T</v>
          </cell>
          <cell r="I143" t="str">
            <v>Ca</v>
          </cell>
          <cell r="J143">
            <v>1148366</v>
          </cell>
        </row>
        <row r="144">
          <cell r="G144" t="str">
            <v>50t</v>
          </cell>
          <cell r="H144" t="str">
            <v>CÈu xÝch 50T</v>
          </cell>
          <cell r="I144" t="str">
            <v>Ca</v>
          </cell>
          <cell r="J144">
            <v>1639226</v>
          </cell>
        </row>
        <row r="145">
          <cell r="G145" t="str">
            <v>k250</v>
          </cell>
          <cell r="H145" t="str">
            <v>KÝch 250T</v>
          </cell>
          <cell r="I145" t="str">
            <v>Ca</v>
          </cell>
          <cell r="J145">
            <v>86813</v>
          </cell>
        </row>
        <row r="146">
          <cell r="G146" t="str">
            <v>k500</v>
          </cell>
          <cell r="H146" t="str">
            <v>KÝch 500T</v>
          </cell>
          <cell r="I146" t="str">
            <v>Ca</v>
          </cell>
          <cell r="J146">
            <v>102248</v>
          </cell>
        </row>
        <row r="147">
          <cell r="G147" t="str">
            <v>db1</v>
          </cell>
          <cell r="H147" t="str">
            <v>M¸y ®Çm bµn 1KW</v>
          </cell>
          <cell r="I147" t="str">
            <v>Ca</v>
          </cell>
          <cell r="J147">
            <v>32525</v>
          </cell>
        </row>
        <row r="148">
          <cell r="G148" t="str">
            <v>b75</v>
          </cell>
          <cell r="H148" t="str">
            <v>M¸y b¬m n­íc 75CV</v>
          </cell>
          <cell r="I148" t="str">
            <v>Ca</v>
          </cell>
          <cell r="J148">
            <v>466499</v>
          </cell>
        </row>
        <row r="149">
          <cell r="G149" t="str">
            <v>b20</v>
          </cell>
          <cell r="H149" t="str">
            <v>M¸y b¬m n­íc 20CV</v>
          </cell>
          <cell r="I149" t="str">
            <v>Ca</v>
          </cell>
          <cell r="J149">
            <v>140009</v>
          </cell>
        </row>
        <row r="150">
          <cell r="G150" t="str">
            <v>cg</v>
          </cell>
          <cell r="H150" t="str">
            <v>M¸y c¾t èng</v>
          </cell>
          <cell r="I150" t="str">
            <v>Ca</v>
          </cell>
          <cell r="J150">
            <v>46496</v>
          </cell>
        </row>
        <row r="151">
          <cell r="G151" t="str">
            <v>cth</v>
          </cell>
          <cell r="H151" t="str">
            <v>M¸y c¾t thÐp</v>
          </cell>
          <cell r="I151" t="str">
            <v>Ca</v>
          </cell>
          <cell r="J151">
            <v>164322</v>
          </cell>
        </row>
        <row r="152">
          <cell r="G152" t="str">
            <v>cong</v>
          </cell>
          <cell r="H152" t="str">
            <v>M¸y cuèn èng</v>
          </cell>
          <cell r="I152" t="str">
            <v>Ca</v>
          </cell>
          <cell r="J152">
            <v>43589</v>
          </cell>
        </row>
        <row r="153">
          <cell r="G153" t="str">
            <v>h23</v>
          </cell>
          <cell r="H153" t="str">
            <v>M¸y hµn 23KW</v>
          </cell>
          <cell r="I153" t="str">
            <v>Ca</v>
          </cell>
          <cell r="J153">
            <v>77338</v>
          </cell>
        </row>
        <row r="154">
          <cell r="G154" t="str">
            <v>m#</v>
          </cell>
          <cell r="H154" t="str">
            <v>M¸y kh¸c</v>
          </cell>
          <cell r="I154" t="str">
            <v>%</v>
          </cell>
        </row>
        <row r="155">
          <cell r="G155" t="str">
            <v>nk</v>
          </cell>
          <cell r="H155" t="str">
            <v>M¸y nÐn khÝ 10m3/h</v>
          </cell>
          <cell r="I155" t="str">
            <v>Ca</v>
          </cell>
          <cell r="J155">
            <v>28854</v>
          </cell>
        </row>
        <row r="156">
          <cell r="G156" t="str">
            <v>250l</v>
          </cell>
          <cell r="H156" t="str">
            <v>M¸y trén 250l</v>
          </cell>
          <cell r="I156" t="str">
            <v>Ca</v>
          </cell>
          <cell r="J156">
            <v>96272</v>
          </cell>
        </row>
        <row r="157">
          <cell r="G157" t="str">
            <v>80l</v>
          </cell>
          <cell r="H157" t="str">
            <v>M¸y trén v÷a 80l</v>
          </cell>
          <cell r="I157" t="str">
            <v>Ca</v>
          </cell>
          <cell r="J157">
            <v>45294</v>
          </cell>
        </row>
        <row r="158">
          <cell r="G158" t="str">
            <v>vt</v>
          </cell>
          <cell r="H158" t="str">
            <v>M¸y vËn th¨ng 0,8T</v>
          </cell>
          <cell r="I158" t="str">
            <v>Ca</v>
          </cell>
          <cell r="J158">
            <v>54495</v>
          </cell>
        </row>
        <row r="159">
          <cell r="G159" t="str">
            <v>pl3</v>
          </cell>
          <cell r="H159" t="str">
            <v>Pal¨ng xÝch 3T</v>
          </cell>
          <cell r="I159" t="str">
            <v>Ca</v>
          </cell>
          <cell r="J159">
            <v>90447</v>
          </cell>
        </row>
        <row r="160">
          <cell r="G160" t="str">
            <v>200t</v>
          </cell>
          <cell r="H160" t="str">
            <v>Sµ lan 200T</v>
          </cell>
          <cell r="I160" t="str">
            <v>Ca</v>
          </cell>
          <cell r="J160">
            <v>325023</v>
          </cell>
        </row>
        <row r="161">
          <cell r="G161" t="str">
            <v>400t</v>
          </cell>
          <cell r="H161" t="str">
            <v>Sµ lan 400T</v>
          </cell>
          <cell r="I161" t="str">
            <v>Ca</v>
          </cell>
          <cell r="J161">
            <v>670875</v>
          </cell>
        </row>
        <row r="162">
          <cell r="G162" t="str">
            <v>toi5</v>
          </cell>
          <cell r="H162" t="str">
            <v>Têi ®iÖn 5T</v>
          </cell>
          <cell r="I162" t="str">
            <v>Ca</v>
          </cell>
          <cell r="J162">
            <v>70440</v>
          </cell>
        </row>
        <row r="163">
          <cell r="G163" t="str">
            <v>150cv</v>
          </cell>
          <cell r="H163" t="str">
            <v>Tµu kÐo 150cv</v>
          </cell>
          <cell r="I163" t="str">
            <v>Ca</v>
          </cell>
          <cell r="J163">
            <v>775474</v>
          </cell>
        </row>
        <row r="164">
          <cell r="G164" t="str">
            <v>ld</v>
          </cell>
          <cell r="H164" t="str">
            <v>Xe lao dÇm</v>
          </cell>
          <cell r="I164" t="str">
            <v>Ca</v>
          </cell>
          <cell r="J164">
            <v>2382049</v>
          </cell>
        </row>
        <row r="165">
          <cell r="G165" t="str">
            <v>mu110</v>
          </cell>
          <cell r="H165" t="str">
            <v>M¸y ñi 110cv</v>
          </cell>
          <cell r="I165" t="str">
            <v>Ca</v>
          </cell>
          <cell r="J165">
            <v>669348</v>
          </cell>
        </row>
        <row r="166">
          <cell r="G166" t="str">
            <v>ms110</v>
          </cell>
          <cell r="H166" t="str">
            <v>M¸y san 110cv</v>
          </cell>
          <cell r="I166" t="str">
            <v>Ca</v>
          </cell>
          <cell r="J166">
            <v>584271</v>
          </cell>
        </row>
        <row r="167">
          <cell r="G167" t="str">
            <v>dbl25</v>
          </cell>
          <cell r="H167" t="str">
            <v>§Çm b¸nh lèp 25T</v>
          </cell>
          <cell r="I167" t="str">
            <v>Ca</v>
          </cell>
          <cell r="J167">
            <v>505651</v>
          </cell>
        </row>
        <row r="168">
          <cell r="G168" t="str">
            <v>ottn5</v>
          </cell>
          <cell r="H168" t="str">
            <v>¤t« t­íi n­íc 5m3</v>
          </cell>
          <cell r="I168" t="str">
            <v>Ca</v>
          </cell>
          <cell r="J168">
            <v>343052</v>
          </cell>
        </row>
        <row r="169">
          <cell r="G169" t="str">
            <v>md25</v>
          </cell>
          <cell r="H169" t="str">
            <v>M¸y ®Çm 25T</v>
          </cell>
          <cell r="I169" t="str">
            <v>Ca</v>
          </cell>
          <cell r="J169">
            <v>505651</v>
          </cell>
        </row>
        <row r="170">
          <cell r="G170" t="str">
            <v>md9</v>
          </cell>
          <cell r="H170" t="str">
            <v>M¸y ®Çm 9T</v>
          </cell>
          <cell r="I170" t="str">
            <v>Ca</v>
          </cell>
          <cell r="J170">
            <v>443844</v>
          </cell>
        </row>
        <row r="171">
          <cell r="G171" t="str">
            <v>mr</v>
          </cell>
          <cell r="H171" t="str">
            <v>M¸y r¶i 20T/h</v>
          </cell>
          <cell r="I171" t="str">
            <v>Ca</v>
          </cell>
          <cell r="J171">
            <v>643252</v>
          </cell>
        </row>
        <row r="172">
          <cell r="G172" t="str">
            <v>l10</v>
          </cell>
          <cell r="H172" t="str">
            <v>Lu 10T</v>
          </cell>
          <cell r="I172" t="str">
            <v>Ca</v>
          </cell>
          <cell r="J172">
            <v>288922</v>
          </cell>
        </row>
        <row r="173">
          <cell r="G173" t="str">
            <v>l8.5</v>
          </cell>
          <cell r="H173" t="str">
            <v>M¸y lu 8.5T</v>
          </cell>
          <cell r="I173" t="str">
            <v>Ca</v>
          </cell>
          <cell r="J173">
            <v>252823</v>
          </cell>
        </row>
        <row r="174">
          <cell r="G174" t="str">
            <v>lbl16</v>
          </cell>
          <cell r="H174" t="str">
            <v>Lu b¸nh lèp 16T</v>
          </cell>
          <cell r="I174" t="str">
            <v>Ca</v>
          </cell>
          <cell r="J174">
            <v>432053</v>
          </cell>
        </row>
        <row r="175">
          <cell r="G175" t="str">
            <v>tt20-25</v>
          </cell>
          <cell r="H175" t="str">
            <v>Tr¹m trén 20-25T/h</v>
          </cell>
          <cell r="I175" t="str">
            <v>Ca</v>
          </cell>
          <cell r="J175">
            <v>5156262</v>
          </cell>
        </row>
        <row r="176">
          <cell r="G176" t="str">
            <v>mx0.6</v>
          </cell>
          <cell r="H176" t="str">
            <v>M¸y xóc 0,6m3</v>
          </cell>
          <cell r="I176" t="str">
            <v>Ca</v>
          </cell>
          <cell r="J176">
            <v>469958</v>
          </cell>
        </row>
        <row r="177">
          <cell r="G177" t="str">
            <v>mx1,25</v>
          </cell>
          <cell r="H177" t="str">
            <v>M¸y xóc 1,25m3</v>
          </cell>
          <cell r="I177" t="str">
            <v>Ca</v>
          </cell>
          <cell r="J177">
            <v>713258</v>
          </cell>
        </row>
        <row r="178">
          <cell r="G178" t="str">
            <v>lr25</v>
          </cell>
          <cell r="H178" t="str">
            <v>Lu rung 25T</v>
          </cell>
          <cell r="I178" t="str">
            <v>Ca</v>
          </cell>
          <cell r="J178">
            <v>928648</v>
          </cell>
        </row>
        <row r="179">
          <cell r="G179" t="str">
            <v>ottn7t</v>
          </cell>
          <cell r="H179" t="str">
            <v>¤t« t­íi nhùa 7T</v>
          </cell>
          <cell r="I179" t="str">
            <v>Ca</v>
          </cell>
          <cell r="J179">
            <v>745096</v>
          </cell>
        </row>
        <row r="180">
          <cell r="G180" t="str">
            <v>ot7t</v>
          </cell>
          <cell r="H180" t="str">
            <v>¤t« tù ®æ 7T</v>
          </cell>
          <cell r="I180" t="str">
            <v>Ca</v>
          </cell>
          <cell r="J180">
            <v>444551</v>
          </cell>
        </row>
        <row r="181">
          <cell r="G181" t="str">
            <v>ot10t</v>
          </cell>
          <cell r="H181" t="str">
            <v>¤t« tù ®æ 10T</v>
          </cell>
          <cell r="I181" t="str">
            <v>Ca</v>
          </cell>
          <cell r="J181">
            <v>525740</v>
          </cell>
        </row>
        <row r="182">
          <cell r="G182" t="str">
            <v>dd</v>
          </cell>
          <cell r="H182" t="str">
            <v>M¸y ®Çm dïi 1,5KW</v>
          </cell>
          <cell r="I182" t="str">
            <v>Ca</v>
          </cell>
          <cell r="J182">
            <v>37456</v>
          </cell>
        </row>
        <row r="183">
          <cell r="G183" t="str">
            <v>cu</v>
          </cell>
          <cell r="H183" t="str">
            <v>M¸y c¾t uèn cèt thÐp</v>
          </cell>
          <cell r="I183" t="str">
            <v>Ca</v>
          </cell>
          <cell r="J183">
            <v>39789</v>
          </cell>
        </row>
        <row r="184">
          <cell r="G184" t="str">
            <v>md&lt;=1,25</v>
          </cell>
          <cell r="H184" t="str">
            <v>M¸y ®µo &lt;=1,25m3</v>
          </cell>
          <cell r="I184" t="str">
            <v>Ca</v>
          </cell>
          <cell r="J184">
            <v>1238930</v>
          </cell>
        </row>
        <row r="185">
          <cell r="G185" t="str">
            <v>md&lt;=0.8</v>
          </cell>
          <cell r="H185" t="str">
            <v>M¸y ®µo &lt;=0,8m3</v>
          </cell>
          <cell r="I185" t="str">
            <v>Ca</v>
          </cell>
          <cell r="J185">
            <v>705849</v>
          </cell>
        </row>
        <row r="186">
          <cell r="G186" t="str">
            <v>nk17</v>
          </cell>
          <cell r="H186" t="str">
            <v>M¸y nÐn khÝ 17m3/h</v>
          </cell>
          <cell r="I186" t="str">
            <v>Ca</v>
          </cell>
          <cell r="J186">
            <v>36644</v>
          </cell>
        </row>
        <row r="187">
          <cell r="G187" t="str">
            <v>mu140</v>
          </cell>
          <cell r="H187" t="str">
            <v>M¸y ñi 140cv</v>
          </cell>
          <cell r="I187" t="str">
            <v>Ca</v>
          </cell>
          <cell r="J187">
            <v>865868</v>
          </cell>
        </row>
        <row r="188">
          <cell r="G188" t="str">
            <v>tt50-60</v>
          </cell>
          <cell r="H188" t="str">
            <v>Tr¹m trén 50-60T/h</v>
          </cell>
          <cell r="I188" t="str">
            <v>Ca</v>
          </cell>
          <cell r="J188">
            <v>8261175</v>
          </cell>
        </row>
        <row r="189">
          <cell r="G189" t="str">
            <v>mkxd</v>
          </cell>
          <cell r="H189" t="str">
            <v>M¸y khoan xoay ®Ëp F 65mm</v>
          </cell>
          <cell r="I189" t="str">
            <v>Ca</v>
          </cell>
          <cell r="J189">
            <v>230707</v>
          </cell>
        </row>
        <row r="190">
          <cell r="G190" t="str">
            <v>mk</v>
          </cell>
          <cell r="H190" t="str">
            <v>M¸y khoan cÇm tay F =42mm</v>
          </cell>
          <cell r="I190" t="str">
            <v>Ca</v>
          </cell>
          <cell r="J190">
            <v>35357</v>
          </cell>
        </row>
        <row r="191">
          <cell r="G191" t="str">
            <v>kbt</v>
          </cell>
          <cell r="H191" t="str">
            <v>M¸y khoan bª t«ng cÇm tay</v>
          </cell>
          <cell r="I191" t="str">
            <v>Ca</v>
          </cell>
          <cell r="J191">
            <v>23621</v>
          </cell>
        </row>
        <row r="192">
          <cell r="G192" t="str">
            <v>xdk+m</v>
          </cell>
          <cell r="H192" t="str">
            <v>Xe ®Çu kÐo vµ moãc</v>
          </cell>
          <cell r="I192" t="str">
            <v>Ca</v>
          </cell>
          <cell r="J192">
            <v>582634</v>
          </cell>
        </row>
      </sheetData>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refreshError="1"/>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refreshError="1"/>
      <sheetData sheetId="176" refreshError="1"/>
      <sheetData sheetId="177" refreshError="1"/>
      <sheetData sheetId="178"/>
      <sheetData sheetId="179"/>
      <sheetData sheetId="180"/>
      <sheetData sheetId="181"/>
      <sheetData sheetId="182"/>
      <sheetData sheetId="183"/>
      <sheetData sheetId="184"/>
      <sheetData sheetId="185"/>
      <sheetData sheetId="186" refreshError="1"/>
      <sheetData sheetId="187" refreshError="1"/>
      <sheetData sheetId="188"/>
      <sheetData sheetId="189"/>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sheetData sheetId="334"/>
      <sheetData sheetId="335"/>
      <sheetData sheetId="336"/>
      <sheetData sheetId="337"/>
      <sheetData sheetId="338"/>
      <sheetData sheetId="339" refreshError="1"/>
      <sheetData sheetId="340" refreshError="1"/>
      <sheetData sheetId="341" refreshError="1"/>
      <sheetData sheetId="342" refreshError="1"/>
      <sheetData sheetId="343" refreshError="1"/>
      <sheetData sheetId="344" refreshError="1"/>
      <sheetData sheetId="345"/>
      <sheetData sheetId="346"/>
      <sheetData sheetId="347"/>
      <sheetData sheetId="348" refreshError="1"/>
      <sheetData sheetId="349"/>
      <sheetData sheetId="350" refreshError="1"/>
      <sheetData sheetId="351" refreshError="1"/>
      <sheetData sheetId="352" refreshError="1"/>
      <sheetData sheetId="353" refreshError="1"/>
      <sheetData sheetId="354" refreshError="1"/>
      <sheetData sheetId="355"/>
      <sheetData sheetId="356"/>
      <sheetData sheetId="357"/>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VC"/>
      <sheetName val="TVLIEU"/>
      <sheetName val="TH cong"/>
      <sheetName val="dtct cong"/>
      <sheetName val="ptdg cong"/>
      <sheetName val="PTDG cau"/>
      <sheetName val="dtct cau"/>
      <sheetName val="th"/>
      <sheetName val="tungphan"/>
      <sheetName val="KSTK-tkkt"/>
      <sheetName val="denbu"/>
      <sheetName val="trabang"/>
      <sheetName val="trabang2"/>
      <sheetName val="trabang3"/>
      <sheetName val="VCTbi"/>
      <sheetName val="VC-DC-DH"/>
      <sheetName val="Tong"/>
      <sheetName val="Chi tiet"/>
      <sheetName val="Sheet2"/>
      <sheetName val="Sheet3"/>
      <sheetName val="00000000"/>
      <sheetName val="dtct cong_x0000_ȁ"/>
      <sheetName val="bravo41"/>
      <sheetName val="gvl"/>
      <sheetName val="tra-vat-lieu"/>
      <sheetName val="dtct cong_x0000_?"/>
      <sheetName val="DTCT"/>
      <sheetName val="lt-tl"/>
      <sheetName val="px3-tl"/>
      <sheetName val="px1-tl"/>
      <sheetName val="vp-tl"/>
      <sheetName val="px2,tb-tl"/>
      <sheetName val="th-qt"/>
      <sheetName val="bqt"/>
      <sheetName val="tl-khovt"/>
      <sheetName val="dtkhovt"/>
      <sheetName val="Sheet8"/>
      <sheetName val="Sheet9"/>
      <sheetName val="Sheet10"/>
      <sheetName val="Sheet11"/>
      <sheetName val="Sheet12"/>
      <sheetName val="Sheet13"/>
      <sheetName val="Sheet14"/>
      <sheetName val="Sheet15"/>
      <sheetName val="Sheet16"/>
      <sheetName val="Sheet17"/>
      <sheetName val="Sheet18"/>
      <sheetName val="XL4Test5"/>
      <sheetName val="t"/>
      <sheetName val="Tai khoan"/>
      <sheetName val="DOAM0654CAS"/>
      <sheetName val="hold5"/>
      <sheetName val="hold6"/>
      <sheetName val="Tra_bang"/>
      <sheetName val="4"/>
      <sheetName val="THTram"/>
      <sheetName val="KSTK-tkkd"/>
      <sheetName val="BK N111"/>
      <sheetName val="BKN111(06)"/>
      <sheetName val="XL4Poppy"/>
      <sheetName val="TVL"/>
      <sheetName val="Pÿÿÿÿcau"/>
      <sheetName val="tra_vat_lieu"/>
      <sheetName val="dtct cong?ȁ"/>
      <sheetName val="dtct cong??"/>
      <sheetName val="tungphal"/>
      <sheetName val="dtct_x0000_cong"/>
      <sheetName val="dtct ccu"/>
      <sheetName val="NEW-PANEL"/>
      <sheetName val="_x0000_"/>
      <sheetName val="TH_cong"/>
      <sheetName val="dtct_cong"/>
      <sheetName val="ptdg_cong"/>
      <sheetName val="PTDG_cau"/>
      <sheetName val="dtct_cau"/>
      <sheetName val="Chi_tiet"/>
      <sheetName val="dtct_congȁ"/>
      <sheetName val="Tai_khoan"/>
      <sheetName val="SILICATE"/>
      <sheetName val="dtct cong_ȁ"/>
      <sheetName val="dtct cong__"/>
      <sheetName val="B_tra"/>
      <sheetName val=""/>
      <sheetName val="?"/>
      <sheetName val="dtct?cong"/>
      <sheetName val="BK_N111"/>
      <sheetName val="dtct_cong?"/>
      <sheetName val="dtct_cong?ȁ"/>
      <sheetName val="dtct_cong??"/>
      <sheetName val="dtct_ccu"/>
      <sheetName val="THCT"/>
      <sheetName val="THDZ0,4"/>
      <sheetName val="TH DZ35"/>
      <sheetName val="Don gia-cau"/>
      <sheetName val="BKN111(06("/>
      <sheetName val="VC-Dу-DH"/>
      <sheetName val="dtct cong_?"/>
      <sheetName val="ptdg"/>
      <sheetName val="_"/>
      <sheetName val="dtct_cong_"/>
      <sheetName val="VC-D?-DH"/>
      <sheetName val="KKKKKKKK"/>
      <sheetName val="VC-D_-DH"/>
      <sheetName val="dtct_cong_ȁ"/>
      <sheetName val="dtct_cong__"/>
      <sheetName val="trabšng"/>
      <sheetName val="TH VL, NC, DDHT Thanhphuoc"/>
      <sheetName val="cong32-38"/>
      <sheetName val="²_x0000__x0000_t13"/>
      <sheetName val="TH_cong1"/>
      <sheetName val="dtct_cong1"/>
      <sheetName val="ptdg_cong1"/>
      <sheetName val="PTDG_cau1"/>
      <sheetName val="dtct_cau1"/>
      <sheetName val="Chi_tiet1"/>
      <sheetName val="Tai_khoan1"/>
      <sheetName val="trabafg3"/>
      <sheetName val="dtct_cong_?"/>
      <sheetName val="²"/>
      <sheetName val="TH_DZ35"/>
      <sheetName val="Shedt18"/>
      <sheetName val="trabng"/>
      <sheetName val="BANGTRA"/>
      <sheetName val="TH_VL,_NC,_DDHT_Thanhphuoc"/>
      <sheetName val="????????"/>
      <sheetName val="²??t13"/>
      <sheetName val="Gia KS"/>
      <sheetName val="dtctcong"/>
      <sheetName val="_x0000__x0000__x0000__x0000__x0000__x0000__x0000__x0000_"/>
      <sheetName val="________"/>
      <sheetName val="²__t13"/>
      <sheetName val="gvd"/>
      <sheetName val="dongia _2_"/>
      <sheetName val="dtct cong_x005f_x0000_ȁ"/>
      <sheetName val="dtct cong_x005f_x0000__"/>
      <sheetName val="dtct_x005f_x0000_cong"/>
      <sheetName val="_x005f_x0000_"/>
      <sheetName val="dtct cong_x005f_x0000_?"/>
      <sheetName val="dtct cong_x005f_x005f_x005f_x0000_ȁ"/>
      <sheetName val="dtct cong_x005f_x005f_x005f_x0000__"/>
      <sheetName val="dtct_x005f_x005f_x005f_x0000_cong"/>
      <sheetName val="_x005f_x005f_x005f_x0000_"/>
      <sheetName val="CT1"/>
      <sheetName val="dtct cong_x005f_x005f_x005f_x005f_x005f_x005f_x00"/>
      <sheetName val="dtct_x005f_x005f_x005f_x005f_x005f_x005f_x005f_x0000_co"/>
      <sheetName val="_x005f_x005f_x005f_x005f_x005f_x005f_x005f_x0000_"/>
      <sheetName val="Ts"/>
      <sheetName val="Don_gia-cau"/>
      <sheetName val="TH_cong2"/>
      <sheetName val="dtct_cong2"/>
      <sheetName val="ptdg_cong2"/>
      <sheetName val="PTDG_cau2"/>
      <sheetName val="dtct_cau2"/>
      <sheetName val="Chi_tiet2"/>
      <sheetName val="Tai_khoan2"/>
      <sheetName val="BK_N1111"/>
      <sheetName val="dtct_ccu1"/>
      <sheetName val="dtct_cong?ȁ1"/>
      <sheetName val="dtct_cong??1"/>
      <sheetName val="dtct_cong_ȁ1"/>
      <sheetName val="dtct_cong__1"/>
      <sheetName val="TH_DZ351"/>
      <sheetName val="dtct_cong_?1"/>
      <sheetName val="TH_VL,_NC,_DDHT_Thanhphuoc1"/>
      <sheetName val="TH_cong3"/>
      <sheetName val="dtct_cong3"/>
      <sheetName val="ptdg_cong3"/>
      <sheetName val="PTDG_cau3"/>
      <sheetName val="dtct_cau3"/>
      <sheetName val="Chi_tiet3"/>
      <sheetName val="Tai_khoan3"/>
      <sheetName val="BK_N1112"/>
      <sheetName val="dtct_ccu2"/>
      <sheetName val="dtct_cong?ȁ2"/>
      <sheetName val="dtct_cong??2"/>
      <sheetName val="dtct_cong_ȁ2"/>
      <sheetName val="dtct_cong__2"/>
      <sheetName val="TH_DZ352"/>
      <sheetName val="dtct_cong_?2"/>
      <sheetName val="TH_VL,_NC,_DDHT_Thanhphuoc2"/>
      <sheetName val="TH_cong4"/>
      <sheetName val="dtct_cong4"/>
      <sheetName val="ptdg_cong4"/>
      <sheetName val="PTDG_cau4"/>
      <sheetName val="dtct_cau4"/>
      <sheetName val="Chi_tiet4"/>
      <sheetName val="Tai_khoan4"/>
      <sheetName val="BK_N1113"/>
      <sheetName val="dtct_ccu3"/>
      <sheetName val="dtct_cong?ȁ3"/>
      <sheetName val="dtct_cong??3"/>
      <sheetName val="dtct_cong_ȁ3"/>
      <sheetName val="dtct_cong__3"/>
      <sheetName val="TH_DZ353"/>
      <sheetName val="dtct_cong_?3"/>
      <sheetName val="TH_VL,_NC,_DDHT_Thanhphuoc3"/>
      <sheetName val="bang tra"/>
      <sheetName val="tra-vat-l"/>
      <sheetName val="Thuc thanh"/>
      <sheetName val="_x0000_퀀夀Ѐ_x0000_턀夀Ѐ_x0000_툀夀Ѐ_x0000_팀夀Ѐ_x0000_퐀夀Ѐ_x0000_픀夀Ѐ_x0000_혀夀Ѐ_x0000_휀夀"/>
      <sheetName val="Don_gia-cau1"/>
      <sheetName val="dtct cong_x0000__"/>
      <sheetName val="tra-vat-l_x0000__x0000__x0000_"/>
      <sheetName val="Tra KS"/>
      <sheetName val="ptdg-duong"/>
      <sheetName val="Don_gia-cau2"/>
      <sheetName val="BK_N1114"/>
      <sheetName val="dtct_ccu4"/>
      <sheetName val="dtct_cong?ȁ4"/>
      <sheetName val="dtct_cong??4"/>
      <sheetName val="dtct_cong_ȁ4"/>
      <sheetName val="dtct_cong__4"/>
      <sheetName val="dtct_cong_?4"/>
      <sheetName val="Don_gia-cau3"/>
      <sheetName val="TH_cong5"/>
      <sheetName val="dtct_cong5"/>
      <sheetName val="ptdg_cong5"/>
      <sheetName val="PTDG_cau5"/>
      <sheetName val="dtct_cau5"/>
      <sheetName val="Chi_tiet5"/>
      <sheetName val="BK_N1115"/>
      <sheetName val="Tai_khoan5"/>
      <sheetName val="dtct_ccu5"/>
      <sheetName val="dtct_cong?ȁ5"/>
      <sheetName val="dtct_cong??5"/>
      <sheetName val="dtct_cong_ȁ5"/>
      <sheetName val="dtct_cong__5"/>
      <sheetName val="dtct_cong_?5"/>
      <sheetName val="TH_VL,_NC,_DDHT_Thanhphuoc4"/>
      <sheetName val="TH_DZ354"/>
      <sheetName val="Don_gia-cau4"/>
      <sheetName val="TH_cong6"/>
      <sheetName val="dtct_cong6"/>
      <sheetName val="ptdg_cong6"/>
      <sheetName val="PTDG_cau6"/>
      <sheetName val="dtct_cau6"/>
      <sheetName val="Chi_tiet6"/>
      <sheetName val="BK_N1116"/>
      <sheetName val="Tai_khoan6"/>
      <sheetName val="dtct_ccu6"/>
      <sheetName val="dtct_cong?ȁ6"/>
      <sheetName val="dtct_cong??6"/>
      <sheetName val="dtct_cong_ȁ6"/>
      <sheetName val="dtct_cong__6"/>
      <sheetName val="dtct_cong_?6"/>
      <sheetName val="TH_VL,_NC,_DDHT_Thanhphuoc5"/>
      <sheetName val="TH_DZ355"/>
      <sheetName val="Don_gia-cau5"/>
      <sheetName val="BM"/>
      <sheetName val="ESTI."/>
      <sheetName val="dtct_cong_x005f_x005f_x005f_x005f_x005f_x005f_x_2"/>
      <sheetName val="dtct_cong_x005f_x005f_x005f_x005f_x005f_x005f_x_3"/>
      <sheetName val="dtct_x005f_x005f_x005f_x005f_x005f_x005f_x005f_x0000__2"/>
      <sheetName val="A6"/>
      <sheetName val="TH_cong7"/>
      <sheetName val="dtct_cong7"/>
      <sheetName val="ptdg_cong7"/>
      <sheetName val="PTDG_cau7"/>
      <sheetName val="dtct_cau7"/>
      <sheetName val="Chi_tiet7"/>
      <sheetName val="BK_N1117"/>
      <sheetName val="Tai_khoan7"/>
      <sheetName val="dtct_cong?ȁ7"/>
      <sheetName val="dtct_cong??7"/>
      <sheetName val="dtct_ccu7"/>
      <sheetName val="TH_cong8"/>
      <sheetName val="dtct_cong8"/>
      <sheetName val="ptdg_cong8"/>
      <sheetName val="PTDG_cau8"/>
      <sheetName val="dtct_cau8"/>
      <sheetName val="Chi_tiet8"/>
      <sheetName val="BK_N1118"/>
      <sheetName val="Tai_khoan8"/>
      <sheetName val="dtct_cong?ȁ8"/>
      <sheetName val="dtct_cong??8"/>
      <sheetName val="dtct_ccu8"/>
      <sheetName val="Cheet9"/>
      <sheetName val="gia vt,nc,may"/>
      <sheetName val="dtct_cong_ȁ7"/>
      <sheetName val="dtct_cong__7"/>
      <sheetName val="dtct_cong_ȁ8"/>
      <sheetName val="dtct_cong__8"/>
      <sheetName val="dtct cong?"/>
      <sheetName val="dtct cong_"/>
      <sheetName val="GIAVLIEU"/>
      <sheetName val="dtct_x005f_x005f_x005f_x0000_co"/>
      <sheetName val="dtct_x005f_x005f_x005f_x0000__2"/>
    </sheetNames>
    <sheetDataSet>
      <sheetData sheetId="0"/>
      <sheetData sheetId="1"/>
      <sheetData sheetId="2"/>
      <sheetData sheetId="3" refreshError="1">
        <row r="11">
          <cell r="A11">
            <v>1</v>
          </cell>
        </row>
        <row r="12">
          <cell r="A12">
            <v>2</v>
          </cell>
        </row>
        <row r="13">
          <cell r="A13">
            <v>3</v>
          </cell>
        </row>
        <row r="14">
          <cell r="A14">
            <v>5</v>
          </cell>
        </row>
        <row r="15">
          <cell r="A15">
            <v>6</v>
          </cell>
        </row>
        <row r="16">
          <cell r="A16">
            <v>7</v>
          </cell>
        </row>
        <row r="17">
          <cell r="A17">
            <v>8</v>
          </cell>
        </row>
        <row r="18">
          <cell r="A18">
            <v>9</v>
          </cell>
        </row>
        <row r="19">
          <cell r="A19">
            <v>17</v>
          </cell>
        </row>
        <row r="20">
          <cell r="A20">
            <v>43</v>
          </cell>
        </row>
        <row r="21">
          <cell r="A21">
            <v>44</v>
          </cell>
        </row>
        <row r="22">
          <cell r="A22">
            <v>22</v>
          </cell>
        </row>
        <row r="23">
          <cell r="A23">
            <v>24</v>
          </cell>
        </row>
        <row r="25">
          <cell r="A25">
            <v>38</v>
          </cell>
        </row>
        <row r="26">
          <cell r="A26">
            <v>40</v>
          </cell>
        </row>
        <row r="27">
          <cell r="A27">
            <v>42</v>
          </cell>
        </row>
        <row r="28">
          <cell r="A28">
            <v>43</v>
          </cell>
        </row>
        <row r="29">
          <cell r="A29">
            <v>39</v>
          </cell>
        </row>
        <row r="30">
          <cell r="A30">
            <v>30</v>
          </cell>
        </row>
        <row r="31">
          <cell r="A31">
            <v>31</v>
          </cell>
        </row>
        <row r="32">
          <cell r="A32">
            <v>32</v>
          </cell>
        </row>
        <row r="33">
          <cell r="A33">
            <v>33</v>
          </cell>
        </row>
        <row r="34">
          <cell r="A34">
            <v>34</v>
          </cell>
        </row>
        <row r="35">
          <cell r="A35">
            <v>35</v>
          </cell>
        </row>
        <row r="36">
          <cell r="A36">
            <v>22</v>
          </cell>
        </row>
        <row r="37">
          <cell r="A37">
            <v>23</v>
          </cell>
        </row>
        <row r="38">
          <cell r="A38">
            <v>44</v>
          </cell>
        </row>
        <row r="39">
          <cell r="A39">
            <v>36</v>
          </cell>
        </row>
        <row r="40">
          <cell r="A40">
            <v>19</v>
          </cell>
        </row>
        <row r="44">
          <cell r="A44">
            <v>1</v>
          </cell>
        </row>
        <row r="45">
          <cell r="A45">
            <v>2</v>
          </cell>
        </row>
        <row r="46">
          <cell r="A46">
            <v>3</v>
          </cell>
        </row>
        <row r="47">
          <cell r="A47">
            <v>5</v>
          </cell>
        </row>
        <row r="48">
          <cell r="A48">
            <v>6</v>
          </cell>
        </row>
        <row r="49">
          <cell r="A49">
            <v>7</v>
          </cell>
        </row>
        <row r="50">
          <cell r="A50">
            <v>8</v>
          </cell>
        </row>
        <row r="51">
          <cell r="A51">
            <v>9</v>
          </cell>
        </row>
        <row r="52">
          <cell r="A52">
            <v>17</v>
          </cell>
        </row>
        <row r="53">
          <cell r="A53">
            <v>43</v>
          </cell>
        </row>
        <row r="54">
          <cell r="A54">
            <v>44</v>
          </cell>
        </row>
        <row r="55">
          <cell r="A55">
            <v>22</v>
          </cell>
        </row>
        <row r="56">
          <cell r="A56">
            <v>24</v>
          </cell>
        </row>
        <row r="58">
          <cell r="A58">
            <v>28</v>
          </cell>
        </row>
        <row r="59">
          <cell r="A59">
            <v>37</v>
          </cell>
        </row>
        <row r="60">
          <cell r="A60">
            <v>25</v>
          </cell>
        </row>
        <row r="61">
          <cell r="A61">
            <v>38</v>
          </cell>
        </row>
        <row r="62">
          <cell r="A62">
            <v>40</v>
          </cell>
        </row>
        <row r="63">
          <cell r="A63">
            <v>42</v>
          </cell>
        </row>
        <row r="64">
          <cell r="A64">
            <v>43</v>
          </cell>
        </row>
        <row r="65">
          <cell r="A65">
            <v>39</v>
          </cell>
        </row>
        <row r="66">
          <cell r="A66">
            <v>22</v>
          </cell>
        </row>
        <row r="67">
          <cell r="A67">
            <v>23</v>
          </cell>
        </row>
        <row r="71">
          <cell r="A71">
            <v>10</v>
          </cell>
        </row>
        <row r="72">
          <cell r="A72">
            <v>11</v>
          </cell>
        </row>
        <row r="73">
          <cell r="A73">
            <v>12</v>
          </cell>
        </row>
        <row r="74">
          <cell r="A74">
            <v>13</v>
          </cell>
        </row>
        <row r="75">
          <cell r="A75">
            <v>15</v>
          </cell>
        </row>
        <row r="76">
          <cell r="A76">
            <v>21</v>
          </cell>
        </row>
        <row r="77">
          <cell r="A77">
            <v>41</v>
          </cell>
        </row>
        <row r="78">
          <cell r="A78">
            <v>25</v>
          </cell>
        </row>
        <row r="79">
          <cell r="A79">
            <v>22</v>
          </cell>
        </row>
        <row r="80">
          <cell r="A80">
            <v>24</v>
          </cell>
        </row>
        <row r="82">
          <cell r="A82">
            <v>28</v>
          </cell>
        </row>
        <row r="83">
          <cell r="A83">
            <v>37</v>
          </cell>
        </row>
        <row r="84">
          <cell r="A84">
            <v>38</v>
          </cell>
        </row>
        <row r="85">
          <cell r="A85">
            <v>40</v>
          </cell>
        </row>
        <row r="86">
          <cell r="A86">
            <v>42</v>
          </cell>
        </row>
        <row r="87">
          <cell r="A87">
            <v>43</v>
          </cell>
        </row>
        <row r="88">
          <cell r="A88">
            <v>25</v>
          </cell>
        </row>
        <row r="89">
          <cell r="A89">
            <v>45</v>
          </cell>
        </row>
        <row r="90">
          <cell r="A90">
            <v>39</v>
          </cell>
        </row>
        <row r="91">
          <cell r="A91">
            <v>22</v>
          </cell>
        </row>
        <row r="92">
          <cell r="A92">
            <v>23</v>
          </cell>
        </row>
        <row r="96">
          <cell r="A96">
            <v>10</v>
          </cell>
        </row>
        <row r="97">
          <cell r="A97">
            <v>11</v>
          </cell>
        </row>
        <row r="98">
          <cell r="A98">
            <v>12</v>
          </cell>
        </row>
        <row r="99">
          <cell r="A99">
            <v>13</v>
          </cell>
        </row>
        <row r="100">
          <cell r="A100">
            <v>15</v>
          </cell>
        </row>
        <row r="101">
          <cell r="A101">
            <v>21</v>
          </cell>
        </row>
        <row r="102">
          <cell r="A102">
            <v>41</v>
          </cell>
        </row>
        <row r="103">
          <cell r="A103">
            <v>25</v>
          </cell>
        </row>
        <row r="104">
          <cell r="A104">
            <v>22</v>
          </cell>
        </row>
        <row r="105">
          <cell r="A105">
            <v>24</v>
          </cell>
        </row>
        <row r="106">
          <cell r="A106">
            <v>40</v>
          </cell>
        </row>
        <row r="107">
          <cell r="A107">
            <v>28</v>
          </cell>
        </row>
        <row r="108">
          <cell r="A108">
            <v>37</v>
          </cell>
        </row>
        <row r="109">
          <cell r="A109">
            <v>38</v>
          </cell>
        </row>
        <row r="110">
          <cell r="A110">
            <v>40</v>
          </cell>
        </row>
        <row r="111">
          <cell r="A111">
            <v>42</v>
          </cell>
        </row>
        <row r="112">
          <cell r="A112">
            <v>43</v>
          </cell>
        </row>
        <row r="113">
          <cell r="A113">
            <v>25</v>
          </cell>
        </row>
        <row r="114">
          <cell r="A114">
            <v>39</v>
          </cell>
        </row>
        <row r="115">
          <cell r="A115">
            <v>22</v>
          </cell>
        </row>
        <row r="116">
          <cell r="A116">
            <v>23</v>
          </cell>
        </row>
        <row r="120">
          <cell r="A120">
            <v>10</v>
          </cell>
        </row>
        <row r="121">
          <cell r="A121">
            <v>11</v>
          </cell>
        </row>
        <row r="122">
          <cell r="A122">
            <v>12</v>
          </cell>
        </row>
        <row r="123">
          <cell r="A123">
            <v>13</v>
          </cell>
        </row>
        <row r="124">
          <cell r="A124">
            <v>15</v>
          </cell>
        </row>
        <row r="125">
          <cell r="A125">
            <v>21</v>
          </cell>
        </row>
        <row r="126">
          <cell r="A126">
            <v>41</v>
          </cell>
        </row>
        <row r="127">
          <cell r="A127">
            <v>25</v>
          </cell>
        </row>
        <row r="128">
          <cell r="A128">
            <v>22</v>
          </cell>
        </row>
        <row r="129">
          <cell r="A129">
            <v>24</v>
          </cell>
        </row>
        <row r="131">
          <cell r="A131">
            <v>28</v>
          </cell>
        </row>
        <row r="132">
          <cell r="A132">
            <v>37</v>
          </cell>
        </row>
        <row r="133">
          <cell r="A133">
            <v>38</v>
          </cell>
        </row>
        <row r="134">
          <cell r="A134">
            <v>40</v>
          </cell>
        </row>
        <row r="135">
          <cell r="A135">
            <v>42</v>
          </cell>
        </row>
        <row r="136">
          <cell r="A136">
            <v>43</v>
          </cell>
        </row>
        <row r="137">
          <cell r="A137">
            <v>25</v>
          </cell>
        </row>
        <row r="138">
          <cell r="A138">
            <v>39</v>
          </cell>
        </row>
        <row r="139">
          <cell r="A139">
            <v>22</v>
          </cell>
        </row>
        <row r="140">
          <cell r="A140">
            <v>23</v>
          </cell>
        </row>
        <row r="144">
          <cell r="A144">
            <v>1</v>
          </cell>
        </row>
        <row r="145">
          <cell r="A145">
            <v>2</v>
          </cell>
        </row>
        <row r="146">
          <cell r="A146">
            <v>3</v>
          </cell>
        </row>
        <row r="147">
          <cell r="A147">
            <v>5</v>
          </cell>
        </row>
        <row r="148">
          <cell r="A148">
            <v>6</v>
          </cell>
        </row>
        <row r="149">
          <cell r="A149">
            <v>7</v>
          </cell>
        </row>
        <row r="150">
          <cell r="A150">
            <v>8</v>
          </cell>
        </row>
        <row r="151">
          <cell r="A151">
            <v>9</v>
          </cell>
        </row>
        <row r="152">
          <cell r="A152">
            <v>17</v>
          </cell>
        </row>
        <row r="153">
          <cell r="A153">
            <v>43</v>
          </cell>
        </row>
        <row r="154">
          <cell r="A154">
            <v>44</v>
          </cell>
        </row>
        <row r="155">
          <cell r="A155">
            <v>22</v>
          </cell>
        </row>
        <row r="156">
          <cell r="A156">
            <v>24</v>
          </cell>
        </row>
        <row r="158">
          <cell r="A158">
            <v>28</v>
          </cell>
        </row>
        <row r="159">
          <cell r="A159">
            <v>37</v>
          </cell>
        </row>
        <row r="160">
          <cell r="A160">
            <v>25</v>
          </cell>
        </row>
        <row r="161">
          <cell r="A161">
            <v>38</v>
          </cell>
        </row>
        <row r="162">
          <cell r="A162">
            <v>40</v>
          </cell>
        </row>
        <row r="163">
          <cell r="A163">
            <v>42</v>
          </cell>
        </row>
        <row r="164">
          <cell r="A164">
            <v>43</v>
          </cell>
        </row>
        <row r="165">
          <cell r="A165">
            <v>39</v>
          </cell>
        </row>
        <row r="166">
          <cell r="A166">
            <v>22</v>
          </cell>
        </row>
        <row r="167">
          <cell r="A167">
            <v>23</v>
          </cell>
        </row>
        <row r="171">
          <cell r="A171">
            <v>10</v>
          </cell>
        </row>
        <row r="172">
          <cell r="A172">
            <v>11</v>
          </cell>
        </row>
        <row r="173">
          <cell r="A173">
            <v>12</v>
          </cell>
        </row>
        <row r="174">
          <cell r="A174">
            <v>13</v>
          </cell>
        </row>
        <row r="175">
          <cell r="A175">
            <v>16</v>
          </cell>
        </row>
        <row r="176">
          <cell r="A176">
            <v>18</v>
          </cell>
        </row>
        <row r="177">
          <cell r="A177">
            <v>41</v>
          </cell>
        </row>
        <row r="178">
          <cell r="A178">
            <v>25</v>
          </cell>
        </row>
        <row r="179">
          <cell r="A179">
            <v>22</v>
          </cell>
        </row>
        <row r="180">
          <cell r="A180">
            <v>24</v>
          </cell>
        </row>
        <row r="182">
          <cell r="A182">
            <v>28</v>
          </cell>
        </row>
        <row r="183">
          <cell r="A183">
            <v>37</v>
          </cell>
        </row>
        <row r="184">
          <cell r="A184">
            <v>38</v>
          </cell>
        </row>
        <row r="185">
          <cell r="A185">
            <v>40</v>
          </cell>
        </row>
        <row r="186">
          <cell r="A186">
            <v>42</v>
          </cell>
        </row>
        <row r="187">
          <cell r="A187">
            <v>43</v>
          </cell>
        </row>
        <row r="188">
          <cell r="A188">
            <v>25</v>
          </cell>
        </row>
        <row r="189">
          <cell r="A189">
            <v>39</v>
          </cell>
        </row>
        <row r="190">
          <cell r="A190">
            <v>45</v>
          </cell>
        </row>
        <row r="191">
          <cell r="A191">
            <v>22</v>
          </cell>
        </row>
        <row r="192">
          <cell r="A192">
            <v>23</v>
          </cell>
        </row>
        <row r="196">
          <cell r="A196">
            <v>10</v>
          </cell>
        </row>
        <row r="197">
          <cell r="A197">
            <v>11</v>
          </cell>
        </row>
        <row r="198">
          <cell r="A198">
            <v>12</v>
          </cell>
        </row>
        <row r="199">
          <cell r="A199">
            <v>13</v>
          </cell>
        </row>
        <row r="200">
          <cell r="A200">
            <v>15</v>
          </cell>
        </row>
        <row r="201">
          <cell r="A201">
            <v>21</v>
          </cell>
        </row>
        <row r="202">
          <cell r="A202">
            <v>41</v>
          </cell>
        </row>
        <row r="203">
          <cell r="A203">
            <v>25</v>
          </cell>
        </row>
        <row r="204">
          <cell r="A204">
            <v>22</v>
          </cell>
        </row>
        <row r="205">
          <cell r="A205">
            <v>24</v>
          </cell>
        </row>
        <row r="207">
          <cell r="A207">
            <v>28</v>
          </cell>
        </row>
        <row r="208">
          <cell r="A208">
            <v>37</v>
          </cell>
        </row>
        <row r="209">
          <cell r="A209">
            <v>38</v>
          </cell>
        </row>
        <row r="210">
          <cell r="A210">
            <v>40</v>
          </cell>
        </row>
        <row r="211">
          <cell r="A211">
            <v>42</v>
          </cell>
        </row>
        <row r="212">
          <cell r="A212">
            <v>43</v>
          </cell>
        </row>
        <row r="213">
          <cell r="A213">
            <v>25</v>
          </cell>
        </row>
        <row r="214">
          <cell r="A214">
            <v>39</v>
          </cell>
        </row>
        <row r="215">
          <cell r="A215">
            <v>22</v>
          </cell>
        </row>
        <row r="216">
          <cell r="A216">
            <v>23</v>
          </cell>
        </row>
        <row r="220">
          <cell r="A220">
            <v>10</v>
          </cell>
        </row>
        <row r="221">
          <cell r="A221">
            <v>11</v>
          </cell>
        </row>
        <row r="222">
          <cell r="A222">
            <v>12</v>
          </cell>
        </row>
        <row r="223">
          <cell r="A223">
            <v>13</v>
          </cell>
        </row>
        <row r="224">
          <cell r="A224">
            <v>14</v>
          </cell>
        </row>
        <row r="225">
          <cell r="A225">
            <v>20</v>
          </cell>
        </row>
        <row r="226">
          <cell r="A226">
            <v>41</v>
          </cell>
        </row>
        <row r="227">
          <cell r="A227">
            <v>25</v>
          </cell>
        </row>
        <row r="228">
          <cell r="A228">
            <v>22</v>
          </cell>
        </row>
        <row r="229">
          <cell r="A229">
            <v>24</v>
          </cell>
        </row>
        <row r="231">
          <cell r="A231">
            <v>28</v>
          </cell>
        </row>
        <row r="232">
          <cell r="A232">
            <v>37</v>
          </cell>
        </row>
        <row r="233">
          <cell r="A233">
            <v>38</v>
          </cell>
        </row>
        <row r="234">
          <cell r="A234">
            <v>40</v>
          </cell>
        </row>
        <row r="235">
          <cell r="A235">
            <v>42</v>
          </cell>
        </row>
        <row r="236">
          <cell r="A236">
            <v>43</v>
          </cell>
        </row>
        <row r="237">
          <cell r="A237">
            <v>25</v>
          </cell>
        </row>
        <row r="238">
          <cell r="A238">
            <v>39</v>
          </cell>
        </row>
        <row r="239">
          <cell r="A239">
            <v>22</v>
          </cell>
        </row>
        <row r="240">
          <cell r="A240">
            <v>23</v>
          </cell>
        </row>
        <row r="244">
          <cell r="A244">
            <v>10</v>
          </cell>
        </row>
        <row r="245">
          <cell r="A245">
            <v>11</v>
          </cell>
        </row>
        <row r="246">
          <cell r="A246">
            <v>12</v>
          </cell>
        </row>
        <row r="247">
          <cell r="A247">
            <v>13</v>
          </cell>
        </row>
        <row r="248">
          <cell r="A248">
            <v>15</v>
          </cell>
        </row>
        <row r="249">
          <cell r="A249">
            <v>21</v>
          </cell>
        </row>
        <row r="250">
          <cell r="A250">
            <v>41</v>
          </cell>
        </row>
        <row r="251">
          <cell r="A251">
            <v>25</v>
          </cell>
        </row>
        <row r="252">
          <cell r="A252">
            <v>22</v>
          </cell>
        </row>
        <row r="253">
          <cell r="A253">
            <v>24</v>
          </cell>
        </row>
        <row r="255">
          <cell r="A255">
            <v>28</v>
          </cell>
        </row>
        <row r="256">
          <cell r="A256">
            <v>37</v>
          </cell>
        </row>
        <row r="257">
          <cell r="A257">
            <v>38</v>
          </cell>
        </row>
        <row r="258">
          <cell r="A258">
            <v>40</v>
          </cell>
        </row>
        <row r="259">
          <cell r="A259">
            <v>42</v>
          </cell>
        </row>
        <row r="260">
          <cell r="A260">
            <v>43</v>
          </cell>
        </row>
        <row r="261">
          <cell r="A261">
            <v>25</v>
          </cell>
        </row>
        <row r="262">
          <cell r="A262">
            <v>39</v>
          </cell>
        </row>
        <row r="263">
          <cell r="A263">
            <v>22</v>
          </cell>
        </row>
        <row r="264">
          <cell r="A264">
            <v>23</v>
          </cell>
        </row>
        <row r="268">
          <cell r="A268">
            <v>1</v>
          </cell>
        </row>
        <row r="269">
          <cell r="A269">
            <v>2</v>
          </cell>
        </row>
        <row r="270">
          <cell r="A270">
            <v>3</v>
          </cell>
        </row>
        <row r="271">
          <cell r="A271">
            <v>5</v>
          </cell>
        </row>
        <row r="272">
          <cell r="A272">
            <v>6</v>
          </cell>
        </row>
        <row r="273">
          <cell r="A273">
            <v>7</v>
          </cell>
        </row>
        <row r="274">
          <cell r="A274">
            <v>8</v>
          </cell>
        </row>
        <row r="275">
          <cell r="A275">
            <v>9</v>
          </cell>
        </row>
        <row r="276">
          <cell r="A276">
            <v>17</v>
          </cell>
        </row>
        <row r="277">
          <cell r="A277">
            <v>43</v>
          </cell>
        </row>
        <row r="278">
          <cell r="A278">
            <v>44</v>
          </cell>
        </row>
        <row r="279">
          <cell r="A279">
            <v>22</v>
          </cell>
        </row>
        <row r="280">
          <cell r="A280">
            <v>24</v>
          </cell>
        </row>
        <row r="282">
          <cell r="A282">
            <v>28</v>
          </cell>
        </row>
        <row r="283">
          <cell r="A283">
            <v>37</v>
          </cell>
        </row>
        <row r="284">
          <cell r="A284">
            <v>25</v>
          </cell>
        </row>
        <row r="285">
          <cell r="A285">
            <v>38</v>
          </cell>
        </row>
        <row r="286">
          <cell r="A286">
            <v>40</v>
          </cell>
        </row>
        <row r="287">
          <cell r="A287">
            <v>42</v>
          </cell>
        </row>
        <row r="288">
          <cell r="A288">
            <v>43</v>
          </cell>
        </row>
        <row r="289">
          <cell r="A289">
            <v>39</v>
          </cell>
        </row>
        <row r="290">
          <cell r="A290">
            <v>22</v>
          </cell>
        </row>
        <row r="291">
          <cell r="A291">
            <v>23</v>
          </cell>
        </row>
        <row r="293">
          <cell r="A293">
            <v>37</v>
          </cell>
        </row>
        <row r="295">
          <cell r="A295">
            <v>1</v>
          </cell>
        </row>
        <row r="296">
          <cell r="A296">
            <v>2</v>
          </cell>
        </row>
        <row r="297">
          <cell r="A297">
            <v>3</v>
          </cell>
        </row>
        <row r="298">
          <cell r="A298">
            <v>5</v>
          </cell>
        </row>
        <row r="299">
          <cell r="A299">
            <v>6</v>
          </cell>
        </row>
        <row r="300">
          <cell r="A300">
            <v>7</v>
          </cell>
        </row>
        <row r="301">
          <cell r="A301">
            <v>8</v>
          </cell>
        </row>
        <row r="302">
          <cell r="A302">
            <v>9</v>
          </cell>
        </row>
        <row r="303">
          <cell r="A303">
            <v>17</v>
          </cell>
        </row>
        <row r="304">
          <cell r="A304">
            <v>43</v>
          </cell>
        </row>
        <row r="305">
          <cell r="A305">
            <v>44</v>
          </cell>
        </row>
        <row r="306">
          <cell r="A306">
            <v>22</v>
          </cell>
        </row>
        <row r="307">
          <cell r="A307">
            <v>24</v>
          </cell>
        </row>
        <row r="309">
          <cell r="A309">
            <v>37</v>
          </cell>
        </row>
        <row r="310">
          <cell r="A310">
            <v>25</v>
          </cell>
        </row>
        <row r="311">
          <cell r="A311">
            <v>38</v>
          </cell>
        </row>
        <row r="312">
          <cell r="A312">
            <v>40</v>
          </cell>
        </row>
        <row r="313">
          <cell r="A313">
            <v>42</v>
          </cell>
        </row>
        <row r="314">
          <cell r="A314">
            <v>43</v>
          </cell>
        </row>
        <row r="315">
          <cell r="A315">
            <v>39</v>
          </cell>
        </row>
        <row r="316">
          <cell r="A316">
            <v>22</v>
          </cell>
        </row>
        <row r="317">
          <cell r="A317">
            <v>23</v>
          </cell>
        </row>
        <row r="321">
          <cell r="A321">
            <v>10</v>
          </cell>
        </row>
        <row r="322">
          <cell r="A322">
            <v>11</v>
          </cell>
        </row>
        <row r="323">
          <cell r="A323">
            <v>12</v>
          </cell>
        </row>
        <row r="324">
          <cell r="A324">
            <v>13</v>
          </cell>
        </row>
        <row r="325">
          <cell r="A325">
            <v>14</v>
          </cell>
        </row>
        <row r="326">
          <cell r="A326">
            <v>20</v>
          </cell>
        </row>
        <row r="327">
          <cell r="A327">
            <v>41</v>
          </cell>
        </row>
        <row r="328">
          <cell r="A328">
            <v>25</v>
          </cell>
        </row>
        <row r="329">
          <cell r="A329">
            <v>22</v>
          </cell>
        </row>
        <row r="330">
          <cell r="A330">
            <v>24</v>
          </cell>
        </row>
        <row r="332">
          <cell r="A332">
            <v>28</v>
          </cell>
        </row>
        <row r="333">
          <cell r="A333">
            <v>37</v>
          </cell>
        </row>
        <row r="334">
          <cell r="A334">
            <v>38</v>
          </cell>
        </row>
        <row r="335">
          <cell r="A335">
            <v>40</v>
          </cell>
        </row>
        <row r="336">
          <cell r="A336">
            <v>42</v>
          </cell>
        </row>
        <row r="337">
          <cell r="A337">
            <v>43</v>
          </cell>
        </row>
        <row r="338">
          <cell r="A338">
            <v>25</v>
          </cell>
        </row>
        <row r="339">
          <cell r="A339">
            <v>39</v>
          </cell>
        </row>
        <row r="340">
          <cell r="A340">
            <v>22</v>
          </cell>
        </row>
        <row r="341">
          <cell r="A341">
            <v>23</v>
          </cell>
        </row>
        <row r="343">
          <cell r="A343">
            <v>22</v>
          </cell>
        </row>
        <row r="345">
          <cell r="A345">
            <v>10</v>
          </cell>
        </row>
        <row r="346">
          <cell r="A346">
            <v>11</v>
          </cell>
        </row>
        <row r="347">
          <cell r="A347">
            <v>12</v>
          </cell>
        </row>
        <row r="348">
          <cell r="A348">
            <v>13</v>
          </cell>
        </row>
        <row r="349">
          <cell r="A349">
            <v>14</v>
          </cell>
        </row>
        <row r="350">
          <cell r="A350">
            <v>20</v>
          </cell>
        </row>
        <row r="351">
          <cell r="A351">
            <v>41</v>
          </cell>
        </row>
        <row r="352">
          <cell r="A352">
            <v>25</v>
          </cell>
        </row>
        <row r="353">
          <cell r="A353">
            <v>22</v>
          </cell>
        </row>
        <row r="354">
          <cell r="A354">
            <v>24</v>
          </cell>
        </row>
        <row r="356">
          <cell r="A356">
            <v>28</v>
          </cell>
        </row>
        <row r="357">
          <cell r="A357">
            <v>37</v>
          </cell>
        </row>
        <row r="358">
          <cell r="A358">
            <v>38</v>
          </cell>
        </row>
        <row r="359">
          <cell r="A359">
            <v>40</v>
          </cell>
        </row>
        <row r="360">
          <cell r="A360">
            <v>42</v>
          </cell>
        </row>
        <row r="361">
          <cell r="A361">
            <v>43</v>
          </cell>
        </row>
        <row r="362">
          <cell r="A362">
            <v>25</v>
          </cell>
        </row>
        <row r="363">
          <cell r="A363">
            <v>39</v>
          </cell>
        </row>
        <row r="364">
          <cell r="A364">
            <v>22</v>
          </cell>
        </row>
        <row r="365">
          <cell r="A365">
            <v>23</v>
          </cell>
        </row>
        <row r="369">
          <cell r="A369">
            <v>10</v>
          </cell>
        </row>
        <row r="370">
          <cell r="A370">
            <v>11</v>
          </cell>
        </row>
        <row r="371">
          <cell r="A371">
            <v>12</v>
          </cell>
        </row>
        <row r="372">
          <cell r="A372">
            <v>13</v>
          </cell>
        </row>
        <row r="373">
          <cell r="A373">
            <v>14</v>
          </cell>
        </row>
        <row r="374">
          <cell r="A374">
            <v>20</v>
          </cell>
        </row>
        <row r="375">
          <cell r="A375">
            <v>41</v>
          </cell>
        </row>
        <row r="376">
          <cell r="A376">
            <v>25</v>
          </cell>
        </row>
        <row r="377">
          <cell r="A377">
            <v>22</v>
          </cell>
        </row>
        <row r="378">
          <cell r="A378">
            <v>24</v>
          </cell>
        </row>
        <row r="380">
          <cell r="A380">
            <v>28</v>
          </cell>
        </row>
        <row r="381">
          <cell r="A381">
            <v>37</v>
          </cell>
        </row>
        <row r="382">
          <cell r="A382">
            <v>25</v>
          </cell>
        </row>
        <row r="383">
          <cell r="A383">
            <v>38</v>
          </cell>
        </row>
        <row r="384">
          <cell r="A384">
            <v>40</v>
          </cell>
        </row>
        <row r="385">
          <cell r="A385">
            <v>42</v>
          </cell>
        </row>
        <row r="386">
          <cell r="A386">
            <v>43</v>
          </cell>
        </row>
        <row r="387">
          <cell r="A387">
            <v>39</v>
          </cell>
        </row>
        <row r="388">
          <cell r="A388">
            <v>22</v>
          </cell>
        </row>
        <row r="389">
          <cell r="A389">
            <v>23</v>
          </cell>
        </row>
        <row r="393">
          <cell r="A393">
            <v>10</v>
          </cell>
        </row>
        <row r="394">
          <cell r="A394">
            <v>11</v>
          </cell>
        </row>
        <row r="395">
          <cell r="A395">
            <v>12</v>
          </cell>
        </row>
        <row r="396">
          <cell r="A396">
            <v>13</v>
          </cell>
        </row>
        <row r="397">
          <cell r="A397">
            <v>15</v>
          </cell>
        </row>
        <row r="398">
          <cell r="A398">
            <v>21</v>
          </cell>
        </row>
        <row r="399">
          <cell r="A399">
            <v>41</v>
          </cell>
        </row>
        <row r="400">
          <cell r="A400">
            <v>25</v>
          </cell>
        </row>
        <row r="401">
          <cell r="A401">
            <v>22</v>
          </cell>
        </row>
        <row r="402">
          <cell r="A402">
            <v>24</v>
          </cell>
        </row>
        <row r="404">
          <cell r="A404">
            <v>28</v>
          </cell>
        </row>
        <row r="405">
          <cell r="A405">
            <v>37</v>
          </cell>
        </row>
        <row r="406">
          <cell r="A406">
            <v>25</v>
          </cell>
        </row>
        <row r="407">
          <cell r="A407">
            <v>38</v>
          </cell>
        </row>
        <row r="408">
          <cell r="A408">
            <v>40</v>
          </cell>
        </row>
        <row r="409">
          <cell r="A409">
            <v>42</v>
          </cell>
        </row>
        <row r="410">
          <cell r="A410">
            <v>43</v>
          </cell>
        </row>
        <row r="411">
          <cell r="A411">
            <v>39</v>
          </cell>
        </row>
        <row r="412">
          <cell r="A412">
            <v>22</v>
          </cell>
        </row>
        <row r="413">
          <cell r="A413">
            <v>23</v>
          </cell>
        </row>
        <row r="417">
          <cell r="A417">
            <v>1</v>
          </cell>
        </row>
        <row r="418">
          <cell r="A418">
            <v>2</v>
          </cell>
        </row>
        <row r="419">
          <cell r="A419">
            <v>3</v>
          </cell>
        </row>
        <row r="420">
          <cell r="A420">
            <v>5</v>
          </cell>
        </row>
        <row r="421">
          <cell r="A421">
            <v>6</v>
          </cell>
        </row>
        <row r="422">
          <cell r="A422">
            <v>7</v>
          </cell>
        </row>
        <row r="423">
          <cell r="A423">
            <v>8</v>
          </cell>
        </row>
        <row r="424">
          <cell r="A424">
            <v>9</v>
          </cell>
        </row>
        <row r="425">
          <cell r="A425">
            <v>17</v>
          </cell>
        </row>
        <row r="426">
          <cell r="A426">
            <v>43</v>
          </cell>
        </row>
        <row r="427">
          <cell r="A427">
            <v>44</v>
          </cell>
        </row>
        <row r="428">
          <cell r="A428">
            <v>22</v>
          </cell>
        </row>
        <row r="429">
          <cell r="A429">
            <v>24</v>
          </cell>
        </row>
        <row r="431">
          <cell r="A431">
            <v>28</v>
          </cell>
        </row>
        <row r="432">
          <cell r="A432">
            <v>37</v>
          </cell>
        </row>
        <row r="433">
          <cell r="A433">
            <v>25</v>
          </cell>
        </row>
        <row r="434">
          <cell r="A434">
            <v>38</v>
          </cell>
        </row>
        <row r="435">
          <cell r="A435">
            <v>40</v>
          </cell>
        </row>
        <row r="436">
          <cell r="A436">
            <v>42</v>
          </cell>
        </row>
        <row r="437">
          <cell r="A437">
            <v>43</v>
          </cell>
        </row>
        <row r="438">
          <cell r="A438">
            <v>39</v>
          </cell>
        </row>
        <row r="439">
          <cell r="A439">
            <v>22</v>
          </cell>
        </row>
        <row r="440">
          <cell r="A440">
            <v>23</v>
          </cell>
        </row>
        <row r="448">
          <cell r="A448">
            <v>1</v>
          </cell>
        </row>
        <row r="449">
          <cell r="A449">
            <v>2</v>
          </cell>
        </row>
        <row r="450">
          <cell r="A450">
            <v>3</v>
          </cell>
        </row>
        <row r="451">
          <cell r="A451">
            <v>5</v>
          </cell>
        </row>
        <row r="452">
          <cell r="A452">
            <v>6</v>
          </cell>
        </row>
        <row r="453">
          <cell r="A453">
            <v>7</v>
          </cell>
        </row>
        <row r="454">
          <cell r="A454">
            <v>8</v>
          </cell>
        </row>
        <row r="455">
          <cell r="A455">
            <v>9</v>
          </cell>
        </row>
        <row r="456">
          <cell r="A456">
            <v>17</v>
          </cell>
        </row>
        <row r="457">
          <cell r="A457">
            <v>43</v>
          </cell>
        </row>
        <row r="458">
          <cell r="A458">
            <v>44</v>
          </cell>
        </row>
        <row r="459">
          <cell r="A459">
            <v>22</v>
          </cell>
        </row>
        <row r="460">
          <cell r="A460">
            <v>24</v>
          </cell>
        </row>
        <row r="462">
          <cell r="A462">
            <v>28</v>
          </cell>
        </row>
        <row r="463">
          <cell r="A463">
            <v>37</v>
          </cell>
        </row>
        <row r="464">
          <cell r="A464">
            <v>25</v>
          </cell>
        </row>
        <row r="465">
          <cell r="A465">
            <v>38</v>
          </cell>
        </row>
        <row r="466">
          <cell r="A466">
            <v>40</v>
          </cell>
        </row>
        <row r="467">
          <cell r="A467">
            <v>42</v>
          </cell>
        </row>
        <row r="468">
          <cell r="A468">
            <v>43</v>
          </cell>
        </row>
        <row r="469">
          <cell r="A469">
            <v>39</v>
          </cell>
        </row>
        <row r="470">
          <cell r="A470">
            <v>45</v>
          </cell>
        </row>
        <row r="471">
          <cell r="A471">
            <v>22</v>
          </cell>
        </row>
        <row r="472">
          <cell r="A472">
            <v>23</v>
          </cell>
        </row>
        <row r="476">
          <cell r="A476">
            <v>10</v>
          </cell>
        </row>
        <row r="477">
          <cell r="A477">
            <v>11</v>
          </cell>
        </row>
        <row r="478">
          <cell r="A478">
            <v>12</v>
          </cell>
        </row>
        <row r="479">
          <cell r="A479">
            <v>13</v>
          </cell>
        </row>
        <row r="480">
          <cell r="A480">
            <v>15</v>
          </cell>
        </row>
        <row r="481">
          <cell r="A481">
            <v>21</v>
          </cell>
        </row>
        <row r="482">
          <cell r="A482">
            <v>41</v>
          </cell>
        </row>
        <row r="483">
          <cell r="A483">
            <v>25</v>
          </cell>
        </row>
        <row r="484">
          <cell r="A484">
            <v>22</v>
          </cell>
        </row>
        <row r="485">
          <cell r="A485">
            <v>24</v>
          </cell>
        </row>
        <row r="487">
          <cell r="A487">
            <v>28</v>
          </cell>
        </row>
        <row r="488">
          <cell r="A488">
            <v>37</v>
          </cell>
        </row>
        <row r="489">
          <cell r="A489">
            <v>38</v>
          </cell>
        </row>
        <row r="490">
          <cell r="A490">
            <v>40</v>
          </cell>
        </row>
        <row r="491">
          <cell r="A491">
            <v>42</v>
          </cell>
        </row>
        <row r="492">
          <cell r="A492">
            <v>43</v>
          </cell>
        </row>
        <row r="493">
          <cell r="A493">
            <v>25</v>
          </cell>
        </row>
        <row r="494">
          <cell r="A494">
            <v>39</v>
          </cell>
        </row>
        <row r="495">
          <cell r="A495">
            <v>22</v>
          </cell>
        </row>
        <row r="496">
          <cell r="A496">
            <v>23</v>
          </cell>
        </row>
        <row r="500">
          <cell r="A500">
            <v>10</v>
          </cell>
        </row>
        <row r="501">
          <cell r="A501">
            <v>11</v>
          </cell>
        </row>
        <row r="502">
          <cell r="A502">
            <v>12</v>
          </cell>
        </row>
        <row r="503">
          <cell r="A503">
            <v>13</v>
          </cell>
        </row>
        <row r="504">
          <cell r="A504">
            <v>15</v>
          </cell>
        </row>
        <row r="505">
          <cell r="A505">
            <v>21</v>
          </cell>
        </row>
        <row r="506">
          <cell r="A506">
            <v>41</v>
          </cell>
        </row>
        <row r="507">
          <cell r="A507">
            <v>25</v>
          </cell>
        </row>
        <row r="508">
          <cell r="A508">
            <v>22</v>
          </cell>
        </row>
        <row r="509">
          <cell r="A509">
            <v>24</v>
          </cell>
        </row>
        <row r="511">
          <cell r="A511">
            <v>28</v>
          </cell>
        </row>
        <row r="512">
          <cell r="A512">
            <v>37</v>
          </cell>
        </row>
        <row r="513">
          <cell r="A513">
            <v>38</v>
          </cell>
        </row>
        <row r="514">
          <cell r="A514">
            <v>40</v>
          </cell>
        </row>
        <row r="515">
          <cell r="A515">
            <v>42</v>
          </cell>
        </row>
        <row r="516">
          <cell r="A516">
            <v>43</v>
          </cell>
        </row>
        <row r="517">
          <cell r="A517">
            <v>25</v>
          </cell>
        </row>
        <row r="518">
          <cell r="A518">
            <v>39</v>
          </cell>
        </row>
        <row r="519">
          <cell r="A519">
            <v>22</v>
          </cell>
        </row>
        <row r="520">
          <cell r="A520">
            <v>23</v>
          </cell>
        </row>
        <row r="522">
          <cell r="A522">
            <v>25</v>
          </cell>
        </row>
        <row r="524">
          <cell r="A524">
            <v>10</v>
          </cell>
        </row>
        <row r="525">
          <cell r="A525">
            <v>11</v>
          </cell>
        </row>
        <row r="526">
          <cell r="A526">
            <v>12</v>
          </cell>
        </row>
        <row r="527">
          <cell r="A527">
            <v>13</v>
          </cell>
        </row>
        <row r="528">
          <cell r="A528">
            <v>15</v>
          </cell>
        </row>
        <row r="529">
          <cell r="A529">
            <v>21</v>
          </cell>
        </row>
        <row r="530">
          <cell r="A530">
            <v>41</v>
          </cell>
        </row>
        <row r="531">
          <cell r="A531">
            <v>25</v>
          </cell>
        </row>
        <row r="532">
          <cell r="A532">
            <v>22</v>
          </cell>
        </row>
        <row r="533">
          <cell r="A533">
            <v>24</v>
          </cell>
        </row>
        <row r="535">
          <cell r="A535">
            <v>28</v>
          </cell>
        </row>
        <row r="536">
          <cell r="A536">
            <v>37</v>
          </cell>
        </row>
        <row r="537">
          <cell r="A537">
            <v>38</v>
          </cell>
        </row>
        <row r="538">
          <cell r="A538">
            <v>40</v>
          </cell>
        </row>
        <row r="539">
          <cell r="A539">
            <v>42</v>
          </cell>
        </row>
        <row r="540">
          <cell r="A540">
            <v>43</v>
          </cell>
        </row>
        <row r="541">
          <cell r="A541">
            <v>25</v>
          </cell>
        </row>
        <row r="542">
          <cell r="A542">
            <v>39</v>
          </cell>
        </row>
        <row r="543">
          <cell r="A543">
            <v>22</v>
          </cell>
        </row>
        <row r="544">
          <cell r="A544">
            <v>23</v>
          </cell>
        </row>
        <row r="548">
          <cell r="A548">
            <v>10</v>
          </cell>
        </row>
        <row r="549">
          <cell r="A549">
            <v>11</v>
          </cell>
        </row>
        <row r="550">
          <cell r="A550">
            <v>12</v>
          </cell>
        </row>
        <row r="551">
          <cell r="A551">
            <v>13</v>
          </cell>
        </row>
        <row r="552">
          <cell r="A552">
            <v>15</v>
          </cell>
        </row>
        <row r="553">
          <cell r="A553">
            <v>21</v>
          </cell>
        </row>
        <row r="554">
          <cell r="A554">
            <v>41</v>
          </cell>
        </row>
        <row r="555">
          <cell r="A555">
            <v>25</v>
          </cell>
        </row>
        <row r="556">
          <cell r="A556">
            <v>22</v>
          </cell>
        </row>
        <row r="557">
          <cell r="A557">
            <v>24</v>
          </cell>
        </row>
        <row r="559">
          <cell r="A559">
            <v>28</v>
          </cell>
        </row>
        <row r="560">
          <cell r="A560">
            <v>37</v>
          </cell>
        </row>
        <row r="561">
          <cell r="A561">
            <v>38</v>
          </cell>
        </row>
        <row r="562">
          <cell r="A562">
            <v>40</v>
          </cell>
        </row>
        <row r="563">
          <cell r="A563">
            <v>42</v>
          </cell>
        </row>
        <row r="564">
          <cell r="A564">
            <v>43</v>
          </cell>
        </row>
        <row r="565">
          <cell r="A565">
            <v>25</v>
          </cell>
        </row>
        <row r="566">
          <cell r="A566">
            <v>39</v>
          </cell>
        </row>
        <row r="567">
          <cell r="A567">
            <v>22</v>
          </cell>
        </row>
        <row r="568">
          <cell r="A568">
            <v>23</v>
          </cell>
        </row>
        <row r="572">
          <cell r="A572">
            <v>1</v>
          </cell>
        </row>
        <row r="573">
          <cell r="A573">
            <v>2</v>
          </cell>
        </row>
        <row r="574">
          <cell r="A574">
            <v>3</v>
          </cell>
        </row>
        <row r="575">
          <cell r="A575">
            <v>5</v>
          </cell>
        </row>
        <row r="576">
          <cell r="A576">
            <v>6</v>
          </cell>
        </row>
        <row r="577">
          <cell r="A577">
            <v>7</v>
          </cell>
        </row>
        <row r="578">
          <cell r="A578">
            <v>8</v>
          </cell>
        </row>
        <row r="579">
          <cell r="A579">
            <v>9</v>
          </cell>
        </row>
        <row r="580">
          <cell r="A580">
            <v>17</v>
          </cell>
        </row>
        <row r="581">
          <cell r="A581">
            <v>43</v>
          </cell>
        </row>
        <row r="582">
          <cell r="A582">
            <v>44</v>
          </cell>
        </row>
        <row r="583">
          <cell r="A583">
            <v>22</v>
          </cell>
        </row>
        <row r="584">
          <cell r="A584">
            <v>24</v>
          </cell>
        </row>
        <row r="586">
          <cell r="A586">
            <v>28</v>
          </cell>
        </row>
        <row r="587">
          <cell r="A587">
            <v>26</v>
          </cell>
        </row>
        <row r="588">
          <cell r="A588">
            <v>37</v>
          </cell>
        </row>
        <row r="589">
          <cell r="A589">
            <v>25</v>
          </cell>
        </row>
        <row r="590">
          <cell r="A590">
            <v>38</v>
          </cell>
        </row>
        <row r="591">
          <cell r="A591">
            <v>40</v>
          </cell>
        </row>
        <row r="592">
          <cell r="A592">
            <v>42</v>
          </cell>
        </row>
        <row r="593">
          <cell r="A593">
            <v>43</v>
          </cell>
        </row>
        <row r="594">
          <cell r="A594">
            <v>39</v>
          </cell>
        </row>
        <row r="595">
          <cell r="A595">
            <v>45</v>
          </cell>
        </row>
        <row r="596">
          <cell r="A596">
            <v>22</v>
          </cell>
        </row>
        <row r="597">
          <cell r="A597">
            <v>23</v>
          </cell>
        </row>
        <row r="601">
          <cell r="A601">
            <v>10</v>
          </cell>
        </row>
        <row r="602">
          <cell r="A602">
            <v>11</v>
          </cell>
        </row>
        <row r="603">
          <cell r="A603">
            <v>12</v>
          </cell>
        </row>
        <row r="604">
          <cell r="A604">
            <v>13</v>
          </cell>
        </row>
        <row r="605">
          <cell r="A605">
            <v>14</v>
          </cell>
        </row>
        <row r="606">
          <cell r="A606">
            <v>20</v>
          </cell>
        </row>
        <row r="607">
          <cell r="A607">
            <v>41</v>
          </cell>
        </row>
        <row r="608">
          <cell r="A608">
            <v>25</v>
          </cell>
        </row>
        <row r="609">
          <cell r="A609">
            <v>22</v>
          </cell>
        </row>
        <row r="610">
          <cell r="A610">
            <v>24</v>
          </cell>
        </row>
        <row r="612">
          <cell r="A612">
            <v>28</v>
          </cell>
        </row>
        <row r="613">
          <cell r="A613">
            <v>37</v>
          </cell>
        </row>
        <row r="614">
          <cell r="A614">
            <v>38</v>
          </cell>
        </row>
        <row r="615">
          <cell r="A615">
            <v>40</v>
          </cell>
        </row>
        <row r="616">
          <cell r="A616">
            <v>42</v>
          </cell>
        </row>
        <row r="617">
          <cell r="A617">
            <v>43</v>
          </cell>
        </row>
        <row r="618">
          <cell r="A618">
            <v>25</v>
          </cell>
        </row>
        <row r="619">
          <cell r="A619">
            <v>39</v>
          </cell>
        </row>
        <row r="620">
          <cell r="A620">
            <v>22</v>
          </cell>
        </row>
        <row r="621">
          <cell r="A621">
            <v>23</v>
          </cell>
        </row>
      </sheetData>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refreshError="1"/>
      <sheetData sheetId="22"/>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sheetData sheetId="62" refreshError="1"/>
      <sheetData sheetId="63"/>
      <sheetData sheetId="64"/>
      <sheetData sheetId="65"/>
      <sheetData sheetId="66" refreshError="1"/>
      <sheetData sheetId="67"/>
      <sheetData sheetId="68" refreshError="1"/>
      <sheetData sheetId="69"/>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refreshError="1"/>
      <sheetData sheetId="98" refreshError="1"/>
      <sheetData sheetId="99" refreshError="1"/>
      <sheetData sheetId="100" refreshError="1"/>
      <sheetData sheetId="101" refreshError="1"/>
      <sheetData sheetId="102" refreshError="1"/>
      <sheetData sheetId="103" refreshError="1"/>
      <sheetData sheetId="104"/>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refreshError="1"/>
      <sheetData sheetId="118"/>
      <sheetData sheetId="119" refreshError="1"/>
      <sheetData sheetId="120" refreshError="1"/>
      <sheetData sheetId="121" refreshError="1"/>
      <sheetData sheetId="122"/>
      <sheetData sheetId="123" refreshError="1"/>
      <sheetData sheetId="124" refreshError="1"/>
      <sheetData sheetId="125" refreshError="1"/>
      <sheetData sheetId="126" refreshError="1"/>
      <sheetData sheetId="127"/>
      <sheetData sheetId="128"/>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IST (3)"/>
      <sheetName val="PLIST 2"/>
      <sheetName val="PHULUC1"/>
      <sheetName val="PHULUC1 (2)"/>
      <sheetName val="PLDT1 (2)"/>
      <sheetName val="P.LUC TGTT1"/>
      <sheetName val="P.LUC TGTT (2)"/>
      <sheetName val="TKDT"/>
      <sheetName val="PLDT"/>
      <sheetName val="TKSXXK"/>
      <sheetName val="PLXXK"/>
      <sheetName val="tkkd"/>
      <sheetName val="PLUCKD"/>
      <sheetName val="PLKD"/>
      <sheetName val="HDONG"/>
      <sheetName val="HDONG 1"/>
      <sheetName val="HD T.VIET"/>
      <sheetName val="HD.TVIET1"/>
      <sheetName val="INVOICE"/>
      <sheetName val="INVOICE 2"/>
      <sheetName val="DCK"/>
      <sheetName val="00000000"/>
      <sheetName val="10000000"/>
      <sheetName val="20000000"/>
      <sheetName val="00000001"/>
      <sheetName val="00000002"/>
      <sheetName val="XL4Poppy"/>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row r="9">
          <cell r="C9" t="b">
            <v>1</v>
          </cell>
        </row>
      </sheetData>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Sheet"/>
      <sheetName val="Table of Contents"/>
      <sheetName val="Pump DS"/>
      <sheetName val="Diesel Engine 1-3"/>
      <sheetName val="GEAR BOX 1-3"/>
      <sheetName val=" Typical LV Motor"/>
      <sheetName val="Weight"/>
      <sheetName val="noise ds"/>
      <sheetName val="Pump Uni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지입자재"/>
      <sheetName val="PIPE위치집계"/>
      <sheetName val="보호철판 집계표"/>
      <sheetName val="랜드마크 집계표"/>
      <sheetName val="프로텍터 집계표"/>
      <sheetName val="프로텍터 시공현황"/>
      <sheetName val="프로텍터 차선별 집계표"/>
      <sheetName val="ROLLER,SMOOTHER 집계표"/>
      <sheetName val="ROLLER,SMOOTHER 설치현황"/>
      <sheetName val="95신규호표"/>
      <sheetName val="VS배관내역서"/>
      <sheetName val="Factor"/>
      <sheetName val="Joints"/>
      <sheetName val="ASME B 36.10 M"/>
    </sheetNames>
    <sheetDataSet>
      <sheetData sheetId="0" refreshError="1"/>
      <sheetData sheetId="1" refreshError="1"/>
      <sheetData sheetId="2"/>
      <sheetData sheetId="3"/>
      <sheetData sheetId="4"/>
      <sheetData sheetId="5"/>
      <sheetData sheetId="6" refreshError="1"/>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unterSplit"/>
      <sheetName val="Organic Scav"/>
      <sheetName val="Air consumption"/>
      <sheetName val="Power consump"/>
      <sheetName val="Chem consump"/>
      <sheetName val="Co-current"/>
      <sheetName val="DMFHoriz"/>
      <sheetName val="DMFVert"/>
      <sheetName val="Counter "/>
      <sheetName val="Pipe Sizing"/>
      <sheetName val="RO Cleaning"/>
      <sheetName val="UPCORE"/>
      <sheetName val="MixBed"/>
      <sheetName val="Analy"/>
      <sheetName val="CondPol"/>
      <sheetName val="Sheet1"/>
      <sheetName val="CaCO3 Conversion"/>
      <sheetName val="Storage Tank"/>
      <sheetName val="ACF"/>
      <sheetName val="Clarifier"/>
      <sheetName val="Sheet23"/>
      <sheetName val="pHadj"/>
      <sheetName val="Degasif"/>
      <sheetName val="Filter Press"/>
      <sheetName val="Dosing"/>
      <sheetName val="Neutralization"/>
      <sheetName val="Greensand"/>
      <sheetName val="Soft Exchanger"/>
      <sheetName val="DB_ET200(R. A)"/>
      <sheetName val="VS배관내역서"/>
      <sheetName val="w't table"/>
      <sheetName val="ASME B 36.10 M"/>
      <sheetName val="DESIGN57"/>
      <sheetName val="steam table"/>
      <sheetName val="DCS"/>
      <sheetName val="ANALYSER"/>
      <sheetName val="Testing"/>
      <sheetName val="eq_data"/>
      <sheetName val="BLR 1"/>
      <sheetName val="GEN"/>
      <sheetName val="GAS"/>
      <sheetName val="DEAE"/>
      <sheetName val="BLR2"/>
      <sheetName val="BLR3"/>
      <sheetName val="BLR4"/>
      <sheetName val="BLR5"/>
      <sheetName val="DEM"/>
      <sheetName val="SAM"/>
      <sheetName val="CHEM"/>
      <sheetName val="COP"/>
      <sheetName val="BM"/>
      <sheetName val="Organic_Scav1"/>
      <sheetName val="Air_consumption1"/>
      <sheetName val="Power_consump1"/>
      <sheetName val="Chem_consump1"/>
      <sheetName val="Counter_1"/>
      <sheetName val="Pipe_Sizing1"/>
      <sheetName val="RO_Cleaning1"/>
      <sheetName val="CaCO3_Conversion1"/>
      <sheetName val="Storage_Tank1"/>
      <sheetName val="Filter_Press1"/>
      <sheetName val="Soft_Exchanger1"/>
      <sheetName val="DB_ET200(R__A)1"/>
      <sheetName val="ASME_B_36_10_M"/>
      <sheetName val="Organic_Scav"/>
      <sheetName val="Air_consumption"/>
      <sheetName val="Power_consump"/>
      <sheetName val="Chem_consump"/>
      <sheetName val="Counter_"/>
      <sheetName val="Pipe_Sizing"/>
      <sheetName val="RO_Cleaning"/>
      <sheetName val="CaCO3_Conversion"/>
      <sheetName val="Storage_Tank"/>
      <sheetName val="Filter_Press"/>
      <sheetName val="Soft_Exchanger"/>
      <sheetName val="DB_ET200(R__A)"/>
      <sheetName val="갑지1"/>
      <sheetName val="MOTOR"/>
      <sheetName val="내역"/>
      <sheetName val="F-302"/>
      <sheetName val="F301.303"/>
      <sheetName val="Fuel Oil"/>
      <sheetName val="Analisa Gabungan"/>
      <sheetName val="Sub"/>
      <sheetName val="Settings"/>
      <sheetName val="현장관리비"/>
      <sheetName val="실행내역"/>
      <sheetName val="basis"/>
      <sheetName val="DATA"/>
      <sheetName val="내역서을지"/>
      <sheetName val="Organic_Scav2"/>
      <sheetName val="Air_consumption2"/>
      <sheetName val="Power_consump2"/>
      <sheetName val="Chem_consump2"/>
      <sheetName val="Counter_2"/>
      <sheetName val="Pipe_Sizing2"/>
      <sheetName val="RO_Cleaning2"/>
      <sheetName val="CaCO3_Conversion2"/>
      <sheetName val="Storage_Tank2"/>
      <sheetName val="Filter_Press2"/>
      <sheetName val="Soft_Exchanger2"/>
      <sheetName val="DB_ET200(R__A)2"/>
      <sheetName val="ASME_B_36_10_M1"/>
      <sheetName val="환율표"/>
      <sheetName val="Factor"/>
      <sheetName val="Proposal"/>
      <sheetName val="당초"/>
      <sheetName val="NYS"/>
      <sheetName val="DATE"/>
      <sheetName val="12CGOU"/>
      <sheetName val="REDUC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sting_Misc"/>
      <sheetName val="costing_Press"/>
      <sheetName val="costing_FE"/>
      <sheetName val="costing_Flow"/>
      <sheetName val="costing_Temp"/>
      <sheetName val="costing_Level"/>
      <sheetName val="costing_CV"/>
      <sheetName val="costing_ESDV"/>
      <sheetName val="costing_Deluge"/>
      <sheetName val="costing_MOV"/>
      <sheetName val="costing_Safety"/>
      <sheetName val="costing_Cables"/>
      <sheetName val="costing_Install_Matl"/>
      <sheetName val="Detail_Cost_Summary"/>
      <sheetName val="Joints"/>
      <sheetName val="CondPol"/>
      <sheetName val="VS배관내역서"/>
      <sheetName val="w't table"/>
      <sheetName val="Factor"/>
      <sheetName val="A"/>
      <sheetName val="P-산#1-1(WOWA1)"/>
      <sheetName val="SS2"/>
      <sheetName val="ASCEandUBC"/>
      <sheetName val="BSD (2)"/>
      <sheetName val="대치판정"/>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A"/>
      <sheetName val="DGchitiet"/>
      <sheetName val="Gia vat tu"/>
      <sheetName val="XL4Poppy"/>
      <sheetName val="00000000"/>
      <sheetName val="XKTHANG0104"/>
      <sheetName val="NKTHANG0104"/>
      <sheetName val="Sheet1"/>
      <sheetName val="CH3-TBA"/>
      <sheetName val="CH3-DZ"/>
      <sheetName val="SHIFT1102"/>
      <sheetName val="SHIFT1202"/>
      <sheetName val="Shift0103 (2)"/>
      <sheetName val="15-05-2003"/>
      <sheetName val="XXXXXXXX"/>
      <sheetName val="DGchitiet "/>
      <sheetName val="KL CT Goc"/>
      <sheetName val="dutoannhalk"/>
      <sheetName val="klt"/>
      <sheetName val="ncc"/>
      <sheetName val="KLNC Con Lai"/>
      <sheetName val="KPVC-BD "/>
      <sheetName val="NL 2002"/>
      <sheetName val="HC"/>
      <sheetName val="Sheet3"/>
      <sheetName val="NL"/>
      <sheetName val="NL 2003"/>
      <sheetName val="khong dat"/>
      <sheetName val="TD PKN"/>
      <sheetName val="10000000"/>
      <sheetName val="20000000"/>
      <sheetName val="Ma KH"/>
      <sheetName val="chitiet"/>
      <sheetName val="tonghop"/>
      <sheetName val="XL4Test5"/>
      <sheetName val="CaMay"/>
      <sheetName val="DGiaT"/>
      <sheetName val="DGiaTN"/>
      <sheetName val="TT"/>
      <sheetName val="Gia thanh"/>
      <sheetName val="Gia VLNCMTC"/>
      <sheetName val="chiettinh"/>
      <sheetName val="parker"/>
      <sheetName val="Sum"/>
      <sheetName val="Chi tiet"/>
      <sheetName val="2002"/>
      <sheetName val="2003"/>
      <sheetName val="2004"/>
      <sheetName val="#REF"/>
      <sheetName val="KPVC_BD "/>
      <sheetName val="Kphi"/>
      <sheetName val="H13"/>
      <sheetName val="H6-7"/>
      <sheetName val="H6-3"/>
      <sheetName val="Sheet4"/>
      <sheetName val="Sheet5"/>
      <sheetName val="Sheet2"/>
      <sheetName val="KL"/>
      <sheetName val="CTDG"/>
      <sheetName val="CPTT"/>
      <sheetName val="TDT"/>
      <sheetName val="TH"/>
      <sheetName val="DZ 22KV"/>
      <sheetName val="Dchinh(chinhthuc)"/>
      <sheetName val="MTO REV.2(ARMOR)"/>
      <sheetName val="B-Q1"/>
      <sheetName val="B-Q2"/>
      <sheetName val="N-Q1"/>
      <sheetName val="N-Q2"/>
      <sheetName val="tonghd"/>
      <sheetName val="hoadon"/>
      <sheetName val="CHUYEN"/>
      <sheetName val="NOIDUNG"/>
      <sheetName val="KH"/>
      <sheetName val="Thang9"/>
      <sheetName val="CUOC"/>
      <sheetName val="PHI"/>
      <sheetName val="ctct"/>
      <sheetName val="ctyc"/>
      <sheetName val="chuyentien"/>
      <sheetName val="phichuyen"/>
      <sheetName val="luong"/>
      <sheetName val="data. invoice"/>
      <sheetName val="_x0000__x0000__x0000__x0000__x0000_"/>
      <sheetName val="TDTKP"/>
      <sheetName val="DK-KH"/>
      <sheetName val="bdkdt"/>
      <sheetName val="DGduong"/>
      <sheetName val="Giathanh1m3BT"/>
      <sheetName val="PVC.T1"/>
      <sheetName val="PVC.T2"/>
      <sheetName val="PVC.T3"/>
      <sheetName val="ESTI."/>
      <sheetName val="DI-ESTI"/>
      <sheetName val="Bang chiet tinh TBA"/>
      <sheetName val="Gia V1L"/>
      <sheetName val="CTGT"/>
      <sheetName val="LKVL-CK-HT-GD1"/>
      <sheetName val="TONGKE-HT"/>
      <sheetName val="TNHCHINH"/>
      <sheetName val="LACK"/>
      <sheetName val="PLIST"/>
      <sheetName val="FAB. 602M"/>
      <sheetName val="Giavattu"/>
      <sheetName val="TT35"/>
      <sheetName val="PTVT (MAU)"/>
      <sheetName val="?????"/>
      <sheetName val="Xuat NHap Ton"/>
      <sheetName val="Nhap VT"/>
      <sheetName val="Xuat VT"/>
      <sheetName val="BB&amp;DD"/>
      <sheetName val="Carton"/>
      <sheetName val="Cantin &amp; Vesinh"/>
      <sheetName val="Kho Nhom"/>
      <sheetName val="DBDB"/>
      <sheetName val="DBCQ"/>
      <sheetName val="MC&amp;LX"/>
      <sheetName val="Lan"/>
      <sheetName val="CKSX"/>
      <sheetName val="Lo Xi"/>
      <sheetName val="Nau mang"/>
      <sheetName val="Nau Cuc"/>
      <sheetName val="Son Nhiet"/>
      <sheetName val="Chi Nhanh"/>
      <sheetName val="QC"/>
      <sheetName val="CKKM"/>
      <sheetName val="Kho Moc"/>
      <sheetName val="Thuy Dai"/>
      <sheetName val="KVT, VP,  KCS"/>
      <sheetName val="General"/>
      <sheetName val="Dinh nghia"/>
      <sheetName val="VL"/>
      <sheetName val="TTHBCMT"/>
      <sheetName val="List of Purchase orders"/>
      <sheetName val="FORM"/>
      <sheetName val="CDTK"/>
      <sheetName val="Bang Du Tinh Luong NV"/>
      <sheetName val="Dulieu"/>
      <sheetName val="V.lieu"/>
      <sheetName val="REGION"/>
      <sheetName val="OFFGRID"/>
      <sheetName val="Shift01030(2)"/>
      <sheetName val="Gia_vat_tu"/>
      <sheetName val="Shift0103_(2)"/>
      <sheetName val="phuluc1"/>
      <sheetName val="KH-Q1,Q2,01"/>
      <sheetName val="Thong so (1)"/>
      <sheetName val="DGchitiet_"/>
      <sheetName val="KL_CT_Goc"/>
      <sheetName val="KLNC_Con_Lai"/>
      <sheetName val="_x005f_x0000__x005f_x0000__x005f_x0000__x005f_x0000__x0"/>
      <sheetName val="_____"/>
      <sheetName val="________"/>
      <sheetName val="Chiet tinh dz22"/>
      <sheetName val="CC"/>
      <sheetName val="Ti Gia"/>
      <sheetName val="Tien Luong"/>
      <sheetName val="MTP"/>
      <sheetName val="HS"/>
      <sheetName val="VCV-BE-TONG"/>
      <sheetName val="Dinh muc CP KTCB khac"/>
      <sheetName val="Bang tinh gia VL"/>
      <sheetName val="KQKD_05"/>
      <sheetName val="th2005"/>
      <sheetName val="bt4"/>
      <sheetName val="MTP1"/>
      <sheetName val="Scheme B Estimate "/>
      <sheetName val="単価表"/>
      <sheetName val="Gia_thanh"/>
      <sheetName val="KPVC-BD_"/>
      <sheetName val="Chi_tiet"/>
      <sheetName val="Gia_VLNCMTC"/>
      <sheetName val="NL_2002"/>
      <sheetName val="NL_2003"/>
      <sheetName val="khong_dat"/>
      <sheetName val="TD_PKN"/>
      <sheetName val="Ma_KH"/>
      <sheetName val="KPVC_BD_"/>
      <sheetName val="DZ_22KV"/>
      <sheetName val="ESTI_"/>
      <sheetName val="MTO_REV_2(ARMOR)"/>
      <sheetName val="data__invoice"/>
      <sheetName val="Bang_chiet_tinh_TBA"/>
      <sheetName val="Gia_V1L"/>
      <sheetName val="FAB__602M"/>
      <sheetName val="Xuat_NHap_Ton"/>
      <sheetName val="Nhap_VT"/>
      <sheetName val="Xuat_VT"/>
      <sheetName val="Cantin_&amp;_Vesinh"/>
      <sheetName val="Kho_Nhom"/>
      <sheetName val="Lo_Xi"/>
      <sheetName val="Nau_mang"/>
      <sheetName val="Nau_Cuc"/>
      <sheetName val="Son_Nhiet"/>
      <sheetName val="Chi_Nhanh"/>
      <sheetName val="Kho_Moc"/>
      <sheetName val="Thuy_Dai"/>
      <sheetName val="KVT,_VP,__KCS"/>
      <sheetName val="PVC_T1"/>
      <sheetName val="PVC_T2"/>
      <sheetName val="PVC_T3"/>
      <sheetName val="PTVT_(MAU)"/>
      <sheetName val="Sheet6"/>
      <sheetName val="Package1"/>
      <sheetName val="PK Đệ Nhất giá Tiền Phong"/>
      <sheetName val="PK DAY TC ISO"/>
      <sheetName val="PK HD TC ISO"/>
      <sheetName val="PK DAY TC ASTM"/>
      <sheetName val="????????"/>
      <sheetName val="NHATKY"/>
      <sheetName val="BH0"/>
      <sheetName val="DK_KH"/>
      <sheetName val="구미"/>
      <sheetName val="8호기TEST"/>
      <sheetName val="Tra_bang"/>
      <sheetName val="Book 1 Summary"/>
      <sheetName val="dtct cong"/>
      <sheetName val="tra_vat_lieu"/>
      <sheetName val="gVL"/>
      <sheetName val="DI_ESTI"/>
      <sheetName val="Weight Bridge"/>
      <sheetName val="電気設備表"/>
      <sheetName val="SiteWorks"/>
      <sheetName val="Bang gia NC "/>
      <sheetName val="HS_957"/>
      <sheetName val="125x125"/>
      <sheetName val="Tong hop"/>
      <sheetName val="BILAL2"/>
      <sheetName val="QMCT"/>
      <sheetName val="VANKHUON"/>
      <sheetName val="Du_lieu"/>
      <sheetName val="DG3285"/>
      <sheetName val="Khoi Luong"/>
      <sheetName val="TTDZ22"/>
      <sheetName val="trungthu-TNHH"/>
      <sheetName val="Chart1"/>
      <sheetName val="xb co thue"/>
      <sheetName val="XL4Poppy (2)"/>
      <sheetName val="NOIDUNF"/>
      <sheetName val="BCDSPS"/>
      <sheetName val="Tra KS"/>
      <sheetName val="Phuong an 1"/>
      <sheetName val="입찰안"/>
      <sheetName val="집계표"/>
      <sheetName val="차액보증"/>
      <sheetName val="PTDGDT"/>
      <sheetName val="bang tien luong"/>
      <sheetName val="List_of_Purchase_orders"/>
      <sheetName val="Dinh_nghia"/>
      <sheetName val="Thong_so_(1)"/>
      <sheetName val="V_lieu"/>
      <sheetName val="CHITIET VL-NCHT1 (2)"/>
      <sheetName val="ThongSo"/>
      <sheetName val="DON GIA"/>
      <sheetName val="_x0000__x0000__x0000__x0000__x0"/>
      <sheetName val="Temp&amp;Site"/>
      <sheetName val="C-2 Payments Schedule"/>
      <sheetName val="Sat tron"/>
      <sheetName val="Elec"/>
      <sheetName val="ptvt"/>
      <sheetName val="ctbetong"/>
      <sheetName val="QUOTATION"/>
      <sheetName val="GRAND SUM"/>
      <sheetName val="DATA"/>
      <sheetName val="DANH SACH"/>
      <sheetName val="CDPS"/>
      <sheetName val="_x005f_x005f_x005f_x0000__x005f_x005f_x005f_x0000__x005"/>
      <sheetName val="Tiên lượng "/>
      <sheetName val="P9 SEC.C"/>
      <sheetName val="P9 SEC.D"/>
      <sheetName val="D_MUC"/>
      <sheetName val="LEGEND"/>
      <sheetName val="TS"/>
      <sheetName val="전기"/>
      <sheetName val="설계내역서"/>
      <sheetName val="COST SUMMARY"/>
      <sheetName val="P10-Section N"/>
      <sheetName val="INDEX"/>
      <sheetName val="Tai khoan"/>
      <sheetName val="Unit Price list"/>
      <sheetName val="概総括1"/>
      <sheetName val="D &amp; W sizes"/>
      <sheetName val=""/>
      <sheetName val="_x0000__x0000__x0000__x0000__x0000__x0000__x0000__x0000_"/>
      <sheetName val="FitOutConfCentre"/>
      <sheetName val="個案9411"/>
      <sheetName val="TT04"/>
      <sheetName val="Settings"/>
      <sheetName val="FIRE"/>
      <sheetName val="DG"/>
      <sheetName val="GIAVLIEU"/>
      <sheetName val="Quantity"/>
      <sheetName val="Gia_vat_tu1"/>
      <sheetName val="DGchitiet_1"/>
      <sheetName val="NL_20021"/>
      <sheetName val="NL_20031"/>
      <sheetName val="khong_dat1"/>
      <sheetName val="TD_PKN1"/>
      <sheetName val="Shift0103_(2)1"/>
      <sheetName val="Ma_KH1"/>
      <sheetName val="KPVC-BD_1"/>
      <sheetName val="Gia_thanh1"/>
      <sheetName val="Gia_VLNCMTC1"/>
      <sheetName val="Chi_tiet1"/>
      <sheetName val="KL_CT_Goc1"/>
      <sheetName val="KLNC_Con_Lai1"/>
      <sheetName val="KPVC_BD_1"/>
      <sheetName val="MTO_REV_2(ARMOR)1"/>
      <sheetName val="FAB__602M1"/>
      <sheetName val="DZ_22KV1"/>
      <sheetName val="data__invoice1"/>
      <sheetName val="Bieu do"/>
      <sheetName val="PTD"/>
      <sheetName val="FX&amp;IR"/>
      <sheetName val="Assumptions"/>
      <sheetName val="TH-XL"/>
      <sheetName val="gvt"/>
      <sheetName val="gvt len cao"/>
      <sheetName val="Danhmuc"/>
      <sheetName val="SEX"/>
      <sheetName val="실행철강하도"/>
      <sheetName val="Break down- Lighting"/>
      <sheetName val="List"/>
      <sheetName val="Sales"/>
      <sheetName val="vendor list"/>
      <sheetName val="DG1"/>
      <sheetName val="_x005f_x0000__x005f_x0000__x005"/>
      <sheetName val="_x005f_x0000__x005f_x0000__x005f_x0000__x005f_x0000___2"/>
      <sheetName val="BANG TONG HOP CHAM CONG T05-201"/>
      <sheetName val="BANG TONG HOP CHAM CONG T06-201"/>
      <sheetName val="BANG TONG HOP CHAM CONG T07-201"/>
      <sheetName val="BANG TONG HOP CHAM CONG T08"/>
      <sheetName val="BANG TONG HOP CHAM CONG T9"/>
      <sheetName val="VLHT XD"/>
      <sheetName val="TONGKE3p "/>
      <sheetName val="KKKKKKKK"/>
      <sheetName val="売上高表(半期別)"/>
      <sheetName val="개산공사비"/>
      <sheetName val="breakdown"/>
      <sheetName val="_x0"/>
      <sheetName val="tra-vat-lieu"/>
      <sheetName val="Bang_Du_Tinh_Luong_NV"/>
      <sheetName val="Dinh_muc_CP_KTCB_khac"/>
      <sheetName val="Bang_tinh_gia_VL"/>
      <sheetName val="dtct_cong"/>
      <sheetName val="Tong_hop"/>
      <sheetName val="Chiet_tinh_dz22"/>
      <sheetName val="xb_co_thue"/>
      <sheetName val="XL4Poppy_(2)"/>
      <sheetName val="DANH_SACH"/>
      <sheetName val="Phuong_an_1"/>
      <sheetName val="Tien_Luong"/>
      <sheetName val="C-2_Payments_Schedule"/>
      <sheetName val="Tiên_lượng_"/>
      <sheetName val="_x005f_x005f_x005f_x005f_x005f_x005f_x005f_x0000__x005f"/>
      <sheetName val="_x005f_x005f_x005f_x005f_x005f_x005f_x005f_x005f_x005f_x005f_"/>
      <sheetName val="escon"/>
      <sheetName val="MAIN GATE HOUSE"/>
      <sheetName val="Items"/>
      <sheetName val="TNHC"/>
      <sheetName val="De Bai"/>
      <sheetName val="XLAP"/>
      <sheetName val="GIA NC, MAY"/>
      <sheetName val="DG-Don vi"/>
      <sheetName val="B2"/>
      <sheetName val="TL rieng"/>
      <sheetName val="SP"/>
      <sheetName val="入力作成表"/>
      <sheetName val="Electrical Works"/>
      <sheetName val="H_T_ INCOMING SYSTEM"/>
      <sheetName val="IBASE"/>
      <sheetName val="RAB AR&amp;STR"/>
      <sheetName val="FAB별"/>
      <sheetName val="harmony_done"/>
      <sheetName val="BMS"/>
      <sheetName val="대비"/>
      <sheetName val="CHIET TINH TBA "/>
      <sheetName val="Villa A"/>
      <sheetName val="CANDOI"/>
      <sheetName val="Nhap VT oto"/>
      <sheetName val="Du lieu TKT"/>
      <sheetName val="WT-LIST"/>
      <sheetName val="TH kinh phi"/>
      <sheetName val="Gia_vat_tu2"/>
      <sheetName val="KL_CT_Goc2"/>
      <sheetName val="KLNC_Con_Lai2"/>
      <sheetName val="KPVC-BD_2"/>
      <sheetName val="Shift0103_(2)2"/>
      <sheetName val="NL_20022"/>
      <sheetName val="NL_20032"/>
      <sheetName val="khong_dat2"/>
      <sheetName val="TD_PKN2"/>
      <sheetName val="Ma_KH2"/>
      <sheetName val="DGchitiet_2"/>
      <sheetName val="Gia_thanh2"/>
      <sheetName val="Gia_VLNCMTC2"/>
      <sheetName val="Chi_tiet2"/>
      <sheetName val="KPVC_BD_2"/>
      <sheetName val="MTO_REV_2(ARMOR)2"/>
      <sheetName val="DZ_22KV2"/>
      <sheetName val="data__invoice2"/>
      <sheetName val="ESTI_2"/>
      <sheetName val="Gia_V1L2"/>
      <sheetName val="FAB__602M2"/>
      <sheetName val="Thong_so_(1)2"/>
      <sheetName val="Bang_chiet_tinh_TBA2"/>
      <sheetName val="PTVT_(MAU)2"/>
      <sheetName val="PVC_T12"/>
      <sheetName val="PVC_T22"/>
      <sheetName val="PVC_T32"/>
      <sheetName val="Dinh_nghia2"/>
      <sheetName val="Xuat_NHap_Ton2"/>
      <sheetName val="Nhap_VT2"/>
      <sheetName val="Xuat_VT2"/>
      <sheetName val="Cantin_&amp;_Vesinh2"/>
      <sheetName val="Kho_Nhom2"/>
      <sheetName val="Lo_Xi2"/>
      <sheetName val="Nau_mang2"/>
      <sheetName val="Nau_Cuc2"/>
      <sheetName val="Son_Nhiet2"/>
      <sheetName val="Chi_Nhanh2"/>
      <sheetName val="Kho_Moc2"/>
      <sheetName val="Thuy_Dai2"/>
      <sheetName val="KVT,_VP,__KCS2"/>
      <sheetName val="List_of_Purchase_orders2"/>
      <sheetName val="Bang_Du_Tinh_Luong_NV1"/>
      <sheetName val="V_lieu2"/>
      <sheetName val="Ti_Gia1"/>
      <sheetName val="Dinh_muc_CP_KTCB_khac1"/>
      <sheetName val="Chiet_tinh_dz221"/>
      <sheetName val="Tien_Luong1"/>
      <sheetName val="Bang_tinh_gia_VL1"/>
      <sheetName val="Scheme_B_Estimate_1"/>
      <sheetName val="Sat_tron1"/>
      <sheetName val="dtct_cong1"/>
      <sheetName val="Tong_hop1"/>
      <sheetName val="xb_co_thue1"/>
      <sheetName val="XL4Poppy_(2)1"/>
      <sheetName val="Phuong_an_11"/>
      <sheetName val="Khoi_Luong1"/>
      <sheetName val="PK_Đệ_Nhất_giá_Tiền_Phong1"/>
      <sheetName val="PK_DAY_TC_ISO1"/>
      <sheetName val="PK_HD_TC_ISO1"/>
      <sheetName val="PK_DAY_TC_ASTM1"/>
      <sheetName val="bang_tien_luong1"/>
      <sheetName val="CHITIET_VL-NCHT1_(2)1"/>
      <sheetName val="DON_GIA1"/>
      <sheetName val="GRAND_SUM1"/>
      <sheetName val="ESTI_1"/>
      <sheetName val="Gia_V1L1"/>
      <sheetName val="Thong_so_(1)1"/>
      <sheetName val="Bang_chiet_tinh_TBA1"/>
      <sheetName val="PTVT_(MAU)1"/>
      <sheetName val="PVC_T11"/>
      <sheetName val="PVC_T21"/>
      <sheetName val="PVC_T31"/>
      <sheetName val="Dinh_nghia1"/>
      <sheetName val="Xuat_NHap_Ton1"/>
      <sheetName val="Nhap_VT1"/>
      <sheetName val="Xuat_VT1"/>
      <sheetName val="Cantin_&amp;_Vesinh1"/>
      <sheetName val="Kho_Nhom1"/>
      <sheetName val="Lo_Xi1"/>
      <sheetName val="Nau_mang1"/>
      <sheetName val="Nau_Cuc1"/>
      <sheetName val="Son_Nhiet1"/>
      <sheetName val="Chi_Nhanh1"/>
      <sheetName val="Kho_Moc1"/>
      <sheetName val="Thuy_Dai1"/>
      <sheetName val="KVT,_VP,__KCS1"/>
      <sheetName val="List_of_Purchase_orders1"/>
      <sheetName val="V_lieu1"/>
      <sheetName val="Ti_Gia"/>
      <sheetName val="Scheme_B_Estimate_"/>
      <sheetName val="Sat_tron"/>
      <sheetName val="Khoi_Luong"/>
      <sheetName val="PK_Đệ_Nhất_giá_Tiền_Phong"/>
      <sheetName val="PK_DAY_TC_ISO"/>
      <sheetName val="PK_HD_TC_ISO"/>
      <sheetName val="PK_DAY_TC_ASTM"/>
      <sheetName val="bang_tien_luong"/>
      <sheetName val="CHITIET_VL-NCHT1_(2)"/>
      <sheetName val="DON_GIA"/>
      <sheetName val="GRAND_SUM"/>
      <sheetName val="__2"/>
      <sheetName val="Planning"/>
      <sheetName val="INPUT"/>
      <sheetName val="CTA NCS cond.2012"/>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refreshError="1"/>
      <sheetData sheetId="17"/>
      <sheetData sheetId="18"/>
      <sheetData sheetId="19"/>
      <sheetData sheetId="20"/>
      <sheetData sheetId="2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sheetData sheetId="89" refreshError="1"/>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sheetData sheetId="102"/>
      <sheetData sheetId="103"/>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refreshError="1"/>
      <sheetData sheetId="137" refreshError="1"/>
      <sheetData sheetId="138" refreshError="1"/>
      <sheetData sheetId="139" refreshError="1"/>
      <sheetData sheetId="140" refreshError="1"/>
      <sheetData sheetId="141" refreshError="1"/>
      <sheetData sheetId="142"/>
      <sheetData sheetId="143" refreshError="1"/>
      <sheetData sheetId="144" refreshError="1"/>
      <sheetData sheetId="145" refreshError="1"/>
      <sheetData sheetId="146"/>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sheetData sheetId="180"/>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sheetData sheetId="304"/>
      <sheetData sheetId="305"/>
      <sheetData sheetId="306"/>
      <sheetData sheetId="307"/>
      <sheetData sheetId="308"/>
      <sheetData sheetId="309"/>
      <sheetData sheetId="310"/>
      <sheetData sheetId="31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sheetData sheetId="337" refreshError="1"/>
      <sheetData sheetId="338" refreshError="1"/>
      <sheetData sheetId="339" refreshError="1"/>
      <sheetData sheetId="340" refreshError="1"/>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UTICOLPIP"/>
    </sheetNames>
    <sheetDataSet>
      <sheetData sheetId="0"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 DON VI"/>
      <sheetName val="KIEMTRA"/>
      <sheetName val="NHAP"/>
      <sheetName val="XUAT"/>
      <sheetName val="HD"/>
      <sheetName val="BCTuan"/>
      <sheetName val="BC45"/>
      <sheetName val="KHO1"/>
      <sheetName val="KHO5"/>
      <sheetName val="KHO5 (2)"/>
      <sheetName val="KHO6"/>
      <sheetName val="KHO8"/>
      <sheetName val="KHO9"/>
      <sheetName val="KHO10"/>
      <sheetName val="AR"/>
      <sheetName val="ED"/>
      <sheetName val="FI"/>
      <sheetName val="SU"/>
      <sheetName val="VO"/>
      <sheetName val="Sheet1"/>
    </sheetNames>
    <sheetDataSet>
      <sheetData sheetId="0" refreshError="1"/>
      <sheetData sheetId="1" refreshError="1"/>
      <sheetData sheetId="2">
        <row r="6">
          <cell r="D6">
            <v>6</v>
          </cell>
          <cell r="E6">
            <v>37973</v>
          </cell>
          <cell r="F6">
            <v>1</v>
          </cell>
          <cell r="G6">
            <v>729</v>
          </cell>
          <cell r="H6" t="str">
            <v>CSP00384</v>
          </cell>
          <cell r="I6" t="str">
            <v>R1</v>
          </cell>
          <cell r="J6" t="str">
            <v>AR</v>
          </cell>
          <cell r="K6">
            <v>37966</v>
          </cell>
          <cell r="L6">
            <v>120</v>
          </cell>
          <cell r="M6">
            <v>1920</v>
          </cell>
          <cell r="N6">
            <v>114.965</v>
          </cell>
        </row>
        <row r="7">
          <cell r="D7">
            <v>2</v>
          </cell>
          <cell r="E7">
            <v>37972</v>
          </cell>
          <cell r="F7">
            <v>1</v>
          </cell>
          <cell r="G7">
            <v>728</v>
          </cell>
          <cell r="H7" t="str">
            <v>CSP00479</v>
          </cell>
          <cell r="I7" t="str">
            <v>R2</v>
          </cell>
          <cell r="J7" t="str">
            <v>AR</v>
          </cell>
          <cell r="K7">
            <v>37966</v>
          </cell>
          <cell r="L7">
            <v>119</v>
          </cell>
          <cell r="M7">
            <v>1920</v>
          </cell>
          <cell r="N7">
            <v>115.19</v>
          </cell>
        </row>
        <row r="8">
          <cell r="D8">
            <v>1</v>
          </cell>
          <cell r="E8">
            <v>37972</v>
          </cell>
          <cell r="F8">
            <v>1</v>
          </cell>
          <cell r="G8">
            <v>720</v>
          </cell>
          <cell r="H8" t="str">
            <v>CSP00432</v>
          </cell>
          <cell r="I8" t="str">
            <v>R2</v>
          </cell>
          <cell r="J8" t="str">
            <v>AR</v>
          </cell>
          <cell r="K8">
            <v>37966</v>
          </cell>
          <cell r="L8">
            <v>117</v>
          </cell>
          <cell r="M8">
            <v>1920</v>
          </cell>
          <cell r="N8">
            <v>115.14</v>
          </cell>
        </row>
        <row r="9">
          <cell r="D9">
            <v>4</v>
          </cell>
          <cell r="E9">
            <v>37972</v>
          </cell>
          <cell r="F9">
            <v>1</v>
          </cell>
          <cell r="G9">
            <v>727</v>
          </cell>
          <cell r="H9" t="str">
            <v>CSP00447</v>
          </cell>
          <cell r="I9" t="str">
            <v>R2</v>
          </cell>
          <cell r="J9" t="str">
            <v>AR</v>
          </cell>
          <cell r="K9">
            <v>37967</v>
          </cell>
          <cell r="L9">
            <v>118</v>
          </cell>
          <cell r="M9">
            <v>3840</v>
          </cell>
          <cell r="N9">
            <v>230.06100000000001</v>
          </cell>
        </row>
        <row r="10">
          <cell r="D10">
            <v>3</v>
          </cell>
          <cell r="E10">
            <v>37972</v>
          </cell>
          <cell r="F10">
            <v>1</v>
          </cell>
          <cell r="G10">
            <v>732</v>
          </cell>
          <cell r="H10" t="str">
            <v>CSP00509</v>
          </cell>
          <cell r="I10" t="str">
            <v>R2</v>
          </cell>
          <cell r="J10" t="str">
            <v>AR</v>
          </cell>
          <cell r="K10">
            <v>37967</v>
          </cell>
          <cell r="L10">
            <v>122</v>
          </cell>
          <cell r="M10">
            <v>1920</v>
          </cell>
          <cell r="N10">
            <v>115.111</v>
          </cell>
        </row>
        <row r="11">
          <cell r="D11">
            <v>11</v>
          </cell>
          <cell r="E11">
            <v>37975</v>
          </cell>
          <cell r="F11">
            <v>1</v>
          </cell>
          <cell r="G11">
            <v>738</v>
          </cell>
          <cell r="H11" t="str">
            <v>CSP00507</v>
          </cell>
          <cell r="I11" t="str">
            <v>R1</v>
          </cell>
          <cell r="J11" t="str">
            <v>AR</v>
          </cell>
          <cell r="K11">
            <v>37970</v>
          </cell>
          <cell r="L11">
            <v>126</v>
          </cell>
          <cell r="M11">
            <v>1920</v>
          </cell>
          <cell r="N11">
            <v>115.146</v>
          </cell>
        </row>
        <row r="12">
          <cell r="D12">
            <v>16</v>
          </cell>
          <cell r="E12">
            <v>37981</v>
          </cell>
          <cell r="F12">
            <v>1</v>
          </cell>
          <cell r="G12">
            <v>735</v>
          </cell>
          <cell r="H12" t="str">
            <v>CSP00492</v>
          </cell>
          <cell r="I12" t="str">
            <v>R1</v>
          </cell>
          <cell r="J12" t="str">
            <v>AR</v>
          </cell>
          <cell r="K12">
            <v>37970</v>
          </cell>
          <cell r="L12">
            <v>125</v>
          </cell>
          <cell r="M12">
            <v>3840</v>
          </cell>
          <cell r="N12">
            <v>229.928</v>
          </cell>
        </row>
        <row r="13">
          <cell r="D13">
            <v>8</v>
          </cell>
          <cell r="E13">
            <v>37973</v>
          </cell>
          <cell r="F13">
            <v>1</v>
          </cell>
          <cell r="G13">
            <v>733</v>
          </cell>
          <cell r="H13" t="str">
            <v>CSP00491</v>
          </cell>
          <cell r="I13" t="str">
            <v>R2</v>
          </cell>
          <cell r="J13" t="str">
            <v>AR</v>
          </cell>
          <cell r="K13">
            <v>37970</v>
          </cell>
          <cell r="L13">
            <v>123</v>
          </cell>
          <cell r="M13">
            <v>3840</v>
          </cell>
          <cell r="N13">
            <v>230.191</v>
          </cell>
        </row>
        <row r="14">
          <cell r="D14">
            <v>9</v>
          </cell>
          <cell r="E14">
            <v>37977</v>
          </cell>
          <cell r="F14">
            <v>1</v>
          </cell>
          <cell r="G14">
            <v>734</v>
          </cell>
          <cell r="H14" t="str">
            <v>CSP00501</v>
          </cell>
          <cell r="I14" t="str">
            <v>R2</v>
          </cell>
          <cell r="J14" t="str">
            <v>AR</v>
          </cell>
          <cell r="K14">
            <v>37970</v>
          </cell>
          <cell r="L14">
            <v>124</v>
          </cell>
          <cell r="M14">
            <v>3840</v>
          </cell>
          <cell r="N14">
            <v>230.14099999999999</v>
          </cell>
        </row>
        <row r="15">
          <cell r="D15">
            <v>5</v>
          </cell>
          <cell r="E15">
            <v>37971</v>
          </cell>
          <cell r="F15">
            <v>1</v>
          </cell>
          <cell r="G15">
            <v>741</v>
          </cell>
          <cell r="H15" t="str">
            <v>CSP00508</v>
          </cell>
          <cell r="I15" t="str">
            <v>R2</v>
          </cell>
          <cell r="J15" t="str">
            <v>AR</v>
          </cell>
          <cell r="K15">
            <v>37971</v>
          </cell>
          <cell r="L15">
            <v>128</v>
          </cell>
          <cell r="M15">
            <v>3200</v>
          </cell>
          <cell r="N15">
            <v>191.68199999999999</v>
          </cell>
        </row>
        <row r="16">
          <cell r="D16">
            <v>18</v>
          </cell>
          <cell r="E16">
            <v>37984</v>
          </cell>
          <cell r="F16">
            <v>1</v>
          </cell>
          <cell r="G16">
            <v>746</v>
          </cell>
          <cell r="H16" t="str">
            <v>P8816</v>
          </cell>
          <cell r="I16" t="str">
            <v>R1</v>
          </cell>
          <cell r="J16" t="str">
            <v>FI</v>
          </cell>
          <cell r="K16">
            <v>37972</v>
          </cell>
          <cell r="L16">
            <v>132</v>
          </cell>
          <cell r="M16">
            <v>1860</v>
          </cell>
          <cell r="N16">
            <v>111.545</v>
          </cell>
        </row>
        <row r="17">
          <cell r="D17">
            <v>7</v>
          </cell>
          <cell r="E17">
            <v>37973</v>
          </cell>
          <cell r="F17">
            <v>1</v>
          </cell>
          <cell r="G17">
            <v>745</v>
          </cell>
          <cell r="H17" t="str">
            <v>P8815</v>
          </cell>
          <cell r="I17" t="str">
            <v>R1</v>
          </cell>
          <cell r="J17" t="str">
            <v>FI</v>
          </cell>
          <cell r="K17">
            <v>37972</v>
          </cell>
          <cell r="L17">
            <v>131</v>
          </cell>
          <cell r="M17">
            <v>1860</v>
          </cell>
          <cell r="N17">
            <v>111.05800000000001</v>
          </cell>
        </row>
        <row r="18">
          <cell r="D18">
            <v>10</v>
          </cell>
          <cell r="E18">
            <v>37975</v>
          </cell>
          <cell r="F18">
            <v>1</v>
          </cell>
          <cell r="G18">
            <v>749</v>
          </cell>
          <cell r="H18" t="str">
            <v>CSP00511</v>
          </cell>
          <cell r="I18" t="str">
            <v>R2</v>
          </cell>
          <cell r="J18" t="str">
            <v>AR</v>
          </cell>
          <cell r="K18">
            <v>37973</v>
          </cell>
          <cell r="L18">
            <v>133</v>
          </cell>
          <cell r="M18">
            <v>3200</v>
          </cell>
          <cell r="N18">
            <v>191.78800000000001</v>
          </cell>
        </row>
        <row r="19">
          <cell r="D19">
            <v>12</v>
          </cell>
          <cell r="E19">
            <v>37977</v>
          </cell>
          <cell r="F19">
            <v>1</v>
          </cell>
          <cell r="G19">
            <v>755</v>
          </cell>
          <cell r="H19" t="str">
            <v>CSP00382</v>
          </cell>
          <cell r="I19" t="str">
            <v>R2</v>
          </cell>
          <cell r="J19" t="str">
            <v>AR</v>
          </cell>
          <cell r="K19">
            <v>37974</v>
          </cell>
          <cell r="L19">
            <v>135</v>
          </cell>
          <cell r="M19">
            <v>3840</v>
          </cell>
          <cell r="N19">
            <v>230.17099999999999</v>
          </cell>
        </row>
        <row r="20">
          <cell r="D20">
            <v>15</v>
          </cell>
          <cell r="E20">
            <v>37979</v>
          </cell>
          <cell r="F20">
            <v>1</v>
          </cell>
          <cell r="G20">
            <v>761</v>
          </cell>
          <cell r="H20" t="str">
            <v>CSP00379</v>
          </cell>
          <cell r="I20" t="str">
            <v>R2</v>
          </cell>
          <cell r="J20" t="str">
            <v>AR</v>
          </cell>
          <cell r="K20">
            <v>37977</v>
          </cell>
          <cell r="L20">
            <v>138</v>
          </cell>
          <cell r="M20">
            <v>1920</v>
          </cell>
          <cell r="N20">
            <v>115.167</v>
          </cell>
        </row>
        <row r="21">
          <cell r="D21">
            <v>13</v>
          </cell>
          <cell r="E21">
            <v>37978</v>
          </cell>
          <cell r="F21">
            <v>1</v>
          </cell>
          <cell r="G21">
            <v>763</v>
          </cell>
          <cell r="H21" t="str">
            <v>CSP00531</v>
          </cell>
          <cell r="I21" t="str">
            <v>R2</v>
          </cell>
          <cell r="J21" t="str">
            <v>AR</v>
          </cell>
          <cell r="K21">
            <v>37977</v>
          </cell>
          <cell r="L21">
            <v>140</v>
          </cell>
          <cell r="M21">
            <v>3200</v>
          </cell>
          <cell r="N21">
            <v>191.58099999999999</v>
          </cell>
        </row>
        <row r="22">
          <cell r="D22">
            <v>17</v>
          </cell>
          <cell r="E22">
            <v>37981</v>
          </cell>
          <cell r="F22">
            <v>1</v>
          </cell>
          <cell r="G22">
            <v>762</v>
          </cell>
          <cell r="H22" t="str">
            <v>CSP00529</v>
          </cell>
          <cell r="I22" t="str">
            <v>R2</v>
          </cell>
          <cell r="J22" t="str">
            <v>AR</v>
          </cell>
          <cell r="K22">
            <v>37977</v>
          </cell>
          <cell r="L22">
            <v>139</v>
          </cell>
          <cell r="M22">
            <v>3200</v>
          </cell>
          <cell r="N22">
            <v>191.73099999999999</v>
          </cell>
        </row>
        <row r="23">
          <cell r="D23">
            <v>19</v>
          </cell>
          <cell r="E23">
            <v>37985</v>
          </cell>
          <cell r="F23">
            <v>1</v>
          </cell>
          <cell r="G23">
            <v>764</v>
          </cell>
          <cell r="H23" t="str">
            <v>CSP00540</v>
          </cell>
          <cell r="I23" t="str">
            <v>R2</v>
          </cell>
          <cell r="J23" t="str">
            <v>AR</v>
          </cell>
          <cell r="K23">
            <v>37977</v>
          </cell>
          <cell r="L23">
            <v>141</v>
          </cell>
          <cell r="M23">
            <v>3200</v>
          </cell>
          <cell r="N23">
            <v>191.453</v>
          </cell>
        </row>
        <row r="24">
          <cell r="D24">
            <v>21</v>
          </cell>
          <cell r="E24">
            <v>37986</v>
          </cell>
          <cell r="F24">
            <v>8</v>
          </cell>
          <cell r="G24">
            <v>774</v>
          </cell>
          <cell r="H24" t="str">
            <v>CSP00541</v>
          </cell>
          <cell r="I24" t="str">
            <v>R2</v>
          </cell>
          <cell r="J24" t="str">
            <v>AR</v>
          </cell>
          <cell r="K24">
            <v>37977</v>
          </cell>
          <cell r="L24">
            <v>144</v>
          </cell>
          <cell r="M24">
            <v>3200</v>
          </cell>
          <cell r="N24">
            <v>191.863</v>
          </cell>
        </row>
        <row r="25">
          <cell r="D25">
            <v>22</v>
          </cell>
          <cell r="E25">
            <v>37988</v>
          </cell>
          <cell r="F25">
            <v>8</v>
          </cell>
          <cell r="G25">
            <v>773</v>
          </cell>
          <cell r="H25" t="str">
            <v>CSP00542</v>
          </cell>
          <cell r="I25" t="str">
            <v>R2</v>
          </cell>
          <cell r="J25" t="str">
            <v>AR</v>
          </cell>
          <cell r="K25">
            <v>37979</v>
          </cell>
          <cell r="L25">
            <v>143</v>
          </cell>
          <cell r="M25">
            <v>3200</v>
          </cell>
          <cell r="N25">
            <v>191.83699999999999</v>
          </cell>
        </row>
        <row r="26">
          <cell r="D26">
            <v>14</v>
          </cell>
          <cell r="E26">
            <v>37979</v>
          </cell>
          <cell r="F26">
            <v>1</v>
          </cell>
          <cell r="G26">
            <v>768</v>
          </cell>
          <cell r="H26" t="str">
            <v>CSP00488</v>
          </cell>
          <cell r="I26" t="str">
            <v>R1</v>
          </cell>
          <cell r="J26" t="str">
            <v>AR</v>
          </cell>
          <cell r="K26">
            <v>37978</v>
          </cell>
          <cell r="L26">
            <v>142</v>
          </cell>
          <cell r="M26">
            <v>3200</v>
          </cell>
          <cell r="N26">
            <v>191.84</v>
          </cell>
        </row>
        <row r="27">
          <cell r="D27">
            <v>20</v>
          </cell>
          <cell r="E27">
            <v>37986</v>
          </cell>
          <cell r="F27">
            <v>8</v>
          </cell>
          <cell r="G27">
            <v>776</v>
          </cell>
          <cell r="H27" t="str">
            <v>B021</v>
          </cell>
          <cell r="I27" t="str">
            <v>R1</v>
          </cell>
          <cell r="J27" t="str">
            <v>SU</v>
          </cell>
          <cell r="K27">
            <v>37978</v>
          </cell>
          <cell r="L27">
            <v>147</v>
          </cell>
          <cell r="M27">
            <v>3495</v>
          </cell>
          <cell r="N27">
            <v>206.18799999999999</v>
          </cell>
        </row>
        <row r="28">
          <cell r="D28">
            <v>37</v>
          </cell>
          <cell r="E28">
            <v>37981</v>
          </cell>
          <cell r="F28">
            <v>8</v>
          </cell>
          <cell r="G28">
            <v>777</v>
          </cell>
          <cell r="H28" t="str">
            <v>03-0411</v>
          </cell>
          <cell r="I28" t="str">
            <v>R2</v>
          </cell>
          <cell r="J28" t="str">
            <v>SU</v>
          </cell>
          <cell r="K28">
            <v>37979</v>
          </cell>
          <cell r="L28">
            <v>148</v>
          </cell>
          <cell r="M28">
            <v>5387</v>
          </cell>
          <cell r="N28">
            <v>322.97500000000002</v>
          </cell>
        </row>
        <row r="29">
          <cell r="D29">
            <v>23</v>
          </cell>
          <cell r="E29">
            <v>37989</v>
          </cell>
          <cell r="F29">
            <v>1</v>
          </cell>
          <cell r="G29">
            <v>794</v>
          </cell>
          <cell r="H29" t="str">
            <v>CSP00493</v>
          </cell>
          <cell r="I29" t="str">
            <v>R2</v>
          </cell>
          <cell r="J29" t="str">
            <v>AR</v>
          </cell>
          <cell r="K29">
            <v>37984</v>
          </cell>
          <cell r="L29">
            <v>151</v>
          </cell>
          <cell r="M29">
            <v>1920</v>
          </cell>
          <cell r="N29">
            <v>115.072</v>
          </cell>
        </row>
        <row r="30">
          <cell r="D30">
            <v>24</v>
          </cell>
          <cell r="E30">
            <v>37992</v>
          </cell>
          <cell r="F30">
            <v>8</v>
          </cell>
          <cell r="G30">
            <v>2</v>
          </cell>
          <cell r="H30" t="str">
            <v>CSP00494</v>
          </cell>
          <cell r="I30" t="str">
            <v>R2</v>
          </cell>
          <cell r="J30" t="str">
            <v>AR</v>
          </cell>
          <cell r="K30">
            <v>37988</v>
          </cell>
          <cell r="L30">
            <v>2</v>
          </cell>
          <cell r="M30">
            <v>1920</v>
          </cell>
          <cell r="N30">
            <v>115.057</v>
          </cell>
        </row>
        <row r="31">
          <cell r="D31">
            <v>34</v>
          </cell>
          <cell r="E31">
            <v>37999</v>
          </cell>
          <cell r="F31">
            <v>8</v>
          </cell>
          <cell r="G31">
            <v>8</v>
          </cell>
          <cell r="H31" t="str">
            <v>CSP00504</v>
          </cell>
          <cell r="I31" t="str">
            <v>R1</v>
          </cell>
          <cell r="J31" t="str">
            <v>AR</v>
          </cell>
          <cell r="K31">
            <v>37991</v>
          </cell>
          <cell r="L31">
            <v>3</v>
          </cell>
          <cell r="M31">
            <v>3200</v>
          </cell>
          <cell r="N31">
            <v>191.684</v>
          </cell>
        </row>
        <row r="32">
          <cell r="D32">
            <v>32</v>
          </cell>
          <cell r="E32">
            <v>37998</v>
          </cell>
          <cell r="F32">
            <v>8</v>
          </cell>
          <cell r="G32">
            <v>9</v>
          </cell>
          <cell r="H32" t="str">
            <v>CSP00539</v>
          </cell>
          <cell r="I32" t="str">
            <v>R2</v>
          </cell>
          <cell r="J32" t="str">
            <v>AR</v>
          </cell>
          <cell r="K32">
            <v>37991</v>
          </cell>
          <cell r="L32">
            <v>4</v>
          </cell>
          <cell r="M32">
            <v>3840</v>
          </cell>
          <cell r="N32">
            <v>230.20099999999999</v>
          </cell>
        </row>
        <row r="33">
          <cell r="D33">
            <v>52</v>
          </cell>
          <cell r="E33">
            <v>38002</v>
          </cell>
          <cell r="F33">
            <v>8</v>
          </cell>
          <cell r="G33">
            <v>15</v>
          </cell>
          <cell r="H33" t="str">
            <v>CSP00498</v>
          </cell>
          <cell r="I33" t="str">
            <v>R1</v>
          </cell>
          <cell r="J33" t="str">
            <v>AR</v>
          </cell>
          <cell r="K33">
            <v>37991</v>
          </cell>
          <cell r="L33">
            <v>7</v>
          </cell>
          <cell r="M33">
            <v>1920</v>
          </cell>
          <cell r="N33">
            <v>115.133</v>
          </cell>
        </row>
        <row r="34">
          <cell r="D34">
            <v>27</v>
          </cell>
          <cell r="E34">
            <v>37995</v>
          </cell>
          <cell r="F34">
            <v>8</v>
          </cell>
          <cell r="G34">
            <v>21</v>
          </cell>
          <cell r="H34" t="str">
            <v>CSP00484</v>
          </cell>
          <cell r="I34" t="str">
            <v>R2</v>
          </cell>
          <cell r="J34" t="str">
            <v>AR</v>
          </cell>
          <cell r="K34">
            <v>37992</v>
          </cell>
          <cell r="L34">
            <v>8</v>
          </cell>
          <cell r="M34">
            <v>1920</v>
          </cell>
          <cell r="N34">
            <v>115.075</v>
          </cell>
        </row>
        <row r="35">
          <cell r="D35">
            <v>25</v>
          </cell>
          <cell r="E35">
            <v>37994</v>
          </cell>
          <cell r="F35">
            <v>8</v>
          </cell>
          <cell r="G35">
            <v>25</v>
          </cell>
          <cell r="H35" t="str">
            <v>CSP00502</v>
          </cell>
          <cell r="I35" t="str">
            <v>R1</v>
          </cell>
          <cell r="J35" t="str">
            <v>AR</v>
          </cell>
          <cell r="K35">
            <v>37992</v>
          </cell>
          <cell r="L35">
            <v>11</v>
          </cell>
          <cell r="M35">
            <v>1920</v>
          </cell>
          <cell r="N35">
            <v>115.033</v>
          </cell>
        </row>
        <row r="36">
          <cell r="D36">
            <v>45</v>
          </cell>
          <cell r="E36">
            <v>38002</v>
          </cell>
          <cell r="F36">
            <v>8</v>
          </cell>
          <cell r="G36">
            <v>24</v>
          </cell>
          <cell r="H36" t="str">
            <v>CSP00522</v>
          </cell>
          <cell r="I36" t="str">
            <v>R2</v>
          </cell>
          <cell r="J36" t="str">
            <v>AR</v>
          </cell>
          <cell r="K36">
            <v>37992</v>
          </cell>
          <cell r="L36">
            <v>10</v>
          </cell>
          <cell r="M36">
            <v>1920</v>
          </cell>
          <cell r="N36">
            <v>115.06399999999999</v>
          </cell>
        </row>
        <row r="37">
          <cell r="D37">
            <v>42</v>
          </cell>
          <cell r="E37">
            <v>38001</v>
          </cell>
          <cell r="F37">
            <v>8</v>
          </cell>
          <cell r="G37">
            <v>23</v>
          </cell>
          <cell r="H37" t="str">
            <v>CSP00489</v>
          </cell>
          <cell r="I37" t="str">
            <v>R1</v>
          </cell>
          <cell r="J37" t="str">
            <v>AR</v>
          </cell>
          <cell r="K37">
            <v>37992</v>
          </cell>
          <cell r="L37">
            <v>9</v>
          </cell>
          <cell r="M37">
            <v>3200</v>
          </cell>
          <cell r="N37">
            <v>191.72800000000001</v>
          </cell>
        </row>
        <row r="38">
          <cell r="D38">
            <v>38</v>
          </cell>
          <cell r="E38">
            <v>38000</v>
          </cell>
          <cell r="F38">
            <v>8</v>
          </cell>
          <cell r="G38">
            <v>27</v>
          </cell>
          <cell r="H38" t="str">
            <v>CSP00506</v>
          </cell>
          <cell r="I38" t="str">
            <v>R2</v>
          </cell>
          <cell r="J38" t="str">
            <v>AR</v>
          </cell>
          <cell r="K38">
            <v>37992</v>
          </cell>
          <cell r="L38">
            <v>13</v>
          </cell>
          <cell r="M38">
            <v>3840</v>
          </cell>
          <cell r="N38">
            <v>230.09800000000001</v>
          </cell>
        </row>
        <row r="39">
          <cell r="D39">
            <v>30</v>
          </cell>
          <cell r="E39">
            <v>37998</v>
          </cell>
          <cell r="F39">
            <v>8</v>
          </cell>
          <cell r="G39">
            <v>26</v>
          </cell>
          <cell r="H39" t="str">
            <v>CSP00523</v>
          </cell>
          <cell r="I39" t="str">
            <v>R1</v>
          </cell>
          <cell r="J39" t="str">
            <v>AR</v>
          </cell>
          <cell r="K39">
            <v>37992</v>
          </cell>
          <cell r="L39">
            <v>12</v>
          </cell>
          <cell r="M39">
            <v>1920</v>
          </cell>
          <cell r="N39">
            <v>115.095</v>
          </cell>
        </row>
        <row r="40">
          <cell r="D40">
            <v>28</v>
          </cell>
          <cell r="E40">
            <v>37995</v>
          </cell>
          <cell r="F40">
            <v>8</v>
          </cell>
          <cell r="G40">
            <v>30</v>
          </cell>
          <cell r="H40" t="str">
            <v>CSP00503</v>
          </cell>
          <cell r="I40" t="str">
            <v>R2</v>
          </cell>
          <cell r="J40" t="str">
            <v>AR</v>
          </cell>
          <cell r="K40">
            <v>37993</v>
          </cell>
          <cell r="L40">
            <v>14</v>
          </cell>
          <cell r="M40">
            <v>1920</v>
          </cell>
          <cell r="N40">
            <v>115.136</v>
          </cell>
        </row>
        <row r="41">
          <cell r="D41">
            <v>47</v>
          </cell>
          <cell r="E41">
            <v>38002</v>
          </cell>
          <cell r="F41">
            <v>8</v>
          </cell>
          <cell r="G41">
            <v>31</v>
          </cell>
          <cell r="H41" t="str">
            <v>CSP00505</v>
          </cell>
          <cell r="I41" t="str">
            <v>R2</v>
          </cell>
          <cell r="J41" t="str">
            <v>AR</v>
          </cell>
          <cell r="K41">
            <v>37993</v>
          </cell>
          <cell r="L41">
            <v>15</v>
          </cell>
          <cell r="M41">
            <v>1920</v>
          </cell>
          <cell r="N41">
            <v>115.071</v>
          </cell>
        </row>
        <row r="42">
          <cell r="D42">
            <v>26</v>
          </cell>
          <cell r="E42">
            <v>37995</v>
          </cell>
          <cell r="F42">
            <v>8</v>
          </cell>
          <cell r="G42">
            <v>34</v>
          </cell>
          <cell r="H42" t="str">
            <v>04-0432</v>
          </cell>
          <cell r="I42" t="str">
            <v>R2</v>
          </cell>
          <cell r="J42" t="str">
            <v>SU</v>
          </cell>
          <cell r="K42">
            <v>37993</v>
          </cell>
          <cell r="L42">
            <v>18</v>
          </cell>
          <cell r="M42">
            <v>1920</v>
          </cell>
          <cell r="N42">
            <v>115.05200000000001</v>
          </cell>
        </row>
        <row r="43">
          <cell r="D43">
            <v>29</v>
          </cell>
          <cell r="E43">
            <v>37995</v>
          </cell>
          <cell r="F43">
            <v>8</v>
          </cell>
          <cell r="G43">
            <v>38</v>
          </cell>
          <cell r="H43" t="str">
            <v>04-0433</v>
          </cell>
          <cell r="I43" t="str">
            <v>R2</v>
          </cell>
          <cell r="J43" t="str">
            <v>SU</v>
          </cell>
          <cell r="K43">
            <v>37994</v>
          </cell>
          <cell r="L43">
            <v>21</v>
          </cell>
          <cell r="M43">
            <v>1320</v>
          </cell>
          <cell r="N43">
            <v>79.061999999999998</v>
          </cell>
        </row>
        <row r="44">
          <cell r="D44">
            <v>31</v>
          </cell>
          <cell r="E44">
            <v>37998</v>
          </cell>
          <cell r="F44">
            <v>8</v>
          </cell>
          <cell r="G44">
            <v>49</v>
          </cell>
          <cell r="H44" t="str">
            <v>04-0435</v>
          </cell>
          <cell r="I44" t="str">
            <v>R2</v>
          </cell>
          <cell r="J44" t="str">
            <v>SU</v>
          </cell>
          <cell r="K44">
            <v>37995</v>
          </cell>
          <cell r="L44">
            <v>23</v>
          </cell>
          <cell r="M44">
            <v>1040</v>
          </cell>
          <cell r="N44">
            <v>62.343000000000004</v>
          </cell>
        </row>
        <row r="45">
          <cell r="D45">
            <v>59</v>
          </cell>
          <cell r="E45">
            <v>38006</v>
          </cell>
          <cell r="F45">
            <v>8</v>
          </cell>
          <cell r="G45">
            <v>53</v>
          </cell>
          <cell r="H45" t="str">
            <v>04-0434</v>
          </cell>
          <cell r="I45" t="str">
            <v>R2</v>
          </cell>
          <cell r="J45" t="str">
            <v>SU</v>
          </cell>
          <cell r="K45">
            <v>37995</v>
          </cell>
          <cell r="L45">
            <v>26</v>
          </cell>
          <cell r="M45">
            <v>3840</v>
          </cell>
          <cell r="N45">
            <v>230.09899999999999</v>
          </cell>
        </row>
        <row r="46">
          <cell r="D46">
            <v>33</v>
          </cell>
          <cell r="E46">
            <v>37999</v>
          </cell>
          <cell r="F46">
            <v>8</v>
          </cell>
          <cell r="G46">
            <v>54</v>
          </cell>
          <cell r="H46" t="str">
            <v>P8890</v>
          </cell>
          <cell r="I46" t="str">
            <v>R2</v>
          </cell>
          <cell r="J46" t="str">
            <v>FI</v>
          </cell>
          <cell r="K46">
            <v>37995</v>
          </cell>
          <cell r="L46">
            <v>27</v>
          </cell>
          <cell r="M46">
            <v>1920</v>
          </cell>
          <cell r="N46">
            <v>114.85299999999999</v>
          </cell>
        </row>
        <row r="47">
          <cell r="D47">
            <v>46</v>
          </cell>
          <cell r="E47">
            <v>38002</v>
          </cell>
          <cell r="F47">
            <v>8</v>
          </cell>
          <cell r="G47">
            <v>57</v>
          </cell>
          <cell r="H47" t="str">
            <v>CSP00557</v>
          </cell>
          <cell r="I47" t="str">
            <v>R2</v>
          </cell>
          <cell r="J47" t="str">
            <v>AR</v>
          </cell>
          <cell r="K47">
            <v>37995</v>
          </cell>
          <cell r="L47">
            <v>29</v>
          </cell>
          <cell r="M47">
            <v>1920</v>
          </cell>
          <cell r="N47">
            <v>115.056</v>
          </cell>
        </row>
        <row r="48">
          <cell r="D48">
            <v>36</v>
          </cell>
          <cell r="E48">
            <v>38000</v>
          </cell>
          <cell r="F48">
            <v>8</v>
          </cell>
          <cell r="G48">
            <v>56</v>
          </cell>
          <cell r="H48" t="str">
            <v>CSP00543</v>
          </cell>
          <cell r="I48" t="str">
            <v>R2</v>
          </cell>
          <cell r="J48" t="str">
            <v>AR</v>
          </cell>
          <cell r="K48">
            <v>37995</v>
          </cell>
          <cell r="L48">
            <v>28</v>
          </cell>
          <cell r="M48">
            <v>3200</v>
          </cell>
          <cell r="N48">
            <v>191.75</v>
          </cell>
        </row>
        <row r="49">
          <cell r="D49">
            <v>41</v>
          </cell>
          <cell r="E49">
            <v>38001</v>
          </cell>
          <cell r="F49">
            <v>8</v>
          </cell>
          <cell r="G49">
            <v>60</v>
          </cell>
          <cell r="H49" t="str">
            <v>CSP00570</v>
          </cell>
          <cell r="I49" t="str">
            <v>R1</v>
          </cell>
          <cell r="J49" t="str">
            <v>AR</v>
          </cell>
          <cell r="K49">
            <v>37995</v>
          </cell>
          <cell r="L49">
            <v>30</v>
          </cell>
          <cell r="M49">
            <v>3840</v>
          </cell>
          <cell r="N49">
            <v>230.29560000000001</v>
          </cell>
        </row>
        <row r="50">
          <cell r="D50">
            <v>40</v>
          </cell>
          <cell r="E50">
            <v>38001</v>
          </cell>
          <cell r="F50">
            <v>8</v>
          </cell>
          <cell r="G50">
            <v>66</v>
          </cell>
          <cell r="H50" t="str">
            <v>CSP00553</v>
          </cell>
          <cell r="I50" t="str">
            <v>R1</v>
          </cell>
          <cell r="J50" t="str">
            <v>AR</v>
          </cell>
          <cell r="K50">
            <v>37998</v>
          </cell>
          <cell r="L50">
            <v>33</v>
          </cell>
          <cell r="M50">
            <v>3840</v>
          </cell>
          <cell r="N50">
            <v>229.72</v>
          </cell>
        </row>
        <row r="51">
          <cell r="D51">
            <v>35</v>
          </cell>
          <cell r="E51">
            <v>37999</v>
          </cell>
          <cell r="F51">
            <v>8</v>
          </cell>
          <cell r="G51">
            <v>67</v>
          </cell>
          <cell r="H51" t="str">
            <v>CSP00571</v>
          </cell>
          <cell r="I51" t="str">
            <v>R2</v>
          </cell>
          <cell r="J51" t="str">
            <v>AR</v>
          </cell>
          <cell r="K51">
            <v>37998</v>
          </cell>
          <cell r="L51">
            <v>34</v>
          </cell>
          <cell r="M51">
            <v>1920</v>
          </cell>
          <cell r="N51">
            <v>115.0258</v>
          </cell>
        </row>
        <row r="52">
          <cell r="D52">
            <v>49</v>
          </cell>
          <cell r="E52">
            <v>38002</v>
          </cell>
          <cell r="F52">
            <v>8</v>
          </cell>
          <cell r="G52">
            <v>74</v>
          </cell>
          <cell r="H52" t="str">
            <v>CSP00500</v>
          </cell>
          <cell r="I52" t="str">
            <v>R1</v>
          </cell>
          <cell r="J52" t="str">
            <v>AR</v>
          </cell>
          <cell r="K52">
            <v>37998</v>
          </cell>
          <cell r="L52">
            <v>40</v>
          </cell>
          <cell r="M52">
            <v>1920</v>
          </cell>
          <cell r="N52">
            <v>114.916</v>
          </cell>
        </row>
        <row r="53">
          <cell r="D53">
            <v>44</v>
          </cell>
          <cell r="E53">
            <v>38002</v>
          </cell>
          <cell r="F53">
            <v>8</v>
          </cell>
          <cell r="G53">
            <v>73</v>
          </cell>
          <cell r="H53" t="str">
            <v>03-0418</v>
          </cell>
          <cell r="I53" t="str">
            <v>R2</v>
          </cell>
          <cell r="J53" t="str">
            <v>SU</v>
          </cell>
          <cell r="K53">
            <v>37998</v>
          </cell>
          <cell r="L53">
            <v>39</v>
          </cell>
          <cell r="M53">
            <v>1920</v>
          </cell>
          <cell r="N53">
            <v>115.146</v>
          </cell>
        </row>
        <row r="54">
          <cell r="D54">
            <v>50</v>
          </cell>
          <cell r="E54">
            <v>38002</v>
          </cell>
          <cell r="F54">
            <v>8</v>
          </cell>
          <cell r="G54">
            <v>82</v>
          </cell>
          <cell r="H54" t="str">
            <v>CSP00567</v>
          </cell>
          <cell r="I54" t="str">
            <v>R1</v>
          </cell>
          <cell r="J54" t="str">
            <v>AR</v>
          </cell>
          <cell r="K54">
            <v>37999</v>
          </cell>
          <cell r="L54">
            <v>41</v>
          </cell>
          <cell r="M54">
            <v>3840</v>
          </cell>
          <cell r="N54">
            <v>230.38</v>
          </cell>
        </row>
        <row r="55">
          <cell r="D55">
            <v>51</v>
          </cell>
          <cell r="E55">
            <v>38002</v>
          </cell>
          <cell r="F55">
            <v>8</v>
          </cell>
          <cell r="G55">
            <v>83</v>
          </cell>
          <cell r="H55" t="str">
            <v>CSP00556</v>
          </cell>
          <cell r="I55" t="str">
            <v>R2</v>
          </cell>
          <cell r="J55" t="str">
            <v>AR</v>
          </cell>
          <cell r="K55">
            <v>37999</v>
          </cell>
          <cell r="L55">
            <v>42</v>
          </cell>
          <cell r="M55">
            <v>3840</v>
          </cell>
          <cell r="N55">
            <v>230.12899999999999</v>
          </cell>
        </row>
        <row r="56">
          <cell r="D56">
            <v>39</v>
          </cell>
          <cell r="E56">
            <v>38000</v>
          </cell>
          <cell r="F56">
            <v>8</v>
          </cell>
          <cell r="G56">
            <v>86</v>
          </cell>
          <cell r="H56" t="str">
            <v>CSP00564</v>
          </cell>
          <cell r="I56" t="str">
            <v>R1</v>
          </cell>
          <cell r="J56" t="str">
            <v>AR</v>
          </cell>
          <cell r="K56">
            <v>37999</v>
          </cell>
          <cell r="L56">
            <v>44</v>
          </cell>
          <cell r="M56">
            <v>1920</v>
          </cell>
          <cell r="N56">
            <v>115.069</v>
          </cell>
        </row>
        <row r="57">
          <cell r="D57">
            <v>63</v>
          </cell>
          <cell r="E57">
            <v>38017</v>
          </cell>
          <cell r="F57">
            <v>8</v>
          </cell>
          <cell r="G57">
            <v>102</v>
          </cell>
          <cell r="H57" t="str">
            <v>CSP00587</v>
          </cell>
          <cell r="I57" t="str">
            <v>R1</v>
          </cell>
          <cell r="J57" t="str">
            <v>AR</v>
          </cell>
          <cell r="K57">
            <v>38001</v>
          </cell>
          <cell r="L57">
            <v>52</v>
          </cell>
          <cell r="M57">
            <v>1920</v>
          </cell>
          <cell r="N57">
            <v>114.819</v>
          </cell>
        </row>
        <row r="58">
          <cell r="D58">
            <v>62</v>
          </cell>
          <cell r="E58">
            <v>38016</v>
          </cell>
          <cell r="F58">
            <v>8</v>
          </cell>
          <cell r="G58">
            <v>101</v>
          </cell>
          <cell r="H58" t="str">
            <v>CSP00586</v>
          </cell>
          <cell r="I58" t="str">
            <v>R2</v>
          </cell>
          <cell r="J58" t="str">
            <v>AR</v>
          </cell>
          <cell r="K58">
            <v>38001</v>
          </cell>
          <cell r="L58">
            <v>50</v>
          </cell>
          <cell r="M58">
            <v>1920</v>
          </cell>
          <cell r="N58">
            <v>115.11499999999999</v>
          </cell>
        </row>
        <row r="59">
          <cell r="D59">
            <v>48</v>
          </cell>
          <cell r="E59">
            <v>38002</v>
          </cell>
          <cell r="F59">
            <v>8</v>
          </cell>
          <cell r="G59">
            <v>98</v>
          </cell>
          <cell r="H59" t="str">
            <v>CSP00527</v>
          </cell>
          <cell r="I59" t="str">
            <v>R2</v>
          </cell>
          <cell r="J59" t="str">
            <v>AR</v>
          </cell>
          <cell r="K59">
            <v>38001</v>
          </cell>
          <cell r="L59">
            <v>48</v>
          </cell>
          <cell r="M59">
            <v>3840</v>
          </cell>
          <cell r="N59">
            <v>230.066</v>
          </cell>
        </row>
        <row r="60">
          <cell r="D60">
            <v>43</v>
          </cell>
          <cell r="E60">
            <v>38002</v>
          </cell>
          <cell r="F60">
            <v>8</v>
          </cell>
          <cell r="G60">
            <v>88</v>
          </cell>
          <cell r="H60" t="str">
            <v>04-0456</v>
          </cell>
          <cell r="I60" t="str">
            <v>R2</v>
          </cell>
          <cell r="J60" t="str">
            <v>SU</v>
          </cell>
          <cell r="K60">
            <v>38001</v>
          </cell>
          <cell r="L60">
            <v>46</v>
          </cell>
          <cell r="M60">
            <v>1920</v>
          </cell>
          <cell r="N60">
            <v>114.98699999999999</v>
          </cell>
        </row>
        <row r="61">
          <cell r="D61">
            <v>67</v>
          </cell>
          <cell r="E61">
            <v>38013</v>
          </cell>
          <cell r="F61">
            <v>8</v>
          </cell>
          <cell r="G61">
            <v>110</v>
          </cell>
          <cell r="H61" t="str">
            <v>CSP00499</v>
          </cell>
          <cell r="I61" t="str">
            <v>R2</v>
          </cell>
          <cell r="J61" t="str">
            <v>AR</v>
          </cell>
          <cell r="K61">
            <v>38002</v>
          </cell>
          <cell r="L61">
            <v>53</v>
          </cell>
          <cell r="M61">
            <v>1920</v>
          </cell>
          <cell r="N61">
            <v>115.045</v>
          </cell>
        </row>
        <row r="62">
          <cell r="D62">
            <v>54</v>
          </cell>
          <cell r="E62">
            <v>38015</v>
          </cell>
          <cell r="F62">
            <v>8</v>
          </cell>
          <cell r="G62">
            <v>128</v>
          </cell>
          <cell r="H62" t="str">
            <v>CSP00595</v>
          </cell>
          <cell r="I62" t="str">
            <v>R2</v>
          </cell>
          <cell r="J62" t="str">
            <v>AR</v>
          </cell>
          <cell r="K62">
            <v>38013</v>
          </cell>
          <cell r="L62">
            <v>56</v>
          </cell>
          <cell r="M62">
            <v>3840</v>
          </cell>
          <cell r="N62">
            <v>230.3563</v>
          </cell>
        </row>
        <row r="63">
          <cell r="D63">
            <v>53</v>
          </cell>
          <cell r="E63">
            <v>38015</v>
          </cell>
          <cell r="F63">
            <v>8</v>
          </cell>
          <cell r="G63">
            <v>130</v>
          </cell>
          <cell r="H63" t="str">
            <v>CSP00599</v>
          </cell>
          <cell r="I63" t="str">
            <v>R2</v>
          </cell>
          <cell r="J63" t="str">
            <v>AR</v>
          </cell>
          <cell r="K63">
            <v>38014</v>
          </cell>
          <cell r="L63">
            <v>60</v>
          </cell>
          <cell r="M63">
            <v>3840</v>
          </cell>
          <cell r="N63">
            <v>230.4</v>
          </cell>
        </row>
        <row r="64">
          <cell r="D64">
            <v>57</v>
          </cell>
          <cell r="E64">
            <v>38019</v>
          </cell>
          <cell r="F64">
            <v>8</v>
          </cell>
          <cell r="G64">
            <v>129</v>
          </cell>
          <cell r="H64" t="str">
            <v>CSP00600</v>
          </cell>
          <cell r="I64" t="str">
            <v>R2</v>
          </cell>
          <cell r="J64" t="str">
            <v>AR</v>
          </cell>
          <cell r="K64">
            <v>38014</v>
          </cell>
          <cell r="L64">
            <v>59</v>
          </cell>
          <cell r="M64">
            <v>3840</v>
          </cell>
          <cell r="N64">
            <v>230.34309999999999</v>
          </cell>
        </row>
        <row r="65">
          <cell r="D65">
            <v>55</v>
          </cell>
          <cell r="E65">
            <v>38016</v>
          </cell>
          <cell r="F65">
            <v>8</v>
          </cell>
          <cell r="G65">
            <v>135</v>
          </cell>
          <cell r="H65" t="str">
            <v>CSP00616</v>
          </cell>
          <cell r="I65" t="str">
            <v>R2</v>
          </cell>
          <cell r="J65" t="str">
            <v>AR</v>
          </cell>
          <cell r="K65">
            <v>38014</v>
          </cell>
          <cell r="L65">
            <v>61</v>
          </cell>
          <cell r="M65">
            <v>1920</v>
          </cell>
          <cell r="N65">
            <v>114.837</v>
          </cell>
        </row>
        <row r="66">
          <cell r="D66">
            <v>65</v>
          </cell>
          <cell r="E66">
            <v>38021</v>
          </cell>
          <cell r="F66">
            <v>8</v>
          </cell>
          <cell r="G66">
            <v>137</v>
          </cell>
          <cell r="H66" t="str">
            <v>CSP00609</v>
          </cell>
          <cell r="I66" t="str">
            <v>R1</v>
          </cell>
          <cell r="J66" t="str">
            <v>AR</v>
          </cell>
          <cell r="K66">
            <v>38015</v>
          </cell>
          <cell r="L66">
            <v>63</v>
          </cell>
          <cell r="M66">
            <v>3840</v>
          </cell>
          <cell r="N66">
            <v>230.18</v>
          </cell>
        </row>
        <row r="67">
          <cell r="D67">
            <v>56</v>
          </cell>
          <cell r="E67">
            <v>38019</v>
          </cell>
          <cell r="F67">
            <v>8</v>
          </cell>
          <cell r="G67">
            <v>136</v>
          </cell>
          <cell r="H67" t="str">
            <v>CSP00598</v>
          </cell>
          <cell r="I67" t="str">
            <v>R1</v>
          </cell>
          <cell r="J67" t="str">
            <v>AR</v>
          </cell>
          <cell r="K67">
            <v>38015</v>
          </cell>
          <cell r="L67">
            <v>62</v>
          </cell>
          <cell r="M67">
            <v>3840</v>
          </cell>
          <cell r="N67">
            <v>230.19800000000001</v>
          </cell>
        </row>
        <row r="68">
          <cell r="D68">
            <v>72</v>
          </cell>
          <cell r="E68">
            <v>38022</v>
          </cell>
          <cell r="F68">
            <v>8</v>
          </cell>
          <cell r="G68">
            <v>141</v>
          </cell>
          <cell r="H68" t="str">
            <v>P8817</v>
          </cell>
          <cell r="I68" t="str">
            <v>R1</v>
          </cell>
          <cell r="J68" t="str">
            <v>FI</v>
          </cell>
          <cell r="K68">
            <v>38016</v>
          </cell>
          <cell r="L68">
            <v>67</v>
          </cell>
          <cell r="M68">
            <v>1860</v>
          </cell>
          <cell r="N68">
            <v>110.745</v>
          </cell>
        </row>
        <row r="69">
          <cell r="D69">
            <v>71</v>
          </cell>
          <cell r="E69">
            <v>38022</v>
          </cell>
          <cell r="F69">
            <v>8</v>
          </cell>
          <cell r="G69">
            <v>142</v>
          </cell>
          <cell r="H69" t="str">
            <v>CSP00536</v>
          </cell>
          <cell r="I69" t="str">
            <v>R2</v>
          </cell>
          <cell r="J69" t="str">
            <v>AR</v>
          </cell>
          <cell r="K69">
            <v>38016</v>
          </cell>
          <cell r="L69">
            <v>68</v>
          </cell>
          <cell r="M69">
            <v>3840</v>
          </cell>
          <cell r="N69">
            <v>230.09200000000001</v>
          </cell>
        </row>
        <row r="70">
          <cell r="D70">
            <v>64</v>
          </cell>
          <cell r="E70">
            <v>38030</v>
          </cell>
          <cell r="F70">
            <v>8</v>
          </cell>
          <cell r="G70">
            <v>140</v>
          </cell>
          <cell r="H70" t="str">
            <v>CSP00569</v>
          </cell>
          <cell r="I70" t="str">
            <v>R1</v>
          </cell>
          <cell r="J70" t="str">
            <v>AR</v>
          </cell>
          <cell r="K70">
            <v>38016</v>
          </cell>
          <cell r="L70">
            <v>66</v>
          </cell>
          <cell r="M70">
            <v>3840</v>
          </cell>
          <cell r="N70">
            <v>229.65</v>
          </cell>
        </row>
        <row r="71">
          <cell r="D71">
            <v>90</v>
          </cell>
          <cell r="E71">
            <v>38028</v>
          </cell>
          <cell r="F71">
            <v>8</v>
          </cell>
          <cell r="G71">
            <v>144</v>
          </cell>
          <cell r="H71" t="str">
            <v>CSP00578</v>
          </cell>
          <cell r="I71" t="str">
            <v>R1</v>
          </cell>
          <cell r="J71" t="str">
            <v>AR</v>
          </cell>
          <cell r="K71">
            <v>38016</v>
          </cell>
          <cell r="L71">
            <v>69</v>
          </cell>
          <cell r="M71">
            <v>3840</v>
          </cell>
          <cell r="N71">
            <v>230.1446</v>
          </cell>
        </row>
        <row r="72">
          <cell r="D72">
            <v>61</v>
          </cell>
          <cell r="E72">
            <v>38020</v>
          </cell>
          <cell r="F72">
            <v>8</v>
          </cell>
          <cell r="G72">
            <v>145</v>
          </cell>
          <cell r="H72" t="str">
            <v>CSP00607</v>
          </cell>
          <cell r="I72" t="str">
            <v>R2</v>
          </cell>
          <cell r="J72" t="str">
            <v>AR</v>
          </cell>
          <cell r="K72">
            <v>38016</v>
          </cell>
          <cell r="L72">
            <v>70</v>
          </cell>
          <cell r="M72">
            <v>3840</v>
          </cell>
          <cell r="N72">
            <v>230.173</v>
          </cell>
        </row>
        <row r="73">
          <cell r="D73">
            <v>70</v>
          </cell>
          <cell r="E73">
            <v>38022</v>
          </cell>
          <cell r="F73">
            <v>8</v>
          </cell>
          <cell r="G73">
            <v>150</v>
          </cell>
          <cell r="H73" t="str">
            <v>CSP00603</v>
          </cell>
          <cell r="I73" t="str">
            <v>R2</v>
          </cell>
          <cell r="J73" t="str">
            <v>AR</v>
          </cell>
          <cell r="K73">
            <v>38019</v>
          </cell>
          <cell r="L73">
            <v>72</v>
          </cell>
          <cell r="M73">
            <v>3840</v>
          </cell>
          <cell r="N73">
            <v>229.92439999999999</v>
          </cell>
        </row>
        <row r="74">
          <cell r="D74">
            <v>80</v>
          </cell>
          <cell r="E74">
            <v>38026</v>
          </cell>
          <cell r="F74">
            <v>8</v>
          </cell>
          <cell r="G74">
            <v>151</v>
          </cell>
          <cell r="H74" t="str">
            <v>CSP00579</v>
          </cell>
          <cell r="I74" t="str">
            <v>R1</v>
          </cell>
          <cell r="J74" t="str">
            <v>AR</v>
          </cell>
          <cell r="K74">
            <v>38019</v>
          </cell>
          <cell r="L74">
            <v>73</v>
          </cell>
          <cell r="M74">
            <v>3840</v>
          </cell>
          <cell r="N74">
            <v>229.88</v>
          </cell>
        </row>
        <row r="75">
          <cell r="D75">
            <v>91</v>
          </cell>
          <cell r="E75">
            <v>38028</v>
          </cell>
          <cell r="F75">
            <v>9</v>
          </cell>
          <cell r="G75">
            <v>153</v>
          </cell>
          <cell r="H75" t="str">
            <v>CSP00610</v>
          </cell>
          <cell r="I75" t="str">
            <v>R1</v>
          </cell>
          <cell r="J75" t="str">
            <v>AR</v>
          </cell>
          <cell r="K75">
            <v>38019</v>
          </cell>
          <cell r="L75">
            <v>75</v>
          </cell>
          <cell r="M75">
            <v>3840</v>
          </cell>
          <cell r="N75">
            <v>230.05099999999999</v>
          </cell>
        </row>
        <row r="76">
          <cell r="D76">
            <v>58</v>
          </cell>
          <cell r="E76">
            <v>38020</v>
          </cell>
          <cell r="F76">
            <v>8</v>
          </cell>
          <cell r="G76">
            <v>149</v>
          </cell>
          <cell r="H76" t="str">
            <v>CSP00628</v>
          </cell>
          <cell r="I76" t="str">
            <v>R2</v>
          </cell>
          <cell r="J76" t="str">
            <v>AR</v>
          </cell>
          <cell r="K76">
            <v>38019</v>
          </cell>
          <cell r="L76">
            <v>71</v>
          </cell>
          <cell r="M76">
            <v>1920</v>
          </cell>
          <cell r="N76">
            <v>115.0046</v>
          </cell>
        </row>
        <row r="77">
          <cell r="D77">
            <v>60</v>
          </cell>
          <cell r="E77">
            <v>38020</v>
          </cell>
          <cell r="F77">
            <v>8</v>
          </cell>
          <cell r="G77">
            <v>152</v>
          </cell>
          <cell r="H77" t="str">
            <v>CSP00604</v>
          </cell>
          <cell r="I77" t="str">
            <v>R2</v>
          </cell>
          <cell r="J77" t="str">
            <v>AR</v>
          </cell>
          <cell r="K77">
            <v>38019</v>
          </cell>
          <cell r="L77">
            <v>74</v>
          </cell>
          <cell r="M77">
            <v>1920</v>
          </cell>
          <cell r="N77">
            <v>114.9</v>
          </cell>
        </row>
        <row r="78">
          <cell r="D78">
            <v>66</v>
          </cell>
          <cell r="E78">
            <v>38021</v>
          </cell>
          <cell r="F78">
            <v>8</v>
          </cell>
          <cell r="G78">
            <v>154</v>
          </cell>
          <cell r="H78" t="str">
            <v>CSP00583</v>
          </cell>
          <cell r="I78" t="str">
            <v>R2</v>
          </cell>
          <cell r="J78" t="str">
            <v>AR</v>
          </cell>
          <cell r="K78">
            <v>38019</v>
          </cell>
          <cell r="L78">
            <v>76</v>
          </cell>
          <cell r="M78">
            <v>1600</v>
          </cell>
          <cell r="N78">
            <v>95.769000000000005</v>
          </cell>
        </row>
        <row r="79">
          <cell r="D79">
            <v>81</v>
          </cell>
          <cell r="E79">
            <v>38026</v>
          </cell>
          <cell r="F79">
            <v>8</v>
          </cell>
          <cell r="G79">
            <v>155</v>
          </cell>
          <cell r="H79" t="str">
            <v>CSP00615</v>
          </cell>
          <cell r="I79" t="str">
            <v>R2</v>
          </cell>
          <cell r="J79" t="str">
            <v>AR</v>
          </cell>
          <cell r="K79">
            <v>38019</v>
          </cell>
          <cell r="L79">
            <v>77</v>
          </cell>
          <cell r="M79">
            <v>3840</v>
          </cell>
          <cell r="N79">
            <v>230.03299999999999</v>
          </cell>
        </row>
        <row r="80">
          <cell r="D80">
            <v>141</v>
          </cell>
          <cell r="E80">
            <v>38034</v>
          </cell>
          <cell r="F80">
            <v>8</v>
          </cell>
          <cell r="G80">
            <v>156</v>
          </cell>
          <cell r="H80" t="str">
            <v>CSP00585</v>
          </cell>
          <cell r="I80" t="str">
            <v>R1</v>
          </cell>
          <cell r="J80" t="str">
            <v>AR</v>
          </cell>
          <cell r="K80">
            <v>38019</v>
          </cell>
          <cell r="L80">
            <v>78</v>
          </cell>
          <cell r="M80">
            <v>3200</v>
          </cell>
          <cell r="N80">
            <v>191.55799999999999</v>
          </cell>
        </row>
        <row r="81">
          <cell r="D81">
            <v>68</v>
          </cell>
          <cell r="E81">
            <v>38022</v>
          </cell>
          <cell r="F81">
            <v>8</v>
          </cell>
          <cell r="G81">
            <v>157</v>
          </cell>
          <cell r="H81" t="str">
            <v>CSP00594</v>
          </cell>
          <cell r="I81" t="str">
            <v>R1</v>
          </cell>
          <cell r="J81" t="str">
            <v>AR</v>
          </cell>
          <cell r="K81">
            <v>38019</v>
          </cell>
          <cell r="L81">
            <v>79</v>
          </cell>
          <cell r="M81">
            <v>1920</v>
          </cell>
          <cell r="N81">
            <v>114.777</v>
          </cell>
        </row>
        <row r="82">
          <cell r="D82">
            <v>79</v>
          </cell>
          <cell r="E82">
            <v>38026</v>
          </cell>
          <cell r="F82">
            <v>8</v>
          </cell>
          <cell r="G82">
            <v>158</v>
          </cell>
          <cell r="H82" t="str">
            <v>CSP00572</v>
          </cell>
          <cell r="I82" t="str">
            <v>R1</v>
          </cell>
          <cell r="J82" t="str">
            <v>AR</v>
          </cell>
          <cell r="K82">
            <v>38019</v>
          </cell>
          <cell r="L82">
            <v>80</v>
          </cell>
          <cell r="M82">
            <v>1920</v>
          </cell>
          <cell r="N82">
            <v>114.991</v>
          </cell>
        </row>
        <row r="83">
          <cell r="D83">
            <v>115</v>
          </cell>
          <cell r="E83">
            <v>38033</v>
          </cell>
          <cell r="F83">
            <v>9</v>
          </cell>
          <cell r="G83">
            <v>164</v>
          </cell>
          <cell r="H83" t="str">
            <v>CSP00573</v>
          </cell>
          <cell r="I83" t="str">
            <v>R1</v>
          </cell>
          <cell r="J83" t="str">
            <v>AR</v>
          </cell>
          <cell r="K83">
            <v>38019</v>
          </cell>
          <cell r="L83">
            <v>82</v>
          </cell>
          <cell r="M83">
            <v>3840</v>
          </cell>
          <cell r="N83">
            <v>229.94499999999999</v>
          </cell>
        </row>
        <row r="84">
          <cell r="D84">
            <v>73</v>
          </cell>
          <cell r="E84">
            <v>38023</v>
          </cell>
          <cell r="F84">
            <v>8</v>
          </cell>
          <cell r="G84">
            <v>165</v>
          </cell>
          <cell r="H84" t="str">
            <v>CSP00588</v>
          </cell>
          <cell r="I84" t="str">
            <v>R2</v>
          </cell>
          <cell r="J84" t="str">
            <v>AR</v>
          </cell>
          <cell r="K84">
            <v>38019</v>
          </cell>
          <cell r="L84">
            <v>83</v>
          </cell>
          <cell r="M84">
            <v>3840</v>
          </cell>
          <cell r="N84">
            <v>229.97790000000001</v>
          </cell>
        </row>
        <row r="85">
          <cell r="D85">
            <v>106</v>
          </cell>
          <cell r="E85">
            <v>38030</v>
          </cell>
          <cell r="F85">
            <v>8</v>
          </cell>
          <cell r="G85">
            <v>163</v>
          </cell>
          <cell r="H85" t="str">
            <v>CSP00524</v>
          </cell>
          <cell r="I85" t="str">
            <v>R2</v>
          </cell>
          <cell r="J85" t="str">
            <v>AR</v>
          </cell>
          <cell r="K85">
            <v>38019</v>
          </cell>
          <cell r="L85">
            <v>81</v>
          </cell>
          <cell r="M85">
            <v>1920</v>
          </cell>
          <cell r="N85">
            <v>114.90900000000001</v>
          </cell>
        </row>
        <row r="86">
          <cell r="D86">
            <v>76</v>
          </cell>
          <cell r="E86">
            <v>38023</v>
          </cell>
          <cell r="F86">
            <v>8</v>
          </cell>
          <cell r="G86">
            <v>226</v>
          </cell>
          <cell r="H86">
            <v>51017</v>
          </cell>
          <cell r="I86" t="str">
            <v>R2</v>
          </cell>
          <cell r="J86" t="str">
            <v>ED</v>
          </cell>
          <cell r="K86">
            <v>38019</v>
          </cell>
          <cell r="L86">
            <v>84</v>
          </cell>
          <cell r="M86">
            <v>5000</v>
          </cell>
          <cell r="N86">
            <v>299.59300000000002</v>
          </cell>
        </row>
        <row r="87">
          <cell r="D87">
            <v>93</v>
          </cell>
          <cell r="E87">
            <v>38029</v>
          </cell>
          <cell r="F87">
            <v>8</v>
          </cell>
          <cell r="G87">
            <v>166</v>
          </cell>
          <cell r="H87" t="str">
            <v>CSP00574</v>
          </cell>
          <cell r="I87" t="str">
            <v>R1</v>
          </cell>
          <cell r="J87" t="str">
            <v>AR</v>
          </cell>
          <cell r="K87">
            <v>38019</v>
          </cell>
          <cell r="L87">
            <v>86</v>
          </cell>
          <cell r="M87">
            <v>3840</v>
          </cell>
          <cell r="N87">
            <v>229.917</v>
          </cell>
        </row>
        <row r="88">
          <cell r="D88">
            <v>78</v>
          </cell>
          <cell r="E88">
            <v>38026</v>
          </cell>
          <cell r="F88">
            <v>9</v>
          </cell>
          <cell r="G88">
            <v>172</v>
          </cell>
          <cell r="H88" t="str">
            <v>851/04</v>
          </cell>
          <cell r="I88" t="str">
            <v>R2</v>
          </cell>
          <cell r="J88" t="str">
            <v>ED</v>
          </cell>
          <cell r="K88">
            <v>38020</v>
          </cell>
          <cell r="L88">
            <v>90</v>
          </cell>
          <cell r="M88">
            <v>1800</v>
          </cell>
          <cell r="N88">
            <v>107.80200000000001</v>
          </cell>
        </row>
        <row r="89">
          <cell r="D89">
            <v>95</v>
          </cell>
          <cell r="E89">
            <v>38029</v>
          </cell>
          <cell r="F89">
            <v>8</v>
          </cell>
          <cell r="G89">
            <v>173</v>
          </cell>
          <cell r="H89" t="str">
            <v>853/04</v>
          </cell>
          <cell r="I89" t="str">
            <v>R2</v>
          </cell>
          <cell r="J89" t="str">
            <v>ED</v>
          </cell>
          <cell r="K89">
            <v>38020</v>
          </cell>
          <cell r="L89">
            <v>91</v>
          </cell>
          <cell r="M89">
            <v>7200</v>
          </cell>
          <cell r="N89">
            <v>431.44600000000003</v>
          </cell>
        </row>
        <row r="90">
          <cell r="D90">
            <v>74</v>
          </cell>
          <cell r="E90">
            <v>38023</v>
          </cell>
          <cell r="F90">
            <v>8</v>
          </cell>
          <cell r="G90">
            <v>170</v>
          </cell>
          <cell r="H90" t="str">
            <v>CSP00605</v>
          </cell>
          <cell r="I90" t="str">
            <v>R2</v>
          </cell>
          <cell r="J90" t="str">
            <v>AR</v>
          </cell>
          <cell r="K90">
            <v>38020</v>
          </cell>
          <cell r="L90">
            <v>88</v>
          </cell>
          <cell r="M90">
            <v>3840</v>
          </cell>
          <cell r="N90">
            <v>230.1266</v>
          </cell>
        </row>
        <row r="91">
          <cell r="D91">
            <v>84</v>
          </cell>
          <cell r="E91">
            <v>38027</v>
          </cell>
          <cell r="F91">
            <v>8</v>
          </cell>
          <cell r="G91">
            <v>171</v>
          </cell>
          <cell r="H91" t="str">
            <v>CSP00606</v>
          </cell>
          <cell r="I91" t="str">
            <v>R2</v>
          </cell>
          <cell r="J91" t="str">
            <v>AR</v>
          </cell>
          <cell r="K91">
            <v>38020</v>
          </cell>
          <cell r="L91">
            <v>89</v>
          </cell>
          <cell r="M91">
            <v>3840</v>
          </cell>
          <cell r="N91">
            <v>230.316</v>
          </cell>
        </row>
        <row r="92">
          <cell r="D92">
            <v>69</v>
          </cell>
          <cell r="E92">
            <v>38022</v>
          </cell>
          <cell r="F92">
            <v>8</v>
          </cell>
          <cell r="G92">
            <v>169</v>
          </cell>
          <cell r="H92" t="str">
            <v>824/04</v>
          </cell>
          <cell r="I92" t="str">
            <v>R1</v>
          </cell>
          <cell r="J92" t="str">
            <v>ED</v>
          </cell>
          <cell r="K92">
            <v>38020</v>
          </cell>
          <cell r="L92">
            <v>87</v>
          </cell>
          <cell r="M92">
            <v>1600</v>
          </cell>
          <cell r="N92">
            <v>95.765000000000001</v>
          </cell>
        </row>
        <row r="93">
          <cell r="D93" t="str">
            <v>85A</v>
          </cell>
          <cell r="E93">
            <v>38027</v>
          </cell>
          <cell r="F93">
            <v>9</v>
          </cell>
          <cell r="G93">
            <v>174</v>
          </cell>
          <cell r="H93" t="str">
            <v>845/04</v>
          </cell>
          <cell r="I93" t="str">
            <v>R2</v>
          </cell>
          <cell r="J93" t="str">
            <v>ED</v>
          </cell>
          <cell r="K93">
            <v>38020</v>
          </cell>
          <cell r="L93">
            <v>93</v>
          </cell>
          <cell r="M93">
            <v>1920</v>
          </cell>
          <cell r="N93">
            <v>114.919</v>
          </cell>
        </row>
        <row r="94">
          <cell r="D94">
            <v>77</v>
          </cell>
          <cell r="E94">
            <v>38026</v>
          </cell>
          <cell r="F94">
            <v>8</v>
          </cell>
          <cell r="G94">
            <v>175</v>
          </cell>
          <cell r="H94" t="str">
            <v>CSP00590</v>
          </cell>
          <cell r="I94" t="str">
            <v>R2</v>
          </cell>
          <cell r="J94" t="str">
            <v>AR</v>
          </cell>
          <cell r="K94">
            <v>38020</v>
          </cell>
          <cell r="L94">
            <v>92</v>
          </cell>
          <cell r="M94">
            <v>1920</v>
          </cell>
          <cell r="N94">
            <v>115</v>
          </cell>
        </row>
        <row r="95">
          <cell r="D95">
            <v>83</v>
          </cell>
          <cell r="E95">
            <v>38027</v>
          </cell>
          <cell r="F95">
            <v>8</v>
          </cell>
          <cell r="G95">
            <v>179</v>
          </cell>
          <cell r="H95" t="str">
            <v>CSP00622</v>
          </cell>
          <cell r="I95" t="str">
            <v>R1</v>
          </cell>
          <cell r="J95" t="str">
            <v>AR</v>
          </cell>
          <cell r="K95">
            <v>38021</v>
          </cell>
          <cell r="L95">
            <v>94</v>
          </cell>
          <cell r="M95">
            <v>3200</v>
          </cell>
          <cell r="N95">
            <v>191.63499999999999</v>
          </cell>
        </row>
        <row r="96">
          <cell r="D96">
            <v>107</v>
          </cell>
          <cell r="E96">
            <v>38030</v>
          </cell>
          <cell r="F96">
            <v>9</v>
          </cell>
          <cell r="G96">
            <v>249</v>
          </cell>
          <cell r="H96">
            <v>51016</v>
          </cell>
          <cell r="I96" t="str">
            <v>R2</v>
          </cell>
          <cell r="J96" t="str">
            <v>ED</v>
          </cell>
          <cell r="K96">
            <v>38021</v>
          </cell>
          <cell r="L96">
            <v>95</v>
          </cell>
          <cell r="M96">
            <v>5000</v>
          </cell>
          <cell r="N96">
            <v>299.46699999999998</v>
          </cell>
        </row>
        <row r="97">
          <cell r="D97">
            <v>75</v>
          </cell>
          <cell r="E97">
            <v>38023</v>
          </cell>
          <cell r="F97">
            <v>8</v>
          </cell>
          <cell r="G97">
            <v>189</v>
          </cell>
          <cell r="H97" t="str">
            <v>P8886</v>
          </cell>
          <cell r="I97" t="str">
            <v>R2</v>
          </cell>
          <cell r="J97" t="str">
            <v>FI</v>
          </cell>
          <cell r="K97">
            <v>38022</v>
          </cell>
          <cell r="L97">
            <v>97</v>
          </cell>
          <cell r="M97">
            <v>1920</v>
          </cell>
          <cell r="N97">
            <v>115.059</v>
          </cell>
        </row>
        <row r="98">
          <cell r="D98">
            <v>100</v>
          </cell>
          <cell r="E98">
            <v>38030</v>
          </cell>
          <cell r="F98">
            <v>8</v>
          </cell>
          <cell r="G98">
            <v>188</v>
          </cell>
          <cell r="H98" t="str">
            <v>CSP00614</v>
          </cell>
          <cell r="I98" t="str">
            <v>R2</v>
          </cell>
          <cell r="J98" t="str">
            <v>AR</v>
          </cell>
          <cell r="K98">
            <v>38022</v>
          </cell>
          <cell r="L98">
            <v>96</v>
          </cell>
          <cell r="M98">
            <v>3840</v>
          </cell>
          <cell r="N98">
            <v>229.85839999999999</v>
          </cell>
        </row>
        <row r="99">
          <cell r="D99">
            <v>92</v>
          </cell>
          <cell r="E99">
            <v>38029</v>
          </cell>
          <cell r="F99">
            <v>9</v>
          </cell>
          <cell r="G99">
            <v>190</v>
          </cell>
          <cell r="H99" t="str">
            <v>CSP00591</v>
          </cell>
          <cell r="I99" t="str">
            <v>R2</v>
          </cell>
          <cell r="J99" t="str">
            <v>AR</v>
          </cell>
          <cell r="K99">
            <v>38022</v>
          </cell>
          <cell r="L99">
            <v>98</v>
          </cell>
          <cell r="M99">
            <v>1920</v>
          </cell>
          <cell r="N99">
            <v>115.143</v>
          </cell>
        </row>
        <row r="100">
          <cell r="D100">
            <v>88</v>
          </cell>
          <cell r="E100">
            <v>38028</v>
          </cell>
          <cell r="F100">
            <v>9</v>
          </cell>
          <cell r="G100">
            <v>191</v>
          </cell>
          <cell r="H100" t="str">
            <v>CSP00656</v>
          </cell>
          <cell r="I100" t="str">
            <v>R1</v>
          </cell>
          <cell r="J100" t="str">
            <v>AR</v>
          </cell>
          <cell r="K100">
            <v>38022</v>
          </cell>
          <cell r="L100">
            <v>100</v>
          </cell>
          <cell r="M100">
            <v>3200</v>
          </cell>
          <cell r="N100">
            <v>191.755</v>
          </cell>
        </row>
        <row r="101">
          <cell r="D101">
            <v>94</v>
          </cell>
          <cell r="E101">
            <v>38029</v>
          </cell>
          <cell r="F101">
            <v>9</v>
          </cell>
          <cell r="G101">
            <v>192</v>
          </cell>
          <cell r="H101" t="str">
            <v>CSP00562</v>
          </cell>
          <cell r="I101" t="str">
            <v>R2</v>
          </cell>
          <cell r="J101" t="str">
            <v>AR</v>
          </cell>
          <cell r="K101">
            <v>38022</v>
          </cell>
          <cell r="L101">
            <v>101</v>
          </cell>
          <cell r="M101">
            <v>7680</v>
          </cell>
          <cell r="N101">
            <v>460.17200000000003</v>
          </cell>
        </row>
        <row r="102">
          <cell r="D102">
            <v>132</v>
          </cell>
          <cell r="E102">
            <v>38040</v>
          </cell>
          <cell r="F102">
            <v>9</v>
          </cell>
          <cell r="G102">
            <v>195</v>
          </cell>
          <cell r="H102" t="str">
            <v>CSP00608</v>
          </cell>
          <cell r="I102" t="str">
            <v>R2</v>
          </cell>
          <cell r="J102" t="str">
            <v>AR</v>
          </cell>
          <cell r="K102">
            <v>38023</v>
          </cell>
          <cell r="L102">
            <v>104</v>
          </cell>
          <cell r="M102">
            <v>3840</v>
          </cell>
          <cell r="N102">
            <v>230.1694</v>
          </cell>
        </row>
        <row r="103">
          <cell r="D103">
            <v>102</v>
          </cell>
          <cell r="E103">
            <v>38030</v>
          </cell>
          <cell r="F103">
            <v>9</v>
          </cell>
          <cell r="G103">
            <v>194</v>
          </cell>
          <cell r="H103" t="str">
            <v>CSP00592</v>
          </cell>
          <cell r="I103" t="str">
            <v>R1</v>
          </cell>
          <cell r="J103" t="str">
            <v>AR</v>
          </cell>
          <cell r="K103">
            <v>38023</v>
          </cell>
          <cell r="L103">
            <v>103</v>
          </cell>
          <cell r="M103">
            <v>1920</v>
          </cell>
          <cell r="N103">
            <v>115.09099999999999</v>
          </cell>
        </row>
        <row r="104">
          <cell r="D104">
            <v>99</v>
          </cell>
          <cell r="E104">
            <v>38030</v>
          </cell>
          <cell r="F104">
            <v>9</v>
          </cell>
          <cell r="G104">
            <v>196</v>
          </cell>
          <cell r="H104" t="str">
            <v>CSP00575</v>
          </cell>
          <cell r="I104" t="str">
            <v>R1</v>
          </cell>
          <cell r="J104" t="str">
            <v>AR</v>
          </cell>
          <cell r="K104">
            <v>38023</v>
          </cell>
          <cell r="L104">
            <v>105</v>
          </cell>
          <cell r="M104">
            <v>3840</v>
          </cell>
          <cell r="N104">
            <v>230.04939999999999</v>
          </cell>
        </row>
        <row r="105">
          <cell r="D105">
            <v>82</v>
          </cell>
          <cell r="E105">
            <v>38026</v>
          </cell>
          <cell r="F105">
            <v>9</v>
          </cell>
          <cell r="G105">
            <v>214</v>
          </cell>
          <cell r="H105" t="str">
            <v>812/04</v>
          </cell>
          <cell r="I105" t="str">
            <v>R1</v>
          </cell>
          <cell r="J105" t="str">
            <v>ED</v>
          </cell>
          <cell r="K105">
            <v>38026</v>
          </cell>
          <cell r="L105">
            <v>111</v>
          </cell>
          <cell r="M105">
            <v>900</v>
          </cell>
          <cell r="N105">
            <v>54</v>
          </cell>
        </row>
        <row r="106">
          <cell r="D106" t="str">
            <v>89A</v>
          </cell>
          <cell r="E106">
            <v>38028</v>
          </cell>
          <cell r="F106">
            <v>9</v>
          </cell>
          <cell r="G106">
            <v>210</v>
          </cell>
          <cell r="H106" t="str">
            <v>P016.632A</v>
          </cell>
          <cell r="I106" t="str">
            <v>R2</v>
          </cell>
          <cell r="J106" t="str">
            <v>VO</v>
          </cell>
          <cell r="K106">
            <v>38026</v>
          </cell>
          <cell r="L106">
            <v>108</v>
          </cell>
          <cell r="M106">
            <v>2100</v>
          </cell>
          <cell r="N106">
            <v>126</v>
          </cell>
        </row>
        <row r="107">
          <cell r="D107" t="str">
            <v>89B</v>
          </cell>
          <cell r="E107">
            <v>38028</v>
          </cell>
          <cell r="F107">
            <v>9</v>
          </cell>
          <cell r="G107">
            <v>211</v>
          </cell>
          <cell r="H107" t="str">
            <v>P016.632B</v>
          </cell>
          <cell r="I107" t="str">
            <v>R2</v>
          </cell>
          <cell r="J107" t="str">
            <v>VO</v>
          </cell>
          <cell r="K107">
            <v>38026</v>
          </cell>
          <cell r="L107">
            <v>109</v>
          </cell>
          <cell r="M107">
            <v>2100</v>
          </cell>
          <cell r="N107">
            <v>126</v>
          </cell>
        </row>
        <row r="108">
          <cell r="D108">
            <v>104</v>
          </cell>
          <cell r="E108">
            <v>38030</v>
          </cell>
          <cell r="F108">
            <v>9</v>
          </cell>
          <cell r="G108">
            <v>276</v>
          </cell>
          <cell r="H108">
            <v>51018</v>
          </cell>
          <cell r="I108" t="str">
            <v>R2</v>
          </cell>
          <cell r="J108" t="str">
            <v>ED</v>
          </cell>
          <cell r="K108">
            <v>38026</v>
          </cell>
          <cell r="L108">
            <v>112</v>
          </cell>
          <cell r="M108">
            <v>5000</v>
          </cell>
          <cell r="N108">
            <v>299.50299999999999</v>
          </cell>
        </row>
        <row r="109">
          <cell r="D109">
            <v>86</v>
          </cell>
          <cell r="E109">
            <v>38028</v>
          </cell>
          <cell r="F109">
            <v>8</v>
          </cell>
          <cell r="G109">
            <v>227</v>
          </cell>
          <cell r="H109" t="str">
            <v>P8898</v>
          </cell>
          <cell r="I109" t="str">
            <v>R2</v>
          </cell>
          <cell r="J109" t="str">
            <v>FI</v>
          </cell>
          <cell r="K109">
            <v>38027</v>
          </cell>
          <cell r="L109">
            <v>121</v>
          </cell>
          <cell r="M109">
            <v>1920</v>
          </cell>
          <cell r="N109">
            <v>114.995</v>
          </cell>
        </row>
        <row r="110">
          <cell r="D110">
            <v>96</v>
          </cell>
          <cell r="E110">
            <v>38030</v>
          </cell>
          <cell r="F110">
            <v>9</v>
          </cell>
          <cell r="G110">
            <v>229</v>
          </cell>
          <cell r="H110" t="str">
            <v>P016.633</v>
          </cell>
          <cell r="I110" t="str">
            <v>R2</v>
          </cell>
          <cell r="J110" t="str">
            <v>VO</v>
          </cell>
          <cell r="K110">
            <v>38027</v>
          </cell>
          <cell r="L110">
            <v>123</v>
          </cell>
          <cell r="M110">
            <v>4200</v>
          </cell>
          <cell r="N110">
            <v>252</v>
          </cell>
        </row>
        <row r="111">
          <cell r="D111" t="str">
            <v>85B</v>
          </cell>
          <cell r="E111">
            <v>38027</v>
          </cell>
          <cell r="F111">
            <v>9</v>
          </cell>
          <cell r="G111">
            <v>226</v>
          </cell>
          <cell r="H111" t="str">
            <v>845/04B</v>
          </cell>
          <cell r="I111" t="str">
            <v>R2</v>
          </cell>
          <cell r="J111" t="str">
            <v>ED</v>
          </cell>
          <cell r="K111">
            <v>38027</v>
          </cell>
          <cell r="L111">
            <v>120</v>
          </cell>
          <cell r="M111">
            <v>180</v>
          </cell>
          <cell r="N111">
            <v>10.8</v>
          </cell>
        </row>
        <row r="112">
          <cell r="D112">
            <v>87</v>
          </cell>
          <cell r="E112">
            <v>38028</v>
          </cell>
          <cell r="F112">
            <v>8</v>
          </cell>
          <cell r="G112">
            <v>228</v>
          </cell>
          <cell r="H112" t="str">
            <v>813/04</v>
          </cell>
          <cell r="I112" t="str">
            <v>R1</v>
          </cell>
          <cell r="J112" t="str">
            <v>ED</v>
          </cell>
          <cell r="K112">
            <v>38027</v>
          </cell>
          <cell r="L112">
            <v>122</v>
          </cell>
          <cell r="M112">
            <v>900</v>
          </cell>
          <cell r="N112">
            <v>53.881999999999998</v>
          </cell>
        </row>
        <row r="113">
          <cell r="D113">
            <v>138</v>
          </cell>
          <cell r="E113">
            <v>38041</v>
          </cell>
          <cell r="F113">
            <v>9</v>
          </cell>
          <cell r="G113">
            <v>230</v>
          </cell>
          <cell r="H113" t="str">
            <v>P016.725</v>
          </cell>
          <cell r="I113" t="str">
            <v>R2</v>
          </cell>
          <cell r="J113" t="str">
            <v>VO</v>
          </cell>
          <cell r="K113">
            <v>38027</v>
          </cell>
          <cell r="L113">
            <v>124</v>
          </cell>
          <cell r="M113">
            <v>3600</v>
          </cell>
          <cell r="N113">
            <v>216</v>
          </cell>
        </row>
        <row r="114">
          <cell r="D114">
            <v>109</v>
          </cell>
          <cell r="E114">
            <v>38033</v>
          </cell>
          <cell r="F114">
            <v>8</v>
          </cell>
          <cell r="G114">
            <v>232</v>
          </cell>
          <cell r="H114" t="str">
            <v>CSP00620</v>
          </cell>
          <cell r="I114" t="str">
            <v>R2</v>
          </cell>
          <cell r="J114" t="str">
            <v>AR</v>
          </cell>
          <cell r="K114">
            <v>38027</v>
          </cell>
          <cell r="L114">
            <v>126</v>
          </cell>
          <cell r="M114">
            <v>3840</v>
          </cell>
          <cell r="N114">
            <v>230.07900000000001</v>
          </cell>
        </row>
        <row r="115">
          <cell r="D115">
            <v>116</v>
          </cell>
          <cell r="E115">
            <v>38034</v>
          </cell>
          <cell r="F115">
            <v>9</v>
          </cell>
          <cell r="G115">
            <v>231</v>
          </cell>
          <cell r="H115" t="str">
            <v>CSP00589</v>
          </cell>
          <cell r="I115" t="str">
            <v>R1</v>
          </cell>
          <cell r="J115" t="str">
            <v>AR</v>
          </cell>
          <cell r="K115">
            <v>38027</v>
          </cell>
          <cell r="L115">
            <v>125</v>
          </cell>
          <cell r="M115">
            <v>3840</v>
          </cell>
          <cell r="N115">
            <v>229.95099999999999</v>
          </cell>
        </row>
        <row r="116">
          <cell r="D116">
            <v>105</v>
          </cell>
          <cell r="E116">
            <v>38030</v>
          </cell>
          <cell r="F116">
            <v>9</v>
          </cell>
          <cell r="G116">
            <v>304</v>
          </cell>
          <cell r="H116">
            <v>51019</v>
          </cell>
          <cell r="I116" t="str">
            <v>R2</v>
          </cell>
          <cell r="J116" t="str">
            <v>ED</v>
          </cell>
          <cell r="K116">
            <v>38027</v>
          </cell>
          <cell r="L116">
            <v>129</v>
          </cell>
          <cell r="M116">
            <v>5000</v>
          </cell>
          <cell r="N116">
            <v>299.38900000000001</v>
          </cell>
        </row>
        <row r="117">
          <cell r="D117">
            <v>127</v>
          </cell>
          <cell r="E117">
            <v>38036</v>
          </cell>
          <cell r="F117">
            <v>9</v>
          </cell>
          <cell r="G117">
            <v>248</v>
          </cell>
          <cell r="H117" t="str">
            <v>CSP00657</v>
          </cell>
          <cell r="I117" t="str">
            <v>R1</v>
          </cell>
          <cell r="J117" t="str">
            <v>AR</v>
          </cell>
          <cell r="K117">
            <v>38028</v>
          </cell>
          <cell r="L117">
            <v>140</v>
          </cell>
          <cell r="M117">
            <v>1920</v>
          </cell>
          <cell r="N117">
            <v>114.917</v>
          </cell>
        </row>
        <row r="118">
          <cell r="D118">
            <v>117</v>
          </cell>
          <cell r="E118">
            <v>38034</v>
          </cell>
          <cell r="F118">
            <v>9</v>
          </cell>
          <cell r="G118">
            <v>239</v>
          </cell>
          <cell r="H118" t="str">
            <v>CSP00632</v>
          </cell>
          <cell r="I118" t="str">
            <v>R2</v>
          </cell>
          <cell r="J118" t="str">
            <v>AR</v>
          </cell>
          <cell r="K118">
            <v>38028</v>
          </cell>
          <cell r="L118">
            <v>131</v>
          </cell>
          <cell r="M118">
            <v>3840</v>
          </cell>
          <cell r="N118">
            <v>230.13499999999999</v>
          </cell>
        </row>
        <row r="119">
          <cell r="D119">
            <v>150</v>
          </cell>
          <cell r="E119">
            <v>38044</v>
          </cell>
          <cell r="F119">
            <v>8</v>
          </cell>
          <cell r="G119">
            <v>240</v>
          </cell>
          <cell r="H119" t="str">
            <v>846/04</v>
          </cell>
          <cell r="I119" t="str">
            <v>R2</v>
          </cell>
          <cell r="J119" t="str">
            <v>ED</v>
          </cell>
          <cell r="K119">
            <v>38028</v>
          </cell>
          <cell r="L119">
            <v>132</v>
          </cell>
          <cell r="M119">
            <v>2100</v>
          </cell>
          <cell r="N119">
            <v>125.85599999999999</v>
          </cell>
        </row>
        <row r="120">
          <cell r="D120">
            <v>122</v>
          </cell>
          <cell r="E120">
            <v>38036</v>
          </cell>
          <cell r="F120">
            <v>8</v>
          </cell>
          <cell r="G120">
            <v>243</v>
          </cell>
          <cell r="H120" t="str">
            <v>811/04</v>
          </cell>
          <cell r="I120" t="str">
            <v>R1</v>
          </cell>
          <cell r="J120" t="str">
            <v>ED</v>
          </cell>
          <cell r="K120">
            <v>38028</v>
          </cell>
          <cell r="L120">
            <v>135</v>
          </cell>
          <cell r="M120">
            <v>900</v>
          </cell>
          <cell r="N120">
            <v>53.83</v>
          </cell>
        </row>
        <row r="121">
          <cell r="D121">
            <v>114</v>
          </cell>
          <cell r="E121">
            <v>38033</v>
          </cell>
          <cell r="F121">
            <v>9</v>
          </cell>
          <cell r="G121">
            <v>242</v>
          </cell>
          <cell r="H121" t="str">
            <v>856/04</v>
          </cell>
          <cell r="I121" t="str">
            <v>R1</v>
          </cell>
          <cell r="J121" t="str">
            <v>ED</v>
          </cell>
          <cell r="K121">
            <v>38028</v>
          </cell>
          <cell r="L121">
            <v>134</v>
          </cell>
          <cell r="M121">
            <v>2100</v>
          </cell>
          <cell r="N121">
            <v>125.84</v>
          </cell>
        </row>
        <row r="122">
          <cell r="D122">
            <v>118</v>
          </cell>
          <cell r="E122">
            <v>38034</v>
          </cell>
          <cell r="F122">
            <v>9</v>
          </cell>
          <cell r="G122">
            <v>241</v>
          </cell>
          <cell r="H122" t="str">
            <v>CSP00636</v>
          </cell>
          <cell r="I122" t="str">
            <v>R1</v>
          </cell>
          <cell r="J122" t="str">
            <v>AR</v>
          </cell>
          <cell r="K122">
            <v>38028</v>
          </cell>
          <cell r="L122">
            <v>133</v>
          </cell>
          <cell r="M122">
            <v>1920</v>
          </cell>
          <cell r="N122">
            <v>115.011</v>
          </cell>
        </row>
        <row r="123">
          <cell r="D123">
            <v>98</v>
          </cell>
          <cell r="E123">
            <v>38030</v>
          </cell>
          <cell r="F123">
            <v>9</v>
          </cell>
          <cell r="G123">
            <v>247</v>
          </cell>
          <cell r="H123" t="str">
            <v>P016.634</v>
          </cell>
          <cell r="I123" t="str">
            <v>R2</v>
          </cell>
          <cell r="J123" t="str">
            <v>VO</v>
          </cell>
          <cell r="K123">
            <v>38028</v>
          </cell>
          <cell r="L123">
            <v>139</v>
          </cell>
          <cell r="M123">
            <v>4200</v>
          </cell>
          <cell r="N123">
            <v>252</v>
          </cell>
        </row>
        <row r="124">
          <cell r="D124">
            <v>97</v>
          </cell>
          <cell r="E124">
            <v>38030</v>
          </cell>
          <cell r="F124">
            <v>9</v>
          </cell>
          <cell r="G124">
            <v>246</v>
          </cell>
          <cell r="H124" t="str">
            <v>P016.635</v>
          </cell>
          <cell r="I124" t="str">
            <v>R2</v>
          </cell>
          <cell r="J124" t="str">
            <v>VO</v>
          </cell>
          <cell r="K124">
            <v>38028</v>
          </cell>
          <cell r="L124">
            <v>138</v>
          </cell>
          <cell r="M124">
            <v>4200</v>
          </cell>
          <cell r="N124">
            <v>252</v>
          </cell>
        </row>
        <row r="125">
          <cell r="D125">
            <v>110</v>
          </cell>
          <cell r="E125">
            <v>38033</v>
          </cell>
          <cell r="F125">
            <v>9</v>
          </cell>
          <cell r="G125">
            <v>245</v>
          </cell>
          <cell r="H125" t="str">
            <v>CSP00624</v>
          </cell>
          <cell r="I125" t="str">
            <v>R1</v>
          </cell>
          <cell r="J125" t="str">
            <v>AR</v>
          </cell>
          <cell r="K125">
            <v>38028</v>
          </cell>
          <cell r="L125">
            <v>137</v>
          </cell>
          <cell r="M125">
            <v>3200</v>
          </cell>
          <cell r="N125">
            <v>191.58699999999999</v>
          </cell>
        </row>
        <row r="126">
          <cell r="D126">
            <v>103</v>
          </cell>
          <cell r="E126">
            <v>38030</v>
          </cell>
          <cell r="F126">
            <v>9</v>
          </cell>
          <cell r="G126">
            <v>244</v>
          </cell>
          <cell r="H126" t="str">
            <v>CSP00582</v>
          </cell>
          <cell r="I126" t="str">
            <v>R1</v>
          </cell>
          <cell r="J126" t="str">
            <v>AR</v>
          </cell>
          <cell r="K126">
            <v>38028</v>
          </cell>
          <cell r="L126">
            <v>136</v>
          </cell>
          <cell r="M126">
            <v>3840</v>
          </cell>
          <cell r="N126">
            <v>230.18100000000001</v>
          </cell>
        </row>
        <row r="127">
          <cell r="D127">
            <v>123</v>
          </cell>
          <cell r="E127">
            <v>38036</v>
          </cell>
          <cell r="F127">
            <v>9</v>
          </cell>
          <cell r="G127">
            <v>253</v>
          </cell>
          <cell r="H127" t="str">
            <v>P016.518</v>
          </cell>
          <cell r="I127" t="str">
            <v>R2</v>
          </cell>
          <cell r="J127" t="str">
            <v>VO</v>
          </cell>
          <cell r="K127">
            <v>38029</v>
          </cell>
          <cell r="L127">
            <v>143</v>
          </cell>
          <cell r="M127">
            <v>4200</v>
          </cell>
          <cell r="N127">
            <v>252</v>
          </cell>
        </row>
        <row r="128">
          <cell r="D128">
            <v>111</v>
          </cell>
          <cell r="E128">
            <v>38033</v>
          </cell>
          <cell r="F128">
            <v>9</v>
          </cell>
          <cell r="G128">
            <v>255</v>
          </cell>
          <cell r="H128" t="str">
            <v>P016.637</v>
          </cell>
          <cell r="I128" t="str">
            <v>R2</v>
          </cell>
          <cell r="J128" t="str">
            <v>VO</v>
          </cell>
          <cell r="K128">
            <v>38029</v>
          </cell>
          <cell r="L128">
            <v>145</v>
          </cell>
          <cell r="M128">
            <v>4200</v>
          </cell>
          <cell r="N128">
            <v>252</v>
          </cell>
        </row>
        <row r="129">
          <cell r="D129">
            <v>112</v>
          </cell>
          <cell r="E129">
            <v>38033</v>
          </cell>
          <cell r="F129">
            <v>9</v>
          </cell>
          <cell r="G129">
            <v>252</v>
          </cell>
          <cell r="H129" t="str">
            <v>P016.636</v>
          </cell>
          <cell r="I129" t="str">
            <v>R2</v>
          </cell>
          <cell r="J129" t="str">
            <v>VO</v>
          </cell>
          <cell r="K129">
            <v>38029</v>
          </cell>
          <cell r="L129">
            <v>142</v>
          </cell>
          <cell r="M129">
            <v>4200</v>
          </cell>
          <cell r="N129">
            <v>252</v>
          </cell>
        </row>
        <row r="130">
          <cell r="D130">
            <v>129</v>
          </cell>
          <cell r="E130">
            <v>38037</v>
          </cell>
          <cell r="F130">
            <v>9</v>
          </cell>
          <cell r="G130">
            <v>254</v>
          </cell>
          <cell r="H130" t="str">
            <v>P016.519</v>
          </cell>
          <cell r="I130" t="str">
            <v>R2</v>
          </cell>
          <cell r="J130" t="str">
            <v>VO</v>
          </cell>
          <cell r="K130">
            <v>38029</v>
          </cell>
          <cell r="L130">
            <v>144</v>
          </cell>
          <cell r="M130">
            <v>4200</v>
          </cell>
          <cell r="N130">
            <v>252</v>
          </cell>
        </row>
        <row r="131">
          <cell r="D131">
            <v>139</v>
          </cell>
          <cell r="E131">
            <v>38041</v>
          </cell>
          <cell r="F131">
            <v>9</v>
          </cell>
          <cell r="G131">
            <v>266</v>
          </cell>
          <cell r="H131" t="str">
            <v>CSP00631</v>
          </cell>
          <cell r="I131" t="str">
            <v>R2</v>
          </cell>
          <cell r="J131" t="str">
            <v>AR</v>
          </cell>
          <cell r="K131">
            <v>38029</v>
          </cell>
          <cell r="L131">
            <v>154</v>
          </cell>
          <cell r="M131">
            <v>3840</v>
          </cell>
          <cell r="N131">
            <v>229.41900000000001</v>
          </cell>
        </row>
        <row r="132">
          <cell r="D132">
            <v>101</v>
          </cell>
          <cell r="E132">
            <v>38030</v>
          </cell>
          <cell r="F132">
            <v>8</v>
          </cell>
          <cell r="G132">
            <v>259</v>
          </cell>
          <cell r="H132" t="str">
            <v>P8891</v>
          </cell>
          <cell r="I132" t="str">
            <v>R2</v>
          </cell>
          <cell r="J132" t="str">
            <v>FI</v>
          </cell>
          <cell r="K132">
            <v>38029</v>
          </cell>
          <cell r="L132">
            <v>148</v>
          </cell>
          <cell r="M132">
            <v>1920</v>
          </cell>
          <cell r="N132">
            <v>114.8</v>
          </cell>
        </row>
        <row r="133">
          <cell r="D133">
            <v>144</v>
          </cell>
          <cell r="E133">
            <v>38043</v>
          </cell>
          <cell r="F133">
            <v>9</v>
          </cell>
          <cell r="G133">
            <v>323</v>
          </cell>
          <cell r="H133">
            <v>51023</v>
          </cell>
          <cell r="I133" t="str">
            <v>R2</v>
          </cell>
          <cell r="J133" t="str">
            <v>ED</v>
          </cell>
          <cell r="K133">
            <v>38029</v>
          </cell>
          <cell r="L133">
            <v>149</v>
          </cell>
          <cell r="M133">
            <v>8334</v>
          </cell>
          <cell r="N133">
            <v>499.012</v>
          </cell>
        </row>
        <row r="134">
          <cell r="D134">
            <v>119</v>
          </cell>
          <cell r="E134">
            <v>38034</v>
          </cell>
          <cell r="F134">
            <v>9</v>
          </cell>
          <cell r="G134">
            <v>263</v>
          </cell>
          <cell r="H134" t="str">
            <v>CSP00581</v>
          </cell>
          <cell r="I134" t="str">
            <v>R1</v>
          </cell>
          <cell r="J134" t="str">
            <v>AR</v>
          </cell>
          <cell r="K134">
            <v>38030</v>
          </cell>
          <cell r="L134">
            <v>151</v>
          </cell>
          <cell r="M134">
            <v>4800</v>
          </cell>
          <cell r="N134">
            <v>287.85500000000002</v>
          </cell>
        </row>
        <row r="135">
          <cell r="D135">
            <v>120</v>
          </cell>
          <cell r="E135">
            <v>38034</v>
          </cell>
          <cell r="F135">
            <v>9</v>
          </cell>
          <cell r="G135">
            <v>264</v>
          </cell>
          <cell r="H135" t="str">
            <v>CSP00593</v>
          </cell>
          <cell r="I135" t="str">
            <v>R1</v>
          </cell>
          <cell r="J135" t="str">
            <v>AR</v>
          </cell>
          <cell r="K135">
            <v>38030</v>
          </cell>
          <cell r="L135">
            <v>152</v>
          </cell>
          <cell r="M135">
            <v>1920</v>
          </cell>
          <cell r="N135">
            <v>115.122</v>
          </cell>
        </row>
        <row r="136">
          <cell r="D136">
            <v>126</v>
          </cell>
          <cell r="E136">
            <v>38036</v>
          </cell>
          <cell r="F136">
            <v>9</v>
          </cell>
          <cell r="G136">
            <v>225</v>
          </cell>
          <cell r="H136" t="str">
            <v>CSP00563</v>
          </cell>
          <cell r="I136" t="str">
            <v>R1</v>
          </cell>
          <cell r="J136" t="str">
            <v>AR</v>
          </cell>
          <cell r="K136">
            <v>38030</v>
          </cell>
          <cell r="L136">
            <v>155</v>
          </cell>
          <cell r="M136">
            <v>1920</v>
          </cell>
          <cell r="N136">
            <v>115.05200000000001</v>
          </cell>
        </row>
        <row r="137">
          <cell r="D137">
            <v>108</v>
          </cell>
          <cell r="E137">
            <v>38033</v>
          </cell>
          <cell r="F137">
            <v>8</v>
          </cell>
          <cell r="G137">
            <v>267</v>
          </cell>
          <cell r="H137" t="str">
            <v>B024</v>
          </cell>
          <cell r="I137" t="str">
            <v>R2</v>
          </cell>
          <cell r="J137" t="str">
            <v>SU</v>
          </cell>
          <cell r="K137">
            <v>38030</v>
          </cell>
          <cell r="L137">
            <v>156</v>
          </cell>
          <cell r="M137">
            <v>172</v>
          </cell>
          <cell r="N137">
            <v>10.176</v>
          </cell>
        </row>
        <row r="138">
          <cell r="D138">
            <v>113</v>
          </cell>
          <cell r="E138">
            <v>38033</v>
          </cell>
          <cell r="F138">
            <v>9</v>
          </cell>
          <cell r="G138">
            <v>268</v>
          </cell>
          <cell r="H138" t="str">
            <v>B023</v>
          </cell>
          <cell r="I138" t="str">
            <v>R1</v>
          </cell>
          <cell r="J138" t="str">
            <v>SU</v>
          </cell>
          <cell r="K138">
            <v>38030</v>
          </cell>
          <cell r="L138">
            <v>157</v>
          </cell>
          <cell r="M138">
            <v>1961</v>
          </cell>
          <cell r="N138">
            <v>115.18049999999999</v>
          </cell>
        </row>
        <row r="139">
          <cell r="D139">
            <v>146</v>
          </cell>
          <cell r="E139">
            <v>38044</v>
          </cell>
          <cell r="F139">
            <v>9</v>
          </cell>
          <cell r="G139">
            <v>338</v>
          </cell>
          <cell r="H139">
            <v>51015</v>
          </cell>
          <cell r="I139" t="str">
            <v>R1</v>
          </cell>
          <cell r="J139" t="str">
            <v>ED</v>
          </cell>
          <cell r="K139">
            <v>38030</v>
          </cell>
          <cell r="L139">
            <v>161</v>
          </cell>
          <cell r="M139">
            <v>4584</v>
          </cell>
          <cell r="N139">
            <v>274.58</v>
          </cell>
        </row>
        <row r="140">
          <cell r="D140">
            <v>121</v>
          </cell>
          <cell r="E140">
            <v>38035</v>
          </cell>
          <cell r="F140">
            <v>9</v>
          </cell>
          <cell r="G140">
            <v>272</v>
          </cell>
          <cell r="H140" t="str">
            <v>CSP00623</v>
          </cell>
          <cell r="I140" t="str">
            <v>R2</v>
          </cell>
          <cell r="J140" t="str">
            <v>AR</v>
          </cell>
          <cell r="K140">
            <v>38030</v>
          </cell>
          <cell r="L140">
            <v>162</v>
          </cell>
          <cell r="M140">
            <v>1920</v>
          </cell>
          <cell r="N140">
            <v>115.05</v>
          </cell>
        </row>
        <row r="141">
          <cell r="D141">
            <v>136</v>
          </cell>
          <cell r="E141">
            <v>38041</v>
          </cell>
          <cell r="F141">
            <v>9</v>
          </cell>
          <cell r="G141">
            <v>289</v>
          </cell>
          <cell r="H141" t="str">
            <v>CSP00663</v>
          </cell>
          <cell r="I141" t="str">
            <v>R1</v>
          </cell>
          <cell r="J141" t="str">
            <v>AR</v>
          </cell>
          <cell r="K141">
            <v>38033</v>
          </cell>
          <cell r="L141">
            <v>163</v>
          </cell>
          <cell r="M141">
            <v>3840</v>
          </cell>
          <cell r="N141">
            <v>230.06200000000001</v>
          </cell>
        </row>
        <row r="142">
          <cell r="D142">
            <v>133</v>
          </cell>
          <cell r="E142">
            <v>38041</v>
          </cell>
          <cell r="F142">
            <v>9</v>
          </cell>
          <cell r="G142">
            <v>290</v>
          </cell>
          <cell r="H142" t="str">
            <v>CSP00650</v>
          </cell>
          <cell r="I142" t="str">
            <v>R1</v>
          </cell>
          <cell r="J142" t="str">
            <v>AR</v>
          </cell>
          <cell r="K142">
            <v>38033</v>
          </cell>
          <cell r="L142">
            <v>165</v>
          </cell>
          <cell r="M142">
            <v>5120</v>
          </cell>
          <cell r="N142">
            <v>306.68200000000002</v>
          </cell>
        </row>
        <row r="143">
          <cell r="D143">
            <v>124</v>
          </cell>
          <cell r="E143">
            <v>38036</v>
          </cell>
          <cell r="F143">
            <v>8</v>
          </cell>
          <cell r="G143">
            <v>292</v>
          </cell>
          <cell r="H143" t="str">
            <v>CSP00613</v>
          </cell>
          <cell r="I143" t="str">
            <v>R1</v>
          </cell>
          <cell r="J143" t="str">
            <v>AR</v>
          </cell>
          <cell r="K143">
            <v>38033</v>
          </cell>
          <cell r="L143">
            <v>166</v>
          </cell>
          <cell r="M143">
            <v>3840</v>
          </cell>
          <cell r="N143">
            <v>230.01300000000001</v>
          </cell>
        </row>
        <row r="144">
          <cell r="D144">
            <v>128</v>
          </cell>
          <cell r="E144">
            <v>38037</v>
          </cell>
          <cell r="F144">
            <v>9</v>
          </cell>
          <cell r="G144">
            <v>293</v>
          </cell>
          <cell r="H144" t="str">
            <v>04-0540</v>
          </cell>
          <cell r="I144" t="str">
            <v>R2</v>
          </cell>
          <cell r="J144" t="str">
            <v>SU</v>
          </cell>
          <cell r="K144">
            <v>38033</v>
          </cell>
          <cell r="L144">
            <v>167</v>
          </cell>
          <cell r="M144">
            <v>1920</v>
          </cell>
          <cell r="N144">
            <v>114.904</v>
          </cell>
        </row>
        <row r="145">
          <cell r="D145">
            <v>125</v>
          </cell>
          <cell r="E145">
            <v>38036</v>
          </cell>
          <cell r="F145">
            <v>9</v>
          </cell>
          <cell r="G145">
            <v>294</v>
          </cell>
          <cell r="H145" t="str">
            <v>CSP00621</v>
          </cell>
          <cell r="I145" t="str">
            <v>R1</v>
          </cell>
          <cell r="J145" t="str">
            <v>AR</v>
          </cell>
          <cell r="K145">
            <v>38034</v>
          </cell>
          <cell r="L145">
            <v>169</v>
          </cell>
          <cell r="M145">
            <v>3840</v>
          </cell>
          <cell r="N145">
            <v>230.095</v>
          </cell>
        </row>
        <row r="146">
          <cell r="D146">
            <v>172</v>
          </cell>
          <cell r="E146">
            <v>38047</v>
          </cell>
          <cell r="F146">
            <v>8</v>
          </cell>
          <cell r="G146">
            <v>299</v>
          </cell>
          <cell r="H146" t="str">
            <v>CSP00617</v>
          </cell>
          <cell r="I146" t="str">
            <v>R2</v>
          </cell>
          <cell r="J146" t="str">
            <v>AR</v>
          </cell>
          <cell r="K146">
            <v>38034</v>
          </cell>
          <cell r="L146">
            <v>174</v>
          </cell>
          <cell r="M146">
            <v>1920</v>
          </cell>
          <cell r="N146">
            <v>115.16500000000001</v>
          </cell>
        </row>
        <row r="147">
          <cell r="D147">
            <v>151</v>
          </cell>
          <cell r="E147">
            <v>38044</v>
          </cell>
          <cell r="F147">
            <v>8</v>
          </cell>
          <cell r="G147">
            <v>318</v>
          </cell>
          <cell r="H147" t="str">
            <v>04-0542</v>
          </cell>
          <cell r="I147" t="str">
            <v>R2</v>
          </cell>
          <cell r="J147" t="str">
            <v>SU</v>
          </cell>
          <cell r="K147">
            <v>38037</v>
          </cell>
          <cell r="L147">
            <v>188</v>
          </cell>
          <cell r="M147">
            <v>640</v>
          </cell>
          <cell r="N147">
            <v>38.344999999999999</v>
          </cell>
        </row>
        <row r="148">
          <cell r="D148">
            <v>154</v>
          </cell>
          <cell r="E148">
            <v>38047</v>
          </cell>
          <cell r="F148">
            <v>9</v>
          </cell>
          <cell r="G148">
            <v>341</v>
          </cell>
          <cell r="H148" t="str">
            <v>P016.639</v>
          </cell>
          <cell r="I148" t="str">
            <v>R2</v>
          </cell>
          <cell r="J148" t="str">
            <v>VO</v>
          </cell>
          <cell r="K148">
            <v>38040</v>
          </cell>
          <cell r="L148">
            <v>195</v>
          </cell>
          <cell r="M148">
            <v>4200</v>
          </cell>
          <cell r="N148">
            <v>252</v>
          </cell>
        </row>
        <row r="149">
          <cell r="D149">
            <v>131</v>
          </cell>
          <cell r="E149">
            <v>38040</v>
          </cell>
          <cell r="F149">
            <v>9</v>
          </cell>
          <cell r="G149">
            <v>313</v>
          </cell>
          <cell r="H149" t="str">
            <v>P016.520</v>
          </cell>
          <cell r="I149" t="str">
            <v>R2</v>
          </cell>
          <cell r="J149" t="str">
            <v>VO</v>
          </cell>
          <cell r="K149">
            <v>38036</v>
          </cell>
          <cell r="L149">
            <v>183</v>
          </cell>
          <cell r="M149">
            <v>4200</v>
          </cell>
          <cell r="N149">
            <v>252</v>
          </cell>
        </row>
        <row r="150">
          <cell r="D150">
            <v>142</v>
          </cell>
          <cell r="E150">
            <v>38042</v>
          </cell>
          <cell r="F150">
            <v>9</v>
          </cell>
          <cell r="G150">
            <v>312</v>
          </cell>
          <cell r="H150" t="str">
            <v>P016.638</v>
          </cell>
          <cell r="I150" t="str">
            <v>R2</v>
          </cell>
          <cell r="J150" t="str">
            <v>VO</v>
          </cell>
          <cell r="K150">
            <v>38035</v>
          </cell>
          <cell r="L150">
            <v>182</v>
          </cell>
          <cell r="M150">
            <v>4200</v>
          </cell>
          <cell r="N150">
            <v>252</v>
          </cell>
        </row>
        <row r="151">
          <cell r="D151">
            <v>162</v>
          </cell>
          <cell r="E151">
            <v>38049</v>
          </cell>
          <cell r="F151">
            <v>9</v>
          </cell>
          <cell r="G151">
            <v>303</v>
          </cell>
          <cell r="H151" t="str">
            <v>CSP00635</v>
          </cell>
          <cell r="I151" t="str">
            <v>R2</v>
          </cell>
          <cell r="J151" t="str">
            <v>AR</v>
          </cell>
          <cell r="K151">
            <v>38036</v>
          </cell>
          <cell r="L151">
            <v>177</v>
          </cell>
          <cell r="M151">
            <v>1920</v>
          </cell>
          <cell r="N151">
            <v>115.1</v>
          </cell>
        </row>
        <row r="152">
          <cell r="D152">
            <v>168</v>
          </cell>
          <cell r="E152">
            <v>38050</v>
          </cell>
          <cell r="F152">
            <v>9</v>
          </cell>
          <cell r="G152">
            <v>304</v>
          </cell>
          <cell r="H152" t="str">
            <v>779;798;
824;855</v>
          </cell>
          <cell r="I152" t="str">
            <v>R1</v>
          </cell>
          <cell r="J152" t="str">
            <v>ED</v>
          </cell>
          <cell r="K152">
            <v>38035</v>
          </cell>
          <cell r="L152">
            <v>178</v>
          </cell>
          <cell r="M152">
            <v>3150</v>
          </cell>
          <cell r="N152">
            <v>188.7886</v>
          </cell>
        </row>
        <row r="153">
          <cell r="D153">
            <v>134</v>
          </cell>
          <cell r="E153">
            <v>38041</v>
          </cell>
          <cell r="F153">
            <v>1</v>
          </cell>
          <cell r="G153">
            <v>311</v>
          </cell>
          <cell r="H153" t="str">
            <v>CSP00630</v>
          </cell>
          <cell r="I153" t="str">
            <v>R2</v>
          </cell>
          <cell r="J153" t="str">
            <v>AR</v>
          </cell>
          <cell r="K153">
            <v>38036</v>
          </cell>
          <cell r="L153">
            <v>181</v>
          </cell>
          <cell r="M153">
            <v>1920</v>
          </cell>
          <cell r="N153">
            <v>115.083</v>
          </cell>
        </row>
        <row r="154">
          <cell r="D154">
            <v>130</v>
          </cell>
          <cell r="E154">
            <v>38040</v>
          </cell>
          <cell r="F154">
            <v>9</v>
          </cell>
          <cell r="G154">
            <v>326</v>
          </cell>
          <cell r="H154" t="str">
            <v>808/03</v>
          </cell>
          <cell r="I154" t="str">
            <v>R2</v>
          </cell>
          <cell r="J154" t="str">
            <v>ED</v>
          </cell>
          <cell r="K154">
            <v>38037</v>
          </cell>
          <cell r="L154">
            <v>186</v>
          </cell>
          <cell r="M154">
            <v>1800</v>
          </cell>
          <cell r="N154">
            <v>108</v>
          </cell>
        </row>
        <row r="155">
          <cell r="D155">
            <v>143</v>
          </cell>
          <cell r="E155">
            <v>38043</v>
          </cell>
          <cell r="F155">
            <v>9</v>
          </cell>
          <cell r="G155">
            <v>387</v>
          </cell>
          <cell r="H155">
            <v>51025</v>
          </cell>
          <cell r="I155" t="str">
            <v>R2</v>
          </cell>
          <cell r="J155" t="str">
            <v>ED</v>
          </cell>
          <cell r="K155">
            <v>38037</v>
          </cell>
          <cell r="L155">
            <v>187</v>
          </cell>
          <cell r="M155">
            <v>5915</v>
          </cell>
          <cell r="N155">
            <v>354.01400000000001</v>
          </cell>
        </row>
        <row r="156">
          <cell r="D156">
            <v>140</v>
          </cell>
          <cell r="E156">
            <v>38042</v>
          </cell>
          <cell r="F156">
            <v>9</v>
          </cell>
          <cell r="G156">
            <v>328</v>
          </cell>
          <cell r="H156" t="str">
            <v>CSP00629</v>
          </cell>
          <cell r="I156" t="str">
            <v>R2</v>
          </cell>
          <cell r="J156" t="str">
            <v>AR</v>
          </cell>
          <cell r="K156">
            <v>38037</v>
          </cell>
          <cell r="L156">
            <v>190</v>
          </cell>
          <cell r="M156">
            <v>3840</v>
          </cell>
          <cell r="N156">
            <v>230.06200000000001</v>
          </cell>
        </row>
        <row r="157">
          <cell r="D157">
            <v>153</v>
          </cell>
          <cell r="E157">
            <v>38044</v>
          </cell>
          <cell r="F157">
            <v>9</v>
          </cell>
          <cell r="G157">
            <v>327</v>
          </cell>
          <cell r="H157" t="str">
            <v>CSP00634</v>
          </cell>
          <cell r="I157" t="str">
            <v>R1</v>
          </cell>
          <cell r="J157" t="str">
            <v>AR</v>
          </cell>
          <cell r="K157">
            <v>38037</v>
          </cell>
          <cell r="L157">
            <v>189</v>
          </cell>
          <cell r="M157">
            <v>8320</v>
          </cell>
          <cell r="N157">
            <v>498.36500000000001</v>
          </cell>
        </row>
        <row r="158">
          <cell r="D158">
            <v>137</v>
          </cell>
          <cell r="E158">
            <v>38041</v>
          </cell>
          <cell r="F158">
            <v>9</v>
          </cell>
          <cell r="G158">
            <v>339</v>
          </cell>
          <cell r="H158" t="str">
            <v>CSP00640</v>
          </cell>
          <cell r="I158" t="str">
            <v>R1</v>
          </cell>
          <cell r="J158" t="str">
            <v>AR</v>
          </cell>
          <cell r="K158">
            <v>38040</v>
          </cell>
          <cell r="L158">
            <v>193</v>
          </cell>
          <cell r="M158">
            <v>3840</v>
          </cell>
          <cell r="N158">
            <v>230.11799999999999</v>
          </cell>
        </row>
        <row r="159">
          <cell r="D159">
            <v>135</v>
          </cell>
          <cell r="E159">
            <v>38041</v>
          </cell>
          <cell r="F159">
            <v>1</v>
          </cell>
          <cell r="G159">
            <v>340</v>
          </cell>
          <cell r="H159" t="str">
            <v>CSP00626</v>
          </cell>
          <cell r="I159" t="str">
            <v>R2</v>
          </cell>
          <cell r="J159" t="str">
            <v>AR</v>
          </cell>
          <cell r="K159">
            <v>38040</v>
          </cell>
          <cell r="L159">
            <v>194</v>
          </cell>
          <cell r="M159">
            <v>1920</v>
          </cell>
          <cell r="N159">
            <v>114.98699999999999</v>
          </cell>
        </row>
        <row r="160">
          <cell r="D160">
            <v>155</v>
          </cell>
          <cell r="E160">
            <v>38048</v>
          </cell>
          <cell r="F160">
            <v>9</v>
          </cell>
          <cell r="G160">
            <v>386</v>
          </cell>
          <cell r="H160">
            <v>50988</v>
          </cell>
          <cell r="I160" t="str">
            <v>R1</v>
          </cell>
          <cell r="J160" t="str">
            <v>ED</v>
          </cell>
          <cell r="K160">
            <v>38040</v>
          </cell>
          <cell r="L160">
            <v>198</v>
          </cell>
          <cell r="M160">
            <v>1568</v>
          </cell>
          <cell r="N160">
            <v>93.918999999999997</v>
          </cell>
        </row>
        <row r="161">
          <cell r="D161">
            <v>170</v>
          </cell>
          <cell r="E161">
            <v>38050</v>
          </cell>
          <cell r="F161">
            <v>9</v>
          </cell>
          <cell r="G161">
            <v>417</v>
          </cell>
          <cell r="H161">
            <v>51026</v>
          </cell>
          <cell r="I161" t="str">
            <v>R2</v>
          </cell>
          <cell r="J161" t="str">
            <v>ED</v>
          </cell>
          <cell r="K161">
            <v>38040</v>
          </cell>
          <cell r="L161">
            <v>197</v>
          </cell>
          <cell r="M161">
            <v>9167</v>
          </cell>
          <cell r="N161">
            <v>549.05499999999995</v>
          </cell>
        </row>
        <row r="162">
          <cell r="D162">
            <v>147</v>
          </cell>
          <cell r="E162">
            <v>38044</v>
          </cell>
          <cell r="F162">
            <v>9</v>
          </cell>
          <cell r="G162">
            <v>349</v>
          </cell>
          <cell r="H162" t="str">
            <v>CSP00701</v>
          </cell>
          <cell r="I162" t="str">
            <v>R1</v>
          </cell>
          <cell r="J162" t="str">
            <v>AR</v>
          </cell>
          <cell r="K162">
            <v>38041</v>
          </cell>
          <cell r="L162">
            <v>201</v>
          </cell>
          <cell r="M162">
            <v>3840</v>
          </cell>
          <cell r="N162">
            <v>230.203</v>
          </cell>
        </row>
        <row r="163">
          <cell r="D163">
            <v>158</v>
          </cell>
          <cell r="E163">
            <v>38049</v>
          </cell>
          <cell r="F163">
            <v>9</v>
          </cell>
          <cell r="G163">
            <v>348</v>
          </cell>
          <cell r="H163" t="str">
            <v>CSP00565</v>
          </cell>
          <cell r="I163" t="str">
            <v>R1</v>
          </cell>
          <cell r="J163" t="str">
            <v>AR</v>
          </cell>
          <cell r="K163">
            <v>38041</v>
          </cell>
          <cell r="L163">
            <v>200</v>
          </cell>
          <cell r="M163">
            <v>3200</v>
          </cell>
          <cell r="N163">
            <v>191.72</v>
          </cell>
        </row>
        <row r="164">
          <cell r="D164">
            <v>148</v>
          </cell>
          <cell r="E164">
            <v>38044</v>
          </cell>
          <cell r="F164">
            <v>8</v>
          </cell>
          <cell r="G164">
            <v>353</v>
          </cell>
          <cell r="H164" t="str">
            <v>CSP00642</v>
          </cell>
          <cell r="I164" t="str">
            <v>R1</v>
          </cell>
          <cell r="J164" t="str">
            <v>AR</v>
          </cell>
          <cell r="K164">
            <v>38041</v>
          </cell>
          <cell r="L164">
            <v>205</v>
          </cell>
          <cell r="M164">
            <v>3840</v>
          </cell>
          <cell r="N164">
            <v>230.226</v>
          </cell>
        </row>
        <row r="165">
          <cell r="D165">
            <v>161</v>
          </cell>
          <cell r="E165">
            <v>38049</v>
          </cell>
          <cell r="F165">
            <v>9</v>
          </cell>
          <cell r="G165">
            <v>352</v>
          </cell>
          <cell r="H165" t="str">
            <v>CSP00644</v>
          </cell>
          <cell r="I165" t="str">
            <v>R2</v>
          </cell>
          <cell r="J165" t="str">
            <v>AR</v>
          </cell>
          <cell r="K165">
            <v>38041</v>
          </cell>
          <cell r="L165">
            <v>204</v>
          </cell>
          <cell r="M165">
            <v>3840</v>
          </cell>
          <cell r="N165">
            <v>230.041</v>
          </cell>
        </row>
        <row r="166">
          <cell r="D166">
            <v>157</v>
          </cell>
          <cell r="E166">
            <v>38049</v>
          </cell>
          <cell r="F166">
            <v>9</v>
          </cell>
          <cell r="G166">
            <v>350</v>
          </cell>
          <cell r="H166" t="str">
            <v>CSP00651</v>
          </cell>
          <cell r="I166" t="str">
            <v>R1</v>
          </cell>
          <cell r="J166" t="str">
            <v>AR</v>
          </cell>
          <cell r="K166">
            <v>38041</v>
          </cell>
          <cell r="L166">
            <v>202</v>
          </cell>
          <cell r="M166">
            <v>1920</v>
          </cell>
          <cell r="N166">
            <v>115.071</v>
          </cell>
        </row>
        <row r="167">
          <cell r="D167">
            <v>145</v>
          </cell>
          <cell r="E167">
            <v>38043</v>
          </cell>
          <cell r="F167">
            <v>8</v>
          </cell>
          <cell r="G167">
            <v>354</v>
          </cell>
          <cell r="H167" t="str">
            <v>CSP00653</v>
          </cell>
          <cell r="I167" t="str">
            <v>R1</v>
          </cell>
          <cell r="J167" t="str">
            <v>AR</v>
          </cell>
          <cell r="K167">
            <v>38041</v>
          </cell>
          <cell r="L167">
            <v>206</v>
          </cell>
          <cell r="M167">
            <v>1920</v>
          </cell>
          <cell r="N167">
            <v>114.944</v>
          </cell>
        </row>
        <row r="168">
          <cell r="D168">
            <v>149</v>
          </cell>
          <cell r="E168">
            <v>38044</v>
          </cell>
          <cell r="F168">
            <v>9</v>
          </cell>
          <cell r="G168">
            <v>356</v>
          </cell>
          <cell r="H168" t="str">
            <v>CSP00725</v>
          </cell>
          <cell r="I168" t="str">
            <v>R1</v>
          </cell>
          <cell r="J168" t="str">
            <v>AR</v>
          </cell>
          <cell r="K168">
            <v>38041</v>
          </cell>
          <cell r="L168">
            <v>209</v>
          </cell>
          <cell r="M168">
            <v>1920</v>
          </cell>
          <cell r="N168">
            <v>115.086</v>
          </cell>
        </row>
        <row r="169">
          <cell r="D169">
            <v>165</v>
          </cell>
          <cell r="E169">
            <v>38049</v>
          </cell>
          <cell r="F169">
            <v>1</v>
          </cell>
          <cell r="G169">
            <v>362</v>
          </cell>
          <cell r="H169" t="str">
            <v>CSP00727</v>
          </cell>
          <cell r="I169" t="str">
            <v>R2</v>
          </cell>
          <cell r="J169" t="str">
            <v>AR</v>
          </cell>
          <cell r="K169">
            <v>38042</v>
          </cell>
          <cell r="L169">
            <v>213</v>
          </cell>
          <cell r="M169">
            <v>1920</v>
          </cell>
          <cell r="N169">
            <v>115.078</v>
          </cell>
        </row>
        <row r="170">
          <cell r="D170">
            <v>169</v>
          </cell>
          <cell r="E170">
            <v>38050</v>
          </cell>
          <cell r="F170">
            <v>9</v>
          </cell>
          <cell r="G170">
            <v>361</v>
          </cell>
          <cell r="H170" t="str">
            <v>CSP00709</v>
          </cell>
          <cell r="I170" t="str">
            <v>R1</v>
          </cell>
          <cell r="J170" t="str">
            <v>AR</v>
          </cell>
          <cell r="K170">
            <v>38042</v>
          </cell>
          <cell r="L170">
            <v>212</v>
          </cell>
          <cell r="M170">
            <v>1920</v>
          </cell>
          <cell r="N170">
            <v>115.03</v>
          </cell>
        </row>
        <row r="171">
          <cell r="D171">
            <v>152</v>
          </cell>
          <cell r="E171">
            <v>38044</v>
          </cell>
          <cell r="F171">
            <v>9</v>
          </cell>
          <cell r="G171">
            <v>371</v>
          </cell>
          <cell r="H171" t="str">
            <v>P8899</v>
          </cell>
          <cell r="I171" t="str">
            <v>R2</v>
          </cell>
          <cell r="J171" t="str">
            <v>FI</v>
          </cell>
          <cell r="K171">
            <v>38043</v>
          </cell>
          <cell r="L171">
            <v>216</v>
          </cell>
          <cell r="M171">
            <v>1920</v>
          </cell>
          <cell r="N171">
            <v>114.88200000000001</v>
          </cell>
        </row>
        <row r="172">
          <cell r="D172">
            <v>159</v>
          </cell>
          <cell r="E172">
            <v>38049</v>
          </cell>
          <cell r="F172">
            <v>9</v>
          </cell>
          <cell r="G172">
            <v>373</v>
          </cell>
          <cell r="H172" t="str">
            <v>CSP00645</v>
          </cell>
          <cell r="I172" t="str">
            <v>R1</v>
          </cell>
          <cell r="J172" t="str">
            <v>AR</v>
          </cell>
          <cell r="K172">
            <v>38043</v>
          </cell>
          <cell r="L172">
            <v>218</v>
          </cell>
          <cell r="M172">
            <v>3840</v>
          </cell>
          <cell r="N172">
            <v>230.18899999999999</v>
          </cell>
        </row>
        <row r="173">
          <cell r="D173">
            <v>160</v>
          </cell>
          <cell r="E173">
            <v>38049</v>
          </cell>
          <cell r="F173">
            <v>9</v>
          </cell>
          <cell r="G173">
            <v>383</v>
          </cell>
          <cell r="H173" t="str">
            <v>P016.342</v>
          </cell>
          <cell r="I173" t="str">
            <v>R2</v>
          </cell>
          <cell r="J173" t="str">
            <v>VO</v>
          </cell>
          <cell r="K173">
            <v>38044</v>
          </cell>
          <cell r="L173">
            <v>220</v>
          </cell>
          <cell r="M173">
            <v>4200</v>
          </cell>
          <cell r="N173">
            <v>252</v>
          </cell>
        </row>
        <row r="174">
          <cell r="D174">
            <v>166</v>
          </cell>
          <cell r="E174">
            <v>38050</v>
          </cell>
          <cell r="F174">
            <v>9</v>
          </cell>
          <cell r="G174">
            <v>382</v>
          </cell>
          <cell r="H174" t="str">
            <v>CSP00625</v>
          </cell>
          <cell r="I174" t="str">
            <v>R2</v>
          </cell>
          <cell r="J174" t="str">
            <v>AR</v>
          </cell>
          <cell r="K174">
            <v>38044</v>
          </cell>
          <cell r="L174">
            <v>219</v>
          </cell>
          <cell r="M174">
            <v>4800</v>
          </cell>
          <cell r="N174">
            <v>287.58199999999999</v>
          </cell>
        </row>
        <row r="175">
          <cell r="D175">
            <v>164</v>
          </cell>
          <cell r="E175">
            <v>38049</v>
          </cell>
          <cell r="F175">
            <v>9</v>
          </cell>
          <cell r="G175">
            <v>386</v>
          </cell>
          <cell r="H175" t="str">
            <v>868/04</v>
          </cell>
          <cell r="I175" t="str">
            <v>R1</v>
          </cell>
          <cell r="J175" t="str">
            <v>ED</v>
          </cell>
          <cell r="K175">
            <v>38044</v>
          </cell>
          <cell r="L175">
            <v>223</v>
          </cell>
          <cell r="M175">
            <v>2100</v>
          </cell>
          <cell r="N175">
            <v>125.86799999999999</v>
          </cell>
        </row>
        <row r="176">
          <cell r="D176">
            <v>171</v>
          </cell>
          <cell r="E176">
            <v>38054</v>
          </cell>
          <cell r="F176">
            <v>9</v>
          </cell>
          <cell r="G176">
            <v>403</v>
          </cell>
          <cell r="H176" t="str">
            <v>CSP00666</v>
          </cell>
          <cell r="I176" t="str">
            <v>R1</v>
          </cell>
          <cell r="J176" t="str">
            <v>AR</v>
          </cell>
          <cell r="K176">
            <v>38047</v>
          </cell>
          <cell r="L176">
            <v>229</v>
          </cell>
          <cell r="M176">
            <v>1920</v>
          </cell>
          <cell r="N176">
            <v>114.94199999999999</v>
          </cell>
        </row>
        <row r="177">
          <cell r="D177">
            <v>163</v>
          </cell>
          <cell r="E177">
            <v>38049</v>
          </cell>
          <cell r="F177">
            <v>8</v>
          </cell>
          <cell r="G177">
            <v>411</v>
          </cell>
          <cell r="H177" t="str">
            <v>P8818</v>
          </cell>
          <cell r="I177" t="str">
            <v>R1</v>
          </cell>
          <cell r="J177" t="str">
            <v>FI</v>
          </cell>
          <cell r="K177">
            <v>38048</v>
          </cell>
          <cell r="L177">
            <v>231</v>
          </cell>
          <cell r="M177">
            <v>1860</v>
          </cell>
          <cell r="N177">
            <v>111.22199999999999</v>
          </cell>
        </row>
        <row r="178">
          <cell r="D178">
            <v>156</v>
          </cell>
          <cell r="E178">
            <v>38049</v>
          </cell>
          <cell r="F178">
            <v>9</v>
          </cell>
          <cell r="G178">
            <v>415</v>
          </cell>
          <cell r="H178" t="str">
            <v>CSP00705</v>
          </cell>
          <cell r="I178" t="str">
            <v>R1</v>
          </cell>
          <cell r="J178" t="str">
            <v>AR</v>
          </cell>
          <cell r="K178">
            <v>38048</v>
          </cell>
          <cell r="L178">
            <v>235</v>
          </cell>
          <cell r="M178">
            <v>3200</v>
          </cell>
          <cell r="N178">
            <v>191.81200000000001</v>
          </cell>
        </row>
        <row r="179">
          <cell r="D179">
            <v>167</v>
          </cell>
          <cell r="E179">
            <v>38050</v>
          </cell>
          <cell r="F179">
            <v>9</v>
          </cell>
          <cell r="G179">
            <v>412</v>
          </cell>
          <cell r="H179" t="str">
            <v>CSP00664</v>
          </cell>
          <cell r="I179" t="str">
            <v>R1</v>
          </cell>
          <cell r="J179" t="str">
            <v>AR</v>
          </cell>
          <cell r="K179">
            <v>38048</v>
          </cell>
          <cell r="L179">
            <v>232</v>
          </cell>
          <cell r="M179">
            <v>3840</v>
          </cell>
          <cell r="N179">
            <v>230.315</v>
          </cell>
        </row>
        <row r="180">
          <cell r="D180">
            <v>174</v>
          </cell>
          <cell r="E180">
            <v>38056</v>
          </cell>
          <cell r="F180">
            <v>9</v>
          </cell>
          <cell r="G180">
            <v>416</v>
          </cell>
          <cell r="H180" t="str">
            <v>866/04</v>
          </cell>
          <cell r="I180" t="str">
            <v>R1</v>
          </cell>
          <cell r="J180" t="str">
            <v>ED</v>
          </cell>
          <cell r="K180">
            <v>38048</v>
          </cell>
          <cell r="L180">
            <v>236</v>
          </cell>
          <cell r="M180">
            <v>2100</v>
          </cell>
          <cell r="N180">
            <v>125.84</v>
          </cell>
        </row>
        <row r="181">
          <cell r="D181">
            <v>175</v>
          </cell>
          <cell r="E181">
            <v>38058</v>
          </cell>
          <cell r="F181">
            <v>9</v>
          </cell>
          <cell r="G181">
            <v>423</v>
          </cell>
          <cell r="H181" t="str">
            <v>CSP00730</v>
          </cell>
          <cell r="I181" t="str">
            <v>R2</v>
          </cell>
          <cell r="J181" t="str">
            <v>AR</v>
          </cell>
          <cell r="K181">
            <v>38049</v>
          </cell>
          <cell r="L181">
            <v>239</v>
          </cell>
          <cell r="M181">
            <v>1920</v>
          </cell>
          <cell r="N181">
            <v>115.07599999999999</v>
          </cell>
        </row>
        <row r="182">
          <cell r="D182">
            <v>176</v>
          </cell>
          <cell r="E182">
            <v>38058</v>
          </cell>
          <cell r="F182">
            <v>8</v>
          </cell>
          <cell r="G182">
            <v>462</v>
          </cell>
          <cell r="H182" t="str">
            <v>CSP00713</v>
          </cell>
          <cell r="I182" t="str">
            <v>R1</v>
          </cell>
          <cell r="J182" t="str">
            <v>AR</v>
          </cell>
          <cell r="K182">
            <v>38050</v>
          </cell>
          <cell r="L182">
            <v>241</v>
          </cell>
          <cell r="M182">
            <v>1920</v>
          </cell>
          <cell r="N182">
            <v>114.947</v>
          </cell>
        </row>
        <row r="183">
          <cell r="D183">
            <v>173</v>
          </cell>
          <cell r="E183">
            <v>38055</v>
          </cell>
          <cell r="F183">
            <v>8</v>
          </cell>
          <cell r="G183">
            <v>454</v>
          </cell>
          <cell r="H183" t="str">
            <v>841/04A</v>
          </cell>
          <cell r="I183" t="str">
            <v>R1</v>
          </cell>
          <cell r="J183" t="str">
            <v>ED</v>
          </cell>
          <cell r="K183">
            <v>38055</v>
          </cell>
          <cell r="L183">
            <v>246</v>
          </cell>
          <cell r="M183">
            <v>320</v>
          </cell>
          <cell r="N183">
            <v>19.154</v>
          </cell>
        </row>
        <row r="184">
          <cell r="D184">
            <v>191</v>
          </cell>
          <cell r="E184">
            <v>38078</v>
          </cell>
          <cell r="F184">
            <v>1</v>
          </cell>
          <cell r="G184">
            <v>534</v>
          </cell>
          <cell r="H184" t="str">
            <v>841/04B</v>
          </cell>
          <cell r="I184" t="str">
            <v>R1</v>
          </cell>
          <cell r="J184" t="str">
            <v>ED</v>
          </cell>
          <cell r="K184">
            <v>38069</v>
          </cell>
          <cell r="L184">
            <v>258</v>
          </cell>
          <cell r="M184">
            <v>1600</v>
          </cell>
          <cell r="N184">
            <v>95.831000000000003</v>
          </cell>
        </row>
        <row r="185">
          <cell r="D185">
            <v>206</v>
          </cell>
          <cell r="E185">
            <v>38089</v>
          </cell>
          <cell r="F185">
            <v>8</v>
          </cell>
          <cell r="G185">
            <v>619</v>
          </cell>
          <cell r="H185" t="str">
            <v>CSP00793</v>
          </cell>
          <cell r="I185" t="str">
            <v>R1</v>
          </cell>
          <cell r="J185" t="str">
            <v>AR</v>
          </cell>
          <cell r="K185">
            <v>38084</v>
          </cell>
          <cell r="L185">
            <v>274</v>
          </cell>
          <cell r="M185">
            <v>1920</v>
          </cell>
          <cell r="N185">
            <v>114.996</v>
          </cell>
        </row>
        <row r="186">
          <cell r="D186">
            <v>208</v>
          </cell>
          <cell r="E186">
            <v>38089</v>
          </cell>
          <cell r="F186">
            <v>8</v>
          </cell>
          <cell r="G186">
            <v>618</v>
          </cell>
          <cell r="H186" t="str">
            <v>CSP00785</v>
          </cell>
          <cell r="I186" t="str">
            <v>R1</v>
          </cell>
          <cell r="J186" t="str">
            <v>AR</v>
          </cell>
          <cell r="K186">
            <v>38084</v>
          </cell>
          <cell r="L186">
            <v>273</v>
          </cell>
          <cell r="M186">
            <v>1920</v>
          </cell>
          <cell r="N186">
            <v>114.842</v>
          </cell>
        </row>
        <row r="187">
          <cell r="D187">
            <v>260</v>
          </cell>
          <cell r="E187">
            <v>38138</v>
          </cell>
          <cell r="F187">
            <v>8</v>
          </cell>
          <cell r="G187">
            <v>885</v>
          </cell>
          <cell r="H187" t="str">
            <v>CSP00873</v>
          </cell>
          <cell r="I187" t="str">
            <v>R1</v>
          </cell>
          <cell r="J187" t="str">
            <v>AR</v>
          </cell>
          <cell r="K187">
            <v>38133</v>
          </cell>
          <cell r="L187">
            <v>299</v>
          </cell>
          <cell r="M187">
            <v>1920</v>
          </cell>
          <cell r="N187">
            <v>115.035</v>
          </cell>
        </row>
        <row r="188">
          <cell r="D188">
            <v>266</v>
          </cell>
          <cell r="E188">
            <v>38145</v>
          </cell>
          <cell r="F188">
            <v>8</v>
          </cell>
          <cell r="G188">
            <v>906</v>
          </cell>
          <cell r="H188" t="str">
            <v>CSP00814</v>
          </cell>
          <cell r="I188" t="str">
            <v>R1</v>
          </cell>
          <cell r="J188" t="str">
            <v>AR</v>
          </cell>
          <cell r="K188">
            <v>38138</v>
          </cell>
          <cell r="L188">
            <v>300</v>
          </cell>
          <cell r="M188">
            <v>3200</v>
          </cell>
          <cell r="N188">
            <v>192</v>
          </cell>
        </row>
        <row r="189">
          <cell r="D189">
            <v>264</v>
          </cell>
          <cell r="E189">
            <v>38142</v>
          </cell>
          <cell r="F189">
            <v>8</v>
          </cell>
          <cell r="G189">
            <v>907</v>
          </cell>
          <cell r="H189" t="str">
            <v>CSP00892</v>
          </cell>
          <cell r="I189" t="str">
            <v>R1</v>
          </cell>
          <cell r="J189" t="str">
            <v>AR</v>
          </cell>
          <cell r="K189">
            <v>38138</v>
          </cell>
          <cell r="L189">
            <v>301</v>
          </cell>
          <cell r="M189">
            <v>1920</v>
          </cell>
          <cell r="N189">
            <v>114.961</v>
          </cell>
        </row>
        <row r="190">
          <cell r="D190">
            <v>263</v>
          </cell>
          <cell r="E190">
            <v>38140</v>
          </cell>
          <cell r="F190">
            <v>8</v>
          </cell>
          <cell r="G190">
            <v>908</v>
          </cell>
          <cell r="H190" t="str">
            <v>CSP00905</v>
          </cell>
          <cell r="I190" t="str">
            <v>R1</v>
          </cell>
          <cell r="J190" t="str">
            <v>AR</v>
          </cell>
          <cell r="K190">
            <v>38138</v>
          </cell>
          <cell r="L190">
            <v>302</v>
          </cell>
          <cell r="M190">
            <v>3840</v>
          </cell>
          <cell r="N190">
            <v>229.81800000000001</v>
          </cell>
        </row>
        <row r="191">
          <cell r="D191">
            <v>280</v>
          </cell>
          <cell r="E191">
            <v>38168</v>
          </cell>
          <cell r="F191">
            <v>8</v>
          </cell>
          <cell r="G191">
            <v>1051</v>
          </cell>
          <cell r="H191" t="str">
            <v>CSP00940</v>
          </cell>
          <cell r="I191" t="str">
            <v>R2</v>
          </cell>
          <cell r="J191" t="str">
            <v>AR</v>
          </cell>
          <cell r="K191">
            <v>38166</v>
          </cell>
          <cell r="L191">
            <v>315</v>
          </cell>
          <cell r="M191">
            <v>1920</v>
          </cell>
          <cell r="N191">
            <v>115.2</v>
          </cell>
        </row>
        <row r="192">
          <cell r="D192">
            <v>297</v>
          </cell>
          <cell r="E192">
            <v>38208</v>
          </cell>
          <cell r="F192">
            <v>9</v>
          </cell>
          <cell r="G192">
            <v>1974</v>
          </cell>
          <cell r="H192">
            <v>51181</v>
          </cell>
          <cell r="I192" t="str">
            <v>R1</v>
          </cell>
          <cell r="J192" t="str">
            <v>ED</v>
          </cell>
          <cell r="K192">
            <v>38208</v>
          </cell>
          <cell r="L192">
            <v>342</v>
          </cell>
          <cell r="M192">
            <v>228</v>
          </cell>
          <cell r="N192">
            <v>13.4976</v>
          </cell>
        </row>
        <row r="193">
          <cell r="D193">
            <v>312</v>
          </cell>
          <cell r="E193">
            <v>38273</v>
          </cell>
          <cell r="F193">
            <v>5</v>
          </cell>
          <cell r="G193">
            <v>1502</v>
          </cell>
          <cell r="H193" t="str">
            <v>CSP01095</v>
          </cell>
          <cell r="I193" t="str">
            <v>R2</v>
          </cell>
          <cell r="J193" t="str">
            <v>AR</v>
          </cell>
          <cell r="K193">
            <v>38271</v>
          </cell>
          <cell r="L193">
            <v>372</v>
          </cell>
          <cell r="M193">
            <v>690</v>
          </cell>
          <cell r="N193">
            <v>41.334000000000003</v>
          </cell>
        </row>
        <row r="194">
          <cell r="D194" t="str">
            <v>313;314</v>
          </cell>
          <cell r="E194">
            <v>38275</v>
          </cell>
          <cell r="F194">
            <v>8</v>
          </cell>
          <cell r="G194">
            <v>1522</v>
          </cell>
          <cell r="H194" t="str">
            <v>CSP01084;CSP01094</v>
          </cell>
          <cell r="I194" t="str">
            <v>R2</v>
          </cell>
          <cell r="J194" t="str">
            <v>AR</v>
          </cell>
          <cell r="K194">
            <v>38274</v>
          </cell>
          <cell r="L194">
            <v>378</v>
          </cell>
          <cell r="M194">
            <v>860</v>
          </cell>
          <cell r="N194">
            <v>51.53</v>
          </cell>
        </row>
        <row r="195">
          <cell r="D195">
            <v>316</v>
          </cell>
          <cell r="E195">
            <v>38279</v>
          </cell>
          <cell r="F195">
            <v>10</v>
          </cell>
          <cell r="G195">
            <v>1528</v>
          </cell>
          <cell r="H195" t="str">
            <v>CSP01079</v>
          </cell>
          <cell r="I195" t="str">
            <v>R2</v>
          </cell>
          <cell r="J195" t="str">
            <v>AR</v>
          </cell>
          <cell r="K195">
            <v>38275</v>
          </cell>
          <cell r="L195">
            <v>379</v>
          </cell>
          <cell r="M195">
            <v>870</v>
          </cell>
          <cell r="N195">
            <v>52.072000000000003</v>
          </cell>
        </row>
        <row r="196">
          <cell r="D196">
            <v>317</v>
          </cell>
          <cell r="E196">
            <v>38280</v>
          </cell>
          <cell r="F196">
            <v>10</v>
          </cell>
          <cell r="G196">
            <v>1550</v>
          </cell>
          <cell r="H196" t="str">
            <v>CSP01093</v>
          </cell>
          <cell r="I196" t="str">
            <v>R2</v>
          </cell>
          <cell r="J196" t="str">
            <v>AR</v>
          </cell>
          <cell r="K196">
            <v>38279</v>
          </cell>
          <cell r="L196">
            <v>382</v>
          </cell>
          <cell r="M196">
            <v>1100</v>
          </cell>
          <cell r="N196">
            <v>65.75</v>
          </cell>
        </row>
        <row r="197">
          <cell r="D197">
            <v>318</v>
          </cell>
          <cell r="E197">
            <v>38282</v>
          </cell>
          <cell r="F197">
            <v>5</v>
          </cell>
          <cell r="G197">
            <v>1559</v>
          </cell>
          <cell r="H197" t="str">
            <v>CSP01075</v>
          </cell>
          <cell r="I197" t="str">
            <v>R2</v>
          </cell>
          <cell r="J197" t="str">
            <v>AR</v>
          </cell>
          <cell r="K197">
            <v>38280</v>
          </cell>
          <cell r="L197">
            <v>384</v>
          </cell>
          <cell r="M197">
            <v>170</v>
          </cell>
          <cell r="N197">
            <v>10.175000000000001</v>
          </cell>
        </row>
        <row r="198">
          <cell r="D198" t="str">
            <v>319;320</v>
          </cell>
          <cell r="E198">
            <v>38287</v>
          </cell>
          <cell r="F198">
            <v>8</v>
          </cell>
          <cell r="G198">
            <v>1539</v>
          </cell>
          <cell r="H198" t="str">
            <v>CSP01086,CSP01087</v>
          </cell>
          <cell r="I198" t="str">
            <v>R2</v>
          </cell>
          <cell r="J198" t="str">
            <v>AR</v>
          </cell>
          <cell r="K198">
            <v>38278</v>
          </cell>
          <cell r="L198">
            <v>380</v>
          </cell>
          <cell r="M198">
            <v>780</v>
          </cell>
          <cell r="N198">
            <v>46.8</v>
          </cell>
        </row>
        <row r="199">
          <cell r="N199">
            <v>0</v>
          </cell>
        </row>
        <row r="200">
          <cell r="N200">
            <v>0</v>
          </cell>
        </row>
        <row r="201">
          <cell r="N201">
            <v>0</v>
          </cell>
        </row>
        <row r="202">
          <cell r="N202">
            <v>0</v>
          </cell>
        </row>
        <row r="203">
          <cell r="N203">
            <v>0</v>
          </cell>
        </row>
        <row r="204">
          <cell r="N204">
            <v>0</v>
          </cell>
        </row>
        <row r="205">
          <cell r="N205">
            <v>0</v>
          </cell>
        </row>
        <row r="206">
          <cell r="N206">
            <v>0</v>
          </cell>
        </row>
        <row r="207">
          <cell r="N207">
            <v>0</v>
          </cell>
        </row>
        <row r="208">
          <cell r="N208">
            <v>0</v>
          </cell>
        </row>
        <row r="209">
          <cell r="N209">
            <v>0</v>
          </cell>
        </row>
        <row r="210">
          <cell r="N210">
            <v>0</v>
          </cell>
        </row>
        <row r="211">
          <cell r="N211">
            <v>0</v>
          </cell>
        </row>
        <row r="212">
          <cell r="N212">
            <v>0</v>
          </cell>
        </row>
        <row r="213">
          <cell r="N213">
            <v>0</v>
          </cell>
        </row>
        <row r="214">
          <cell r="N214">
            <v>0</v>
          </cell>
        </row>
        <row r="215">
          <cell r="N215">
            <v>0</v>
          </cell>
        </row>
        <row r="216">
          <cell r="N216">
            <v>0</v>
          </cell>
        </row>
        <row r="217">
          <cell r="N217">
            <v>0</v>
          </cell>
        </row>
        <row r="218">
          <cell r="N218">
            <v>0</v>
          </cell>
        </row>
        <row r="219">
          <cell r="N219">
            <v>0</v>
          </cell>
        </row>
        <row r="220">
          <cell r="N220">
            <v>0</v>
          </cell>
        </row>
        <row r="221">
          <cell r="N221">
            <v>0</v>
          </cell>
        </row>
        <row r="222">
          <cell r="N222">
            <v>0</v>
          </cell>
        </row>
        <row r="223">
          <cell r="N223">
            <v>0</v>
          </cell>
        </row>
        <row r="224">
          <cell r="N224">
            <v>0</v>
          </cell>
        </row>
        <row r="225">
          <cell r="N225">
            <v>0</v>
          </cell>
        </row>
        <row r="226">
          <cell r="N226">
            <v>0</v>
          </cell>
        </row>
        <row r="227">
          <cell r="N227">
            <v>0</v>
          </cell>
        </row>
        <row r="228">
          <cell r="N228">
            <v>0</v>
          </cell>
        </row>
        <row r="229">
          <cell r="N229">
            <v>0</v>
          </cell>
        </row>
        <row r="230">
          <cell r="N230">
            <v>0</v>
          </cell>
        </row>
        <row r="231">
          <cell r="N231">
            <v>0</v>
          </cell>
        </row>
        <row r="232">
          <cell r="N232">
            <v>0</v>
          </cell>
        </row>
        <row r="233">
          <cell r="N233">
            <v>0</v>
          </cell>
        </row>
        <row r="234">
          <cell r="N234">
            <v>0</v>
          </cell>
        </row>
        <row r="235">
          <cell r="N235">
            <v>0</v>
          </cell>
        </row>
        <row r="236">
          <cell r="N236">
            <v>0</v>
          </cell>
        </row>
        <row r="237">
          <cell r="N237">
            <v>0</v>
          </cell>
        </row>
        <row r="238">
          <cell r="N238">
            <v>0</v>
          </cell>
        </row>
        <row r="239">
          <cell r="N239">
            <v>0</v>
          </cell>
        </row>
        <row r="240">
          <cell r="N240">
            <v>0</v>
          </cell>
        </row>
        <row r="241">
          <cell r="N241">
            <v>0</v>
          </cell>
        </row>
        <row r="242">
          <cell r="N242">
            <v>0</v>
          </cell>
        </row>
        <row r="243">
          <cell r="N243">
            <v>0</v>
          </cell>
        </row>
        <row r="244">
          <cell r="N244">
            <v>0</v>
          </cell>
        </row>
        <row r="245">
          <cell r="N245">
            <v>0</v>
          </cell>
        </row>
        <row r="246">
          <cell r="N246">
            <v>0</v>
          </cell>
        </row>
        <row r="247">
          <cell r="N247">
            <v>0</v>
          </cell>
        </row>
        <row r="248">
          <cell r="N248">
            <v>0</v>
          </cell>
        </row>
        <row r="249">
          <cell r="N249">
            <v>0</v>
          </cell>
        </row>
        <row r="250">
          <cell r="N250">
            <v>0</v>
          </cell>
        </row>
        <row r="251">
          <cell r="N251">
            <v>0</v>
          </cell>
        </row>
        <row r="252">
          <cell r="N252">
            <v>0</v>
          </cell>
        </row>
        <row r="253">
          <cell r="N253">
            <v>0</v>
          </cell>
        </row>
        <row r="254">
          <cell r="N254">
            <v>0</v>
          </cell>
        </row>
        <row r="255">
          <cell r="N255">
            <v>0</v>
          </cell>
        </row>
        <row r="256">
          <cell r="N256">
            <v>0</v>
          </cell>
        </row>
        <row r="257">
          <cell r="N257">
            <v>0</v>
          </cell>
        </row>
        <row r="258">
          <cell r="N258">
            <v>0</v>
          </cell>
        </row>
        <row r="259">
          <cell r="N259">
            <v>0</v>
          </cell>
        </row>
        <row r="260">
          <cell r="N260">
            <v>0</v>
          </cell>
        </row>
        <row r="261">
          <cell r="N261">
            <v>0</v>
          </cell>
        </row>
        <row r="262">
          <cell r="N262">
            <v>0</v>
          </cell>
        </row>
        <row r="263">
          <cell r="N263">
            <v>0</v>
          </cell>
        </row>
        <row r="264">
          <cell r="N264">
            <v>0</v>
          </cell>
        </row>
        <row r="265">
          <cell r="N265">
            <v>0</v>
          </cell>
        </row>
        <row r="266">
          <cell r="N266">
            <v>0</v>
          </cell>
        </row>
        <row r="267">
          <cell r="N267">
            <v>0</v>
          </cell>
        </row>
        <row r="268">
          <cell r="N268">
            <v>0</v>
          </cell>
        </row>
        <row r="269">
          <cell r="N269">
            <v>0</v>
          </cell>
        </row>
        <row r="270">
          <cell r="N270">
            <v>0</v>
          </cell>
        </row>
        <row r="271">
          <cell r="N271">
            <v>0</v>
          </cell>
        </row>
        <row r="272">
          <cell r="N272">
            <v>0</v>
          </cell>
        </row>
        <row r="273">
          <cell r="N273">
            <v>0</v>
          </cell>
        </row>
        <row r="274">
          <cell r="N274">
            <v>0</v>
          </cell>
        </row>
        <row r="275">
          <cell r="N275">
            <v>0</v>
          </cell>
        </row>
        <row r="276">
          <cell r="N276">
            <v>0</v>
          </cell>
        </row>
        <row r="277">
          <cell r="N277">
            <v>0</v>
          </cell>
        </row>
        <row r="278">
          <cell r="N278">
            <v>0</v>
          </cell>
        </row>
        <row r="279">
          <cell r="N279">
            <v>0</v>
          </cell>
        </row>
        <row r="280">
          <cell r="N280">
            <v>0</v>
          </cell>
        </row>
        <row r="281">
          <cell r="N281">
            <v>0</v>
          </cell>
        </row>
        <row r="282">
          <cell r="N282">
            <v>0</v>
          </cell>
        </row>
        <row r="283">
          <cell r="N283">
            <v>0</v>
          </cell>
        </row>
        <row r="284">
          <cell r="N284">
            <v>0</v>
          </cell>
        </row>
        <row r="285">
          <cell r="N285">
            <v>0</v>
          </cell>
        </row>
        <row r="286">
          <cell r="N286">
            <v>0</v>
          </cell>
        </row>
        <row r="287">
          <cell r="N287">
            <v>0</v>
          </cell>
        </row>
        <row r="288">
          <cell r="N288">
            <v>0</v>
          </cell>
        </row>
        <row r="289">
          <cell r="N289">
            <v>0</v>
          </cell>
        </row>
        <row r="290">
          <cell r="N290">
            <v>0</v>
          </cell>
        </row>
        <row r="291">
          <cell r="N291">
            <v>0</v>
          </cell>
        </row>
        <row r="292">
          <cell r="N292">
            <v>0</v>
          </cell>
        </row>
        <row r="293">
          <cell r="N293">
            <v>0</v>
          </cell>
        </row>
        <row r="294">
          <cell r="N294">
            <v>0</v>
          </cell>
        </row>
        <row r="295">
          <cell r="N295">
            <v>0</v>
          </cell>
        </row>
        <row r="296">
          <cell r="N296">
            <v>0</v>
          </cell>
        </row>
        <row r="297">
          <cell r="N297">
            <v>0</v>
          </cell>
        </row>
        <row r="298">
          <cell r="N298">
            <v>0</v>
          </cell>
        </row>
        <row r="299">
          <cell r="N299">
            <v>0</v>
          </cell>
        </row>
        <row r="300">
          <cell r="N300">
            <v>0</v>
          </cell>
        </row>
        <row r="301">
          <cell r="N301">
            <v>0</v>
          </cell>
        </row>
        <row r="302">
          <cell r="N302">
            <v>0</v>
          </cell>
        </row>
        <row r="303">
          <cell r="N303">
            <v>0</v>
          </cell>
        </row>
        <row r="304">
          <cell r="N304">
            <v>0</v>
          </cell>
        </row>
        <row r="305">
          <cell r="N305">
            <v>0</v>
          </cell>
        </row>
        <row r="306">
          <cell r="N306">
            <v>0</v>
          </cell>
        </row>
        <row r="307">
          <cell r="N307">
            <v>0</v>
          </cell>
        </row>
        <row r="308">
          <cell r="N308">
            <v>0</v>
          </cell>
        </row>
        <row r="309">
          <cell r="N309">
            <v>0</v>
          </cell>
        </row>
        <row r="310">
          <cell r="N310">
            <v>0</v>
          </cell>
        </row>
        <row r="311">
          <cell r="N311">
            <v>0</v>
          </cell>
        </row>
        <row r="312">
          <cell r="N312">
            <v>0</v>
          </cell>
        </row>
        <row r="313">
          <cell r="N313">
            <v>0</v>
          </cell>
        </row>
        <row r="314">
          <cell r="N314">
            <v>0</v>
          </cell>
        </row>
        <row r="315">
          <cell r="N315">
            <v>0</v>
          </cell>
        </row>
        <row r="316">
          <cell r="N316">
            <v>0</v>
          </cell>
        </row>
        <row r="317">
          <cell r="N317">
            <v>0</v>
          </cell>
        </row>
        <row r="318">
          <cell r="N318">
            <v>0</v>
          </cell>
        </row>
        <row r="319">
          <cell r="N319">
            <v>0</v>
          </cell>
        </row>
        <row r="320">
          <cell r="N320">
            <v>0</v>
          </cell>
        </row>
        <row r="321">
          <cell r="N321">
            <v>0</v>
          </cell>
        </row>
        <row r="322">
          <cell r="N322">
            <v>0</v>
          </cell>
        </row>
        <row r="323">
          <cell r="N323">
            <v>0</v>
          </cell>
        </row>
        <row r="324">
          <cell r="N324">
            <v>0</v>
          </cell>
        </row>
        <row r="325">
          <cell r="N325">
            <v>0</v>
          </cell>
        </row>
        <row r="326">
          <cell r="N326">
            <v>0</v>
          </cell>
        </row>
        <row r="327">
          <cell r="N327">
            <v>0</v>
          </cell>
        </row>
        <row r="328">
          <cell r="N328">
            <v>0</v>
          </cell>
        </row>
        <row r="329">
          <cell r="N329">
            <v>0</v>
          </cell>
        </row>
        <row r="330">
          <cell r="N330">
            <v>0</v>
          </cell>
        </row>
        <row r="331">
          <cell r="N331">
            <v>0</v>
          </cell>
        </row>
        <row r="332">
          <cell r="N332">
            <v>0</v>
          </cell>
        </row>
        <row r="333">
          <cell r="N333">
            <v>0</v>
          </cell>
        </row>
        <row r="334">
          <cell r="N334">
            <v>0</v>
          </cell>
        </row>
        <row r="335">
          <cell r="N335">
            <v>0</v>
          </cell>
        </row>
        <row r="336">
          <cell r="N336">
            <v>0</v>
          </cell>
        </row>
        <row r="337">
          <cell r="N337">
            <v>0</v>
          </cell>
        </row>
        <row r="338">
          <cell r="N338">
            <v>0</v>
          </cell>
        </row>
        <row r="339">
          <cell r="N339">
            <v>0</v>
          </cell>
        </row>
        <row r="340">
          <cell r="N340">
            <v>0</v>
          </cell>
        </row>
        <row r="341">
          <cell r="N341">
            <v>0</v>
          </cell>
        </row>
        <row r="342">
          <cell r="N342">
            <v>0</v>
          </cell>
        </row>
        <row r="343">
          <cell r="N343">
            <v>0</v>
          </cell>
        </row>
        <row r="344">
          <cell r="N344">
            <v>0</v>
          </cell>
        </row>
        <row r="345">
          <cell r="N345">
            <v>0</v>
          </cell>
        </row>
        <row r="346">
          <cell r="N346">
            <v>0</v>
          </cell>
        </row>
        <row r="347">
          <cell r="N347">
            <v>0</v>
          </cell>
        </row>
        <row r="348">
          <cell r="N348">
            <v>0</v>
          </cell>
        </row>
        <row r="349">
          <cell r="N349">
            <v>0</v>
          </cell>
        </row>
        <row r="350">
          <cell r="N350">
            <v>0</v>
          </cell>
        </row>
        <row r="351">
          <cell r="N351">
            <v>0</v>
          </cell>
        </row>
        <row r="352">
          <cell r="N352">
            <v>0</v>
          </cell>
        </row>
        <row r="353">
          <cell r="N353">
            <v>0</v>
          </cell>
        </row>
        <row r="354">
          <cell r="N354">
            <v>0</v>
          </cell>
        </row>
        <row r="355">
          <cell r="N355">
            <v>0</v>
          </cell>
        </row>
        <row r="356">
          <cell r="N356">
            <v>0</v>
          </cell>
        </row>
        <row r="357">
          <cell r="N357">
            <v>0</v>
          </cell>
        </row>
        <row r="358">
          <cell r="N358">
            <v>0</v>
          </cell>
        </row>
        <row r="359">
          <cell r="N359">
            <v>0</v>
          </cell>
        </row>
        <row r="360">
          <cell r="N360">
            <v>0</v>
          </cell>
        </row>
        <row r="361">
          <cell r="N361">
            <v>0</v>
          </cell>
        </row>
        <row r="362">
          <cell r="N362">
            <v>0</v>
          </cell>
        </row>
        <row r="363">
          <cell r="N363">
            <v>0</v>
          </cell>
        </row>
        <row r="364">
          <cell r="N364">
            <v>0</v>
          </cell>
        </row>
        <row r="365">
          <cell r="N365">
            <v>0</v>
          </cell>
        </row>
        <row r="366">
          <cell r="N366">
            <v>0</v>
          </cell>
        </row>
        <row r="367">
          <cell r="N367">
            <v>0</v>
          </cell>
        </row>
        <row r="368">
          <cell r="N368">
            <v>0</v>
          </cell>
        </row>
        <row r="369">
          <cell r="N369">
            <v>0</v>
          </cell>
        </row>
        <row r="370">
          <cell r="N370">
            <v>0</v>
          </cell>
        </row>
        <row r="371">
          <cell r="N371">
            <v>0</v>
          </cell>
        </row>
        <row r="372">
          <cell r="N372">
            <v>0</v>
          </cell>
        </row>
        <row r="373">
          <cell r="N373">
            <v>0</v>
          </cell>
        </row>
        <row r="374">
          <cell r="N374">
            <v>0</v>
          </cell>
        </row>
        <row r="375">
          <cell r="N375">
            <v>0</v>
          </cell>
        </row>
        <row r="376">
          <cell r="N376">
            <v>0</v>
          </cell>
        </row>
        <row r="377">
          <cell r="N377">
            <v>0</v>
          </cell>
        </row>
        <row r="378">
          <cell r="N378">
            <v>0</v>
          </cell>
        </row>
        <row r="379">
          <cell r="N379">
            <v>0</v>
          </cell>
        </row>
        <row r="380">
          <cell r="N380">
            <v>0</v>
          </cell>
        </row>
        <row r="381">
          <cell r="N381">
            <v>0</v>
          </cell>
        </row>
        <row r="382">
          <cell r="N382">
            <v>0</v>
          </cell>
        </row>
        <row r="383">
          <cell r="N383">
            <v>0</v>
          </cell>
        </row>
        <row r="384">
          <cell r="N384">
            <v>0</v>
          </cell>
        </row>
        <row r="385">
          <cell r="N385">
            <v>0</v>
          </cell>
        </row>
        <row r="386">
          <cell r="N386">
            <v>0</v>
          </cell>
        </row>
        <row r="387">
          <cell r="N387">
            <v>0</v>
          </cell>
        </row>
        <row r="388">
          <cell r="N388">
            <v>0</v>
          </cell>
        </row>
        <row r="389">
          <cell r="N389">
            <v>0</v>
          </cell>
        </row>
        <row r="390">
          <cell r="N390">
            <v>0</v>
          </cell>
        </row>
        <row r="391">
          <cell r="N391">
            <v>0</v>
          </cell>
        </row>
        <row r="392">
          <cell r="N392">
            <v>0</v>
          </cell>
        </row>
        <row r="393">
          <cell r="N393">
            <v>0</v>
          </cell>
        </row>
        <row r="394">
          <cell r="N394">
            <v>0</v>
          </cell>
        </row>
        <row r="395">
          <cell r="N395">
            <v>0</v>
          </cell>
        </row>
        <row r="396">
          <cell r="N396">
            <v>0</v>
          </cell>
        </row>
        <row r="397">
          <cell r="N397">
            <v>0</v>
          </cell>
        </row>
        <row r="398">
          <cell r="N398">
            <v>0</v>
          </cell>
        </row>
        <row r="399">
          <cell r="N399">
            <v>0</v>
          </cell>
        </row>
        <row r="400">
          <cell r="N400">
            <v>0</v>
          </cell>
        </row>
        <row r="401">
          <cell r="N401">
            <v>0</v>
          </cell>
        </row>
        <row r="402">
          <cell r="N402">
            <v>0</v>
          </cell>
        </row>
        <row r="403">
          <cell r="N403">
            <v>0</v>
          </cell>
        </row>
        <row r="404">
          <cell r="N404">
            <v>0</v>
          </cell>
        </row>
        <row r="405">
          <cell r="N405">
            <v>0</v>
          </cell>
        </row>
        <row r="406">
          <cell r="N406">
            <v>0</v>
          </cell>
        </row>
        <row r="407">
          <cell r="N407">
            <v>0</v>
          </cell>
        </row>
        <row r="408">
          <cell r="N408">
            <v>0</v>
          </cell>
        </row>
        <row r="409">
          <cell r="N409">
            <v>0</v>
          </cell>
        </row>
        <row r="410">
          <cell r="N410">
            <v>0</v>
          </cell>
        </row>
        <row r="411">
          <cell r="N411">
            <v>0</v>
          </cell>
        </row>
        <row r="412">
          <cell r="N412">
            <v>0</v>
          </cell>
        </row>
        <row r="413">
          <cell r="N413">
            <v>0</v>
          </cell>
        </row>
        <row r="414">
          <cell r="N414">
            <v>0</v>
          </cell>
        </row>
        <row r="415">
          <cell r="N415">
            <v>0</v>
          </cell>
        </row>
        <row r="416">
          <cell r="N416">
            <v>0</v>
          </cell>
        </row>
        <row r="417">
          <cell r="N417">
            <v>0</v>
          </cell>
        </row>
        <row r="418">
          <cell r="N418">
            <v>0</v>
          </cell>
        </row>
        <row r="419">
          <cell r="N419">
            <v>0</v>
          </cell>
        </row>
        <row r="420">
          <cell r="N420">
            <v>0</v>
          </cell>
        </row>
        <row r="421">
          <cell r="N421">
            <v>0</v>
          </cell>
        </row>
        <row r="422">
          <cell r="N422">
            <v>0</v>
          </cell>
        </row>
        <row r="423">
          <cell r="N423">
            <v>0</v>
          </cell>
        </row>
        <row r="424">
          <cell r="N424">
            <v>0</v>
          </cell>
        </row>
        <row r="425">
          <cell r="N425">
            <v>0</v>
          </cell>
        </row>
        <row r="426">
          <cell r="N426">
            <v>0</v>
          </cell>
        </row>
        <row r="427">
          <cell r="N427">
            <v>0</v>
          </cell>
        </row>
        <row r="428">
          <cell r="N428">
            <v>0</v>
          </cell>
        </row>
        <row r="429">
          <cell r="N429">
            <v>0</v>
          </cell>
        </row>
        <row r="430">
          <cell r="N430">
            <v>0</v>
          </cell>
        </row>
        <row r="431">
          <cell r="N431">
            <v>0</v>
          </cell>
        </row>
        <row r="432">
          <cell r="N432">
            <v>0</v>
          </cell>
        </row>
        <row r="433">
          <cell r="N433">
            <v>0</v>
          </cell>
        </row>
        <row r="434">
          <cell r="N434">
            <v>0</v>
          </cell>
        </row>
        <row r="435">
          <cell r="N435">
            <v>0</v>
          </cell>
        </row>
        <row r="436">
          <cell r="N436">
            <v>0</v>
          </cell>
        </row>
        <row r="437">
          <cell r="N437">
            <v>0</v>
          </cell>
        </row>
        <row r="438">
          <cell r="N438">
            <v>0</v>
          </cell>
        </row>
        <row r="439">
          <cell r="N439">
            <v>0</v>
          </cell>
        </row>
        <row r="440">
          <cell r="N440">
            <v>0</v>
          </cell>
        </row>
        <row r="441">
          <cell r="N441">
            <v>0</v>
          </cell>
        </row>
        <row r="442">
          <cell r="N442">
            <v>0</v>
          </cell>
        </row>
        <row r="443">
          <cell r="N443">
            <v>0</v>
          </cell>
        </row>
        <row r="444">
          <cell r="N444">
            <v>0</v>
          </cell>
        </row>
        <row r="445">
          <cell r="N445">
            <v>0</v>
          </cell>
        </row>
        <row r="446">
          <cell r="N446">
            <v>0</v>
          </cell>
        </row>
        <row r="447">
          <cell r="N447">
            <v>0</v>
          </cell>
        </row>
        <row r="448">
          <cell r="N448">
            <v>0</v>
          </cell>
        </row>
        <row r="449">
          <cell r="N449">
            <v>0</v>
          </cell>
        </row>
        <row r="450">
          <cell r="N450">
            <v>0</v>
          </cell>
        </row>
        <row r="451">
          <cell r="N451">
            <v>0</v>
          </cell>
        </row>
        <row r="452">
          <cell r="N452">
            <v>0</v>
          </cell>
        </row>
        <row r="453">
          <cell r="N453">
            <v>0</v>
          </cell>
        </row>
        <row r="454">
          <cell r="N454">
            <v>0</v>
          </cell>
        </row>
        <row r="455">
          <cell r="N455">
            <v>0</v>
          </cell>
        </row>
        <row r="456">
          <cell r="N456">
            <v>0</v>
          </cell>
        </row>
        <row r="457">
          <cell r="N457">
            <v>0</v>
          </cell>
        </row>
        <row r="458">
          <cell r="N458">
            <v>0</v>
          </cell>
        </row>
        <row r="459">
          <cell r="N459">
            <v>0</v>
          </cell>
        </row>
        <row r="460">
          <cell r="N460">
            <v>0</v>
          </cell>
        </row>
        <row r="461">
          <cell r="N461">
            <v>0</v>
          </cell>
        </row>
        <row r="462">
          <cell r="N462">
            <v>0</v>
          </cell>
        </row>
        <row r="463">
          <cell r="N463">
            <v>0</v>
          </cell>
        </row>
        <row r="464">
          <cell r="N464">
            <v>0</v>
          </cell>
        </row>
        <row r="465">
          <cell r="N465">
            <v>0</v>
          </cell>
        </row>
        <row r="466">
          <cell r="N466">
            <v>0</v>
          </cell>
        </row>
        <row r="467">
          <cell r="N467">
            <v>0</v>
          </cell>
        </row>
        <row r="468">
          <cell r="N468">
            <v>0</v>
          </cell>
        </row>
        <row r="469">
          <cell r="N469">
            <v>0</v>
          </cell>
        </row>
        <row r="470">
          <cell r="N470">
            <v>0</v>
          </cell>
        </row>
        <row r="471">
          <cell r="N471">
            <v>0</v>
          </cell>
        </row>
        <row r="472">
          <cell r="N472">
            <v>0</v>
          </cell>
        </row>
        <row r="473">
          <cell r="N473">
            <v>0</v>
          </cell>
        </row>
        <row r="474">
          <cell r="N474">
            <v>0</v>
          </cell>
        </row>
        <row r="475">
          <cell r="N475">
            <v>0</v>
          </cell>
        </row>
        <row r="476">
          <cell r="N476">
            <v>0</v>
          </cell>
        </row>
        <row r="477">
          <cell r="N477">
            <v>0</v>
          </cell>
        </row>
        <row r="478">
          <cell r="N478">
            <v>0</v>
          </cell>
        </row>
        <row r="479">
          <cell r="N479">
            <v>0</v>
          </cell>
        </row>
        <row r="480">
          <cell r="N480">
            <v>0</v>
          </cell>
        </row>
        <row r="481">
          <cell r="N481">
            <v>0</v>
          </cell>
        </row>
        <row r="482">
          <cell r="N482">
            <v>0</v>
          </cell>
        </row>
        <row r="483">
          <cell r="N483">
            <v>0</v>
          </cell>
        </row>
        <row r="484">
          <cell r="N484">
            <v>0</v>
          </cell>
        </row>
        <row r="485">
          <cell r="N485">
            <v>0</v>
          </cell>
        </row>
        <row r="486">
          <cell r="N486">
            <v>0</v>
          </cell>
        </row>
        <row r="487">
          <cell r="N487">
            <v>0</v>
          </cell>
        </row>
        <row r="488">
          <cell r="N488">
            <v>0</v>
          </cell>
        </row>
        <row r="489">
          <cell r="N489">
            <v>0</v>
          </cell>
        </row>
        <row r="490">
          <cell r="N490">
            <v>0</v>
          </cell>
        </row>
        <row r="491">
          <cell r="N491">
            <v>0</v>
          </cell>
        </row>
        <row r="492">
          <cell r="N492">
            <v>0</v>
          </cell>
        </row>
        <row r="493">
          <cell r="N493">
            <v>0</v>
          </cell>
        </row>
        <row r="494">
          <cell r="N494">
            <v>0</v>
          </cell>
        </row>
        <row r="495">
          <cell r="N495">
            <v>0</v>
          </cell>
        </row>
        <row r="496">
          <cell r="N496">
            <v>0</v>
          </cell>
        </row>
        <row r="497">
          <cell r="N497">
            <v>0</v>
          </cell>
        </row>
        <row r="498">
          <cell r="N498">
            <v>0</v>
          </cell>
        </row>
        <row r="499">
          <cell r="N499">
            <v>0</v>
          </cell>
        </row>
        <row r="500">
          <cell r="N500">
            <v>0</v>
          </cell>
        </row>
        <row r="501">
          <cell r="N501">
            <v>0</v>
          </cell>
        </row>
        <row r="502">
          <cell r="N502">
            <v>0</v>
          </cell>
        </row>
        <row r="503">
          <cell r="N503">
            <v>0</v>
          </cell>
        </row>
        <row r="504">
          <cell r="N504">
            <v>0</v>
          </cell>
        </row>
        <row r="505">
          <cell r="N505">
            <v>0</v>
          </cell>
        </row>
        <row r="506">
          <cell r="N506">
            <v>0</v>
          </cell>
        </row>
        <row r="507">
          <cell r="N507">
            <v>0</v>
          </cell>
        </row>
        <row r="508">
          <cell r="N508">
            <v>0</v>
          </cell>
        </row>
        <row r="509">
          <cell r="N509">
            <v>0</v>
          </cell>
        </row>
        <row r="510">
          <cell r="N510">
            <v>0</v>
          </cell>
        </row>
        <row r="511">
          <cell r="N511">
            <v>0</v>
          </cell>
        </row>
        <row r="512">
          <cell r="N512">
            <v>0</v>
          </cell>
        </row>
        <row r="513">
          <cell r="N513">
            <v>0</v>
          </cell>
        </row>
        <row r="514">
          <cell r="N514">
            <v>0</v>
          </cell>
        </row>
        <row r="515">
          <cell r="N515">
            <v>0</v>
          </cell>
        </row>
        <row r="516">
          <cell r="N516">
            <v>0</v>
          </cell>
        </row>
        <row r="517">
          <cell r="N517">
            <v>0</v>
          </cell>
        </row>
        <row r="518">
          <cell r="N518">
            <v>0</v>
          </cell>
        </row>
        <row r="519">
          <cell r="N519">
            <v>0</v>
          </cell>
        </row>
        <row r="520">
          <cell r="N520">
            <v>0</v>
          </cell>
        </row>
        <row r="521">
          <cell r="N521">
            <v>0</v>
          </cell>
        </row>
        <row r="522">
          <cell r="N522">
            <v>0</v>
          </cell>
        </row>
        <row r="523">
          <cell r="N523">
            <v>0</v>
          </cell>
        </row>
        <row r="524">
          <cell r="N524">
            <v>0</v>
          </cell>
        </row>
        <row r="525">
          <cell r="N525">
            <v>0</v>
          </cell>
        </row>
        <row r="526">
          <cell r="N526">
            <v>0</v>
          </cell>
        </row>
        <row r="527">
          <cell r="N527">
            <v>0</v>
          </cell>
        </row>
        <row r="528">
          <cell r="N528">
            <v>0</v>
          </cell>
        </row>
        <row r="529">
          <cell r="N529">
            <v>0</v>
          </cell>
        </row>
        <row r="530">
          <cell r="N530">
            <v>0</v>
          </cell>
        </row>
        <row r="531">
          <cell r="N531">
            <v>0</v>
          </cell>
        </row>
        <row r="532">
          <cell r="N532">
            <v>0</v>
          </cell>
        </row>
        <row r="533">
          <cell r="N533">
            <v>0</v>
          </cell>
        </row>
        <row r="534">
          <cell r="N534">
            <v>0</v>
          </cell>
        </row>
        <row r="535">
          <cell r="N535">
            <v>0</v>
          </cell>
        </row>
        <row r="536">
          <cell r="N536">
            <v>0</v>
          </cell>
        </row>
        <row r="537">
          <cell r="N537">
            <v>0</v>
          </cell>
        </row>
        <row r="538">
          <cell r="N538">
            <v>0</v>
          </cell>
        </row>
        <row r="539">
          <cell r="N539">
            <v>0</v>
          </cell>
        </row>
        <row r="540">
          <cell r="N540">
            <v>0</v>
          </cell>
        </row>
        <row r="541">
          <cell r="N541">
            <v>0</v>
          </cell>
        </row>
        <row r="542">
          <cell r="N542">
            <v>0</v>
          </cell>
        </row>
        <row r="543">
          <cell r="N543">
            <v>0</v>
          </cell>
        </row>
        <row r="544">
          <cell r="N544">
            <v>0</v>
          </cell>
        </row>
        <row r="545">
          <cell r="N545">
            <v>0</v>
          </cell>
        </row>
        <row r="546">
          <cell r="N546">
            <v>0</v>
          </cell>
        </row>
        <row r="547">
          <cell r="N547">
            <v>0</v>
          </cell>
        </row>
        <row r="548">
          <cell r="N548">
            <v>0</v>
          </cell>
        </row>
        <row r="549">
          <cell r="N549">
            <v>0</v>
          </cell>
        </row>
        <row r="550">
          <cell r="N550">
            <v>0</v>
          </cell>
        </row>
        <row r="551">
          <cell r="N551">
            <v>0</v>
          </cell>
        </row>
        <row r="552">
          <cell r="N552">
            <v>0</v>
          </cell>
        </row>
        <row r="553">
          <cell r="N553">
            <v>0</v>
          </cell>
        </row>
        <row r="554">
          <cell r="N554">
            <v>0</v>
          </cell>
        </row>
        <row r="555">
          <cell r="N555">
            <v>0</v>
          </cell>
        </row>
        <row r="556">
          <cell r="N556">
            <v>0</v>
          </cell>
        </row>
        <row r="557">
          <cell r="N557">
            <v>0</v>
          </cell>
        </row>
        <row r="558">
          <cell r="N558">
            <v>0</v>
          </cell>
        </row>
        <row r="559">
          <cell r="N559">
            <v>0</v>
          </cell>
        </row>
        <row r="560">
          <cell r="N560">
            <v>0</v>
          </cell>
        </row>
        <row r="561">
          <cell r="N561">
            <v>0</v>
          </cell>
        </row>
        <row r="562">
          <cell r="N562">
            <v>0</v>
          </cell>
        </row>
        <row r="563">
          <cell r="N563">
            <v>0</v>
          </cell>
        </row>
        <row r="564">
          <cell r="N564">
            <v>0</v>
          </cell>
        </row>
        <row r="565">
          <cell r="N565">
            <v>0</v>
          </cell>
        </row>
        <row r="566">
          <cell r="N566">
            <v>0</v>
          </cell>
        </row>
        <row r="567">
          <cell r="N567">
            <v>0</v>
          </cell>
        </row>
        <row r="568">
          <cell r="N568">
            <v>0</v>
          </cell>
        </row>
        <row r="569">
          <cell r="N569">
            <v>0</v>
          </cell>
        </row>
        <row r="570">
          <cell r="N570">
            <v>0</v>
          </cell>
        </row>
        <row r="571">
          <cell r="N571">
            <v>0</v>
          </cell>
        </row>
        <row r="572">
          <cell r="N572">
            <v>0</v>
          </cell>
        </row>
        <row r="573">
          <cell r="N573">
            <v>0</v>
          </cell>
        </row>
        <row r="574">
          <cell r="N574">
            <v>0</v>
          </cell>
        </row>
        <row r="575">
          <cell r="N575">
            <v>0</v>
          </cell>
        </row>
        <row r="576">
          <cell r="N576">
            <v>0</v>
          </cell>
        </row>
        <row r="577">
          <cell r="N577">
            <v>0</v>
          </cell>
        </row>
        <row r="578">
          <cell r="N578">
            <v>0</v>
          </cell>
        </row>
        <row r="579">
          <cell r="N579">
            <v>0</v>
          </cell>
        </row>
        <row r="580">
          <cell r="N580">
            <v>0</v>
          </cell>
        </row>
        <row r="581">
          <cell r="N581">
            <v>0</v>
          </cell>
        </row>
        <row r="582">
          <cell r="N582">
            <v>0</v>
          </cell>
        </row>
        <row r="583">
          <cell r="N583">
            <v>0</v>
          </cell>
        </row>
        <row r="584">
          <cell r="N584">
            <v>0</v>
          </cell>
        </row>
        <row r="585">
          <cell r="N585">
            <v>0</v>
          </cell>
        </row>
        <row r="586">
          <cell r="N586">
            <v>0</v>
          </cell>
        </row>
        <row r="587">
          <cell r="N587">
            <v>0</v>
          </cell>
        </row>
        <row r="588">
          <cell r="N588">
            <v>0</v>
          </cell>
        </row>
        <row r="589">
          <cell r="N589">
            <v>0</v>
          </cell>
        </row>
        <row r="590">
          <cell r="N590">
            <v>0</v>
          </cell>
        </row>
        <row r="591">
          <cell r="N591">
            <v>0</v>
          </cell>
        </row>
        <row r="592">
          <cell r="N592">
            <v>0</v>
          </cell>
        </row>
        <row r="593">
          <cell r="N593">
            <v>0</v>
          </cell>
        </row>
        <row r="594">
          <cell r="N594">
            <v>0</v>
          </cell>
        </row>
        <row r="595">
          <cell r="N595">
            <v>0</v>
          </cell>
        </row>
        <row r="596">
          <cell r="N596">
            <v>0</v>
          </cell>
        </row>
        <row r="597">
          <cell r="N597">
            <v>0</v>
          </cell>
        </row>
        <row r="598">
          <cell r="N598">
            <v>0</v>
          </cell>
        </row>
        <row r="599">
          <cell r="N599">
            <v>0</v>
          </cell>
        </row>
        <row r="600">
          <cell r="N600">
            <v>0</v>
          </cell>
        </row>
        <row r="601">
          <cell r="N601">
            <v>0</v>
          </cell>
        </row>
        <row r="602">
          <cell r="N602">
            <v>0</v>
          </cell>
        </row>
        <row r="603">
          <cell r="N603">
            <v>0</v>
          </cell>
        </row>
        <row r="604">
          <cell r="N604">
            <v>0</v>
          </cell>
        </row>
        <row r="605">
          <cell r="N605">
            <v>0</v>
          </cell>
        </row>
        <row r="606">
          <cell r="N606">
            <v>0</v>
          </cell>
        </row>
        <row r="607">
          <cell r="N607">
            <v>0</v>
          </cell>
        </row>
        <row r="608">
          <cell r="N608">
            <v>0</v>
          </cell>
        </row>
        <row r="609">
          <cell r="N609">
            <v>0</v>
          </cell>
        </row>
        <row r="610">
          <cell r="N610">
            <v>0</v>
          </cell>
        </row>
        <row r="611">
          <cell r="N611">
            <v>0</v>
          </cell>
        </row>
        <row r="612">
          <cell r="N612">
            <v>0</v>
          </cell>
        </row>
        <row r="613">
          <cell r="N613">
            <v>0</v>
          </cell>
        </row>
        <row r="614">
          <cell r="N614">
            <v>0</v>
          </cell>
        </row>
        <row r="615">
          <cell r="N615">
            <v>0</v>
          </cell>
        </row>
        <row r="616">
          <cell r="N616">
            <v>0</v>
          </cell>
        </row>
        <row r="617">
          <cell r="N617">
            <v>0</v>
          </cell>
        </row>
        <row r="618">
          <cell r="N618">
            <v>0</v>
          </cell>
        </row>
        <row r="619">
          <cell r="N619">
            <v>0</v>
          </cell>
        </row>
        <row r="620">
          <cell r="N620">
            <v>0</v>
          </cell>
        </row>
        <row r="621">
          <cell r="N621">
            <v>0</v>
          </cell>
        </row>
        <row r="622">
          <cell r="N622">
            <v>0</v>
          </cell>
        </row>
        <row r="623">
          <cell r="N623">
            <v>0</v>
          </cell>
        </row>
        <row r="624">
          <cell r="N624">
            <v>0</v>
          </cell>
        </row>
        <row r="625">
          <cell r="N625">
            <v>0</v>
          </cell>
        </row>
        <row r="626">
          <cell r="N626">
            <v>0</v>
          </cell>
        </row>
        <row r="627">
          <cell r="N627">
            <v>0</v>
          </cell>
        </row>
        <row r="628">
          <cell r="N628">
            <v>0</v>
          </cell>
        </row>
        <row r="629">
          <cell r="N629">
            <v>0</v>
          </cell>
        </row>
        <row r="630">
          <cell r="N630">
            <v>0</v>
          </cell>
        </row>
        <row r="631">
          <cell r="N631">
            <v>0</v>
          </cell>
        </row>
        <row r="632">
          <cell r="N632">
            <v>0</v>
          </cell>
        </row>
        <row r="633">
          <cell r="N633">
            <v>0</v>
          </cell>
        </row>
        <row r="634">
          <cell r="N634">
            <v>0</v>
          </cell>
        </row>
        <row r="635">
          <cell r="N635">
            <v>0</v>
          </cell>
        </row>
        <row r="636">
          <cell r="N636">
            <v>0</v>
          </cell>
        </row>
        <row r="637">
          <cell r="N637">
            <v>0</v>
          </cell>
        </row>
        <row r="638">
          <cell r="N638">
            <v>0</v>
          </cell>
        </row>
        <row r="639">
          <cell r="N639">
            <v>0</v>
          </cell>
        </row>
        <row r="640">
          <cell r="N640">
            <v>0</v>
          </cell>
        </row>
        <row r="641">
          <cell r="N641">
            <v>0</v>
          </cell>
        </row>
        <row r="642">
          <cell r="N642">
            <v>0</v>
          </cell>
        </row>
        <row r="643">
          <cell r="N643">
            <v>0</v>
          </cell>
        </row>
        <row r="644">
          <cell r="N644">
            <v>0</v>
          </cell>
        </row>
        <row r="645">
          <cell r="N645">
            <v>0</v>
          </cell>
        </row>
        <row r="646">
          <cell r="N646">
            <v>0</v>
          </cell>
        </row>
        <row r="647">
          <cell r="N647">
            <v>0</v>
          </cell>
        </row>
        <row r="648">
          <cell r="N648">
            <v>0</v>
          </cell>
        </row>
        <row r="649">
          <cell r="N649">
            <v>0</v>
          </cell>
        </row>
        <row r="650">
          <cell r="N650">
            <v>0</v>
          </cell>
        </row>
        <row r="651">
          <cell r="N651">
            <v>0</v>
          </cell>
        </row>
        <row r="652">
          <cell r="N652">
            <v>0</v>
          </cell>
        </row>
        <row r="653">
          <cell r="N653">
            <v>0</v>
          </cell>
        </row>
        <row r="654">
          <cell r="N654">
            <v>0</v>
          </cell>
        </row>
        <row r="655">
          <cell r="N655">
            <v>0</v>
          </cell>
        </row>
        <row r="656">
          <cell r="N656">
            <v>0</v>
          </cell>
        </row>
        <row r="657">
          <cell r="N657">
            <v>0</v>
          </cell>
        </row>
        <row r="658">
          <cell r="N658">
            <v>0</v>
          </cell>
        </row>
        <row r="659">
          <cell r="N659">
            <v>0</v>
          </cell>
        </row>
        <row r="660">
          <cell r="N660">
            <v>0</v>
          </cell>
        </row>
        <row r="661">
          <cell r="N661">
            <v>0</v>
          </cell>
        </row>
        <row r="662">
          <cell r="N662">
            <v>0</v>
          </cell>
        </row>
        <row r="663">
          <cell r="N663">
            <v>0</v>
          </cell>
        </row>
        <row r="664">
          <cell r="N664">
            <v>0</v>
          </cell>
        </row>
        <row r="665">
          <cell r="N665">
            <v>0</v>
          </cell>
        </row>
        <row r="666">
          <cell r="N666">
            <v>0</v>
          </cell>
        </row>
        <row r="667">
          <cell r="N667">
            <v>0</v>
          </cell>
        </row>
        <row r="668">
          <cell r="N668">
            <v>0</v>
          </cell>
        </row>
        <row r="669">
          <cell r="N669">
            <v>0</v>
          </cell>
        </row>
        <row r="670">
          <cell r="N670">
            <v>0</v>
          </cell>
        </row>
        <row r="671">
          <cell r="N671">
            <v>0</v>
          </cell>
        </row>
        <row r="672">
          <cell r="N672">
            <v>0</v>
          </cell>
        </row>
        <row r="673">
          <cell r="N673">
            <v>0</v>
          </cell>
        </row>
        <row r="674">
          <cell r="N674">
            <v>0</v>
          </cell>
        </row>
        <row r="675">
          <cell r="N675">
            <v>0</v>
          </cell>
        </row>
        <row r="676">
          <cell r="N676">
            <v>0</v>
          </cell>
        </row>
        <row r="677">
          <cell r="N677">
            <v>0</v>
          </cell>
        </row>
        <row r="678">
          <cell r="N678">
            <v>0</v>
          </cell>
        </row>
        <row r="679">
          <cell r="N679">
            <v>0</v>
          </cell>
        </row>
        <row r="680">
          <cell r="N680">
            <v>0</v>
          </cell>
        </row>
        <row r="681">
          <cell r="N681">
            <v>0</v>
          </cell>
        </row>
        <row r="682">
          <cell r="N682">
            <v>0</v>
          </cell>
        </row>
        <row r="683">
          <cell r="N683">
            <v>0</v>
          </cell>
        </row>
        <row r="684">
          <cell r="N684">
            <v>0</v>
          </cell>
        </row>
        <row r="685">
          <cell r="N685">
            <v>0</v>
          </cell>
        </row>
        <row r="686">
          <cell r="N686">
            <v>0</v>
          </cell>
        </row>
        <row r="687">
          <cell r="N687">
            <v>0</v>
          </cell>
        </row>
        <row r="688">
          <cell r="N688">
            <v>0</v>
          </cell>
        </row>
        <row r="689">
          <cell r="N689">
            <v>0</v>
          </cell>
        </row>
        <row r="690">
          <cell r="N690">
            <v>0</v>
          </cell>
        </row>
        <row r="691">
          <cell r="N691">
            <v>0</v>
          </cell>
        </row>
        <row r="692">
          <cell r="N692">
            <v>0</v>
          </cell>
        </row>
        <row r="693">
          <cell r="N693">
            <v>0</v>
          </cell>
        </row>
        <row r="694">
          <cell r="N694">
            <v>0</v>
          </cell>
        </row>
        <row r="695">
          <cell r="N695">
            <v>0</v>
          </cell>
        </row>
        <row r="696">
          <cell r="N696">
            <v>0</v>
          </cell>
        </row>
        <row r="697">
          <cell r="N697">
            <v>0</v>
          </cell>
        </row>
        <row r="698">
          <cell r="N698">
            <v>0</v>
          </cell>
        </row>
        <row r="699">
          <cell r="N699">
            <v>0</v>
          </cell>
        </row>
        <row r="700">
          <cell r="N700">
            <v>0</v>
          </cell>
        </row>
        <row r="701">
          <cell r="N701">
            <v>0</v>
          </cell>
        </row>
        <row r="702">
          <cell r="N702">
            <v>0</v>
          </cell>
        </row>
        <row r="703">
          <cell r="N703">
            <v>0</v>
          </cell>
        </row>
        <row r="704">
          <cell r="N704">
            <v>0</v>
          </cell>
        </row>
        <row r="705">
          <cell r="N705">
            <v>0</v>
          </cell>
        </row>
        <row r="706">
          <cell r="N706">
            <v>0</v>
          </cell>
        </row>
        <row r="707">
          <cell r="N707">
            <v>0</v>
          </cell>
        </row>
        <row r="708">
          <cell r="N708">
            <v>0</v>
          </cell>
        </row>
        <row r="709">
          <cell r="N709">
            <v>0</v>
          </cell>
        </row>
        <row r="710">
          <cell r="N710">
            <v>0</v>
          </cell>
        </row>
        <row r="711">
          <cell r="N711">
            <v>0</v>
          </cell>
        </row>
        <row r="712">
          <cell r="N712">
            <v>0</v>
          </cell>
        </row>
        <row r="713">
          <cell r="N713">
            <v>0</v>
          </cell>
        </row>
        <row r="714">
          <cell r="N714">
            <v>0</v>
          </cell>
        </row>
        <row r="715">
          <cell r="N715">
            <v>0</v>
          </cell>
        </row>
        <row r="716">
          <cell r="N716">
            <v>0</v>
          </cell>
        </row>
        <row r="717">
          <cell r="N717">
            <v>0</v>
          </cell>
        </row>
        <row r="718">
          <cell r="N718">
            <v>0</v>
          </cell>
        </row>
        <row r="719">
          <cell r="N719">
            <v>0</v>
          </cell>
        </row>
        <row r="720">
          <cell r="N720">
            <v>0</v>
          </cell>
        </row>
        <row r="721">
          <cell r="N721">
            <v>0</v>
          </cell>
        </row>
        <row r="722">
          <cell r="N722">
            <v>0</v>
          </cell>
        </row>
        <row r="723">
          <cell r="N723">
            <v>0</v>
          </cell>
        </row>
        <row r="724">
          <cell r="N724">
            <v>0</v>
          </cell>
        </row>
        <row r="725">
          <cell r="N725">
            <v>0</v>
          </cell>
        </row>
        <row r="726">
          <cell r="N726">
            <v>0</v>
          </cell>
        </row>
        <row r="727">
          <cell r="N727">
            <v>0</v>
          </cell>
        </row>
        <row r="728">
          <cell r="N728">
            <v>0</v>
          </cell>
        </row>
        <row r="729">
          <cell r="N729">
            <v>0</v>
          </cell>
        </row>
        <row r="730">
          <cell r="N730">
            <v>0</v>
          </cell>
        </row>
        <row r="731">
          <cell r="N731">
            <v>0</v>
          </cell>
        </row>
        <row r="732">
          <cell r="N732">
            <v>0</v>
          </cell>
        </row>
        <row r="733">
          <cell r="N733">
            <v>0</v>
          </cell>
        </row>
        <row r="734">
          <cell r="N734">
            <v>0</v>
          </cell>
        </row>
        <row r="735">
          <cell r="N735">
            <v>0</v>
          </cell>
        </row>
        <row r="736">
          <cell r="N736">
            <v>0</v>
          </cell>
        </row>
        <row r="737">
          <cell r="N737">
            <v>0</v>
          </cell>
        </row>
        <row r="738">
          <cell r="N738">
            <v>0</v>
          </cell>
        </row>
        <row r="739">
          <cell r="N739">
            <v>0</v>
          </cell>
        </row>
        <row r="740">
          <cell r="N740">
            <v>0</v>
          </cell>
        </row>
        <row r="741">
          <cell r="N741">
            <v>0</v>
          </cell>
        </row>
        <row r="742">
          <cell r="N742">
            <v>0</v>
          </cell>
        </row>
        <row r="743">
          <cell r="N743">
            <v>0</v>
          </cell>
        </row>
        <row r="744">
          <cell r="N744">
            <v>0</v>
          </cell>
        </row>
        <row r="745">
          <cell r="N745">
            <v>0</v>
          </cell>
        </row>
        <row r="746">
          <cell r="N746">
            <v>0</v>
          </cell>
        </row>
        <row r="747">
          <cell r="N747">
            <v>0</v>
          </cell>
        </row>
        <row r="748">
          <cell r="N748">
            <v>0</v>
          </cell>
        </row>
        <row r="749">
          <cell r="N749">
            <v>0</v>
          </cell>
        </row>
        <row r="750">
          <cell r="N750">
            <v>0</v>
          </cell>
        </row>
        <row r="751">
          <cell r="N751">
            <v>0</v>
          </cell>
        </row>
        <row r="752">
          <cell r="N752">
            <v>0</v>
          </cell>
        </row>
        <row r="753">
          <cell r="N753">
            <v>0</v>
          </cell>
        </row>
        <row r="754">
          <cell r="N754">
            <v>0</v>
          </cell>
        </row>
        <row r="755">
          <cell r="N755">
            <v>0</v>
          </cell>
        </row>
        <row r="756">
          <cell r="N756">
            <v>0</v>
          </cell>
        </row>
        <row r="757">
          <cell r="N757">
            <v>0</v>
          </cell>
        </row>
        <row r="758">
          <cell r="N758">
            <v>0</v>
          </cell>
        </row>
        <row r="759">
          <cell r="N759">
            <v>0</v>
          </cell>
        </row>
        <row r="760">
          <cell r="N760">
            <v>0</v>
          </cell>
        </row>
        <row r="761">
          <cell r="N761">
            <v>0</v>
          </cell>
        </row>
        <row r="762">
          <cell r="N762">
            <v>0</v>
          </cell>
        </row>
        <row r="763">
          <cell r="N763">
            <v>0</v>
          </cell>
        </row>
        <row r="764">
          <cell r="N764">
            <v>0</v>
          </cell>
        </row>
        <row r="765">
          <cell r="N765">
            <v>0</v>
          </cell>
        </row>
        <row r="766">
          <cell r="N766">
            <v>0</v>
          </cell>
        </row>
        <row r="767">
          <cell r="N767">
            <v>0</v>
          </cell>
        </row>
        <row r="768">
          <cell r="N768">
            <v>0</v>
          </cell>
        </row>
        <row r="769">
          <cell r="N769">
            <v>0</v>
          </cell>
        </row>
        <row r="770">
          <cell r="N770">
            <v>0</v>
          </cell>
        </row>
        <row r="771">
          <cell r="N771">
            <v>0</v>
          </cell>
        </row>
        <row r="772">
          <cell r="N772">
            <v>0</v>
          </cell>
        </row>
        <row r="773">
          <cell r="N773">
            <v>0</v>
          </cell>
        </row>
        <row r="774">
          <cell r="N774">
            <v>0</v>
          </cell>
        </row>
        <row r="775">
          <cell r="N775">
            <v>0</v>
          </cell>
        </row>
        <row r="776">
          <cell r="N776">
            <v>0</v>
          </cell>
        </row>
        <row r="777">
          <cell r="N777">
            <v>0</v>
          </cell>
        </row>
        <row r="778">
          <cell r="N778">
            <v>0</v>
          </cell>
        </row>
        <row r="779">
          <cell r="N779">
            <v>0</v>
          </cell>
        </row>
        <row r="780">
          <cell r="N780">
            <v>0</v>
          </cell>
        </row>
        <row r="781">
          <cell r="N781">
            <v>0</v>
          </cell>
        </row>
        <row r="782">
          <cell r="N782">
            <v>0</v>
          </cell>
        </row>
        <row r="783">
          <cell r="N783">
            <v>0</v>
          </cell>
        </row>
        <row r="784">
          <cell r="N784">
            <v>0</v>
          </cell>
        </row>
        <row r="785">
          <cell r="N785">
            <v>0</v>
          </cell>
        </row>
        <row r="786">
          <cell r="N786">
            <v>0</v>
          </cell>
        </row>
        <row r="787">
          <cell r="N787">
            <v>0</v>
          </cell>
        </row>
        <row r="788">
          <cell r="N788">
            <v>0</v>
          </cell>
        </row>
        <row r="789">
          <cell r="N789">
            <v>0</v>
          </cell>
        </row>
        <row r="790">
          <cell r="N790">
            <v>0</v>
          </cell>
        </row>
        <row r="791">
          <cell r="N791">
            <v>0</v>
          </cell>
        </row>
        <row r="792">
          <cell r="N792">
            <v>0</v>
          </cell>
        </row>
        <row r="793">
          <cell r="N793">
            <v>0</v>
          </cell>
        </row>
        <row r="794">
          <cell r="N794">
            <v>0</v>
          </cell>
        </row>
        <row r="795">
          <cell r="N795">
            <v>0</v>
          </cell>
        </row>
        <row r="796">
          <cell r="N796">
            <v>0</v>
          </cell>
        </row>
        <row r="797">
          <cell r="N797">
            <v>0</v>
          </cell>
        </row>
        <row r="798">
          <cell r="N798">
            <v>0</v>
          </cell>
        </row>
        <row r="799">
          <cell r="N799">
            <v>0</v>
          </cell>
        </row>
        <row r="800">
          <cell r="N800">
            <v>0</v>
          </cell>
        </row>
        <row r="801">
          <cell r="N801">
            <v>0</v>
          </cell>
        </row>
        <row r="802">
          <cell r="N802">
            <v>0</v>
          </cell>
        </row>
        <row r="803">
          <cell r="N803">
            <v>0</v>
          </cell>
        </row>
        <row r="804">
          <cell r="N804">
            <v>0</v>
          </cell>
        </row>
        <row r="805">
          <cell r="N805">
            <v>0</v>
          </cell>
        </row>
        <row r="806">
          <cell r="N806">
            <v>0</v>
          </cell>
        </row>
        <row r="807">
          <cell r="N807">
            <v>0</v>
          </cell>
        </row>
        <row r="808">
          <cell r="N808">
            <v>0</v>
          </cell>
        </row>
        <row r="809">
          <cell r="N809">
            <v>0</v>
          </cell>
        </row>
        <row r="810">
          <cell r="N810">
            <v>0</v>
          </cell>
        </row>
        <row r="811">
          <cell r="N811">
            <v>0</v>
          </cell>
        </row>
        <row r="812">
          <cell r="N812">
            <v>0</v>
          </cell>
        </row>
        <row r="813">
          <cell r="N813">
            <v>0</v>
          </cell>
        </row>
        <row r="814">
          <cell r="N814">
            <v>0</v>
          </cell>
        </row>
        <row r="815">
          <cell r="N815">
            <v>0</v>
          </cell>
        </row>
        <row r="816">
          <cell r="N816">
            <v>0</v>
          </cell>
        </row>
        <row r="817">
          <cell r="N817">
            <v>0</v>
          </cell>
        </row>
        <row r="818">
          <cell r="N818">
            <v>0</v>
          </cell>
        </row>
        <row r="819">
          <cell r="N819">
            <v>0</v>
          </cell>
        </row>
        <row r="820">
          <cell r="N820">
            <v>0</v>
          </cell>
        </row>
        <row r="821">
          <cell r="N821">
            <v>0</v>
          </cell>
        </row>
        <row r="822">
          <cell r="N822">
            <v>0</v>
          </cell>
        </row>
        <row r="823">
          <cell r="N823">
            <v>0</v>
          </cell>
        </row>
        <row r="824">
          <cell r="N824">
            <v>0</v>
          </cell>
        </row>
        <row r="825">
          <cell r="N825">
            <v>0</v>
          </cell>
        </row>
        <row r="826">
          <cell r="N826">
            <v>0</v>
          </cell>
        </row>
        <row r="827">
          <cell r="N827">
            <v>0</v>
          </cell>
        </row>
        <row r="828">
          <cell r="N828">
            <v>0</v>
          </cell>
        </row>
        <row r="829">
          <cell r="N829">
            <v>0</v>
          </cell>
        </row>
        <row r="830">
          <cell r="N830">
            <v>0</v>
          </cell>
        </row>
        <row r="831">
          <cell r="N831">
            <v>0</v>
          </cell>
        </row>
        <row r="832">
          <cell r="N832">
            <v>0</v>
          </cell>
        </row>
        <row r="833">
          <cell r="N833">
            <v>0</v>
          </cell>
        </row>
        <row r="834">
          <cell r="N834">
            <v>0</v>
          </cell>
        </row>
        <row r="835">
          <cell r="N835">
            <v>0</v>
          </cell>
        </row>
        <row r="836">
          <cell r="N836">
            <v>0</v>
          </cell>
        </row>
        <row r="837">
          <cell r="N837">
            <v>0</v>
          </cell>
        </row>
        <row r="838">
          <cell r="N838">
            <v>0</v>
          </cell>
        </row>
        <row r="839">
          <cell r="N839">
            <v>0</v>
          </cell>
        </row>
        <row r="840">
          <cell r="N840">
            <v>0</v>
          </cell>
        </row>
        <row r="841">
          <cell r="N841">
            <v>0</v>
          </cell>
        </row>
        <row r="842">
          <cell r="N842">
            <v>0</v>
          </cell>
        </row>
        <row r="843">
          <cell r="N843">
            <v>0</v>
          </cell>
        </row>
        <row r="844">
          <cell r="N844">
            <v>0</v>
          </cell>
        </row>
        <row r="845">
          <cell r="N845">
            <v>0</v>
          </cell>
        </row>
        <row r="846">
          <cell r="N846">
            <v>0</v>
          </cell>
        </row>
        <row r="847">
          <cell r="N847">
            <v>0</v>
          </cell>
        </row>
        <row r="848">
          <cell r="N848">
            <v>0</v>
          </cell>
        </row>
        <row r="849">
          <cell r="N849">
            <v>0</v>
          </cell>
        </row>
        <row r="850">
          <cell r="N850">
            <v>0</v>
          </cell>
        </row>
        <row r="851">
          <cell r="N851">
            <v>0</v>
          </cell>
        </row>
        <row r="852">
          <cell r="N852">
            <v>0</v>
          </cell>
        </row>
        <row r="853">
          <cell r="N853">
            <v>0</v>
          </cell>
        </row>
        <row r="854">
          <cell r="N854">
            <v>0</v>
          </cell>
        </row>
        <row r="855">
          <cell r="N855">
            <v>0</v>
          </cell>
        </row>
        <row r="856">
          <cell r="N856">
            <v>0</v>
          </cell>
        </row>
        <row r="857">
          <cell r="N857">
            <v>0</v>
          </cell>
        </row>
        <row r="858">
          <cell r="N858">
            <v>0</v>
          </cell>
        </row>
        <row r="859">
          <cell r="N859">
            <v>0</v>
          </cell>
        </row>
        <row r="860">
          <cell r="N860">
            <v>0</v>
          </cell>
        </row>
        <row r="861">
          <cell r="N861">
            <v>0</v>
          </cell>
        </row>
        <row r="862">
          <cell r="N862">
            <v>0</v>
          </cell>
        </row>
        <row r="863">
          <cell r="N863">
            <v>0</v>
          </cell>
        </row>
        <row r="864">
          <cell r="N864">
            <v>0</v>
          </cell>
        </row>
        <row r="865">
          <cell r="N865">
            <v>0</v>
          </cell>
        </row>
        <row r="866">
          <cell r="N866">
            <v>0</v>
          </cell>
        </row>
        <row r="867">
          <cell r="N867">
            <v>0</v>
          </cell>
        </row>
        <row r="868">
          <cell r="N868">
            <v>0</v>
          </cell>
        </row>
        <row r="869">
          <cell r="N869">
            <v>0</v>
          </cell>
        </row>
        <row r="870">
          <cell r="N870">
            <v>0</v>
          </cell>
        </row>
        <row r="871">
          <cell r="N871">
            <v>0</v>
          </cell>
        </row>
        <row r="872">
          <cell r="N872">
            <v>0</v>
          </cell>
        </row>
        <row r="873">
          <cell r="N873">
            <v>0</v>
          </cell>
        </row>
        <row r="874">
          <cell r="N874">
            <v>0</v>
          </cell>
        </row>
        <row r="875">
          <cell r="N875">
            <v>0</v>
          </cell>
        </row>
        <row r="876">
          <cell r="N876">
            <v>0</v>
          </cell>
        </row>
        <row r="877">
          <cell r="N877">
            <v>0</v>
          </cell>
        </row>
        <row r="878">
          <cell r="N878">
            <v>0</v>
          </cell>
        </row>
        <row r="879">
          <cell r="N879">
            <v>0</v>
          </cell>
        </row>
        <row r="880">
          <cell r="N880">
            <v>0</v>
          </cell>
        </row>
        <row r="881">
          <cell r="N881">
            <v>0</v>
          </cell>
        </row>
        <row r="882">
          <cell r="N882">
            <v>0</v>
          </cell>
        </row>
        <row r="883">
          <cell r="N883">
            <v>0</v>
          </cell>
        </row>
        <row r="884">
          <cell r="N884">
            <v>0</v>
          </cell>
        </row>
        <row r="885">
          <cell r="N885">
            <v>0</v>
          </cell>
        </row>
        <row r="886">
          <cell r="N886">
            <v>0</v>
          </cell>
        </row>
        <row r="887">
          <cell r="N887">
            <v>0</v>
          </cell>
        </row>
        <row r="888">
          <cell r="N888">
            <v>0</v>
          </cell>
        </row>
        <row r="889">
          <cell r="N889">
            <v>0</v>
          </cell>
        </row>
        <row r="890">
          <cell r="N890">
            <v>0</v>
          </cell>
        </row>
        <row r="891">
          <cell r="N891">
            <v>0</v>
          </cell>
        </row>
        <row r="892">
          <cell r="N892">
            <v>0</v>
          </cell>
        </row>
        <row r="893">
          <cell r="N893">
            <v>0</v>
          </cell>
        </row>
        <row r="894">
          <cell r="N894">
            <v>0</v>
          </cell>
        </row>
        <row r="895">
          <cell r="N895">
            <v>0</v>
          </cell>
        </row>
        <row r="896">
          <cell r="N896">
            <v>0</v>
          </cell>
        </row>
        <row r="897">
          <cell r="N897">
            <v>0</v>
          </cell>
        </row>
        <row r="898">
          <cell r="N898">
            <v>0</v>
          </cell>
        </row>
        <row r="899">
          <cell r="N899">
            <v>0</v>
          </cell>
        </row>
        <row r="900">
          <cell r="N900">
            <v>0</v>
          </cell>
        </row>
        <row r="901">
          <cell r="N901">
            <v>0</v>
          </cell>
        </row>
        <row r="902">
          <cell r="N902">
            <v>0</v>
          </cell>
        </row>
        <row r="903">
          <cell r="N903">
            <v>0</v>
          </cell>
        </row>
        <row r="904">
          <cell r="N904">
            <v>0</v>
          </cell>
        </row>
        <row r="905">
          <cell r="N905">
            <v>0</v>
          </cell>
        </row>
        <row r="906">
          <cell r="N906">
            <v>0</v>
          </cell>
        </row>
        <row r="907">
          <cell r="N907">
            <v>0</v>
          </cell>
        </row>
        <row r="908">
          <cell r="N908">
            <v>0</v>
          </cell>
        </row>
        <row r="909">
          <cell r="N909">
            <v>0</v>
          </cell>
        </row>
        <row r="910">
          <cell r="N910">
            <v>0</v>
          </cell>
        </row>
        <row r="911">
          <cell r="N911">
            <v>0</v>
          </cell>
        </row>
        <row r="912">
          <cell r="N912">
            <v>0</v>
          </cell>
        </row>
        <row r="913">
          <cell r="N913">
            <v>0</v>
          </cell>
        </row>
        <row r="914">
          <cell r="N914">
            <v>0</v>
          </cell>
        </row>
        <row r="915">
          <cell r="N915">
            <v>0</v>
          </cell>
        </row>
        <row r="916">
          <cell r="N916">
            <v>0</v>
          </cell>
        </row>
        <row r="917">
          <cell r="N917">
            <v>0</v>
          </cell>
        </row>
        <row r="918">
          <cell r="N918">
            <v>0</v>
          </cell>
        </row>
        <row r="919">
          <cell r="N919">
            <v>0</v>
          </cell>
        </row>
        <row r="920">
          <cell r="N920">
            <v>0</v>
          </cell>
        </row>
        <row r="921">
          <cell r="N921">
            <v>0</v>
          </cell>
        </row>
        <row r="922">
          <cell r="N922">
            <v>0</v>
          </cell>
        </row>
        <row r="923">
          <cell r="N923">
            <v>0</v>
          </cell>
        </row>
        <row r="924">
          <cell r="N924">
            <v>0</v>
          </cell>
        </row>
        <row r="925">
          <cell r="N925">
            <v>0</v>
          </cell>
        </row>
        <row r="926">
          <cell r="N926">
            <v>0</v>
          </cell>
        </row>
        <row r="927">
          <cell r="N927">
            <v>0</v>
          </cell>
        </row>
        <row r="928">
          <cell r="N928">
            <v>0</v>
          </cell>
        </row>
        <row r="929">
          <cell r="N929">
            <v>0</v>
          </cell>
        </row>
        <row r="930">
          <cell r="N930">
            <v>0</v>
          </cell>
        </row>
        <row r="931">
          <cell r="N931">
            <v>0</v>
          </cell>
        </row>
        <row r="932">
          <cell r="N932">
            <v>0</v>
          </cell>
        </row>
        <row r="933">
          <cell r="N933">
            <v>0</v>
          </cell>
        </row>
        <row r="934">
          <cell r="N934">
            <v>0</v>
          </cell>
        </row>
        <row r="935">
          <cell r="N935">
            <v>0</v>
          </cell>
        </row>
        <row r="936">
          <cell r="N936">
            <v>0</v>
          </cell>
        </row>
        <row r="937">
          <cell r="N937">
            <v>0</v>
          </cell>
        </row>
        <row r="938">
          <cell r="N938">
            <v>0</v>
          </cell>
        </row>
        <row r="939">
          <cell r="N939">
            <v>0</v>
          </cell>
        </row>
        <row r="940">
          <cell r="N940">
            <v>0</v>
          </cell>
        </row>
        <row r="941">
          <cell r="N941">
            <v>0</v>
          </cell>
        </row>
        <row r="942">
          <cell r="N942">
            <v>0</v>
          </cell>
        </row>
        <row r="943">
          <cell r="N943">
            <v>0</v>
          </cell>
        </row>
        <row r="944">
          <cell r="N944">
            <v>0</v>
          </cell>
        </row>
        <row r="945">
          <cell r="N945">
            <v>0</v>
          </cell>
        </row>
        <row r="946">
          <cell r="N946">
            <v>0</v>
          </cell>
        </row>
        <row r="947">
          <cell r="N947">
            <v>0</v>
          </cell>
        </row>
        <row r="948">
          <cell r="N948">
            <v>0</v>
          </cell>
        </row>
        <row r="949">
          <cell r="N949">
            <v>0</v>
          </cell>
        </row>
        <row r="950">
          <cell r="N950">
            <v>0</v>
          </cell>
        </row>
        <row r="951">
          <cell r="N951">
            <v>0</v>
          </cell>
        </row>
        <row r="952">
          <cell r="N952">
            <v>0</v>
          </cell>
        </row>
        <row r="953">
          <cell r="N953">
            <v>0</v>
          </cell>
        </row>
        <row r="954">
          <cell r="N954">
            <v>0</v>
          </cell>
        </row>
        <row r="955">
          <cell r="N955">
            <v>0</v>
          </cell>
        </row>
        <row r="956">
          <cell r="N956">
            <v>0</v>
          </cell>
        </row>
        <row r="957">
          <cell r="N957">
            <v>0</v>
          </cell>
        </row>
        <row r="958">
          <cell r="N958">
            <v>0</v>
          </cell>
        </row>
        <row r="959">
          <cell r="N959">
            <v>0</v>
          </cell>
        </row>
        <row r="960">
          <cell r="N960">
            <v>0</v>
          </cell>
        </row>
        <row r="961">
          <cell r="N961">
            <v>0</v>
          </cell>
        </row>
        <row r="962">
          <cell r="N962">
            <v>0</v>
          </cell>
        </row>
        <row r="963">
          <cell r="N963">
            <v>0</v>
          </cell>
        </row>
        <row r="964">
          <cell r="N964">
            <v>0</v>
          </cell>
        </row>
        <row r="965">
          <cell r="N965">
            <v>0</v>
          </cell>
        </row>
        <row r="966">
          <cell r="N966">
            <v>0</v>
          </cell>
        </row>
        <row r="967">
          <cell r="N967">
            <v>0</v>
          </cell>
        </row>
        <row r="968">
          <cell r="N968">
            <v>0</v>
          </cell>
        </row>
        <row r="969">
          <cell r="N969">
            <v>0</v>
          </cell>
        </row>
        <row r="970">
          <cell r="N970">
            <v>0</v>
          </cell>
        </row>
        <row r="971">
          <cell r="N971">
            <v>0</v>
          </cell>
        </row>
        <row r="972">
          <cell r="N972">
            <v>0</v>
          </cell>
        </row>
        <row r="973">
          <cell r="N973">
            <v>0</v>
          </cell>
        </row>
        <row r="974">
          <cell r="N974">
            <v>0</v>
          </cell>
        </row>
        <row r="975">
          <cell r="N975">
            <v>0</v>
          </cell>
        </row>
        <row r="976">
          <cell r="N976">
            <v>0</v>
          </cell>
        </row>
        <row r="977">
          <cell r="N977">
            <v>0</v>
          </cell>
        </row>
        <row r="978">
          <cell r="N978">
            <v>0</v>
          </cell>
        </row>
        <row r="979">
          <cell r="N979">
            <v>0</v>
          </cell>
        </row>
        <row r="980">
          <cell r="N980">
            <v>0</v>
          </cell>
        </row>
        <row r="981">
          <cell r="N981">
            <v>0</v>
          </cell>
        </row>
        <row r="982">
          <cell r="N982">
            <v>0</v>
          </cell>
        </row>
        <row r="983">
          <cell r="N983">
            <v>0</v>
          </cell>
        </row>
        <row r="984">
          <cell r="N984">
            <v>0</v>
          </cell>
        </row>
        <row r="985">
          <cell r="N985">
            <v>0</v>
          </cell>
        </row>
        <row r="986">
          <cell r="N986">
            <v>0</v>
          </cell>
        </row>
        <row r="987">
          <cell r="N987">
            <v>0</v>
          </cell>
        </row>
        <row r="988">
          <cell r="N988">
            <v>0</v>
          </cell>
        </row>
        <row r="989">
          <cell r="N989">
            <v>0</v>
          </cell>
        </row>
        <row r="990">
          <cell r="N990">
            <v>0</v>
          </cell>
        </row>
        <row r="991">
          <cell r="N991">
            <v>0</v>
          </cell>
        </row>
        <row r="992">
          <cell r="N992">
            <v>0</v>
          </cell>
        </row>
        <row r="993">
          <cell r="N993">
            <v>0</v>
          </cell>
        </row>
        <row r="994">
          <cell r="N994">
            <v>0</v>
          </cell>
        </row>
        <row r="995">
          <cell r="N995">
            <v>0</v>
          </cell>
        </row>
        <row r="996">
          <cell r="N996">
            <v>0</v>
          </cell>
        </row>
        <row r="997">
          <cell r="N997">
            <v>0</v>
          </cell>
        </row>
        <row r="998">
          <cell r="N998">
            <v>0</v>
          </cell>
        </row>
        <row r="999">
          <cell r="N999">
            <v>0</v>
          </cell>
        </row>
        <row r="1000">
          <cell r="N1000">
            <v>0</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LAT_END"/>
      <sheetName val="SUPERH_FLAT_END"/>
      <sheetName val="OPERCULE"/>
      <sheetName val="loading"/>
      <sheetName val="T6201"/>
      <sheetName val="reinforce"/>
      <sheetName val="loadcombi"/>
      <sheetName val="ACIcrack"/>
      <sheetName val="SIDE"/>
      <sheetName val="B31.1"/>
      <sheetName val="PSIZE"/>
      <sheetName val="TABLE"/>
      <sheetName val="수입"/>
      <sheetName val="Passwords"/>
      <sheetName val="TO_COST_PPS_METRIC"/>
      <sheetName val="LP"/>
      <sheetName val="B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VC"/>
      <sheetName val="TVL"/>
      <sheetName val="THVL"/>
      <sheetName val="ptdg"/>
      <sheetName val="TH"/>
      <sheetName val="303+303"/>
      <sheetName val="306+494"/>
      <sheetName val="308+512"/>
      <sheetName val="THTB"/>
      <sheetName val="tra bang"/>
      <sheetName val="VC-May"/>
      <sheetName val="DT - AD"/>
      <sheetName val="DG - AD"/>
      <sheetName val="TH Dien-Nuoc"/>
      <sheetName val="DGCT"/>
      <sheetName val="TH -Dien nang"/>
      <sheetName val="Dien nang"/>
      <sheetName val="303_303"/>
      <sheetName val="내역"/>
      <sheetName val="dtct cau"/>
      <sheetName val="Tra_bang"/>
      <sheetName val="BILL No.22"/>
      <sheetName val="tra_vat_lieu"/>
      <sheetName val="dtct cong"/>
    </sheetNames>
    <sheetDataSet>
      <sheetData sheetId="0"/>
      <sheetData sheetId="1"/>
      <sheetData sheetId="2"/>
      <sheetData sheetId="3"/>
      <sheetData sheetId="4"/>
      <sheetData sheetId="5" refreshError="1">
        <row r="9">
          <cell r="A9">
            <v>66</v>
          </cell>
        </row>
        <row r="10">
          <cell r="A10">
            <v>67</v>
          </cell>
        </row>
        <row r="11">
          <cell r="A11">
            <v>68</v>
          </cell>
        </row>
        <row r="12">
          <cell r="A12">
            <v>69</v>
          </cell>
        </row>
        <row r="13">
          <cell r="A13">
            <v>71</v>
          </cell>
        </row>
        <row r="14">
          <cell r="A14">
            <v>72</v>
          </cell>
        </row>
        <row r="15">
          <cell r="A15">
            <v>73</v>
          </cell>
        </row>
        <row r="16">
          <cell r="A16">
            <v>93</v>
          </cell>
        </row>
        <row r="17">
          <cell r="A17">
            <v>99</v>
          </cell>
        </row>
        <row r="18">
          <cell r="A18">
            <v>100</v>
          </cell>
        </row>
        <row r="19">
          <cell r="A19">
            <v>101</v>
          </cell>
        </row>
        <row r="20">
          <cell r="A20">
            <v>79</v>
          </cell>
        </row>
        <row r="21">
          <cell r="A21">
            <v>81</v>
          </cell>
        </row>
        <row r="22">
          <cell r="A22">
            <v>82</v>
          </cell>
        </row>
        <row r="23">
          <cell r="A23">
            <v>101</v>
          </cell>
        </row>
        <row r="24">
          <cell r="A24">
            <v>70</v>
          </cell>
        </row>
        <row r="25">
          <cell r="A25">
            <v>117</v>
          </cell>
        </row>
        <row r="26">
          <cell r="A26">
            <v>108</v>
          </cell>
        </row>
        <row r="27">
          <cell r="A27">
            <v>109</v>
          </cell>
        </row>
        <row r="28">
          <cell r="A28">
            <v>110</v>
          </cell>
        </row>
        <row r="29">
          <cell r="A29">
            <v>106</v>
          </cell>
        </row>
        <row r="31">
          <cell r="A31">
            <v>77</v>
          </cell>
        </row>
        <row r="32">
          <cell r="A32">
            <v>78</v>
          </cell>
        </row>
        <row r="33">
          <cell r="A33">
            <v>89</v>
          </cell>
        </row>
        <row r="34">
          <cell r="A34">
            <v>90</v>
          </cell>
        </row>
        <row r="35">
          <cell r="A35">
            <v>91</v>
          </cell>
        </row>
        <row r="37">
          <cell r="A37">
            <v>92</v>
          </cell>
        </row>
        <row r="38">
          <cell r="A38">
            <v>96</v>
          </cell>
        </row>
        <row r="39">
          <cell r="A39">
            <v>95</v>
          </cell>
        </row>
        <row r="40">
          <cell r="A40">
            <v>94</v>
          </cell>
        </row>
        <row r="41">
          <cell r="A41">
            <v>132</v>
          </cell>
        </row>
        <row r="42">
          <cell r="A42">
            <v>97</v>
          </cell>
        </row>
        <row r="43">
          <cell r="A43">
            <v>128</v>
          </cell>
        </row>
        <row r="45">
          <cell r="A45">
            <v>61</v>
          </cell>
        </row>
        <row r="46">
          <cell r="A46">
            <v>62</v>
          </cell>
        </row>
        <row r="47">
          <cell r="A47">
            <v>63</v>
          </cell>
        </row>
        <row r="48">
          <cell r="A48">
            <v>25</v>
          </cell>
        </row>
        <row r="49">
          <cell r="A49">
            <v>22</v>
          </cell>
        </row>
        <row r="52">
          <cell r="A52">
            <v>59</v>
          </cell>
        </row>
        <row r="53">
          <cell r="A53">
            <v>51</v>
          </cell>
        </row>
        <row r="54">
          <cell r="A54">
            <v>54</v>
          </cell>
        </row>
        <row r="55">
          <cell r="A55">
            <v>53</v>
          </cell>
        </row>
        <row r="56">
          <cell r="A56">
            <v>52</v>
          </cell>
        </row>
        <row r="57">
          <cell r="A57">
            <v>128</v>
          </cell>
        </row>
        <row r="58">
          <cell r="A58">
            <v>130</v>
          </cell>
        </row>
        <row r="59">
          <cell r="A59">
            <v>131</v>
          </cell>
        </row>
        <row r="60">
          <cell r="A60">
            <v>129</v>
          </cell>
        </row>
        <row r="61">
          <cell r="A61">
            <v>12</v>
          </cell>
        </row>
        <row r="62">
          <cell r="A62">
            <v>18</v>
          </cell>
        </row>
        <row r="63">
          <cell r="A63">
            <v>17</v>
          </cell>
        </row>
        <row r="64">
          <cell r="A64">
            <v>11</v>
          </cell>
        </row>
        <row r="67">
          <cell r="A67">
            <v>40</v>
          </cell>
        </row>
        <row r="68">
          <cell r="A68">
            <v>84</v>
          </cell>
        </row>
        <row r="70">
          <cell r="A70">
            <v>14</v>
          </cell>
        </row>
        <row r="71">
          <cell r="A71">
            <v>16</v>
          </cell>
        </row>
        <row r="72">
          <cell r="A72">
            <v>5</v>
          </cell>
        </row>
        <row r="73">
          <cell r="A73">
            <v>1</v>
          </cell>
        </row>
        <row r="74">
          <cell r="A74">
            <v>4</v>
          </cell>
        </row>
        <row r="76">
          <cell r="A76">
            <v>32</v>
          </cell>
        </row>
        <row r="77">
          <cell r="A77">
            <v>33</v>
          </cell>
        </row>
        <row r="78">
          <cell r="A78">
            <v>35</v>
          </cell>
        </row>
        <row r="79">
          <cell r="A79">
            <v>34</v>
          </cell>
        </row>
        <row r="80">
          <cell r="A80">
            <v>36</v>
          </cell>
        </row>
        <row r="81">
          <cell r="A81">
            <v>37</v>
          </cell>
        </row>
        <row r="82">
          <cell r="A82">
            <v>5</v>
          </cell>
        </row>
        <row r="84">
          <cell r="A84">
            <v>41</v>
          </cell>
        </row>
        <row r="85">
          <cell r="A85">
            <v>42</v>
          </cell>
        </row>
        <row r="86">
          <cell r="A86">
            <v>43</v>
          </cell>
        </row>
        <row r="87">
          <cell r="A87">
            <v>44</v>
          </cell>
        </row>
        <row r="88">
          <cell r="A88">
            <v>45</v>
          </cell>
        </row>
        <row r="89">
          <cell r="A89">
            <v>5</v>
          </cell>
        </row>
        <row r="90">
          <cell r="A90">
            <v>46</v>
          </cell>
        </row>
        <row r="92">
          <cell r="A92">
            <v>112</v>
          </cell>
        </row>
        <row r="93">
          <cell r="A93">
            <v>113</v>
          </cell>
        </row>
        <row r="94">
          <cell r="A94">
            <v>114</v>
          </cell>
        </row>
        <row r="95">
          <cell r="A95">
            <v>115</v>
          </cell>
        </row>
        <row r="96">
          <cell r="A96">
            <v>5</v>
          </cell>
        </row>
        <row r="97">
          <cell r="A97">
            <v>2</v>
          </cell>
        </row>
        <row r="98">
          <cell r="A98">
            <v>121</v>
          </cell>
        </row>
        <row r="99">
          <cell r="A99">
            <v>18</v>
          </cell>
        </row>
        <row r="100">
          <cell r="A100">
            <v>17</v>
          </cell>
        </row>
        <row r="101">
          <cell r="A101">
            <v>20</v>
          </cell>
        </row>
        <row r="102">
          <cell r="A102">
            <v>116</v>
          </cell>
        </row>
        <row r="103">
          <cell r="A103">
            <v>122</v>
          </cell>
        </row>
        <row r="104">
          <cell r="A104">
            <v>123</v>
          </cell>
        </row>
        <row r="105">
          <cell r="A105">
            <v>124</v>
          </cell>
        </row>
        <row r="106">
          <cell r="A106">
            <v>127</v>
          </cell>
        </row>
        <row r="107">
          <cell r="A107">
            <v>125</v>
          </cell>
        </row>
        <row r="108">
          <cell r="A108">
            <v>126</v>
          </cell>
        </row>
        <row r="110">
          <cell r="A110">
            <v>9</v>
          </cell>
        </row>
        <row r="111">
          <cell r="A111">
            <v>8</v>
          </cell>
        </row>
        <row r="112">
          <cell r="A112">
            <v>7</v>
          </cell>
        </row>
        <row r="113">
          <cell r="A113">
            <v>13</v>
          </cell>
        </row>
        <row r="114">
          <cell r="A114">
            <v>76</v>
          </cell>
        </row>
        <row r="115">
          <cell r="A115">
            <v>133</v>
          </cell>
        </row>
        <row r="119">
          <cell r="A119">
            <v>22</v>
          </cell>
        </row>
        <row r="120">
          <cell r="A120">
            <v>24</v>
          </cell>
        </row>
        <row r="121">
          <cell r="A121">
            <v>26</v>
          </cell>
        </row>
        <row r="122">
          <cell r="A122">
            <v>15</v>
          </cell>
        </row>
        <row r="123">
          <cell r="A123">
            <v>5</v>
          </cell>
        </row>
        <row r="124">
          <cell r="A124">
            <v>30</v>
          </cell>
        </row>
        <row r="125">
          <cell r="A125">
            <v>28</v>
          </cell>
        </row>
        <row r="126">
          <cell r="A126">
            <v>18</v>
          </cell>
        </row>
      </sheetData>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vc"/>
      <sheetName val="tra-vat-lieu"/>
      <sheetName val="ptdg"/>
      <sheetName val="THLan"/>
      <sheetName val="dtctke1-chon"/>
      <sheetName val="dbu_NCT"/>
      <sheetName val="TH-NCT"/>
      <sheetName val="dbu-NCT"/>
      <sheetName val="THke1"/>
      <sheetName val="dtctke2"/>
      <sheetName val="thke2"/>
      <sheetName val="dtctCong"/>
      <sheetName val="THcong"/>
      <sheetName val="kstkC-ke-1"/>
      <sheetName val="KSTKc-ke-2"/>
      <sheetName val="kstk-cong"/>
      <sheetName val="KSTK-ke1"/>
      <sheetName val="KSTK-ke2"/>
      <sheetName val="TD"/>
      <sheetName val="TN"/>
      <sheetName val="th_ngh_ddd"/>
      <sheetName val="KStk-TDT"/>
      <sheetName val="TH-TDT"/>
      <sheetName val="dtct-CRR"/>
      <sheetName val="TH-CRR"/>
      <sheetName val="Chi tiet"/>
      <sheetName val="bb s.3"/>
      <sheetName val="so 2"/>
      <sheetName val="so 1"/>
      <sheetName val="bdso3"/>
      <sheetName val="so 3"/>
      <sheetName val="Sheet6"/>
      <sheetName val="Sheet7"/>
      <sheetName val="Sheet8"/>
      <sheetName val="Sheet9"/>
      <sheetName val="Sheet10"/>
      <sheetName val="Sheet11"/>
      <sheetName val="Sheet12"/>
      <sheetName val="Sheet13"/>
      <sheetName val="Sheet14"/>
      <sheetName val="Sheet15"/>
      <sheetName val="Sheet16"/>
      <sheetName val="XL4Poppy"/>
      <sheetName val="bb_s_3"/>
      <sheetName val="so_2"/>
      <sheetName val="so_1"/>
      <sheetName val="so_3"/>
      <sheetName val="Chi_tiet"/>
      <sheetName val="TH_XL"/>
      <sheetName val="So"/>
      <sheetName val="303_303"/>
      <sheetName val="303+303"/>
      <sheetName val="IBASE"/>
      <sheetName val="Chi_tiet1"/>
      <sheetName val="bb_s_31"/>
      <sheetName val="so_21"/>
      <sheetName val="so_11"/>
      <sheetName val="so_31"/>
      <sheetName val="ESTI."/>
      <sheetName val="DI-ESTI"/>
    </sheetNames>
    <sheetDataSet>
      <sheetData sheetId="0"/>
      <sheetData sheetId="1"/>
      <sheetData sheetId="2" refreshError="1">
        <row r="11">
          <cell r="C11" t="str">
            <v>V÷a bª t«ng M150 ®¸ 1x2</v>
          </cell>
        </row>
        <row r="12">
          <cell r="C12" t="str">
            <v>Xim¨ng</v>
          </cell>
        </row>
        <row r="13">
          <cell r="C13" t="str">
            <v>C¸t vµng</v>
          </cell>
        </row>
        <row r="14">
          <cell r="C14" t="str">
            <v>§¸ d¨m 1x2</v>
          </cell>
        </row>
        <row r="15">
          <cell r="C15" t="str">
            <v>N­íc</v>
          </cell>
        </row>
        <row r="16">
          <cell r="C16" t="str">
            <v>V÷a bª t«ng M150 ®¸ 4x6</v>
          </cell>
        </row>
        <row r="17">
          <cell r="C17" t="str">
            <v>Xim¨ng</v>
          </cell>
        </row>
        <row r="18">
          <cell r="C18" t="str">
            <v>C¸t vµng</v>
          </cell>
        </row>
        <row r="19">
          <cell r="C19" t="str">
            <v>§¸ d¨m 4x6</v>
          </cell>
        </row>
        <row r="20">
          <cell r="C20" t="str">
            <v>N­íc</v>
          </cell>
        </row>
        <row r="21">
          <cell r="C21" t="str">
            <v>V÷a bª t«ng M250</v>
          </cell>
        </row>
        <row r="22">
          <cell r="C22" t="str">
            <v>Xim¨ng</v>
          </cell>
        </row>
        <row r="23">
          <cell r="C23" t="str">
            <v>C¸t vµng</v>
          </cell>
        </row>
        <row r="24">
          <cell r="C24" t="str">
            <v>§¸ d¨m 1x2</v>
          </cell>
        </row>
        <row r="25">
          <cell r="C25" t="str">
            <v>N­íc</v>
          </cell>
        </row>
        <row r="26">
          <cell r="C26" t="str">
            <v>V÷a bª t«ng M200</v>
          </cell>
        </row>
        <row r="27">
          <cell r="C27" t="str">
            <v>Xim¨ng</v>
          </cell>
        </row>
        <row r="28">
          <cell r="C28" t="str">
            <v>C¸t vµng</v>
          </cell>
        </row>
        <row r="29">
          <cell r="C29" t="str">
            <v>§¸ d¨m 1x2</v>
          </cell>
        </row>
        <row r="30">
          <cell r="C30" t="str">
            <v>N­íc</v>
          </cell>
        </row>
        <row r="31">
          <cell r="C31" t="str">
            <v>BT t­êng ch¾n M200</v>
          </cell>
        </row>
        <row r="32">
          <cell r="C32" t="str">
            <v xml:space="preserve">V÷a </v>
          </cell>
        </row>
        <row r="33">
          <cell r="C33" t="str">
            <v>§inh</v>
          </cell>
        </row>
        <row r="34">
          <cell r="C34" t="str">
            <v>Gç v¸n</v>
          </cell>
        </row>
        <row r="35">
          <cell r="C35" t="str">
            <v xml:space="preserve">§inh ®Üa </v>
          </cell>
        </row>
        <row r="36">
          <cell r="C36" t="str">
            <v>VËt liÖu kh¸c</v>
          </cell>
        </row>
        <row r="37">
          <cell r="C37" t="str">
            <v>Nh©n c«ng bËc 3,5/7</v>
          </cell>
        </row>
        <row r="38">
          <cell r="C38" t="str">
            <v>M¸y trén 250l</v>
          </cell>
        </row>
        <row r="39">
          <cell r="C39" t="str">
            <v>M¸y ®Çm dïi 1,5KW</v>
          </cell>
        </row>
        <row r="40">
          <cell r="C40" t="str">
            <v>§¾p c¸t</v>
          </cell>
        </row>
        <row r="41">
          <cell r="C41" t="str">
            <v xml:space="preserve">C¸t  </v>
          </cell>
        </row>
        <row r="42">
          <cell r="C42" t="str">
            <v>§Çm b¸nh lèp 25T</v>
          </cell>
        </row>
        <row r="43">
          <cell r="C43" t="str">
            <v>¤t« t­íi n­íc 5m3</v>
          </cell>
        </row>
        <row r="44">
          <cell r="C44" t="str">
            <v>M¸y ñi 110cv</v>
          </cell>
        </row>
        <row r="45">
          <cell r="C45" t="str">
            <v>Nh©n c«ng bËc 3,5/7</v>
          </cell>
        </row>
        <row r="46">
          <cell r="C46" t="str">
            <v>BT s­ên ngang, däc M250</v>
          </cell>
        </row>
        <row r="47">
          <cell r="C47" t="str">
            <v>V÷a M250</v>
          </cell>
        </row>
        <row r="48">
          <cell r="C48" t="str">
            <v>VËt liÖu kh¸c</v>
          </cell>
        </row>
        <row r="49">
          <cell r="C49" t="str">
            <v>Nh©n c«ng bËc 3,0/7</v>
          </cell>
        </row>
        <row r="50">
          <cell r="C50" t="str">
            <v>M¸y trén 250l</v>
          </cell>
        </row>
        <row r="51">
          <cell r="C51" t="str">
            <v>M¸y ®Çm dïi 1,5KW</v>
          </cell>
        </row>
        <row r="52">
          <cell r="C52" t="str">
            <v>ThÐp gi»ng F&lt;=10mm</v>
          </cell>
        </row>
        <row r="53">
          <cell r="C53" t="str">
            <v>ThÐp trßn d=8mm</v>
          </cell>
        </row>
        <row r="54">
          <cell r="C54" t="str">
            <v>D©y thÐp d=3mm</v>
          </cell>
        </row>
        <row r="55">
          <cell r="C55" t="str">
            <v>Nh©n c«ng bËc 3,5/7</v>
          </cell>
        </row>
        <row r="56">
          <cell r="C56" t="str">
            <v>M¸y c¾t uèn cèt thÐp</v>
          </cell>
        </row>
        <row r="57">
          <cell r="C57" t="str">
            <v>Lµm vµ th¶ rä ®¸ KT (2x1x0,5)m</v>
          </cell>
        </row>
        <row r="58">
          <cell r="C58" t="str">
            <v>D©y thÐp d=3mm</v>
          </cell>
        </row>
        <row r="59">
          <cell r="C59" t="str">
            <v xml:space="preserve">§¸ héc </v>
          </cell>
        </row>
        <row r="60">
          <cell r="C60" t="str">
            <v>Nh©n c«ng bËc 3,5/7</v>
          </cell>
        </row>
        <row r="61">
          <cell r="C61" t="str">
            <v>CÊp phèi ®¸ d¨m dµy 20cm</v>
          </cell>
        </row>
        <row r="62">
          <cell r="C62" t="str">
            <v>CÊp phèi ®¸ d¨m</v>
          </cell>
        </row>
        <row r="63">
          <cell r="C63" t="str">
            <v>Nh©n c«ng bËc 4,0/7</v>
          </cell>
        </row>
        <row r="64">
          <cell r="C64" t="str">
            <v>M¸y ñi 110cv</v>
          </cell>
        </row>
        <row r="65">
          <cell r="C65" t="str">
            <v>M¸y san 110cv</v>
          </cell>
        </row>
        <row r="66">
          <cell r="C66" t="str">
            <v>Lu rung 25T</v>
          </cell>
        </row>
        <row r="67">
          <cell r="C67" t="str">
            <v>Lu b¸nh lèp 16T</v>
          </cell>
        </row>
        <row r="68">
          <cell r="C68" t="str">
            <v>Lu 10T</v>
          </cell>
        </row>
        <row r="69">
          <cell r="C69" t="str">
            <v>¤t« t­íi n­íc 5m3</v>
          </cell>
        </row>
        <row r="70">
          <cell r="C70" t="str">
            <v>M¸y kh¸c</v>
          </cell>
        </row>
        <row r="71">
          <cell r="C71" t="str">
            <v>T­ãi nhùa dÝnh b¸m T/C 1kg/m2</v>
          </cell>
        </row>
        <row r="72">
          <cell r="C72" t="str">
            <v>Nhùa ®­êng</v>
          </cell>
        </row>
        <row r="73">
          <cell r="C73" t="str">
            <v>DÇu Mazut</v>
          </cell>
        </row>
        <row r="74">
          <cell r="C74" t="str">
            <v>Nh©n c«ng bËc 3,5/7</v>
          </cell>
        </row>
        <row r="75">
          <cell r="C75" t="str">
            <v>¤t« t­íi nhùa 7T</v>
          </cell>
        </row>
        <row r="76">
          <cell r="C76" t="str">
            <v>Lµm M§­êng ®¸ d¨m ®en dµy tb 46cm</v>
          </cell>
        </row>
        <row r="77">
          <cell r="C77" t="str">
            <v>§¸ d¨m ®en</v>
          </cell>
        </row>
        <row r="78">
          <cell r="C78" t="str">
            <v>Nh©n c«ng bËc 4,0/7</v>
          </cell>
        </row>
        <row r="79">
          <cell r="C79" t="str">
            <v>M¸y r¶i 20T/h</v>
          </cell>
        </row>
        <row r="80">
          <cell r="C80" t="str">
            <v>Lu 10T</v>
          </cell>
        </row>
        <row r="81">
          <cell r="C81" t="str">
            <v>Lu b¸nh lèp 16T</v>
          </cell>
        </row>
        <row r="82">
          <cell r="C82" t="str">
            <v>M¸y kh¸c</v>
          </cell>
        </row>
        <row r="83">
          <cell r="C83" t="str">
            <v>§µo ®Êt ®Ó ®¾p</v>
          </cell>
        </row>
        <row r="84">
          <cell r="C84" t="str">
            <v>M¸y ®µo &lt;=0,8m3</v>
          </cell>
        </row>
        <row r="85">
          <cell r="C85" t="str">
            <v>¤t« tù ®æ 7T</v>
          </cell>
        </row>
        <row r="86">
          <cell r="C86" t="str">
            <v>M¸y ñi 110cv</v>
          </cell>
        </row>
        <row r="87">
          <cell r="C87" t="str">
            <v>Nh©n c«ng bËc 3,0/7</v>
          </cell>
        </row>
        <row r="88">
          <cell r="C88" t="str">
            <v>§¾p ®Êt K=0,95</v>
          </cell>
        </row>
        <row r="89">
          <cell r="C89" t="str">
            <v>M¸y ®Çm tay 80kg</v>
          </cell>
        </row>
        <row r="90">
          <cell r="C90" t="str">
            <v>M¸y ñi 110cv</v>
          </cell>
        </row>
        <row r="91">
          <cell r="C91" t="str">
            <v>VËn chuyÓn ®Êt ®Ó ®¾p  L=30Km</v>
          </cell>
        </row>
        <row r="92">
          <cell r="C92" t="str">
            <v>¤t« tù ®æ 7T</v>
          </cell>
        </row>
        <row r="93">
          <cell r="C93" t="str">
            <v>§µo ®Êt cÊp 3</v>
          </cell>
        </row>
        <row r="94">
          <cell r="C94" t="str">
            <v>Nh©n c«ng bËc 3,0/7</v>
          </cell>
        </row>
        <row r="95">
          <cell r="C95" t="str">
            <v xml:space="preserve">§µo ®Êt </v>
          </cell>
        </row>
        <row r="96">
          <cell r="C96" t="str">
            <v>Nh©n c«ng bËc 2,7/7</v>
          </cell>
        </row>
        <row r="97">
          <cell r="C97" t="str">
            <v>VËn chuyÓn ®Êt ®æ ®i L=10Km</v>
          </cell>
        </row>
        <row r="98">
          <cell r="C98" t="str">
            <v>¤t« tù ®æ 7T</v>
          </cell>
        </row>
        <row r="99">
          <cell r="C99" t="str">
            <v>§¸ héc gia cè M100</v>
          </cell>
        </row>
        <row r="100">
          <cell r="C100" t="str">
            <v xml:space="preserve">§¸ héc </v>
          </cell>
        </row>
        <row r="101">
          <cell r="C101" t="str">
            <v>§¸ d¨m 4x6</v>
          </cell>
        </row>
        <row r="102">
          <cell r="C102" t="str">
            <v>V÷a xim¨ng M100</v>
          </cell>
        </row>
        <row r="103">
          <cell r="C103" t="str">
            <v>Nh©n c«ng bËc 3,5/7</v>
          </cell>
        </row>
        <row r="104">
          <cell r="C104" t="str">
            <v xml:space="preserve">§¸ héc x©y ranh tho¸t n­íc v÷a M100 </v>
          </cell>
        </row>
        <row r="105">
          <cell r="C105" t="str">
            <v xml:space="preserve">§¸ héc </v>
          </cell>
        </row>
        <row r="106">
          <cell r="C106" t="str">
            <v>§¸ d¨m 4x6</v>
          </cell>
        </row>
        <row r="107">
          <cell r="C107" t="str">
            <v>§inh</v>
          </cell>
        </row>
        <row r="108">
          <cell r="C108" t="str">
            <v>Gç v¸n</v>
          </cell>
        </row>
        <row r="109">
          <cell r="C109" t="str">
            <v xml:space="preserve">§inh ®Üa </v>
          </cell>
        </row>
        <row r="110">
          <cell r="C110" t="str">
            <v>V÷a xim¨ng M100</v>
          </cell>
        </row>
        <row r="111">
          <cell r="C111" t="str">
            <v>Nh©n c«ng bËc 3,5/7</v>
          </cell>
        </row>
        <row r="112">
          <cell r="C112" t="str">
            <v>phÇn tho¸t n­íc</v>
          </cell>
        </row>
        <row r="113">
          <cell r="C113" t="str">
            <v>Bª t«ng ®èt cèng M200 ®¸ 1x2</v>
          </cell>
        </row>
        <row r="114">
          <cell r="C114" t="str">
            <v>V÷a BT M200 ®¸ 1x2</v>
          </cell>
        </row>
        <row r="115">
          <cell r="C115" t="str">
            <v>VËt liÖu kh¸c</v>
          </cell>
        </row>
        <row r="116">
          <cell r="C116" t="str">
            <v>Nh©n c«ng bËc 3,5/7</v>
          </cell>
        </row>
        <row r="117">
          <cell r="C117" t="str">
            <v>M¸y trén 250l</v>
          </cell>
        </row>
        <row r="118">
          <cell r="C118" t="str">
            <v>M¸y kh¸c</v>
          </cell>
        </row>
        <row r="119">
          <cell r="C119" t="str">
            <v>Cèt thÐp ®èt cèng F=6mm</v>
          </cell>
        </row>
        <row r="120">
          <cell r="C120" t="str">
            <v>ThÐp trßn d=6mm</v>
          </cell>
        </row>
        <row r="121">
          <cell r="C121" t="str">
            <v xml:space="preserve">D©y thÐp </v>
          </cell>
        </row>
        <row r="122">
          <cell r="C122" t="str">
            <v>Nh©n c«ng bËc 4,0/7</v>
          </cell>
        </row>
        <row r="123">
          <cell r="C123" t="str">
            <v>M¸y c¾t uèn cèt thÐp</v>
          </cell>
        </row>
        <row r="124">
          <cell r="C124" t="str">
            <v>Cèt thÐp ®èt cèng F=8mm</v>
          </cell>
        </row>
        <row r="125">
          <cell r="C125" t="str">
            <v>ThÐp trßn d=8mm</v>
          </cell>
        </row>
        <row r="126">
          <cell r="C126" t="str">
            <v xml:space="preserve">D©y thÐp </v>
          </cell>
        </row>
        <row r="127">
          <cell r="C127" t="str">
            <v>Nh©n c«ng bËc 4,0/7</v>
          </cell>
        </row>
        <row r="128">
          <cell r="C128" t="str">
            <v>M¸y c¾t uèn cèt thÐp</v>
          </cell>
        </row>
        <row r="129">
          <cell r="C129" t="str">
            <v>Cèt thÐp ®èt cèng F=10mm</v>
          </cell>
        </row>
        <row r="130">
          <cell r="C130" t="str">
            <v>ThÐp trßn d=10mm</v>
          </cell>
        </row>
        <row r="131">
          <cell r="C131" t="str">
            <v xml:space="preserve">D©y thÐp </v>
          </cell>
        </row>
        <row r="132">
          <cell r="C132" t="str">
            <v>Nh©n c«ng bËc 4,0/7</v>
          </cell>
        </row>
        <row r="133">
          <cell r="C133" t="str">
            <v>M¸y c¾t uèn cèt thÐp</v>
          </cell>
        </row>
        <row r="134">
          <cell r="C134" t="str">
            <v>Cèt thÐp ®èt cèng F=16mm</v>
          </cell>
        </row>
        <row r="135">
          <cell r="C135" t="str">
            <v>ThÐp trßn d=16mm</v>
          </cell>
        </row>
        <row r="136">
          <cell r="C136" t="str">
            <v xml:space="preserve">D©y thÐp </v>
          </cell>
        </row>
        <row r="137">
          <cell r="C137" t="str">
            <v>Que hµn</v>
          </cell>
        </row>
        <row r="138">
          <cell r="C138" t="str">
            <v>Nh©n c«ng bËc 4,0/7</v>
          </cell>
        </row>
        <row r="139">
          <cell r="C139" t="str">
            <v>M¸y hµn 23KW</v>
          </cell>
        </row>
        <row r="140">
          <cell r="C140" t="str">
            <v>M¸y c¾t uèn cèt thÐp</v>
          </cell>
        </row>
        <row r="141">
          <cell r="C141" t="str">
            <v>BT èng cèng M200</v>
          </cell>
        </row>
        <row r="142">
          <cell r="C142" t="str">
            <v>V÷a M200</v>
          </cell>
        </row>
        <row r="143">
          <cell r="C143" t="str">
            <v>VËt liÖu kh¸c</v>
          </cell>
        </row>
        <row r="144">
          <cell r="C144" t="str">
            <v>Nh©n c«ng bËc 3,5/7</v>
          </cell>
        </row>
        <row r="145">
          <cell r="C145" t="str">
            <v>M¸y trén 250l</v>
          </cell>
        </row>
        <row r="146">
          <cell r="C146" t="str">
            <v>M¸y kh¸c</v>
          </cell>
        </row>
        <row r="147">
          <cell r="C147" t="str">
            <v>VK thÐp ®æ BT èng cèng</v>
          </cell>
        </row>
        <row r="148">
          <cell r="C148" t="str">
            <v>ThÐp tÊm</v>
          </cell>
        </row>
        <row r="149">
          <cell r="C149" t="str">
            <v>ThÐp h×nh</v>
          </cell>
        </row>
        <row r="150">
          <cell r="C150" t="str">
            <v>Que hµn</v>
          </cell>
        </row>
        <row r="151">
          <cell r="C151" t="str">
            <v>VËt liÖu kh¸c</v>
          </cell>
        </row>
        <row r="152">
          <cell r="C152" t="str">
            <v>Nh©n c«ng bËc 4,0/7</v>
          </cell>
        </row>
        <row r="153">
          <cell r="C153" t="str">
            <v>M¸y hµn 23KW</v>
          </cell>
        </row>
        <row r="154">
          <cell r="C154" t="str">
            <v>M¸y kh¸c</v>
          </cell>
        </row>
        <row r="155">
          <cell r="C155" t="str">
            <v>Cèt thÐp èng cèng d=6mm</v>
          </cell>
        </row>
        <row r="156">
          <cell r="C156" t="str">
            <v>ThÐp trßn d=6mm</v>
          </cell>
        </row>
        <row r="157">
          <cell r="C157" t="str">
            <v xml:space="preserve">D©y thÐp </v>
          </cell>
        </row>
        <row r="158">
          <cell r="C158" t="str">
            <v>Nh©n c«ng bËc 4,0/7</v>
          </cell>
        </row>
        <row r="159">
          <cell r="C159" t="str">
            <v>M¸y c¾t uèn cèt thÐp</v>
          </cell>
        </row>
        <row r="160">
          <cell r="C160" t="str">
            <v>Cèt thÐp èng cèng d=10mm</v>
          </cell>
        </row>
        <row r="161">
          <cell r="C161" t="str">
            <v>ThÐp trßn d=10mm</v>
          </cell>
        </row>
        <row r="162">
          <cell r="C162" t="str">
            <v xml:space="preserve">D©y thÐp </v>
          </cell>
        </row>
        <row r="163">
          <cell r="C163" t="str">
            <v>Nh©n c«ng bËc 4,0/7</v>
          </cell>
        </row>
        <row r="164">
          <cell r="C164" t="str">
            <v>M¸y c¾t uèn cèt thÐp</v>
          </cell>
        </row>
        <row r="165">
          <cell r="C165" t="str">
            <v xml:space="preserve">Bª t«ng b¶n v­ît M200 </v>
          </cell>
        </row>
        <row r="166">
          <cell r="C166" t="str">
            <v>V÷a BT M200 ®¸ 1x2</v>
          </cell>
        </row>
        <row r="167">
          <cell r="C167" t="str">
            <v>VËt liÖu kh¸c</v>
          </cell>
        </row>
        <row r="168">
          <cell r="C168" t="str">
            <v>Nh©n c«ng bËc 3,0/7</v>
          </cell>
        </row>
        <row r="169">
          <cell r="C169" t="str">
            <v>M¸y trén 250l</v>
          </cell>
        </row>
        <row r="170">
          <cell r="C170" t="str">
            <v>Cèt thÐp b¶n v­ît F=6mm</v>
          </cell>
        </row>
        <row r="171">
          <cell r="C171" t="str">
            <v>ThÐp trßn d=6mm</v>
          </cell>
        </row>
        <row r="172">
          <cell r="C172" t="str">
            <v xml:space="preserve">D©y thÐp </v>
          </cell>
        </row>
        <row r="173">
          <cell r="C173" t="str">
            <v>Nh©n c«ng bËc 3,5/7</v>
          </cell>
        </row>
        <row r="174">
          <cell r="C174" t="str">
            <v>M¸y c¾t uèn cèt thÐp</v>
          </cell>
        </row>
        <row r="175">
          <cell r="C175" t="str">
            <v>Cèt thÐp b¶n v­ît F=8mm</v>
          </cell>
        </row>
        <row r="176">
          <cell r="C176" t="str">
            <v>ThÐp trßn d=8mm</v>
          </cell>
        </row>
        <row r="177">
          <cell r="C177" t="str">
            <v xml:space="preserve">D©y thÐp </v>
          </cell>
        </row>
        <row r="178">
          <cell r="C178" t="str">
            <v>Nh©n c«ng bËc 3,5/7</v>
          </cell>
        </row>
        <row r="179">
          <cell r="C179" t="str">
            <v>M¸y c¾t uèn cèt thÐp</v>
          </cell>
        </row>
        <row r="180">
          <cell r="C180" t="str">
            <v>Cèt thÐp b¶n v­ît F=10mm</v>
          </cell>
        </row>
        <row r="181">
          <cell r="C181" t="str">
            <v>ThÐp trßn d=10mm</v>
          </cell>
        </row>
        <row r="182">
          <cell r="C182" t="str">
            <v xml:space="preserve">D©y thÐp </v>
          </cell>
        </row>
        <row r="183">
          <cell r="C183" t="str">
            <v>Nh©n c«ng bËc 3,5/7</v>
          </cell>
        </row>
        <row r="184">
          <cell r="C184" t="str">
            <v>M¸y c¾t uèn cèt thÐp</v>
          </cell>
        </row>
        <row r="185">
          <cell r="C185" t="str">
            <v>L¾p ®Æt cÊu kiÖn BT ®óc s½n</v>
          </cell>
        </row>
        <row r="186">
          <cell r="C186" t="str">
            <v>Nh©n c«ng bËc 4,0/7</v>
          </cell>
        </row>
        <row r="187">
          <cell r="C187" t="str">
            <v xml:space="preserve">Bª t«ng tÊm ®an M250 </v>
          </cell>
        </row>
        <row r="188">
          <cell r="C188" t="str">
            <v>V÷a BT M250 ®¸ 1x2</v>
          </cell>
        </row>
        <row r="189">
          <cell r="C189" t="str">
            <v>VËt liÖu kh¸c</v>
          </cell>
        </row>
        <row r="190">
          <cell r="C190" t="str">
            <v>Nh©n c«ng bËc 3,0/7</v>
          </cell>
        </row>
        <row r="191">
          <cell r="C191" t="str">
            <v>M¸y trén 250l</v>
          </cell>
        </row>
        <row r="192">
          <cell r="C192" t="str">
            <v>Cèt thÐp tÊm ®an F=8mm</v>
          </cell>
        </row>
        <row r="193">
          <cell r="C193" t="str">
            <v>ThÐp trßn d=8mm</v>
          </cell>
        </row>
        <row r="194">
          <cell r="C194" t="str">
            <v xml:space="preserve">D©y thÐp </v>
          </cell>
        </row>
        <row r="195">
          <cell r="C195" t="str">
            <v>Nh©n c«ng bËc 3,5/7</v>
          </cell>
        </row>
        <row r="196">
          <cell r="C196" t="str">
            <v>M¸y c¾t uèn cèt thÐp</v>
          </cell>
        </row>
        <row r="197">
          <cell r="C197" t="str">
            <v>Cèt thÐp tÊm ®an F=12mm</v>
          </cell>
        </row>
        <row r="198">
          <cell r="C198" t="str">
            <v>ThÐp trßn d=12mm</v>
          </cell>
        </row>
        <row r="199">
          <cell r="C199" t="str">
            <v xml:space="preserve">D©y thÐp </v>
          </cell>
        </row>
        <row r="200">
          <cell r="C200" t="str">
            <v>Nh©n c«ng bËc 3,5/7</v>
          </cell>
        </row>
        <row r="201">
          <cell r="C201" t="str">
            <v>M¸y c¾t uèn cèt thÐp</v>
          </cell>
        </row>
        <row r="202">
          <cell r="C202" t="str">
            <v xml:space="preserve">Mèi nèi èng cèng </v>
          </cell>
        </row>
        <row r="203">
          <cell r="C203" t="str">
            <v>Nhùa ®­êng</v>
          </cell>
        </row>
        <row r="204">
          <cell r="C204" t="str">
            <v>GiÊy dÇu</v>
          </cell>
        </row>
        <row r="205">
          <cell r="C205" t="str">
            <v>§ay</v>
          </cell>
        </row>
        <row r="206">
          <cell r="C206" t="str">
            <v>Nh©n c«ng bËc 3,5/7</v>
          </cell>
        </row>
        <row r="207">
          <cell r="C207" t="str">
            <v>QuÐt nhùa Bitum vµ d¸n bao t¶i</v>
          </cell>
        </row>
        <row r="208">
          <cell r="C208" t="str">
            <v>Nhùa ®­êng</v>
          </cell>
        </row>
        <row r="209">
          <cell r="C209" t="str">
            <v>Bao t¶i.</v>
          </cell>
        </row>
        <row r="210">
          <cell r="C210" t="str">
            <v>Bét ®¸</v>
          </cell>
        </row>
        <row r="211">
          <cell r="C211" t="str">
            <v>Cñi</v>
          </cell>
        </row>
        <row r="212">
          <cell r="C212" t="str">
            <v>Nh©n c«ng bËc 3,5/7</v>
          </cell>
        </row>
        <row r="213">
          <cell r="C213" t="str">
            <v>V÷a XM M100 chÐt khe nèi</v>
          </cell>
        </row>
        <row r="214">
          <cell r="C214" t="str">
            <v>V÷a M100</v>
          </cell>
        </row>
        <row r="215">
          <cell r="C215" t="str">
            <v>Nh©n c«ng bËc 3,5/7</v>
          </cell>
        </row>
        <row r="216">
          <cell r="C216" t="str">
            <v xml:space="preserve">V¸n khu«n BT cèng </v>
          </cell>
        </row>
        <row r="217">
          <cell r="C217" t="str">
            <v>ThÐp tÊm</v>
          </cell>
        </row>
        <row r="218">
          <cell r="C218" t="str">
            <v>ThÐp h×nh</v>
          </cell>
        </row>
        <row r="219">
          <cell r="C219" t="str">
            <v>Que hµn</v>
          </cell>
        </row>
        <row r="220">
          <cell r="C220" t="str">
            <v>VËt liÖu kh¸c</v>
          </cell>
        </row>
        <row r="221">
          <cell r="C221" t="str">
            <v>Nh©n c«ng bËc 4,0/7</v>
          </cell>
        </row>
        <row r="222">
          <cell r="C222" t="str">
            <v>M¸y hµn 23KW</v>
          </cell>
        </row>
        <row r="223">
          <cell r="C223" t="str">
            <v>M¸y kh¸c</v>
          </cell>
        </row>
        <row r="224">
          <cell r="C224" t="str">
            <v>V¸n khu«n BT t­êng</v>
          </cell>
        </row>
        <row r="225">
          <cell r="C225" t="str">
            <v>ThÐp tÊm</v>
          </cell>
        </row>
        <row r="226">
          <cell r="C226" t="str">
            <v>ThÐp h×nh</v>
          </cell>
        </row>
        <row r="227">
          <cell r="C227" t="str">
            <v>Gç v¸n</v>
          </cell>
        </row>
        <row r="228">
          <cell r="C228" t="str">
            <v>Que hµn</v>
          </cell>
        </row>
        <row r="229">
          <cell r="C229" t="str">
            <v>VËt liÖu kh¸c</v>
          </cell>
        </row>
        <row r="230">
          <cell r="C230" t="str">
            <v>Nh©n c«ng bËc 4,0/7</v>
          </cell>
        </row>
        <row r="231">
          <cell r="C231" t="str">
            <v>M¸y hµn 23KW</v>
          </cell>
        </row>
        <row r="232">
          <cell r="C232" t="str">
            <v>M¸y kh¸c</v>
          </cell>
        </row>
        <row r="233">
          <cell r="C233" t="str">
            <v>L¾p ®Æt ®èt cèng</v>
          </cell>
        </row>
        <row r="234">
          <cell r="C234" t="str">
            <v>Nh©n c«ng bËc 4,0/7</v>
          </cell>
        </row>
        <row r="235">
          <cell r="C235" t="str">
            <v>CÈu 10T</v>
          </cell>
        </row>
        <row r="236">
          <cell r="C236" t="str">
            <v>BT t­êng hé lan M200</v>
          </cell>
        </row>
        <row r="237">
          <cell r="C237" t="str">
            <v>V÷a M200</v>
          </cell>
        </row>
        <row r="238">
          <cell r="C238" t="str">
            <v>VËt liÖu kh¸c</v>
          </cell>
        </row>
        <row r="239">
          <cell r="C239" t="str">
            <v>Nh©n c«ng bËc 3,0/7</v>
          </cell>
        </row>
        <row r="240">
          <cell r="C240" t="str">
            <v>M¸y trén 250l</v>
          </cell>
        </row>
        <row r="241">
          <cell r="C241" t="str">
            <v>M¸y ®Çm dïi 1,5KW</v>
          </cell>
        </row>
        <row r="242">
          <cell r="C242" t="str">
            <v xml:space="preserve">§¸ héc x©y t­êng hé lan v÷a M100 </v>
          </cell>
        </row>
        <row r="243">
          <cell r="C243" t="str">
            <v xml:space="preserve">V÷a M100  </v>
          </cell>
        </row>
        <row r="244">
          <cell r="C244" t="str">
            <v xml:space="preserve">§¸ héc </v>
          </cell>
        </row>
        <row r="245">
          <cell r="C245" t="str">
            <v>§¸ d¨m 4x6</v>
          </cell>
        </row>
        <row r="246">
          <cell r="C246" t="str">
            <v>Nh©n c«ng bËc 3,5/7</v>
          </cell>
        </row>
        <row r="247">
          <cell r="C247" t="str">
            <v xml:space="preserve">§¸ héc x©y mÆt b»ng v÷a M100 </v>
          </cell>
        </row>
        <row r="248">
          <cell r="C248" t="str">
            <v xml:space="preserve">V÷a M100  </v>
          </cell>
        </row>
        <row r="249">
          <cell r="C249" t="str">
            <v xml:space="preserve">§¸ héc </v>
          </cell>
        </row>
        <row r="250">
          <cell r="C250" t="str">
            <v>§¸ d¨m 4x6</v>
          </cell>
        </row>
        <row r="251">
          <cell r="C251" t="str">
            <v>Nh©n c«ng bËc 3,5/7</v>
          </cell>
        </row>
        <row r="252">
          <cell r="C252" t="str">
            <v>§¸ héc xÕp khan</v>
          </cell>
        </row>
        <row r="253">
          <cell r="C253" t="str">
            <v xml:space="preserve">§¸ héc </v>
          </cell>
        </row>
        <row r="254">
          <cell r="C254" t="str">
            <v>§¸ d¨m 4x6</v>
          </cell>
        </row>
        <row r="255">
          <cell r="C255" t="str">
            <v>Nh©n c«ng bËc 3,5/7</v>
          </cell>
        </row>
        <row r="256">
          <cell r="C256" t="str">
            <v>§µo vÐt ranh däc</v>
          </cell>
        </row>
        <row r="257">
          <cell r="C257" t="str">
            <v>Nh©n c«ng bËc 2,7/7</v>
          </cell>
        </row>
        <row r="258">
          <cell r="C258" t="str">
            <v>§¾p ®Êt ranh däc</v>
          </cell>
        </row>
        <row r="259">
          <cell r="C259" t="str">
            <v>Nh©n c«ng bËc 3,0/7</v>
          </cell>
        </row>
        <row r="260">
          <cell r="C260" t="str">
            <v xml:space="preserve">§µo ®Êt mãng ®Êt cÊp 3 </v>
          </cell>
        </row>
        <row r="261">
          <cell r="C261" t="str">
            <v>Nh©n c«ng bËc 2,7/7</v>
          </cell>
        </row>
        <row r="262">
          <cell r="C262" t="str">
            <v>§¾p ®Êt trªn cèng K95</v>
          </cell>
        </row>
        <row r="263">
          <cell r="C263" t="str">
            <v>Nh©n c«ng bËc 2,7/7</v>
          </cell>
        </row>
        <row r="264">
          <cell r="C264" t="str">
            <v>§µo ph¸ ®¸</v>
          </cell>
        </row>
        <row r="265">
          <cell r="C265" t="str">
            <v>Nh©n c«ng bËc 3,0/7</v>
          </cell>
        </row>
        <row r="266">
          <cell r="C266" t="str">
            <v>Xóc ®¸ ®æ ®i</v>
          </cell>
        </row>
        <row r="267">
          <cell r="C267" t="str">
            <v>M¸y ®µo &lt;=0,8m3</v>
          </cell>
        </row>
        <row r="268">
          <cell r="C268" t="str">
            <v>¤t« tù ®æ 7T</v>
          </cell>
        </row>
        <row r="269">
          <cell r="C269" t="str">
            <v>M¸y ñi 110cv</v>
          </cell>
        </row>
        <row r="270">
          <cell r="C270" t="str">
            <v>(M¸y nh©n K=1,15)</v>
          </cell>
        </row>
        <row r="271">
          <cell r="C271" t="str">
            <v>Nh©n c«ng bËc 3,0/7</v>
          </cell>
        </row>
        <row r="272">
          <cell r="C272" t="str">
            <v>(nh©n c«ng nh©n K=1,3)</v>
          </cell>
        </row>
        <row r="273">
          <cell r="C273" t="str">
            <v>VËn chuyÓn ®¸ ®æ ®i L=1Km</v>
          </cell>
        </row>
        <row r="274">
          <cell r="C274" t="str">
            <v>¤t« tù ®æ 7T</v>
          </cell>
        </row>
        <row r="275">
          <cell r="C275" t="str">
            <v>§µo bá líp mÆt ®­êng cò dµy 30cm</v>
          </cell>
        </row>
        <row r="276">
          <cell r="C276" t="str">
            <v>Nh©n c«ng bËc 3,5/7</v>
          </cell>
        </row>
        <row r="277">
          <cell r="C277" t="str">
            <v>§Ëp bá BT cèng cò</v>
          </cell>
        </row>
        <row r="278">
          <cell r="C278" t="str">
            <v>Nh©n c«ng bËc 3,5/7</v>
          </cell>
        </row>
        <row r="279">
          <cell r="C279" t="str">
            <v>Th¸o dì AMACO</v>
          </cell>
        </row>
        <row r="280">
          <cell r="C280" t="str">
            <v>Nh©n c«ng bËc 3,5/7</v>
          </cell>
        </row>
        <row r="281">
          <cell r="C281" t="str">
            <v>N¹o vÐt lßng cèng + ®µo ®Êt</v>
          </cell>
        </row>
        <row r="282">
          <cell r="C282" t="str">
            <v>Nh©n c«ng bËc 2,7/7</v>
          </cell>
        </row>
        <row r="283">
          <cell r="C283" t="str">
            <v>§µo ®Êt  ®åi ®Ó ®¾p</v>
          </cell>
        </row>
        <row r="284">
          <cell r="C284" t="str">
            <v>§Êt ®åi</v>
          </cell>
        </row>
        <row r="285">
          <cell r="C285" t="str">
            <v>M¸y ®µo &lt;=0,8m3</v>
          </cell>
        </row>
        <row r="286">
          <cell r="C286" t="str">
            <v>¤t« tù ®æ 7T</v>
          </cell>
        </row>
        <row r="287">
          <cell r="C287" t="str">
            <v>M¸y ñi 110cv</v>
          </cell>
        </row>
        <row r="288">
          <cell r="C288" t="str">
            <v>Nh©n c«ng bËc 3,0/7</v>
          </cell>
        </row>
        <row r="289">
          <cell r="C289" t="str">
            <v>VËn chuyÓn ®Êt ®åi L=30km</v>
          </cell>
        </row>
        <row r="290">
          <cell r="C290" t="str">
            <v>¤t« tù ®æ 7T</v>
          </cell>
        </row>
        <row r="291">
          <cell r="C291" t="str">
            <v>§¾p ®Êt ®åi K=0,98 dµy 30cm</v>
          </cell>
        </row>
        <row r="292">
          <cell r="C292" t="str">
            <v>M¸y ®Çm 25T</v>
          </cell>
        </row>
        <row r="293">
          <cell r="C293" t="str">
            <v>M¸y san 110cv</v>
          </cell>
        </row>
        <row r="294">
          <cell r="C294" t="str">
            <v>M¸y ñi 110cv</v>
          </cell>
        </row>
        <row r="295">
          <cell r="C295" t="str">
            <v>M¸y kh¸c</v>
          </cell>
        </row>
        <row r="296">
          <cell r="C296" t="str">
            <v>Nh©n c«ng bËc 3,0/7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sheetData sheetId="45"/>
      <sheetData sheetId="46"/>
      <sheetData sheetId="47"/>
      <sheetData sheetId="48" refreshError="1"/>
      <sheetData sheetId="49" refreshError="1"/>
      <sheetData sheetId="50" refreshError="1"/>
      <sheetData sheetId="51" refreshError="1"/>
      <sheetData sheetId="52" refreshError="1"/>
      <sheetData sheetId="53"/>
      <sheetData sheetId="54"/>
      <sheetData sheetId="55"/>
      <sheetData sheetId="56"/>
      <sheetData sheetId="57"/>
      <sheetData sheetId="58" refreshError="1"/>
      <sheetData sheetId="59"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VC"/>
      <sheetName val="TVL"/>
      <sheetName val="ptdg"/>
      <sheetName val="DTCT"/>
      <sheetName val="TH"/>
      <sheetName val="KSTK"/>
      <sheetName val="NTKL"/>
      <sheetName val="Den bu"/>
      <sheetName val="trabang"/>
      <sheetName val="Dg Dchat"/>
      <sheetName val="Dg Dhinh"/>
      <sheetName val="KLNT"/>
      <sheetName val="Congty"/>
      <sheetName val="VPPN"/>
      <sheetName val="XN74"/>
      <sheetName val="XN54"/>
      <sheetName val="XN33"/>
      <sheetName val="NK96"/>
      <sheetName val="XL4Test5"/>
      <sheetName val="C.noTX01"/>
      <sheetName val="Sheet2"/>
      <sheetName val="Chart1"/>
      <sheetName val="T.HopCNo"/>
      <sheetName val="Sheet1"/>
      <sheetName val="THCNoATrung"/>
      <sheetName val="Sheet6"/>
      <sheetName val="BaocaoC.No2"/>
      <sheetName val="BaocaoC.noHopC.ty"/>
      <sheetName val="THAtraQuy"/>
      <sheetName val="No Ca.N"/>
      <sheetName val="C.tiêt C.ty"/>
      <sheetName val="CN.TCT03"/>
      <sheetName val="CN kho đoi"/>
      <sheetName val="T.Hop CN"/>
      <sheetName val="CTHTchưa TTnộibộ"/>
      <sheetName val="CN2004 Nộp TCT"/>
      <sheetName val="CN TCT04"/>
      <sheetName val="XXXXXXXX"/>
      <sheetName val="2G.04"/>
      <sheetName val="2G.05"/>
      <sheetName val="2G.06"/>
      <sheetName val="2G.07"/>
      <sheetName val="2G.08"/>
      <sheetName val="2G.09"/>
      <sheetName val="2G.10"/>
      <sheetName val="kl bun"/>
      <sheetName val="kl xay"/>
      <sheetName val="kl dao dat"/>
      <sheetName val="kl lop lot"/>
      <sheetName val="kl san gat"/>
      <sheetName val="2G.11"/>
      <sheetName val="XXXXXXX0"/>
      <sheetName val="XXXXXXX1"/>
      <sheetName val="Tra_bang"/>
      <sheetName val="Sheet3"/>
      <sheetName val="Sheet1 (2)"/>
      <sheetName val="chi phi doi"/>
      <sheetName val="Doanh thu"/>
      <sheetName val="TSCD"/>
      <sheetName val="chung tu TM"/>
      <sheetName val="chung tu NH"/>
      <sheetName val="So ke toan"/>
      <sheetName val="00000000"/>
      <sheetName val="10000000"/>
      <sheetName val="XL4Poppy"/>
      <sheetName val="tra-vat-lieu"/>
      <sheetName val="gvl"/>
      <sheetName val="Cap. Acc. Mat"/>
      <sheetName val="Combination"/>
      <sheetName val="CN kho doi"/>
      <sheetName val="CTHTchua TTn?ib?"/>
      <sheetName val="CN2004 N?p TCT"/>
      <sheetName val="Names"/>
      <sheetName val="TH-XL"/>
      <sheetName val="TAN"/>
      <sheetName val="TAN (2)"/>
      <sheetName val="DAI"/>
      <sheetName val="cut"/>
      <sheetName val="Loading"/>
      <sheetName val="Check C"/>
      <sheetName val="XN'4"/>
      <sheetName val="Chi tiet"/>
      <sheetName val="CTHTchua TTn_ib_"/>
      <sheetName val="CN2004 N_p TCT"/>
      <sheetName val="DG "/>
      <sheetName val="BILL No.22"/>
      <sheetName val="So"/>
      <sheetName val="SUMMARY"/>
      <sheetName val="cpvl"/>
      <sheetName val="_KTTC- Ong Trang2.xls೼_xfffe_N54"/>
      <sheetName val="ŔVL"/>
      <sheetName val="DTCT-TB"/>
      <sheetName val="dtct cau"/>
      <sheetName val="ka"/>
      <sheetName val="thang 2"/>
      <sheetName val="thang 3"/>
      <sheetName val="thang 4"/>
      <sheetName val="thang 5"/>
      <sheetName val="thang 6"/>
      <sheetName val="BG ENGLISH"/>
      <sheetName val="lt-tl"/>
      <sheetName val="px3-tl"/>
      <sheetName val="px1-tl"/>
      <sheetName val="vp-tl"/>
      <sheetName val="px2,tb-tl"/>
      <sheetName val="th-qt"/>
      <sheetName val="bqt"/>
      <sheetName val="tl-khovt"/>
      <sheetName val="dtkhovt"/>
      <sheetName val="Sheet8"/>
      <sheetName val="Sheet9"/>
      <sheetName val="Sheet10"/>
      <sheetName val="Sheet11"/>
      <sheetName val="Sheet12"/>
      <sheetName val="Sheet13"/>
      <sheetName val="Sheet14"/>
      <sheetName val="Sheet15"/>
      <sheetName val="Sheet16"/>
      <sheetName val="Sheet17"/>
      <sheetName val="Sheet18"/>
      <sheetName val="DGduong"/>
      <sheetName val="[KTTC- Ong Trang2.xls೼_xfffe_N54"/>
    </sheetNames>
    <sheetDataSet>
      <sheetData sheetId="0"/>
      <sheetData sheetId="1"/>
      <sheetData sheetId="2"/>
      <sheetData sheetId="3" refreshError="1">
        <row r="8">
          <cell r="A8">
            <v>55</v>
          </cell>
        </row>
        <row r="9">
          <cell r="A9">
            <v>56</v>
          </cell>
        </row>
        <row r="10">
          <cell r="A10">
            <v>58</v>
          </cell>
        </row>
        <row r="11">
          <cell r="A11">
            <v>60</v>
          </cell>
        </row>
        <row r="12">
          <cell r="A12">
            <v>59</v>
          </cell>
        </row>
        <row r="13">
          <cell r="A13">
            <v>65</v>
          </cell>
        </row>
        <row r="14">
          <cell r="A14">
            <v>62</v>
          </cell>
        </row>
        <row r="15">
          <cell r="A15">
            <v>63</v>
          </cell>
        </row>
        <row r="16">
          <cell r="A16">
            <v>25</v>
          </cell>
        </row>
        <row r="18">
          <cell r="A18">
            <v>33</v>
          </cell>
        </row>
        <row r="19">
          <cell r="A19">
            <v>34</v>
          </cell>
        </row>
        <row r="20">
          <cell r="A20">
            <v>35</v>
          </cell>
        </row>
        <row r="21">
          <cell r="A21">
            <v>36</v>
          </cell>
        </row>
        <row r="22">
          <cell r="A22">
            <v>37</v>
          </cell>
        </row>
        <row r="23">
          <cell r="A23">
            <v>71</v>
          </cell>
        </row>
        <row r="24">
          <cell r="A24">
            <v>70</v>
          </cell>
        </row>
        <row r="25">
          <cell r="A25">
            <v>80</v>
          </cell>
        </row>
        <row r="26">
          <cell r="A26">
            <v>81</v>
          </cell>
        </row>
        <row r="27">
          <cell r="A27">
            <v>65</v>
          </cell>
        </row>
        <row r="28">
          <cell r="A28">
            <v>10</v>
          </cell>
        </row>
        <row r="30">
          <cell r="A30">
            <v>15</v>
          </cell>
        </row>
        <row r="31">
          <cell r="A31">
            <v>14</v>
          </cell>
        </row>
        <row r="33">
          <cell r="A33">
            <v>26</v>
          </cell>
        </row>
        <row r="34">
          <cell r="A34">
            <v>27</v>
          </cell>
        </row>
        <row r="35">
          <cell r="A35">
            <v>28</v>
          </cell>
        </row>
        <row r="36">
          <cell r="A36">
            <v>29</v>
          </cell>
        </row>
        <row r="37">
          <cell r="A37">
            <v>30</v>
          </cell>
        </row>
        <row r="38">
          <cell r="A38">
            <v>31</v>
          </cell>
        </row>
        <row r="40">
          <cell r="A40">
            <v>42</v>
          </cell>
        </row>
        <row r="41">
          <cell r="A41">
            <v>43</v>
          </cell>
        </row>
        <row r="42">
          <cell r="A42">
            <v>52</v>
          </cell>
        </row>
        <row r="43">
          <cell r="A43">
            <v>53</v>
          </cell>
        </row>
        <row r="44">
          <cell r="A44">
            <v>57</v>
          </cell>
        </row>
        <row r="47">
          <cell r="A47">
            <v>54</v>
          </cell>
        </row>
        <row r="48">
          <cell r="A48">
            <v>72</v>
          </cell>
        </row>
        <row r="49">
          <cell r="A49">
            <v>51</v>
          </cell>
        </row>
        <row r="50">
          <cell r="A50">
            <v>63</v>
          </cell>
        </row>
        <row r="51">
          <cell r="A51">
            <v>62</v>
          </cell>
        </row>
        <row r="52">
          <cell r="A52">
            <v>64</v>
          </cell>
        </row>
        <row r="54">
          <cell r="A54">
            <v>88</v>
          </cell>
        </row>
        <row r="55">
          <cell r="A55">
            <v>89</v>
          </cell>
        </row>
        <row r="56">
          <cell r="A56">
            <v>44</v>
          </cell>
        </row>
        <row r="57">
          <cell r="A57">
            <v>87</v>
          </cell>
        </row>
        <row r="59">
          <cell r="A59" t="str">
            <v>VL</v>
          </cell>
        </row>
        <row r="67">
          <cell r="A67">
            <v>41</v>
          </cell>
        </row>
        <row r="69">
          <cell r="A69">
            <v>41</v>
          </cell>
        </row>
        <row r="70">
          <cell r="A70">
            <v>12</v>
          </cell>
        </row>
        <row r="71">
          <cell r="A71">
            <v>32</v>
          </cell>
        </row>
        <row r="72">
          <cell r="A72">
            <v>9</v>
          </cell>
        </row>
        <row r="73">
          <cell r="A73">
            <v>11</v>
          </cell>
        </row>
        <row r="75">
          <cell r="A75">
            <v>39</v>
          </cell>
        </row>
        <row r="76">
          <cell r="A76">
            <v>40</v>
          </cell>
        </row>
        <row r="77">
          <cell r="A77">
            <v>43</v>
          </cell>
        </row>
        <row r="78">
          <cell r="A78">
            <v>38</v>
          </cell>
        </row>
        <row r="79">
          <cell r="A79">
            <v>79</v>
          </cell>
        </row>
        <row r="80">
          <cell r="A80">
            <v>21</v>
          </cell>
        </row>
        <row r="81">
          <cell r="A81">
            <v>23</v>
          </cell>
        </row>
        <row r="82">
          <cell r="A82">
            <v>24</v>
          </cell>
        </row>
        <row r="84">
          <cell r="A84">
            <v>44</v>
          </cell>
        </row>
        <row r="85">
          <cell r="A85">
            <v>49</v>
          </cell>
        </row>
        <row r="86">
          <cell r="A86">
            <v>50</v>
          </cell>
        </row>
        <row r="87">
          <cell r="A87">
            <v>47</v>
          </cell>
        </row>
        <row r="88">
          <cell r="A88">
            <v>61</v>
          </cell>
        </row>
        <row r="89">
          <cell r="A89">
            <v>48</v>
          </cell>
        </row>
        <row r="90">
          <cell r="A90">
            <v>66</v>
          </cell>
        </row>
        <row r="91">
          <cell r="A91">
            <v>67</v>
          </cell>
        </row>
        <row r="92">
          <cell r="A92">
            <v>68</v>
          </cell>
        </row>
        <row r="93">
          <cell r="A93">
            <v>69</v>
          </cell>
        </row>
        <row r="94">
          <cell r="A94">
            <v>51</v>
          </cell>
        </row>
        <row r="95">
          <cell r="A95">
            <v>45</v>
          </cell>
        </row>
        <row r="96">
          <cell r="A96">
            <v>46</v>
          </cell>
        </row>
        <row r="98">
          <cell r="A98">
            <v>85</v>
          </cell>
        </row>
        <row r="99">
          <cell r="A99">
            <v>86</v>
          </cell>
        </row>
        <row r="100">
          <cell r="A100">
            <v>97</v>
          </cell>
        </row>
        <row r="101">
          <cell r="A101">
            <v>98</v>
          </cell>
        </row>
        <row r="102">
          <cell r="A102">
            <v>58</v>
          </cell>
        </row>
        <row r="103">
          <cell r="A103">
            <v>59</v>
          </cell>
        </row>
        <row r="104">
          <cell r="A104">
            <v>51</v>
          </cell>
        </row>
        <row r="105">
          <cell r="A105">
            <v>56</v>
          </cell>
        </row>
        <row r="106">
          <cell r="A106">
            <v>84</v>
          </cell>
        </row>
        <row r="107">
          <cell r="A107">
            <v>94</v>
          </cell>
        </row>
        <row r="108">
          <cell r="A108">
            <v>72</v>
          </cell>
        </row>
        <row r="110">
          <cell r="A110">
            <v>85</v>
          </cell>
        </row>
        <row r="111">
          <cell r="A111">
            <v>96</v>
          </cell>
        </row>
        <row r="112">
          <cell r="A112">
            <v>92</v>
          </cell>
        </row>
        <row r="113">
          <cell r="A113">
            <v>95</v>
          </cell>
        </row>
        <row r="114">
          <cell r="A114">
            <v>84</v>
          </cell>
        </row>
        <row r="115">
          <cell r="A115">
            <v>94</v>
          </cell>
        </row>
        <row r="116">
          <cell r="A116">
            <v>12</v>
          </cell>
        </row>
        <row r="117">
          <cell r="A117">
            <v>90</v>
          </cell>
        </row>
        <row r="118">
          <cell r="A118">
            <v>91</v>
          </cell>
        </row>
        <row r="120">
          <cell r="A120">
            <v>85</v>
          </cell>
        </row>
        <row r="121">
          <cell r="A121">
            <v>86</v>
          </cell>
        </row>
        <row r="122">
          <cell r="A122">
            <v>93</v>
          </cell>
        </row>
        <row r="123">
          <cell r="A123">
            <v>94</v>
          </cell>
        </row>
        <row r="124">
          <cell r="A124">
            <v>96</v>
          </cell>
        </row>
        <row r="125">
          <cell r="A125">
            <v>84</v>
          </cell>
        </row>
        <row r="126">
          <cell r="A126">
            <v>12</v>
          </cell>
        </row>
        <row r="128">
          <cell r="A128">
            <v>76</v>
          </cell>
        </row>
        <row r="129">
          <cell r="A129">
            <v>73</v>
          </cell>
        </row>
        <row r="130">
          <cell r="A130">
            <v>74</v>
          </cell>
        </row>
        <row r="131">
          <cell r="A131">
            <v>77</v>
          </cell>
        </row>
        <row r="132">
          <cell r="A132">
            <v>78</v>
          </cell>
        </row>
        <row r="133">
          <cell r="A133">
            <v>75</v>
          </cell>
        </row>
        <row r="135">
          <cell r="A135">
            <v>82</v>
          </cell>
        </row>
        <row r="136">
          <cell r="A136">
            <v>81</v>
          </cell>
        </row>
        <row r="137">
          <cell r="A137">
            <v>16</v>
          </cell>
        </row>
        <row r="139">
          <cell r="A139">
            <v>84</v>
          </cell>
        </row>
        <row r="140">
          <cell r="A140">
            <v>85</v>
          </cell>
        </row>
        <row r="141">
          <cell r="A141">
            <v>94</v>
          </cell>
        </row>
        <row r="142">
          <cell r="A142">
            <v>96</v>
          </cell>
        </row>
        <row r="144">
          <cell r="A144">
            <v>73</v>
          </cell>
        </row>
        <row r="145">
          <cell r="A145">
            <v>74</v>
          </cell>
        </row>
        <row r="146">
          <cell r="A146">
            <v>78</v>
          </cell>
        </row>
        <row r="147">
          <cell r="A147">
            <v>11</v>
          </cell>
        </row>
        <row r="148">
          <cell r="A148">
            <v>10</v>
          </cell>
        </row>
        <row r="149">
          <cell r="A149">
            <v>18</v>
          </cell>
        </row>
        <row r="150">
          <cell r="A150">
            <v>12</v>
          </cell>
        </row>
        <row r="151">
          <cell r="A151">
            <v>75</v>
          </cell>
        </row>
        <row r="152">
          <cell r="A152">
            <v>79</v>
          </cell>
        </row>
        <row r="153">
          <cell r="A153">
            <v>21</v>
          </cell>
        </row>
        <row r="154">
          <cell r="A154">
            <v>22</v>
          </cell>
        </row>
        <row r="155">
          <cell r="A155">
            <v>23</v>
          </cell>
        </row>
        <row r="156">
          <cell r="A156">
            <v>24</v>
          </cell>
        </row>
      </sheetData>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sheetName val="CONTENTS"/>
      <sheetName val="1.0 SUMMARY"/>
      <sheetName val="2.0 GTC_"/>
      <sheetName val="3.0 STC"/>
      <sheetName val="4. DOR"/>
      <sheetName val="4.1 Safety DOR"/>
      <sheetName val="4.2 Safety Cost Guide"/>
      <sheetName val="5. Price Summary"/>
      <sheetName val="6. Schedule"/>
      <sheetName val="7.0 Submission"/>
      <sheetName val="7.1 Organization"/>
      <sheetName val="7.2 Brief Sch."/>
      <sheetName val="7.3 Bidding Cover"/>
      <sheetName val="8.Technical Specification "/>
      <sheetName val="Spec1"/>
      <sheetName val="costing_C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EX.2001"/>
      <sheetName val="FACT.01"/>
      <sheetName val="OBRACURS (31.12.01)"/>
      <sheetName val="PREVFACT(PTS.)"/>
      <sheetName val="VE.1.01"/>
      <sheetName val="VE.2.01"/>
      <sheetName val="VE.3.01"/>
      <sheetName val="VE.4.01"/>
      <sheetName val="VE.5.01"/>
      <sheetName val="VE.6.01"/>
      <sheetName val="VE.7.01"/>
      <sheetName val="VE.8.01"/>
      <sheetName val="VE.9.01"/>
      <sheetName val="VE.10.01"/>
      <sheetName val="VE.11.01"/>
      <sheetName val="VE.12.01"/>
      <sheetName val="VENT.DESGL. 2001"/>
      <sheetName val="VENT.DESGL. 2001 (2)"/>
      <sheetName val="PC.1.01"/>
      <sheetName val="PC.2.01"/>
      <sheetName val="PC.3.01"/>
      <sheetName val="PC.4,01"/>
      <sheetName val="PC.5,01"/>
      <sheetName val="PC.6,01"/>
      <sheetName val="PC.7,01"/>
      <sheetName val="PC.8,01"/>
      <sheetName val="PC.9,01"/>
      <sheetName val="PC.10,01"/>
      <sheetName val="PC.11,01 "/>
      <sheetName val="PC.12,01"/>
      <sheetName val="PC.DESGL. 2001"/>
      <sheetName val="ESTADIST(PTS.)"/>
      <sheetName val="PREV.C.A.01"/>
      <sheetName val="CoverShawIntl"/>
      <sheetName val="PSV2701F"/>
      <sheetName val="PipeSummary"/>
      <sheetName val="LP"/>
      <sheetName val="CCS"/>
      <sheetName val="Tech."/>
      <sheetName val="B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당초"/>
      <sheetName val="변경"/>
      <sheetName val="abc"/>
      <sheetName val="costing_CV"/>
      <sheetName val="Spec1"/>
      <sheetName val="w't table"/>
      <sheetName val="piping"/>
      <sheetName val="HVAC"/>
      <sheetName val="설계명세서"/>
      <sheetName val="BM"/>
      <sheetName val="노임이"/>
      <sheetName val="mech"/>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 5243-ARAMCO"/>
      <sheetName val="D-4801 OXY"/>
    </sheetNames>
    <sheetDataSet>
      <sheetData sheetId="0" refreshError="1"/>
      <sheetData sheetId="1"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EAM"/>
      <sheetName val="BEAM (2)"/>
      <sheetName val="BEAM (3)"/>
      <sheetName val="piping"/>
      <sheetName val="Steam-Sys"/>
      <sheetName val="steam table"/>
      <sheetName val="HVAC"/>
      <sheetName val="DB_ET200(R. A)"/>
      <sheetName val="바닥판 검토"/>
      <sheetName val="2.2 띠장의 설계"/>
    </sheetNames>
    <sheetDataSet>
      <sheetData sheetId="0">
        <row r="11">
          <cell r="AF11">
            <v>200</v>
          </cell>
        </row>
      </sheetData>
      <sheetData sheetId="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갑지"/>
      <sheetName val="SUM"/>
      <sheetName val="대비표"/>
      <sheetName val="견적조건"/>
      <sheetName val="95신규호표"/>
      <sheetName val="당초"/>
      <sheetName val="合成単価作成表-BLDG"/>
    </sheetNames>
    <sheetDataSet>
      <sheetData sheetId="0">
        <row r="2">
          <cell r="H2" t="str">
            <v xml:space="preserve">           社</v>
          </cell>
          <cell r="I2" t="str">
            <v xml:space="preserve">   長</v>
          </cell>
        </row>
        <row r="3">
          <cell r="E3" t="str">
            <v xml:space="preserve">                  작 </v>
          </cell>
          <cell r="H3" t="str">
            <v xml:space="preserve"> 결</v>
          </cell>
        </row>
        <row r="4">
          <cell r="B4" t="str">
            <v xml:space="preserve">  推定工事 原價內譯書</v>
          </cell>
          <cell r="F4" t="str">
            <v>플랜트 견적팀</v>
          </cell>
          <cell r="H4">
            <v>0</v>
          </cell>
        </row>
        <row r="5">
          <cell r="B5" t="str">
            <v xml:space="preserve">                       (</v>
          </cell>
          <cell r="D5">
            <v>36544.705895486113</v>
          </cell>
          <cell r="E5" t="str">
            <v>)                 성</v>
          </cell>
          <cell r="F5" t="str">
            <v xml:space="preserve"> 이 병 훈 (印)</v>
          </cell>
          <cell r="H5" t="str">
            <v xml:space="preserve"> 재</v>
          </cell>
        </row>
        <row r="6">
          <cell r="E6">
            <v>0</v>
          </cell>
          <cell r="H6">
            <v>0</v>
          </cell>
        </row>
        <row r="8">
          <cell r="B8" t="str">
            <v>공 사 명</v>
          </cell>
          <cell r="E8" t="str">
            <v xml:space="preserve">           결</v>
          </cell>
          <cell r="F8" t="str">
            <v xml:space="preserve">  擔 當    部   </v>
          </cell>
          <cell r="G8" t="str">
            <v xml:space="preserve">長  擔當任員  </v>
          </cell>
        </row>
        <row r="9">
          <cell r="B9" t="str">
            <v>발 주 처</v>
          </cell>
          <cell r="D9" t="str">
            <v>쌍용제지</v>
          </cell>
          <cell r="E9" t="str">
            <v xml:space="preserve">                  재</v>
          </cell>
        </row>
        <row r="10">
          <cell r="B10" t="str">
            <v>입찰방법</v>
          </cell>
          <cell r="D10" t="str">
            <v xml:space="preserve">     경쟁 입찰</v>
          </cell>
        </row>
        <row r="11">
          <cell r="B11" t="str">
            <v>입찰일시</v>
          </cell>
          <cell r="D11" t="str">
            <v xml:space="preserve">   '99.12.13</v>
          </cell>
          <cell r="E11" t="str">
            <v xml:space="preserve">                  개</v>
          </cell>
        </row>
        <row r="12">
          <cell r="B12" t="str">
            <v>공사기간</v>
          </cell>
          <cell r="E12" t="str">
            <v xml:space="preserve">                  요</v>
          </cell>
        </row>
        <row r="14">
          <cell r="B14" t="str">
            <v>工      種</v>
          </cell>
          <cell r="D14" t="str">
            <v>材  料  費</v>
          </cell>
          <cell r="E14" t="str">
            <v>勞  務  費</v>
          </cell>
          <cell r="F14" t="str">
            <v xml:space="preserve"> 工事  經費</v>
          </cell>
          <cell r="G14" t="str">
            <v xml:space="preserve">合   計 </v>
          </cell>
          <cell r="H14" t="str">
            <v xml:space="preserve">    備   考</v>
          </cell>
        </row>
        <row r="17">
          <cell r="B17" t="str">
            <v>토 목 공 사</v>
          </cell>
          <cell r="D17">
            <v>23271995</v>
          </cell>
          <cell r="E17">
            <v>1095351</v>
          </cell>
          <cell r="F17">
            <v>1594490</v>
          </cell>
          <cell r="G17">
            <v>25961836</v>
          </cell>
        </row>
        <row r="18">
          <cell r="B18" t="str">
            <v>건 축 공 사</v>
          </cell>
          <cell r="D18">
            <v>0</v>
          </cell>
          <cell r="E18">
            <v>0</v>
          </cell>
          <cell r="F18">
            <v>0</v>
          </cell>
          <cell r="G18">
            <v>0</v>
          </cell>
        </row>
        <row r="19">
          <cell r="B19" t="str">
            <v>소 방 설 비</v>
          </cell>
          <cell r="D19">
            <v>0</v>
          </cell>
          <cell r="E19">
            <v>0</v>
          </cell>
          <cell r="F19">
            <v>0</v>
          </cell>
          <cell r="G19">
            <v>0</v>
          </cell>
        </row>
        <row r="20">
          <cell r="B20" t="str">
            <v>기 계 공 사</v>
          </cell>
          <cell r="D20">
            <v>1698000</v>
          </cell>
          <cell r="E20">
            <v>2184000</v>
          </cell>
          <cell r="F20">
            <v>2066033</v>
          </cell>
          <cell r="G20">
            <v>5948033</v>
          </cell>
        </row>
        <row r="21">
          <cell r="B21" t="str">
            <v>탱 크 공 사</v>
          </cell>
          <cell r="D21">
            <v>29200092</v>
          </cell>
          <cell r="E21">
            <v>19577600</v>
          </cell>
          <cell r="F21">
            <v>21903773</v>
          </cell>
          <cell r="G21">
            <v>70681465</v>
          </cell>
        </row>
        <row r="22">
          <cell r="B22" t="str">
            <v>배 관 공 사</v>
          </cell>
          <cell r="D22">
            <v>87430438</v>
          </cell>
          <cell r="E22">
            <v>19505200</v>
          </cell>
          <cell r="F22">
            <v>16576541</v>
          </cell>
          <cell r="G22">
            <v>123512179</v>
          </cell>
        </row>
        <row r="23">
          <cell r="B23" t="str">
            <v>도 장 공 사</v>
          </cell>
          <cell r="D23">
            <v>1435488</v>
          </cell>
          <cell r="E23">
            <v>1443600</v>
          </cell>
          <cell r="F23">
            <v>2898502</v>
          </cell>
          <cell r="G23">
            <v>5777590</v>
          </cell>
        </row>
        <row r="24">
          <cell r="B24" t="str">
            <v>보 온 공 사</v>
          </cell>
          <cell r="D24">
            <v>6556435</v>
          </cell>
          <cell r="E24">
            <v>7109800</v>
          </cell>
          <cell r="F24">
            <v>3085590</v>
          </cell>
          <cell r="G24">
            <v>16751825</v>
          </cell>
        </row>
        <row r="27">
          <cell r="B27" t="str">
            <v>合       計</v>
          </cell>
          <cell r="D27">
            <v>149592448</v>
          </cell>
          <cell r="E27">
            <v>50915551</v>
          </cell>
          <cell r="F27">
            <v>48124929</v>
          </cell>
          <cell r="G27">
            <v>248632928</v>
          </cell>
        </row>
        <row r="29">
          <cell r="D29" t="str">
            <v>品     名</v>
          </cell>
          <cell r="E29" t="str">
            <v>單     位</v>
          </cell>
          <cell r="F29" t="str">
            <v>數     量</v>
          </cell>
          <cell r="G29" t="str">
            <v>單     價</v>
          </cell>
          <cell r="H29" t="str">
            <v>金     額</v>
          </cell>
        </row>
        <row r="32">
          <cell r="B32" t="str">
            <v>主要 支給 資材</v>
          </cell>
        </row>
        <row r="35">
          <cell r="B35" t="str">
            <v>&lt;特記事項&gt;</v>
          </cell>
          <cell r="D35" t="str">
            <v>*. 견적제외.</v>
          </cell>
          <cell r="F35" t="str">
            <v>計</v>
          </cell>
        </row>
        <row r="36">
          <cell r="D36" t="str">
            <v xml:space="preserve">  - CONTINGENCY, 간접비</v>
          </cell>
          <cell r="F36" t="str">
            <v>總 工 事 費</v>
          </cell>
        </row>
        <row r="37">
          <cell r="D37" t="str">
            <v xml:space="preserve">  - 본사관리비 및 이윤</v>
          </cell>
          <cell r="F37" t="str">
            <v xml:space="preserve"> 有   1.推定工事 原價內譯書</v>
          </cell>
        </row>
        <row r="39">
          <cell r="D39" t="str">
            <v xml:space="preserve">  - 설계 및 구매관리비</v>
          </cell>
          <cell r="F39" t="str">
            <v xml:space="preserve"> 添</v>
          </cell>
        </row>
        <row r="40">
          <cell r="B40" t="str">
            <v>SKEC 2-21-0019 (210x297 m/m)  SHLEE-D</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V SWGR"/>
      <sheetName val="점수표"/>
      <sheetName val="환산표"/>
      <sheetName val="#3E1_GCR"/>
      <sheetName val="품목별 공급업체 평가 SHEET-원본"/>
      <sheetName val="TTL"/>
      <sheetName val="당초"/>
      <sheetName val="품셈TABLE"/>
      <sheetName val="CondPol"/>
      <sheetName val="PIPING"/>
      <sheetName val="Cash2"/>
      <sheetName val="Z"/>
      <sheetName val="내역서"/>
      <sheetName val="표지"/>
      <sheetName val="MV_SWGR1"/>
      <sheetName val="품목별_공급업체_평가_SHEET-원본1"/>
      <sheetName val="MV_SWGR"/>
      <sheetName val="품목별_공급업체_평가_SHEET-원본"/>
      <sheetName val="미장"/>
      <sheetName val="품셈(기초)"/>
      <sheetName val="수주추정"/>
      <sheetName val="Setup"/>
      <sheetName val="LP산출"/>
      <sheetName val="견적"/>
      <sheetName val="산근"/>
      <sheetName val="노임단가"/>
      <sheetName val="철탑공사"/>
      <sheetName val="인원계획"/>
      <sheetName val="MEXICO-C"/>
      <sheetName val="POWER"/>
      <sheetName val="SIZING"/>
      <sheetName val="Testing"/>
      <sheetName val="NEWDRAW"/>
      <sheetName val="SCHEDULE"/>
      <sheetName val="COVER-P"/>
      <sheetName val="광통신 견적내역서1"/>
      <sheetName val="Lumen"/>
      <sheetName val=" ｹ-ﾌﾞﾙ"/>
      <sheetName val="내역(한신APT)"/>
      <sheetName val="NYS"/>
      <sheetName val="sheet1"/>
      <sheetName val="자재단가"/>
      <sheetName val="36신설수량"/>
      <sheetName val="물가대비표"/>
      <sheetName val="Sheet6"/>
      <sheetName val="data"/>
      <sheetName val="2. 집계표"/>
      <sheetName val="일위대가표"/>
      <sheetName val="실행내역"/>
      <sheetName val="MV_SWGR2"/>
      <sheetName val="품목별_공급업체_평가_SHEET-원본2"/>
      <sheetName val="外形"/>
      <sheetName val="屋内"/>
      <sheetName val="屋外"/>
      <sheetName val="LAB"/>
      <sheetName val="DB_ET200(R. A)"/>
      <sheetName val="손익분석"/>
      <sheetName val="일위대가"/>
      <sheetName val="w't table"/>
      <sheetName val="橋梁内訳"/>
      <sheetName val="산3_4"/>
      <sheetName val="설계서"/>
      <sheetName val="앉음벽 (2)"/>
      <sheetName val="BM"/>
      <sheetName val="할증 "/>
      <sheetName val="ABUT수량-A1"/>
      <sheetName val="REDUCER"/>
      <sheetName val="WE'T"/>
      <sheetName val="PipWT"/>
      <sheetName val="CBD-PRICE"/>
      <sheetName val="Tension"/>
      <sheetName val="조직표"/>
      <sheetName val="MV_SWGR3"/>
      <sheetName val="품목별_공급업체_평가_SHEET-원본3"/>
      <sheetName val="광통신_견적내역서1"/>
      <sheetName val="_ｹ-ﾌﾞﾙ"/>
      <sheetName val="2__집계표"/>
      <sheetName val="DB_ET200(R__A)"/>
      <sheetName val="w't_table"/>
      <sheetName val="MV_SWGR6"/>
      <sheetName val="w't_table3"/>
      <sheetName val="품목별_공급업체_평가_SHEET-원본6"/>
      <sheetName val="광통신_견적내역서13"/>
      <sheetName val="_ｹ-ﾌﾞﾙ3"/>
      <sheetName val="2__집계표3"/>
      <sheetName val="DB_ET200(R__A)3"/>
      <sheetName val="앉음벽_(2)2"/>
      <sheetName val="할증_2"/>
      <sheetName val="MV_SWGR4"/>
      <sheetName val="w't_table1"/>
      <sheetName val="품목별_공급업체_평가_SHEET-원본4"/>
      <sheetName val="광통신_견적내역서11"/>
      <sheetName val="_ｹ-ﾌﾞﾙ1"/>
      <sheetName val="2__집계표1"/>
      <sheetName val="DB_ET200(R__A)1"/>
      <sheetName val="앉음벽_(2)"/>
      <sheetName val="할증_"/>
      <sheetName val="MV_SWGR5"/>
      <sheetName val="w't_table2"/>
      <sheetName val="품목별_공급업체_평가_SHEET-원본5"/>
      <sheetName val="광통신_견적내역서12"/>
      <sheetName val="_ｹ-ﾌﾞﾙ2"/>
      <sheetName val="2__집계표2"/>
      <sheetName val="DB_ET200(R__A)2"/>
      <sheetName val="앉음벽_(2)1"/>
      <sheetName val="할증_1"/>
      <sheetName val="MV_SWGR7"/>
      <sheetName val="w't_table4"/>
      <sheetName val="품목별_공급업체_평가_SHEET-원본7"/>
      <sheetName val="광통신_견적내역서14"/>
      <sheetName val="_ｹ-ﾌﾞﾙ4"/>
      <sheetName val="2__집계표4"/>
      <sheetName val="DB_ET200(R__A)4"/>
      <sheetName val="앉음벽_(2)3"/>
      <sheetName val="할증_3"/>
      <sheetName val="부서코드표"/>
      <sheetName val="입찰안"/>
      <sheetName val="임율 Data"/>
      <sheetName val="Flour WH"/>
      <sheetName val="Summary"/>
      <sheetName val="Labor-Equipment Rates"/>
      <sheetName val="비품"/>
      <sheetName val="BREAKDOWN(철거설치)"/>
      <sheetName val="equip"/>
      <sheetName val="45,46"/>
      <sheetName val=" 갑지"/>
      <sheetName val="참고"/>
      <sheetName val="3D-HOR"/>
      <sheetName val="GR"/>
      <sheetName val="품셈표"/>
      <sheetName val="간접비 총괄표"/>
      <sheetName val="토목주소"/>
      <sheetName val="프랜트면허"/>
      <sheetName val="당진1,2호기전선관설치및접지4차공사내역서-을지"/>
      <sheetName val="금융비용"/>
      <sheetName val="01"/>
      <sheetName val="Eq. Mobilization"/>
    </sheetNames>
    <sheetDataSet>
      <sheetData sheetId="0" refreshError="1"/>
      <sheetData sheetId="1" refreshError="1"/>
      <sheetData sheetId="2" refreshError="1">
        <row r="1">
          <cell r="A1" t="str">
            <v>상</v>
          </cell>
          <cell r="B1">
            <v>3</v>
          </cell>
        </row>
        <row r="2">
          <cell r="A2" t="str">
            <v>중</v>
          </cell>
          <cell r="B2">
            <v>2</v>
          </cell>
        </row>
        <row r="3">
          <cell r="A3" t="str">
            <v>하</v>
          </cell>
          <cell r="B3">
            <v>1</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材料规格"/>
      <sheetName val="技术标准"/>
      <sheetName val="油漆数据"/>
      <sheetName val="项目数据"/>
      <sheetName val="型钢重量计算"/>
      <sheetName val="材料需求(B)"/>
      <sheetName val="材料表"/>
      <sheetName val="材料清单"/>
      <sheetName val="材料需求"/>
      <sheetName val="构件分析"/>
      <sheetName val="管道工程量"/>
      <sheetName val="材料计划清单 (2)"/>
      <sheetName val="材料计划清单"/>
      <sheetName val="材料计划计算"/>
      <sheetName val="临时支撑计算"/>
      <sheetName val="圆管加强筋计算"/>
      <sheetName val="方管加强筋计算"/>
      <sheetName val="不锈钢方管加强筋计算"/>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 95"/>
    </sheetNames>
    <sheetDataSet>
      <sheetData sheetId="0">
        <row r="20">
          <cell r="B20" t="str">
            <v>I95-VTC01-008</v>
          </cell>
          <cell r="C20" t="str">
            <v>Thép tấm 12x2000x12000</v>
          </cell>
          <cell r="D20" t="str">
            <v>PL12X2000X12000</v>
          </cell>
          <cell r="E20" t="str">
            <v>SS400</v>
          </cell>
          <cell r="F20" t="str">
            <v>SS400</v>
          </cell>
          <cell r="G20" t="str">
            <v>Trung Quốc</v>
          </cell>
          <cell r="H20">
            <v>24</v>
          </cell>
          <cell r="I20">
            <v>17.004404467200004</v>
          </cell>
          <cell r="J20">
            <v>1</v>
          </cell>
          <cell r="K20">
            <v>2260.8000000000002</v>
          </cell>
          <cell r="L20">
            <v>15100</v>
          </cell>
          <cell r="M20">
            <v>13727.27</v>
          </cell>
          <cell r="N20">
            <v>31034612</v>
          </cell>
        </row>
        <row r="21">
          <cell r="B21" t="str">
            <v>I95-VTC01-009</v>
          </cell>
          <cell r="C21" t="str">
            <v>Thép tấm 16x2000x6000</v>
          </cell>
          <cell r="D21" t="str">
            <v>PL16X2000X12000</v>
          </cell>
          <cell r="E21" t="str">
            <v>SS400</v>
          </cell>
          <cell r="F21" t="str">
            <v>SS400</v>
          </cell>
          <cell r="G21" t="str">
            <v>Trung Quốc</v>
          </cell>
          <cell r="H21">
            <v>12</v>
          </cell>
          <cell r="I21">
            <v>10.013661004799999</v>
          </cell>
          <cell r="J21">
            <v>1</v>
          </cell>
          <cell r="K21">
            <v>3014.4</v>
          </cell>
          <cell r="L21">
            <v>15300</v>
          </cell>
          <cell r="M21">
            <v>13909.09</v>
          </cell>
          <cell r="N21">
            <v>41927561</v>
          </cell>
        </row>
        <row r="22">
          <cell r="B22" t="str">
            <v>I95-VTC01-022</v>
          </cell>
          <cell r="C22" t="str">
            <v>Thép U200x80x7.5x11x12000</v>
          </cell>
          <cell r="D22" t="str">
            <v>C200X80X7.5X11-12000L</v>
          </cell>
          <cell r="E22" t="str">
            <v>SS400</v>
          </cell>
          <cell r="F22" t="str">
            <v>A36/SS400</v>
          </cell>
          <cell r="G22" t="str">
            <v>Nhật Bản/ Hàn Quốc/ Thái Lan</v>
          </cell>
          <cell r="H22">
            <v>1968</v>
          </cell>
          <cell r="I22">
            <v>1969.3606</v>
          </cell>
          <cell r="J22">
            <v>164</v>
          </cell>
          <cell r="K22">
            <v>48412.800000000003</v>
          </cell>
          <cell r="L22">
            <v>17000</v>
          </cell>
          <cell r="M22">
            <v>15454.55</v>
          </cell>
          <cell r="N22">
            <v>748198038</v>
          </cell>
        </row>
        <row r="23">
          <cell r="B23" t="str">
            <v>I95-VTC01-028</v>
          </cell>
          <cell r="C23" t="str">
            <v>Thép góc V100x100x7x6000</v>
          </cell>
          <cell r="D23" t="str">
            <v>L100X100X7-12000L</v>
          </cell>
          <cell r="E23" t="str">
            <v>SS400</v>
          </cell>
          <cell r="F23" t="str">
            <v>SS400</v>
          </cell>
          <cell r="G23" t="str">
            <v>Trung Quốc</v>
          </cell>
          <cell r="H23">
            <v>6</v>
          </cell>
          <cell r="I23">
            <v>4</v>
          </cell>
          <cell r="J23">
            <v>1</v>
          </cell>
          <cell r="K23">
            <v>57.76</v>
          </cell>
          <cell r="L23">
            <v>15200</v>
          </cell>
          <cell r="M23">
            <v>13818.18</v>
          </cell>
          <cell r="N23">
            <v>798138</v>
          </cell>
        </row>
        <row r="24">
          <cell r="B24" t="str">
            <v>I95-VTC01-030</v>
          </cell>
          <cell r="C24" t="str">
            <v>Thép góc V90x90x6x6000</v>
          </cell>
          <cell r="D24" t="str">
            <v>L90X90X6-12000L</v>
          </cell>
          <cell r="E24" t="str">
            <v>SS400</v>
          </cell>
          <cell r="F24" t="str">
            <v>SS400</v>
          </cell>
          <cell r="G24" t="str">
            <v>Trung Quốc</v>
          </cell>
          <cell r="H24">
            <v>276</v>
          </cell>
          <cell r="I24">
            <v>276</v>
          </cell>
          <cell r="J24">
            <v>46</v>
          </cell>
          <cell r="K24">
            <v>2290.8000000000002</v>
          </cell>
          <cell r="L24">
            <v>15200</v>
          </cell>
          <cell r="M24">
            <v>13818.18</v>
          </cell>
          <cell r="N24">
            <v>31654687</v>
          </cell>
        </row>
        <row r="25">
          <cell r="B25" t="str">
            <v>I95-VTC01-034</v>
          </cell>
          <cell r="C25" t="str">
            <v xml:space="preserve">Thép U200x90x8x13.5x12000 </v>
          </cell>
          <cell r="D25" t="str">
            <v>C200X90X8X13.5-12000L</v>
          </cell>
          <cell r="E25" t="str">
            <v>SS400</v>
          </cell>
          <cell r="F25" t="str">
            <v>SS400</v>
          </cell>
          <cell r="G25" t="str">
            <v>Việt Nam (An Khánh)</v>
          </cell>
          <cell r="H25">
            <v>120</v>
          </cell>
          <cell r="I25">
            <v>114.40960000000007</v>
          </cell>
          <cell r="J25">
            <v>10</v>
          </cell>
          <cell r="K25">
            <v>3639.6</v>
          </cell>
          <cell r="L25">
            <v>19250</v>
          </cell>
          <cell r="M25">
            <v>17500</v>
          </cell>
          <cell r="N25">
            <v>63693000</v>
          </cell>
        </row>
        <row r="26">
          <cell r="B26" t="str">
            <v>I95-VTC01-052</v>
          </cell>
          <cell r="C26" t="str">
            <v>Thép góc V100x100x10x6000</v>
          </cell>
          <cell r="D26" t="str">
            <v>L100X100X10-12000L</v>
          </cell>
          <cell r="E26" t="str">
            <v>SS400</v>
          </cell>
          <cell r="F26" t="str">
            <v>SS400</v>
          </cell>
          <cell r="G26" t="str">
            <v>Trung Quốc</v>
          </cell>
          <cell r="H26">
            <v>294</v>
          </cell>
          <cell r="I26">
            <v>291.74997280000002</v>
          </cell>
          <cell r="J26">
            <v>49</v>
          </cell>
          <cell r="K26">
            <v>4440.87</v>
          </cell>
          <cell r="L26">
            <v>15200</v>
          </cell>
          <cell r="M26">
            <v>13818.18</v>
          </cell>
          <cell r="N26">
            <v>61364741</v>
          </cell>
        </row>
        <row r="27">
          <cell r="B27" t="str">
            <v>I95-VTC01-057</v>
          </cell>
          <cell r="C27" t="str">
            <v>Thép tấm 14x2000x12000</v>
          </cell>
          <cell r="D27" t="str">
            <v>PL14X2000X12000</v>
          </cell>
          <cell r="E27" t="str">
            <v>A572-GR50</v>
          </cell>
          <cell r="F27" t="str">
            <v>Q355B</v>
          </cell>
          <cell r="G27" t="str">
            <v>Trung Quốc</v>
          </cell>
          <cell r="H27">
            <v>48</v>
          </cell>
          <cell r="I27">
            <v>36</v>
          </cell>
          <cell r="J27">
            <v>2</v>
          </cell>
          <cell r="K27">
            <v>5275.2</v>
          </cell>
          <cell r="L27">
            <v>15300</v>
          </cell>
          <cell r="M27">
            <v>13909.09</v>
          </cell>
          <cell r="N27">
            <v>73373232</v>
          </cell>
        </row>
        <row r="28">
          <cell r="B28" t="str">
            <v>I95-VTC01-059</v>
          </cell>
          <cell r="C28" t="str">
            <v>Thép tấm 30x2000x6000</v>
          </cell>
          <cell r="D28" t="str">
            <v>PL30X2000X6000</v>
          </cell>
          <cell r="E28" t="str">
            <v>A572-GR50</v>
          </cell>
          <cell r="F28" t="str">
            <v>Q355B</v>
          </cell>
          <cell r="G28" t="str">
            <v>Trung Quốc</v>
          </cell>
          <cell r="H28">
            <v>12</v>
          </cell>
          <cell r="I28">
            <v>14</v>
          </cell>
          <cell r="J28">
            <v>1</v>
          </cell>
          <cell r="K28">
            <v>2826</v>
          </cell>
          <cell r="L28">
            <v>16500</v>
          </cell>
          <cell r="M28">
            <v>15000</v>
          </cell>
          <cell r="N28">
            <v>42390000</v>
          </cell>
        </row>
        <row r="29">
          <cell r="B29" t="str">
            <v>I95-VTC01-061</v>
          </cell>
          <cell r="C29" t="str">
            <v>Thép góc V75x75x6x6000</v>
          </cell>
          <cell r="D29" t="str">
            <v>L75x75x6-12000L</v>
          </cell>
          <cell r="E29" t="str">
            <v>SS400</v>
          </cell>
          <cell r="F29" t="str">
            <v>SS400</v>
          </cell>
          <cell r="G29" t="str">
            <v>Trung Quốc</v>
          </cell>
          <cell r="H29">
            <v>84</v>
          </cell>
          <cell r="I29">
            <v>86</v>
          </cell>
          <cell r="J29">
            <v>14</v>
          </cell>
          <cell r="K29">
            <v>576.94000000000005</v>
          </cell>
          <cell r="L29">
            <v>15200</v>
          </cell>
          <cell r="M29">
            <v>13818.18</v>
          </cell>
          <cell r="N29">
            <v>7972261</v>
          </cell>
        </row>
        <row r="30">
          <cell r="B30" t="str">
            <v>I95-VTC01-062</v>
          </cell>
          <cell r="C30" t="str">
            <v>Thép góc V90x90x8x6000</v>
          </cell>
          <cell r="D30" t="str">
            <v>L90x90x10-12000L</v>
          </cell>
          <cell r="E30" t="str">
            <v>SS400</v>
          </cell>
          <cell r="F30" t="str">
            <v>SS400</v>
          </cell>
          <cell r="G30" t="str">
            <v>Trung Quốc</v>
          </cell>
          <cell r="H30">
            <v>456</v>
          </cell>
          <cell r="I30">
            <v>458.62501999999995</v>
          </cell>
          <cell r="J30">
            <v>76</v>
          </cell>
          <cell r="K30">
            <v>4987.88</v>
          </cell>
          <cell r="L30">
            <v>15200</v>
          </cell>
          <cell r="M30">
            <v>13818.18</v>
          </cell>
          <cell r="N30">
            <v>68923424</v>
          </cell>
        </row>
        <row r="31">
          <cell r="B31" t="str">
            <v>I95-VTC01-066</v>
          </cell>
          <cell r="C31" t="str">
            <v xml:space="preserve">Thép U300x90x9x13x12000 </v>
          </cell>
          <cell r="D31" t="str">
            <v>C300X90X9X13-12000L</v>
          </cell>
          <cell r="E31" t="str">
            <v>SS400</v>
          </cell>
          <cell r="F31" t="str">
            <v>A36/SS400</v>
          </cell>
          <cell r="G31" t="str">
            <v>Nhật Bản/ Hàn Quốc/ Thái Lan</v>
          </cell>
          <cell r="H31">
            <v>120</v>
          </cell>
          <cell r="I31">
            <v>123.40000000000003</v>
          </cell>
          <cell r="J31">
            <v>10</v>
          </cell>
          <cell r="K31">
            <v>4572</v>
          </cell>
          <cell r="L31">
            <v>19550</v>
          </cell>
          <cell r="M31">
            <v>17772.73</v>
          </cell>
          <cell r="N31">
            <v>81256922</v>
          </cell>
        </row>
      </sheetData>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HN-16-1"/>
      <sheetName val="XALACO2"/>
      <sheetName val="Đại phát 31-1"/>
      <sheetName val="Hùng nguyên 29-1"/>
      <sheetName val="Hùng nguyên 26-1"/>
      <sheetName val="Vật tư bạt trần toàn"/>
      <sheetName val="AMEC"/>
      <sheetName val="Khang thịnh"/>
      <sheetName val="So sánh grating"/>
      <sheetName val="hOÀNG hÀ 26-1 "/>
      <sheetName val="Kế hoạch thanh toán"/>
      <sheetName val="VSAN 27-1"/>
      <sheetName val="VSAN 26-1"/>
      <sheetName val="Vật tư gasket Kien dung"/>
      <sheetName val="Vật tư vit 095-FUJIMOTO SANGYO "/>
      <sheetName val="Vật tư SUN COMMERCIAL"/>
      <sheetName val="Vật tư keo 095"/>
      <sheetName val="Vật tư phụ VSAN 4"/>
      <sheetName val="Vật tư phụ Hoàng hà 2"/>
      <sheetName val="Vật tư phụ VSAN 3"/>
      <sheetName val="Vật tư Bảo Ôn"/>
      <sheetName val="Đợt Centerway"/>
      <sheetName val="Đợt mới hùng nguyên"/>
      <sheetName val="Ngọc hiếu 095 23-1-2026"/>
      <sheetName val="Quang thịnh Phát lần3"/>
      <sheetName val="QUang thịnh Phát lần 2"/>
      <sheetName val="Giải tình hoàng hà"/>
      <sheetName val="Giải tình Global lần 3"/>
      <sheetName val="Giải tình Global lần 2"/>
      <sheetName val="Giải tình GNEE 2-12"/>
      <sheetName val="Tân thành"/>
      <sheetName val="Quang thịnh"/>
      <sheetName val="Ngọc hiếu 095 26-1"/>
      <sheetName val="Ngọc hiếu 095 24-12"/>
      <sheetName val="Giải tình JFE"/>
      <sheetName val="Giải tình gnee né"/>
      <sheetName val="Giải tình Global đợt 2"/>
      <sheetName val="Giải tình MCL đợt 6"/>
      <sheetName val="Vật tư phụ VSAN (2)"/>
      <sheetName val="Đợt mới ngọc hiếu 095"/>
      <sheetName val="Giải tình V63 Ngọc hiếu"/>
      <sheetName val="Giải tình MCL đợt 5"/>
      <sheetName val="Giải tình MCL"/>
      <sheetName val="Giải tình global"/>
      <sheetName val="Giải tình EYANG"/>
      <sheetName val="Giải tình tấm Pl32-38"/>
      <sheetName val="Vật tư phụ VSAN"/>
      <sheetName val="25-VPI-I-095"/>
      <sheetName val="Sheet1"/>
      <sheetName val="Giá thép trắng"/>
      <sheetName val="Tổng hợp"/>
      <sheetName val="Xalaco"/>
      <sheetName val="DT03 (T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row r="21">
          <cell r="K21">
            <v>6732529802.3436422</v>
          </cell>
        </row>
      </sheetData>
      <sheetData sheetId="51"/>
      <sheetData sheetId="52"/>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s>
    <sheetDataSet>
      <sheetData sheetId="0" refreshError="1">
        <row r="8">
          <cell r="I8" t="str">
            <v>Ngày báo giá</v>
          </cell>
        </row>
      </sheetData>
      <sheetData sheetId="1"/>
      <sheetData sheetId="2"/>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 1 (2)"/>
      <sheetName val="old"/>
      <sheetName val="PR"/>
    </sheetNames>
    <sheetDataSet>
      <sheetData sheetId="0" refreshError="1"/>
      <sheetData sheetId="1" refreshError="1"/>
      <sheetData sheetId="2">
        <row r="1">
          <cell r="D1" t="str">
            <v>IBS HI JOINT STOCK COMPANY
Address: Km 6 Freeway No. 05 Hung Vuong, Hong Bang District, Hai Phong City, Viet Nam.</v>
          </cell>
        </row>
        <row r="3">
          <cell r="D3" t="str">
            <v>PURCHASE REQUISITION / ĐỀ NGHỊ MUA VẬT TƯ</v>
          </cell>
        </row>
        <row r="5">
          <cell r="A5" t="str">
            <v>Department/ Phòng: ENGINEERING/ Thiết kế</v>
          </cell>
          <cell r="D5" t="str">
            <v>Project Code/ Mã dự án: 25-VPI-I-095</v>
          </cell>
          <cell r="J5" t="str">
            <v>Date/ Ngày: 29/08/2025</v>
          </cell>
        </row>
        <row r="6">
          <cell r="A6" t="str">
            <v>Job Title/ Hạng mục: Main and Accessory Material/ Vật tư chính,phụ</v>
          </cell>
          <cell r="D6" t="str">
            <v>Project ID/ Mã nhận diện dự án: VOGT-V17565</v>
          </cell>
          <cell r="J6" t="str">
            <v>Ref. No/ Mã tài liệu: I-095-ENG-001-REV 02 (PR)</v>
          </cell>
        </row>
        <row r="7">
          <cell r="A7" t="str">
            <v>Client/ Khách hàng: VOGT POWER INTERNATIONER</v>
          </cell>
          <cell r="D7" t="str">
            <v>Project Name / Tên dự án :BISON</v>
          </cell>
          <cell r="J7" t="str">
            <v>Job No/ Số dự án: VOGT POWER PROJECT, 25-VPI-I-095/V17565</v>
          </cell>
        </row>
        <row r="9">
          <cell r="A9" t="str">
            <v>Item/ 
STT</v>
          </cell>
          <cell r="B9" t="str">
            <v>Description/ 
Chi tiết</v>
          </cell>
          <cell r="C9" t="str">
            <v>Profile/ Vật tư</v>
          </cell>
          <cell r="D9" t="str">
            <v>Grade/ Mác vật liệu</v>
          </cell>
          <cell r="E9" t="str">
            <v>Unit/ Đơn vị</v>
          </cell>
          <cell r="F9" t="str">
            <v>U.Weight/ Đ.Trọng (Kg/m2,m,pcs)</v>
          </cell>
          <cell r="G9" t="str">
            <v>Net Quantity/
Số lượng tinh</v>
          </cell>
          <cell r="I9" t="str">
            <v>Previous Ordered/
Đã dự trù</v>
          </cell>
          <cell r="K9" t="str">
            <v>Current Ordered/
Dự trù lần 0</v>
          </cell>
          <cell r="M9" t="str">
            <v>Current Ordered/
Dự trù lần 1</v>
          </cell>
          <cell r="O9" t="str">
            <v>Current Ordered/
Dự trù lần 2</v>
          </cell>
          <cell r="Q9" t="str">
            <v>Total Ordered/
Tổng dự trù</v>
          </cell>
          <cell r="S9" t="str">
            <v>Remarks/ Ghi chú</v>
          </cell>
        </row>
        <row r="10">
          <cell r="G10" t="str">
            <v>Q.Ty/
Số lượng</v>
          </cell>
          <cell r="H10" t="str">
            <v>Weight/
Khối lượng (Kg)</v>
          </cell>
          <cell r="I10" t="str">
            <v>Q.Ty/ 
Số lượng</v>
          </cell>
          <cell r="J10" t="str">
            <v>Weight/
Khối lượng (Kg)</v>
          </cell>
          <cell r="K10" t="str">
            <v>Q.Ty/Số lượng</v>
          </cell>
          <cell r="L10" t="str">
            <v>Weight/Khối lượng (Kg)</v>
          </cell>
          <cell r="M10" t="str">
            <v>Q.Ty/Số lượng</v>
          </cell>
          <cell r="N10" t="str">
            <v>Weight/Khối lượng (Kg)</v>
          </cell>
          <cell r="O10" t="str">
            <v>Q.Ty/Số lượng</v>
          </cell>
          <cell r="P10" t="str">
            <v>Weight/Khối lượng (Kg)</v>
          </cell>
          <cell r="Q10" t="str">
            <v>Q.Ty/
Số lượng</v>
          </cell>
          <cell r="R10" t="str">
            <v>Weight/Khối lượng (Kg)</v>
          </cell>
        </row>
        <row r="11">
          <cell r="A11">
            <v>1</v>
          </cell>
          <cell r="B11">
            <v>2</v>
          </cell>
          <cell r="C11">
            <v>3</v>
          </cell>
          <cell r="D11">
            <v>4</v>
          </cell>
          <cell r="E11">
            <v>5</v>
          </cell>
          <cell r="F11">
            <v>6</v>
          </cell>
          <cell r="G11">
            <v>7</v>
          </cell>
          <cell r="H11">
            <v>8</v>
          </cell>
          <cell r="I11">
            <v>9</v>
          </cell>
          <cell r="J11">
            <v>10</v>
          </cell>
          <cell r="K11">
            <v>11</v>
          </cell>
          <cell r="L11">
            <v>12</v>
          </cell>
          <cell r="M11">
            <v>13</v>
          </cell>
          <cell r="N11">
            <v>14</v>
          </cell>
          <cell r="O11">
            <v>15</v>
          </cell>
          <cell r="P11">
            <v>16</v>
          </cell>
          <cell r="Q11">
            <v>13</v>
          </cell>
          <cell r="R11">
            <v>14</v>
          </cell>
          <cell r="S11">
            <v>15</v>
          </cell>
        </row>
        <row r="12">
          <cell r="A12" t="str">
            <v>VTC01</v>
          </cell>
          <cell r="B12" t="str">
            <v>Main-Material /  Vật tư chính thép đen</v>
          </cell>
          <cell r="G12">
            <v>1.1301850205018169</v>
          </cell>
          <cell r="H12">
            <v>1225496.9625969599</v>
          </cell>
          <cell r="J12">
            <v>30855.896874999999</v>
          </cell>
          <cell r="L12">
            <v>3768</v>
          </cell>
          <cell r="N12">
            <v>27087.896874999999</v>
          </cell>
          <cell r="P12">
            <v>1354182.4129225595</v>
          </cell>
          <cell r="R12">
            <v>1385038.3097975594</v>
          </cell>
        </row>
        <row r="13">
          <cell r="A13" t="str">
            <v>I95-VTC01-001</v>
          </cell>
          <cell r="B13" t="str">
            <v>Tôn tấm</v>
          </cell>
          <cell r="C13" t="str">
            <v>PL10x2000X12000</v>
          </cell>
          <cell r="D13" t="str">
            <v>SS400</v>
          </cell>
          <cell r="E13" t="str">
            <v>m2</v>
          </cell>
          <cell r="F13">
            <v>78.5</v>
          </cell>
          <cell r="G13">
            <v>21.57248407643312</v>
          </cell>
          <cell r="H13">
            <v>1693.44</v>
          </cell>
          <cell r="I13">
            <v>48</v>
          </cell>
          <cell r="J13">
            <v>3768</v>
          </cell>
          <cell r="K13">
            <v>48</v>
          </cell>
          <cell r="L13">
            <v>3768</v>
          </cell>
          <cell r="Q13">
            <v>48</v>
          </cell>
          <cell r="R13">
            <v>3768</v>
          </cell>
        </row>
        <row r="14">
          <cell r="A14" t="str">
            <v>I95-VTC01-002</v>
          </cell>
          <cell r="B14" t="str">
            <v>Tôn tấm</v>
          </cell>
          <cell r="C14" t="str">
            <v>PL1.5x1250X2500</v>
          </cell>
          <cell r="D14" t="str">
            <v>A572-GR50</v>
          </cell>
          <cell r="E14" t="str">
            <v>m2</v>
          </cell>
          <cell r="F14">
            <v>11.774999999999999</v>
          </cell>
          <cell r="G14">
            <v>2.4278080000000006</v>
          </cell>
          <cell r="H14">
            <v>28.587439200000002</v>
          </cell>
          <cell r="I14">
            <v>3.125</v>
          </cell>
          <cell r="J14">
            <v>36.796874999999993</v>
          </cell>
          <cell r="M14">
            <v>3.125</v>
          </cell>
          <cell r="N14">
            <v>36.796874999999993</v>
          </cell>
          <cell r="Q14">
            <v>3.125</v>
          </cell>
          <cell r="R14">
            <v>36.796874999999993</v>
          </cell>
          <cell r="S14" t="str">
            <v>REV1-IBS REV</v>
          </cell>
        </row>
        <row r="15">
          <cell r="A15" t="str">
            <v>I95-VTC01-003</v>
          </cell>
          <cell r="B15" t="str">
            <v>Tôn tấm</v>
          </cell>
          <cell r="C15" t="str">
            <v>PL3X1500X6000</v>
          </cell>
          <cell r="D15" t="str">
            <v>A572-GR50</v>
          </cell>
          <cell r="E15" t="str">
            <v>m2</v>
          </cell>
          <cell r="F15">
            <v>23.549999999999997</v>
          </cell>
          <cell r="G15">
            <v>2.4278080000000006</v>
          </cell>
          <cell r="H15">
            <v>57.174878400000004</v>
          </cell>
          <cell r="I15">
            <v>9</v>
          </cell>
          <cell r="J15">
            <v>211.95</v>
          </cell>
          <cell r="M15">
            <v>9</v>
          </cell>
          <cell r="N15">
            <v>211.95</v>
          </cell>
          <cell r="Q15">
            <v>9</v>
          </cell>
          <cell r="R15">
            <v>211.95</v>
          </cell>
          <cell r="S15" t="str">
            <v>REV1-IBS REV</v>
          </cell>
        </row>
        <row r="16">
          <cell r="A16" t="str">
            <v>I95-VTC01-004</v>
          </cell>
          <cell r="B16" t="str">
            <v>Tôn tấm</v>
          </cell>
          <cell r="C16" t="str">
            <v>PL25x2000x12000</v>
          </cell>
          <cell r="D16" t="str">
            <v>A572-GR50</v>
          </cell>
          <cell r="E16" t="str">
            <v>m2</v>
          </cell>
          <cell r="F16">
            <v>196.25</v>
          </cell>
          <cell r="G16">
            <v>1597.8850445859873</v>
          </cell>
          <cell r="H16">
            <v>313584.94</v>
          </cell>
          <cell r="I16">
            <v>24</v>
          </cell>
          <cell r="J16">
            <v>4710</v>
          </cell>
          <cell r="M16">
            <v>24</v>
          </cell>
          <cell r="N16">
            <v>4710</v>
          </cell>
          <cell r="O16">
            <v>1752</v>
          </cell>
          <cell r="P16">
            <v>343830</v>
          </cell>
          <cell r="Q16">
            <v>1776</v>
          </cell>
          <cell r="R16">
            <v>348540</v>
          </cell>
          <cell r="S16" t="str">
            <v>REV2-IBS REV</v>
          </cell>
        </row>
        <row r="17">
          <cell r="A17" t="str">
            <v>I95-VTC01-005</v>
          </cell>
          <cell r="B17" t="str">
            <v>Tôn tấm</v>
          </cell>
          <cell r="C17" t="str">
            <v>PL42x2000x7500</v>
          </cell>
          <cell r="D17" t="str">
            <v>A572-GR50</v>
          </cell>
          <cell r="E17" t="str">
            <v>m2</v>
          </cell>
          <cell r="F17">
            <v>329.7</v>
          </cell>
          <cell r="G17">
            <v>13.04932</v>
          </cell>
          <cell r="H17">
            <v>4302.3608039999999</v>
          </cell>
          <cell r="I17">
            <v>15</v>
          </cell>
          <cell r="J17">
            <v>4945.5</v>
          </cell>
          <cell r="M17">
            <v>15</v>
          </cell>
          <cell r="N17">
            <v>4945.5</v>
          </cell>
          <cell r="Q17">
            <v>15</v>
          </cell>
          <cell r="R17">
            <v>4945.5</v>
          </cell>
          <cell r="S17" t="str">
            <v>REV1-IBS REV</v>
          </cell>
        </row>
        <row r="18">
          <cell r="A18" t="str">
            <v>I95-VTC01-006</v>
          </cell>
          <cell r="B18" t="str">
            <v>Tôn tấm</v>
          </cell>
          <cell r="C18" t="str">
            <v>PL55x2000x12000</v>
          </cell>
          <cell r="D18" t="str">
            <v>A572-GR50</v>
          </cell>
          <cell r="E18" t="str">
            <v>m2</v>
          </cell>
          <cell r="F18">
            <v>431.75</v>
          </cell>
          <cell r="G18">
            <v>36.063023999999999</v>
          </cell>
          <cell r="H18">
            <v>15570.210612000001</v>
          </cell>
          <cell r="I18">
            <v>39.799999999999997</v>
          </cell>
          <cell r="J18">
            <v>17183.649999999998</v>
          </cell>
          <cell r="M18">
            <v>39.799999999999997</v>
          </cell>
          <cell r="N18">
            <v>17183.649999999998</v>
          </cell>
          <cell r="Q18">
            <v>39.799999999999997</v>
          </cell>
          <cell r="R18">
            <v>17183.649999999998</v>
          </cell>
          <cell r="S18" t="str">
            <v>REV1-IBS REV</v>
          </cell>
        </row>
        <row r="19">
          <cell r="A19" t="str">
            <v>I95-VTC01-007</v>
          </cell>
          <cell r="B19" t="str">
            <v>Tôn tấm</v>
          </cell>
          <cell r="C19" t="str">
            <v>PL6X2000X CUỘN</v>
          </cell>
          <cell r="D19" t="str">
            <v>SS400</v>
          </cell>
          <cell r="E19" t="str">
            <v>m2</v>
          </cell>
          <cell r="F19">
            <v>47.099999999999994</v>
          </cell>
          <cell r="G19">
            <v>3276.7506828800006</v>
          </cell>
          <cell r="H19">
            <v>154334.95716364801</v>
          </cell>
          <cell r="O19">
            <v>3735.4957784832004</v>
          </cell>
          <cell r="P19">
            <v>175941.85116655871</v>
          </cell>
          <cell r="Q19">
            <v>3735.4957784832004</v>
          </cell>
          <cell r="R19">
            <v>175941.85116655871</v>
          </cell>
          <cell r="S19" t="str">
            <v>REV2-IBS REV-KHỔ  TÔN CẮT SAU</v>
          </cell>
        </row>
        <row r="20">
          <cell r="A20" t="str">
            <v>I95-VTC01-008</v>
          </cell>
          <cell r="B20" t="str">
            <v>Tôn tấm</v>
          </cell>
          <cell r="C20" t="str">
            <v>PL12X2000X12000</v>
          </cell>
          <cell r="D20" t="str">
            <v>SS400</v>
          </cell>
          <cell r="E20" t="str">
            <v>m2</v>
          </cell>
          <cell r="F20">
            <v>94.199999999999989</v>
          </cell>
          <cell r="G20">
            <v>26.570269440000001</v>
          </cell>
          <cell r="H20">
            <v>2502.9193812479998</v>
          </cell>
          <cell r="O20">
            <v>30.024404467199997</v>
          </cell>
          <cell r="P20">
            <v>2828.2989008102395</v>
          </cell>
          <cell r="Q20">
            <v>30.024404467199997</v>
          </cell>
          <cell r="R20">
            <v>2828.2989008102395</v>
          </cell>
          <cell r="S20" t="str">
            <v>REV2-IBS REV</v>
          </cell>
        </row>
        <row r="21">
          <cell r="A21" t="str">
            <v>I95-VTC01-009</v>
          </cell>
          <cell r="B21" t="str">
            <v>Tôn tấm</v>
          </cell>
          <cell r="C21" t="str">
            <v>PL16X2000X12000</v>
          </cell>
          <cell r="D21" t="str">
            <v>SS400</v>
          </cell>
          <cell r="E21" t="str">
            <v>m2</v>
          </cell>
          <cell r="F21">
            <v>125.6</v>
          </cell>
          <cell r="G21">
            <v>30.100584960000003</v>
          </cell>
          <cell r="H21">
            <v>3780.6334709760004</v>
          </cell>
          <cell r="O21">
            <v>34.013661004799999</v>
          </cell>
          <cell r="P21">
            <v>4272.1158222028798</v>
          </cell>
          <cell r="Q21">
            <v>34.013661004799999</v>
          </cell>
          <cell r="R21">
            <v>4272.1158222028798</v>
          </cell>
          <cell r="S21" t="str">
            <v>REV2-IBS REV</v>
          </cell>
        </row>
        <row r="22">
          <cell r="A22" t="str">
            <v>I95-VTC01-010</v>
          </cell>
          <cell r="B22" t="str">
            <v>Tôn tấm</v>
          </cell>
          <cell r="C22" t="str">
            <v>PL20X2000X12000</v>
          </cell>
          <cell r="D22" t="str">
            <v>SS400</v>
          </cell>
          <cell r="E22" t="str">
            <v>m2</v>
          </cell>
          <cell r="F22">
            <v>157</v>
          </cell>
          <cell r="G22">
            <v>15.60771072</v>
          </cell>
          <cell r="H22">
            <v>2450.4105830399999</v>
          </cell>
          <cell r="O22">
            <v>24</v>
          </cell>
          <cell r="P22">
            <v>3768</v>
          </cell>
          <cell r="Q22">
            <v>24</v>
          </cell>
          <cell r="R22">
            <v>3768</v>
          </cell>
          <cell r="S22" t="str">
            <v>REV2-IBS REV</v>
          </cell>
        </row>
        <row r="23">
          <cell r="A23" t="str">
            <v>I95-VTC01-011</v>
          </cell>
          <cell r="B23" t="str">
            <v>Tôn tấm</v>
          </cell>
          <cell r="C23" t="str">
            <v>PL28X2000X6000</v>
          </cell>
          <cell r="D23" t="str">
            <v>SS400</v>
          </cell>
          <cell r="E23" t="str">
            <v>m2</v>
          </cell>
          <cell r="F23">
            <v>219.8</v>
          </cell>
          <cell r="G23">
            <v>4.4593459199999996</v>
          </cell>
          <cell r="H23">
            <v>980.16423321599996</v>
          </cell>
          <cell r="O23">
            <v>12</v>
          </cell>
          <cell r="P23">
            <v>2637.6000000000004</v>
          </cell>
          <cell r="Q23">
            <v>12</v>
          </cell>
          <cell r="R23">
            <v>2637.6000000000004</v>
          </cell>
          <cell r="S23" t="str">
            <v>REV2-IBS REV</v>
          </cell>
        </row>
        <row r="24">
          <cell r="A24" t="str">
            <v>I95-VTC01-012</v>
          </cell>
          <cell r="B24" t="str">
            <v>Tôn tấm</v>
          </cell>
          <cell r="C24" t="str">
            <v>PL50X2000X9000</v>
          </cell>
          <cell r="D24" t="str">
            <v>SS400</v>
          </cell>
          <cell r="E24" t="str">
            <v>m2</v>
          </cell>
          <cell r="F24">
            <v>392.5</v>
          </cell>
          <cell r="G24">
            <v>13.935456000000002</v>
          </cell>
          <cell r="H24">
            <v>5469.6664800000008</v>
          </cell>
          <cell r="O24">
            <v>18</v>
          </cell>
          <cell r="P24">
            <v>7065</v>
          </cell>
          <cell r="Q24">
            <v>18</v>
          </cell>
          <cell r="R24">
            <v>7065</v>
          </cell>
          <cell r="S24" t="str">
            <v>REV2-IBS REV</v>
          </cell>
        </row>
        <row r="25">
          <cell r="A25" t="str">
            <v>I95-VTC01-013</v>
          </cell>
          <cell r="B25" t="str">
            <v>Tôn tấm</v>
          </cell>
          <cell r="C25" t="str">
            <v>PL12X12000X2000</v>
          </cell>
          <cell r="D25" t="str">
            <v>A572-GR50</v>
          </cell>
          <cell r="E25" t="str">
            <v>m2</v>
          </cell>
          <cell r="F25">
            <v>94.195919842705393</v>
          </cell>
          <cell r="G25">
            <v>118.62287776000001</v>
          </cell>
          <cell r="H25">
            <v>11173.791084992001</v>
          </cell>
          <cell r="O25">
            <v>134.0438518688</v>
          </cell>
          <cell r="P25">
            <v>12626.38392604096</v>
          </cell>
          <cell r="Q25">
            <v>134.0438518688</v>
          </cell>
          <cell r="R25">
            <v>12626.38392604096</v>
          </cell>
          <cell r="S25" t="str">
            <v>REV2-IBS REV</v>
          </cell>
        </row>
        <row r="26">
          <cell r="A26" t="str">
            <v>I95-VTC01-014</v>
          </cell>
          <cell r="B26" t="str">
            <v>Tôn tấm</v>
          </cell>
          <cell r="C26" t="str">
            <v>PL19X2000X12000</v>
          </cell>
          <cell r="D26" t="str">
            <v>A572-GR50</v>
          </cell>
          <cell r="E26" t="str">
            <v>m2</v>
          </cell>
          <cell r="F26">
            <v>149.15201494549467</v>
          </cell>
          <cell r="G26">
            <v>718.13356928000007</v>
          </cell>
          <cell r="H26">
            <v>107111.068858112</v>
          </cell>
          <cell r="O26">
            <v>811.49093328640004</v>
          </cell>
          <cell r="P26">
            <v>121035.50780966655</v>
          </cell>
          <cell r="Q26">
            <v>811.49093328640004</v>
          </cell>
          <cell r="R26">
            <v>121035.50780966655</v>
          </cell>
          <cell r="S26" t="str">
            <v>REV2-IBS REV</v>
          </cell>
        </row>
        <row r="27">
          <cell r="A27" t="str">
            <v>I95-VTC01-015</v>
          </cell>
          <cell r="B27" t="str">
            <v>Tôn tấm</v>
          </cell>
          <cell r="C27" t="str">
            <v>PL28X2000X6000</v>
          </cell>
          <cell r="D27" t="str">
            <v>A572-GR50</v>
          </cell>
          <cell r="E27" t="str">
            <v>m2</v>
          </cell>
          <cell r="F27">
            <v>219.8</v>
          </cell>
          <cell r="G27">
            <v>5.0167641600000001</v>
          </cell>
          <cell r="H27">
            <v>1102.6847623680001</v>
          </cell>
          <cell r="O27">
            <v>12</v>
          </cell>
          <cell r="P27">
            <v>2637.6000000000004</v>
          </cell>
          <cell r="Q27">
            <v>12</v>
          </cell>
          <cell r="R27">
            <v>2637.6000000000004</v>
          </cell>
          <cell r="S27" t="str">
            <v>REV2-IBS REV</v>
          </cell>
        </row>
        <row r="28">
          <cell r="A28" t="str">
            <v>I95-VTC01-016</v>
          </cell>
          <cell r="B28" t="str">
            <v>Tôn tấm</v>
          </cell>
          <cell r="C28" t="str">
            <v>PL32X2000X12000</v>
          </cell>
          <cell r="D28" t="str">
            <v>A572-GR50</v>
          </cell>
          <cell r="E28" t="str">
            <v>m2</v>
          </cell>
          <cell r="F28">
            <v>251.2</v>
          </cell>
          <cell r="G28">
            <v>745.72488000000021</v>
          </cell>
          <cell r="H28">
            <v>187326.08985600004</v>
          </cell>
          <cell r="O28">
            <v>842.66911440000013</v>
          </cell>
          <cell r="P28">
            <v>211678.48153728002</v>
          </cell>
          <cell r="Q28">
            <v>842.66911440000013</v>
          </cell>
          <cell r="R28">
            <v>211678.48153728002</v>
          </cell>
          <cell r="S28" t="str">
            <v>REV2-IBS REV</v>
          </cell>
        </row>
        <row r="29">
          <cell r="A29" t="str">
            <v>I95-VTC01-017</v>
          </cell>
          <cell r="B29" t="str">
            <v>Tôn tấm</v>
          </cell>
          <cell r="C29" t="str">
            <v>PL38X2000X12000</v>
          </cell>
          <cell r="D29" t="str">
            <v>A572-GR50</v>
          </cell>
          <cell r="E29" t="str">
            <v>m2</v>
          </cell>
          <cell r="F29">
            <v>298.2997915780698</v>
          </cell>
          <cell r="G29">
            <v>949.99599999999998</v>
          </cell>
          <cell r="H29">
            <v>283383.60879999999</v>
          </cell>
          <cell r="O29">
            <v>1063.9955200000002</v>
          </cell>
          <cell r="P29">
            <v>317389.64185600006</v>
          </cell>
          <cell r="Q29">
            <v>1063.9955200000002</v>
          </cell>
          <cell r="R29">
            <v>317389.64185600006</v>
          </cell>
          <cell r="S29" t="str">
            <v>REV2-IBS REV</v>
          </cell>
        </row>
        <row r="30">
          <cell r="A30" t="str">
            <v>I95-VTC01-018</v>
          </cell>
          <cell r="B30" t="str">
            <v>Tôn tấm</v>
          </cell>
          <cell r="C30" t="str">
            <v>PL50X2000X3000</v>
          </cell>
          <cell r="D30" t="str">
            <v>A572-GR50</v>
          </cell>
          <cell r="E30" t="str">
            <v>m2</v>
          </cell>
          <cell r="F30">
            <v>392.49999999999994</v>
          </cell>
          <cell r="G30">
            <v>3.3445094400000008</v>
          </cell>
          <cell r="H30">
            <v>1312.7199552000002</v>
          </cell>
          <cell r="O30">
            <v>6</v>
          </cell>
          <cell r="P30">
            <v>2354.9999999999995</v>
          </cell>
          <cell r="Q30">
            <v>6</v>
          </cell>
          <cell r="R30">
            <v>2354.9999999999995</v>
          </cell>
          <cell r="S30" t="str">
            <v>REV2-IBS REV</v>
          </cell>
        </row>
        <row r="31">
          <cell r="A31" t="str">
            <v>I95-VTC01-019</v>
          </cell>
          <cell r="B31" t="str">
            <v>Tôn tấm</v>
          </cell>
          <cell r="C31" t="str">
            <v>PL60X2000X12000</v>
          </cell>
          <cell r="D31" t="str">
            <v>A572-GR50</v>
          </cell>
          <cell r="E31" t="str">
            <v>m2</v>
          </cell>
          <cell r="F31">
            <v>471</v>
          </cell>
          <cell r="G31">
            <v>53.644800000000004</v>
          </cell>
          <cell r="H31">
            <v>25266.700800000002</v>
          </cell>
          <cell r="O31">
            <v>60.618623999999997</v>
          </cell>
          <cell r="P31">
            <v>28551.371904</v>
          </cell>
          <cell r="Q31">
            <v>60.618623999999997</v>
          </cell>
          <cell r="R31">
            <v>28551.371904</v>
          </cell>
          <cell r="S31" t="str">
            <v>REV2-IBS REV</v>
          </cell>
        </row>
        <row r="32">
          <cell r="A32" t="str">
            <v>I95-VTC01-020</v>
          </cell>
          <cell r="B32" t="str">
            <v>Tôn tấm</v>
          </cell>
          <cell r="C32" t="str">
            <v>PL65X2000X6000</v>
          </cell>
          <cell r="D32" t="str">
            <v>A572-GR50</v>
          </cell>
          <cell r="E32" t="str">
            <v>m2</v>
          </cell>
          <cell r="F32">
            <v>510.25</v>
          </cell>
          <cell r="G32">
            <v>6.1316006400000003</v>
          </cell>
          <cell r="H32">
            <v>3128.64922656</v>
          </cell>
          <cell r="O32">
            <v>12</v>
          </cell>
          <cell r="P32">
            <v>6123</v>
          </cell>
          <cell r="Q32">
            <v>12</v>
          </cell>
          <cell r="R32">
            <v>6123</v>
          </cell>
          <cell r="S32" t="str">
            <v>REV2-IBS REV</v>
          </cell>
        </row>
        <row r="33">
          <cell r="A33" t="str">
            <v>I95-VTC01-021</v>
          </cell>
          <cell r="B33" t="str">
            <v>Thép hình C</v>
          </cell>
          <cell r="C33" t="str">
            <v>C150X75X6.5X10-12000L</v>
          </cell>
          <cell r="D33" t="str">
            <v>SS400</v>
          </cell>
          <cell r="E33" t="str">
            <v>m</v>
          </cell>
          <cell r="F33">
            <v>18.600000000000001</v>
          </cell>
          <cell r="G33">
            <v>31.699200000000001</v>
          </cell>
          <cell r="H33">
            <v>589.60512000000006</v>
          </cell>
          <cell r="O33">
            <v>36</v>
          </cell>
          <cell r="P33">
            <v>669.6</v>
          </cell>
          <cell r="Q33">
            <v>36</v>
          </cell>
          <cell r="R33">
            <v>669.6</v>
          </cell>
          <cell r="S33" t="str">
            <v>REV2-IBS REV</v>
          </cell>
        </row>
        <row r="34">
          <cell r="A34" t="str">
            <v>I95-VTC01-022</v>
          </cell>
          <cell r="B34" t="str">
            <v>Thép hình C</v>
          </cell>
          <cell r="C34" t="str">
            <v>C200X80X7.5X11-12000L</v>
          </cell>
          <cell r="D34" t="str">
            <v>SS400</v>
          </cell>
          <cell r="E34" t="str">
            <v>m</v>
          </cell>
          <cell r="F34">
            <v>24.599999999999998</v>
          </cell>
          <cell r="G34">
            <v>439.52160000000003</v>
          </cell>
          <cell r="H34">
            <v>10812.23136</v>
          </cell>
          <cell r="O34">
            <v>480</v>
          </cell>
          <cell r="P34">
            <v>11807.999999999998</v>
          </cell>
          <cell r="Q34">
            <v>480</v>
          </cell>
          <cell r="R34">
            <v>11807.999999999998</v>
          </cell>
          <cell r="S34" t="str">
            <v>REV2-IBS REV</v>
          </cell>
        </row>
        <row r="35">
          <cell r="A35" t="str">
            <v>I95-VTC01-023</v>
          </cell>
          <cell r="B35" t="str">
            <v>Thép hình H</v>
          </cell>
          <cell r="C35" t="str">
            <v>H200X200X8X12-12000L</v>
          </cell>
          <cell r="D35" t="str">
            <v>SS400</v>
          </cell>
          <cell r="E35" t="str">
            <v>m</v>
          </cell>
          <cell r="F35">
            <v>49.900000000000006</v>
          </cell>
          <cell r="G35">
            <v>18.288</v>
          </cell>
          <cell r="H35">
            <v>912.57120000000009</v>
          </cell>
          <cell r="O35">
            <v>24</v>
          </cell>
          <cell r="P35">
            <v>1197.6000000000001</v>
          </cell>
          <cell r="Q35">
            <v>24</v>
          </cell>
          <cell r="R35">
            <v>1197.6000000000001</v>
          </cell>
          <cell r="S35" t="str">
            <v>REV2-IBS REV</v>
          </cell>
        </row>
        <row r="36">
          <cell r="A36" t="str">
            <v>I95-VTC01-024</v>
          </cell>
          <cell r="B36" t="str">
            <v>Thép hình H</v>
          </cell>
          <cell r="C36" t="str">
            <v>H294X200X8X12-12000L</v>
          </cell>
          <cell r="D36" t="str">
            <v>SS400</v>
          </cell>
          <cell r="E36" t="str">
            <v>m</v>
          </cell>
          <cell r="F36">
            <v>58.599999999999994</v>
          </cell>
          <cell r="G36">
            <v>429.76800000000003</v>
          </cell>
          <cell r="H36">
            <v>25184.4048</v>
          </cell>
          <cell r="O36">
            <v>468</v>
          </cell>
          <cell r="P36">
            <v>27424.799999999996</v>
          </cell>
          <cell r="Q36">
            <v>468</v>
          </cell>
          <cell r="R36">
            <v>27424.799999999996</v>
          </cell>
          <cell r="S36" t="str">
            <v>REV2-IBS REV</v>
          </cell>
        </row>
        <row r="37">
          <cell r="A37" t="str">
            <v>I95-VTC01-025</v>
          </cell>
          <cell r="B37" t="str">
            <v>Thép hình H</v>
          </cell>
          <cell r="C37" t="str">
            <v>H300X150X6.5X9-12000L</v>
          </cell>
          <cell r="D37" t="str">
            <v>SS400</v>
          </cell>
          <cell r="E37" t="str">
            <v>m</v>
          </cell>
          <cell r="F37">
            <v>36.699999999999996</v>
          </cell>
          <cell r="G37">
            <v>205.43520000000001</v>
          </cell>
          <cell r="H37">
            <v>7539.4718400000002</v>
          </cell>
          <cell r="O37">
            <v>228</v>
          </cell>
          <cell r="P37">
            <v>8367.5999999999985</v>
          </cell>
          <cell r="Q37">
            <v>228</v>
          </cell>
          <cell r="R37">
            <v>8367.5999999999985</v>
          </cell>
          <cell r="S37" t="str">
            <v>REV2-IBS REV</v>
          </cell>
        </row>
        <row r="38">
          <cell r="A38" t="str">
            <v>I95-VTC01-026</v>
          </cell>
          <cell r="B38" t="str">
            <v>Thép hình H</v>
          </cell>
          <cell r="C38" t="str">
            <v>H340X250X9X14-12000L</v>
          </cell>
          <cell r="D38" t="str">
            <v>SS400</v>
          </cell>
          <cell r="E38" t="str">
            <v>m</v>
          </cell>
          <cell r="F38">
            <v>79.699999999999989</v>
          </cell>
          <cell r="G38">
            <v>158.19120000000001</v>
          </cell>
          <cell r="H38">
            <v>12607.838639999998</v>
          </cell>
          <cell r="O38">
            <v>180</v>
          </cell>
          <cell r="P38">
            <v>14345.999999999998</v>
          </cell>
          <cell r="Q38">
            <v>180</v>
          </cell>
          <cell r="R38">
            <v>14345.999999999998</v>
          </cell>
          <cell r="S38" t="str">
            <v>REV2-IBS REV</v>
          </cell>
        </row>
        <row r="39">
          <cell r="A39" t="str">
            <v>I95-VTC01-027</v>
          </cell>
          <cell r="B39" t="str">
            <v>Thép hình H</v>
          </cell>
          <cell r="C39" t="str">
            <v>H600X200X11X17-12000L</v>
          </cell>
          <cell r="D39" t="str">
            <v>SS400</v>
          </cell>
          <cell r="E39" t="str">
            <v>m</v>
          </cell>
          <cell r="F39">
            <v>106</v>
          </cell>
          <cell r="G39">
            <v>338.32800000000003</v>
          </cell>
          <cell r="H39">
            <v>35862.768000000004</v>
          </cell>
          <cell r="O39">
            <v>372</v>
          </cell>
          <cell r="P39">
            <v>39432</v>
          </cell>
          <cell r="Q39">
            <v>372</v>
          </cell>
          <cell r="R39">
            <v>39432</v>
          </cell>
          <cell r="S39" t="str">
            <v>REV2-IBS REV</v>
          </cell>
        </row>
        <row r="40">
          <cell r="A40" t="str">
            <v>I95-VTC01-028</v>
          </cell>
          <cell r="B40" t="str">
            <v>Thép hình L</v>
          </cell>
          <cell r="C40" t="str">
            <v>L100X100X7-12000L</v>
          </cell>
          <cell r="D40" t="str">
            <v>SS400</v>
          </cell>
          <cell r="E40" t="str">
            <v>m</v>
          </cell>
          <cell r="F40">
            <v>10.7</v>
          </cell>
          <cell r="G40">
            <v>114.60480000000001</v>
          </cell>
          <cell r="H40">
            <v>1226.27136</v>
          </cell>
          <cell r="O40">
            <v>132</v>
          </cell>
          <cell r="P40">
            <v>1412.3999999999999</v>
          </cell>
          <cell r="Q40">
            <v>132</v>
          </cell>
          <cell r="R40">
            <v>1412.3999999999999</v>
          </cell>
          <cell r="S40" t="str">
            <v>REV2-IBS REV</v>
          </cell>
        </row>
        <row r="41">
          <cell r="A41" t="str">
            <v>I95-VTC01-029</v>
          </cell>
          <cell r="B41" t="str">
            <v>Thép hình L</v>
          </cell>
          <cell r="C41" t="str">
            <v>L120X120X8-12000L</v>
          </cell>
          <cell r="D41" t="str">
            <v>SS400</v>
          </cell>
          <cell r="E41" t="str">
            <v>m</v>
          </cell>
          <cell r="F41">
            <v>14.7</v>
          </cell>
          <cell r="G41">
            <v>229.20960000000002</v>
          </cell>
          <cell r="H41">
            <v>3369.38112</v>
          </cell>
          <cell r="O41">
            <v>252</v>
          </cell>
          <cell r="P41">
            <v>3704.3999999999996</v>
          </cell>
          <cell r="Q41">
            <v>252</v>
          </cell>
          <cell r="R41">
            <v>3704.3999999999996</v>
          </cell>
          <cell r="S41" t="str">
            <v>REV2-IBS REV</v>
          </cell>
        </row>
        <row r="42">
          <cell r="A42" t="str">
            <v>I95-VTC01-030</v>
          </cell>
          <cell r="B42" t="str">
            <v>Thép hình L</v>
          </cell>
          <cell r="C42" t="str">
            <v>L90X90X6-12000L</v>
          </cell>
          <cell r="D42" t="str">
            <v>SS400</v>
          </cell>
          <cell r="E42" t="str">
            <v>m</v>
          </cell>
          <cell r="F42">
            <v>8.2799999999999994</v>
          </cell>
          <cell r="G42">
            <v>341.98560000000003</v>
          </cell>
          <cell r="H42">
            <v>2831.6407680000002</v>
          </cell>
          <cell r="O42">
            <v>372</v>
          </cell>
          <cell r="P42">
            <v>3080.16</v>
          </cell>
          <cell r="Q42">
            <v>372</v>
          </cell>
          <cell r="R42">
            <v>3080.16</v>
          </cell>
          <cell r="S42" t="str">
            <v>REV2-IBS REV</v>
          </cell>
        </row>
        <row r="43">
          <cell r="A43" t="str">
            <v>VTC02</v>
          </cell>
          <cell r="B43" t="str">
            <v>Main-Material /  Vật tư chính thép trắng</v>
          </cell>
        </row>
        <row r="44">
          <cell r="A44" t="str">
            <v>VTC03</v>
          </cell>
          <cell r="B44" t="str">
            <v>Gratting-Material /  Vật tư gratting</v>
          </cell>
        </row>
        <row r="45">
          <cell r="A45" t="str">
            <v>VTC04</v>
          </cell>
          <cell r="B45" t="str">
            <v>Insulation-Material /  Vật tư bảo ôn</v>
          </cell>
        </row>
        <row r="46">
          <cell r="A46" t="str">
            <v>VPK</v>
          </cell>
          <cell r="B46" t="str">
            <v>Bolt-Material /  Vật tư bulong, phụ kiện</v>
          </cell>
        </row>
        <row r="47">
          <cell r="A47" t="str">
            <v>I95-VPK-001</v>
          </cell>
          <cell r="B47" t="str">
            <v>gasket</v>
          </cell>
          <cell r="C47" t="str">
            <v>GASKET-PL2-MUA THEO BẢN VẼ</v>
          </cell>
          <cell r="D47" t="str">
            <v>GARLOCK-GYLON 3510</v>
          </cell>
          <cell r="E47" t="str">
            <v>cái</v>
          </cell>
          <cell r="G47">
            <v>20</v>
          </cell>
          <cell r="M47">
            <v>20</v>
          </cell>
          <cell r="Q47">
            <v>20</v>
          </cell>
          <cell r="R47">
            <v>0</v>
          </cell>
        </row>
        <row r="48">
          <cell r="A48" t="str">
            <v>PRIORITY/  THỜI GIAN CẤP:</v>
          </cell>
        </row>
        <row r="49">
          <cell r="A49" t="str">
            <v xml:space="preserve">              CRITICAL (within 3 days) / NGAY LẬP TỨC (Dưới 3 ngày)                         </v>
          </cell>
          <cell r="C49" t="str">
            <v>URGENT / KHẨN CẤP</v>
          </cell>
          <cell r="G49" t="str">
            <v xml:space="preserve">    1 WEEK/ 1 TUẦN</v>
          </cell>
          <cell r="P49" t="str">
            <v>AS DELIVERY (Date: ……………)/ CẦN VÀO NGÀY :……………</v>
          </cell>
        </row>
        <row r="50">
          <cell r="A50" t="str">
            <v>REMARKS /  CHÚ Ý :</v>
          </cell>
        </row>
        <row r="51">
          <cell r="A51" t="str">
            <v>Các vật liệu mác  SS400, A106 chỉ số CE lớn nhất cho phép là 0.45%, vật liệu type 304 % cacbon nhỏ nhất yêu cầu là 0.04%, vật liệu thép ống không được có nguồn gốc từ trung quốc và ấn độ.
Nếu vật tư trong danh sách này không thể đặt mua, hoặc tồn kho không đáp ứng yêu cầu hoặc cần chuyển đổi, đề nghị đơn vị phụ trách thông báo lại</v>
          </cell>
        </row>
        <row r="52">
          <cell r="A52" t="str">
            <v>ASSIGN COST TO/ NGUỒN CHI PHÍ:</v>
          </cell>
        </row>
        <row r="53">
          <cell r="A53" t="str">
            <v xml:space="preserve">               PROJECT BUDGET/ NGÂN SÁCH DỰ ÁN</v>
          </cell>
          <cell r="C53" t="str">
            <v>PROJECT within IBS / DỰ ÁN NỘI BỘ</v>
          </cell>
          <cell r="G53" t="str">
            <v>TRADING &amp; SUPPLY / MMUA VÀ CUNG CẤP</v>
          </cell>
          <cell r="L53" t="str">
            <v>PRODUCTION,MAINTENANCE/ SẢN XUẤT,BẢO DƯỠNG</v>
          </cell>
          <cell r="S53" t="str">
            <v>OTHER/ Khác</v>
          </cell>
        </row>
        <row r="54">
          <cell r="A54" t="str">
            <v>REMARKS/  CHÚ Ý:</v>
          </cell>
        </row>
        <row r="56">
          <cell r="A56" t="str">
            <v>PURPOSE / MỤC DÍCH:</v>
          </cell>
        </row>
        <row r="57">
          <cell r="A57" t="str">
            <v>FOR IN-HOUSE/ CHO SỬ DỤNG</v>
          </cell>
          <cell r="I57" t="str">
            <v>FOR PROJECT/ DỰ ÁN</v>
          </cell>
        </row>
        <row r="58">
          <cell r="A58" t="str">
            <v xml:space="preserve">         Lost/Damaged/ Mất mát, hỏng hóc</v>
          </cell>
          <cell r="E58" t="str">
            <v xml:space="preserve">    Other/ Khác:</v>
          </cell>
          <cell r="I58" t="str">
            <v xml:space="preserve">         Shortage from previous ordered/Cấp thêm cho lần trước</v>
          </cell>
          <cell r="Q58" t="str">
            <v xml:space="preserve">    Lost,Damaged/Mất mát,hỏng hóc</v>
          </cell>
          <cell r="S58" t="str">
            <v xml:space="preserve">    Other/ Khác:</v>
          </cell>
        </row>
        <row r="59">
          <cell r="A59" t="str">
            <v xml:space="preserve">          Req'd as Spares,Stock/ Dự phòng</v>
          </cell>
          <cell r="I59" t="str">
            <v xml:space="preserve">        Balance from previous ordered/ Phần còn lại chưa cấp</v>
          </cell>
          <cell r="Q59" t="str">
            <v xml:space="preserve">    Req'd as Spares/ Dự phòng</v>
          </cell>
        </row>
        <row r="60">
          <cell r="A60" t="str">
            <v xml:space="preserve">          Consumables/ Vật tư tiêu hao</v>
          </cell>
          <cell r="I60" t="str">
            <v xml:space="preserve">         Replace wrong part/ Thay thế chi tiết sai</v>
          </cell>
          <cell r="Q60" t="str">
            <v xml:space="preserve">    Consumables/Vật tư tiêu hao</v>
          </cell>
        </row>
        <row r="63">
          <cell r="C63" t="str">
            <v>Requested by/ Yêu cầu:</v>
          </cell>
          <cell r="D63" t="str">
            <v>Reviewed by/ Kiểm tra:</v>
          </cell>
          <cell r="I63" t="str">
            <v>Project Manager/ Giám đốc dự án</v>
          </cell>
          <cell r="Q63" t="str">
            <v>Approved by/ Phê duyệt</v>
          </cell>
        </row>
        <row r="64">
          <cell r="A64" t="str">
            <v>Name/ Tên:</v>
          </cell>
        </row>
        <row r="65">
          <cell r="A65" t="str">
            <v>Position/ Vị trí:</v>
          </cell>
        </row>
        <row r="66">
          <cell r="A66" t="str">
            <v>Signature/ Chữ ký:</v>
          </cell>
        </row>
        <row r="67">
          <cell r="A67" t="str">
            <v>Date/ Ngày:</v>
          </cell>
        </row>
        <row r="69">
          <cell r="S69" t="str">
            <v>REF. DOC. NO.: ILS-PRC-F06A Rev. 0 (For Engineering only)</v>
          </cell>
        </row>
      </sheetData>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BSHI đơn 2 (2)"/>
      <sheetName val="IBSHI đơn 1"/>
    </sheetNames>
    <sheetDataSet>
      <sheetData sheetId="0">
        <row r="11">
          <cell r="A11" t="str">
            <v>I95-VTC01-028</v>
          </cell>
          <cell r="B11" t="str">
            <v>Thép V100*100*7*12000</v>
          </cell>
          <cell r="C11">
            <v>7</v>
          </cell>
          <cell r="D11">
            <v>84</v>
          </cell>
          <cell r="E11">
            <v>899</v>
          </cell>
          <cell r="F11">
            <v>13909.09</v>
          </cell>
          <cell r="G11">
            <v>12504272</v>
          </cell>
        </row>
        <row r="12">
          <cell r="A12" t="str">
            <v>I95-VTC01-030</v>
          </cell>
          <cell r="B12" t="str">
            <v>Thép V90*90*6*12000</v>
          </cell>
          <cell r="C12">
            <v>2</v>
          </cell>
          <cell r="D12">
            <v>24</v>
          </cell>
          <cell r="E12">
            <v>199</v>
          </cell>
          <cell r="F12">
            <v>13909.09</v>
          </cell>
          <cell r="G12">
            <v>2767909</v>
          </cell>
        </row>
        <row r="13">
          <cell r="A13" t="str">
            <v>I95-VTC01-034</v>
          </cell>
          <cell r="B13" t="str">
            <v>Thép U200*90*8*13,5*12000</v>
          </cell>
          <cell r="C13">
            <v>13</v>
          </cell>
          <cell r="D13">
            <v>156</v>
          </cell>
          <cell r="E13">
            <v>4727</v>
          </cell>
          <cell r="F13">
            <v>17272.73</v>
          </cell>
          <cell r="G13">
            <v>81648195</v>
          </cell>
        </row>
        <row r="14">
          <cell r="A14" t="str">
            <v>I95-VTC01-052</v>
          </cell>
          <cell r="B14" t="str">
            <v>Thép V100*100*10*12000</v>
          </cell>
          <cell r="C14">
            <v>22</v>
          </cell>
          <cell r="D14">
            <v>264</v>
          </cell>
          <cell r="E14">
            <v>3934</v>
          </cell>
          <cell r="F14">
            <v>13909.09</v>
          </cell>
          <cell r="G14">
            <v>54718360</v>
          </cell>
        </row>
        <row r="15">
          <cell r="A15" t="str">
            <v>I95-VTC01-061</v>
          </cell>
          <cell r="B15" t="str">
            <v>Thép V75*75*6*12000</v>
          </cell>
          <cell r="C15">
            <v>56</v>
          </cell>
          <cell r="D15">
            <v>672</v>
          </cell>
          <cell r="E15">
            <v>4603</v>
          </cell>
          <cell r="F15">
            <v>13909.09</v>
          </cell>
          <cell r="G15">
            <v>64023541</v>
          </cell>
        </row>
        <row r="16">
          <cell r="A16" t="str">
            <v>I95-VTC01-079</v>
          </cell>
          <cell r="B16" t="str">
            <v>Thép tròn D14*6000</v>
          </cell>
          <cell r="C16">
            <v>6</v>
          </cell>
          <cell r="D16">
            <v>36</v>
          </cell>
          <cell r="E16">
            <v>43</v>
          </cell>
          <cell r="F16">
            <v>14181.82</v>
          </cell>
          <cell r="G16">
            <v>609818</v>
          </cell>
        </row>
        <row r="17">
          <cell r="A17" t="str">
            <v>I95-VTC01-083</v>
          </cell>
          <cell r="B17" t="str">
            <v>Thép U250*90*9*13*12000</v>
          </cell>
          <cell r="C17">
            <v>8</v>
          </cell>
          <cell r="D17">
            <v>96</v>
          </cell>
          <cell r="E17">
            <v>3322</v>
          </cell>
          <cell r="F17">
            <v>17272.73</v>
          </cell>
          <cell r="G17">
            <v>57380009</v>
          </cell>
        </row>
        <row r="18">
          <cell r="A18" t="str">
            <v>I95-VTC01-088</v>
          </cell>
          <cell r="B18" t="str">
            <v>Thép U100*50*5*7,5*12000</v>
          </cell>
          <cell r="C18">
            <v>18</v>
          </cell>
          <cell r="D18">
            <v>216</v>
          </cell>
          <cell r="E18">
            <v>2022</v>
          </cell>
          <cell r="F18">
            <v>17090.91</v>
          </cell>
          <cell r="G18">
            <v>34557820</v>
          </cell>
        </row>
        <row r="19">
          <cell r="A19" t="str">
            <v>I95-VTC01-114</v>
          </cell>
          <cell r="B19" t="str">
            <v>Thép V65*65*6*12000</v>
          </cell>
          <cell r="C19">
            <v>20</v>
          </cell>
          <cell r="D19">
            <v>240</v>
          </cell>
          <cell r="E19">
            <v>1418</v>
          </cell>
          <cell r="F19">
            <v>13909.09</v>
          </cell>
          <cell r="G19">
            <v>19723090</v>
          </cell>
        </row>
        <row r="20">
          <cell r="A20" t="str">
            <v>I95-VTC01-029</v>
          </cell>
          <cell r="B20" t="str">
            <v>Thép V120*120*8*12000</v>
          </cell>
          <cell r="C20">
            <v>8</v>
          </cell>
          <cell r="D20">
            <v>96</v>
          </cell>
          <cell r="E20">
            <v>1411</v>
          </cell>
          <cell r="F20">
            <v>15000</v>
          </cell>
          <cell r="G20">
            <v>21165000</v>
          </cell>
        </row>
        <row r="21">
          <cell r="A21" t="str">
            <v>I95-VTC01-021</v>
          </cell>
          <cell r="B21" t="str">
            <v>Thép U150*75*6,5*10*6000</v>
          </cell>
          <cell r="C21">
            <v>1</v>
          </cell>
          <cell r="E21">
            <v>72</v>
          </cell>
          <cell r="F21">
            <v>17090.91</v>
          </cell>
          <cell r="G21">
            <v>1230546</v>
          </cell>
        </row>
      </sheetData>
      <sheetData sheetId="1"/>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BG"/>
    </sheetNames>
    <sheetDataSet>
      <sheetData sheetId="0">
        <row r="18">
          <cell r="B18" t="str">
            <v>I95-VTC04-009</v>
          </cell>
          <cell r="C18" t="str">
            <v>WASHER TRÒN( % C min 0.04%)</v>
          </cell>
          <cell r="D18" t="str">
            <v>ROUND WASHER OD76XID14X2.6mm-SUS304</v>
          </cell>
          <cell r="J18" t="str">
            <v>Cái</v>
          </cell>
          <cell r="K18">
            <v>7426</v>
          </cell>
          <cell r="L18">
            <v>14060</v>
          </cell>
          <cell r="M18">
            <v>104409560</v>
          </cell>
        </row>
        <row r="19">
          <cell r="B19" t="str">
            <v>I95-VTC04-020</v>
          </cell>
          <cell r="C19" t="str">
            <v>ĐINH HÀN( % C min 0.04%)</v>
          </cell>
          <cell r="D19" t="str">
            <v>STUD-RB10X152-REN M10X1.5- 32mm-SUS304</v>
          </cell>
          <cell r="E19" t="str">
            <v>JIS G4303-SUS304</v>
          </cell>
          <cell r="F19" t="str">
            <v>Thanh ren M10X152 SUS304H</v>
          </cell>
          <cell r="J19" t="str">
            <v>Cái</v>
          </cell>
          <cell r="K19">
            <v>20</v>
          </cell>
          <cell r="L19">
            <v>17100</v>
          </cell>
          <cell r="M19">
            <v>342000</v>
          </cell>
          <cell r="N19" t="str">
            <v>Giá cũ</v>
          </cell>
        </row>
        <row r="20">
          <cell r="B20" t="str">
            <v>I95-VTC04-021</v>
          </cell>
          <cell r="C20" t="str">
            <v>ĐINH HÀN( % C min 0.04%)</v>
          </cell>
          <cell r="D20" t="str">
            <v>STUD-RB10X171-REN M10X1.5- 32mm-SUS304</v>
          </cell>
          <cell r="E20" t="str">
            <v>JIS G4303-SUS304</v>
          </cell>
          <cell r="F20" t="str">
            <v>Thanh ren M10X171 SUS304H</v>
          </cell>
          <cell r="J20" t="str">
            <v>Cái</v>
          </cell>
          <cell r="K20">
            <v>5</v>
          </cell>
          <cell r="L20">
            <v>18620</v>
          </cell>
          <cell r="M20">
            <v>93100</v>
          </cell>
          <cell r="N20" t="str">
            <v>Giá cũ</v>
          </cell>
        </row>
        <row r="21">
          <cell r="B21" t="str">
            <v>I95-VTC04-040</v>
          </cell>
          <cell r="C21" t="str">
            <v>đinh hàn</v>
          </cell>
          <cell r="D21" t="str">
            <v>STUD-RB10X152-REN M10X1.5- 32mm-SUS309S</v>
          </cell>
          <cell r="E21" t="str">
            <v>JIS.G4303_SUS309S</v>
          </cell>
          <cell r="F21" t="str">
            <v>Thanh ren M10x152 SUS309S</v>
          </cell>
          <cell r="J21" t="str">
            <v>Cái</v>
          </cell>
          <cell r="K21">
            <v>25</v>
          </cell>
          <cell r="L21">
            <v>64600</v>
          </cell>
          <cell r="M21">
            <v>1615000</v>
          </cell>
          <cell r="N21" t="str">
            <v>Giá cũ</v>
          </cell>
        </row>
        <row r="22">
          <cell r="B22" t="str">
            <v>I95-VTC04-041</v>
          </cell>
          <cell r="C22" t="str">
            <v>đinh hàn</v>
          </cell>
          <cell r="D22" t="str">
            <v>STUD-RB10X241-REN M10X1.5- 32mm-SUS309S</v>
          </cell>
          <cell r="E22" t="str">
            <v>JIS.G4303_SUS309S</v>
          </cell>
          <cell r="F22" t="str">
            <v>Thanh ren M10x241 SUS309S</v>
          </cell>
          <cell r="J22" t="str">
            <v>Cái</v>
          </cell>
          <cell r="K22">
            <v>5</v>
          </cell>
          <cell r="L22">
            <v>77520</v>
          </cell>
          <cell r="M22">
            <v>387600</v>
          </cell>
          <cell r="N22" t="str">
            <v>Giá cũ</v>
          </cell>
        </row>
        <row r="23">
          <cell r="B23" t="str">
            <v>I95-VTC04-043</v>
          </cell>
          <cell r="C23" t="str">
            <v>NUT-phải lắp vào được stud M10</v>
          </cell>
          <cell r="D23" t="str">
            <v>NUT M10-ISO4032-SUS309S</v>
          </cell>
          <cell r="E23" t="str">
            <v>JIS G4303-SUS309S</v>
          </cell>
          <cell r="F23" t="str">
            <v>Ecu M10 inox 309S</v>
          </cell>
          <cell r="J23" t="str">
            <v>Cái</v>
          </cell>
          <cell r="K23">
            <v>50</v>
          </cell>
          <cell r="L23">
            <v>56600</v>
          </cell>
          <cell r="M23">
            <v>2830000</v>
          </cell>
          <cell r="N23" t="str">
            <v>Giá cũ</v>
          </cell>
        </row>
        <row r="24">
          <cell r="B24" t="str">
            <v>I95-VTC04-047</v>
          </cell>
          <cell r="C24" t="str">
            <v>ĐINH HÀN( % C min 0.04%)</v>
          </cell>
          <cell r="D24" t="str">
            <v>STUD-RB10X286-REN M10X1.5- 32mm-SUS304</v>
          </cell>
          <cell r="K24">
            <v>30</v>
          </cell>
          <cell r="L24">
            <v>28880</v>
          </cell>
          <cell r="M24">
            <v>866400</v>
          </cell>
          <cell r="N24" t="str">
            <v>Giá cũ</v>
          </cell>
        </row>
        <row r="25">
          <cell r="B25" t="str">
            <v>I95-VTC04-050</v>
          </cell>
          <cell r="C25" t="str">
            <v>ĐINH HÀN-SCR BAFER( % C min 0.04%)</v>
          </cell>
          <cell r="D25" t="str">
            <v>STUD-3/8"DIA x 4"LENGTH-THREAD 2 1/4"-A479TP304</v>
          </cell>
          <cell r="E25" t="str">
            <v>A479-TP304</v>
          </cell>
          <cell r="F25" t="str">
            <v>Thanh ren -3/8" x 4"</v>
          </cell>
          <cell r="J25" t="str">
            <v>cái</v>
          </cell>
          <cell r="K25">
            <v>5700</v>
          </cell>
          <cell r="L25">
            <v>12800</v>
          </cell>
          <cell r="M25">
            <v>72960000</v>
          </cell>
        </row>
        <row r="26">
          <cell r="B26" t="str">
            <v>I95-VTC04-051</v>
          </cell>
          <cell r="C26" t="str">
            <v>NUT-SCR BAFER( % C min 0.04%)</v>
          </cell>
          <cell r="D26" t="str">
            <v>NUT-3/8"-A194-GR8</v>
          </cell>
          <cell r="E26" t="str">
            <v>A194-GR8</v>
          </cell>
          <cell r="F26" t="str">
            <v>Ecu 3/8''</v>
          </cell>
          <cell r="J26" t="str">
            <v>cái</v>
          </cell>
          <cell r="K26">
            <v>11400</v>
          </cell>
          <cell r="L26">
            <v>2400</v>
          </cell>
          <cell r="M26">
            <v>27360000</v>
          </cell>
        </row>
        <row r="27">
          <cell r="B27" t="str">
            <v>I95-VTC04-052</v>
          </cell>
          <cell r="C27" t="str">
            <v>WASHER-SCR BAFER( % C min 0.04%)</v>
          </cell>
          <cell r="D27" t="str">
            <v>3/8" WASHER-1 1/2 "ODx1/8" THK-TP304</v>
          </cell>
          <cell r="E27" t="str">
            <v>TP304</v>
          </cell>
          <cell r="F27" t="str">
            <v>Vòng đệm phẳng 3/8''</v>
          </cell>
          <cell r="J27" t="str">
            <v>cái</v>
          </cell>
          <cell r="K27">
            <v>5700</v>
          </cell>
          <cell r="L27">
            <v>5600</v>
          </cell>
          <cell r="M27">
            <v>31920000</v>
          </cell>
        </row>
        <row r="28">
          <cell r="B28" t="str">
            <v>I95-VTC04-053</v>
          </cell>
          <cell r="C28" t="str">
            <v>ĐINH HÀN( % C min 0.04%)</v>
          </cell>
          <cell r="D28" t="str">
            <v>STUD-RB10X351-REN M10X1.5- 32mm-SUS304</v>
          </cell>
          <cell r="K28">
            <v>40</v>
          </cell>
          <cell r="L28">
            <v>45280</v>
          </cell>
          <cell r="M28">
            <v>1811200</v>
          </cell>
        </row>
        <row r="29">
          <cell r="B29" t="str">
            <v>I95-VPK-013</v>
          </cell>
          <cell r="C29" t="str">
            <v>CHỐT-MUA THEO BV</v>
          </cell>
          <cell r="D29" t="str">
            <v>CLEVIS PIN Ø12x52-DIN 1444-MẠ ĐIỆN PHÂN</v>
          </cell>
          <cell r="E29" t="str">
            <v>JIS G3101-SS400-MG</v>
          </cell>
          <cell r="F29" t="str">
            <v>Chốt Ø12x52</v>
          </cell>
          <cell r="J29" t="str">
            <v>Cái</v>
          </cell>
          <cell r="K29">
            <v>96</v>
          </cell>
          <cell r="L29">
            <v>100000</v>
          </cell>
          <cell r="M29">
            <v>9600000</v>
          </cell>
          <cell r="N29" t="str">
            <v>Giá cũ</v>
          </cell>
        </row>
        <row r="30">
          <cell r="B30" t="str">
            <v>I95-VPK-014</v>
          </cell>
          <cell r="C30" t="str">
            <v>GIỮ CHỐT-MUA THEO BV</v>
          </cell>
          <cell r="D30" t="str">
            <v>COTTER PIN Ø3.2x25L-DIN 94- MẠ ĐIỆN PHÂN</v>
          </cell>
          <cell r="E30" t="str">
            <v>JIS G3101-SS400-MG</v>
          </cell>
          <cell r="F30" t="str">
            <v>Chốt chẻ Ø3.2x25L</v>
          </cell>
          <cell r="H30" t="str">
            <v>Carbon steel</v>
          </cell>
          <cell r="I30" t="str">
            <v>Mạ điện phân</v>
          </cell>
          <cell r="J30" t="str">
            <v>Cái</v>
          </cell>
          <cell r="K30">
            <v>96</v>
          </cell>
          <cell r="L30">
            <v>5000</v>
          </cell>
          <cell r="M30">
            <v>480000</v>
          </cell>
          <cell r="N30" t="str">
            <v>Giá cũ</v>
          </cell>
        </row>
        <row r="31">
          <cell r="B31" t="str">
            <v>I95-VPK-015</v>
          </cell>
          <cell r="C31" t="str">
            <v>eye bolt-MẠ XEM BV</v>
          </cell>
          <cell r="D31" t="str">
            <v>EYE BOLT M14+2NUT+1WASHER-xEM BẢN VẼ</v>
          </cell>
          <cell r="E31" t="str">
            <v>SS400</v>
          </cell>
          <cell r="F31" t="str">
            <v>Bulong vòng (B+2E+1P) M14</v>
          </cell>
          <cell r="H31" t="str">
            <v>Carbon steel</v>
          </cell>
          <cell r="I31" t="str">
            <v>Mạ điện phân</v>
          </cell>
          <cell r="J31" t="str">
            <v>Cái</v>
          </cell>
          <cell r="K31">
            <v>12</v>
          </cell>
          <cell r="L31">
            <v>250000</v>
          </cell>
          <cell r="M31">
            <v>3000000</v>
          </cell>
          <cell r="N31" t="str">
            <v>Giá cũ</v>
          </cell>
        </row>
        <row r="32">
          <cell r="B32" t="str">
            <v>I95-VPK-016</v>
          </cell>
          <cell r="C32" t="str">
            <v>eye bolt-MẠ XEM BV</v>
          </cell>
          <cell r="D32" t="str">
            <v>EYE BOLT M16x137(1 EYE BOLT+01 WASHER+
01 HANDLE NUT)
-xEM BẢN VẼ</v>
          </cell>
          <cell r="E32" t="str">
            <v>SS400</v>
          </cell>
          <cell r="F32" t="str">
            <v>Bulong tay quay (B+P+1EQ) M16x137</v>
          </cell>
          <cell r="H32" t="str">
            <v>Carbon steel</v>
          </cell>
          <cell r="I32" t="str">
            <v>Mạ điện phân</v>
          </cell>
          <cell r="J32" t="str">
            <v>Bộ</v>
          </cell>
          <cell r="K32">
            <v>96</v>
          </cell>
          <cell r="L32">
            <v>160000</v>
          </cell>
          <cell r="M32">
            <v>15360000</v>
          </cell>
          <cell r="N32" t="str">
            <v>Giá cũ</v>
          </cell>
        </row>
        <row r="33">
          <cell r="B33" t="str">
            <v>I95-VPK-017</v>
          </cell>
          <cell r="C33" t="str">
            <v>ĐỆM</v>
          </cell>
          <cell r="D33" t="str">
            <v>WASHER-M12-ISO7089-8-HDG</v>
          </cell>
          <cell r="E33" t="str">
            <v>ZINC</v>
          </cell>
          <cell r="F33" t="str">
            <v>Vòng đệm phẳng M12</v>
          </cell>
          <cell r="H33" t="str">
            <v>Carbon steel</v>
          </cell>
          <cell r="I33" t="str">
            <v>Mạ đen - mạ điện phân.</v>
          </cell>
          <cell r="J33" t="str">
            <v>Bộ</v>
          </cell>
          <cell r="K33">
            <v>96</v>
          </cell>
          <cell r="L33">
            <v>600</v>
          </cell>
          <cell r="M33">
            <v>57600</v>
          </cell>
          <cell r="N33" t="str">
            <v>Giá cũ</v>
          </cell>
        </row>
        <row r="34">
          <cell r="B34" t="str">
            <v>I95-VPK-019</v>
          </cell>
          <cell r="C34" t="str">
            <v>NUT-KHÔNG MẠ</v>
          </cell>
          <cell r="D34" t="str">
            <v>NUT-3/4"-A563-BLACK</v>
          </cell>
          <cell r="E34" t="str">
            <v>A-563 HEX NUT</v>
          </cell>
          <cell r="F34" t="str">
            <v>Ecu 3/4''</v>
          </cell>
          <cell r="H34" t="str">
            <v>200 HV</v>
          </cell>
          <cell r="I34" t="str">
            <v>Mạ điện phân</v>
          </cell>
          <cell r="J34" t="str">
            <v>Cái</v>
          </cell>
          <cell r="K34">
            <v>100</v>
          </cell>
          <cell r="L34">
            <v>15800</v>
          </cell>
          <cell r="M34">
            <v>1580000</v>
          </cell>
          <cell r="N34" t="str">
            <v>Giá cũ</v>
          </cell>
        </row>
      </sheetData>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T03 (TM)"/>
      <sheetName val="DT04 (TM) "/>
      <sheetName val="DT05 (TM) "/>
      <sheetName val="TK 060"/>
    </sheetNames>
    <sheetDataSet>
      <sheetData sheetId="0"/>
      <sheetData sheetId="1" refreshError="1"/>
      <sheetData sheetId="2" refreshError="1"/>
      <sheetData sheetId="3">
        <row r="11">
          <cell r="L11">
            <v>23855149426.269787</v>
          </cell>
        </row>
        <row r="58">
          <cell r="L58">
            <v>33177326160.711021</v>
          </cell>
        </row>
        <row r="151">
          <cell r="L151">
            <v>118968428.99204224</v>
          </cell>
        </row>
        <row r="156">
          <cell r="L156">
            <v>6233896682.6479979</v>
          </cell>
        </row>
        <row r="166">
          <cell r="L166">
            <v>215205549.22850811</v>
          </cell>
        </row>
        <row r="180">
          <cell r="L180">
            <v>6732529802.3436422</v>
          </cell>
        </row>
        <row r="201">
          <cell r="L201">
            <v>7712819618.0805206</v>
          </cell>
        </row>
        <row r="293">
          <cell r="L293">
            <v>619382073.67915845</v>
          </cell>
        </row>
        <row r="311">
          <cell r="L311">
            <v>1042153352.5849534</v>
          </cell>
        </row>
        <row r="318">
          <cell r="L318">
            <v>11497242493.471827</v>
          </cell>
        </row>
        <row r="328">
          <cell r="L328">
            <v>1560285081.8163459</v>
          </cell>
        </row>
        <row r="346">
          <cell r="L346">
            <v>3802179610.7202549</v>
          </cell>
        </row>
        <row r="382">
          <cell r="L382">
            <v>1079985564.7140136</v>
          </cell>
        </row>
        <row r="389">
          <cell r="L389">
            <v>96975826.903852135</v>
          </cell>
        </row>
        <row r="405">
          <cell r="L405">
            <v>710650202.2482307</v>
          </cell>
        </row>
        <row r="428">
          <cell r="L428">
            <v>134706913.99527091</v>
          </cell>
        </row>
        <row r="454">
          <cell r="L454">
            <v>44336036.537412368</v>
          </cell>
        </row>
        <row r="468">
          <cell r="L468">
            <v>625619881.06737924</v>
          </cell>
        </row>
      </sheetData>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3.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24.xml"/><Relationship Id="rId1" Type="http://schemas.openxmlformats.org/officeDocument/2006/relationships/printerSettings" Target="../printerSettings/printerSettings24.bin"/></Relationships>
</file>

<file path=xl/worksheets/_rels/sheet26.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25.bin"/></Relationships>
</file>

<file path=xl/worksheets/_rels/sheet27.xml.rels><?xml version="1.0" encoding="UTF-8" standalone="yes"?>
<Relationships xmlns="http://schemas.openxmlformats.org/package/2006/relationships"><Relationship Id="rId2" Type="http://schemas.openxmlformats.org/officeDocument/2006/relationships/drawing" Target="../drawings/drawing26.xml"/><Relationship Id="rId1" Type="http://schemas.openxmlformats.org/officeDocument/2006/relationships/printerSettings" Target="../printerSettings/printerSettings26.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27.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28.xml"/><Relationship Id="rId1" Type="http://schemas.openxmlformats.org/officeDocument/2006/relationships/printerSettings" Target="../printerSettings/printerSettings28.bin"/></Relationships>
</file>

<file path=xl/worksheets/_rels/sheet30.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29.bin"/></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30.xml"/><Relationship Id="rId1" Type="http://schemas.openxmlformats.org/officeDocument/2006/relationships/printerSettings" Target="../printerSettings/printerSettings30.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1.bin"/></Relationships>
</file>

<file path=xl/worksheets/_rels/sheet33.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printerSettings" Target="../printerSettings/printerSettings32.bin"/></Relationships>
</file>

<file path=xl/worksheets/_rels/sheet34.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3.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34.xml"/><Relationship Id="rId1" Type="http://schemas.openxmlformats.org/officeDocument/2006/relationships/printerSettings" Target="../printerSettings/printerSettings34.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worksheets/_rels/sheet37.xml.rels><?xml version="1.0" encoding="UTF-8" standalone="yes"?>
<Relationships xmlns="http://schemas.openxmlformats.org/package/2006/relationships"><Relationship Id="rId2" Type="http://schemas.openxmlformats.org/officeDocument/2006/relationships/drawing" Target="../drawings/drawing36.xml"/><Relationship Id="rId1" Type="http://schemas.openxmlformats.org/officeDocument/2006/relationships/printerSettings" Target="../printerSettings/printerSettings36.bin"/></Relationships>
</file>

<file path=xl/worksheets/_rels/sheet38.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7.bin"/></Relationships>
</file>

<file path=xl/worksheets/_rels/sheet39.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38.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9.bin"/></Relationships>
</file>

<file path=xl/worksheets/_rels/sheet41.xml.rels><?xml version="1.0" encoding="UTF-8" standalone="yes"?>
<Relationships xmlns="http://schemas.openxmlformats.org/package/2006/relationships"><Relationship Id="rId2" Type="http://schemas.openxmlformats.org/officeDocument/2006/relationships/drawing" Target="../drawings/drawing40.xml"/><Relationship Id="rId1" Type="http://schemas.openxmlformats.org/officeDocument/2006/relationships/printerSettings" Target="../printerSettings/printerSettings40.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41.bin"/></Relationships>
</file>

<file path=xl/worksheets/_rels/sheet43.xml.rels><?xml version="1.0" encoding="UTF-8" standalone="yes"?>
<Relationships xmlns="http://schemas.openxmlformats.org/package/2006/relationships"><Relationship Id="rId2" Type="http://schemas.openxmlformats.org/officeDocument/2006/relationships/drawing" Target="../drawings/drawing42.xml"/><Relationship Id="rId1" Type="http://schemas.openxmlformats.org/officeDocument/2006/relationships/printerSettings" Target="../printerSettings/printerSettings42.bin"/></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43.bin"/></Relationships>
</file>

<file path=xl/worksheets/_rels/sheet45.xml.rels><?xml version="1.0" encoding="UTF-8" standalone="yes"?>
<Relationships xmlns="http://schemas.openxmlformats.org/package/2006/relationships"><Relationship Id="rId2" Type="http://schemas.openxmlformats.org/officeDocument/2006/relationships/drawing" Target="../drawings/drawing44.xml"/><Relationship Id="rId1" Type="http://schemas.openxmlformats.org/officeDocument/2006/relationships/printerSettings" Target="../printerSettings/printerSettings44.bin"/></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5.bin"/></Relationships>
</file>

<file path=xl/worksheets/_rels/sheet47.xml.rels><?xml version="1.0" encoding="UTF-8" standalone="yes"?>
<Relationships xmlns="http://schemas.openxmlformats.org/package/2006/relationships"><Relationship Id="rId2" Type="http://schemas.openxmlformats.org/officeDocument/2006/relationships/drawing" Target="../drawings/drawing46.xml"/><Relationship Id="rId1" Type="http://schemas.openxmlformats.org/officeDocument/2006/relationships/printerSettings" Target="../printerSettings/printerSettings46.bin"/></Relationships>
</file>

<file path=xl/worksheets/_rels/sheet48.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7.bin"/></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48.xml"/><Relationship Id="rId1" Type="http://schemas.openxmlformats.org/officeDocument/2006/relationships/printerSettings" Target="../printerSettings/printerSettings48.bin"/></Relationships>
</file>

<file path=xl/worksheets/_rels/sheet50.xml.rels><?xml version="1.0" encoding="UTF-8" standalone="yes"?>
<Relationships xmlns="http://schemas.openxmlformats.org/package/2006/relationships"><Relationship Id="rId1" Type="http://schemas.openxmlformats.org/officeDocument/2006/relationships/printerSettings" Target="../printerSettings/printerSettings49.bin"/></Relationships>
</file>

<file path=xl/worksheets/_rels/sheet51.xml.rels><?xml version="1.0" encoding="UTF-8" standalone="yes"?>
<Relationships xmlns="http://schemas.openxmlformats.org/package/2006/relationships"><Relationship Id="rId3" Type="http://schemas.openxmlformats.org/officeDocument/2006/relationships/drawing" Target="../drawings/drawing49.xml"/><Relationship Id="rId2" Type="http://schemas.openxmlformats.org/officeDocument/2006/relationships/printerSettings" Target="../printerSettings/printerSettings50.bin"/><Relationship Id="rId1" Type="http://schemas.openxmlformats.org/officeDocument/2006/relationships/hyperlink" Target="http://www.inox/" TargetMode="External"/></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51.bin"/></Relationships>
</file>

<file path=xl/worksheets/_rels/sheet53.xml.rels><?xml version="1.0" encoding="UTF-8" standalone="yes"?>
<Relationships xmlns="http://schemas.openxmlformats.org/package/2006/relationships"><Relationship Id="rId2" Type="http://schemas.openxmlformats.org/officeDocument/2006/relationships/drawing" Target="../drawings/drawing50.xml"/><Relationship Id="rId1" Type="http://schemas.openxmlformats.org/officeDocument/2006/relationships/printerSettings" Target="../printerSettings/printerSettings52.bin"/></Relationships>
</file>

<file path=xl/worksheets/_rels/sheet54.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5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664718-77FB-4760-A2E5-C2762E5CEABC}">
  <sheetPr>
    <pageSetUpPr fitToPage="1"/>
  </sheetPr>
  <dimension ref="A1:U21"/>
  <sheetViews>
    <sheetView view="pageBreakPreview" topLeftCell="A4" zoomScale="55" zoomScaleNormal="70" zoomScaleSheetLayoutView="55" workbookViewId="0">
      <selection activeCell="B17" sqref="B17"/>
    </sheetView>
  </sheetViews>
  <sheetFormatPr defaultColWidth="18.5" defaultRowHeight="13"/>
  <cols>
    <col min="1" max="1" width="22.796875" style="516" customWidth="1"/>
    <col min="2" max="2" width="31.69921875" style="504" customWidth="1"/>
    <col min="3" max="3" width="30.5" style="504" customWidth="1"/>
    <col min="4" max="4" width="13.59765625" style="504" customWidth="1"/>
    <col min="5" max="5" width="18.296875" style="504" customWidth="1"/>
    <col min="6" max="6" width="11.3984375" style="504" customWidth="1"/>
    <col min="7" max="7" width="14.69921875" style="504" customWidth="1"/>
    <col min="8" max="8" width="13.3984375" style="504" customWidth="1"/>
    <col min="9" max="9" width="14" style="504" customWidth="1"/>
    <col min="10" max="10" width="24.19921875" style="504" customWidth="1"/>
    <col min="11" max="11" width="21.3984375" style="504" customWidth="1"/>
    <col min="12" max="12" width="9.59765625" style="504" customWidth="1"/>
    <col min="13" max="13" width="19.8984375" style="516" customWidth="1"/>
    <col min="14" max="14" width="22.5" style="504" customWidth="1"/>
    <col min="15" max="15" width="12.5" style="504" customWidth="1"/>
    <col min="16" max="16" width="17.296875" style="504" customWidth="1"/>
    <col min="17" max="17" width="21.5" style="504" bestFit="1" customWidth="1"/>
    <col min="18" max="18" width="11" style="504" customWidth="1"/>
    <col min="19" max="19" width="15.09765625" style="504" customWidth="1"/>
    <col min="20" max="20" width="12.296875" style="504" customWidth="1"/>
    <col min="21" max="21" width="29.09765625" style="504" customWidth="1"/>
    <col min="22" max="16384" width="18.5" style="504"/>
  </cols>
  <sheetData>
    <row r="1" spans="1:21" ht="51.65" customHeight="1">
      <c r="A1" s="2202" t="s">
        <v>910</v>
      </c>
      <c r="B1" s="2202"/>
      <c r="C1" s="2202"/>
      <c r="D1" s="2202"/>
      <c r="E1" s="2202"/>
      <c r="F1" s="2202"/>
      <c r="G1" s="2202"/>
      <c r="H1" s="2202"/>
      <c r="I1" s="2202"/>
      <c r="J1" s="2202"/>
      <c r="K1" s="2202"/>
      <c r="L1" s="2202"/>
      <c r="M1" s="2202"/>
      <c r="N1" s="503"/>
      <c r="O1" s="503"/>
      <c r="P1" s="503"/>
      <c r="Q1" s="503"/>
      <c r="R1" s="503"/>
      <c r="S1" s="503"/>
      <c r="T1" s="503"/>
    </row>
    <row r="3" spans="1:21" ht="26" customHeight="1">
      <c r="A3" s="505" t="s">
        <v>911</v>
      </c>
      <c r="B3" s="670" t="s">
        <v>937</v>
      </c>
      <c r="C3" s="507"/>
      <c r="D3" s="507"/>
      <c r="E3" s="507"/>
      <c r="F3" s="507"/>
      <c r="G3" s="507"/>
      <c r="H3" s="507"/>
      <c r="I3" s="508"/>
      <c r="J3" s="508"/>
      <c r="K3" s="508"/>
      <c r="L3" s="508"/>
      <c r="M3" s="581"/>
      <c r="N3" s="508"/>
      <c r="O3" s="508"/>
      <c r="P3" s="508"/>
      <c r="Q3" s="508"/>
      <c r="R3" s="508"/>
      <c r="S3" s="508"/>
      <c r="T3" s="508"/>
      <c r="U3" s="509"/>
    </row>
    <row r="4" spans="1:21" ht="15" customHeight="1">
      <c r="A4" s="510" t="s">
        <v>912</v>
      </c>
      <c r="B4" s="511"/>
      <c r="C4" s="512"/>
      <c r="D4" s="512"/>
      <c r="E4" s="512"/>
      <c r="F4" s="512"/>
      <c r="G4" s="512"/>
      <c r="H4" s="512"/>
      <c r="I4" s="513"/>
      <c r="J4" s="513"/>
      <c r="K4" s="513"/>
      <c r="L4" s="513"/>
      <c r="M4" s="582"/>
      <c r="N4" s="513"/>
      <c r="O4" s="513"/>
      <c r="P4" s="513"/>
      <c r="Q4" s="513"/>
      <c r="R4" s="513"/>
      <c r="S4" s="513"/>
      <c r="T4" s="513"/>
      <c r="U4" s="514"/>
    </row>
    <row r="5" spans="1:21" ht="15" customHeight="1">
      <c r="A5" s="505" t="s">
        <v>913</v>
      </c>
      <c r="B5" s="2203" t="s">
        <v>1824</v>
      </c>
      <c r="C5" s="2204"/>
      <c r="D5" s="2204"/>
      <c r="E5" s="2204"/>
      <c r="F5" s="2204"/>
      <c r="G5" s="2204"/>
      <c r="H5" s="2204"/>
      <c r="I5" s="2204"/>
      <c r="J5" s="2204"/>
      <c r="K5" s="2204"/>
      <c r="L5" s="2204"/>
      <c r="M5" s="581"/>
      <c r="U5" s="515"/>
    </row>
    <row r="6" spans="1:21" ht="15" customHeight="1">
      <c r="A6" s="510" t="s">
        <v>914</v>
      </c>
      <c r="B6" s="2205"/>
      <c r="C6" s="2206"/>
      <c r="D6" s="2206"/>
      <c r="E6" s="2206"/>
      <c r="F6" s="2206"/>
      <c r="G6" s="2206"/>
      <c r="H6" s="2206"/>
      <c r="I6" s="2206"/>
      <c r="J6" s="2206"/>
      <c r="K6" s="2206"/>
      <c r="L6" s="2206"/>
      <c r="M6" s="582"/>
      <c r="N6" s="513"/>
      <c r="O6" s="513"/>
      <c r="P6" s="513"/>
      <c r="Q6" s="513"/>
      <c r="R6" s="513"/>
      <c r="S6" s="513"/>
      <c r="T6" s="513"/>
      <c r="U6" s="514"/>
    </row>
    <row r="8" spans="1:21" ht="48" customHeight="1">
      <c r="A8" s="522" t="s">
        <v>823</v>
      </c>
      <c r="B8" s="522" t="s">
        <v>915</v>
      </c>
      <c r="C8" s="2207" t="s">
        <v>916</v>
      </c>
      <c r="D8" s="2207"/>
      <c r="E8" s="2207"/>
      <c r="F8" s="2207"/>
      <c r="G8" s="522"/>
      <c r="H8" s="2208" t="s">
        <v>871</v>
      </c>
      <c r="I8" s="2208"/>
      <c r="J8" s="2208"/>
      <c r="K8" s="560" t="s">
        <v>951</v>
      </c>
      <c r="L8" s="2207" t="s">
        <v>1148</v>
      </c>
      <c r="M8" s="2209"/>
      <c r="N8" s="2209"/>
      <c r="O8" s="2207" t="s">
        <v>1148</v>
      </c>
      <c r="P8" s="2209"/>
      <c r="Q8" s="2209"/>
      <c r="R8" s="2207" t="s">
        <v>1148</v>
      </c>
      <c r="S8" s="2209"/>
      <c r="T8" s="2209"/>
      <c r="U8" s="2207" t="s">
        <v>917</v>
      </c>
    </row>
    <row r="9" spans="1:21" ht="23" customHeight="1">
      <c r="A9" s="2210" t="s">
        <v>939</v>
      </c>
      <c r="B9" s="2210" t="s">
        <v>940</v>
      </c>
      <c r="C9" s="2210" t="s">
        <v>12</v>
      </c>
      <c r="D9" s="2210" t="s">
        <v>13</v>
      </c>
      <c r="E9" s="2210" t="s">
        <v>1351</v>
      </c>
      <c r="F9" s="2210" t="s">
        <v>1263</v>
      </c>
      <c r="G9" s="2210" t="s">
        <v>1264</v>
      </c>
      <c r="H9" s="2211" t="s">
        <v>660</v>
      </c>
      <c r="I9" s="2211" t="s">
        <v>661</v>
      </c>
      <c r="J9" s="2211" t="s">
        <v>662</v>
      </c>
      <c r="K9" s="2211" t="s">
        <v>662</v>
      </c>
      <c r="L9" s="2209" t="s">
        <v>1147</v>
      </c>
      <c r="M9" s="2209"/>
      <c r="N9" s="2209"/>
      <c r="O9" s="2209" t="s">
        <v>43</v>
      </c>
      <c r="P9" s="2209"/>
      <c r="Q9" s="2209"/>
      <c r="R9" s="2209" t="s">
        <v>196</v>
      </c>
      <c r="S9" s="2209"/>
      <c r="T9" s="2209"/>
      <c r="U9" s="2207"/>
    </row>
    <row r="10" spans="1:21" ht="73" customHeight="1">
      <c r="A10" s="2210"/>
      <c r="B10" s="2210"/>
      <c r="C10" s="2210"/>
      <c r="D10" s="2210"/>
      <c r="E10" s="2210"/>
      <c r="F10" s="2210"/>
      <c r="G10" s="2210"/>
      <c r="H10" s="2211"/>
      <c r="I10" s="2211"/>
      <c r="J10" s="2211"/>
      <c r="K10" s="2211"/>
      <c r="L10" s="551" t="s">
        <v>945</v>
      </c>
      <c r="M10" s="551" t="s">
        <v>1149</v>
      </c>
      <c r="N10" s="551" t="s">
        <v>1100</v>
      </c>
      <c r="O10" s="551" t="s">
        <v>945</v>
      </c>
      <c r="P10" s="551" t="s">
        <v>1149</v>
      </c>
      <c r="Q10" s="551" t="s">
        <v>1100</v>
      </c>
      <c r="R10" s="551" t="s">
        <v>945</v>
      </c>
      <c r="S10" s="551" t="s">
        <v>1149</v>
      </c>
      <c r="T10" s="551" t="s">
        <v>1100</v>
      </c>
      <c r="U10" s="2207"/>
    </row>
    <row r="11" spans="1:21" s="855" customFormat="1" ht="26" customHeight="1">
      <c r="A11" s="847" t="s">
        <v>365</v>
      </c>
      <c r="B11" s="586" t="s">
        <v>132</v>
      </c>
      <c r="C11" s="849"/>
      <c r="D11" s="850"/>
      <c r="E11" s="850"/>
      <c r="F11" s="849"/>
      <c r="G11" s="847"/>
      <c r="H11" s="851" t="s">
        <v>416</v>
      </c>
      <c r="I11" s="851" t="s">
        <v>416</v>
      </c>
      <c r="J11" s="852">
        <f>'DT03 (TM)'!G6</f>
        <v>57151444015.972847</v>
      </c>
      <c r="K11" s="852">
        <f>'Tổng hợp'!J19</f>
        <v>47616213135.280258</v>
      </c>
      <c r="L11" s="853"/>
      <c r="M11" s="853"/>
      <c r="N11" s="853"/>
      <c r="O11" s="853"/>
      <c r="P11" s="854"/>
      <c r="Q11" s="853">
        <f>SUM(Q12:Q13)</f>
        <v>47939239.857600003</v>
      </c>
      <c r="R11" s="853"/>
      <c r="S11" s="853"/>
      <c r="T11" s="853"/>
      <c r="U11" s="918">
        <f>J11-K11-Q11-N11</f>
        <v>9487291640.8349895</v>
      </c>
    </row>
    <row r="12" spans="1:21" s="1050" customFormat="1" ht="40" customHeight="1">
      <c r="A12" s="1265" t="s">
        <v>149</v>
      </c>
      <c r="B12" s="692" t="str">
        <f>VLOOKUP(A12,'25-VPI-I-095'!L:N,3,0)</f>
        <v>PL12X2000X12000</v>
      </c>
      <c r="C12" s="1266" t="s">
        <v>1822</v>
      </c>
      <c r="D12" s="1267" t="str">
        <f>VLOOKUP(A12,'25-VPI-I-095'!L:R,4,0)</f>
        <v>SS400</v>
      </c>
      <c r="E12" s="1047" t="s">
        <v>41</v>
      </c>
      <c r="F12" s="1046">
        <v>24</v>
      </c>
      <c r="G12" s="1268">
        <f>VLOOKUP(A12,'25-VPI-I-095'!L:DI,91,0)</f>
        <v>0</v>
      </c>
      <c r="H12" s="1047" t="s">
        <v>416</v>
      </c>
      <c r="I12" s="1047" t="s">
        <v>416</v>
      </c>
      <c r="J12" s="1047" t="s">
        <v>416</v>
      </c>
      <c r="K12" s="1047" t="s">
        <v>416</v>
      </c>
      <c r="L12" s="693" t="s">
        <v>972</v>
      </c>
      <c r="M12" s="1269" t="e">
        <v>#N/A</v>
      </c>
      <c r="N12" s="1269" t="e">
        <v>#N/A</v>
      </c>
      <c r="O12" s="693" t="s">
        <v>930</v>
      </c>
      <c r="P12" s="1270">
        <v>13363.64</v>
      </c>
      <c r="Q12" s="1271">
        <v>30212517.312000003</v>
      </c>
      <c r="R12" s="693" t="s">
        <v>930</v>
      </c>
      <c r="S12" s="1270">
        <f>14800/1.1</f>
        <v>13454.545454545454</v>
      </c>
      <c r="T12" s="1269" t="e">
        <f>VLOOKUP(D12,'[164]DA 95'!$B$20:$N$31,13,0)</f>
        <v>#N/A</v>
      </c>
      <c r="U12" s="1274" t="s">
        <v>1352</v>
      </c>
    </row>
    <row r="13" spans="1:21" s="1050" customFormat="1" ht="40" customHeight="1">
      <c r="A13" s="1272" t="s">
        <v>1656</v>
      </c>
      <c r="B13" s="692" t="str">
        <f>VLOOKUP(A13,'25-VPI-I-095'!L:N,3,0)</f>
        <v>PL8X1500X4600</v>
      </c>
      <c r="C13" s="1273" t="s">
        <v>1823</v>
      </c>
      <c r="D13" s="1267" t="str">
        <f>VLOOKUP(A13,'25-VPI-I-095'!L:R,4,0)</f>
        <v>SS400</v>
      </c>
      <c r="E13" s="1047" t="s">
        <v>41</v>
      </c>
      <c r="F13" s="1046">
        <f>3*1.5*4.6</f>
        <v>20.7</v>
      </c>
      <c r="G13" s="1062">
        <f>VLOOKUP(A13,'25-VPI-I-095'!L:DI,91,0)</f>
        <v>0</v>
      </c>
      <c r="H13" s="1047" t="s">
        <v>416</v>
      </c>
      <c r="I13" s="1047" t="s">
        <v>416</v>
      </c>
      <c r="J13" s="1047" t="s">
        <v>416</v>
      </c>
      <c r="K13" s="1047" t="s">
        <v>416</v>
      </c>
      <c r="L13" s="693" t="s">
        <v>930</v>
      </c>
      <c r="M13" s="1271">
        <f>15100/1.1</f>
        <v>13727.272727272726</v>
      </c>
      <c r="N13" s="1269" t="e">
        <v>#N/A</v>
      </c>
      <c r="O13" s="693" t="s">
        <v>930</v>
      </c>
      <c r="P13" s="1270">
        <v>13636.36</v>
      </c>
      <c r="Q13" s="1271">
        <v>17726722.545600001</v>
      </c>
      <c r="R13" s="693" t="s">
        <v>930</v>
      </c>
      <c r="S13" s="1270">
        <v>13727.272727272726</v>
      </c>
      <c r="T13" s="1269" t="e">
        <f>VLOOKUP(D13,'[164]DA 95'!$B$20:$N$31,13,0)</f>
        <v>#N/A</v>
      </c>
      <c r="U13" s="1274" t="s">
        <v>1352</v>
      </c>
    </row>
    <row r="14" spans="1:21" s="517" customFormat="1" ht="33" customHeight="1">
      <c r="A14" s="525"/>
      <c r="B14" s="526" t="s">
        <v>932</v>
      </c>
      <c r="C14" s="527"/>
      <c r="D14" s="525"/>
      <c r="E14" s="525"/>
      <c r="F14" s="525"/>
      <c r="G14" s="525"/>
      <c r="H14" s="525"/>
      <c r="I14" s="524"/>
      <c r="J14" s="524"/>
      <c r="K14" s="524"/>
      <c r="L14" s="524"/>
      <c r="M14" s="585">
        <v>3</v>
      </c>
      <c r="N14" s="538"/>
      <c r="O14" s="538"/>
      <c r="P14" s="538">
        <v>1</v>
      </c>
      <c r="Q14" s="538"/>
      <c r="R14" s="538"/>
      <c r="S14" s="538">
        <v>2</v>
      </c>
      <c r="T14" s="538"/>
      <c r="U14" s="524"/>
    </row>
    <row r="15" spans="1:21" ht="31" customHeight="1">
      <c r="A15" s="2204" t="s">
        <v>1151</v>
      </c>
      <c r="B15" s="2204"/>
      <c r="C15" s="2204"/>
      <c r="D15" s="2204"/>
      <c r="E15" s="2204"/>
      <c r="F15" s="2204"/>
      <c r="G15" s="2204"/>
      <c r="H15" s="2204"/>
      <c r="I15" s="2204"/>
      <c r="J15" s="2204"/>
      <c r="K15" s="2204"/>
      <c r="L15" s="2204"/>
      <c r="M15" s="2204"/>
      <c r="N15" s="2204"/>
      <c r="O15" s="2204"/>
      <c r="P15" s="549"/>
    </row>
    <row r="16" spans="1:21" s="598" customFormat="1" ht="55.25" customHeight="1">
      <c r="A16" s="2214" t="s">
        <v>1094</v>
      </c>
      <c r="B16" s="2214"/>
      <c r="F16" s="2214" t="s">
        <v>1102</v>
      </c>
      <c r="G16" s="2214"/>
      <c r="H16" s="2214"/>
      <c r="I16" s="2214"/>
      <c r="N16" s="2215" t="s">
        <v>935</v>
      </c>
      <c r="O16" s="2215"/>
      <c r="P16" s="2215"/>
      <c r="Q16" s="2215"/>
      <c r="R16" s="2215"/>
      <c r="S16" s="2215"/>
      <c r="T16" s="2215"/>
      <c r="U16" s="2215"/>
    </row>
    <row r="17" spans="1:21" s="603" customFormat="1" ht="31.5" customHeight="1">
      <c r="A17" s="600"/>
      <c r="B17" s="601"/>
      <c r="C17" s="601"/>
      <c r="D17" s="602"/>
      <c r="E17" s="602"/>
      <c r="N17" s="2212" t="s">
        <v>947</v>
      </c>
      <c r="O17" s="2212"/>
      <c r="P17" s="2212"/>
      <c r="Q17" s="2213" t="s">
        <v>948</v>
      </c>
      <c r="R17" s="2213"/>
      <c r="S17" s="604"/>
      <c r="T17" s="2212" t="s">
        <v>936</v>
      </c>
      <c r="U17" s="2212"/>
    </row>
    <row r="18" spans="1:21" s="598" customFormat="1" ht="18">
      <c r="A18" s="599"/>
      <c r="M18" s="599"/>
    </row>
    <row r="20" spans="1:21">
      <c r="N20" s="549"/>
    </row>
    <row r="21" spans="1:21">
      <c r="N21" s="549"/>
    </row>
  </sheetData>
  <autoFilter ref="C9:C17" xr:uid="{E34FA9C1-5FBB-41BF-9809-339224C01A98}"/>
  <mergeCells count="29">
    <mergeCell ref="N17:P17"/>
    <mergeCell ref="Q17:R17"/>
    <mergeCell ref="T17:U17"/>
    <mergeCell ref="O9:Q9"/>
    <mergeCell ref="A15:O15"/>
    <mergeCell ref="A16:B16"/>
    <mergeCell ref="F16:I16"/>
    <mergeCell ref="N16:U16"/>
    <mergeCell ref="R9:T9"/>
    <mergeCell ref="R8:T8"/>
    <mergeCell ref="U8:U10"/>
    <mergeCell ref="A9:A10"/>
    <mergeCell ref="B9:B10"/>
    <mergeCell ref="C9:C10"/>
    <mergeCell ref="D9:D10"/>
    <mergeCell ref="E9:E10"/>
    <mergeCell ref="F9:F10"/>
    <mergeCell ref="G9:G10"/>
    <mergeCell ref="H9:H10"/>
    <mergeCell ref="O8:Q8"/>
    <mergeCell ref="I9:I10"/>
    <mergeCell ref="J9:J10"/>
    <mergeCell ref="K9:K10"/>
    <mergeCell ref="L9:N9"/>
    <mergeCell ref="A1:M1"/>
    <mergeCell ref="B5:L6"/>
    <mergeCell ref="C8:F8"/>
    <mergeCell ref="H8:J8"/>
    <mergeCell ref="L8:N8"/>
  </mergeCells>
  <conditionalFormatting sqref="A12:A13">
    <cfRule type="duplicateValues" dxfId="1686" priority="509"/>
  </conditionalFormatting>
  <pageMargins left="0.17" right="0.17" top="0.3" bottom="0.17" header="0.17" footer="0.17"/>
  <pageSetup paperSize="8" scale="59" fitToHeight="1111"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C6A7A-ED01-43DE-86C7-DB0FDCBBC8FD}">
  <sheetPr>
    <pageSetUpPr fitToPage="1"/>
  </sheetPr>
  <dimension ref="A1:Q17"/>
  <sheetViews>
    <sheetView view="pageBreakPreview" zoomScale="40" zoomScaleNormal="70" zoomScaleSheetLayoutView="40" workbookViewId="0">
      <selection activeCell="A19" sqref="A19:O19"/>
    </sheetView>
  </sheetViews>
  <sheetFormatPr defaultColWidth="9.796875" defaultRowHeight="23"/>
  <cols>
    <col min="1" max="1" width="25.09765625" style="1598" customWidth="1"/>
    <col min="2" max="2" width="46.8984375" style="1563" customWidth="1"/>
    <col min="3" max="3" width="47.69921875" style="1563" customWidth="1"/>
    <col min="4" max="4" width="28.796875" style="1563" customWidth="1"/>
    <col min="5" max="5" width="19.3984375" style="1563" bestFit="1" customWidth="1"/>
    <col min="6" max="6" width="16" style="1563" customWidth="1"/>
    <col min="7" max="7" width="14.296875" style="1563" customWidth="1"/>
    <col min="8" max="8" width="16.69921875" style="1563" customWidth="1"/>
    <col min="9" max="9" width="15.296875" style="1563" customWidth="1"/>
    <col min="10" max="10" width="26.796875" style="1563" customWidth="1"/>
    <col min="11" max="11" width="27.5" style="1563" customWidth="1"/>
    <col min="12" max="12" width="13.59765625" style="1563" customWidth="1"/>
    <col min="13" max="13" width="16.59765625" style="1563" customWidth="1"/>
    <col min="14" max="14" width="26.5" style="1563" customWidth="1"/>
    <col min="15" max="15" width="23.3984375" style="1563" customWidth="1"/>
    <col min="16" max="16" width="26.09765625" style="1563" customWidth="1"/>
    <col min="17" max="17" width="16.296875" style="1563" bestFit="1" customWidth="1"/>
    <col min="18" max="16384" width="9.796875" style="1563"/>
  </cols>
  <sheetData>
    <row r="1" spans="1:17" ht="51.65" customHeight="1">
      <c r="A1" s="2216" t="s">
        <v>910</v>
      </c>
      <c r="B1" s="2216"/>
      <c r="C1" s="2216"/>
      <c r="D1" s="2216"/>
      <c r="E1" s="2216"/>
      <c r="F1" s="2216"/>
      <c r="G1" s="2216"/>
      <c r="H1" s="2216"/>
      <c r="I1" s="2216"/>
      <c r="J1" s="2216"/>
      <c r="K1" s="2216"/>
      <c r="L1" s="2216"/>
      <c r="M1" s="2216"/>
      <c r="N1" s="1562"/>
      <c r="O1" s="1562"/>
    </row>
    <row r="3" spans="1:17" ht="30" customHeight="1">
      <c r="A3" s="1564" t="s">
        <v>911</v>
      </c>
      <c r="B3" s="1565" t="s">
        <v>937</v>
      </c>
      <c r="C3" s="1566"/>
      <c r="D3" s="1566"/>
      <c r="E3" s="1566"/>
      <c r="F3" s="1566"/>
      <c r="G3" s="1566"/>
      <c r="H3" s="1566"/>
      <c r="I3" s="1567"/>
      <c r="J3" s="1567"/>
      <c r="K3" s="1567"/>
      <c r="L3" s="1567"/>
      <c r="M3" s="1567"/>
      <c r="N3" s="1567"/>
      <c r="O3" s="1567"/>
      <c r="P3" s="1568"/>
    </row>
    <row r="4" spans="1:17" ht="15" customHeight="1">
      <c r="A4" s="1569" t="s">
        <v>912</v>
      </c>
      <c r="B4" s="1570"/>
      <c r="C4" s="1571"/>
      <c r="D4" s="1571"/>
      <c r="E4" s="1571"/>
      <c r="F4" s="1571"/>
      <c r="G4" s="1571"/>
      <c r="H4" s="1571"/>
      <c r="I4" s="1572"/>
      <c r="J4" s="1572"/>
      <c r="K4" s="1572"/>
      <c r="L4" s="1572"/>
      <c r="M4" s="1572"/>
      <c r="N4" s="1572"/>
      <c r="O4" s="1572"/>
      <c r="P4" s="1573"/>
    </row>
    <row r="5" spans="1:17" ht="15" customHeight="1">
      <c r="A5" s="1564" t="s">
        <v>913</v>
      </c>
      <c r="B5" s="2217" t="s">
        <v>2951</v>
      </c>
      <c r="C5" s="2218"/>
      <c r="D5" s="2218"/>
      <c r="E5" s="2218"/>
      <c r="F5" s="2218"/>
      <c r="G5" s="2218"/>
      <c r="H5" s="2218"/>
      <c r="I5" s="2218"/>
      <c r="J5" s="2218"/>
      <c r="K5" s="2218"/>
      <c r="L5" s="2218"/>
      <c r="M5" s="1567"/>
      <c r="P5" s="1574"/>
    </row>
    <row r="6" spans="1:17" ht="15" customHeight="1">
      <c r="A6" s="1569" t="s">
        <v>914</v>
      </c>
      <c r="B6" s="2219"/>
      <c r="C6" s="2220"/>
      <c r="D6" s="2220"/>
      <c r="E6" s="2220"/>
      <c r="F6" s="2220"/>
      <c r="G6" s="2220"/>
      <c r="H6" s="2220"/>
      <c r="I6" s="2220"/>
      <c r="J6" s="2220"/>
      <c r="K6" s="2220"/>
      <c r="L6" s="2220"/>
      <c r="M6" s="1572"/>
      <c r="N6" s="1572"/>
      <c r="O6" s="1572"/>
      <c r="P6" s="1573"/>
    </row>
    <row r="8" spans="1:17" s="1601" customFormat="1" ht="56" customHeight="1">
      <c r="A8" s="1600" t="s">
        <v>823</v>
      </c>
      <c r="B8" s="1600" t="s">
        <v>915</v>
      </c>
      <c r="C8" s="2221" t="s">
        <v>916</v>
      </c>
      <c r="D8" s="2222"/>
      <c r="E8" s="2222"/>
      <c r="F8" s="2222"/>
      <c r="G8" s="2222"/>
      <c r="H8" s="2223"/>
      <c r="I8" s="2224" t="s">
        <v>871</v>
      </c>
      <c r="J8" s="2225"/>
      <c r="K8" s="1600" t="s">
        <v>951</v>
      </c>
      <c r="L8" s="2226" t="s">
        <v>943</v>
      </c>
      <c r="M8" s="2226"/>
      <c r="N8" s="2226"/>
      <c r="O8" s="2227" t="s">
        <v>1605</v>
      </c>
      <c r="P8" s="2227" t="s">
        <v>917</v>
      </c>
    </row>
    <row r="9" spans="1:17" ht="45" customHeight="1">
      <c r="A9" s="2228" t="s">
        <v>939</v>
      </c>
      <c r="B9" s="2228" t="s">
        <v>940</v>
      </c>
      <c r="C9" s="2229" t="s">
        <v>12</v>
      </c>
      <c r="D9" s="2229" t="s">
        <v>13</v>
      </c>
      <c r="E9" s="2229" t="s">
        <v>1351</v>
      </c>
      <c r="F9" s="2230" t="s">
        <v>2241</v>
      </c>
      <c r="G9" s="2231"/>
      <c r="H9" s="2234" t="s">
        <v>660</v>
      </c>
      <c r="I9" s="2234" t="s">
        <v>661</v>
      </c>
      <c r="J9" s="2234" t="s">
        <v>662</v>
      </c>
      <c r="K9" s="2234" t="s">
        <v>662</v>
      </c>
      <c r="L9" s="2227" t="s">
        <v>1484</v>
      </c>
      <c r="M9" s="2227"/>
      <c r="N9" s="2227"/>
      <c r="O9" s="2227"/>
      <c r="P9" s="2227"/>
    </row>
    <row r="10" spans="1:17" ht="45">
      <c r="A10" s="2228"/>
      <c r="B10" s="2228"/>
      <c r="C10" s="2229"/>
      <c r="D10" s="2229"/>
      <c r="E10" s="2229"/>
      <c r="F10" s="2232"/>
      <c r="G10" s="2233"/>
      <c r="H10" s="2234"/>
      <c r="I10" s="2234"/>
      <c r="J10" s="2234"/>
      <c r="K10" s="2234"/>
      <c r="L10" s="1575" t="s">
        <v>945</v>
      </c>
      <c r="M10" s="1575" t="s">
        <v>944</v>
      </c>
      <c r="N10" s="1575" t="s">
        <v>1608</v>
      </c>
      <c r="O10" s="2227"/>
      <c r="P10" s="2227"/>
    </row>
    <row r="11" spans="1:17" s="1580" customFormat="1" ht="51.5" customHeight="1">
      <c r="A11" s="1576" t="s">
        <v>365</v>
      </c>
      <c r="B11" s="1576" t="s">
        <v>140</v>
      </c>
      <c r="C11" s="1576"/>
      <c r="D11" s="1576"/>
      <c r="E11" s="1576"/>
      <c r="F11" s="1576"/>
      <c r="G11" s="1576"/>
      <c r="H11" s="1577" t="s">
        <v>416</v>
      </c>
      <c r="I11" s="1577" t="s">
        <v>416</v>
      </c>
      <c r="J11" s="1577">
        <f>'Tổng hợp'!K23</f>
        <v>9374355044.3446331</v>
      </c>
      <c r="K11" s="1578">
        <f>'Tổng hợp'!J23+'Tổng hợp'!J22-'Vật tư bạt trần toàn'!M11</f>
        <v>21764911718</v>
      </c>
      <c r="L11" s="1577"/>
      <c r="M11" s="1577"/>
      <c r="N11" s="1577">
        <f>SUM(N12:N13)</f>
        <v>11840000</v>
      </c>
      <c r="O11" s="1577"/>
      <c r="P11" s="1579">
        <f>J11-K11-N11</f>
        <v>-12402396673.655367</v>
      </c>
    </row>
    <row r="12" spans="1:17" s="1590" customFormat="1" ht="50" customHeight="1">
      <c r="A12" s="1581" t="s">
        <v>1849</v>
      </c>
      <c r="B12" s="1581" t="str">
        <f>VLOOKUP(A12,'25-VPI-I-095'!L:N,3,0)</f>
        <v>UBOLT_DN40_M10(4N+2W)</v>
      </c>
      <c r="C12" s="1582" t="s">
        <v>2245</v>
      </c>
      <c r="D12" s="1583"/>
      <c r="E12" s="1582" t="s">
        <v>2246</v>
      </c>
      <c r="F12" s="1583">
        <v>80</v>
      </c>
      <c r="G12" s="1583" t="s">
        <v>2265</v>
      </c>
      <c r="H12" s="1581">
        <f>VLOOKUP(A12,'25-VPI-I-095'!L:DG,95,0)</f>
        <v>80</v>
      </c>
      <c r="I12" s="1584" t="s">
        <v>416</v>
      </c>
      <c r="J12" s="1584" t="s">
        <v>416</v>
      </c>
      <c r="K12" s="1584" t="s">
        <v>416</v>
      </c>
      <c r="L12" s="1585" t="s">
        <v>930</v>
      </c>
      <c r="M12" s="1586">
        <v>45000</v>
      </c>
      <c r="N12" s="1586">
        <f t="shared" ref="N12:N13" si="0">M12*F12</f>
        <v>3600000</v>
      </c>
      <c r="O12" s="1587" t="s">
        <v>1484</v>
      </c>
      <c r="P12" s="1588"/>
      <c r="Q12" s="1589" t="e">
        <f t="shared" ref="Q12:Q13" si="1">G12-H12</f>
        <v>#VALUE!</v>
      </c>
    </row>
    <row r="13" spans="1:17" s="1590" customFormat="1" ht="50" customHeight="1">
      <c r="A13" s="1581" t="s">
        <v>1859</v>
      </c>
      <c r="B13" s="1581" t="str">
        <f>VLOOKUP(A13,'25-VPI-I-095'!L:N,3,0)</f>
        <v>LÒ SO SPRING_D3</v>
      </c>
      <c r="C13" s="1582" t="s">
        <v>2251</v>
      </c>
      <c r="D13" s="1583" t="s">
        <v>2252</v>
      </c>
      <c r="E13" s="1582" t="s">
        <v>2253</v>
      </c>
      <c r="F13" s="1583">
        <v>80</v>
      </c>
      <c r="G13" s="1583" t="s">
        <v>60</v>
      </c>
      <c r="H13" s="1581">
        <f>VLOOKUP(A13,'25-VPI-I-095'!L:DG,95,0)</f>
        <v>80</v>
      </c>
      <c r="I13" s="1584" t="s">
        <v>416</v>
      </c>
      <c r="J13" s="1584" t="s">
        <v>416</v>
      </c>
      <c r="K13" s="1584" t="s">
        <v>416</v>
      </c>
      <c r="L13" s="1585" t="s">
        <v>930</v>
      </c>
      <c r="M13" s="1586">
        <v>103000</v>
      </c>
      <c r="N13" s="1586">
        <f t="shared" si="0"/>
        <v>8240000</v>
      </c>
      <c r="O13" s="1587" t="s">
        <v>1484</v>
      </c>
      <c r="P13" s="1588"/>
      <c r="Q13" s="1589" t="e">
        <f t="shared" si="1"/>
        <v>#VALUE!</v>
      </c>
    </row>
    <row r="14" spans="1:17" s="1596" customFormat="1" ht="31.5" customHeight="1">
      <c r="A14" s="1592"/>
      <c r="B14" s="1593" t="s">
        <v>932</v>
      </c>
      <c r="C14" s="1593"/>
      <c r="D14" s="1592"/>
      <c r="E14" s="1592"/>
      <c r="F14" s="1592"/>
      <c r="G14" s="1592"/>
      <c r="H14" s="1592"/>
      <c r="I14" s="1594"/>
      <c r="J14" s="1594"/>
      <c r="K14" s="1594"/>
      <c r="L14" s="1594"/>
      <c r="M14" s="1595">
        <v>1</v>
      </c>
      <c r="N14" s="1595"/>
      <c r="O14" s="1595"/>
      <c r="P14" s="1594"/>
    </row>
    <row r="15" spans="1:17" ht="43.5" customHeight="1">
      <c r="A15" s="2121" t="s">
        <v>1607</v>
      </c>
    </row>
    <row r="16" spans="1:17" ht="55.25" customHeight="1">
      <c r="A16" s="2235" t="s">
        <v>1094</v>
      </c>
      <c r="B16" s="2235"/>
      <c r="C16" s="1597"/>
      <c r="D16" s="2235" t="s">
        <v>1102</v>
      </c>
      <c r="E16" s="2235"/>
      <c r="F16" s="2235"/>
      <c r="G16" s="2235"/>
      <c r="H16" s="2235"/>
      <c r="I16" s="2235"/>
      <c r="J16" s="2236" t="s">
        <v>935</v>
      </c>
      <c r="K16" s="2236"/>
      <c r="L16" s="2236"/>
      <c r="M16" s="2236"/>
      <c r="N16" s="2236"/>
      <c r="O16" s="2236"/>
      <c r="P16" s="2236"/>
    </row>
    <row r="17" spans="2:16" ht="29" customHeight="1">
      <c r="B17" s="1599"/>
      <c r="C17" s="1599"/>
      <c r="I17" s="2236" t="s">
        <v>947</v>
      </c>
      <c r="J17" s="2236"/>
      <c r="K17" s="2236"/>
      <c r="L17" s="2236" t="s">
        <v>948</v>
      </c>
      <c r="M17" s="2236"/>
      <c r="N17" s="2236"/>
      <c r="O17" s="2236" t="s">
        <v>936</v>
      </c>
      <c r="P17" s="2236"/>
    </row>
  </sheetData>
  <mergeCells count="24">
    <mergeCell ref="A16:B16"/>
    <mergeCell ref="D16:I16"/>
    <mergeCell ref="J16:P16"/>
    <mergeCell ref="I17:K17"/>
    <mergeCell ref="L17:N17"/>
    <mergeCell ref="O17:P17"/>
    <mergeCell ref="P8:P10"/>
    <mergeCell ref="A9:A10"/>
    <mergeCell ref="B9:B10"/>
    <mergeCell ref="C9:C10"/>
    <mergeCell ref="D9:D10"/>
    <mergeCell ref="E9:E10"/>
    <mergeCell ref="F9:G10"/>
    <mergeCell ref="H9:H10"/>
    <mergeCell ref="I9:I10"/>
    <mergeCell ref="J9:J10"/>
    <mergeCell ref="O8:O10"/>
    <mergeCell ref="K9:K10"/>
    <mergeCell ref="L9:N9"/>
    <mergeCell ref="A1:M1"/>
    <mergeCell ref="B5:L6"/>
    <mergeCell ref="C8:H8"/>
    <mergeCell ref="I8:J8"/>
    <mergeCell ref="L8:N8"/>
  </mergeCells>
  <printOptions horizontalCentered="1"/>
  <pageMargins left="0.17" right="0.17" top="0.3" bottom="0.17" header="0.17" footer="0.17"/>
  <pageSetup paperSize="8" scale="59" fitToHeight="11111" orientation="landscape" r:id="rId1"/>
  <headerFooter>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61D49-58E3-44D9-9026-45F2F8294C70}">
  <sheetPr>
    <pageSetUpPr fitToPage="1"/>
  </sheetPr>
  <dimension ref="A1:U19"/>
  <sheetViews>
    <sheetView topLeftCell="A7" zoomScale="40" zoomScaleNormal="40" zoomScaleSheetLayoutView="40" workbookViewId="0">
      <selection activeCell="A19" sqref="A19:O19"/>
    </sheetView>
  </sheetViews>
  <sheetFormatPr defaultColWidth="9.796875" defaultRowHeight="28"/>
  <cols>
    <col min="1" max="1" width="25.09765625" style="1902" customWidth="1"/>
    <col min="2" max="2" width="43.3984375" style="1897" bestFit="1" customWidth="1"/>
    <col min="3" max="3" width="26.19921875" style="1897" customWidth="1"/>
    <col min="4" max="4" width="28.796875" style="1897" customWidth="1"/>
    <col min="5" max="5" width="19.3984375" style="1897" bestFit="1" customWidth="1"/>
    <col min="6" max="6" width="26.3984375" style="1897" bestFit="1" customWidth="1"/>
    <col min="7" max="7" width="16.69921875" style="1897" customWidth="1"/>
    <col min="8" max="8" width="15.296875" style="1897" customWidth="1"/>
    <col min="9" max="9" width="33.796875" style="1897" customWidth="1"/>
    <col min="10" max="10" width="36.296875" style="1897" customWidth="1"/>
    <col min="11" max="11" width="9.3984375" style="1897" hidden="1" customWidth="1"/>
    <col min="12" max="12" width="18.09765625" style="1897" hidden="1" customWidth="1"/>
    <col min="13" max="13" width="31.59765625" style="1897" hidden="1" customWidth="1"/>
    <col min="14" max="14" width="23.5" style="1897" customWidth="1"/>
    <col min="15" max="15" width="25.5" style="1897" customWidth="1"/>
    <col min="16" max="16" width="31" style="1897" customWidth="1"/>
    <col min="17" max="18" width="23.5" style="1897" hidden="1" customWidth="1"/>
    <col min="19" max="19" width="30.5" style="1897" hidden="1" customWidth="1"/>
    <col min="20" max="20" width="27.8984375" style="1897" customWidth="1"/>
    <col min="21" max="21" width="35.69921875" style="1897" customWidth="1"/>
    <col min="22" max="16384" width="9.796875" style="1897"/>
  </cols>
  <sheetData>
    <row r="1" spans="1:21" ht="83.5" customHeight="1">
      <c r="A1" s="2249" t="s">
        <v>910</v>
      </c>
      <c r="B1" s="2249"/>
      <c r="C1" s="2249"/>
      <c r="D1" s="2249"/>
      <c r="E1" s="2249"/>
      <c r="F1" s="2249"/>
      <c r="G1" s="2249"/>
      <c r="H1" s="2249"/>
      <c r="I1" s="2249"/>
      <c r="J1" s="2249"/>
      <c r="K1" s="2249"/>
      <c r="L1" s="2249"/>
      <c r="M1" s="2249"/>
      <c r="N1" s="2249"/>
      <c r="O1" s="2249"/>
      <c r="P1" s="2249"/>
      <c r="Q1" s="2249"/>
      <c r="R1" s="2249"/>
      <c r="S1" s="2249"/>
      <c r="T1" s="2249"/>
      <c r="U1" s="2249"/>
    </row>
    <row r="3" spans="1:21" ht="42.5" customHeight="1">
      <c r="A3" s="1904" t="s">
        <v>911</v>
      </c>
      <c r="B3" s="1905" t="s">
        <v>937</v>
      </c>
      <c r="C3" s="1906"/>
      <c r="D3" s="1907"/>
      <c r="E3" s="1907"/>
      <c r="F3" s="1907"/>
      <c r="G3" s="1907"/>
      <c r="H3" s="1908"/>
      <c r="I3" s="1908"/>
      <c r="J3" s="1908"/>
      <c r="K3" s="1908"/>
      <c r="L3" s="1908"/>
      <c r="M3" s="1908"/>
      <c r="N3" s="1908"/>
      <c r="O3" s="1908"/>
      <c r="P3" s="1908"/>
      <c r="Q3" s="1908"/>
      <c r="R3" s="1908"/>
      <c r="S3" s="1908"/>
      <c r="T3" s="1908"/>
      <c r="U3" s="1909"/>
    </row>
    <row r="4" spans="1:21" ht="15" customHeight="1">
      <c r="A4" s="1910" t="s">
        <v>912</v>
      </c>
      <c r="B4" s="1911"/>
      <c r="C4" s="1912"/>
      <c r="D4" s="1912"/>
      <c r="E4" s="1912"/>
      <c r="F4" s="1912"/>
      <c r="G4" s="1912"/>
      <c r="H4" s="1913"/>
      <c r="I4" s="1913"/>
      <c r="J4" s="1913"/>
      <c r="K4" s="1913"/>
      <c r="L4" s="1913"/>
      <c r="M4" s="1913"/>
      <c r="N4" s="1913"/>
      <c r="O4" s="1913"/>
      <c r="P4" s="1913"/>
      <c r="Q4" s="1913"/>
      <c r="R4" s="1913"/>
      <c r="S4" s="1913"/>
      <c r="T4" s="1913"/>
      <c r="U4" s="1914"/>
    </row>
    <row r="5" spans="1:21" ht="15" customHeight="1">
      <c r="A5" s="1904" t="s">
        <v>913</v>
      </c>
      <c r="B5" s="2245" t="s">
        <v>2948</v>
      </c>
      <c r="C5" s="2246"/>
      <c r="D5" s="2246"/>
      <c r="E5" s="2246"/>
      <c r="F5" s="2246"/>
      <c r="G5" s="2246"/>
      <c r="H5" s="2246"/>
      <c r="I5" s="2246"/>
      <c r="J5" s="2246"/>
      <c r="K5" s="2246"/>
      <c r="L5" s="1908"/>
      <c r="U5" s="1916"/>
    </row>
    <row r="6" spans="1:21" ht="39" customHeight="1">
      <c r="A6" s="1910" t="s">
        <v>914</v>
      </c>
      <c r="B6" s="2247"/>
      <c r="C6" s="2248"/>
      <c r="D6" s="2248"/>
      <c r="E6" s="2248"/>
      <c r="F6" s="2248"/>
      <c r="G6" s="2248"/>
      <c r="H6" s="2248"/>
      <c r="I6" s="2248"/>
      <c r="J6" s="2248"/>
      <c r="K6" s="2248"/>
      <c r="L6" s="1913"/>
      <c r="M6" s="1913"/>
      <c r="N6" s="1913"/>
      <c r="O6" s="1913"/>
      <c r="P6" s="1913"/>
      <c r="Q6" s="1913"/>
      <c r="R6" s="1913"/>
      <c r="S6" s="1913"/>
      <c r="T6" s="1913"/>
      <c r="U6" s="1914"/>
    </row>
    <row r="8" spans="1:21" ht="34.5" customHeight="1">
      <c r="A8" s="1921" t="s">
        <v>823</v>
      </c>
      <c r="B8" s="1921" t="s">
        <v>915</v>
      </c>
      <c r="C8" s="2237" t="s">
        <v>916</v>
      </c>
      <c r="D8" s="2237"/>
      <c r="E8" s="2237"/>
      <c r="F8" s="2237"/>
      <c r="G8" s="2237" t="s">
        <v>871</v>
      </c>
      <c r="H8" s="2237"/>
      <c r="I8" s="2237"/>
      <c r="J8" s="1921" t="s">
        <v>951</v>
      </c>
      <c r="K8" s="2250" t="s">
        <v>943</v>
      </c>
      <c r="L8" s="2250"/>
      <c r="M8" s="2250"/>
      <c r="N8" s="2250" t="s">
        <v>943</v>
      </c>
      <c r="O8" s="2250"/>
      <c r="P8" s="2250"/>
      <c r="Q8" s="2250" t="s">
        <v>943</v>
      </c>
      <c r="R8" s="2250"/>
      <c r="S8" s="2250"/>
      <c r="T8" s="2250" t="s">
        <v>1605</v>
      </c>
      <c r="U8" s="2237" t="s">
        <v>917</v>
      </c>
    </row>
    <row r="9" spans="1:21" ht="60" customHeight="1">
      <c r="A9" s="2251" t="s">
        <v>939</v>
      </c>
      <c r="B9" s="2251" t="s">
        <v>940</v>
      </c>
      <c r="C9" s="2243" t="s">
        <v>12</v>
      </c>
      <c r="D9" s="2243" t="s">
        <v>13</v>
      </c>
      <c r="E9" s="2243" t="s">
        <v>1351</v>
      </c>
      <c r="F9" s="2243" t="s">
        <v>2946</v>
      </c>
      <c r="G9" s="2244" t="s">
        <v>660</v>
      </c>
      <c r="H9" s="2244" t="s">
        <v>661</v>
      </c>
      <c r="I9" s="2244" t="s">
        <v>662</v>
      </c>
      <c r="J9" s="2244" t="s">
        <v>662</v>
      </c>
      <c r="K9" s="2237" t="s">
        <v>2510</v>
      </c>
      <c r="L9" s="2237"/>
      <c r="M9" s="2237"/>
      <c r="N9" s="2237" t="s">
        <v>2947</v>
      </c>
      <c r="O9" s="2237"/>
      <c r="P9" s="2237"/>
      <c r="Q9" s="2237" t="s">
        <v>2525</v>
      </c>
      <c r="R9" s="2237"/>
      <c r="S9" s="2237"/>
      <c r="T9" s="2250"/>
      <c r="U9" s="2237"/>
    </row>
    <row r="10" spans="1:21" ht="70.5" customHeight="1">
      <c r="A10" s="2251"/>
      <c r="B10" s="2251"/>
      <c r="C10" s="2243"/>
      <c r="D10" s="2243"/>
      <c r="E10" s="2243"/>
      <c r="F10" s="2243"/>
      <c r="G10" s="2244"/>
      <c r="H10" s="2244"/>
      <c r="I10" s="2244"/>
      <c r="J10" s="2244"/>
      <c r="K10" s="1936" t="s">
        <v>945</v>
      </c>
      <c r="L10" s="1936" t="s">
        <v>944</v>
      </c>
      <c r="M10" s="1936" t="s">
        <v>1608</v>
      </c>
      <c r="N10" s="1936" t="s">
        <v>945</v>
      </c>
      <c r="O10" s="1936" t="s">
        <v>944</v>
      </c>
      <c r="P10" s="1936" t="s">
        <v>1608</v>
      </c>
      <c r="Q10" s="1936" t="s">
        <v>945</v>
      </c>
      <c r="R10" s="1936" t="s">
        <v>944</v>
      </c>
      <c r="S10" s="1936" t="s">
        <v>1608</v>
      </c>
      <c r="T10" s="2250"/>
      <c r="U10" s="2237"/>
    </row>
    <row r="11" spans="1:21" ht="36.5" customHeight="1">
      <c r="A11" s="1930" t="s">
        <v>365</v>
      </c>
      <c r="B11" s="1940" t="s">
        <v>136</v>
      </c>
      <c r="C11" s="1930"/>
      <c r="D11" s="1930"/>
      <c r="E11" s="1930"/>
      <c r="F11" s="1930"/>
      <c r="G11" s="1941" t="s">
        <v>416</v>
      </c>
      <c r="H11" s="1941" t="s">
        <v>416</v>
      </c>
      <c r="I11" s="1941">
        <f>'[165]Tổng hợp'!K21</f>
        <v>6732529802.3436422</v>
      </c>
      <c r="J11" s="1942">
        <v>3481138344.4444447</v>
      </c>
      <c r="K11" s="1936"/>
      <c r="L11" s="1936"/>
      <c r="M11" s="1936">
        <f>SUM(M12:M15)</f>
        <v>113400000</v>
      </c>
      <c r="N11" s="1936"/>
      <c r="O11" s="1936"/>
      <c r="P11" s="1936">
        <f>SUM(P12:P15)</f>
        <v>104328000</v>
      </c>
      <c r="Q11" s="1936"/>
      <c r="R11" s="1936"/>
      <c r="S11" s="1936">
        <f>SUM(S12:S15)</f>
        <v>106596000</v>
      </c>
      <c r="T11" s="1936"/>
      <c r="U11" s="1943">
        <f>I11-J11-P11</f>
        <v>3147063457.8991976</v>
      </c>
    </row>
    <row r="12" spans="1:21" s="1962" customFormat="1" ht="99" customHeight="1">
      <c r="A12" s="1954" t="s">
        <v>1234</v>
      </c>
      <c r="B12" s="1955" t="s">
        <v>1941</v>
      </c>
      <c r="C12" s="1955" t="s">
        <v>2945</v>
      </c>
      <c r="D12" s="1956" t="s">
        <v>1235</v>
      </c>
      <c r="E12" s="1956" t="s">
        <v>1235</v>
      </c>
      <c r="F12" s="1957">
        <v>4056</v>
      </c>
      <c r="G12" s="1957" t="s">
        <v>416</v>
      </c>
      <c r="H12" s="1957" t="s">
        <v>416</v>
      </c>
      <c r="I12" s="1957" t="s">
        <v>416</v>
      </c>
      <c r="J12" s="1957" t="s">
        <v>416</v>
      </c>
      <c r="K12" s="1958" t="s">
        <v>930</v>
      </c>
      <c r="L12" s="1959">
        <v>25000</v>
      </c>
      <c r="M12" s="1959">
        <f>L12*F12</f>
        <v>101400000</v>
      </c>
      <c r="N12" s="1958" t="s">
        <v>930</v>
      </c>
      <c r="O12" s="1959">
        <v>23000</v>
      </c>
      <c r="P12" s="1959">
        <f>O12*F12</f>
        <v>93288000</v>
      </c>
      <c r="Q12" s="1958" t="s">
        <v>930</v>
      </c>
      <c r="R12" s="1959">
        <v>23500</v>
      </c>
      <c r="S12" s="1959">
        <f>R12*F12</f>
        <v>95316000</v>
      </c>
      <c r="T12" s="1961" t="s">
        <v>2947</v>
      </c>
      <c r="U12" s="2239"/>
    </row>
    <row r="13" spans="1:21" s="1962" customFormat="1" ht="109" customHeight="1">
      <c r="A13" s="1954" t="s">
        <v>1236</v>
      </c>
      <c r="B13" s="1955" t="s">
        <v>1943</v>
      </c>
      <c r="C13" s="1955" t="s">
        <v>416</v>
      </c>
      <c r="D13" s="1956" t="s">
        <v>1235</v>
      </c>
      <c r="E13" s="1956" t="s">
        <v>1235</v>
      </c>
      <c r="F13" s="1957" t="s">
        <v>416</v>
      </c>
      <c r="G13" s="1957" t="s">
        <v>416</v>
      </c>
      <c r="H13" s="1957" t="s">
        <v>416</v>
      </c>
      <c r="I13" s="1957" t="s">
        <v>416</v>
      </c>
      <c r="J13" s="1957" t="s">
        <v>416</v>
      </c>
      <c r="K13" s="1957" t="s">
        <v>416</v>
      </c>
      <c r="L13" s="1957" t="s">
        <v>416</v>
      </c>
      <c r="M13" s="1957" t="s">
        <v>416</v>
      </c>
      <c r="N13" s="1957" t="s">
        <v>416</v>
      </c>
      <c r="O13" s="1957" t="s">
        <v>416</v>
      </c>
      <c r="P13" s="1957" t="s">
        <v>416</v>
      </c>
      <c r="Q13" s="1957" t="s">
        <v>416</v>
      </c>
      <c r="R13" s="1957" t="s">
        <v>416</v>
      </c>
      <c r="S13" s="1957" t="s">
        <v>416</v>
      </c>
      <c r="T13" s="1957" t="s">
        <v>416</v>
      </c>
      <c r="U13" s="2240"/>
    </row>
    <row r="14" spans="1:21" s="1962" customFormat="1" ht="111.5" customHeight="1">
      <c r="A14" s="1954" t="s">
        <v>1945</v>
      </c>
      <c r="B14" s="1955" t="s">
        <v>1946</v>
      </c>
      <c r="C14" s="1955" t="s">
        <v>2945</v>
      </c>
      <c r="D14" s="1956" t="s">
        <v>1235</v>
      </c>
      <c r="E14" s="1956" t="s">
        <v>1235</v>
      </c>
      <c r="F14" s="1957">
        <v>480</v>
      </c>
      <c r="G14" s="1957" t="s">
        <v>416</v>
      </c>
      <c r="H14" s="1957" t="s">
        <v>416</v>
      </c>
      <c r="I14" s="1957" t="s">
        <v>416</v>
      </c>
      <c r="J14" s="1957" t="s">
        <v>416</v>
      </c>
      <c r="K14" s="1958" t="s">
        <v>930</v>
      </c>
      <c r="L14" s="1959">
        <v>25000</v>
      </c>
      <c r="M14" s="1959">
        <f>L14*F14</f>
        <v>12000000</v>
      </c>
      <c r="N14" s="1958" t="s">
        <v>930</v>
      </c>
      <c r="O14" s="1959">
        <v>23000</v>
      </c>
      <c r="P14" s="1959">
        <f>O14*F14</f>
        <v>11040000</v>
      </c>
      <c r="Q14" s="1958" t="s">
        <v>930</v>
      </c>
      <c r="R14" s="1959">
        <v>23500</v>
      </c>
      <c r="S14" s="1959">
        <f t="shared" ref="S14" si="0">R14*F14</f>
        <v>11280000</v>
      </c>
      <c r="T14" s="1961" t="s">
        <v>2947</v>
      </c>
      <c r="U14" s="2240"/>
    </row>
    <row r="15" spans="1:21" s="1962" customFormat="1" ht="111.5" customHeight="1">
      <c r="A15" s="1954" t="s">
        <v>1948</v>
      </c>
      <c r="B15" s="1955" t="s">
        <v>1949</v>
      </c>
      <c r="C15" s="1955" t="s">
        <v>416</v>
      </c>
      <c r="D15" s="1956" t="s">
        <v>1235</v>
      </c>
      <c r="E15" s="1956" t="s">
        <v>1235</v>
      </c>
      <c r="F15" s="1957" t="s">
        <v>416</v>
      </c>
      <c r="G15" s="1957" t="s">
        <v>416</v>
      </c>
      <c r="H15" s="1957" t="s">
        <v>416</v>
      </c>
      <c r="I15" s="1957" t="s">
        <v>416</v>
      </c>
      <c r="J15" s="1957" t="s">
        <v>416</v>
      </c>
      <c r="K15" s="1957" t="s">
        <v>416</v>
      </c>
      <c r="L15" s="1957" t="s">
        <v>416</v>
      </c>
      <c r="M15" s="1957" t="s">
        <v>416</v>
      </c>
      <c r="N15" s="1957" t="s">
        <v>416</v>
      </c>
      <c r="O15" s="1957" t="s">
        <v>416</v>
      </c>
      <c r="P15" s="1957" t="s">
        <v>416</v>
      </c>
      <c r="Q15" s="1957" t="s">
        <v>416</v>
      </c>
      <c r="R15" s="1957" t="s">
        <v>416</v>
      </c>
      <c r="S15" s="1957" t="s">
        <v>416</v>
      </c>
      <c r="T15" s="1957" t="s">
        <v>416</v>
      </c>
      <c r="U15" s="2241"/>
    </row>
    <row r="16" spans="1:21" s="1989" customFormat="1" ht="31.5" customHeight="1">
      <c r="A16" s="1985"/>
      <c r="B16" s="1986" t="s">
        <v>932</v>
      </c>
      <c r="C16" s="1986"/>
      <c r="D16" s="1985"/>
      <c r="E16" s="1985"/>
      <c r="F16" s="1985"/>
      <c r="G16" s="1985"/>
      <c r="H16" s="1987"/>
      <c r="I16" s="1987"/>
      <c r="J16" s="1987"/>
      <c r="K16" s="1987"/>
      <c r="L16" s="1988">
        <v>3</v>
      </c>
      <c r="M16" s="1988"/>
      <c r="N16" s="1988"/>
      <c r="O16" s="1988">
        <v>1</v>
      </c>
      <c r="P16" s="1988"/>
      <c r="Q16" s="1988"/>
      <c r="R16" s="1988">
        <v>2</v>
      </c>
      <c r="S16" s="1988"/>
      <c r="T16" s="1988"/>
      <c r="U16" s="1987"/>
    </row>
    <row r="17" spans="1:21" ht="31" customHeight="1">
      <c r="A17" s="1998" t="s">
        <v>1607</v>
      </c>
    </row>
    <row r="18" spans="1:21" ht="141" customHeight="1">
      <c r="A18" s="2242" t="s">
        <v>1094</v>
      </c>
      <c r="B18" s="2242"/>
      <c r="C18" s="2002"/>
      <c r="D18" s="2242" t="s">
        <v>1102</v>
      </c>
      <c r="E18" s="2242"/>
      <c r="F18" s="2242"/>
      <c r="G18" s="2242"/>
      <c r="H18" s="2242"/>
      <c r="I18" s="2238" t="s">
        <v>935</v>
      </c>
      <c r="J18" s="2238"/>
      <c r="K18" s="2238"/>
      <c r="L18" s="2238"/>
      <c r="M18" s="2238"/>
      <c r="N18" s="2238"/>
      <c r="O18" s="2238"/>
      <c r="P18" s="2238"/>
      <c r="Q18" s="2238"/>
      <c r="R18" s="2238"/>
      <c r="S18" s="2238"/>
      <c r="T18" s="2238"/>
      <c r="U18" s="2238"/>
    </row>
    <row r="19" spans="1:21" ht="69" customHeight="1">
      <c r="B19" s="2013"/>
      <c r="C19" s="2013"/>
      <c r="K19" s="2238" t="s">
        <v>947</v>
      </c>
      <c r="L19" s="2238"/>
      <c r="M19" s="2238"/>
      <c r="N19" s="2003"/>
      <c r="O19" s="2238" t="s">
        <v>948</v>
      </c>
      <c r="P19" s="2238"/>
      <c r="Q19" s="2238"/>
      <c r="R19" s="2003"/>
      <c r="S19" s="2003" t="s">
        <v>936</v>
      </c>
      <c r="T19" s="2003"/>
    </row>
  </sheetData>
  <mergeCells count="28">
    <mergeCell ref="B5:K6"/>
    <mergeCell ref="A1:U1"/>
    <mergeCell ref="Q8:S8"/>
    <mergeCell ref="T8:T10"/>
    <mergeCell ref="U8:U10"/>
    <mergeCell ref="G9:G10"/>
    <mergeCell ref="H9:H10"/>
    <mergeCell ref="F9:F10"/>
    <mergeCell ref="C8:F8"/>
    <mergeCell ref="G8:I8"/>
    <mergeCell ref="K8:M8"/>
    <mergeCell ref="N8:P8"/>
    <mergeCell ref="A9:A10"/>
    <mergeCell ref="B9:B10"/>
    <mergeCell ref="C9:C10"/>
    <mergeCell ref="D9:D10"/>
    <mergeCell ref="Q9:S9"/>
    <mergeCell ref="K19:M19"/>
    <mergeCell ref="O19:Q19"/>
    <mergeCell ref="U12:U15"/>
    <mergeCell ref="A18:B18"/>
    <mergeCell ref="D18:H18"/>
    <mergeCell ref="I18:U18"/>
    <mergeCell ref="E9:E10"/>
    <mergeCell ref="I9:I10"/>
    <mergeCell ref="J9:J10"/>
    <mergeCell ref="K9:M9"/>
    <mergeCell ref="N9:P9"/>
  </mergeCells>
  <printOptions horizontalCentered="1"/>
  <pageMargins left="0.17" right="0.17" top="0.3" bottom="0.17" header="0.17" footer="0.17"/>
  <pageSetup paperSize="8" scale="55" fitToHeight="11111" orientation="landscape"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68BD6-7CED-4E61-AE75-06786FAAD1B5}">
  <sheetPr>
    <pageSetUpPr fitToPage="1"/>
  </sheetPr>
  <dimension ref="A1:AT741"/>
  <sheetViews>
    <sheetView view="pageBreakPreview" topLeftCell="A8" zoomScale="40" zoomScaleNormal="40" zoomScaleSheetLayoutView="40" workbookViewId="0">
      <selection activeCell="A19" sqref="A19:O19"/>
    </sheetView>
  </sheetViews>
  <sheetFormatPr defaultColWidth="9.796875" defaultRowHeight="28"/>
  <cols>
    <col min="1" max="1" width="25.09765625" style="1902" customWidth="1"/>
    <col min="2" max="2" width="43.3984375" style="1897" bestFit="1" customWidth="1"/>
    <col min="3" max="3" width="47.69921875" style="1897" customWidth="1"/>
    <col min="4" max="4" width="28.796875" style="1897" customWidth="1"/>
    <col min="5" max="5" width="19.3984375" style="1897" bestFit="1" customWidth="1"/>
    <col min="6" max="6" width="26.3984375" style="1897" bestFit="1" customWidth="1"/>
    <col min="7" max="7" width="16.69921875" style="1897" customWidth="1"/>
    <col min="8" max="8" width="15.296875" style="1897" customWidth="1"/>
    <col min="9" max="9" width="33.796875" style="1897" customWidth="1"/>
    <col min="10" max="10" width="27.5" style="1897" customWidth="1"/>
    <col min="11" max="11" width="9.3984375" style="1897" bestFit="1" customWidth="1"/>
    <col min="12" max="12" width="18.09765625" style="1897" customWidth="1"/>
    <col min="13" max="13" width="31.59765625" style="1897" bestFit="1" customWidth="1"/>
    <col min="14" max="14" width="23.5" style="1897" customWidth="1"/>
    <col min="15" max="15" width="25.5" style="1897" customWidth="1"/>
    <col min="16" max="16" width="31" style="1897" customWidth="1"/>
    <col min="17" max="18" width="23.5" style="1897" customWidth="1"/>
    <col min="19" max="19" width="30.5" style="1897" customWidth="1"/>
    <col min="20" max="20" width="22.3984375" style="1897" customWidth="1"/>
    <col min="21" max="21" width="35.69921875" style="1897" customWidth="1"/>
    <col min="22" max="25" width="9.796875" style="1897"/>
    <col min="26" max="26" width="7.69921875" style="1922" customWidth="1"/>
    <col min="27" max="27" width="56.8984375" style="1922" customWidth="1"/>
    <col min="28" max="28" width="10.69921875" style="1922" customWidth="1"/>
    <col min="29" max="29" width="16.296875" style="1922" hidden="1" customWidth="1"/>
    <col min="30" max="30" width="15.19921875" style="1922" customWidth="1"/>
    <col min="31" max="31" width="25.5" style="2061" customWidth="1"/>
    <col min="32" max="32" width="24.5" style="1932" customWidth="1"/>
    <col min="33" max="33" width="17.796875" style="1922" customWidth="1"/>
    <col min="34" max="35" width="9.796875" style="1897"/>
    <col min="36" max="36" width="10.796875" style="1926" customWidth="1"/>
    <col min="37" max="37" width="31.09765625" style="1926" customWidth="1"/>
    <col min="38" max="38" width="52.19921875" style="1926" customWidth="1"/>
    <col min="39" max="39" width="11.296875" style="1926" customWidth="1"/>
    <col min="40" max="40" width="3.59765625" style="1926" customWidth="1"/>
    <col min="41" max="41" width="9" style="1926" customWidth="1"/>
    <col min="42" max="42" width="12.3984375" style="1926" customWidth="1"/>
    <col min="43" max="43" width="13.69921875" style="2062" customWidth="1"/>
    <col min="44" max="44" width="18.5" style="1926" customWidth="1"/>
    <col min="45" max="45" width="20.8984375" style="1926" customWidth="1"/>
    <col min="46" max="46" width="21.19921875" style="1926" customWidth="1"/>
    <col min="47" max="16384" width="9.796875" style="1897"/>
  </cols>
  <sheetData>
    <row r="1" spans="1:46" ht="83.5" customHeight="1">
      <c r="A1" s="2249" t="s">
        <v>910</v>
      </c>
      <c r="B1" s="2249"/>
      <c r="C1" s="2249"/>
      <c r="D1" s="2249"/>
      <c r="E1" s="2249"/>
      <c r="F1" s="2249"/>
      <c r="G1" s="2249"/>
      <c r="H1" s="2249"/>
      <c r="I1" s="2249"/>
      <c r="J1" s="2249"/>
      <c r="K1" s="2249"/>
      <c r="L1" s="2249"/>
      <c r="M1" s="2249"/>
      <c r="N1" s="2249"/>
      <c r="O1" s="2249"/>
      <c r="P1" s="2249"/>
      <c r="Q1" s="2249"/>
      <c r="R1" s="2249"/>
      <c r="S1" s="2249"/>
      <c r="T1" s="2249"/>
      <c r="U1" s="2249"/>
      <c r="Z1" s="2274" t="s">
        <v>2510</v>
      </c>
      <c r="AA1" s="2274"/>
      <c r="AB1" s="2274"/>
      <c r="AC1" s="2274"/>
      <c r="AD1" s="2274"/>
      <c r="AE1" s="2274"/>
      <c r="AF1" s="2274"/>
      <c r="AG1" s="2274"/>
      <c r="AJ1" s="1899"/>
      <c r="AK1" s="1899"/>
      <c r="AL1" s="1899"/>
      <c r="AM1" s="1899"/>
      <c r="AN1" s="1900"/>
      <c r="AO1" s="1900"/>
      <c r="AP1" s="1900"/>
      <c r="AQ1" s="1901"/>
      <c r="AR1" s="1900"/>
      <c r="AS1" s="1900"/>
      <c r="AT1" s="1899"/>
    </row>
    <row r="2" spans="1:46" ht="28.5" thickBot="1">
      <c r="Z2" s="2275" t="s">
        <v>2511</v>
      </c>
      <c r="AA2" s="2275"/>
      <c r="AB2" s="2275"/>
      <c r="AC2" s="2275"/>
      <c r="AD2" s="2275"/>
      <c r="AE2" s="2275"/>
      <c r="AF2" s="2275"/>
      <c r="AG2" s="2275"/>
      <c r="AJ2" s="2272" t="s">
        <v>2512</v>
      </c>
      <c r="AK2" s="2272"/>
      <c r="AL2" s="2272"/>
      <c r="AM2" s="2272"/>
      <c r="AN2" s="2272"/>
      <c r="AO2" s="2272"/>
      <c r="AP2" s="2272"/>
      <c r="AQ2" s="2272"/>
      <c r="AR2" s="2272"/>
      <c r="AS2" s="2272"/>
      <c r="AT2" s="2272"/>
    </row>
    <row r="3" spans="1:46" ht="42.5" customHeight="1" thickTop="1">
      <c r="A3" s="1904" t="s">
        <v>911</v>
      </c>
      <c r="B3" s="1905" t="s">
        <v>937</v>
      </c>
      <c r="C3" s="1906"/>
      <c r="D3" s="1907"/>
      <c r="E3" s="1907"/>
      <c r="F3" s="1907"/>
      <c r="G3" s="1907"/>
      <c r="H3" s="1908"/>
      <c r="I3" s="1908"/>
      <c r="J3" s="1908"/>
      <c r="K3" s="1908"/>
      <c r="L3" s="1908"/>
      <c r="M3" s="1908"/>
      <c r="N3" s="1908"/>
      <c r="O3" s="1908"/>
      <c r="P3" s="1908"/>
      <c r="Q3" s="1908"/>
      <c r="R3" s="1908"/>
      <c r="S3" s="1908"/>
      <c r="T3" s="1908"/>
      <c r="U3" s="1909"/>
      <c r="Z3" s="2276" t="s">
        <v>2513</v>
      </c>
      <c r="AA3" s="2276"/>
      <c r="AB3" s="2276"/>
      <c r="AC3" s="2276"/>
      <c r="AD3" s="2276"/>
      <c r="AE3" s="2276"/>
      <c r="AF3" s="2276"/>
      <c r="AG3" s="2276"/>
      <c r="AJ3" s="2272" t="s">
        <v>2514</v>
      </c>
      <c r="AK3" s="2272"/>
      <c r="AL3" s="2272"/>
      <c r="AM3" s="2272"/>
      <c r="AN3" s="2272"/>
      <c r="AO3" s="2272"/>
      <c r="AP3" s="2272"/>
      <c r="AQ3" s="2272"/>
      <c r="AR3" s="2272"/>
      <c r="AS3" s="2272"/>
      <c r="AT3" s="2272"/>
    </row>
    <row r="4" spans="1:46" ht="15" customHeight="1">
      <c r="A4" s="1910" t="s">
        <v>912</v>
      </c>
      <c r="B4" s="1911"/>
      <c r="C4" s="1912"/>
      <c r="D4" s="1912"/>
      <c r="E4" s="1912"/>
      <c r="F4" s="1912"/>
      <c r="G4" s="1912"/>
      <c r="H4" s="1913"/>
      <c r="I4" s="1913"/>
      <c r="J4" s="1913"/>
      <c r="K4" s="1913"/>
      <c r="L4" s="1913"/>
      <c r="M4" s="1913"/>
      <c r="N4" s="1913"/>
      <c r="O4" s="1913"/>
      <c r="P4" s="1913"/>
      <c r="Q4" s="1913"/>
      <c r="R4" s="1913"/>
      <c r="S4" s="1913"/>
      <c r="T4" s="1913"/>
      <c r="U4" s="1914"/>
      <c r="Z4" s="2271" t="s">
        <v>2515</v>
      </c>
      <c r="AA4" s="2271"/>
      <c r="AB4" s="2271"/>
      <c r="AC4" s="2271"/>
      <c r="AD4" s="2271"/>
      <c r="AE4" s="2271"/>
      <c r="AF4" s="2271"/>
      <c r="AG4" s="2271"/>
      <c r="AJ4" s="2272" t="s">
        <v>2516</v>
      </c>
      <c r="AK4" s="2272"/>
      <c r="AL4" s="2272"/>
      <c r="AM4" s="2272"/>
      <c r="AN4" s="2272"/>
      <c r="AO4" s="2272"/>
      <c r="AP4" s="2272"/>
      <c r="AQ4" s="2272"/>
      <c r="AR4" s="2272"/>
      <c r="AS4" s="2272"/>
      <c r="AT4" s="2272"/>
    </row>
    <row r="5" spans="1:46" ht="15" customHeight="1">
      <c r="A5" s="1904" t="s">
        <v>913</v>
      </c>
      <c r="B5" s="2245" t="s">
        <v>2517</v>
      </c>
      <c r="C5" s="2246"/>
      <c r="D5" s="2246"/>
      <c r="E5" s="2246"/>
      <c r="F5" s="2246"/>
      <c r="G5" s="2246"/>
      <c r="H5" s="2246"/>
      <c r="I5" s="2246"/>
      <c r="J5" s="2246"/>
      <c r="K5" s="2246"/>
      <c r="L5" s="1908"/>
      <c r="U5" s="1916"/>
      <c r="Z5" s="2271" t="s">
        <v>2518</v>
      </c>
      <c r="AA5" s="2271"/>
      <c r="AB5" s="2271"/>
      <c r="AC5" s="2271"/>
      <c r="AD5" s="2271"/>
      <c r="AE5" s="2271"/>
      <c r="AF5" s="2271"/>
      <c r="AG5" s="1917"/>
      <c r="AJ5" s="2272" t="s">
        <v>2519</v>
      </c>
      <c r="AK5" s="2272"/>
      <c r="AL5" s="2272"/>
      <c r="AM5" s="2272"/>
      <c r="AN5" s="2272"/>
      <c r="AO5" s="2272"/>
      <c r="AP5" s="2272"/>
      <c r="AQ5" s="2272"/>
      <c r="AR5" s="2272"/>
      <c r="AS5" s="2272"/>
      <c r="AT5" s="2272"/>
    </row>
    <row r="6" spans="1:46" ht="39" customHeight="1">
      <c r="A6" s="1910" t="s">
        <v>914</v>
      </c>
      <c r="B6" s="2247"/>
      <c r="C6" s="2248"/>
      <c r="D6" s="2248"/>
      <c r="E6" s="2248"/>
      <c r="F6" s="2248"/>
      <c r="G6" s="2248"/>
      <c r="H6" s="2248"/>
      <c r="I6" s="2248"/>
      <c r="J6" s="2248"/>
      <c r="K6" s="2248"/>
      <c r="L6" s="1913"/>
      <c r="M6" s="1913"/>
      <c r="N6" s="1913"/>
      <c r="O6" s="1913"/>
      <c r="P6" s="1913"/>
      <c r="Q6" s="1913"/>
      <c r="R6" s="1913"/>
      <c r="S6" s="1913"/>
      <c r="T6" s="1913"/>
      <c r="U6" s="1914"/>
      <c r="Z6" s="2271" t="s">
        <v>2520</v>
      </c>
      <c r="AA6" s="2271"/>
      <c r="AB6" s="2271"/>
      <c r="AC6" s="2271"/>
      <c r="AD6" s="1915"/>
      <c r="AE6" s="1918"/>
      <c r="AF6" s="1919"/>
      <c r="AG6" s="1920"/>
      <c r="AJ6" s="2273" t="s">
        <v>2521</v>
      </c>
      <c r="AK6" s="2273"/>
      <c r="AL6" s="2273"/>
      <c r="AM6" s="2273"/>
      <c r="AN6" s="2273"/>
      <c r="AO6" s="2273"/>
      <c r="AP6" s="2273"/>
      <c r="AQ6" s="2273"/>
      <c r="AR6" s="2273"/>
      <c r="AS6" s="2273"/>
      <c r="AT6" s="2273"/>
    </row>
    <row r="7" spans="1:46">
      <c r="Z7" s="2271" t="s">
        <v>2522</v>
      </c>
      <c r="AA7" s="2271"/>
      <c r="AB7" s="2271"/>
      <c r="AC7" s="2271"/>
      <c r="AD7" s="1915"/>
      <c r="AE7" s="1918"/>
      <c r="AF7" s="1919"/>
      <c r="AG7" s="1917"/>
      <c r="AJ7" s="1899"/>
      <c r="AK7" s="1899"/>
      <c r="AL7" s="1899"/>
      <c r="AM7" s="1899"/>
      <c r="AN7" s="1900"/>
      <c r="AO7" s="1900"/>
      <c r="AP7" s="1900"/>
      <c r="AQ7" s="1901"/>
      <c r="AR7" s="1900"/>
      <c r="AS7" s="1900"/>
      <c r="AT7" s="1899"/>
    </row>
    <row r="8" spans="1:46" ht="34.5" customHeight="1">
      <c r="A8" s="1921" t="s">
        <v>823</v>
      </c>
      <c r="B8" s="1921" t="s">
        <v>915</v>
      </c>
      <c r="C8" s="2237" t="s">
        <v>916</v>
      </c>
      <c r="D8" s="2237"/>
      <c r="E8" s="2237"/>
      <c r="F8" s="2237"/>
      <c r="G8" s="2237" t="s">
        <v>871</v>
      </c>
      <c r="H8" s="2237"/>
      <c r="I8" s="2237"/>
      <c r="J8" s="1921" t="s">
        <v>951</v>
      </c>
      <c r="K8" s="2250" t="s">
        <v>943</v>
      </c>
      <c r="L8" s="2250"/>
      <c r="M8" s="2250"/>
      <c r="N8" s="2250" t="s">
        <v>943</v>
      </c>
      <c r="O8" s="2250"/>
      <c r="P8" s="2250"/>
      <c r="Q8" s="2250" t="s">
        <v>943</v>
      </c>
      <c r="R8" s="2250"/>
      <c r="S8" s="2250"/>
      <c r="T8" s="2250" t="s">
        <v>1605</v>
      </c>
      <c r="U8" s="2237" t="s">
        <v>917</v>
      </c>
      <c r="AB8" s="1923"/>
      <c r="AC8" s="1923"/>
      <c r="AD8" s="1923"/>
      <c r="AE8" s="1924"/>
      <c r="AF8" s="1925"/>
      <c r="AG8" s="1898"/>
      <c r="AK8" s="1927" t="s">
        <v>2523</v>
      </c>
      <c r="AL8" s="1928" t="s">
        <v>2524</v>
      </c>
      <c r="AM8" s="1903"/>
      <c r="AN8" s="1903"/>
      <c r="AO8" s="1927"/>
      <c r="AP8" s="1927"/>
      <c r="AQ8" s="1927"/>
      <c r="AR8" s="1927"/>
      <c r="AS8" s="1929"/>
      <c r="AT8" s="1899"/>
    </row>
    <row r="9" spans="1:46" ht="60" customHeight="1" thickBot="1">
      <c r="A9" s="2251" t="s">
        <v>939</v>
      </c>
      <c r="B9" s="2251" t="s">
        <v>940</v>
      </c>
      <c r="C9" s="2243" t="s">
        <v>12</v>
      </c>
      <c r="D9" s="2243" t="s">
        <v>13</v>
      </c>
      <c r="E9" s="2243" t="s">
        <v>1351</v>
      </c>
      <c r="F9" s="2243" t="s">
        <v>1263</v>
      </c>
      <c r="G9" s="2244" t="s">
        <v>660</v>
      </c>
      <c r="H9" s="2244" t="s">
        <v>661</v>
      </c>
      <c r="I9" s="2244" t="s">
        <v>662</v>
      </c>
      <c r="J9" s="2244" t="s">
        <v>662</v>
      </c>
      <c r="K9" s="2237" t="s">
        <v>2510</v>
      </c>
      <c r="L9" s="2237"/>
      <c r="M9" s="2237"/>
      <c r="N9" s="2237" t="s">
        <v>2512</v>
      </c>
      <c r="O9" s="2237"/>
      <c r="P9" s="2237"/>
      <c r="Q9" s="2237" t="s">
        <v>2525</v>
      </c>
      <c r="R9" s="2237"/>
      <c r="S9" s="2237"/>
      <c r="T9" s="2250"/>
      <c r="U9" s="2237"/>
      <c r="AE9" s="1931"/>
      <c r="AG9" s="1933"/>
      <c r="AK9" s="1927" t="s">
        <v>2526</v>
      </c>
      <c r="AL9" s="2270" t="s">
        <v>2527</v>
      </c>
      <c r="AM9" s="2270"/>
      <c r="AN9" s="2270"/>
      <c r="AO9" s="1927"/>
      <c r="AP9" s="1934"/>
      <c r="AQ9" s="1927"/>
      <c r="AS9" s="1927" t="str">
        <f>[166]Sheet1!$I$8</f>
        <v>Ngày báo giá</v>
      </c>
      <c r="AT9" s="1935">
        <f ca="1">TODAY()</f>
        <v>46086</v>
      </c>
    </row>
    <row r="10" spans="1:46" ht="70.5" customHeight="1" thickBot="1">
      <c r="A10" s="2251"/>
      <c r="B10" s="2251"/>
      <c r="C10" s="2243"/>
      <c r="D10" s="2243"/>
      <c r="E10" s="2243"/>
      <c r="F10" s="2243"/>
      <c r="G10" s="2244"/>
      <c r="H10" s="2244"/>
      <c r="I10" s="2244"/>
      <c r="J10" s="2244"/>
      <c r="K10" s="1936" t="s">
        <v>945</v>
      </c>
      <c r="L10" s="1936" t="s">
        <v>944</v>
      </c>
      <c r="M10" s="1936" t="s">
        <v>1608</v>
      </c>
      <c r="N10" s="1936" t="s">
        <v>945</v>
      </c>
      <c r="O10" s="1936" t="s">
        <v>944</v>
      </c>
      <c r="P10" s="1936" t="s">
        <v>1608</v>
      </c>
      <c r="Q10" s="1936" t="s">
        <v>945</v>
      </c>
      <c r="R10" s="1936" t="s">
        <v>944</v>
      </c>
      <c r="S10" s="1936" t="s">
        <v>1608</v>
      </c>
      <c r="T10" s="2250"/>
      <c r="U10" s="2237"/>
      <c r="Z10" s="1937" t="s">
        <v>2528</v>
      </c>
      <c r="AA10" s="1937" t="s">
        <v>2529</v>
      </c>
      <c r="AB10" s="1937" t="s">
        <v>2530</v>
      </c>
      <c r="AC10" s="1937" t="s">
        <v>2531</v>
      </c>
      <c r="AD10" s="1937" t="s">
        <v>2532</v>
      </c>
      <c r="AE10" s="1937" t="s">
        <v>2533</v>
      </c>
      <c r="AF10" s="1938" t="s">
        <v>2534</v>
      </c>
      <c r="AG10" s="1937" t="s">
        <v>2535</v>
      </c>
      <c r="AK10" s="1927" t="s">
        <v>2536</v>
      </c>
      <c r="AL10" s="1939" t="s">
        <v>2537</v>
      </c>
      <c r="AM10" s="1903"/>
      <c r="AN10" s="1903"/>
      <c r="AO10" s="1927"/>
      <c r="AP10" s="1927"/>
      <c r="AQ10" s="1927"/>
      <c r="AR10" s="1927"/>
      <c r="AS10" s="1929"/>
      <c r="AT10" s="1899"/>
    </row>
    <row r="11" spans="1:46" ht="36.5" customHeight="1" thickBot="1">
      <c r="A11" s="1930" t="s">
        <v>365</v>
      </c>
      <c r="B11" s="1940" t="s">
        <v>136</v>
      </c>
      <c r="C11" s="1930"/>
      <c r="D11" s="1930"/>
      <c r="E11" s="1930"/>
      <c r="F11" s="1930"/>
      <c r="G11" s="1941" t="s">
        <v>416</v>
      </c>
      <c r="H11" s="1941" t="s">
        <v>416</v>
      </c>
      <c r="I11" s="1941">
        <f>'[165]Tổng hợp'!K21</f>
        <v>6732529802.3436422</v>
      </c>
      <c r="J11" s="1942"/>
      <c r="K11" s="1936"/>
      <c r="L11" s="1936"/>
      <c r="M11" s="1936">
        <f>SUM(M12:M15)</f>
        <v>3481138344.4444447</v>
      </c>
      <c r="N11" s="1936"/>
      <c r="O11" s="1936"/>
      <c r="P11" s="1936">
        <f>SUM(P12:P15)</f>
        <v>3232898000</v>
      </c>
      <c r="Q11" s="1936"/>
      <c r="R11" s="1936"/>
      <c r="S11" s="1936">
        <f>SUM(S12:S15)</f>
        <v>3533580442.2222223</v>
      </c>
      <c r="T11" s="1936"/>
      <c r="U11" s="1943"/>
      <c r="Z11" s="1944">
        <v>1</v>
      </c>
      <c r="AA11" s="1945" t="s">
        <v>1942</v>
      </c>
      <c r="AB11" s="1946" t="s">
        <v>2538</v>
      </c>
      <c r="AC11" s="1947"/>
      <c r="AD11" s="1948">
        <v>67640</v>
      </c>
      <c r="AE11" s="1949">
        <v>37000</v>
      </c>
      <c r="AF11" s="1947">
        <f>AE11*AD11</f>
        <v>2502680000</v>
      </c>
      <c r="AG11" s="1946"/>
      <c r="AJ11" s="1950"/>
      <c r="AK11" s="1950"/>
      <c r="AL11" s="1951"/>
      <c r="AM11" s="1951"/>
      <c r="AN11" s="1900"/>
      <c r="AO11" s="1900"/>
      <c r="AP11" s="1900"/>
      <c r="AQ11" s="1952"/>
      <c r="AR11" s="1900"/>
      <c r="AS11" s="1900"/>
      <c r="AT11" s="1953"/>
    </row>
    <row r="12" spans="1:46" s="1962" customFormat="1" ht="99" customHeight="1" thickBot="1">
      <c r="A12" s="1954" t="s">
        <v>1234</v>
      </c>
      <c r="B12" s="1955" t="s">
        <v>1941</v>
      </c>
      <c r="C12" s="1955" t="s">
        <v>1942</v>
      </c>
      <c r="D12" s="1956" t="s">
        <v>1235</v>
      </c>
      <c r="E12" s="1956" t="s">
        <v>1235</v>
      </c>
      <c r="F12" s="1957">
        <v>67640.06</v>
      </c>
      <c r="G12" s="1957" t="s">
        <v>416</v>
      </c>
      <c r="H12" s="1957" t="s">
        <v>416</v>
      </c>
      <c r="I12" s="1957" t="s">
        <v>416</v>
      </c>
      <c r="J12" s="1957" t="s">
        <v>416</v>
      </c>
      <c r="K12" s="1958" t="s">
        <v>930</v>
      </c>
      <c r="L12" s="1959">
        <v>37000</v>
      </c>
      <c r="M12" s="1959">
        <f>L12*F12</f>
        <v>2502682220</v>
      </c>
      <c r="N12" s="1958" t="s">
        <v>930</v>
      </c>
      <c r="O12" s="1959" t="s">
        <v>2539</v>
      </c>
      <c r="P12" s="1959">
        <v>2242492000</v>
      </c>
      <c r="Q12" s="1958" t="s">
        <v>930</v>
      </c>
      <c r="R12" s="1960">
        <v>37000</v>
      </c>
      <c r="S12" s="1959">
        <f>R12*F12</f>
        <v>2502682220</v>
      </c>
      <c r="T12" s="1961"/>
      <c r="U12" s="2239" t="s">
        <v>2540</v>
      </c>
      <c r="Z12" s="1946">
        <v>2</v>
      </c>
      <c r="AA12" s="1963" t="s">
        <v>1944</v>
      </c>
      <c r="AB12" s="1946" t="s">
        <v>2538</v>
      </c>
      <c r="AC12" s="1947"/>
      <c r="AD12" s="1964">
        <v>11801</v>
      </c>
      <c r="AE12" s="1949">
        <v>37000</v>
      </c>
      <c r="AF12" s="1947">
        <f t="shared" ref="AF12:AF14" si="0">AE12*AD12</f>
        <v>436637000</v>
      </c>
      <c r="AG12" s="1946"/>
      <c r="AJ12" s="1965"/>
      <c r="AK12" s="1965"/>
      <c r="AL12" s="1966"/>
      <c r="AM12" s="1966"/>
      <c r="AN12" s="1967"/>
      <c r="AO12" s="1967"/>
      <c r="AP12" s="1967"/>
      <c r="AQ12" s="1968"/>
      <c r="AR12" s="1967"/>
      <c r="AS12" s="1967"/>
      <c r="AT12" s="1969"/>
    </row>
    <row r="13" spans="1:46" s="1962" customFormat="1" ht="109" customHeight="1" thickBot="1">
      <c r="A13" s="1954" t="s">
        <v>1236</v>
      </c>
      <c r="B13" s="1955" t="s">
        <v>1943</v>
      </c>
      <c r="C13" s="1955" t="s">
        <v>1944</v>
      </c>
      <c r="D13" s="1956" t="s">
        <v>1235</v>
      </c>
      <c r="E13" s="1956" t="s">
        <v>1235</v>
      </c>
      <c r="F13" s="1957">
        <v>11800.880000000001</v>
      </c>
      <c r="G13" s="1957" t="s">
        <v>416</v>
      </c>
      <c r="H13" s="1957" t="s">
        <v>416</v>
      </c>
      <c r="I13" s="1957" t="s">
        <v>416</v>
      </c>
      <c r="J13" s="1957" t="s">
        <v>416</v>
      </c>
      <c r="K13" s="1958" t="s">
        <v>930</v>
      </c>
      <c r="L13" s="1959">
        <v>37000</v>
      </c>
      <c r="M13" s="1959">
        <f t="shared" ref="M13:M15" si="1">L13*F13</f>
        <v>436632560.00000006</v>
      </c>
      <c r="N13" s="1958" t="s">
        <v>930</v>
      </c>
      <c r="O13" s="1959" t="s">
        <v>2539</v>
      </c>
      <c r="P13" s="1959">
        <v>414348000</v>
      </c>
      <c r="Q13" s="1958" t="s">
        <v>930</v>
      </c>
      <c r="R13" s="1960">
        <v>41000</v>
      </c>
      <c r="S13" s="1959">
        <f t="shared" ref="S13:S15" si="2">R13*F13</f>
        <v>483836080.00000006</v>
      </c>
      <c r="T13" s="1961"/>
      <c r="U13" s="2240"/>
      <c r="Z13" s="1946">
        <v>3</v>
      </c>
      <c r="AA13" s="1963" t="s">
        <v>1947</v>
      </c>
      <c r="AB13" s="1946" t="s">
        <v>2538</v>
      </c>
      <c r="AC13" s="1947"/>
      <c r="AD13" s="1964">
        <v>11432</v>
      </c>
      <c r="AE13" s="1949">
        <v>38000</v>
      </c>
      <c r="AF13" s="1947">
        <f t="shared" si="0"/>
        <v>434416000</v>
      </c>
      <c r="AG13" s="1946"/>
      <c r="AJ13" s="1970" t="s">
        <v>2541</v>
      </c>
      <c r="AK13" s="1970" t="s">
        <v>2542</v>
      </c>
      <c r="AL13" s="1970" t="s">
        <v>2543</v>
      </c>
      <c r="AM13" s="2263" t="s">
        <v>2544</v>
      </c>
      <c r="AN13" s="2263"/>
      <c r="AO13" s="2263"/>
      <c r="AP13" s="1970" t="s">
        <v>2545</v>
      </c>
      <c r="AQ13" s="1972" t="s">
        <v>2546</v>
      </c>
      <c r="AR13" s="1970" t="s">
        <v>2547</v>
      </c>
      <c r="AS13" s="1970" t="s">
        <v>2547</v>
      </c>
      <c r="AT13" s="1971" t="s">
        <v>2548</v>
      </c>
    </row>
    <row r="14" spans="1:46" s="1962" customFormat="1" ht="111.5" customHeight="1" thickBot="1">
      <c r="A14" s="1954" t="s">
        <v>1945</v>
      </c>
      <c r="B14" s="1955" t="s">
        <v>1946</v>
      </c>
      <c r="C14" s="1955" t="s">
        <v>1947</v>
      </c>
      <c r="D14" s="1956" t="s">
        <v>1235</v>
      </c>
      <c r="E14" s="1956" t="s">
        <v>1235</v>
      </c>
      <c r="F14" s="1957">
        <v>11432.44</v>
      </c>
      <c r="G14" s="1957" t="s">
        <v>416</v>
      </c>
      <c r="H14" s="1957" t="s">
        <v>416</v>
      </c>
      <c r="I14" s="1957" t="s">
        <v>416</v>
      </c>
      <c r="J14" s="1957" t="s">
        <v>416</v>
      </c>
      <c r="K14" s="1958" t="s">
        <v>930</v>
      </c>
      <c r="L14" s="1959">
        <v>38000</v>
      </c>
      <c r="M14" s="1959">
        <f t="shared" si="1"/>
        <v>434432720</v>
      </c>
      <c r="N14" s="1958" t="s">
        <v>930</v>
      </c>
      <c r="O14" s="1959" t="s">
        <v>2539</v>
      </c>
      <c r="P14" s="1959">
        <v>474826000</v>
      </c>
      <c r="Q14" s="1958" t="s">
        <v>930</v>
      </c>
      <c r="R14" s="1960">
        <v>38000</v>
      </c>
      <c r="S14" s="1959">
        <f t="shared" si="2"/>
        <v>434432720</v>
      </c>
      <c r="T14" s="1961"/>
      <c r="U14" s="2240"/>
      <c r="Z14" s="1946">
        <v>4</v>
      </c>
      <c r="AA14" s="1963" t="s">
        <v>1950</v>
      </c>
      <c r="AB14" s="1946" t="s">
        <v>2538</v>
      </c>
      <c r="AC14" s="1947"/>
      <c r="AD14" s="1964">
        <v>2619</v>
      </c>
      <c r="AE14" s="1949">
        <v>41000</v>
      </c>
      <c r="AF14" s="1947">
        <f t="shared" si="0"/>
        <v>107379000</v>
      </c>
      <c r="AG14" s="1946"/>
      <c r="AJ14" s="1973" t="s">
        <v>2549</v>
      </c>
      <c r="AK14" s="1973"/>
      <c r="AL14" s="1973"/>
      <c r="AM14" s="1974" t="s">
        <v>2550</v>
      </c>
      <c r="AN14" s="1975"/>
      <c r="AO14" s="1976" t="s">
        <v>2551</v>
      </c>
      <c r="AP14" s="1973"/>
      <c r="AQ14" s="1977"/>
      <c r="AR14" s="1973"/>
      <c r="AS14" s="1973" t="s">
        <v>2552</v>
      </c>
      <c r="AT14" s="1973"/>
    </row>
    <row r="15" spans="1:46" s="1962" customFormat="1" ht="111.5" customHeight="1" thickBot="1">
      <c r="A15" s="1954" t="s">
        <v>1948</v>
      </c>
      <c r="B15" s="1955" t="s">
        <v>1949</v>
      </c>
      <c r="C15" s="1955" t="s">
        <v>1950</v>
      </c>
      <c r="D15" s="1956" t="s">
        <v>1235</v>
      </c>
      <c r="E15" s="1956" t="s">
        <v>1235</v>
      </c>
      <c r="F15" s="1957">
        <v>2619.2888888888888</v>
      </c>
      <c r="G15" s="1957" t="s">
        <v>416</v>
      </c>
      <c r="H15" s="1957" t="s">
        <v>416</v>
      </c>
      <c r="I15" s="1957" t="s">
        <v>416</v>
      </c>
      <c r="J15" s="1957" t="s">
        <v>416</v>
      </c>
      <c r="K15" s="1958" t="s">
        <v>930</v>
      </c>
      <c r="L15" s="1959">
        <v>41000</v>
      </c>
      <c r="M15" s="1959">
        <f t="shared" si="1"/>
        <v>107390844.44444443</v>
      </c>
      <c r="N15" s="1958" t="s">
        <v>930</v>
      </c>
      <c r="O15" s="1959" t="s">
        <v>2539</v>
      </c>
      <c r="P15" s="1959">
        <v>101232000</v>
      </c>
      <c r="Q15" s="1958" t="s">
        <v>930</v>
      </c>
      <c r="R15" s="1960">
        <v>43000</v>
      </c>
      <c r="S15" s="1959">
        <f t="shared" si="2"/>
        <v>112629422.22222222</v>
      </c>
      <c r="T15" s="1961"/>
      <c r="U15" s="2241"/>
      <c r="Z15" s="1946">
        <v>5</v>
      </c>
      <c r="AA15" s="1978" t="s">
        <v>2553</v>
      </c>
      <c r="AB15" s="1946" t="s">
        <v>889</v>
      </c>
      <c r="AC15" s="1947"/>
      <c r="AD15" s="1964">
        <f>4056+480</f>
        <v>4536</v>
      </c>
      <c r="AE15" s="1949">
        <v>24000</v>
      </c>
      <c r="AF15" s="1947"/>
      <c r="AG15" s="1979"/>
      <c r="AJ15" s="1980"/>
      <c r="AK15" s="1980" t="s">
        <v>2554</v>
      </c>
      <c r="AL15" s="1980" t="s">
        <v>2555</v>
      </c>
      <c r="AM15" s="1981" t="s">
        <v>2556</v>
      </c>
      <c r="AN15" s="1982"/>
      <c r="AO15" s="1983" t="s">
        <v>2557</v>
      </c>
      <c r="AP15" s="1980" t="s">
        <v>2558</v>
      </c>
      <c r="AQ15" s="1984" t="s">
        <v>2559</v>
      </c>
      <c r="AR15" s="1980" t="s">
        <v>2560</v>
      </c>
      <c r="AS15" s="1980" t="s">
        <v>2561</v>
      </c>
      <c r="AT15" s="1980" t="s">
        <v>2562</v>
      </c>
    </row>
    <row r="16" spans="1:46" s="1989" customFormat="1" ht="31.5" customHeight="1">
      <c r="A16" s="1985"/>
      <c r="B16" s="1986" t="s">
        <v>932</v>
      </c>
      <c r="C16" s="1986"/>
      <c r="D16" s="1985"/>
      <c r="E16" s="1985"/>
      <c r="F16" s="1985"/>
      <c r="G16" s="1985"/>
      <c r="H16" s="1987"/>
      <c r="I16" s="1987"/>
      <c r="J16" s="1987"/>
      <c r="K16" s="1987"/>
      <c r="L16" s="1988">
        <v>1</v>
      </c>
      <c r="M16" s="1988"/>
      <c r="N16" s="1988"/>
      <c r="O16" s="1988"/>
      <c r="P16" s="1988"/>
      <c r="Q16" s="1988"/>
      <c r="R16" s="1988"/>
      <c r="S16" s="1988"/>
      <c r="T16" s="1988"/>
      <c r="U16" s="1987"/>
      <c r="Z16" s="1990"/>
      <c r="AA16" s="2266" t="s">
        <v>2563</v>
      </c>
      <c r="AB16" s="2266"/>
      <c r="AC16" s="2266"/>
      <c r="AD16" s="2266"/>
      <c r="AE16" s="2266"/>
      <c r="AF16" s="1991">
        <f>SUM(AF11:AF15)</f>
        <v>3481112000</v>
      </c>
      <c r="AG16" s="1992"/>
      <c r="AJ16" s="1993"/>
      <c r="AK16" s="1993"/>
      <c r="AL16" s="1993"/>
      <c r="AM16" s="1994" t="s">
        <v>2564</v>
      </c>
      <c r="AN16" s="1995"/>
      <c r="AO16" s="1996" t="s">
        <v>2564</v>
      </c>
      <c r="AP16" s="1993"/>
      <c r="AQ16" s="1997"/>
      <c r="AR16" s="1993"/>
      <c r="AS16" s="1993"/>
      <c r="AT16" s="1993"/>
    </row>
    <row r="17" spans="1:46" ht="31" customHeight="1">
      <c r="A17" s="1998" t="s">
        <v>1607</v>
      </c>
      <c r="Z17" s="1999"/>
      <c r="AA17" s="2267" t="s">
        <v>2565</v>
      </c>
      <c r="AB17" s="2267"/>
      <c r="AC17" s="2267"/>
      <c r="AD17" s="2267"/>
      <c r="AE17" s="2267"/>
      <c r="AF17" s="2000">
        <f>AF16*10%</f>
        <v>348111200</v>
      </c>
      <c r="AG17" s="2001"/>
      <c r="AJ17" s="2257" t="s">
        <v>2566</v>
      </c>
      <c r="AK17" s="2258"/>
      <c r="AL17" s="2258"/>
      <c r="AM17" s="2258"/>
      <c r="AN17" s="2258"/>
      <c r="AO17" s="2258"/>
      <c r="AP17" s="2258"/>
      <c r="AQ17" s="2258"/>
      <c r="AR17" s="2258"/>
      <c r="AS17" s="2258"/>
      <c r="AT17" s="2259"/>
    </row>
    <row r="18" spans="1:46" ht="141" customHeight="1" thickBot="1">
      <c r="A18" s="2242" t="s">
        <v>1094</v>
      </c>
      <c r="B18" s="2242"/>
      <c r="C18" s="2002"/>
      <c r="D18" s="2242" t="s">
        <v>1102</v>
      </c>
      <c r="E18" s="2242"/>
      <c r="F18" s="2242"/>
      <c r="G18" s="2242"/>
      <c r="H18" s="2242"/>
      <c r="I18" s="2238" t="s">
        <v>935</v>
      </c>
      <c r="J18" s="2238"/>
      <c r="K18" s="2238"/>
      <c r="L18" s="2238"/>
      <c r="M18" s="2238"/>
      <c r="N18" s="2238"/>
      <c r="O18" s="2238"/>
      <c r="P18" s="2238"/>
      <c r="Q18" s="2238"/>
      <c r="R18" s="2238"/>
      <c r="S18" s="2238"/>
      <c r="T18" s="2238"/>
      <c r="U18" s="2238"/>
      <c r="Z18" s="2004"/>
      <c r="AA18" s="2269" t="s">
        <v>868</v>
      </c>
      <c r="AB18" s="2269"/>
      <c r="AC18" s="2269"/>
      <c r="AD18" s="2269"/>
      <c r="AE18" s="2269"/>
      <c r="AF18" s="2005">
        <f>AF17+AF16</f>
        <v>3829223200</v>
      </c>
      <c r="AG18" s="2006"/>
      <c r="AJ18" s="2007">
        <v>1</v>
      </c>
      <c r="AK18" s="2008" t="s">
        <v>2567</v>
      </c>
      <c r="AL18" s="2008" t="s">
        <v>2568</v>
      </c>
      <c r="AM18" s="2009">
        <v>1405</v>
      </c>
      <c r="AN18" s="2009" t="s">
        <v>2569</v>
      </c>
      <c r="AO18" s="2009">
        <v>1300</v>
      </c>
      <c r="AP18" s="2010" t="s">
        <v>2570</v>
      </c>
      <c r="AQ18" s="2008">
        <v>14</v>
      </c>
      <c r="AR18" s="2008">
        <v>2995000</v>
      </c>
      <c r="AS18" s="2011">
        <v>41930000</v>
      </c>
      <c r="AT18" s="2012" t="s">
        <v>2571</v>
      </c>
    </row>
    <row r="19" spans="1:46" ht="69" customHeight="1">
      <c r="B19" s="2013"/>
      <c r="C19" s="2013"/>
      <c r="K19" s="2238" t="s">
        <v>947</v>
      </c>
      <c r="L19" s="2238"/>
      <c r="M19" s="2238"/>
      <c r="N19" s="2003"/>
      <c r="O19" s="2238" t="s">
        <v>948</v>
      </c>
      <c r="P19" s="2238"/>
      <c r="Q19" s="2238"/>
      <c r="R19" s="2003"/>
      <c r="S19" s="2003" t="s">
        <v>936</v>
      </c>
      <c r="T19" s="2003"/>
      <c r="Z19" s="2268" t="s">
        <v>2572</v>
      </c>
      <c r="AA19" s="2268"/>
      <c r="AB19" s="2268"/>
      <c r="AC19" s="2268"/>
      <c r="AD19" s="2014"/>
      <c r="AE19" s="2015"/>
      <c r="AF19" s="2016"/>
      <c r="AG19" s="2017"/>
      <c r="AJ19" s="2007">
        <v>2</v>
      </c>
      <c r="AK19" s="2008" t="s">
        <v>2573</v>
      </c>
      <c r="AL19" s="2008" t="s">
        <v>2568</v>
      </c>
      <c r="AM19" s="2009">
        <v>886</v>
      </c>
      <c r="AN19" s="2009" t="s">
        <v>2569</v>
      </c>
      <c r="AO19" s="2009">
        <v>1234</v>
      </c>
      <c r="AP19" s="2010" t="s">
        <v>2570</v>
      </c>
      <c r="AQ19" s="2008">
        <v>1</v>
      </c>
      <c r="AR19" s="2008">
        <v>1830000</v>
      </c>
      <c r="AS19" s="2011">
        <v>1830000</v>
      </c>
      <c r="AT19" s="2012" t="s">
        <v>2571</v>
      </c>
    </row>
    <row r="20" spans="1:46" ht="110">
      <c r="Z20" s="1897"/>
      <c r="AA20" s="1897"/>
      <c r="AB20" s="1897"/>
      <c r="AC20" s="1897"/>
      <c r="AD20" s="1897"/>
      <c r="AE20" s="1897"/>
      <c r="AF20" s="1897"/>
      <c r="AG20" s="1897"/>
      <c r="AJ20" s="2007">
        <v>3</v>
      </c>
      <c r="AK20" s="2008" t="s">
        <v>2574</v>
      </c>
      <c r="AL20" s="2008" t="s">
        <v>2568</v>
      </c>
      <c r="AM20" s="2009">
        <v>1688</v>
      </c>
      <c r="AN20" s="2009" t="s">
        <v>2569</v>
      </c>
      <c r="AO20" s="2009">
        <v>1300</v>
      </c>
      <c r="AP20" s="2010" t="s">
        <v>2570</v>
      </c>
      <c r="AQ20" s="2008">
        <v>14</v>
      </c>
      <c r="AR20" s="2008">
        <v>3809000</v>
      </c>
      <c r="AS20" s="2011">
        <v>53326000</v>
      </c>
      <c r="AT20" s="2012" t="s">
        <v>2571</v>
      </c>
    </row>
    <row r="21" spans="1:46" ht="110">
      <c r="Z21" s="1897"/>
      <c r="AA21" s="1897"/>
      <c r="AB21" s="1897"/>
      <c r="AC21" s="1897"/>
      <c r="AD21" s="1897"/>
      <c r="AE21" s="1897"/>
      <c r="AF21" s="1897"/>
      <c r="AG21" s="1897"/>
      <c r="AJ21" s="2007">
        <v>4</v>
      </c>
      <c r="AK21" s="2008" t="s">
        <v>2575</v>
      </c>
      <c r="AL21" s="2008" t="s">
        <v>2568</v>
      </c>
      <c r="AM21" s="2009">
        <v>1329</v>
      </c>
      <c r="AN21" s="2009" t="s">
        <v>2569</v>
      </c>
      <c r="AO21" s="2009">
        <v>1118</v>
      </c>
      <c r="AP21" s="2010" t="s">
        <v>2570</v>
      </c>
      <c r="AQ21" s="2008">
        <v>1</v>
      </c>
      <c r="AR21" s="2008">
        <v>2449000</v>
      </c>
      <c r="AS21" s="2011">
        <v>2449000</v>
      </c>
      <c r="AT21" s="2012" t="s">
        <v>2571</v>
      </c>
    </row>
    <row r="22" spans="1:46" ht="110">
      <c r="Z22" s="1897"/>
      <c r="AA22" s="1897"/>
      <c r="AB22" s="1897"/>
      <c r="AC22" s="1897"/>
      <c r="AD22" s="1897"/>
      <c r="AE22" s="1897"/>
      <c r="AF22" s="1897"/>
      <c r="AG22" s="1897"/>
      <c r="AJ22" s="2007">
        <v>5</v>
      </c>
      <c r="AK22" s="2008" t="s">
        <v>2576</v>
      </c>
      <c r="AL22" s="2008" t="s">
        <v>2568</v>
      </c>
      <c r="AM22" s="2009">
        <v>965</v>
      </c>
      <c r="AN22" s="2009" t="s">
        <v>2569</v>
      </c>
      <c r="AO22" s="2009">
        <v>1118</v>
      </c>
      <c r="AP22" s="2010" t="s">
        <v>2570</v>
      </c>
      <c r="AQ22" s="2008">
        <v>1</v>
      </c>
      <c r="AR22" s="2008">
        <v>1802000</v>
      </c>
      <c r="AS22" s="2011">
        <v>1802000</v>
      </c>
      <c r="AT22" s="2012" t="s">
        <v>2571</v>
      </c>
    </row>
    <row r="23" spans="1:46" ht="110">
      <c r="Z23" s="1897"/>
      <c r="AA23" s="1897"/>
      <c r="AB23" s="1897"/>
      <c r="AC23" s="1897"/>
      <c r="AD23" s="1897"/>
      <c r="AE23" s="1897"/>
      <c r="AF23" s="1897"/>
      <c r="AG23" s="1897"/>
      <c r="AJ23" s="2007">
        <v>6</v>
      </c>
      <c r="AK23" s="2008" t="s">
        <v>2577</v>
      </c>
      <c r="AL23" s="2008" t="s">
        <v>2568</v>
      </c>
      <c r="AM23" s="2009">
        <v>761</v>
      </c>
      <c r="AN23" s="2009" t="s">
        <v>2569</v>
      </c>
      <c r="AO23" s="2009">
        <v>1234</v>
      </c>
      <c r="AP23" s="2010" t="s">
        <v>2570</v>
      </c>
      <c r="AQ23" s="2008">
        <v>1</v>
      </c>
      <c r="AR23" s="2008">
        <v>1585000</v>
      </c>
      <c r="AS23" s="2011">
        <v>1585000</v>
      </c>
      <c r="AT23" s="2012" t="s">
        <v>2571</v>
      </c>
    </row>
    <row r="24" spans="1:46" ht="110">
      <c r="Z24" s="1897"/>
      <c r="AA24" s="1897"/>
      <c r="AB24" s="1897"/>
      <c r="AC24" s="1897"/>
      <c r="AD24" s="1897"/>
      <c r="AE24" s="1897"/>
      <c r="AF24" s="1897"/>
      <c r="AG24" s="1897"/>
      <c r="AJ24" s="2007">
        <v>7</v>
      </c>
      <c r="AK24" s="2008" t="s">
        <v>2578</v>
      </c>
      <c r="AL24" s="2008" t="s">
        <v>2568</v>
      </c>
      <c r="AM24" s="2009">
        <v>1329</v>
      </c>
      <c r="AN24" s="2009" t="s">
        <v>2569</v>
      </c>
      <c r="AO24" s="2009">
        <v>1063</v>
      </c>
      <c r="AP24" s="2010" t="s">
        <v>2570</v>
      </c>
      <c r="AQ24" s="2008">
        <v>1</v>
      </c>
      <c r="AR24" s="2008">
        <v>2332000</v>
      </c>
      <c r="AS24" s="2011">
        <v>2332000</v>
      </c>
      <c r="AT24" s="2012" t="s">
        <v>2571</v>
      </c>
    </row>
    <row r="25" spans="1:46" ht="110">
      <c r="Z25" s="1897"/>
      <c r="AA25" s="1897"/>
      <c r="AB25" s="1897"/>
      <c r="AC25" s="1897"/>
      <c r="AD25" s="1897"/>
      <c r="AE25" s="1897"/>
      <c r="AF25" s="1897"/>
      <c r="AG25" s="1897"/>
      <c r="AJ25" s="2007">
        <v>8</v>
      </c>
      <c r="AK25" s="2008" t="s">
        <v>2579</v>
      </c>
      <c r="AL25" s="2008" t="s">
        <v>2568</v>
      </c>
      <c r="AM25" s="2009">
        <v>965</v>
      </c>
      <c r="AN25" s="2009" t="s">
        <v>2569</v>
      </c>
      <c r="AO25" s="2009">
        <v>1063</v>
      </c>
      <c r="AP25" s="2010" t="s">
        <v>2570</v>
      </c>
      <c r="AQ25" s="2008">
        <v>1</v>
      </c>
      <c r="AR25" s="2008">
        <v>1716000</v>
      </c>
      <c r="AS25" s="2011">
        <v>1716000</v>
      </c>
      <c r="AT25" s="2012" t="s">
        <v>2571</v>
      </c>
    </row>
    <row r="26" spans="1:46" ht="110">
      <c r="Z26" s="1897"/>
      <c r="AA26" s="1897"/>
      <c r="AB26" s="1897"/>
      <c r="AC26" s="1897"/>
      <c r="AD26" s="1897"/>
      <c r="AE26" s="1897"/>
      <c r="AF26" s="1897"/>
      <c r="AG26" s="1897"/>
      <c r="AJ26" s="2007">
        <v>9</v>
      </c>
      <c r="AK26" s="2008" t="s">
        <v>2580</v>
      </c>
      <c r="AL26" s="2008" t="s">
        <v>2568</v>
      </c>
      <c r="AM26" s="2009">
        <v>927</v>
      </c>
      <c r="AN26" s="2009" t="s">
        <v>2569</v>
      </c>
      <c r="AO26" s="2009">
        <v>1197</v>
      </c>
      <c r="AP26" s="2010" t="s">
        <v>2570</v>
      </c>
      <c r="AQ26" s="2008">
        <v>1</v>
      </c>
      <c r="AR26" s="2008">
        <v>1854000</v>
      </c>
      <c r="AS26" s="2011">
        <v>1854000</v>
      </c>
      <c r="AT26" s="2012" t="s">
        <v>2571</v>
      </c>
    </row>
    <row r="27" spans="1:46" ht="110">
      <c r="Z27" s="1897"/>
      <c r="AA27" s="1897"/>
      <c r="AB27" s="1897"/>
      <c r="AC27" s="1897"/>
      <c r="AD27" s="1897"/>
      <c r="AE27" s="1897"/>
      <c r="AF27" s="1897"/>
      <c r="AG27" s="1897"/>
      <c r="AJ27" s="2007">
        <v>10</v>
      </c>
      <c r="AK27" s="2008" t="s">
        <v>2581</v>
      </c>
      <c r="AL27" s="2008" t="s">
        <v>2568</v>
      </c>
      <c r="AM27" s="2009">
        <v>1329</v>
      </c>
      <c r="AN27" s="2009" t="s">
        <v>2569</v>
      </c>
      <c r="AO27" s="2009">
        <v>1197</v>
      </c>
      <c r="AP27" s="2010" t="s">
        <v>2570</v>
      </c>
      <c r="AQ27" s="2008">
        <v>1</v>
      </c>
      <c r="AR27" s="2008">
        <v>2618000</v>
      </c>
      <c r="AS27" s="2011">
        <v>2618000</v>
      </c>
      <c r="AT27" s="2012" t="s">
        <v>2571</v>
      </c>
    </row>
    <row r="28" spans="1:46" ht="110">
      <c r="Z28" s="1897"/>
      <c r="AA28" s="1897"/>
      <c r="AB28" s="1897"/>
      <c r="AC28" s="1897"/>
      <c r="AD28" s="1897"/>
      <c r="AE28" s="1897"/>
      <c r="AF28" s="1897"/>
      <c r="AG28" s="1897"/>
      <c r="AJ28" s="2007">
        <v>11</v>
      </c>
      <c r="AK28" s="2008" t="s">
        <v>2582</v>
      </c>
      <c r="AL28" s="2008" t="s">
        <v>2568</v>
      </c>
      <c r="AM28" s="2009">
        <v>1203</v>
      </c>
      <c r="AN28" s="2009" t="s">
        <v>2569</v>
      </c>
      <c r="AO28" s="2009">
        <v>1000</v>
      </c>
      <c r="AP28" s="2010" t="s">
        <v>2570</v>
      </c>
      <c r="AQ28" s="2008">
        <v>5</v>
      </c>
      <c r="AR28" s="2008">
        <v>1996000</v>
      </c>
      <c r="AS28" s="2011">
        <v>9980000</v>
      </c>
      <c r="AT28" s="2012" t="s">
        <v>2571</v>
      </c>
    </row>
    <row r="29" spans="1:46" ht="110">
      <c r="Z29" s="1897"/>
      <c r="AA29" s="1897"/>
      <c r="AB29" s="1897"/>
      <c r="AC29" s="1897"/>
      <c r="AD29" s="1897"/>
      <c r="AE29" s="1897"/>
      <c r="AF29" s="1897"/>
      <c r="AG29" s="1897"/>
      <c r="AJ29" s="2007">
        <v>12</v>
      </c>
      <c r="AK29" s="2008" t="s">
        <v>2583</v>
      </c>
      <c r="AL29" s="2008" t="s">
        <v>2568</v>
      </c>
      <c r="AM29" s="2009">
        <v>1203</v>
      </c>
      <c r="AN29" s="2009" t="s">
        <v>2569</v>
      </c>
      <c r="AO29" s="2009">
        <v>1000</v>
      </c>
      <c r="AP29" s="2010" t="s">
        <v>2570</v>
      </c>
      <c r="AQ29" s="2008">
        <v>3</v>
      </c>
      <c r="AR29" s="2008">
        <v>1996000</v>
      </c>
      <c r="AS29" s="2011">
        <v>5988000</v>
      </c>
      <c r="AT29" s="2012" t="s">
        <v>2571</v>
      </c>
    </row>
    <row r="30" spans="1:46" ht="110">
      <c r="Z30" s="2018"/>
      <c r="AA30" s="2018"/>
      <c r="AB30" s="2018"/>
      <c r="AC30" s="2019"/>
      <c r="AD30" s="2019"/>
      <c r="AE30" s="2256"/>
      <c r="AF30" s="2256"/>
      <c r="AG30" s="2256"/>
      <c r="AJ30" s="2007">
        <v>13</v>
      </c>
      <c r="AK30" s="2008" t="s">
        <v>2584</v>
      </c>
      <c r="AL30" s="2008" t="s">
        <v>2568</v>
      </c>
      <c r="AM30" s="2009">
        <v>1203</v>
      </c>
      <c r="AN30" s="2009" t="s">
        <v>2569</v>
      </c>
      <c r="AO30" s="2009">
        <v>573</v>
      </c>
      <c r="AP30" s="2010" t="s">
        <v>2570</v>
      </c>
      <c r="AQ30" s="2008">
        <v>1</v>
      </c>
      <c r="AR30" s="2008">
        <v>1166000</v>
      </c>
      <c r="AS30" s="2011">
        <v>1166000</v>
      </c>
      <c r="AT30" s="2012" t="s">
        <v>2571</v>
      </c>
    </row>
    <row r="31" spans="1:46" ht="110">
      <c r="Z31" s="2256" t="s">
        <v>2585</v>
      </c>
      <c r="AA31" s="2256"/>
      <c r="AB31" s="2256"/>
      <c r="AC31" s="2256"/>
      <c r="AD31" s="2256"/>
      <c r="AE31" s="2256" t="s">
        <v>2586</v>
      </c>
      <c r="AF31" s="2256"/>
      <c r="AG31" s="2256"/>
      <c r="AJ31" s="2007">
        <v>14</v>
      </c>
      <c r="AK31" s="2008" t="s">
        <v>2587</v>
      </c>
      <c r="AL31" s="2008" t="s">
        <v>2568</v>
      </c>
      <c r="AM31" s="2009">
        <v>1458</v>
      </c>
      <c r="AN31" s="2009" t="s">
        <v>2569</v>
      </c>
      <c r="AO31" s="2009">
        <v>1103</v>
      </c>
      <c r="AP31" s="2010" t="s">
        <v>2570</v>
      </c>
      <c r="AQ31" s="2008">
        <v>1</v>
      </c>
      <c r="AR31" s="2008">
        <v>2644000</v>
      </c>
      <c r="AS31" s="2011">
        <v>2644000</v>
      </c>
      <c r="AT31" s="2012" t="s">
        <v>2571</v>
      </c>
    </row>
    <row r="32" spans="1:46" ht="110">
      <c r="Z32" s="2256"/>
      <c r="AA32" s="2256"/>
      <c r="AB32" s="2256"/>
      <c r="AC32" s="2256"/>
      <c r="AD32" s="2256"/>
      <c r="AE32" s="2020"/>
      <c r="AF32" s="2020"/>
      <c r="AG32" s="2020"/>
      <c r="AJ32" s="2007">
        <v>15</v>
      </c>
      <c r="AK32" s="2008" t="s">
        <v>2588</v>
      </c>
      <c r="AL32" s="2008" t="s">
        <v>2568</v>
      </c>
      <c r="AM32" s="2009">
        <v>1163</v>
      </c>
      <c r="AN32" s="2009" t="s">
        <v>2569</v>
      </c>
      <c r="AO32" s="2009">
        <v>1080</v>
      </c>
      <c r="AP32" s="2010" t="s">
        <v>2570</v>
      </c>
      <c r="AQ32" s="2008">
        <v>1</v>
      </c>
      <c r="AR32" s="2008">
        <v>2083000</v>
      </c>
      <c r="AS32" s="2011">
        <v>2083000</v>
      </c>
      <c r="AT32" s="2012" t="s">
        <v>2571</v>
      </c>
    </row>
    <row r="33" spans="36:46" ht="110">
      <c r="AJ33" s="2007">
        <v>16</v>
      </c>
      <c r="AK33" s="2008" t="s">
        <v>2589</v>
      </c>
      <c r="AL33" s="2008" t="s">
        <v>2568</v>
      </c>
      <c r="AM33" s="2009">
        <v>1163</v>
      </c>
      <c r="AN33" s="2009" t="s">
        <v>2569</v>
      </c>
      <c r="AO33" s="2009">
        <v>1080</v>
      </c>
      <c r="AP33" s="2010" t="s">
        <v>2570</v>
      </c>
      <c r="AQ33" s="2008">
        <v>1</v>
      </c>
      <c r="AR33" s="2008">
        <v>2083000</v>
      </c>
      <c r="AS33" s="2011">
        <v>2083000</v>
      </c>
      <c r="AT33" s="2012" t="s">
        <v>2571</v>
      </c>
    </row>
    <row r="34" spans="36:46" ht="110">
      <c r="AJ34" s="2007">
        <v>17</v>
      </c>
      <c r="AK34" s="2008" t="s">
        <v>2590</v>
      </c>
      <c r="AL34" s="2008" t="s">
        <v>2568</v>
      </c>
      <c r="AM34" s="2009">
        <v>1048</v>
      </c>
      <c r="AN34" s="2009" t="s">
        <v>2569</v>
      </c>
      <c r="AO34" s="2009">
        <v>1080</v>
      </c>
      <c r="AP34" s="2010" t="s">
        <v>2570</v>
      </c>
      <c r="AQ34" s="2008">
        <v>2</v>
      </c>
      <c r="AR34" s="2008">
        <v>1885000</v>
      </c>
      <c r="AS34" s="2011">
        <v>3770000</v>
      </c>
      <c r="AT34" s="2012" t="s">
        <v>2571</v>
      </c>
    </row>
    <row r="35" spans="36:46" ht="110">
      <c r="AJ35" s="2007">
        <v>18</v>
      </c>
      <c r="AK35" s="2008" t="s">
        <v>2591</v>
      </c>
      <c r="AL35" s="2008" t="s">
        <v>2568</v>
      </c>
      <c r="AM35" s="2009">
        <v>1458</v>
      </c>
      <c r="AN35" s="2009" t="s">
        <v>2569</v>
      </c>
      <c r="AO35" s="2009">
        <v>1103</v>
      </c>
      <c r="AP35" s="2010" t="s">
        <v>2570</v>
      </c>
      <c r="AQ35" s="2008">
        <v>1</v>
      </c>
      <c r="AR35" s="2008">
        <v>2644000</v>
      </c>
      <c r="AS35" s="2011">
        <v>2644000</v>
      </c>
      <c r="AT35" s="2012" t="s">
        <v>2571</v>
      </c>
    </row>
    <row r="36" spans="36:46" ht="110">
      <c r="AJ36" s="2007">
        <v>19</v>
      </c>
      <c r="AK36" s="2008" t="s">
        <v>2592</v>
      </c>
      <c r="AL36" s="2008" t="s">
        <v>2568</v>
      </c>
      <c r="AM36" s="2009">
        <v>790</v>
      </c>
      <c r="AN36" s="2009" t="s">
        <v>2569</v>
      </c>
      <c r="AO36" s="2009">
        <v>1002</v>
      </c>
      <c r="AP36" s="2010" t="s">
        <v>2570</v>
      </c>
      <c r="AQ36" s="2008">
        <v>7</v>
      </c>
      <c r="AR36" s="2008">
        <v>1340000</v>
      </c>
      <c r="AS36" s="2011">
        <v>9380000</v>
      </c>
      <c r="AT36" s="2012" t="s">
        <v>2571</v>
      </c>
    </row>
    <row r="37" spans="36:46" ht="110">
      <c r="AJ37" s="2007">
        <v>20</v>
      </c>
      <c r="AK37" s="2008" t="s">
        <v>2593</v>
      </c>
      <c r="AL37" s="2008" t="s">
        <v>2568</v>
      </c>
      <c r="AM37" s="2009">
        <v>714</v>
      </c>
      <c r="AN37" s="2009" t="s">
        <v>2569</v>
      </c>
      <c r="AO37" s="2009">
        <v>1002</v>
      </c>
      <c r="AP37" s="2010" t="s">
        <v>2570</v>
      </c>
      <c r="AQ37" s="2008">
        <v>7</v>
      </c>
      <c r="AR37" s="2008">
        <v>1218000</v>
      </c>
      <c r="AS37" s="2011">
        <v>8526000</v>
      </c>
      <c r="AT37" s="2012" t="s">
        <v>2571</v>
      </c>
    </row>
    <row r="38" spans="36:46" ht="110">
      <c r="AJ38" s="2007">
        <v>21</v>
      </c>
      <c r="AK38" s="2008" t="s">
        <v>2594</v>
      </c>
      <c r="AL38" s="2008" t="s">
        <v>2568</v>
      </c>
      <c r="AM38" s="2009">
        <v>1559</v>
      </c>
      <c r="AN38" s="2009" t="s">
        <v>2569</v>
      </c>
      <c r="AO38" s="2009">
        <v>750</v>
      </c>
      <c r="AP38" s="2010" t="s">
        <v>2570</v>
      </c>
      <c r="AQ38" s="2008">
        <v>2</v>
      </c>
      <c r="AR38" s="2008">
        <v>1940000</v>
      </c>
      <c r="AS38" s="2011">
        <v>3880000</v>
      </c>
      <c r="AT38" s="2012" t="s">
        <v>2571</v>
      </c>
    </row>
    <row r="39" spans="36:46" ht="110">
      <c r="AJ39" s="2007">
        <v>22</v>
      </c>
      <c r="AK39" s="2008" t="s">
        <v>2595</v>
      </c>
      <c r="AL39" s="2008" t="s">
        <v>2568</v>
      </c>
      <c r="AM39" s="2009">
        <v>1254</v>
      </c>
      <c r="AN39" s="2009" t="s">
        <v>2569</v>
      </c>
      <c r="AO39" s="2009">
        <v>750</v>
      </c>
      <c r="AP39" s="2010" t="s">
        <v>2570</v>
      </c>
      <c r="AQ39" s="2008">
        <v>1</v>
      </c>
      <c r="AR39" s="2008">
        <v>1572000</v>
      </c>
      <c r="AS39" s="2011">
        <v>1572000</v>
      </c>
      <c r="AT39" s="2012" t="s">
        <v>2571</v>
      </c>
    </row>
    <row r="40" spans="36:46" ht="110">
      <c r="AJ40" s="2007">
        <v>23</v>
      </c>
      <c r="AK40" s="2008" t="s">
        <v>2596</v>
      </c>
      <c r="AL40" s="2008" t="s">
        <v>2568</v>
      </c>
      <c r="AM40" s="2009">
        <v>1254</v>
      </c>
      <c r="AN40" s="2009" t="s">
        <v>2569</v>
      </c>
      <c r="AO40" s="2009">
        <v>750</v>
      </c>
      <c r="AP40" s="2010" t="s">
        <v>2570</v>
      </c>
      <c r="AQ40" s="2008">
        <v>1</v>
      </c>
      <c r="AR40" s="2008">
        <v>1572000</v>
      </c>
      <c r="AS40" s="2011">
        <v>1572000</v>
      </c>
      <c r="AT40" s="2012" t="s">
        <v>2571</v>
      </c>
    </row>
    <row r="41" spans="36:46" ht="110">
      <c r="AJ41" s="2007">
        <v>24</v>
      </c>
      <c r="AK41" s="2008" t="s">
        <v>2597</v>
      </c>
      <c r="AL41" s="2008" t="s">
        <v>2568</v>
      </c>
      <c r="AM41" s="2009">
        <v>1453</v>
      </c>
      <c r="AN41" s="2009" t="s">
        <v>2569</v>
      </c>
      <c r="AO41" s="2009">
        <v>1000</v>
      </c>
      <c r="AP41" s="2010" t="s">
        <v>2570</v>
      </c>
      <c r="AQ41" s="2008">
        <v>13</v>
      </c>
      <c r="AR41" s="2008">
        <v>2395000</v>
      </c>
      <c r="AS41" s="2011">
        <v>31135000</v>
      </c>
      <c r="AT41" s="2012" t="s">
        <v>2571</v>
      </c>
    </row>
    <row r="42" spans="36:46" ht="110">
      <c r="AJ42" s="2007">
        <v>25</v>
      </c>
      <c r="AK42" s="2008" t="s">
        <v>2598</v>
      </c>
      <c r="AL42" s="2008" t="s">
        <v>2568</v>
      </c>
      <c r="AM42" s="2009">
        <v>1453</v>
      </c>
      <c r="AN42" s="2009" t="s">
        <v>2569</v>
      </c>
      <c r="AO42" s="2009">
        <v>946</v>
      </c>
      <c r="AP42" s="2010" t="s">
        <v>2570</v>
      </c>
      <c r="AQ42" s="2008">
        <v>1</v>
      </c>
      <c r="AR42" s="2008">
        <v>2304000</v>
      </c>
      <c r="AS42" s="2011">
        <v>2304000</v>
      </c>
      <c r="AT42" s="2012" t="s">
        <v>2571</v>
      </c>
    </row>
    <row r="43" spans="36:46" ht="110">
      <c r="AJ43" s="2007">
        <v>26</v>
      </c>
      <c r="AK43" s="2008" t="s">
        <v>2599</v>
      </c>
      <c r="AL43" s="2008" t="s">
        <v>2568</v>
      </c>
      <c r="AM43" s="2009">
        <v>1184</v>
      </c>
      <c r="AN43" s="2009" t="s">
        <v>2569</v>
      </c>
      <c r="AO43" s="2009">
        <v>1000</v>
      </c>
      <c r="AP43" s="2010" t="s">
        <v>2570</v>
      </c>
      <c r="AQ43" s="2008">
        <v>6</v>
      </c>
      <c r="AR43" s="2008">
        <v>1966000</v>
      </c>
      <c r="AS43" s="2011">
        <v>11796000</v>
      </c>
      <c r="AT43" s="2012" t="s">
        <v>2571</v>
      </c>
    </row>
    <row r="44" spans="36:46" ht="110">
      <c r="AJ44" s="2007">
        <v>27</v>
      </c>
      <c r="AK44" s="2008" t="s">
        <v>2600</v>
      </c>
      <c r="AL44" s="2008" t="s">
        <v>2568</v>
      </c>
      <c r="AM44" s="2009">
        <v>1184</v>
      </c>
      <c r="AN44" s="2009" t="s">
        <v>2569</v>
      </c>
      <c r="AO44" s="2009">
        <v>1051</v>
      </c>
      <c r="AP44" s="2010" t="s">
        <v>2570</v>
      </c>
      <c r="AQ44" s="2008">
        <v>1</v>
      </c>
      <c r="AR44" s="2008">
        <v>2063000</v>
      </c>
      <c r="AS44" s="2011">
        <v>2063000</v>
      </c>
      <c r="AT44" s="2012" t="s">
        <v>2571</v>
      </c>
    </row>
    <row r="45" spans="36:46" ht="110">
      <c r="AJ45" s="2007">
        <v>28</v>
      </c>
      <c r="AK45" s="2008" t="s">
        <v>2601</v>
      </c>
      <c r="AL45" s="2008" t="s">
        <v>2568</v>
      </c>
      <c r="AM45" s="2009">
        <v>1184</v>
      </c>
      <c r="AN45" s="2009" t="s">
        <v>2569</v>
      </c>
      <c r="AO45" s="2009">
        <v>950</v>
      </c>
      <c r="AP45" s="2010" t="s">
        <v>2570</v>
      </c>
      <c r="AQ45" s="2008">
        <v>1</v>
      </c>
      <c r="AR45" s="2008">
        <v>1870000</v>
      </c>
      <c r="AS45" s="2011">
        <v>1870000</v>
      </c>
      <c r="AT45" s="2012" t="s">
        <v>2571</v>
      </c>
    </row>
    <row r="46" spans="36:46" ht="110">
      <c r="AJ46" s="2007">
        <v>29</v>
      </c>
      <c r="AK46" s="2008" t="s">
        <v>2602</v>
      </c>
      <c r="AL46" s="2008" t="s">
        <v>2568</v>
      </c>
      <c r="AM46" s="2009">
        <v>1438</v>
      </c>
      <c r="AN46" s="2009" t="s">
        <v>2569</v>
      </c>
      <c r="AO46" s="2009">
        <v>1000</v>
      </c>
      <c r="AP46" s="2010" t="s">
        <v>2570</v>
      </c>
      <c r="AQ46" s="2008">
        <v>9</v>
      </c>
      <c r="AR46" s="2008">
        <v>2371000</v>
      </c>
      <c r="AS46" s="2011">
        <v>21339000</v>
      </c>
      <c r="AT46" s="2012" t="s">
        <v>2571</v>
      </c>
    </row>
    <row r="47" spans="36:46" ht="110">
      <c r="AJ47" s="2007">
        <v>30</v>
      </c>
      <c r="AK47" s="2008" t="s">
        <v>2603</v>
      </c>
      <c r="AL47" s="2008" t="s">
        <v>2568</v>
      </c>
      <c r="AM47" s="2009">
        <v>1438</v>
      </c>
      <c r="AN47" s="2009" t="s">
        <v>2569</v>
      </c>
      <c r="AO47" s="2009">
        <v>1000</v>
      </c>
      <c r="AP47" s="2010" t="s">
        <v>2570</v>
      </c>
      <c r="AQ47" s="2008">
        <v>1</v>
      </c>
      <c r="AR47" s="2008">
        <v>2438000</v>
      </c>
      <c r="AS47" s="2011">
        <v>2438000</v>
      </c>
      <c r="AT47" s="2012" t="s">
        <v>2571</v>
      </c>
    </row>
    <row r="48" spans="36:46" ht="110">
      <c r="AJ48" s="2007">
        <v>31</v>
      </c>
      <c r="AK48" s="2008" t="s">
        <v>2604</v>
      </c>
      <c r="AL48" s="2008" t="s">
        <v>2568</v>
      </c>
      <c r="AM48" s="2009">
        <v>1438</v>
      </c>
      <c r="AN48" s="2009" t="s">
        <v>2569</v>
      </c>
      <c r="AO48" s="2009">
        <v>1000</v>
      </c>
      <c r="AP48" s="2010" t="s">
        <v>2570</v>
      </c>
      <c r="AQ48" s="2008">
        <v>1</v>
      </c>
      <c r="AR48" s="2008">
        <v>2438000</v>
      </c>
      <c r="AS48" s="2011">
        <v>2438000</v>
      </c>
      <c r="AT48" s="2012" t="s">
        <v>2571</v>
      </c>
    </row>
    <row r="49" spans="36:46" ht="110">
      <c r="AJ49" s="2007">
        <v>32</v>
      </c>
      <c r="AK49" s="2008" t="s">
        <v>2605</v>
      </c>
      <c r="AL49" s="2008" t="s">
        <v>2568</v>
      </c>
      <c r="AM49" s="2009">
        <v>1438</v>
      </c>
      <c r="AN49" s="2009" t="s">
        <v>2569</v>
      </c>
      <c r="AO49" s="2009">
        <v>1000</v>
      </c>
      <c r="AP49" s="2010" t="s">
        <v>2570</v>
      </c>
      <c r="AQ49" s="2008">
        <v>1</v>
      </c>
      <c r="AR49" s="2008">
        <v>2438000</v>
      </c>
      <c r="AS49" s="2011">
        <v>2438000</v>
      </c>
      <c r="AT49" s="2012" t="s">
        <v>2571</v>
      </c>
    </row>
    <row r="50" spans="36:46" ht="110">
      <c r="AJ50" s="2007">
        <v>33</v>
      </c>
      <c r="AK50" s="2008" t="s">
        <v>2606</v>
      </c>
      <c r="AL50" s="2008" t="s">
        <v>2568</v>
      </c>
      <c r="AM50" s="2009">
        <v>1438</v>
      </c>
      <c r="AN50" s="2009" t="s">
        <v>2569</v>
      </c>
      <c r="AO50" s="2009">
        <v>1227</v>
      </c>
      <c r="AP50" s="2010" t="s">
        <v>2570</v>
      </c>
      <c r="AQ50" s="2008">
        <v>1</v>
      </c>
      <c r="AR50" s="2008">
        <v>2895000</v>
      </c>
      <c r="AS50" s="2011">
        <v>2895000</v>
      </c>
      <c r="AT50" s="2012" t="s">
        <v>2571</v>
      </c>
    </row>
    <row r="51" spans="36:46" ht="110">
      <c r="AJ51" s="2007">
        <v>34</v>
      </c>
      <c r="AK51" s="2008" t="s">
        <v>2607</v>
      </c>
      <c r="AL51" s="2008" t="s">
        <v>2568</v>
      </c>
      <c r="AM51" s="2009">
        <v>1453</v>
      </c>
      <c r="AN51" s="2009" t="s">
        <v>2569</v>
      </c>
      <c r="AO51" s="2009">
        <v>884</v>
      </c>
      <c r="AP51" s="2010" t="s">
        <v>2570</v>
      </c>
      <c r="AQ51" s="2008">
        <v>1</v>
      </c>
      <c r="AR51" s="2008">
        <v>2124000</v>
      </c>
      <c r="AS51" s="2011">
        <v>2124000</v>
      </c>
      <c r="AT51" s="2012" t="s">
        <v>2571</v>
      </c>
    </row>
    <row r="52" spans="36:46" ht="110">
      <c r="AJ52" s="2007">
        <v>35</v>
      </c>
      <c r="AK52" s="2008" t="s">
        <v>2608</v>
      </c>
      <c r="AL52" s="2008" t="s">
        <v>2568</v>
      </c>
      <c r="AM52" s="2009">
        <v>1438</v>
      </c>
      <c r="AN52" s="2009" t="s">
        <v>2569</v>
      </c>
      <c r="AO52" s="2009">
        <v>946</v>
      </c>
      <c r="AP52" s="2010" t="s">
        <v>2570</v>
      </c>
      <c r="AQ52" s="2008">
        <v>1</v>
      </c>
      <c r="AR52" s="2008">
        <v>2281000</v>
      </c>
      <c r="AS52" s="2011">
        <v>2281000</v>
      </c>
      <c r="AT52" s="2012" t="s">
        <v>2571</v>
      </c>
    </row>
    <row r="53" spans="36:46" ht="110">
      <c r="AJ53" s="2007">
        <v>36</v>
      </c>
      <c r="AK53" s="2008" t="s">
        <v>2609</v>
      </c>
      <c r="AL53" s="2008" t="s">
        <v>2568</v>
      </c>
      <c r="AM53" s="2009">
        <v>2190</v>
      </c>
      <c r="AN53" s="2009" t="s">
        <v>2569</v>
      </c>
      <c r="AO53" s="2009">
        <v>1000</v>
      </c>
      <c r="AP53" s="2010" t="s">
        <v>2570</v>
      </c>
      <c r="AQ53" s="2008">
        <v>5</v>
      </c>
      <c r="AR53" s="2008">
        <v>3570000</v>
      </c>
      <c r="AS53" s="2011">
        <v>17850000</v>
      </c>
      <c r="AT53" s="2012" t="s">
        <v>2571</v>
      </c>
    </row>
    <row r="54" spans="36:46" ht="110">
      <c r="AJ54" s="2007">
        <v>37</v>
      </c>
      <c r="AK54" s="2008" t="s">
        <v>2610</v>
      </c>
      <c r="AL54" s="2008" t="s">
        <v>2568</v>
      </c>
      <c r="AM54" s="2009">
        <v>2190</v>
      </c>
      <c r="AN54" s="2009" t="s">
        <v>2569</v>
      </c>
      <c r="AO54" s="2009">
        <v>741</v>
      </c>
      <c r="AP54" s="2010" t="s">
        <v>2570</v>
      </c>
      <c r="AQ54" s="2008">
        <v>1</v>
      </c>
      <c r="AR54" s="2008">
        <v>2670000</v>
      </c>
      <c r="AS54" s="2011">
        <v>2670000</v>
      </c>
      <c r="AT54" s="2012" t="s">
        <v>2571</v>
      </c>
    </row>
    <row r="55" spans="36:46" ht="110">
      <c r="AJ55" s="2007">
        <v>38</v>
      </c>
      <c r="AK55" s="2008" t="s">
        <v>2611</v>
      </c>
      <c r="AL55" s="2008" t="s">
        <v>2568</v>
      </c>
      <c r="AM55" s="2009">
        <v>2190</v>
      </c>
      <c r="AN55" s="2009" t="s">
        <v>2569</v>
      </c>
      <c r="AO55" s="2009">
        <v>908</v>
      </c>
      <c r="AP55" s="2010" t="s">
        <v>2570</v>
      </c>
      <c r="AQ55" s="2008">
        <v>1</v>
      </c>
      <c r="AR55" s="2008">
        <v>3250000</v>
      </c>
      <c r="AS55" s="2011">
        <v>3250000</v>
      </c>
      <c r="AT55" s="2012" t="s">
        <v>2571</v>
      </c>
    </row>
    <row r="56" spans="36:46" ht="110">
      <c r="AJ56" s="2007">
        <v>39</v>
      </c>
      <c r="AK56" s="2008" t="s">
        <v>2612</v>
      </c>
      <c r="AL56" s="2008" t="s">
        <v>2568</v>
      </c>
      <c r="AM56" s="2009">
        <v>1433</v>
      </c>
      <c r="AN56" s="2009" t="s">
        <v>2569</v>
      </c>
      <c r="AO56" s="2009">
        <v>1000</v>
      </c>
      <c r="AP56" s="2010" t="s">
        <v>2570</v>
      </c>
      <c r="AQ56" s="2008">
        <v>10</v>
      </c>
      <c r="AR56" s="2008">
        <v>2363000</v>
      </c>
      <c r="AS56" s="2011">
        <v>23630000</v>
      </c>
      <c r="AT56" s="2012" t="s">
        <v>2571</v>
      </c>
    </row>
    <row r="57" spans="36:46" ht="110">
      <c r="AJ57" s="2007">
        <v>40</v>
      </c>
      <c r="AK57" s="2008" t="s">
        <v>2613</v>
      </c>
      <c r="AL57" s="2008" t="s">
        <v>2568</v>
      </c>
      <c r="AM57" s="2009">
        <v>1433</v>
      </c>
      <c r="AN57" s="2009" t="s">
        <v>2569</v>
      </c>
      <c r="AO57" s="2009">
        <v>1000</v>
      </c>
      <c r="AP57" s="2010" t="s">
        <v>2570</v>
      </c>
      <c r="AQ57" s="2008">
        <v>11</v>
      </c>
      <c r="AR57" s="2008">
        <v>2363000</v>
      </c>
      <c r="AS57" s="2011">
        <v>25993000</v>
      </c>
      <c r="AT57" s="2012" t="s">
        <v>2571</v>
      </c>
    </row>
    <row r="58" spans="36:46" ht="110">
      <c r="AJ58" s="2007">
        <v>41</v>
      </c>
      <c r="AK58" s="2008" t="s">
        <v>2614</v>
      </c>
      <c r="AL58" s="2008" t="s">
        <v>2568</v>
      </c>
      <c r="AM58" s="2009">
        <v>1433</v>
      </c>
      <c r="AN58" s="2009" t="s">
        <v>2569</v>
      </c>
      <c r="AO58" s="2009">
        <v>1000</v>
      </c>
      <c r="AP58" s="2010" t="s">
        <v>2570</v>
      </c>
      <c r="AQ58" s="2008">
        <v>1</v>
      </c>
      <c r="AR58" s="2008">
        <v>2363000</v>
      </c>
      <c r="AS58" s="2011">
        <v>2363000</v>
      </c>
      <c r="AT58" s="2012" t="s">
        <v>2571</v>
      </c>
    </row>
    <row r="59" spans="36:46" ht="110">
      <c r="AJ59" s="2007">
        <v>42</v>
      </c>
      <c r="AK59" s="2008" t="s">
        <v>2615</v>
      </c>
      <c r="AL59" s="2008" t="s">
        <v>2568</v>
      </c>
      <c r="AM59" s="2009">
        <v>1433</v>
      </c>
      <c r="AN59" s="2009" t="s">
        <v>2569</v>
      </c>
      <c r="AO59" s="2009">
        <v>1000</v>
      </c>
      <c r="AP59" s="2010" t="s">
        <v>2570</v>
      </c>
      <c r="AQ59" s="2008">
        <v>1</v>
      </c>
      <c r="AR59" s="2008">
        <v>2363000</v>
      </c>
      <c r="AS59" s="2011">
        <v>2363000</v>
      </c>
      <c r="AT59" s="2012" t="s">
        <v>2571</v>
      </c>
    </row>
    <row r="60" spans="36:46" ht="110">
      <c r="AJ60" s="2007">
        <v>43</v>
      </c>
      <c r="AK60" s="2008" t="s">
        <v>2616</v>
      </c>
      <c r="AL60" s="2008" t="s">
        <v>2568</v>
      </c>
      <c r="AM60" s="2009">
        <v>1433</v>
      </c>
      <c r="AN60" s="2009" t="s">
        <v>2569</v>
      </c>
      <c r="AO60" s="2009">
        <v>527</v>
      </c>
      <c r="AP60" s="2010" t="s">
        <v>2570</v>
      </c>
      <c r="AQ60" s="2008">
        <v>1</v>
      </c>
      <c r="AR60" s="2008">
        <v>1275000</v>
      </c>
      <c r="AS60" s="2011">
        <v>1275000</v>
      </c>
      <c r="AT60" s="2012" t="s">
        <v>2571</v>
      </c>
    </row>
    <row r="61" spans="36:46" ht="110">
      <c r="AJ61" s="2007">
        <v>44</v>
      </c>
      <c r="AK61" s="2008" t="s">
        <v>2617</v>
      </c>
      <c r="AL61" s="2008" t="s">
        <v>2568</v>
      </c>
      <c r="AM61" s="2009">
        <v>1433</v>
      </c>
      <c r="AN61" s="2009" t="s">
        <v>2569</v>
      </c>
      <c r="AO61" s="2009">
        <v>826</v>
      </c>
      <c r="AP61" s="2010" t="s">
        <v>2570</v>
      </c>
      <c r="AQ61" s="2008">
        <v>1</v>
      </c>
      <c r="AR61" s="2008">
        <v>1962000</v>
      </c>
      <c r="AS61" s="2011">
        <v>1962000</v>
      </c>
      <c r="AT61" s="2012" t="s">
        <v>2571</v>
      </c>
    </row>
    <row r="62" spans="36:46" ht="110">
      <c r="AJ62" s="2007">
        <v>45</v>
      </c>
      <c r="AK62" s="2008" t="s">
        <v>2618</v>
      </c>
      <c r="AL62" s="2008" t="s">
        <v>2568</v>
      </c>
      <c r="AM62" s="2009">
        <v>1433</v>
      </c>
      <c r="AN62" s="2009" t="s">
        <v>2569</v>
      </c>
      <c r="AO62" s="2009">
        <v>826</v>
      </c>
      <c r="AP62" s="2010" t="s">
        <v>2570</v>
      </c>
      <c r="AQ62" s="2008">
        <v>1</v>
      </c>
      <c r="AR62" s="2008">
        <v>1962000</v>
      </c>
      <c r="AS62" s="2011">
        <v>1962000</v>
      </c>
      <c r="AT62" s="2012" t="s">
        <v>2571</v>
      </c>
    </row>
    <row r="63" spans="36:46" ht="110">
      <c r="AJ63" s="2007">
        <v>46</v>
      </c>
      <c r="AK63" s="2008" t="s">
        <v>2619</v>
      </c>
      <c r="AL63" s="2008" t="s">
        <v>2568</v>
      </c>
      <c r="AM63" s="2009">
        <v>1433</v>
      </c>
      <c r="AN63" s="2009" t="s">
        <v>2569</v>
      </c>
      <c r="AO63" s="2009">
        <v>1042</v>
      </c>
      <c r="AP63" s="2010" t="s">
        <v>2570</v>
      </c>
      <c r="AQ63" s="2008">
        <v>1</v>
      </c>
      <c r="AR63" s="2008">
        <v>2494000</v>
      </c>
      <c r="AS63" s="2011">
        <v>2494000</v>
      </c>
      <c r="AT63" s="2012" t="s">
        <v>2571</v>
      </c>
    </row>
    <row r="64" spans="36:46" ht="110">
      <c r="AJ64" s="2007">
        <v>47</v>
      </c>
      <c r="AK64" s="2008" t="s">
        <v>2620</v>
      </c>
      <c r="AL64" s="2008" t="s">
        <v>2568</v>
      </c>
      <c r="AM64" s="2009">
        <v>417</v>
      </c>
      <c r="AN64" s="2009" t="s">
        <v>2569</v>
      </c>
      <c r="AO64" s="2009">
        <v>884</v>
      </c>
      <c r="AP64" s="2010" t="s">
        <v>2570</v>
      </c>
      <c r="AQ64" s="2008">
        <v>1</v>
      </c>
      <c r="AR64" s="2008">
        <v>658000</v>
      </c>
      <c r="AS64" s="2011">
        <v>658000</v>
      </c>
      <c r="AT64" s="2012" t="s">
        <v>2571</v>
      </c>
    </row>
    <row r="65" spans="36:46" ht="110">
      <c r="AJ65" s="2007">
        <v>48</v>
      </c>
      <c r="AK65" s="2008" t="s">
        <v>2621</v>
      </c>
      <c r="AL65" s="2008" t="s">
        <v>2568</v>
      </c>
      <c r="AM65" s="2009">
        <v>1433</v>
      </c>
      <c r="AN65" s="2009" t="s">
        <v>2569</v>
      </c>
      <c r="AO65" s="2009">
        <v>1237</v>
      </c>
      <c r="AP65" s="2010" t="s">
        <v>2570</v>
      </c>
      <c r="AQ65" s="2008">
        <v>1</v>
      </c>
      <c r="AR65" s="2008">
        <v>2908000</v>
      </c>
      <c r="AS65" s="2011">
        <v>2908000</v>
      </c>
      <c r="AT65" s="2012" t="s">
        <v>2571</v>
      </c>
    </row>
    <row r="66" spans="36:46" ht="110">
      <c r="AJ66" s="2007">
        <v>49</v>
      </c>
      <c r="AK66" s="2008" t="s">
        <v>2622</v>
      </c>
      <c r="AL66" s="2008" t="s">
        <v>2568</v>
      </c>
      <c r="AM66" s="2009">
        <v>1458</v>
      </c>
      <c r="AN66" s="2009" t="s">
        <v>2569</v>
      </c>
      <c r="AO66" s="2009">
        <v>1000</v>
      </c>
      <c r="AP66" s="2010" t="s">
        <v>2570</v>
      </c>
      <c r="AQ66" s="2008">
        <v>6</v>
      </c>
      <c r="AR66" s="2008">
        <v>2403000</v>
      </c>
      <c r="AS66" s="2011">
        <v>14418000</v>
      </c>
      <c r="AT66" s="2012" t="s">
        <v>2571</v>
      </c>
    </row>
    <row r="67" spans="36:46" ht="110">
      <c r="AJ67" s="2007">
        <v>50</v>
      </c>
      <c r="AK67" s="2008" t="s">
        <v>2623</v>
      </c>
      <c r="AL67" s="2008" t="s">
        <v>2568</v>
      </c>
      <c r="AM67" s="2009">
        <v>1458</v>
      </c>
      <c r="AN67" s="2009" t="s">
        <v>2569</v>
      </c>
      <c r="AO67" s="2009">
        <v>1000</v>
      </c>
      <c r="AP67" s="2010" t="s">
        <v>2570</v>
      </c>
      <c r="AQ67" s="2008">
        <v>6</v>
      </c>
      <c r="AR67" s="2008">
        <v>2403000</v>
      </c>
      <c r="AS67" s="2011">
        <v>14418000</v>
      </c>
      <c r="AT67" s="2012" t="s">
        <v>2571</v>
      </c>
    </row>
    <row r="68" spans="36:46" ht="110">
      <c r="AJ68" s="2007">
        <v>51</v>
      </c>
      <c r="AK68" s="2008" t="s">
        <v>2624</v>
      </c>
      <c r="AL68" s="2008" t="s">
        <v>2568</v>
      </c>
      <c r="AM68" s="2009">
        <v>1910</v>
      </c>
      <c r="AN68" s="2009" t="s">
        <v>2569</v>
      </c>
      <c r="AO68" s="2009">
        <v>1000</v>
      </c>
      <c r="AP68" s="2010" t="s">
        <v>2570</v>
      </c>
      <c r="AQ68" s="2008">
        <v>1</v>
      </c>
      <c r="AR68" s="2008">
        <v>3123000</v>
      </c>
      <c r="AS68" s="2011">
        <v>3123000</v>
      </c>
      <c r="AT68" s="2012" t="s">
        <v>2571</v>
      </c>
    </row>
    <row r="69" spans="36:46" ht="110">
      <c r="AJ69" s="2007">
        <v>52</v>
      </c>
      <c r="AK69" s="2008" t="s">
        <v>2625</v>
      </c>
      <c r="AL69" s="2008" t="s">
        <v>2568</v>
      </c>
      <c r="AM69" s="2009">
        <v>1233</v>
      </c>
      <c r="AN69" s="2009" t="s">
        <v>2569</v>
      </c>
      <c r="AO69" s="2009">
        <v>1397</v>
      </c>
      <c r="AP69" s="2010" t="s">
        <v>2570</v>
      </c>
      <c r="AQ69" s="2008">
        <v>1</v>
      </c>
      <c r="AR69" s="2008">
        <v>2834000</v>
      </c>
      <c r="AS69" s="2011">
        <v>2834000</v>
      </c>
      <c r="AT69" s="2012" t="s">
        <v>2571</v>
      </c>
    </row>
    <row r="70" spans="36:46" ht="110">
      <c r="AJ70" s="2007">
        <v>53</v>
      </c>
      <c r="AK70" s="2008" t="s">
        <v>2626</v>
      </c>
      <c r="AL70" s="2008" t="s">
        <v>2568</v>
      </c>
      <c r="AM70" s="2009">
        <v>1910</v>
      </c>
      <c r="AN70" s="2009" t="s">
        <v>2569</v>
      </c>
      <c r="AO70" s="2009">
        <v>1000</v>
      </c>
      <c r="AP70" s="2010" t="s">
        <v>2570</v>
      </c>
      <c r="AQ70" s="2008">
        <v>4</v>
      </c>
      <c r="AR70" s="2008">
        <v>3123000</v>
      </c>
      <c r="AS70" s="2011">
        <v>12492000</v>
      </c>
      <c r="AT70" s="2012" t="s">
        <v>2571</v>
      </c>
    </row>
    <row r="71" spans="36:46" ht="110">
      <c r="AJ71" s="2007">
        <v>54</v>
      </c>
      <c r="AK71" s="2008" t="s">
        <v>2627</v>
      </c>
      <c r="AL71" s="2008" t="s">
        <v>2568</v>
      </c>
      <c r="AM71" s="2009">
        <v>1910</v>
      </c>
      <c r="AN71" s="2009" t="s">
        <v>2569</v>
      </c>
      <c r="AO71" s="2009">
        <v>1000</v>
      </c>
      <c r="AP71" s="2010" t="s">
        <v>2570</v>
      </c>
      <c r="AQ71" s="2008">
        <v>1</v>
      </c>
      <c r="AR71" s="2008">
        <v>3123000</v>
      </c>
      <c r="AS71" s="2011">
        <v>3123000</v>
      </c>
      <c r="AT71" s="2012" t="s">
        <v>2571</v>
      </c>
    </row>
    <row r="72" spans="36:46" ht="110">
      <c r="AJ72" s="2007">
        <v>55</v>
      </c>
      <c r="AK72" s="2008" t="s">
        <v>2628</v>
      </c>
      <c r="AL72" s="2008" t="s">
        <v>2568</v>
      </c>
      <c r="AM72" s="2009">
        <v>1910</v>
      </c>
      <c r="AN72" s="2009" t="s">
        <v>2569</v>
      </c>
      <c r="AO72" s="2009">
        <v>675</v>
      </c>
      <c r="AP72" s="2010" t="s">
        <v>2570</v>
      </c>
      <c r="AQ72" s="2008">
        <v>1</v>
      </c>
      <c r="AR72" s="2008">
        <v>2135000</v>
      </c>
      <c r="AS72" s="2011">
        <v>2135000</v>
      </c>
      <c r="AT72" s="2012" t="s">
        <v>2571</v>
      </c>
    </row>
    <row r="73" spans="36:46" ht="110">
      <c r="AJ73" s="2007">
        <v>56</v>
      </c>
      <c r="AK73" s="2008" t="s">
        <v>2629</v>
      </c>
      <c r="AL73" s="2008" t="s">
        <v>2568</v>
      </c>
      <c r="AM73" s="2009">
        <v>2276</v>
      </c>
      <c r="AN73" s="2009" t="s">
        <v>2569</v>
      </c>
      <c r="AO73" s="2009">
        <v>876</v>
      </c>
      <c r="AP73" s="2010" t="s">
        <v>2570</v>
      </c>
      <c r="AQ73" s="2008">
        <v>1</v>
      </c>
      <c r="AR73" s="2008">
        <v>3260000</v>
      </c>
      <c r="AS73" s="2011">
        <v>3260000</v>
      </c>
      <c r="AT73" s="2012" t="s">
        <v>2571</v>
      </c>
    </row>
    <row r="74" spans="36:46" ht="110">
      <c r="AJ74" s="2007">
        <v>57</v>
      </c>
      <c r="AK74" s="2008" t="s">
        <v>2630</v>
      </c>
      <c r="AL74" s="2021" t="s">
        <v>2568</v>
      </c>
      <c r="AM74" s="2022">
        <v>2276</v>
      </c>
      <c r="AN74" s="2022" t="s">
        <v>2569</v>
      </c>
      <c r="AO74" s="2022">
        <v>876</v>
      </c>
      <c r="AP74" s="2023" t="s">
        <v>2570</v>
      </c>
      <c r="AQ74" s="2021">
        <v>1</v>
      </c>
      <c r="AR74" s="2008">
        <v>3260000</v>
      </c>
      <c r="AS74" s="2011">
        <v>3260000</v>
      </c>
      <c r="AT74" s="2012" t="s">
        <v>2571</v>
      </c>
    </row>
    <row r="75" spans="36:46" ht="110">
      <c r="AJ75" s="2007">
        <v>58</v>
      </c>
      <c r="AK75" s="2008" t="s">
        <v>2631</v>
      </c>
      <c r="AL75" s="2008" t="s">
        <v>2568</v>
      </c>
      <c r="AM75" s="2009">
        <v>1218</v>
      </c>
      <c r="AN75" s="2009" t="s">
        <v>2569</v>
      </c>
      <c r="AO75" s="2009">
        <v>1000</v>
      </c>
      <c r="AP75" s="2010" t="s">
        <v>2570</v>
      </c>
      <c r="AQ75" s="2008">
        <v>12</v>
      </c>
      <c r="AR75" s="2008">
        <v>2020000</v>
      </c>
      <c r="AS75" s="2011">
        <v>24240000</v>
      </c>
      <c r="AT75" s="2012" t="s">
        <v>2571</v>
      </c>
    </row>
    <row r="76" spans="36:46" ht="110">
      <c r="AJ76" s="2007">
        <v>59</v>
      </c>
      <c r="AK76" s="2008" t="s">
        <v>2632</v>
      </c>
      <c r="AL76" s="2008" t="s">
        <v>2568</v>
      </c>
      <c r="AM76" s="2009">
        <v>1218</v>
      </c>
      <c r="AN76" s="2009" t="s">
        <v>2569</v>
      </c>
      <c r="AO76" s="2009">
        <v>1317</v>
      </c>
      <c r="AP76" s="2010" t="s">
        <v>2570</v>
      </c>
      <c r="AQ76" s="2008">
        <v>1</v>
      </c>
      <c r="AR76" s="2008">
        <v>2643000</v>
      </c>
      <c r="AS76" s="2011">
        <v>2643000</v>
      </c>
      <c r="AT76" s="2012" t="s">
        <v>2571</v>
      </c>
    </row>
    <row r="77" spans="36:46" ht="110">
      <c r="AJ77" s="2007">
        <v>60</v>
      </c>
      <c r="AK77" s="2008" t="s">
        <v>2633</v>
      </c>
      <c r="AL77" s="2008" t="s">
        <v>2568</v>
      </c>
      <c r="AM77" s="2009">
        <v>798</v>
      </c>
      <c r="AN77" s="2009" t="s">
        <v>2569</v>
      </c>
      <c r="AO77" s="2009">
        <v>1184</v>
      </c>
      <c r="AP77" s="2010" t="s">
        <v>2570</v>
      </c>
      <c r="AQ77" s="2008">
        <v>1</v>
      </c>
      <c r="AR77" s="2008">
        <v>1592000</v>
      </c>
      <c r="AS77" s="2011">
        <v>1592000</v>
      </c>
      <c r="AT77" s="2012" t="s">
        <v>2571</v>
      </c>
    </row>
    <row r="78" spans="36:46" ht="110">
      <c r="AJ78" s="2007">
        <v>61</v>
      </c>
      <c r="AK78" s="2008" t="s">
        <v>2634</v>
      </c>
      <c r="AL78" s="2008" t="s">
        <v>2568</v>
      </c>
      <c r="AM78" s="2009">
        <v>1560</v>
      </c>
      <c r="AN78" s="2009" t="s">
        <v>2569</v>
      </c>
      <c r="AO78" s="2009">
        <v>1000</v>
      </c>
      <c r="AP78" s="2010" t="s">
        <v>2570</v>
      </c>
      <c r="AQ78" s="2008">
        <v>5</v>
      </c>
      <c r="AR78" s="2008">
        <v>2565000</v>
      </c>
      <c r="AS78" s="2011">
        <v>12825000</v>
      </c>
      <c r="AT78" s="2012" t="s">
        <v>2571</v>
      </c>
    </row>
    <row r="79" spans="36:46" ht="110">
      <c r="AJ79" s="2007">
        <v>62</v>
      </c>
      <c r="AK79" s="2008" t="s">
        <v>2635</v>
      </c>
      <c r="AL79" s="2008" t="s">
        <v>2568</v>
      </c>
      <c r="AM79" s="2009">
        <v>1560</v>
      </c>
      <c r="AN79" s="2009" t="s">
        <v>2569</v>
      </c>
      <c r="AO79" s="2009">
        <v>785</v>
      </c>
      <c r="AP79" s="2010" t="s">
        <v>2570</v>
      </c>
      <c r="AQ79" s="2008">
        <v>3</v>
      </c>
      <c r="AR79" s="2008">
        <v>2028000</v>
      </c>
      <c r="AS79" s="2011">
        <v>6084000</v>
      </c>
      <c r="AT79" s="2012" t="s">
        <v>2571</v>
      </c>
    </row>
    <row r="80" spans="36:46" ht="110">
      <c r="AJ80" s="2007">
        <v>63</v>
      </c>
      <c r="AK80" s="2008" t="s">
        <v>2636</v>
      </c>
      <c r="AL80" s="2008" t="s">
        <v>2568</v>
      </c>
      <c r="AM80" s="2009">
        <v>518</v>
      </c>
      <c r="AN80" s="2009" t="s">
        <v>2569</v>
      </c>
      <c r="AO80" s="2009">
        <v>1000</v>
      </c>
      <c r="AP80" s="2010" t="s">
        <v>2570</v>
      </c>
      <c r="AQ80" s="2008">
        <v>1</v>
      </c>
      <c r="AR80" s="2008">
        <v>903000</v>
      </c>
      <c r="AS80" s="2011">
        <v>903000</v>
      </c>
      <c r="AT80" s="2012" t="s">
        <v>2571</v>
      </c>
    </row>
    <row r="81" spans="36:46" ht="110">
      <c r="AJ81" s="2007">
        <v>64</v>
      </c>
      <c r="AK81" s="2008" t="s">
        <v>2637</v>
      </c>
      <c r="AL81" s="2008" t="s">
        <v>2568</v>
      </c>
      <c r="AM81" s="2009">
        <v>1560</v>
      </c>
      <c r="AN81" s="2009" t="s">
        <v>2569</v>
      </c>
      <c r="AO81" s="2009">
        <v>675</v>
      </c>
      <c r="AP81" s="2010" t="s">
        <v>2570</v>
      </c>
      <c r="AQ81" s="2008">
        <v>1</v>
      </c>
      <c r="AR81" s="2008">
        <v>1754000</v>
      </c>
      <c r="AS81" s="2011">
        <v>1754000</v>
      </c>
      <c r="AT81" s="2012" t="s">
        <v>2571</v>
      </c>
    </row>
    <row r="82" spans="36:46" ht="110">
      <c r="AJ82" s="2007">
        <v>65</v>
      </c>
      <c r="AK82" s="2008" t="s">
        <v>2638</v>
      </c>
      <c r="AL82" s="2008" t="s">
        <v>2568</v>
      </c>
      <c r="AM82" s="2009">
        <v>518</v>
      </c>
      <c r="AN82" s="2009" t="s">
        <v>2569</v>
      </c>
      <c r="AO82" s="2009">
        <v>905</v>
      </c>
      <c r="AP82" s="2010" t="s">
        <v>2570</v>
      </c>
      <c r="AQ82" s="2008">
        <v>1</v>
      </c>
      <c r="AR82" s="2008">
        <v>820000</v>
      </c>
      <c r="AS82" s="2011">
        <v>820000</v>
      </c>
      <c r="AT82" s="2012" t="s">
        <v>2571</v>
      </c>
    </row>
    <row r="83" spans="36:46" ht="110">
      <c r="AJ83" s="2007">
        <v>66</v>
      </c>
      <c r="AK83" s="2008" t="s">
        <v>2639</v>
      </c>
      <c r="AL83" s="2008" t="s">
        <v>2568</v>
      </c>
      <c r="AM83" s="2009">
        <v>1218</v>
      </c>
      <c r="AN83" s="2009" t="s">
        <v>2569</v>
      </c>
      <c r="AO83" s="2009">
        <v>779</v>
      </c>
      <c r="AP83" s="2010" t="s">
        <v>2570</v>
      </c>
      <c r="AQ83" s="2008">
        <v>2</v>
      </c>
      <c r="AR83" s="2008">
        <v>1585000</v>
      </c>
      <c r="AS83" s="2011">
        <v>3170000</v>
      </c>
      <c r="AT83" s="2012" t="s">
        <v>2571</v>
      </c>
    </row>
    <row r="84" spans="36:46" ht="110">
      <c r="AJ84" s="2007">
        <v>67</v>
      </c>
      <c r="AK84" s="2008" t="s">
        <v>2640</v>
      </c>
      <c r="AL84" s="2008" t="s">
        <v>2568</v>
      </c>
      <c r="AM84" s="2009">
        <v>1116</v>
      </c>
      <c r="AN84" s="2009" t="s">
        <v>2569</v>
      </c>
      <c r="AO84" s="2009">
        <v>828</v>
      </c>
      <c r="AP84" s="2010" t="s">
        <v>2570</v>
      </c>
      <c r="AQ84" s="2010">
        <v>12</v>
      </c>
      <c r="AR84" s="2008">
        <v>1546000</v>
      </c>
      <c r="AS84" s="2011">
        <v>18552000</v>
      </c>
      <c r="AT84" s="2012" t="s">
        <v>2641</v>
      </c>
    </row>
    <row r="85" spans="36:46" ht="110">
      <c r="AJ85" s="2007">
        <v>68</v>
      </c>
      <c r="AK85" s="2008" t="s">
        <v>2642</v>
      </c>
      <c r="AL85" s="2008" t="s">
        <v>2568</v>
      </c>
      <c r="AM85" s="2009">
        <v>1117</v>
      </c>
      <c r="AN85" s="2009" t="s">
        <v>2569</v>
      </c>
      <c r="AO85" s="2009">
        <v>1134</v>
      </c>
      <c r="AP85" s="2010" t="s">
        <v>2570</v>
      </c>
      <c r="AQ85" s="2010">
        <v>3</v>
      </c>
      <c r="AR85" s="2008">
        <v>2101000</v>
      </c>
      <c r="AS85" s="2011">
        <v>6303000</v>
      </c>
      <c r="AT85" s="2012" t="s">
        <v>2641</v>
      </c>
    </row>
    <row r="86" spans="36:46" ht="110">
      <c r="AJ86" s="2007">
        <v>69</v>
      </c>
      <c r="AK86" s="2008" t="s">
        <v>2643</v>
      </c>
      <c r="AL86" s="2008" t="s">
        <v>2568</v>
      </c>
      <c r="AM86" s="2009">
        <v>1417</v>
      </c>
      <c r="AN86" s="2009" t="s">
        <v>2569</v>
      </c>
      <c r="AO86" s="2009">
        <v>1030</v>
      </c>
      <c r="AP86" s="2010" t="s">
        <v>2570</v>
      </c>
      <c r="AQ86" s="2010">
        <v>3</v>
      </c>
      <c r="AR86" s="2008">
        <v>2405000</v>
      </c>
      <c r="AS86" s="2011">
        <v>7215000</v>
      </c>
      <c r="AT86" s="2012" t="s">
        <v>2641</v>
      </c>
    </row>
    <row r="87" spans="36:46" ht="110">
      <c r="AJ87" s="2007">
        <v>70</v>
      </c>
      <c r="AK87" s="2008" t="s">
        <v>2644</v>
      </c>
      <c r="AL87" s="2008" t="s">
        <v>2568</v>
      </c>
      <c r="AM87" s="2009">
        <v>1498</v>
      </c>
      <c r="AN87" s="2009" t="s">
        <v>2569</v>
      </c>
      <c r="AO87" s="2009">
        <v>800</v>
      </c>
      <c r="AP87" s="2010" t="s">
        <v>2570</v>
      </c>
      <c r="AQ87" s="2010">
        <v>3</v>
      </c>
      <c r="AR87" s="2008">
        <v>1986000</v>
      </c>
      <c r="AS87" s="2011">
        <v>5958000</v>
      </c>
      <c r="AT87" s="2012" t="s">
        <v>2571</v>
      </c>
    </row>
    <row r="88" spans="36:46" ht="110">
      <c r="AJ88" s="2007">
        <v>71</v>
      </c>
      <c r="AK88" s="2008" t="s">
        <v>2645</v>
      </c>
      <c r="AL88" s="2008" t="s">
        <v>2568</v>
      </c>
      <c r="AM88" s="2009">
        <v>1498</v>
      </c>
      <c r="AN88" s="2009" t="s">
        <v>2569</v>
      </c>
      <c r="AO88" s="2009">
        <v>683</v>
      </c>
      <c r="AP88" s="2010" t="s">
        <v>2570</v>
      </c>
      <c r="AQ88" s="2010">
        <v>3</v>
      </c>
      <c r="AR88" s="2008">
        <v>1705000</v>
      </c>
      <c r="AS88" s="2011">
        <v>5115000</v>
      </c>
      <c r="AT88" s="2012" t="s">
        <v>2571</v>
      </c>
    </row>
    <row r="89" spans="36:46" ht="110">
      <c r="AJ89" s="2007">
        <v>72</v>
      </c>
      <c r="AK89" s="2008" t="s">
        <v>2646</v>
      </c>
      <c r="AL89" s="2008" t="s">
        <v>2568</v>
      </c>
      <c r="AM89" s="2009">
        <v>1153</v>
      </c>
      <c r="AN89" s="2009" t="s">
        <v>2569</v>
      </c>
      <c r="AO89" s="2009">
        <v>905</v>
      </c>
      <c r="AP89" s="2010" t="s">
        <v>2570</v>
      </c>
      <c r="AQ89" s="2010">
        <v>3</v>
      </c>
      <c r="AR89" s="2008">
        <v>1739000</v>
      </c>
      <c r="AS89" s="2011">
        <v>5217000</v>
      </c>
      <c r="AT89" s="2012" t="s">
        <v>2571</v>
      </c>
    </row>
    <row r="90" spans="36:46" ht="110">
      <c r="AJ90" s="2007">
        <v>73</v>
      </c>
      <c r="AK90" s="2008" t="s">
        <v>2647</v>
      </c>
      <c r="AL90" s="2008" t="s">
        <v>2568</v>
      </c>
      <c r="AM90" s="2009">
        <v>1196</v>
      </c>
      <c r="AN90" s="2009" t="s">
        <v>2569</v>
      </c>
      <c r="AO90" s="2009">
        <v>874</v>
      </c>
      <c r="AP90" s="2010" t="s">
        <v>2570</v>
      </c>
      <c r="AQ90" s="2010">
        <v>3</v>
      </c>
      <c r="AR90" s="2008">
        <v>1741000</v>
      </c>
      <c r="AS90" s="2011">
        <v>5223000</v>
      </c>
      <c r="AT90" s="2012" t="s">
        <v>2571</v>
      </c>
    </row>
    <row r="91" spans="36:46" ht="110">
      <c r="AJ91" s="2007">
        <v>74</v>
      </c>
      <c r="AK91" s="2008" t="s">
        <v>2648</v>
      </c>
      <c r="AL91" s="2008" t="s">
        <v>2568</v>
      </c>
      <c r="AM91" s="2009">
        <v>1364</v>
      </c>
      <c r="AN91" s="2009" t="s">
        <v>2569</v>
      </c>
      <c r="AO91" s="2009">
        <v>814</v>
      </c>
      <c r="AP91" s="2010" t="s">
        <v>2570</v>
      </c>
      <c r="AQ91" s="2010">
        <v>4</v>
      </c>
      <c r="AR91" s="2008">
        <v>1845000</v>
      </c>
      <c r="AS91" s="2011">
        <v>7380000</v>
      </c>
      <c r="AT91" s="2012" t="s">
        <v>2641</v>
      </c>
    </row>
    <row r="92" spans="36:46" ht="110">
      <c r="AJ92" s="2007">
        <v>75</v>
      </c>
      <c r="AK92" s="2008" t="s">
        <v>2649</v>
      </c>
      <c r="AL92" s="2008" t="s">
        <v>2568</v>
      </c>
      <c r="AM92" s="2009">
        <v>1199</v>
      </c>
      <c r="AN92" s="2009" t="s">
        <v>2569</v>
      </c>
      <c r="AO92" s="2009">
        <v>460</v>
      </c>
      <c r="AP92" s="2010" t="s">
        <v>2570</v>
      </c>
      <c r="AQ92" s="2008">
        <v>4</v>
      </c>
      <c r="AR92" s="2008">
        <v>943000</v>
      </c>
      <c r="AS92" s="2011">
        <v>3772000</v>
      </c>
      <c r="AT92" s="2012" t="s">
        <v>2571</v>
      </c>
    </row>
    <row r="93" spans="36:46" ht="110">
      <c r="AJ93" s="2007">
        <v>76</v>
      </c>
      <c r="AK93" s="2008" t="s">
        <v>2650</v>
      </c>
      <c r="AL93" s="2008" t="s">
        <v>2568</v>
      </c>
      <c r="AM93" s="2009">
        <v>1199</v>
      </c>
      <c r="AN93" s="2009" t="s">
        <v>2569</v>
      </c>
      <c r="AO93" s="2009">
        <v>1187</v>
      </c>
      <c r="AP93" s="2010" t="s">
        <v>2570</v>
      </c>
      <c r="AQ93" s="2008">
        <v>1</v>
      </c>
      <c r="AR93" s="2008">
        <v>2352000</v>
      </c>
      <c r="AS93" s="2011">
        <v>2352000</v>
      </c>
      <c r="AT93" s="2012" t="s">
        <v>2571</v>
      </c>
    </row>
    <row r="94" spans="36:46" ht="110">
      <c r="AJ94" s="2007">
        <v>77</v>
      </c>
      <c r="AK94" s="2008" t="s">
        <v>2651</v>
      </c>
      <c r="AL94" s="2008" t="s">
        <v>2568</v>
      </c>
      <c r="AM94" s="2009">
        <v>1199</v>
      </c>
      <c r="AN94" s="2009" t="s">
        <v>2569</v>
      </c>
      <c r="AO94" s="2009">
        <v>877</v>
      </c>
      <c r="AP94" s="2010" t="s">
        <v>2570</v>
      </c>
      <c r="AQ94" s="2008">
        <v>4</v>
      </c>
      <c r="AR94" s="2008">
        <v>1751000</v>
      </c>
      <c r="AS94" s="2011">
        <v>7004000</v>
      </c>
      <c r="AT94" s="2012" t="s">
        <v>2571</v>
      </c>
    </row>
    <row r="95" spans="36:46" ht="110">
      <c r="AJ95" s="2007">
        <v>78</v>
      </c>
      <c r="AK95" s="2008" t="s">
        <v>2652</v>
      </c>
      <c r="AL95" s="2008" t="s">
        <v>2568</v>
      </c>
      <c r="AM95" s="2009">
        <v>1199</v>
      </c>
      <c r="AN95" s="2009" t="s">
        <v>2569</v>
      </c>
      <c r="AO95" s="2009">
        <v>1057</v>
      </c>
      <c r="AP95" s="2010" t="s">
        <v>2570</v>
      </c>
      <c r="AQ95" s="2008">
        <v>1</v>
      </c>
      <c r="AR95" s="2008">
        <v>2100000</v>
      </c>
      <c r="AS95" s="2011">
        <v>2100000</v>
      </c>
      <c r="AT95" s="2012" t="s">
        <v>2571</v>
      </c>
    </row>
    <row r="96" spans="36:46" ht="110">
      <c r="AJ96" s="2007">
        <v>79</v>
      </c>
      <c r="AK96" s="2008" t="s">
        <v>2653</v>
      </c>
      <c r="AL96" s="2008" t="s">
        <v>2568</v>
      </c>
      <c r="AM96" s="2009">
        <v>1360</v>
      </c>
      <c r="AN96" s="2009" t="s">
        <v>2569</v>
      </c>
      <c r="AO96" s="2009">
        <v>1002</v>
      </c>
      <c r="AP96" s="2010" t="s">
        <v>2570</v>
      </c>
      <c r="AQ96" s="2008">
        <v>5</v>
      </c>
      <c r="AR96" s="2008">
        <v>2251000</v>
      </c>
      <c r="AS96" s="2011">
        <v>11255000</v>
      </c>
      <c r="AT96" s="2012" t="s">
        <v>2571</v>
      </c>
    </row>
    <row r="97" spans="36:46" ht="110">
      <c r="AJ97" s="2007">
        <v>80</v>
      </c>
      <c r="AK97" s="2008" t="s">
        <v>2654</v>
      </c>
      <c r="AL97" s="2008" t="s">
        <v>2568</v>
      </c>
      <c r="AM97" s="2009">
        <v>1072</v>
      </c>
      <c r="AN97" s="2009" t="s">
        <v>2569</v>
      </c>
      <c r="AO97" s="2009">
        <v>1000</v>
      </c>
      <c r="AP97" s="2010" t="s">
        <v>2570</v>
      </c>
      <c r="AQ97" s="2008">
        <v>1</v>
      </c>
      <c r="AR97" s="2008">
        <v>1787000</v>
      </c>
      <c r="AS97" s="2011">
        <v>1787000</v>
      </c>
      <c r="AT97" s="2012" t="s">
        <v>2571</v>
      </c>
    </row>
    <row r="98" spans="36:46" ht="110">
      <c r="AJ98" s="2007">
        <v>81</v>
      </c>
      <c r="AK98" s="2008" t="s">
        <v>2655</v>
      </c>
      <c r="AL98" s="2008" t="s">
        <v>2568</v>
      </c>
      <c r="AM98" s="2009">
        <v>1037</v>
      </c>
      <c r="AN98" s="2009" t="s">
        <v>2569</v>
      </c>
      <c r="AO98" s="2009">
        <v>733</v>
      </c>
      <c r="AP98" s="2010" t="s">
        <v>2570</v>
      </c>
      <c r="AQ98" s="2008">
        <v>2</v>
      </c>
      <c r="AR98" s="2008">
        <v>1281000</v>
      </c>
      <c r="AS98" s="2011">
        <v>2562000</v>
      </c>
      <c r="AT98" s="2012" t="s">
        <v>2571</v>
      </c>
    </row>
    <row r="99" spans="36:46" ht="110">
      <c r="AJ99" s="2007">
        <v>82</v>
      </c>
      <c r="AK99" s="2008" t="s">
        <v>2656</v>
      </c>
      <c r="AL99" s="2008" t="s">
        <v>2568</v>
      </c>
      <c r="AM99" s="2009">
        <v>1199</v>
      </c>
      <c r="AN99" s="2009" t="s">
        <v>2569</v>
      </c>
      <c r="AO99" s="2009">
        <v>1187</v>
      </c>
      <c r="AP99" s="2010" t="s">
        <v>2570</v>
      </c>
      <c r="AQ99" s="2008">
        <v>1</v>
      </c>
      <c r="AR99" s="2008">
        <v>2352000</v>
      </c>
      <c r="AS99" s="2011">
        <v>2352000</v>
      </c>
      <c r="AT99" s="2012" t="s">
        <v>2571</v>
      </c>
    </row>
    <row r="100" spans="36:46" ht="110">
      <c r="AJ100" s="2007">
        <v>83</v>
      </c>
      <c r="AK100" s="2008" t="s">
        <v>2657</v>
      </c>
      <c r="AL100" s="2008" t="s">
        <v>2568</v>
      </c>
      <c r="AM100" s="2009">
        <v>1199</v>
      </c>
      <c r="AN100" s="2009" t="s">
        <v>2569</v>
      </c>
      <c r="AO100" s="2009">
        <v>675</v>
      </c>
      <c r="AP100" s="2010" t="s">
        <v>2570</v>
      </c>
      <c r="AQ100" s="2008">
        <v>1</v>
      </c>
      <c r="AR100" s="2008">
        <v>1360000</v>
      </c>
      <c r="AS100" s="2011">
        <v>1360000</v>
      </c>
      <c r="AT100" s="2012" t="s">
        <v>2571</v>
      </c>
    </row>
    <row r="101" spans="36:46" ht="110">
      <c r="AJ101" s="2007">
        <v>84</v>
      </c>
      <c r="AK101" s="2008" t="s">
        <v>2658</v>
      </c>
      <c r="AL101" s="2008" t="s">
        <v>2568</v>
      </c>
      <c r="AM101" s="2009">
        <v>1199</v>
      </c>
      <c r="AN101" s="2009" t="s">
        <v>2569</v>
      </c>
      <c r="AO101" s="2009">
        <v>675</v>
      </c>
      <c r="AP101" s="2010" t="s">
        <v>2570</v>
      </c>
      <c r="AQ101" s="2008">
        <v>1</v>
      </c>
      <c r="AR101" s="2008">
        <v>1360000</v>
      </c>
      <c r="AS101" s="2011">
        <v>1360000</v>
      </c>
      <c r="AT101" s="2012" t="s">
        <v>2571</v>
      </c>
    </row>
    <row r="102" spans="36:46" ht="110">
      <c r="AJ102" s="2007">
        <v>85</v>
      </c>
      <c r="AK102" s="2008" t="s">
        <v>2659</v>
      </c>
      <c r="AL102" s="2008" t="s">
        <v>2568</v>
      </c>
      <c r="AM102" s="2009">
        <v>1199</v>
      </c>
      <c r="AN102" s="2009" t="s">
        <v>2569</v>
      </c>
      <c r="AO102" s="2009">
        <v>1200</v>
      </c>
      <c r="AP102" s="2010" t="s">
        <v>2570</v>
      </c>
      <c r="AQ102" s="2008">
        <v>1</v>
      </c>
      <c r="AR102" s="2008">
        <v>2377000</v>
      </c>
      <c r="AS102" s="2011">
        <v>2377000</v>
      </c>
      <c r="AT102" s="2012" t="s">
        <v>2571</v>
      </c>
    </row>
    <row r="103" spans="36:46" ht="110">
      <c r="AJ103" s="2007">
        <v>86</v>
      </c>
      <c r="AK103" s="2008" t="s">
        <v>2660</v>
      </c>
      <c r="AL103" s="2008" t="s">
        <v>2568</v>
      </c>
      <c r="AM103" s="2009">
        <v>1199</v>
      </c>
      <c r="AN103" s="2009" t="s">
        <v>2569</v>
      </c>
      <c r="AO103" s="2009">
        <v>712</v>
      </c>
      <c r="AP103" s="2010" t="s">
        <v>2570</v>
      </c>
      <c r="AQ103" s="2008">
        <v>1</v>
      </c>
      <c r="AR103" s="2008">
        <v>1432000</v>
      </c>
      <c r="AS103" s="2011">
        <v>1432000</v>
      </c>
      <c r="AT103" s="2012" t="s">
        <v>2571</v>
      </c>
    </row>
    <row r="104" spans="36:46" ht="110">
      <c r="AJ104" s="2007">
        <v>87</v>
      </c>
      <c r="AK104" s="2008" t="s">
        <v>2661</v>
      </c>
      <c r="AL104" s="2008" t="s">
        <v>2568</v>
      </c>
      <c r="AM104" s="2009">
        <v>1199</v>
      </c>
      <c r="AN104" s="2009" t="s">
        <v>2569</v>
      </c>
      <c r="AO104" s="2009">
        <v>832</v>
      </c>
      <c r="AP104" s="2010" t="s">
        <v>2570</v>
      </c>
      <c r="AQ104" s="2008">
        <v>2</v>
      </c>
      <c r="AR104" s="2008">
        <v>1664000</v>
      </c>
      <c r="AS104" s="2011">
        <v>3328000</v>
      </c>
      <c r="AT104" s="2012" t="s">
        <v>2571</v>
      </c>
    </row>
    <row r="105" spans="36:46" ht="110">
      <c r="AJ105" s="2007">
        <v>88</v>
      </c>
      <c r="AK105" s="2021" t="s">
        <v>2662</v>
      </c>
      <c r="AL105" s="2021" t="s">
        <v>2568</v>
      </c>
      <c r="AM105" s="2022">
        <v>1204</v>
      </c>
      <c r="AN105" s="2022" t="s">
        <v>2569</v>
      </c>
      <c r="AO105" s="2022">
        <v>1207</v>
      </c>
      <c r="AP105" s="2023" t="s">
        <v>2570</v>
      </c>
      <c r="AQ105" s="2021">
        <v>1</v>
      </c>
      <c r="AR105" s="2021">
        <v>2400000</v>
      </c>
      <c r="AS105" s="2011">
        <v>2400000</v>
      </c>
      <c r="AT105" s="2012" t="s">
        <v>2571</v>
      </c>
    </row>
    <row r="106" spans="36:46" ht="110">
      <c r="AJ106" s="2007">
        <v>89</v>
      </c>
      <c r="AK106" s="2008" t="s">
        <v>2663</v>
      </c>
      <c r="AL106" s="2008" t="s">
        <v>2568</v>
      </c>
      <c r="AM106" s="2009">
        <v>1169</v>
      </c>
      <c r="AN106" s="2009" t="s">
        <v>2569</v>
      </c>
      <c r="AO106" s="2009">
        <v>1207</v>
      </c>
      <c r="AP106" s="2010" t="s">
        <v>2570</v>
      </c>
      <c r="AQ106" s="2008">
        <v>1</v>
      </c>
      <c r="AR106" s="2008">
        <v>2333000</v>
      </c>
      <c r="AS106" s="2011">
        <v>2333000</v>
      </c>
      <c r="AT106" s="2012" t="s">
        <v>2571</v>
      </c>
    </row>
    <row r="107" spans="36:46" ht="110">
      <c r="AJ107" s="2007">
        <v>90</v>
      </c>
      <c r="AK107" s="2008" t="s">
        <v>2664</v>
      </c>
      <c r="AL107" s="2008" t="s">
        <v>2568</v>
      </c>
      <c r="AM107" s="2009">
        <v>787</v>
      </c>
      <c r="AN107" s="2009" t="s">
        <v>2569</v>
      </c>
      <c r="AO107" s="2009">
        <v>836</v>
      </c>
      <c r="AP107" s="2010" t="s">
        <v>2570</v>
      </c>
      <c r="AQ107" s="2008">
        <v>5</v>
      </c>
      <c r="AR107" s="2008">
        <v>1120000</v>
      </c>
      <c r="AS107" s="2011">
        <v>5600000</v>
      </c>
      <c r="AT107" s="2012" t="s">
        <v>2571</v>
      </c>
    </row>
    <row r="108" spans="36:46" ht="110">
      <c r="AJ108" s="2007">
        <v>91</v>
      </c>
      <c r="AK108" s="2008" t="s">
        <v>2665</v>
      </c>
      <c r="AL108" s="2008" t="s">
        <v>2568</v>
      </c>
      <c r="AM108" s="2009">
        <v>1129</v>
      </c>
      <c r="AN108" s="2009" t="s">
        <v>2569</v>
      </c>
      <c r="AO108" s="2009">
        <v>836</v>
      </c>
      <c r="AP108" s="2010" t="s">
        <v>2570</v>
      </c>
      <c r="AQ108" s="2008">
        <v>5</v>
      </c>
      <c r="AR108" s="2008">
        <v>1578000</v>
      </c>
      <c r="AS108" s="2011">
        <v>7890000</v>
      </c>
      <c r="AT108" s="2012" t="s">
        <v>2571</v>
      </c>
    </row>
    <row r="109" spans="36:46" ht="110">
      <c r="AJ109" s="2007">
        <v>92</v>
      </c>
      <c r="AK109" s="2008" t="s">
        <v>2666</v>
      </c>
      <c r="AL109" s="2008" t="s">
        <v>2568</v>
      </c>
      <c r="AM109" s="2009">
        <v>876</v>
      </c>
      <c r="AN109" s="2009" t="s">
        <v>2569</v>
      </c>
      <c r="AO109" s="2009">
        <v>836</v>
      </c>
      <c r="AP109" s="2010" t="s">
        <v>2570</v>
      </c>
      <c r="AQ109" s="2008">
        <v>5</v>
      </c>
      <c r="AR109" s="2008">
        <v>1239000</v>
      </c>
      <c r="AS109" s="2011">
        <v>6195000</v>
      </c>
      <c r="AT109" s="2012" t="s">
        <v>2571</v>
      </c>
    </row>
    <row r="110" spans="36:46" ht="110">
      <c r="AJ110" s="2007">
        <v>93</v>
      </c>
      <c r="AK110" s="2008" t="s">
        <v>2667</v>
      </c>
      <c r="AL110" s="2008" t="s">
        <v>2568</v>
      </c>
      <c r="AM110" s="2009">
        <v>736</v>
      </c>
      <c r="AN110" s="2009" t="s">
        <v>2569</v>
      </c>
      <c r="AO110" s="2009">
        <v>1207</v>
      </c>
      <c r="AP110" s="2010" t="s">
        <v>2570</v>
      </c>
      <c r="AQ110" s="2008">
        <v>1</v>
      </c>
      <c r="AR110" s="2008">
        <v>1504000</v>
      </c>
      <c r="AS110" s="2011">
        <v>1504000</v>
      </c>
      <c r="AT110" s="2012" t="s">
        <v>2571</v>
      </c>
    </row>
    <row r="111" spans="36:46" ht="110">
      <c r="AJ111" s="2007">
        <v>94</v>
      </c>
      <c r="AK111" s="2008" t="s">
        <v>2668</v>
      </c>
      <c r="AL111" s="2008" t="s">
        <v>2568</v>
      </c>
      <c r="AM111" s="2009">
        <v>1148</v>
      </c>
      <c r="AN111" s="2009" t="s">
        <v>2569</v>
      </c>
      <c r="AO111" s="2009">
        <v>1000</v>
      </c>
      <c r="AP111" s="2010" t="s">
        <v>2570</v>
      </c>
      <c r="AQ111" s="2008">
        <v>1</v>
      </c>
      <c r="AR111" s="2008">
        <v>1908000</v>
      </c>
      <c r="AS111" s="2011">
        <v>1908000</v>
      </c>
      <c r="AT111" s="2012" t="s">
        <v>2571</v>
      </c>
    </row>
    <row r="112" spans="36:46" ht="110">
      <c r="AJ112" s="2007">
        <v>95</v>
      </c>
      <c r="AK112" s="2008" t="s">
        <v>2669</v>
      </c>
      <c r="AL112" s="2008" t="s">
        <v>2568</v>
      </c>
      <c r="AM112" s="2009">
        <v>1148</v>
      </c>
      <c r="AN112" s="2009" t="s">
        <v>2569</v>
      </c>
      <c r="AO112" s="2009">
        <v>1000</v>
      </c>
      <c r="AP112" s="2010" t="s">
        <v>2570</v>
      </c>
      <c r="AQ112" s="2008">
        <v>1</v>
      </c>
      <c r="AR112" s="2008">
        <v>1908000</v>
      </c>
      <c r="AS112" s="2011">
        <v>1908000</v>
      </c>
      <c r="AT112" s="2012" t="s">
        <v>2571</v>
      </c>
    </row>
    <row r="113" spans="36:46" ht="110">
      <c r="AJ113" s="2007">
        <v>96</v>
      </c>
      <c r="AK113" s="2008" t="s">
        <v>2670</v>
      </c>
      <c r="AL113" s="2008" t="s">
        <v>2568</v>
      </c>
      <c r="AM113" s="2009">
        <v>1148</v>
      </c>
      <c r="AN113" s="2009" t="s">
        <v>2569</v>
      </c>
      <c r="AO113" s="2009">
        <v>1168</v>
      </c>
      <c r="AP113" s="2010" t="s">
        <v>2570</v>
      </c>
      <c r="AQ113" s="2008">
        <v>1</v>
      </c>
      <c r="AR113" s="2008">
        <v>2220000</v>
      </c>
      <c r="AS113" s="2011">
        <v>2220000</v>
      </c>
      <c r="AT113" s="2012" t="s">
        <v>2571</v>
      </c>
    </row>
    <row r="114" spans="36:46" ht="110">
      <c r="AJ114" s="2007">
        <v>97</v>
      </c>
      <c r="AK114" s="2008" t="s">
        <v>2671</v>
      </c>
      <c r="AL114" s="2008" t="s">
        <v>2568</v>
      </c>
      <c r="AM114" s="2009">
        <v>1047</v>
      </c>
      <c r="AN114" s="2009" t="s">
        <v>2569</v>
      </c>
      <c r="AO114" s="2009">
        <v>1187</v>
      </c>
      <c r="AP114" s="2010" t="s">
        <v>2570</v>
      </c>
      <c r="AQ114" s="2008">
        <v>2</v>
      </c>
      <c r="AR114" s="2008">
        <v>2065000</v>
      </c>
      <c r="AS114" s="2011">
        <v>4130000</v>
      </c>
      <c r="AT114" s="2012" t="s">
        <v>2571</v>
      </c>
    </row>
    <row r="115" spans="36:46" ht="110">
      <c r="AJ115" s="2007">
        <v>98</v>
      </c>
      <c r="AK115" s="2008" t="s">
        <v>2672</v>
      </c>
      <c r="AL115" s="2008" t="s">
        <v>2568</v>
      </c>
      <c r="AM115" s="2009">
        <v>1529</v>
      </c>
      <c r="AN115" s="2009" t="s">
        <v>2569</v>
      </c>
      <c r="AO115" s="2009">
        <v>959</v>
      </c>
      <c r="AP115" s="2010" t="s">
        <v>2570</v>
      </c>
      <c r="AQ115" s="2008">
        <v>3</v>
      </c>
      <c r="AR115" s="2008">
        <v>2415000</v>
      </c>
      <c r="AS115" s="2011">
        <v>7245000</v>
      </c>
      <c r="AT115" s="2012" t="s">
        <v>2571</v>
      </c>
    </row>
    <row r="116" spans="36:46" ht="110">
      <c r="AJ116" s="2007">
        <v>99</v>
      </c>
      <c r="AK116" s="2008" t="s">
        <v>2673</v>
      </c>
      <c r="AL116" s="2008" t="s">
        <v>2568</v>
      </c>
      <c r="AM116" s="2009">
        <v>1117</v>
      </c>
      <c r="AN116" s="2009" t="s">
        <v>2569</v>
      </c>
      <c r="AO116" s="2009">
        <v>1019</v>
      </c>
      <c r="AP116" s="2010" t="s">
        <v>2570</v>
      </c>
      <c r="AQ116" s="2008">
        <v>1</v>
      </c>
      <c r="AR116" s="2008">
        <v>1893000</v>
      </c>
      <c r="AS116" s="2011">
        <v>1893000</v>
      </c>
      <c r="AT116" s="2012" t="s">
        <v>2571</v>
      </c>
    </row>
    <row r="117" spans="36:46" ht="110">
      <c r="AJ117" s="2007">
        <v>100</v>
      </c>
      <c r="AK117" s="2008" t="s">
        <v>2674</v>
      </c>
      <c r="AL117" s="2008" t="s">
        <v>2568</v>
      </c>
      <c r="AM117" s="2009">
        <v>1012</v>
      </c>
      <c r="AN117" s="2009" t="s">
        <v>2569</v>
      </c>
      <c r="AO117" s="2009">
        <v>1019</v>
      </c>
      <c r="AP117" s="2010" t="s">
        <v>2570</v>
      </c>
      <c r="AQ117" s="2008">
        <v>2</v>
      </c>
      <c r="AR117" s="2008">
        <v>1723000</v>
      </c>
      <c r="AS117" s="2011">
        <v>3446000</v>
      </c>
      <c r="AT117" s="2012" t="s">
        <v>2571</v>
      </c>
    </row>
    <row r="118" spans="36:46" ht="110">
      <c r="AJ118" s="2007">
        <v>101</v>
      </c>
      <c r="AK118" s="2008" t="s">
        <v>2675</v>
      </c>
      <c r="AL118" s="2008" t="s">
        <v>2568</v>
      </c>
      <c r="AM118" s="2009">
        <v>1047</v>
      </c>
      <c r="AN118" s="2009" t="s">
        <v>2569</v>
      </c>
      <c r="AO118" s="2009">
        <v>893</v>
      </c>
      <c r="AP118" s="2010" t="s">
        <v>2570</v>
      </c>
      <c r="AQ118" s="2008">
        <v>5</v>
      </c>
      <c r="AR118" s="2008">
        <v>1565000</v>
      </c>
      <c r="AS118" s="2011">
        <v>7825000</v>
      </c>
      <c r="AT118" s="2012" t="s">
        <v>2571</v>
      </c>
    </row>
    <row r="119" spans="36:46" ht="110">
      <c r="AJ119" s="2007">
        <v>102</v>
      </c>
      <c r="AK119" s="2008" t="s">
        <v>2676</v>
      </c>
      <c r="AL119" s="2008" t="s">
        <v>2568</v>
      </c>
      <c r="AM119" s="2009">
        <v>1199</v>
      </c>
      <c r="AN119" s="2009" t="s">
        <v>2569</v>
      </c>
      <c r="AO119" s="2009">
        <v>867</v>
      </c>
      <c r="AP119" s="2010" t="s">
        <v>2570</v>
      </c>
      <c r="AQ119" s="2008">
        <v>3</v>
      </c>
      <c r="AR119" s="2008">
        <v>1732000</v>
      </c>
      <c r="AS119" s="2011">
        <v>5196000</v>
      </c>
      <c r="AT119" s="2012" t="s">
        <v>2571</v>
      </c>
    </row>
    <row r="120" spans="36:46" ht="110">
      <c r="AJ120" s="2007">
        <v>103</v>
      </c>
      <c r="AK120" s="2008" t="s">
        <v>2677</v>
      </c>
      <c r="AL120" s="2008" t="s">
        <v>2568</v>
      </c>
      <c r="AM120" s="2009">
        <v>1356</v>
      </c>
      <c r="AN120" s="2009" t="s">
        <v>2569</v>
      </c>
      <c r="AO120" s="2009">
        <v>459</v>
      </c>
      <c r="AP120" s="2010" t="s">
        <v>2570</v>
      </c>
      <c r="AQ120" s="2008">
        <v>1</v>
      </c>
      <c r="AR120" s="2008">
        <v>1060000</v>
      </c>
      <c r="AS120" s="2011">
        <v>1060000</v>
      </c>
      <c r="AT120" s="2012" t="s">
        <v>2571</v>
      </c>
    </row>
    <row r="121" spans="36:46" ht="110">
      <c r="AJ121" s="2007">
        <v>104</v>
      </c>
      <c r="AK121" s="2008" t="s">
        <v>2678</v>
      </c>
      <c r="AL121" s="2008" t="s">
        <v>2568</v>
      </c>
      <c r="AM121" s="2009">
        <v>1356</v>
      </c>
      <c r="AN121" s="2009" t="s">
        <v>2569</v>
      </c>
      <c r="AO121" s="2009">
        <v>424</v>
      </c>
      <c r="AP121" s="2010" t="s">
        <v>2570</v>
      </c>
      <c r="AQ121" s="2008">
        <v>1</v>
      </c>
      <c r="AR121" s="2008">
        <v>984000</v>
      </c>
      <c r="AS121" s="2011">
        <v>984000</v>
      </c>
      <c r="AT121" s="2012" t="s">
        <v>2571</v>
      </c>
    </row>
    <row r="122" spans="36:46" ht="110">
      <c r="AJ122" s="2007">
        <v>105</v>
      </c>
      <c r="AK122" s="2008" t="s">
        <v>2679</v>
      </c>
      <c r="AL122" s="2008" t="s">
        <v>2568</v>
      </c>
      <c r="AM122" s="2009">
        <v>1328</v>
      </c>
      <c r="AN122" s="2009" t="s">
        <v>2569</v>
      </c>
      <c r="AO122" s="2009">
        <v>1215</v>
      </c>
      <c r="AP122" s="2010" t="s">
        <v>2570</v>
      </c>
      <c r="AQ122" s="2008">
        <v>2</v>
      </c>
      <c r="AR122" s="2008">
        <v>2655000</v>
      </c>
      <c r="AS122" s="2011">
        <v>5310000</v>
      </c>
      <c r="AT122" s="2012" t="s">
        <v>2571</v>
      </c>
    </row>
    <row r="123" spans="36:46" ht="110">
      <c r="AJ123" s="2007">
        <v>106</v>
      </c>
      <c r="AK123" s="2008" t="s">
        <v>2680</v>
      </c>
      <c r="AL123" s="2008" t="s">
        <v>2568</v>
      </c>
      <c r="AM123" s="2009">
        <v>1328</v>
      </c>
      <c r="AN123" s="2009" t="s">
        <v>2569</v>
      </c>
      <c r="AO123" s="2009">
        <v>1220</v>
      </c>
      <c r="AP123" s="2010" t="s">
        <v>2570</v>
      </c>
      <c r="AQ123" s="2008">
        <v>2</v>
      </c>
      <c r="AR123" s="2008">
        <v>2666000</v>
      </c>
      <c r="AS123" s="2011">
        <v>5332000</v>
      </c>
      <c r="AT123" s="2012" t="s">
        <v>2571</v>
      </c>
    </row>
    <row r="124" spans="36:46" ht="110">
      <c r="AJ124" s="2007">
        <v>107</v>
      </c>
      <c r="AK124" s="2008" t="s">
        <v>2681</v>
      </c>
      <c r="AL124" s="2008" t="s">
        <v>2568</v>
      </c>
      <c r="AM124" s="2009">
        <v>1328</v>
      </c>
      <c r="AN124" s="2009" t="s">
        <v>2569</v>
      </c>
      <c r="AO124" s="2009">
        <v>1254</v>
      </c>
      <c r="AP124" s="2010" t="s">
        <v>2570</v>
      </c>
      <c r="AQ124" s="2008">
        <v>2</v>
      </c>
      <c r="AR124" s="2008">
        <v>2738000</v>
      </c>
      <c r="AS124" s="2011">
        <v>5476000</v>
      </c>
      <c r="AT124" s="2012" t="s">
        <v>2571</v>
      </c>
    </row>
    <row r="125" spans="36:46" ht="110">
      <c r="AJ125" s="2007">
        <v>108</v>
      </c>
      <c r="AK125" s="2008" t="s">
        <v>2682</v>
      </c>
      <c r="AL125" s="2008" t="s">
        <v>2568</v>
      </c>
      <c r="AM125" s="2009">
        <v>1356</v>
      </c>
      <c r="AN125" s="2009" t="s">
        <v>2569</v>
      </c>
      <c r="AO125" s="2009">
        <v>475</v>
      </c>
      <c r="AP125" s="2010" t="s">
        <v>2570</v>
      </c>
      <c r="AQ125" s="2008">
        <v>1</v>
      </c>
      <c r="AR125" s="2008">
        <v>1095000</v>
      </c>
      <c r="AS125" s="2011">
        <v>1095000</v>
      </c>
      <c r="AT125" s="2012" t="s">
        <v>2571</v>
      </c>
    </row>
    <row r="126" spans="36:46" ht="110">
      <c r="AJ126" s="2007">
        <v>109</v>
      </c>
      <c r="AK126" s="2008" t="s">
        <v>2683</v>
      </c>
      <c r="AL126" s="2008" t="s">
        <v>2568</v>
      </c>
      <c r="AM126" s="2009">
        <v>1328</v>
      </c>
      <c r="AN126" s="2009" t="s">
        <v>2569</v>
      </c>
      <c r="AO126" s="2009">
        <v>1207</v>
      </c>
      <c r="AP126" s="2010" t="s">
        <v>2570</v>
      </c>
      <c r="AQ126" s="2008">
        <v>2</v>
      </c>
      <c r="AR126" s="2008">
        <v>2638000</v>
      </c>
      <c r="AS126" s="2011">
        <v>5276000</v>
      </c>
      <c r="AT126" s="2012" t="s">
        <v>2571</v>
      </c>
    </row>
    <row r="127" spans="36:46" ht="110">
      <c r="AJ127" s="2007">
        <v>110</v>
      </c>
      <c r="AK127" s="2008" t="s">
        <v>2684</v>
      </c>
      <c r="AL127" s="2008" t="s">
        <v>2568</v>
      </c>
      <c r="AM127" s="2009">
        <v>1328</v>
      </c>
      <c r="AN127" s="2009" t="s">
        <v>2569</v>
      </c>
      <c r="AO127" s="2009">
        <v>1233</v>
      </c>
      <c r="AP127" s="2010" t="s">
        <v>2570</v>
      </c>
      <c r="AQ127" s="2008">
        <v>2</v>
      </c>
      <c r="AR127" s="2008">
        <v>2693000</v>
      </c>
      <c r="AS127" s="2011">
        <v>5386000</v>
      </c>
      <c r="AT127" s="2012" t="s">
        <v>2571</v>
      </c>
    </row>
    <row r="128" spans="36:46" ht="110">
      <c r="AJ128" s="2007">
        <v>111</v>
      </c>
      <c r="AK128" s="2008" t="s">
        <v>2685</v>
      </c>
      <c r="AL128" s="2008" t="s">
        <v>2568</v>
      </c>
      <c r="AM128" s="2009">
        <v>1199</v>
      </c>
      <c r="AN128" s="2009" t="s">
        <v>2569</v>
      </c>
      <c r="AO128" s="2009">
        <v>1335</v>
      </c>
      <c r="AP128" s="2010" t="s">
        <v>2570</v>
      </c>
      <c r="AQ128" s="2010">
        <v>1</v>
      </c>
      <c r="AR128" s="2008">
        <v>2639000</v>
      </c>
      <c r="AS128" s="2011">
        <v>2639000</v>
      </c>
      <c r="AT128" s="2012" t="s">
        <v>2641</v>
      </c>
    </row>
    <row r="129" spans="36:46" ht="110">
      <c r="AJ129" s="2007">
        <v>112</v>
      </c>
      <c r="AK129" s="2008" t="s">
        <v>2686</v>
      </c>
      <c r="AL129" s="2008" t="s">
        <v>2568</v>
      </c>
      <c r="AM129" s="2009">
        <v>1204</v>
      </c>
      <c r="AN129" s="2009" t="s">
        <v>2569</v>
      </c>
      <c r="AO129" s="2009">
        <v>1022</v>
      </c>
      <c r="AP129" s="2010" t="s">
        <v>2570</v>
      </c>
      <c r="AQ129" s="2008">
        <v>1</v>
      </c>
      <c r="AR129" s="2008">
        <v>2040000</v>
      </c>
      <c r="AS129" s="2011">
        <v>2040000</v>
      </c>
      <c r="AT129" s="2012" t="s">
        <v>2571</v>
      </c>
    </row>
    <row r="130" spans="36:46" ht="110">
      <c r="AJ130" s="2007">
        <v>113</v>
      </c>
      <c r="AK130" s="2008" t="s">
        <v>2687</v>
      </c>
      <c r="AL130" s="2008" t="s">
        <v>2568</v>
      </c>
      <c r="AM130" s="2009">
        <v>1303</v>
      </c>
      <c r="AN130" s="2009" t="s">
        <v>2569</v>
      </c>
      <c r="AO130" s="2009">
        <v>1021</v>
      </c>
      <c r="AP130" s="2010" t="s">
        <v>2570</v>
      </c>
      <c r="AQ130" s="2008">
        <v>1</v>
      </c>
      <c r="AR130" s="2008">
        <v>2199000</v>
      </c>
      <c r="AS130" s="2011">
        <v>2199000</v>
      </c>
      <c r="AT130" s="2012" t="s">
        <v>2571</v>
      </c>
    </row>
    <row r="131" spans="36:46" ht="110">
      <c r="AJ131" s="2007">
        <v>114</v>
      </c>
      <c r="AK131" s="2008" t="s">
        <v>2688</v>
      </c>
      <c r="AL131" s="2008" t="s">
        <v>2568</v>
      </c>
      <c r="AM131" s="2009">
        <v>1164</v>
      </c>
      <c r="AN131" s="2009" t="s">
        <v>2569</v>
      </c>
      <c r="AO131" s="2009">
        <v>1021</v>
      </c>
      <c r="AP131" s="2010" t="s">
        <v>2570</v>
      </c>
      <c r="AQ131" s="2008">
        <v>1</v>
      </c>
      <c r="AR131" s="2008">
        <v>1973000</v>
      </c>
      <c r="AS131" s="2011">
        <v>1973000</v>
      </c>
      <c r="AT131" s="2012" t="s">
        <v>2571</v>
      </c>
    </row>
    <row r="132" spans="36:46" ht="110">
      <c r="AJ132" s="2007">
        <v>115</v>
      </c>
      <c r="AK132" s="2008" t="s">
        <v>2689</v>
      </c>
      <c r="AL132" s="2008" t="s">
        <v>2568</v>
      </c>
      <c r="AM132" s="2009">
        <v>1199</v>
      </c>
      <c r="AN132" s="2009" t="s">
        <v>2569</v>
      </c>
      <c r="AO132" s="2009">
        <v>790</v>
      </c>
      <c r="AP132" s="2010" t="s">
        <v>2570</v>
      </c>
      <c r="AQ132" s="2008">
        <v>3</v>
      </c>
      <c r="AR132" s="2008">
        <v>1583000</v>
      </c>
      <c r="AS132" s="2011">
        <v>4749000</v>
      </c>
      <c r="AT132" s="2012" t="s">
        <v>2571</v>
      </c>
    </row>
    <row r="133" spans="36:46" ht="110">
      <c r="AJ133" s="2007">
        <v>116</v>
      </c>
      <c r="AK133" s="2008" t="s">
        <v>2690</v>
      </c>
      <c r="AL133" s="2008" t="s">
        <v>2568</v>
      </c>
      <c r="AM133" s="2009">
        <v>1148</v>
      </c>
      <c r="AN133" s="2009" t="s">
        <v>2569</v>
      </c>
      <c r="AO133" s="2009">
        <v>1019</v>
      </c>
      <c r="AP133" s="2010" t="s">
        <v>2570</v>
      </c>
      <c r="AQ133" s="2008">
        <v>1</v>
      </c>
      <c r="AR133" s="2008">
        <v>1944000</v>
      </c>
      <c r="AS133" s="2011">
        <v>1944000</v>
      </c>
      <c r="AT133" s="2012" t="s">
        <v>2571</v>
      </c>
    </row>
    <row r="134" spans="36:46" ht="110">
      <c r="AJ134" s="2007">
        <v>117</v>
      </c>
      <c r="AK134" s="2008" t="s">
        <v>2691</v>
      </c>
      <c r="AL134" s="2008" t="s">
        <v>2568</v>
      </c>
      <c r="AM134" s="2009">
        <v>1148</v>
      </c>
      <c r="AN134" s="2009" t="s">
        <v>2569</v>
      </c>
      <c r="AO134" s="2009">
        <v>1019</v>
      </c>
      <c r="AP134" s="2010" t="s">
        <v>2570</v>
      </c>
      <c r="AQ134" s="2008">
        <v>1</v>
      </c>
      <c r="AR134" s="2008">
        <v>1944000</v>
      </c>
      <c r="AS134" s="2011">
        <v>1944000</v>
      </c>
      <c r="AT134" s="2012" t="s">
        <v>2571</v>
      </c>
    </row>
    <row r="135" spans="36:46" ht="110">
      <c r="AJ135" s="2007">
        <v>118</v>
      </c>
      <c r="AK135" s="2008" t="s">
        <v>2692</v>
      </c>
      <c r="AL135" s="2008" t="s">
        <v>2568</v>
      </c>
      <c r="AM135" s="2009">
        <v>847</v>
      </c>
      <c r="AN135" s="2009" t="s">
        <v>2569</v>
      </c>
      <c r="AO135" s="2009">
        <v>1032</v>
      </c>
      <c r="AP135" s="2010" t="s">
        <v>2570</v>
      </c>
      <c r="AQ135" s="2008">
        <v>2</v>
      </c>
      <c r="AR135" s="2008">
        <v>1473000</v>
      </c>
      <c r="AS135" s="2011">
        <v>2946000</v>
      </c>
      <c r="AT135" s="2012" t="s">
        <v>2571</v>
      </c>
    </row>
    <row r="136" spans="36:46" ht="110">
      <c r="AJ136" s="2007">
        <v>119</v>
      </c>
      <c r="AK136" s="2008" t="s">
        <v>2693</v>
      </c>
      <c r="AL136" s="2008" t="s">
        <v>2568</v>
      </c>
      <c r="AM136" s="2009">
        <v>932</v>
      </c>
      <c r="AN136" s="2009" t="s">
        <v>2569</v>
      </c>
      <c r="AO136" s="2009">
        <v>1032</v>
      </c>
      <c r="AP136" s="2010" t="s">
        <v>2570</v>
      </c>
      <c r="AQ136" s="2008">
        <v>2</v>
      </c>
      <c r="AR136" s="2008">
        <v>1612000</v>
      </c>
      <c r="AS136" s="2011">
        <v>3224000</v>
      </c>
      <c r="AT136" s="2012" t="s">
        <v>2571</v>
      </c>
    </row>
    <row r="137" spans="36:46" ht="110">
      <c r="AJ137" s="2007">
        <v>120</v>
      </c>
      <c r="AK137" s="2008" t="s">
        <v>2694</v>
      </c>
      <c r="AL137" s="2008" t="s">
        <v>2568</v>
      </c>
      <c r="AM137" s="2009">
        <v>1153</v>
      </c>
      <c r="AN137" s="2009" t="s">
        <v>2569</v>
      </c>
      <c r="AO137" s="2009">
        <v>1032</v>
      </c>
      <c r="AP137" s="2010" t="s">
        <v>2570</v>
      </c>
      <c r="AQ137" s="2008">
        <v>1</v>
      </c>
      <c r="AR137" s="2008">
        <v>1976000</v>
      </c>
      <c r="AS137" s="2011">
        <v>1976000</v>
      </c>
      <c r="AT137" s="2012" t="s">
        <v>2571</v>
      </c>
    </row>
    <row r="138" spans="36:46" ht="110">
      <c r="AJ138" s="2007">
        <v>121</v>
      </c>
      <c r="AK138" s="2008" t="s">
        <v>2695</v>
      </c>
      <c r="AL138" s="2008" t="s">
        <v>2568</v>
      </c>
      <c r="AM138" s="2009">
        <v>1153</v>
      </c>
      <c r="AN138" s="2009" t="s">
        <v>2569</v>
      </c>
      <c r="AO138" s="2009">
        <v>1032</v>
      </c>
      <c r="AP138" s="2010" t="s">
        <v>2570</v>
      </c>
      <c r="AQ138" s="2008">
        <v>1</v>
      </c>
      <c r="AR138" s="2008">
        <v>1976000</v>
      </c>
      <c r="AS138" s="2011">
        <v>1976000</v>
      </c>
      <c r="AT138" s="2012" t="s">
        <v>2571</v>
      </c>
    </row>
    <row r="139" spans="36:46" ht="110">
      <c r="AJ139" s="2007">
        <v>122</v>
      </c>
      <c r="AK139" s="2008" t="s">
        <v>2696</v>
      </c>
      <c r="AL139" s="2008" t="s">
        <v>2568</v>
      </c>
      <c r="AM139" s="2009">
        <v>1754</v>
      </c>
      <c r="AN139" s="2009" t="s">
        <v>2569</v>
      </c>
      <c r="AO139" s="2009">
        <v>1460</v>
      </c>
      <c r="AP139" s="2010" t="s">
        <v>2570</v>
      </c>
      <c r="AQ139" s="2008">
        <v>1</v>
      </c>
      <c r="AR139" s="2008">
        <v>4162000</v>
      </c>
      <c r="AS139" s="2011">
        <v>4162000</v>
      </c>
      <c r="AT139" s="2012" t="s">
        <v>2571</v>
      </c>
    </row>
    <row r="140" spans="36:46" ht="110">
      <c r="AJ140" s="2007">
        <v>123</v>
      </c>
      <c r="AK140" s="2008" t="s">
        <v>2697</v>
      </c>
      <c r="AL140" s="2008" t="s">
        <v>2568</v>
      </c>
      <c r="AM140" s="2009">
        <v>1748</v>
      </c>
      <c r="AN140" s="2009" t="s">
        <v>2569</v>
      </c>
      <c r="AO140" s="2009">
        <v>650</v>
      </c>
      <c r="AP140" s="2010" t="s">
        <v>2570</v>
      </c>
      <c r="AQ140" s="2008">
        <v>1</v>
      </c>
      <c r="AR140" s="2008">
        <v>1889000</v>
      </c>
      <c r="AS140" s="2011">
        <v>1889000</v>
      </c>
      <c r="AT140" s="2012" t="s">
        <v>2571</v>
      </c>
    </row>
    <row r="141" spans="36:46" ht="110">
      <c r="AJ141" s="2007">
        <v>124</v>
      </c>
      <c r="AK141" s="2008" t="s">
        <v>2698</v>
      </c>
      <c r="AL141" s="2008" t="s">
        <v>2568</v>
      </c>
      <c r="AM141" s="2009">
        <v>1754</v>
      </c>
      <c r="AN141" s="2009" t="s">
        <v>2569</v>
      </c>
      <c r="AO141" s="2009">
        <v>1460</v>
      </c>
      <c r="AP141" s="2010" t="s">
        <v>2570</v>
      </c>
      <c r="AQ141" s="2010">
        <v>1</v>
      </c>
      <c r="AR141" s="2008">
        <v>4162000</v>
      </c>
      <c r="AS141" s="2011">
        <v>4162000</v>
      </c>
      <c r="AT141" s="2012" t="s">
        <v>2641</v>
      </c>
    </row>
    <row r="142" spans="36:46" ht="110">
      <c r="AJ142" s="2007">
        <v>125</v>
      </c>
      <c r="AK142" s="2008" t="s">
        <v>2699</v>
      </c>
      <c r="AL142" s="2008" t="s">
        <v>2568</v>
      </c>
      <c r="AM142" s="2009">
        <v>1748</v>
      </c>
      <c r="AN142" s="2009" t="s">
        <v>2569</v>
      </c>
      <c r="AO142" s="2009">
        <v>650</v>
      </c>
      <c r="AP142" s="2010" t="s">
        <v>2570</v>
      </c>
      <c r="AQ142" s="2010">
        <v>1</v>
      </c>
      <c r="AR142" s="2008">
        <v>1889000</v>
      </c>
      <c r="AS142" s="2011">
        <v>1889000</v>
      </c>
      <c r="AT142" s="2012" t="s">
        <v>2641</v>
      </c>
    </row>
    <row r="143" spans="36:46" ht="110">
      <c r="AJ143" s="2007">
        <v>126</v>
      </c>
      <c r="AK143" s="2008" t="s">
        <v>2700</v>
      </c>
      <c r="AL143" s="2008" t="s">
        <v>2568</v>
      </c>
      <c r="AM143" s="2009">
        <v>1117</v>
      </c>
      <c r="AN143" s="2009" t="s">
        <v>2569</v>
      </c>
      <c r="AO143" s="2009">
        <v>733</v>
      </c>
      <c r="AP143" s="2010" t="s">
        <v>2570</v>
      </c>
      <c r="AQ143" s="2008">
        <v>4</v>
      </c>
      <c r="AR143" s="2008">
        <v>1375000</v>
      </c>
      <c r="AS143" s="2011">
        <v>5500000</v>
      </c>
      <c r="AT143" s="2012" t="s">
        <v>2571</v>
      </c>
    </row>
    <row r="144" spans="36:46" ht="110">
      <c r="AJ144" s="2007">
        <v>127</v>
      </c>
      <c r="AK144" s="2008" t="s">
        <v>2701</v>
      </c>
      <c r="AL144" s="2008" t="s">
        <v>2568</v>
      </c>
      <c r="AM144" s="2009">
        <v>1352</v>
      </c>
      <c r="AN144" s="2009" t="s">
        <v>2569</v>
      </c>
      <c r="AO144" s="2009">
        <v>426</v>
      </c>
      <c r="AP144" s="2010" t="s">
        <v>2570</v>
      </c>
      <c r="AQ144" s="2008">
        <v>1</v>
      </c>
      <c r="AR144" s="2008">
        <v>985000</v>
      </c>
      <c r="AS144" s="2011">
        <v>985000</v>
      </c>
      <c r="AT144" s="2012" t="s">
        <v>2571</v>
      </c>
    </row>
    <row r="145" spans="36:46" ht="110">
      <c r="AJ145" s="2007">
        <v>128</v>
      </c>
      <c r="AK145" s="2008" t="s">
        <v>2702</v>
      </c>
      <c r="AL145" s="2008" t="s">
        <v>2568</v>
      </c>
      <c r="AM145" s="2009">
        <v>1362</v>
      </c>
      <c r="AN145" s="2009" t="s">
        <v>2569</v>
      </c>
      <c r="AO145" s="2009">
        <v>813</v>
      </c>
      <c r="AP145" s="2010" t="s">
        <v>2570</v>
      </c>
      <c r="AQ145" s="2008">
        <v>2</v>
      </c>
      <c r="AR145" s="2008">
        <v>1840000</v>
      </c>
      <c r="AS145" s="2011">
        <v>3680000</v>
      </c>
      <c r="AT145" s="2012" t="s">
        <v>2571</v>
      </c>
    </row>
    <row r="146" spans="36:46" ht="110">
      <c r="AJ146" s="2007">
        <v>129</v>
      </c>
      <c r="AK146" s="2008" t="s">
        <v>2703</v>
      </c>
      <c r="AL146" s="2008" t="s">
        <v>2568</v>
      </c>
      <c r="AM146" s="2009">
        <v>1352</v>
      </c>
      <c r="AN146" s="2009" t="s">
        <v>2569</v>
      </c>
      <c r="AO146" s="2009">
        <v>1000</v>
      </c>
      <c r="AP146" s="2010" t="s">
        <v>2570</v>
      </c>
      <c r="AQ146" s="2008">
        <v>4</v>
      </c>
      <c r="AR146" s="2008">
        <v>2234000</v>
      </c>
      <c r="AS146" s="2011">
        <v>8936000</v>
      </c>
      <c r="AT146" s="2012" t="s">
        <v>2571</v>
      </c>
    </row>
    <row r="147" spans="36:46" ht="110">
      <c r="AJ147" s="2007">
        <v>130</v>
      </c>
      <c r="AK147" s="2008" t="s">
        <v>2704</v>
      </c>
      <c r="AL147" s="2008" t="s">
        <v>2568</v>
      </c>
      <c r="AM147" s="2009">
        <v>1301</v>
      </c>
      <c r="AN147" s="2009" t="s">
        <v>2569</v>
      </c>
      <c r="AO147" s="2009">
        <v>426</v>
      </c>
      <c r="AP147" s="2010" t="s">
        <v>2570</v>
      </c>
      <c r="AQ147" s="2008">
        <v>1</v>
      </c>
      <c r="AR147" s="2008">
        <v>949000</v>
      </c>
      <c r="AS147" s="2011">
        <v>949000</v>
      </c>
      <c r="AT147" s="2012" t="s">
        <v>2571</v>
      </c>
    </row>
    <row r="148" spans="36:46" ht="110">
      <c r="AJ148" s="2007">
        <v>131</v>
      </c>
      <c r="AK148" s="2008" t="s">
        <v>2705</v>
      </c>
      <c r="AL148" s="2008" t="s">
        <v>2568</v>
      </c>
      <c r="AM148" s="2009">
        <v>1301</v>
      </c>
      <c r="AN148" s="2009" t="s">
        <v>2569</v>
      </c>
      <c r="AO148" s="2009">
        <v>1000</v>
      </c>
      <c r="AP148" s="2010" t="s">
        <v>2570</v>
      </c>
      <c r="AQ148" s="2008">
        <v>4</v>
      </c>
      <c r="AR148" s="2008">
        <v>2152000</v>
      </c>
      <c r="AS148" s="2011">
        <v>8608000</v>
      </c>
      <c r="AT148" s="2012" t="s">
        <v>2571</v>
      </c>
    </row>
    <row r="149" spans="36:46" ht="110">
      <c r="AJ149" s="2007">
        <v>132</v>
      </c>
      <c r="AK149" s="2008" t="s">
        <v>2706</v>
      </c>
      <c r="AL149" s="2008" t="s">
        <v>2568</v>
      </c>
      <c r="AM149" s="2009">
        <v>1360</v>
      </c>
      <c r="AN149" s="2009" t="s">
        <v>2569</v>
      </c>
      <c r="AO149" s="2009">
        <v>725</v>
      </c>
      <c r="AP149" s="2010" t="s">
        <v>2570</v>
      </c>
      <c r="AQ149" s="2008">
        <v>1</v>
      </c>
      <c r="AR149" s="2008">
        <v>1831000</v>
      </c>
      <c r="AS149" s="2011">
        <v>1831000</v>
      </c>
      <c r="AT149" s="2012" t="s">
        <v>2571</v>
      </c>
    </row>
    <row r="150" spans="36:46" ht="110">
      <c r="AJ150" s="2007">
        <v>133</v>
      </c>
      <c r="AK150" s="2008" t="s">
        <v>2707</v>
      </c>
      <c r="AL150" s="2008" t="s">
        <v>2568</v>
      </c>
      <c r="AM150" s="2009">
        <v>1559</v>
      </c>
      <c r="AN150" s="2009" t="s">
        <v>2569</v>
      </c>
      <c r="AO150" s="2009">
        <v>750</v>
      </c>
      <c r="AP150" s="2010" t="s">
        <v>2570</v>
      </c>
      <c r="AQ150" s="2008">
        <v>1</v>
      </c>
      <c r="AR150" s="2008">
        <v>2111000</v>
      </c>
      <c r="AS150" s="2011">
        <v>2111000</v>
      </c>
      <c r="AT150" s="2012" t="s">
        <v>2571</v>
      </c>
    </row>
    <row r="151" spans="36:46" ht="110">
      <c r="AJ151" s="2007">
        <v>134</v>
      </c>
      <c r="AK151" s="2008" t="s">
        <v>2708</v>
      </c>
      <c r="AL151" s="2008" t="s">
        <v>2568</v>
      </c>
      <c r="AM151" s="2009">
        <v>1559</v>
      </c>
      <c r="AN151" s="2009" t="s">
        <v>2569</v>
      </c>
      <c r="AO151" s="2009">
        <v>750</v>
      </c>
      <c r="AP151" s="2010" t="s">
        <v>2570</v>
      </c>
      <c r="AQ151" s="2008">
        <v>1</v>
      </c>
      <c r="AR151" s="2008">
        <v>2111000</v>
      </c>
      <c r="AS151" s="2011">
        <v>2111000</v>
      </c>
      <c r="AT151" s="2012" t="s">
        <v>2571</v>
      </c>
    </row>
    <row r="152" spans="36:46" ht="110">
      <c r="AJ152" s="2007">
        <v>135</v>
      </c>
      <c r="AK152" s="2008" t="s">
        <v>2709</v>
      </c>
      <c r="AL152" s="2008" t="s">
        <v>2568</v>
      </c>
      <c r="AM152" s="2009">
        <v>1453</v>
      </c>
      <c r="AN152" s="2009" t="s">
        <v>2569</v>
      </c>
      <c r="AO152" s="2009">
        <v>906</v>
      </c>
      <c r="AP152" s="2010" t="s">
        <v>2570</v>
      </c>
      <c r="AQ152" s="2008">
        <v>1</v>
      </c>
      <c r="AR152" s="2008">
        <v>2489000</v>
      </c>
      <c r="AS152" s="2011">
        <v>2489000</v>
      </c>
      <c r="AT152" s="2012" t="s">
        <v>2571</v>
      </c>
    </row>
    <row r="153" spans="36:46" ht="110">
      <c r="AJ153" s="2007">
        <v>136</v>
      </c>
      <c r="AK153" s="2008" t="s">
        <v>2710</v>
      </c>
      <c r="AL153" s="2008" t="s">
        <v>2568</v>
      </c>
      <c r="AM153" s="2009">
        <v>1453</v>
      </c>
      <c r="AN153" s="2009" t="s">
        <v>2569</v>
      </c>
      <c r="AO153" s="2009">
        <v>664</v>
      </c>
      <c r="AP153" s="2010" t="s">
        <v>2570</v>
      </c>
      <c r="AQ153" s="2008">
        <v>1</v>
      </c>
      <c r="AR153" s="2008">
        <v>1849000</v>
      </c>
      <c r="AS153" s="2011">
        <v>1849000</v>
      </c>
      <c r="AT153" s="2012" t="s">
        <v>2571</v>
      </c>
    </row>
    <row r="154" spans="36:46" ht="110">
      <c r="AJ154" s="2007">
        <v>137</v>
      </c>
      <c r="AK154" s="2008" t="s">
        <v>2711</v>
      </c>
      <c r="AL154" s="2008" t="s">
        <v>2568</v>
      </c>
      <c r="AM154" s="2009">
        <v>1453</v>
      </c>
      <c r="AN154" s="2009" t="s">
        <v>2569</v>
      </c>
      <c r="AO154" s="2009">
        <v>569</v>
      </c>
      <c r="AP154" s="2010" t="s">
        <v>2570</v>
      </c>
      <c r="AQ154" s="2008">
        <v>1</v>
      </c>
      <c r="AR154" s="2008">
        <v>1529000</v>
      </c>
      <c r="AS154" s="2011">
        <v>1529000</v>
      </c>
      <c r="AT154" s="2012" t="s">
        <v>2571</v>
      </c>
    </row>
    <row r="155" spans="36:46" ht="110">
      <c r="AJ155" s="2007">
        <v>138</v>
      </c>
      <c r="AK155" s="2008" t="s">
        <v>2712</v>
      </c>
      <c r="AL155" s="2008" t="s">
        <v>2568</v>
      </c>
      <c r="AM155" s="2009">
        <v>1453</v>
      </c>
      <c r="AN155" s="2009" t="s">
        <v>2569</v>
      </c>
      <c r="AO155" s="2009">
        <v>880</v>
      </c>
      <c r="AP155" s="2010" t="s">
        <v>2570</v>
      </c>
      <c r="AQ155" s="2008">
        <v>1</v>
      </c>
      <c r="AR155" s="2008">
        <v>2254000</v>
      </c>
      <c r="AS155" s="2011">
        <v>2254000</v>
      </c>
      <c r="AT155" s="2012" t="s">
        <v>2571</v>
      </c>
    </row>
    <row r="156" spans="36:46" ht="110">
      <c r="AJ156" s="2007">
        <v>139</v>
      </c>
      <c r="AK156" s="2008" t="s">
        <v>2713</v>
      </c>
      <c r="AL156" s="2008" t="s">
        <v>2568</v>
      </c>
      <c r="AM156" s="2009">
        <v>1453</v>
      </c>
      <c r="AN156" s="2009" t="s">
        <v>2569</v>
      </c>
      <c r="AO156" s="2009">
        <v>690</v>
      </c>
      <c r="AP156" s="2010" t="s">
        <v>2570</v>
      </c>
      <c r="AQ156" s="2008">
        <v>1</v>
      </c>
      <c r="AR156" s="2008">
        <v>1811000</v>
      </c>
      <c r="AS156" s="2011">
        <v>1811000</v>
      </c>
      <c r="AT156" s="2012" t="s">
        <v>2571</v>
      </c>
    </row>
    <row r="157" spans="36:46" ht="110">
      <c r="AJ157" s="2007">
        <v>140</v>
      </c>
      <c r="AK157" s="2008" t="s">
        <v>2714</v>
      </c>
      <c r="AL157" s="2008" t="s">
        <v>2568</v>
      </c>
      <c r="AM157" s="2009">
        <v>1453</v>
      </c>
      <c r="AN157" s="2009" t="s">
        <v>2569</v>
      </c>
      <c r="AO157" s="2009">
        <v>734</v>
      </c>
      <c r="AP157" s="2010" t="s">
        <v>2570</v>
      </c>
      <c r="AQ157" s="2008">
        <v>1</v>
      </c>
      <c r="AR157" s="2008">
        <v>1914000</v>
      </c>
      <c r="AS157" s="2011">
        <v>1914000</v>
      </c>
      <c r="AT157" s="2012" t="s">
        <v>2571</v>
      </c>
    </row>
    <row r="158" spans="36:46" ht="110">
      <c r="AJ158" s="2007">
        <v>141</v>
      </c>
      <c r="AK158" s="2008" t="s">
        <v>2715</v>
      </c>
      <c r="AL158" s="2008" t="s">
        <v>2568</v>
      </c>
      <c r="AM158" s="2009">
        <v>1453</v>
      </c>
      <c r="AN158" s="2009" t="s">
        <v>2569</v>
      </c>
      <c r="AO158" s="2009">
        <v>836</v>
      </c>
      <c r="AP158" s="2010" t="s">
        <v>2570</v>
      </c>
      <c r="AQ158" s="2008">
        <v>1</v>
      </c>
      <c r="AR158" s="2008">
        <v>2151000</v>
      </c>
      <c r="AS158" s="2011">
        <v>2151000</v>
      </c>
      <c r="AT158" s="2012" t="s">
        <v>2571</v>
      </c>
    </row>
    <row r="159" spans="36:46" ht="110">
      <c r="AJ159" s="2007">
        <v>142</v>
      </c>
      <c r="AK159" s="2008" t="s">
        <v>2716</v>
      </c>
      <c r="AL159" s="2008" t="s">
        <v>2568</v>
      </c>
      <c r="AM159" s="2009">
        <v>1438</v>
      </c>
      <c r="AN159" s="2009" t="s">
        <v>2569</v>
      </c>
      <c r="AO159" s="2009">
        <v>1265</v>
      </c>
      <c r="AP159" s="2010" t="s">
        <v>2570</v>
      </c>
      <c r="AQ159" s="2008">
        <v>1</v>
      </c>
      <c r="AR159" s="2008">
        <v>3081000</v>
      </c>
      <c r="AS159" s="2011">
        <v>3081000</v>
      </c>
      <c r="AT159" s="2012" t="s">
        <v>2571</v>
      </c>
    </row>
    <row r="160" spans="36:46" ht="110">
      <c r="AJ160" s="2007">
        <v>143</v>
      </c>
      <c r="AK160" s="2008" t="s">
        <v>2717</v>
      </c>
      <c r="AL160" s="2008" t="s">
        <v>2568</v>
      </c>
      <c r="AM160" s="2009">
        <v>1438</v>
      </c>
      <c r="AN160" s="2009" t="s">
        <v>2569</v>
      </c>
      <c r="AO160" s="2009">
        <v>880</v>
      </c>
      <c r="AP160" s="2010" t="s">
        <v>2570</v>
      </c>
      <c r="AQ160" s="2008">
        <v>1</v>
      </c>
      <c r="AR160" s="2008">
        <v>2233000</v>
      </c>
      <c r="AS160" s="2011">
        <v>2233000</v>
      </c>
      <c r="AT160" s="2012" t="s">
        <v>2571</v>
      </c>
    </row>
    <row r="161" spans="36:46" ht="110">
      <c r="AJ161" s="2007">
        <v>144</v>
      </c>
      <c r="AK161" s="2008" t="s">
        <v>2718</v>
      </c>
      <c r="AL161" s="2008" t="s">
        <v>2568</v>
      </c>
      <c r="AM161" s="2009">
        <v>1438</v>
      </c>
      <c r="AN161" s="2009" t="s">
        <v>2569</v>
      </c>
      <c r="AO161" s="2009">
        <v>690</v>
      </c>
      <c r="AP161" s="2010" t="s">
        <v>2570</v>
      </c>
      <c r="AQ161" s="2008">
        <v>1</v>
      </c>
      <c r="AR161" s="2008">
        <v>1794000</v>
      </c>
      <c r="AS161" s="2011">
        <v>1794000</v>
      </c>
      <c r="AT161" s="2012" t="s">
        <v>2571</v>
      </c>
    </row>
    <row r="162" spans="36:46" ht="110">
      <c r="AJ162" s="2007">
        <v>145</v>
      </c>
      <c r="AK162" s="2008" t="s">
        <v>2719</v>
      </c>
      <c r="AL162" s="2008" t="s">
        <v>2568</v>
      </c>
      <c r="AM162" s="2009">
        <v>1438</v>
      </c>
      <c r="AN162" s="2009" t="s">
        <v>2569</v>
      </c>
      <c r="AO162" s="2009">
        <v>734</v>
      </c>
      <c r="AP162" s="2010" t="s">
        <v>2570</v>
      </c>
      <c r="AQ162" s="2008">
        <v>1</v>
      </c>
      <c r="AR162" s="2008">
        <v>1896000</v>
      </c>
      <c r="AS162" s="2011">
        <v>1896000</v>
      </c>
      <c r="AT162" s="2012" t="s">
        <v>2571</v>
      </c>
    </row>
    <row r="163" spans="36:46" ht="110">
      <c r="AJ163" s="2007">
        <v>146</v>
      </c>
      <c r="AK163" s="2008" t="s">
        <v>2720</v>
      </c>
      <c r="AL163" s="2008" t="s">
        <v>2568</v>
      </c>
      <c r="AM163" s="2009">
        <v>1438</v>
      </c>
      <c r="AN163" s="2009" t="s">
        <v>2569</v>
      </c>
      <c r="AO163" s="2009">
        <v>836</v>
      </c>
      <c r="AP163" s="2010" t="s">
        <v>2570</v>
      </c>
      <c r="AQ163" s="2008">
        <v>1</v>
      </c>
      <c r="AR163" s="2008">
        <v>2131000</v>
      </c>
      <c r="AS163" s="2011">
        <v>2131000</v>
      </c>
      <c r="AT163" s="2012" t="s">
        <v>2571</v>
      </c>
    </row>
    <row r="164" spans="36:46" ht="110">
      <c r="AJ164" s="2007">
        <v>147</v>
      </c>
      <c r="AK164" s="2008" t="s">
        <v>2721</v>
      </c>
      <c r="AL164" s="2008" t="s">
        <v>2568</v>
      </c>
      <c r="AM164" s="2009">
        <v>2190</v>
      </c>
      <c r="AN164" s="2009" t="s">
        <v>2569</v>
      </c>
      <c r="AO164" s="2009">
        <v>1000</v>
      </c>
      <c r="AP164" s="2010" t="s">
        <v>2570</v>
      </c>
      <c r="AQ164" s="2008">
        <v>1</v>
      </c>
      <c r="AR164" s="2008">
        <v>3681000</v>
      </c>
      <c r="AS164" s="2011">
        <v>3681000</v>
      </c>
      <c r="AT164" s="2012" t="s">
        <v>2571</v>
      </c>
    </row>
    <row r="165" spans="36:46" ht="110">
      <c r="AJ165" s="2007">
        <v>148</v>
      </c>
      <c r="AK165" s="2008" t="s">
        <v>2722</v>
      </c>
      <c r="AL165" s="2008" t="s">
        <v>2568</v>
      </c>
      <c r="AM165" s="2009">
        <v>2190</v>
      </c>
      <c r="AN165" s="2009" t="s">
        <v>2569</v>
      </c>
      <c r="AO165" s="2009">
        <v>741</v>
      </c>
      <c r="AP165" s="2010" t="s">
        <v>2570</v>
      </c>
      <c r="AQ165" s="2008">
        <v>1</v>
      </c>
      <c r="AR165" s="2008">
        <v>2781000</v>
      </c>
      <c r="AS165" s="2011">
        <v>2781000</v>
      </c>
      <c r="AT165" s="2012" t="s">
        <v>2571</v>
      </c>
    </row>
    <row r="166" spans="36:46" ht="110">
      <c r="AJ166" s="2007">
        <v>149</v>
      </c>
      <c r="AK166" s="2008" t="s">
        <v>2723</v>
      </c>
      <c r="AL166" s="2008" t="s">
        <v>2568</v>
      </c>
      <c r="AM166" s="2009">
        <v>2190</v>
      </c>
      <c r="AN166" s="2009" t="s">
        <v>2569</v>
      </c>
      <c r="AO166" s="2009">
        <v>497</v>
      </c>
      <c r="AP166" s="2010" t="s">
        <v>2570</v>
      </c>
      <c r="AQ166" s="2008">
        <v>1</v>
      </c>
      <c r="AR166" s="2008">
        <v>1961000</v>
      </c>
      <c r="AS166" s="2011">
        <v>1961000</v>
      </c>
      <c r="AT166" s="2012" t="s">
        <v>2571</v>
      </c>
    </row>
    <row r="167" spans="36:46" ht="110">
      <c r="AJ167" s="2007">
        <v>150</v>
      </c>
      <c r="AK167" s="2008" t="s">
        <v>2724</v>
      </c>
      <c r="AL167" s="2021" t="s">
        <v>2568</v>
      </c>
      <c r="AM167" s="2022">
        <v>1433</v>
      </c>
      <c r="AN167" s="2022" t="s">
        <v>2569</v>
      </c>
      <c r="AO167" s="2022">
        <v>664</v>
      </c>
      <c r="AP167" s="2023" t="s">
        <v>2570</v>
      </c>
      <c r="AQ167" s="2021">
        <v>1</v>
      </c>
      <c r="AR167" s="2008">
        <v>1828000</v>
      </c>
      <c r="AS167" s="2011">
        <v>1828000</v>
      </c>
      <c r="AT167" s="2012" t="s">
        <v>2571</v>
      </c>
    </row>
    <row r="168" spans="36:46" ht="110">
      <c r="AJ168" s="2007">
        <v>151</v>
      </c>
      <c r="AK168" s="2008" t="s">
        <v>2725</v>
      </c>
      <c r="AL168" s="2008" t="s">
        <v>2568</v>
      </c>
      <c r="AM168" s="2009">
        <v>1360</v>
      </c>
      <c r="AN168" s="2009" t="s">
        <v>2569</v>
      </c>
      <c r="AO168" s="2009">
        <v>1010</v>
      </c>
      <c r="AP168" s="2010" t="s">
        <v>2570</v>
      </c>
      <c r="AQ168" s="2008">
        <v>1</v>
      </c>
      <c r="AR168" s="2008">
        <v>2268000</v>
      </c>
      <c r="AS168" s="2011">
        <v>2268000</v>
      </c>
      <c r="AT168" s="2012" t="s">
        <v>2571</v>
      </c>
    </row>
    <row r="169" spans="36:46" ht="110">
      <c r="AJ169" s="2007">
        <v>152</v>
      </c>
      <c r="AK169" s="2008" t="s">
        <v>2726</v>
      </c>
      <c r="AL169" s="2008" t="s">
        <v>2568</v>
      </c>
      <c r="AM169" s="2009">
        <v>1433</v>
      </c>
      <c r="AN169" s="2009" t="s">
        <v>2569</v>
      </c>
      <c r="AO169" s="2009">
        <v>905</v>
      </c>
      <c r="AP169" s="2010" t="s">
        <v>2570</v>
      </c>
      <c r="AQ169" s="2008">
        <v>1</v>
      </c>
      <c r="AR169" s="2008">
        <v>2154000</v>
      </c>
      <c r="AS169" s="2011">
        <v>2154000</v>
      </c>
      <c r="AT169" s="2012" t="s">
        <v>2571</v>
      </c>
    </row>
    <row r="170" spans="36:46" ht="110">
      <c r="AJ170" s="2007">
        <v>153</v>
      </c>
      <c r="AK170" s="2008" t="s">
        <v>2727</v>
      </c>
      <c r="AL170" s="2008" t="s">
        <v>2568</v>
      </c>
      <c r="AM170" s="2009">
        <v>1433</v>
      </c>
      <c r="AN170" s="2009" t="s">
        <v>2569</v>
      </c>
      <c r="AO170" s="2009">
        <v>569</v>
      </c>
      <c r="AP170" s="2010" t="s">
        <v>2570</v>
      </c>
      <c r="AQ170" s="2008">
        <v>1</v>
      </c>
      <c r="AR170" s="2008">
        <v>1371000</v>
      </c>
      <c r="AS170" s="2011">
        <v>1371000</v>
      </c>
      <c r="AT170" s="2012" t="s">
        <v>2571</v>
      </c>
    </row>
    <row r="171" spans="36:46" ht="110">
      <c r="AJ171" s="2007">
        <v>154</v>
      </c>
      <c r="AK171" s="2008" t="s">
        <v>2728</v>
      </c>
      <c r="AL171" s="2008" t="s">
        <v>2568</v>
      </c>
      <c r="AM171" s="2009">
        <v>1433</v>
      </c>
      <c r="AN171" s="2009" t="s">
        <v>2569</v>
      </c>
      <c r="AO171" s="2009">
        <v>1000</v>
      </c>
      <c r="AP171" s="2010" t="s">
        <v>2570</v>
      </c>
      <c r="AQ171" s="2008">
        <v>1</v>
      </c>
      <c r="AR171" s="2008">
        <v>2384000</v>
      </c>
      <c r="AS171" s="2011">
        <v>2384000</v>
      </c>
      <c r="AT171" s="2012" t="s">
        <v>2571</v>
      </c>
    </row>
    <row r="172" spans="36:46" ht="110">
      <c r="AJ172" s="2007">
        <v>155</v>
      </c>
      <c r="AK172" s="2008" t="s">
        <v>2729</v>
      </c>
      <c r="AL172" s="2008" t="s">
        <v>2568</v>
      </c>
      <c r="AM172" s="2009">
        <v>1433</v>
      </c>
      <c r="AN172" s="2009" t="s">
        <v>2569</v>
      </c>
      <c r="AO172" s="2009">
        <v>1000</v>
      </c>
      <c r="AP172" s="2010" t="s">
        <v>2570</v>
      </c>
      <c r="AQ172" s="2008">
        <v>1</v>
      </c>
      <c r="AR172" s="2008">
        <v>2431000</v>
      </c>
      <c r="AS172" s="2011">
        <v>2431000</v>
      </c>
      <c r="AT172" s="2012" t="s">
        <v>2571</v>
      </c>
    </row>
    <row r="173" spans="36:46" ht="110">
      <c r="AJ173" s="2007">
        <v>156</v>
      </c>
      <c r="AK173" s="2008" t="s">
        <v>2730</v>
      </c>
      <c r="AL173" s="2008" t="s">
        <v>2568</v>
      </c>
      <c r="AM173" s="2009">
        <v>1433</v>
      </c>
      <c r="AN173" s="2009" t="s">
        <v>2569</v>
      </c>
      <c r="AO173" s="2009">
        <v>1000</v>
      </c>
      <c r="AP173" s="2010" t="s">
        <v>2570</v>
      </c>
      <c r="AQ173" s="2008">
        <v>1</v>
      </c>
      <c r="AR173" s="2008">
        <v>2462000</v>
      </c>
      <c r="AS173" s="2011">
        <v>2462000</v>
      </c>
      <c r="AT173" s="2012" t="s">
        <v>2571</v>
      </c>
    </row>
    <row r="174" spans="36:46" ht="110">
      <c r="AJ174" s="2007">
        <v>157</v>
      </c>
      <c r="AK174" s="2008" t="s">
        <v>2731</v>
      </c>
      <c r="AL174" s="2008" t="s">
        <v>2568</v>
      </c>
      <c r="AM174" s="2009">
        <v>1433</v>
      </c>
      <c r="AN174" s="2009" t="s">
        <v>2569</v>
      </c>
      <c r="AO174" s="2009">
        <v>880</v>
      </c>
      <c r="AP174" s="2010" t="s">
        <v>2570</v>
      </c>
      <c r="AQ174" s="2008">
        <v>1</v>
      </c>
      <c r="AR174" s="2008">
        <v>2226000</v>
      </c>
      <c r="AS174" s="2011">
        <v>2226000</v>
      </c>
      <c r="AT174" s="2012" t="s">
        <v>2571</v>
      </c>
    </row>
    <row r="175" spans="36:46" ht="110">
      <c r="AJ175" s="2007">
        <v>158</v>
      </c>
      <c r="AK175" s="2008" t="s">
        <v>2732</v>
      </c>
      <c r="AL175" s="2008" t="s">
        <v>2568</v>
      </c>
      <c r="AM175" s="2009">
        <v>1433</v>
      </c>
      <c r="AN175" s="2009" t="s">
        <v>2569</v>
      </c>
      <c r="AO175" s="2009">
        <v>880</v>
      </c>
      <c r="AP175" s="2010" t="s">
        <v>2570</v>
      </c>
      <c r="AQ175" s="2008">
        <v>1</v>
      </c>
      <c r="AR175" s="2008">
        <v>2226000</v>
      </c>
      <c r="AS175" s="2011">
        <v>2226000</v>
      </c>
      <c r="AT175" s="2012" t="s">
        <v>2571</v>
      </c>
    </row>
    <row r="176" spans="36:46" ht="110">
      <c r="AJ176" s="2007">
        <v>159</v>
      </c>
      <c r="AK176" s="2008" t="s">
        <v>2733</v>
      </c>
      <c r="AL176" s="2008" t="s">
        <v>2568</v>
      </c>
      <c r="AM176" s="2009">
        <v>1433</v>
      </c>
      <c r="AN176" s="2009" t="s">
        <v>2569</v>
      </c>
      <c r="AO176" s="2009">
        <v>690</v>
      </c>
      <c r="AP176" s="2010" t="s">
        <v>2570</v>
      </c>
      <c r="AQ176" s="2008">
        <v>1</v>
      </c>
      <c r="AR176" s="2008">
        <v>1789000</v>
      </c>
      <c r="AS176" s="2011">
        <v>1789000</v>
      </c>
      <c r="AT176" s="2012" t="s">
        <v>2571</v>
      </c>
    </row>
    <row r="177" spans="36:46" ht="110">
      <c r="AJ177" s="2007">
        <v>160</v>
      </c>
      <c r="AK177" s="2008" t="s">
        <v>2734</v>
      </c>
      <c r="AL177" s="2008" t="s">
        <v>2568</v>
      </c>
      <c r="AM177" s="2009">
        <v>1433</v>
      </c>
      <c r="AN177" s="2009" t="s">
        <v>2569</v>
      </c>
      <c r="AO177" s="2009">
        <v>690</v>
      </c>
      <c r="AP177" s="2010" t="s">
        <v>2570</v>
      </c>
      <c r="AQ177" s="2008">
        <v>1</v>
      </c>
      <c r="AR177" s="2008">
        <v>1789000</v>
      </c>
      <c r="AS177" s="2011">
        <v>1789000</v>
      </c>
      <c r="AT177" s="2012" t="s">
        <v>2571</v>
      </c>
    </row>
    <row r="178" spans="36:46" ht="110">
      <c r="AJ178" s="2007">
        <v>161</v>
      </c>
      <c r="AK178" s="2008" t="s">
        <v>2735</v>
      </c>
      <c r="AL178" s="2008" t="s">
        <v>2568</v>
      </c>
      <c r="AM178" s="2009">
        <v>1433</v>
      </c>
      <c r="AN178" s="2009" t="s">
        <v>2569</v>
      </c>
      <c r="AO178" s="2009">
        <v>972</v>
      </c>
      <c r="AP178" s="2010" t="s">
        <v>2570</v>
      </c>
      <c r="AQ178" s="2008">
        <v>1</v>
      </c>
      <c r="AR178" s="2008">
        <v>2437000</v>
      </c>
      <c r="AS178" s="2011">
        <v>2437000</v>
      </c>
      <c r="AT178" s="2012" t="s">
        <v>2571</v>
      </c>
    </row>
    <row r="179" spans="36:46" ht="110">
      <c r="AJ179" s="2007">
        <v>162</v>
      </c>
      <c r="AK179" s="2008" t="s">
        <v>2736</v>
      </c>
      <c r="AL179" s="2008" t="s">
        <v>2568</v>
      </c>
      <c r="AM179" s="2009">
        <v>1433</v>
      </c>
      <c r="AN179" s="2009" t="s">
        <v>2569</v>
      </c>
      <c r="AO179" s="2009">
        <v>972</v>
      </c>
      <c r="AP179" s="2010" t="s">
        <v>2570</v>
      </c>
      <c r="AQ179" s="2008">
        <v>1</v>
      </c>
      <c r="AR179" s="2008">
        <v>2437000</v>
      </c>
      <c r="AS179" s="2011">
        <v>2437000</v>
      </c>
      <c r="AT179" s="2012" t="s">
        <v>2571</v>
      </c>
    </row>
    <row r="180" spans="36:46" ht="110">
      <c r="AJ180" s="2007">
        <v>163</v>
      </c>
      <c r="AK180" s="2008" t="s">
        <v>2737</v>
      </c>
      <c r="AL180" s="2008" t="s">
        <v>2568</v>
      </c>
      <c r="AM180" s="2009">
        <v>1433</v>
      </c>
      <c r="AN180" s="2009" t="s">
        <v>2569</v>
      </c>
      <c r="AO180" s="2009">
        <v>598</v>
      </c>
      <c r="AP180" s="2010" t="s">
        <v>2570</v>
      </c>
      <c r="AQ180" s="2008">
        <v>1</v>
      </c>
      <c r="AR180" s="2008">
        <v>1577000</v>
      </c>
      <c r="AS180" s="2011">
        <v>1577000</v>
      </c>
      <c r="AT180" s="2012" t="s">
        <v>2571</v>
      </c>
    </row>
    <row r="181" spans="36:46" ht="110">
      <c r="AJ181" s="2007">
        <v>164</v>
      </c>
      <c r="AK181" s="2008" t="s">
        <v>2738</v>
      </c>
      <c r="AL181" s="2008" t="s">
        <v>2568</v>
      </c>
      <c r="AM181" s="2009">
        <v>1433</v>
      </c>
      <c r="AN181" s="2009" t="s">
        <v>2569</v>
      </c>
      <c r="AO181" s="2009">
        <v>598</v>
      </c>
      <c r="AP181" s="2010" t="s">
        <v>2570</v>
      </c>
      <c r="AQ181" s="2008">
        <v>1</v>
      </c>
      <c r="AR181" s="2008">
        <v>1577000</v>
      </c>
      <c r="AS181" s="2011">
        <v>1577000</v>
      </c>
      <c r="AT181" s="2012" t="s">
        <v>2571</v>
      </c>
    </row>
    <row r="182" spans="36:46" ht="110">
      <c r="AJ182" s="2007">
        <v>165</v>
      </c>
      <c r="AK182" s="2008" t="s">
        <v>2739</v>
      </c>
      <c r="AL182" s="2008" t="s">
        <v>2568</v>
      </c>
      <c r="AM182" s="2009">
        <v>1712</v>
      </c>
      <c r="AN182" s="2009" t="s">
        <v>2569</v>
      </c>
      <c r="AO182" s="2009">
        <v>911</v>
      </c>
      <c r="AP182" s="2010" t="s">
        <v>2570</v>
      </c>
      <c r="AQ182" s="2008">
        <v>1</v>
      </c>
      <c r="AR182" s="2008">
        <v>2648000</v>
      </c>
      <c r="AS182" s="2011">
        <v>2648000</v>
      </c>
      <c r="AT182" s="2012" t="s">
        <v>2571</v>
      </c>
    </row>
    <row r="183" spans="36:46" ht="110">
      <c r="AJ183" s="2007">
        <v>166</v>
      </c>
      <c r="AK183" s="2008" t="s">
        <v>2740</v>
      </c>
      <c r="AL183" s="2008" t="s">
        <v>2568</v>
      </c>
      <c r="AM183" s="2009">
        <v>1712</v>
      </c>
      <c r="AN183" s="2009" t="s">
        <v>2569</v>
      </c>
      <c r="AO183" s="2009">
        <v>911</v>
      </c>
      <c r="AP183" s="2010" t="s">
        <v>2570</v>
      </c>
      <c r="AQ183" s="2008">
        <v>1</v>
      </c>
      <c r="AR183" s="2008">
        <v>2648000</v>
      </c>
      <c r="AS183" s="2011">
        <v>2648000</v>
      </c>
      <c r="AT183" s="2012" t="s">
        <v>2571</v>
      </c>
    </row>
    <row r="184" spans="36:46" ht="110">
      <c r="AJ184" s="2007">
        <v>167</v>
      </c>
      <c r="AK184" s="2008" t="s">
        <v>2741</v>
      </c>
      <c r="AL184" s="2008" t="s">
        <v>2568</v>
      </c>
      <c r="AM184" s="2009">
        <v>1233</v>
      </c>
      <c r="AN184" s="2009" t="s">
        <v>2569</v>
      </c>
      <c r="AO184" s="2009">
        <v>1000</v>
      </c>
      <c r="AP184" s="2010" t="s">
        <v>2570</v>
      </c>
      <c r="AQ184" s="2008">
        <v>1</v>
      </c>
      <c r="AR184" s="2008">
        <v>2282000</v>
      </c>
      <c r="AS184" s="2011">
        <v>2282000</v>
      </c>
      <c r="AT184" s="2012" t="s">
        <v>2571</v>
      </c>
    </row>
    <row r="185" spans="36:46" ht="110">
      <c r="AJ185" s="2007">
        <v>168</v>
      </c>
      <c r="AK185" s="2008" t="s">
        <v>2742</v>
      </c>
      <c r="AL185" s="2008" t="s">
        <v>2568</v>
      </c>
      <c r="AM185" s="2009">
        <v>1560</v>
      </c>
      <c r="AN185" s="2009" t="s">
        <v>2569</v>
      </c>
      <c r="AO185" s="2009">
        <v>1000</v>
      </c>
      <c r="AP185" s="2010" t="s">
        <v>2570</v>
      </c>
      <c r="AQ185" s="2008">
        <v>1</v>
      </c>
      <c r="AR185" s="2008">
        <v>2892000</v>
      </c>
      <c r="AS185" s="2011">
        <v>2892000</v>
      </c>
      <c r="AT185" s="2012" t="s">
        <v>2571</v>
      </c>
    </row>
    <row r="186" spans="36:46" ht="110">
      <c r="AJ186" s="2007">
        <v>169</v>
      </c>
      <c r="AK186" s="2008" t="s">
        <v>2743</v>
      </c>
      <c r="AL186" s="2008" t="s">
        <v>2568</v>
      </c>
      <c r="AM186" s="2009">
        <v>1013</v>
      </c>
      <c r="AN186" s="2009" t="s">
        <v>2569</v>
      </c>
      <c r="AO186" s="2009">
        <v>1134</v>
      </c>
      <c r="AP186" s="2010" t="s">
        <v>2570</v>
      </c>
      <c r="AQ186" s="2010">
        <v>3</v>
      </c>
      <c r="AR186" s="2008">
        <v>2173000</v>
      </c>
      <c r="AS186" s="2011">
        <v>6519000</v>
      </c>
      <c r="AT186" s="2012" t="s">
        <v>2641</v>
      </c>
    </row>
    <row r="187" spans="36:46" ht="110">
      <c r="AJ187" s="2007">
        <v>170</v>
      </c>
      <c r="AK187" s="2008" t="s">
        <v>2744</v>
      </c>
      <c r="AL187" s="2008" t="s">
        <v>2568</v>
      </c>
      <c r="AM187" s="2009">
        <v>1049</v>
      </c>
      <c r="AN187" s="2009" t="s">
        <v>2569</v>
      </c>
      <c r="AO187" s="2009">
        <v>679</v>
      </c>
      <c r="AP187" s="2010" t="s">
        <v>2570</v>
      </c>
      <c r="AQ187" s="2010">
        <v>3</v>
      </c>
      <c r="AR187" s="2008">
        <v>1596000</v>
      </c>
      <c r="AS187" s="2011">
        <v>4788000</v>
      </c>
      <c r="AT187" s="2012" t="s">
        <v>2641</v>
      </c>
    </row>
    <row r="188" spans="36:46" ht="110">
      <c r="AJ188" s="2007">
        <v>171</v>
      </c>
      <c r="AK188" s="2008" t="s">
        <v>2745</v>
      </c>
      <c r="AL188" s="2008" t="s">
        <v>2568</v>
      </c>
      <c r="AM188" s="2009">
        <v>1060</v>
      </c>
      <c r="AN188" s="2009" t="s">
        <v>2569</v>
      </c>
      <c r="AO188" s="2009">
        <v>828</v>
      </c>
      <c r="AP188" s="2010" t="s">
        <v>2570</v>
      </c>
      <c r="AQ188" s="2008">
        <v>2</v>
      </c>
      <c r="AR188" s="2008">
        <v>1661000</v>
      </c>
      <c r="AS188" s="2011">
        <v>3322000</v>
      </c>
      <c r="AT188" s="2012" t="s">
        <v>2571</v>
      </c>
    </row>
    <row r="189" spans="36:46" ht="110">
      <c r="AJ189" s="2007">
        <v>172</v>
      </c>
      <c r="AK189" s="2008" t="s">
        <v>2746</v>
      </c>
      <c r="AL189" s="2008" t="s">
        <v>2568</v>
      </c>
      <c r="AM189" s="2009">
        <v>1060</v>
      </c>
      <c r="AN189" s="2009" t="s">
        <v>2569</v>
      </c>
      <c r="AO189" s="2009">
        <v>828</v>
      </c>
      <c r="AP189" s="2010" t="s">
        <v>2570</v>
      </c>
      <c r="AQ189" s="2008">
        <v>1</v>
      </c>
      <c r="AR189" s="2008">
        <v>1855000</v>
      </c>
      <c r="AS189" s="2011">
        <v>1855000</v>
      </c>
      <c r="AT189" s="2012" t="s">
        <v>2571</v>
      </c>
    </row>
    <row r="190" spans="36:46" ht="110">
      <c r="AJ190" s="2007">
        <v>173</v>
      </c>
      <c r="AK190" s="2008" t="s">
        <v>2747</v>
      </c>
      <c r="AL190" s="2008" t="s">
        <v>2568</v>
      </c>
      <c r="AM190" s="2009">
        <v>1060</v>
      </c>
      <c r="AN190" s="2009" t="s">
        <v>2569</v>
      </c>
      <c r="AO190" s="2009">
        <v>828</v>
      </c>
      <c r="AP190" s="2010" t="s">
        <v>2570</v>
      </c>
      <c r="AQ190" s="2008">
        <v>1</v>
      </c>
      <c r="AR190" s="2008">
        <v>1855000</v>
      </c>
      <c r="AS190" s="2011">
        <v>1855000</v>
      </c>
      <c r="AT190" s="2012" t="s">
        <v>2571</v>
      </c>
    </row>
    <row r="191" spans="36:46" ht="110">
      <c r="AJ191" s="2007">
        <v>174</v>
      </c>
      <c r="AK191" s="2008" t="s">
        <v>2748</v>
      </c>
      <c r="AL191" s="2008" t="s">
        <v>2568</v>
      </c>
      <c r="AM191" s="2009">
        <v>1013</v>
      </c>
      <c r="AN191" s="2009" t="s">
        <v>2569</v>
      </c>
      <c r="AO191" s="2009">
        <v>905</v>
      </c>
      <c r="AP191" s="2010" t="s">
        <v>2570</v>
      </c>
      <c r="AQ191" s="2008">
        <v>3</v>
      </c>
      <c r="AR191" s="2008">
        <v>1743000</v>
      </c>
      <c r="AS191" s="2011">
        <v>5229000</v>
      </c>
      <c r="AT191" s="2012" t="s">
        <v>2571</v>
      </c>
    </row>
    <row r="192" spans="36:46" ht="110">
      <c r="AJ192" s="2007">
        <v>175</v>
      </c>
      <c r="AK192" s="2008" t="s">
        <v>2749</v>
      </c>
      <c r="AL192" s="2008" t="s">
        <v>2568</v>
      </c>
      <c r="AM192" s="2009">
        <v>1013</v>
      </c>
      <c r="AN192" s="2009" t="s">
        <v>2569</v>
      </c>
      <c r="AO192" s="2009">
        <v>908</v>
      </c>
      <c r="AP192" s="2010" t="s">
        <v>2570</v>
      </c>
      <c r="AQ192" s="2008">
        <v>3</v>
      </c>
      <c r="AR192" s="2008">
        <v>1968000</v>
      </c>
      <c r="AS192" s="2011">
        <v>5904000</v>
      </c>
      <c r="AT192" s="2012" t="s">
        <v>2571</v>
      </c>
    </row>
    <row r="193" spans="36:46" ht="110">
      <c r="AJ193" s="2007">
        <v>176</v>
      </c>
      <c r="AK193" s="2008" t="s">
        <v>2750</v>
      </c>
      <c r="AL193" s="2008" t="s">
        <v>2568</v>
      </c>
      <c r="AM193" s="2009">
        <v>1257</v>
      </c>
      <c r="AN193" s="2009" t="s">
        <v>2569</v>
      </c>
      <c r="AO193" s="2009">
        <v>828</v>
      </c>
      <c r="AP193" s="2010" t="s">
        <v>2570</v>
      </c>
      <c r="AQ193" s="2010">
        <v>3</v>
      </c>
      <c r="AR193" s="2008">
        <v>1923000</v>
      </c>
      <c r="AS193" s="2011">
        <v>5769000</v>
      </c>
      <c r="AT193" s="2012" t="s">
        <v>2641</v>
      </c>
    </row>
    <row r="194" spans="36:46" ht="110">
      <c r="AJ194" s="2007">
        <v>177</v>
      </c>
      <c r="AK194" s="2008" t="s">
        <v>2751</v>
      </c>
      <c r="AL194" s="2008" t="s">
        <v>2568</v>
      </c>
      <c r="AM194" s="2009">
        <v>1257</v>
      </c>
      <c r="AN194" s="2009" t="s">
        <v>2569</v>
      </c>
      <c r="AO194" s="2009">
        <v>828</v>
      </c>
      <c r="AP194" s="2010" t="s">
        <v>2570</v>
      </c>
      <c r="AQ194" s="2010">
        <v>3</v>
      </c>
      <c r="AR194" s="2008">
        <v>1917000</v>
      </c>
      <c r="AS194" s="2011">
        <v>5751000</v>
      </c>
      <c r="AT194" s="2012" t="s">
        <v>2641</v>
      </c>
    </row>
    <row r="195" spans="36:46" ht="110">
      <c r="AJ195" s="2007">
        <v>178</v>
      </c>
      <c r="AK195" s="2008" t="s">
        <v>2752</v>
      </c>
      <c r="AL195" s="2008" t="s">
        <v>2568</v>
      </c>
      <c r="AM195" s="2009">
        <v>900</v>
      </c>
      <c r="AN195" s="2009" t="s">
        <v>2569</v>
      </c>
      <c r="AO195" s="2009">
        <v>821</v>
      </c>
      <c r="AP195" s="2010" t="s">
        <v>2570</v>
      </c>
      <c r="AQ195" s="2008">
        <v>1</v>
      </c>
      <c r="AR195" s="2008">
        <v>1437000</v>
      </c>
      <c r="AS195" s="2011">
        <v>1437000</v>
      </c>
      <c r="AT195" s="2012" t="s">
        <v>2571</v>
      </c>
    </row>
    <row r="196" spans="36:46" ht="110">
      <c r="AJ196" s="2007">
        <v>179</v>
      </c>
      <c r="AK196" s="2008" t="s">
        <v>2753</v>
      </c>
      <c r="AL196" s="2008" t="s">
        <v>2568</v>
      </c>
      <c r="AM196" s="2009">
        <v>900</v>
      </c>
      <c r="AN196" s="2009" t="s">
        <v>2569</v>
      </c>
      <c r="AO196" s="2009">
        <v>821</v>
      </c>
      <c r="AP196" s="2010" t="s">
        <v>2570</v>
      </c>
      <c r="AQ196" s="2008">
        <v>1</v>
      </c>
      <c r="AR196" s="2008">
        <v>1437000</v>
      </c>
      <c r="AS196" s="2011">
        <v>1437000</v>
      </c>
      <c r="AT196" s="2012" t="s">
        <v>2571</v>
      </c>
    </row>
    <row r="197" spans="36:46" ht="110">
      <c r="AJ197" s="2007">
        <v>180</v>
      </c>
      <c r="AK197" s="2008" t="s">
        <v>2754</v>
      </c>
      <c r="AL197" s="2008" t="s">
        <v>2568</v>
      </c>
      <c r="AM197" s="2009">
        <v>900</v>
      </c>
      <c r="AN197" s="2009" t="s">
        <v>2569</v>
      </c>
      <c r="AO197" s="2009">
        <v>821</v>
      </c>
      <c r="AP197" s="2010" t="s">
        <v>2570</v>
      </c>
      <c r="AQ197" s="2008">
        <v>1</v>
      </c>
      <c r="AR197" s="2008">
        <v>1637000</v>
      </c>
      <c r="AS197" s="2011">
        <v>1637000</v>
      </c>
      <c r="AT197" s="2012" t="s">
        <v>2571</v>
      </c>
    </row>
    <row r="198" spans="36:46" ht="110">
      <c r="AJ198" s="2007">
        <v>181</v>
      </c>
      <c r="AK198" s="2008" t="s">
        <v>2755</v>
      </c>
      <c r="AL198" s="2008" t="s">
        <v>2568</v>
      </c>
      <c r="AM198" s="2009">
        <v>900</v>
      </c>
      <c r="AN198" s="2009" t="s">
        <v>2569</v>
      </c>
      <c r="AO198" s="2009">
        <v>821</v>
      </c>
      <c r="AP198" s="2010" t="s">
        <v>2570</v>
      </c>
      <c r="AQ198" s="2008">
        <v>1</v>
      </c>
      <c r="AR198" s="2008">
        <v>1643000</v>
      </c>
      <c r="AS198" s="2011">
        <v>1643000</v>
      </c>
      <c r="AT198" s="2012" t="s">
        <v>2571</v>
      </c>
    </row>
    <row r="199" spans="36:46" ht="110">
      <c r="AJ199" s="2007">
        <v>182</v>
      </c>
      <c r="AK199" s="2008" t="s">
        <v>2756</v>
      </c>
      <c r="AL199" s="2008" t="s">
        <v>2568</v>
      </c>
      <c r="AM199" s="2009">
        <v>900</v>
      </c>
      <c r="AN199" s="2009" t="s">
        <v>2569</v>
      </c>
      <c r="AO199" s="2009">
        <v>821</v>
      </c>
      <c r="AP199" s="2010" t="s">
        <v>2570</v>
      </c>
      <c r="AQ199" s="2008">
        <v>1</v>
      </c>
      <c r="AR199" s="2008">
        <v>1643000</v>
      </c>
      <c r="AS199" s="2011">
        <v>1643000</v>
      </c>
      <c r="AT199" s="2012" t="s">
        <v>2571</v>
      </c>
    </row>
    <row r="200" spans="36:46" ht="110">
      <c r="AJ200" s="2007">
        <v>183</v>
      </c>
      <c r="AK200" s="2008" t="s">
        <v>2757</v>
      </c>
      <c r="AL200" s="2008" t="s">
        <v>2568</v>
      </c>
      <c r="AM200" s="2009">
        <v>900</v>
      </c>
      <c r="AN200" s="2009" t="s">
        <v>2569</v>
      </c>
      <c r="AO200" s="2009">
        <v>821</v>
      </c>
      <c r="AP200" s="2010" t="s">
        <v>2570</v>
      </c>
      <c r="AQ200" s="2008">
        <v>1</v>
      </c>
      <c r="AR200" s="2008">
        <v>1643000</v>
      </c>
      <c r="AS200" s="2011">
        <v>1643000</v>
      </c>
      <c r="AT200" s="2012" t="s">
        <v>2571</v>
      </c>
    </row>
    <row r="201" spans="36:46" ht="110">
      <c r="AJ201" s="2007">
        <v>184</v>
      </c>
      <c r="AK201" s="2008" t="s">
        <v>2758</v>
      </c>
      <c r="AL201" s="2008" t="s">
        <v>2568</v>
      </c>
      <c r="AM201" s="2009">
        <v>1199</v>
      </c>
      <c r="AN201" s="2009" t="s">
        <v>2569</v>
      </c>
      <c r="AO201" s="2009">
        <v>425</v>
      </c>
      <c r="AP201" s="2010" t="s">
        <v>2570</v>
      </c>
      <c r="AQ201" s="2008">
        <v>2</v>
      </c>
      <c r="AR201" s="2008">
        <v>973000</v>
      </c>
      <c r="AS201" s="2011">
        <v>1946000</v>
      </c>
      <c r="AT201" s="2012" t="s">
        <v>2571</v>
      </c>
    </row>
    <row r="202" spans="36:46" ht="110">
      <c r="AJ202" s="2007">
        <v>185</v>
      </c>
      <c r="AK202" s="2008" t="s">
        <v>2759</v>
      </c>
      <c r="AL202" s="2008" t="s">
        <v>2568</v>
      </c>
      <c r="AM202" s="2009">
        <v>1199</v>
      </c>
      <c r="AN202" s="2009" t="s">
        <v>2569</v>
      </c>
      <c r="AO202" s="2009">
        <v>425</v>
      </c>
      <c r="AP202" s="2010" t="s">
        <v>2570</v>
      </c>
      <c r="AQ202" s="2008">
        <v>2</v>
      </c>
      <c r="AR202" s="2008">
        <v>973000</v>
      </c>
      <c r="AS202" s="2011">
        <v>1946000</v>
      </c>
      <c r="AT202" s="2012" t="s">
        <v>2571</v>
      </c>
    </row>
    <row r="203" spans="36:46" ht="110">
      <c r="AJ203" s="2007">
        <v>186</v>
      </c>
      <c r="AK203" s="2008" t="s">
        <v>2760</v>
      </c>
      <c r="AL203" s="2008" t="s">
        <v>2568</v>
      </c>
      <c r="AM203" s="2009">
        <v>1164</v>
      </c>
      <c r="AN203" s="2009" t="s">
        <v>2569</v>
      </c>
      <c r="AO203" s="2009">
        <v>896</v>
      </c>
      <c r="AP203" s="2010" t="s">
        <v>2570</v>
      </c>
      <c r="AQ203" s="2008">
        <v>2</v>
      </c>
      <c r="AR203" s="2008">
        <v>1738000</v>
      </c>
      <c r="AS203" s="2011">
        <v>3476000</v>
      </c>
      <c r="AT203" s="2012" t="s">
        <v>2571</v>
      </c>
    </row>
    <row r="204" spans="36:46" ht="110">
      <c r="AJ204" s="2007">
        <v>187</v>
      </c>
      <c r="AK204" s="2008" t="s">
        <v>2761</v>
      </c>
      <c r="AL204" s="2008" t="s">
        <v>2568</v>
      </c>
      <c r="AM204" s="2009">
        <v>1100</v>
      </c>
      <c r="AN204" s="2009" t="s">
        <v>2569</v>
      </c>
      <c r="AO204" s="2009">
        <v>972</v>
      </c>
      <c r="AP204" s="2010" t="s">
        <v>2570</v>
      </c>
      <c r="AQ204" s="2008">
        <v>1</v>
      </c>
      <c r="AR204" s="2008">
        <v>2004000</v>
      </c>
      <c r="AS204" s="2011">
        <v>2004000</v>
      </c>
      <c r="AT204" s="2012" t="s">
        <v>2571</v>
      </c>
    </row>
    <row r="205" spans="36:46" ht="110">
      <c r="AJ205" s="2007">
        <v>188</v>
      </c>
      <c r="AK205" s="2008" t="s">
        <v>2762</v>
      </c>
      <c r="AL205" s="2008" t="s">
        <v>2568</v>
      </c>
      <c r="AM205" s="2009">
        <v>1164</v>
      </c>
      <c r="AN205" s="2009" t="s">
        <v>2569</v>
      </c>
      <c r="AO205" s="2009">
        <v>824</v>
      </c>
      <c r="AP205" s="2010" t="s">
        <v>2570</v>
      </c>
      <c r="AQ205" s="2008">
        <v>2</v>
      </c>
      <c r="AR205" s="2008">
        <v>1602000</v>
      </c>
      <c r="AS205" s="2011">
        <v>3204000</v>
      </c>
      <c r="AT205" s="2012" t="s">
        <v>2571</v>
      </c>
    </row>
    <row r="206" spans="36:46" ht="110">
      <c r="AJ206" s="2007">
        <v>189</v>
      </c>
      <c r="AK206" s="2008" t="s">
        <v>2763</v>
      </c>
      <c r="AL206" s="2008" t="s">
        <v>2568</v>
      </c>
      <c r="AM206" s="2009">
        <v>1123</v>
      </c>
      <c r="AN206" s="2009" t="s">
        <v>2569</v>
      </c>
      <c r="AO206" s="2009">
        <v>795</v>
      </c>
      <c r="AP206" s="2010" t="s">
        <v>2570</v>
      </c>
      <c r="AQ206" s="2008">
        <v>1</v>
      </c>
      <c r="AR206" s="2008">
        <v>1677000</v>
      </c>
      <c r="AS206" s="2011">
        <v>1677000</v>
      </c>
      <c r="AT206" s="2012" t="s">
        <v>2571</v>
      </c>
    </row>
    <row r="207" spans="36:46" ht="110">
      <c r="AJ207" s="2007">
        <v>190</v>
      </c>
      <c r="AK207" s="2008" t="s">
        <v>2764</v>
      </c>
      <c r="AL207" s="2008" t="s">
        <v>2568</v>
      </c>
      <c r="AM207" s="2009">
        <v>1199</v>
      </c>
      <c r="AN207" s="2009" t="s">
        <v>2569</v>
      </c>
      <c r="AO207" s="2009">
        <v>1382</v>
      </c>
      <c r="AP207" s="2010" t="s">
        <v>2570</v>
      </c>
      <c r="AQ207" s="2008">
        <v>1</v>
      </c>
      <c r="AR207" s="2008">
        <v>2730000</v>
      </c>
      <c r="AS207" s="2011">
        <v>2730000</v>
      </c>
      <c r="AT207" s="2012" t="s">
        <v>2571</v>
      </c>
    </row>
    <row r="208" spans="36:46" ht="110">
      <c r="AJ208" s="2007">
        <v>191</v>
      </c>
      <c r="AK208" s="2008" t="s">
        <v>2765</v>
      </c>
      <c r="AL208" s="2008" t="s">
        <v>2568</v>
      </c>
      <c r="AM208" s="2009">
        <v>1164</v>
      </c>
      <c r="AN208" s="2009" t="s">
        <v>2569</v>
      </c>
      <c r="AO208" s="2009">
        <v>718</v>
      </c>
      <c r="AP208" s="2010" t="s">
        <v>2570</v>
      </c>
      <c r="AQ208" s="2008">
        <v>2</v>
      </c>
      <c r="AR208" s="2008">
        <v>1403000</v>
      </c>
      <c r="AS208" s="2011">
        <v>2806000</v>
      </c>
      <c r="AT208" s="2012" t="s">
        <v>2571</v>
      </c>
    </row>
    <row r="209" spans="36:46" ht="110">
      <c r="AJ209" s="2007">
        <v>192</v>
      </c>
      <c r="AK209" s="2008" t="s">
        <v>2766</v>
      </c>
      <c r="AL209" s="2008" t="s">
        <v>2568</v>
      </c>
      <c r="AM209" s="2009">
        <v>1167</v>
      </c>
      <c r="AN209" s="2009" t="s">
        <v>2569</v>
      </c>
      <c r="AO209" s="2009">
        <v>718</v>
      </c>
      <c r="AP209" s="2010" t="s">
        <v>2570</v>
      </c>
      <c r="AQ209" s="2008">
        <v>2</v>
      </c>
      <c r="AR209" s="2008">
        <v>1571000</v>
      </c>
      <c r="AS209" s="2011">
        <v>3142000</v>
      </c>
      <c r="AT209" s="2012" t="s">
        <v>2571</v>
      </c>
    </row>
    <row r="210" spans="36:46" ht="110">
      <c r="AJ210" s="2007">
        <v>193</v>
      </c>
      <c r="AK210" s="2008" t="s">
        <v>2767</v>
      </c>
      <c r="AL210" s="2008" t="s">
        <v>2568</v>
      </c>
      <c r="AM210" s="2009">
        <v>1164</v>
      </c>
      <c r="AN210" s="2009" t="s">
        <v>2569</v>
      </c>
      <c r="AO210" s="2009">
        <v>799</v>
      </c>
      <c r="AP210" s="2010" t="s">
        <v>2570</v>
      </c>
      <c r="AQ210" s="2008">
        <v>2</v>
      </c>
      <c r="AR210" s="2008">
        <v>1555000</v>
      </c>
      <c r="AS210" s="2011">
        <v>3110000</v>
      </c>
      <c r="AT210" s="2012" t="s">
        <v>2571</v>
      </c>
    </row>
    <row r="211" spans="36:46" ht="110">
      <c r="AJ211" s="2007">
        <v>194</v>
      </c>
      <c r="AK211" s="2008" t="s">
        <v>2768</v>
      </c>
      <c r="AL211" s="2008" t="s">
        <v>2568</v>
      </c>
      <c r="AM211" s="2009">
        <v>1178</v>
      </c>
      <c r="AN211" s="2009" t="s">
        <v>2569</v>
      </c>
      <c r="AO211" s="2009">
        <v>799</v>
      </c>
      <c r="AP211" s="2010" t="s">
        <v>2570</v>
      </c>
      <c r="AQ211" s="2008">
        <v>2</v>
      </c>
      <c r="AR211" s="2008">
        <v>1756000</v>
      </c>
      <c r="AS211" s="2011">
        <v>3512000</v>
      </c>
      <c r="AT211" s="2012" t="s">
        <v>2571</v>
      </c>
    </row>
    <row r="212" spans="36:46" ht="110">
      <c r="AJ212" s="2007">
        <v>195</v>
      </c>
      <c r="AK212" s="2008" t="s">
        <v>2769</v>
      </c>
      <c r="AL212" s="2008" t="s">
        <v>2568</v>
      </c>
      <c r="AM212" s="2009">
        <v>1057</v>
      </c>
      <c r="AN212" s="2009" t="s">
        <v>2569</v>
      </c>
      <c r="AO212" s="2009">
        <v>828</v>
      </c>
      <c r="AP212" s="2010" t="s">
        <v>2570</v>
      </c>
      <c r="AQ212" s="2008">
        <v>1</v>
      </c>
      <c r="AR212" s="2008">
        <v>1657000</v>
      </c>
      <c r="AS212" s="2011">
        <v>1657000</v>
      </c>
      <c r="AT212" s="2012" t="s">
        <v>2571</v>
      </c>
    </row>
    <row r="213" spans="36:46" ht="110">
      <c r="AJ213" s="2007">
        <v>196</v>
      </c>
      <c r="AK213" s="2008" t="s">
        <v>2770</v>
      </c>
      <c r="AL213" s="2008" t="s">
        <v>2568</v>
      </c>
      <c r="AM213" s="2009">
        <v>1057</v>
      </c>
      <c r="AN213" s="2009" t="s">
        <v>2569</v>
      </c>
      <c r="AO213" s="2009">
        <v>828</v>
      </c>
      <c r="AP213" s="2010" t="s">
        <v>2570</v>
      </c>
      <c r="AQ213" s="2008">
        <v>1</v>
      </c>
      <c r="AR213" s="2008">
        <v>1824000</v>
      </c>
      <c r="AS213" s="2011">
        <v>1824000</v>
      </c>
      <c r="AT213" s="2012" t="s">
        <v>2571</v>
      </c>
    </row>
    <row r="214" spans="36:46" ht="110">
      <c r="AJ214" s="2007">
        <v>197</v>
      </c>
      <c r="AK214" s="2008" t="s">
        <v>2771</v>
      </c>
      <c r="AL214" s="2008" t="s">
        <v>2568</v>
      </c>
      <c r="AM214" s="2009">
        <v>949</v>
      </c>
      <c r="AN214" s="2009" t="s">
        <v>2569</v>
      </c>
      <c r="AO214" s="2009">
        <v>1063</v>
      </c>
      <c r="AP214" s="2010" t="s">
        <v>2570</v>
      </c>
      <c r="AQ214" s="2008">
        <v>4</v>
      </c>
      <c r="AR214" s="2008">
        <v>1688000</v>
      </c>
      <c r="AS214" s="2011">
        <v>6752000</v>
      </c>
      <c r="AT214" s="2012" t="s">
        <v>2571</v>
      </c>
    </row>
    <row r="215" spans="36:46" ht="110">
      <c r="AJ215" s="2007">
        <v>198</v>
      </c>
      <c r="AK215" s="2008" t="s">
        <v>2772</v>
      </c>
      <c r="AL215" s="2008" t="s">
        <v>2568</v>
      </c>
      <c r="AM215" s="2009">
        <v>1010</v>
      </c>
      <c r="AN215" s="2009" t="s">
        <v>2569</v>
      </c>
      <c r="AO215" s="2009">
        <v>836</v>
      </c>
      <c r="AP215" s="2010" t="s">
        <v>2570</v>
      </c>
      <c r="AQ215" s="2008">
        <v>1</v>
      </c>
      <c r="AR215" s="2008">
        <v>1716000</v>
      </c>
      <c r="AS215" s="2011">
        <v>1716000</v>
      </c>
      <c r="AT215" s="2012" t="s">
        <v>2571</v>
      </c>
    </row>
    <row r="216" spans="36:46" ht="110">
      <c r="AJ216" s="2007">
        <v>199</v>
      </c>
      <c r="AK216" s="2008" t="s">
        <v>2773</v>
      </c>
      <c r="AL216" s="2008" t="s">
        <v>2568</v>
      </c>
      <c r="AM216" s="2009">
        <v>1356</v>
      </c>
      <c r="AN216" s="2009" t="s">
        <v>2569</v>
      </c>
      <c r="AO216" s="2009">
        <v>559</v>
      </c>
      <c r="AP216" s="2010" t="s">
        <v>2570</v>
      </c>
      <c r="AQ216" s="2008">
        <v>3</v>
      </c>
      <c r="AR216" s="2008">
        <v>1589000</v>
      </c>
      <c r="AS216" s="2011">
        <v>4767000</v>
      </c>
      <c r="AT216" s="2012" t="s">
        <v>2571</v>
      </c>
    </row>
    <row r="217" spans="36:46" ht="110">
      <c r="AJ217" s="2007">
        <v>200</v>
      </c>
      <c r="AK217" s="2008" t="s">
        <v>2774</v>
      </c>
      <c r="AL217" s="2008" t="s">
        <v>2568</v>
      </c>
      <c r="AM217" s="2009">
        <v>1356</v>
      </c>
      <c r="AN217" s="2009" t="s">
        <v>2569</v>
      </c>
      <c r="AO217" s="2009">
        <v>585</v>
      </c>
      <c r="AP217" s="2010" t="s">
        <v>2570</v>
      </c>
      <c r="AQ217" s="2008">
        <v>1</v>
      </c>
      <c r="AR217" s="2008">
        <v>1645000</v>
      </c>
      <c r="AS217" s="2011">
        <v>1645000</v>
      </c>
      <c r="AT217" s="2012" t="s">
        <v>2571</v>
      </c>
    </row>
    <row r="218" spans="36:46" ht="110">
      <c r="AJ218" s="2007">
        <v>201</v>
      </c>
      <c r="AK218" s="2008" t="s">
        <v>2775</v>
      </c>
      <c r="AL218" s="2008" t="s">
        <v>2568</v>
      </c>
      <c r="AM218" s="2009">
        <v>1179</v>
      </c>
      <c r="AN218" s="2009" t="s">
        <v>2569</v>
      </c>
      <c r="AO218" s="2009">
        <v>1215</v>
      </c>
      <c r="AP218" s="2010" t="s">
        <v>2570</v>
      </c>
      <c r="AQ218" s="2008">
        <v>1</v>
      </c>
      <c r="AR218" s="2008">
        <v>2637000</v>
      </c>
      <c r="AS218" s="2011">
        <v>2637000</v>
      </c>
      <c r="AT218" s="2012" t="s">
        <v>2571</v>
      </c>
    </row>
    <row r="219" spans="36:46" ht="110">
      <c r="AJ219" s="2007">
        <v>202</v>
      </c>
      <c r="AK219" s="2008" t="s">
        <v>2776</v>
      </c>
      <c r="AL219" s="2008" t="s">
        <v>2568</v>
      </c>
      <c r="AM219" s="2009">
        <v>1179</v>
      </c>
      <c r="AN219" s="2009" t="s">
        <v>2569</v>
      </c>
      <c r="AO219" s="2009">
        <v>1215</v>
      </c>
      <c r="AP219" s="2010" t="s">
        <v>2570</v>
      </c>
      <c r="AQ219" s="2008">
        <v>1</v>
      </c>
      <c r="AR219" s="2008">
        <v>2908000</v>
      </c>
      <c r="AS219" s="2011">
        <v>2908000</v>
      </c>
      <c r="AT219" s="2012" t="s">
        <v>2571</v>
      </c>
    </row>
    <row r="220" spans="36:46" ht="110">
      <c r="AJ220" s="2007">
        <v>203</v>
      </c>
      <c r="AK220" s="2008" t="s">
        <v>2777</v>
      </c>
      <c r="AL220" s="2008" t="s">
        <v>2568</v>
      </c>
      <c r="AM220" s="2009">
        <v>1129</v>
      </c>
      <c r="AN220" s="2009" t="s">
        <v>2569</v>
      </c>
      <c r="AO220" s="2009">
        <v>1220</v>
      </c>
      <c r="AP220" s="2010" t="s">
        <v>2570</v>
      </c>
      <c r="AQ220" s="2008">
        <v>1</v>
      </c>
      <c r="AR220" s="2008">
        <v>2818000</v>
      </c>
      <c r="AS220" s="2011">
        <v>2818000</v>
      </c>
      <c r="AT220" s="2012" t="s">
        <v>2571</v>
      </c>
    </row>
    <row r="221" spans="36:46" ht="110">
      <c r="AJ221" s="2007">
        <v>204</v>
      </c>
      <c r="AK221" s="2008" t="s">
        <v>2778</v>
      </c>
      <c r="AL221" s="2008" t="s">
        <v>2568</v>
      </c>
      <c r="AM221" s="2009">
        <v>1129</v>
      </c>
      <c r="AN221" s="2009" t="s">
        <v>2569</v>
      </c>
      <c r="AO221" s="2009">
        <v>1220</v>
      </c>
      <c r="AP221" s="2010" t="s">
        <v>2570</v>
      </c>
      <c r="AQ221" s="2008">
        <v>1</v>
      </c>
      <c r="AR221" s="2008">
        <v>2818000</v>
      </c>
      <c r="AS221" s="2011">
        <v>2818000</v>
      </c>
      <c r="AT221" s="2012" t="s">
        <v>2571</v>
      </c>
    </row>
    <row r="222" spans="36:46" ht="110">
      <c r="AJ222" s="2007">
        <v>205</v>
      </c>
      <c r="AK222" s="2008" t="s">
        <v>2779</v>
      </c>
      <c r="AL222" s="2008" t="s">
        <v>2568</v>
      </c>
      <c r="AM222" s="2009">
        <v>1174</v>
      </c>
      <c r="AN222" s="2009" t="s">
        <v>2569</v>
      </c>
      <c r="AO222" s="2009">
        <v>1254</v>
      </c>
      <c r="AP222" s="2010" t="s">
        <v>2570</v>
      </c>
      <c r="AQ222" s="2008">
        <v>1</v>
      </c>
      <c r="AR222" s="2008">
        <v>3275000</v>
      </c>
      <c r="AS222" s="2011">
        <v>3275000</v>
      </c>
      <c r="AT222" s="2012" t="s">
        <v>2571</v>
      </c>
    </row>
    <row r="223" spans="36:46" ht="110">
      <c r="AJ223" s="2007">
        <v>206</v>
      </c>
      <c r="AK223" s="2008" t="s">
        <v>2780</v>
      </c>
      <c r="AL223" s="2008" t="s">
        <v>2568</v>
      </c>
      <c r="AM223" s="2009">
        <v>1174</v>
      </c>
      <c r="AN223" s="2009" t="s">
        <v>2569</v>
      </c>
      <c r="AO223" s="2009">
        <v>1254</v>
      </c>
      <c r="AP223" s="2010" t="s">
        <v>2570</v>
      </c>
      <c r="AQ223" s="2008">
        <v>1</v>
      </c>
      <c r="AR223" s="2008">
        <v>3275000</v>
      </c>
      <c r="AS223" s="2011">
        <v>3275000</v>
      </c>
      <c r="AT223" s="2012" t="s">
        <v>2571</v>
      </c>
    </row>
    <row r="224" spans="36:46" ht="110">
      <c r="AJ224" s="2007">
        <v>207</v>
      </c>
      <c r="AK224" s="2008" t="s">
        <v>2781</v>
      </c>
      <c r="AL224" s="2008" t="s">
        <v>2568</v>
      </c>
      <c r="AM224" s="2009">
        <v>1179</v>
      </c>
      <c r="AN224" s="2009" t="s">
        <v>2569</v>
      </c>
      <c r="AO224" s="2009">
        <v>1207</v>
      </c>
      <c r="AP224" s="2010" t="s">
        <v>2570</v>
      </c>
      <c r="AQ224" s="2008">
        <v>1</v>
      </c>
      <c r="AR224" s="2008">
        <v>2898000</v>
      </c>
      <c r="AS224" s="2011">
        <v>2898000</v>
      </c>
      <c r="AT224" s="2012" t="s">
        <v>2571</v>
      </c>
    </row>
    <row r="225" spans="36:46" ht="110">
      <c r="AJ225" s="2007">
        <v>208</v>
      </c>
      <c r="AK225" s="2008" t="s">
        <v>2782</v>
      </c>
      <c r="AL225" s="2008" t="s">
        <v>2568</v>
      </c>
      <c r="AM225" s="2009">
        <v>1179</v>
      </c>
      <c r="AN225" s="2009" t="s">
        <v>2569</v>
      </c>
      <c r="AO225" s="2009">
        <v>1207</v>
      </c>
      <c r="AP225" s="2010" t="s">
        <v>2570</v>
      </c>
      <c r="AQ225" s="2008">
        <v>1</v>
      </c>
      <c r="AR225" s="2008">
        <v>2622000</v>
      </c>
      <c r="AS225" s="2011">
        <v>2622000</v>
      </c>
      <c r="AT225" s="2012" t="s">
        <v>2571</v>
      </c>
    </row>
    <row r="226" spans="36:46" ht="110">
      <c r="AJ226" s="2007">
        <v>209</v>
      </c>
      <c r="AK226" s="2008" t="s">
        <v>2783</v>
      </c>
      <c r="AL226" s="2008" t="s">
        <v>2568</v>
      </c>
      <c r="AM226" s="2009">
        <v>1129</v>
      </c>
      <c r="AN226" s="2009" t="s">
        <v>2569</v>
      </c>
      <c r="AO226" s="2009">
        <v>1233</v>
      </c>
      <c r="AP226" s="2010" t="s">
        <v>2570</v>
      </c>
      <c r="AQ226" s="2008">
        <v>1</v>
      </c>
      <c r="AR226" s="2008">
        <v>2845000</v>
      </c>
      <c r="AS226" s="2011">
        <v>2845000</v>
      </c>
      <c r="AT226" s="2012" t="s">
        <v>2571</v>
      </c>
    </row>
    <row r="227" spans="36:46" ht="110">
      <c r="AJ227" s="2007">
        <v>210</v>
      </c>
      <c r="AK227" s="2008" t="s">
        <v>2784</v>
      </c>
      <c r="AL227" s="2008" t="s">
        <v>2568</v>
      </c>
      <c r="AM227" s="2009">
        <v>1129</v>
      </c>
      <c r="AN227" s="2009" t="s">
        <v>2569</v>
      </c>
      <c r="AO227" s="2009">
        <v>1233</v>
      </c>
      <c r="AP227" s="2010" t="s">
        <v>2570</v>
      </c>
      <c r="AQ227" s="2008">
        <v>1</v>
      </c>
      <c r="AR227" s="2008">
        <v>2845000</v>
      </c>
      <c r="AS227" s="2011">
        <v>2845000</v>
      </c>
      <c r="AT227" s="2012" t="s">
        <v>2571</v>
      </c>
    </row>
    <row r="228" spans="36:46" ht="110">
      <c r="AJ228" s="2007">
        <v>211</v>
      </c>
      <c r="AK228" s="2008" t="s">
        <v>2785</v>
      </c>
      <c r="AL228" s="2008" t="s">
        <v>2568</v>
      </c>
      <c r="AM228" s="2009">
        <v>1117</v>
      </c>
      <c r="AN228" s="2009" t="s">
        <v>2569</v>
      </c>
      <c r="AO228" s="2009">
        <v>1230</v>
      </c>
      <c r="AP228" s="2010" t="s">
        <v>2570</v>
      </c>
      <c r="AQ228" s="2008">
        <v>1</v>
      </c>
      <c r="AR228" s="2008">
        <v>2376000</v>
      </c>
      <c r="AS228" s="2011">
        <v>2376000</v>
      </c>
      <c r="AT228" s="2012" t="s">
        <v>2571</v>
      </c>
    </row>
    <row r="229" spans="36:46" ht="110">
      <c r="AJ229" s="2007">
        <v>212</v>
      </c>
      <c r="AK229" s="2008" t="s">
        <v>2786</v>
      </c>
      <c r="AL229" s="2008" t="s">
        <v>2568</v>
      </c>
      <c r="AM229" s="2009">
        <v>1010</v>
      </c>
      <c r="AN229" s="2009" t="s">
        <v>2569</v>
      </c>
      <c r="AO229" s="2009">
        <v>836</v>
      </c>
      <c r="AP229" s="2010" t="s">
        <v>2570</v>
      </c>
      <c r="AQ229" s="2008">
        <v>1</v>
      </c>
      <c r="AR229" s="2008">
        <v>1716000</v>
      </c>
      <c r="AS229" s="2011">
        <v>1716000</v>
      </c>
      <c r="AT229" s="2012" t="s">
        <v>2571</v>
      </c>
    </row>
    <row r="230" spans="36:46" ht="110">
      <c r="AJ230" s="2007">
        <v>213</v>
      </c>
      <c r="AK230" s="2008" t="s">
        <v>2787</v>
      </c>
      <c r="AL230" s="2008" t="s">
        <v>2568</v>
      </c>
      <c r="AM230" s="2009">
        <v>1117</v>
      </c>
      <c r="AN230" s="2009" t="s">
        <v>2569</v>
      </c>
      <c r="AO230" s="2009">
        <v>1230</v>
      </c>
      <c r="AP230" s="2010" t="s">
        <v>2570</v>
      </c>
      <c r="AQ230" s="2008">
        <v>1</v>
      </c>
      <c r="AR230" s="2008">
        <v>2376000</v>
      </c>
      <c r="AS230" s="2011">
        <v>2376000</v>
      </c>
      <c r="AT230" s="2012" t="s">
        <v>2571</v>
      </c>
    </row>
    <row r="231" spans="36:46" ht="110">
      <c r="AJ231" s="2007">
        <v>214</v>
      </c>
      <c r="AK231" s="2008" t="s">
        <v>2788</v>
      </c>
      <c r="AL231" s="2008" t="s">
        <v>2568</v>
      </c>
      <c r="AM231" s="2009">
        <v>2133</v>
      </c>
      <c r="AN231" s="2009" t="s">
        <v>2569</v>
      </c>
      <c r="AO231" s="2009">
        <v>1000</v>
      </c>
      <c r="AP231" s="2010" t="s">
        <v>2570</v>
      </c>
      <c r="AQ231" s="2008">
        <v>1</v>
      </c>
      <c r="AR231" s="2008">
        <v>3691000</v>
      </c>
      <c r="AS231" s="2011">
        <v>3691000</v>
      </c>
      <c r="AT231" s="2012" t="s">
        <v>2571</v>
      </c>
    </row>
    <row r="232" spans="36:46" ht="110">
      <c r="AJ232" s="2007">
        <v>215</v>
      </c>
      <c r="AK232" s="2008" t="s">
        <v>2789</v>
      </c>
      <c r="AL232" s="2008" t="s">
        <v>2568</v>
      </c>
      <c r="AM232" s="2009">
        <v>2133</v>
      </c>
      <c r="AN232" s="2009" t="s">
        <v>2569</v>
      </c>
      <c r="AO232" s="2009">
        <v>901</v>
      </c>
      <c r="AP232" s="2010" t="s">
        <v>2570</v>
      </c>
      <c r="AQ232" s="2008">
        <v>1</v>
      </c>
      <c r="AR232" s="2008">
        <v>3251000</v>
      </c>
      <c r="AS232" s="2011">
        <v>3251000</v>
      </c>
      <c r="AT232" s="2012" t="s">
        <v>2571</v>
      </c>
    </row>
    <row r="233" spans="36:46" ht="110">
      <c r="AJ233" s="2007">
        <v>216</v>
      </c>
      <c r="AK233" s="2008" t="s">
        <v>2790</v>
      </c>
      <c r="AL233" s="2008" t="s">
        <v>2568</v>
      </c>
      <c r="AM233" s="2009">
        <v>2383</v>
      </c>
      <c r="AN233" s="2009" t="s">
        <v>2569</v>
      </c>
      <c r="AO233" s="2009">
        <v>1000</v>
      </c>
      <c r="AP233" s="2010" t="s">
        <v>2570</v>
      </c>
      <c r="AQ233" s="2008">
        <v>1</v>
      </c>
      <c r="AR233" s="2008">
        <v>4338000</v>
      </c>
      <c r="AS233" s="2011">
        <v>4338000</v>
      </c>
      <c r="AT233" s="2012" t="s">
        <v>2571</v>
      </c>
    </row>
    <row r="234" spans="36:46" ht="110">
      <c r="AJ234" s="2007">
        <v>217</v>
      </c>
      <c r="AK234" s="2008" t="s">
        <v>2791</v>
      </c>
      <c r="AL234" s="2008" t="s">
        <v>2568</v>
      </c>
      <c r="AM234" s="2009">
        <v>2383</v>
      </c>
      <c r="AN234" s="2009" t="s">
        <v>2569</v>
      </c>
      <c r="AO234" s="2009">
        <v>784</v>
      </c>
      <c r="AP234" s="2010" t="s">
        <v>2570</v>
      </c>
      <c r="AQ234" s="2008">
        <v>1</v>
      </c>
      <c r="AR234" s="2008">
        <v>3346000</v>
      </c>
      <c r="AS234" s="2011">
        <v>3346000</v>
      </c>
      <c r="AT234" s="2012" t="s">
        <v>2571</v>
      </c>
    </row>
    <row r="235" spans="36:46" ht="110">
      <c r="AJ235" s="2007">
        <v>218</v>
      </c>
      <c r="AK235" s="2008" t="s">
        <v>2792</v>
      </c>
      <c r="AL235" s="2008" t="s">
        <v>2568</v>
      </c>
      <c r="AM235" s="2009">
        <v>2126</v>
      </c>
      <c r="AN235" s="2009" t="s">
        <v>2569</v>
      </c>
      <c r="AO235" s="2009">
        <v>693</v>
      </c>
      <c r="AP235" s="2010" t="s">
        <v>2570</v>
      </c>
      <c r="AQ235" s="2008">
        <v>2</v>
      </c>
      <c r="AR235" s="2008">
        <v>2918000</v>
      </c>
      <c r="AS235" s="2011">
        <v>5836000</v>
      </c>
      <c r="AT235" s="2012" t="s">
        <v>2571</v>
      </c>
    </row>
    <row r="236" spans="36:46" ht="110">
      <c r="AJ236" s="2007">
        <v>219</v>
      </c>
      <c r="AK236" s="2008" t="s">
        <v>2793</v>
      </c>
      <c r="AL236" s="2008" t="s">
        <v>2568</v>
      </c>
      <c r="AM236" s="2009">
        <v>2332</v>
      </c>
      <c r="AN236" s="2009" t="s">
        <v>2569</v>
      </c>
      <c r="AO236" s="2009">
        <v>1000</v>
      </c>
      <c r="AP236" s="2010" t="s">
        <v>2570</v>
      </c>
      <c r="AQ236" s="2008">
        <v>1</v>
      </c>
      <c r="AR236" s="2008">
        <v>4257000</v>
      </c>
      <c r="AS236" s="2011">
        <v>4257000</v>
      </c>
      <c r="AT236" s="2012" t="s">
        <v>2571</v>
      </c>
    </row>
    <row r="237" spans="36:46" ht="110">
      <c r="AJ237" s="2007">
        <v>220</v>
      </c>
      <c r="AK237" s="2008" t="s">
        <v>2794</v>
      </c>
      <c r="AL237" s="2008" t="s">
        <v>2568</v>
      </c>
      <c r="AM237" s="2009">
        <v>2332</v>
      </c>
      <c r="AN237" s="2009" t="s">
        <v>2569</v>
      </c>
      <c r="AO237" s="2009">
        <v>831</v>
      </c>
      <c r="AP237" s="2010" t="s">
        <v>2570</v>
      </c>
      <c r="AQ237" s="2008">
        <v>1</v>
      </c>
      <c r="AR237" s="2008">
        <v>3518000</v>
      </c>
      <c r="AS237" s="2011">
        <v>3518000</v>
      </c>
      <c r="AT237" s="2012" t="s">
        <v>2571</v>
      </c>
    </row>
    <row r="238" spans="36:46" ht="110">
      <c r="AJ238" s="2007">
        <v>221</v>
      </c>
      <c r="AK238" s="2008" t="s">
        <v>2795</v>
      </c>
      <c r="AL238" s="2008" t="s">
        <v>2568</v>
      </c>
      <c r="AM238" s="2009">
        <v>1100</v>
      </c>
      <c r="AN238" s="2009" t="s">
        <v>2569</v>
      </c>
      <c r="AO238" s="2009">
        <v>820</v>
      </c>
      <c r="AP238" s="2010" t="s">
        <v>2570</v>
      </c>
      <c r="AQ238" s="2008">
        <v>1</v>
      </c>
      <c r="AR238" s="2008">
        <v>1698000</v>
      </c>
      <c r="AS238" s="2011">
        <v>1698000</v>
      </c>
      <c r="AT238" s="2012" t="s">
        <v>2571</v>
      </c>
    </row>
    <row r="239" spans="36:46" ht="110">
      <c r="AJ239" s="2007">
        <v>222</v>
      </c>
      <c r="AK239" s="2008" t="s">
        <v>2796</v>
      </c>
      <c r="AL239" s="2008" t="s">
        <v>2568</v>
      </c>
      <c r="AM239" s="2009">
        <v>1100</v>
      </c>
      <c r="AN239" s="2009" t="s">
        <v>2569</v>
      </c>
      <c r="AO239" s="2009">
        <v>896</v>
      </c>
      <c r="AP239" s="2010" t="s">
        <v>2570</v>
      </c>
      <c r="AQ239" s="2008">
        <v>2</v>
      </c>
      <c r="AR239" s="2008">
        <v>1851000</v>
      </c>
      <c r="AS239" s="2011">
        <v>3702000</v>
      </c>
      <c r="AT239" s="2012" t="s">
        <v>2571</v>
      </c>
    </row>
    <row r="240" spans="36:46" ht="110">
      <c r="AJ240" s="2007">
        <v>223</v>
      </c>
      <c r="AK240" s="2008" t="s">
        <v>2797</v>
      </c>
      <c r="AL240" s="2008" t="s">
        <v>2568</v>
      </c>
      <c r="AM240" s="2009">
        <v>1123</v>
      </c>
      <c r="AN240" s="2009" t="s">
        <v>2569</v>
      </c>
      <c r="AO240" s="2009">
        <v>824</v>
      </c>
      <c r="AP240" s="2010" t="s">
        <v>2570</v>
      </c>
      <c r="AQ240" s="2008">
        <v>2</v>
      </c>
      <c r="AR240" s="2008">
        <v>1737000</v>
      </c>
      <c r="AS240" s="2011">
        <v>3474000</v>
      </c>
      <c r="AT240" s="2012" t="s">
        <v>2571</v>
      </c>
    </row>
    <row r="241" spans="36:46" ht="110">
      <c r="AJ241" s="2007">
        <v>224</v>
      </c>
      <c r="AK241" s="2008" t="s">
        <v>2798</v>
      </c>
      <c r="AL241" s="2008" t="s">
        <v>2568</v>
      </c>
      <c r="AM241" s="2009">
        <v>1167</v>
      </c>
      <c r="AN241" s="2009" t="s">
        <v>2569</v>
      </c>
      <c r="AO241" s="2009">
        <v>718</v>
      </c>
      <c r="AP241" s="2010" t="s">
        <v>2570</v>
      </c>
      <c r="AQ241" s="2008">
        <v>2</v>
      </c>
      <c r="AR241" s="2008">
        <v>1571000</v>
      </c>
      <c r="AS241" s="2011">
        <v>3142000</v>
      </c>
      <c r="AT241" s="2012" t="s">
        <v>2571</v>
      </c>
    </row>
    <row r="242" spans="36:46" ht="110">
      <c r="AJ242" s="2007">
        <v>225</v>
      </c>
      <c r="AK242" s="2008" t="s">
        <v>2799</v>
      </c>
      <c r="AL242" s="2008" t="s">
        <v>2568</v>
      </c>
      <c r="AM242" s="2009">
        <v>1178</v>
      </c>
      <c r="AN242" s="2009" t="s">
        <v>2569</v>
      </c>
      <c r="AO242" s="2009">
        <v>799</v>
      </c>
      <c r="AP242" s="2010" t="s">
        <v>2570</v>
      </c>
      <c r="AQ242" s="2008">
        <v>2</v>
      </c>
      <c r="AR242" s="2008">
        <v>1756000</v>
      </c>
      <c r="AS242" s="2011">
        <v>3512000</v>
      </c>
      <c r="AT242" s="2012" t="s">
        <v>2571</v>
      </c>
    </row>
    <row r="243" spans="36:46" ht="110">
      <c r="AJ243" s="2007">
        <v>226</v>
      </c>
      <c r="AK243" s="2008" t="s">
        <v>2800</v>
      </c>
      <c r="AL243" s="2008" t="s">
        <v>2568</v>
      </c>
      <c r="AM243" s="2009">
        <v>1164</v>
      </c>
      <c r="AN243" s="2009" t="s">
        <v>2569</v>
      </c>
      <c r="AO243" s="2009">
        <v>799</v>
      </c>
      <c r="AP243" s="2010" t="s">
        <v>2570</v>
      </c>
      <c r="AQ243" s="2008">
        <v>2</v>
      </c>
      <c r="AR243" s="2008">
        <v>1555000</v>
      </c>
      <c r="AS243" s="2011">
        <v>3110000</v>
      </c>
      <c r="AT243" s="2012" t="s">
        <v>2571</v>
      </c>
    </row>
    <row r="244" spans="36:46" ht="110">
      <c r="AJ244" s="2007">
        <v>227</v>
      </c>
      <c r="AK244" s="2008" t="s">
        <v>2801</v>
      </c>
      <c r="AL244" s="2008" t="s">
        <v>2568</v>
      </c>
      <c r="AM244" s="2009">
        <v>1164</v>
      </c>
      <c r="AN244" s="2009" t="s">
        <v>2569</v>
      </c>
      <c r="AO244" s="2009">
        <v>718</v>
      </c>
      <c r="AP244" s="2010" t="s">
        <v>2570</v>
      </c>
      <c r="AQ244" s="2008">
        <v>2</v>
      </c>
      <c r="AR244" s="2008">
        <v>1403000</v>
      </c>
      <c r="AS244" s="2011">
        <v>2806000</v>
      </c>
      <c r="AT244" s="2012" t="s">
        <v>2571</v>
      </c>
    </row>
    <row r="245" spans="36:46" ht="110">
      <c r="AJ245" s="2007">
        <v>228</v>
      </c>
      <c r="AK245" s="2008" t="s">
        <v>2802</v>
      </c>
      <c r="AL245" s="2008" t="s">
        <v>2568</v>
      </c>
      <c r="AM245" s="2009">
        <v>1164</v>
      </c>
      <c r="AN245" s="2009" t="s">
        <v>2569</v>
      </c>
      <c r="AO245" s="2009">
        <v>795</v>
      </c>
      <c r="AP245" s="2010" t="s">
        <v>2570</v>
      </c>
      <c r="AQ245" s="2008">
        <v>1</v>
      </c>
      <c r="AR245" s="2008">
        <v>1548000</v>
      </c>
      <c r="AS245" s="2011">
        <v>1548000</v>
      </c>
      <c r="AT245" s="2012" t="s">
        <v>2571</v>
      </c>
    </row>
    <row r="246" spans="36:46" ht="110">
      <c r="AJ246" s="2007">
        <v>229</v>
      </c>
      <c r="AK246" s="2008" t="s">
        <v>2803</v>
      </c>
      <c r="AL246" s="2008" t="s">
        <v>2568</v>
      </c>
      <c r="AM246" s="2009">
        <v>1164</v>
      </c>
      <c r="AN246" s="2009" t="s">
        <v>2569</v>
      </c>
      <c r="AO246" s="2009">
        <v>792</v>
      </c>
      <c r="AP246" s="2010" t="s">
        <v>2570</v>
      </c>
      <c r="AQ246" s="2008">
        <v>1</v>
      </c>
      <c r="AR246" s="2008">
        <v>1542000</v>
      </c>
      <c r="AS246" s="2011">
        <v>1542000</v>
      </c>
      <c r="AT246" s="2012" t="s">
        <v>2571</v>
      </c>
    </row>
    <row r="247" spans="36:46" ht="110">
      <c r="AJ247" s="2007">
        <v>230</v>
      </c>
      <c r="AK247" s="2008" t="s">
        <v>2804</v>
      </c>
      <c r="AL247" s="2008" t="s">
        <v>2568</v>
      </c>
      <c r="AM247" s="2009">
        <v>1164</v>
      </c>
      <c r="AN247" s="2009" t="s">
        <v>2569</v>
      </c>
      <c r="AO247" s="2009">
        <v>1000</v>
      </c>
      <c r="AP247" s="2010" t="s">
        <v>2570</v>
      </c>
      <c r="AQ247" s="2008">
        <v>1</v>
      </c>
      <c r="AR247" s="2008">
        <v>1934000</v>
      </c>
      <c r="AS247" s="2011">
        <v>1934000</v>
      </c>
      <c r="AT247" s="2012" t="s">
        <v>2571</v>
      </c>
    </row>
    <row r="248" spans="36:46" ht="110">
      <c r="AJ248" s="2007">
        <v>231</v>
      </c>
      <c r="AK248" s="2008" t="s">
        <v>2805</v>
      </c>
      <c r="AL248" s="2008" t="s">
        <v>2568</v>
      </c>
      <c r="AM248" s="2009">
        <v>1123</v>
      </c>
      <c r="AN248" s="2009" t="s">
        <v>2569</v>
      </c>
      <c r="AO248" s="2009">
        <v>879</v>
      </c>
      <c r="AP248" s="2010" t="s">
        <v>2570</v>
      </c>
      <c r="AQ248" s="2008">
        <v>1</v>
      </c>
      <c r="AR248" s="2008">
        <v>1849000</v>
      </c>
      <c r="AS248" s="2011">
        <v>1849000</v>
      </c>
      <c r="AT248" s="2012" t="s">
        <v>2571</v>
      </c>
    </row>
    <row r="249" spans="36:46" ht="110">
      <c r="AJ249" s="2007">
        <v>232</v>
      </c>
      <c r="AK249" s="2008" t="s">
        <v>2806</v>
      </c>
      <c r="AL249" s="2008" t="s">
        <v>2568</v>
      </c>
      <c r="AM249" s="2009">
        <v>1164</v>
      </c>
      <c r="AN249" s="2009" t="s">
        <v>2569</v>
      </c>
      <c r="AO249" s="2009">
        <v>879</v>
      </c>
      <c r="AP249" s="2010" t="s">
        <v>2570</v>
      </c>
      <c r="AQ249" s="2008">
        <v>1</v>
      </c>
      <c r="AR249" s="2008">
        <v>1706000</v>
      </c>
      <c r="AS249" s="2011">
        <v>1706000</v>
      </c>
      <c r="AT249" s="2012" t="s">
        <v>2571</v>
      </c>
    </row>
    <row r="250" spans="36:46" ht="110">
      <c r="AJ250" s="2007">
        <v>233</v>
      </c>
      <c r="AK250" s="2008" t="s">
        <v>2807</v>
      </c>
      <c r="AL250" s="2008" t="s">
        <v>2568</v>
      </c>
      <c r="AM250" s="2009">
        <v>1164</v>
      </c>
      <c r="AN250" s="2009" t="s">
        <v>2569</v>
      </c>
      <c r="AO250" s="2009">
        <v>821</v>
      </c>
      <c r="AP250" s="2010" t="s">
        <v>2570</v>
      </c>
      <c r="AQ250" s="2008">
        <v>3</v>
      </c>
      <c r="AR250" s="2008">
        <v>1597000</v>
      </c>
      <c r="AS250" s="2011">
        <v>4791000</v>
      </c>
      <c r="AT250" s="2012" t="s">
        <v>2571</v>
      </c>
    </row>
    <row r="251" spans="36:46" ht="110">
      <c r="AJ251" s="2007">
        <v>234</v>
      </c>
      <c r="AK251" s="2008" t="s">
        <v>2808</v>
      </c>
      <c r="AL251" s="2008" t="s">
        <v>2568</v>
      </c>
      <c r="AM251" s="2009">
        <v>1164</v>
      </c>
      <c r="AN251" s="2009" t="s">
        <v>2569</v>
      </c>
      <c r="AO251" s="2009">
        <v>821</v>
      </c>
      <c r="AP251" s="2010" t="s">
        <v>2570</v>
      </c>
      <c r="AQ251" s="2008">
        <v>1</v>
      </c>
      <c r="AR251" s="2008">
        <v>1597000</v>
      </c>
      <c r="AS251" s="2011">
        <v>1597000</v>
      </c>
      <c r="AT251" s="2012" t="s">
        <v>2571</v>
      </c>
    </row>
    <row r="252" spans="36:46" ht="110">
      <c r="AJ252" s="2007">
        <v>235</v>
      </c>
      <c r="AK252" s="2008" t="s">
        <v>2809</v>
      </c>
      <c r="AL252" s="2008" t="s">
        <v>2568</v>
      </c>
      <c r="AM252" s="2009">
        <v>1433</v>
      </c>
      <c r="AN252" s="2009" t="s">
        <v>2569</v>
      </c>
      <c r="AO252" s="2009">
        <v>1000</v>
      </c>
      <c r="AP252" s="2010" t="s">
        <v>2570</v>
      </c>
      <c r="AQ252" s="2008">
        <v>1</v>
      </c>
      <c r="AR252" s="2008">
        <v>2462000</v>
      </c>
      <c r="AS252" s="2011">
        <v>2462000</v>
      </c>
      <c r="AT252" s="2012" t="s">
        <v>2571</v>
      </c>
    </row>
    <row r="253" spans="36:46" ht="110">
      <c r="AJ253" s="2007">
        <v>236</v>
      </c>
      <c r="AK253" s="2008" t="s">
        <v>2810</v>
      </c>
      <c r="AL253" s="2008" t="s">
        <v>2568</v>
      </c>
      <c r="AM253" s="2009">
        <v>1433</v>
      </c>
      <c r="AN253" s="2009" t="s">
        <v>2569</v>
      </c>
      <c r="AO253" s="2009">
        <v>1000</v>
      </c>
      <c r="AP253" s="2010" t="s">
        <v>2570</v>
      </c>
      <c r="AQ253" s="2008">
        <v>1</v>
      </c>
      <c r="AR253" s="2008">
        <v>2462000</v>
      </c>
      <c r="AS253" s="2011">
        <v>2462000</v>
      </c>
      <c r="AT253" s="2012" t="s">
        <v>2571</v>
      </c>
    </row>
    <row r="254" spans="36:46" ht="110">
      <c r="AJ254" s="2007">
        <v>237</v>
      </c>
      <c r="AK254" s="2008" t="s">
        <v>2811</v>
      </c>
      <c r="AL254" s="2008" t="s">
        <v>2568</v>
      </c>
      <c r="AM254" s="2009">
        <v>1254</v>
      </c>
      <c r="AN254" s="2009" t="s">
        <v>2569</v>
      </c>
      <c r="AO254" s="2009">
        <v>750</v>
      </c>
      <c r="AP254" s="2010" t="s">
        <v>2570</v>
      </c>
      <c r="AQ254" s="2008">
        <v>1</v>
      </c>
      <c r="AR254" s="2008">
        <v>1670000</v>
      </c>
      <c r="AS254" s="2011">
        <v>1670000</v>
      </c>
      <c r="AT254" s="2012" t="s">
        <v>2571</v>
      </c>
    </row>
    <row r="255" spans="36:46" ht="110">
      <c r="AJ255" s="2007">
        <v>238</v>
      </c>
      <c r="AK255" s="2008" t="s">
        <v>2812</v>
      </c>
      <c r="AL255" s="2008" t="s">
        <v>2568</v>
      </c>
      <c r="AM255" s="2009">
        <v>1072</v>
      </c>
      <c r="AN255" s="2009" t="s">
        <v>2569</v>
      </c>
      <c r="AO255" s="2009">
        <v>1000</v>
      </c>
      <c r="AP255" s="2010" t="s">
        <v>2570</v>
      </c>
      <c r="AQ255" s="2008">
        <v>1</v>
      </c>
      <c r="AR255" s="2008">
        <v>1787000</v>
      </c>
      <c r="AS255" s="2011">
        <v>1787000</v>
      </c>
      <c r="AT255" s="2012" t="s">
        <v>2571</v>
      </c>
    </row>
    <row r="256" spans="36:46" ht="110">
      <c r="AJ256" s="2007">
        <v>239</v>
      </c>
      <c r="AK256" s="2008" t="s">
        <v>2813</v>
      </c>
      <c r="AL256" s="2008" t="s">
        <v>2568</v>
      </c>
      <c r="AM256" s="2009">
        <v>1559</v>
      </c>
      <c r="AN256" s="2009" t="s">
        <v>2569</v>
      </c>
      <c r="AO256" s="2009">
        <v>750</v>
      </c>
      <c r="AP256" s="2010" t="s">
        <v>2570</v>
      </c>
      <c r="AQ256" s="2008">
        <v>1</v>
      </c>
      <c r="AR256" s="2008">
        <v>1940000</v>
      </c>
      <c r="AS256" s="2011">
        <v>1940000</v>
      </c>
      <c r="AT256" s="2012" t="s">
        <v>2571</v>
      </c>
    </row>
    <row r="257" spans="36:46" ht="110">
      <c r="AJ257" s="2007">
        <v>240</v>
      </c>
      <c r="AK257" s="2008" t="s">
        <v>2814</v>
      </c>
      <c r="AL257" s="2008" t="s">
        <v>2568</v>
      </c>
      <c r="AM257" s="2009">
        <v>1559</v>
      </c>
      <c r="AN257" s="2009" t="s">
        <v>2569</v>
      </c>
      <c r="AO257" s="2009">
        <v>750</v>
      </c>
      <c r="AP257" s="2010" t="s">
        <v>2570</v>
      </c>
      <c r="AQ257" s="2008">
        <v>1</v>
      </c>
      <c r="AR257" s="2008">
        <v>1940000</v>
      </c>
      <c r="AS257" s="2011">
        <v>1940000</v>
      </c>
      <c r="AT257" s="2012" t="s">
        <v>2571</v>
      </c>
    </row>
    <row r="258" spans="36:46" ht="110">
      <c r="AJ258" s="2007">
        <v>241</v>
      </c>
      <c r="AK258" s="2008" t="s">
        <v>2815</v>
      </c>
      <c r="AL258" s="2008" t="s">
        <v>2568</v>
      </c>
      <c r="AM258" s="2009">
        <v>1254</v>
      </c>
      <c r="AN258" s="2009" t="s">
        <v>2569</v>
      </c>
      <c r="AO258" s="2009">
        <v>750</v>
      </c>
      <c r="AP258" s="2010" t="s">
        <v>2570</v>
      </c>
      <c r="AQ258" s="2008">
        <v>1</v>
      </c>
      <c r="AR258" s="2008">
        <v>1572000</v>
      </c>
      <c r="AS258" s="2011">
        <v>1572000</v>
      </c>
      <c r="AT258" s="2012" t="s">
        <v>2571</v>
      </c>
    </row>
    <row r="259" spans="36:46" ht="110">
      <c r="AJ259" s="2007">
        <v>242</v>
      </c>
      <c r="AK259" s="2008" t="s">
        <v>2816</v>
      </c>
      <c r="AL259" s="2008" t="s">
        <v>2568</v>
      </c>
      <c r="AM259" s="2009">
        <v>1037</v>
      </c>
      <c r="AN259" s="2009" t="s">
        <v>2569</v>
      </c>
      <c r="AO259" s="2009">
        <v>510</v>
      </c>
      <c r="AP259" s="2010" t="s">
        <v>2570</v>
      </c>
      <c r="AQ259" s="2008">
        <v>2</v>
      </c>
      <c r="AR259" s="2008">
        <v>905000</v>
      </c>
      <c r="AS259" s="2011">
        <v>1810000</v>
      </c>
      <c r="AT259" s="2012" t="s">
        <v>2571</v>
      </c>
    </row>
    <row r="260" spans="36:46" ht="110">
      <c r="AJ260" s="2007">
        <v>243</v>
      </c>
      <c r="AK260" s="2008" t="s">
        <v>2817</v>
      </c>
      <c r="AL260" s="2008" t="s">
        <v>2568</v>
      </c>
      <c r="AM260" s="2009">
        <v>1164</v>
      </c>
      <c r="AN260" s="2009" t="s">
        <v>2569</v>
      </c>
      <c r="AO260" s="2009">
        <v>1000</v>
      </c>
      <c r="AP260" s="2010" t="s">
        <v>2570</v>
      </c>
      <c r="AQ260" s="2008">
        <v>1</v>
      </c>
      <c r="AR260" s="2008">
        <v>1934000</v>
      </c>
      <c r="AS260" s="2011">
        <v>1934000</v>
      </c>
      <c r="AT260" s="2012" t="s">
        <v>2571</v>
      </c>
    </row>
    <row r="261" spans="36:46" ht="110">
      <c r="AJ261" s="2007">
        <v>244</v>
      </c>
      <c r="AK261" s="2008" t="s">
        <v>2818</v>
      </c>
      <c r="AL261" s="2008" t="s">
        <v>2568</v>
      </c>
      <c r="AM261" s="2009">
        <v>1164</v>
      </c>
      <c r="AN261" s="2009" t="s">
        <v>2569</v>
      </c>
      <c r="AO261" s="2009">
        <v>642</v>
      </c>
      <c r="AP261" s="2010" t="s">
        <v>2570</v>
      </c>
      <c r="AQ261" s="2008">
        <v>1</v>
      </c>
      <c r="AR261" s="2008">
        <v>1260000</v>
      </c>
      <c r="AS261" s="2011">
        <v>1260000</v>
      </c>
      <c r="AT261" s="2012" t="s">
        <v>2571</v>
      </c>
    </row>
    <row r="262" spans="36:46" ht="110">
      <c r="AJ262" s="2007">
        <v>245</v>
      </c>
      <c r="AK262" s="2008" t="s">
        <v>2819</v>
      </c>
      <c r="AL262" s="2008" t="s">
        <v>2568</v>
      </c>
      <c r="AM262" s="2009">
        <v>1559</v>
      </c>
      <c r="AN262" s="2009" t="s">
        <v>2569</v>
      </c>
      <c r="AO262" s="2009">
        <v>750</v>
      </c>
      <c r="AP262" s="2010" t="s">
        <v>2570</v>
      </c>
      <c r="AQ262" s="2008">
        <v>1</v>
      </c>
      <c r="AR262" s="2008">
        <v>2111000</v>
      </c>
      <c r="AS262" s="2011">
        <v>2111000</v>
      </c>
      <c r="AT262" s="2012" t="s">
        <v>2571</v>
      </c>
    </row>
    <row r="263" spans="36:46" ht="110">
      <c r="AJ263" s="2007">
        <v>246</v>
      </c>
      <c r="AK263" s="2008" t="s">
        <v>2820</v>
      </c>
      <c r="AL263" s="2008" t="s">
        <v>2568</v>
      </c>
      <c r="AM263" s="2009">
        <v>1559</v>
      </c>
      <c r="AN263" s="2009" t="s">
        <v>2569</v>
      </c>
      <c r="AO263" s="2009">
        <v>750</v>
      </c>
      <c r="AP263" s="2010" t="s">
        <v>2570</v>
      </c>
      <c r="AQ263" s="2008">
        <v>1</v>
      </c>
      <c r="AR263" s="2008">
        <v>2111000</v>
      </c>
      <c r="AS263" s="2011">
        <v>2111000</v>
      </c>
      <c r="AT263" s="2012" t="s">
        <v>2571</v>
      </c>
    </row>
    <row r="264" spans="36:46" ht="110">
      <c r="AJ264" s="2007">
        <v>247</v>
      </c>
      <c r="AK264" s="2008" t="s">
        <v>2821</v>
      </c>
      <c r="AL264" s="2008" t="s">
        <v>2568</v>
      </c>
      <c r="AM264" s="2009">
        <v>1199</v>
      </c>
      <c r="AN264" s="2009" t="s">
        <v>2569</v>
      </c>
      <c r="AO264" s="2009">
        <v>832</v>
      </c>
      <c r="AP264" s="2010" t="s">
        <v>2570</v>
      </c>
      <c r="AQ264" s="2008">
        <v>1</v>
      </c>
      <c r="AR264" s="2008">
        <v>1664000</v>
      </c>
      <c r="AS264" s="2011">
        <v>1664000</v>
      </c>
      <c r="AT264" s="2012" t="s">
        <v>2571</v>
      </c>
    </row>
    <row r="265" spans="36:46" ht="110">
      <c r="AJ265" s="2007">
        <v>248</v>
      </c>
      <c r="AK265" s="2008" t="s">
        <v>2822</v>
      </c>
      <c r="AL265" s="2008" t="s">
        <v>2568</v>
      </c>
      <c r="AM265" s="2009">
        <v>1117</v>
      </c>
      <c r="AN265" s="2009" t="s">
        <v>2569</v>
      </c>
      <c r="AO265" s="2009">
        <v>1019</v>
      </c>
      <c r="AP265" s="2010" t="s">
        <v>2570</v>
      </c>
      <c r="AQ265" s="2008">
        <v>1</v>
      </c>
      <c r="AR265" s="2008">
        <v>1893000</v>
      </c>
      <c r="AS265" s="2011">
        <v>1893000</v>
      </c>
      <c r="AT265" s="2012" t="s">
        <v>2571</v>
      </c>
    </row>
    <row r="266" spans="36:46" ht="110">
      <c r="AJ266" s="2007">
        <v>249</v>
      </c>
      <c r="AK266" s="2008" t="s">
        <v>2823</v>
      </c>
      <c r="AL266" s="2008" t="s">
        <v>2568</v>
      </c>
      <c r="AM266" s="2009">
        <v>1203</v>
      </c>
      <c r="AN266" s="2009" t="s">
        <v>2569</v>
      </c>
      <c r="AO266" s="2009">
        <v>1000</v>
      </c>
      <c r="AP266" s="2010" t="s">
        <v>2570</v>
      </c>
      <c r="AQ266" s="2008">
        <v>1</v>
      </c>
      <c r="AR266" s="2008">
        <v>1996000</v>
      </c>
      <c r="AS266" s="2011">
        <v>1996000</v>
      </c>
      <c r="AT266" s="2012" t="s">
        <v>2571</v>
      </c>
    </row>
    <row r="267" spans="36:46" ht="110">
      <c r="AJ267" s="2007">
        <v>250</v>
      </c>
      <c r="AK267" s="2008" t="s">
        <v>2824</v>
      </c>
      <c r="AL267" s="2008" t="s">
        <v>2568</v>
      </c>
      <c r="AM267" s="2009">
        <v>1199</v>
      </c>
      <c r="AN267" s="2009" t="s">
        <v>2569</v>
      </c>
      <c r="AO267" s="2009">
        <v>867</v>
      </c>
      <c r="AP267" s="2010" t="s">
        <v>2570</v>
      </c>
      <c r="AQ267" s="2008">
        <v>1</v>
      </c>
      <c r="AR267" s="2008">
        <v>1732000</v>
      </c>
      <c r="AS267" s="2011">
        <v>1732000</v>
      </c>
      <c r="AT267" s="2012" t="s">
        <v>2571</v>
      </c>
    </row>
    <row r="268" spans="36:46" ht="110">
      <c r="AJ268" s="2007">
        <v>251</v>
      </c>
      <c r="AK268" s="2008" t="s">
        <v>2825</v>
      </c>
      <c r="AL268" s="2008" t="s">
        <v>2568</v>
      </c>
      <c r="AM268" s="2009">
        <v>1204</v>
      </c>
      <c r="AN268" s="2009" t="s">
        <v>2569</v>
      </c>
      <c r="AO268" s="2009">
        <v>1022</v>
      </c>
      <c r="AP268" s="2010" t="s">
        <v>2570</v>
      </c>
      <c r="AQ268" s="2008">
        <v>1</v>
      </c>
      <c r="AR268" s="2008">
        <v>2040000</v>
      </c>
      <c r="AS268" s="2011">
        <v>2040000</v>
      </c>
      <c r="AT268" s="2012" t="s">
        <v>2571</v>
      </c>
    </row>
    <row r="269" spans="36:46" ht="110">
      <c r="AJ269" s="2007">
        <v>252</v>
      </c>
      <c r="AK269" s="2008" t="s">
        <v>2826</v>
      </c>
      <c r="AL269" s="2008" t="s">
        <v>2568</v>
      </c>
      <c r="AM269" s="2009">
        <v>1356</v>
      </c>
      <c r="AN269" s="2009" t="s">
        <v>2569</v>
      </c>
      <c r="AO269" s="2009">
        <v>424</v>
      </c>
      <c r="AP269" s="2010" t="s">
        <v>2570</v>
      </c>
      <c r="AQ269" s="2008">
        <v>1</v>
      </c>
      <c r="AR269" s="2008">
        <v>984000</v>
      </c>
      <c r="AS269" s="2011">
        <v>984000</v>
      </c>
      <c r="AT269" s="2012" t="s">
        <v>2571</v>
      </c>
    </row>
    <row r="270" spans="36:46" ht="110">
      <c r="AJ270" s="2007">
        <v>253</v>
      </c>
      <c r="AK270" s="2008" t="s">
        <v>2827</v>
      </c>
      <c r="AL270" s="2008" t="s">
        <v>2568</v>
      </c>
      <c r="AM270" s="2009">
        <v>1204</v>
      </c>
      <c r="AN270" s="2009" t="s">
        <v>2569</v>
      </c>
      <c r="AO270" s="2009">
        <v>1208</v>
      </c>
      <c r="AP270" s="2010" t="s">
        <v>2570</v>
      </c>
      <c r="AQ270" s="2008">
        <v>1</v>
      </c>
      <c r="AR270" s="2008">
        <v>2402000</v>
      </c>
      <c r="AS270" s="2011">
        <v>2402000</v>
      </c>
      <c r="AT270" s="2012" t="s">
        <v>2571</v>
      </c>
    </row>
    <row r="271" spans="36:46" ht="110">
      <c r="AJ271" s="2007">
        <v>254</v>
      </c>
      <c r="AK271" s="2008" t="s">
        <v>2828</v>
      </c>
      <c r="AL271" s="2008" t="s">
        <v>2568</v>
      </c>
      <c r="AM271" s="2009">
        <v>1199</v>
      </c>
      <c r="AN271" s="2009" t="s">
        <v>2569</v>
      </c>
      <c r="AO271" s="2009">
        <v>835</v>
      </c>
      <c r="AP271" s="2010" t="s">
        <v>2570</v>
      </c>
      <c r="AQ271" s="2008">
        <v>1</v>
      </c>
      <c r="AR271" s="2008">
        <v>1670000</v>
      </c>
      <c r="AS271" s="2011">
        <v>1670000</v>
      </c>
      <c r="AT271" s="2012" t="s">
        <v>2571</v>
      </c>
    </row>
    <row r="272" spans="36:46" ht="110">
      <c r="AJ272" s="2007">
        <v>255</v>
      </c>
      <c r="AK272" s="2008" t="s">
        <v>2829</v>
      </c>
      <c r="AL272" s="2008" t="s">
        <v>2568</v>
      </c>
      <c r="AM272" s="2009">
        <v>1001</v>
      </c>
      <c r="AN272" s="2009" t="s">
        <v>2569</v>
      </c>
      <c r="AO272" s="2009">
        <v>1207</v>
      </c>
      <c r="AP272" s="2010" t="s">
        <v>2570</v>
      </c>
      <c r="AQ272" s="2008">
        <v>1</v>
      </c>
      <c r="AR272" s="2008">
        <v>2011000</v>
      </c>
      <c r="AS272" s="2011">
        <v>2011000</v>
      </c>
      <c r="AT272" s="2012" t="s">
        <v>2571</v>
      </c>
    </row>
    <row r="273" spans="36:46" ht="110">
      <c r="AJ273" s="2007">
        <v>256</v>
      </c>
      <c r="AK273" s="2008" t="s">
        <v>2830</v>
      </c>
      <c r="AL273" s="2008" t="s">
        <v>2568</v>
      </c>
      <c r="AM273" s="2009">
        <v>1504</v>
      </c>
      <c r="AN273" s="2009" t="s">
        <v>2569</v>
      </c>
      <c r="AO273" s="2009">
        <v>528</v>
      </c>
      <c r="AP273" s="2010" t="s">
        <v>2570</v>
      </c>
      <c r="AQ273" s="2010">
        <v>1</v>
      </c>
      <c r="AR273" s="2008">
        <v>1338000</v>
      </c>
      <c r="AS273" s="2011">
        <v>1338000</v>
      </c>
      <c r="AT273" s="2012" t="s">
        <v>2641</v>
      </c>
    </row>
    <row r="274" spans="36:46" ht="110">
      <c r="AJ274" s="2007">
        <v>257</v>
      </c>
      <c r="AK274" s="2008" t="s">
        <v>2831</v>
      </c>
      <c r="AL274" s="2008" t="s">
        <v>2568</v>
      </c>
      <c r="AM274" s="2009">
        <v>1504</v>
      </c>
      <c r="AN274" s="2009" t="s">
        <v>2569</v>
      </c>
      <c r="AO274" s="2009">
        <v>1000</v>
      </c>
      <c r="AP274" s="2010" t="s">
        <v>2570</v>
      </c>
      <c r="AQ274" s="2010">
        <v>3</v>
      </c>
      <c r="AR274" s="2008">
        <v>2476000</v>
      </c>
      <c r="AS274" s="2011">
        <v>7428000</v>
      </c>
      <c r="AT274" s="2012" t="s">
        <v>2641</v>
      </c>
    </row>
    <row r="275" spans="36:46" ht="110">
      <c r="AJ275" s="2007">
        <v>258</v>
      </c>
      <c r="AK275" s="2008" t="s">
        <v>2832</v>
      </c>
      <c r="AL275" s="2008" t="s">
        <v>2568</v>
      </c>
      <c r="AM275" s="2009">
        <v>1504</v>
      </c>
      <c r="AN275" s="2009" t="s">
        <v>2569</v>
      </c>
      <c r="AO275" s="2009">
        <v>1000</v>
      </c>
      <c r="AP275" s="2010" t="s">
        <v>2570</v>
      </c>
      <c r="AQ275" s="2010">
        <v>1</v>
      </c>
      <c r="AR275" s="2008">
        <v>2476000</v>
      </c>
      <c r="AS275" s="2011">
        <v>2476000</v>
      </c>
      <c r="AT275" s="2012" t="s">
        <v>2641</v>
      </c>
    </row>
    <row r="276" spans="36:46" ht="110">
      <c r="AJ276" s="2007">
        <v>259</v>
      </c>
      <c r="AK276" s="2008" t="s">
        <v>2833</v>
      </c>
      <c r="AL276" s="2008" t="s">
        <v>2568</v>
      </c>
      <c r="AM276" s="2009">
        <v>1199</v>
      </c>
      <c r="AN276" s="2009" t="s">
        <v>2569</v>
      </c>
      <c r="AO276" s="2009">
        <v>1000</v>
      </c>
      <c r="AP276" s="2010" t="s">
        <v>2570</v>
      </c>
      <c r="AQ276" s="2010">
        <v>2</v>
      </c>
      <c r="AR276" s="2008">
        <v>1990000</v>
      </c>
      <c r="AS276" s="2011">
        <v>3980000</v>
      </c>
      <c r="AT276" s="2012" t="s">
        <v>2641</v>
      </c>
    </row>
    <row r="277" spans="36:46" ht="110">
      <c r="AJ277" s="2007">
        <v>260</v>
      </c>
      <c r="AK277" s="2008" t="s">
        <v>2834</v>
      </c>
      <c r="AL277" s="2008" t="s">
        <v>2568</v>
      </c>
      <c r="AM277" s="2009">
        <v>2190</v>
      </c>
      <c r="AN277" s="2009" t="s">
        <v>2569</v>
      </c>
      <c r="AO277" s="2009">
        <v>1385</v>
      </c>
      <c r="AP277" s="2010" t="s">
        <v>2570</v>
      </c>
      <c r="AQ277" s="2008">
        <v>1</v>
      </c>
      <c r="AR277" s="2008">
        <v>5073000</v>
      </c>
      <c r="AS277" s="2011">
        <v>5073000</v>
      </c>
      <c r="AT277" s="2012" t="s">
        <v>2571</v>
      </c>
    </row>
    <row r="278" spans="36:46" ht="110">
      <c r="AJ278" s="2007">
        <v>261</v>
      </c>
      <c r="AK278" s="2008" t="s">
        <v>2835</v>
      </c>
      <c r="AL278" s="2008" t="s">
        <v>2568</v>
      </c>
      <c r="AM278" s="2009">
        <v>2190</v>
      </c>
      <c r="AN278" s="2009" t="s">
        <v>2569</v>
      </c>
      <c r="AO278" s="2009">
        <v>932</v>
      </c>
      <c r="AP278" s="2010" t="s">
        <v>2570</v>
      </c>
      <c r="AQ278" s="2008">
        <v>1</v>
      </c>
      <c r="AR278" s="2008">
        <v>3389000</v>
      </c>
      <c r="AS278" s="2011">
        <v>3389000</v>
      </c>
      <c r="AT278" s="2012" t="s">
        <v>2571</v>
      </c>
    </row>
    <row r="279" spans="36:46" ht="110">
      <c r="AJ279" s="2007">
        <v>262</v>
      </c>
      <c r="AK279" s="2008" t="s">
        <v>2836</v>
      </c>
      <c r="AL279" s="2008" t="s">
        <v>2568</v>
      </c>
      <c r="AM279" s="2009">
        <v>2190</v>
      </c>
      <c r="AN279" s="2009" t="s">
        <v>2569</v>
      </c>
      <c r="AO279" s="2009">
        <v>1068</v>
      </c>
      <c r="AP279" s="2010" t="s">
        <v>2570</v>
      </c>
      <c r="AQ279" s="2008">
        <v>1</v>
      </c>
      <c r="AR279" s="2008">
        <v>3862000</v>
      </c>
      <c r="AS279" s="2011">
        <v>3862000</v>
      </c>
      <c r="AT279" s="2012" t="s">
        <v>2571</v>
      </c>
    </row>
    <row r="280" spans="36:46" ht="110">
      <c r="AJ280" s="2007">
        <v>263</v>
      </c>
      <c r="AK280" s="2008" t="s">
        <v>2837</v>
      </c>
      <c r="AL280" s="2008" t="s">
        <v>2568</v>
      </c>
      <c r="AM280" s="2009">
        <v>2190</v>
      </c>
      <c r="AN280" s="2009" t="s">
        <v>2569</v>
      </c>
      <c r="AO280" s="2009">
        <v>615</v>
      </c>
      <c r="AP280" s="2010" t="s">
        <v>2570</v>
      </c>
      <c r="AQ280" s="2008">
        <v>1</v>
      </c>
      <c r="AR280" s="2008">
        <v>2398000</v>
      </c>
      <c r="AS280" s="2011">
        <v>2398000</v>
      </c>
      <c r="AT280" s="2012" t="s">
        <v>2571</v>
      </c>
    </row>
    <row r="281" spans="36:46" ht="110">
      <c r="AJ281" s="2007">
        <v>264</v>
      </c>
      <c r="AK281" s="2008" t="s">
        <v>2838</v>
      </c>
      <c r="AL281" s="2008" t="s">
        <v>2568</v>
      </c>
      <c r="AM281" s="2009">
        <v>1199</v>
      </c>
      <c r="AN281" s="2009" t="s">
        <v>2569</v>
      </c>
      <c r="AO281" s="2009">
        <v>709</v>
      </c>
      <c r="AP281" s="2010" t="s">
        <v>2570</v>
      </c>
      <c r="AQ281" s="2008">
        <v>1</v>
      </c>
      <c r="AR281" s="2008">
        <v>1426000</v>
      </c>
      <c r="AS281" s="2011">
        <v>1426000</v>
      </c>
      <c r="AT281" s="2012" t="s">
        <v>2571</v>
      </c>
    </row>
    <row r="282" spans="36:46" ht="110">
      <c r="AJ282" s="2007">
        <v>265</v>
      </c>
      <c r="AK282" s="2008" t="s">
        <v>2839</v>
      </c>
      <c r="AL282" s="2008" t="s">
        <v>2568</v>
      </c>
      <c r="AM282" s="2008">
        <v>1453</v>
      </c>
      <c r="AN282" s="2009" t="s">
        <v>2569</v>
      </c>
      <c r="AO282" s="2009">
        <v>1094</v>
      </c>
      <c r="AP282" s="2010" t="s">
        <v>2570</v>
      </c>
      <c r="AQ282" s="2008">
        <v>1</v>
      </c>
      <c r="AR282" s="2008">
        <v>2681000</v>
      </c>
      <c r="AS282" s="2011">
        <v>2681000</v>
      </c>
      <c r="AT282" s="2012" t="s">
        <v>2571</v>
      </c>
    </row>
    <row r="283" spans="36:46" ht="110">
      <c r="AJ283" s="2007">
        <v>266</v>
      </c>
      <c r="AK283" s="2008" t="s">
        <v>2840</v>
      </c>
      <c r="AL283" s="2008" t="s">
        <v>2568</v>
      </c>
      <c r="AM283" s="2008">
        <v>1453</v>
      </c>
      <c r="AN283" s="2009" t="s">
        <v>2569</v>
      </c>
      <c r="AO283" s="2009">
        <v>1336</v>
      </c>
      <c r="AP283" s="2010" t="s">
        <v>2570</v>
      </c>
      <c r="AQ283" s="2008">
        <v>1</v>
      </c>
      <c r="AR283" s="2008">
        <v>3245000</v>
      </c>
      <c r="AS283" s="2011">
        <v>3245000</v>
      </c>
      <c r="AT283" s="2012" t="s">
        <v>2571</v>
      </c>
    </row>
    <row r="284" spans="36:46" ht="110">
      <c r="AJ284" s="2007">
        <v>267</v>
      </c>
      <c r="AK284" s="2008" t="s">
        <v>2841</v>
      </c>
      <c r="AL284" s="2008" t="s">
        <v>2568</v>
      </c>
      <c r="AM284" s="2008">
        <v>1453</v>
      </c>
      <c r="AN284" s="2009" t="s">
        <v>2569</v>
      </c>
      <c r="AO284" s="2009">
        <v>1310</v>
      </c>
      <c r="AP284" s="2010" t="s">
        <v>2570</v>
      </c>
      <c r="AQ284" s="2008">
        <v>1</v>
      </c>
      <c r="AR284" s="2008">
        <v>3152000</v>
      </c>
      <c r="AS284" s="2011">
        <v>3152000</v>
      </c>
      <c r="AT284" s="2012" t="s">
        <v>2571</v>
      </c>
    </row>
    <row r="285" spans="36:46" ht="110">
      <c r="AJ285" s="2007">
        <v>268</v>
      </c>
      <c r="AK285" s="2008" t="s">
        <v>2842</v>
      </c>
      <c r="AL285" s="2008" t="s">
        <v>2568</v>
      </c>
      <c r="AM285" s="2008">
        <v>1453</v>
      </c>
      <c r="AN285" s="2009" t="s">
        <v>2569</v>
      </c>
      <c r="AO285" s="2009">
        <v>1226</v>
      </c>
      <c r="AP285" s="2010" t="s">
        <v>2570</v>
      </c>
      <c r="AQ285" s="2008">
        <v>1</v>
      </c>
      <c r="AR285" s="2008">
        <v>2956000</v>
      </c>
      <c r="AS285" s="2011">
        <v>2956000</v>
      </c>
      <c r="AT285" s="2012" t="s">
        <v>2571</v>
      </c>
    </row>
    <row r="286" spans="36:46" ht="110">
      <c r="AJ286" s="2007">
        <v>269</v>
      </c>
      <c r="AK286" s="2008" t="s">
        <v>2843</v>
      </c>
      <c r="AL286" s="2008" t="s">
        <v>2568</v>
      </c>
      <c r="AM286" s="2008">
        <v>1453</v>
      </c>
      <c r="AN286" s="2009" t="s">
        <v>2569</v>
      </c>
      <c r="AO286" s="2009">
        <v>1164</v>
      </c>
      <c r="AP286" s="2010" t="s">
        <v>2570</v>
      </c>
      <c r="AQ286" s="2008">
        <v>1</v>
      </c>
      <c r="AR286" s="2008">
        <v>2812000</v>
      </c>
      <c r="AS286" s="2011">
        <v>2812000</v>
      </c>
      <c r="AT286" s="2012" t="s">
        <v>2571</v>
      </c>
    </row>
    <row r="287" spans="36:46" ht="110">
      <c r="AJ287" s="2007">
        <v>270</v>
      </c>
      <c r="AK287" s="2008" t="s">
        <v>2844</v>
      </c>
      <c r="AL287" s="2008" t="s">
        <v>2568</v>
      </c>
      <c r="AM287" s="2008">
        <v>1438</v>
      </c>
      <c r="AN287" s="2009" t="s">
        <v>2569</v>
      </c>
      <c r="AO287" s="2009">
        <v>1310</v>
      </c>
      <c r="AP287" s="2010" t="s">
        <v>2570</v>
      </c>
      <c r="AQ287" s="2008">
        <v>1</v>
      </c>
      <c r="AR287" s="2008">
        <v>3121000</v>
      </c>
      <c r="AS287" s="2011">
        <v>3121000</v>
      </c>
      <c r="AT287" s="2012" t="s">
        <v>2571</v>
      </c>
    </row>
    <row r="288" spans="36:46" ht="110">
      <c r="AJ288" s="2007">
        <v>271</v>
      </c>
      <c r="AK288" s="2008" t="s">
        <v>2845</v>
      </c>
      <c r="AL288" s="2008" t="s">
        <v>2568</v>
      </c>
      <c r="AM288" s="2008">
        <v>1438</v>
      </c>
      <c r="AN288" s="2009" t="s">
        <v>2569</v>
      </c>
      <c r="AO288" s="2009">
        <v>1266</v>
      </c>
      <c r="AP288" s="2010" t="s">
        <v>2570</v>
      </c>
      <c r="AQ288" s="2008">
        <v>1</v>
      </c>
      <c r="AR288" s="2008">
        <v>3019000</v>
      </c>
      <c r="AS288" s="2011">
        <v>3019000</v>
      </c>
      <c r="AT288" s="2012" t="s">
        <v>2571</v>
      </c>
    </row>
    <row r="289" spans="36:46" ht="110">
      <c r="AJ289" s="2007">
        <v>272</v>
      </c>
      <c r="AK289" s="2008" t="s">
        <v>2846</v>
      </c>
      <c r="AL289" s="2008" t="s">
        <v>2568</v>
      </c>
      <c r="AM289" s="2008">
        <v>1438</v>
      </c>
      <c r="AN289" s="2009" t="s">
        <v>2569</v>
      </c>
      <c r="AO289" s="2009">
        <v>1164</v>
      </c>
      <c r="AP289" s="2010" t="s">
        <v>2570</v>
      </c>
      <c r="AQ289" s="2008">
        <v>1</v>
      </c>
      <c r="AR289" s="2008">
        <v>2784000</v>
      </c>
      <c r="AS289" s="2011">
        <v>2784000</v>
      </c>
      <c r="AT289" s="2012" t="s">
        <v>2571</v>
      </c>
    </row>
    <row r="290" spans="36:46" ht="110">
      <c r="AJ290" s="2007">
        <v>273</v>
      </c>
      <c r="AK290" s="2008" t="s">
        <v>2847</v>
      </c>
      <c r="AL290" s="2008" t="s">
        <v>2568</v>
      </c>
      <c r="AM290" s="2008">
        <v>1433</v>
      </c>
      <c r="AN290" s="2009" t="s">
        <v>2569</v>
      </c>
      <c r="AO290" s="2009">
        <v>1336</v>
      </c>
      <c r="AP290" s="2010" t="s">
        <v>2570</v>
      </c>
      <c r="AQ290" s="2008">
        <v>1</v>
      </c>
      <c r="AR290" s="2008">
        <v>3205000</v>
      </c>
      <c r="AS290" s="2011">
        <v>3205000</v>
      </c>
      <c r="AT290" s="2012" t="s">
        <v>2571</v>
      </c>
    </row>
    <row r="291" spans="36:46" ht="110">
      <c r="AJ291" s="2007">
        <v>274</v>
      </c>
      <c r="AK291" s="2008" t="s">
        <v>2848</v>
      </c>
      <c r="AL291" s="2008" t="s">
        <v>2568</v>
      </c>
      <c r="AM291" s="2008">
        <v>1433</v>
      </c>
      <c r="AN291" s="2009" t="s">
        <v>2569</v>
      </c>
      <c r="AO291" s="2009">
        <v>1096</v>
      </c>
      <c r="AP291" s="2010" t="s">
        <v>2570</v>
      </c>
      <c r="AQ291" s="2008">
        <v>1</v>
      </c>
      <c r="AR291" s="2008">
        <v>2653000</v>
      </c>
      <c r="AS291" s="2011">
        <v>2653000</v>
      </c>
      <c r="AT291" s="2012" t="s">
        <v>2571</v>
      </c>
    </row>
    <row r="292" spans="36:46" ht="110">
      <c r="AJ292" s="2007">
        <v>275</v>
      </c>
      <c r="AK292" s="2008" t="s">
        <v>2849</v>
      </c>
      <c r="AL292" s="2008" t="s">
        <v>2568</v>
      </c>
      <c r="AM292" s="2008">
        <v>1433</v>
      </c>
      <c r="AN292" s="2009" t="s">
        <v>2569</v>
      </c>
      <c r="AO292" s="2009">
        <v>1120</v>
      </c>
      <c r="AP292" s="2010" t="s">
        <v>2570</v>
      </c>
      <c r="AQ292" s="2008">
        <v>1</v>
      </c>
      <c r="AR292" s="2008">
        <v>2674000</v>
      </c>
      <c r="AS292" s="2011">
        <v>2674000</v>
      </c>
      <c r="AT292" s="2012" t="s">
        <v>2571</v>
      </c>
    </row>
    <row r="293" spans="36:46" ht="110">
      <c r="AJ293" s="2007">
        <v>276</v>
      </c>
      <c r="AK293" s="2008" t="s">
        <v>2850</v>
      </c>
      <c r="AL293" s="2008" t="s">
        <v>2568</v>
      </c>
      <c r="AM293" s="2008">
        <v>1433</v>
      </c>
      <c r="AN293" s="2009" t="s">
        <v>2569</v>
      </c>
      <c r="AO293" s="2009">
        <v>1120</v>
      </c>
      <c r="AP293" s="2010" t="s">
        <v>2570</v>
      </c>
      <c r="AQ293" s="2008">
        <v>1</v>
      </c>
      <c r="AR293" s="2008">
        <v>2674000</v>
      </c>
      <c r="AS293" s="2011">
        <v>2674000</v>
      </c>
      <c r="AT293" s="2012" t="s">
        <v>2571</v>
      </c>
    </row>
    <row r="294" spans="36:46" ht="110">
      <c r="AJ294" s="2007">
        <v>277</v>
      </c>
      <c r="AK294" s="2008" t="s">
        <v>2851</v>
      </c>
      <c r="AL294" s="2008" t="s">
        <v>2568</v>
      </c>
      <c r="AM294" s="2008">
        <v>1433</v>
      </c>
      <c r="AN294" s="2009" t="s">
        <v>2569</v>
      </c>
      <c r="AO294" s="2009">
        <v>1310</v>
      </c>
      <c r="AP294" s="2010" t="s">
        <v>2570</v>
      </c>
      <c r="AQ294" s="2008">
        <v>1</v>
      </c>
      <c r="AR294" s="2008">
        <v>3111000</v>
      </c>
      <c r="AS294" s="2011">
        <v>3111000</v>
      </c>
      <c r="AT294" s="2012" t="s">
        <v>2571</v>
      </c>
    </row>
    <row r="295" spans="36:46" ht="110">
      <c r="AJ295" s="2007">
        <v>278</v>
      </c>
      <c r="AK295" s="2008" t="s">
        <v>2852</v>
      </c>
      <c r="AL295" s="2008" t="s">
        <v>2568</v>
      </c>
      <c r="AM295" s="2008">
        <v>1433</v>
      </c>
      <c r="AN295" s="2009" t="s">
        <v>2569</v>
      </c>
      <c r="AO295" s="2009">
        <v>1310</v>
      </c>
      <c r="AP295" s="2010" t="s">
        <v>2570</v>
      </c>
      <c r="AQ295" s="2008">
        <v>1</v>
      </c>
      <c r="AR295" s="2008">
        <v>3111000</v>
      </c>
      <c r="AS295" s="2011">
        <v>3111000</v>
      </c>
      <c r="AT295" s="2012" t="s">
        <v>2571</v>
      </c>
    </row>
    <row r="296" spans="36:46" ht="110">
      <c r="AJ296" s="2007">
        <v>279</v>
      </c>
      <c r="AK296" s="2008" t="s">
        <v>2853</v>
      </c>
      <c r="AL296" s="2008" t="s">
        <v>2568</v>
      </c>
      <c r="AM296" s="2008">
        <v>1433</v>
      </c>
      <c r="AN296" s="2009" t="s">
        <v>2569</v>
      </c>
      <c r="AO296" s="2009">
        <v>1028</v>
      </c>
      <c r="AP296" s="2010" t="s">
        <v>2570</v>
      </c>
      <c r="AQ296" s="2008">
        <v>1</v>
      </c>
      <c r="AR296" s="2008">
        <v>2462000</v>
      </c>
      <c r="AS296" s="2011">
        <v>2462000</v>
      </c>
      <c r="AT296" s="2012" t="s">
        <v>2571</v>
      </c>
    </row>
    <row r="297" spans="36:46" ht="110">
      <c r="AJ297" s="2007">
        <v>280</v>
      </c>
      <c r="AK297" s="2008" t="s">
        <v>2854</v>
      </c>
      <c r="AL297" s="2008" t="s">
        <v>2568</v>
      </c>
      <c r="AM297" s="2008">
        <v>1433</v>
      </c>
      <c r="AN297" s="2009" t="s">
        <v>2569</v>
      </c>
      <c r="AO297" s="2009">
        <v>1028</v>
      </c>
      <c r="AP297" s="2010" t="s">
        <v>2570</v>
      </c>
      <c r="AQ297" s="2008">
        <v>1</v>
      </c>
      <c r="AR297" s="2008">
        <v>2462000</v>
      </c>
      <c r="AS297" s="2011">
        <v>2462000</v>
      </c>
      <c r="AT297" s="2012" t="s">
        <v>2571</v>
      </c>
    </row>
    <row r="298" spans="36:46" ht="110">
      <c r="AJ298" s="2007">
        <v>281</v>
      </c>
      <c r="AK298" s="2008" t="s">
        <v>2855</v>
      </c>
      <c r="AL298" s="2008" t="s">
        <v>2568</v>
      </c>
      <c r="AM298" s="2008">
        <v>1433</v>
      </c>
      <c r="AN298" s="2009" t="s">
        <v>2569</v>
      </c>
      <c r="AO298" s="2009">
        <v>1402</v>
      </c>
      <c r="AP298" s="2010" t="s">
        <v>2570</v>
      </c>
      <c r="AQ298" s="2008">
        <v>1</v>
      </c>
      <c r="AR298" s="2008">
        <v>3322000</v>
      </c>
      <c r="AS298" s="2011">
        <v>3322000</v>
      </c>
      <c r="AT298" s="2012" t="s">
        <v>2571</v>
      </c>
    </row>
    <row r="299" spans="36:46" ht="110">
      <c r="AJ299" s="2007">
        <v>282</v>
      </c>
      <c r="AK299" s="2008" t="s">
        <v>2856</v>
      </c>
      <c r="AL299" s="2008" t="s">
        <v>2568</v>
      </c>
      <c r="AM299" s="2008">
        <v>2910</v>
      </c>
      <c r="AN299" s="2009" t="s">
        <v>2569</v>
      </c>
      <c r="AO299" s="2009">
        <v>497</v>
      </c>
      <c r="AP299" s="2010" t="s">
        <v>2570</v>
      </c>
      <c r="AQ299" s="2008">
        <v>1</v>
      </c>
      <c r="AR299" s="2008">
        <v>2548000</v>
      </c>
      <c r="AS299" s="2011">
        <v>2548000</v>
      </c>
      <c r="AT299" s="2012" t="s">
        <v>2571</v>
      </c>
    </row>
    <row r="300" spans="36:46" ht="110">
      <c r="AJ300" s="2007">
        <v>283</v>
      </c>
      <c r="AK300" s="2008" t="s">
        <v>2857</v>
      </c>
      <c r="AL300" s="2008" t="s">
        <v>2568</v>
      </c>
      <c r="AM300" s="2008">
        <v>1360</v>
      </c>
      <c r="AN300" s="2009" t="s">
        <v>2569</v>
      </c>
      <c r="AO300" s="2009">
        <v>271</v>
      </c>
      <c r="AP300" s="2010" t="s">
        <v>2570</v>
      </c>
      <c r="AQ300" s="2008">
        <v>1</v>
      </c>
      <c r="AR300" s="2008">
        <v>687000</v>
      </c>
      <c r="AS300" s="2011">
        <v>687000</v>
      </c>
      <c r="AT300" s="2012" t="s">
        <v>2571</v>
      </c>
    </row>
    <row r="301" spans="36:46">
      <c r="AJ301" s="2257" t="s">
        <v>2858</v>
      </c>
      <c r="AK301" s="2258"/>
      <c r="AL301" s="2258"/>
      <c r="AM301" s="2258"/>
      <c r="AN301" s="2258"/>
      <c r="AO301" s="2258"/>
      <c r="AP301" s="2258"/>
      <c r="AQ301" s="2258"/>
      <c r="AR301" s="2258"/>
      <c r="AS301" s="2258"/>
      <c r="AT301" s="2259"/>
    </row>
    <row r="302" spans="36:46" ht="110">
      <c r="AJ302" s="2007">
        <v>1</v>
      </c>
      <c r="AK302" s="2008" t="s">
        <v>2567</v>
      </c>
      <c r="AL302" s="2008" t="s">
        <v>2568</v>
      </c>
      <c r="AM302" s="2009">
        <v>1405</v>
      </c>
      <c r="AN302" s="2009" t="s">
        <v>2569</v>
      </c>
      <c r="AO302" s="2009">
        <v>1300</v>
      </c>
      <c r="AP302" s="2010" t="s">
        <v>2570</v>
      </c>
      <c r="AQ302" s="2008">
        <v>14</v>
      </c>
      <c r="AR302" s="2008">
        <v>2995000</v>
      </c>
      <c r="AS302" s="2011">
        <v>41930000</v>
      </c>
      <c r="AT302" s="2012" t="s">
        <v>2571</v>
      </c>
    </row>
    <row r="303" spans="36:46" ht="110">
      <c r="AJ303" s="2007">
        <v>2</v>
      </c>
      <c r="AK303" s="2008" t="s">
        <v>2573</v>
      </c>
      <c r="AL303" s="2008" t="s">
        <v>2568</v>
      </c>
      <c r="AM303" s="2009">
        <v>886</v>
      </c>
      <c r="AN303" s="2009" t="s">
        <v>2569</v>
      </c>
      <c r="AO303" s="2009">
        <v>1234</v>
      </c>
      <c r="AP303" s="2010" t="s">
        <v>2570</v>
      </c>
      <c r="AQ303" s="2008">
        <v>1</v>
      </c>
      <c r="AR303" s="2008">
        <v>1830000</v>
      </c>
      <c r="AS303" s="2011">
        <v>1830000</v>
      </c>
      <c r="AT303" s="2012" t="s">
        <v>2571</v>
      </c>
    </row>
    <row r="304" spans="36:46" ht="110">
      <c r="AJ304" s="2007">
        <v>3</v>
      </c>
      <c r="AK304" s="2008" t="s">
        <v>2574</v>
      </c>
      <c r="AL304" s="2008" t="s">
        <v>2568</v>
      </c>
      <c r="AM304" s="2009">
        <v>1688</v>
      </c>
      <c r="AN304" s="2009" t="s">
        <v>2569</v>
      </c>
      <c r="AO304" s="2009">
        <v>1300</v>
      </c>
      <c r="AP304" s="2010" t="s">
        <v>2570</v>
      </c>
      <c r="AQ304" s="2008">
        <v>14</v>
      </c>
      <c r="AR304" s="2008">
        <v>3809000</v>
      </c>
      <c r="AS304" s="2011">
        <v>53326000</v>
      </c>
      <c r="AT304" s="2012" t="s">
        <v>2571</v>
      </c>
    </row>
    <row r="305" spans="36:46" ht="110">
      <c r="AJ305" s="2007">
        <v>4</v>
      </c>
      <c r="AK305" s="2008" t="s">
        <v>2575</v>
      </c>
      <c r="AL305" s="2008" t="s">
        <v>2568</v>
      </c>
      <c r="AM305" s="2009">
        <v>1329</v>
      </c>
      <c r="AN305" s="2009" t="s">
        <v>2569</v>
      </c>
      <c r="AO305" s="2009">
        <v>1118</v>
      </c>
      <c r="AP305" s="2010" t="s">
        <v>2570</v>
      </c>
      <c r="AQ305" s="2008">
        <v>1</v>
      </c>
      <c r="AR305" s="2008">
        <v>2449000</v>
      </c>
      <c r="AS305" s="2011">
        <v>2449000</v>
      </c>
      <c r="AT305" s="2012" t="s">
        <v>2571</v>
      </c>
    </row>
    <row r="306" spans="36:46" ht="110">
      <c r="AJ306" s="2007">
        <v>5</v>
      </c>
      <c r="AK306" s="2008" t="s">
        <v>2576</v>
      </c>
      <c r="AL306" s="2008" t="s">
        <v>2568</v>
      </c>
      <c r="AM306" s="2009">
        <v>965</v>
      </c>
      <c r="AN306" s="2009" t="s">
        <v>2569</v>
      </c>
      <c r="AO306" s="2009">
        <v>1118</v>
      </c>
      <c r="AP306" s="2010" t="s">
        <v>2570</v>
      </c>
      <c r="AQ306" s="2008">
        <v>1</v>
      </c>
      <c r="AR306" s="2008">
        <v>1802000</v>
      </c>
      <c r="AS306" s="2011">
        <v>1802000</v>
      </c>
      <c r="AT306" s="2012" t="s">
        <v>2571</v>
      </c>
    </row>
    <row r="307" spans="36:46" ht="110">
      <c r="AJ307" s="2007">
        <v>6</v>
      </c>
      <c r="AK307" s="2008" t="s">
        <v>2577</v>
      </c>
      <c r="AL307" s="2008" t="s">
        <v>2568</v>
      </c>
      <c r="AM307" s="2009">
        <v>761</v>
      </c>
      <c r="AN307" s="2009" t="s">
        <v>2569</v>
      </c>
      <c r="AO307" s="2009">
        <v>1234</v>
      </c>
      <c r="AP307" s="2010" t="s">
        <v>2570</v>
      </c>
      <c r="AQ307" s="2008">
        <v>1</v>
      </c>
      <c r="AR307" s="2008">
        <v>1585000</v>
      </c>
      <c r="AS307" s="2011">
        <v>1585000</v>
      </c>
      <c r="AT307" s="2012" t="s">
        <v>2571</v>
      </c>
    </row>
    <row r="308" spans="36:46" ht="110">
      <c r="AJ308" s="2007">
        <v>7</v>
      </c>
      <c r="AK308" s="2008" t="s">
        <v>2578</v>
      </c>
      <c r="AL308" s="2008" t="s">
        <v>2568</v>
      </c>
      <c r="AM308" s="2009">
        <v>1329</v>
      </c>
      <c r="AN308" s="2009" t="s">
        <v>2569</v>
      </c>
      <c r="AO308" s="2009">
        <v>1063</v>
      </c>
      <c r="AP308" s="2010" t="s">
        <v>2570</v>
      </c>
      <c r="AQ308" s="2008">
        <v>1</v>
      </c>
      <c r="AR308" s="2008">
        <v>2332000</v>
      </c>
      <c r="AS308" s="2011">
        <v>2332000</v>
      </c>
      <c r="AT308" s="2012" t="s">
        <v>2571</v>
      </c>
    </row>
    <row r="309" spans="36:46" ht="110">
      <c r="AJ309" s="2007">
        <v>8</v>
      </c>
      <c r="AK309" s="2008" t="s">
        <v>2579</v>
      </c>
      <c r="AL309" s="2008" t="s">
        <v>2568</v>
      </c>
      <c r="AM309" s="2009">
        <v>965</v>
      </c>
      <c r="AN309" s="2009" t="s">
        <v>2569</v>
      </c>
      <c r="AO309" s="2009">
        <v>1063</v>
      </c>
      <c r="AP309" s="2010" t="s">
        <v>2570</v>
      </c>
      <c r="AQ309" s="2008">
        <v>1</v>
      </c>
      <c r="AR309" s="2008">
        <v>1716000</v>
      </c>
      <c r="AS309" s="2011">
        <v>1716000</v>
      </c>
      <c r="AT309" s="2012" t="s">
        <v>2571</v>
      </c>
    </row>
    <row r="310" spans="36:46" ht="110">
      <c r="AJ310" s="2007">
        <v>9</v>
      </c>
      <c r="AK310" s="2008" t="s">
        <v>2580</v>
      </c>
      <c r="AL310" s="2008" t="s">
        <v>2568</v>
      </c>
      <c r="AM310" s="2009">
        <v>927</v>
      </c>
      <c r="AN310" s="2009" t="s">
        <v>2569</v>
      </c>
      <c r="AO310" s="2009">
        <v>1197</v>
      </c>
      <c r="AP310" s="2010" t="s">
        <v>2570</v>
      </c>
      <c r="AQ310" s="2008">
        <v>1</v>
      </c>
      <c r="AR310" s="2008">
        <v>1854000</v>
      </c>
      <c r="AS310" s="2011">
        <v>1854000</v>
      </c>
      <c r="AT310" s="2012" t="s">
        <v>2571</v>
      </c>
    </row>
    <row r="311" spans="36:46" ht="110">
      <c r="AJ311" s="2007">
        <v>10</v>
      </c>
      <c r="AK311" s="2008" t="s">
        <v>2581</v>
      </c>
      <c r="AL311" s="2008" t="s">
        <v>2568</v>
      </c>
      <c r="AM311" s="2009">
        <v>1329</v>
      </c>
      <c r="AN311" s="2009" t="s">
        <v>2569</v>
      </c>
      <c r="AO311" s="2009">
        <v>1197</v>
      </c>
      <c r="AP311" s="2010" t="s">
        <v>2570</v>
      </c>
      <c r="AQ311" s="2008">
        <v>1</v>
      </c>
      <c r="AR311" s="2008">
        <v>2618000</v>
      </c>
      <c r="AS311" s="2011">
        <v>2618000</v>
      </c>
      <c r="AT311" s="2012" t="s">
        <v>2571</v>
      </c>
    </row>
    <row r="312" spans="36:46" ht="110">
      <c r="AJ312" s="2007">
        <v>11</v>
      </c>
      <c r="AK312" s="2008" t="s">
        <v>2582</v>
      </c>
      <c r="AL312" s="2008" t="s">
        <v>2568</v>
      </c>
      <c r="AM312" s="2009">
        <v>1203</v>
      </c>
      <c r="AN312" s="2009" t="s">
        <v>2569</v>
      </c>
      <c r="AO312" s="2009">
        <v>1000</v>
      </c>
      <c r="AP312" s="2010" t="s">
        <v>2570</v>
      </c>
      <c r="AQ312" s="2008">
        <v>5</v>
      </c>
      <c r="AR312" s="2008">
        <v>1996000</v>
      </c>
      <c r="AS312" s="2011">
        <v>9980000</v>
      </c>
      <c r="AT312" s="2012" t="s">
        <v>2571</v>
      </c>
    </row>
    <row r="313" spans="36:46" ht="110">
      <c r="AJ313" s="2007">
        <v>12</v>
      </c>
      <c r="AK313" s="2008" t="s">
        <v>2583</v>
      </c>
      <c r="AL313" s="2008" t="s">
        <v>2568</v>
      </c>
      <c r="AM313" s="2009">
        <v>1203</v>
      </c>
      <c r="AN313" s="2009" t="s">
        <v>2569</v>
      </c>
      <c r="AO313" s="2009">
        <v>1000</v>
      </c>
      <c r="AP313" s="2010" t="s">
        <v>2570</v>
      </c>
      <c r="AQ313" s="2008">
        <v>3</v>
      </c>
      <c r="AR313" s="2008">
        <v>1996000</v>
      </c>
      <c r="AS313" s="2011">
        <v>5988000</v>
      </c>
      <c r="AT313" s="2012" t="s">
        <v>2571</v>
      </c>
    </row>
    <row r="314" spans="36:46" ht="110">
      <c r="AJ314" s="2007">
        <v>13</v>
      </c>
      <c r="AK314" s="2008" t="s">
        <v>2584</v>
      </c>
      <c r="AL314" s="2008" t="s">
        <v>2568</v>
      </c>
      <c r="AM314" s="2009">
        <v>1203</v>
      </c>
      <c r="AN314" s="2009" t="s">
        <v>2569</v>
      </c>
      <c r="AO314" s="2009">
        <v>573</v>
      </c>
      <c r="AP314" s="2010" t="s">
        <v>2570</v>
      </c>
      <c r="AQ314" s="2008">
        <v>1</v>
      </c>
      <c r="AR314" s="2008">
        <v>1166000</v>
      </c>
      <c r="AS314" s="2011">
        <v>1166000</v>
      </c>
      <c r="AT314" s="2012" t="s">
        <v>2571</v>
      </c>
    </row>
    <row r="315" spans="36:46" ht="110">
      <c r="AJ315" s="2007">
        <v>14</v>
      </c>
      <c r="AK315" s="2008" t="s">
        <v>2587</v>
      </c>
      <c r="AL315" s="2008" t="s">
        <v>2568</v>
      </c>
      <c r="AM315" s="2009">
        <v>1458</v>
      </c>
      <c r="AN315" s="2009" t="s">
        <v>2569</v>
      </c>
      <c r="AO315" s="2009">
        <v>1103</v>
      </c>
      <c r="AP315" s="2010" t="s">
        <v>2570</v>
      </c>
      <c r="AQ315" s="2008">
        <v>1</v>
      </c>
      <c r="AR315" s="2008">
        <v>2644000</v>
      </c>
      <c r="AS315" s="2011">
        <v>2644000</v>
      </c>
      <c r="AT315" s="2012" t="s">
        <v>2571</v>
      </c>
    </row>
    <row r="316" spans="36:46" ht="110">
      <c r="AJ316" s="2007">
        <v>15</v>
      </c>
      <c r="AK316" s="2008" t="s">
        <v>2588</v>
      </c>
      <c r="AL316" s="2008" t="s">
        <v>2568</v>
      </c>
      <c r="AM316" s="2009">
        <v>1163</v>
      </c>
      <c r="AN316" s="2009" t="s">
        <v>2569</v>
      </c>
      <c r="AO316" s="2009">
        <v>1080</v>
      </c>
      <c r="AP316" s="2010" t="s">
        <v>2570</v>
      </c>
      <c r="AQ316" s="2008">
        <v>1</v>
      </c>
      <c r="AR316" s="2008">
        <v>2083000</v>
      </c>
      <c r="AS316" s="2011">
        <v>2083000</v>
      </c>
      <c r="AT316" s="2012" t="s">
        <v>2571</v>
      </c>
    </row>
    <row r="317" spans="36:46" ht="110">
      <c r="AJ317" s="2007">
        <v>16</v>
      </c>
      <c r="AK317" s="2008" t="s">
        <v>2589</v>
      </c>
      <c r="AL317" s="2008" t="s">
        <v>2568</v>
      </c>
      <c r="AM317" s="2009">
        <v>1163</v>
      </c>
      <c r="AN317" s="2009" t="s">
        <v>2569</v>
      </c>
      <c r="AO317" s="2009">
        <v>1080</v>
      </c>
      <c r="AP317" s="2010" t="s">
        <v>2570</v>
      </c>
      <c r="AQ317" s="2008">
        <v>1</v>
      </c>
      <c r="AR317" s="2008">
        <v>2083000</v>
      </c>
      <c r="AS317" s="2011">
        <v>2083000</v>
      </c>
      <c r="AT317" s="2012" t="s">
        <v>2571</v>
      </c>
    </row>
    <row r="318" spans="36:46" ht="110">
      <c r="AJ318" s="2007">
        <v>17</v>
      </c>
      <c r="AK318" s="2008" t="s">
        <v>2590</v>
      </c>
      <c r="AL318" s="2008" t="s">
        <v>2568</v>
      </c>
      <c r="AM318" s="2009">
        <v>1048</v>
      </c>
      <c r="AN318" s="2009" t="s">
        <v>2569</v>
      </c>
      <c r="AO318" s="2009">
        <v>1080</v>
      </c>
      <c r="AP318" s="2010" t="s">
        <v>2570</v>
      </c>
      <c r="AQ318" s="2008">
        <v>2</v>
      </c>
      <c r="AR318" s="2008">
        <v>1885000</v>
      </c>
      <c r="AS318" s="2011">
        <v>3770000</v>
      </c>
      <c r="AT318" s="2012" t="s">
        <v>2571</v>
      </c>
    </row>
    <row r="319" spans="36:46" ht="110">
      <c r="AJ319" s="2007">
        <v>18</v>
      </c>
      <c r="AK319" s="2008" t="s">
        <v>2591</v>
      </c>
      <c r="AL319" s="2008" t="s">
        <v>2568</v>
      </c>
      <c r="AM319" s="2009">
        <v>1458</v>
      </c>
      <c r="AN319" s="2009" t="s">
        <v>2569</v>
      </c>
      <c r="AO319" s="2009">
        <v>1103</v>
      </c>
      <c r="AP319" s="2010" t="s">
        <v>2570</v>
      </c>
      <c r="AQ319" s="2008">
        <v>1</v>
      </c>
      <c r="AR319" s="2008">
        <v>2644000</v>
      </c>
      <c r="AS319" s="2011">
        <v>2644000</v>
      </c>
      <c r="AT319" s="2012" t="s">
        <v>2571</v>
      </c>
    </row>
    <row r="320" spans="36:46" ht="110">
      <c r="AJ320" s="2007">
        <v>19</v>
      </c>
      <c r="AK320" s="2008" t="s">
        <v>2592</v>
      </c>
      <c r="AL320" s="2008" t="s">
        <v>2568</v>
      </c>
      <c r="AM320" s="2009">
        <v>790</v>
      </c>
      <c r="AN320" s="2009" t="s">
        <v>2569</v>
      </c>
      <c r="AO320" s="2009">
        <v>1002</v>
      </c>
      <c r="AP320" s="2010" t="s">
        <v>2570</v>
      </c>
      <c r="AQ320" s="2008">
        <v>7</v>
      </c>
      <c r="AR320" s="2008">
        <v>1340000</v>
      </c>
      <c r="AS320" s="2011">
        <v>9380000</v>
      </c>
      <c r="AT320" s="2012" t="s">
        <v>2571</v>
      </c>
    </row>
    <row r="321" spans="36:46" ht="110">
      <c r="AJ321" s="2007">
        <v>20</v>
      </c>
      <c r="AK321" s="2008" t="s">
        <v>2593</v>
      </c>
      <c r="AL321" s="2008" t="s">
        <v>2568</v>
      </c>
      <c r="AM321" s="2009">
        <v>714</v>
      </c>
      <c r="AN321" s="2009" t="s">
        <v>2569</v>
      </c>
      <c r="AO321" s="2009">
        <v>1002</v>
      </c>
      <c r="AP321" s="2010" t="s">
        <v>2570</v>
      </c>
      <c r="AQ321" s="2008">
        <v>7</v>
      </c>
      <c r="AR321" s="2008">
        <v>1218000</v>
      </c>
      <c r="AS321" s="2011">
        <v>8526000</v>
      </c>
      <c r="AT321" s="2012" t="s">
        <v>2571</v>
      </c>
    </row>
    <row r="322" spans="36:46" ht="110">
      <c r="AJ322" s="2007">
        <v>21</v>
      </c>
      <c r="AK322" s="2008" t="s">
        <v>2594</v>
      </c>
      <c r="AL322" s="2008" t="s">
        <v>2568</v>
      </c>
      <c r="AM322" s="2009">
        <v>1559</v>
      </c>
      <c r="AN322" s="2009" t="s">
        <v>2569</v>
      </c>
      <c r="AO322" s="2009">
        <v>750</v>
      </c>
      <c r="AP322" s="2010" t="s">
        <v>2570</v>
      </c>
      <c r="AQ322" s="2008">
        <v>2</v>
      </c>
      <c r="AR322" s="2008">
        <v>1940000</v>
      </c>
      <c r="AS322" s="2011">
        <v>3880000</v>
      </c>
      <c r="AT322" s="2012" t="s">
        <v>2571</v>
      </c>
    </row>
    <row r="323" spans="36:46" ht="110">
      <c r="AJ323" s="2007">
        <v>22</v>
      </c>
      <c r="AK323" s="2008" t="s">
        <v>2595</v>
      </c>
      <c r="AL323" s="2008" t="s">
        <v>2568</v>
      </c>
      <c r="AM323" s="2009">
        <v>1254</v>
      </c>
      <c r="AN323" s="2009" t="s">
        <v>2569</v>
      </c>
      <c r="AO323" s="2009">
        <v>750</v>
      </c>
      <c r="AP323" s="2010" t="s">
        <v>2570</v>
      </c>
      <c r="AQ323" s="2008">
        <v>1</v>
      </c>
      <c r="AR323" s="2008">
        <v>1572000</v>
      </c>
      <c r="AS323" s="2011">
        <v>1572000</v>
      </c>
      <c r="AT323" s="2012" t="s">
        <v>2571</v>
      </c>
    </row>
    <row r="324" spans="36:46" ht="110">
      <c r="AJ324" s="2007">
        <v>23</v>
      </c>
      <c r="AK324" s="2008" t="s">
        <v>2596</v>
      </c>
      <c r="AL324" s="2008" t="s">
        <v>2568</v>
      </c>
      <c r="AM324" s="2009">
        <v>1254</v>
      </c>
      <c r="AN324" s="2009" t="s">
        <v>2569</v>
      </c>
      <c r="AO324" s="2009">
        <v>750</v>
      </c>
      <c r="AP324" s="2010" t="s">
        <v>2570</v>
      </c>
      <c r="AQ324" s="2008">
        <v>1</v>
      </c>
      <c r="AR324" s="2008">
        <v>1572000</v>
      </c>
      <c r="AS324" s="2011">
        <v>1572000</v>
      </c>
      <c r="AT324" s="2012" t="s">
        <v>2571</v>
      </c>
    </row>
    <row r="325" spans="36:46" ht="110">
      <c r="AJ325" s="2007">
        <v>24</v>
      </c>
      <c r="AK325" s="2008" t="s">
        <v>2597</v>
      </c>
      <c r="AL325" s="2008" t="s">
        <v>2568</v>
      </c>
      <c r="AM325" s="2009">
        <v>1453</v>
      </c>
      <c r="AN325" s="2009" t="s">
        <v>2569</v>
      </c>
      <c r="AO325" s="2009">
        <v>1000</v>
      </c>
      <c r="AP325" s="2010" t="s">
        <v>2570</v>
      </c>
      <c r="AQ325" s="2008">
        <v>13</v>
      </c>
      <c r="AR325" s="2008">
        <v>2395000</v>
      </c>
      <c r="AS325" s="2011">
        <v>31135000</v>
      </c>
      <c r="AT325" s="2012" t="s">
        <v>2571</v>
      </c>
    </row>
    <row r="326" spans="36:46" ht="110">
      <c r="AJ326" s="2007">
        <v>25</v>
      </c>
      <c r="AK326" s="2008" t="s">
        <v>2598</v>
      </c>
      <c r="AL326" s="2008" t="s">
        <v>2568</v>
      </c>
      <c r="AM326" s="2009">
        <v>1453</v>
      </c>
      <c r="AN326" s="2009" t="s">
        <v>2569</v>
      </c>
      <c r="AO326" s="2009">
        <v>946</v>
      </c>
      <c r="AP326" s="2010" t="s">
        <v>2570</v>
      </c>
      <c r="AQ326" s="2008">
        <v>1</v>
      </c>
      <c r="AR326" s="2008">
        <v>2304000</v>
      </c>
      <c r="AS326" s="2011">
        <v>2304000</v>
      </c>
      <c r="AT326" s="2012" t="s">
        <v>2571</v>
      </c>
    </row>
    <row r="327" spans="36:46" ht="110">
      <c r="AJ327" s="2007">
        <v>26</v>
      </c>
      <c r="AK327" s="2008" t="s">
        <v>2599</v>
      </c>
      <c r="AL327" s="2008" t="s">
        <v>2568</v>
      </c>
      <c r="AM327" s="2009">
        <v>1184</v>
      </c>
      <c r="AN327" s="2009" t="s">
        <v>2569</v>
      </c>
      <c r="AO327" s="2009">
        <v>1000</v>
      </c>
      <c r="AP327" s="2010" t="s">
        <v>2570</v>
      </c>
      <c r="AQ327" s="2008">
        <v>6</v>
      </c>
      <c r="AR327" s="2008">
        <v>1966000</v>
      </c>
      <c r="AS327" s="2011">
        <v>11796000</v>
      </c>
      <c r="AT327" s="2012" t="s">
        <v>2571</v>
      </c>
    </row>
    <row r="328" spans="36:46" ht="110">
      <c r="AJ328" s="2007">
        <v>27</v>
      </c>
      <c r="AK328" s="2008" t="s">
        <v>2600</v>
      </c>
      <c r="AL328" s="2008" t="s">
        <v>2568</v>
      </c>
      <c r="AM328" s="2009">
        <v>1184</v>
      </c>
      <c r="AN328" s="2009" t="s">
        <v>2569</v>
      </c>
      <c r="AO328" s="2009">
        <v>1051</v>
      </c>
      <c r="AP328" s="2010" t="s">
        <v>2570</v>
      </c>
      <c r="AQ328" s="2008">
        <v>1</v>
      </c>
      <c r="AR328" s="2008">
        <v>2063000</v>
      </c>
      <c r="AS328" s="2011">
        <v>2063000</v>
      </c>
      <c r="AT328" s="2012" t="s">
        <v>2571</v>
      </c>
    </row>
    <row r="329" spans="36:46" ht="110">
      <c r="AJ329" s="2007">
        <v>28</v>
      </c>
      <c r="AK329" s="2008" t="s">
        <v>2601</v>
      </c>
      <c r="AL329" s="2008" t="s">
        <v>2568</v>
      </c>
      <c r="AM329" s="2009">
        <v>1184</v>
      </c>
      <c r="AN329" s="2009" t="s">
        <v>2569</v>
      </c>
      <c r="AO329" s="2009">
        <v>950</v>
      </c>
      <c r="AP329" s="2010" t="s">
        <v>2570</v>
      </c>
      <c r="AQ329" s="2008">
        <v>1</v>
      </c>
      <c r="AR329" s="2008">
        <v>1870000</v>
      </c>
      <c r="AS329" s="2011">
        <v>1870000</v>
      </c>
      <c r="AT329" s="2012" t="s">
        <v>2571</v>
      </c>
    </row>
    <row r="330" spans="36:46" ht="110">
      <c r="AJ330" s="2007">
        <v>29</v>
      </c>
      <c r="AK330" s="2008" t="s">
        <v>2602</v>
      </c>
      <c r="AL330" s="2008" t="s">
        <v>2568</v>
      </c>
      <c r="AM330" s="2009">
        <v>1438</v>
      </c>
      <c r="AN330" s="2009" t="s">
        <v>2569</v>
      </c>
      <c r="AO330" s="2009">
        <v>1000</v>
      </c>
      <c r="AP330" s="2010" t="s">
        <v>2570</v>
      </c>
      <c r="AQ330" s="2008">
        <v>9</v>
      </c>
      <c r="AR330" s="2008">
        <v>2371000</v>
      </c>
      <c r="AS330" s="2011">
        <v>21339000</v>
      </c>
      <c r="AT330" s="2012" t="s">
        <v>2571</v>
      </c>
    </row>
    <row r="331" spans="36:46" ht="110">
      <c r="AJ331" s="2007">
        <v>30</v>
      </c>
      <c r="AK331" s="2008" t="s">
        <v>2603</v>
      </c>
      <c r="AL331" s="2008" t="s">
        <v>2568</v>
      </c>
      <c r="AM331" s="2009">
        <v>1438</v>
      </c>
      <c r="AN331" s="2009" t="s">
        <v>2569</v>
      </c>
      <c r="AO331" s="2009">
        <v>1000</v>
      </c>
      <c r="AP331" s="2010" t="s">
        <v>2570</v>
      </c>
      <c r="AQ331" s="2008">
        <v>1</v>
      </c>
      <c r="AR331" s="2008">
        <v>2438000</v>
      </c>
      <c r="AS331" s="2011">
        <v>2438000</v>
      </c>
      <c r="AT331" s="2012" t="s">
        <v>2571</v>
      </c>
    </row>
    <row r="332" spans="36:46" ht="110">
      <c r="AJ332" s="2007">
        <v>31</v>
      </c>
      <c r="AK332" s="2008" t="s">
        <v>2604</v>
      </c>
      <c r="AL332" s="2008" t="s">
        <v>2568</v>
      </c>
      <c r="AM332" s="2009">
        <v>1438</v>
      </c>
      <c r="AN332" s="2009" t="s">
        <v>2569</v>
      </c>
      <c r="AO332" s="2009">
        <v>1000</v>
      </c>
      <c r="AP332" s="2010" t="s">
        <v>2570</v>
      </c>
      <c r="AQ332" s="2008">
        <v>1</v>
      </c>
      <c r="AR332" s="2008">
        <v>2438000</v>
      </c>
      <c r="AS332" s="2011">
        <v>2438000</v>
      </c>
      <c r="AT332" s="2012" t="s">
        <v>2571</v>
      </c>
    </row>
    <row r="333" spans="36:46" ht="110">
      <c r="AJ333" s="2007">
        <v>32</v>
      </c>
      <c r="AK333" s="2008" t="s">
        <v>2605</v>
      </c>
      <c r="AL333" s="2008" t="s">
        <v>2568</v>
      </c>
      <c r="AM333" s="2009">
        <v>1438</v>
      </c>
      <c r="AN333" s="2009" t="s">
        <v>2569</v>
      </c>
      <c r="AO333" s="2009">
        <v>1000</v>
      </c>
      <c r="AP333" s="2010" t="s">
        <v>2570</v>
      </c>
      <c r="AQ333" s="2008">
        <v>1</v>
      </c>
      <c r="AR333" s="2008">
        <v>2438000</v>
      </c>
      <c r="AS333" s="2011">
        <v>2438000</v>
      </c>
      <c r="AT333" s="2012" t="s">
        <v>2571</v>
      </c>
    </row>
    <row r="334" spans="36:46" ht="110">
      <c r="AJ334" s="2007">
        <v>33</v>
      </c>
      <c r="AK334" s="2008" t="s">
        <v>2606</v>
      </c>
      <c r="AL334" s="2008" t="s">
        <v>2568</v>
      </c>
      <c r="AM334" s="2009">
        <v>1438</v>
      </c>
      <c r="AN334" s="2009" t="s">
        <v>2569</v>
      </c>
      <c r="AO334" s="2009">
        <v>1227</v>
      </c>
      <c r="AP334" s="2010" t="s">
        <v>2570</v>
      </c>
      <c r="AQ334" s="2008">
        <v>1</v>
      </c>
      <c r="AR334" s="2008">
        <v>2895000</v>
      </c>
      <c r="AS334" s="2011">
        <v>2895000</v>
      </c>
      <c r="AT334" s="2012" t="s">
        <v>2571</v>
      </c>
    </row>
    <row r="335" spans="36:46" ht="110">
      <c r="AJ335" s="2007">
        <v>34</v>
      </c>
      <c r="AK335" s="2008" t="s">
        <v>2607</v>
      </c>
      <c r="AL335" s="2008" t="s">
        <v>2568</v>
      </c>
      <c r="AM335" s="2009">
        <v>1453</v>
      </c>
      <c r="AN335" s="2009" t="s">
        <v>2569</v>
      </c>
      <c r="AO335" s="2009">
        <v>884</v>
      </c>
      <c r="AP335" s="2010" t="s">
        <v>2570</v>
      </c>
      <c r="AQ335" s="2008">
        <v>1</v>
      </c>
      <c r="AR335" s="2008">
        <v>2124000</v>
      </c>
      <c r="AS335" s="2011">
        <v>2124000</v>
      </c>
      <c r="AT335" s="2012" t="s">
        <v>2571</v>
      </c>
    </row>
    <row r="336" spans="36:46" ht="110">
      <c r="AJ336" s="2007">
        <v>35</v>
      </c>
      <c r="AK336" s="2008" t="s">
        <v>2608</v>
      </c>
      <c r="AL336" s="2008" t="s">
        <v>2568</v>
      </c>
      <c r="AM336" s="2009">
        <v>1438</v>
      </c>
      <c r="AN336" s="2009" t="s">
        <v>2569</v>
      </c>
      <c r="AO336" s="2009">
        <v>946</v>
      </c>
      <c r="AP336" s="2010" t="s">
        <v>2570</v>
      </c>
      <c r="AQ336" s="2008">
        <v>1</v>
      </c>
      <c r="AR336" s="2008">
        <v>2281000</v>
      </c>
      <c r="AS336" s="2011">
        <v>2281000</v>
      </c>
      <c r="AT336" s="2012" t="s">
        <v>2571</v>
      </c>
    </row>
    <row r="337" spans="36:46" ht="110">
      <c r="AJ337" s="2007">
        <v>36</v>
      </c>
      <c r="AK337" s="2008" t="s">
        <v>2609</v>
      </c>
      <c r="AL337" s="2008" t="s">
        <v>2568</v>
      </c>
      <c r="AM337" s="2009">
        <v>2190</v>
      </c>
      <c r="AN337" s="2009" t="s">
        <v>2569</v>
      </c>
      <c r="AO337" s="2009">
        <v>1000</v>
      </c>
      <c r="AP337" s="2010" t="s">
        <v>2570</v>
      </c>
      <c r="AQ337" s="2008">
        <v>5</v>
      </c>
      <c r="AR337" s="2008">
        <v>3570000</v>
      </c>
      <c r="AS337" s="2011">
        <v>17850000</v>
      </c>
      <c r="AT337" s="2012" t="s">
        <v>2571</v>
      </c>
    </row>
    <row r="338" spans="36:46" ht="110">
      <c r="AJ338" s="2007">
        <v>37</v>
      </c>
      <c r="AK338" s="2008" t="s">
        <v>2610</v>
      </c>
      <c r="AL338" s="2008" t="s">
        <v>2568</v>
      </c>
      <c r="AM338" s="2009">
        <v>2190</v>
      </c>
      <c r="AN338" s="2009" t="s">
        <v>2569</v>
      </c>
      <c r="AO338" s="2009">
        <v>741</v>
      </c>
      <c r="AP338" s="2010" t="s">
        <v>2570</v>
      </c>
      <c r="AQ338" s="2008">
        <v>1</v>
      </c>
      <c r="AR338" s="2008">
        <v>2670000</v>
      </c>
      <c r="AS338" s="2011">
        <v>2670000</v>
      </c>
      <c r="AT338" s="2012" t="s">
        <v>2571</v>
      </c>
    </row>
    <row r="339" spans="36:46" ht="110">
      <c r="AJ339" s="2007">
        <v>38</v>
      </c>
      <c r="AK339" s="2008" t="s">
        <v>2611</v>
      </c>
      <c r="AL339" s="2008" t="s">
        <v>2568</v>
      </c>
      <c r="AM339" s="2009">
        <v>2190</v>
      </c>
      <c r="AN339" s="2009" t="s">
        <v>2569</v>
      </c>
      <c r="AO339" s="2009">
        <v>908</v>
      </c>
      <c r="AP339" s="2010" t="s">
        <v>2570</v>
      </c>
      <c r="AQ339" s="2008">
        <v>1</v>
      </c>
      <c r="AR339" s="2008">
        <v>3250000</v>
      </c>
      <c r="AS339" s="2011">
        <v>3250000</v>
      </c>
      <c r="AT339" s="2012" t="s">
        <v>2571</v>
      </c>
    </row>
    <row r="340" spans="36:46" ht="110">
      <c r="AJ340" s="2007">
        <v>39</v>
      </c>
      <c r="AK340" s="2008" t="s">
        <v>2612</v>
      </c>
      <c r="AL340" s="2008" t="s">
        <v>2568</v>
      </c>
      <c r="AM340" s="2009">
        <v>1433</v>
      </c>
      <c r="AN340" s="2009" t="s">
        <v>2569</v>
      </c>
      <c r="AO340" s="2009">
        <v>1000</v>
      </c>
      <c r="AP340" s="2010" t="s">
        <v>2570</v>
      </c>
      <c r="AQ340" s="2008">
        <v>10</v>
      </c>
      <c r="AR340" s="2008">
        <v>2363000</v>
      </c>
      <c r="AS340" s="2011">
        <v>23630000</v>
      </c>
      <c r="AT340" s="2012" t="s">
        <v>2571</v>
      </c>
    </row>
    <row r="341" spans="36:46" ht="110">
      <c r="AJ341" s="2007">
        <v>40</v>
      </c>
      <c r="AK341" s="2008" t="s">
        <v>2613</v>
      </c>
      <c r="AL341" s="2008" t="s">
        <v>2568</v>
      </c>
      <c r="AM341" s="2009">
        <v>1433</v>
      </c>
      <c r="AN341" s="2009" t="s">
        <v>2569</v>
      </c>
      <c r="AO341" s="2009">
        <v>1000</v>
      </c>
      <c r="AP341" s="2010" t="s">
        <v>2570</v>
      </c>
      <c r="AQ341" s="2008">
        <v>11</v>
      </c>
      <c r="AR341" s="2008">
        <v>2363000</v>
      </c>
      <c r="AS341" s="2011">
        <v>25993000</v>
      </c>
      <c r="AT341" s="2012" t="s">
        <v>2571</v>
      </c>
    </row>
    <row r="342" spans="36:46" ht="110">
      <c r="AJ342" s="2007">
        <v>41</v>
      </c>
      <c r="AK342" s="2008" t="s">
        <v>2614</v>
      </c>
      <c r="AL342" s="2008" t="s">
        <v>2568</v>
      </c>
      <c r="AM342" s="2009">
        <v>1433</v>
      </c>
      <c r="AN342" s="2009" t="s">
        <v>2569</v>
      </c>
      <c r="AO342" s="2009">
        <v>1000</v>
      </c>
      <c r="AP342" s="2010" t="s">
        <v>2570</v>
      </c>
      <c r="AQ342" s="2008">
        <v>1</v>
      </c>
      <c r="AR342" s="2008">
        <v>2363000</v>
      </c>
      <c r="AS342" s="2011">
        <v>2363000</v>
      </c>
      <c r="AT342" s="2012" t="s">
        <v>2571</v>
      </c>
    </row>
    <row r="343" spans="36:46" ht="110">
      <c r="AJ343" s="2007">
        <v>42</v>
      </c>
      <c r="AK343" s="2008" t="s">
        <v>2615</v>
      </c>
      <c r="AL343" s="2008" t="s">
        <v>2568</v>
      </c>
      <c r="AM343" s="2009">
        <v>1433</v>
      </c>
      <c r="AN343" s="2009" t="s">
        <v>2569</v>
      </c>
      <c r="AO343" s="2009">
        <v>1000</v>
      </c>
      <c r="AP343" s="2010" t="s">
        <v>2570</v>
      </c>
      <c r="AQ343" s="2008">
        <v>1</v>
      </c>
      <c r="AR343" s="2008">
        <v>2363000</v>
      </c>
      <c r="AS343" s="2011">
        <v>2363000</v>
      </c>
      <c r="AT343" s="2012" t="s">
        <v>2571</v>
      </c>
    </row>
    <row r="344" spans="36:46" ht="110">
      <c r="AJ344" s="2007">
        <v>43</v>
      </c>
      <c r="AK344" s="2008" t="s">
        <v>2616</v>
      </c>
      <c r="AL344" s="2008" t="s">
        <v>2568</v>
      </c>
      <c r="AM344" s="2009">
        <v>1433</v>
      </c>
      <c r="AN344" s="2009" t="s">
        <v>2569</v>
      </c>
      <c r="AO344" s="2009">
        <v>527</v>
      </c>
      <c r="AP344" s="2010" t="s">
        <v>2570</v>
      </c>
      <c r="AQ344" s="2008">
        <v>1</v>
      </c>
      <c r="AR344" s="2008">
        <v>1275000</v>
      </c>
      <c r="AS344" s="2011">
        <v>1275000</v>
      </c>
      <c r="AT344" s="2012" t="s">
        <v>2571</v>
      </c>
    </row>
    <row r="345" spans="36:46" ht="110">
      <c r="AJ345" s="2007">
        <v>44</v>
      </c>
      <c r="AK345" s="2008" t="s">
        <v>2617</v>
      </c>
      <c r="AL345" s="2008" t="s">
        <v>2568</v>
      </c>
      <c r="AM345" s="2009">
        <v>1433</v>
      </c>
      <c r="AN345" s="2009" t="s">
        <v>2569</v>
      </c>
      <c r="AO345" s="2009">
        <v>826</v>
      </c>
      <c r="AP345" s="2010" t="s">
        <v>2570</v>
      </c>
      <c r="AQ345" s="2008">
        <v>1</v>
      </c>
      <c r="AR345" s="2008">
        <v>1962000</v>
      </c>
      <c r="AS345" s="2011">
        <v>1962000</v>
      </c>
      <c r="AT345" s="2012" t="s">
        <v>2571</v>
      </c>
    </row>
    <row r="346" spans="36:46" ht="110">
      <c r="AJ346" s="2007">
        <v>45</v>
      </c>
      <c r="AK346" s="2008" t="s">
        <v>2618</v>
      </c>
      <c r="AL346" s="2008" t="s">
        <v>2568</v>
      </c>
      <c r="AM346" s="2009">
        <v>1433</v>
      </c>
      <c r="AN346" s="2009" t="s">
        <v>2569</v>
      </c>
      <c r="AO346" s="2009">
        <v>826</v>
      </c>
      <c r="AP346" s="2010" t="s">
        <v>2570</v>
      </c>
      <c r="AQ346" s="2008">
        <v>1</v>
      </c>
      <c r="AR346" s="2008">
        <v>1962000</v>
      </c>
      <c r="AS346" s="2011">
        <v>1962000</v>
      </c>
      <c r="AT346" s="2012" t="s">
        <v>2571</v>
      </c>
    </row>
    <row r="347" spans="36:46" ht="110">
      <c r="AJ347" s="2007">
        <v>46</v>
      </c>
      <c r="AK347" s="2008" t="s">
        <v>2619</v>
      </c>
      <c r="AL347" s="2008" t="s">
        <v>2568</v>
      </c>
      <c r="AM347" s="2009">
        <v>1433</v>
      </c>
      <c r="AN347" s="2009" t="s">
        <v>2569</v>
      </c>
      <c r="AO347" s="2009">
        <v>1042</v>
      </c>
      <c r="AP347" s="2010" t="s">
        <v>2570</v>
      </c>
      <c r="AQ347" s="2008">
        <v>1</v>
      </c>
      <c r="AR347" s="2008">
        <v>2494000</v>
      </c>
      <c r="AS347" s="2011">
        <v>2494000</v>
      </c>
      <c r="AT347" s="2012" t="s">
        <v>2571</v>
      </c>
    </row>
    <row r="348" spans="36:46" ht="110">
      <c r="AJ348" s="2007">
        <v>47</v>
      </c>
      <c r="AK348" s="2008" t="s">
        <v>2620</v>
      </c>
      <c r="AL348" s="2008" t="s">
        <v>2568</v>
      </c>
      <c r="AM348" s="2009">
        <v>417</v>
      </c>
      <c r="AN348" s="2009" t="s">
        <v>2569</v>
      </c>
      <c r="AO348" s="2009">
        <v>884</v>
      </c>
      <c r="AP348" s="2010" t="s">
        <v>2570</v>
      </c>
      <c r="AQ348" s="2008">
        <v>1</v>
      </c>
      <c r="AR348" s="2008">
        <v>658000</v>
      </c>
      <c r="AS348" s="2011">
        <v>658000</v>
      </c>
      <c r="AT348" s="2012" t="s">
        <v>2571</v>
      </c>
    </row>
    <row r="349" spans="36:46" ht="110">
      <c r="AJ349" s="2007">
        <v>48</v>
      </c>
      <c r="AK349" s="2008" t="s">
        <v>2621</v>
      </c>
      <c r="AL349" s="2008" t="s">
        <v>2568</v>
      </c>
      <c r="AM349" s="2009">
        <v>1433</v>
      </c>
      <c r="AN349" s="2009" t="s">
        <v>2569</v>
      </c>
      <c r="AO349" s="2009">
        <v>1237</v>
      </c>
      <c r="AP349" s="2010" t="s">
        <v>2570</v>
      </c>
      <c r="AQ349" s="2008">
        <v>1</v>
      </c>
      <c r="AR349" s="2008">
        <v>2908000</v>
      </c>
      <c r="AS349" s="2011">
        <v>2908000</v>
      </c>
      <c r="AT349" s="2012" t="s">
        <v>2571</v>
      </c>
    </row>
    <row r="350" spans="36:46" ht="110">
      <c r="AJ350" s="2007">
        <v>49</v>
      </c>
      <c r="AK350" s="2008" t="s">
        <v>2622</v>
      </c>
      <c r="AL350" s="2008" t="s">
        <v>2568</v>
      </c>
      <c r="AM350" s="2009">
        <v>1458</v>
      </c>
      <c r="AN350" s="2009" t="s">
        <v>2569</v>
      </c>
      <c r="AO350" s="2009">
        <v>1000</v>
      </c>
      <c r="AP350" s="2010" t="s">
        <v>2570</v>
      </c>
      <c r="AQ350" s="2008">
        <v>6</v>
      </c>
      <c r="AR350" s="2008">
        <v>2403000</v>
      </c>
      <c r="AS350" s="2011">
        <v>14418000</v>
      </c>
      <c r="AT350" s="2012" t="s">
        <v>2571</v>
      </c>
    </row>
    <row r="351" spans="36:46" ht="110">
      <c r="AJ351" s="2007">
        <v>50</v>
      </c>
      <c r="AK351" s="2008" t="s">
        <v>2623</v>
      </c>
      <c r="AL351" s="2008" t="s">
        <v>2568</v>
      </c>
      <c r="AM351" s="2009">
        <v>1458</v>
      </c>
      <c r="AN351" s="2009" t="s">
        <v>2569</v>
      </c>
      <c r="AO351" s="2009">
        <v>1000</v>
      </c>
      <c r="AP351" s="2010" t="s">
        <v>2570</v>
      </c>
      <c r="AQ351" s="2008">
        <v>6</v>
      </c>
      <c r="AR351" s="2008">
        <v>2403000</v>
      </c>
      <c r="AS351" s="2011">
        <v>14418000</v>
      </c>
      <c r="AT351" s="2012" t="s">
        <v>2571</v>
      </c>
    </row>
    <row r="352" spans="36:46" ht="110">
      <c r="AJ352" s="2007">
        <v>51</v>
      </c>
      <c r="AK352" s="2008" t="s">
        <v>2624</v>
      </c>
      <c r="AL352" s="2008" t="s">
        <v>2568</v>
      </c>
      <c r="AM352" s="2009">
        <v>1910</v>
      </c>
      <c r="AN352" s="2009" t="s">
        <v>2569</v>
      </c>
      <c r="AO352" s="2009">
        <v>1000</v>
      </c>
      <c r="AP352" s="2010" t="s">
        <v>2570</v>
      </c>
      <c r="AQ352" s="2008">
        <v>1</v>
      </c>
      <c r="AR352" s="2008">
        <v>3123000</v>
      </c>
      <c r="AS352" s="2011">
        <v>3123000</v>
      </c>
      <c r="AT352" s="2012" t="s">
        <v>2571</v>
      </c>
    </row>
    <row r="353" spans="36:46" ht="110">
      <c r="AJ353" s="2007">
        <v>52</v>
      </c>
      <c r="AK353" s="2008" t="s">
        <v>2625</v>
      </c>
      <c r="AL353" s="2008" t="s">
        <v>2568</v>
      </c>
      <c r="AM353" s="2009">
        <v>1233</v>
      </c>
      <c r="AN353" s="2009" t="s">
        <v>2569</v>
      </c>
      <c r="AO353" s="2009">
        <v>1397</v>
      </c>
      <c r="AP353" s="2010" t="s">
        <v>2570</v>
      </c>
      <c r="AQ353" s="2008">
        <v>1</v>
      </c>
      <c r="AR353" s="2008">
        <v>2834000</v>
      </c>
      <c r="AS353" s="2011">
        <v>2834000</v>
      </c>
      <c r="AT353" s="2012" t="s">
        <v>2571</v>
      </c>
    </row>
    <row r="354" spans="36:46" ht="110">
      <c r="AJ354" s="2007">
        <v>53</v>
      </c>
      <c r="AK354" s="2008" t="s">
        <v>2626</v>
      </c>
      <c r="AL354" s="2008" t="s">
        <v>2568</v>
      </c>
      <c r="AM354" s="2009">
        <v>1910</v>
      </c>
      <c r="AN354" s="2009" t="s">
        <v>2569</v>
      </c>
      <c r="AO354" s="2009">
        <v>1000</v>
      </c>
      <c r="AP354" s="2010" t="s">
        <v>2570</v>
      </c>
      <c r="AQ354" s="2008">
        <v>4</v>
      </c>
      <c r="AR354" s="2008">
        <v>3123000</v>
      </c>
      <c r="AS354" s="2011">
        <v>12492000</v>
      </c>
      <c r="AT354" s="2012" t="s">
        <v>2571</v>
      </c>
    </row>
    <row r="355" spans="36:46" ht="110">
      <c r="AJ355" s="2007">
        <v>54</v>
      </c>
      <c r="AK355" s="2008" t="s">
        <v>2627</v>
      </c>
      <c r="AL355" s="2008" t="s">
        <v>2568</v>
      </c>
      <c r="AM355" s="2009">
        <v>1910</v>
      </c>
      <c r="AN355" s="2009" t="s">
        <v>2569</v>
      </c>
      <c r="AO355" s="2009">
        <v>1000</v>
      </c>
      <c r="AP355" s="2010" t="s">
        <v>2570</v>
      </c>
      <c r="AQ355" s="2008">
        <v>1</v>
      </c>
      <c r="AR355" s="2008">
        <v>3123000</v>
      </c>
      <c r="AS355" s="2011">
        <v>3123000</v>
      </c>
      <c r="AT355" s="2012" t="s">
        <v>2571</v>
      </c>
    </row>
    <row r="356" spans="36:46" ht="110">
      <c r="AJ356" s="2007">
        <v>55</v>
      </c>
      <c r="AK356" s="2008" t="s">
        <v>2628</v>
      </c>
      <c r="AL356" s="2008" t="s">
        <v>2568</v>
      </c>
      <c r="AM356" s="2009">
        <v>1910</v>
      </c>
      <c r="AN356" s="2009" t="s">
        <v>2569</v>
      </c>
      <c r="AO356" s="2009">
        <v>675</v>
      </c>
      <c r="AP356" s="2010" t="s">
        <v>2570</v>
      </c>
      <c r="AQ356" s="2008">
        <v>1</v>
      </c>
      <c r="AR356" s="2008">
        <v>2135000</v>
      </c>
      <c r="AS356" s="2011">
        <v>2135000</v>
      </c>
      <c r="AT356" s="2012" t="s">
        <v>2571</v>
      </c>
    </row>
    <row r="357" spans="36:46" ht="110">
      <c r="AJ357" s="2007">
        <v>56</v>
      </c>
      <c r="AK357" s="2008" t="s">
        <v>2629</v>
      </c>
      <c r="AL357" s="2008" t="s">
        <v>2568</v>
      </c>
      <c r="AM357" s="2009">
        <v>2276</v>
      </c>
      <c r="AN357" s="2009" t="s">
        <v>2569</v>
      </c>
      <c r="AO357" s="2009">
        <v>876</v>
      </c>
      <c r="AP357" s="2010" t="s">
        <v>2570</v>
      </c>
      <c r="AQ357" s="2008">
        <v>1</v>
      </c>
      <c r="AR357" s="2008">
        <v>3260000</v>
      </c>
      <c r="AS357" s="2011">
        <v>3260000</v>
      </c>
      <c r="AT357" s="2012" t="s">
        <v>2571</v>
      </c>
    </row>
    <row r="358" spans="36:46" ht="110">
      <c r="AJ358" s="2007">
        <v>57</v>
      </c>
      <c r="AK358" s="2008" t="s">
        <v>2630</v>
      </c>
      <c r="AL358" s="2008" t="s">
        <v>2568</v>
      </c>
      <c r="AM358" s="2009">
        <v>2276</v>
      </c>
      <c r="AN358" s="2009" t="s">
        <v>2569</v>
      </c>
      <c r="AO358" s="2009">
        <v>876</v>
      </c>
      <c r="AP358" s="2010" t="s">
        <v>2570</v>
      </c>
      <c r="AQ358" s="2008">
        <v>1</v>
      </c>
      <c r="AR358" s="2008">
        <v>3260000</v>
      </c>
      <c r="AS358" s="2011">
        <v>3260000</v>
      </c>
      <c r="AT358" s="2012" t="s">
        <v>2571</v>
      </c>
    </row>
    <row r="359" spans="36:46" ht="110">
      <c r="AJ359" s="2007">
        <v>58</v>
      </c>
      <c r="AK359" s="2008" t="s">
        <v>2631</v>
      </c>
      <c r="AL359" s="2008" t="s">
        <v>2568</v>
      </c>
      <c r="AM359" s="2009">
        <v>1218</v>
      </c>
      <c r="AN359" s="2009" t="s">
        <v>2569</v>
      </c>
      <c r="AO359" s="2009">
        <v>1000</v>
      </c>
      <c r="AP359" s="2010" t="s">
        <v>2570</v>
      </c>
      <c r="AQ359" s="2008">
        <v>12</v>
      </c>
      <c r="AR359" s="2008">
        <v>2020000</v>
      </c>
      <c r="AS359" s="2011">
        <v>24240000</v>
      </c>
      <c r="AT359" s="2012" t="s">
        <v>2571</v>
      </c>
    </row>
    <row r="360" spans="36:46" ht="110">
      <c r="AJ360" s="2007">
        <v>59</v>
      </c>
      <c r="AK360" s="2008" t="s">
        <v>2632</v>
      </c>
      <c r="AL360" s="2008" t="s">
        <v>2568</v>
      </c>
      <c r="AM360" s="2009">
        <v>1218</v>
      </c>
      <c r="AN360" s="2009" t="s">
        <v>2569</v>
      </c>
      <c r="AO360" s="2009">
        <v>1317</v>
      </c>
      <c r="AP360" s="2010" t="s">
        <v>2570</v>
      </c>
      <c r="AQ360" s="2008">
        <v>1</v>
      </c>
      <c r="AR360" s="2008">
        <v>2643000</v>
      </c>
      <c r="AS360" s="2011">
        <v>2643000</v>
      </c>
      <c r="AT360" s="2012" t="s">
        <v>2571</v>
      </c>
    </row>
    <row r="361" spans="36:46" ht="110">
      <c r="AJ361" s="2007">
        <v>60</v>
      </c>
      <c r="AK361" s="2008" t="s">
        <v>2633</v>
      </c>
      <c r="AL361" s="2008" t="s">
        <v>2568</v>
      </c>
      <c r="AM361" s="2009">
        <v>798</v>
      </c>
      <c r="AN361" s="2009" t="s">
        <v>2569</v>
      </c>
      <c r="AO361" s="2009">
        <v>1184</v>
      </c>
      <c r="AP361" s="2010" t="s">
        <v>2570</v>
      </c>
      <c r="AQ361" s="2008">
        <v>1</v>
      </c>
      <c r="AR361" s="2008">
        <v>1592000</v>
      </c>
      <c r="AS361" s="2011">
        <v>1592000</v>
      </c>
      <c r="AT361" s="2012" t="s">
        <v>2571</v>
      </c>
    </row>
    <row r="362" spans="36:46" ht="110">
      <c r="AJ362" s="2007">
        <v>61</v>
      </c>
      <c r="AK362" s="2008" t="s">
        <v>2634</v>
      </c>
      <c r="AL362" s="2008" t="s">
        <v>2568</v>
      </c>
      <c r="AM362" s="2009">
        <v>1560</v>
      </c>
      <c r="AN362" s="2009" t="s">
        <v>2569</v>
      </c>
      <c r="AO362" s="2009">
        <v>1000</v>
      </c>
      <c r="AP362" s="2010" t="s">
        <v>2570</v>
      </c>
      <c r="AQ362" s="2008">
        <v>5</v>
      </c>
      <c r="AR362" s="2008">
        <v>2565000</v>
      </c>
      <c r="AS362" s="2011">
        <v>12825000</v>
      </c>
      <c r="AT362" s="2012" t="s">
        <v>2571</v>
      </c>
    </row>
    <row r="363" spans="36:46" ht="110">
      <c r="AJ363" s="2007">
        <v>62</v>
      </c>
      <c r="AK363" s="2008" t="s">
        <v>2635</v>
      </c>
      <c r="AL363" s="2008" t="s">
        <v>2568</v>
      </c>
      <c r="AM363" s="2009">
        <v>1560</v>
      </c>
      <c r="AN363" s="2009" t="s">
        <v>2569</v>
      </c>
      <c r="AO363" s="2009">
        <v>785</v>
      </c>
      <c r="AP363" s="2010" t="s">
        <v>2570</v>
      </c>
      <c r="AQ363" s="2008">
        <v>3</v>
      </c>
      <c r="AR363" s="2008">
        <v>2028000</v>
      </c>
      <c r="AS363" s="2011">
        <v>6084000</v>
      </c>
      <c r="AT363" s="2012" t="s">
        <v>2571</v>
      </c>
    </row>
    <row r="364" spans="36:46" ht="110">
      <c r="AJ364" s="2007">
        <v>63</v>
      </c>
      <c r="AK364" s="2008" t="s">
        <v>2636</v>
      </c>
      <c r="AL364" s="2008" t="s">
        <v>2568</v>
      </c>
      <c r="AM364" s="2009">
        <v>518</v>
      </c>
      <c r="AN364" s="2009" t="s">
        <v>2569</v>
      </c>
      <c r="AO364" s="2009">
        <v>1000</v>
      </c>
      <c r="AP364" s="2010" t="s">
        <v>2570</v>
      </c>
      <c r="AQ364" s="2008">
        <v>1</v>
      </c>
      <c r="AR364" s="2008">
        <v>903000</v>
      </c>
      <c r="AS364" s="2011">
        <v>903000</v>
      </c>
      <c r="AT364" s="2012" t="s">
        <v>2571</v>
      </c>
    </row>
    <row r="365" spans="36:46" ht="110">
      <c r="AJ365" s="2007">
        <v>64</v>
      </c>
      <c r="AK365" s="2008" t="s">
        <v>2637</v>
      </c>
      <c r="AL365" s="2008" t="s">
        <v>2568</v>
      </c>
      <c r="AM365" s="2009">
        <v>1560</v>
      </c>
      <c r="AN365" s="2009" t="s">
        <v>2569</v>
      </c>
      <c r="AO365" s="2009">
        <v>675</v>
      </c>
      <c r="AP365" s="2010" t="s">
        <v>2570</v>
      </c>
      <c r="AQ365" s="2008">
        <v>1</v>
      </c>
      <c r="AR365" s="2008">
        <v>1754000</v>
      </c>
      <c r="AS365" s="2011">
        <v>1754000</v>
      </c>
      <c r="AT365" s="2012" t="s">
        <v>2571</v>
      </c>
    </row>
    <row r="366" spans="36:46" ht="110">
      <c r="AJ366" s="2007">
        <v>65</v>
      </c>
      <c r="AK366" s="2008" t="s">
        <v>2638</v>
      </c>
      <c r="AL366" s="2008" t="s">
        <v>2568</v>
      </c>
      <c r="AM366" s="2009">
        <v>518</v>
      </c>
      <c r="AN366" s="2009" t="s">
        <v>2569</v>
      </c>
      <c r="AO366" s="2009">
        <v>905</v>
      </c>
      <c r="AP366" s="2010" t="s">
        <v>2570</v>
      </c>
      <c r="AQ366" s="2008">
        <v>1</v>
      </c>
      <c r="AR366" s="2008">
        <v>820000</v>
      </c>
      <c r="AS366" s="2011">
        <v>820000</v>
      </c>
      <c r="AT366" s="2012" t="s">
        <v>2571</v>
      </c>
    </row>
    <row r="367" spans="36:46" ht="110">
      <c r="AJ367" s="2007">
        <v>66</v>
      </c>
      <c r="AK367" s="2008" t="s">
        <v>2639</v>
      </c>
      <c r="AL367" s="2008" t="s">
        <v>2568</v>
      </c>
      <c r="AM367" s="2009">
        <v>1218</v>
      </c>
      <c r="AN367" s="2009" t="s">
        <v>2569</v>
      </c>
      <c r="AO367" s="2009">
        <v>779</v>
      </c>
      <c r="AP367" s="2010" t="s">
        <v>2570</v>
      </c>
      <c r="AQ367" s="2008">
        <v>2</v>
      </c>
      <c r="AR367" s="2008">
        <v>1585000</v>
      </c>
      <c r="AS367" s="2011">
        <v>3170000</v>
      </c>
      <c r="AT367" s="2012" t="s">
        <v>2571</v>
      </c>
    </row>
    <row r="368" spans="36:46" ht="110">
      <c r="AJ368" s="2007">
        <v>67</v>
      </c>
      <c r="AK368" s="2008" t="s">
        <v>2640</v>
      </c>
      <c r="AL368" s="2008" t="s">
        <v>2568</v>
      </c>
      <c r="AM368" s="2009">
        <v>1116</v>
      </c>
      <c r="AN368" s="2009" t="s">
        <v>2569</v>
      </c>
      <c r="AO368" s="2009">
        <v>828</v>
      </c>
      <c r="AP368" s="2010" t="s">
        <v>2570</v>
      </c>
      <c r="AQ368" s="2008">
        <v>12</v>
      </c>
      <c r="AR368" s="2008">
        <v>1546000</v>
      </c>
      <c r="AS368" s="2011">
        <v>18552000</v>
      </c>
      <c r="AT368" s="2012" t="s">
        <v>2641</v>
      </c>
    </row>
    <row r="369" spans="36:46" ht="110">
      <c r="AJ369" s="2007">
        <v>68</v>
      </c>
      <c r="AK369" s="2008" t="s">
        <v>2642</v>
      </c>
      <c r="AL369" s="2008" t="s">
        <v>2568</v>
      </c>
      <c r="AM369" s="2009">
        <v>1117</v>
      </c>
      <c r="AN369" s="2009" t="s">
        <v>2569</v>
      </c>
      <c r="AO369" s="2009">
        <v>1134</v>
      </c>
      <c r="AP369" s="2010" t="s">
        <v>2570</v>
      </c>
      <c r="AQ369" s="2008">
        <v>3</v>
      </c>
      <c r="AR369" s="2008">
        <v>2101000</v>
      </c>
      <c r="AS369" s="2011">
        <v>6303000</v>
      </c>
      <c r="AT369" s="2012" t="s">
        <v>2641</v>
      </c>
    </row>
    <row r="370" spans="36:46" ht="110">
      <c r="AJ370" s="2007">
        <v>69</v>
      </c>
      <c r="AK370" s="2008" t="s">
        <v>2643</v>
      </c>
      <c r="AL370" s="2008" t="s">
        <v>2568</v>
      </c>
      <c r="AM370" s="2009">
        <v>1417</v>
      </c>
      <c r="AN370" s="2009" t="s">
        <v>2569</v>
      </c>
      <c r="AO370" s="2009">
        <v>1030</v>
      </c>
      <c r="AP370" s="2010" t="s">
        <v>2570</v>
      </c>
      <c r="AQ370" s="2008">
        <v>3</v>
      </c>
      <c r="AR370" s="2008">
        <v>2405000</v>
      </c>
      <c r="AS370" s="2011">
        <v>7215000</v>
      </c>
      <c r="AT370" s="2012" t="s">
        <v>2641</v>
      </c>
    </row>
    <row r="371" spans="36:46" ht="110">
      <c r="AJ371" s="2007">
        <v>70</v>
      </c>
      <c r="AK371" s="2008" t="s">
        <v>2644</v>
      </c>
      <c r="AL371" s="2008" t="s">
        <v>2568</v>
      </c>
      <c r="AM371" s="2009">
        <v>1498</v>
      </c>
      <c r="AN371" s="2009" t="s">
        <v>2569</v>
      </c>
      <c r="AO371" s="2009">
        <v>800</v>
      </c>
      <c r="AP371" s="2010" t="s">
        <v>2570</v>
      </c>
      <c r="AQ371" s="2008">
        <v>3</v>
      </c>
      <c r="AR371" s="2008">
        <v>1986000</v>
      </c>
      <c r="AS371" s="2011">
        <v>5958000</v>
      </c>
      <c r="AT371" s="2012" t="s">
        <v>2571</v>
      </c>
    </row>
    <row r="372" spans="36:46" ht="110">
      <c r="AJ372" s="2007">
        <v>71</v>
      </c>
      <c r="AK372" s="2008" t="s">
        <v>2645</v>
      </c>
      <c r="AL372" s="2008" t="s">
        <v>2568</v>
      </c>
      <c r="AM372" s="2009">
        <v>1498</v>
      </c>
      <c r="AN372" s="2009" t="s">
        <v>2569</v>
      </c>
      <c r="AO372" s="2009">
        <v>683</v>
      </c>
      <c r="AP372" s="2010" t="s">
        <v>2570</v>
      </c>
      <c r="AQ372" s="2008">
        <v>3</v>
      </c>
      <c r="AR372" s="2008">
        <v>1705000</v>
      </c>
      <c r="AS372" s="2011">
        <v>5115000</v>
      </c>
      <c r="AT372" s="2012" t="s">
        <v>2571</v>
      </c>
    </row>
    <row r="373" spans="36:46" ht="110">
      <c r="AJ373" s="2007">
        <v>72</v>
      </c>
      <c r="AK373" s="2008" t="s">
        <v>2646</v>
      </c>
      <c r="AL373" s="2008" t="s">
        <v>2568</v>
      </c>
      <c r="AM373" s="2009">
        <v>1153</v>
      </c>
      <c r="AN373" s="2009" t="s">
        <v>2569</v>
      </c>
      <c r="AO373" s="2009">
        <v>905</v>
      </c>
      <c r="AP373" s="2010" t="s">
        <v>2570</v>
      </c>
      <c r="AQ373" s="2008">
        <v>3</v>
      </c>
      <c r="AR373" s="2008">
        <v>1739000</v>
      </c>
      <c r="AS373" s="2011">
        <v>5217000</v>
      </c>
      <c r="AT373" s="2012" t="s">
        <v>2571</v>
      </c>
    </row>
    <row r="374" spans="36:46" ht="110">
      <c r="AJ374" s="2007">
        <v>73</v>
      </c>
      <c r="AK374" s="2008" t="s">
        <v>2647</v>
      </c>
      <c r="AL374" s="2008" t="s">
        <v>2568</v>
      </c>
      <c r="AM374" s="2009">
        <v>1196</v>
      </c>
      <c r="AN374" s="2009" t="s">
        <v>2569</v>
      </c>
      <c r="AO374" s="2009">
        <v>874</v>
      </c>
      <c r="AP374" s="2010" t="s">
        <v>2570</v>
      </c>
      <c r="AQ374" s="2008">
        <v>3</v>
      </c>
      <c r="AR374" s="2008">
        <v>1741000</v>
      </c>
      <c r="AS374" s="2011">
        <v>5223000</v>
      </c>
      <c r="AT374" s="2012" t="s">
        <v>2571</v>
      </c>
    </row>
    <row r="375" spans="36:46" ht="110">
      <c r="AJ375" s="2007">
        <v>74</v>
      </c>
      <c r="AK375" s="2008" t="s">
        <v>2648</v>
      </c>
      <c r="AL375" s="2008" t="s">
        <v>2568</v>
      </c>
      <c r="AM375" s="2009">
        <v>1364</v>
      </c>
      <c r="AN375" s="2009" t="s">
        <v>2569</v>
      </c>
      <c r="AO375" s="2009">
        <v>814</v>
      </c>
      <c r="AP375" s="2010" t="s">
        <v>2570</v>
      </c>
      <c r="AQ375" s="2008">
        <v>4</v>
      </c>
      <c r="AR375" s="2008">
        <v>1845000</v>
      </c>
      <c r="AS375" s="2011">
        <v>7380000</v>
      </c>
      <c r="AT375" s="2012" t="s">
        <v>2641</v>
      </c>
    </row>
    <row r="376" spans="36:46" ht="110">
      <c r="AJ376" s="2007">
        <v>75</v>
      </c>
      <c r="AK376" s="2008" t="s">
        <v>2649</v>
      </c>
      <c r="AL376" s="2008" t="s">
        <v>2568</v>
      </c>
      <c r="AM376" s="2009">
        <v>1199</v>
      </c>
      <c r="AN376" s="2009" t="s">
        <v>2569</v>
      </c>
      <c r="AO376" s="2009">
        <v>460</v>
      </c>
      <c r="AP376" s="2010" t="s">
        <v>2570</v>
      </c>
      <c r="AQ376" s="2008">
        <v>4</v>
      </c>
      <c r="AR376" s="2008">
        <v>943000</v>
      </c>
      <c r="AS376" s="2011">
        <v>3772000</v>
      </c>
      <c r="AT376" s="2012" t="s">
        <v>2571</v>
      </c>
    </row>
    <row r="377" spans="36:46" ht="110">
      <c r="AJ377" s="2007">
        <v>76</v>
      </c>
      <c r="AK377" s="2008" t="s">
        <v>2650</v>
      </c>
      <c r="AL377" s="2008" t="s">
        <v>2568</v>
      </c>
      <c r="AM377" s="2009">
        <v>1199</v>
      </c>
      <c r="AN377" s="2009" t="s">
        <v>2569</v>
      </c>
      <c r="AO377" s="2009">
        <v>1187</v>
      </c>
      <c r="AP377" s="2010" t="s">
        <v>2570</v>
      </c>
      <c r="AQ377" s="2008">
        <v>1</v>
      </c>
      <c r="AR377" s="2008">
        <v>2352000</v>
      </c>
      <c r="AS377" s="2011">
        <v>2352000</v>
      </c>
      <c r="AT377" s="2012" t="s">
        <v>2571</v>
      </c>
    </row>
    <row r="378" spans="36:46" ht="110">
      <c r="AJ378" s="2007">
        <v>77</v>
      </c>
      <c r="AK378" s="2008" t="s">
        <v>2651</v>
      </c>
      <c r="AL378" s="2008" t="s">
        <v>2568</v>
      </c>
      <c r="AM378" s="2009">
        <v>1199</v>
      </c>
      <c r="AN378" s="2009" t="s">
        <v>2569</v>
      </c>
      <c r="AO378" s="2009">
        <v>877</v>
      </c>
      <c r="AP378" s="2010" t="s">
        <v>2570</v>
      </c>
      <c r="AQ378" s="2008">
        <v>4</v>
      </c>
      <c r="AR378" s="2008">
        <v>1751000</v>
      </c>
      <c r="AS378" s="2011">
        <v>7004000</v>
      </c>
      <c r="AT378" s="2012" t="s">
        <v>2571</v>
      </c>
    </row>
    <row r="379" spans="36:46" ht="110">
      <c r="AJ379" s="2007">
        <v>78</v>
      </c>
      <c r="AK379" s="2008" t="s">
        <v>2652</v>
      </c>
      <c r="AL379" s="2008" t="s">
        <v>2568</v>
      </c>
      <c r="AM379" s="2009">
        <v>1199</v>
      </c>
      <c r="AN379" s="2009" t="s">
        <v>2569</v>
      </c>
      <c r="AO379" s="2009">
        <v>1057</v>
      </c>
      <c r="AP379" s="2010" t="s">
        <v>2570</v>
      </c>
      <c r="AQ379" s="2008">
        <v>1</v>
      </c>
      <c r="AR379" s="2008">
        <v>2100000</v>
      </c>
      <c r="AS379" s="2011">
        <v>2100000</v>
      </c>
      <c r="AT379" s="2012" t="s">
        <v>2571</v>
      </c>
    </row>
    <row r="380" spans="36:46" ht="110">
      <c r="AJ380" s="2007">
        <v>79</v>
      </c>
      <c r="AK380" s="2008" t="s">
        <v>2653</v>
      </c>
      <c r="AL380" s="2008" t="s">
        <v>2568</v>
      </c>
      <c r="AM380" s="2009">
        <v>1360</v>
      </c>
      <c r="AN380" s="2009" t="s">
        <v>2569</v>
      </c>
      <c r="AO380" s="2009">
        <v>1002</v>
      </c>
      <c r="AP380" s="2010" t="s">
        <v>2570</v>
      </c>
      <c r="AQ380" s="2008">
        <v>5</v>
      </c>
      <c r="AR380" s="2008">
        <v>2251000</v>
      </c>
      <c r="AS380" s="2011">
        <v>11255000</v>
      </c>
      <c r="AT380" s="2012" t="s">
        <v>2571</v>
      </c>
    </row>
    <row r="381" spans="36:46" ht="110">
      <c r="AJ381" s="2007">
        <v>80</v>
      </c>
      <c r="AK381" s="2008" t="s">
        <v>2654</v>
      </c>
      <c r="AL381" s="2008" t="s">
        <v>2568</v>
      </c>
      <c r="AM381" s="2009">
        <v>1072</v>
      </c>
      <c r="AN381" s="2009" t="s">
        <v>2569</v>
      </c>
      <c r="AO381" s="2009">
        <v>1000</v>
      </c>
      <c r="AP381" s="2010" t="s">
        <v>2570</v>
      </c>
      <c r="AQ381" s="2008">
        <v>1</v>
      </c>
      <c r="AR381" s="2008">
        <v>1787000</v>
      </c>
      <c r="AS381" s="2011">
        <v>1787000</v>
      </c>
      <c r="AT381" s="2012" t="s">
        <v>2571</v>
      </c>
    </row>
    <row r="382" spans="36:46" ht="110">
      <c r="AJ382" s="2007">
        <v>81</v>
      </c>
      <c r="AK382" s="2008" t="s">
        <v>2655</v>
      </c>
      <c r="AL382" s="2008" t="s">
        <v>2568</v>
      </c>
      <c r="AM382" s="2009">
        <v>1037</v>
      </c>
      <c r="AN382" s="2009" t="s">
        <v>2569</v>
      </c>
      <c r="AO382" s="2009">
        <v>733</v>
      </c>
      <c r="AP382" s="2010" t="s">
        <v>2570</v>
      </c>
      <c r="AQ382" s="2008">
        <v>2</v>
      </c>
      <c r="AR382" s="2008">
        <v>1281000</v>
      </c>
      <c r="AS382" s="2011">
        <v>2562000</v>
      </c>
      <c r="AT382" s="2012" t="s">
        <v>2571</v>
      </c>
    </row>
    <row r="383" spans="36:46" ht="110">
      <c r="AJ383" s="2007">
        <v>82</v>
      </c>
      <c r="AK383" s="2008" t="s">
        <v>2656</v>
      </c>
      <c r="AL383" s="2008" t="s">
        <v>2568</v>
      </c>
      <c r="AM383" s="2009">
        <v>1199</v>
      </c>
      <c r="AN383" s="2009" t="s">
        <v>2569</v>
      </c>
      <c r="AO383" s="2009">
        <v>1187</v>
      </c>
      <c r="AP383" s="2010" t="s">
        <v>2570</v>
      </c>
      <c r="AQ383" s="2008">
        <v>1</v>
      </c>
      <c r="AR383" s="2008">
        <v>2352000</v>
      </c>
      <c r="AS383" s="2011">
        <v>2352000</v>
      </c>
      <c r="AT383" s="2012" t="s">
        <v>2571</v>
      </c>
    </row>
    <row r="384" spans="36:46" ht="110">
      <c r="AJ384" s="2007">
        <v>83</v>
      </c>
      <c r="AK384" s="2008" t="s">
        <v>2657</v>
      </c>
      <c r="AL384" s="2008" t="s">
        <v>2568</v>
      </c>
      <c r="AM384" s="2009">
        <v>1199</v>
      </c>
      <c r="AN384" s="2009" t="s">
        <v>2569</v>
      </c>
      <c r="AO384" s="2009">
        <v>675</v>
      </c>
      <c r="AP384" s="2010" t="s">
        <v>2570</v>
      </c>
      <c r="AQ384" s="2008">
        <v>1</v>
      </c>
      <c r="AR384" s="2008">
        <v>1360000</v>
      </c>
      <c r="AS384" s="2011">
        <v>1360000</v>
      </c>
      <c r="AT384" s="2012" t="s">
        <v>2571</v>
      </c>
    </row>
    <row r="385" spans="36:46" ht="110">
      <c r="AJ385" s="2007">
        <v>84</v>
      </c>
      <c r="AK385" s="2008" t="s">
        <v>2658</v>
      </c>
      <c r="AL385" s="2008" t="s">
        <v>2568</v>
      </c>
      <c r="AM385" s="2009">
        <v>1199</v>
      </c>
      <c r="AN385" s="2009" t="s">
        <v>2569</v>
      </c>
      <c r="AO385" s="2009">
        <v>675</v>
      </c>
      <c r="AP385" s="2010" t="s">
        <v>2570</v>
      </c>
      <c r="AQ385" s="2008">
        <v>1</v>
      </c>
      <c r="AR385" s="2008">
        <v>1360000</v>
      </c>
      <c r="AS385" s="2011">
        <v>1360000</v>
      </c>
      <c r="AT385" s="2012" t="s">
        <v>2571</v>
      </c>
    </row>
    <row r="386" spans="36:46" ht="110">
      <c r="AJ386" s="2007">
        <v>85</v>
      </c>
      <c r="AK386" s="2008" t="s">
        <v>2659</v>
      </c>
      <c r="AL386" s="2008" t="s">
        <v>2568</v>
      </c>
      <c r="AM386" s="2009">
        <v>1199</v>
      </c>
      <c r="AN386" s="2009" t="s">
        <v>2569</v>
      </c>
      <c r="AO386" s="2009">
        <v>1200</v>
      </c>
      <c r="AP386" s="2010" t="s">
        <v>2570</v>
      </c>
      <c r="AQ386" s="2008">
        <v>1</v>
      </c>
      <c r="AR386" s="2008">
        <v>2377000</v>
      </c>
      <c r="AS386" s="2011">
        <v>2377000</v>
      </c>
      <c r="AT386" s="2012" t="s">
        <v>2571</v>
      </c>
    </row>
    <row r="387" spans="36:46" ht="110">
      <c r="AJ387" s="2007">
        <v>86</v>
      </c>
      <c r="AK387" s="2008" t="s">
        <v>2660</v>
      </c>
      <c r="AL387" s="2008" t="s">
        <v>2568</v>
      </c>
      <c r="AM387" s="2009">
        <v>1199</v>
      </c>
      <c r="AN387" s="2009" t="s">
        <v>2569</v>
      </c>
      <c r="AO387" s="2009">
        <v>712</v>
      </c>
      <c r="AP387" s="2010" t="s">
        <v>2570</v>
      </c>
      <c r="AQ387" s="2008">
        <v>1</v>
      </c>
      <c r="AR387" s="2008">
        <v>1432000</v>
      </c>
      <c r="AS387" s="2011">
        <v>1432000</v>
      </c>
      <c r="AT387" s="2012" t="s">
        <v>2571</v>
      </c>
    </row>
    <row r="388" spans="36:46" ht="110">
      <c r="AJ388" s="2007">
        <v>87</v>
      </c>
      <c r="AK388" s="2008" t="s">
        <v>2661</v>
      </c>
      <c r="AL388" s="2008" t="s">
        <v>2568</v>
      </c>
      <c r="AM388" s="2009">
        <v>1199</v>
      </c>
      <c r="AN388" s="2009" t="s">
        <v>2569</v>
      </c>
      <c r="AO388" s="2009">
        <v>832</v>
      </c>
      <c r="AP388" s="2010" t="s">
        <v>2570</v>
      </c>
      <c r="AQ388" s="2008">
        <v>2</v>
      </c>
      <c r="AR388" s="2008">
        <v>1664000</v>
      </c>
      <c r="AS388" s="2011">
        <v>3328000</v>
      </c>
      <c r="AT388" s="2012" t="s">
        <v>2571</v>
      </c>
    </row>
    <row r="389" spans="36:46" ht="110">
      <c r="AJ389" s="2007">
        <v>88</v>
      </c>
      <c r="AK389" s="2008" t="s">
        <v>2662</v>
      </c>
      <c r="AL389" s="2008" t="s">
        <v>2568</v>
      </c>
      <c r="AM389" s="2009">
        <v>1204</v>
      </c>
      <c r="AN389" s="2009" t="s">
        <v>2569</v>
      </c>
      <c r="AO389" s="2009">
        <v>1207</v>
      </c>
      <c r="AP389" s="2010" t="s">
        <v>2570</v>
      </c>
      <c r="AQ389" s="2008">
        <v>1</v>
      </c>
      <c r="AR389" s="2008">
        <v>2400000</v>
      </c>
      <c r="AS389" s="2011">
        <v>2400000</v>
      </c>
      <c r="AT389" s="2012" t="s">
        <v>2571</v>
      </c>
    </row>
    <row r="390" spans="36:46" ht="110">
      <c r="AJ390" s="2007">
        <v>89</v>
      </c>
      <c r="AK390" s="2008" t="s">
        <v>2663</v>
      </c>
      <c r="AL390" s="2008" t="s">
        <v>2568</v>
      </c>
      <c r="AM390" s="2009">
        <v>1169</v>
      </c>
      <c r="AN390" s="2009" t="s">
        <v>2569</v>
      </c>
      <c r="AO390" s="2009">
        <v>1207</v>
      </c>
      <c r="AP390" s="2010" t="s">
        <v>2570</v>
      </c>
      <c r="AQ390" s="2008">
        <v>1</v>
      </c>
      <c r="AR390" s="2008">
        <v>2333000</v>
      </c>
      <c r="AS390" s="2011">
        <v>2333000</v>
      </c>
      <c r="AT390" s="2012" t="s">
        <v>2571</v>
      </c>
    </row>
    <row r="391" spans="36:46" ht="110">
      <c r="AJ391" s="2007">
        <v>90</v>
      </c>
      <c r="AK391" s="2008" t="s">
        <v>2664</v>
      </c>
      <c r="AL391" s="2008" t="s">
        <v>2568</v>
      </c>
      <c r="AM391" s="2009">
        <v>787</v>
      </c>
      <c r="AN391" s="2009" t="s">
        <v>2569</v>
      </c>
      <c r="AO391" s="2009">
        <v>836</v>
      </c>
      <c r="AP391" s="2010" t="s">
        <v>2570</v>
      </c>
      <c r="AQ391" s="2008">
        <v>5</v>
      </c>
      <c r="AR391" s="2008">
        <v>1120000</v>
      </c>
      <c r="AS391" s="2011">
        <v>5600000</v>
      </c>
      <c r="AT391" s="2012" t="s">
        <v>2571</v>
      </c>
    </row>
    <row r="392" spans="36:46" ht="110">
      <c r="AJ392" s="2007">
        <v>91</v>
      </c>
      <c r="AK392" s="2008" t="s">
        <v>2665</v>
      </c>
      <c r="AL392" s="2008" t="s">
        <v>2568</v>
      </c>
      <c r="AM392" s="2009">
        <v>1129</v>
      </c>
      <c r="AN392" s="2009" t="s">
        <v>2569</v>
      </c>
      <c r="AO392" s="2009">
        <v>836</v>
      </c>
      <c r="AP392" s="2010" t="s">
        <v>2570</v>
      </c>
      <c r="AQ392" s="2008">
        <v>5</v>
      </c>
      <c r="AR392" s="2008">
        <v>1578000</v>
      </c>
      <c r="AS392" s="2011">
        <v>7890000</v>
      </c>
      <c r="AT392" s="2012" t="s">
        <v>2571</v>
      </c>
    </row>
    <row r="393" spans="36:46" ht="110">
      <c r="AJ393" s="2007">
        <v>92</v>
      </c>
      <c r="AK393" s="2008" t="s">
        <v>2666</v>
      </c>
      <c r="AL393" s="2008" t="s">
        <v>2568</v>
      </c>
      <c r="AM393" s="2009">
        <v>876</v>
      </c>
      <c r="AN393" s="2009" t="s">
        <v>2569</v>
      </c>
      <c r="AO393" s="2009">
        <v>836</v>
      </c>
      <c r="AP393" s="2010" t="s">
        <v>2570</v>
      </c>
      <c r="AQ393" s="2008">
        <v>5</v>
      </c>
      <c r="AR393" s="2008">
        <v>1239000</v>
      </c>
      <c r="AS393" s="2011">
        <v>6195000</v>
      </c>
      <c r="AT393" s="2012" t="s">
        <v>2571</v>
      </c>
    </row>
    <row r="394" spans="36:46" ht="110">
      <c r="AJ394" s="2007">
        <v>93</v>
      </c>
      <c r="AK394" s="2008" t="s">
        <v>2667</v>
      </c>
      <c r="AL394" s="2008" t="s">
        <v>2568</v>
      </c>
      <c r="AM394" s="2009">
        <v>736</v>
      </c>
      <c r="AN394" s="2009" t="s">
        <v>2569</v>
      </c>
      <c r="AO394" s="2009">
        <v>1207</v>
      </c>
      <c r="AP394" s="2010" t="s">
        <v>2570</v>
      </c>
      <c r="AQ394" s="2008">
        <v>1</v>
      </c>
      <c r="AR394" s="2008">
        <v>1504000</v>
      </c>
      <c r="AS394" s="2011">
        <v>1504000</v>
      </c>
      <c r="AT394" s="2012" t="s">
        <v>2571</v>
      </c>
    </row>
    <row r="395" spans="36:46" ht="110">
      <c r="AJ395" s="2007">
        <v>94</v>
      </c>
      <c r="AK395" s="2008" t="s">
        <v>2668</v>
      </c>
      <c r="AL395" s="2008" t="s">
        <v>2568</v>
      </c>
      <c r="AM395" s="2009">
        <v>1148</v>
      </c>
      <c r="AN395" s="2009" t="s">
        <v>2569</v>
      </c>
      <c r="AO395" s="2009">
        <v>1000</v>
      </c>
      <c r="AP395" s="2010" t="s">
        <v>2570</v>
      </c>
      <c r="AQ395" s="2008">
        <v>1</v>
      </c>
      <c r="AR395" s="2008">
        <v>1908000</v>
      </c>
      <c r="AS395" s="2011">
        <v>1908000</v>
      </c>
      <c r="AT395" s="2012" t="s">
        <v>2571</v>
      </c>
    </row>
    <row r="396" spans="36:46" ht="110">
      <c r="AJ396" s="2007">
        <v>95</v>
      </c>
      <c r="AK396" s="2008" t="s">
        <v>2669</v>
      </c>
      <c r="AL396" s="2008" t="s">
        <v>2568</v>
      </c>
      <c r="AM396" s="2009">
        <v>1148</v>
      </c>
      <c r="AN396" s="2009" t="s">
        <v>2569</v>
      </c>
      <c r="AO396" s="2009">
        <v>1000</v>
      </c>
      <c r="AP396" s="2010" t="s">
        <v>2570</v>
      </c>
      <c r="AQ396" s="2008">
        <v>1</v>
      </c>
      <c r="AR396" s="2008">
        <v>1908000</v>
      </c>
      <c r="AS396" s="2011">
        <v>1908000</v>
      </c>
      <c r="AT396" s="2012" t="s">
        <v>2571</v>
      </c>
    </row>
    <row r="397" spans="36:46" ht="110">
      <c r="AJ397" s="2007">
        <v>96</v>
      </c>
      <c r="AK397" s="2008" t="s">
        <v>2670</v>
      </c>
      <c r="AL397" s="2008" t="s">
        <v>2568</v>
      </c>
      <c r="AM397" s="2009">
        <v>1148</v>
      </c>
      <c r="AN397" s="2009" t="s">
        <v>2569</v>
      </c>
      <c r="AO397" s="2009">
        <v>1168</v>
      </c>
      <c r="AP397" s="2010" t="s">
        <v>2570</v>
      </c>
      <c r="AQ397" s="2008">
        <v>1</v>
      </c>
      <c r="AR397" s="2008">
        <v>2220000</v>
      </c>
      <c r="AS397" s="2011">
        <v>2220000</v>
      </c>
      <c r="AT397" s="2012" t="s">
        <v>2571</v>
      </c>
    </row>
    <row r="398" spans="36:46" ht="110">
      <c r="AJ398" s="2007">
        <v>97</v>
      </c>
      <c r="AK398" s="2008" t="s">
        <v>2671</v>
      </c>
      <c r="AL398" s="2008" t="s">
        <v>2568</v>
      </c>
      <c r="AM398" s="2009">
        <v>1047</v>
      </c>
      <c r="AN398" s="2009" t="s">
        <v>2569</v>
      </c>
      <c r="AO398" s="2009">
        <v>1187</v>
      </c>
      <c r="AP398" s="2010" t="s">
        <v>2570</v>
      </c>
      <c r="AQ398" s="2008">
        <v>2</v>
      </c>
      <c r="AR398" s="2008">
        <v>2065000</v>
      </c>
      <c r="AS398" s="2011">
        <v>4130000</v>
      </c>
      <c r="AT398" s="2012" t="s">
        <v>2571</v>
      </c>
    </row>
    <row r="399" spans="36:46" ht="110">
      <c r="AJ399" s="2007">
        <v>98</v>
      </c>
      <c r="AK399" s="2008" t="s">
        <v>2672</v>
      </c>
      <c r="AL399" s="2008" t="s">
        <v>2568</v>
      </c>
      <c r="AM399" s="2009">
        <v>1529</v>
      </c>
      <c r="AN399" s="2009" t="s">
        <v>2569</v>
      </c>
      <c r="AO399" s="2009">
        <v>959</v>
      </c>
      <c r="AP399" s="2010" t="s">
        <v>2570</v>
      </c>
      <c r="AQ399" s="2008">
        <v>3</v>
      </c>
      <c r="AR399" s="2008">
        <v>2415000</v>
      </c>
      <c r="AS399" s="2011">
        <v>7245000</v>
      </c>
      <c r="AT399" s="2012" t="s">
        <v>2571</v>
      </c>
    </row>
    <row r="400" spans="36:46" ht="110">
      <c r="AJ400" s="2007">
        <v>99</v>
      </c>
      <c r="AK400" s="2008" t="s">
        <v>2673</v>
      </c>
      <c r="AL400" s="2008" t="s">
        <v>2568</v>
      </c>
      <c r="AM400" s="2009">
        <v>1117</v>
      </c>
      <c r="AN400" s="2009" t="s">
        <v>2569</v>
      </c>
      <c r="AO400" s="2009">
        <v>1019</v>
      </c>
      <c r="AP400" s="2010" t="s">
        <v>2570</v>
      </c>
      <c r="AQ400" s="2008">
        <v>1</v>
      </c>
      <c r="AR400" s="2008">
        <v>1893000</v>
      </c>
      <c r="AS400" s="2011">
        <v>1893000</v>
      </c>
      <c r="AT400" s="2012" t="s">
        <v>2571</v>
      </c>
    </row>
    <row r="401" spans="36:46" ht="110">
      <c r="AJ401" s="2007">
        <v>100</v>
      </c>
      <c r="AK401" s="2008" t="s">
        <v>2674</v>
      </c>
      <c r="AL401" s="2008" t="s">
        <v>2568</v>
      </c>
      <c r="AM401" s="2009">
        <v>1012</v>
      </c>
      <c r="AN401" s="2009" t="s">
        <v>2569</v>
      </c>
      <c r="AO401" s="2009">
        <v>1019</v>
      </c>
      <c r="AP401" s="2010" t="s">
        <v>2570</v>
      </c>
      <c r="AQ401" s="2008">
        <v>2</v>
      </c>
      <c r="AR401" s="2008">
        <v>1723000</v>
      </c>
      <c r="AS401" s="2011">
        <v>3446000</v>
      </c>
      <c r="AT401" s="2012" t="s">
        <v>2571</v>
      </c>
    </row>
    <row r="402" spans="36:46" ht="110">
      <c r="AJ402" s="2007">
        <v>101</v>
      </c>
      <c r="AK402" s="2008" t="s">
        <v>2675</v>
      </c>
      <c r="AL402" s="2008" t="s">
        <v>2568</v>
      </c>
      <c r="AM402" s="2009">
        <v>1047</v>
      </c>
      <c r="AN402" s="2009" t="s">
        <v>2569</v>
      </c>
      <c r="AO402" s="2009">
        <v>893</v>
      </c>
      <c r="AP402" s="2010" t="s">
        <v>2570</v>
      </c>
      <c r="AQ402" s="2008">
        <v>5</v>
      </c>
      <c r="AR402" s="2008">
        <v>1565000</v>
      </c>
      <c r="AS402" s="2011">
        <v>7825000</v>
      </c>
      <c r="AT402" s="2012" t="s">
        <v>2571</v>
      </c>
    </row>
    <row r="403" spans="36:46" ht="110">
      <c r="AJ403" s="2007">
        <v>102</v>
      </c>
      <c r="AK403" s="2008" t="s">
        <v>2676</v>
      </c>
      <c r="AL403" s="2008" t="s">
        <v>2568</v>
      </c>
      <c r="AM403" s="2009">
        <v>1199</v>
      </c>
      <c r="AN403" s="2009" t="s">
        <v>2569</v>
      </c>
      <c r="AO403" s="2009">
        <v>867</v>
      </c>
      <c r="AP403" s="2010" t="s">
        <v>2570</v>
      </c>
      <c r="AQ403" s="2008">
        <v>3</v>
      </c>
      <c r="AR403" s="2008">
        <v>1732000</v>
      </c>
      <c r="AS403" s="2011">
        <v>5196000</v>
      </c>
      <c r="AT403" s="2012" t="s">
        <v>2571</v>
      </c>
    </row>
    <row r="404" spans="36:46" ht="110">
      <c r="AJ404" s="2007">
        <v>103</v>
      </c>
      <c r="AK404" s="2008" t="s">
        <v>2677</v>
      </c>
      <c r="AL404" s="2008" t="s">
        <v>2568</v>
      </c>
      <c r="AM404" s="2009">
        <v>1356</v>
      </c>
      <c r="AN404" s="2009" t="s">
        <v>2569</v>
      </c>
      <c r="AO404" s="2009">
        <v>459</v>
      </c>
      <c r="AP404" s="2010" t="s">
        <v>2570</v>
      </c>
      <c r="AQ404" s="2008">
        <v>1</v>
      </c>
      <c r="AR404" s="2008">
        <v>1060000</v>
      </c>
      <c r="AS404" s="2011">
        <v>1060000</v>
      </c>
      <c r="AT404" s="2012" t="s">
        <v>2571</v>
      </c>
    </row>
    <row r="405" spans="36:46" ht="110">
      <c r="AJ405" s="2007">
        <v>104</v>
      </c>
      <c r="AK405" s="2008" t="s">
        <v>2678</v>
      </c>
      <c r="AL405" s="2008" t="s">
        <v>2568</v>
      </c>
      <c r="AM405" s="2009">
        <v>1356</v>
      </c>
      <c r="AN405" s="2009" t="s">
        <v>2569</v>
      </c>
      <c r="AO405" s="2009">
        <v>424</v>
      </c>
      <c r="AP405" s="2010" t="s">
        <v>2570</v>
      </c>
      <c r="AQ405" s="2008">
        <v>1</v>
      </c>
      <c r="AR405" s="2008">
        <v>984000</v>
      </c>
      <c r="AS405" s="2011">
        <v>984000</v>
      </c>
      <c r="AT405" s="2012" t="s">
        <v>2571</v>
      </c>
    </row>
    <row r="406" spans="36:46" ht="110">
      <c r="AJ406" s="2007">
        <v>105</v>
      </c>
      <c r="AK406" s="2008" t="s">
        <v>2679</v>
      </c>
      <c r="AL406" s="2008" t="s">
        <v>2568</v>
      </c>
      <c r="AM406" s="2009">
        <v>1328</v>
      </c>
      <c r="AN406" s="2009" t="s">
        <v>2569</v>
      </c>
      <c r="AO406" s="2009">
        <v>1215</v>
      </c>
      <c r="AP406" s="2010" t="s">
        <v>2570</v>
      </c>
      <c r="AQ406" s="2008">
        <v>2</v>
      </c>
      <c r="AR406" s="2008">
        <v>2655000</v>
      </c>
      <c r="AS406" s="2011">
        <v>5310000</v>
      </c>
      <c r="AT406" s="2012" t="s">
        <v>2571</v>
      </c>
    </row>
    <row r="407" spans="36:46" ht="110">
      <c r="AJ407" s="2007">
        <v>106</v>
      </c>
      <c r="AK407" s="2008" t="s">
        <v>2680</v>
      </c>
      <c r="AL407" s="2008" t="s">
        <v>2568</v>
      </c>
      <c r="AM407" s="2009">
        <v>1328</v>
      </c>
      <c r="AN407" s="2009" t="s">
        <v>2569</v>
      </c>
      <c r="AO407" s="2009">
        <v>1220</v>
      </c>
      <c r="AP407" s="2010" t="s">
        <v>2570</v>
      </c>
      <c r="AQ407" s="2008">
        <v>2</v>
      </c>
      <c r="AR407" s="2008">
        <v>2666000</v>
      </c>
      <c r="AS407" s="2011">
        <v>5332000</v>
      </c>
      <c r="AT407" s="2012" t="s">
        <v>2571</v>
      </c>
    </row>
    <row r="408" spans="36:46" ht="110">
      <c r="AJ408" s="2007">
        <v>107</v>
      </c>
      <c r="AK408" s="2008" t="s">
        <v>2681</v>
      </c>
      <c r="AL408" s="2008" t="s">
        <v>2568</v>
      </c>
      <c r="AM408" s="2009">
        <v>1328</v>
      </c>
      <c r="AN408" s="2009" t="s">
        <v>2569</v>
      </c>
      <c r="AO408" s="2009">
        <v>1254</v>
      </c>
      <c r="AP408" s="2010" t="s">
        <v>2570</v>
      </c>
      <c r="AQ408" s="2008">
        <v>2</v>
      </c>
      <c r="AR408" s="2008">
        <v>2738000</v>
      </c>
      <c r="AS408" s="2011">
        <v>5476000</v>
      </c>
      <c r="AT408" s="2012" t="s">
        <v>2571</v>
      </c>
    </row>
    <row r="409" spans="36:46" ht="110">
      <c r="AJ409" s="2007">
        <v>108</v>
      </c>
      <c r="AK409" s="2008" t="s">
        <v>2682</v>
      </c>
      <c r="AL409" s="2008" t="s">
        <v>2568</v>
      </c>
      <c r="AM409" s="2009">
        <v>1356</v>
      </c>
      <c r="AN409" s="2009" t="s">
        <v>2569</v>
      </c>
      <c r="AO409" s="2009">
        <v>475</v>
      </c>
      <c r="AP409" s="2010" t="s">
        <v>2570</v>
      </c>
      <c r="AQ409" s="2008">
        <v>1</v>
      </c>
      <c r="AR409" s="2008">
        <v>1095000</v>
      </c>
      <c r="AS409" s="2011">
        <v>1095000</v>
      </c>
      <c r="AT409" s="2012" t="s">
        <v>2571</v>
      </c>
    </row>
    <row r="410" spans="36:46" ht="110">
      <c r="AJ410" s="2007">
        <v>109</v>
      </c>
      <c r="AK410" s="2008" t="s">
        <v>2683</v>
      </c>
      <c r="AL410" s="2008" t="s">
        <v>2568</v>
      </c>
      <c r="AM410" s="2009">
        <v>1328</v>
      </c>
      <c r="AN410" s="2009" t="s">
        <v>2569</v>
      </c>
      <c r="AO410" s="2009">
        <v>1207</v>
      </c>
      <c r="AP410" s="2010" t="s">
        <v>2570</v>
      </c>
      <c r="AQ410" s="2008">
        <v>2</v>
      </c>
      <c r="AR410" s="2008">
        <v>2638000</v>
      </c>
      <c r="AS410" s="2011">
        <v>5276000</v>
      </c>
      <c r="AT410" s="2012" t="s">
        <v>2571</v>
      </c>
    </row>
    <row r="411" spans="36:46" ht="110">
      <c r="AJ411" s="2007">
        <v>110</v>
      </c>
      <c r="AK411" s="2008" t="s">
        <v>2684</v>
      </c>
      <c r="AL411" s="2008" t="s">
        <v>2568</v>
      </c>
      <c r="AM411" s="2009">
        <v>1328</v>
      </c>
      <c r="AN411" s="2009" t="s">
        <v>2569</v>
      </c>
      <c r="AO411" s="2009">
        <v>1233</v>
      </c>
      <c r="AP411" s="2010" t="s">
        <v>2570</v>
      </c>
      <c r="AQ411" s="2008">
        <v>2</v>
      </c>
      <c r="AR411" s="2008">
        <v>2693000</v>
      </c>
      <c r="AS411" s="2011">
        <v>5386000</v>
      </c>
      <c r="AT411" s="2012" t="s">
        <v>2571</v>
      </c>
    </row>
    <row r="412" spans="36:46" ht="110">
      <c r="AJ412" s="2007">
        <v>111</v>
      </c>
      <c r="AK412" s="2008" t="s">
        <v>2685</v>
      </c>
      <c r="AL412" s="2008" t="s">
        <v>2568</v>
      </c>
      <c r="AM412" s="2009">
        <v>1199</v>
      </c>
      <c r="AN412" s="2009" t="s">
        <v>2569</v>
      </c>
      <c r="AO412" s="2009">
        <v>1335</v>
      </c>
      <c r="AP412" s="2010" t="s">
        <v>2570</v>
      </c>
      <c r="AQ412" s="2008">
        <v>1</v>
      </c>
      <c r="AR412" s="2008">
        <v>2639000</v>
      </c>
      <c r="AS412" s="2011">
        <v>2639000</v>
      </c>
      <c r="AT412" s="2012" t="s">
        <v>2641</v>
      </c>
    </row>
    <row r="413" spans="36:46" ht="110">
      <c r="AJ413" s="2007">
        <v>112</v>
      </c>
      <c r="AK413" s="2008" t="s">
        <v>2686</v>
      </c>
      <c r="AL413" s="2008" t="s">
        <v>2568</v>
      </c>
      <c r="AM413" s="2009">
        <v>1204</v>
      </c>
      <c r="AN413" s="2009" t="s">
        <v>2569</v>
      </c>
      <c r="AO413" s="2009">
        <v>1022</v>
      </c>
      <c r="AP413" s="2010" t="s">
        <v>2570</v>
      </c>
      <c r="AQ413" s="2008">
        <v>1</v>
      </c>
      <c r="AR413" s="2008">
        <v>2040000</v>
      </c>
      <c r="AS413" s="2011">
        <v>2040000</v>
      </c>
      <c r="AT413" s="2012" t="s">
        <v>2571</v>
      </c>
    </row>
    <row r="414" spans="36:46" ht="110">
      <c r="AJ414" s="2007">
        <v>113</v>
      </c>
      <c r="AK414" s="2008" t="s">
        <v>2687</v>
      </c>
      <c r="AL414" s="2008" t="s">
        <v>2568</v>
      </c>
      <c r="AM414" s="2009">
        <v>1303</v>
      </c>
      <c r="AN414" s="2009" t="s">
        <v>2569</v>
      </c>
      <c r="AO414" s="2009">
        <v>1021</v>
      </c>
      <c r="AP414" s="2010" t="s">
        <v>2570</v>
      </c>
      <c r="AQ414" s="2008">
        <v>1</v>
      </c>
      <c r="AR414" s="2008">
        <v>2199000</v>
      </c>
      <c r="AS414" s="2011">
        <v>2199000</v>
      </c>
      <c r="AT414" s="2012" t="s">
        <v>2571</v>
      </c>
    </row>
    <row r="415" spans="36:46" ht="110">
      <c r="AJ415" s="2007">
        <v>114</v>
      </c>
      <c r="AK415" s="2008" t="s">
        <v>2688</v>
      </c>
      <c r="AL415" s="2008" t="s">
        <v>2568</v>
      </c>
      <c r="AM415" s="2009">
        <v>1164</v>
      </c>
      <c r="AN415" s="2009" t="s">
        <v>2569</v>
      </c>
      <c r="AO415" s="2009">
        <v>1021</v>
      </c>
      <c r="AP415" s="2010" t="s">
        <v>2570</v>
      </c>
      <c r="AQ415" s="2008">
        <v>1</v>
      </c>
      <c r="AR415" s="2008">
        <v>1973000</v>
      </c>
      <c r="AS415" s="2011">
        <v>1973000</v>
      </c>
      <c r="AT415" s="2012" t="s">
        <v>2571</v>
      </c>
    </row>
    <row r="416" spans="36:46" ht="110">
      <c r="AJ416" s="2007">
        <v>115</v>
      </c>
      <c r="AK416" s="2008" t="s">
        <v>2689</v>
      </c>
      <c r="AL416" s="2008" t="s">
        <v>2568</v>
      </c>
      <c r="AM416" s="2009">
        <v>1199</v>
      </c>
      <c r="AN416" s="2009" t="s">
        <v>2569</v>
      </c>
      <c r="AO416" s="2009">
        <v>790</v>
      </c>
      <c r="AP416" s="2010" t="s">
        <v>2570</v>
      </c>
      <c r="AQ416" s="2008">
        <v>3</v>
      </c>
      <c r="AR416" s="2008">
        <v>1583000</v>
      </c>
      <c r="AS416" s="2011">
        <v>4749000</v>
      </c>
      <c r="AT416" s="2012" t="s">
        <v>2571</v>
      </c>
    </row>
    <row r="417" spans="36:46" ht="110">
      <c r="AJ417" s="2007">
        <v>116</v>
      </c>
      <c r="AK417" s="2008" t="s">
        <v>2690</v>
      </c>
      <c r="AL417" s="2008" t="s">
        <v>2568</v>
      </c>
      <c r="AM417" s="2009">
        <v>1148</v>
      </c>
      <c r="AN417" s="2009" t="s">
        <v>2569</v>
      </c>
      <c r="AO417" s="2009">
        <v>1019</v>
      </c>
      <c r="AP417" s="2010" t="s">
        <v>2570</v>
      </c>
      <c r="AQ417" s="2008">
        <v>1</v>
      </c>
      <c r="AR417" s="2008">
        <v>1944000</v>
      </c>
      <c r="AS417" s="2011">
        <v>1944000</v>
      </c>
      <c r="AT417" s="2012" t="s">
        <v>2571</v>
      </c>
    </row>
    <row r="418" spans="36:46" ht="110">
      <c r="AJ418" s="2007">
        <v>117</v>
      </c>
      <c r="AK418" s="2008" t="s">
        <v>2691</v>
      </c>
      <c r="AL418" s="2008" t="s">
        <v>2568</v>
      </c>
      <c r="AM418" s="2009">
        <v>1148</v>
      </c>
      <c r="AN418" s="2009" t="s">
        <v>2569</v>
      </c>
      <c r="AO418" s="2009">
        <v>1019</v>
      </c>
      <c r="AP418" s="2010" t="s">
        <v>2570</v>
      </c>
      <c r="AQ418" s="2008">
        <v>1</v>
      </c>
      <c r="AR418" s="2008">
        <v>1944000</v>
      </c>
      <c r="AS418" s="2011">
        <v>1944000</v>
      </c>
      <c r="AT418" s="2012" t="s">
        <v>2571</v>
      </c>
    </row>
    <row r="419" spans="36:46" ht="110">
      <c r="AJ419" s="2007">
        <v>118</v>
      </c>
      <c r="AK419" s="2008" t="s">
        <v>2692</v>
      </c>
      <c r="AL419" s="2008" t="s">
        <v>2568</v>
      </c>
      <c r="AM419" s="2009">
        <v>847</v>
      </c>
      <c r="AN419" s="2009" t="s">
        <v>2569</v>
      </c>
      <c r="AO419" s="2009">
        <v>1032</v>
      </c>
      <c r="AP419" s="2010" t="s">
        <v>2570</v>
      </c>
      <c r="AQ419" s="2008">
        <v>2</v>
      </c>
      <c r="AR419" s="2008">
        <v>1473000</v>
      </c>
      <c r="AS419" s="2011">
        <v>2946000</v>
      </c>
      <c r="AT419" s="2012" t="s">
        <v>2571</v>
      </c>
    </row>
    <row r="420" spans="36:46" ht="110">
      <c r="AJ420" s="2007">
        <v>119</v>
      </c>
      <c r="AK420" s="2008" t="s">
        <v>2693</v>
      </c>
      <c r="AL420" s="2008" t="s">
        <v>2568</v>
      </c>
      <c r="AM420" s="2009">
        <v>932</v>
      </c>
      <c r="AN420" s="2009" t="s">
        <v>2569</v>
      </c>
      <c r="AO420" s="2009">
        <v>1032</v>
      </c>
      <c r="AP420" s="2010" t="s">
        <v>2570</v>
      </c>
      <c r="AQ420" s="2008">
        <v>2</v>
      </c>
      <c r="AR420" s="2008">
        <v>1612000</v>
      </c>
      <c r="AS420" s="2011">
        <v>3224000</v>
      </c>
      <c r="AT420" s="2012" t="s">
        <v>2571</v>
      </c>
    </row>
    <row r="421" spans="36:46" ht="110">
      <c r="AJ421" s="2007">
        <v>120</v>
      </c>
      <c r="AK421" s="2008" t="s">
        <v>2694</v>
      </c>
      <c r="AL421" s="2008" t="s">
        <v>2568</v>
      </c>
      <c r="AM421" s="2009">
        <v>1153</v>
      </c>
      <c r="AN421" s="2009" t="s">
        <v>2569</v>
      </c>
      <c r="AO421" s="2009">
        <v>1032</v>
      </c>
      <c r="AP421" s="2010" t="s">
        <v>2570</v>
      </c>
      <c r="AQ421" s="2008">
        <v>1</v>
      </c>
      <c r="AR421" s="2008">
        <v>1976000</v>
      </c>
      <c r="AS421" s="2011">
        <v>1976000</v>
      </c>
      <c r="AT421" s="2012" t="s">
        <v>2571</v>
      </c>
    </row>
    <row r="422" spans="36:46" ht="110">
      <c r="AJ422" s="2007">
        <v>121</v>
      </c>
      <c r="AK422" s="2008" t="s">
        <v>2695</v>
      </c>
      <c r="AL422" s="2008" t="s">
        <v>2568</v>
      </c>
      <c r="AM422" s="2009">
        <v>1153</v>
      </c>
      <c r="AN422" s="2009" t="s">
        <v>2569</v>
      </c>
      <c r="AO422" s="2009">
        <v>1032</v>
      </c>
      <c r="AP422" s="2010" t="s">
        <v>2570</v>
      </c>
      <c r="AQ422" s="2008">
        <v>1</v>
      </c>
      <c r="AR422" s="2008">
        <v>1976000</v>
      </c>
      <c r="AS422" s="2011">
        <v>1976000</v>
      </c>
      <c r="AT422" s="2012" t="s">
        <v>2571</v>
      </c>
    </row>
    <row r="423" spans="36:46" ht="110">
      <c r="AJ423" s="2007">
        <v>122</v>
      </c>
      <c r="AK423" s="2008" t="s">
        <v>2696</v>
      </c>
      <c r="AL423" s="2008" t="s">
        <v>2568</v>
      </c>
      <c r="AM423" s="2009">
        <v>1754</v>
      </c>
      <c r="AN423" s="2009" t="s">
        <v>2569</v>
      </c>
      <c r="AO423" s="2009">
        <v>1460</v>
      </c>
      <c r="AP423" s="2010" t="s">
        <v>2570</v>
      </c>
      <c r="AQ423" s="2008">
        <v>1</v>
      </c>
      <c r="AR423" s="2008">
        <v>4162000</v>
      </c>
      <c r="AS423" s="2011">
        <v>4162000</v>
      </c>
      <c r="AT423" s="2012" t="s">
        <v>2571</v>
      </c>
    </row>
    <row r="424" spans="36:46" ht="110">
      <c r="AJ424" s="2007">
        <v>123</v>
      </c>
      <c r="AK424" s="2008" t="s">
        <v>2697</v>
      </c>
      <c r="AL424" s="2008" t="s">
        <v>2568</v>
      </c>
      <c r="AM424" s="2009">
        <v>1748</v>
      </c>
      <c r="AN424" s="2009" t="s">
        <v>2569</v>
      </c>
      <c r="AO424" s="2009">
        <v>650</v>
      </c>
      <c r="AP424" s="2010" t="s">
        <v>2570</v>
      </c>
      <c r="AQ424" s="2008">
        <v>1</v>
      </c>
      <c r="AR424" s="2008">
        <v>1889000</v>
      </c>
      <c r="AS424" s="2011">
        <v>1889000</v>
      </c>
      <c r="AT424" s="2012" t="s">
        <v>2571</v>
      </c>
    </row>
    <row r="425" spans="36:46" ht="110">
      <c r="AJ425" s="2007">
        <v>124</v>
      </c>
      <c r="AK425" s="2008" t="s">
        <v>2698</v>
      </c>
      <c r="AL425" s="2008" t="s">
        <v>2568</v>
      </c>
      <c r="AM425" s="2009">
        <v>1754</v>
      </c>
      <c r="AN425" s="2009" t="s">
        <v>2569</v>
      </c>
      <c r="AO425" s="2009">
        <v>1460</v>
      </c>
      <c r="AP425" s="2010" t="s">
        <v>2570</v>
      </c>
      <c r="AQ425" s="2008">
        <v>1</v>
      </c>
      <c r="AR425" s="2008">
        <v>4162000</v>
      </c>
      <c r="AS425" s="2011">
        <v>4162000</v>
      </c>
      <c r="AT425" s="2012" t="s">
        <v>2641</v>
      </c>
    </row>
    <row r="426" spans="36:46" ht="110">
      <c r="AJ426" s="2007">
        <v>125</v>
      </c>
      <c r="AK426" s="2008" t="s">
        <v>2699</v>
      </c>
      <c r="AL426" s="2008" t="s">
        <v>2568</v>
      </c>
      <c r="AM426" s="2009">
        <v>1748</v>
      </c>
      <c r="AN426" s="2009" t="s">
        <v>2569</v>
      </c>
      <c r="AO426" s="2009">
        <v>650</v>
      </c>
      <c r="AP426" s="2010" t="s">
        <v>2570</v>
      </c>
      <c r="AQ426" s="2008">
        <v>1</v>
      </c>
      <c r="AR426" s="2008">
        <v>1889000</v>
      </c>
      <c r="AS426" s="2011">
        <v>1889000</v>
      </c>
      <c r="AT426" s="2012" t="s">
        <v>2641</v>
      </c>
    </row>
    <row r="427" spans="36:46" ht="110">
      <c r="AJ427" s="2007">
        <v>126</v>
      </c>
      <c r="AK427" s="2008" t="s">
        <v>2700</v>
      </c>
      <c r="AL427" s="2008" t="s">
        <v>2568</v>
      </c>
      <c r="AM427" s="2009">
        <v>1117</v>
      </c>
      <c r="AN427" s="2009" t="s">
        <v>2569</v>
      </c>
      <c r="AO427" s="2009">
        <v>733</v>
      </c>
      <c r="AP427" s="2010" t="s">
        <v>2570</v>
      </c>
      <c r="AQ427" s="2008">
        <v>4</v>
      </c>
      <c r="AR427" s="2008">
        <v>1375000</v>
      </c>
      <c r="AS427" s="2011">
        <v>5500000</v>
      </c>
      <c r="AT427" s="2012" t="s">
        <v>2571</v>
      </c>
    </row>
    <row r="428" spans="36:46" ht="110">
      <c r="AJ428" s="2007">
        <v>127</v>
      </c>
      <c r="AK428" s="2008" t="s">
        <v>2701</v>
      </c>
      <c r="AL428" s="2008" t="s">
        <v>2568</v>
      </c>
      <c r="AM428" s="2009">
        <v>1352</v>
      </c>
      <c r="AN428" s="2009" t="s">
        <v>2569</v>
      </c>
      <c r="AO428" s="2009">
        <v>426</v>
      </c>
      <c r="AP428" s="2010" t="s">
        <v>2570</v>
      </c>
      <c r="AQ428" s="2008">
        <v>1</v>
      </c>
      <c r="AR428" s="2008">
        <v>985000</v>
      </c>
      <c r="AS428" s="2011">
        <v>985000</v>
      </c>
      <c r="AT428" s="2012" t="s">
        <v>2571</v>
      </c>
    </row>
    <row r="429" spans="36:46" ht="110">
      <c r="AJ429" s="2007">
        <v>128</v>
      </c>
      <c r="AK429" s="2008" t="s">
        <v>2702</v>
      </c>
      <c r="AL429" s="2008" t="s">
        <v>2568</v>
      </c>
      <c r="AM429" s="2009">
        <v>1362</v>
      </c>
      <c r="AN429" s="2009" t="s">
        <v>2569</v>
      </c>
      <c r="AO429" s="2009">
        <v>813</v>
      </c>
      <c r="AP429" s="2010" t="s">
        <v>2570</v>
      </c>
      <c r="AQ429" s="2008">
        <v>2</v>
      </c>
      <c r="AR429" s="2008">
        <v>1840000</v>
      </c>
      <c r="AS429" s="2011">
        <v>3680000</v>
      </c>
      <c r="AT429" s="2012" t="s">
        <v>2571</v>
      </c>
    </row>
    <row r="430" spans="36:46" ht="110">
      <c r="AJ430" s="2007">
        <v>129</v>
      </c>
      <c r="AK430" s="2008" t="s">
        <v>2703</v>
      </c>
      <c r="AL430" s="2008" t="s">
        <v>2568</v>
      </c>
      <c r="AM430" s="2009">
        <v>1352</v>
      </c>
      <c r="AN430" s="2009" t="s">
        <v>2569</v>
      </c>
      <c r="AO430" s="2009">
        <v>1000</v>
      </c>
      <c r="AP430" s="2010" t="s">
        <v>2570</v>
      </c>
      <c r="AQ430" s="2008">
        <v>4</v>
      </c>
      <c r="AR430" s="2008">
        <v>2234000</v>
      </c>
      <c r="AS430" s="2011">
        <v>8936000</v>
      </c>
      <c r="AT430" s="2012" t="s">
        <v>2571</v>
      </c>
    </row>
    <row r="431" spans="36:46" ht="110">
      <c r="AJ431" s="2007">
        <v>130</v>
      </c>
      <c r="AK431" s="2008" t="s">
        <v>2704</v>
      </c>
      <c r="AL431" s="2008" t="s">
        <v>2568</v>
      </c>
      <c r="AM431" s="2009">
        <v>1301</v>
      </c>
      <c r="AN431" s="2009" t="s">
        <v>2569</v>
      </c>
      <c r="AO431" s="2009">
        <v>426</v>
      </c>
      <c r="AP431" s="2010" t="s">
        <v>2570</v>
      </c>
      <c r="AQ431" s="2008">
        <v>1</v>
      </c>
      <c r="AR431" s="2008">
        <v>949000</v>
      </c>
      <c r="AS431" s="2011">
        <v>949000</v>
      </c>
      <c r="AT431" s="2012" t="s">
        <v>2571</v>
      </c>
    </row>
    <row r="432" spans="36:46" ht="110">
      <c r="AJ432" s="2007">
        <v>131</v>
      </c>
      <c r="AK432" s="2008" t="s">
        <v>2705</v>
      </c>
      <c r="AL432" s="2008" t="s">
        <v>2568</v>
      </c>
      <c r="AM432" s="2009">
        <v>1301</v>
      </c>
      <c r="AN432" s="2009" t="s">
        <v>2569</v>
      </c>
      <c r="AO432" s="2009">
        <v>1000</v>
      </c>
      <c r="AP432" s="2010" t="s">
        <v>2570</v>
      </c>
      <c r="AQ432" s="2008">
        <v>4</v>
      </c>
      <c r="AR432" s="2008">
        <v>2152000</v>
      </c>
      <c r="AS432" s="2011">
        <v>8608000</v>
      </c>
      <c r="AT432" s="2012" t="s">
        <v>2571</v>
      </c>
    </row>
    <row r="433" spans="36:46" ht="110">
      <c r="AJ433" s="2007">
        <v>132</v>
      </c>
      <c r="AK433" s="2008" t="s">
        <v>2706</v>
      </c>
      <c r="AL433" s="2008" t="s">
        <v>2568</v>
      </c>
      <c r="AM433" s="2009">
        <v>1360</v>
      </c>
      <c r="AN433" s="2009" t="s">
        <v>2569</v>
      </c>
      <c r="AO433" s="2009">
        <v>725</v>
      </c>
      <c r="AP433" s="2010" t="s">
        <v>2570</v>
      </c>
      <c r="AQ433" s="2008">
        <v>1</v>
      </c>
      <c r="AR433" s="2008">
        <v>1831000</v>
      </c>
      <c r="AS433" s="2011">
        <v>1831000</v>
      </c>
      <c r="AT433" s="2012" t="s">
        <v>2571</v>
      </c>
    </row>
    <row r="434" spans="36:46" ht="110">
      <c r="AJ434" s="2007">
        <v>133</v>
      </c>
      <c r="AK434" s="2008" t="s">
        <v>2707</v>
      </c>
      <c r="AL434" s="2008" t="s">
        <v>2568</v>
      </c>
      <c r="AM434" s="2009">
        <v>1559</v>
      </c>
      <c r="AN434" s="2009" t="s">
        <v>2569</v>
      </c>
      <c r="AO434" s="2009">
        <v>750</v>
      </c>
      <c r="AP434" s="2010" t="s">
        <v>2570</v>
      </c>
      <c r="AQ434" s="2008">
        <v>1</v>
      </c>
      <c r="AR434" s="2008">
        <v>2111000</v>
      </c>
      <c r="AS434" s="2011">
        <v>2111000</v>
      </c>
      <c r="AT434" s="2012" t="s">
        <v>2571</v>
      </c>
    </row>
    <row r="435" spans="36:46" ht="110">
      <c r="AJ435" s="2007">
        <v>134</v>
      </c>
      <c r="AK435" s="2008" t="s">
        <v>2708</v>
      </c>
      <c r="AL435" s="2008" t="s">
        <v>2568</v>
      </c>
      <c r="AM435" s="2009">
        <v>1559</v>
      </c>
      <c r="AN435" s="2009" t="s">
        <v>2569</v>
      </c>
      <c r="AO435" s="2009">
        <v>750</v>
      </c>
      <c r="AP435" s="2010" t="s">
        <v>2570</v>
      </c>
      <c r="AQ435" s="2008">
        <v>1</v>
      </c>
      <c r="AR435" s="2008">
        <v>2111000</v>
      </c>
      <c r="AS435" s="2011">
        <v>2111000</v>
      </c>
      <c r="AT435" s="2012" t="s">
        <v>2571</v>
      </c>
    </row>
    <row r="436" spans="36:46" ht="110">
      <c r="AJ436" s="2007">
        <v>135</v>
      </c>
      <c r="AK436" s="2008" t="s">
        <v>2709</v>
      </c>
      <c r="AL436" s="2008" t="s">
        <v>2568</v>
      </c>
      <c r="AM436" s="2009">
        <v>1453</v>
      </c>
      <c r="AN436" s="2009" t="s">
        <v>2569</v>
      </c>
      <c r="AO436" s="2009">
        <v>906</v>
      </c>
      <c r="AP436" s="2010" t="s">
        <v>2570</v>
      </c>
      <c r="AQ436" s="2008">
        <v>1</v>
      </c>
      <c r="AR436" s="2008">
        <v>2489000</v>
      </c>
      <c r="AS436" s="2011">
        <v>2489000</v>
      </c>
      <c r="AT436" s="2012" t="s">
        <v>2571</v>
      </c>
    </row>
    <row r="437" spans="36:46" ht="110">
      <c r="AJ437" s="2007">
        <v>136</v>
      </c>
      <c r="AK437" s="2008" t="s">
        <v>2710</v>
      </c>
      <c r="AL437" s="2008" t="s">
        <v>2568</v>
      </c>
      <c r="AM437" s="2009">
        <v>1453</v>
      </c>
      <c r="AN437" s="2009" t="s">
        <v>2569</v>
      </c>
      <c r="AO437" s="2009">
        <v>664</v>
      </c>
      <c r="AP437" s="2010" t="s">
        <v>2570</v>
      </c>
      <c r="AQ437" s="2008">
        <v>1</v>
      </c>
      <c r="AR437" s="2008">
        <v>1849000</v>
      </c>
      <c r="AS437" s="2011">
        <v>1849000</v>
      </c>
      <c r="AT437" s="2012" t="s">
        <v>2571</v>
      </c>
    </row>
    <row r="438" spans="36:46" ht="110">
      <c r="AJ438" s="2007">
        <v>137</v>
      </c>
      <c r="AK438" s="2008" t="s">
        <v>2711</v>
      </c>
      <c r="AL438" s="2008" t="s">
        <v>2568</v>
      </c>
      <c r="AM438" s="2009">
        <v>1453</v>
      </c>
      <c r="AN438" s="2009" t="s">
        <v>2569</v>
      </c>
      <c r="AO438" s="2009">
        <v>569</v>
      </c>
      <c r="AP438" s="2010" t="s">
        <v>2570</v>
      </c>
      <c r="AQ438" s="2008">
        <v>1</v>
      </c>
      <c r="AR438" s="2008">
        <v>1529000</v>
      </c>
      <c r="AS438" s="2011">
        <v>1529000</v>
      </c>
      <c r="AT438" s="2012" t="s">
        <v>2571</v>
      </c>
    </row>
    <row r="439" spans="36:46" ht="110">
      <c r="AJ439" s="2007">
        <v>138</v>
      </c>
      <c r="AK439" s="2008" t="s">
        <v>2712</v>
      </c>
      <c r="AL439" s="2008" t="s">
        <v>2568</v>
      </c>
      <c r="AM439" s="2009">
        <v>1453</v>
      </c>
      <c r="AN439" s="2009" t="s">
        <v>2569</v>
      </c>
      <c r="AO439" s="2009">
        <v>880</v>
      </c>
      <c r="AP439" s="2010" t="s">
        <v>2570</v>
      </c>
      <c r="AQ439" s="2008">
        <v>1</v>
      </c>
      <c r="AR439" s="2008">
        <v>2254000</v>
      </c>
      <c r="AS439" s="2011">
        <v>2254000</v>
      </c>
      <c r="AT439" s="2012" t="s">
        <v>2571</v>
      </c>
    </row>
    <row r="440" spans="36:46" ht="110">
      <c r="AJ440" s="2007">
        <v>139</v>
      </c>
      <c r="AK440" s="2008" t="s">
        <v>2713</v>
      </c>
      <c r="AL440" s="2008" t="s">
        <v>2568</v>
      </c>
      <c r="AM440" s="2009">
        <v>1453</v>
      </c>
      <c r="AN440" s="2009" t="s">
        <v>2569</v>
      </c>
      <c r="AO440" s="2009">
        <v>690</v>
      </c>
      <c r="AP440" s="2010" t="s">
        <v>2570</v>
      </c>
      <c r="AQ440" s="2008">
        <v>1</v>
      </c>
      <c r="AR440" s="2008">
        <v>1811000</v>
      </c>
      <c r="AS440" s="2011">
        <v>1811000</v>
      </c>
      <c r="AT440" s="2012" t="s">
        <v>2571</v>
      </c>
    </row>
    <row r="441" spans="36:46" ht="110">
      <c r="AJ441" s="2007">
        <v>140</v>
      </c>
      <c r="AK441" s="2008" t="s">
        <v>2714</v>
      </c>
      <c r="AL441" s="2008" t="s">
        <v>2568</v>
      </c>
      <c r="AM441" s="2009">
        <v>1453</v>
      </c>
      <c r="AN441" s="2009" t="s">
        <v>2569</v>
      </c>
      <c r="AO441" s="2009">
        <v>734</v>
      </c>
      <c r="AP441" s="2010" t="s">
        <v>2570</v>
      </c>
      <c r="AQ441" s="2008">
        <v>1</v>
      </c>
      <c r="AR441" s="2008">
        <v>1914000</v>
      </c>
      <c r="AS441" s="2011">
        <v>1914000</v>
      </c>
      <c r="AT441" s="2012" t="s">
        <v>2571</v>
      </c>
    </row>
    <row r="442" spans="36:46" ht="110">
      <c r="AJ442" s="2007">
        <v>141</v>
      </c>
      <c r="AK442" s="2008" t="s">
        <v>2715</v>
      </c>
      <c r="AL442" s="2008" t="s">
        <v>2568</v>
      </c>
      <c r="AM442" s="2009">
        <v>1453</v>
      </c>
      <c r="AN442" s="2009" t="s">
        <v>2569</v>
      </c>
      <c r="AO442" s="2009">
        <v>836</v>
      </c>
      <c r="AP442" s="2010" t="s">
        <v>2570</v>
      </c>
      <c r="AQ442" s="2008">
        <v>1</v>
      </c>
      <c r="AR442" s="2008">
        <v>2151000</v>
      </c>
      <c r="AS442" s="2011">
        <v>2151000</v>
      </c>
      <c r="AT442" s="2012" t="s">
        <v>2571</v>
      </c>
    </row>
    <row r="443" spans="36:46" ht="110">
      <c r="AJ443" s="2007">
        <v>142</v>
      </c>
      <c r="AK443" s="2008" t="s">
        <v>2716</v>
      </c>
      <c r="AL443" s="2008" t="s">
        <v>2568</v>
      </c>
      <c r="AM443" s="2009">
        <v>1438</v>
      </c>
      <c r="AN443" s="2009" t="s">
        <v>2569</v>
      </c>
      <c r="AO443" s="2009">
        <v>1265</v>
      </c>
      <c r="AP443" s="2010" t="s">
        <v>2570</v>
      </c>
      <c r="AQ443" s="2008">
        <v>1</v>
      </c>
      <c r="AR443" s="2008">
        <v>3081000</v>
      </c>
      <c r="AS443" s="2011">
        <v>3081000</v>
      </c>
      <c r="AT443" s="2012" t="s">
        <v>2571</v>
      </c>
    </row>
    <row r="444" spans="36:46" ht="110">
      <c r="AJ444" s="2007">
        <v>143</v>
      </c>
      <c r="AK444" s="2008" t="s">
        <v>2717</v>
      </c>
      <c r="AL444" s="2008" t="s">
        <v>2568</v>
      </c>
      <c r="AM444" s="2009">
        <v>1438</v>
      </c>
      <c r="AN444" s="2009" t="s">
        <v>2569</v>
      </c>
      <c r="AO444" s="2009">
        <v>880</v>
      </c>
      <c r="AP444" s="2010" t="s">
        <v>2570</v>
      </c>
      <c r="AQ444" s="2008">
        <v>1</v>
      </c>
      <c r="AR444" s="2008">
        <v>2233000</v>
      </c>
      <c r="AS444" s="2011">
        <v>2233000</v>
      </c>
      <c r="AT444" s="2012" t="s">
        <v>2571</v>
      </c>
    </row>
    <row r="445" spans="36:46" ht="110">
      <c r="AJ445" s="2007">
        <v>144</v>
      </c>
      <c r="AK445" s="2008" t="s">
        <v>2718</v>
      </c>
      <c r="AL445" s="2008" t="s">
        <v>2568</v>
      </c>
      <c r="AM445" s="2009">
        <v>1438</v>
      </c>
      <c r="AN445" s="2009" t="s">
        <v>2569</v>
      </c>
      <c r="AO445" s="2009">
        <v>690</v>
      </c>
      <c r="AP445" s="2010" t="s">
        <v>2570</v>
      </c>
      <c r="AQ445" s="2008">
        <v>1</v>
      </c>
      <c r="AR445" s="2008">
        <v>1794000</v>
      </c>
      <c r="AS445" s="2011">
        <v>1794000</v>
      </c>
      <c r="AT445" s="2012" t="s">
        <v>2571</v>
      </c>
    </row>
    <row r="446" spans="36:46" ht="110">
      <c r="AJ446" s="2007">
        <v>145</v>
      </c>
      <c r="AK446" s="2008" t="s">
        <v>2719</v>
      </c>
      <c r="AL446" s="2008" t="s">
        <v>2568</v>
      </c>
      <c r="AM446" s="2009">
        <v>1438</v>
      </c>
      <c r="AN446" s="2009" t="s">
        <v>2569</v>
      </c>
      <c r="AO446" s="2009">
        <v>734</v>
      </c>
      <c r="AP446" s="2010" t="s">
        <v>2570</v>
      </c>
      <c r="AQ446" s="2008">
        <v>1</v>
      </c>
      <c r="AR446" s="2008">
        <v>1896000</v>
      </c>
      <c r="AS446" s="2011">
        <v>1896000</v>
      </c>
      <c r="AT446" s="2012" t="s">
        <v>2571</v>
      </c>
    </row>
    <row r="447" spans="36:46" ht="110">
      <c r="AJ447" s="2007">
        <v>146</v>
      </c>
      <c r="AK447" s="2008" t="s">
        <v>2720</v>
      </c>
      <c r="AL447" s="2008" t="s">
        <v>2568</v>
      </c>
      <c r="AM447" s="2009">
        <v>1438</v>
      </c>
      <c r="AN447" s="2009" t="s">
        <v>2569</v>
      </c>
      <c r="AO447" s="2009">
        <v>836</v>
      </c>
      <c r="AP447" s="2010" t="s">
        <v>2570</v>
      </c>
      <c r="AQ447" s="2008">
        <v>1</v>
      </c>
      <c r="AR447" s="2008">
        <v>2131000</v>
      </c>
      <c r="AS447" s="2011">
        <v>2131000</v>
      </c>
      <c r="AT447" s="2012" t="s">
        <v>2571</v>
      </c>
    </row>
    <row r="448" spans="36:46" ht="110">
      <c r="AJ448" s="2007">
        <v>147</v>
      </c>
      <c r="AK448" s="2008" t="s">
        <v>2721</v>
      </c>
      <c r="AL448" s="2008" t="s">
        <v>2568</v>
      </c>
      <c r="AM448" s="2009">
        <v>2190</v>
      </c>
      <c r="AN448" s="2009" t="s">
        <v>2569</v>
      </c>
      <c r="AO448" s="2009">
        <v>1000</v>
      </c>
      <c r="AP448" s="2010" t="s">
        <v>2570</v>
      </c>
      <c r="AQ448" s="2008">
        <v>1</v>
      </c>
      <c r="AR448" s="2008">
        <v>3681000</v>
      </c>
      <c r="AS448" s="2011">
        <v>3681000</v>
      </c>
      <c r="AT448" s="2012" t="s">
        <v>2571</v>
      </c>
    </row>
    <row r="449" spans="36:46" ht="110">
      <c r="AJ449" s="2007">
        <v>148</v>
      </c>
      <c r="AK449" s="2008" t="s">
        <v>2722</v>
      </c>
      <c r="AL449" s="2008" t="s">
        <v>2568</v>
      </c>
      <c r="AM449" s="2009">
        <v>2190</v>
      </c>
      <c r="AN449" s="2009" t="s">
        <v>2569</v>
      </c>
      <c r="AO449" s="2009">
        <v>741</v>
      </c>
      <c r="AP449" s="2010" t="s">
        <v>2570</v>
      </c>
      <c r="AQ449" s="2008">
        <v>1</v>
      </c>
      <c r="AR449" s="2008">
        <v>2781000</v>
      </c>
      <c r="AS449" s="2011">
        <v>2781000</v>
      </c>
      <c r="AT449" s="2012" t="s">
        <v>2571</v>
      </c>
    </row>
    <row r="450" spans="36:46" ht="110">
      <c r="AJ450" s="2007">
        <v>149</v>
      </c>
      <c r="AK450" s="2008" t="s">
        <v>2723</v>
      </c>
      <c r="AL450" s="2008" t="s">
        <v>2568</v>
      </c>
      <c r="AM450" s="2009">
        <v>2190</v>
      </c>
      <c r="AN450" s="2009" t="s">
        <v>2569</v>
      </c>
      <c r="AO450" s="2009">
        <v>497</v>
      </c>
      <c r="AP450" s="2010" t="s">
        <v>2570</v>
      </c>
      <c r="AQ450" s="2008">
        <v>1</v>
      </c>
      <c r="AR450" s="2008">
        <v>1961000</v>
      </c>
      <c r="AS450" s="2011">
        <v>1961000</v>
      </c>
      <c r="AT450" s="2012" t="s">
        <v>2571</v>
      </c>
    </row>
    <row r="451" spans="36:46" ht="110">
      <c r="AJ451" s="2007">
        <v>150</v>
      </c>
      <c r="AK451" s="2008" t="s">
        <v>2724</v>
      </c>
      <c r="AL451" s="2008" t="s">
        <v>2568</v>
      </c>
      <c r="AM451" s="2009">
        <v>1433</v>
      </c>
      <c r="AN451" s="2009" t="s">
        <v>2569</v>
      </c>
      <c r="AO451" s="2009">
        <v>664</v>
      </c>
      <c r="AP451" s="2010" t="s">
        <v>2570</v>
      </c>
      <c r="AQ451" s="2008">
        <v>1</v>
      </c>
      <c r="AR451" s="2008">
        <v>1828000</v>
      </c>
      <c r="AS451" s="2011">
        <v>1828000</v>
      </c>
      <c r="AT451" s="2012" t="s">
        <v>2571</v>
      </c>
    </row>
    <row r="452" spans="36:46" ht="110">
      <c r="AJ452" s="2007">
        <v>151</v>
      </c>
      <c r="AK452" s="2008" t="s">
        <v>2725</v>
      </c>
      <c r="AL452" s="2008" t="s">
        <v>2568</v>
      </c>
      <c r="AM452" s="2009">
        <v>1360</v>
      </c>
      <c r="AN452" s="2009" t="s">
        <v>2569</v>
      </c>
      <c r="AO452" s="2009">
        <v>1010</v>
      </c>
      <c r="AP452" s="2010" t="s">
        <v>2570</v>
      </c>
      <c r="AQ452" s="2008">
        <v>1</v>
      </c>
      <c r="AR452" s="2008">
        <v>2268000</v>
      </c>
      <c r="AS452" s="2011">
        <v>2268000</v>
      </c>
      <c r="AT452" s="2012" t="s">
        <v>2571</v>
      </c>
    </row>
    <row r="453" spans="36:46" ht="110">
      <c r="AJ453" s="2007">
        <v>152</v>
      </c>
      <c r="AK453" s="2008" t="s">
        <v>2726</v>
      </c>
      <c r="AL453" s="2008" t="s">
        <v>2568</v>
      </c>
      <c r="AM453" s="2009">
        <v>1433</v>
      </c>
      <c r="AN453" s="2009" t="s">
        <v>2569</v>
      </c>
      <c r="AO453" s="2009">
        <v>905</v>
      </c>
      <c r="AP453" s="2010" t="s">
        <v>2570</v>
      </c>
      <c r="AQ453" s="2008">
        <v>1</v>
      </c>
      <c r="AR453" s="2008">
        <v>2154000</v>
      </c>
      <c r="AS453" s="2011">
        <v>2154000</v>
      </c>
      <c r="AT453" s="2012" t="s">
        <v>2571</v>
      </c>
    </row>
    <row r="454" spans="36:46" ht="110">
      <c r="AJ454" s="2007">
        <v>153</v>
      </c>
      <c r="AK454" s="2008" t="s">
        <v>2727</v>
      </c>
      <c r="AL454" s="2008" t="s">
        <v>2568</v>
      </c>
      <c r="AM454" s="2009">
        <v>1433</v>
      </c>
      <c r="AN454" s="2009" t="s">
        <v>2569</v>
      </c>
      <c r="AO454" s="2009">
        <v>569</v>
      </c>
      <c r="AP454" s="2010" t="s">
        <v>2570</v>
      </c>
      <c r="AQ454" s="2008">
        <v>1</v>
      </c>
      <c r="AR454" s="2008">
        <v>1371000</v>
      </c>
      <c r="AS454" s="2011">
        <v>1371000</v>
      </c>
      <c r="AT454" s="2012" t="s">
        <v>2571</v>
      </c>
    </row>
    <row r="455" spans="36:46" ht="110">
      <c r="AJ455" s="2007">
        <v>154</v>
      </c>
      <c r="AK455" s="2008" t="s">
        <v>2728</v>
      </c>
      <c r="AL455" s="2008" t="s">
        <v>2568</v>
      </c>
      <c r="AM455" s="2009">
        <v>1433</v>
      </c>
      <c r="AN455" s="2009" t="s">
        <v>2569</v>
      </c>
      <c r="AO455" s="2009">
        <v>1000</v>
      </c>
      <c r="AP455" s="2010" t="s">
        <v>2570</v>
      </c>
      <c r="AQ455" s="2008">
        <v>1</v>
      </c>
      <c r="AR455" s="2008">
        <v>2384000</v>
      </c>
      <c r="AS455" s="2011">
        <v>2384000</v>
      </c>
      <c r="AT455" s="2012" t="s">
        <v>2571</v>
      </c>
    </row>
    <row r="456" spans="36:46" ht="110">
      <c r="AJ456" s="2007">
        <v>155</v>
      </c>
      <c r="AK456" s="2008" t="s">
        <v>2729</v>
      </c>
      <c r="AL456" s="2008" t="s">
        <v>2568</v>
      </c>
      <c r="AM456" s="2009">
        <v>1433</v>
      </c>
      <c r="AN456" s="2009" t="s">
        <v>2569</v>
      </c>
      <c r="AO456" s="2009">
        <v>1000</v>
      </c>
      <c r="AP456" s="2010" t="s">
        <v>2570</v>
      </c>
      <c r="AQ456" s="2008">
        <v>1</v>
      </c>
      <c r="AR456" s="2008">
        <v>2431000</v>
      </c>
      <c r="AS456" s="2011">
        <v>2431000</v>
      </c>
      <c r="AT456" s="2012" t="s">
        <v>2571</v>
      </c>
    </row>
    <row r="457" spans="36:46" ht="110">
      <c r="AJ457" s="2007">
        <v>156</v>
      </c>
      <c r="AK457" s="2008" t="s">
        <v>2730</v>
      </c>
      <c r="AL457" s="2008" t="s">
        <v>2568</v>
      </c>
      <c r="AM457" s="2009">
        <v>1433</v>
      </c>
      <c r="AN457" s="2009" t="s">
        <v>2569</v>
      </c>
      <c r="AO457" s="2009">
        <v>1000</v>
      </c>
      <c r="AP457" s="2010" t="s">
        <v>2570</v>
      </c>
      <c r="AQ457" s="2008">
        <v>1</v>
      </c>
      <c r="AR457" s="2008">
        <v>2462000</v>
      </c>
      <c r="AS457" s="2011">
        <v>2462000</v>
      </c>
      <c r="AT457" s="2012" t="s">
        <v>2571</v>
      </c>
    </row>
    <row r="458" spans="36:46" ht="110">
      <c r="AJ458" s="2007">
        <v>157</v>
      </c>
      <c r="AK458" s="2008" t="s">
        <v>2731</v>
      </c>
      <c r="AL458" s="2008" t="s">
        <v>2568</v>
      </c>
      <c r="AM458" s="2009">
        <v>1433</v>
      </c>
      <c r="AN458" s="2009" t="s">
        <v>2569</v>
      </c>
      <c r="AO458" s="2009">
        <v>880</v>
      </c>
      <c r="AP458" s="2010" t="s">
        <v>2570</v>
      </c>
      <c r="AQ458" s="2008">
        <v>1</v>
      </c>
      <c r="AR458" s="2008">
        <v>2226000</v>
      </c>
      <c r="AS458" s="2011">
        <v>2226000</v>
      </c>
      <c r="AT458" s="2012" t="s">
        <v>2571</v>
      </c>
    </row>
    <row r="459" spans="36:46" ht="110">
      <c r="AJ459" s="2007">
        <v>158</v>
      </c>
      <c r="AK459" s="2008" t="s">
        <v>2732</v>
      </c>
      <c r="AL459" s="2008" t="s">
        <v>2568</v>
      </c>
      <c r="AM459" s="2009">
        <v>1433</v>
      </c>
      <c r="AN459" s="2009" t="s">
        <v>2569</v>
      </c>
      <c r="AO459" s="2009">
        <v>880</v>
      </c>
      <c r="AP459" s="2010" t="s">
        <v>2570</v>
      </c>
      <c r="AQ459" s="2008">
        <v>1</v>
      </c>
      <c r="AR459" s="2008">
        <v>2226000</v>
      </c>
      <c r="AS459" s="2011">
        <v>2226000</v>
      </c>
      <c r="AT459" s="2012" t="s">
        <v>2571</v>
      </c>
    </row>
    <row r="460" spans="36:46" ht="110">
      <c r="AJ460" s="2007">
        <v>159</v>
      </c>
      <c r="AK460" s="2008" t="s">
        <v>2733</v>
      </c>
      <c r="AL460" s="2008" t="s">
        <v>2568</v>
      </c>
      <c r="AM460" s="2009">
        <v>1433</v>
      </c>
      <c r="AN460" s="2009" t="s">
        <v>2569</v>
      </c>
      <c r="AO460" s="2009">
        <v>690</v>
      </c>
      <c r="AP460" s="2010" t="s">
        <v>2570</v>
      </c>
      <c r="AQ460" s="2008">
        <v>1</v>
      </c>
      <c r="AR460" s="2008">
        <v>1789000</v>
      </c>
      <c r="AS460" s="2011">
        <v>1789000</v>
      </c>
      <c r="AT460" s="2012" t="s">
        <v>2571</v>
      </c>
    </row>
    <row r="461" spans="36:46" ht="110">
      <c r="AJ461" s="2007">
        <v>160</v>
      </c>
      <c r="AK461" s="2008" t="s">
        <v>2734</v>
      </c>
      <c r="AL461" s="2008" t="s">
        <v>2568</v>
      </c>
      <c r="AM461" s="2009">
        <v>1433</v>
      </c>
      <c r="AN461" s="2009" t="s">
        <v>2569</v>
      </c>
      <c r="AO461" s="2009">
        <v>690</v>
      </c>
      <c r="AP461" s="2010" t="s">
        <v>2570</v>
      </c>
      <c r="AQ461" s="2008">
        <v>1</v>
      </c>
      <c r="AR461" s="2008">
        <v>1789000</v>
      </c>
      <c r="AS461" s="2011">
        <v>1789000</v>
      </c>
      <c r="AT461" s="2012" t="s">
        <v>2571</v>
      </c>
    </row>
    <row r="462" spans="36:46" ht="110">
      <c r="AJ462" s="2007">
        <v>161</v>
      </c>
      <c r="AK462" s="2008" t="s">
        <v>2735</v>
      </c>
      <c r="AL462" s="2008" t="s">
        <v>2568</v>
      </c>
      <c r="AM462" s="2009">
        <v>1433</v>
      </c>
      <c r="AN462" s="2009" t="s">
        <v>2569</v>
      </c>
      <c r="AO462" s="2009">
        <v>972</v>
      </c>
      <c r="AP462" s="2010" t="s">
        <v>2570</v>
      </c>
      <c r="AQ462" s="2008">
        <v>1</v>
      </c>
      <c r="AR462" s="2008">
        <v>2437000</v>
      </c>
      <c r="AS462" s="2011">
        <v>2437000</v>
      </c>
      <c r="AT462" s="2012" t="s">
        <v>2571</v>
      </c>
    </row>
    <row r="463" spans="36:46" ht="110">
      <c r="AJ463" s="2007">
        <v>162</v>
      </c>
      <c r="AK463" s="2008" t="s">
        <v>2736</v>
      </c>
      <c r="AL463" s="2008" t="s">
        <v>2568</v>
      </c>
      <c r="AM463" s="2009">
        <v>1433</v>
      </c>
      <c r="AN463" s="2009" t="s">
        <v>2569</v>
      </c>
      <c r="AO463" s="2009">
        <v>972</v>
      </c>
      <c r="AP463" s="2010" t="s">
        <v>2570</v>
      </c>
      <c r="AQ463" s="2008">
        <v>1</v>
      </c>
      <c r="AR463" s="2008">
        <v>2437000</v>
      </c>
      <c r="AS463" s="2011">
        <v>2437000</v>
      </c>
      <c r="AT463" s="2012" t="s">
        <v>2571</v>
      </c>
    </row>
    <row r="464" spans="36:46" ht="110">
      <c r="AJ464" s="2007">
        <v>163</v>
      </c>
      <c r="AK464" s="2008" t="s">
        <v>2737</v>
      </c>
      <c r="AL464" s="2008" t="s">
        <v>2568</v>
      </c>
      <c r="AM464" s="2009">
        <v>1433</v>
      </c>
      <c r="AN464" s="2009" t="s">
        <v>2569</v>
      </c>
      <c r="AO464" s="2009">
        <v>598</v>
      </c>
      <c r="AP464" s="2010" t="s">
        <v>2570</v>
      </c>
      <c r="AQ464" s="2008">
        <v>1</v>
      </c>
      <c r="AR464" s="2008">
        <v>1577000</v>
      </c>
      <c r="AS464" s="2011">
        <v>1577000</v>
      </c>
      <c r="AT464" s="2012" t="s">
        <v>2571</v>
      </c>
    </row>
    <row r="465" spans="36:46" ht="110">
      <c r="AJ465" s="2007">
        <v>164</v>
      </c>
      <c r="AK465" s="2008" t="s">
        <v>2738</v>
      </c>
      <c r="AL465" s="2008" t="s">
        <v>2568</v>
      </c>
      <c r="AM465" s="2009">
        <v>1433</v>
      </c>
      <c r="AN465" s="2009" t="s">
        <v>2569</v>
      </c>
      <c r="AO465" s="2009">
        <v>598</v>
      </c>
      <c r="AP465" s="2010" t="s">
        <v>2570</v>
      </c>
      <c r="AQ465" s="2008">
        <v>1</v>
      </c>
      <c r="AR465" s="2008">
        <v>1577000</v>
      </c>
      <c r="AS465" s="2011">
        <v>1577000</v>
      </c>
      <c r="AT465" s="2012" t="s">
        <v>2571</v>
      </c>
    </row>
    <row r="466" spans="36:46" ht="110">
      <c r="AJ466" s="2007">
        <v>165</v>
      </c>
      <c r="AK466" s="2008" t="s">
        <v>2739</v>
      </c>
      <c r="AL466" s="2008" t="s">
        <v>2568</v>
      </c>
      <c r="AM466" s="2009">
        <v>1712</v>
      </c>
      <c r="AN466" s="2009" t="s">
        <v>2569</v>
      </c>
      <c r="AO466" s="2009">
        <v>911</v>
      </c>
      <c r="AP466" s="2010" t="s">
        <v>2570</v>
      </c>
      <c r="AQ466" s="2008">
        <v>1</v>
      </c>
      <c r="AR466" s="2008">
        <v>2648000</v>
      </c>
      <c r="AS466" s="2011">
        <v>2648000</v>
      </c>
      <c r="AT466" s="2012" t="s">
        <v>2571</v>
      </c>
    </row>
    <row r="467" spans="36:46" ht="110">
      <c r="AJ467" s="2007">
        <v>166</v>
      </c>
      <c r="AK467" s="2008" t="s">
        <v>2740</v>
      </c>
      <c r="AL467" s="2008" t="s">
        <v>2568</v>
      </c>
      <c r="AM467" s="2009">
        <v>1712</v>
      </c>
      <c r="AN467" s="2009" t="s">
        <v>2569</v>
      </c>
      <c r="AO467" s="2009">
        <v>911</v>
      </c>
      <c r="AP467" s="2010" t="s">
        <v>2570</v>
      </c>
      <c r="AQ467" s="2008">
        <v>1</v>
      </c>
      <c r="AR467" s="2008">
        <v>2648000</v>
      </c>
      <c r="AS467" s="2011">
        <v>2648000</v>
      </c>
      <c r="AT467" s="2012" t="s">
        <v>2571</v>
      </c>
    </row>
    <row r="468" spans="36:46" ht="110">
      <c r="AJ468" s="2007">
        <v>167</v>
      </c>
      <c r="AK468" s="2008" t="s">
        <v>2741</v>
      </c>
      <c r="AL468" s="2008" t="s">
        <v>2568</v>
      </c>
      <c r="AM468" s="2009">
        <v>1233</v>
      </c>
      <c r="AN468" s="2009" t="s">
        <v>2569</v>
      </c>
      <c r="AO468" s="2009">
        <v>1000</v>
      </c>
      <c r="AP468" s="2010" t="s">
        <v>2570</v>
      </c>
      <c r="AQ468" s="2008">
        <v>1</v>
      </c>
      <c r="AR468" s="2008">
        <v>2282000</v>
      </c>
      <c r="AS468" s="2011">
        <v>2282000</v>
      </c>
      <c r="AT468" s="2012" t="s">
        <v>2571</v>
      </c>
    </row>
    <row r="469" spans="36:46" ht="110">
      <c r="AJ469" s="2007">
        <v>168</v>
      </c>
      <c r="AK469" s="2008" t="s">
        <v>2742</v>
      </c>
      <c r="AL469" s="2008" t="s">
        <v>2568</v>
      </c>
      <c r="AM469" s="2009">
        <v>1560</v>
      </c>
      <c r="AN469" s="2009" t="s">
        <v>2569</v>
      </c>
      <c r="AO469" s="2009">
        <v>1000</v>
      </c>
      <c r="AP469" s="2010" t="s">
        <v>2570</v>
      </c>
      <c r="AQ469" s="2008">
        <v>1</v>
      </c>
      <c r="AR469" s="2008">
        <v>2892000</v>
      </c>
      <c r="AS469" s="2011">
        <v>2892000</v>
      </c>
      <c r="AT469" s="2012" t="s">
        <v>2571</v>
      </c>
    </row>
    <row r="470" spans="36:46" ht="110">
      <c r="AJ470" s="2007">
        <v>169</v>
      </c>
      <c r="AK470" s="2008" t="s">
        <v>2743</v>
      </c>
      <c r="AL470" s="2008" t="s">
        <v>2568</v>
      </c>
      <c r="AM470" s="2009">
        <v>1013</v>
      </c>
      <c r="AN470" s="2009" t="s">
        <v>2569</v>
      </c>
      <c r="AO470" s="2009">
        <v>1134</v>
      </c>
      <c r="AP470" s="2010" t="s">
        <v>2570</v>
      </c>
      <c r="AQ470" s="2008">
        <v>3</v>
      </c>
      <c r="AR470" s="2008">
        <v>2173000</v>
      </c>
      <c r="AS470" s="2011">
        <v>6519000</v>
      </c>
      <c r="AT470" s="2012" t="s">
        <v>2641</v>
      </c>
    </row>
    <row r="471" spans="36:46" ht="110">
      <c r="AJ471" s="2007">
        <v>170</v>
      </c>
      <c r="AK471" s="2008" t="s">
        <v>2744</v>
      </c>
      <c r="AL471" s="2008" t="s">
        <v>2568</v>
      </c>
      <c r="AM471" s="2009">
        <v>1049</v>
      </c>
      <c r="AN471" s="2009" t="s">
        <v>2569</v>
      </c>
      <c r="AO471" s="2009">
        <v>679</v>
      </c>
      <c r="AP471" s="2010" t="s">
        <v>2570</v>
      </c>
      <c r="AQ471" s="2008">
        <v>3</v>
      </c>
      <c r="AR471" s="2008">
        <v>1596000</v>
      </c>
      <c r="AS471" s="2011">
        <v>4788000</v>
      </c>
      <c r="AT471" s="2012" t="s">
        <v>2641</v>
      </c>
    </row>
    <row r="472" spans="36:46" ht="110">
      <c r="AJ472" s="2007">
        <v>171</v>
      </c>
      <c r="AK472" s="2008" t="s">
        <v>2745</v>
      </c>
      <c r="AL472" s="2008" t="s">
        <v>2568</v>
      </c>
      <c r="AM472" s="2009">
        <v>1060</v>
      </c>
      <c r="AN472" s="2009" t="s">
        <v>2569</v>
      </c>
      <c r="AO472" s="2009">
        <v>828</v>
      </c>
      <c r="AP472" s="2010" t="s">
        <v>2570</v>
      </c>
      <c r="AQ472" s="2008">
        <v>2</v>
      </c>
      <c r="AR472" s="2008">
        <v>1661000</v>
      </c>
      <c r="AS472" s="2011">
        <v>3322000</v>
      </c>
      <c r="AT472" s="2012" t="s">
        <v>2571</v>
      </c>
    </row>
    <row r="473" spans="36:46" ht="110">
      <c r="AJ473" s="2007">
        <v>172</v>
      </c>
      <c r="AK473" s="2008" t="s">
        <v>2746</v>
      </c>
      <c r="AL473" s="2008" t="s">
        <v>2568</v>
      </c>
      <c r="AM473" s="2009">
        <v>1060</v>
      </c>
      <c r="AN473" s="2009" t="s">
        <v>2569</v>
      </c>
      <c r="AO473" s="2009">
        <v>828</v>
      </c>
      <c r="AP473" s="2010" t="s">
        <v>2570</v>
      </c>
      <c r="AQ473" s="2008">
        <v>1</v>
      </c>
      <c r="AR473" s="2008">
        <v>1855000</v>
      </c>
      <c r="AS473" s="2011">
        <v>1855000</v>
      </c>
      <c r="AT473" s="2012" t="s">
        <v>2571</v>
      </c>
    </row>
    <row r="474" spans="36:46" ht="110">
      <c r="AJ474" s="2007">
        <v>173</v>
      </c>
      <c r="AK474" s="2008" t="s">
        <v>2747</v>
      </c>
      <c r="AL474" s="2008" t="s">
        <v>2568</v>
      </c>
      <c r="AM474" s="2009">
        <v>1060</v>
      </c>
      <c r="AN474" s="2009" t="s">
        <v>2569</v>
      </c>
      <c r="AO474" s="2009">
        <v>828</v>
      </c>
      <c r="AP474" s="2010" t="s">
        <v>2570</v>
      </c>
      <c r="AQ474" s="2008">
        <v>1</v>
      </c>
      <c r="AR474" s="2008">
        <v>1855000</v>
      </c>
      <c r="AS474" s="2011">
        <v>1855000</v>
      </c>
      <c r="AT474" s="2012" t="s">
        <v>2571</v>
      </c>
    </row>
    <row r="475" spans="36:46" ht="110">
      <c r="AJ475" s="2007">
        <v>174</v>
      </c>
      <c r="AK475" s="2008" t="s">
        <v>2748</v>
      </c>
      <c r="AL475" s="2008" t="s">
        <v>2568</v>
      </c>
      <c r="AM475" s="2009">
        <v>1013</v>
      </c>
      <c r="AN475" s="2009" t="s">
        <v>2569</v>
      </c>
      <c r="AO475" s="2009">
        <v>905</v>
      </c>
      <c r="AP475" s="2010" t="s">
        <v>2570</v>
      </c>
      <c r="AQ475" s="2008">
        <v>3</v>
      </c>
      <c r="AR475" s="2008">
        <v>1743000</v>
      </c>
      <c r="AS475" s="2011">
        <v>5229000</v>
      </c>
      <c r="AT475" s="2012" t="s">
        <v>2571</v>
      </c>
    </row>
    <row r="476" spans="36:46" ht="110">
      <c r="AJ476" s="2007">
        <v>175</v>
      </c>
      <c r="AK476" s="2008" t="s">
        <v>2749</v>
      </c>
      <c r="AL476" s="2008" t="s">
        <v>2568</v>
      </c>
      <c r="AM476" s="2009">
        <v>1013</v>
      </c>
      <c r="AN476" s="2009" t="s">
        <v>2569</v>
      </c>
      <c r="AO476" s="2009">
        <v>908</v>
      </c>
      <c r="AP476" s="2010" t="s">
        <v>2570</v>
      </c>
      <c r="AQ476" s="2008">
        <v>3</v>
      </c>
      <c r="AR476" s="2008">
        <v>1968000</v>
      </c>
      <c r="AS476" s="2011">
        <v>5904000</v>
      </c>
      <c r="AT476" s="2012" t="s">
        <v>2571</v>
      </c>
    </row>
    <row r="477" spans="36:46" ht="110">
      <c r="AJ477" s="2007">
        <v>176</v>
      </c>
      <c r="AK477" s="2008" t="s">
        <v>2750</v>
      </c>
      <c r="AL477" s="2008" t="s">
        <v>2568</v>
      </c>
      <c r="AM477" s="2009">
        <v>1257</v>
      </c>
      <c r="AN477" s="2009" t="s">
        <v>2569</v>
      </c>
      <c r="AO477" s="2009">
        <v>828</v>
      </c>
      <c r="AP477" s="2010" t="s">
        <v>2570</v>
      </c>
      <c r="AQ477" s="2008">
        <v>3</v>
      </c>
      <c r="AR477" s="2008">
        <v>1923000</v>
      </c>
      <c r="AS477" s="2011">
        <v>5769000</v>
      </c>
      <c r="AT477" s="2012" t="s">
        <v>2641</v>
      </c>
    </row>
    <row r="478" spans="36:46" ht="110">
      <c r="AJ478" s="2007">
        <v>177</v>
      </c>
      <c r="AK478" s="2008" t="s">
        <v>2751</v>
      </c>
      <c r="AL478" s="2008" t="s">
        <v>2568</v>
      </c>
      <c r="AM478" s="2009">
        <v>1257</v>
      </c>
      <c r="AN478" s="2009" t="s">
        <v>2569</v>
      </c>
      <c r="AO478" s="2009">
        <v>828</v>
      </c>
      <c r="AP478" s="2010" t="s">
        <v>2570</v>
      </c>
      <c r="AQ478" s="2008">
        <v>3</v>
      </c>
      <c r="AR478" s="2008">
        <v>1917000</v>
      </c>
      <c r="AS478" s="2011">
        <v>5751000</v>
      </c>
      <c r="AT478" s="2012" t="s">
        <v>2641</v>
      </c>
    </row>
    <row r="479" spans="36:46" ht="110">
      <c r="AJ479" s="2007">
        <v>178</v>
      </c>
      <c r="AK479" s="2008" t="s">
        <v>2752</v>
      </c>
      <c r="AL479" s="2008" t="s">
        <v>2568</v>
      </c>
      <c r="AM479" s="2009">
        <v>900</v>
      </c>
      <c r="AN479" s="2009" t="s">
        <v>2569</v>
      </c>
      <c r="AO479" s="2009">
        <v>821</v>
      </c>
      <c r="AP479" s="2010" t="s">
        <v>2570</v>
      </c>
      <c r="AQ479" s="2008">
        <v>1</v>
      </c>
      <c r="AR479" s="2008">
        <v>1437000</v>
      </c>
      <c r="AS479" s="2011">
        <v>1437000</v>
      </c>
      <c r="AT479" s="2012" t="s">
        <v>2571</v>
      </c>
    </row>
    <row r="480" spans="36:46" ht="110">
      <c r="AJ480" s="2007">
        <v>179</v>
      </c>
      <c r="AK480" s="2008" t="s">
        <v>2753</v>
      </c>
      <c r="AL480" s="2008" t="s">
        <v>2568</v>
      </c>
      <c r="AM480" s="2009">
        <v>900</v>
      </c>
      <c r="AN480" s="2009" t="s">
        <v>2569</v>
      </c>
      <c r="AO480" s="2009">
        <v>821</v>
      </c>
      <c r="AP480" s="2010" t="s">
        <v>2570</v>
      </c>
      <c r="AQ480" s="2008">
        <v>1</v>
      </c>
      <c r="AR480" s="2008">
        <v>1437000</v>
      </c>
      <c r="AS480" s="2011">
        <v>1437000</v>
      </c>
      <c r="AT480" s="2012" t="s">
        <v>2571</v>
      </c>
    </row>
    <row r="481" spans="36:46" ht="110">
      <c r="AJ481" s="2007">
        <v>180</v>
      </c>
      <c r="AK481" s="2008" t="s">
        <v>2754</v>
      </c>
      <c r="AL481" s="2008" t="s">
        <v>2568</v>
      </c>
      <c r="AM481" s="2009">
        <v>900</v>
      </c>
      <c r="AN481" s="2009" t="s">
        <v>2569</v>
      </c>
      <c r="AO481" s="2009">
        <v>821</v>
      </c>
      <c r="AP481" s="2010" t="s">
        <v>2570</v>
      </c>
      <c r="AQ481" s="2008">
        <v>1</v>
      </c>
      <c r="AR481" s="2008">
        <v>1637000</v>
      </c>
      <c r="AS481" s="2011">
        <v>1637000</v>
      </c>
      <c r="AT481" s="2012" t="s">
        <v>2571</v>
      </c>
    </row>
    <row r="482" spans="36:46" ht="110">
      <c r="AJ482" s="2007">
        <v>181</v>
      </c>
      <c r="AK482" s="2008" t="s">
        <v>2755</v>
      </c>
      <c r="AL482" s="2008" t="s">
        <v>2568</v>
      </c>
      <c r="AM482" s="2009">
        <v>900</v>
      </c>
      <c r="AN482" s="2009" t="s">
        <v>2569</v>
      </c>
      <c r="AO482" s="2009">
        <v>821</v>
      </c>
      <c r="AP482" s="2010" t="s">
        <v>2570</v>
      </c>
      <c r="AQ482" s="2008">
        <v>1</v>
      </c>
      <c r="AR482" s="2008">
        <v>1643000</v>
      </c>
      <c r="AS482" s="2011">
        <v>1643000</v>
      </c>
      <c r="AT482" s="2012" t="s">
        <v>2571</v>
      </c>
    </row>
    <row r="483" spans="36:46" ht="110">
      <c r="AJ483" s="2007">
        <v>182</v>
      </c>
      <c r="AK483" s="2008" t="s">
        <v>2756</v>
      </c>
      <c r="AL483" s="2008" t="s">
        <v>2568</v>
      </c>
      <c r="AM483" s="2009">
        <v>900</v>
      </c>
      <c r="AN483" s="2009" t="s">
        <v>2569</v>
      </c>
      <c r="AO483" s="2009">
        <v>821</v>
      </c>
      <c r="AP483" s="2010" t="s">
        <v>2570</v>
      </c>
      <c r="AQ483" s="2008">
        <v>1</v>
      </c>
      <c r="AR483" s="2008">
        <v>1643000</v>
      </c>
      <c r="AS483" s="2011">
        <v>1643000</v>
      </c>
      <c r="AT483" s="2012" t="s">
        <v>2571</v>
      </c>
    </row>
    <row r="484" spans="36:46" ht="110">
      <c r="AJ484" s="2007">
        <v>183</v>
      </c>
      <c r="AK484" s="2008" t="s">
        <v>2757</v>
      </c>
      <c r="AL484" s="2008" t="s">
        <v>2568</v>
      </c>
      <c r="AM484" s="2009">
        <v>900</v>
      </c>
      <c r="AN484" s="2009" t="s">
        <v>2569</v>
      </c>
      <c r="AO484" s="2009">
        <v>821</v>
      </c>
      <c r="AP484" s="2010" t="s">
        <v>2570</v>
      </c>
      <c r="AQ484" s="2008">
        <v>1</v>
      </c>
      <c r="AR484" s="2008">
        <v>1643000</v>
      </c>
      <c r="AS484" s="2011">
        <v>1643000</v>
      </c>
      <c r="AT484" s="2012" t="s">
        <v>2571</v>
      </c>
    </row>
    <row r="485" spans="36:46" ht="110">
      <c r="AJ485" s="2007">
        <v>184</v>
      </c>
      <c r="AK485" s="2008" t="s">
        <v>2758</v>
      </c>
      <c r="AL485" s="2008" t="s">
        <v>2568</v>
      </c>
      <c r="AM485" s="2009">
        <v>1199</v>
      </c>
      <c r="AN485" s="2009" t="s">
        <v>2569</v>
      </c>
      <c r="AO485" s="2009">
        <v>425</v>
      </c>
      <c r="AP485" s="2010" t="s">
        <v>2570</v>
      </c>
      <c r="AQ485" s="2008">
        <v>2</v>
      </c>
      <c r="AR485" s="2008">
        <v>973000</v>
      </c>
      <c r="AS485" s="2011">
        <v>1946000</v>
      </c>
      <c r="AT485" s="2012" t="s">
        <v>2571</v>
      </c>
    </row>
    <row r="486" spans="36:46" ht="110">
      <c r="AJ486" s="2007">
        <v>185</v>
      </c>
      <c r="AK486" s="2008" t="s">
        <v>2759</v>
      </c>
      <c r="AL486" s="2008" t="s">
        <v>2568</v>
      </c>
      <c r="AM486" s="2009">
        <v>1199</v>
      </c>
      <c r="AN486" s="2009" t="s">
        <v>2569</v>
      </c>
      <c r="AO486" s="2009">
        <v>425</v>
      </c>
      <c r="AP486" s="2010" t="s">
        <v>2570</v>
      </c>
      <c r="AQ486" s="2008">
        <v>2</v>
      </c>
      <c r="AR486" s="2008">
        <v>973000</v>
      </c>
      <c r="AS486" s="2011">
        <v>1946000</v>
      </c>
      <c r="AT486" s="2012" t="s">
        <v>2571</v>
      </c>
    </row>
    <row r="487" spans="36:46" ht="110">
      <c r="AJ487" s="2007">
        <v>186</v>
      </c>
      <c r="AK487" s="2008" t="s">
        <v>2760</v>
      </c>
      <c r="AL487" s="2008" t="s">
        <v>2568</v>
      </c>
      <c r="AM487" s="2009">
        <v>1164</v>
      </c>
      <c r="AN487" s="2009" t="s">
        <v>2569</v>
      </c>
      <c r="AO487" s="2009">
        <v>896</v>
      </c>
      <c r="AP487" s="2010" t="s">
        <v>2570</v>
      </c>
      <c r="AQ487" s="2008">
        <v>2</v>
      </c>
      <c r="AR487" s="2008">
        <v>1738000</v>
      </c>
      <c r="AS487" s="2011">
        <v>3476000</v>
      </c>
      <c r="AT487" s="2012" t="s">
        <v>2571</v>
      </c>
    </row>
    <row r="488" spans="36:46" ht="110">
      <c r="AJ488" s="2007">
        <v>187</v>
      </c>
      <c r="AK488" s="2008" t="s">
        <v>2761</v>
      </c>
      <c r="AL488" s="2008" t="s">
        <v>2568</v>
      </c>
      <c r="AM488" s="2009">
        <v>1100</v>
      </c>
      <c r="AN488" s="2009" t="s">
        <v>2569</v>
      </c>
      <c r="AO488" s="2009">
        <v>972</v>
      </c>
      <c r="AP488" s="2010" t="s">
        <v>2570</v>
      </c>
      <c r="AQ488" s="2008">
        <v>1</v>
      </c>
      <c r="AR488" s="2008">
        <v>2004000</v>
      </c>
      <c r="AS488" s="2011">
        <v>2004000</v>
      </c>
      <c r="AT488" s="2012" t="s">
        <v>2571</v>
      </c>
    </row>
    <row r="489" spans="36:46" ht="110">
      <c r="AJ489" s="2007">
        <v>188</v>
      </c>
      <c r="AK489" s="2008" t="s">
        <v>2762</v>
      </c>
      <c r="AL489" s="2008" t="s">
        <v>2568</v>
      </c>
      <c r="AM489" s="2009">
        <v>1164</v>
      </c>
      <c r="AN489" s="2009" t="s">
        <v>2569</v>
      </c>
      <c r="AO489" s="2009">
        <v>824</v>
      </c>
      <c r="AP489" s="2010" t="s">
        <v>2570</v>
      </c>
      <c r="AQ489" s="2008">
        <v>2</v>
      </c>
      <c r="AR489" s="2008">
        <v>1602000</v>
      </c>
      <c r="AS489" s="2011">
        <v>3204000</v>
      </c>
      <c r="AT489" s="2012" t="s">
        <v>2571</v>
      </c>
    </row>
    <row r="490" spans="36:46" ht="110">
      <c r="AJ490" s="2007">
        <v>189</v>
      </c>
      <c r="AK490" s="2008" t="s">
        <v>2763</v>
      </c>
      <c r="AL490" s="2008" t="s">
        <v>2568</v>
      </c>
      <c r="AM490" s="2009">
        <v>1123</v>
      </c>
      <c r="AN490" s="2009" t="s">
        <v>2569</v>
      </c>
      <c r="AO490" s="2009">
        <v>795</v>
      </c>
      <c r="AP490" s="2010" t="s">
        <v>2570</v>
      </c>
      <c r="AQ490" s="2008">
        <v>1</v>
      </c>
      <c r="AR490" s="2008">
        <v>1677000</v>
      </c>
      <c r="AS490" s="2011">
        <v>1677000</v>
      </c>
      <c r="AT490" s="2012" t="s">
        <v>2571</v>
      </c>
    </row>
    <row r="491" spans="36:46" ht="110">
      <c r="AJ491" s="2007">
        <v>190</v>
      </c>
      <c r="AK491" s="2008" t="s">
        <v>2764</v>
      </c>
      <c r="AL491" s="2008" t="s">
        <v>2568</v>
      </c>
      <c r="AM491" s="2009">
        <v>1199</v>
      </c>
      <c r="AN491" s="2009" t="s">
        <v>2569</v>
      </c>
      <c r="AO491" s="2009">
        <v>1382</v>
      </c>
      <c r="AP491" s="2010" t="s">
        <v>2570</v>
      </c>
      <c r="AQ491" s="2008">
        <v>1</v>
      </c>
      <c r="AR491" s="2008">
        <v>2730000</v>
      </c>
      <c r="AS491" s="2011">
        <v>2730000</v>
      </c>
      <c r="AT491" s="2012" t="s">
        <v>2571</v>
      </c>
    </row>
    <row r="492" spans="36:46" ht="110">
      <c r="AJ492" s="2007">
        <v>191</v>
      </c>
      <c r="AK492" s="2008" t="s">
        <v>2765</v>
      </c>
      <c r="AL492" s="2008" t="s">
        <v>2568</v>
      </c>
      <c r="AM492" s="2009">
        <v>1164</v>
      </c>
      <c r="AN492" s="2009" t="s">
        <v>2569</v>
      </c>
      <c r="AO492" s="2009">
        <v>718</v>
      </c>
      <c r="AP492" s="2010" t="s">
        <v>2570</v>
      </c>
      <c r="AQ492" s="2008">
        <v>2</v>
      </c>
      <c r="AR492" s="2008">
        <v>1403000</v>
      </c>
      <c r="AS492" s="2011">
        <v>2806000</v>
      </c>
      <c r="AT492" s="2012" t="s">
        <v>2571</v>
      </c>
    </row>
    <row r="493" spans="36:46" ht="110">
      <c r="AJ493" s="2007">
        <v>192</v>
      </c>
      <c r="AK493" s="2008" t="s">
        <v>2766</v>
      </c>
      <c r="AL493" s="2008" t="s">
        <v>2568</v>
      </c>
      <c r="AM493" s="2009">
        <v>1167</v>
      </c>
      <c r="AN493" s="2009" t="s">
        <v>2569</v>
      </c>
      <c r="AO493" s="2009">
        <v>718</v>
      </c>
      <c r="AP493" s="2010" t="s">
        <v>2570</v>
      </c>
      <c r="AQ493" s="2008">
        <v>2</v>
      </c>
      <c r="AR493" s="2008">
        <v>1571000</v>
      </c>
      <c r="AS493" s="2011">
        <v>3142000</v>
      </c>
      <c r="AT493" s="2012" t="s">
        <v>2571</v>
      </c>
    </row>
    <row r="494" spans="36:46" ht="110">
      <c r="AJ494" s="2007">
        <v>193</v>
      </c>
      <c r="AK494" s="2008" t="s">
        <v>2767</v>
      </c>
      <c r="AL494" s="2008" t="s">
        <v>2568</v>
      </c>
      <c r="AM494" s="2009">
        <v>1164</v>
      </c>
      <c r="AN494" s="2009" t="s">
        <v>2569</v>
      </c>
      <c r="AO494" s="2009">
        <v>799</v>
      </c>
      <c r="AP494" s="2010" t="s">
        <v>2570</v>
      </c>
      <c r="AQ494" s="2008">
        <v>2</v>
      </c>
      <c r="AR494" s="2008">
        <v>1555000</v>
      </c>
      <c r="AS494" s="2011">
        <v>3110000</v>
      </c>
      <c r="AT494" s="2012" t="s">
        <v>2571</v>
      </c>
    </row>
    <row r="495" spans="36:46" ht="110">
      <c r="AJ495" s="2007">
        <v>194</v>
      </c>
      <c r="AK495" s="2008" t="s">
        <v>2768</v>
      </c>
      <c r="AL495" s="2008" t="s">
        <v>2568</v>
      </c>
      <c r="AM495" s="2009">
        <v>1178</v>
      </c>
      <c r="AN495" s="2009" t="s">
        <v>2569</v>
      </c>
      <c r="AO495" s="2009">
        <v>799</v>
      </c>
      <c r="AP495" s="2010" t="s">
        <v>2570</v>
      </c>
      <c r="AQ495" s="2008">
        <v>2</v>
      </c>
      <c r="AR495" s="2008">
        <v>1756000</v>
      </c>
      <c r="AS495" s="2011">
        <v>3512000</v>
      </c>
      <c r="AT495" s="2012" t="s">
        <v>2571</v>
      </c>
    </row>
    <row r="496" spans="36:46" ht="110">
      <c r="AJ496" s="2007">
        <v>195</v>
      </c>
      <c r="AK496" s="2008" t="s">
        <v>2769</v>
      </c>
      <c r="AL496" s="2008" t="s">
        <v>2568</v>
      </c>
      <c r="AM496" s="2009">
        <v>1057</v>
      </c>
      <c r="AN496" s="2009" t="s">
        <v>2569</v>
      </c>
      <c r="AO496" s="2009">
        <v>828</v>
      </c>
      <c r="AP496" s="2010" t="s">
        <v>2570</v>
      </c>
      <c r="AQ496" s="2008">
        <v>1</v>
      </c>
      <c r="AR496" s="2008">
        <v>1657000</v>
      </c>
      <c r="AS496" s="2011">
        <v>1657000</v>
      </c>
      <c r="AT496" s="2012" t="s">
        <v>2571</v>
      </c>
    </row>
    <row r="497" spans="36:46" ht="110">
      <c r="AJ497" s="2007">
        <v>196</v>
      </c>
      <c r="AK497" s="2008" t="s">
        <v>2770</v>
      </c>
      <c r="AL497" s="2008" t="s">
        <v>2568</v>
      </c>
      <c r="AM497" s="2009">
        <v>1057</v>
      </c>
      <c r="AN497" s="2009" t="s">
        <v>2569</v>
      </c>
      <c r="AO497" s="2009">
        <v>828</v>
      </c>
      <c r="AP497" s="2010" t="s">
        <v>2570</v>
      </c>
      <c r="AQ497" s="2008">
        <v>1</v>
      </c>
      <c r="AR497" s="2008">
        <v>1824000</v>
      </c>
      <c r="AS497" s="2011">
        <v>1824000</v>
      </c>
      <c r="AT497" s="2012" t="s">
        <v>2571</v>
      </c>
    </row>
    <row r="498" spans="36:46" ht="110">
      <c r="AJ498" s="2007">
        <v>197</v>
      </c>
      <c r="AK498" s="2008" t="s">
        <v>2771</v>
      </c>
      <c r="AL498" s="2008" t="s">
        <v>2568</v>
      </c>
      <c r="AM498" s="2009">
        <v>949</v>
      </c>
      <c r="AN498" s="2009" t="s">
        <v>2569</v>
      </c>
      <c r="AO498" s="2009">
        <v>1063</v>
      </c>
      <c r="AP498" s="2010" t="s">
        <v>2570</v>
      </c>
      <c r="AQ498" s="2008">
        <v>4</v>
      </c>
      <c r="AR498" s="2008">
        <v>1688000</v>
      </c>
      <c r="AS498" s="2011">
        <v>6752000</v>
      </c>
      <c r="AT498" s="2012" t="s">
        <v>2571</v>
      </c>
    </row>
    <row r="499" spans="36:46" ht="110">
      <c r="AJ499" s="2007">
        <v>198</v>
      </c>
      <c r="AK499" s="2008" t="s">
        <v>2772</v>
      </c>
      <c r="AL499" s="2008" t="s">
        <v>2568</v>
      </c>
      <c r="AM499" s="2009">
        <v>1010</v>
      </c>
      <c r="AN499" s="2009" t="s">
        <v>2569</v>
      </c>
      <c r="AO499" s="2009">
        <v>836</v>
      </c>
      <c r="AP499" s="2010" t="s">
        <v>2570</v>
      </c>
      <c r="AQ499" s="2008">
        <v>1</v>
      </c>
      <c r="AR499" s="2008">
        <v>1716000</v>
      </c>
      <c r="AS499" s="2011">
        <v>1716000</v>
      </c>
      <c r="AT499" s="2012" t="s">
        <v>2571</v>
      </c>
    </row>
    <row r="500" spans="36:46" ht="110">
      <c r="AJ500" s="2007">
        <v>199</v>
      </c>
      <c r="AK500" s="2008" t="s">
        <v>2773</v>
      </c>
      <c r="AL500" s="2008" t="s">
        <v>2568</v>
      </c>
      <c r="AM500" s="2009">
        <v>1356</v>
      </c>
      <c r="AN500" s="2009" t="s">
        <v>2569</v>
      </c>
      <c r="AO500" s="2009">
        <v>559</v>
      </c>
      <c r="AP500" s="2010" t="s">
        <v>2570</v>
      </c>
      <c r="AQ500" s="2008">
        <v>3</v>
      </c>
      <c r="AR500" s="2008">
        <v>1589000</v>
      </c>
      <c r="AS500" s="2011">
        <v>4767000</v>
      </c>
      <c r="AT500" s="2012" t="s">
        <v>2571</v>
      </c>
    </row>
    <row r="501" spans="36:46" ht="110">
      <c r="AJ501" s="2007">
        <v>200</v>
      </c>
      <c r="AK501" s="2008" t="s">
        <v>2774</v>
      </c>
      <c r="AL501" s="2008" t="s">
        <v>2568</v>
      </c>
      <c r="AM501" s="2009">
        <v>1356</v>
      </c>
      <c r="AN501" s="2009" t="s">
        <v>2569</v>
      </c>
      <c r="AO501" s="2009">
        <v>585</v>
      </c>
      <c r="AP501" s="2010" t="s">
        <v>2570</v>
      </c>
      <c r="AQ501" s="2008">
        <v>1</v>
      </c>
      <c r="AR501" s="2008">
        <v>1645000</v>
      </c>
      <c r="AS501" s="2011">
        <v>1645000</v>
      </c>
      <c r="AT501" s="2012" t="s">
        <v>2571</v>
      </c>
    </row>
    <row r="502" spans="36:46" ht="110">
      <c r="AJ502" s="2007">
        <v>201</v>
      </c>
      <c r="AK502" s="2008" t="s">
        <v>2775</v>
      </c>
      <c r="AL502" s="2008" t="s">
        <v>2568</v>
      </c>
      <c r="AM502" s="2009">
        <v>1179</v>
      </c>
      <c r="AN502" s="2009" t="s">
        <v>2569</v>
      </c>
      <c r="AO502" s="2009">
        <v>1215</v>
      </c>
      <c r="AP502" s="2010" t="s">
        <v>2570</v>
      </c>
      <c r="AQ502" s="2008">
        <v>1</v>
      </c>
      <c r="AR502" s="2008">
        <v>2637000</v>
      </c>
      <c r="AS502" s="2011">
        <v>2637000</v>
      </c>
      <c r="AT502" s="2012" t="s">
        <v>2571</v>
      </c>
    </row>
    <row r="503" spans="36:46" ht="110">
      <c r="AJ503" s="2007">
        <v>202</v>
      </c>
      <c r="AK503" s="2008" t="s">
        <v>2776</v>
      </c>
      <c r="AL503" s="2008" t="s">
        <v>2568</v>
      </c>
      <c r="AM503" s="2009">
        <v>1179</v>
      </c>
      <c r="AN503" s="2009" t="s">
        <v>2569</v>
      </c>
      <c r="AO503" s="2009">
        <v>1215</v>
      </c>
      <c r="AP503" s="2010" t="s">
        <v>2570</v>
      </c>
      <c r="AQ503" s="2008">
        <v>1</v>
      </c>
      <c r="AR503" s="2008">
        <v>2908000</v>
      </c>
      <c r="AS503" s="2011">
        <v>2908000</v>
      </c>
      <c r="AT503" s="2012" t="s">
        <v>2571</v>
      </c>
    </row>
    <row r="504" spans="36:46" ht="110">
      <c r="AJ504" s="2007">
        <v>203</v>
      </c>
      <c r="AK504" s="2008" t="s">
        <v>2777</v>
      </c>
      <c r="AL504" s="2008" t="s">
        <v>2568</v>
      </c>
      <c r="AM504" s="2009">
        <v>1129</v>
      </c>
      <c r="AN504" s="2009" t="s">
        <v>2569</v>
      </c>
      <c r="AO504" s="2009">
        <v>1220</v>
      </c>
      <c r="AP504" s="2010" t="s">
        <v>2570</v>
      </c>
      <c r="AQ504" s="2008">
        <v>1</v>
      </c>
      <c r="AR504" s="2008">
        <v>2818000</v>
      </c>
      <c r="AS504" s="2011">
        <v>2818000</v>
      </c>
      <c r="AT504" s="2012" t="s">
        <v>2571</v>
      </c>
    </row>
    <row r="505" spans="36:46" ht="110">
      <c r="AJ505" s="2007">
        <v>204</v>
      </c>
      <c r="AK505" s="2008" t="s">
        <v>2778</v>
      </c>
      <c r="AL505" s="2008" t="s">
        <v>2568</v>
      </c>
      <c r="AM505" s="2009">
        <v>1129</v>
      </c>
      <c r="AN505" s="2009" t="s">
        <v>2569</v>
      </c>
      <c r="AO505" s="2009">
        <v>1220</v>
      </c>
      <c r="AP505" s="2010" t="s">
        <v>2570</v>
      </c>
      <c r="AQ505" s="2008">
        <v>1</v>
      </c>
      <c r="AR505" s="2008">
        <v>2818000</v>
      </c>
      <c r="AS505" s="2011">
        <v>2818000</v>
      </c>
      <c r="AT505" s="2012" t="s">
        <v>2571</v>
      </c>
    </row>
    <row r="506" spans="36:46" ht="110">
      <c r="AJ506" s="2007">
        <v>205</v>
      </c>
      <c r="AK506" s="2008" t="s">
        <v>2779</v>
      </c>
      <c r="AL506" s="2008" t="s">
        <v>2568</v>
      </c>
      <c r="AM506" s="2009">
        <v>1174</v>
      </c>
      <c r="AN506" s="2009" t="s">
        <v>2569</v>
      </c>
      <c r="AO506" s="2009">
        <v>1254</v>
      </c>
      <c r="AP506" s="2010" t="s">
        <v>2570</v>
      </c>
      <c r="AQ506" s="2008">
        <v>1</v>
      </c>
      <c r="AR506" s="2008">
        <v>3275000</v>
      </c>
      <c r="AS506" s="2011">
        <v>3275000</v>
      </c>
      <c r="AT506" s="2012" t="s">
        <v>2571</v>
      </c>
    </row>
    <row r="507" spans="36:46" ht="110">
      <c r="AJ507" s="2007">
        <v>206</v>
      </c>
      <c r="AK507" s="2008" t="s">
        <v>2780</v>
      </c>
      <c r="AL507" s="2008" t="s">
        <v>2568</v>
      </c>
      <c r="AM507" s="2009">
        <v>1174</v>
      </c>
      <c r="AN507" s="2009" t="s">
        <v>2569</v>
      </c>
      <c r="AO507" s="2009">
        <v>1254</v>
      </c>
      <c r="AP507" s="2010" t="s">
        <v>2570</v>
      </c>
      <c r="AQ507" s="2008">
        <v>1</v>
      </c>
      <c r="AR507" s="2008">
        <v>3275000</v>
      </c>
      <c r="AS507" s="2011">
        <v>3275000</v>
      </c>
      <c r="AT507" s="2012" t="s">
        <v>2571</v>
      </c>
    </row>
    <row r="508" spans="36:46" ht="110">
      <c r="AJ508" s="2007">
        <v>207</v>
      </c>
      <c r="AK508" s="2008" t="s">
        <v>2781</v>
      </c>
      <c r="AL508" s="2008" t="s">
        <v>2568</v>
      </c>
      <c r="AM508" s="2009">
        <v>1179</v>
      </c>
      <c r="AN508" s="2009" t="s">
        <v>2569</v>
      </c>
      <c r="AO508" s="2009">
        <v>1207</v>
      </c>
      <c r="AP508" s="2010" t="s">
        <v>2570</v>
      </c>
      <c r="AQ508" s="2008">
        <v>1</v>
      </c>
      <c r="AR508" s="2008">
        <v>2898000</v>
      </c>
      <c r="AS508" s="2011">
        <v>2898000</v>
      </c>
      <c r="AT508" s="2012" t="s">
        <v>2571</v>
      </c>
    </row>
    <row r="509" spans="36:46" ht="110">
      <c r="AJ509" s="2007">
        <v>208</v>
      </c>
      <c r="AK509" s="2008" t="s">
        <v>2782</v>
      </c>
      <c r="AL509" s="2008" t="s">
        <v>2568</v>
      </c>
      <c r="AM509" s="2009">
        <v>1179</v>
      </c>
      <c r="AN509" s="2009" t="s">
        <v>2569</v>
      </c>
      <c r="AO509" s="2009">
        <v>1207</v>
      </c>
      <c r="AP509" s="2010" t="s">
        <v>2570</v>
      </c>
      <c r="AQ509" s="2008">
        <v>1</v>
      </c>
      <c r="AR509" s="2008">
        <v>2622000</v>
      </c>
      <c r="AS509" s="2011">
        <v>2622000</v>
      </c>
      <c r="AT509" s="2012" t="s">
        <v>2571</v>
      </c>
    </row>
    <row r="510" spans="36:46" ht="110">
      <c r="AJ510" s="2007">
        <v>209</v>
      </c>
      <c r="AK510" s="2008" t="s">
        <v>2783</v>
      </c>
      <c r="AL510" s="2008" t="s">
        <v>2568</v>
      </c>
      <c r="AM510" s="2009">
        <v>1129</v>
      </c>
      <c r="AN510" s="2009" t="s">
        <v>2569</v>
      </c>
      <c r="AO510" s="2009">
        <v>1233</v>
      </c>
      <c r="AP510" s="2010" t="s">
        <v>2570</v>
      </c>
      <c r="AQ510" s="2008">
        <v>1</v>
      </c>
      <c r="AR510" s="2008">
        <v>2845000</v>
      </c>
      <c r="AS510" s="2011">
        <v>2845000</v>
      </c>
      <c r="AT510" s="2012" t="s">
        <v>2571</v>
      </c>
    </row>
    <row r="511" spans="36:46" ht="110">
      <c r="AJ511" s="2007">
        <v>210</v>
      </c>
      <c r="AK511" s="2008" t="s">
        <v>2784</v>
      </c>
      <c r="AL511" s="2008" t="s">
        <v>2568</v>
      </c>
      <c r="AM511" s="2009">
        <v>1129</v>
      </c>
      <c r="AN511" s="2009" t="s">
        <v>2569</v>
      </c>
      <c r="AO511" s="2009">
        <v>1233</v>
      </c>
      <c r="AP511" s="2010" t="s">
        <v>2570</v>
      </c>
      <c r="AQ511" s="2008">
        <v>1</v>
      </c>
      <c r="AR511" s="2008">
        <v>2845000</v>
      </c>
      <c r="AS511" s="2011">
        <v>2845000</v>
      </c>
      <c r="AT511" s="2012" t="s">
        <v>2571</v>
      </c>
    </row>
    <row r="512" spans="36:46" ht="110">
      <c r="AJ512" s="2007">
        <v>211</v>
      </c>
      <c r="AK512" s="2008" t="s">
        <v>2785</v>
      </c>
      <c r="AL512" s="2008" t="s">
        <v>2568</v>
      </c>
      <c r="AM512" s="2009">
        <v>1117</v>
      </c>
      <c r="AN512" s="2009" t="s">
        <v>2569</v>
      </c>
      <c r="AO512" s="2009">
        <v>1230</v>
      </c>
      <c r="AP512" s="2010" t="s">
        <v>2570</v>
      </c>
      <c r="AQ512" s="2008">
        <v>1</v>
      </c>
      <c r="AR512" s="2008">
        <v>2376000</v>
      </c>
      <c r="AS512" s="2011">
        <v>2376000</v>
      </c>
      <c r="AT512" s="2012" t="s">
        <v>2571</v>
      </c>
    </row>
    <row r="513" spans="36:46" ht="110">
      <c r="AJ513" s="2007">
        <v>212</v>
      </c>
      <c r="AK513" s="2008" t="s">
        <v>2786</v>
      </c>
      <c r="AL513" s="2008" t="s">
        <v>2568</v>
      </c>
      <c r="AM513" s="2009">
        <v>1010</v>
      </c>
      <c r="AN513" s="2009" t="s">
        <v>2569</v>
      </c>
      <c r="AO513" s="2009">
        <v>836</v>
      </c>
      <c r="AP513" s="2010" t="s">
        <v>2570</v>
      </c>
      <c r="AQ513" s="2008">
        <v>1</v>
      </c>
      <c r="AR513" s="2008">
        <v>1716000</v>
      </c>
      <c r="AS513" s="2011">
        <v>1716000</v>
      </c>
      <c r="AT513" s="2012" t="s">
        <v>2571</v>
      </c>
    </row>
    <row r="514" spans="36:46" ht="110">
      <c r="AJ514" s="2007">
        <v>213</v>
      </c>
      <c r="AK514" s="2008" t="s">
        <v>2787</v>
      </c>
      <c r="AL514" s="2008" t="s">
        <v>2568</v>
      </c>
      <c r="AM514" s="2009">
        <v>1117</v>
      </c>
      <c r="AN514" s="2009" t="s">
        <v>2569</v>
      </c>
      <c r="AO514" s="2009">
        <v>1230</v>
      </c>
      <c r="AP514" s="2010" t="s">
        <v>2570</v>
      </c>
      <c r="AQ514" s="2008">
        <v>1</v>
      </c>
      <c r="AR514" s="2008">
        <v>2376000</v>
      </c>
      <c r="AS514" s="2011">
        <v>2376000</v>
      </c>
      <c r="AT514" s="2012" t="s">
        <v>2571</v>
      </c>
    </row>
    <row r="515" spans="36:46" ht="110">
      <c r="AJ515" s="2007">
        <v>214</v>
      </c>
      <c r="AK515" s="2008" t="s">
        <v>2788</v>
      </c>
      <c r="AL515" s="2008" t="s">
        <v>2568</v>
      </c>
      <c r="AM515" s="2009">
        <v>2133</v>
      </c>
      <c r="AN515" s="2009" t="s">
        <v>2569</v>
      </c>
      <c r="AO515" s="2009">
        <v>1000</v>
      </c>
      <c r="AP515" s="2010" t="s">
        <v>2570</v>
      </c>
      <c r="AQ515" s="2008">
        <v>1</v>
      </c>
      <c r="AR515" s="2008">
        <v>3691000</v>
      </c>
      <c r="AS515" s="2011">
        <v>3691000</v>
      </c>
      <c r="AT515" s="2012" t="s">
        <v>2571</v>
      </c>
    </row>
    <row r="516" spans="36:46" ht="110">
      <c r="AJ516" s="2007">
        <v>215</v>
      </c>
      <c r="AK516" s="2008" t="s">
        <v>2789</v>
      </c>
      <c r="AL516" s="2008" t="s">
        <v>2568</v>
      </c>
      <c r="AM516" s="2009">
        <v>2133</v>
      </c>
      <c r="AN516" s="2009" t="s">
        <v>2569</v>
      </c>
      <c r="AO516" s="2009">
        <v>901</v>
      </c>
      <c r="AP516" s="2010" t="s">
        <v>2570</v>
      </c>
      <c r="AQ516" s="2008">
        <v>1</v>
      </c>
      <c r="AR516" s="2008">
        <v>3251000</v>
      </c>
      <c r="AS516" s="2011">
        <v>3251000</v>
      </c>
      <c r="AT516" s="2012" t="s">
        <v>2571</v>
      </c>
    </row>
    <row r="517" spans="36:46" ht="110">
      <c r="AJ517" s="2007">
        <v>216</v>
      </c>
      <c r="AK517" s="2008" t="s">
        <v>2790</v>
      </c>
      <c r="AL517" s="2008" t="s">
        <v>2568</v>
      </c>
      <c r="AM517" s="2009">
        <v>2383</v>
      </c>
      <c r="AN517" s="2009" t="s">
        <v>2569</v>
      </c>
      <c r="AO517" s="2009">
        <v>1000</v>
      </c>
      <c r="AP517" s="2010" t="s">
        <v>2570</v>
      </c>
      <c r="AQ517" s="2008">
        <v>1</v>
      </c>
      <c r="AR517" s="2008">
        <v>4338000</v>
      </c>
      <c r="AS517" s="2011">
        <v>4338000</v>
      </c>
      <c r="AT517" s="2012" t="s">
        <v>2571</v>
      </c>
    </row>
    <row r="518" spans="36:46" ht="110">
      <c r="AJ518" s="2007">
        <v>217</v>
      </c>
      <c r="AK518" s="2008" t="s">
        <v>2791</v>
      </c>
      <c r="AL518" s="2008" t="s">
        <v>2568</v>
      </c>
      <c r="AM518" s="2009">
        <v>2383</v>
      </c>
      <c r="AN518" s="2009" t="s">
        <v>2569</v>
      </c>
      <c r="AO518" s="2009">
        <v>784</v>
      </c>
      <c r="AP518" s="2010" t="s">
        <v>2570</v>
      </c>
      <c r="AQ518" s="2008">
        <v>1</v>
      </c>
      <c r="AR518" s="2008">
        <v>3346000</v>
      </c>
      <c r="AS518" s="2011">
        <v>3346000</v>
      </c>
      <c r="AT518" s="2012" t="s">
        <v>2571</v>
      </c>
    </row>
    <row r="519" spans="36:46" ht="110">
      <c r="AJ519" s="2007">
        <v>218</v>
      </c>
      <c r="AK519" s="2008" t="s">
        <v>2792</v>
      </c>
      <c r="AL519" s="2008" t="s">
        <v>2568</v>
      </c>
      <c r="AM519" s="2009">
        <v>2126</v>
      </c>
      <c r="AN519" s="2009" t="s">
        <v>2569</v>
      </c>
      <c r="AO519" s="2009">
        <v>693</v>
      </c>
      <c r="AP519" s="2010" t="s">
        <v>2570</v>
      </c>
      <c r="AQ519" s="2008">
        <v>2</v>
      </c>
      <c r="AR519" s="2008">
        <v>2918000</v>
      </c>
      <c r="AS519" s="2011">
        <v>5836000</v>
      </c>
      <c r="AT519" s="2012" t="s">
        <v>2571</v>
      </c>
    </row>
    <row r="520" spans="36:46" ht="110">
      <c r="AJ520" s="2007">
        <v>219</v>
      </c>
      <c r="AK520" s="2008" t="s">
        <v>2793</v>
      </c>
      <c r="AL520" s="2008" t="s">
        <v>2568</v>
      </c>
      <c r="AM520" s="2009">
        <v>2332</v>
      </c>
      <c r="AN520" s="2009" t="s">
        <v>2569</v>
      </c>
      <c r="AO520" s="2009">
        <v>1000</v>
      </c>
      <c r="AP520" s="2010" t="s">
        <v>2570</v>
      </c>
      <c r="AQ520" s="2008">
        <v>1</v>
      </c>
      <c r="AR520" s="2008">
        <v>4257000</v>
      </c>
      <c r="AS520" s="2011">
        <v>4257000</v>
      </c>
      <c r="AT520" s="2012" t="s">
        <v>2571</v>
      </c>
    </row>
    <row r="521" spans="36:46" ht="110">
      <c r="AJ521" s="2007">
        <v>220</v>
      </c>
      <c r="AK521" s="2008" t="s">
        <v>2794</v>
      </c>
      <c r="AL521" s="2008" t="s">
        <v>2568</v>
      </c>
      <c r="AM521" s="2009">
        <v>2332</v>
      </c>
      <c r="AN521" s="2009" t="s">
        <v>2569</v>
      </c>
      <c r="AO521" s="2009">
        <v>831</v>
      </c>
      <c r="AP521" s="2010" t="s">
        <v>2570</v>
      </c>
      <c r="AQ521" s="2008">
        <v>1</v>
      </c>
      <c r="AR521" s="2008">
        <v>3518000</v>
      </c>
      <c r="AS521" s="2011">
        <v>3518000</v>
      </c>
      <c r="AT521" s="2012" t="s">
        <v>2571</v>
      </c>
    </row>
    <row r="522" spans="36:46" ht="110">
      <c r="AJ522" s="2007">
        <v>221</v>
      </c>
      <c r="AK522" s="2008" t="s">
        <v>2795</v>
      </c>
      <c r="AL522" s="2008" t="s">
        <v>2568</v>
      </c>
      <c r="AM522" s="2009">
        <v>1100</v>
      </c>
      <c r="AN522" s="2009" t="s">
        <v>2569</v>
      </c>
      <c r="AO522" s="2009">
        <v>820</v>
      </c>
      <c r="AP522" s="2010" t="s">
        <v>2570</v>
      </c>
      <c r="AQ522" s="2008">
        <v>1</v>
      </c>
      <c r="AR522" s="2008">
        <v>1698000</v>
      </c>
      <c r="AS522" s="2011">
        <v>1698000</v>
      </c>
      <c r="AT522" s="2012" t="s">
        <v>2571</v>
      </c>
    </row>
    <row r="523" spans="36:46" ht="110">
      <c r="AJ523" s="2007">
        <v>222</v>
      </c>
      <c r="AK523" s="2008" t="s">
        <v>2796</v>
      </c>
      <c r="AL523" s="2008" t="s">
        <v>2568</v>
      </c>
      <c r="AM523" s="2009">
        <v>1100</v>
      </c>
      <c r="AN523" s="2009" t="s">
        <v>2569</v>
      </c>
      <c r="AO523" s="2009">
        <v>896</v>
      </c>
      <c r="AP523" s="2010" t="s">
        <v>2570</v>
      </c>
      <c r="AQ523" s="2008">
        <v>2</v>
      </c>
      <c r="AR523" s="2008">
        <v>1851000</v>
      </c>
      <c r="AS523" s="2011">
        <v>3702000</v>
      </c>
      <c r="AT523" s="2012" t="s">
        <v>2571</v>
      </c>
    </row>
    <row r="524" spans="36:46" ht="110">
      <c r="AJ524" s="2007">
        <v>223</v>
      </c>
      <c r="AK524" s="2008" t="s">
        <v>2797</v>
      </c>
      <c r="AL524" s="2008" t="s">
        <v>2568</v>
      </c>
      <c r="AM524" s="2009">
        <v>1123</v>
      </c>
      <c r="AN524" s="2009" t="s">
        <v>2569</v>
      </c>
      <c r="AO524" s="2009">
        <v>824</v>
      </c>
      <c r="AP524" s="2010" t="s">
        <v>2570</v>
      </c>
      <c r="AQ524" s="2008">
        <v>2</v>
      </c>
      <c r="AR524" s="2008">
        <v>1737000</v>
      </c>
      <c r="AS524" s="2011">
        <v>3474000</v>
      </c>
      <c r="AT524" s="2012" t="s">
        <v>2571</v>
      </c>
    </row>
    <row r="525" spans="36:46" ht="110">
      <c r="AJ525" s="2007">
        <v>224</v>
      </c>
      <c r="AK525" s="2008" t="s">
        <v>2798</v>
      </c>
      <c r="AL525" s="2008" t="s">
        <v>2568</v>
      </c>
      <c r="AM525" s="2009">
        <v>1167</v>
      </c>
      <c r="AN525" s="2009" t="s">
        <v>2569</v>
      </c>
      <c r="AO525" s="2009">
        <v>718</v>
      </c>
      <c r="AP525" s="2010" t="s">
        <v>2570</v>
      </c>
      <c r="AQ525" s="2008">
        <v>2</v>
      </c>
      <c r="AR525" s="2008">
        <v>1571000</v>
      </c>
      <c r="AS525" s="2011">
        <v>3142000</v>
      </c>
      <c r="AT525" s="2012" t="s">
        <v>2571</v>
      </c>
    </row>
    <row r="526" spans="36:46" ht="110">
      <c r="AJ526" s="2007">
        <v>225</v>
      </c>
      <c r="AK526" s="2008" t="s">
        <v>2799</v>
      </c>
      <c r="AL526" s="2008" t="s">
        <v>2568</v>
      </c>
      <c r="AM526" s="2009">
        <v>1178</v>
      </c>
      <c r="AN526" s="2009" t="s">
        <v>2569</v>
      </c>
      <c r="AO526" s="2009">
        <v>799</v>
      </c>
      <c r="AP526" s="2010" t="s">
        <v>2570</v>
      </c>
      <c r="AQ526" s="2008">
        <v>2</v>
      </c>
      <c r="AR526" s="2008">
        <v>1756000</v>
      </c>
      <c r="AS526" s="2011">
        <v>3512000</v>
      </c>
      <c r="AT526" s="2012" t="s">
        <v>2571</v>
      </c>
    </row>
    <row r="527" spans="36:46" ht="110">
      <c r="AJ527" s="2007">
        <v>226</v>
      </c>
      <c r="AK527" s="2008" t="s">
        <v>2800</v>
      </c>
      <c r="AL527" s="2008" t="s">
        <v>2568</v>
      </c>
      <c r="AM527" s="2009">
        <v>1164</v>
      </c>
      <c r="AN527" s="2009" t="s">
        <v>2569</v>
      </c>
      <c r="AO527" s="2009">
        <v>799</v>
      </c>
      <c r="AP527" s="2010" t="s">
        <v>2570</v>
      </c>
      <c r="AQ527" s="2008">
        <v>2</v>
      </c>
      <c r="AR527" s="2008">
        <v>1555000</v>
      </c>
      <c r="AS527" s="2011">
        <v>3110000</v>
      </c>
      <c r="AT527" s="2012" t="s">
        <v>2571</v>
      </c>
    </row>
    <row r="528" spans="36:46" ht="110">
      <c r="AJ528" s="2007">
        <v>227</v>
      </c>
      <c r="AK528" s="2008" t="s">
        <v>2801</v>
      </c>
      <c r="AL528" s="2008" t="s">
        <v>2568</v>
      </c>
      <c r="AM528" s="2009">
        <v>1164</v>
      </c>
      <c r="AN528" s="2009" t="s">
        <v>2569</v>
      </c>
      <c r="AO528" s="2009">
        <v>718</v>
      </c>
      <c r="AP528" s="2010" t="s">
        <v>2570</v>
      </c>
      <c r="AQ528" s="2008">
        <v>2</v>
      </c>
      <c r="AR528" s="2008">
        <v>1403000</v>
      </c>
      <c r="AS528" s="2011">
        <v>2806000</v>
      </c>
      <c r="AT528" s="2012" t="s">
        <v>2571</v>
      </c>
    </row>
    <row r="529" spans="36:46" ht="110">
      <c r="AJ529" s="2007">
        <v>228</v>
      </c>
      <c r="AK529" s="2008" t="s">
        <v>2802</v>
      </c>
      <c r="AL529" s="2008" t="s">
        <v>2568</v>
      </c>
      <c r="AM529" s="2009">
        <v>1164</v>
      </c>
      <c r="AN529" s="2009" t="s">
        <v>2569</v>
      </c>
      <c r="AO529" s="2009">
        <v>795</v>
      </c>
      <c r="AP529" s="2010" t="s">
        <v>2570</v>
      </c>
      <c r="AQ529" s="2008">
        <v>1</v>
      </c>
      <c r="AR529" s="2008">
        <v>1548000</v>
      </c>
      <c r="AS529" s="2011">
        <v>1548000</v>
      </c>
      <c r="AT529" s="2012" t="s">
        <v>2571</v>
      </c>
    </row>
    <row r="530" spans="36:46" ht="110">
      <c r="AJ530" s="2007">
        <v>229</v>
      </c>
      <c r="AK530" s="2008" t="s">
        <v>2803</v>
      </c>
      <c r="AL530" s="2008" t="s">
        <v>2568</v>
      </c>
      <c r="AM530" s="2009">
        <v>1164</v>
      </c>
      <c r="AN530" s="2009" t="s">
        <v>2569</v>
      </c>
      <c r="AO530" s="2009">
        <v>792</v>
      </c>
      <c r="AP530" s="2010" t="s">
        <v>2570</v>
      </c>
      <c r="AQ530" s="2008">
        <v>1</v>
      </c>
      <c r="AR530" s="2008">
        <v>1542000</v>
      </c>
      <c r="AS530" s="2011">
        <v>1542000</v>
      </c>
      <c r="AT530" s="2012" t="s">
        <v>2571</v>
      </c>
    </row>
    <row r="531" spans="36:46" ht="110">
      <c r="AJ531" s="2007">
        <v>230</v>
      </c>
      <c r="AK531" s="2008" t="s">
        <v>2804</v>
      </c>
      <c r="AL531" s="2008" t="s">
        <v>2568</v>
      </c>
      <c r="AM531" s="2009">
        <v>1164</v>
      </c>
      <c r="AN531" s="2009" t="s">
        <v>2569</v>
      </c>
      <c r="AO531" s="2009">
        <v>1000</v>
      </c>
      <c r="AP531" s="2010" t="s">
        <v>2570</v>
      </c>
      <c r="AQ531" s="2008">
        <v>1</v>
      </c>
      <c r="AR531" s="2008">
        <v>1934000</v>
      </c>
      <c r="AS531" s="2011">
        <v>1934000</v>
      </c>
      <c r="AT531" s="2012" t="s">
        <v>2571</v>
      </c>
    </row>
    <row r="532" spans="36:46" ht="110">
      <c r="AJ532" s="2007">
        <v>231</v>
      </c>
      <c r="AK532" s="2008" t="s">
        <v>2805</v>
      </c>
      <c r="AL532" s="2008" t="s">
        <v>2568</v>
      </c>
      <c r="AM532" s="2009">
        <v>1123</v>
      </c>
      <c r="AN532" s="2009" t="s">
        <v>2569</v>
      </c>
      <c r="AO532" s="2009">
        <v>879</v>
      </c>
      <c r="AP532" s="2010" t="s">
        <v>2570</v>
      </c>
      <c r="AQ532" s="2008">
        <v>1</v>
      </c>
      <c r="AR532" s="2008">
        <v>1849000</v>
      </c>
      <c r="AS532" s="2011">
        <v>1849000</v>
      </c>
      <c r="AT532" s="2012" t="s">
        <v>2571</v>
      </c>
    </row>
    <row r="533" spans="36:46" ht="110">
      <c r="AJ533" s="2007">
        <v>232</v>
      </c>
      <c r="AK533" s="2008" t="s">
        <v>2806</v>
      </c>
      <c r="AL533" s="2008" t="s">
        <v>2568</v>
      </c>
      <c r="AM533" s="2009">
        <v>1164</v>
      </c>
      <c r="AN533" s="2009" t="s">
        <v>2569</v>
      </c>
      <c r="AO533" s="2009">
        <v>879</v>
      </c>
      <c r="AP533" s="2010" t="s">
        <v>2570</v>
      </c>
      <c r="AQ533" s="2008">
        <v>1</v>
      </c>
      <c r="AR533" s="2008">
        <v>1706000</v>
      </c>
      <c r="AS533" s="2011">
        <v>1706000</v>
      </c>
      <c r="AT533" s="2012" t="s">
        <v>2571</v>
      </c>
    </row>
    <row r="534" spans="36:46" ht="110">
      <c r="AJ534" s="2007">
        <v>233</v>
      </c>
      <c r="AK534" s="2008" t="s">
        <v>2807</v>
      </c>
      <c r="AL534" s="2008" t="s">
        <v>2568</v>
      </c>
      <c r="AM534" s="2009">
        <v>1164</v>
      </c>
      <c r="AN534" s="2009" t="s">
        <v>2569</v>
      </c>
      <c r="AO534" s="2009">
        <v>821</v>
      </c>
      <c r="AP534" s="2010" t="s">
        <v>2570</v>
      </c>
      <c r="AQ534" s="2008">
        <v>3</v>
      </c>
      <c r="AR534" s="2008">
        <v>1597000</v>
      </c>
      <c r="AS534" s="2011">
        <v>4791000</v>
      </c>
      <c r="AT534" s="2012" t="s">
        <v>2571</v>
      </c>
    </row>
    <row r="535" spans="36:46" ht="110">
      <c r="AJ535" s="2007">
        <v>234</v>
      </c>
      <c r="AK535" s="2008" t="s">
        <v>2808</v>
      </c>
      <c r="AL535" s="2008" t="s">
        <v>2568</v>
      </c>
      <c r="AM535" s="2009">
        <v>1164</v>
      </c>
      <c r="AN535" s="2009" t="s">
        <v>2569</v>
      </c>
      <c r="AO535" s="2009">
        <v>821</v>
      </c>
      <c r="AP535" s="2010" t="s">
        <v>2570</v>
      </c>
      <c r="AQ535" s="2008">
        <v>1</v>
      </c>
      <c r="AR535" s="2008">
        <v>1597000</v>
      </c>
      <c r="AS535" s="2011">
        <v>1597000</v>
      </c>
      <c r="AT535" s="2012" t="s">
        <v>2571</v>
      </c>
    </row>
    <row r="536" spans="36:46" ht="110">
      <c r="AJ536" s="2007">
        <v>235</v>
      </c>
      <c r="AK536" s="2008" t="s">
        <v>2809</v>
      </c>
      <c r="AL536" s="2008" t="s">
        <v>2568</v>
      </c>
      <c r="AM536" s="2009">
        <v>1433</v>
      </c>
      <c r="AN536" s="2009" t="s">
        <v>2569</v>
      </c>
      <c r="AO536" s="2009">
        <v>1000</v>
      </c>
      <c r="AP536" s="2010" t="s">
        <v>2570</v>
      </c>
      <c r="AQ536" s="2008">
        <v>1</v>
      </c>
      <c r="AR536" s="2008">
        <v>2462000</v>
      </c>
      <c r="AS536" s="2011">
        <v>2462000</v>
      </c>
      <c r="AT536" s="2012" t="s">
        <v>2571</v>
      </c>
    </row>
    <row r="537" spans="36:46" ht="110">
      <c r="AJ537" s="2007">
        <v>236</v>
      </c>
      <c r="AK537" s="2008" t="s">
        <v>2810</v>
      </c>
      <c r="AL537" s="2008" t="s">
        <v>2568</v>
      </c>
      <c r="AM537" s="2009">
        <v>1433</v>
      </c>
      <c r="AN537" s="2009" t="s">
        <v>2569</v>
      </c>
      <c r="AO537" s="2009">
        <v>1000</v>
      </c>
      <c r="AP537" s="2010" t="s">
        <v>2570</v>
      </c>
      <c r="AQ537" s="2008">
        <v>1</v>
      </c>
      <c r="AR537" s="2008">
        <v>2462000</v>
      </c>
      <c r="AS537" s="2011">
        <v>2462000</v>
      </c>
      <c r="AT537" s="2012" t="s">
        <v>2571</v>
      </c>
    </row>
    <row r="538" spans="36:46" ht="110">
      <c r="AJ538" s="2007">
        <v>237</v>
      </c>
      <c r="AK538" s="2008" t="s">
        <v>2811</v>
      </c>
      <c r="AL538" s="2008" t="s">
        <v>2568</v>
      </c>
      <c r="AM538" s="2009">
        <v>1254</v>
      </c>
      <c r="AN538" s="2009" t="s">
        <v>2569</v>
      </c>
      <c r="AO538" s="2009">
        <v>750</v>
      </c>
      <c r="AP538" s="2010" t="s">
        <v>2570</v>
      </c>
      <c r="AQ538" s="2008">
        <v>1</v>
      </c>
      <c r="AR538" s="2008">
        <v>1670000</v>
      </c>
      <c r="AS538" s="2011">
        <v>1670000</v>
      </c>
      <c r="AT538" s="2012" t="s">
        <v>2571</v>
      </c>
    </row>
    <row r="539" spans="36:46" ht="110">
      <c r="AJ539" s="2007">
        <v>238</v>
      </c>
      <c r="AK539" s="2008" t="s">
        <v>2812</v>
      </c>
      <c r="AL539" s="2008" t="s">
        <v>2568</v>
      </c>
      <c r="AM539" s="2009">
        <v>1072</v>
      </c>
      <c r="AN539" s="2009" t="s">
        <v>2569</v>
      </c>
      <c r="AO539" s="2009">
        <v>1000</v>
      </c>
      <c r="AP539" s="2010" t="s">
        <v>2570</v>
      </c>
      <c r="AQ539" s="2008">
        <v>1</v>
      </c>
      <c r="AR539" s="2008">
        <v>1787000</v>
      </c>
      <c r="AS539" s="2011">
        <v>1787000</v>
      </c>
      <c r="AT539" s="2012" t="s">
        <v>2571</v>
      </c>
    </row>
    <row r="540" spans="36:46" ht="110">
      <c r="AJ540" s="2007">
        <v>239</v>
      </c>
      <c r="AK540" s="2008" t="s">
        <v>2813</v>
      </c>
      <c r="AL540" s="2008" t="s">
        <v>2568</v>
      </c>
      <c r="AM540" s="2009">
        <v>1559</v>
      </c>
      <c r="AN540" s="2009" t="s">
        <v>2569</v>
      </c>
      <c r="AO540" s="2009">
        <v>750</v>
      </c>
      <c r="AP540" s="2010" t="s">
        <v>2570</v>
      </c>
      <c r="AQ540" s="2008">
        <v>1</v>
      </c>
      <c r="AR540" s="2008">
        <v>1940000</v>
      </c>
      <c r="AS540" s="2011">
        <v>1940000</v>
      </c>
      <c r="AT540" s="2012" t="s">
        <v>2571</v>
      </c>
    </row>
    <row r="541" spans="36:46" ht="110">
      <c r="AJ541" s="2007">
        <v>240</v>
      </c>
      <c r="AK541" s="2008" t="s">
        <v>2814</v>
      </c>
      <c r="AL541" s="2008" t="s">
        <v>2568</v>
      </c>
      <c r="AM541" s="2009">
        <v>1559</v>
      </c>
      <c r="AN541" s="2009" t="s">
        <v>2569</v>
      </c>
      <c r="AO541" s="2009">
        <v>750</v>
      </c>
      <c r="AP541" s="2010" t="s">
        <v>2570</v>
      </c>
      <c r="AQ541" s="2008">
        <v>1</v>
      </c>
      <c r="AR541" s="2008">
        <v>1940000</v>
      </c>
      <c r="AS541" s="2011">
        <v>1940000</v>
      </c>
      <c r="AT541" s="2012" t="s">
        <v>2571</v>
      </c>
    </row>
    <row r="542" spans="36:46" ht="110">
      <c r="AJ542" s="2007">
        <v>241</v>
      </c>
      <c r="AK542" s="2008" t="s">
        <v>2815</v>
      </c>
      <c r="AL542" s="2008" t="s">
        <v>2568</v>
      </c>
      <c r="AM542" s="2009">
        <v>1254</v>
      </c>
      <c r="AN542" s="2009" t="s">
        <v>2569</v>
      </c>
      <c r="AO542" s="2009">
        <v>750</v>
      </c>
      <c r="AP542" s="2010" t="s">
        <v>2570</v>
      </c>
      <c r="AQ542" s="2008">
        <v>1</v>
      </c>
      <c r="AR542" s="2008">
        <v>1572000</v>
      </c>
      <c r="AS542" s="2011">
        <v>1572000</v>
      </c>
      <c r="AT542" s="2012" t="s">
        <v>2571</v>
      </c>
    </row>
    <row r="543" spans="36:46" ht="110">
      <c r="AJ543" s="2007">
        <v>242</v>
      </c>
      <c r="AK543" s="2008" t="s">
        <v>2816</v>
      </c>
      <c r="AL543" s="2008" t="s">
        <v>2568</v>
      </c>
      <c r="AM543" s="2009">
        <v>1037</v>
      </c>
      <c r="AN543" s="2009" t="s">
        <v>2569</v>
      </c>
      <c r="AO543" s="2009">
        <v>510</v>
      </c>
      <c r="AP543" s="2010" t="s">
        <v>2570</v>
      </c>
      <c r="AQ543" s="2008">
        <v>2</v>
      </c>
      <c r="AR543" s="2008">
        <v>905000</v>
      </c>
      <c r="AS543" s="2011">
        <v>1810000</v>
      </c>
      <c r="AT543" s="2012" t="s">
        <v>2571</v>
      </c>
    </row>
    <row r="544" spans="36:46" ht="110">
      <c r="AJ544" s="2007">
        <v>243</v>
      </c>
      <c r="AK544" s="2008" t="s">
        <v>2817</v>
      </c>
      <c r="AL544" s="2008" t="s">
        <v>2568</v>
      </c>
      <c r="AM544" s="2009">
        <v>1164</v>
      </c>
      <c r="AN544" s="2009" t="s">
        <v>2569</v>
      </c>
      <c r="AO544" s="2009">
        <v>1000</v>
      </c>
      <c r="AP544" s="2010" t="s">
        <v>2570</v>
      </c>
      <c r="AQ544" s="2008">
        <v>1</v>
      </c>
      <c r="AR544" s="2008">
        <v>1934000</v>
      </c>
      <c r="AS544" s="2011">
        <v>1934000</v>
      </c>
      <c r="AT544" s="2012" t="s">
        <v>2571</v>
      </c>
    </row>
    <row r="545" spans="36:46" ht="110">
      <c r="AJ545" s="2007">
        <v>244</v>
      </c>
      <c r="AK545" s="2008" t="s">
        <v>2818</v>
      </c>
      <c r="AL545" s="2008" t="s">
        <v>2568</v>
      </c>
      <c r="AM545" s="2009">
        <v>1164</v>
      </c>
      <c r="AN545" s="2009" t="s">
        <v>2569</v>
      </c>
      <c r="AO545" s="2009">
        <v>642</v>
      </c>
      <c r="AP545" s="2010" t="s">
        <v>2570</v>
      </c>
      <c r="AQ545" s="2008">
        <v>1</v>
      </c>
      <c r="AR545" s="2008">
        <v>1260000</v>
      </c>
      <c r="AS545" s="2011">
        <v>1260000</v>
      </c>
      <c r="AT545" s="2012" t="s">
        <v>2571</v>
      </c>
    </row>
    <row r="546" spans="36:46" ht="110">
      <c r="AJ546" s="2007">
        <v>245</v>
      </c>
      <c r="AK546" s="2008" t="s">
        <v>2819</v>
      </c>
      <c r="AL546" s="2008" t="s">
        <v>2568</v>
      </c>
      <c r="AM546" s="2009">
        <v>1559</v>
      </c>
      <c r="AN546" s="2009" t="s">
        <v>2569</v>
      </c>
      <c r="AO546" s="2009">
        <v>750</v>
      </c>
      <c r="AP546" s="2010" t="s">
        <v>2570</v>
      </c>
      <c r="AQ546" s="2008">
        <v>1</v>
      </c>
      <c r="AR546" s="2008">
        <v>2111000</v>
      </c>
      <c r="AS546" s="2011">
        <v>2111000</v>
      </c>
      <c r="AT546" s="2012" t="s">
        <v>2571</v>
      </c>
    </row>
    <row r="547" spans="36:46" ht="110">
      <c r="AJ547" s="2007">
        <v>246</v>
      </c>
      <c r="AK547" s="2008" t="s">
        <v>2820</v>
      </c>
      <c r="AL547" s="2008" t="s">
        <v>2568</v>
      </c>
      <c r="AM547" s="2009">
        <v>1559</v>
      </c>
      <c r="AN547" s="2009" t="s">
        <v>2569</v>
      </c>
      <c r="AO547" s="2009">
        <v>750</v>
      </c>
      <c r="AP547" s="2010" t="s">
        <v>2570</v>
      </c>
      <c r="AQ547" s="2008">
        <v>1</v>
      </c>
      <c r="AR547" s="2008">
        <v>2111000</v>
      </c>
      <c r="AS547" s="2011">
        <v>2111000</v>
      </c>
      <c r="AT547" s="2012" t="s">
        <v>2571</v>
      </c>
    </row>
    <row r="548" spans="36:46" ht="110">
      <c r="AJ548" s="2007">
        <v>247</v>
      </c>
      <c r="AK548" s="2008" t="s">
        <v>2821</v>
      </c>
      <c r="AL548" s="2008" t="s">
        <v>2568</v>
      </c>
      <c r="AM548" s="2009">
        <v>1199</v>
      </c>
      <c r="AN548" s="2009" t="s">
        <v>2569</v>
      </c>
      <c r="AO548" s="2009">
        <v>832</v>
      </c>
      <c r="AP548" s="2010" t="s">
        <v>2570</v>
      </c>
      <c r="AQ548" s="2008">
        <v>1</v>
      </c>
      <c r="AR548" s="2008">
        <v>1664000</v>
      </c>
      <c r="AS548" s="2011">
        <v>1664000</v>
      </c>
      <c r="AT548" s="2012" t="s">
        <v>2571</v>
      </c>
    </row>
    <row r="549" spans="36:46" ht="110">
      <c r="AJ549" s="2007">
        <v>248</v>
      </c>
      <c r="AK549" s="2008" t="s">
        <v>2822</v>
      </c>
      <c r="AL549" s="2008" t="s">
        <v>2568</v>
      </c>
      <c r="AM549" s="2009">
        <v>1117</v>
      </c>
      <c r="AN549" s="2009" t="s">
        <v>2569</v>
      </c>
      <c r="AO549" s="2009">
        <v>1019</v>
      </c>
      <c r="AP549" s="2010" t="s">
        <v>2570</v>
      </c>
      <c r="AQ549" s="2008">
        <v>1</v>
      </c>
      <c r="AR549" s="2008">
        <v>1893000</v>
      </c>
      <c r="AS549" s="2011">
        <v>1893000</v>
      </c>
      <c r="AT549" s="2012" t="s">
        <v>2571</v>
      </c>
    </row>
    <row r="550" spans="36:46" ht="110">
      <c r="AJ550" s="2007">
        <v>249</v>
      </c>
      <c r="AK550" s="2008" t="s">
        <v>2823</v>
      </c>
      <c r="AL550" s="2008" t="s">
        <v>2568</v>
      </c>
      <c r="AM550" s="2009">
        <v>1203</v>
      </c>
      <c r="AN550" s="2009" t="s">
        <v>2569</v>
      </c>
      <c r="AO550" s="2009">
        <v>1000</v>
      </c>
      <c r="AP550" s="2010" t="s">
        <v>2570</v>
      </c>
      <c r="AQ550" s="2008">
        <v>1</v>
      </c>
      <c r="AR550" s="2008">
        <v>1996000</v>
      </c>
      <c r="AS550" s="2011">
        <v>1996000</v>
      </c>
      <c r="AT550" s="2012" t="s">
        <v>2571</v>
      </c>
    </row>
    <row r="551" spans="36:46" ht="110">
      <c r="AJ551" s="2007">
        <v>250</v>
      </c>
      <c r="AK551" s="2008" t="s">
        <v>2824</v>
      </c>
      <c r="AL551" s="2008" t="s">
        <v>2568</v>
      </c>
      <c r="AM551" s="2009">
        <v>1199</v>
      </c>
      <c r="AN551" s="2009" t="s">
        <v>2569</v>
      </c>
      <c r="AO551" s="2009">
        <v>867</v>
      </c>
      <c r="AP551" s="2010" t="s">
        <v>2570</v>
      </c>
      <c r="AQ551" s="2008">
        <v>1</v>
      </c>
      <c r="AR551" s="2008">
        <v>1732000</v>
      </c>
      <c r="AS551" s="2011">
        <v>1732000</v>
      </c>
      <c r="AT551" s="2012" t="s">
        <v>2571</v>
      </c>
    </row>
    <row r="552" spans="36:46" ht="110">
      <c r="AJ552" s="2007">
        <v>251</v>
      </c>
      <c r="AK552" s="2008" t="s">
        <v>2825</v>
      </c>
      <c r="AL552" s="2008" t="s">
        <v>2568</v>
      </c>
      <c r="AM552" s="2009">
        <v>1204</v>
      </c>
      <c r="AN552" s="2009" t="s">
        <v>2569</v>
      </c>
      <c r="AO552" s="2009">
        <v>1022</v>
      </c>
      <c r="AP552" s="2010" t="s">
        <v>2570</v>
      </c>
      <c r="AQ552" s="2008">
        <v>1</v>
      </c>
      <c r="AR552" s="2008">
        <v>2040000</v>
      </c>
      <c r="AS552" s="2011">
        <v>2040000</v>
      </c>
      <c r="AT552" s="2012" t="s">
        <v>2571</v>
      </c>
    </row>
    <row r="553" spans="36:46" ht="110">
      <c r="AJ553" s="2007">
        <v>252</v>
      </c>
      <c r="AK553" s="2008" t="s">
        <v>2826</v>
      </c>
      <c r="AL553" s="2008" t="s">
        <v>2568</v>
      </c>
      <c r="AM553" s="2009">
        <v>1356</v>
      </c>
      <c r="AN553" s="2009" t="s">
        <v>2569</v>
      </c>
      <c r="AO553" s="2009">
        <v>424</v>
      </c>
      <c r="AP553" s="2010" t="s">
        <v>2570</v>
      </c>
      <c r="AQ553" s="2008">
        <v>1</v>
      </c>
      <c r="AR553" s="2008">
        <v>984000</v>
      </c>
      <c r="AS553" s="2011">
        <v>984000</v>
      </c>
      <c r="AT553" s="2012" t="s">
        <v>2571</v>
      </c>
    </row>
    <row r="554" spans="36:46" ht="110">
      <c r="AJ554" s="2007">
        <v>253</v>
      </c>
      <c r="AK554" s="2008" t="s">
        <v>2827</v>
      </c>
      <c r="AL554" s="2008" t="s">
        <v>2568</v>
      </c>
      <c r="AM554" s="2009">
        <v>1204</v>
      </c>
      <c r="AN554" s="2009" t="s">
        <v>2569</v>
      </c>
      <c r="AO554" s="2009">
        <v>1208</v>
      </c>
      <c r="AP554" s="2010" t="s">
        <v>2570</v>
      </c>
      <c r="AQ554" s="2008">
        <v>1</v>
      </c>
      <c r="AR554" s="2008">
        <v>2402000</v>
      </c>
      <c r="AS554" s="2011">
        <v>2402000</v>
      </c>
      <c r="AT554" s="2012" t="s">
        <v>2571</v>
      </c>
    </row>
    <row r="555" spans="36:46" ht="110">
      <c r="AJ555" s="2007">
        <v>254</v>
      </c>
      <c r="AK555" s="2008" t="s">
        <v>2828</v>
      </c>
      <c r="AL555" s="2008" t="s">
        <v>2568</v>
      </c>
      <c r="AM555" s="2009">
        <v>1199</v>
      </c>
      <c r="AN555" s="2009" t="s">
        <v>2569</v>
      </c>
      <c r="AO555" s="2009">
        <v>835</v>
      </c>
      <c r="AP555" s="2010" t="s">
        <v>2570</v>
      </c>
      <c r="AQ555" s="2008">
        <v>1</v>
      </c>
      <c r="AR555" s="2008">
        <v>1670000</v>
      </c>
      <c r="AS555" s="2011">
        <v>1670000</v>
      </c>
      <c r="AT555" s="2012" t="s">
        <v>2571</v>
      </c>
    </row>
    <row r="556" spans="36:46" ht="110">
      <c r="AJ556" s="2007">
        <v>255</v>
      </c>
      <c r="AK556" s="2008" t="s">
        <v>2829</v>
      </c>
      <c r="AL556" s="2008" t="s">
        <v>2568</v>
      </c>
      <c r="AM556" s="2009">
        <v>1001</v>
      </c>
      <c r="AN556" s="2009" t="s">
        <v>2569</v>
      </c>
      <c r="AO556" s="2009">
        <v>1207</v>
      </c>
      <c r="AP556" s="2010" t="s">
        <v>2570</v>
      </c>
      <c r="AQ556" s="2008">
        <v>1</v>
      </c>
      <c r="AR556" s="2008">
        <v>2011000</v>
      </c>
      <c r="AS556" s="2011">
        <v>2011000</v>
      </c>
      <c r="AT556" s="2012" t="s">
        <v>2571</v>
      </c>
    </row>
    <row r="557" spans="36:46" ht="110">
      <c r="AJ557" s="2007">
        <v>256</v>
      </c>
      <c r="AK557" s="2008" t="s">
        <v>2830</v>
      </c>
      <c r="AL557" s="2008" t="s">
        <v>2568</v>
      </c>
      <c r="AM557" s="2009">
        <v>1504</v>
      </c>
      <c r="AN557" s="2009" t="s">
        <v>2569</v>
      </c>
      <c r="AO557" s="2009">
        <v>528</v>
      </c>
      <c r="AP557" s="2010" t="s">
        <v>2570</v>
      </c>
      <c r="AQ557" s="2008">
        <v>1</v>
      </c>
      <c r="AR557" s="2008">
        <v>1338000</v>
      </c>
      <c r="AS557" s="2011">
        <v>1338000</v>
      </c>
      <c r="AT557" s="2012" t="s">
        <v>2641</v>
      </c>
    </row>
    <row r="558" spans="36:46" ht="110">
      <c r="AJ558" s="2007">
        <v>257</v>
      </c>
      <c r="AK558" s="2008" t="s">
        <v>2831</v>
      </c>
      <c r="AL558" s="2008" t="s">
        <v>2568</v>
      </c>
      <c r="AM558" s="2009">
        <v>1504</v>
      </c>
      <c r="AN558" s="2009" t="s">
        <v>2569</v>
      </c>
      <c r="AO558" s="2009">
        <v>1000</v>
      </c>
      <c r="AP558" s="2010" t="s">
        <v>2570</v>
      </c>
      <c r="AQ558" s="2008">
        <v>3</v>
      </c>
      <c r="AR558" s="2008">
        <v>2476000</v>
      </c>
      <c r="AS558" s="2011">
        <v>7428000</v>
      </c>
      <c r="AT558" s="2012" t="s">
        <v>2641</v>
      </c>
    </row>
    <row r="559" spans="36:46" ht="110">
      <c r="AJ559" s="2007">
        <v>258</v>
      </c>
      <c r="AK559" s="2008" t="s">
        <v>2832</v>
      </c>
      <c r="AL559" s="2008" t="s">
        <v>2568</v>
      </c>
      <c r="AM559" s="2009">
        <v>1504</v>
      </c>
      <c r="AN559" s="2009" t="s">
        <v>2569</v>
      </c>
      <c r="AO559" s="2009">
        <v>1000</v>
      </c>
      <c r="AP559" s="2010" t="s">
        <v>2570</v>
      </c>
      <c r="AQ559" s="2008">
        <v>1</v>
      </c>
      <c r="AR559" s="2008">
        <v>2476000</v>
      </c>
      <c r="AS559" s="2011">
        <v>2476000</v>
      </c>
      <c r="AT559" s="2012" t="s">
        <v>2641</v>
      </c>
    </row>
    <row r="560" spans="36:46" ht="110">
      <c r="AJ560" s="2007">
        <v>259</v>
      </c>
      <c r="AK560" s="2008" t="s">
        <v>2833</v>
      </c>
      <c r="AL560" s="2008" t="s">
        <v>2568</v>
      </c>
      <c r="AM560" s="2009">
        <v>1199</v>
      </c>
      <c r="AN560" s="2009" t="s">
        <v>2569</v>
      </c>
      <c r="AO560" s="2009">
        <v>1000</v>
      </c>
      <c r="AP560" s="2010" t="s">
        <v>2570</v>
      </c>
      <c r="AQ560" s="2008">
        <v>2</v>
      </c>
      <c r="AR560" s="2008">
        <v>1990000</v>
      </c>
      <c r="AS560" s="2011">
        <v>3980000</v>
      </c>
      <c r="AT560" s="2012" t="s">
        <v>2641</v>
      </c>
    </row>
    <row r="561" spans="36:46" ht="110">
      <c r="AJ561" s="2007">
        <v>260</v>
      </c>
      <c r="AK561" s="2008" t="s">
        <v>2834</v>
      </c>
      <c r="AL561" s="2008" t="s">
        <v>2568</v>
      </c>
      <c r="AM561" s="2009">
        <v>2190</v>
      </c>
      <c r="AN561" s="2009" t="s">
        <v>2569</v>
      </c>
      <c r="AO561" s="2009">
        <v>1385</v>
      </c>
      <c r="AP561" s="2010" t="s">
        <v>2570</v>
      </c>
      <c r="AQ561" s="2008">
        <v>1</v>
      </c>
      <c r="AR561" s="2008">
        <v>5073000</v>
      </c>
      <c r="AS561" s="2011">
        <v>5073000</v>
      </c>
      <c r="AT561" s="2012" t="s">
        <v>2571</v>
      </c>
    </row>
    <row r="562" spans="36:46" ht="110">
      <c r="AJ562" s="2007">
        <v>261</v>
      </c>
      <c r="AK562" s="2008" t="s">
        <v>2835</v>
      </c>
      <c r="AL562" s="2008" t="s">
        <v>2568</v>
      </c>
      <c r="AM562" s="2009">
        <v>2190</v>
      </c>
      <c r="AN562" s="2009" t="s">
        <v>2569</v>
      </c>
      <c r="AO562" s="2009">
        <v>932</v>
      </c>
      <c r="AP562" s="2010" t="s">
        <v>2570</v>
      </c>
      <c r="AQ562" s="2008">
        <v>1</v>
      </c>
      <c r="AR562" s="2008">
        <v>3389000</v>
      </c>
      <c r="AS562" s="2011">
        <v>3389000</v>
      </c>
      <c r="AT562" s="2012" t="s">
        <v>2571</v>
      </c>
    </row>
    <row r="563" spans="36:46" ht="110">
      <c r="AJ563" s="2007">
        <v>262</v>
      </c>
      <c r="AK563" s="2008" t="s">
        <v>2836</v>
      </c>
      <c r="AL563" s="2008" t="s">
        <v>2568</v>
      </c>
      <c r="AM563" s="2009">
        <v>2190</v>
      </c>
      <c r="AN563" s="2009" t="s">
        <v>2569</v>
      </c>
      <c r="AO563" s="2009">
        <v>1068</v>
      </c>
      <c r="AP563" s="2010" t="s">
        <v>2570</v>
      </c>
      <c r="AQ563" s="2008">
        <v>1</v>
      </c>
      <c r="AR563" s="2008">
        <v>3862000</v>
      </c>
      <c r="AS563" s="2011">
        <v>3862000</v>
      </c>
      <c r="AT563" s="2012" t="s">
        <v>2571</v>
      </c>
    </row>
    <row r="564" spans="36:46" ht="110">
      <c r="AJ564" s="2007">
        <v>263</v>
      </c>
      <c r="AK564" s="2008" t="s">
        <v>2837</v>
      </c>
      <c r="AL564" s="2008" t="s">
        <v>2568</v>
      </c>
      <c r="AM564" s="2009">
        <v>2190</v>
      </c>
      <c r="AN564" s="2009" t="s">
        <v>2569</v>
      </c>
      <c r="AO564" s="2009">
        <v>615</v>
      </c>
      <c r="AP564" s="2010" t="s">
        <v>2570</v>
      </c>
      <c r="AQ564" s="2008">
        <v>1</v>
      </c>
      <c r="AR564" s="2008">
        <v>2398000</v>
      </c>
      <c r="AS564" s="2011">
        <v>2398000</v>
      </c>
      <c r="AT564" s="2012" t="s">
        <v>2571</v>
      </c>
    </row>
    <row r="565" spans="36:46" ht="110">
      <c r="AJ565" s="2007">
        <v>264</v>
      </c>
      <c r="AK565" s="2008" t="s">
        <v>2838</v>
      </c>
      <c r="AL565" s="2008" t="s">
        <v>2568</v>
      </c>
      <c r="AM565" s="2009">
        <v>1199</v>
      </c>
      <c r="AN565" s="2009" t="s">
        <v>2569</v>
      </c>
      <c r="AO565" s="2009">
        <v>709</v>
      </c>
      <c r="AP565" s="2010" t="s">
        <v>2570</v>
      </c>
      <c r="AQ565" s="2008">
        <v>1</v>
      </c>
      <c r="AR565" s="2008">
        <v>1426000</v>
      </c>
      <c r="AS565" s="2011">
        <v>1426000</v>
      </c>
      <c r="AT565" s="2012" t="s">
        <v>2571</v>
      </c>
    </row>
    <row r="566" spans="36:46" ht="110">
      <c r="AJ566" s="2007">
        <v>265</v>
      </c>
      <c r="AK566" s="2008" t="s">
        <v>2839</v>
      </c>
      <c r="AL566" s="2008" t="s">
        <v>2568</v>
      </c>
      <c r="AM566" s="2008">
        <v>1453</v>
      </c>
      <c r="AN566" s="2009" t="s">
        <v>2569</v>
      </c>
      <c r="AO566" s="2009">
        <v>1094</v>
      </c>
      <c r="AP566" s="2010" t="s">
        <v>2570</v>
      </c>
      <c r="AQ566" s="2008">
        <v>1</v>
      </c>
      <c r="AR566" s="2008">
        <v>2681000</v>
      </c>
      <c r="AS566" s="2011">
        <v>2681000</v>
      </c>
      <c r="AT566" s="2012" t="s">
        <v>2571</v>
      </c>
    </row>
    <row r="567" spans="36:46" ht="110">
      <c r="AJ567" s="2007">
        <v>266</v>
      </c>
      <c r="AK567" s="2008" t="s">
        <v>2840</v>
      </c>
      <c r="AL567" s="2008" t="s">
        <v>2568</v>
      </c>
      <c r="AM567" s="2008">
        <v>1453</v>
      </c>
      <c r="AN567" s="2009" t="s">
        <v>2569</v>
      </c>
      <c r="AO567" s="2009">
        <v>1336</v>
      </c>
      <c r="AP567" s="2010" t="s">
        <v>2570</v>
      </c>
      <c r="AQ567" s="2008">
        <v>1</v>
      </c>
      <c r="AR567" s="2008">
        <v>3245000</v>
      </c>
      <c r="AS567" s="2011">
        <v>3245000</v>
      </c>
      <c r="AT567" s="2012" t="s">
        <v>2571</v>
      </c>
    </row>
    <row r="568" spans="36:46" ht="110">
      <c r="AJ568" s="2007">
        <v>267</v>
      </c>
      <c r="AK568" s="2008" t="s">
        <v>2841</v>
      </c>
      <c r="AL568" s="2008" t="s">
        <v>2568</v>
      </c>
      <c r="AM568" s="2008">
        <v>1453</v>
      </c>
      <c r="AN568" s="2009" t="s">
        <v>2569</v>
      </c>
      <c r="AO568" s="2009">
        <v>1310</v>
      </c>
      <c r="AP568" s="2010" t="s">
        <v>2570</v>
      </c>
      <c r="AQ568" s="2008">
        <v>1</v>
      </c>
      <c r="AR568" s="2008">
        <v>3152000</v>
      </c>
      <c r="AS568" s="2011">
        <v>3152000</v>
      </c>
      <c r="AT568" s="2012" t="s">
        <v>2571</v>
      </c>
    </row>
    <row r="569" spans="36:46" ht="110">
      <c r="AJ569" s="2007">
        <v>268</v>
      </c>
      <c r="AK569" s="2008" t="s">
        <v>2842</v>
      </c>
      <c r="AL569" s="2008" t="s">
        <v>2568</v>
      </c>
      <c r="AM569" s="2008">
        <v>1453</v>
      </c>
      <c r="AN569" s="2009" t="s">
        <v>2569</v>
      </c>
      <c r="AO569" s="2009">
        <v>1226</v>
      </c>
      <c r="AP569" s="2010" t="s">
        <v>2570</v>
      </c>
      <c r="AQ569" s="2008">
        <v>1</v>
      </c>
      <c r="AR569" s="2008">
        <v>2956000</v>
      </c>
      <c r="AS569" s="2011">
        <v>2956000</v>
      </c>
      <c r="AT569" s="2012" t="s">
        <v>2571</v>
      </c>
    </row>
    <row r="570" spans="36:46" ht="110">
      <c r="AJ570" s="2007">
        <v>269</v>
      </c>
      <c r="AK570" s="2008" t="s">
        <v>2843</v>
      </c>
      <c r="AL570" s="2008" t="s">
        <v>2568</v>
      </c>
      <c r="AM570" s="2008">
        <v>1453</v>
      </c>
      <c r="AN570" s="2009" t="s">
        <v>2569</v>
      </c>
      <c r="AO570" s="2009">
        <v>1164</v>
      </c>
      <c r="AP570" s="2010" t="s">
        <v>2570</v>
      </c>
      <c r="AQ570" s="2008">
        <v>1</v>
      </c>
      <c r="AR570" s="2008">
        <v>2812000</v>
      </c>
      <c r="AS570" s="2011">
        <v>2812000</v>
      </c>
      <c r="AT570" s="2012" t="s">
        <v>2571</v>
      </c>
    </row>
    <row r="571" spans="36:46" ht="110">
      <c r="AJ571" s="2007">
        <v>270</v>
      </c>
      <c r="AK571" s="2008" t="s">
        <v>2844</v>
      </c>
      <c r="AL571" s="2008" t="s">
        <v>2568</v>
      </c>
      <c r="AM571" s="2008">
        <v>1438</v>
      </c>
      <c r="AN571" s="2009" t="s">
        <v>2569</v>
      </c>
      <c r="AO571" s="2009">
        <v>1310</v>
      </c>
      <c r="AP571" s="2010" t="s">
        <v>2570</v>
      </c>
      <c r="AQ571" s="2008">
        <v>1</v>
      </c>
      <c r="AR571" s="2008">
        <v>3121000</v>
      </c>
      <c r="AS571" s="2011">
        <v>3121000</v>
      </c>
      <c r="AT571" s="2012" t="s">
        <v>2571</v>
      </c>
    </row>
    <row r="572" spans="36:46" ht="110">
      <c r="AJ572" s="2007">
        <v>271</v>
      </c>
      <c r="AK572" s="2008" t="s">
        <v>2845</v>
      </c>
      <c r="AL572" s="2008" t="s">
        <v>2568</v>
      </c>
      <c r="AM572" s="2008">
        <v>1438</v>
      </c>
      <c r="AN572" s="2009" t="s">
        <v>2569</v>
      </c>
      <c r="AO572" s="2009">
        <v>1266</v>
      </c>
      <c r="AP572" s="2010" t="s">
        <v>2570</v>
      </c>
      <c r="AQ572" s="2008">
        <v>1</v>
      </c>
      <c r="AR572" s="2008">
        <v>3019000</v>
      </c>
      <c r="AS572" s="2011">
        <v>3019000</v>
      </c>
      <c r="AT572" s="2012" t="s">
        <v>2571</v>
      </c>
    </row>
    <row r="573" spans="36:46" ht="110">
      <c r="AJ573" s="2007">
        <v>272</v>
      </c>
      <c r="AK573" s="2008" t="s">
        <v>2846</v>
      </c>
      <c r="AL573" s="2008" t="s">
        <v>2568</v>
      </c>
      <c r="AM573" s="2008">
        <v>1438</v>
      </c>
      <c r="AN573" s="2009" t="s">
        <v>2569</v>
      </c>
      <c r="AO573" s="2009">
        <v>1164</v>
      </c>
      <c r="AP573" s="2010" t="s">
        <v>2570</v>
      </c>
      <c r="AQ573" s="2008">
        <v>1</v>
      </c>
      <c r="AR573" s="2008">
        <v>2784000</v>
      </c>
      <c r="AS573" s="2011">
        <v>2784000</v>
      </c>
      <c r="AT573" s="2012" t="s">
        <v>2571</v>
      </c>
    </row>
    <row r="574" spans="36:46" ht="110">
      <c r="AJ574" s="2007">
        <v>273</v>
      </c>
      <c r="AK574" s="2008" t="s">
        <v>2847</v>
      </c>
      <c r="AL574" s="2008" t="s">
        <v>2568</v>
      </c>
      <c r="AM574" s="2008">
        <v>1433</v>
      </c>
      <c r="AN574" s="2009" t="s">
        <v>2569</v>
      </c>
      <c r="AO574" s="2009">
        <v>1336</v>
      </c>
      <c r="AP574" s="2010" t="s">
        <v>2570</v>
      </c>
      <c r="AQ574" s="2008">
        <v>1</v>
      </c>
      <c r="AR574" s="2008">
        <v>3205000</v>
      </c>
      <c r="AS574" s="2011">
        <v>3205000</v>
      </c>
      <c r="AT574" s="2012" t="s">
        <v>2571</v>
      </c>
    </row>
    <row r="575" spans="36:46" ht="110">
      <c r="AJ575" s="2007">
        <v>274</v>
      </c>
      <c r="AK575" s="2008" t="s">
        <v>2848</v>
      </c>
      <c r="AL575" s="2008" t="s">
        <v>2568</v>
      </c>
      <c r="AM575" s="2008">
        <v>1433</v>
      </c>
      <c r="AN575" s="2009" t="s">
        <v>2569</v>
      </c>
      <c r="AO575" s="2009">
        <v>1096</v>
      </c>
      <c r="AP575" s="2010" t="s">
        <v>2570</v>
      </c>
      <c r="AQ575" s="2008">
        <v>1</v>
      </c>
      <c r="AR575" s="2008">
        <v>2653000</v>
      </c>
      <c r="AS575" s="2011">
        <v>2653000</v>
      </c>
      <c r="AT575" s="2012" t="s">
        <v>2571</v>
      </c>
    </row>
    <row r="576" spans="36:46" ht="110">
      <c r="AJ576" s="2007">
        <v>275</v>
      </c>
      <c r="AK576" s="2008" t="s">
        <v>2849</v>
      </c>
      <c r="AL576" s="2008" t="s">
        <v>2568</v>
      </c>
      <c r="AM576" s="2008">
        <v>1433</v>
      </c>
      <c r="AN576" s="2009" t="s">
        <v>2569</v>
      </c>
      <c r="AO576" s="2009">
        <v>1120</v>
      </c>
      <c r="AP576" s="2010" t="s">
        <v>2570</v>
      </c>
      <c r="AQ576" s="2008">
        <v>1</v>
      </c>
      <c r="AR576" s="2008">
        <v>2674000</v>
      </c>
      <c r="AS576" s="2011">
        <v>2674000</v>
      </c>
      <c r="AT576" s="2012" t="s">
        <v>2571</v>
      </c>
    </row>
    <row r="577" spans="36:46" ht="110">
      <c r="AJ577" s="2007">
        <v>276</v>
      </c>
      <c r="AK577" s="2008" t="s">
        <v>2850</v>
      </c>
      <c r="AL577" s="2008" t="s">
        <v>2568</v>
      </c>
      <c r="AM577" s="2008">
        <v>1433</v>
      </c>
      <c r="AN577" s="2009" t="s">
        <v>2569</v>
      </c>
      <c r="AO577" s="2009">
        <v>1120</v>
      </c>
      <c r="AP577" s="2010" t="s">
        <v>2570</v>
      </c>
      <c r="AQ577" s="2008">
        <v>1</v>
      </c>
      <c r="AR577" s="2008">
        <v>2674000</v>
      </c>
      <c r="AS577" s="2011">
        <v>2674000</v>
      </c>
      <c r="AT577" s="2012" t="s">
        <v>2571</v>
      </c>
    </row>
    <row r="578" spans="36:46" ht="110">
      <c r="AJ578" s="2007">
        <v>277</v>
      </c>
      <c r="AK578" s="2008" t="s">
        <v>2851</v>
      </c>
      <c r="AL578" s="2008" t="s">
        <v>2568</v>
      </c>
      <c r="AM578" s="2008">
        <v>1433</v>
      </c>
      <c r="AN578" s="2009" t="s">
        <v>2569</v>
      </c>
      <c r="AO578" s="2009">
        <v>1310</v>
      </c>
      <c r="AP578" s="2010" t="s">
        <v>2570</v>
      </c>
      <c r="AQ578" s="2008">
        <v>1</v>
      </c>
      <c r="AR578" s="2008">
        <v>3111000</v>
      </c>
      <c r="AS578" s="2011">
        <v>3111000</v>
      </c>
      <c r="AT578" s="2012" t="s">
        <v>2571</v>
      </c>
    </row>
    <row r="579" spans="36:46" ht="110">
      <c r="AJ579" s="2007">
        <v>278</v>
      </c>
      <c r="AK579" s="2008" t="s">
        <v>2852</v>
      </c>
      <c r="AL579" s="2008" t="s">
        <v>2568</v>
      </c>
      <c r="AM579" s="2008">
        <v>1433</v>
      </c>
      <c r="AN579" s="2009" t="s">
        <v>2569</v>
      </c>
      <c r="AO579" s="2009">
        <v>1310</v>
      </c>
      <c r="AP579" s="2010" t="s">
        <v>2570</v>
      </c>
      <c r="AQ579" s="2008">
        <v>1</v>
      </c>
      <c r="AR579" s="2008">
        <v>3111000</v>
      </c>
      <c r="AS579" s="2011">
        <v>3111000</v>
      </c>
      <c r="AT579" s="2012" t="s">
        <v>2571</v>
      </c>
    </row>
    <row r="580" spans="36:46" ht="110">
      <c r="AJ580" s="2007">
        <v>279</v>
      </c>
      <c r="AK580" s="2008" t="s">
        <v>2853</v>
      </c>
      <c r="AL580" s="2008" t="s">
        <v>2568</v>
      </c>
      <c r="AM580" s="2008">
        <v>1433</v>
      </c>
      <c r="AN580" s="2009" t="s">
        <v>2569</v>
      </c>
      <c r="AO580" s="2009">
        <v>1028</v>
      </c>
      <c r="AP580" s="2010" t="s">
        <v>2570</v>
      </c>
      <c r="AQ580" s="2008">
        <v>1</v>
      </c>
      <c r="AR580" s="2008">
        <v>2462000</v>
      </c>
      <c r="AS580" s="2011">
        <v>2462000</v>
      </c>
      <c r="AT580" s="2012" t="s">
        <v>2571</v>
      </c>
    </row>
    <row r="581" spans="36:46" ht="110">
      <c r="AJ581" s="2007">
        <v>280</v>
      </c>
      <c r="AK581" s="2008" t="s">
        <v>2854</v>
      </c>
      <c r="AL581" s="2008" t="s">
        <v>2568</v>
      </c>
      <c r="AM581" s="2008">
        <v>1433</v>
      </c>
      <c r="AN581" s="2009" t="s">
        <v>2569</v>
      </c>
      <c r="AO581" s="2009">
        <v>1028</v>
      </c>
      <c r="AP581" s="2010" t="s">
        <v>2570</v>
      </c>
      <c r="AQ581" s="2008">
        <v>1</v>
      </c>
      <c r="AR581" s="2008">
        <v>2462000</v>
      </c>
      <c r="AS581" s="2011">
        <v>2462000</v>
      </c>
      <c r="AT581" s="2012" t="s">
        <v>2571</v>
      </c>
    </row>
    <row r="582" spans="36:46" ht="110">
      <c r="AJ582" s="2007">
        <v>281</v>
      </c>
      <c r="AK582" s="2008" t="s">
        <v>2855</v>
      </c>
      <c r="AL582" s="2008" t="s">
        <v>2568</v>
      </c>
      <c r="AM582" s="2008">
        <v>1433</v>
      </c>
      <c r="AN582" s="2009" t="s">
        <v>2569</v>
      </c>
      <c r="AO582" s="2009">
        <v>1402</v>
      </c>
      <c r="AP582" s="2010" t="s">
        <v>2570</v>
      </c>
      <c r="AQ582" s="2008">
        <v>1</v>
      </c>
      <c r="AR582" s="2008">
        <v>3322000</v>
      </c>
      <c r="AS582" s="2011">
        <v>3322000</v>
      </c>
      <c r="AT582" s="2012" t="s">
        <v>2571</v>
      </c>
    </row>
    <row r="583" spans="36:46" ht="110">
      <c r="AJ583" s="2007">
        <v>282</v>
      </c>
      <c r="AK583" s="2008" t="s">
        <v>2856</v>
      </c>
      <c r="AL583" s="2008" t="s">
        <v>2568</v>
      </c>
      <c r="AM583" s="2008">
        <v>2910</v>
      </c>
      <c r="AN583" s="2009" t="s">
        <v>2569</v>
      </c>
      <c r="AO583" s="2009">
        <v>497</v>
      </c>
      <c r="AP583" s="2010" t="s">
        <v>2570</v>
      </c>
      <c r="AQ583" s="2008">
        <v>1</v>
      </c>
      <c r="AR583" s="2008">
        <v>2548000</v>
      </c>
      <c r="AS583" s="2011">
        <v>2548000</v>
      </c>
      <c r="AT583" s="2012" t="s">
        <v>2571</v>
      </c>
    </row>
    <row r="584" spans="36:46" ht="110">
      <c r="AJ584" s="2007">
        <v>283</v>
      </c>
      <c r="AK584" s="2008" t="s">
        <v>2857</v>
      </c>
      <c r="AL584" s="2008" t="s">
        <v>2568</v>
      </c>
      <c r="AM584" s="2008">
        <v>1360</v>
      </c>
      <c r="AN584" s="2009" t="s">
        <v>2569</v>
      </c>
      <c r="AO584" s="2009">
        <v>271</v>
      </c>
      <c r="AP584" s="2010" t="s">
        <v>2570</v>
      </c>
      <c r="AQ584" s="2008">
        <v>1</v>
      </c>
      <c r="AR584" s="2008">
        <v>687000</v>
      </c>
      <c r="AS584" s="2011">
        <v>687000</v>
      </c>
      <c r="AT584" s="2012" t="s">
        <v>2571</v>
      </c>
    </row>
    <row r="585" spans="36:46" ht="110">
      <c r="AJ585" s="2007">
        <v>284</v>
      </c>
      <c r="AK585" s="2008" t="s">
        <v>2859</v>
      </c>
      <c r="AL585" s="2008" t="s">
        <v>2860</v>
      </c>
      <c r="AM585" s="2009">
        <v>30</v>
      </c>
      <c r="AN585" s="2009" t="s">
        <v>2569</v>
      </c>
      <c r="AO585" s="2009">
        <v>100</v>
      </c>
      <c r="AP585" s="2010" t="s">
        <v>889</v>
      </c>
      <c r="AQ585" s="2008">
        <v>4056</v>
      </c>
      <c r="AR585" s="2008">
        <v>21000</v>
      </c>
      <c r="AS585" s="2011">
        <v>85176000</v>
      </c>
      <c r="AT585" s="2012" t="s">
        <v>2571</v>
      </c>
    </row>
    <row r="586" spans="36:46">
      <c r="AJ586" s="2260" t="s">
        <v>2861</v>
      </c>
      <c r="AK586" s="2261"/>
      <c r="AL586" s="2261"/>
      <c r="AM586" s="2261"/>
      <c r="AN586" s="2261"/>
      <c r="AO586" s="2261"/>
      <c r="AP586" s="2261"/>
      <c r="AQ586" s="2261"/>
      <c r="AR586" s="2261"/>
      <c r="AS586" s="2261"/>
      <c r="AT586" s="2262"/>
    </row>
    <row r="587" spans="36:46" ht="110">
      <c r="AJ587" s="2007">
        <v>284</v>
      </c>
      <c r="AK587" s="2008" t="s">
        <v>2862</v>
      </c>
      <c r="AL587" s="2008" t="s">
        <v>2863</v>
      </c>
      <c r="AM587" s="2009">
        <v>1063</v>
      </c>
      <c r="AN587" s="2009" t="s">
        <v>2569</v>
      </c>
      <c r="AO587" s="2009">
        <v>305</v>
      </c>
      <c r="AP587" s="2010" t="s">
        <v>2570</v>
      </c>
      <c r="AQ587" s="2008">
        <v>242</v>
      </c>
      <c r="AR587" s="2008">
        <v>803000</v>
      </c>
      <c r="AS587" s="2011">
        <v>194326000</v>
      </c>
      <c r="AT587" s="2012" t="s">
        <v>2571</v>
      </c>
    </row>
    <row r="588" spans="36:46" ht="110">
      <c r="AJ588" s="2007">
        <v>285</v>
      </c>
      <c r="AK588" s="2008" t="s">
        <v>2864</v>
      </c>
      <c r="AL588" s="2008" t="s">
        <v>2863</v>
      </c>
      <c r="AM588" s="2009">
        <v>1063</v>
      </c>
      <c r="AN588" s="2009" t="s">
        <v>2569</v>
      </c>
      <c r="AO588" s="2009">
        <v>305</v>
      </c>
      <c r="AP588" s="2010" t="s">
        <v>2570</v>
      </c>
      <c r="AQ588" s="2008">
        <v>8</v>
      </c>
      <c r="AR588" s="2008">
        <v>803000</v>
      </c>
      <c r="AS588" s="2011">
        <v>6424000</v>
      </c>
      <c r="AT588" s="2012" t="s">
        <v>2571</v>
      </c>
    </row>
    <row r="589" spans="36:46" ht="110">
      <c r="AJ589" s="2007">
        <v>286</v>
      </c>
      <c r="AK589" s="2008" t="s">
        <v>2865</v>
      </c>
      <c r="AL589" s="2008" t="s">
        <v>2863</v>
      </c>
      <c r="AM589" s="2009">
        <v>1063</v>
      </c>
      <c r="AN589" s="2009" t="s">
        <v>2569</v>
      </c>
      <c r="AO589" s="2009">
        <v>305</v>
      </c>
      <c r="AP589" s="2010" t="s">
        <v>2570</v>
      </c>
      <c r="AQ589" s="2008">
        <v>8</v>
      </c>
      <c r="AR589" s="2008">
        <v>803000</v>
      </c>
      <c r="AS589" s="2011">
        <v>6424000</v>
      </c>
      <c r="AT589" s="2012" t="s">
        <v>2571</v>
      </c>
    </row>
    <row r="590" spans="36:46" ht="110">
      <c r="AJ590" s="2007">
        <v>287</v>
      </c>
      <c r="AK590" s="2008" t="s">
        <v>2866</v>
      </c>
      <c r="AL590" s="2008" t="s">
        <v>2863</v>
      </c>
      <c r="AM590" s="2009">
        <v>1063</v>
      </c>
      <c r="AN590" s="2009" t="s">
        <v>2569</v>
      </c>
      <c r="AO590" s="2009">
        <v>305</v>
      </c>
      <c r="AP590" s="2010" t="s">
        <v>2570</v>
      </c>
      <c r="AQ590" s="2008">
        <v>242</v>
      </c>
      <c r="AR590" s="2008">
        <v>803000</v>
      </c>
      <c r="AS590" s="2011">
        <v>194326000</v>
      </c>
      <c r="AT590" s="2012" t="s">
        <v>2571</v>
      </c>
    </row>
    <row r="591" spans="36:46" ht="110">
      <c r="AJ591" s="2007">
        <v>288</v>
      </c>
      <c r="AK591" s="2008" t="s">
        <v>2867</v>
      </c>
      <c r="AL591" s="2008" t="s">
        <v>2863</v>
      </c>
      <c r="AM591" s="2009">
        <v>1063</v>
      </c>
      <c r="AN591" s="2009" t="s">
        <v>2569</v>
      </c>
      <c r="AO591" s="2009">
        <v>305</v>
      </c>
      <c r="AP591" s="2010" t="s">
        <v>2570</v>
      </c>
      <c r="AQ591" s="2008">
        <v>8</v>
      </c>
      <c r="AR591" s="2008">
        <v>803000</v>
      </c>
      <c r="AS591" s="2011">
        <v>6424000</v>
      </c>
      <c r="AT591" s="2012" t="s">
        <v>2571</v>
      </c>
    </row>
    <row r="592" spans="36:46" ht="110">
      <c r="AJ592" s="2007">
        <v>289</v>
      </c>
      <c r="AK592" s="2008" t="s">
        <v>2868</v>
      </c>
      <c r="AL592" s="2008" t="s">
        <v>2863</v>
      </c>
      <c r="AM592" s="2009">
        <v>1063</v>
      </c>
      <c r="AN592" s="2009" t="s">
        <v>2569</v>
      </c>
      <c r="AO592" s="2009">
        <v>305</v>
      </c>
      <c r="AP592" s="2010" t="s">
        <v>2570</v>
      </c>
      <c r="AQ592" s="2008">
        <v>8</v>
      </c>
      <c r="AR592" s="2008">
        <v>803000</v>
      </c>
      <c r="AS592" s="2011">
        <v>6424000</v>
      </c>
      <c r="AT592" s="2012" t="s">
        <v>2571</v>
      </c>
    </row>
    <row r="593" spans="36:46">
      <c r="AJ593" s="2260" t="s">
        <v>2869</v>
      </c>
      <c r="AK593" s="2261"/>
      <c r="AL593" s="2261"/>
      <c r="AM593" s="2261"/>
      <c r="AN593" s="2261"/>
      <c r="AO593" s="2261"/>
      <c r="AP593" s="2261"/>
      <c r="AQ593" s="2261"/>
      <c r="AR593" s="2261"/>
      <c r="AS593" s="2261"/>
      <c r="AT593" s="2262"/>
    </row>
    <row r="594" spans="36:46" ht="110">
      <c r="AJ594" s="2007">
        <v>290</v>
      </c>
      <c r="AK594" s="2008" t="s">
        <v>2870</v>
      </c>
      <c r="AL594" s="2008" t="s">
        <v>2568</v>
      </c>
      <c r="AM594" s="2009">
        <v>1347</v>
      </c>
      <c r="AN594" s="2009" t="s">
        <v>2569</v>
      </c>
      <c r="AO594" s="2009">
        <v>1423</v>
      </c>
      <c r="AP594" s="2010" t="s">
        <v>2570</v>
      </c>
      <c r="AQ594" s="2008">
        <v>1</v>
      </c>
      <c r="AR594" s="2008">
        <v>3142000</v>
      </c>
      <c r="AS594" s="2011">
        <v>3142000</v>
      </c>
      <c r="AT594" s="2012" t="s">
        <v>2571</v>
      </c>
    </row>
    <row r="595" spans="36:46" ht="110">
      <c r="AJ595" s="2007">
        <v>291</v>
      </c>
      <c r="AK595" s="2008" t="s">
        <v>2871</v>
      </c>
      <c r="AL595" s="2008" t="s">
        <v>2568</v>
      </c>
      <c r="AM595" s="2009">
        <v>1365</v>
      </c>
      <c r="AN595" s="2009" t="s">
        <v>2569</v>
      </c>
      <c r="AO595" s="2009">
        <v>1692</v>
      </c>
      <c r="AP595" s="2010" t="s">
        <v>2570</v>
      </c>
      <c r="AQ595" s="2008">
        <v>1</v>
      </c>
      <c r="AR595" s="2008">
        <v>3773000</v>
      </c>
      <c r="AS595" s="2011">
        <v>3773000</v>
      </c>
      <c r="AT595" s="2012" t="s">
        <v>2571</v>
      </c>
    </row>
    <row r="596" spans="36:46" ht="110">
      <c r="AJ596" s="2007">
        <v>292</v>
      </c>
      <c r="AK596" s="2008" t="s">
        <v>2872</v>
      </c>
      <c r="AL596" s="2008" t="s">
        <v>2568</v>
      </c>
      <c r="AM596" s="2009">
        <v>1368</v>
      </c>
      <c r="AN596" s="2009" t="s">
        <v>2569</v>
      </c>
      <c r="AO596" s="2009">
        <v>3029</v>
      </c>
      <c r="AP596" s="2010" t="s">
        <v>2570</v>
      </c>
      <c r="AQ596" s="2008">
        <v>1</v>
      </c>
      <c r="AR596" s="2008">
        <v>6722000</v>
      </c>
      <c r="AS596" s="2011">
        <v>6722000</v>
      </c>
      <c r="AT596" s="2012" t="s">
        <v>2571</v>
      </c>
    </row>
    <row r="597" spans="36:46" ht="110">
      <c r="AJ597" s="2007">
        <v>293</v>
      </c>
      <c r="AK597" s="2008" t="s">
        <v>2873</v>
      </c>
      <c r="AL597" s="2008" t="s">
        <v>2568</v>
      </c>
      <c r="AM597" s="2009">
        <v>1137</v>
      </c>
      <c r="AN597" s="2009" t="s">
        <v>2569</v>
      </c>
      <c r="AO597" s="2009">
        <v>2234</v>
      </c>
      <c r="AP597" s="2010" t="s">
        <v>2570</v>
      </c>
      <c r="AQ597" s="2008">
        <v>1</v>
      </c>
      <c r="AR597" s="2008">
        <v>4163000</v>
      </c>
      <c r="AS597" s="2011">
        <v>4163000</v>
      </c>
      <c r="AT597" s="2012" t="s">
        <v>2571</v>
      </c>
    </row>
    <row r="598" spans="36:46" ht="110">
      <c r="AJ598" s="2007">
        <v>294</v>
      </c>
      <c r="AK598" s="2008" t="s">
        <v>2874</v>
      </c>
      <c r="AL598" s="2008" t="s">
        <v>2568</v>
      </c>
      <c r="AM598" s="2009">
        <v>1137</v>
      </c>
      <c r="AN598" s="2009" t="s">
        <v>2569</v>
      </c>
      <c r="AO598" s="2009">
        <v>1640</v>
      </c>
      <c r="AP598" s="2010" t="s">
        <v>2570</v>
      </c>
      <c r="AQ598" s="2008">
        <v>1</v>
      </c>
      <c r="AR598" s="2008">
        <v>3069000</v>
      </c>
      <c r="AS598" s="2011">
        <v>3069000</v>
      </c>
      <c r="AT598" s="2012" t="s">
        <v>2571</v>
      </c>
    </row>
    <row r="599" spans="36:46" ht="110">
      <c r="AJ599" s="2007">
        <v>295</v>
      </c>
      <c r="AK599" s="2008" t="s">
        <v>2875</v>
      </c>
      <c r="AL599" s="2008" t="s">
        <v>2568</v>
      </c>
      <c r="AM599" s="2009">
        <v>1178</v>
      </c>
      <c r="AN599" s="2009" t="s">
        <v>2569</v>
      </c>
      <c r="AO599" s="2009">
        <v>1578</v>
      </c>
      <c r="AP599" s="2010" t="s">
        <v>2570</v>
      </c>
      <c r="AQ599" s="2008">
        <v>1</v>
      </c>
      <c r="AR599" s="2008">
        <v>3057000</v>
      </c>
      <c r="AS599" s="2011">
        <v>3057000</v>
      </c>
      <c r="AT599" s="2012" t="s">
        <v>2571</v>
      </c>
    </row>
    <row r="600" spans="36:46" ht="110">
      <c r="AJ600" s="2007">
        <v>296</v>
      </c>
      <c r="AK600" s="2008" t="s">
        <v>2876</v>
      </c>
      <c r="AL600" s="2008" t="s">
        <v>2568</v>
      </c>
      <c r="AM600" s="2009">
        <v>1178</v>
      </c>
      <c r="AN600" s="2009" t="s">
        <v>2569</v>
      </c>
      <c r="AO600" s="2009">
        <v>1576</v>
      </c>
      <c r="AP600" s="2010" t="s">
        <v>2570</v>
      </c>
      <c r="AQ600" s="2008">
        <v>1</v>
      </c>
      <c r="AR600" s="2008">
        <v>3053000</v>
      </c>
      <c r="AS600" s="2011">
        <v>3053000</v>
      </c>
      <c r="AT600" s="2012" t="s">
        <v>2571</v>
      </c>
    </row>
    <row r="601" spans="36:46" ht="110">
      <c r="AJ601" s="2007">
        <v>297</v>
      </c>
      <c r="AK601" s="2008" t="s">
        <v>2877</v>
      </c>
      <c r="AL601" s="2008" t="s">
        <v>2568</v>
      </c>
      <c r="AM601" s="2009">
        <v>1181</v>
      </c>
      <c r="AN601" s="2009" t="s">
        <v>2569</v>
      </c>
      <c r="AO601" s="2009">
        <v>1617</v>
      </c>
      <c r="AP601" s="2010" t="s">
        <v>2570</v>
      </c>
      <c r="AQ601" s="2008">
        <v>2</v>
      </c>
      <c r="AR601" s="2008">
        <v>3139000</v>
      </c>
      <c r="AS601" s="2011">
        <v>6278000</v>
      </c>
      <c r="AT601" s="2012" t="s">
        <v>2571</v>
      </c>
    </row>
    <row r="602" spans="36:46" ht="110">
      <c r="AJ602" s="2007">
        <v>298</v>
      </c>
      <c r="AK602" s="2008" t="s">
        <v>2878</v>
      </c>
      <c r="AL602" s="2008" t="s">
        <v>2568</v>
      </c>
      <c r="AM602" s="2009">
        <v>1178</v>
      </c>
      <c r="AN602" s="2009" t="s">
        <v>2569</v>
      </c>
      <c r="AO602" s="2009">
        <v>1577</v>
      </c>
      <c r="AP602" s="2010" t="s">
        <v>2570</v>
      </c>
      <c r="AQ602" s="2008">
        <v>2</v>
      </c>
      <c r="AR602" s="2008">
        <v>3055000</v>
      </c>
      <c r="AS602" s="2011">
        <v>6110000</v>
      </c>
      <c r="AT602" s="2012" t="s">
        <v>2571</v>
      </c>
    </row>
    <row r="603" spans="36:46" ht="110">
      <c r="AJ603" s="2007">
        <v>299</v>
      </c>
      <c r="AK603" s="2008" t="s">
        <v>2879</v>
      </c>
      <c r="AL603" s="2008" t="s">
        <v>2568</v>
      </c>
      <c r="AM603" s="2009">
        <v>1368</v>
      </c>
      <c r="AN603" s="2009" t="s">
        <v>2569</v>
      </c>
      <c r="AO603" s="2009">
        <v>3029</v>
      </c>
      <c r="AP603" s="2010" t="s">
        <v>2570</v>
      </c>
      <c r="AQ603" s="2008">
        <v>1</v>
      </c>
      <c r="AR603" s="2008">
        <v>6722000</v>
      </c>
      <c r="AS603" s="2011">
        <v>6722000</v>
      </c>
      <c r="AT603" s="2012" t="s">
        <v>2571</v>
      </c>
    </row>
    <row r="604" spans="36:46" ht="110">
      <c r="AJ604" s="2007">
        <v>300</v>
      </c>
      <c r="AK604" s="2008" t="s">
        <v>2880</v>
      </c>
      <c r="AL604" s="2008" t="s">
        <v>2568</v>
      </c>
      <c r="AM604" s="2009">
        <v>1137</v>
      </c>
      <c r="AN604" s="2009" t="s">
        <v>2569</v>
      </c>
      <c r="AO604" s="2009">
        <v>2165</v>
      </c>
      <c r="AP604" s="2010" t="s">
        <v>2570</v>
      </c>
      <c r="AQ604" s="2008">
        <v>1</v>
      </c>
      <c r="AR604" s="2008">
        <v>4036000</v>
      </c>
      <c r="AS604" s="2011">
        <v>4036000</v>
      </c>
      <c r="AT604" s="2012" t="s">
        <v>2571</v>
      </c>
    </row>
    <row r="605" spans="36:46" ht="110">
      <c r="AJ605" s="2007">
        <v>301</v>
      </c>
      <c r="AK605" s="2008" t="s">
        <v>2881</v>
      </c>
      <c r="AL605" s="2008" t="s">
        <v>2568</v>
      </c>
      <c r="AM605" s="2009">
        <v>1137</v>
      </c>
      <c r="AN605" s="2009" t="s">
        <v>2569</v>
      </c>
      <c r="AO605" s="2009">
        <v>1650</v>
      </c>
      <c r="AP605" s="2010" t="s">
        <v>2570</v>
      </c>
      <c r="AQ605" s="2008">
        <v>1</v>
      </c>
      <c r="AR605" s="2008">
        <v>3087000</v>
      </c>
      <c r="AS605" s="2011">
        <v>3087000</v>
      </c>
      <c r="AT605" s="2012" t="s">
        <v>2571</v>
      </c>
    </row>
    <row r="606" spans="36:46" ht="110">
      <c r="AJ606" s="2007">
        <v>302</v>
      </c>
      <c r="AK606" s="2008" t="s">
        <v>2882</v>
      </c>
      <c r="AL606" s="2008" t="s">
        <v>2568</v>
      </c>
      <c r="AM606" s="2009">
        <v>1183</v>
      </c>
      <c r="AN606" s="2009" t="s">
        <v>2569</v>
      </c>
      <c r="AO606" s="2009">
        <v>1658</v>
      </c>
      <c r="AP606" s="2010" t="s">
        <v>2570</v>
      </c>
      <c r="AQ606" s="2008">
        <v>2</v>
      </c>
      <c r="AR606" s="2008">
        <v>3222000</v>
      </c>
      <c r="AS606" s="2011">
        <v>6444000</v>
      </c>
      <c r="AT606" s="2012" t="s">
        <v>2571</v>
      </c>
    </row>
    <row r="607" spans="36:46" ht="110">
      <c r="AJ607" s="2007">
        <v>303</v>
      </c>
      <c r="AK607" s="2008" t="s">
        <v>2883</v>
      </c>
      <c r="AL607" s="2008" t="s">
        <v>2568</v>
      </c>
      <c r="AM607" s="2009">
        <v>1178</v>
      </c>
      <c r="AN607" s="2009" t="s">
        <v>2569</v>
      </c>
      <c r="AO607" s="2009">
        <v>1577</v>
      </c>
      <c r="AP607" s="2010" t="s">
        <v>2570</v>
      </c>
      <c r="AQ607" s="2008">
        <v>2</v>
      </c>
      <c r="AR607" s="2008">
        <v>3055000</v>
      </c>
      <c r="AS607" s="2011">
        <v>6110000</v>
      </c>
      <c r="AT607" s="2012" t="s">
        <v>2571</v>
      </c>
    </row>
    <row r="608" spans="36:46" ht="110">
      <c r="AJ608" s="2007">
        <v>304</v>
      </c>
      <c r="AK608" s="2008" t="s">
        <v>2884</v>
      </c>
      <c r="AL608" s="2008" t="s">
        <v>2568</v>
      </c>
      <c r="AM608" s="2009">
        <v>1181</v>
      </c>
      <c r="AN608" s="2009" t="s">
        <v>2569</v>
      </c>
      <c r="AO608" s="2009">
        <v>1617</v>
      </c>
      <c r="AP608" s="2010" t="s">
        <v>2570</v>
      </c>
      <c r="AQ608" s="2008">
        <v>1</v>
      </c>
      <c r="AR608" s="2008">
        <v>3139000</v>
      </c>
      <c r="AS608" s="2011">
        <v>3139000</v>
      </c>
      <c r="AT608" s="2012" t="s">
        <v>2571</v>
      </c>
    </row>
    <row r="609" spans="36:46" ht="110">
      <c r="AJ609" s="2007">
        <v>305</v>
      </c>
      <c r="AK609" s="2008" t="s">
        <v>2885</v>
      </c>
      <c r="AL609" s="2008" t="s">
        <v>2568</v>
      </c>
      <c r="AM609" s="2009">
        <v>1176</v>
      </c>
      <c r="AN609" s="2009" t="s">
        <v>2569</v>
      </c>
      <c r="AO609" s="2009">
        <v>1537</v>
      </c>
      <c r="AP609" s="2010" t="s">
        <v>2570</v>
      </c>
      <c r="AQ609" s="2008">
        <v>1</v>
      </c>
      <c r="AR609" s="2008">
        <v>2974000</v>
      </c>
      <c r="AS609" s="2011">
        <v>2974000</v>
      </c>
      <c r="AT609" s="2012" t="s">
        <v>2571</v>
      </c>
    </row>
    <row r="610" spans="36:46" ht="110">
      <c r="AJ610" s="2007">
        <v>306</v>
      </c>
      <c r="AK610" s="2008" t="s">
        <v>2886</v>
      </c>
      <c r="AL610" s="2008" t="s">
        <v>2568</v>
      </c>
      <c r="AM610" s="2009">
        <v>1585</v>
      </c>
      <c r="AN610" s="2009" t="s">
        <v>2569</v>
      </c>
      <c r="AO610" s="2009">
        <v>1920</v>
      </c>
      <c r="AP610" s="2010" t="s">
        <v>2570</v>
      </c>
      <c r="AQ610" s="2008">
        <v>1</v>
      </c>
      <c r="AR610" s="2008">
        <v>5222000</v>
      </c>
      <c r="AS610" s="2011">
        <v>5222000</v>
      </c>
      <c r="AT610" s="2012" t="s">
        <v>2571</v>
      </c>
    </row>
    <row r="611" spans="36:46" ht="110">
      <c r="AJ611" s="2007">
        <v>307</v>
      </c>
      <c r="AK611" s="2008" t="s">
        <v>2887</v>
      </c>
      <c r="AL611" s="2008" t="s">
        <v>2568</v>
      </c>
      <c r="AM611" s="2009">
        <v>1270</v>
      </c>
      <c r="AN611" s="2009" t="s">
        <v>2569</v>
      </c>
      <c r="AO611" s="2009">
        <v>1357</v>
      </c>
      <c r="AP611" s="2010" t="s">
        <v>2570</v>
      </c>
      <c r="AQ611" s="2008">
        <v>1</v>
      </c>
      <c r="AR611" s="2008">
        <v>3116000</v>
      </c>
      <c r="AS611" s="2011">
        <v>3116000</v>
      </c>
      <c r="AT611" s="2012" t="s">
        <v>2571</v>
      </c>
    </row>
    <row r="612" spans="36:46" ht="110">
      <c r="AJ612" s="2007">
        <v>308</v>
      </c>
      <c r="AK612" s="2008" t="s">
        <v>2888</v>
      </c>
      <c r="AL612" s="2008" t="s">
        <v>2568</v>
      </c>
      <c r="AM612" s="2009">
        <v>1250</v>
      </c>
      <c r="AN612" s="2009" t="s">
        <v>2569</v>
      </c>
      <c r="AO612" s="2009">
        <v>1718</v>
      </c>
      <c r="AP612" s="2010" t="s">
        <v>2570</v>
      </c>
      <c r="AQ612" s="2008">
        <v>1</v>
      </c>
      <c r="AR612" s="2008">
        <v>3794000</v>
      </c>
      <c r="AS612" s="2011">
        <v>3794000</v>
      </c>
      <c r="AT612" s="2012" t="s">
        <v>2571</v>
      </c>
    </row>
    <row r="613" spans="36:46" ht="110">
      <c r="AJ613" s="2007">
        <v>309</v>
      </c>
      <c r="AK613" s="2008" t="s">
        <v>2889</v>
      </c>
      <c r="AL613" s="2008" t="s">
        <v>2568</v>
      </c>
      <c r="AM613" s="2009">
        <v>1235</v>
      </c>
      <c r="AN613" s="2009" t="s">
        <v>2569</v>
      </c>
      <c r="AO613" s="2009">
        <v>1284</v>
      </c>
      <c r="AP613" s="2010" t="s">
        <v>2570</v>
      </c>
      <c r="AQ613" s="2008">
        <v>1</v>
      </c>
      <c r="AR613" s="2008">
        <v>2838000</v>
      </c>
      <c r="AS613" s="2011">
        <v>2838000</v>
      </c>
      <c r="AT613" s="2012" t="s">
        <v>2571</v>
      </c>
    </row>
    <row r="614" spans="36:46" ht="110">
      <c r="AJ614" s="2007">
        <v>310</v>
      </c>
      <c r="AK614" s="2008" t="s">
        <v>2890</v>
      </c>
      <c r="AL614" s="2008" t="s">
        <v>2568</v>
      </c>
      <c r="AM614" s="2009">
        <v>1248</v>
      </c>
      <c r="AN614" s="2009" t="s">
        <v>2569</v>
      </c>
      <c r="AO614" s="2009">
        <v>1526</v>
      </c>
      <c r="AP614" s="2010" t="s">
        <v>2570</v>
      </c>
      <c r="AQ614" s="2008">
        <v>1</v>
      </c>
      <c r="AR614" s="2008">
        <v>3394000</v>
      </c>
      <c r="AS614" s="2011">
        <v>3394000</v>
      </c>
      <c r="AT614" s="2012" t="s">
        <v>2571</v>
      </c>
    </row>
    <row r="615" spans="36:46" ht="110">
      <c r="AJ615" s="2007">
        <v>311</v>
      </c>
      <c r="AK615" s="2008" t="s">
        <v>2891</v>
      </c>
      <c r="AL615" s="2008" t="s">
        <v>2568</v>
      </c>
      <c r="AM615" s="2009">
        <v>1340</v>
      </c>
      <c r="AN615" s="2009" t="s">
        <v>2569</v>
      </c>
      <c r="AO615" s="2009">
        <v>2664</v>
      </c>
      <c r="AP615" s="2010" t="s">
        <v>2570</v>
      </c>
      <c r="AQ615" s="2008">
        <v>2</v>
      </c>
      <c r="AR615" s="2008">
        <v>6273000</v>
      </c>
      <c r="AS615" s="2011">
        <v>12546000</v>
      </c>
      <c r="AT615" s="2012" t="s">
        <v>2571</v>
      </c>
    </row>
    <row r="616" spans="36:46" ht="110">
      <c r="AJ616" s="2007">
        <v>312</v>
      </c>
      <c r="AK616" s="2008" t="s">
        <v>2892</v>
      </c>
      <c r="AL616" s="2008" t="s">
        <v>2568</v>
      </c>
      <c r="AM616" s="2009">
        <v>1331</v>
      </c>
      <c r="AN616" s="2009" t="s">
        <v>2569</v>
      </c>
      <c r="AO616" s="2009">
        <v>2577</v>
      </c>
      <c r="AP616" s="2010" t="s">
        <v>2570</v>
      </c>
      <c r="AQ616" s="2008">
        <v>1</v>
      </c>
      <c r="AR616" s="2008">
        <v>6049000</v>
      </c>
      <c r="AS616" s="2011">
        <v>6049000</v>
      </c>
      <c r="AT616" s="2012" t="s">
        <v>2571</v>
      </c>
    </row>
    <row r="617" spans="36:46" ht="110">
      <c r="AJ617" s="2007">
        <v>313</v>
      </c>
      <c r="AK617" s="2008" t="s">
        <v>2893</v>
      </c>
      <c r="AL617" s="2008" t="s">
        <v>2568</v>
      </c>
      <c r="AM617" s="2009">
        <v>1339</v>
      </c>
      <c r="AN617" s="2009" t="s">
        <v>2569</v>
      </c>
      <c r="AO617" s="2009">
        <v>2658</v>
      </c>
      <c r="AP617" s="2010" t="s">
        <v>2570</v>
      </c>
      <c r="AQ617" s="2008">
        <v>2</v>
      </c>
      <c r="AR617" s="2008">
        <v>6256000</v>
      </c>
      <c r="AS617" s="2011">
        <v>12512000</v>
      </c>
      <c r="AT617" s="2012" t="s">
        <v>2571</v>
      </c>
    </row>
    <row r="618" spans="36:46" ht="110">
      <c r="AJ618" s="2007">
        <v>314</v>
      </c>
      <c r="AK618" s="2008" t="s">
        <v>2894</v>
      </c>
      <c r="AL618" s="2008" t="s">
        <v>2568</v>
      </c>
      <c r="AM618" s="2009">
        <v>1335</v>
      </c>
      <c r="AN618" s="2009" t="s">
        <v>2569</v>
      </c>
      <c r="AO618" s="2009">
        <v>2620</v>
      </c>
      <c r="AP618" s="2010" t="s">
        <v>2570</v>
      </c>
      <c r="AQ618" s="2008">
        <v>2</v>
      </c>
      <c r="AR618" s="2008">
        <v>6158000</v>
      </c>
      <c r="AS618" s="2011">
        <v>12316000</v>
      </c>
      <c r="AT618" s="2012" t="s">
        <v>2571</v>
      </c>
    </row>
    <row r="619" spans="36:46" ht="110">
      <c r="AJ619" s="2007">
        <v>315</v>
      </c>
      <c r="AK619" s="2008" t="s">
        <v>2895</v>
      </c>
      <c r="AL619" s="2008" t="s">
        <v>2568</v>
      </c>
      <c r="AM619" s="2009">
        <v>1331</v>
      </c>
      <c r="AN619" s="2009" t="s">
        <v>2569</v>
      </c>
      <c r="AO619" s="2009">
        <v>2582</v>
      </c>
      <c r="AP619" s="2010" t="s">
        <v>2570</v>
      </c>
      <c r="AQ619" s="2008">
        <v>2</v>
      </c>
      <c r="AR619" s="2008">
        <v>6060000</v>
      </c>
      <c r="AS619" s="2011">
        <v>12120000</v>
      </c>
      <c r="AT619" s="2012" t="s">
        <v>2571</v>
      </c>
    </row>
    <row r="620" spans="36:46" ht="110">
      <c r="AJ620" s="2007">
        <v>316</v>
      </c>
      <c r="AK620" s="2008" t="s">
        <v>2896</v>
      </c>
      <c r="AL620" s="2008" t="s">
        <v>2568</v>
      </c>
      <c r="AM620" s="2009">
        <v>1335</v>
      </c>
      <c r="AN620" s="2009" t="s">
        <v>2569</v>
      </c>
      <c r="AO620" s="2009">
        <v>2615</v>
      </c>
      <c r="AP620" s="2010" t="s">
        <v>2570</v>
      </c>
      <c r="AQ620" s="2008">
        <v>1</v>
      </c>
      <c r="AR620" s="2008">
        <v>6147000</v>
      </c>
      <c r="AS620" s="2011">
        <v>6147000</v>
      </c>
      <c r="AT620" s="2012" t="s">
        <v>2571</v>
      </c>
    </row>
    <row r="621" spans="36:46" ht="110">
      <c r="AJ621" s="2007">
        <v>317</v>
      </c>
      <c r="AK621" s="2008" t="s">
        <v>2897</v>
      </c>
      <c r="AL621" s="2008" t="s">
        <v>2568</v>
      </c>
      <c r="AM621" s="2009">
        <v>1315</v>
      </c>
      <c r="AN621" s="2009" t="s">
        <v>2569</v>
      </c>
      <c r="AO621" s="2009">
        <v>2410</v>
      </c>
      <c r="AP621" s="2010" t="s">
        <v>2570</v>
      </c>
      <c r="AQ621" s="2008">
        <v>1</v>
      </c>
      <c r="AR621" s="2008">
        <v>5631000</v>
      </c>
      <c r="AS621" s="2011">
        <v>5631000</v>
      </c>
      <c r="AT621" s="2012" t="s">
        <v>2571</v>
      </c>
    </row>
    <row r="622" spans="36:46" ht="110">
      <c r="AJ622" s="2007">
        <v>318</v>
      </c>
      <c r="AK622" s="2008" t="s">
        <v>2898</v>
      </c>
      <c r="AL622" s="2008" t="s">
        <v>2568</v>
      </c>
      <c r="AM622" s="2009">
        <v>1738</v>
      </c>
      <c r="AN622" s="2009" t="s">
        <v>2569</v>
      </c>
      <c r="AO622" s="2009">
        <v>2334</v>
      </c>
      <c r="AP622" s="2010" t="s">
        <v>2570</v>
      </c>
      <c r="AQ622" s="2008">
        <v>1</v>
      </c>
      <c r="AR622" s="2008">
        <v>6650000</v>
      </c>
      <c r="AS622" s="2011">
        <v>6650000</v>
      </c>
      <c r="AT622" s="2012" t="s">
        <v>2571</v>
      </c>
    </row>
    <row r="623" spans="36:46" ht="110">
      <c r="AJ623" s="2007">
        <v>319</v>
      </c>
      <c r="AK623" s="2008" t="s">
        <v>2899</v>
      </c>
      <c r="AL623" s="2008" t="s">
        <v>2568</v>
      </c>
      <c r="AM623" s="2009">
        <v>1648</v>
      </c>
      <c r="AN623" s="2009" t="s">
        <v>2569</v>
      </c>
      <c r="AO623" s="2009">
        <v>1905</v>
      </c>
      <c r="AP623" s="2010" t="s">
        <v>2570</v>
      </c>
      <c r="AQ623" s="2008">
        <v>1</v>
      </c>
      <c r="AR623" s="2008">
        <v>5326000</v>
      </c>
      <c r="AS623" s="2011">
        <v>5326000</v>
      </c>
      <c r="AT623" s="2012" t="s">
        <v>2571</v>
      </c>
    </row>
    <row r="624" spans="36:46" ht="110">
      <c r="AJ624" s="2007">
        <v>320</v>
      </c>
      <c r="AK624" s="2008" t="s">
        <v>2900</v>
      </c>
      <c r="AL624" s="2008" t="s">
        <v>2568</v>
      </c>
      <c r="AM624" s="2009">
        <v>1256</v>
      </c>
      <c r="AN624" s="2009" t="s">
        <v>2569</v>
      </c>
      <c r="AO624" s="2009">
        <v>1334</v>
      </c>
      <c r="AP624" s="2010" t="s">
        <v>2570</v>
      </c>
      <c r="AQ624" s="2008">
        <v>1</v>
      </c>
      <c r="AR624" s="2008">
        <v>2993000</v>
      </c>
      <c r="AS624" s="2011">
        <v>2993000</v>
      </c>
      <c r="AT624" s="2012" t="s">
        <v>2571</v>
      </c>
    </row>
    <row r="625" spans="36:46" ht="110">
      <c r="AJ625" s="2007">
        <v>321</v>
      </c>
      <c r="AK625" s="2008" t="s">
        <v>2901</v>
      </c>
      <c r="AL625" s="2008" t="s">
        <v>2568</v>
      </c>
      <c r="AM625" s="2009">
        <v>1163</v>
      </c>
      <c r="AN625" s="2009" t="s">
        <v>2569</v>
      </c>
      <c r="AO625" s="2009">
        <v>1284</v>
      </c>
      <c r="AP625" s="2010" t="s">
        <v>2570</v>
      </c>
      <c r="AQ625" s="2008">
        <v>2</v>
      </c>
      <c r="AR625" s="2008">
        <v>2703000</v>
      </c>
      <c r="AS625" s="2011">
        <v>5406000</v>
      </c>
      <c r="AT625" s="2012" t="s">
        <v>2571</v>
      </c>
    </row>
    <row r="626" spans="36:46" ht="110">
      <c r="AJ626" s="2007">
        <v>322</v>
      </c>
      <c r="AK626" s="2008" t="s">
        <v>2902</v>
      </c>
      <c r="AL626" s="2008" t="s">
        <v>2568</v>
      </c>
      <c r="AM626" s="2009">
        <v>1163</v>
      </c>
      <c r="AN626" s="2009" t="s">
        <v>2569</v>
      </c>
      <c r="AO626" s="2009">
        <v>1285</v>
      </c>
      <c r="AP626" s="2010" t="s">
        <v>2570</v>
      </c>
      <c r="AQ626" s="2008">
        <v>1</v>
      </c>
      <c r="AR626" s="2008">
        <v>2705000</v>
      </c>
      <c r="AS626" s="2011">
        <v>2705000</v>
      </c>
      <c r="AT626" s="2012" t="s">
        <v>2571</v>
      </c>
    </row>
    <row r="627" spans="36:46" ht="110">
      <c r="AJ627" s="2007">
        <v>323</v>
      </c>
      <c r="AK627" s="2008" t="s">
        <v>2903</v>
      </c>
      <c r="AL627" s="2008" t="s">
        <v>2568</v>
      </c>
      <c r="AM627" s="2009">
        <v>1163</v>
      </c>
      <c r="AN627" s="2009" t="s">
        <v>2569</v>
      </c>
      <c r="AO627" s="2009">
        <v>1283</v>
      </c>
      <c r="AP627" s="2010" t="s">
        <v>2570</v>
      </c>
      <c r="AQ627" s="2008">
        <v>1</v>
      </c>
      <c r="AR627" s="2008">
        <v>2701000</v>
      </c>
      <c r="AS627" s="2011">
        <v>2701000</v>
      </c>
      <c r="AT627" s="2012" t="s">
        <v>2571</v>
      </c>
    </row>
    <row r="628" spans="36:46" ht="110">
      <c r="AJ628" s="2007">
        <v>324</v>
      </c>
      <c r="AK628" s="2008" t="s">
        <v>2904</v>
      </c>
      <c r="AL628" s="2008" t="s">
        <v>2568</v>
      </c>
      <c r="AM628" s="2009">
        <v>1165</v>
      </c>
      <c r="AN628" s="2009" t="s">
        <v>2569</v>
      </c>
      <c r="AO628" s="2009">
        <v>1317</v>
      </c>
      <c r="AP628" s="2010" t="s">
        <v>2570</v>
      </c>
      <c r="AQ628" s="2008">
        <v>2</v>
      </c>
      <c r="AR628" s="2008">
        <v>2769000</v>
      </c>
      <c r="AS628" s="2011">
        <v>5538000</v>
      </c>
      <c r="AT628" s="2012" t="s">
        <v>2571</v>
      </c>
    </row>
    <row r="629" spans="36:46" ht="110">
      <c r="AJ629" s="2007">
        <v>325</v>
      </c>
      <c r="AK629" s="2008" t="s">
        <v>2905</v>
      </c>
      <c r="AL629" s="2008" t="s">
        <v>2568</v>
      </c>
      <c r="AM629" s="2009">
        <v>1738</v>
      </c>
      <c r="AN629" s="2009" t="s">
        <v>2569</v>
      </c>
      <c r="AO629" s="2009">
        <v>2334</v>
      </c>
      <c r="AP629" s="2010" t="s">
        <v>2570</v>
      </c>
      <c r="AQ629" s="2008">
        <v>1</v>
      </c>
      <c r="AR629" s="2008">
        <v>6650000</v>
      </c>
      <c r="AS629" s="2011">
        <v>6650000</v>
      </c>
      <c r="AT629" s="2012" t="s">
        <v>2571</v>
      </c>
    </row>
    <row r="630" spans="36:46" ht="110">
      <c r="AJ630" s="2007">
        <v>326</v>
      </c>
      <c r="AK630" s="2008" t="s">
        <v>2906</v>
      </c>
      <c r="AL630" s="2008" t="s">
        <v>2568</v>
      </c>
      <c r="AM630" s="2009">
        <v>1648</v>
      </c>
      <c r="AN630" s="2009" t="s">
        <v>2569</v>
      </c>
      <c r="AO630" s="2009">
        <v>1856</v>
      </c>
      <c r="AP630" s="2010" t="s">
        <v>2570</v>
      </c>
      <c r="AQ630" s="2008">
        <v>1</v>
      </c>
      <c r="AR630" s="2008">
        <v>5185000</v>
      </c>
      <c r="AS630" s="2011">
        <v>5185000</v>
      </c>
      <c r="AT630" s="2012" t="s">
        <v>2571</v>
      </c>
    </row>
    <row r="631" spans="36:46" ht="110">
      <c r="AJ631" s="2007">
        <v>327</v>
      </c>
      <c r="AK631" s="2008" t="s">
        <v>2907</v>
      </c>
      <c r="AL631" s="2008" t="s">
        <v>2568</v>
      </c>
      <c r="AM631" s="2009">
        <v>1269</v>
      </c>
      <c r="AN631" s="2009" t="s">
        <v>2569</v>
      </c>
      <c r="AO631" s="2009">
        <v>1344</v>
      </c>
      <c r="AP631" s="2010" t="s">
        <v>2570</v>
      </c>
      <c r="AQ631" s="2008">
        <v>1</v>
      </c>
      <c r="AR631" s="2008">
        <v>3036000</v>
      </c>
      <c r="AS631" s="2011">
        <v>3036000</v>
      </c>
      <c r="AT631" s="2012" t="s">
        <v>2571</v>
      </c>
    </row>
    <row r="632" spans="36:46" ht="110">
      <c r="AJ632" s="2007">
        <v>328</v>
      </c>
      <c r="AK632" s="2008" t="s">
        <v>2908</v>
      </c>
      <c r="AL632" s="2008" t="s">
        <v>2568</v>
      </c>
      <c r="AM632" s="2009">
        <v>1166</v>
      </c>
      <c r="AN632" s="2009" t="s">
        <v>2569</v>
      </c>
      <c r="AO632" s="2009">
        <v>1349</v>
      </c>
      <c r="AP632" s="2010" t="s">
        <v>2570</v>
      </c>
      <c r="AQ632" s="2008">
        <v>2</v>
      </c>
      <c r="AR632" s="2008">
        <v>2826000</v>
      </c>
      <c r="AS632" s="2011">
        <v>5652000</v>
      </c>
      <c r="AT632" s="2012" t="s">
        <v>2571</v>
      </c>
    </row>
    <row r="633" spans="36:46" ht="110">
      <c r="AJ633" s="2007">
        <v>329</v>
      </c>
      <c r="AK633" s="2008" t="s">
        <v>2909</v>
      </c>
      <c r="AL633" s="2008" t="s">
        <v>2568</v>
      </c>
      <c r="AM633" s="2009">
        <v>1163</v>
      </c>
      <c r="AN633" s="2009" t="s">
        <v>2569</v>
      </c>
      <c r="AO633" s="2009">
        <v>1284</v>
      </c>
      <c r="AP633" s="2010" t="s">
        <v>2570</v>
      </c>
      <c r="AQ633" s="2008">
        <v>2</v>
      </c>
      <c r="AR633" s="2008">
        <v>2697000</v>
      </c>
      <c r="AS633" s="2011">
        <v>5394000</v>
      </c>
      <c r="AT633" s="2012" t="s">
        <v>2571</v>
      </c>
    </row>
    <row r="634" spans="36:46" ht="110">
      <c r="AJ634" s="2007">
        <v>330</v>
      </c>
      <c r="AK634" s="2008" t="s">
        <v>2910</v>
      </c>
      <c r="AL634" s="2008" t="s">
        <v>2568</v>
      </c>
      <c r="AM634" s="2009">
        <v>1165</v>
      </c>
      <c r="AN634" s="2009" t="s">
        <v>2569</v>
      </c>
      <c r="AO634" s="2009">
        <v>1317</v>
      </c>
      <c r="AP634" s="2010" t="s">
        <v>2570</v>
      </c>
      <c r="AQ634" s="2008">
        <v>1</v>
      </c>
      <c r="AR634" s="2008">
        <v>2763000</v>
      </c>
      <c r="AS634" s="2011">
        <v>2763000</v>
      </c>
      <c r="AT634" s="2012" t="s">
        <v>2571</v>
      </c>
    </row>
    <row r="635" spans="36:46" ht="110">
      <c r="AJ635" s="2007">
        <v>331</v>
      </c>
      <c r="AK635" s="2008" t="s">
        <v>2911</v>
      </c>
      <c r="AL635" s="2008" t="s">
        <v>2568</v>
      </c>
      <c r="AM635" s="2009">
        <v>1161</v>
      </c>
      <c r="AN635" s="2009" t="s">
        <v>2569</v>
      </c>
      <c r="AO635" s="2009">
        <v>1251</v>
      </c>
      <c r="AP635" s="2010" t="s">
        <v>2570</v>
      </c>
      <c r="AQ635" s="2008">
        <v>1</v>
      </c>
      <c r="AR635" s="2008">
        <v>2631000</v>
      </c>
      <c r="AS635" s="2011">
        <v>2631000</v>
      </c>
      <c r="AT635" s="2012" t="s">
        <v>2571</v>
      </c>
    </row>
    <row r="636" spans="36:46" ht="110">
      <c r="AJ636" s="2007">
        <v>332</v>
      </c>
      <c r="AK636" s="2008" t="s">
        <v>2912</v>
      </c>
      <c r="AL636" s="2008" t="s">
        <v>2568</v>
      </c>
      <c r="AM636" s="2009">
        <v>1463</v>
      </c>
      <c r="AN636" s="2009" t="s">
        <v>2569</v>
      </c>
      <c r="AO636" s="2009">
        <v>1830</v>
      </c>
      <c r="AP636" s="2010" t="s">
        <v>2570</v>
      </c>
      <c r="AQ636" s="2008">
        <v>1</v>
      </c>
      <c r="AR636" s="2008">
        <v>4759000</v>
      </c>
      <c r="AS636" s="2011">
        <v>4759000</v>
      </c>
      <c r="AT636" s="2012" t="s">
        <v>2571</v>
      </c>
    </row>
    <row r="637" spans="36:46" ht="110">
      <c r="AJ637" s="2007">
        <v>333</v>
      </c>
      <c r="AK637" s="2008" t="s">
        <v>2913</v>
      </c>
      <c r="AL637" s="2008" t="s">
        <v>2568</v>
      </c>
      <c r="AM637" s="2009">
        <v>1125</v>
      </c>
      <c r="AN637" s="2009" t="s">
        <v>2569</v>
      </c>
      <c r="AO637" s="2009">
        <v>1110</v>
      </c>
      <c r="AP637" s="2010" t="s">
        <v>2570</v>
      </c>
      <c r="AQ637" s="2008">
        <v>1</v>
      </c>
      <c r="AR637" s="2008">
        <v>2072000</v>
      </c>
      <c r="AS637" s="2011">
        <v>2072000</v>
      </c>
      <c r="AT637" s="2012" t="s">
        <v>2571</v>
      </c>
    </row>
    <row r="638" spans="36:46" ht="110">
      <c r="AJ638" s="2007">
        <v>334</v>
      </c>
      <c r="AK638" s="2008" t="s">
        <v>2914</v>
      </c>
      <c r="AL638" s="2008" t="s">
        <v>2568</v>
      </c>
      <c r="AM638" s="2009">
        <v>646</v>
      </c>
      <c r="AN638" s="2009" t="s">
        <v>2569</v>
      </c>
      <c r="AO638" s="2009">
        <v>1218</v>
      </c>
      <c r="AP638" s="2010" t="s">
        <v>2570</v>
      </c>
      <c r="AQ638" s="2008">
        <v>1</v>
      </c>
      <c r="AR638" s="2008">
        <v>1559000</v>
      </c>
      <c r="AS638" s="2011">
        <v>1559000</v>
      </c>
      <c r="AT638" s="2012" t="s">
        <v>2571</v>
      </c>
    </row>
    <row r="639" spans="36:46" ht="110">
      <c r="AJ639" s="2007">
        <v>335</v>
      </c>
      <c r="AK639" s="2008" t="s">
        <v>2915</v>
      </c>
      <c r="AL639" s="2008" t="s">
        <v>2568</v>
      </c>
      <c r="AM639" s="2009">
        <v>1463</v>
      </c>
      <c r="AN639" s="2009" t="s">
        <v>2569</v>
      </c>
      <c r="AO639" s="2009">
        <v>1830</v>
      </c>
      <c r="AP639" s="2010" t="s">
        <v>2570</v>
      </c>
      <c r="AQ639" s="2008">
        <v>1</v>
      </c>
      <c r="AR639" s="2008">
        <v>4710000</v>
      </c>
      <c r="AS639" s="2011">
        <v>4710000</v>
      </c>
      <c r="AT639" s="2012" t="s">
        <v>2571</v>
      </c>
    </row>
    <row r="640" spans="36:46" ht="110">
      <c r="AJ640" s="2007">
        <v>336</v>
      </c>
      <c r="AK640" s="2008" t="s">
        <v>2916</v>
      </c>
      <c r="AL640" s="2008" t="s">
        <v>2568</v>
      </c>
      <c r="AM640" s="2009">
        <v>1125</v>
      </c>
      <c r="AN640" s="2009" t="s">
        <v>2569</v>
      </c>
      <c r="AO640" s="2009">
        <v>1110</v>
      </c>
      <c r="AP640" s="2010" t="s">
        <v>2570</v>
      </c>
      <c r="AQ640" s="2008">
        <v>1</v>
      </c>
      <c r="AR640" s="2008">
        <v>2424000</v>
      </c>
      <c r="AS640" s="2011">
        <v>2424000</v>
      </c>
      <c r="AT640" s="2012" t="s">
        <v>2571</v>
      </c>
    </row>
    <row r="641" spans="36:46" ht="110">
      <c r="AJ641" s="2007">
        <v>337</v>
      </c>
      <c r="AK641" s="2008" t="s">
        <v>2917</v>
      </c>
      <c r="AL641" s="2008" t="s">
        <v>2568</v>
      </c>
      <c r="AM641" s="2009">
        <v>646</v>
      </c>
      <c r="AN641" s="2009" t="s">
        <v>2569</v>
      </c>
      <c r="AO641" s="2009">
        <v>1218</v>
      </c>
      <c r="AP641" s="2010" t="s">
        <v>2570</v>
      </c>
      <c r="AQ641" s="2008">
        <v>1</v>
      </c>
      <c r="AR641" s="2008">
        <v>1695000</v>
      </c>
      <c r="AS641" s="2011">
        <v>1695000</v>
      </c>
      <c r="AT641" s="2012" t="s">
        <v>2571</v>
      </c>
    </row>
    <row r="642" spans="36:46" ht="110">
      <c r="AJ642" s="2007">
        <v>338</v>
      </c>
      <c r="AK642" s="2008" t="s">
        <v>2870</v>
      </c>
      <c r="AL642" s="2008" t="s">
        <v>2568</v>
      </c>
      <c r="AM642" s="2009">
        <v>1347</v>
      </c>
      <c r="AN642" s="2009" t="s">
        <v>2569</v>
      </c>
      <c r="AO642" s="2009">
        <v>1423</v>
      </c>
      <c r="AP642" s="2010" t="s">
        <v>2570</v>
      </c>
      <c r="AQ642" s="2008">
        <v>1</v>
      </c>
      <c r="AR642" s="2008">
        <v>3142000</v>
      </c>
      <c r="AS642" s="2011">
        <v>3142000</v>
      </c>
      <c r="AT642" s="2012" t="s">
        <v>2571</v>
      </c>
    </row>
    <row r="643" spans="36:46" ht="110">
      <c r="AJ643" s="2007">
        <v>339</v>
      </c>
      <c r="AK643" s="2008" t="s">
        <v>2871</v>
      </c>
      <c r="AL643" s="2008" t="s">
        <v>2568</v>
      </c>
      <c r="AM643" s="2009">
        <v>1365</v>
      </c>
      <c r="AN643" s="2009" t="s">
        <v>2569</v>
      </c>
      <c r="AO643" s="2009">
        <v>1692</v>
      </c>
      <c r="AP643" s="2010" t="s">
        <v>2570</v>
      </c>
      <c r="AQ643" s="2008">
        <v>1</v>
      </c>
      <c r="AR643" s="2008">
        <v>3773000</v>
      </c>
      <c r="AS643" s="2011">
        <v>3773000</v>
      </c>
      <c r="AT643" s="2012" t="s">
        <v>2571</v>
      </c>
    </row>
    <row r="644" spans="36:46" ht="110">
      <c r="AJ644" s="2007">
        <v>340</v>
      </c>
      <c r="AK644" s="2008" t="s">
        <v>2872</v>
      </c>
      <c r="AL644" s="2008" t="s">
        <v>2568</v>
      </c>
      <c r="AM644" s="2009">
        <v>1368</v>
      </c>
      <c r="AN644" s="2009" t="s">
        <v>2569</v>
      </c>
      <c r="AO644" s="2009">
        <v>3029</v>
      </c>
      <c r="AP644" s="2010" t="s">
        <v>2570</v>
      </c>
      <c r="AQ644" s="2008">
        <v>1</v>
      </c>
      <c r="AR644" s="2008">
        <v>6722000</v>
      </c>
      <c r="AS644" s="2011">
        <v>6722000</v>
      </c>
      <c r="AT644" s="2012" t="s">
        <v>2571</v>
      </c>
    </row>
    <row r="645" spans="36:46" ht="110">
      <c r="AJ645" s="2007">
        <v>341</v>
      </c>
      <c r="AK645" s="2008" t="s">
        <v>2873</v>
      </c>
      <c r="AL645" s="2008" t="s">
        <v>2568</v>
      </c>
      <c r="AM645" s="2009">
        <v>1137</v>
      </c>
      <c r="AN645" s="2009" t="s">
        <v>2569</v>
      </c>
      <c r="AO645" s="2009">
        <v>2234</v>
      </c>
      <c r="AP645" s="2010" t="s">
        <v>2570</v>
      </c>
      <c r="AQ645" s="2008">
        <v>1</v>
      </c>
      <c r="AR645" s="2008">
        <v>4163000</v>
      </c>
      <c r="AS645" s="2011">
        <v>4163000</v>
      </c>
      <c r="AT645" s="2012" t="s">
        <v>2571</v>
      </c>
    </row>
    <row r="646" spans="36:46" ht="110">
      <c r="AJ646" s="2007">
        <v>342</v>
      </c>
      <c r="AK646" s="2008" t="s">
        <v>2874</v>
      </c>
      <c r="AL646" s="2008" t="s">
        <v>2568</v>
      </c>
      <c r="AM646" s="2009">
        <v>1137</v>
      </c>
      <c r="AN646" s="2009" t="s">
        <v>2569</v>
      </c>
      <c r="AO646" s="2009">
        <v>1640</v>
      </c>
      <c r="AP646" s="2010" t="s">
        <v>2570</v>
      </c>
      <c r="AQ646" s="2008">
        <v>1</v>
      </c>
      <c r="AR646" s="2008">
        <v>3069000</v>
      </c>
      <c r="AS646" s="2011">
        <v>3069000</v>
      </c>
      <c r="AT646" s="2012" t="s">
        <v>2571</v>
      </c>
    </row>
    <row r="647" spans="36:46" ht="110">
      <c r="AJ647" s="2007">
        <v>343</v>
      </c>
      <c r="AK647" s="2008" t="s">
        <v>2875</v>
      </c>
      <c r="AL647" s="2008" t="s">
        <v>2568</v>
      </c>
      <c r="AM647" s="2009">
        <v>1178</v>
      </c>
      <c r="AN647" s="2009" t="s">
        <v>2569</v>
      </c>
      <c r="AO647" s="2009">
        <v>1578</v>
      </c>
      <c r="AP647" s="2010" t="s">
        <v>2570</v>
      </c>
      <c r="AQ647" s="2008">
        <v>1</v>
      </c>
      <c r="AR647" s="2008">
        <v>3057000</v>
      </c>
      <c r="AS647" s="2011">
        <v>3057000</v>
      </c>
      <c r="AT647" s="2012" t="s">
        <v>2571</v>
      </c>
    </row>
    <row r="648" spans="36:46" ht="110">
      <c r="AJ648" s="2007">
        <v>344</v>
      </c>
      <c r="AK648" s="2008" t="s">
        <v>2876</v>
      </c>
      <c r="AL648" s="2008" t="s">
        <v>2568</v>
      </c>
      <c r="AM648" s="2009">
        <v>1178</v>
      </c>
      <c r="AN648" s="2009" t="s">
        <v>2569</v>
      </c>
      <c r="AO648" s="2009">
        <v>1576</v>
      </c>
      <c r="AP648" s="2010" t="s">
        <v>2570</v>
      </c>
      <c r="AQ648" s="2008">
        <v>1</v>
      </c>
      <c r="AR648" s="2008">
        <v>3053000</v>
      </c>
      <c r="AS648" s="2011">
        <v>3053000</v>
      </c>
      <c r="AT648" s="2012" t="s">
        <v>2571</v>
      </c>
    </row>
    <row r="649" spans="36:46" ht="110">
      <c r="AJ649" s="2007">
        <v>345</v>
      </c>
      <c r="AK649" s="2008" t="s">
        <v>2877</v>
      </c>
      <c r="AL649" s="2008" t="s">
        <v>2568</v>
      </c>
      <c r="AM649" s="2009">
        <v>1181</v>
      </c>
      <c r="AN649" s="2009" t="s">
        <v>2569</v>
      </c>
      <c r="AO649" s="2009">
        <v>1617</v>
      </c>
      <c r="AP649" s="2010" t="s">
        <v>2570</v>
      </c>
      <c r="AQ649" s="2008">
        <v>2</v>
      </c>
      <c r="AR649" s="2008">
        <v>3139000</v>
      </c>
      <c r="AS649" s="2011">
        <v>6278000</v>
      </c>
      <c r="AT649" s="2012" t="s">
        <v>2571</v>
      </c>
    </row>
    <row r="650" spans="36:46" ht="110">
      <c r="AJ650" s="2007">
        <v>346</v>
      </c>
      <c r="AK650" s="2008" t="s">
        <v>2878</v>
      </c>
      <c r="AL650" s="2008" t="s">
        <v>2568</v>
      </c>
      <c r="AM650" s="2009">
        <v>1178</v>
      </c>
      <c r="AN650" s="2009" t="s">
        <v>2569</v>
      </c>
      <c r="AO650" s="2009">
        <v>1577</v>
      </c>
      <c r="AP650" s="2010" t="s">
        <v>2570</v>
      </c>
      <c r="AQ650" s="2008">
        <v>2</v>
      </c>
      <c r="AR650" s="2008">
        <v>3055000</v>
      </c>
      <c r="AS650" s="2011">
        <v>6110000</v>
      </c>
      <c r="AT650" s="2012" t="s">
        <v>2571</v>
      </c>
    </row>
    <row r="651" spans="36:46" ht="110">
      <c r="AJ651" s="2007">
        <v>347</v>
      </c>
      <c r="AK651" s="2008" t="s">
        <v>2879</v>
      </c>
      <c r="AL651" s="2008" t="s">
        <v>2568</v>
      </c>
      <c r="AM651" s="2009">
        <v>1368</v>
      </c>
      <c r="AN651" s="2009" t="s">
        <v>2569</v>
      </c>
      <c r="AO651" s="2009">
        <v>3029</v>
      </c>
      <c r="AP651" s="2010" t="s">
        <v>2570</v>
      </c>
      <c r="AQ651" s="2008">
        <v>1</v>
      </c>
      <c r="AR651" s="2008">
        <v>6722000</v>
      </c>
      <c r="AS651" s="2011">
        <v>6722000</v>
      </c>
      <c r="AT651" s="2012" t="s">
        <v>2571</v>
      </c>
    </row>
    <row r="652" spans="36:46" ht="110">
      <c r="AJ652" s="2007">
        <v>348</v>
      </c>
      <c r="AK652" s="2008" t="s">
        <v>2880</v>
      </c>
      <c r="AL652" s="2008" t="s">
        <v>2568</v>
      </c>
      <c r="AM652" s="2009">
        <v>1137</v>
      </c>
      <c r="AN652" s="2009" t="s">
        <v>2569</v>
      </c>
      <c r="AO652" s="2009">
        <v>2165</v>
      </c>
      <c r="AP652" s="2010" t="s">
        <v>2570</v>
      </c>
      <c r="AQ652" s="2008">
        <v>1</v>
      </c>
      <c r="AR652" s="2008">
        <v>4036000</v>
      </c>
      <c r="AS652" s="2011">
        <v>4036000</v>
      </c>
      <c r="AT652" s="2012" t="s">
        <v>2571</v>
      </c>
    </row>
    <row r="653" spans="36:46" ht="110">
      <c r="AJ653" s="2007">
        <v>349</v>
      </c>
      <c r="AK653" s="2008" t="s">
        <v>2881</v>
      </c>
      <c r="AL653" s="2008" t="s">
        <v>2568</v>
      </c>
      <c r="AM653" s="2009">
        <v>1137</v>
      </c>
      <c r="AN653" s="2009" t="s">
        <v>2569</v>
      </c>
      <c r="AO653" s="2009">
        <v>1650</v>
      </c>
      <c r="AP653" s="2010" t="s">
        <v>2570</v>
      </c>
      <c r="AQ653" s="2008">
        <v>1</v>
      </c>
      <c r="AR653" s="2008">
        <v>3087000</v>
      </c>
      <c r="AS653" s="2011">
        <v>3087000</v>
      </c>
      <c r="AT653" s="2012" t="s">
        <v>2571</v>
      </c>
    </row>
    <row r="654" spans="36:46" ht="110">
      <c r="AJ654" s="2007">
        <v>350</v>
      </c>
      <c r="AK654" s="2008" t="s">
        <v>2882</v>
      </c>
      <c r="AL654" s="2008" t="s">
        <v>2568</v>
      </c>
      <c r="AM654" s="2009">
        <v>1183</v>
      </c>
      <c r="AN654" s="2009" t="s">
        <v>2569</v>
      </c>
      <c r="AO654" s="2009">
        <v>1658</v>
      </c>
      <c r="AP654" s="2010" t="s">
        <v>2570</v>
      </c>
      <c r="AQ654" s="2008">
        <v>2</v>
      </c>
      <c r="AR654" s="2008">
        <v>3222000</v>
      </c>
      <c r="AS654" s="2011">
        <v>6444000</v>
      </c>
      <c r="AT654" s="2012" t="s">
        <v>2571</v>
      </c>
    </row>
    <row r="655" spans="36:46" ht="110">
      <c r="AJ655" s="2007">
        <v>351</v>
      </c>
      <c r="AK655" s="2008" t="s">
        <v>2883</v>
      </c>
      <c r="AL655" s="2008" t="s">
        <v>2568</v>
      </c>
      <c r="AM655" s="2009">
        <v>1178</v>
      </c>
      <c r="AN655" s="2009" t="s">
        <v>2569</v>
      </c>
      <c r="AO655" s="2009">
        <v>1577</v>
      </c>
      <c r="AP655" s="2010" t="s">
        <v>2570</v>
      </c>
      <c r="AQ655" s="2008">
        <v>2</v>
      </c>
      <c r="AR655" s="2008">
        <v>3055000</v>
      </c>
      <c r="AS655" s="2011">
        <v>6110000</v>
      </c>
      <c r="AT655" s="2012" t="s">
        <v>2571</v>
      </c>
    </row>
    <row r="656" spans="36:46" ht="110">
      <c r="AJ656" s="2007">
        <v>352</v>
      </c>
      <c r="AK656" s="2008" t="s">
        <v>2884</v>
      </c>
      <c r="AL656" s="2008" t="s">
        <v>2568</v>
      </c>
      <c r="AM656" s="2009">
        <v>1181</v>
      </c>
      <c r="AN656" s="2009" t="s">
        <v>2569</v>
      </c>
      <c r="AO656" s="2009">
        <v>1617</v>
      </c>
      <c r="AP656" s="2010" t="s">
        <v>2570</v>
      </c>
      <c r="AQ656" s="2008">
        <v>1</v>
      </c>
      <c r="AR656" s="2008">
        <v>3139000</v>
      </c>
      <c r="AS656" s="2011">
        <v>3139000</v>
      </c>
      <c r="AT656" s="2012" t="s">
        <v>2571</v>
      </c>
    </row>
    <row r="657" spans="36:46" ht="110">
      <c r="AJ657" s="2007">
        <v>353</v>
      </c>
      <c r="AK657" s="2008" t="s">
        <v>2885</v>
      </c>
      <c r="AL657" s="2008" t="s">
        <v>2568</v>
      </c>
      <c r="AM657" s="2009">
        <v>1176</v>
      </c>
      <c r="AN657" s="2009" t="s">
        <v>2569</v>
      </c>
      <c r="AO657" s="2009">
        <v>1537</v>
      </c>
      <c r="AP657" s="2010" t="s">
        <v>2570</v>
      </c>
      <c r="AQ657" s="2008">
        <v>1</v>
      </c>
      <c r="AR657" s="2008">
        <v>2974000</v>
      </c>
      <c r="AS657" s="2011">
        <v>2974000</v>
      </c>
      <c r="AT657" s="2012" t="s">
        <v>2571</v>
      </c>
    </row>
    <row r="658" spans="36:46" ht="110">
      <c r="AJ658" s="2007">
        <v>354</v>
      </c>
      <c r="AK658" s="2008" t="s">
        <v>2886</v>
      </c>
      <c r="AL658" s="2008" t="s">
        <v>2568</v>
      </c>
      <c r="AM658" s="2009">
        <v>1585</v>
      </c>
      <c r="AN658" s="2009" t="s">
        <v>2569</v>
      </c>
      <c r="AO658" s="2009">
        <v>1920</v>
      </c>
      <c r="AP658" s="2010" t="s">
        <v>2570</v>
      </c>
      <c r="AQ658" s="2008">
        <v>1</v>
      </c>
      <c r="AR658" s="2008">
        <v>5222000</v>
      </c>
      <c r="AS658" s="2011">
        <v>5222000</v>
      </c>
      <c r="AT658" s="2012" t="s">
        <v>2571</v>
      </c>
    </row>
    <row r="659" spans="36:46" ht="110">
      <c r="AJ659" s="2007">
        <v>355</v>
      </c>
      <c r="AK659" s="2008" t="s">
        <v>2887</v>
      </c>
      <c r="AL659" s="2008" t="s">
        <v>2568</v>
      </c>
      <c r="AM659" s="2009">
        <v>1270</v>
      </c>
      <c r="AN659" s="2009" t="s">
        <v>2569</v>
      </c>
      <c r="AO659" s="2009">
        <v>1357</v>
      </c>
      <c r="AP659" s="2010" t="s">
        <v>2570</v>
      </c>
      <c r="AQ659" s="2008">
        <v>1</v>
      </c>
      <c r="AR659" s="2008">
        <v>3116000</v>
      </c>
      <c r="AS659" s="2011">
        <v>3116000</v>
      </c>
      <c r="AT659" s="2012" t="s">
        <v>2571</v>
      </c>
    </row>
    <row r="660" spans="36:46" ht="110">
      <c r="AJ660" s="2007">
        <v>356</v>
      </c>
      <c r="AK660" s="2008" t="s">
        <v>2888</v>
      </c>
      <c r="AL660" s="2008" t="s">
        <v>2568</v>
      </c>
      <c r="AM660" s="2009">
        <v>1250</v>
      </c>
      <c r="AN660" s="2009" t="s">
        <v>2569</v>
      </c>
      <c r="AO660" s="2009">
        <v>1718</v>
      </c>
      <c r="AP660" s="2010" t="s">
        <v>2570</v>
      </c>
      <c r="AQ660" s="2008">
        <v>1</v>
      </c>
      <c r="AR660" s="2008">
        <v>3794000</v>
      </c>
      <c r="AS660" s="2011">
        <v>3794000</v>
      </c>
      <c r="AT660" s="2012" t="s">
        <v>2571</v>
      </c>
    </row>
    <row r="661" spans="36:46" ht="110">
      <c r="AJ661" s="2007">
        <v>357</v>
      </c>
      <c r="AK661" s="2008" t="s">
        <v>2889</v>
      </c>
      <c r="AL661" s="2008" t="s">
        <v>2568</v>
      </c>
      <c r="AM661" s="2009">
        <v>1235</v>
      </c>
      <c r="AN661" s="2009" t="s">
        <v>2569</v>
      </c>
      <c r="AO661" s="2009">
        <v>1284</v>
      </c>
      <c r="AP661" s="2010" t="s">
        <v>2570</v>
      </c>
      <c r="AQ661" s="2008">
        <v>1</v>
      </c>
      <c r="AR661" s="2008">
        <v>2838000</v>
      </c>
      <c r="AS661" s="2011">
        <v>2838000</v>
      </c>
      <c r="AT661" s="2012" t="s">
        <v>2571</v>
      </c>
    </row>
    <row r="662" spans="36:46" ht="110">
      <c r="AJ662" s="2007">
        <v>358</v>
      </c>
      <c r="AK662" s="2008" t="s">
        <v>2890</v>
      </c>
      <c r="AL662" s="2008" t="s">
        <v>2568</v>
      </c>
      <c r="AM662" s="2009">
        <v>1248</v>
      </c>
      <c r="AN662" s="2009" t="s">
        <v>2569</v>
      </c>
      <c r="AO662" s="2009">
        <v>1526</v>
      </c>
      <c r="AP662" s="2010" t="s">
        <v>2570</v>
      </c>
      <c r="AQ662" s="2008">
        <v>1</v>
      </c>
      <c r="AR662" s="2008">
        <v>3394000</v>
      </c>
      <c r="AS662" s="2011">
        <v>3394000</v>
      </c>
      <c r="AT662" s="2012" t="s">
        <v>2571</v>
      </c>
    </row>
    <row r="663" spans="36:46" ht="110">
      <c r="AJ663" s="2007">
        <v>359</v>
      </c>
      <c r="AK663" s="2008" t="s">
        <v>2891</v>
      </c>
      <c r="AL663" s="2008" t="s">
        <v>2568</v>
      </c>
      <c r="AM663" s="2009">
        <v>1340</v>
      </c>
      <c r="AN663" s="2009" t="s">
        <v>2569</v>
      </c>
      <c r="AO663" s="2009">
        <v>2664</v>
      </c>
      <c r="AP663" s="2010" t="s">
        <v>2570</v>
      </c>
      <c r="AQ663" s="2008">
        <v>2</v>
      </c>
      <c r="AR663" s="2008">
        <v>6273000</v>
      </c>
      <c r="AS663" s="2011">
        <v>12546000</v>
      </c>
      <c r="AT663" s="2012" t="s">
        <v>2571</v>
      </c>
    </row>
    <row r="664" spans="36:46" ht="110">
      <c r="AJ664" s="2007">
        <v>360</v>
      </c>
      <c r="AK664" s="2008" t="s">
        <v>2892</v>
      </c>
      <c r="AL664" s="2008" t="s">
        <v>2568</v>
      </c>
      <c r="AM664" s="2009">
        <v>1331</v>
      </c>
      <c r="AN664" s="2009" t="s">
        <v>2569</v>
      </c>
      <c r="AO664" s="2009">
        <v>2577</v>
      </c>
      <c r="AP664" s="2010" t="s">
        <v>2570</v>
      </c>
      <c r="AQ664" s="2008">
        <v>1</v>
      </c>
      <c r="AR664" s="2008">
        <v>6049000</v>
      </c>
      <c r="AS664" s="2011">
        <v>6049000</v>
      </c>
      <c r="AT664" s="2012" t="s">
        <v>2571</v>
      </c>
    </row>
    <row r="665" spans="36:46" ht="110">
      <c r="AJ665" s="2007">
        <v>361</v>
      </c>
      <c r="AK665" s="2008" t="s">
        <v>2893</v>
      </c>
      <c r="AL665" s="2008" t="s">
        <v>2568</v>
      </c>
      <c r="AM665" s="2009">
        <v>1339</v>
      </c>
      <c r="AN665" s="2009" t="s">
        <v>2569</v>
      </c>
      <c r="AO665" s="2009">
        <v>2658</v>
      </c>
      <c r="AP665" s="2010" t="s">
        <v>2570</v>
      </c>
      <c r="AQ665" s="2008">
        <v>2</v>
      </c>
      <c r="AR665" s="2008">
        <v>6256000</v>
      </c>
      <c r="AS665" s="2011">
        <v>12512000</v>
      </c>
      <c r="AT665" s="2012" t="s">
        <v>2571</v>
      </c>
    </row>
    <row r="666" spans="36:46" ht="110">
      <c r="AJ666" s="2007">
        <v>362</v>
      </c>
      <c r="AK666" s="2008" t="s">
        <v>2894</v>
      </c>
      <c r="AL666" s="2008" t="s">
        <v>2568</v>
      </c>
      <c r="AM666" s="2009">
        <v>1335</v>
      </c>
      <c r="AN666" s="2009" t="s">
        <v>2569</v>
      </c>
      <c r="AO666" s="2009">
        <v>2620</v>
      </c>
      <c r="AP666" s="2010" t="s">
        <v>2570</v>
      </c>
      <c r="AQ666" s="2008">
        <v>2</v>
      </c>
      <c r="AR666" s="2008">
        <v>6158000</v>
      </c>
      <c r="AS666" s="2011">
        <v>12316000</v>
      </c>
      <c r="AT666" s="2012" t="s">
        <v>2571</v>
      </c>
    </row>
    <row r="667" spans="36:46" ht="110">
      <c r="AJ667" s="2007">
        <v>363</v>
      </c>
      <c r="AK667" s="2008" t="s">
        <v>2895</v>
      </c>
      <c r="AL667" s="2008" t="s">
        <v>2568</v>
      </c>
      <c r="AM667" s="2009">
        <v>1331</v>
      </c>
      <c r="AN667" s="2009" t="s">
        <v>2569</v>
      </c>
      <c r="AO667" s="2009">
        <v>2582</v>
      </c>
      <c r="AP667" s="2010" t="s">
        <v>2570</v>
      </c>
      <c r="AQ667" s="2008">
        <v>2</v>
      </c>
      <c r="AR667" s="2008">
        <v>6060000</v>
      </c>
      <c r="AS667" s="2011">
        <v>12120000</v>
      </c>
      <c r="AT667" s="2012" t="s">
        <v>2571</v>
      </c>
    </row>
    <row r="668" spans="36:46" ht="110">
      <c r="AJ668" s="2007">
        <v>364</v>
      </c>
      <c r="AK668" s="2008" t="s">
        <v>2896</v>
      </c>
      <c r="AL668" s="2008" t="s">
        <v>2568</v>
      </c>
      <c r="AM668" s="2009">
        <v>1335</v>
      </c>
      <c r="AN668" s="2009" t="s">
        <v>2569</v>
      </c>
      <c r="AO668" s="2009">
        <v>2615</v>
      </c>
      <c r="AP668" s="2010" t="s">
        <v>2570</v>
      </c>
      <c r="AQ668" s="2008">
        <v>1</v>
      </c>
      <c r="AR668" s="2008">
        <v>6147000</v>
      </c>
      <c r="AS668" s="2011">
        <v>6147000</v>
      </c>
      <c r="AT668" s="2012" t="s">
        <v>2571</v>
      </c>
    </row>
    <row r="669" spans="36:46" ht="110">
      <c r="AJ669" s="2007">
        <v>365</v>
      </c>
      <c r="AK669" s="2008" t="s">
        <v>2897</v>
      </c>
      <c r="AL669" s="2008" t="s">
        <v>2568</v>
      </c>
      <c r="AM669" s="2009">
        <v>1315</v>
      </c>
      <c r="AN669" s="2009" t="s">
        <v>2569</v>
      </c>
      <c r="AO669" s="2009">
        <v>2410</v>
      </c>
      <c r="AP669" s="2010" t="s">
        <v>2570</v>
      </c>
      <c r="AQ669" s="2008">
        <v>1</v>
      </c>
      <c r="AR669" s="2008">
        <v>5631000</v>
      </c>
      <c r="AS669" s="2011">
        <v>5631000</v>
      </c>
      <c r="AT669" s="2012" t="s">
        <v>2571</v>
      </c>
    </row>
    <row r="670" spans="36:46" ht="110">
      <c r="AJ670" s="2007">
        <v>366</v>
      </c>
      <c r="AK670" s="2008" t="s">
        <v>2898</v>
      </c>
      <c r="AL670" s="2008" t="s">
        <v>2568</v>
      </c>
      <c r="AM670" s="2009">
        <v>1738</v>
      </c>
      <c r="AN670" s="2009" t="s">
        <v>2569</v>
      </c>
      <c r="AO670" s="2009">
        <v>2334</v>
      </c>
      <c r="AP670" s="2010" t="s">
        <v>2570</v>
      </c>
      <c r="AQ670" s="2008">
        <v>1</v>
      </c>
      <c r="AR670" s="2008">
        <v>6650000</v>
      </c>
      <c r="AS670" s="2011">
        <v>6650000</v>
      </c>
      <c r="AT670" s="2012" t="s">
        <v>2571</v>
      </c>
    </row>
    <row r="671" spans="36:46" ht="110">
      <c r="AJ671" s="2007">
        <v>367</v>
      </c>
      <c r="AK671" s="2008" t="s">
        <v>2899</v>
      </c>
      <c r="AL671" s="2008" t="s">
        <v>2568</v>
      </c>
      <c r="AM671" s="2009">
        <v>1648</v>
      </c>
      <c r="AN671" s="2009" t="s">
        <v>2569</v>
      </c>
      <c r="AO671" s="2009">
        <v>1905</v>
      </c>
      <c r="AP671" s="2010" t="s">
        <v>2570</v>
      </c>
      <c r="AQ671" s="2008">
        <v>1</v>
      </c>
      <c r="AR671" s="2008">
        <v>5326000</v>
      </c>
      <c r="AS671" s="2011">
        <v>5326000</v>
      </c>
      <c r="AT671" s="2012" t="s">
        <v>2571</v>
      </c>
    </row>
    <row r="672" spans="36:46" ht="110">
      <c r="AJ672" s="2007">
        <v>368</v>
      </c>
      <c r="AK672" s="2008" t="s">
        <v>2900</v>
      </c>
      <c r="AL672" s="2008" t="s">
        <v>2568</v>
      </c>
      <c r="AM672" s="2009">
        <v>1256</v>
      </c>
      <c r="AN672" s="2009" t="s">
        <v>2569</v>
      </c>
      <c r="AO672" s="2009">
        <v>1334</v>
      </c>
      <c r="AP672" s="2010" t="s">
        <v>2570</v>
      </c>
      <c r="AQ672" s="2008">
        <v>1</v>
      </c>
      <c r="AR672" s="2008">
        <v>2993000</v>
      </c>
      <c r="AS672" s="2011">
        <v>2993000</v>
      </c>
      <c r="AT672" s="2012" t="s">
        <v>2571</v>
      </c>
    </row>
    <row r="673" spans="36:46" ht="110">
      <c r="AJ673" s="2007">
        <v>369</v>
      </c>
      <c r="AK673" s="2008" t="s">
        <v>2901</v>
      </c>
      <c r="AL673" s="2008" t="s">
        <v>2568</v>
      </c>
      <c r="AM673" s="2009">
        <v>1163</v>
      </c>
      <c r="AN673" s="2009" t="s">
        <v>2569</v>
      </c>
      <c r="AO673" s="2009">
        <v>1284</v>
      </c>
      <c r="AP673" s="2010" t="s">
        <v>2570</v>
      </c>
      <c r="AQ673" s="2008">
        <v>2</v>
      </c>
      <c r="AR673" s="2008">
        <v>2703000</v>
      </c>
      <c r="AS673" s="2011">
        <v>5406000</v>
      </c>
      <c r="AT673" s="2012" t="s">
        <v>2571</v>
      </c>
    </row>
    <row r="674" spans="36:46" ht="110">
      <c r="AJ674" s="2007">
        <v>370</v>
      </c>
      <c r="AK674" s="2008" t="s">
        <v>2902</v>
      </c>
      <c r="AL674" s="2008" t="s">
        <v>2568</v>
      </c>
      <c r="AM674" s="2009">
        <v>1163</v>
      </c>
      <c r="AN674" s="2009" t="s">
        <v>2569</v>
      </c>
      <c r="AO674" s="2009">
        <v>1285</v>
      </c>
      <c r="AP674" s="2010" t="s">
        <v>2570</v>
      </c>
      <c r="AQ674" s="2008">
        <v>1</v>
      </c>
      <c r="AR674" s="2008">
        <v>2705000</v>
      </c>
      <c r="AS674" s="2011">
        <v>2705000</v>
      </c>
      <c r="AT674" s="2012" t="s">
        <v>2571</v>
      </c>
    </row>
    <row r="675" spans="36:46" ht="110">
      <c r="AJ675" s="2007">
        <v>371</v>
      </c>
      <c r="AK675" s="2008" t="s">
        <v>2903</v>
      </c>
      <c r="AL675" s="2008" t="s">
        <v>2568</v>
      </c>
      <c r="AM675" s="2009">
        <v>1163</v>
      </c>
      <c r="AN675" s="2009" t="s">
        <v>2569</v>
      </c>
      <c r="AO675" s="2009">
        <v>1283</v>
      </c>
      <c r="AP675" s="2010" t="s">
        <v>2570</v>
      </c>
      <c r="AQ675" s="2008">
        <v>1</v>
      </c>
      <c r="AR675" s="2008">
        <v>2701000</v>
      </c>
      <c r="AS675" s="2011">
        <v>2701000</v>
      </c>
      <c r="AT675" s="2012" t="s">
        <v>2571</v>
      </c>
    </row>
    <row r="676" spans="36:46" ht="110">
      <c r="AJ676" s="2007">
        <v>372</v>
      </c>
      <c r="AK676" s="2008" t="s">
        <v>2904</v>
      </c>
      <c r="AL676" s="2008" t="s">
        <v>2568</v>
      </c>
      <c r="AM676" s="2009">
        <v>1165</v>
      </c>
      <c r="AN676" s="2009" t="s">
        <v>2569</v>
      </c>
      <c r="AO676" s="2009">
        <v>1317</v>
      </c>
      <c r="AP676" s="2010" t="s">
        <v>2570</v>
      </c>
      <c r="AQ676" s="2008">
        <v>2</v>
      </c>
      <c r="AR676" s="2008">
        <v>2769000</v>
      </c>
      <c r="AS676" s="2011">
        <v>5538000</v>
      </c>
      <c r="AT676" s="2012" t="s">
        <v>2571</v>
      </c>
    </row>
    <row r="677" spans="36:46" ht="110">
      <c r="AJ677" s="2007">
        <v>373</v>
      </c>
      <c r="AK677" s="2008" t="s">
        <v>2905</v>
      </c>
      <c r="AL677" s="2008" t="s">
        <v>2568</v>
      </c>
      <c r="AM677" s="2009">
        <v>1738</v>
      </c>
      <c r="AN677" s="2009" t="s">
        <v>2569</v>
      </c>
      <c r="AO677" s="2009">
        <v>2334</v>
      </c>
      <c r="AP677" s="2010" t="s">
        <v>2570</v>
      </c>
      <c r="AQ677" s="2008">
        <v>1</v>
      </c>
      <c r="AR677" s="2008">
        <v>6650000</v>
      </c>
      <c r="AS677" s="2011">
        <v>6650000</v>
      </c>
      <c r="AT677" s="2012" t="s">
        <v>2571</v>
      </c>
    </row>
    <row r="678" spans="36:46" ht="110">
      <c r="AJ678" s="2007">
        <v>374</v>
      </c>
      <c r="AK678" s="2008" t="s">
        <v>2906</v>
      </c>
      <c r="AL678" s="2008" t="s">
        <v>2568</v>
      </c>
      <c r="AM678" s="2009">
        <v>1648</v>
      </c>
      <c r="AN678" s="2009" t="s">
        <v>2569</v>
      </c>
      <c r="AO678" s="2009">
        <v>1856</v>
      </c>
      <c r="AP678" s="2010" t="s">
        <v>2570</v>
      </c>
      <c r="AQ678" s="2008">
        <v>1</v>
      </c>
      <c r="AR678" s="2008">
        <v>5185000</v>
      </c>
      <c r="AS678" s="2011">
        <v>5185000</v>
      </c>
      <c r="AT678" s="2012" t="s">
        <v>2571</v>
      </c>
    </row>
    <row r="679" spans="36:46" ht="110">
      <c r="AJ679" s="2007">
        <v>375</v>
      </c>
      <c r="AK679" s="2008" t="s">
        <v>2907</v>
      </c>
      <c r="AL679" s="2008" t="s">
        <v>2568</v>
      </c>
      <c r="AM679" s="2009">
        <v>1269</v>
      </c>
      <c r="AN679" s="2009" t="s">
        <v>2569</v>
      </c>
      <c r="AO679" s="2009">
        <v>1344</v>
      </c>
      <c r="AP679" s="2010" t="s">
        <v>2570</v>
      </c>
      <c r="AQ679" s="2008">
        <v>1</v>
      </c>
      <c r="AR679" s="2008">
        <v>3036000</v>
      </c>
      <c r="AS679" s="2011">
        <v>3036000</v>
      </c>
      <c r="AT679" s="2012" t="s">
        <v>2571</v>
      </c>
    </row>
    <row r="680" spans="36:46" ht="110">
      <c r="AJ680" s="2007">
        <v>376</v>
      </c>
      <c r="AK680" s="2008" t="s">
        <v>2908</v>
      </c>
      <c r="AL680" s="2008" t="s">
        <v>2568</v>
      </c>
      <c r="AM680" s="2009">
        <v>1166</v>
      </c>
      <c r="AN680" s="2009" t="s">
        <v>2569</v>
      </c>
      <c r="AO680" s="2009">
        <v>1349</v>
      </c>
      <c r="AP680" s="2010" t="s">
        <v>2570</v>
      </c>
      <c r="AQ680" s="2008">
        <v>2</v>
      </c>
      <c r="AR680" s="2008">
        <v>2826000</v>
      </c>
      <c r="AS680" s="2011">
        <v>5652000</v>
      </c>
      <c r="AT680" s="2012" t="s">
        <v>2571</v>
      </c>
    </row>
    <row r="681" spans="36:46" ht="110">
      <c r="AJ681" s="2007">
        <v>377</v>
      </c>
      <c r="AK681" s="2008" t="s">
        <v>2909</v>
      </c>
      <c r="AL681" s="2008" t="s">
        <v>2568</v>
      </c>
      <c r="AM681" s="2009">
        <v>1163</v>
      </c>
      <c r="AN681" s="2009" t="s">
        <v>2569</v>
      </c>
      <c r="AO681" s="2009">
        <v>1284</v>
      </c>
      <c r="AP681" s="2010" t="s">
        <v>2570</v>
      </c>
      <c r="AQ681" s="2008">
        <v>2</v>
      </c>
      <c r="AR681" s="2008">
        <v>2697000</v>
      </c>
      <c r="AS681" s="2011">
        <v>5394000</v>
      </c>
      <c r="AT681" s="2012" t="s">
        <v>2571</v>
      </c>
    </row>
    <row r="682" spans="36:46" ht="110">
      <c r="AJ682" s="2007">
        <v>378</v>
      </c>
      <c r="AK682" s="2008" t="s">
        <v>2910</v>
      </c>
      <c r="AL682" s="2008" t="s">
        <v>2568</v>
      </c>
      <c r="AM682" s="2009">
        <v>1165</v>
      </c>
      <c r="AN682" s="2009" t="s">
        <v>2569</v>
      </c>
      <c r="AO682" s="2009">
        <v>1317</v>
      </c>
      <c r="AP682" s="2010" t="s">
        <v>2570</v>
      </c>
      <c r="AQ682" s="2008">
        <v>1</v>
      </c>
      <c r="AR682" s="2008">
        <v>2763000</v>
      </c>
      <c r="AS682" s="2011">
        <v>2763000</v>
      </c>
      <c r="AT682" s="2012" t="s">
        <v>2571</v>
      </c>
    </row>
    <row r="683" spans="36:46" ht="110">
      <c r="AJ683" s="2007">
        <v>379</v>
      </c>
      <c r="AK683" s="2008" t="s">
        <v>2911</v>
      </c>
      <c r="AL683" s="2008" t="s">
        <v>2568</v>
      </c>
      <c r="AM683" s="2009">
        <v>1161</v>
      </c>
      <c r="AN683" s="2009" t="s">
        <v>2569</v>
      </c>
      <c r="AO683" s="2009">
        <v>1251</v>
      </c>
      <c r="AP683" s="2010" t="s">
        <v>2570</v>
      </c>
      <c r="AQ683" s="2008">
        <v>1</v>
      </c>
      <c r="AR683" s="2008">
        <v>2631000</v>
      </c>
      <c r="AS683" s="2011">
        <v>2631000</v>
      </c>
      <c r="AT683" s="2012" t="s">
        <v>2571</v>
      </c>
    </row>
    <row r="684" spans="36:46" ht="110">
      <c r="AJ684" s="2007">
        <v>380</v>
      </c>
      <c r="AK684" s="2008" t="s">
        <v>2912</v>
      </c>
      <c r="AL684" s="2008" t="s">
        <v>2568</v>
      </c>
      <c r="AM684" s="2009">
        <v>1463</v>
      </c>
      <c r="AN684" s="2009" t="s">
        <v>2569</v>
      </c>
      <c r="AO684" s="2009">
        <v>1830</v>
      </c>
      <c r="AP684" s="2010" t="s">
        <v>2570</v>
      </c>
      <c r="AQ684" s="2008">
        <v>1</v>
      </c>
      <c r="AR684" s="2008">
        <v>4759000</v>
      </c>
      <c r="AS684" s="2011">
        <v>4759000</v>
      </c>
      <c r="AT684" s="2012" t="s">
        <v>2571</v>
      </c>
    </row>
    <row r="685" spans="36:46" ht="110">
      <c r="AJ685" s="2007">
        <v>381</v>
      </c>
      <c r="AK685" s="2008" t="s">
        <v>2913</v>
      </c>
      <c r="AL685" s="2008" t="s">
        <v>2568</v>
      </c>
      <c r="AM685" s="2009">
        <v>1125</v>
      </c>
      <c r="AN685" s="2009" t="s">
        <v>2569</v>
      </c>
      <c r="AO685" s="2009">
        <v>1110</v>
      </c>
      <c r="AP685" s="2010" t="s">
        <v>2570</v>
      </c>
      <c r="AQ685" s="2008">
        <v>1</v>
      </c>
      <c r="AR685" s="2008">
        <v>2072000</v>
      </c>
      <c r="AS685" s="2011">
        <v>2072000</v>
      </c>
      <c r="AT685" s="2012" t="s">
        <v>2571</v>
      </c>
    </row>
    <row r="686" spans="36:46" ht="110">
      <c r="AJ686" s="2007">
        <v>382</v>
      </c>
      <c r="AK686" s="2008" t="s">
        <v>2914</v>
      </c>
      <c r="AL686" s="2008" t="s">
        <v>2568</v>
      </c>
      <c r="AM686" s="2009">
        <v>646</v>
      </c>
      <c r="AN686" s="2009" t="s">
        <v>2569</v>
      </c>
      <c r="AO686" s="2009">
        <v>1218</v>
      </c>
      <c r="AP686" s="2010" t="s">
        <v>2570</v>
      </c>
      <c r="AQ686" s="2008">
        <v>1</v>
      </c>
      <c r="AR686" s="2008">
        <v>1559000</v>
      </c>
      <c r="AS686" s="2011">
        <v>1559000</v>
      </c>
      <c r="AT686" s="2012" t="s">
        <v>2571</v>
      </c>
    </row>
    <row r="687" spans="36:46" ht="110">
      <c r="AJ687" s="2007">
        <v>383</v>
      </c>
      <c r="AK687" s="2008" t="s">
        <v>2915</v>
      </c>
      <c r="AL687" s="2008" t="s">
        <v>2568</v>
      </c>
      <c r="AM687" s="2009">
        <v>1463</v>
      </c>
      <c r="AN687" s="2009" t="s">
        <v>2569</v>
      </c>
      <c r="AO687" s="2009">
        <v>1830</v>
      </c>
      <c r="AP687" s="2010" t="s">
        <v>2570</v>
      </c>
      <c r="AQ687" s="2008">
        <v>1</v>
      </c>
      <c r="AR687" s="2008">
        <v>4710000</v>
      </c>
      <c r="AS687" s="2011">
        <v>4710000</v>
      </c>
      <c r="AT687" s="2012" t="s">
        <v>2571</v>
      </c>
    </row>
    <row r="688" spans="36:46" ht="110">
      <c r="AJ688" s="2007">
        <v>384</v>
      </c>
      <c r="AK688" s="2008" t="s">
        <v>2916</v>
      </c>
      <c r="AL688" s="2008" t="s">
        <v>2568</v>
      </c>
      <c r="AM688" s="2009">
        <v>1125</v>
      </c>
      <c r="AN688" s="2009" t="s">
        <v>2569</v>
      </c>
      <c r="AO688" s="2009">
        <v>1110</v>
      </c>
      <c r="AP688" s="2010" t="s">
        <v>2570</v>
      </c>
      <c r="AQ688" s="2008">
        <v>1</v>
      </c>
      <c r="AR688" s="2008">
        <v>2424000</v>
      </c>
      <c r="AS688" s="2011">
        <v>2424000</v>
      </c>
      <c r="AT688" s="2012" t="s">
        <v>2571</v>
      </c>
    </row>
    <row r="689" spans="36:46" ht="110">
      <c r="AJ689" s="2007">
        <v>385</v>
      </c>
      <c r="AK689" s="2008" t="s">
        <v>2917</v>
      </c>
      <c r="AL689" s="2008" t="s">
        <v>2568</v>
      </c>
      <c r="AM689" s="2009">
        <v>646</v>
      </c>
      <c r="AN689" s="2009" t="s">
        <v>2569</v>
      </c>
      <c r="AO689" s="2009">
        <v>1218</v>
      </c>
      <c r="AP689" s="2010" t="s">
        <v>2570</v>
      </c>
      <c r="AQ689" s="2008">
        <v>1</v>
      </c>
      <c r="AR689" s="2008">
        <v>1695000</v>
      </c>
      <c r="AS689" s="2011">
        <v>1695000</v>
      </c>
      <c r="AT689" s="2012" t="s">
        <v>2571</v>
      </c>
    </row>
    <row r="690" spans="36:46" ht="110">
      <c r="AJ690" s="2007">
        <v>386</v>
      </c>
      <c r="AK690" s="2008" t="s">
        <v>2859</v>
      </c>
      <c r="AL690" s="2008" t="s">
        <v>2860</v>
      </c>
      <c r="AM690" s="2009">
        <v>30</v>
      </c>
      <c r="AN690" s="2009" t="s">
        <v>2569</v>
      </c>
      <c r="AO690" s="2009">
        <v>100</v>
      </c>
      <c r="AP690" s="2010" t="s">
        <v>889</v>
      </c>
      <c r="AQ690" s="2008">
        <v>480</v>
      </c>
      <c r="AR690" s="2008">
        <v>21000</v>
      </c>
      <c r="AS690" s="2011">
        <v>10080000</v>
      </c>
      <c r="AT690" s="2012" t="s">
        <v>2571</v>
      </c>
    </row>
    <row r="691" spans="36:46">
      <c r="AJ691" s="2260" t="s">
        <v>2918</v>
      </c>
      <c r="AK691" s="2261"/>
      <c r="AL691" s="2261"/>
      <c r="AM691" s="2261"/>
      <c r="AN691" s="2261"/>
      <c r="AO691" s="2261"/>
      <c r="AP691" s="2261"/>
      <c r="AQ691" s="2261"/>
      <c r="AR691" s="2261"/>
      <c r="AS691" s="2261"/>
      <c r="AT691" s="2262"/>
    </row>
    <row r="692" spans="36:46" ht="110">
      <c r="AJ692" s="2007">
        <v>387</v>
      </c>
      <c r="AK692" s="2008" t="s">
        <v>2919</v>
      </c>
      <c r="AL692" s="2008" t="s">
        <v>2863</v>
      </c>
      <c r="AM692" s="2009">
        <v>1061</v>
      </c>
      <c r="AN692" s="2009"/>
      <c r="AO692" s="2009">
        <v>343</v>
      </c>
      <c r="AP692" s="2010" t="s">
        <v>2570</v>
      </c>
      <c r="AQ692" s="2008">
        <v>36</v>
      </c>
      <c r="AR692" s="2008">
        <v>894000</v>
      </c>
      <c r="AS692" s="2011">
        <v>32184000</v>
      </c>
      <c r="AT692" s="2012" t="s">
        <v>2571</v>
      </c>
    </row>
    <row r="693" spans="36:46" ht="110">
      <c r="AJ693" s="2007">
        <v>388</v>
      </c>
      <c r="AK693" s="2008" t="s">
        <v>2920</v>
      </c>
      <c r="AL693" s="2008" t="s">
        <v>2863</v>
      </c>
      <c r="AM693" s="2009">
        <v>1061</v>
      </c>
      <c r="AN693" s="2009"/>
      <c r="AO693" s="2009">
        <v>343</v>
      </c>
      <c r="AP693" s="2010" t="s">
        <v>2570</v>
      </c>
      <c r="AQ693" s="2008">
        <v>2</v>
      </c>
      <c r="AR693" s="2008">
        <v>894000</v>
      </c>
      <c r="AS693" s="2011">
        <v>1788000</v>
      </c>
      <c r="AT693" s="2012" t="s">
        <v>2571</v>
      </c>
    </row>
    <row r="694" spans="36:46" ht="110">
      <c r="AJ694" s="2007">
        <v>389</v>
      </c>
      <c r="AK694" s="2008" t="s">
        <v>2921</v>
      </c>
      <c r="AL694" s="2008" t="s">
        <v>2863</v>
      </c>
      <c r="AM694" s="2009">
        <v>1061</v>
      </c>
      <c r="AN694" s="2009"/>
      <c r="AO694" s="2009">
        <v>35</v>
      </c>
      <c r="AP694" s="2010" t="s">
        <v>2570</v>
      </c>
      <c r="AQ694" s="2008">
        <v>18</v>
      </c>
      <c r="AR694" s="2008">
        <v>875000</v>
      </c>
      <c r="AS694" s="2011">
        <v>15750000</v>
      </c>
      <c r="AT694" s="2012" t="s">
        <v>2571</v>
      </c>
    </row>
    <row r="695" spans="36:46" ht="110">
      <c r="AJ695" s="2007">
        <v>390</v>
      </c>
      <c r="AK695" s="2008" t="s">
        <v>2922</v>
      </c>
      <c r="AL695" s="2008" t="s">
        <v>2863</v>
      </c>
      <c r="AM695" s="2009">
        <v>1061</v>
      </c>
      <c r="AN695" s="2009"/>
      <c r="AO695" s="2009">
        <v>343</v>
      </c>
      <c r="AP695" s="2010" t="s">
        <v>2570</v>
      </c>
      <c r="AQ695" s="2008">
        <v>36</v>
      </c>
      <c r="AR695" s="2008">
        <v>894000</v>
      </c>
      <c r="AS695" s="2011">
        <v>32184000</v>
      </c>
      <c r="AT695" s="2012" t="s">
        <v>2571</v>
      </c>
    </row>
    <row r="696" spans="36:46" ht="110">
      <c r="AJ696" s="2007">
        <v>391</v>
      </c>
      <c r="AK696" s="2008" t="s">
        <v>2923</v>
      </c>
      <c r="AL696" s="2008" t="s">
        <v>2863</v>
      </c>
      <c r="AM696" s="2009">
        <v>1061</v>
      </c>
      <c r="AN696" s="2009"/>
      <c r="AO696" s="2009">
        <v>343</v>
      </c>
      <c r="AP696" s="2010" t="s">
        <v>2570</v>
      </c>
      <c r="AQ696" s="2008">
        <v>2</v>
      </c>
      <c r="AR696" s="2008">
        <v>894000</v>
      </c>
      <c r="AS696" s="2011">
        <v>1788000</v>
      </c>
      <c r="AT696" s="2012" t="s">
        <v>2571</v>
      </c>
    </row>
    <row r="697" spans="36:46" ht="110">
      <c r="AJ697" s="2007">
        <v>392</v>
      </c>
      <c r="AK697" s="2008" t="s">
        <v>2924</v>
      </c>
      <c r="AL697" s="2008" t="s">
        <v>2863</v>
      </c>
      <c r="AM697" s="2009">
        <v>1061</v>
      </c>
      <c r="AN697" s="2009"/>
      <c r="AO697" s="2009">
        <v>35</v>
      </c>
      <c r="AP697" s="2010" t="s">
        <v>2570</v>
      </c>
      <c r="AQ697" s="2008">
        <v>18</v>
      </c>
      <c r="AR697" s="2008">
        <v>875000</v>
      </c>
      <c r="AS697" s="2011">
        <v>15750000</v>
      </c>
      <c r="AT697" s="2012" t="s">
        <v>2571</v>
      </c>
    </row>
    <row r="698" spans="36:46" ht="110">
      <c r="AJ698" s="2007">
        <v>393</v>
      </c>
      <c r="AK698" s="2008" t="s">
        <v>2925</v>
      </c>
      <c r="AL698" s="2008" t="s">
        <v>2863</v>
      </c>
      <c r="AM698" s="2009">
        <v>1061</v>
      </c>
      <c r="AN698" s="2009"/>
      <c r="AO698" s="2009">
        <v>343</v>
      </c>
      <c r="AP698" s="2010" t="s">
        <v>2570</v>
      </c>
      <c r="AQ698" s="2008">
        <v>1</v>
      </c>
      <c r="AR698" s="2008">
        <v>894000</v>
      </c>
      <c r="AS698" s="2011">
        <v>894000</v>
      </c>
      <c r="AT698" s="2012" t="s">
        <v>2571</v>
      </c>
    </row>
    <row r="699" spans="36:46" ht="110">
      <c r="AJ699" s="2007">
        <v>394</v>
      </c>
      <c r="AK699" s="2008" t="s">
        <v>2926</v>
      </c>
      <c r="AL699" s="2008" t="s">
        <v>2863</v>
      </c>
      <c r="AM699" s="2009">
        <v>1061</v>
      </c>
      <c r="AN699" s="2009"/>
      <c r="AO699" s="2009">
        <v>343</v>
      </c>
      <c r="AP699" s="2010" t="s">
        <v>2570</v>
      </c>
      <c r="AQ699" s="2008">
        <v>1</v>
      </c>
      <c r="AR699" s="2008">
        <v>894000</v>
      </c>
      <c r="AS699" s="2011">
        <v>894000</v>
      </c>
      <c r="AT699" s="2012" t="s">
        <v>2571</v>
      </c>
    </row>
    <row r="700" spans="36:46">
      <c r="AJ700" s="2024"/>
      <c r="AK700" s="2024"/>
      <c r="AL700" s="2024"/>
      <c r="AM700" s="2025"/>
      <c r="AN700" s="2026"/>
      <c r="AO700" s="2027"/>
      <c r="AP700" s="2024"/>
      <c r="AQ700" s="2028">
        <v>1</v>
      </c>
      <c r="AR700" s="2028"/>
      <c r="AS700" s="2028"/>
      <c r="AT700" s="2029"/>
    </row>
    <row r="701" spans="36:46" ht="28.5">
      <c r="AJ701" s="2263" t="s">
        <v>2927</v>
      </c>
      <c r="AK701" s="2263"/>
      <c r="AL701" s="2263"/>
      <c r="AM701" s="2263"/>
      <c r="AN701" s="2263"/>
      <c r="AO701" s="2263"/>
      <c r="AP701" s="2263"/>
      <c r="AQ701" s="2263"/>
      <c r="AR701" s="2264">
        <f>SUM(AS18:AS700)</f>
        <v>3328154000</v>
      </c>
      <c r="AS701" s="2264"/>
      <c r="AT701" s="2264"/>
    </row>
    <row r="702" spans="36:46" ht="28.5">
      <c r="AJ702" s="2263" t="s">
        <v>2928</v>
      </c>
      <c r="AK702" s="2263"/>
      <c r="AL702" s="2263"/>
      <c r="AM702" s="2263"/>
      <c r="AN702" s="2263"/>
      <c r="AO702" s="2263"/>
      <c r="AP702" s="2263"/>
      <c r="AQ702" s="2263"/>
      <c r="AR702" s="2264">
        <f>AR701*10%</f>
        <v>332815400</v>
      </c>
      <c r="AS702" s="2264"/>
      <c r="AT702" s="2264"/>
    </row>
    <row r="703" spans="36:46" ht="28.5">
      <c r="AJ703" s="2263" t="s">
        <v>2929</v>
      </c>
      <c r="AK703" s="2263"/>
      <c r="AL703" s="2263"/>
      <c r="AM703" s="2263"/>
      <c r="AN703" s="2263"/>
      <c r="AO703" s="2263"/>
      <c r="AP703" s="2263"/>
      <c r="AQ703" s="2263"/>
      <c r="AR703" s="2264">
        <f>AR701+AR702</f>
        <v>3660969400</v>
      </c>
      <c r="AS703" s="2264"/>
      <c r="AT703" s="2264"/>
    </row>
    <row r="704" spans="36:46" ht="28.5">
      <c r="AJ704" s="2030"/>
      <c r="AK704" s="2265" t="s">
        <v>2930</v>
      </c>
      <c r="AL704" s="2265"/>
      <c r="AM704" s="2265"/>
      <c r="AN704" s="1899"/>
      <c r="AO704" s="2031"/>
      <c r="AP704" s="2032" t="s">
        <v>2931</v>
      </c>
      <c r="AQ704" s="2031"/>
      <c r="AR704" s="2033"/>
      <c r="AS704" s="2034"/>
      <c r="AT704" s="2035"/>
    </row>
    <row r="705" spans="36:46">
      <c r="AJ705" s="2036"/>
      <c r="AK705" s="2253" t="s">
        <v>2932</v>
      </c>
      <c r="AL705" s="2253"/>
      <c r="AM705" s="2253"/>
      <c r="AN705" s="1899"/>
      <c r="AO705" s="2037"/>
      <c r="AP705" s="2038" t="s">
        <v>2933</v>
      </c>
      <c r="AQ705" s="2037"/>
      <c r="AR705" s="2037"/>
      <c r="AS705" s="2039"/>
      <c r="AT705" s="2035"/>
    </row>
    <row r="706" spans="36:46">
      <c r="AJ706" s="2036"/>
      <c r="AK706" s="2253" t="s">
        <v>2934</v>
      </c>
      <c r="AL706" s="2253"/>
      <c r="AM706" s="2253"/>
      <c r="AN706" s="1899"/>
      <c r="AO706" s="2037"/>
      <c r="AP706" s="2038" t="s">
        <v>2935</v>
      </c>
      <c r="AQ706" s="2037"/>
      <c r="AR706" s="2037"/>
      <c r="AS706" s="2040"/>
      <c r="AT706" s="2035"/>
    </row>
    <row r="707" spans="36:46">
      <c r="AJ707" s="2041"/>
      <c r="AK707" s="2254" t="s">
        <v>2936</v>
      </c>
      <c r="AL707" s="2254"/>
      <c r="AM707" s="2254"/>
      <c r="AN707" s="1899"/>
      <c r="AO707" s="2037"/>
      <c r="AP707" s="2038" t="s">
        <v>2937</v>
      </c>
      <c r="AQ707" s="2037"/>
      <c r="AR707" s="2037"/>
      <c r="AS707" s="2037"/>
      <c r="AT707" s="2042"/>
    </row>
    <row r="708" spans="36:46">
      <c r="AJ708" s="2043"/>
      <c r="AK708" s="2254" t="s">
        <v>2938</v>
      </c>
      <c r="AL708" s="2254"/>
      <c r="AM708" s="2254"/>
      <c r="AN708" s="1899"/>
      <c r="AO708" s="2037"/>
      <c r="AP708" s="2038" t="s">
        <v>2939</v>
      </c>
      <c r="AQ708" s="2037"/>
      <c r="AR708" s="2037"/>
      <c r="AS708" s="2037"/>
      <c r="AT708" s="2044"/>
    </row>
    <row r="709" spans="36:46">
      <c r="AJ709" s="2045"/>
      <c r="AK709" s="2254" t="s">
        <v>2940</v>
      </c>
      <c r="AL709" s="2254"/>
      <c r="AM709" s="2254"/>
      <c r="AN709" s="1899"/>
      <c r="AO709" s="2037"/>
      <c r="AP709" s="2255" t="s">
        <v>2941</v>
      </c>
      <c r="AQ709" s="2255"/>
      <c r="AR709" s="2255"/>
      <c r="AS709" s="2255"/>
      <c r="AT709" s="2255"/>
    </row>
    <row r="710" spans="36:46">
      <c r="AJ710" s="2045"/>
      <c r="AK710" s="2046" t="s">
        <v>2942</v>
      </c>
      <c r="AL710" s="2046"/>
      <c r="AM710" s="2046"/>
      <c r="AN710" s="1899"/>
      <c r="AO710" s="2046"/>
      <c r="AP710" s="2255"/>
      <c r="AQ710" s="2255"/>
      <c r="AR710" s="2255"/>
      <c r="AS710" s="2255"/>
      <c r="AT710" s="2255"/>
    </row>
    <row r="711" spans="36:46">
      <c r="AJ711" s="2045"/>
      <c r="AK711" s="2038" t="s">
        <v>2943</v>
      </c>
      <c r="AL711" s="2038"/>
      <c r="AM711" s="2045"/>
      <c r="AN711" s="2045"/>
      <c r="AO711" s="2047"/>
      <c r="AP711" s="2045"/>
      <c r="AQ711" s="2048"/>
      <c r="AR711" s="2049"/>
      <c r="AS711" s="2049"/>
      <c r="AT711" s="2050"/>
    </row>
    <row r="712" spans="36:46">
      <c r="AJ712" s="2045"/>
      <c r="AK712" s="2254" t="s">
        <v>2944</v>
      </c>
      <c r="AL712" s="2254"/>
      <c r="AM712" s="2254"/>
      <c r="AN712" s="2045"/>
      <c r="AO712" s="2045"/>
      <c r="AP712" s="2045"/>
      <c r="AQ712" s="2048"/>
      <c r="AR712" s="2051"/>
      <c r="AS712" s="2051"/>
      <c r="AT712" s="1899"/>
    </row>
    <row r="713" spans="36:46">
      <c r="AJ713" s="2031" t="str">
        <f>AL8</f>
        <v>CÔNG TY CỔ PHẦN CÔNG NGHIỆP NẶNG IBS</v>
      </c>
      <c r="AK713" s="1899"/>
      <c r="AL713" s="1899"/>
      <c r="AM713" s="2045"/>
      <c r="AN713" s="2045"/>
      <c r="AO713" s="2045"/>
      <c r="AP713" s="1899"/>
      <c r="AQ713" s="2048"/>
      <c r="AR713" s="1899"/>
      <c r="AS713" s="1899"/>
      <c r="AT713" s="2052" t="str">
        <f>AJ2</f>
        <v>CÔNG TY TNHH SX TM CƠ KHÍ KHANG THỊNH</v>
      </c>
    </row>
    <row r="714" spans="36:46">
      <c r="AJ714" s="2045"/>
      <c r="AK714" s="1899"/>
      <c r="AL714" s="1899"/>
      <c r="AM714" s="2045"/>
      <c r="AN714" s="2045"/>
      <c r="AO714" s="2045"/>
      <c r="AP714" s="2045"/>
      <c r="AQ714" s="2048"/>
      <c r="AR714" s="1899"/>
      <c r="AS714" s="1899"/>
      <c r="AT714" s="1899"/>
    </row>
    <row r="715" spans="36:46">
      <c r="AJ715" s="2045"/>
      <c r="AK715" s="1899"/>
      <c r="AL715" s="1899"/>
      <c r="AM715" s="2045"/>
      <c r="AN715" s="2045"/>
      <c r="AO715" s="2045"/>
      <c r="AP715" s="2045"/>
      <c r="AQ715" s="2048"/>
      <c r="AR715" s="1899"/>
      <c r="AS715" s="1899"/>
      <c r="AT715" s="1899"/>
    </row>
    <row r="716" spans="36:46">
      <c r="AJ716" s="2045"/>
      <c r="AK716" s="1899"/>
      <c r="AL716" s="2053"/>
      <c r="AM716" s="2054"/>
      <c r="AN716" s="2045"/>
      <c r="AO716" s="2045"/>
      <c r="AP716" s="2045"/>
      <c r="AQ716" s="2048"/>
      <c r="AR716" s="1899"/>
      <c r="AS716" s="1899"/>
      <c r="AT716" s="1899"/>
    </row>
    <row r="717" spans="36:46">
      <c r="AJ717" s="2045"/>
      <c r="AK717" s="1899"/>
      <c r="AL717" s="1899"/>
      <c r="AM717" s="2045"/>
      <c r="AN717" s="2045"/>
      <c r="AO717" s="2045"/>
      <c r="AP717" s="2045"/>
      <c r="AQ717" s="2048"/>
      <c r="AR717" s="1899"/>
      <c r="AS717" s="1899"/>
      <c r="AT717" s="1899"/>
    </row>
    <row r="718" spans="36:46">
      <c r="AJ718" s="2045"/>
      <c r="AK718" s="1899"/>
      <c r="AL718" s="1899"/>
      <c r="AM718" s="2045"/>
      <c r="AN718" s="2045"/>
      <c r="AO718" s="2045"/>
      <c r="AP718" s="2045"/>
      <c r="AQ718" s="2048"/>
      <c r="AR718" s="1899"/>
      <c r="AS718" s="1899"/>
      <c r="AT718" s="1899"/>
    </row>
    <row r="719" spans="36:46">
      <c r="AJ719" s="2045"/>
      <c r="AK719" s="1899"/>
      <c r="AL719" s="1899"/>
      <c r="AM719" s="2045"/>
      <c r="AN719" s="2045"/>
      <c r="AO719" s="2045"/>
      <c r="AP719" s="2045"/>
      <c r="AQ719" s="2048"/>
      <c r="AR719" s="1899"/>
      <c r="AS719" s="1899"/>
      <c r="AT719" s="1899"/>
    </row>
    <row r="720" spans="36:46">
      <c r="AJ720" s="2045"/>
      <c r="AK720" s="1899"/>
      <c r="AL720" s="1899"/>
      <c r="AM720" s="2045"/>
      <c r="AN720" s="2045"/>
      <c r="AO720" s="2045"/>
      <c r="AP720" s="2045"/>
      <c r="AQ720" s="2048"/>
      <c r="AR720" s="1899"/>
      <c r="AS720" s="1899"/>
      <c r="AT720" s="1899"/>
    </row>
    <row r="721" spans="36:46">
      <c r="AJ721" s="2055"/>
      <c r="AK721" s="1899"/>
      <c r="AL721" s="2031"/>
      <c r="AM721" s="2056"/>
      <c r="AN721" s="2031"/>
      <c r="AO721" s="2031"/>
      <c r="AP721" s="2031"/>
      <c r="AQ721" s="2057"/>
      <c r="AR721" s="2252"/>
      <c r="AS721" s="2252"/>
      <c r="AT721" s="2252"/>
    </row>
    <row r="722" spans="36:46">
      <c r="AJ722" s="1899"/>
      <c r="AK722" s="1899"/>
      <c r="AL722" s="1899"/>
      <c r="AM722" s="1899"/>
      <c r="AN722" s="1899"/>
      <c r="AO722" s="1899"/>
      <c r="AP722" s="1899"/>
      <c r="AQ722" s="1899"/>
      <c r="AR722" s="1899"/>
      <c r="AS722" s="1899"/>
      <c r="AT722" s="1899"/>
    </row>
    <row r="723" spans="36:46">
      <c r="AJ723" s="1899"/>
      <c r="AK723" s="1899"/>
      <c r="AL723" s="1899"/>
      <c r="AM723" s="1899"/>
      <c r="AN723" s="1899"/>
      <c r="AO723" s="1899"/>
      <c r="AP723" s="1899"/>
      <c r="AQ723" s="2058"/>
      <c r="AR723" s="1899"/>
      <c r="AS723" s="1899"/>
      <c r="AT723" s="2051"/>
    </row>
    <row r="724" spans="36:46">
      <c r="AJ724" s="1899"/>
      <c r="AK724" s="1899"/>
      <c r="AL724" s="1899"/>
      <c r="AM724" s="2058"/>
      <c r="AN724" s="1899"/>
      <c r="AO724" s="1899"/>
      <c r="AP724" s="1899"/>
      <c r="AQ724" s="2058"/>
      <c r="AR724" s="1899"/>
      <c r="AS724" s="1899"/>
      <c r="AT724" s="2058"/>
    </row>
    <row r="725" spans="36:46">
      <c r="AJ725" s="1899"/>
      <c r="AK725" s="1899"/>
      <c r="AL725" s="1899"/>
      <c r="AM725" s="2058"/>
      <c r="AN725" s="1899"/>
      <c r="AO725" s="1899"/>
      <c r="AP725" s="1899"/>
      <c r="AQ725" s="2058"/>
      <c r="AR725" s="1899"/>
      <c r="AS725" s="1899"/>
      <c r="AT725" s="2059"/>
    </row>
    <row r="726" spans="36:46">
      <c r="AJ726" s="1899"/>
      <c r="AK726" s="1899"/>
      <c r="AL726" s="1899"/>
      <c r="AM726" s="2058"/>
      <c r="AN726" s="1899"/>
      <c r="AO726" s="1899"/>
      <c r="AP726" s="1899"/>
      <c r="AQ726" s="2058"/>
      <c r="AR726" s="1899"/>
      <c r="AS726" s="1899"/>
      <c r="AT726" s="1899"/>
    </row>
    <row r="727" spans="36:46">
      <c r="AJ727" s="1899"/>
      <c r="AK727" s="1899"/>
      <c r="AL727" s="1899"/>
      <c r="AM727" s="2058"/>
      <c r="AN727" s="1899"/>
      <c r="AO727" s="1899"/>
      <c r="AP727" s="1899"/>
      <c r="AQ727" s="2058"/>
      <c r="AR727" s="2058"/>
      <c r="AS727" s="1899"/>
      <c r="AT727" s="2051"/>
    </row>
    <row r="728" spans="36:46">
      <c r="AJ728" s="1899"/>
      <c r="AK728" s="1899"/>
      <c r="AL728" s="1899"/>
      <c r="AM728" s="1899"/>
      <c r="AN728" s="1899"/>
      <c r="AO728" s="1899"/>
      <c r="AP728" s="1899"/>
      <c r="AQ728" s="2058"/>
      <c r="AR728" s="2055"/>
      <c r="AS728" s="2055"/>
      <c r="AT728" s="2060"/>
    </row>
    <row r="729" spans="36:46">
      <c r="AJ729" s="1899"/>
      <c r="AK729" s="1899"/>
      <c r="AL729" s="1899"/>
      <c r="AM729" s="1899"/>
      <c r="AN729" s="1899"/>
      <c r="AO729" s="1899"/>
      <c r="AP729" s="1899"/>
      <c r="AQ729" s="2058"/>
      <c r="AR729" s="2055"/>
      <c r="AS729" s="2055"/>
      <c r="AT729" s="1899"/>
    </row>
    <row r="730" spans="36:46">
      <c r="AJ730" s="1899"/>
      <c r="AK730" s="1899"/>
      <c r="AL730" s="1899"/>
      <c r="AM730" s="1899"/>
      <c r="AN730" s="1899"/>
      <c r="AO730" s="1899"/>
      <c r="AP730" s="1899"/>
      <c r="AQ730" s="2058"/>
      <c r="AR730" s="1899"/>
      <c r="AS730" s="1899"/>
      <c r="AT730" s="1899"/>
    </row>
    <row r="731" spans="36:46">
      <c r="AJ731" s="1899"/>
      <c r="AK731" s="1899"/>
      <c r="AL731" s="1899"/>
      <c r="AM731" s="1899"/>
      <c r="AN731" s="1899"/>
      <c r="AO731" s="1899"/>
      <c r="AP731" s="1899"/>
      <c r="AQ731" s="2058"/>
      <c r="AR731" s="1899"/>
      <c r="AS731" s="1899"/>
      <c r="AT731" s="1899"/>
    </row>
    <row r="732" spans="36:46">
      <c r="AJ732" s="1899"/>
      <c r="AK732" s="1899"/>
      <c r="AL732" s="1899"/>
      <c r="AM732" s="1899"/>
      <c r="AN732" s="1899"/>
      <c r="AO732" s="1899"/>
      <c r="AP732" s="1899"/>
      <c r="AQ732" s="2058"/>
      <c r="AR732" s="1899"/>
      <c r="AS732" s="1899"/>
      <c r="AT732" s="1899"/>
    </row>
    <row r="733" spans="36:46">
      <c r="AJ733" s="1899"/>
      <c r="AK733" s="1899"/>
      <c r="AL733" s="1899"/>
      <c r="AM733" s="1899"/>
      <c r="AN733" s="1899"/>
      <c r="AO733" s="1899"/>
      <c r="AP733" s="1899"/>
      <c r="AQ733" s="2058"/>
      <c r="AR733" s="1899"/>
      <c r="AS733" s="1899"/>
      <c r="AT733" s="1899"/>
    </row>
    <row r="734" spans="36:46">
      <c r="AJ734" s="1899"/>
      <c r="AK734" s="1899"/>
      <c r="AL734" s="1899"/>
      <c r="AM734" s="1899"/>
      <c r="AN734" s="1899"/>
      <c r="AO734" s="1899"/>
      <c r="AP734" s="1899"/>
      <c r="AQ734" s="2058"/>
      <c r="AR734" s="1899"/>
      <c r="AS734" s="1899"/>
      <c r="AT734" s="1899"/>
    </row>
    <row r="735" spans="36:46">
      <c r="AJ735" s="1899"/>
      <c r="AK735" s="1899"/>
      <c r="AL735" s="1899"/>
      <c r="AM735" s="1899"/>
      <c r="AN735" s="1899"/>
      <c r="AO735" s="1899"/>
      <c r="AP735" s="1899"/>
      <c r="AQ735" s="2058"/>
      <c r="AR735" s="1899"/>
      <c r="AS735" s="1899"/>
      <c r="AT735" s="1899"/>
    </row>
    <row r="736" spans="36:46">
      <c r="AJ736" s="1899"/>
      <c r="AK736" s="1899"/>
      <c r="AL736" s="1899"/>
      <c r="AM736" s="1899"/>
      <c r="AN736" s="1899"/>
      <c r="AO736" s="1899"/>
      <c r="AP736" s="1899"/>
      <c r="AQ736" s="2058"/>
      <c r="AR736" s="1899"/>
      <c r="AS736" s="1899"/>
      <c r="AT736" s="1899"/>
    </row>
    <row r="737" spans="36:46">
      <c r="AJ737" s="1899"/>
      <c r="AK737" s="1899"/>
      <c r="AL737" s="1899"/>
      <c r="AM737" s="1899"/>
      <c r="AN737" s="1899"/>
      <c r="AO737" s="1899"/>
      <c r="AP737" s="1899"/>
      <c r="AQ737" s="2058"/>
      <c r="AR737" s="1899"/>
      <c r="AS737" s="1899"/>
      <c r="AT737" s="1899"/>
    </row>
    <row r="738" spans="36:46">
      <c r="AJ738" s="1899"/>
      <c r="AK738" s="1899"/>
      <c r="AL738" s="1899"/>
      <c r="AM738" s="1899"/>
      <c r="AN738" s="1899"/>
      <c r="AO738" s="1899"/>
      <c r="AP738" s="1899"/>
      <c r="AQ738" s="2058"/>
      <c r="AR738" s="1899"/>
      <c r="AS738" s="1899"/>
      <c r="AT738" s="1899"/>
    </row>
    <row r="739" spans="36:46">
      <c r="AJ739" s="1899"/>
      <c r="AK739" s="1899"/>
      <c r="AL739" s="1899"/>
      <c r="AM739" s="1899"/>
      <c r="AN739" s="1899"/>
      <c r="AO739" s="1899"/>
      <c r="AP739" s="1899"/>
      <c r="AQ739" s="2058">
        <v>30</v>
      </c>
      <c r="AR739" s="1899"/>
      <c r="AS739" s="1899"/>
    </row>
    <row r="740" spans="36:46">
      <c r="AJ740" s="1899"/>
      <c r="AK740" s="1899"/>
      <c r="AL740" s="1899"/>
      <c r="AM740" s="1899"/>
      <c r="AN740" s="1899"/>
      <c r="AO740" s="1899"/>
      <c r="AP740" s="1899"/>
      <c r="AQ740" s="2058">
        <v>3</v>
      </c>
      <c r="AR740" s="1899"/>
      <c r="AS740" s="1899"/>
    </row>
    <row r="741" spans="36:46">
      <c r="AJ741" s="1899"/>
      <c r="AK741" s="1899"/>
      <c r="AL741" s="1899"/>
      <c r="AM741" s="1899"/>
      <c r="AN741" s="1899"/>
      <c r="AO741" s="1899"/>
      <c r="AP741" s="1899"/>
      <c r="AQ741" s="2058"/>
      <c r="AR741" s="1899"/>
      <c r="AS741" s="1899"/>
    </row>
  </sheetData>
  <mergeCells count="70">
    <mergeCell ref="A1:U1"/>
    <mergeCell ref="Z1:AG1"/>
    <mergeCell ref="Z2:AG2"/>
    <mergeCell ref="AJ2:AT2"/>
    <mergeCell ref="Z3:AG3"/>
    <mergeCell ref="AJ3:AT3"/>
    <mergeCell ref="Z4:AG4"/>
    <mergeCell ref="AJ4:AT4"/>
    <mergeCell ref="B5:K6"/>
    <mergeCell ref="Z5:AF5"/>
    <mergeCell ref="AJ5:AT5"/>
    <mergeCell ref="Z6:AC6"/>
    <mergeCell ref="AJ6:AT6"/>
    <mergeCell ref="Z7:AC7"/>
    <mergeCell ref="C8:F8"/>
    <mergeCell ref="G8:I8"/>
    <mergeCell ref="K8:M8"/>
    <mergeCell ref="N8:P8"/>
    <mergeCell ref="Q8:S8"/>
    <mergeCell ref="T8:T10"/>
    <mergeCell ref="U8:U10"/>
    <mergeCell ref="G9:G10"/>
    <mergeCell ref="H9:H10"/>
    <mergeCell ref="AL9:AN9"/>
    <mergeCell ref="A9:A10"/>
    <mergeCell ref="B9:B10"/>
    <mergeCell ref="C9:C10"/>
    <mergeCell ref="D9:D10"/>
    <mergeCell ref="E9:E10"/>
    <mergeCell ref="F9:F10"/>
    <mergeCell ref="A18:B18"/>
    <mergeCell ref="D18:H18"/>
    <mergeCell ref="I18:U18"/>
    <mergeCell ref="AA18:AE18"/>
    <mergeCell ref="I9:I10"/>
    <mergeCell ref="J9:J10"/>
    <mergeCell ref="K9:M9"/>
    <mergeCell ref="N9:P9"/>
    <mergeCell ref="Q9:S9"/>
    <mergeCell ref="U12:U15"/>
    <mergeCell ref="AM13:AO13"/>
    <mergeCell ref="AA16:AE16"/>
    <mergeCell ref="AA17:AE17"/>
    <mergeCell ref="AJ17:AT17"/>
    <mergeCell ref="K19:M19"/>
    <mergeCell ref="O19:Q19"/>
    <mergeCell ref="Z19:AC19"/>
    <mergeCell ref="AE30:AG30"/>
    <mergeCell ref="Z31:AD31"/>
    <mergeCell ref="AE31:AG31"/>
    <mergeCell ref="AK705:AM705"/>
    <mergeCell ref="Z32:AD32"/>
    <mergeCell ref="AJ301:AT301"/>
    <mergeCell ref="AJ586:AT586"/>
    <mergeCell ref="AJ593:AT593"/>
    <mergeCell ref="AJ691:AT691"/>
    <mergeCell ref="AJ701:AQ701"/>
    <mergeCell ref="AR701:AT701"/>
    <mergeCell ref="AJ702:AQ702"/>
    <mergeCell ref="AR702:AT702"/>
    <mergeCell ref="AJ703:AQ703"/>
    <mergeCell ref="AR703:AT703"/>
    <mergeCell ref="AK704:AM704"/>
    <mergeCell ref="AR721:AT721"/>
    <mergeCell ref="AK706:AM706"/>
    <mergeCell ref="AK707:AM707"/>
    <mergeCell ref="AK708:AM708"/>
    <mergeCell ref="AK709:AM709"/>
    <mergeCell ref="AP709:AT710"/>
    <mergeCell ref="AK712:AM712"/>
  </mergeCells>
  <printOptions horizontalCentered="1"/>
  <pageMargins left="0.17" right="0.17" top="0.3" bottom="0.17" header="0.17" footer="0.17"/>
  <pageSetup paperSize="8" scale="41" fitToHeight="11111"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603B66-04EF-489B-AA9A-4A0B4D07899D}">
  <sheetPr>
    <pageSetUpPr fitToPage="1"/>
  </sheetPr>
  <dimension ref="A1:U25"/>
  <sheetViews>
    <sheetView view="pageBreakPreview" topLeftCell="A7" zoomScale="55" zoomScaleNormal="70" zoomScaleSheetLayoutView="55" workbookViewId="0">
      <selection activeCell="A19" sqref="A19:O19"/>
    </sheetView>
  </sheetViews>
  <sheetFormatPr defaultColWidth="18.5" defaultRowHeight="18"/>
  <cols>
    <col min="1" max="1" width="25.5" style="1226" customWidth="1"/>
    <col min="2" max="2" width="36.296875" style="1225" customWidth="1"/>
    <col min="3" max="3" width="44" style="1225" customWidth="1"/>
    <col min="4" max="4" width="23.09765625" style="1225" customWidth="1"/>
    <col min="5" max="5" width="16.69921875" style="1225" customWidth="1"/>
    <col min="6" max="6" width="11.3984375" style="1225" customWidth="1"/>
    <col min="7" max="8" width="10.19921875" style="1225" customWidth="1"/>
    <col min="9" max="9" width="13.3984375" style="1225" customWidth="1"/>
    <col min="10" max="10" width="14" style="1225" customWidth="1"/>
    <col min="11" max="11" width="28.296875" style="1225" customWidth="1"/>
    <col min="12" max="12" width="25.796875" style="1225" customWidth="1"/>
    <col min="13" max="13" width="16.8984375" style="1225" customWidth="1"/>
    <col min="14" max="14" width="19.796875" style="1226" customWidth="1"/>
    <col min="15" max="15" width="22.5" style="1225" customWidth="1"/>
    <col min="16" max="16" width="26.59765625" style="1225" bestFit="1" customWidth="1"/>
    <col min="17" max="16384" width="18.5" style="1225"/>
  </cols>
  <sheetData>
    <row r="1" spans="1:16" ht="51.65" customHeight="1">
      <c r="A1" s="2278" t="s">
        <v>910</v>
      </c>
      <c r="B1" s="2278"/>
      <c r="C1" s="2278"/>
      <c r="D1" s="2278"/>
      <c r="E1" s="2278"/>
      <c r="F1" s="2278"/>
      <c r="G1" s="2278"/>
      <c r="H1" s="2278"/>
      <c r="I1" s="2278"/>
      <c r="J1" s="2278"/>
      <c r="K1" s="2278"/>
      <c r="L1" s="2278"/>
      <c r="M1" s="2278"/>
      <c r="N1" s="2278"/>
      <c r="O1" s="607"/>
    </row>
    <row r="2" spans="1:16" ht="25.5" customHeight="1"/>
    <row r="3" spans="1:16" ht="26" customHeight="1">
      <c r="A3" s="608" t="s">
        <v>911</v>
      </c>
      <c r="B3" s="609" t="s">
        <v>937</v>
      </c>
      <c r="C3" s="610"/>
      <c r="D3" s="610"/>
      <c r="E3" s="610"/>
      <c r="F3" s="610"/>
      <c r="G3" s="610"/>
      <c r="H3" s="610"/>
      <c r="I3" s="610"/>
      <c r="J3" s="1227"/>
      <c r="K3" s="1227"/>
      <c r="L3" s="1227"/>
      <c r="M3" s="1227"/>
      <c r="N3" s="1228"/>
      <c r="O3" s="1227"/>
      <c r="P3" s="1229"/>
    </row>
    <row r="4" spans="1:16" ht="15" customHeight="1">
      <c r="A4" s="612" t="s">
        <v>912</v>
      </c>
      <c r="B4" s="613"/>
      <c r="C4" s="614"/>
      <c r="D4" s="614"/>
      <c r="E4" s="614"/>
      <c r="F4" s="614"/>
      <c r="G4" s="614"/>
      <c r="H4" s="614"/>
      <c r="I4" s="614"/>
      <c r="J4" s="1230"/>
      <c r="K4" s="1230"/>
      <c r="L4" s="1230"/>
      <c r="M4" s="1230"/>
      <c r="N4" s="1231"/>
      <c r="O4" s="1230"/>
      <c r="P4" s="1232"/>
    </row>
    <row r="5" spans="1:16" ht="15" customHeight="1">
      <c r="A5" s="608" t="s">
        <v>913</v>
      </c>
      <c r="B5" s="2279" t="s">
        <v>1654</v>
      </c>
      <c r="C5" s="2280"/>
      <c r="D5" s="2280"/>
      <c r="E5" s="2280"/>
      <c r="F5" s="2280"/>
      <c r="G5" s="2280"/>
      <c r="H5" s="2280"/>
      <c r="I5" s="2280"/>
      <c r="J5" s="2280"/>
      <c r="K5" s="2280"/>
      <c r="L5" s="2280"/>
      <c r="M5" s="2280"/>
      <c r="N5" s="1228"/>
      <c r="P5" s="1233"/>
    </row>
    <row r="6" spans="1:16" ht="15" customHeight="1">
      <c r="A6" s="612" t="s">
        <v>914</v>
      </c>
      <c r="B6" s="2281"/>
      <c r="C6" s="2282"/>
      <c r="D6" s="2282"/>
      <c r="E6" s="2282"/>
      <c r="F6" s="2282"/>
      <c r="G6" s="2282"/>
      <c r="H6" s="2282"/>
      <c r="I6" s="2282"/>
      <c r="J6" s="2282"/>
      <c r="K6" s="2282"/>
      <c r="L6" s="2282"/>
      <c r="M6" s="2282"/>
      <c r="N6" s="1231"/>
      <c r="O6" s="1230"/>
      <c r="P6" s="1232"/>
    </row>
    <row r="8" spans="1:16" ht="48" customHeight="1">
      <c r="A8" s="616" t="s">
        <v>823</v>
      </c>
      <c r="B8" s="616" t="s">
        <v>915</v>
      </c>
      <c r="C8" s="2283" t="s">
        <v>916</v>
      </c>
      <c r="D8" s="2283"/>
      <c r="E8" s="2283"/>
      <c r="F8" s="2283"/>
      <c r="G8" s="616"/>
      <c r="H8" s="616"/>
      <c r="I8" s="2284" t="s">
        <v>871</v>
      </c>
      <c r="J8" s="2284"/>
      <c r="K8" s="2284"/>
      <c r="L8" s="617" t="s">
        <v>951</v>
      </c>
      <c r="M8" s="2283" t="s">
        <v>1148</v>
      </c>
      <c r="N8" s="2285"/>
      <c r="O8" s="2285"/>
      <c r="P8" s="2283" t="s">
        <v>917</v>
      </c>
    </row>
    <row r="9" spans="1:16" ht="39.5" customHeight="1">
      <c r="A9" s="2277" t="s">
        <v>939</v>
      </c>
      <c r="B9" s="2277" t="s">
        <v>940</v>
      </c>
      <c r="C9" s="2277" t="s">
        <v>12</v>
      </c>
      <c r="D9" s="2277" t="s">
        <v>13</v>
      </c>
      <c r="E9" s="2277" t="s">
        <v>1351</v>
      </c>
      <c r="F9" s="2277" t="s">
        <v>1092</v>
      </c>
      <c r="G9" s="2277" t="s">
        <v>1091</v>
      </c>
      <c r="H9" s="2277" t="s">
        <v>1653</v>
      </c>
      <c r="I9" s="2286" t="s">
        <v>660</v>
      </c>
      <c r="J9" s="2286" t="s">
        <v>661</v>
      </c>
      <c r="K9" s="2286" t="s">
        <v>662</v>
      </c>
      <c r="L9" s="2286" t="s">
        <v>662</v>
      </c>
      <c r="M9" s="2288" t="s">
        <v>1121</v>
      </c>
      <c r="N9" s="2289"/>
      <c r="O9" s="2290"/>
      <c r="P9" s="2283"/>
    </row>
    <row r="10" spans="1:16" ht="73" customHeight="1">
      <c r="A10" s="2277"/>
      <c r="B10" s="2277"/>
      <c r="C10" s="2277"/>
      <c r="D10" s="2277"/>
      <c r="E10" s="2277"/>
      <c r="F10" s="2277"/>
      <c r="G10" s="2277"/>
      <c r="H10" s="2277"/>
      <c r="I10" s="2286"/>
      <c r="J10" s="2286"/>
      <c r="K10" s="2286"/>
      <c r="L10" s="2286"/>
      <c r="M10" s="848" t="s">
        <v>945</v>
      </c>
      <c r="N10" s="848" t="s">
        <v>1485</v>
      </c>
      <c r="O10" s="848" t="s">
        <v>1100</v>
      </c>
      <c r="P10" s="2283"/>
    </row>
    <row r="11" spans="1:16" s="1234" customFormat="1" ht="50" customHeight="1">
      <c r="A11" s="1244" t="s">
        <v>365</v>
      </c>
      <c r="B11" s="1245" t="s">
        <v>132</v>
      </c>
      <c r="C11" s="1246"/>
      <c r="D11" s="1247"/>
      <c r="E11" s="1247"/>
      <c r="F11" s="1246"/>
      <c r="G11" s="1244"/>
      <c r="H11" s="1244"/>
      <c r="I11" s="1248" t="s">
        <v>416</v>
      </c>
      <c r="J11" s="1248" t="s">
        <v>416</v>
      </c>
      <c r="K11" s="1249">
        <f>'DT03 (TM)'!G6</f>
        <v>57151444015.972847</v>
      </c>
      <c r="L11" s="1249">
        <f>'Tổng hợp'!J19</f>
        <v>47616213135.280258</v>
      </c>
      <c r="M11" s="1250"/>
      <c r="N11" s="1250"/>
      <c r="O11" s="1250">
        <f>SUM(O12:O17)</f>
        <v>89770000</v>
      </c>
      <c r="P11" s="1251">
        <f>K11-L11-O11</f>
        <v>9445460880.6925888</v>
      </c>
    </row>
    <row r="12" spans="1:16" s="1261" customFormat="1" ht="50" customHeight="1">
      <c r="A12" s="1255" t="s">
        <v>1640</v>
      </c>
      <c r="B12" s="1255" t="str">
        <f>VLOOKUP(A12,'25-VPI-I-095'!L:N,3,0)</f>
        <v>EXPANDED_METAL_3/4"_#16_FLATTENED</v>
      </c>
      <c r="C12" s="1256" t="s">
        <v>1646</v>
      </c>
      <c r="D12" s="1256" t="str">
        <f>VLOOKUP(A12,'25-VPI-I-095'!L:R,4,0)</f>
        <v>SS400-MẠ KẼM</v>
      </c>
      <c r="E12" s="1257" t="s">
        <v>41</v>
      </c>
      <c r="F12" s="1262">
        <f>H12*1.1219*1.632</f>
        <v>73.237631999999991</v>
      </c>
      <c r="G12" s="2291">
        <f>VLOOKUP(A12,'25-VPI-I-095'!L6:DF319,89,0)</f>
        <v>0</v>
      </c>
      <c r="H12" s="1258">
        <v>40</v>
      </c>
      <c r="I12" s="888" t="s">
        <v>416</v>
      </c>
      <c r="J12" s="888" t="s">
        <v>416</v>
      </c>
      <c r="K12" s="888" t="s">
        <v>416</v>
      </c>
      <c r="L12" s="888" t="s">
        <v>416</v>
      </c>
      <c r="M12" s="888" t="s">
        <v>930</v>
      </c>
      <c r="N12" s="1259">
        <v>338875</v>
      </c>
      <c r="O12" s="1260">
        <f>N12*H12</f>
        <v>13555000</v>
      </c>
      <c r="P12" s="890" t="s">
        <v>1652</v>
      </c>
    </row>
    <row r="13" spans="1:16" s="1261" customFormat="1" ht="50" customHeight="1">
      <c r="A13" s="1255" t="s">
        <v>1640</v>
      </c>
      <c r="B13" s="1255" t="str">
        <f>VLOOKUP(A13,'25-VPI-I-095'!L:N,3,0)</f>
        <v>EXPANDED_METAL_3/4"_#16_FLATTENED</v>
      </c>
      <c r="C13" s="1256" t="s">
        <v>1647</v>
      </c>
      <c r="D13" s="1256" t="str">
        <f>VLOOKUP(A13,'25-VPI-I-095'!L:R,4,0)</f>
        <v>SS400-MẠ KẼM</v>
      </c>
      <c r="E13" s="1257" t="s">
        <v>41</v>
      </c>
      <c r="F13" s="1262">
        <f>H13*1.1219*2.337</f>
        <v>104.875212</v>
      </c>
      <c r="G13" s="2291"/>
      <c r="H13" s="1258">
        <v>40</v>
      </c>
      <c r="I13" s="888" t="s">
        <v>416</v>
      </c>
      <c r="J13" s="888" t="s">
        <v>416</v>
      </c>
      <c r="K13" s="888" t="s">
        <v>416</v>
      </c>
      <c r="L13" s="888" t="s">
        <v>416</v>
      </c>
      <c r="M13" s="888" t="s">
        <v>930</v>
      </c>
      <c r="N13" s="1259">
        <v>485250</v>
      </c>
      <c r="O13" s="1260">
        <f t="shared" ref="O13:O17" si="0">N13*H13</f>
        <v>19410000</v>
      </c>
      <c r="P13" s="890" t="s">
        <v>1652</v>
      </c>
    </row>
    <row r="14" spans="1:16" s="1261" customFormat="1" ht="50" customHeight="1">
      <c r="A14" s="1255" t="s">
        <v>1640</v>
      </c>
      <c r="B14" s="1255" t="str">
        <f>VLOOKUP(A14,'25-VPI-I-095'!L:N,3,0)</f>
        <v>EXPANDED_METAL_3/4"_#16_FLATTENED</v>
      </c>
      <c r="C14" s="1256" t="s">
        <v>1648</v>
      </c>
      <c r="D14" s="1256" t="str">
        <f>VLOOKUP(A14,'25-VPI-I-095'!L:R,4,0)</f>
        <v>SS400-MẠ KẼM</v>
      </c>
      <c r="E14" s="1257" t="s">
        <v>41</v>
      </c>
      <c r="F14" s="1262">
        <f>H14*1.1219*2.438</f>
        <v>246.16729799999999</v>
      </c>
      <c r="G14" s="2291"/>
      <c r="H14" s="1258">
        <v>90</v>
      </c>
      <c r="I14" s="888" t="s">
        <v>416</v>
      </c>
      <c r="J14" s="888" t="s">
        <v>416</v>
      </c>
      <c r="K14" s="888" t="s">
        <v>416</v>
      </c>
      <c r="L14" s="888" t="s">
        <v>416</v>
      </c>
      <c r="M14" s="888" t="s">
        <v>930</v>
      </c>
      <c r="N14" s="1259">
        <v>506250</v>
      </c>
      <c r="O14" s="1260">
        <f t="shared" si="0"/>
        <v>45562500</v>
      </c>
      <c r="P14" s="890" t="s">
        <v>1652</v>
      </c>
    </row>
    <row r="15" spans="1:16" s="1261" customFormat="1" ht="50" customHeight="1">
      <c r="A15" s="1255" t="s">
        <v>1640</v>
      </c>
      <c r="B15" s="1255" t="str">
        <f>VLOOKUP(A15,'25-VPI-I-095'!L:N,3,0)</f>
        <v>EXPANDED_METAL_3/4"_#16_FLATTENED</v>
      </c>
      <c r="C15" s="1256" t="s">
        <v>1649</v>
      </c>
      <c r="D15" s="1256" t="str">
        <f>VLOOKUP(A15,'25-VPI-I-095'!L:R,4,0)</f>
        <v>SS400-MẠ KẼM</v>
      </c>
      <c r="E15" s="1257" t="s">
        <v>41</v>
      </c>
      <c r="F15" s="1262">
        <f>H15*1.1219*2.75</f>
        <v>12.3409</v>
      </c>
      <c r="G15" s="2291"/>
      <c r="H15" s="1258">
        <v>4</v>
      </c>
      <c r="I15" s="888" t="s">
        <v>416</v>
      </c>
      <c r="J15" s="888" t="s">
        <v>416</v>
      </c>
      <c r="K15" s="888" t="s">
        <v>416</v>
      </c>
      <c r="L15" s="888" t="s">
        <v>416</v>
      </c>
      <c r="M15" s="888" t="s">
        <v>930</v>
      </c>
      <c r="N15" s="1259">
        <v>571125</v>
      </c>
      <c r="O15" s="1260">
        <f t="shared" si="0"/>
        <v>2284500</v>
      </c>
      <c r="P15" s="890" t="s">
        <v>1652</v>
      </c>
    </row>
    <row r="16" spans="1:16" s="1261" customFormat="1" ht="50" customHeight="1">
      <c r="A16" s="1255" t="s">
        <v>1640</v>
      </c>
      <c r="B16" s="1255" t="str">
        <f>VLOOKUP(A16,'25-VPI-I-095'!L:N,3,0)</f>
        <v>EXPANDED_METAL_3/4"_#16_FLATTENED</v>
      </c>
      <c r="C16" s="1256" t="s">
        <v>1650</v>
      </c>
      <c r="D16" s="1256" t="str">
        <f>VLOOKUP(A16,'25-VPI-I-095'!L:R,4,0)</f>
        <v>SS400-MẠ KẼM</v>
      </c>
      <c r="E16" s="1257" t="s">
        <v>41</v>
      </c>
      <c r="F16" s="1262">
        <f>H16*1.1219*2.85</f>
        <v>6.3948299999999998</v>
      </c>
      <c r="G16" s="2291"/>
      <c r="H16" s="1258">
        <v>2</v>
      </c>
      <c r="I16" s="888" t="s">
        <v>416</v>
      </c>
      <c r="J16" s="888" t="s">
        <v>416</v>
      </c>
      <c r="K16" s="888" t="s">
        <v>416</v>
      </c>
      <c r="L16" s="888" t="s">
        <v>416</v>
      </c>
      <c r="M16" s="888" t="s">
        <v>930</v>
      </c>
      <c r="N16" s="1259">
        <v>591750</v>
      </c>
      <c r="O16" s="1260">
        <f t="shared" si="0"/>
        <v>1183500</v>
      </c>
      <c r="P16" s="890" t="s">
        <v>1652</v>
      </c>
    </row>
    <row r="17" spans="1:21" s="1261" customFormat="1" ht="50" customHeight="1">
      <c r="A17" s="1255" t="s">
        <v>1640</v>
      </c>
      <c r="B17" s="1255" t="str">
        <f>VLOOKUP(A17,'25-VPI-I-095'!L:N,3,0)</f>
        <v>EXPANDED_METAL_3/4"_#16_FLATTENED</v>
      </c>
      <c r="C17" s="1256" t="s">
        <v>1651</v>
      </c>
      <c r="D17" s="1256" t="str">
        <f>VLOOKUP(A17,'25-VPI-I-095'!L:R,4,0)</f>
        <v>SS400-MẠ KẼM</v>
      </c>
      <c r="E17" s="1257" t="s">
        <v>41</v>
      </c>
      <c r="F17" s="1262">
        <f>H17*1.1219*3.12</f>
        <v>42.003935999999996</v>
      </c>
      <c r="G17" s="2291"/>
      <c r="H17" s="1258">
        <v>12</v>
      </c>
      <c r="I17" s="888" t="s">
        <v>416</v>
      </c>
      <c r="J17" s="888" t="s">
        <v>416</v>
      </c>
      <c r="K17" s="888" t="s">
        <v>416</v>
      </c>
      <c r="L17" s="888" t="s">
        <v>416</v>
      </c>
      <c r="M17" s="888" t="s">
        <v>930</v>
      </c>
      <c r="N17" s="1259">
        <v>647875</v>
      </c>
      <c r="O17" s="1260">
        <f t="shared" si="0"/>
        <v>7774500</v>
      </c>
      <c r="P17" s="890" t="s">
        <v>1652</v>
      </c>
    </row>
    <row r="18" spans="1:21" s="1224" customFormat="1" ht="50" customHeight="1">
      <c r="A18" s="919"/>
      <c r="B18" s="1252" t="s">
        <v>932</v>
      </c>
      <c r="C18" s="919"/>
      <c r="D18" s="919"/>
      <c r="E18" s="919"/>
      <c r="F18" s="919"/>
      <c r="G18" s="919"/>
      <c r="H18" s="919"/>
      <c r="I18" s="919"/>
      <c r="J18" s="1253"/>
      <c r="K18" s="1253"/>
      <c r="L18" s="1253"/>
      <c r="M18" s="1253"/>
      <c r="N18" s="1254">
        <v>1</v>
      </c>
      <c r="O18" s="1254"/>
      <c r="P18" s="1253"/>
    </row>
    <row r="19" spans="1:21" ht="31" customHeight="1">
      <c r="A19" s="2287" t="s">
        <v>1151</v>
      </c>
      <c r="B19" s="2287"/>
      <c r="C19" s="2287"/>
      <c r="D19" s="2287"/>
      <c r="E19" s="2287"/>
      <c r="F19" s="2287"/>
      <c r="G19" s="2287"/>
      <c r="H19" s="2287"/>
      <c r="I19" s="2287"/>
      <c r="J19" s="2287"/>
      <c r="K19" s="2287"/>
      <c r="L19" s="2287"/>
      <c r="M19" s="2287"/>
      <c r="N19" s="2287"/>
      <c r="O19" s="2287"/>
    </row>
    <row r="20" spans="1:21" ht="55.25" customHeight="1">
      <c r="A20" s="2214" t="s">
        <v>1094</v>
      </c>
      <c r="B20" s="2214"/>
      <c r="D20" s="2214" t="s">
        <v>1102</v>
      </c>
      <c r="E20" s="2214"/>
      <c r="F20" s="2214"/>
      <c r="G20" s="2214"/>
      <c r="H20" s="1241"/>
      <c r="K20" s="2215" t="s">
        <v>935</v>
      </c>
      <c r="L20" s="2215"/>
      <c r="M20" s="2215"/>
      <c r="N20" s="2215"/>
      <c r="O20" s="2215"/>
      <c r="P20" s="2215"/>
      <c r="Q20" s="1243"/>
      <c r="R20" s="1243"/>
      <c r="S20" s="1243"/>
      <c r="T20" s="1243"/>
      <c r="U20" s="1243"/>
    </row>
    <row r="21" spans="1:21" ht="31.5" customHeight="1">
      <c r="B21" s="979"/>
      <c r="C21" s="979"/>
      <c r="D21" s="1234"/>
      <c r="E21" s="1234"/>
      <c r="K21" s="1243" t="s">
        <v>947</v>
      </c>
      <c r="L21" s="1243"/>
      <c r="M21" s="1242" t="s">
        <v>948</v>
      </c>
      <c r="N21" s="1242"/>
      <c r="O21" s="2215" t="s">
        <v>936</v>
      </c>
      <c r="P21" s="2215"/>
      <c r="R21" s="1243"/>
      <c r="S21" s="1243"/>
      <c r="T21" s="1243"/>
      <c r="U21" s="1243"/>
    </row>
    <row r="24" spans="1:21">
      <c r="O24" s="1235"/>
    </row>
    <row r="25" spans="1:21">
      <c r="O25" s="1235"/>
    </row>
  </sheetData>
  <autoFilter ref="P11:P21" xr:uid="{1D603B66-04EF-489B-AA9A-4A0B4D07899D}"/>
  <mergeCells count="25">
    <mergeCell ref="I9:I10"/>
    <mergeCell ref="A20:B20"/>
    <mergeCell ref="K20:P20"/>
    <mergeCell ref="A19:O19"/>
    <mergeCell ref="J9:J10"/>
    <mergeCell ref="K9:K10"/>
    <mergeCell ref="L9:L10"/>
    <mergeCell ref="M9:O9"/>
    <mergeCell ref="G12:G17"/>
    <mergeCell ref="O21:P21"/>
    <mergeCell ref="D20:G20"/>
    <mergeCell ref="H9:H10"/>
    <mergeCell ref="A1:N1"/>
    <mergeCell ref="B5:M6"/>
    <mergeCell ref="C8:F8"/>
    <mergeCell ref="I8:K8"/>
    <mergeCell ref="M8:O8"/>
    <mergeCell ref="P8:P10"/>
    <mergeCell ref="A9:A10"/>
    <mergeCell ref="B9:B10"/>
    <mergeCell ref="C9:C10"/>
    <mergeCell ref="D9:D10"/>
    <mergeCell ref="E9:E10"/>
    <mergeCell ref="F9:F10"/>
    <mergeCell ref="G9:G10"/>
  </mergeCells>
  <pageMargins left="0.17" right="0.17" top="0.3" bottom="0.17" header="0.17" footer="0.17"/>
  <pageSetup paperSize="8" scale="67" fitToHeight="1111"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35B986-A5B7-4C26-B480-00D3C71315A3}">
  <sheetPr>
    <pageSetUpPr fitToPage="1"/>
  </sheetPr>
  <dimension ref="A1:T23"/>
  <sheetViews>
    <sheetView view="pageBreakPreview" topLeftCell="A7" zoomScale="70" zoomScaleNormal="55" zoomScaleSheetLayoutView="70" workbookViewId="0">
      <selection activeCell="A19" sqref="A19:O19"/>
    </sheetView>
  </sheetViews>
  <sheetFormatPr defaultColWidth="18.5" defaultRowHeight="13"/>
  <cols>
    <col min="1" max="1" width="18.5" style="516"/>
    <col min="2" max="2" width="33.19921875" style="504" customWidth="1"/>
    <col min="3" max="3" width="43" style="504" bestFit="1" customWidth="1"/>
    <col min="4" max="4" width="13.59765625" style="504" customWidth="1"/>
    <col min="5" max="5" width="11.3984375" style="504" customWidth="1"/>
    <col min="6" max="6" width="14.69921875" style="504" customWidth="1"/>
    <col min="7" max="7" width="13.3984375" style="504" customWidth="1"/>
    <col min="8" max="8" width="14" style="504" customWidth="1"/>
    <col min="9" max="9" width="22.69921875" style="504" customWidth="1"/>
    <col min="10" max="10" width="20.796875" style="504" bestFit="1" customWidth="1"/>
    <col min="11" max="11" width="9.59765625" style="504" customWidth="1"/>
    <col min="12" max="12" width="15.69921875" style="516" customWidth="1"/>
    <col min="13" max="13" width="15.3984375" style="504" customWidth="1"/>
    <col min="14" max="14" width="12.5" style="504" customWidth="1"/>
    <col min="15" max="15" width="13" style="504" customWidth="1"/>
    <col min="16" max="16" width="11.796875" style="504" customWidth="1"/>
    <col min="17" max="17" width="11" style="504" customWidth="1"/>
    <col min="18" max="18" width="15.09765625" style="504" customWidth="1"/>
    <col min="19" max="19" width="18.19921875" style="504" customWidth="1"/>
    <col min="20" max="20" width="19.3984375" style="504" bestFit="1" customWidth="1"/>
    <col min="21" max="16384" width="18.5" style="504"/>
  </cols>
  <sheetData>
    <row r="1" spans="1:20" ht="51.65" customHeight="1">
      <c r="A1" s="2202" t="s">
        <v>910</v>
      </c>
      <c r="B1" s="2202"/>
      <c r="C1" s="2202"/>
      <c r="D1" s="2202"/>
      <c r="E1" s="2202"/>
      <c r="F1" s="2202"/>
      <c r="G1" s="2202"/>
      <c r="H1" s="2202"/>
      <c r="I1" s="2202"/>
      <c r="J1" s="2202"/>
      <c r="K1" s="2202"/>
      <c r="L1" s="2202"/>
      <c r="M1" s="503"/>
      <c r="N1" s="503"/>
      <c r="O1" s="503"/>
      <c r="P1" s="503"/>
      <c r="Q1" s="503"/>
      <c r="R1" s="503"/>
      <c r="S1" s="503"/>
    </row>
    <row r="3" spans="1:20" ht="26" customHeight="1">
      <c r="A3" s="505" t="s">
        <v>911</v>
      </c>
      <c r="B3" s="670" t="s">
        <v>937</v>
      </c>
      <c r="C3" s="507"/>
      <c r="D3" s="507"/>
      <c r="E3" s="507"/>
      <c r="F3" s="507"/>
      <c r="G3" s="507"/>
      <c r="H3" s="508"/>
      <c r="I3" s="508"/>
      <c r="J3" s="508"/>
      <c r="K3" s="508"/>
      <c r="L3" s="581"/>
      <c r="M3" s="508"/>
      <c r="N3" s="508"/>
      <c r="O3" s="508"/>
      <c r="P3" s="508"/>
      <c r="Q3" s="508"/>
      <c r="R3" s="508"/>
      <c r="S3" s="508"/>
      <c r="T3" s="509"/>
    </row>
    <row r="4" spans="1:20" ht="15" customHeight="1">
      <c r="A4" s="510" t="s">
        <v>912</v>
      </c>
      <c r="B4" s="511"/>
      <c r="C4" s="512"/>
      <c r="D4" s="512"/>
      <c r="E4" s="512"/>
      <c r="F4" s="512"/>
      <c r="G4" s="512"/>
      <c r="H4" s="513"/>
      <c r="I4" s="513"/>
      <c r="J4" s="513"/>
      <c r="K4" s="513"/>
      <c r="L4" s="582"/>
      <c r="M4" s="513"/>
      <c r="N4" s="513"/>
      <c r="O4" s="513"/>
      <c r="P4" s="513"/>
      <c r="Q4" s="513"/>
      <c r="R4" s="513"/>
      <c r="S4" s="513"/>
      <c r="T4" s="514"/>
    </row>
    <row r="5" spans="1:20" ht="15" customHeight="1">
      <c r="A5" s="505" t="s">
        <v>913</v>
      </c>
      <c r="B5" s="2203" t="s">
        <v>2490</v>
      </c>
      <c r="C5" s="2204"/>
      <c r="D5" s="2204"/>
      <c r="E5" s="2204"/>
      <c r="F5" s="2204"/>
      <c r="G5" s="2204"/>
      <c r="H5" s="2204"/>
      <c r="I5" s="2204"/>
      <c r="J5" s="2204"/>
      <c r="K5" s="2204"/>
      <c r="L5" s="581"/>
      <c r="T5" s="515"/>
    </row>
    <row r="6" spans="1:20" ht="15" customHeight="1">
      <c r="A6" s="510" t="s">
        <v>914</v>
      </c>
      <c r="B6" s="2205"/>
      <c r="C6" s="2206"/>
      <c r="D6" s="2206"/>
      <c r="E6" s="2206"/>
      <c r="F6" s="2206"/>
      <c r="G6" s="2206"/>
      <c r="H6" s="2206"/>
      <c r="I6" s="2206"/>
      <c r="J6" s="2206"/>
      <c r="K6" s="2206"/>
      <c r="L6" s="582"/>
      <c r="M6" s="513"/>
      <c r="N6" s="513"/>
      <c r="O6" s="513"/>
      <c r="P6" s="513"/>
      <c r="Q6" s="513"/>
      <c r="R6" s="513"/>
      <c r="S6" s="513"/>
      <c r="T6" s="514"/>
    </row>
    <row r="8" spans="1:20" ht="48" customHeight="1">
      <c r="A8" s="522" t="s">
        <v>823</v>
      </c>
      <c r="B8" s="522" t="s">
        <v>915</v>
      </c>
      <c r="C8" s="2207" t="s">
        <v>916</v>
      </c>
      <c r="D8" s="2207"/>
      <c r="E8" s="2207"/>
      <c r="F8" s="522"/>
      <c r="G8" s="2208" t="s">
        <v>871</v>
      </c>
      <c r="H8" s="2208"/>
      <c r="I8" s="2208"/>
      <c r="J8" s="560" t="s">
        <v>951</v>
      </c>
      <c r="K8" s="2207" t="s">
        <v>1148</v>
      </c>
      <c r="L8" s="2209"/>
      <c r="M8" s="2209"/>
      <c r="N8" s="2207" t="s">
        <v>1148</v>
      </c>
      <c r="O8" s="2209"/>
      <c r="P8" s="2209"/>
      <c r="Q8" s="2207" t="s">
        <v>1148</v>
      </c>
      <c r="R8" s="2209"/>
      <c r="S8" s="2209"/>
      <c r="T8" s="2207" t="s">
        <v>917</v>
      </c>
    </row>
    <row r="9" spans="1:20" ht="23" customHeight="1">
      <c r="A9" s="2210" t="s">
        <v>939</v>
      </c>
      <c r="B9" s="2210" t="s">
        <v>940</v>
      </c>
      <c r="C9" s="2210" t="s">
        <v>12</v>
      </c>
      <c r="D9" s="2210" t="s">
        <v>13</v>
      </c>
      <c r="E9" s="2210" t="s">
        <v>1263</v>
      </c>
      <c r="F9" s="2210" t="s">
        <v>1264</v>
      </c>
      <c r="G9" s="2211" t="s">
        <v>660</v>
      </c>
      <c r="H9" s="2211" t="s">
        <v>661</v>
      </c>
      <c r="I9" s="2211" t="s">
        <v>662</v>
      </c>
      <c r="J9" s="2211" t="s">
        <v>662</v>
      </c>
      <c r="K9" s="2209" t="s">
        <v>1147</v>
      </c>
      <c r="L9" s="2209"/>
      <c r="M9" s="2209"/>
      <c r="N9" s="2209" t="s">
        <v>43</v>
      </c>
      <c r="O9" s="2209"/>
      <c r="P9" s="2209"/>
      <c r="Q9" s="2209" t="s">
        <v>2494</v>
      </c>
      <c r="R9" s="2209"/>
      <c r="S9" s="2209"/>
      <c r="T9" s="2207"/>
    </row>
    <row r="10" spans="1:20" ht="73.5" customHeight="1">
      <c r="A10" s="2210"/>
      <c r="B10" s="2210"/>
      <c r="C10" s="2210"/>
      <c r="D10" s="2210"/>
      <c r="E10" s="2210"/>
      <c r="F10" s="2210"/>
      <c r="G10" s="2211"/>
      <c r="H10" s="2211"/>
      <c r="I10" s="2211"/>
      <c r="J10" s="2211"/>
      <c r="K10" s="551" t="s">
        <v>945</v>
      </c>
      <c r="L10" s="551" t="s">
        <v>1149</v>
      </c>
      <c r="M10" s="551" t="s">
        <v>1100</v>
      </c>
      <c r="N10" s="551" t="s">
        <v>945</v>
      </c>
      <c r="O10" s="551" t="s">
        <v>1149</v>
      </c>
      <c r="P10" s="551" t="s">
        <v>1100</v>
      </c>
      <c r="Q10" s="551" t="s">
        <v>945</v>
      </c>
      <c r="R10" s="551" t="s">
        <v>1149</v>
      </c>
      <c r="S10" s="551" t="s">
        <v>1100</v>
      </c>
      <c r="T10" s="2207"/>
    </row>
    <row r="11" spans="1:20" s="1234" customFormat="1" ht="26" customHeight="1">
      <c r="A11" s="847" t="s">
        <v>365</v>
      </c>
      <c r="B11" s="586" t="s">
        <v>132</v>
      </c>
      <c r="C11" s="849"/>
      <c r="D11" s="850"/>
      <c r="E11" s="849"/>
      <c r="F11" s="847"/>
      <c r="G11" s="851" t="s">
        <v>416</v>
      </c>
      <c r="H11" s="851" t="s">
        <v>416</v>
      </c>
      <c r="I11" s="852">
        <f>'DT03 (TM)'!G6</f>
        <v>57151444015.972847</v>
      </c>
      <c r="J11" s="852">
        <f>'Tổng hợp'!J19+'Tổng hợp'!J24+'Ngọc hiếu 095 24-2'!M11</f>
        <v>51739564775.932846</v>
      </c>
      <c r="K11" s="853"/>
      <c r="L11" s="853"/>
      <c r="M11" s="853"/>
      <c r="N11" s="853"/>
      <c r="O11" s="854"/>
      <c r="P11" s="853"/>
      <c r="Q11" s="853"/>
      <c r="R11" s="853"/>
      <c r="S11" s="853">
        <f>SUM(S12:S15)</f>
        <v>240067969.69696969</v>
      </c>
      <c r="T11" s="1823">
        <f>I11-J11-P11-M11-S11</f>
        <v>5171811270.3430309</v>
      </c>
    </row>
    <row r="12" spans="1:20" s="574" customFormat="1" ht="37" customHeight="1">
      <c r="A12" s="1304" t="s">
        <v>123</v>
      </c>
      <c r="B12" s="577" t="str">
        <f>VLOOKUP(A12,'25-VPI-I-095'!L:N,3,0)</f>
        <v>PL25x2000x12000</v>
      </c>
      <c r="C12" s="577" t="s">
        <v>1331</v>
      </c>
      <c r="D12" s="673" t="s">
        <v>275</v>
      </c>
      <c r="E12" s="579">
        <v>48</v>
      </c>
      <c r="F12" s="710">
        <f>VLOOKUP(A12,'25-VPI-I-095'!L:DF,97,0)</f>
        <v>48</v>
      </c>
      <c r="G12" s="570" t="s">
        <v>416</v>
      </c>
      <c r="H12" s="570" t="s">
        <v>416</v>
      </c>
      <c r="I12" s="570" t="s">
        <v>416</v>
      </c>
      <c r="J12" s="570" t="s">
        <v>416</v>
      </c>
      <c r="K12" s="571" t="s">
        <v>972</v>
      </c>
      <c r="L12" s="724" t="e">
        <v>#N/A</v>
      </c>
      <c r="M12" s="711" t="s">
        <v>1195</v>
      </c>
      <c r="N12" s="571" t="s">
        <v>972</v>
      </c>
      <c r="O12" s="724">
        <v>14818.18</v>
      </c>
      <c r="P12" s="711" t="s">
        <v>1195</v>
      </c>
      <c r="Q12" s="571" t="s">
        <v>972</v>
      </c>
      <c r="R12" s="724">
        <v>14636.363636363636</v>
      </c>
      <c r="S12" s="711">
        <v>137874545.45454544</v>
      </c>
      <c r="T12" s="1824" t="s">
        <v>2431</v>
      </c>
    </row>
    <row r="13" spans="1:20" s="1234" customFormat="1" ht="26" customHeight="1">
      <c r="A13" s="847" t="s">
        <v>365</v>
      </c>
      <c r="B13" s="586" t="s">
        <v>244</v>
      </c>
      <c r="C13" s="586"/>
      <c r="D13" s="850"/>
      <c r="E13" s="849"/>
      <c r="F13" s="847"/>
      <c r="G13" s="851" t="s">
        <v>416</v>
      </c>
      <c r="H13" s="851" t="s">
        <v>416</v>
      </c>
      <c r="I13" s="852"/>
      <c r="J13" s="852">
        <f>'Tổng hợp'!J26</f>
        <v>0</v>
      </c>
      <c r="K13" s="853"/>
      <c r="L13" s="853"/>
      <c r="M13" s="853"/>
      <c r="N13" s="853"/>
      <c r="O13" s="854"/>
      <c r="P13" s="853"/>
      <c r="Q13" s="853"/>
      <c r="R13" s="853"/>
      <c r="S13" s="853"/>
      <c r="T13" s="1823">
        <f>I13-J13-P13-M13</f>
        <v>0</v>
      </c>
    </row>
    <row r="14" spans="1:20" s="574" customFormat="1" ht="26" customHeight="1">
      <c r="A14" s="1304" t="s">
        <v>1888</v>
      </c>
      <c r="B14" s="577" t="str">
        <f>VLOOKUP(A14,'25-VPI-I-095'!L:N,3,0)</f>
        <v>PL10X2000X12000</v>
      </c>
      <c r="C14" s="577" t="s">
        <v>2493</v>
      </c>
      <c r="D14" s="673" t="s">
        <v>41</v>
      </c>
      <c r="E14" s="579">
        <v>48</v>
      </c>
      <c r="F14" s="710">
        <f>VLOOKUP(A14,'25-VPI-I-095'!L:DF,97,0)</f>
        <v>55.803490445859886</v>
      </c>
      <c r="G14" s="570" t="s">
        <v>416</v>
      </c>
      <c r="H14" s="570" t="s">
        <v>416</v>
      </c>
      <c r="I14" s="570" t="s">
        <v>416</v>
      </c>
      <c r="J14" s="570" t="s">
        <v>416</v>
      </c>
      <c r="K14" s="571" t="s">
        <v>972</v>
      </c>
      <c r="L14" s="724" t="e">
        <v>#N/A</v>
      </c>
      <c r="M14" s="711" t="s">
        <v>1195</v>
      </c>
      <c r="N14" s="571" t="s">
        <v>930</v>
      </c>
      <c r="O14" s="724">
        <v>13363.64</v>
      </c>
      <c r="P14" s="711" t="s">
        <v>1195</v>
      </c>
      <c r="Q14" s="571" t="s">
        <v>972</v>
      </c>
      <c r="R14" s="724">
        <v>13363.636363636362</v>
      </c>
      <c r="S14" s="711">
        <v>50354181.818181813</v>
      </c>
      <c r="T14" s="1824" t="s">
        <v>2431</v>
      </c>
    </row>
    <row r="15" spans="1:20" s="574" customFormat="1" ht="26" customHeight="1">
      <c r="A15" s="1304" t="s">
        <v>1883</v>
      </c>
      <c r="B15" s="577" t="str">
        <f>VLOOKUP(A15,'25-VPI-I-095'!L:N,3,0)</f>
        <v>H300X150X6.5X9-12000L</v>
      </c>
      <c r="C15" s="577" t="s">
        <v>2492</v>
      </c>
      <c r="D15" s="673" t="s">
        <v>41</v>
      </c>
      <c r="E15" s="579">
        <f>7*12</f>
        <v>84</v>
      </c>
      <c r="F15" s="710">
        <f>VLOOKUP(A15,'25-VPI-I-095'!L:DF,97,0)</f>
        <v>81.297120000000007</v>
      </c>
      <c r="G15" s="570" t="s">
        <v>416</v>
      </c>
      <c r="H15" s="570" t="s">
        <v>416</v>
      </c>
      <c r="I15" s="570" t="s">
        <v>416</v>
      </c>
      <c r="J15" s="570" t="s">
        <v>416</v>
      </c>
      <c r="K15" s="571" t="s">
        <v>930</v>
      </c>
      <c r="L15" s="711">
        <f>19000/1.1</f>
        <v>17272.727272727272</v>
      </c>
      <c r="M15" s="711" t="s">
        <v>1195</v>
      </c>
      <c r="N15" s="571" t="s">
        <v>972</v>
      </c>
      <c r="O15" s="724" t="e">
        <v>#N/A</v>
      </c>
      <c r="P15" s="711" t="s">
        <v>1195</v>
      </c>
      <c r="Q15" s="571" t="s">
        <v>972</v>
      </c>
      <c r="R15" s="724">
        <v>16818.181818181816</v>
      </c>
      <c r="S15" s="711">
        <v>51839242.424242422</v>
      </c>
      <c r="T15" s="1824" t="s">
        <v>2431</v>
      </c>
    </row>
    <row r="16" spans="1:20" s="517" customFormat="1" ht="33" customHeight="1">
      <c r="A16" s="525"/>
      <c r="B16" s="526" t="s">
        <v>932</v>
      </c>
      <c r="C16" s="527"/>
      <c r="D16" s="525"/>
      <c r="E16" s="525"/>
      <c r="F16" s="525"/>
      <c r="G16" s="525"/>
      <c r="H16" s="524"/>
      <c r="I16" s="524"/>
      <c r="J16" s="524"/>
      <c r="K16" s="524"/>
      <c r="L16" s="585">
        <v>1</v>
      </c>
      <c r="M16" s="538"/>
      <c r="N16" s="538"/>
      <c r="O16" s="538">
        <v>2</v>
      </c>
      <c r="P16" s="538"/>
      <c r="Q16" s="538"/>
      <c r="R16" s="538">
        <v>3</v>
      </c>
      <c r="S16" s="538"/>
      <c r="T16" s="524"/>
    </row>
    <row r="17" spans="1:20" ht="31" customHeight="1">
      <c r="A17" s="2204" t="s">
        <v>1151</v>
      </c>
      <c r="B17" s="2204"/>
      <c r="C17" s="2204"/>
      <c r="D17" s="2204"/>
      <c r="E17" s="2204"/>
      <c r="F17" s="2204"/>
      <c r="G17" s="2204"/>
      <c r="H17" s="2204"/>
      <c r="I17" s="2204"/>
      <c r="J17" s="2204"/>
      <c r="K17" s="2204"/>
      <c r="L17" s="2204"/>
      <c r="M17" s="2204"/>
      <c r="N17" s="2204"/>
      <c r="O17" s="549"/>
    </row>
    <row r="18" spans="1:20" s="598" customFormat="1" ht="55.25" customHeight="1">
      <c r="A18" s="2214" t="s">
        <v>1094</v>
      </c>
      <c r="B18" s="2214"/>
      <c r="D18" s="2214" t="s">
        <v>1102</v>
      </c>
      <c r="E18" s="2214"/>
      <c r="F18" s="2214"/>
      <c r="G18" s="2214"/>
      <c r="H18" s="2214"/>
      <c r="M18" s="2215" t="s">
        <v>935</v>
      </c>
      <c r="N18" s="2215"/>
      <c r="O18" s="2215"/>
      <c r="P18" s="2215"/>
      <c r="Q18" s="2215"/>
      <c r="R18" s="2215"/>
      <c r="S18" s="2215"/>
      <c r="T18" s="2215"/>
    </row>
    <row r="19" spans="1:20" s="603" customFormat="1" ht="31.5" customHeight="1">
      <c r="A19" s="600"/>
      <c r="B19" s="601"/>
      <c r="C19" s="601"/>
      <c r="D19" s="602"/>
      <c r="M19" s="2212" t="s">
        <v>947</v>
      </c>
      <c r="N19" s="2212"/>
      <c r="O19" s="2212"/>
      <c r="P19" s="2213" t="s">
        <v>948</v>
      </c>
      <c r="Q19" s="2213"/>
      <c r="R19" s="2213"/>
      <c r="S19" s="2212" t="s">
        <v>936</v>
      </c>
      <c r="T19" s="2212"/>
    </row>
    <row r="20" spans="1:20" s="598" customFormat="1" ht="18">
      <c r="A20" s="599"/>
      <c r="L20" s="599"/>
    </row>
    <row r="22" spans="1:20">
      <c r="M22" s="549"/>
    </row>
    <row r="23" spans="1:20">
      <c r="M23" s="549"/>
    </row>
  </sheetData>
  <autoFilter ref="C9:C19" xr:uid="{E34FA9C1-5FBB-41BF-9809-339224C01A98}"/>
  <mergeCells count="28">
    <mergeCell ref="A1:L1"/>
    <mergeCell ref="B5:K6"/>
    <mergeCell ref="C8:E8"/>
    <mergeCell ref="G8:I8"/>
    <mergeCell ref="K8:M8"/>
    <mergeCell ref="Q8:S8"/>
    <mergeCell ref="T8:T10"/>
    <mergeCell ref="A9:A10"/>
    <mergeCell ref="B9:B10"/>
    <mergeCell ref="C9:C10"/>
    <mergeCell ref="D9:D10"/>
    <mergeCell ref="E9:E10"/>
    <mergeCell ref="F9:F10"/>
    <mergeCell ref="G9:G10"/>
    <mergeCell ref="H9:H10"/>
    <mergeCell ref="N8:P8"/>
    <mergeCell ref="I9:I10"/>
    <mergeCell ref="J9:J10"/>
    <mergeCell ref="K9:M9"/>
    <mergeCell ref="N9:P9"/>
    <mergeCell ref="Q9:S9"/>
    <mergeCell ref="A17:N17"/>
    <mergeCell ref="A18:B18"/>
    <mergeCell ref="M18:T18"/>
    <mergeCell ref="M19:O19"/>
    <mergeCell ref="S19:T19"/>
    <mergeCell ref="D18:H18"/>
    <mergeCell ref="P19:R19"/>
  </mergeCells>
  <pageMargins left="0.17" right="0.17" top="0.3" bottom="0.17" header="0.17" footer="0.17"/>
  <pageSetup paperSize="8" scale="66" fitToHeight="1111"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E3DD14-0B17-4B9C-B04D-39AD21272C62}">
  <sheetPr>
    <pageSetUpPr fitToPage="1"/>
  </sheetPr>
  <dimension ref="A1:T32"/>
  <sheetViews>
    <sheetView topLeftCell="A9" zoomScale="55" zoomScaleNormal="55" zoomScaleSheetLayoutView="55" workbookViewId="0">
      <selection activeCell="A19" sqref="A19:O19"/>
    </sheetView>
  </sheetViews>
  <sheetFormatPr defaultColWidth="18.5" defaultRowHeight="13"/>
  <cols>
    <col min="1" max="1" width="18.5" style="516"/>
    <col min="2" max="2" width="33.19921875" style="504" customWidth="1"/>
    <col min="3" max="3" width="43" style="504" bestFit="1" customWidth="1"/>
    <col min="4" max="4" width="13.59765625" style="504" customWidth="1"/>
    <col min="5" max="5" width="11.3984375" style="504" customWidth="1"/>
    <col min="6" max="6" width="14.69921875" style="504" customWidth="1"/>
    <col min="7" max="7" width="13.3984375" style="504" customWidth="1"/>
    <col min="8" max="8" width="14" style="504" customWidth="1"/>
    <col min="9" max="9" width="22.69921875" style="504" customWidth="1"/>
    <col min="10" max="10" width="20.796875" style="504" bestFit="1" customWidth="1"/>
    <col min="11" max="11" width="9.59765625" style="504" customWidth="1"/>
    <col min="12" max="12" width="15.69921875" style="516" customWidth="1"/>
    <col min="13" max="13" width="22.5" style="504" customWidth="1"/>
    <col min="14" max="14" width="12.5" style="504" customWidth="1"/>
    <col min="15" max="15" width="13" style="504" customWidth="1"/>
    <col min="16" max="16" width="11.796875" style="504" customWidth="1"/>
    <col min="17" max="17" width="11" style="504" customWidth="1"/>
    <col min="18" max="18" width="15.09765625" style="504" customWidth="1"/>
    <col min="19" max="19" width="12.296875" style="504" customWidth="1"/>
    <col min="20" max="20" width="19.3984375" style="504" bestFit="1" customWidth="1"/>
    <col min="21" max="16384" width="18.5" style="504"/>
  </cols>
  <sheetData>
    <row r="1" spans="1:20" ht="51.65" customHeight="1">
      <c r="A1" s="2202" t="s">
        <v>910</v>
      </c>
      <c r="B1" s="2202"/>
      <c r="C1" s="2202"/>
      <c r="D1" s="2202"/>
      <c r="E1" s="2202"/>
      <c r="F1" s="2202"/>
      <c r="G1" s="2202"/>
      <c r="H1" s="2202"/>
      <c r="I1" s="2202"/>
      <c r="J1" s="2202"/>
      <c r="K1" s="2202"/>
      <c r="L1" s="2202"/>
      <c r="M1" s="503"/>
      <c r="N1" s="503"/>
      <c r="O1" s="503"/>
      <c r="P1" s="503"/>
      <c r="Q1" s="503"/>
      <c r="R1" s="503"/>
      <c r="S1" s="503"/>
    </row>
    <row r="3" spans="1:20" ht="26" customHeight="1">
      <c r="A3" s="505" t="s">
        <v>911</v>
      </c>
      <c r="B3" s="670" t="s">
        <v>937</v>
      </c>
      <c r="C3" s="507"/>
      <c r="D3" s="507"/>
      <c r="E3" s="507"/>
      <c r="F3" s="507"/>
      <c r="G3" s="507"/>
      <c r="H3" s="508"/>
      <c r="I3" s="508"/>
      <c r="J3" s="508"/>
      <c r="K3" s="508"/>
      <c r="L3" s="581"/>
      <c r="M3" s="508"/>
      <c r="N3" s="508"/>
      <c r="O3" s="508"/>
      <c r="P3" s="508"/>
      <c r="Q3" s="508"/>
      <c r="R3" s="508"/>
      <c r="S3" s="508"/>
      <c r="T3" s="509"/>
    </row>
    <row r="4" spans="1:20" ht="15" customHeight="1">
      <c r="A4" s="510" t="s">
        <v>912</v>
      </c>
      <c r="B4" s="511"/>
      <c r="C4" s="512"/>
      <c r="D4" s="512"/>
      <c r="E4" s="512"/>
      <c r="F4" s="512"/>
      <c r="G4" s="512"/>
      <c r="H4" s="513"/>
      <c r="I4" s="513"/>
      <c r="J4" s="513"/>
      <c r="K4" s="513"/>
      <c r="L4" s="582"/>
      <c r="M4" s="513"/>
      <c r="N4" s="513"/>
      <c r="O4" s="513"/>
      <c r="P4" s="513"/>
      <c r="Q4" s="513"/>
      <c r="R4" s="513"/>
      <c r="S4" s="513"/>
      <c r="T4" s="514"/>
    </row>
    <row r="5" spans="1:20" ht="15" customHeight="1">
      <c r="A5" s="505" t="s">
        <v>913</v>
      </c>
      <c r="B5" s="2203" t="s">
        <v>2489</v>
      </c>
      <c r="C5" s="2204"/>
      <c r="D5" s="2204"/>
      <c r="E5" s="2204"/>
      <c r="F5" s="2204"/>
      <c r="G5" s="2204"/>
      <c r="H5" s="2204"/>
      <c r="I5" s="2204"/>
      <c r="J5" s="2204"/>
      <c r="K5" s="2204"/>
      <c r="L5" s="581"/>
      <c r="T5" s="515"/>
    </row>
    <row r="6" spans="1:20" ht="15" customHeight="1">
      <c r="A6" s="510" t="s">
        <v>914</v>
      </c>
      <c r="B6" s="2205"/>
      <c r="C6" s="2206"/>
      <c r="D6" s="2206"/>
      <c r="E6" s="2206"/>
      <c r="F6" s="2206"/>
      <c r="G6" s="2206"/>
      <c r="H6" s="2206"/>
      <c r="I6" s="2206"/>
      <c r="J6" s="2206"/>
      <c r="K6" s="2206"/>
      <c r="L6" s="582"/>
      <c r="M6" s="513"/>
      <c r="N6" s="513"/>
      <c r="O6" s="513"/>
      <c r="P6" s="513"/>
      <c r="Q6" s="513"/>
      <c r="R6" s="513"/>
      <c r="S6" s="513"/>
      <c r="T6" s="514"/>
    </row>
    <row r="8" spans="1:20" ht="48" customHeight="1">
      <c r="A8" s="522" t="s">
        <v>823</v>
      </c>
      <c r="B8" s="522" t="s">
        <v>915</v>
      </c>
      <c r="C8" s="2207" t="s">
        <v>916</v>
      </c>
      <c r="D8" s="2207"/>
      <c r="E8" s="2207"/>
      <c r="F8" s="522"/>
      <c r="G8" s="2208" t="s">
        <v>871</v>
      </c>
      <c r="H8" s="2208"/>
      <c r="I8" s="2208"/>
      <c r="J8" s="560" t="s">
        <v>951</v>
      </c>
      <c r="K8" s="2207" t="s">
        <v>1148</v>
      </c>
      <c r="L8" s="2209"/>
      <c r="M8" s="2209"/>
      <c r="N8" s="2207" t="s">
        <v>1148</v>
      </c>
      <c r="O8" s="2209"/>
      <c r="P8" s="2209"/>
      <c r="Q8" s="2207" t="s">
        <v>1148</v>
      </c>
      <c r="R8" s="2209"/>
      <c r="S8" s="2209"/>
      <c r="T8" s="2207" t="s">
        <v>917</v>
      </c>
    </row>
    <row r="9" spans="1:20" ht="23" customHeight="1">
      <c r="A9" s="2210" t="s">
        <v>939</v>
      </c>
      <c r="B9" s="2210" t="s">
        <v>940</v>
      </c>
      <c r="C9" s="2210" t="s">
        <v>12</v>
      </c>
      <c r="D9" s="2210" t="s">
        <v>13</v>
      </c>
      <c r="E9" s="2210" t="s">
        <v>1263</v>
      </c>
      <c r="F9" s="2210" t="s">
        <v>1264</v>
      </c>
      <c r="G9" s="2211" t="s">
        <v>660</v>
      </c>
      <c r="H9" s="2211" t="s">
        <v>661</v>
      </c>
      <c r="I9" s="2211" t="s">
        <v>662</v>
      </c>
      <c r="J9" s="2211" t="s">
        <v>662</v>
      </c>
      <c r="K9" s="2209" t="s">
        <v>1147</v>
      </c>
      <c r="L9" s="2209"/>
      <c r="M9" s="2209"/>
      <c r="N9" s="2209" t="s">
        <v>43</v>
      </c>
      <c r="O9" s="2209"/>
      <c r="P9" s="2209"/>
      <c r="Q9" s="2209" t="s">
        <v>196</v>
      </c>
      <c r="R9" s="2209"/>
      <c r="S9" s="2209"/>
      <c r="T9" s="2207"/>
    </row>
    <row r="10" spans="1:20" ht="73.5" customHeight="1">
      <c r="A10" s="2210"/>
      <c r="B10" s="2210"/>
      <c r="C10" s="2210"/>
      <c r="D10" s="2210"/>
      <c r="E10" s="2210"/>
      <c r="F10" s="2210"/>
      <c r="G10" s="2211"/>
      <c r="H10" s="2211"/>
      <c r="I10" s="2211"/>
      <c r="J10" s="2211"/>
      <c r="K10" s="551" t="s">
        <v>945</v>
      </c>
      <c r="L10" s="551" t="s">
        <v>1149</v>
      </c>
      <c r="M10" s="551" t="s">
        <v>1100</v>
      </c>
      <c r="N10" s="551" t="s">
        <v>945</v>
      </c>
      <c r="O10" s="551" t="s">
        <v>1149</v>
      </c>
      <c r="P10" s="551" t="s">
        <v>1100</v>
      </c>
      <c r="Q10" s="551" t="s">
        <v>945</v>
      </c>
      <c r="R10" s="551" t="s">
        <v>1149</v>
      </c>
      <c r="S10" s="551" t="s">
        <v>1100</v>
      </c>
      <c r="T10" s="2207"/>
    </row>
    <row r="11" spans="1:20" s="1234" customFormat="1" ht="26" customHeight="1">
      <c r="A11" s="847" t="s">
        <v>365</v>
      </c>
      <c r="B11" s="586" t="s">
        <v>132</v>
      </c>
      <c r="C11" s="849"/>
      <c r="D11" s="850"/>
      <c r="E11" s="849"/>
      <c r="F11" s="847"/>
      <c r="G11" s="851" t="s">
        <v>416</v>
      </c>
      <c r="H11" s="851" t="s">
        <v>416</v>
      </c>
      <c r="I11" s="852">
        <f>'DT03 (TM)'!G6</f>
        <v>57151444015.972847</v>
      </c>
      <c r="J11" s="852">
        <f>'Tổng hợp'!J19+'Tổng hợp'!J24-M11</f>
        <v>49967480575.932846</v>
      </c>
      <c r="K11" s="853"/>
      <c r="L11" s="853"/>
      <c r="M11" s="853">
        <f>SUM(M12:M24)</f>
        <v>886042100</v>
      </c>
      <c r="N11" s="853"/>
      <c r="O11" s="854"/>
      <c r="P11" s="853"/>
      <c r="Q11" s="853"/>
      <c r="R11" s="853"/>
      <c r="S11" s="853"/>
      <c r="T11" s="1823">
        <f>I11-J11-P11-M11</f>
        <v>6297921340.0400009</v>
      </c>
    </row>
    <row r="12" spans="1:20" s="574" customFormat="1" ht="26" customHeight="1">
      <c r="A12" s="577" t="s">
        <v>1457</v>
      </c>
      <c r="B12" s="577" t="str">
        <f>VLOOKUP(A12,'25-VPI-I-095'!L:N,3,0)</f>
        <v>L65X65X6-12000L</v>
      </c>
      <c r="C12" s="577" t="s">
        <v>1545</v>
      </c>
      <c r="D12" s="673" t="str">
        <f>VLOOKUP(A12,'25-VPI-I-095'!L:R,4,0)</f>
        <v>SS400</v>
      </c>
      <c r="E12" s="579">
        <v>24</v>
      </c>
      <c r="F12" s="710">
        <f>VLOOKUP(A12,'25-VPI-I-095'!L:DF,97,0)</f>
        <v>0</v>
      </c>
      <c r="G12" s="570" t="s">
        <v>416</v>
      </c>
      <c r="H12" s="570" t="s">
        <v>416</v>
      </c>
      <c r="I12" s="570" t="s">
        <v>416</v>
      </c>
      <c r="J12" s="570" t="s">
        <v>416</v>
      </c>
      <c r="K12" s="571" t="s">
        <v>930</v>
      </c>
      <c r="L12" s="711">
        <v>14181.82</v>
      </c>
      <c r="M12" s="711">
        <v>2013818</v>
      </c>
      <c r="N12" s="571" t="s">
        <v>972</v>
      </c>
      <c r="O12" s="724" t="e">
        <v>#N/A</v>
      </c>
      <c r="P12" s="711" t="s">
        <v>1195</v>
      </c>
      <c r="Q12" s="571" t="s">
        <v>972</v>
      </c>
      <c r="R12" s="724" t="e">
        <v>#N/A</v>
      </c>
      <c r="S12" s="711" t="s">
        <v>1195</v>
      </c>
      <c r="T12" s="573" t="s">
        <v>1194</v>
      </c>
    </row>
    <row r="13" spans="1:20" s="1234" customFormat="1" ht="26" customHeight="1">
      <c r="A13" s="847" t="s">
        <v>365</v>
      </c>
      <c r="B13" s="586" t="s">
        <v>244</v>
      </c>
      <c r="C13" s="849"/>
      <c r="D13" s="850"/>
      <c r="E13" s="849"/>
      <c r="F13" s="847"/>
      <c r="G13" s="851" t="s">
        <v>416</v>
      </c>
      <c r="H13" s="851" t="s">
        <v>416</v>
      </c>
      <c r="I13" s="852"/>
      <c r="J13" s="852">
        <f>'Tổng hợp'!J26</f>
        <v>0</v>
      </c>
      <c r="K13" s="853"/>
      <c r="L13" s="853"/>
      <c r="M13" s="853"/>
      <c r="N13" s="853"/>
      <c r="O13" s="854"/>
      <c r="P13" s="853"/>
      <c r="Q13" s="853"/>
      <c r="R13" s="853"/>
      <c r="S13" s="853"/>
      <c r="T13" s="1823">
        <f>I13-J13-P13-M13</f>
        <v>0</v>
      </c>
    </row>
    <row r="14" spans="1:20" s="574" customFormat="1" ht="26" customHeight="1">
      <c r="A14" s="577" t="s">
        <v>1874</v>
      </c>
      <c r="B14" s="577" t="str">
        <f>VLOOKUP(A14,'25-VPI-I-095'!L:N,3,0)</f>
        <v>C100X50X5X7.5-12000L</v>
      </c>
      <c r="C14" s="577" t="s">
        <v>2495</v>
      </c>
      <c r="D14" s="673" t="str">
        <f>VLOOKUP(A14,'25-VPI-I-095'!L:R,4,0)</f>
        <v>SS400</v>
      </c>
      <c r="E14" s="579">
        <v>1272</v>
      </c>
      <c r="F14" s="710">
        <f>VLOOKUP(A14,'25-VPI-I-095'!L:DF,97,0)</f>
        <v>6.7607600000001185</v>
      </c>
      <c r="G14" s="570" t="s">
        <v>416</v>
      </c>
      <c r="H14" s="570" t="s">
        <v>416</v>
      </c>
      <c r="I14" s="570" t="s">
        <v>416</v>
      </c>
      <c r="J14" s="570" t="s">
        <v>416</v>
      </c>
      <c r="K14" s="571" t="s">
        <v>930</v>
      </c>
      <c r="L14" s="711">
        <v>14000</v>
      </c>
      <c r="M14" s="711">
        <v>178080000</v>
      </c>
      <c r="N14" s="571" t="s">
        <v>930</v>
      </c>
      <c r="O14" s="724">
        <v>17363.64</v>
      </c>
      <c r="P14" s="711" t="s">
        <v>1195</v>
      </c>
      <c r="Q14" s="571" t="s">
        <v>972</v>
      </c>
      <c r="R14" s="724" t="e">
        <v>#N/A</v>
      </c>
      <c r="S14" s="711" t="s">
        <v>1195</v>
      </c>
      <c r="T14" s="573" t="s">
        <v>1194</v>
      </c>
    </row>
    <row r="15" spans="1:20" s="574" customFormat="1" ht="26" customHeight="1">
      <c r="A15" s="577" t="s">
        <v>1875</v>
      </c>
      <c r="B15" s="577" t="str">
        <f>VLOOKUP(A15,'25-VPI-I-095'!L:N,3,0)</f>
        <v>H100X100X6X8-12000L</v>
      </c>
      <c r="C15" s="577" t="s">
        <v>2479</v>
      </c>
      <c r="D15" s="673" t="str">
        <f>VLOOKUP(A15,'25-VPI-I-095'!L:R,4,0)</f>
        <v>SS400</v>
      </c>
      <c r="E15" s="2122">
        <v>108</v>
      </c>
      <c r="F15" s="2124" t="s">
        <v>2952</v>
      </c>
      <c r="G15" s="570" t="s">
        <v>416</v>
      </c>
      <c r="H15" s="570" t="s">
        <v>416</v>
      </c>
      <c r="I15" s="570" t="s">
        <v>416</v>
      </c>
      <c r="J15" s="570" t="s">
        <v>416</v>
      </c>
      <c r="K15" s="571" t="s">
        <v>930</v>
      </c>
      <c r="L15" s="711">
        <v>16909.09</v>
      </c>
      <c r="M15" s="711">
        <v>30859089</v>
      </c>
      <c r="N15" s="571" t="s">
        <v>930</v>
      </c>
      <c r="O15" s="724">
        <v>17500</v>
      </c>
      <c r="P15" s="711" t="s">
        <v>1195</v>
      </c>
      <c r="Q15" s="571" t="s">
        <v>972</v>
      </c>
      <c r="R15" s="724" t="e">
        <v>#N/A</v>
      </c>
      <c r="S15" s="711" t="s">
        <v>1195</v>
      </c>
      <c r="T15" s="573" t="s">
        <v>1194</v>
      </c>
    </row>
    <row r="16" spans="1:20" s="574" customFormat="1" ht="26" customHeight="1">
      <c r="A16" s="577" t="s">
        <v>1877</v>
      </c>
      <c r="B16" s="577" t="str">
        <f>VLOOKUP(A16,'25-VPI-I-095'!L:N,3,0)</f>
        <v>H125X125X6.5X9-12000L</v>
      </c>
      <c r="C16" s="577" t="s">
        <v>2480</v>
      </c>
      <c r="D16" s="673" t="str">
        <f>VLOOKUP(A16,'25-VPI-I-095'!L:R,4,0)</f>
        <v>SS400</v>
      </c>
      <c r="E16" s="2122">
        <v>300</v>
      </c>
      <c r="F16" s="2123">
        <f t="shared" ref="F16:F19" si="0">E16/12</f>
        <v>25</v>
      </c>
      <c r="G16" s="570" t="s">
        <v>416</v>
      </c>
      <c r="H16" s="570" t="s">
        <v>416</v>
      </c>
      <c r="I16" s="570" t="s">
        <v>416</v>
      </c>
      <c r="J16" s="570" t="s">
        <v>416</v>
      </c>
      <c r="K16" s="571" t="s">
        <v>930</v>
      </c>
      <c r="L16" s="711">
        <v>16909.09</v>
      </c>
      <c r="M16" s="711">
        <v>119716357</v>
      </c>
      <c r="N16" s="571" t="s">
        <v>930</v>
      </c>
      <c r="O16" s="724">
        <v>17500</v>
      </c>
      <c r="P16" s="711" t="s">
        <v>1195</v>
      </c>
      <c r="Q16" s="571" t="s">
        <v>972</v>
      </c>
      <c r="R16" s="724" t="e">
        <v>#N/A</v>
      </c>
      <c r="S16" s="711" t="s">
        <v>1195</v>
      </c>
      <c r="T16" s="573" t="s">
        <v>1194</v>
      </c>
    </row>
    <row r="17" spans="1:20" s="574" customFormat="1" ht="26" customHeight="1">
      <c r="A17" s="577" t="s">
        <v>1879</v>
      </c>
      <c r="B17" s="577" t="str">
        <f>VLOOKUP(A17,'25-VPI-I-095'!L:N,3,0)</f>
        <v>H150X150X7X10-12000L</v>
      </c>
      <c r="C17" s="577" t="s">
        <v>2481</v>
      </c>
      <c r="D17" s="673" t="str">
        <f>VLOOKUP(A17,'25-VPI-I-095'!L:R,4,0)</f>
        <v>SS400</v>
      </c>
      <c r="E17" s="2122">
        <v>96</v>
      </c>
      <c r="F17" s="2123">
        <f t="shared" si="0"/>
        <v>8</v>
      </c>
      <c r="G17" s="570" t="s">
        <v>416</v>
      </c>
      <c r="H17" s="570" t="s">
        <v>416</v>
      </c>
      <c r="I17" s="570" t="s">
        <v>416</v>
      </c>
      <c r="J17" s="570" t="s">
        <v>416</v>
      </c>
      <c r="K17" s="571" t="s">
        <v>930</v>
      </c>
      <c r="L17" s="711">
        <v>16545.45</v>
      </c>
      <c r="M17" s="711">
        <v>49404714</v>
      </c>
      <c r="N17" s="571" t="s">
        <v>930</v>
      </c>
      <c r="O17" s="724">
        <v>17500</v>
      </c>
      <c r="P17" s="711" t="s">
        <v>1195</v>
      </c>
      <c r="Q17" s="571" t="s">
        <v>972</v>
      </c>
      <c r="R17" s="724" t="e">
        <v>#N/A</v>
      </c>
      <c r="S17" s="711" t="s">
        <v>1195</v>
      </c>
      <c r="T17" s="573" t="s">
        <v>1194</v>
      </c>
    </row>
    <row r="18" spans="1:20" s="574" customFormat="1" ht="26" customHeight="1">
      <c r="A18" s="577" t="s">
        <v>1880</v>
      </c>
      <c r="B18" s="577" t="str">
        <f>VLOOKUP(A18,'25-VPI-I-095'!L:N,3,0)</f>
        <v>H150X75X5X7-12000L</v>
      </c>
      <c r="C18" s="577" t="s">
        <v>2482</v>
      </c>
      <c r="D18" s="673" t="str">
        <f>VLOOKUP(A18,'25-VPI-I-095'!L:R,4,0)</f>
        <v>SS400</v>
      </c>
      <c r="E18" s="2122">
        <v>144</v>
      </c>
      <c r="F18" s="2123">
        <f t="shared" si="0"/>
        <v>12</v>
      </c>
      <c r="G18" s="570" t="s">
        <v>416</v>
      </c>
      <c r="H18" s="570" t="s">
        <v>416</v>
      </c>
      <c r="I18" s="570" t="s">
        <v>416</v>
      </c>
      <c r="J18" s="570" t="s">
        <v>416</v>
      </c>
      <c r="K18" s="571" t="s">
        <v>930</v>
      </c>
      <c r="L18" s="711">
        <v>17454.55</v>
      </c>
      <c r="M18" s="711">
        <v>35188373</v>
      </c>
      <c r="N18" s="571" t="s">
        <v>972</v>
      </c>
      <c r="O18" s="724" t="e">
        <v>#N/A</v>
      </c>
      <c r="P18" s="711" t="s">
        <v>1195</v>
      </c>
      <c r="Q18" s="571" t="s">
        <v>972</v>
      </c>
      <c r="R18" s="724" t="e">
        <v>#N/A</v>
      </c>
      <c r="S18" s="711" t="s">
        <v>1195</v>
      </c>
      <c r="T18" s="573" t="s">
        <v>1194</v>
      </c>
    </row>
    <row r="19" spans="1:20" s="574" customFormat="1" ht="26" customHeight="1">
      <c r="A19" s="577" t="s">
        <v>1882</v>
      </c>
      <c r="B19" s="577" t="str">
        <f>VLOOKUP(A19,'25-VPI-I-095'!L:N,3,0)</f>
        <v>H200X100X5.5X8-12000L</v>
      </c>
      <c r="C19" s="577" t="s">
        <v>2483</v>
      </c>
      <c r="D19" s="673" t="str">
        <f>VLOOKUP(A19,'25-VPI-I-095'!L:R,4,0)</f>
        <v>SS400</v>
      </c>
      <c r="E19" s="2122">
        <v>252</v>
      </c>
      <c r="F19" s="2123">
        <f t="shared" si="0"/>
        <v>21</v>
      </c>
      <c r="G19" s="570" t="s">
        <v>416</v>
      </c>
      <c r="H19" s="570" t="s">
        <v>416</v>
      </c>
      <c r="I19" s="570" t="s">
        <v>416</v>
      </c>
      <c r="J19" s="570" t="s">
        <v>416</v>
      </c>
      <c r="K19" s="571" t="s">
        <v>930</v>
      </c>
      <c r="L19" s="711">
        <v>17272.73</v>
      </c>
      <c r="M19" s="711">
        <v>90975469</v>
      </c>
      <c r="N19" s="571" t="s">
        <v>930</v>
      </c>
      <c r="O19" s="724">
        <v>17363.64</v>
      </c>
      <c r="P19" s="711" t="s">
        <v>1195</v>
      </c>
      <c r="Q19" s="571" t="s">
        <v>972</v>
      </c>
      <c r="R19" s="724" t="e">
        <v>#N/A</v>
      </c>
      <c r="S19" s="711" t="s">
        <v>1195</v>
      </c>
      <c r="T19" s="573" t="s">
        <v>1194</v>
      </c>
    </row>
    <row r="20" spans="1:20" s="574" customFormat="1" ht="26" customHeight="1">
      <c r="A20" s="577" t="s">
        <v>2451</v>
      </c>
      <c r="B20" s="577" t="str">
        <f>VLOOKUP(A20,'25-VPI-I-095'!L:N,3,0)</f>
        <v>C125X65X6X8-12000L</v>
      </c>
      <c r="C20" s="577" t="s">
        <v>2484</v>
      </c>
      <c r="D20" s="673" t="str">
        <f>VLOOKUP(A20,'25-VPI-I-095'!L:R,4,0)</f>
        <v>SS400</v>
      </c>
      <c r="E20" s="579">
        <v>60</v>
      </c>
      <c r="F20" s="710">
        <f>VLOOKUP(A20,'25-VPI-I-095'!L:DF,97,0)</f>
        <v>-4.8119999999999976</v>
      </c>
      <c r="G20" s="570" t="s">
        <v>416</v>
      </c>
      <c r="H20" s="570" t="s">
        <v>416</v>
      </c>
      <c r="I20" s="570" t="s">
        <v>416</v>
      </c>
      <c r="J20" s="570" t="s">
        <v>416</v>
      </c>
      <c r="K20" s="571" t="s">
        <v>930</v>
      </c>
      <c r="L20" s="711">
        <v>17090.91</v>
      </c>
      <c r="M20" s="711">
        <v>13741092</v>
      </c>
      <c r="N20" s="571" t="s">
        <v>972</v>
      </c>
      <c r="O20" s="724" t="e">
        <v>#N/A</v>
      </c>
      <c r="P20" s="711" t="s">
        <v>1195</v>
      </c>
      <c r="Q20" s="571" t="s">
        <v>972</v>
      </c>
      <c r="R20" s="724" t="e">
        <v>#N/A</v>
      </c>
      <c r="S20" s="711" t="s">
        <v>1195</v>
      </c>
      <c r="T20" s="573" t="s">
        <v>1194</v>
      </c>
    </row>
    <row r="21" spans="1:20" s="574" customFormat="1" ht="26" customHeight="1">
      <c r="A21" s="577" t="s">
        <v>2453</v>
      </c>
      <c r="B21" s="577" t="str">
        <f>VLOOKUP(A21,'25-VPI-I-095'!L:N,3,0)</f>
        <v>C75X40X5X7-12000L</v>
      </c>
      <c r="C21" s="577" t="s">
        <v>2485</v>
      </c>
      <c r="D21" s="673" t="str">
        <f>VLOOKUP(A21,'25-VPI-I-095'!L:R,4,0)</f>
        <v>SS400</v>
      </c>
      <c r="E21" s="579">
        <v>1368</v>
      </c>
      <c r="F21" s="710">
        <f>VLOOKUP(A21,'25-VPI-I-095'!L:DF,97,0)</f>
        <v>2.8043999999999869</v>
      </c>
      <c r="G21" s="570" t="s">
        <v>416</v>
      </c>
      <c r="H21" s="570" t="s">
        <v>416</v>
      </c>
      <c r="I21" s="570" t="s">
        <v>416</v>
      </c>
      <c r="J21" s="570" t="s">
        <v>416</v>
      </c>
      <c r="K21" s="571" t="s">
        <v>930</v>
      </c>
      <c r="L21" s="711">
        <v>17272.73</v>
      </c>
      <c r="M21" s="711">
        <v>163520935</v>
      </c>
      <c r="N21" s="571" t="s">
        <v>972</v>
      </c>
      <c r="O21" s="724" t="e">
        <v>#N/A</v>
      </c>
      <c r="P21" s="711" t="s">
        <v>1195</v>
      </c>
      <c r="Q21" s="571" t="s">
        <v>972</v>
      </c>
      <c r="R21" s="724" t="e">
        <v>#N/A</v>
      </c>
      <c r="S21" s="711" t="s">
        <v>1195</v>
      </c>
      <c r="T21" s="573" t="s">
        <v>1194</v>
      </c>
    </row>
    <row r="22" spans="1:20" s="574" customFormat="1" ht="26" customHeight="1">
      <c r="A22" s="577" t="s">
        <v>2454</v>
      </c>
      <c r="B22" s="577" t="str">
        <f>VLOOKUP(A22,'25-VPI-I-095'!L:N,3,0)</f>
        <v>H100X50X5X7-12000L</v>
      </c>
      <c r="C22" s="577" t="s">
        <v>2486</v>
      </c>
      <c r="D22" s="673" t="str">
        <f>VLOOKUP(A22,'25-VPI-I-095'!L:R,4,0)</f>
        <v>SS400</v>
      </c>
      <c r="E22" s="2122">
        <f>228/2</f>
        <v>114</v>
      </c>
      <c r="F22" s="2123">
        <f>E22/6</f>
        <v>19</v>
      </c>
      <c r="G22" s="570" t="s">
        <v>416</v>
      </c>
      <c r="H22" s="570" t="s">
        <v>416</v>
      </c>
      <c r="I22" s="570" t="s">
        <v>416</v>
      </c>
      <c r="J22" s="570" t="s">
        <v>416</v>
      </c>
      <c r="K22" s="571" t="s">
        <v>930</v>
      </c>
      <c r="L22" s="711">
        <v>15636.36</v>
      </c>
      <c r="M22" s="711">
        <v>16042905</v>
      </c>
      <c r="N22" s="571" t="s">
        <v>930</v>
      </c>
      <c r="O22" s="724">
        <v>15454.55</v>
      </c>
      <c r="P22" s="711" t="s">
        <v>1195</v>
      </c>
      <c r="Q22" s="571" t="s">
        <v>972</v>
      </c>
      <c r="R22" s="724" t="e">
        <v>#N/A</v>
      </c>
      <c r="S22" s="711" t="s">
        <v>1195</v>
      </c>
      <c r="T22" s="573" t="s">
        <v>1194</v>
      </c>
    </row>
    <row r="23" spans="1:20" s="574" customFormat="1" ht="26" customHeight="1">
      <c r="A23" s="577" t="s">
        <v>2456</v>
      </c>
      <c r="B23" s="577" t="str">
        <f>VLOOKUP(A23,'25-VPI-I-095'!L:N,3,0)</f>
        <v>H194X150X6X9-12000L</v>
      </c>
      <c r="C23" s="577" t="s">
        <v>2487</v>
      </c>
      <c r="D23" s="673" t="str">
        <f>VLOOKUP(A23,'25-VPI-I-095'!L:R,4,0)</f>
        <v>SS400</v>
      </c>
      <c r="E23" s="579">
        <v>288</v>
      </c>
      <c r="F23" s="710">
        <f>VLOOKUP(A23,'25-VPI-I-095'!L:DF,97,0)</f>
        <v>-1.3583999999999605</v>
      </c>
      <c r="G23" s="570" t="s">
        <v>416</v>
      </c>
      <c r="H23" s="570" t="s">
        <v>416</v>
      </c>
      <c r="I23" s="570" t="s">
        <v>416</v>
      </c>
      <c r="J23" s="570" t="s">
        <v>416</v>
      </c>
      <c r="K23" s="571" t="s">
        <v>930</v>
      </c>
      <c r="L23" s="711">
        <v>16818.18</v>
      </c>
      <c r="M23" s="711">
        <v>144821348</v>
      </c>
      <c r="N23" s="571" t="s">
        <v>930</v>
      </c>
      <c r="O23" s="724">
        <v>17363.64</v>
      </c>
      <c r="P23" s="711" t="s">
        <v>1195</v>
      </c>
      <c r="Q23" s="571" t="s">
        <v>972</v>
      </c>
      <c r="R23" s="724" t="e">
        <v>#N/A</v>
      </c>
      <c r="S23" s="711" t="s">
        <v>1195</v>
      </c>
      <c r="T23" s="573" t="s">
        <v>1194</v>
      </c>
    </row>
    <row r="24" spans="1:20" s="574" customFormat="1" ht="26" customHeight="1">
      <c r="A24" s="577" t="s">
        <v>2457</v>
      </c>
      <c r="B24" s="577" t="str">
        <f>VLOOKUP(A24,'25-VPI-I-095'!L:N,3,0)</f>
        <v>L50X50X6-6000L</v>
      </c>
      <c r="C24" s="577" t="s">
        <v>2488</v>
      </c>
      <c r="D24" s="673" t="str">
        <f>VLOOKUP(A24,'25-VPI-I-095'!L:R,4,0)</f>
        <v>SS400</v>
      </c>
      <c r="E24" s="579">
        <f>1344/2</f>
        <v>672</v>
      </c>
      <c r="F24" s="710">
        <f>VLOOKUP(A24,'25-VPI-I-095'!L:DF,97,0)</f>
        <v>-2.9273999999999205</v>
      </c>
      <c r="G24" s="570" t="s">
        <v>416</v>
      </c>
      <c r="H24" s="570" t="s">
        <v>416</v>
      </c>
      <c r="I24" s="570" t="s">
        <v>416</v>
      </c>
      <c r="J24" s="570" t="s">
        <v>416</v>
      </c>
      <c r="K24" s="571" t="s">
        <v>930</v>
      </c>
      <c r="L24" s="711">
        <v>14000</v>
      </c>
      <c r="M24" s="711">
        <v>41678000</v>
      </c>
      <c r="N24" s="571" t="s">
        <v>972</v>
      </c>
      <c r="O24" s="724">
        <v>14136.36</v>
      </c>
      <c r="P24" s="711" t="s">
        <v>1195</v>
      </c>
      <c r="Q24" s="571" t="s">
        <v>972</v>
      </c>
      <c r="R24" s="724" t="e">
        <v>#N/A</v>
      </c>
      <c r="S24" s="711" t="s">
        <v>1195</v>
      </c>
      <c r="T24" s="573" t="s">
        <v>1194</v>
      </c>
    </row>
    <row r="25" spans="1:20" s="517" customFormat="1" ht="33" customHeight="1">
      <c r="A25" s="525"/>
      <c r="B25" s="526" t="s">
        <v>932</v>
      </c>
      <c r="C25" s="527"/>
      <c r="D25" s="525"/>
      <c r="E25" s="525"/>
      <c r="F25" s="525"/>
      <c r="G25" s="525"/>
      <c r="H25" s="524"/>
      <c r="I25" s="524"/>
      <c r="J25" s="524"/>
      <c r="K25" s="524"/>
      <c r="L25" s="585">
        <v>1</v>
      </c>
      <c r="M25" s="538"/>
      <c r="N25" s="538"/>
      <c r="O25" s="538">
        <v>2</v>
      </c>
      <c r="P25" s="538"/>
      <c r="Q25" s="538"/>
      <c r="R25" s="538">
        <v>3</v>
      </c>
      <c r="S25" s="538"/>
      <c r="T25" s="524"/>
    </row>
    <row r="26" spans="1:20" ht="31" customHeight="1">
      <c r="A26" s="2204" t="s">
        <v>1151</v>
      </c>
      <c r="B26" s="2204"/>
      <c r="C26" s="2204"/>
      <c r="D26" s="2204"/>
      <c r="E26" s="2204"/>
      <c r="F26" s="2204"/>
      <c r="G26" s="2204"/>
      <c r="H26" s="2204"/>
      <c r="I26" s="2204"/>
      <c r="J26" s="2204"/>
      <c r="K26" s="2204"/>
      <c r="L26" s="2204"/>
      <c r="M26" s="2204"/>
      <c r="N26" s="2204"/>
      <c r="O26" s="549"/>
    </row>
    <row r="27" spans="1:20" s="598" customFormat="1" ht="55.25" customHeight="1">
      <c r="A27" s="2214" t="s">
        <v>1094</v>
      </c>
      <c r="B27" s="2214"/>
      <c r="E27" s="2214" t="s">
        <v>1102</v>
      </c>
      <c r="F27" s="2214"/>
      <c r="G27" s="2214"/>
      <c r="H27" s="2214"/>
      <c r="M27" s="2215" t="s">
        <v>935</v>
      </c>
      <c r="N27" s="2215"/>
      <c r="O27" s="2215"/>
      <c r="P27" s="2215"/>
      <c r="Q27" s="2215"/>
      <c r="R27" s="2215"/>
      <c r="S27" s="2215"/>
      <c r="T27" s="2215"/>
    </row>
    <row r="28" spans="1:20" s="603" customFormat="1" ht="31.5" customHeight="1">
      <c r="A28" s="600"/>
      <c r="B28" s="601"/>
      <c r="C28" s="601"/>
      <c r="D28" s="602"/>
      <c r="M28" s="2212" t="s">
        <v>947</v>
      </c>
      <c r="N28" s="2212"/>
      <c r="O28" s="2212"/>
      <c r="P28" s="2213" t="s">
        <v>948</v>
      </c>
      <c r="Q28" s="2213"/>
      <c r="R28" s="604"/>
      <c r="S28" s="2212" t="s">
        <v>936</v>
      </c>
      <c r="T28" s="2212"/>
    </row>
    <row r="29" spans="1:20" s="598" customFormat="1" ht="18">
      <c r="A29" s="599"/>
      <c r="L29" s="599"/>
    </row>
    <row r="31" spans="1:20">
      <c r="M31" s="549"/>
    </row>
    <row r="32" spans="1:20">
      <c r="M32" s="549"/>
    </row>
  </sheetData>
  <autoFilter ref="C9:C28" xr:uid="{E34FA9C1-5FBB-41BF-9809-339224C01A98}"/>
  <mergeCells count="28">
    <mergeCell ref="A1:L1"/>
    <mergeCell ref="B5:K6"/>
    <mergeCell ref="C8:E8"/>
    <mergeCell ref="G8:I8"/>
    <mergeCell ref="K8:M8"/>
    <mergeCell ref="Q8:S8"/>
    <mergeCell ref="T8:T10"/>
    <mergeCell ref="A9:A10"/>
    <mergeCell ref="B9:B10"/>
    <mergeCell ref="C9:C10"/>
    <mergeCell ref="D9:D10"/>
    <mergeCell ref="E9:E10"/>
    <mergeCell ref="F9:F10"/>
    <mergeCell ref="G9:G10"/>
    <mergeCell ref="H9:H10"/>
    <mergeCell ref="N8:P8"/>
    <mergeCell ref="I9:I10"/>
    <mergeCell ref="J9:J10"/>
    <mergeCell ref="K9:M9"/>
    <mergeCell ref="N9:P9"/>
    <mergeCell ref="Q9:S9"/>
    <mergeCell ref="A26:N26"/>
    <mergeCell ref="A27:B27"/>
    <mergeCell ref="E27:H27"/>
    <mergeCell ref="M27:T27"/>
    <mergeCell ref="M28:O28"/>
    <mergeCell ref="P28:Q28"/>
    <mergeCell ref="S28:T28"/>
  </mergeCells>
  <pageMargins left="0.17" right="0.17" top="0.3" bottom="0.17" header="0.17" footer="0.17"/>
  <pageSetup paperSize="8" scale="66" fitToHeight="1111" orientation="landscape"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56275C-8A50-490B-B43E-C773597A87EF}">
  <sheetPr>
    <pageSetUpPr fitToPage="1"/>
  </sheetPr>
  <dimension ref="A1:R20"/>
  <sheetViews>
    <sheetView view="pageBreakPreview" topLeftCell="A4" zoomScale="55" zoomScaleNormal="70" zoomScaleSheetLayoutView="55" workbookViewId="0">
      <selection activeCell="E12" sqref="E12"/>
    </sheetView>
  </sheetViews>
  <sheetFormatPr defaultColWidth="18.5" defaultRowHeight="20.5"/>
  <cols>
    <col min="1" max="1" width="24.19921875" style="600" customWidth="1"/>
    <col min="2" max="2" width="43.19921875" style="603" customWidth="1"/>
    <col min="3" max="3" width="39.19921875" style="603" customWidth="1"/>
    <col min="4" max="4" width="27.8984375" style="603" customWidth="1"/>
    <col min="5" max="5" width="27.796875" style="603" customWidth="1"/>
    <col min="6" max="6" width="11.3984375" style="603" customWidth="1"/>
    <col min="7" max="7" width="14.69921875" style="603" customWidth="1"/>
    <col min="8" max="8" width="13.3984375" style="603" customWidth="1"/>
    <col min="9" max="9" width="14" style="603" customWidth="1"/>
    <col min="10" max="10" width="26.296875" style="603" customWidth="1"/>
    <col min="11" max="11" width="33.19921875" style="603" customWidth="1"/>
    <col min="12" max="12" width="12.8984375" style="603" customWidth="1"/>
    <col min="13" max="13" width="20.296875" style="600" customWidth="1"/>
    <col min="14" max="14" width="22.5" style="603" customWidth="1"/>
    <col min="15" max="15" width="12.5" style="603" customWidth="1"/>
    <col min="16" max="16" width="19" style="603" customWidth="1"/>
    <col min="17" max="17" width="23" style="603" bestFit="1" customWidth="1"/>
    <col min="18" max="18" width="30.69921875" style="603" customWidth="1"/>
    <col min="19" max="16384" width="18.5" style="603"/>
  </cols>
  <sheetData>
    <row r="1" spans="1:18" ht="51.65" customHeight="1">
      <c r="A1" s="2292" t="s">
        <v>910</v>
      </c>
      <c r="B1" s="2292"/>
      <c r="C1" s="2292"/>
      <c r="D1" s="2292"/>
      <c r="E1" s="2292"/>
      <c r="F1" s="2292"/>
      <c r="G1" s="2292"/>
      <c r="H1" s="2292"/>
      <c r="I1" s="2292"/>
      <c r="J1" s="2292"/>
      <c r="K1" s="2292"/>
      <c r="L1" s="2292"/>
      <c r="M1" s="2292"/>
      <c r="N1" s="859"/>
      <c r="O1" s="859"/>
      <c r="P1" s="859"/>
      <c r="Q1" s="859"/>
    </row>
    <row r="3" spans="1:18" ht="26" customHeight="1">
      <c r="A3" s="860" t="s">
        <v>911</v>
      </c>
      <c r="B3" s="861" t="s">
        <v>937</v>
      </c>
      <c r="C3" s="862"/>
      <c r="D3" s="862"/>
      <c r="E3" s="862"/>
      <c r="F3" s="862"/>
      <c r="G3" s="862"/>
      <c r="H3" s="862"/>
      <c r="I3" s="863"/>
      <c r="J3" s="863"/>
      <c r="K3" s="863"/>
      <c r="L3" s="863"/>
      <c r="M3" s="864"/>
      <c r="N3" s="863"/>
      <c r="O3" s="863"/>
      <c r="P3" s="863"/>
      <c r="Q3" s="863"/>
      <c r="R3" s="865"/>
    </row>
    <row r="4" spans="1:18" ht="15" customHeight="1">
      <c r="A4" s="866" t="s">
        <v>912</v>
      </c>
      <c r="B4" s="867"/>
      <c r="C4" s="868"/>
      <c r="D4" s="868"/>
      <c r="E4" s="868"/>
      <c r="F4" s="868"/>
      <c r="G4" s="868"/>
      <c r="H4" s="868"/>
      <c r="I4" s="869"/>
      <c r="J4" s="869"/>
      <c r="K4" s="869"/>
      <c r="L4" s="869"/>
      <c r="M4" s="870"/>
      <c r="N4" s="869"/>
      <c r="O4" s="869"/>
      <c r="P4" s="869"/>
      <c r="Q4" s="869"/>
      <c r="R4" s="871"/>
    </row>
    <row r="5" spans="1:18" ht="15" customHeight="1">
      <c r="A5" s="860" t="s">
        <v>913</v>
      </c>
      <c r="B5" s="2293" t="s">
        <v>2432</v>
      </c>
      <c r="C5" s="2287"/>
      <c r="D5" s="2287"/>
      <c r="E5" s="2287"/>
      <c r="F5" s="2287"/>
      <c r="G5" s="2287"/>
      <c r="H5" s="2287"/>
      <c r="I5" s="2287"/>
      <c r="J5" s="2287"/>
      <c r="K5" s="2287"/>
      <c r="L5" s="2287"/>
      <c r="M5" s="864"/>
      <c r="R5" s="872"/>
    </row>
    <row r="6" spans="1:18" ht="15" customHeight="1">
      <c r="A6" s="866" t="s">
        <v>914</v>
      </c>
      <c r="B6" s="2294"/>
      <c r="C6" s="2295"/>
      <c r="D6" s="2295"/>
      <c r="E6" s="2295"/>
      <c r="F6" s="2295"/>
      <c r="G6" s="2295"/>
      <c r="H6" s="2295"/>
      <c r="I6" s="2295"/>
      <c r="J6" s="2295"/>
      <c r="K6" s="2295"/>
      <c r="L6" s="2295"/>
      <c r="M6" s="870"/>
      <c r="N6" s="869"/>
      <c r="O6" s="869"/>
      <c r="P6" s="869"/>
      <c r="Q6" s="869"/>
      <c r="R6" s="871"/>
    </row>
    <row r="8" spans="1:18" ht="48" customHeight="1">
      <c r="A8" s="873" t="s">
        <v>823</v>
      </c>
      <c r="B8" s="873" t="s">
        <v>915</v>
      </c>
      <c r="C8" s="2296" t="s">
        <v>916</v>
      </c>
      <c r="D8" s="2296"/>
      <c r="E8" s="2296"/>
      <c r="F8" s="2296"/>
      <c r="G8" s="873"/>
      <c r="H8" s="2297" t="s">
        <v>871</v>
      </c>
      <c r="I8" s="2297"/>
      <c r="J8" s="2297"/>
      <c r="K8" s="874" t="s">
        <v>951</v>
      </c>
      <c r="L8" s="2296" t="s">
        <v>1148</v>
      </c>
      <c r="M8" s="2298"/>
      <c r="N8" s="2298"/>
      <c r="O8" s="2296" t="s">
        <v>1148</v>
      </c>
      <c r="P8" s="2298"/>
      <c r="Q8" s="2298"/>
      <c r="R8" s="2296" t="s">
        <v>917</v>
      </c>
    </row>
    <row r="9" spans="1:18" ht="49.5" customHeight="1">
      <c r="A9" s="2299" t="s">
        <v>939</v>
      </c>
      <c r="B9" s="2299" t="s">
        <v>940</v>
      </c>
      <c r="C9" s="2299" t="s">
        <v>12</v>
      </c>
      <c r="D9" s="2299" t="s">
        <v>13</v>
      </c>
      <c r="E9" s="2299" t="s">
        <v>1351</v>
      </c>
      <c r="F9" s="2299" t="s">
        <v>1263</v>
      </c>
      <c r="G9" s="2299" t="s">
        <v>1264</v>
      </c>
      <c r="H9" s="2300" t="s">
        <v>660</v>
      </c>
      <c r="I9" s="2300" t="s">
        <v>661</v>
      </c>
      <c r="J9" s="2300" t="s">
        <v>662</v>
      </c>
      <c r="K9" s="2300" t="s">
        <v>662</v>
      </c>
      <c r="L9" s="2296" t="s">
        <v>2430</v>
      </c>
      <c r="M9" s="2296"/>
      <c r="N9" s="2296"/>
      <c r="O9" s="2298" t="s">
        <v>2427</v>
      </c>
      <c r="P9" s="2298"/>
      <c r="Q9" s="2298"/>
      <c r="R9" s="2296"/>
    </row>
    <row r="10" spans="1:18" ht="94.5" customHeight="1">
      <c r="A10" s="2299"/>
      <c r="B10" s="2299"/>
      <c r="C10" s="2299"/>
      <c r="D10" s="2299"/>
      <c r="E10" s="2299"/>
      <c r="F10" s="2299"/>
      <c r="G10" s="2299"/>
      <c r="H10" s="2300"/>
      <c r="I10" s="2300"/>
      <c r="J10" s="2300"/>
      <c r="K10" s="2300"/>
      <c r="L10" s="876" t="s">
        <v>945</v>
      </c>
      <c r="M10" s="876" t="s">
        <v>1149</v>
      </c>
      <c r="N10" s="876" t="s">
        <v>1100</v>
      </c>
      <c r="O10" s="876" t="s">
        <v>945</v>
      </c>
      <c r="P10" s="876" t="s">
        <v>1149</v>
      </c>
      <c r="Q10" s="876" t="s">
        <v>1100</v>
      </c>
      <c r="R10" s="2296"/>
    </row>
    <row r="11" spans="1:18" s="602" customFormat="1" ht="40" customHeight="1">
      <c r="A11" s="875" t="s">
        <v>365</v>
      </c>
      <c r="B11" s="1132" t="s">
        <v>132</v>
      </c>
      <c r="C11" s="1133"/>
      <c r="D11" s="1134"/>
      <c r="E11" s="1134"/>
      <c r="F11" s="1133"/>
      <c r="G11" s="875"/>
      <c r="H11" s="880" t="s">
        <v>416</v>
      </c>
      <c r="I11" s="880" t="s">
        <v>416</v>
      </c>
      <c r="J11" s="881">
        <f>'DT03 (TM)'!G6</f>
        <v>57151444015.972847</v>
      </c>
      <c r="K11" s="881">
        <f>'Tổng hợp'!J19+'Tổng hợp'!J24</f>
        <v>50853522675.932846</v>
      </c>
      <c r="L11" s="882"/>
      <c r="M11" s="882"/>
      <c r="N11" s="882">
        <f>N12</f>
        <v>60288000</v>
      </c>
      <c r="O11" s="882"/>
      <c r="P11" s="883"/>
      <c r="Q11" s="882"/>
      <c r="R11" s="1135">
        <f>J11-K11-Q11-N11</f>
        <v>6237633340.0400009</v>
      </c>
    </row>
    <row r="12" spans="1:18" s="1743" customFormat="1" ht="105" customHeight="1">
      <c r="A12" s="1741" t="s">
        <v>175</v>
      </c>
      <c r="B12" s="1741" t="s">
        <v>154</v>
      </c>
      <c r="C12" s="1741" t="s">
        <v>2428</v>
      </c>
      <c r="D12" s="1742" t="s">
        <v>2429</v>
      </c>
      <c r="E12" s="1107" t="s">
        <v>275</v>
      </c>
      <c r="F12" s="1737">
        <v>24</v>
      </c>
      <c r="G12" s="1738">
        <v>19.490933286400036</v>
      </c>
      <c r="H12" s="1107" t="s">
        <v>416</v>
      </c>
      <c r="I12" s="1107" t="s">
        <v>416</v>
      </c>
      <c r="J12" s="1107" t="s">
        <v>416</v>
      </c>
      <c r="K12" s="1107" t="s">
        <v>416</v>
      </c>
      <c r="L12" s="1107" t="s">
        <v>930</v>
      </c>
      <c r="M12" s="1739">
        <f>16000/1.1</f>
        <v>14545.454545454544</v>
      </c>
      <c r="N12" s="1744">
        <v>60288000</v>
      </c>
      <c r="O12" s="1107" t="s">
        <v>972</v>
      </c>
      <c r="P12" s="1739" t="s">
        <v>416</v>
      </c>
      <c r="Q12" s="1739" t="s">
        <v>416</v>
      </c>
      <c r="R12" s="1740" t="s">
        <v>2431</v>
      </c>
    </row>
    <row r="13" spans="1:18" s="905" customFormat="1" ht="33" customHeight="1">
      <c r="A13" s="900"/>
      <c r="B13" s="901" t="s">
        <v>932</v>
      </c>
      <c r="C13" s="902"/>
      <c r="D13" s="900"/>
      <c r="E13" s="900"/>
      <c r="F13" s="900"/>
      <c r="G13" s="900"/>
      <c r="H13" s="900"/>
      <c r="I13" s="896"/>
      <c r="J13" s="896"/>
      <c r="K13" s="896"/>
      <c r="L13" s="896"/>
      <c r="M13" s="903">
        <v>1</v>
      </c>
      <c r="N13" s="904"/>
      <c r="O13" s="904"/>
      <c r="P13" s="904">
        <v>2</v>
      </c>
      <c r="Q13" s="904"/>
      <c r="R13" s="896"/>
    </row>
    <row r="14" spans="1:18" ht="31" customHeight="1">
      <c r="A14" s="2287" t="s">
        <v>1151</v>
      </c>
      <c r="B14" s="2287"/>
      <c r="C14" s="2287"/>
      <c r="D14" s="2287"/>
      <c r="E14" s="2287"/>
      <c r="F14" s="2287"/>
      <c r="G14" s="2287"/>
      <c r="H14" s="2287"/>
      <c r="I14" s="2287"/>
      <c r="J14" s="2287"/>
      <c r="K14" s="2287"/>
      <c r="L14" s="2287"/>
      <c r="M14" s="2287"/>
      <c r="N14" s="2287"/>
      <c r="O14" s="2287"/>
      <c r="P14" s="906"/>
    </row>
    <row r="15" spans="1:18" ht="55.25" customHeight="1">
      <c r="A15" s="2301" t="s">
        <v>1094</v>
      </c>
      <c r="B15" s="2301"/>
      <c r="D15" s="2301" t="s">
        <v>1102</v>
      </c>
      <c r="E15" s="2301"/>
      <c r="F15" s="2301"/>
      <c r="G15" s="2301"/>
      <c r="H15" s="2301"/>
      <c r="J15" s="2302" t="s">
        <v>935</v>
      </c>
      <c r="K15" s="2302"/>
      <c r="L15" s="2302"/>
      <c r="M15" s="2302"/>
      <c r="N15" s="2302"/>
      <c r="O15" s="2302"/>
      <c r="P15" s="2302"/>
      <c r="Q15" s="2302"/>
    </row>
    <row r="16" spans="1:18" s="1735" customFormat="1" ht="53" customHeight="1">
      <c r="A16" s="1732"/>
      <c r="B16" s="1733"/>
      <c r="C16" s="1733"/>
      <c r="D16" s="1734"/>
      <c r="E16" s="1734"/>
      <c r="J16" s="2303" t="s">
        <v>947</v>
      </c>
      <c r="K16" s="2303"/>
      <c r="L16" s="2303"/>
      <c r="M16" s="2304" t="s">
        <v>948</v>
      </c>
      <c r="N16" s="2304"/>
      <c r="O16" s="1736"/>
      <c r="P16" s="2303" t="s">
        <v>936</v>
      </c>
      <c r="Q16" s="2303"/>
    </row>
    <row r="19" spans="14:14">
      <c r="N19" s="906"/>
    </row>
    <row r="20" spans="14:14">
      <c r="N20" s="906"/>
    </row>
  </sheetData>
  <autoFilter ref="C9:C16" xr:uid="{E34FA9C1-5FBB-41BF-9809-339224C01A98}"/>
  <mergeCells count="27">
    <mergeCell ref="A14:O14"/>
    <mergeCell ref="A15:B15"/>
    <mergeCell ref="D15:H15"/>
    <mergeCell ref="J15:Q15"/>
    <mergeCell ref="J16:L16"/>
    <mergeCell ref="M16:N16"/>
    <mergeCell ref="P16:Q16"/>
    <mergeCell ref="R8:R10"/>
    <mergeCell ref="A9:A10"/>
    <mergeCell ref="B9:B10"/>
    <mergeCell ref="C9:C10"/>
    <mergeCell ref="D9:D10"/>
    <mergeCell ref="E9:E10"/>
    <mergeCell ref="F9:F10"/>
    <mergeCell ref="G9:G10"/>
    <mergeCell ref="H9:H10"/>
    <mergeCell ref="I9:I10"/>
    <mergeCell ref="O8:Q8"/>
    <mergeCell ref="J9:J10"/>
    <mergeCell ref="K9:K10"/>
    <mergeCell ref="L9:N9"/>
    <mergeCell ref="O9:Q9"/>
    <mergeCell ref="A1:M1"/>
    <mergeCell ref="B5:L6"/>
    <mergeCell ref="C8:F8"/>
    <mergeCell ref="H8:J8"/>
    <mergeCell ref="L8:N8"/>
  </mergeCells>
  <pageMargins left="0.17" right="0.17" top="0.3" bottom="0.17" header="0.17" footer="0.17"/>
  <pageSetup paperSize="8" scale="55" fitToHeight="1111"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F3E4A5-80D2-4636-9F38-78ACFF8C61B6}">
  <sheetPr>
    <pageSetUpPr fitToPage="1"/>
  </sheetPr>
  <dimension ref="A1:R21"/>
  <sheetViews>
    <sheetView view="pageBreakPreview" topLeftCell="C1" zoomScale="55" zoomScaleNormal="70" zoomScaleSheetLayoutView="55" workbookViewId="0">
      <selection activeCell="E12" sqref="E12"/>
    </sheetView>
  </sheetViews>
  <sheetFormatPr defaultColWidth="18.5" defaultRowHeight="20.5"/>
  <cols>
    <col min="1" max="1" width="24.19921875" style="600" customWidth="1"/>
    <col min="2" max="2" width="33.19921875" style="603" customWidth="1"/>
    <col min="3" max="3" width="39.19921875" style="603" customWidth="1"/>
    <col min="4" max="4" width="13.59765625" style="603" customWidth="1"/>
    <col min="5" max="5" width="27.796875" style="603" customWidth="1"/>
    <col min="6" max="6" width="11.3984375" style="603" customWidth="1"/>
    <col min="7" max="7" width="14.69921875" style="603" customWidth="1"/>
    <col min="8" max="8" width="13.3984375" style="603" customWidth="1"/>
    <col min="9" max="9" width="14" style="603" customWidth="1"/>
    <col min="10" max="10" width="26.296875" style="603" customWidth="1"/>
    <col min="11" max="11" width="33.19921875" style="603" customWidth="1"/>
    <col min="12" max="12" width="9.59765625" style="603" customWidth="1"/>
    <col min="13" max="13" width="20.296875" style="600" customWidth="1"/>
    <col min="14" max="14" width="22.5" style="603" customWidth="1"/>
    <col min="15" max="15" width="12.5" style="603" customWidth="1"/>
    <col min="16" max="16" width="19" style="603" customWidth="1"/>
    <col min="17" max="17" width="23" style="603" bestFit="1" customWidth="1"/>
    <col min="18" max="18" width="30.69921875" style="603" customWidth="1"/>
    <col min="19" max="16384" width="18.5" style="603"/>
  </cols>
  <sheetData>
    <row r="1" spans="1:18" ht="51.65" customHeight="1">
      <c r="A1" s="2292" t="s">
        <v>910</v>
      </c>
      <c r="B1" s="2292"/>
      <c r="C1" s="2292"/>
      <c r="D1" s="2292"/>
      <c r="E1" s="2292"/>
      <c r="F1" s="2292"/>
      <c r="G1" s="2292"/>
      <c r="H1" s="2292"/>
      <c r="I1" s="2292"/>
      <c r="J1" s="2292"/>
      <c r="K1" s="2292"/>
      <c r="L1" s="2292"/>
      <c r="M1" s="2292"/>
      <c r="N1" s="859"/>
      <c r="O1" s="859"/>
      <c r="P1" s="859"/>
      <c r="Q1" s="859"/>
    </row>
    <row r="3" spans="1:18" ht="26" customHeight="1">
      <c r="A3" s="860" t="s">
        <v>911</v>
      </c>
      <c r="B3" s="861" t="s">
        <v>937</v>
      </c>
      <c r="C3" s="862"/>
      <c r="D3" s="862"/>
      <c r="E3" s="862"/>
      <c r="F3" s="862"/>
      <c r="G3" s="862"/>
      <c r="H3" s="862"/>
      <c r="I3" s="863"/>
      <c r="J3" s="863"/>
      <c r="K3" s="863"/>
      <c r="L3" s="863"/>
      <c r="M3" s="864"/>
      <c r="N3" s="863"/>
      <c r="O3" s="863"/>
      <c r="P3" s="863"/>
      <c r="Q3" s="863"/>
      <c r="R3" s="865"/>
    </row>
    <row r="4" spans="1:18" ht="15" customHeight="1">
      <c r="A4" s="866" t="s">
        <v>912</v>
      </c>
      <c r="B4" s="867"/>
      <c r="C4" s="868"/>
      <c r="D4" s="868"/>
      <c r="E4" s="868"/>
      <c r="F4" s="868"/>
      <c r="G4" s="868"/>
      <c r="H4" s="868"/>
      <c r="I4" s="869"/>
      <c r="J4" s="869"/>
      <c r="K4" s="869"/>
      <c r="L4" s="869"/>
      <c r="M4" s="870"/>
      <c r="N4" s="869"/>
      <c r="O4" s="869"/>
      <c r="P4" s="869"/>
      <c r="Q4" s="869"/>
      <c r="R4" s="871"/>
    </row>
    <row r="5" spans="1:18" ht="15" customHeight="1">
      <c r="A5" s="860" t="s">
        <v>913</v>
      </c>
      <c r="B5" s="2293" t="s">
        <v>2425</v>
      </c>
      <c r="C5" s="2287"/>
      <c r="D5" s="2287"/>
      <c r="E5" s="2287"/>
      <c r="F5" s="2287"/>
      <c r="G5" s="2287"/>
      <c r="H5" s="2287"/>
      <c r="I5" s="2287"/>
      <c r="J5" s="2287"/>
      <c r="K5" s="2287"/>
      <c r="L5" s="2287"/>
      <c r="M5" s="864"/>
      <c r="R5" s="872"/>
    </row>
    <row r="6" spans="1:18" ht="15" customHeight="1">
      <c r="A6" s="866" t="s">
        <v>914</v>
      </c>
      <c r="B6" s="2294"/>
      <c r="C6" s="2295"/>
      <c r="D6" s="2295"/>
      <c r="E6" s="2295"/>
      <c r="F6" s="2295"/>
      <c r="G6" s="2295"/>
      <c r="H6" s="2295"/>
      <c r="I6" s="2295"/>
      <c r="J6" s="2295"/>
      <c r="K6" s="2295"/>
      <c r="L6" s="2295"/>
      <c r="M6" s="870"/>
      <c r="N6" s="869"/>
      <c r="O6" s="869"/>
      <c r="P6" s="869"/>
      <c r="Q6" s="869"/>
      <c r="R6" s="871"/>
    </row>
    <row r="8" spans="1:18" ht="48" customHeight="1">
      <c r="A8" s="873" t="s">
        <v>823</v>
      </c>
      <c r="B8" s="873" t="s">
        <v>915</v>
      </c>
      <c r="C8" s="2296" t="s">
        <v>916</v>
      </c>
      <c r="D8" s="2296"/>
      <c r="E8" s="2296"/>
      <c r="F8" s="2296"/>
      <c r="G8" s="873"/>
      <c r="H8" s="2297" t="s">
        <v>871</v>
      </c>
      <c r="I8" s="2297"/>
      <c r="J8" s="2297"/>
      <c r="K8" s="874" t="s">
        <v>951</v>
      </c>
      <c r="L8" s="2296" t="s">
        <v>1148</v>
      </c>
      <c r="M8" s="2298"/>
      <c r="N8" s="2298"/>
      <c r="O8" s="2296" t="s">
        <v>1148</v>
      </c>
      <c r="P8" s="2298"/>
      <c r="Q8" s="2298"/>
      <c r="R8" s="2296" t="s">
        <v>917</v>
      </c>
    </row>
    <row r="9" spans="1:18" ht="49.5" customHeight="1">
      <c r="A9" s="2299" t="s">
        <v>939</v>
      </c>
      <c r="B9" s="2299" t="s">
        <v>940</v>
      </c>
      <c r="C9" s="2299" t="s">
        <v>12</v>
      </c>
      <c r="D9" s="2299" t="s">
        <v>13</v>
      </c>
      <c r="E9" s="2299" t="s">
        <v>1351</v>
      </c>
      <c r="F9" s="2299" t="s">
        <v>1263</v>
      </c>
      <c r="G9" s="2299" t="s">
        <v>1264</v>
      </c>
      <c r="H9" s="2300" t="s">
        <v>660</v>
      </c>
      <c r="I9" s="2300" t="s">
        <v>661</v>
      </c>
      <c r="J9" s="2300" t="s">
        <v>662</v>
      </c>
      <c r="K9" s="2300" t="s">
        <v>662</v>
      </c>
      <c r="L9" s="2298" t="s">
        <v>1147</v>
      </c>
      <c r="M9" s="2298"/>
      <c r="N9" s="2298"/>
      <c r="O9" s="2298" t="s">
        <v>43</v>
      </c>
      <c r="P9" s="2298"/>
      <c r="Q9" s="2298"/>
      <c r="R9" s="2296"/>
    </row>
    <row r="10" spans="1:18" ht="94.5" customHeight="1">
      <c r="A10" s="2299"/>
      <c r="B10" s="2299"/>
      <c r="C10" s="2299"/>
      <c r="D10" s="2299"/>
      <c r="E10" s="2299"/>
      <c r="F10" s="2299"/>
      <c r="G10" s="2299"/>
      <c r="H10" s="2300"/>
      <c r="I10" s="2300"/>
      <c r="J10" s="2300"/>
      <c r="K10" s="2300"/>
      <c r="L10" s="876" t="s">
        <v>945</v>
      </c>
      <c r="M10" s="876" t="s">
        <v>1149</v>
      </c>
      <c r="N10" s="876" t="s">
        <v>1100</v>
      </c>
      <c r="O10" s="876" t="s">
        <v>945</v>
      </c>
      <c r="P10" s="876" t="s">
        <v>1149</v>
      </c>
      <c r="Q10" s="876" t="s">
        <v>1100</v>
      </c>
      <c r="R10" s="2296"/>
    </row>
    <row r="11" spans="1:18" s="602" customFormat="1" ht="40" customHeight="1">
      <c r="A11" s="875" t="s">
        <v>365</v>
      </c>
      <c r="B11" s="1132" t="s">
        <v>132</v>
      </c>
      <c r="C11" s="1133"/>
      <c r="D11" s="1134"/>
      <c r="E11" s="1134"/>
      <c r="F11" s="1133"/>
      <c r="G11" s="875"/>
      <c r="H11" s="880" t="s">
        <v>416</v>
      </c>
      <c r="I11" s="880" t="s">
        <v>416</v>
      </c>
      <c r="J11" s="881">
        <f>'DT03 (TM)'!G6</f>
        <v>57151444015.972847</v>
      </c>
      <c r="K11" s="881">
        <f>'Tổng hợp'!J19+'Tổng hợp'!J24-Q11</f>
        <v>50689355461.772842</v>
      </c>
      <c r="L11" s="882"/>
      <c r="M11" s="882"/>
      <c r="N11" s="882"/>
      <c r="O11" s="882"/>
      <c r="P11" s="883"/>
      <c r="Q11" s="882">
        <f>SUM(Q12:Q13)</f>
        <v>164167214.16</v>
      </c>
      <c r="R11" s="1135">
        <f>J11-K11-Q11-N11</f>
        <v>6297921340.0400047</v>
      </c>
    </row>
    <row r="12" spans="1:18" s="1128" customFormat="1" ht="46" customHeight="1">
      <c r="A12" s="1728" t="s">
        <v>175</v>
      </c>
      <c r="B12" s="1729" t="s">
        <v>177</v>
      </c>
      <c r="C12" s="1729" t="s">
        <v>177</v>
      </c>
      <c r="D12" s="1730" t="s">
        <v>41</v>
      </c>
      <c r="E12" s="1125" t="s">
        <v>41</v>
      </c>
      <c r="F12" s="1131">
        <f>7*12</f>
        <v>84</v>
      </c>
      <c r="G12" s="907">
        <v>0</v>
      </c>
      <c r="H12" s="1125" t="s">
        <v>416</v>
      </c>
      <c r="I12" s="1125" t="s">
        <v>416</v>
      </c>
      <c r="J12" s="1125" t="s">
        <v>416</v>
      </c>
      <c r="K12" s="1125" t="s">
        <v>416</v>
      </c>
      <c r="L12" s="888" t="s">
        <v>972</v>
      </c>
      <c r="M12" s="1499">
        <f>19400/1.1</f>
        <v>17636.363636363636</v>
      </c>
      <c r="N12" s="1260" t="e">
        <v>#N/A</v>
      </c>
      <c r="O12" s="888" t="s">
        <v>930</v>
      </c>
      <c r="P12" s="1499">
        <f>19200/1.1</f>
        <v>17454.545454545452</v>
      </c>
      <c r="Q12" s="1260">
        <v>73162491.780000001</v>
      </c>
      <c r="R12" s="2305" t="s">
        <v>2426</v>
      </c>
    </row>
    <row r="13" spans="1:18" s="1128" customFormat="1" ht="47.5" customHeight="1">
      <c r="A13" s="1728" t="s">
        <v>980</v>
      </c>
      <c r="B13" s="1731" t="s">
        <v>981</v>
      </c>
      <c r="C13" s="1731" t="s">
        <v>981</v>
      </c>
      <c r="D13" s="1730" t="str">
        <f>VLOOKUP(A13,'25-VPI-I-095'!L:R,4,0)</f>
        <v>SS400</v>
      </c>
      <c r="E13" s="1125" t="s">
        <v>41</v>
      </c>
      <c r="F13" s="1131">
        <f>15*12</f>
        <v>180</v>
      </c>
      <c r="G13" s="907">
        <v>0</v>
      </c>
      <c r="H13" s="1125" t="s">
        <v>416</v>
      </c>
      <c r="I13" s="1125" t="s">
        <v>416</v>
      </c>
      <c r="J13" s="1125" t="s">
        <v>416</v>
      </c>
      <c r="K13" s="1125" t="s">
        <v>416</v>
      </c>
      <c r="L13" s="888" t="s">
        <v>930</v>
      </c>
      <c r="M13" s="1499">
        <f>18600/1.1</f>
        <v>16909.090909090908</v>
      </c>
      <c r="N13" s="1260" t="e">
        <v>#N/A</v>
      </c>
      <c r="O13" s="888" t="s">
        <v>930</v>
      </c>
      <c r="P13" s="1499">
        <f>18600/1.1</f>
        <v>16909.090909090908</v>
      </c>
      <c r="Q13" s="1260">
        <v>91004722.379999995</v>
      </c>
      <c r="R13" s="2306"/>
    </row>
    <row r="14" spans="1:18" s="905" customFormat="1" ht="33" customHeight="1">
      <c r="A14" s="900"/>
      <c r="B14" s="901" t="s">
        <v>932</v>
      </c>
      <c r="C14" s="902"/>
      <c r="D14" s="900"/>
      <c r="E14" s="900"/>
      <c r="F14" s="900"/>
      <c r="G14" s="900"/>
      <c r="H14" s="900"/>
      <c r="I14" s="896"/>
      <c r="J14" s="896"/>
      <c r="K14" s="896"/>
      <c r="L14" s="896"/>
      <c r="M14" s="903">
        <v>2</v>
      </c>
      <c r="N14" s="904"/>
      <c r="O14" s="904"/>
      <c r="P14" s="904">
        <v>1</v>
      </c>
      <c r="Q14" s="904"/>
      <c r="R14" s="896"/>
    </row>
    <row r="15" spans="1:18" ht="31" customHeight="1">
      <c r="A15" s="2287" t="s">
        <v>1151</v>
      </c>
      <c r="B15" s="2287"/>
      <c r="C15" s="2287"/>
      <c r="D15" s="2287"/>
      <c r="E15" s="2287"/>
      <c r="F15" s="2287"/>
      <c r="G15" s="2287"/>
      <c r="H15" s="2287"/>
      <c r="I15" s="2287"/>
      <c r="J15" s="2287"/>
      <c r="K15" s="2287"/>
      <c r="L15" s="2287"/>
      <c r="M15" s="2287"/>
      <c r="N15" s="2287"/>
      <c r="O15" s="2287"/>
      <c r="P15" s="906"/>
    </row>
    <row r="16" spans="1:18" ht="55.25" customHeight="1">
      <c r="A16" s="2301" t="s">
        <v>1094</v>
      </c>
      <c r="B16" s="2301"/>
      <c r="D16" s="2301" t="s">
        <v>1102</v>
      </c>
      <c r="E16" s="2301"/>
      <c r="F16" s="2301"/>
      <c r="G16" s="2301"/>
      <c r="H16" s="2301"/>
      <c r="J16" s="2302" t="s">
        <v>935</v>
      </c>
      <c r="K16" s="2302"/>
      <c r="L16" s="2302"/>
      <c r="M16" s="2302"/>
      <c r="N16" s="2302"/>
      <c r="O16" s="2302"/>
      <c r="P16" s="2302"/>
      <c r="Q16" s="2302"/>
    </row>
    <row r="17" spans="1:17" s="1735" customFormat="1" ht="53" customHeight="1">
      <c r="A17" s="1732"/>
      <c r="B17" s="1733"/>
      <c r="C17" s="1733"/>
      <c r="D17" s="1734"/>
      <c r="E17" s="1734"/>
      <c r="J17" s="2303" t="s">
        <v>947</v>
      </c>
      <c r="K17" s="2303"/>
      <c r="L17" s="2303"/>
      <c r="M17" s="2304" t="s">
        <v>948</v>
      </c>
      <c r="N17" s="2304"/>
      <c r="O17" s="1736"/>
      <c r="P17" s="2303" t="s">
        <v>936</v>
      </c>
      <c r="Q17" s="2303"/>
    </row>
    <row r="20" spans="1:17">
      <c r="N20" s="906"/>
    </row>
    <row r="21" spans="1:17">
      <c r="N21" s="906"/>
    </row>
  </sheetData>
  <autoFilter ref="C9:C17" xr:uid="{E34FA9C1-5FBB-41BF-9809-339224C01A98}"/>
  <mergeCells count="28">
    <mergeCell ref="R12:R13"/>
    <mergeCell ref="D16:H16"/>
    <mergeCell ref="A15:O15"/>
    <mergeCell ref="A16:B16"/>
    <mergeCell ref="J16:Q16"/>
    <mergeCell ref="J17:L17"/>
    <mergeCell ref="M17:N17"/>
    <mergeCell ref="P17:Q17"/>
    <mergeCell ref="I9:I10"/>
    <mergeCell ref="J9:J10"/>
    <mergeCell ref="K9:K10"/>
    <mergeCell ref="L9:N9"/>
    <mergeCell ref="O9:Q9"/>
    <mergeCell ref="R8:R10"/>
    <mergeCell ref="A9:A10"/>
    <mergeCell ref="B9:B10"/>
    <mergeCell ref="C9:C10"/>
    <mergeCell ref="D9:D10"/>
    <mergeCell ref="E9:E10"/>
    <mergeCell ref="F9:F10"/>
    <mergeCell ref="G9:G10"/>
    <mergeCell ref="H9:H10"/>
    <mergeCell ref="O8:Q8"/>
    <mergeCell ref="A1:M1"/>
    <mergeCell ref="B5:L6"/>
    <mergeCell ref="C8:F8"/>
    <mergeCell ref="H8:J8"/>
    <mergeCell ref="L8:N8"/>
  </mergeCells>
  <pageMargins left="0.17" right="0.17" top="0.3" bottom="0.17" header="0.17" footer="0.17"/>
  <pageSetup paperSize="8" scale="59" fitToHeight="1111"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9D6FFC-09E4-4D2C-9471-BF8FE011EA87}">
  <sheetPr>
    <pageSetUpPr fitToPage="1"/>
  </sheetPr>
  <dimension ref="A1:U21"/>
  <sheetViews>
    <sheetView view="pageBreakPreview" zoomScale="40" zoomScaleNormal="70" zoomScaleSheetLayoutView="40" workbookViewId="0">
      <selection activeCell="E12" sqref="E12"/>
    </sheetView>
  </sheetViews>
  <sheetFormatPr defaultColWidth="18.5" defaultRowHeight="20.5"/>
  <cols>
    <col min="1" max="1" width="24.19921875" style="600" customWidth="1"/>
    <col min="2" max="2" width="33.19921875" style="603" customWidth="1"/>
    <col min="3" max="3" width="39.19921875" style="603" customWidth="1"/>
    <col min="4" max="4" width="13.59765625" style="603" customWidth="1"/>
    <col min="5" max="5" width="27.796875" style="603" customWidth="1"/>
    <col min="6" max="6" width="11.3984375" style="603" customWidth="1"/>
    <col min="7" max="7" width="14.69921875" style="603" customWidth="1"/>
    <col min="8" max="8" width="13.3984375" style="603" customWidth="1"/>
    <col min="9" max="9" width="14" style="603" customWidth="1"/>
    <col min="10" max="10" width="26.296875" style="603" customWidth="1"/>
    <col min="11" max="11" width="33.19921875" style="603" customWidth="1"/>
    <col min="12" max="12" width="9.59765625" style="603" customWidth="1"/>
    <col min="13" max="13" width="20.296875" style="600" customWidth="1"/>
    <col min="14" max="14" width="22.5" style="603" customWidth="1"/>
    <col min="15" max="15" width="12.5" style="603" customWidth="1"/>
    <col min="16" max="16" width="19" style="603" customWidth="1"/>
    <col min="17" max="17" width="23" style="603" bestFit="1" customWidth="1"/>
    <col min="18" max="18" width="11" style="603" customWidth="1"/>
    <col min="19" max="19" width="15.09765625" style="603" customWidth="1"/>
    <col min="20" max="20" width="12.296875" style="603" customWidth="1"/>
    <col min="21" max="21" width="30.69921875" style="603" customWidth="1"/>
    <col min="22" max="16384" width="18.5" style="603"/>
  </cols>
  <sheetData>
    <row r="1" spans="1:21" ht="51.65" customHeight="1">
      <c r="A1" s="2292" t="s">
        <v>910</v>
      </c>
      <c r="B1" s="2292"/>
      <c r="C1" s="2292"/>
      <c r="D1" s="2292"/>
      <c r="E1" s="2292"/>
      <c r="F1" s="2292"/>
      <c r="G1" s="2292"/>
      <c r="H1" s="2292"/>
      <c r="I1" s="2292"/>
      <c r="J1" s="2292"/>
      <c r="K1" s="2292"/>
      <c r="L1" s="2292"/>
      <c r="M1" s="2292"/>
      <c r="N1" s="859"/>
      <c r="O1" s="859"/>
      <c r="P1" s="859"/>
      <c r="Q1" s="859"/>
      <c r="R1" s="859"/>
      <c r="S1" s="859"/>
      <c r="T1" s="859"/>
    </row>
    <row r="3" spans="1:21" ht="26" customHeight="1">
      <c r="A3" s="860" t="s">
        <v>911</v>
      </c>
      <c r="B3" s="861" t="s">
        <v>937</v>
      </c>
      <c r="C3" s="862"/>
      <c r="D3" s="862"/>
      <c r="E3" s="862"/>
      <c r="F3" s="862"/>
      <c r="G3" s="862"/>
      <c r="H3" s="862"/>
      <c r="I3" s="863"/>
      <c r="J3" s="863"/>
      <c r="K3" s="863"/>
      <c r="L3" s="863"/>
      <c r="M3" s="864"/>
      <c r="N3" s="863"/>
      <c r="O3" s="863"/>
      <c r="P3" s="863"/>
      <c r="Q3" s="863"/>
      <c r="R3" s="863"/>
      <c r="S3" s="863"/>
      <c r="T3" s="863"/>
      <c r="U3" s="865"/>
    </row>
    <row r="4" spans="1:21" ht="15" customHeight="1">
      <c r="A4" s="866" t="s">
        <v>912</v>
      </c>
      <c r="B4" s="867"/>
      <c r="C4" s="868"/>
      <c r="D4" s="868"/>
      <c r="E4" s="868"/>
      <c r="F4" s="868"/>
      <c r="G4" s="868"/>
      <c r="H4" s="868"/>
      <c r="I4" s="869"/>
      <c r="J4" s="869"/>
      <c r="K4" s="869"/>
      <c r="L4" s="869"/>
      <c r="M4" s="870"/>
      <c r="N4" s="869"/>
      <c r="O4" s="869"/>
      <c r="P4" s="869"/>
      <c r="Q4" s="869"/>
      <c r="R4" s="869"/>
      <c r="S4" s="869"/>
      <c r="T4" s="869"/>
      <c r="U4" s="871"/>
    </row>
    <row r="5" spans="1:21" ht="15" customHeight="1">
      <c r="A5" s="860" t="s">
        <v>913</v>
      </c>
      <c r="B5" s="2293" t="s">
        <v>2222</v>
      </c>
      <c r="C5" s="2287"/>
      <c r="D5" s="2287"/>
      <c r="E5" s="2287"/>
      <c r="F5" s="2287"/>
      <c r="G5" s="2287"/>
      <c r="H5" s="2287"/>
      <c r="I5" s="2287"/>
      <c r="J5" s="2287"/>
      <c r="K5" s="2287"/>
      <c r="L5" s="2287"/>
      <c r="M5" s="864"/>
      <c r="U5" s="872"/>
    </row>
    <row r="6" spans="1:21" ht="15" customHeight="1">
      <c r="A6" s="866" t="s">
        <v>914</v>
      </c>
      <c r="B6" s="2294"/>
      <c r="C6" s="2295"/>
      <c r="D6" s="2295"/>
      <c r="E6" s="2295"/>
      <c r="F6" s="2295"/>
      <c r="G6" s="2295"/>
      <c r="H6" s="2295"/>
      <c r="I6" s="2295"/>
      <c r="J6" s="2295"/>
      <c r="K6" s="2295"/>
      <c r="L6" s="2295"/>
      <c r="M6" s="870"/>
      <c r="N6" s="869"/>
      <c r="O6" s="869"/>
      <c r="P6" s="869"/>
      <c r="Q6" s="869"/>
      <c r="R6" s="869"/>
      <c r="S6" s="869"/>
      <c r="T6" s="869"/>
      <c r="U6" s="871"/>
    </row>
    <row r="8" spans="1:21" ht="48" customHeight="1">
      <c r="A8" s="873" t="s">
        <v>823</v>
      </c>
      <c r="B8" s="873" t="s">
        <v>915</v>
      </c>
      <c r="C8" s="2296" t="s">
        <v>916</v>
      </c>
      <c r="D8" s="2296"/>
      <c r="E8" s="2296"/>
      <c r="F8" s="2296"/>
      <c r="G8" s="873"/>
      <c r="H8" s="2297" t="s">
        <v>871</v>
      </c>
      <c r="I8" s="2297"/>
      <c r="J8" s="2297"/>
      <c r="K8" s="874" t="s">
        <v>951</v>
      </c>
      <c r="L8" s="2296" t="s">
        <v>1148</v>
      </c>
      <c r="M8" s="2298"/>
      <c r="N8" s="2298"/>
      <c r="O8" s="2296" t="s">
        <v>1148</v>
      </c>
      <c r="P8" s="2298"/>
      <c r="Q8" s="2298"/>
      <c r="R8" s="2296" t="s">
        <v>1148</v>
      </c>
      <c r="S8" s="2298"/>
      <c r="T8" s="2298"/>
      <c r="U8" s="2296" t="s">
        <v>917</v>
      </c>
    </row>
    <row r="9" spans="1:21" ht="49.5" customHeight="1">
      <c r="A9" s="2299" t="s">
        <v>939</v>
      </c>
      <c r="B9" s="2299" t="s">
        <v>940</v>
      </c>
      <c r="C9" s="2299" t="s">
        <v>12</v>
      </c>
      <c r="D9" s="2299" t="s">
        <v>13</v>
      </c>
      <c r="E9" s="2299" t="s">
        <v>1351</v>
      </c>
      <c r="F9" s="2299" t="s">
        <v>1263</v>
      </c>
      <c r="G9" s="2299" t="s">
        <v>1264</v>
      </c>
      <c r="H9" s="2300" t="s">
        <v>660</v>
      </c>
      <c r="I9" s="2300" t="s">
        <v>661</v>
      </c>
      <c r="J9" s="2300" t="s">
        <v>662</v>
      </c>
      <c r="K9" s="2300" t="s">
        <v>662</v>
      </c>
      <c r="L9" s="2298" t="s">
        <v>1147</v>
      </c>
      <c r="M9" s="2298"/>
      <c r="N9" s="2298"/>
      <c r="O9" s="2298" t="s">
        <v>43</v>
      </c>
      <c r="P9" s="2298"/>
      <c r="Q9" s="2298"/>
      <c r="R9" s="2298" t="s">
        <v>196</v>
      </c>
      <c r="S9" s="2298"/>
      <c r="T9" s="2298"/>
      <c r="U9" s="2296"/>
    </row>
    <row r="10" spans="1:21" ht="94.5" customHeight="1">
      <c r="A10" s="2299"/>
      <c r="B10" s="2299"/>
      <c r="C10" s="2299"/>
      <c r="D10" s="2299"/>
      <c r="E10" s="2299"/>
      <c r="F10" s="2299"/>
      <c r="G10" s="2299"/>
      <c r="H10" s="2300"/>
      <c r="I10" s="2300"/>
      <c r="J10" s="2300"/>
      <c r="K10" s="2300"/>
      <c r="L10" s="876" t="s">
        <v>945</v>
      </c>
      <c r="M10" s="876" t="s">
        <v>1149</v>
      </c>
      <c r="N10" s="876" t="s">
        <v>1100</v>
      </c>
      <c r="O10" s="876" t="s">
        <v>945</v>
      </c>
      <c r="P10" s="876" t="s">
        <v>1149</v>
      </c>
      <c r="Q10" s="876" t="s">
        <v>1100</v>
      </c>
      <c r="R10" s="876" t="s">
        <v>945</v>
      </c>
      <c r="S10" s="876" t="s">
        <v>1149</v>
      </c>
      <c r="T10" s="876" t="s">
        <v>1100</v>
      </c>
      <c r="U10" s="2296"/>
    </row>
    <row r="11" spans="1:21" s="602" customFormat="1" ht="26" customHeight="1">
      <c r="A11" s="875" t="s">
        <v>365</v>
      </c>
      <c r="B11" s="877" t="s">
        <v>132</v>
      </c>
      <c r="C11" s="878"/>
      <c r="D11" s="879"/>
      <c r="E11" s="879"/>
      <c r="F11" s="878"/>
      <c r="G11" s="875"/>
      <c r="H11" s="880" t="s">
        <v>416</v>
      </c>
      <c r="I11" s="880" t="s">
        <v>416</v>
      </c>
      <c r="J11" s="881">
        <f>'DT03 (TM)'!G6</f>
        <v>57151444015.972847</v>
      </c>
      <c r="K11" s="881">
        <f>'Tổng hợp'!J19+'Tổng hợp'!J24</f>
        <v>50853522675.932846</v>
      </c>
      <c r="L11" s="882"/>
      <c r="M11" s="882"/>
      <c r="N11" s="882"/>
      <c r="O11" s="882"/>
      <c r="P11" s="883"/>
      <c r="Q11" s="882">
        <f>SUM(Q12:Q13)</f>
        <v>185676739</v>
      </c>
      <c r="R11" s="882"/>
      <c r="S11" s="882"/>
      <c r="T11" s="882"/>
      <c r="U11" s="1135">
        <f>J11-K11-Q11-N11</f>
        <v>6112244601.0400009</v>
      </c>
    </row>
    <row r="12" spans="1:21" s="1128" customFormat="1" ht="46" customHeight="1">
      <c r="A12" s="1495" t="s">
        <v>2220</v>
      </c>
      <c r="B12" s="1124" t="s">
        <v>114</v>
      </c>
      <c r="C12" s="1496" t="s">
        <v>271</v>
      </c>
      <c r="D12" s="1497" t="s">
        <v>41</v>
      </c>
      <c r="E12" s="1125" t="s">
        <v>41</v>
      </c>
      <c r="F12" s="1498">
        <v>120</v>
      </c>
      <c r="G12" s="907">
        <v>118</v>
      </c>
      <c r="H12" s="1125" t="s">
        <v>416</v>
      </c>
      <c r="I12" s="1125" t="s">
        <v>416</v>
      </c>
      <c r="J12" s="1125" t="s">
        <v>416</v>
      </c>
      <c r="K12" s="1125" t="s">
        <v>416</v>
      </c>
      <c r="L12" s="888" t="s">
        <v>972</v>
      </c>
      <c r="M12" s="1260">
        <v>13636.36</v>
      </c>
      <c r="N12" s="1260" t="e">
        <v>#N/A</v>
      </c>
      <c r="O12" s="888" t="s">
        <v>930</v>
      </c>
      <c r="P12" s="1499">
        <v>13318.18</v>
      </c>
      <c r="Q12" s="1260">
        <v>125457256</v>
      </c>
      <c r="R12" s="888" t="s">
        <v>972</v>
      </c>
      <c r="S12" s="1260" t="e">
        <f>VLOOKUP(C12,'[164]DA 95'!$B$20:$N$31,13,0)</f>
        <v>#N/A</v>
      </c>
      <c r="T12" s="1260" t="e">
        <f>VLOOKUP(D12,'[164]DA 95'!$B$20:$N$31,13,0)</f>
        <v>#N/A</v>
      </c>
      <c r="U12" s="1127" t="s">
        <v>1352</v>
      </c>
    </row>
    <row r="13" spans="1:21" s="1128" customFormat="1" ht="47.5" customHeight="1">
      <c r="A13" s="1500" t="s">
        <v>1892</v>
      </c>
      <c r="B13" s="1124" t="s">
        <v>211</v>
      </c>
      <c r="C13" s="1496" t="s">
        <v>2221</v>
      </c>
      <c r="D13" s="1497" t="str">
        <f>VLOOKUP(A13,'25-VPI-I-095'!L:R,4,0)</f>
        <v>SS400</v>
      </c>
      <c r="E13" s="1125" t="s">
        <v>41</v>
      </c>
      <c r="F13" s="1498">
        <v>96</v>
      </c>
      <c r="G13" s="907">
        <v>100.291974522293</v>
      </c>
      <c r="H13" s="1125" t="s">
        <v>416</v>
      </c>
      <c r="I13" s="1125" t="s">
        <v>416</v>
      </c>
      <c r="J13" s="1125" t="s">
        <v>416</v>
      </c>
      <c r="K13" s="1125" t="s">
        <v>416</v>
      </c>
      <c r="L13" s="888" t="s">
        <v>930</v>
      </c>
      <c r="M13" s="1260">
        <v>13636.36</v>
      </c>
      <c r="N13" s="1260" t="e">
        <v>#N/A</v>
      </c>
      <c r="O13" s="888" t="s">
        <v>930</v>
      </c>
      <c r="P13" s="1499">
        <v>13318.18</v>
      </c>
      <c r="Q13" s="1260">
        <v>60219483</v>
      </c>
      <c r="R13" s="888" t="s">
        <v>930</v>
      </c>
      <c r="S13" s="1260">
        <f>15000/1.1</f>
        <v>13636.363636363636</v>
      </c>
      <c r="T13" s="1260" t="e">
        <f>VLOOKUP(D13,'[164]DA 95'!$B$20:$N$31,13,0)</f>
        <v>#N/A</v>
      </c>
      <c r="U13" s="1127" t="s">
        <v>1352</v>
      </c>
    </row>
    <row r="14" spans="1:21" s="905" customFormat="1" ht="33" customHeight="1">
      <c r="A14" s="900"/>
      <c r="B14" s="901" t="s">
        <v>932</v>
      </c>
      <c r="C14" s="902"/>
      <c r="D14" s="900"/>
      <c r="E14" s="900"/>
      <c r="F14" s="900"/>
      <c r="G14" s="900"/>
      <c r="H14" s="900"/>
      <c r="I14" s="896"/>
      <c r="J14" s="896"/>
      <c r="K14" s="896"/>
      <c r="L14" s="896"/>
      <c r="M14" s="903">
        <v>2</v>
      </c>
      <c r="N14" s="904"/>
      <c r="O14" s="904"/>
      <c r="P14" s="904">
        <v>1</v>
      </c>
      <c r="Q14" s="904"/>
      <c r="R14" s="904"/>
      <c r="S14" s="904">
        <v>3</v>
      </c>
      <c r="T14" s="904"/>
      <c r="U14" s="896"/>
    </row>
    <row r="15" spans="1:21" ht="31" customHeight="1">
      <c r="A15" s="2287" t="s">
        <v>1151</v>
      </c>
      <c r="B15" s="2287"/>
      <c r="C15" s="2287"/>
      <c r="D15" s="2287"/>
      <c r="E15" s="2287"/>
      <c r="F15" s="2287"/>
      <c r="G15" s="2287"/>
      <c r="H15" s="2287"/>
      <c r="I15" s="2287"/>
      <c r="J15" s="2287"/>
      <c r="K15" s="2287"/>
      <c r="L15" s="2287"/>
      <c r="M15" s="2287"/>
      <c r="N15" s="2287"/>
      <c r="O15" s="2287"/>
      <c r="P15" s="906"/>
    </row>
    <row r="16" spans="1:21" ht="55.25" customHeight="1">
      <c r="A16" s="2301" t="s">
        <v>1094</v>
      </c>
      <c r="B16" s="2301"/>
      <c r="F16" s="2301" t="s">
        <v>1102</v>
      </c>
      <c r="G16" s="2301"/>
      <c r="H16" s="2301"/>
      <c r="I16" s="2301"/>
      <c r="M16" s="603"/>
      <c r="N16" s="2302" t="s">
        <v>935</v>
      </c>
      <c r="O16" s="2302"/>
      <c r="P16" s="2302"/>
      <c r="Q16" s="2302"/>
      <c r="R16" s="2302"/>
      <c r="S16" s="2302"/>
      <c r="T16" s="2302"/>
      <c r="U16" s="2302"/>
    </row>
    <row r="17" spans="2:21" ht="31.5" customHeight="1">
      <c r="B17" s="601"/>
      <c r="C17" s="601"/>
      <c r="D17" s="602"/>
      <c r="E17" s="602"/>
      <c r="M17" s="603"/>
      <c r="N17" s="2212" t="s">
        <v>947</v>
      </c>
      <c r="O17" s="2212"/>
      <c r="P17" s="2212"/>
      <c r="Q17" s="2213" t="s">
        <v>948</v>
      </c>
      <c r="R17" s="2213"/>
      <c r="S17" s="604"/>
      <c r="T17" s="2212" t="s">
        <v>936</v>
      </c>
      <c r="U17" s="2212"/>
    </row>
    <row r="20" spans="2:21">
      <c r="N20" s="906"/>
    </row>
    <row r="21" spans="2:21">
      <c r="N21" s="906"/>
    </row>
  </sheetData>
  <autoFilter ref="C9:C17" xr:uid="{E34FA9C1-5FBB-41BF-9809-339224C01A98}"/>
  <mergeCells count="29">
    <mergeCell ref="N17:P17"/>
    <mergeCell ref="Q17:R17"/>
    <mergeCell ref="T17:U17"/>
    <mergeCell ref="O9:Q9"/>
    <mergeCell ref="A15:O15"/>
    <mergeCell ref="A16:B16"/>
    <mergeCell ref="F16:I16"/>
    <mergeCell ref="N16:U16"/>
    <mergeCell ref="R9:T9"/>
    <mergeCell ref="R8:T8"/>
    <mergeCell ref="U8:U10"/>
    <mergeCell ref="A9:A10"/>
    <mergeCell ref="B9:B10"/>
    <mergeCell ref="C9:C10"/>
    <mergeCell ref="D9:D10"/>
    <mergeCell ref="E9:E10"/>
    <mergeCell ref="F9:F10"/>
    <mergeCell ref="G9:G10"/>
    <mergeCell ref="H9:H10"/>
    <mergeCell ref="O8:Q8"/>
    <mergeCell ref="I9:I10"/>
    <mergeCell ref="J9:J10"/>
    <mergeCell ref="K9:K10"/>
    <mergeCell ref="L9:N9"/>
    <mergeCell ref="A1:M1"/>
    <mergeCell ref="B5:L6"/>
    <mergeCell ref="C8:F8"/>
    <mergeCell ref="H8:J8"/>
    <mergeCell ref="L8:N8"/>
  </mergeCells>
  <conditionalFormatting sqref="A13">
    <cfRule type="duplicateValues" dxfId="1685" priority="2"/>
  </conditionalFormatting>
  <pageMargins left="0.17" right="0.17" top="0.3" bottom="0.17" header="0.17" footer="0.17"/>
  <pageSetup paperSize="8" scale="54" fitToHeight="1111"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3A5AF8-2026-440B-A204-43E6AC4D4418}">
  <sheetPr>
    <pageSetUpPr fitToPage="1"/>
  </sheetPr>
  <dimension ref="A1:O108"/>
  <sheetViews>
    <sheetView view="pageBreakPreview" zoomScale="40" zoomScaleNormal="70" zoomScaleSheetLayoutView="40" workbookViewId="0">
      <selection activeCell="AX4" sqref="AX4:AY4"/>
    </sheetView>
  </sheetViews>
  <sheetFormatPr defaultColWidth="9.796875" defaultRowHeight="20.5"/>
  <cols>
    <col min="1" max="1" width="25.09765625" style="1467" customWidth="1"/>
    <col min="2" max="2" width="43.3984375" style="1444" bestFit="1" customWidth="1"/>
    <col min="3" max="3" width="47.69921875" style="1444" customWidth="1"/>
    <col min="4" max="4" width="35.19921875" style="1444" customWidth="1"/>
    <col min="5" max="5" width="19.3984375" style="1444" bestFit="1" customWidth="1"/>
    <col min="6" max="6" width="11" style="1444" customWidth="1"/>
    <col min="7" max="7" width="16.69921875" style="1444" customWidth="1"/>
    <col min="8" max="8" width="15.296875" style="1444" customWidth="1"/>
    <col min="9" max="9" width="21.296875" style="1444" customWidth="1"/>
    <col min="10" max="10" width="23" style="1444" customWidth="1"/>
    <col min="11" max="11" width="10.09765625" style="1444" customWidth="1"/>
    <col min="12" max="12" width="13.59765625" style="1444" customWidth="1"/>
    <col min="13" max="13" width="23.5" style="1444" customWidth="1"/>
    <col min="14" max="14" width="16.3984375" style="1444" bestFit="1" customWidth="1"/>
    <col min="15" max="15" width="26.09765625" style="1444" customWidth="1"/>
    <col min="16" max="16384" width="9.796875" style="1444"/>
  </cols>
  <sheetData>
    <row r="1" spans="1:15" ht="51.65" customHeight="1">
      <c r="A1" s="2307" t="s">
        <v>910</v>
      </c>
      <c r="B1" s="2307"/>
      <c r="C1" s="2307"/>
      <c r="D1" s="2307"/>
      <c r="E1" s="2307"/>
      <c r="F1" s="2307"/>
      <c r="G1" s="2307"/>
      <c r="H1" s="2307"/>
      <c r="I1" s="2307"/>
      <c r="J1" s="2307"/>
      <c r="K1" s="2307"/>
      <c r="L1" s="2307"/>
      <c r="M1" s="1443"/>
      <c r="N1" s="1443"/>
    </row>
    <row r="3" spans="1:15" ht="15" customHeight="1">
      <c r="A3" s="1445" t="s">
        <v>911</v>
      </c>
      <c r="B3" s="1446" t="s">
        <v>937</v>
      </c>
      <c r="C3" s="1447"/>
      <c r="D3" s="1448"/>
      <c r="E3" s="1448"/>
      <c r="F3" s="1448"/>
      <c r="G3" s="1448"/>
      <c r="H3" s="1449"/>
      <c r="I3" s="1449"/>
      <c r="J3" s="1449"/>
      <c r="K3" s="1449"/>
      <c r="L3" s="1449"/>
      <c r="M3" s="1449"/>
      <c r="N3" s="1449"/>
      <c r="O3" s="1450"/>
    </row>
    <row r="4" spans="1:15" ht="15" customHeight="1">
      <c r="A4" s="1451" t="s">
        <v>912</v>
      </c>
      <c r="B4" s="1452"/>
      <c r="C4" s="1453"/>
      <c r="D4" s="1453"/>
      <c r="E4" s="1453"/>
      <c r="F4" s="1453"/>
      <c r="G4" s="1453"/>
      <c r="H4" s="1454"/>
      <c r="I4" s="1454"/>
      <c r="J4" s="1454"/>
      <c r="K4" s="1454"/>
      <c r="L4" s="1454"/>
      <c r="M4" s="1454"/>
      <c r="N4" s="1454"/>
      <c r="O4" s="1455"/>
    </row>
    <row r="5" spans="1:15" ht="15" customHeight="1">
      <c r="A5" s="1445" t="s">
        <v>913</v>
      </c>
      <c r="B5" s="2308" t="s">
        <v>2026</v>
      </c>
      <c r="C5" s="2309"/>
      <c r="D5" s="2309"/>
      <c r="E5" s="2309"/>
      <c r="F5" s="2309"/>
      <c r="G5" s="2309"/>
      <c r="H5" s="2309"/>
      <c r="I5" s="2309"/>
      <c r="J5" s="2309"/>
      <c r="K5" s="2309"/>
      <c r="L5" s="1449"/>
      <c r="O5" s="1456"/>
    </row>
    <row r="6" spans="1:15" ht="15" customHeight="1">
      <c r="A6" s="1451" t="s">
        <v>914</v>
      </c>
      <c r="B6" s="2310"/>
      <c r="C6" s="2311"/>
      <c r="D6" s="2311"/>
      <c r="E6" s="2311"/>
      <c r="F6" s="2311"/>
      <c r="G6" s="2311"/>
      <c r="H6" s="2311"/>
      <c r="I6" s="2311"/>
      <c r="J6" s="2311"/>
      <c r="K6" s="2311"/>
      <c r="L6" s="1454"/>
      <c r="M6" s="1454"/>
      <c r="N6" s="1454"/>
      <c r="O6" s="1455"/>
    </row>
    <row r="8" spans="1:15" ht="34.5" customHeight="1">
      <c r="A8" s="1457" t="s">
        <v>823</v>
      </c>
      <c r="B8" s="1457" t="s">
        <v>915</v>
      </c>
      <c r="C8" s="2296" t="s">
        <v>916</v>
      </c>
      <c r="D8" s="2296"/>
      <c r="E8" s="2296"/>
      <c r="F8" s="2296"/>
      <c r="G8" s="2312" t="s">
        <v>871</v>
      </c>
      <c r="H8" s="2312"/>
      <c r="I8" s="2312"/>
      <c r="J8" s="1457" t="s">
        <v>951</v>
      </c>
      <c r="K8" s="2313" t="s">
        <v>943</v>
      </c>
      <c r="L8" s="2313"/>
      <c r="M8" s="2313"/>
      <c r="N8" s="2313" t="s">
        <v>1605</v>
      </c>
      <c r="O8" s="2312" t="s">
        <v>917</v>
      </c>
    </row>
    <row r="9" spans="1:15" ht="45" customHeight="1">
      <c r="A9" s="2314" t="s">
        <v>939</v>
      </c>
      <c r="B9" s="2314" t="s">
        <v>940</v>
      </c>
      <c r="C9" s="2299" t="s">
        <v>12</v>
      </c>
      <c r="D9" s="2299" t="s">
        <v>13</v>
      </c>
      <c r="E9" s="2299" t="s">
        <v>2213</v>
      </c>
      <c r="F9" s="2299" t="s">
        <v>1092</v>
      </c>
      <c r="G9" s="2315" t="s">
        <v>660</v>
      </c>
      <c r="H9" s="2315" t="s">
        <v>661</v>
      </c>
      <c r="I9" s="2315" t="s">
        <v>662</v>
      </c>
      <c r="J9" s="2315" t="s">
        <v>662</v>
      </c>
      <c r="K9" s="2313" t="s">
        <v>1964</v>
      </c>
      <c r="L9" s="2313"/>
      <c r="M9" s="2313"/>
      <c r="N9" s="2313"/>
      <c r="O9" s="2312"/>
    </row>
    <row r="10" spans="1:15" ht="60">
      <c r="A10" s="2314"/>
      <c r="B10" s="2314"/>
      <c r="C10" s="2299"/>
      <c r="D10" s="2299"/>
      <c r="E10" s="2299"/>
      <c r="F10" s="2299"/>
      <c r="G10" s="2315"/>
      <c r="H10" s="2315"/>
      <c r="I10" s="2315"/>
      <c r="J10" s="2315"/>
      <c r="K10" s="1472" t="s">
        <v>945</v>
      </c>
      <c r="L10" s="1472" t="s">
        <v>944</v>
      </c>
      <c r="M10" s="1472" t="s">
        <v>1608</v>
      </c>
      <c r="N10" s="2313"/>
      <c r="O10" s="2312"/>
    </row>
    <row r="11" spans="1:15" ht="36.5" customHeight="1">
      <c r="A11" s="1471" t="s">
        <v>365</v>
      </c>
      <c r="B11" s="1477" t="s">
        <v>244</v>
      </c>
      <c r="C11" s="1471"/>
      <c r="D11" s="1471"/>
      <c r="E11" s="1471"/>
      <c r="F11" s="1471"/>
      <c r="G11" s="1473" t="s">
        <v>416</v>
      </c>
      <c r="H11" s="1473" t="s">
        <v>416</v>
      </c>
      <c r="I11" s="1473"/>
      <c r="J11" s="1458"/>
      <c r="K11" s="1472"/>
      <c r="L11" s="1472"/>
      <c r="M11" s="1472">
        <f>SUM(M12:M104)</f>
        <v>559330930</v>
      </c>
      <c r="N11" s="1472"/>
      <c r="O11" s="1459">
        <f>I11-J11-M11</f>
        <v>-559330930</v>
      </c>
    </row>
    <row r="12" spans="1:15" s="1442" customFormat="1" ht="65" customHeight="1">
      <c r="A12" s="1170" t="s">
        <v>1917</v>
      </c>
      <c r="B12" s="1478" t="s">
        <v>2027</v>
      </c>
      <c r="C12" s="1170" t="s">
        <v>2120</v>
      </c>
      <c r="D12" s="887" t="s">
        <v>1919</v>
      </c>
      <c r="E12" s="1479" t="s">
        <v>42</v>
      </c>
      <c r="F12" s="1480">
        <v>92.87</v>
      </c>
      <c r="G12" s="1480" t="s">
        <v>416</v>
      </c>
      <c r="H12" s="1480" t="s">
        <v>416</v>
      </c>
      <c r="I12" s="1480" t="s">
        <v>416</v>
      </c>
      <c r="J12" s="1480" t="s">
        <v>416</v>
      </c>
      <c r="K12" s="1440" t="s">
        <v>930</v>
      </c>
      <c r="L12" s="1481">
        <v>50500</v>
      </c>
      <c r="M12" s="1482">
        <f>L12*F12</f>
        <v>4689935</v>
      </c>
      <c r="N12" s="1483" t="s">
        <v>1964</v>
      </c>
      <c r="O12" s="1484" t="s">
        <v>2214</v>
      </c>
    </row>
    <row r="13" spans="1:15" s="1442" customFormat="1" ht="65" customHeight="1">
      <c r="A13" s="1170" t="s">
        <v>1917</v>
      </c>
      <c r="B13" s="1478" t="s">
        <v>2028</v>
      </c>
      <c r="C13" s="1170" t="s">
        <v>2121</v>
      </c>
      <c r="D13" s="887" t="s">
        <v>1919</v>
      </c>
      <c r="E13" s="1479" t="s">
        <v>42</v>
      </c>
      <c r="F13" s="1480">
        <v>200.77</v>
      </c>
      <c r="G13" s="1480" t="s">
        <v>416</v>
      </c>
      <c r="H13" s="1480" t="s">
        <v>416</v>
      </c>
      <c r="I13" s="1480" t="s">
        <v>416</v>
      </c>
      <c r="J13" s="1480" t="s">
        <v>416</v>
      </c>
      <c r="K13" s="1440" t="s">
        <v>930</v>
      </c>
      <c r="L13" s="1481">
        <v>50500</v>
      </c>
      <c r="M13" s="1482">
        <f t="shared" ref="M13:M76" si="0">L13*F13</f>
        <v>10138885</v>
      </c>
      <c r="N13" s="1483" t="s">
        <v>1964</v>
      </c>
      <c r="O13" s="1484" t="s">
        <v>2214</v>
      </c>
    </row>
    <row r="14" spans="1:15" s="1442" customFormat="1" ht="65" customHeight="1">
      <c r="A14" s="1170" t="s">
        <v>1917</v>
      </c>
      <c r="B14" s="1478" t="s">
        <v>2029</v>
      </c>
      <c r="C14" s="1170" t="s">
        <v>2122</v>
      </c>
      <c r="D14" s="887" t="s">
        <v>1919</v>
      </c>
      <c r="E14" s="1479" t="s">
        <v>42</v>
      </c>
      <c r="F14" s="1480">
        <v>200.77</v>
      </c>
      <c r="G14" s="1480" t="s">
        <v>416</v>
      </c>
      <c r="H14" s="1480" t="s">
        <v>416</v>
      </c>
      <c r="I14" s="1480" t="s">
        <v>416</v>
      </c>
      <c r="J14" s="1480" t="s">
        <v>416</v>
      </c>
      <c r="K14" s="1440" t="s">
        <v>930</v>
      </c>
      <c r="L14" s="1481">
        <v>50500</v>
      </c>
      <c r="M14" s="1482">
        <f t="shared" si="0"/>
        <v>10138885</v>
      </c>
      <c r="N14" s="1483" t="s">
        <v>1964</v>
      </c>
      <c r="O14" s="1484" t="s">
        <v>2214</v>
      </c>
    </row>
    <row r="15" spans="1:15" s="1442" customFormat="1" ht="65" customHeight="1">
      <c r="A15" s="1170" t="s">
        <v>1917</v>
      </c>
      <c r="B15" s="1478" t="s">
        <v>2030</v>
      </c>
      <c r="C15" s="1170" t="s">
        <v>2123</v>
      </c>
      <c r="D15" s="887" t="s">
        <v>1919</v>
      </c>
      <c r="E15" s="1479" t="s">
        <v>42</v>
      </c>
      <c r="F15" s="1480">
        <v>133.22</v>
      </c>
      <c r="G15" s="1480" t="s">
        <v>416</v>
      </c>
      <c r="H15" s="1480" t="s">
        <v>416</v>
      </c>
      <c r="I15" s="1480" t="s">
        <v>416</v>
      </c>
      <c r="J15" s="1480" t="s">
        <v>416</v>
      </c>
      <c r="K15" s="1440" t="s">
        <v>930</v>
      </c>
      <c r="L15" s="1481">
        <v>50500</v>
      </c>
      <c r="M15" s="1482">
        <f t="shared" si="0"/>
        <v>6727610</v>
      </c>
      <c r="N15" s="1483" t="s">
        <v>1964</v>
      </c>
      <c r="O15" s="1484" t="s">
        <v>2214</v>
      </c>
    </row>
    <row r="16" spans="1:15" s="1442" customFormat="1" ht="65" customHeight="1">
      <c r="A16" s="1170" t="s">
        <v>1917</v>
      </c>
      <c r="B16" s="1478" t="s">
        <v>2031</v>
      </c>
      <c r="C16" s="1170" t="s">
        <v>2124</v>
      </c>
      <c r="D16" s="887" t="s">
        <v>1919</v>
      </c>
      <c r="E16" s="1479" t="s">
        <v>42</v>
      </c>
      <c r="F16" s="1480">
        <v>305.93</v>
      </c>
      <c r="G16" s="1480" t="s">
        <v>416</v>
      </c>
      <c r="H16" s="1480" t="s">
        <v>416</v>
      </c>
      <c r="I16" s="1480" t="s">
        <v>416</v>
      </c>
      <c r="J16" s="1480" t="s">
        <v>416</v>
      </c>
      <c r="K16" s="1440" t="s">
        <v>930</v>
      </c>
      <c r="L16" s="1481">
        <v>50500</v>
      </c>
      <c r="M16" s="1482">
        <f t="shared" si="0"/>
        <v>15449465</v>
      </c>
      <c r="N16" s="1483" t="s">
        <v>1964</v>
      </c>
      <c r="O16" s="1484" t="s">
        <v>2214</v>
      </c>
    </row>
    <row r="17" spans="1:15" s="1442" customFormat="1" ht="65" customHeight="1">
      <c r="A17" s="1170" t="s">
        <v>1917</v>
      </c>
      <c r="B17" s="1478" t="s">
        <v>2032</v>
      </c>
      <c r="C17" s="1170" t="s">
        <v>2125</v>
      </c>
      <c r="D17" s="887" t="s">
        <v>1919</v>
      </c>
      <c r="E17" s="1479" t="s">
        <v>42</v>
      </c>
      <c r="F17" s="1480">
        <v>305.93</v>
      </c>
      <c r="G17" s="1480" t="s">
        <v>416</v>
      </c>
      <c r="H17" s="1480" t="s">
        <v>416</v>
      </c>
      <c r="I17" s="1480" t="s">
        <v>416</v>
      </c>
      <c r="J17" s="1480" t="s">
        <v>416</v>
      </c>
      <c r="K17" s="1440" t="s">
        <v>930</v>
      </c>
      <c r="L17" s="1481">
        <v>50500</v>
      </c>
      <c r="M17" s="1482">
        <f t="shared" si="0"/>
        <v>15449465</v>
      </c>
      <c r="N17" s="1483" t="s">
        <v>1964</v>
      </c>
      <c r="O17" s="1484" t="s">
        <v>2214</v>
      </c>
    </row>
    <row r="18" spans="1:15" s="1442" customFormat="1" ht="65" customHeight="1">
      <c r="A18" s="1170" t="s">
        <v>1917</v>
      </c>
      <c r="B18" s="1478" t="s">
        <v>2033</v>
      </c>
      <c r="C18" s="1170" t="s">
        <v>2126</v>
      </c>
      <c r="D18" s="887" t="s">
        <v>1919</v>
      </c>
      <c r="E18" s="1479" t="s">
        <v>42</v>
      </c>
      <c r="F18" s="1480">
        <v>97.75</v>
      </c>
      <c r="G18" s="1480" t="s">
        <v>416</v>
      </c>
      <c r="H18" s="1480" t="s">
        <v>416</v>
      </c>
      <c r="I18" s="1480" t="s">
        <v>416</v>
      </c>
      <c r="J18" s="1480" t="s">
        <v>416</v>
      </c>
      <c r="K18" s="1440" t="s">
        <v>930</v>
      </c>
      <c r="L18" s="1481">
        <v>50500</v>
      </c>
      <c r="M18" s="1482">
        <f t="shared" si="0"/>
        <v>4936375</v>
      </c>
      <c r="N18" s="1483" t="s">
        <v>1964</v>
      </c>
      <c r="O18" s="1484" t="s">
        <v>2214</v>
      </c>
    </row>
    <row r="19" spans="1:15" s="1442" customFormat="1" ht="65" customHeight="1">
      <c r="A19" s="1170" t="s">
        <v>1917</v>
      </c>
      <c r="B19" s="1478" t="s">
        <v>2034</v>
      </c>
      <c r="C19" s="1170" t="s">
        <v>2127</v>
      </c>
      <c r="D19" s="887" t="s">
        <v>1919</v>
      </c>
      <c r="E19" s="1479" t="s">
        <v>42</v>
      </c>
      <c r="F19" s="1480">
        <v>230.31</v>
      </c>
      <c r="G19" s="1480" t="s">
        <v>416</v>
      </c>
      <c r="H19" s="1480" t="s">
        <v>416</v>
      </c>
      <c r="I19" s="1480" t="s">
        <v>416</v>
      </c>
      <c r="J19" s="1480" t="s">
        <v>416</v>
      </c>
      <c r="K19" s="1440" t="s">
        <v>930</v>
      </c>
      <c r="L19" s="1481">
        <v>50500</v>
      </c>
      <c r="M19" s="1482">
        <f t="shared" si="0"/>
        <v>11630655</v>
      </c>
      <c r="N19" s="1483" t="s">
        <v>1964</v>
      </c>
      <c r="O19" s="1484" t="s">
        <v>2214</v>
      </c>
    </row>
    <row r="20" spans="1:15" s="1442" customFormat="1" ht="65" customHeight="1">
      <c r="A20" s="1170" t="s">
        <v>1917</v>
      </c>
      <c r="B20" s="1478" t="s">
        <v>2035</v>
      </c>
      <c r="C20" s="1170" t="s">
        <v>2128</v>
      </c>
      <c r="D20" s="887" t="s">
        <v>1919</v>
      </c>
      <c r="E20" s="1479" t="s">
        <v>42</v>
      </c>
      <c r="F20" s="1480">
        <v>230.31</v>
      </c>
      <c r="G20" s="1480" t="s">
        <v>416</v>
      </c>
      <c r="H20" s="1480" t="s">
        <v>416</v>
      </c>
      <c r="I20" s="1480" t="s">
        <v>416</v>
      </c>
      <c r="J20" s="1480" t="s">
        <v>416</v>
      </c>
      <c r="K20" s="1440" t="s">
        <v>930</v>
      </c>
      <c r="L20" s="1481">
        <v>50500</v>
      </c>
      <c r="M20" s="1482">
        <f t="shared" si="0"/>
        <v>11630655</v>
      </c>
      <c r="N20" s="1483" t="s">
        <v>1964</v>
      </c>
      <c r="O20" s="1484" t="s">
        <v>2214</v>
      </c>
    </row>
    <row r="21" spans="1:15" s="1442" customFormat="1" ht="65" customHeight="1">
      <c r="A21" s="1170" t="s">
        <v>1917</v>
      </c>
      <c r="B21" s="1478" t="s">
        <v>2036</v>
      </c>
      <c r="C21" s="1170" t="s">
        <v>2129</v>
      </c>
      <c r="D21" s="887" t="s">
        <v>1919</v>
      </c>
      <c r="E21" s="1479" t="s">
        <v>42</v>
      </c>
      <c r="F21" s="1480">
        <v>98.22</v>
      </c>
      <c r="G21" s="1480" t="s">
        <v>416</v>
      </c>
      <c r="H21" s="1480" t="s">
        <v>416</v>
      </c>
      <c r="I21" s="1480" t="s">
        <v>416</v>
      </c>
      <c r="J21" s="1480" t="s">
        <v>416</v>
      </c>
      <c r="K21" s="1440" t="s">
        <v>930</v>
      </c>
      <c r="L21" s="1481">
        <v>50500</v>
      </c>
      <c r="M21" s="1482">
        <f t="shared" si="0"/>
        <v>4960110</v>
      </c>
      <c r="N21" s="1483" t="s">
        <v>1964</v>
      </c>
      <c r="O21" s="1484" t="s">
        <v>2214</v>
      </c>
    </row>
    <row r="22" spans="1:15" s="1442" customFormat="1" ht="65" customHeight="1">
      <c r="A22" s="1170" t="s">
        <v>1917</v>
      </c>
      <c r="B22" s="1478" t="s">
        <v>2037</v>
      </c>
      <c r="C22" s="1170" t="s">
        <v>2130</v>
      </c>
      <c r="D22" s="887" t="s">
        <v>1919</v>
      </c>
      <c r="E22" s="1479" t="s">
        <v>42</v>
      </c>
      <c r="F22" s="1480">
        <v>230.38</v>
      </c>
      <c r="G22" s="1480" t="s">
        <v>416</v>
      </c>
      <c r="H22" s="1480" t="s">
        <v>416</v>
      </c>
      <c r="I22" s="1480" t="s">
        <v>416</v>
      </c>
      <c r="J22" s="1480" t="s">
        <v>416</v>
      </c>
      <c r="K22" s="1440" t="s">
        <v>930</v>
      </c>
      <c r="L22" s="1481">
        <v>50500</v>
      </c>
      <c r="M22" s="1482">
        <f t="shared" si="0"/>
        <v>11634190</v>
      </c>
      <c r="N22" s="1483" t="s">
        <v>1964</v>
      </c>
      <c r="O22" s="1484" t="s">
        <v>2214</v>
      </c>
    </row>
    <row r="23" spans="1:15" s="1442" customFormat="1" ht="65" customHeight="1">
      <c r="A23" s="1170" t="s">
        <v>1917</v>
      </c>
      <c r="B23" s="1478" t="s">
        <v>2038</v>
      </c>
      <c r="C23" s="1170" t="s">
        <v>2131</v>
      </c>
      <c r="D23" s="887" t="s">
        <v>1919</v>
      </c>
      <c r="E23" s="1479" t="s">
        <v>42</v>
      </c>
      <c r="F23" s="1480">
        <v>230.38</v>
      </c>
      <c r="G23" s="1480" t="s">
        <v>416</v>
      </c>
      <c r="H23" s="1480" t="s">
        <v>416</v>
      </c>
      <c r="I23" s="1480" t="s">
        <v>416</v>
      </c>
      <c r="J23" s="1480" t="s">
        <v>416</v>
      </c>
      <c r="K23" s="1440" t="s">
        <v>930</v>
      </c>
      <c r="L23" s="1481">
        <v>50500</v>
      </c>
      <c r="M23" s="1482">
        <f t="shared" si="0"/>
        <v>11634190</v>
      </c>
      <c r="N23" s="1483" t="s">
        <v>1964</v>
      </c>
      <c r="O23" s="1484" t="s">
        <v>2214</v>
      </c>
    </row>
    <row r="24" spans="1:15" s="1442" customFormat="1" ht="65" customHeight="1">
      <c r="A24" s="1170" t="s">
        <v>1917</v>
      </c>
      <c r="B24" s="1478" t="s">
        <v>2039</v>
      </c>
      <c r="C24" s="1170" t="s">
        <v>2132</v>
      </c>
      <c r="D24" s="887" t="s">
        <v>1919</v>
      </c>
      <c r="E24" s="1479" t="s">
        <v>42</v>
      </c>
      <c r="F24" s="1480">
        <v>81.11</v>
      </c>
      <c r="G24" s="1480" t="s">
        <v>416</v>
      </c>
      <c r="H24" s="1480" t="s">
        <v>416</v>
      </c>
      <c r="I24" s="1480" t="s">
        <v>416</v>
      </c>
      <c r="J24" s="1480" t="s">
        <v>416</v>
      </c>
      <c r="K24" s="1440" t="s">
        <v>930</v>
      </c>
      <c r="L24" s="1481">
        <v>50500</v>
      </c>
      <c r="M24" s="1482">
        <f t="shared" si="0"/>
        <v>4096055</v>
      </c>
      <c r="N24" s="1483" t="s">
        <v>1964</v>
      </c>
      <c r="O24" s="1484" t="s">
        <v>2214</v>
      </c>
    </row>
    <row r="25" spans="1:15" s="1442" customFormat="1" ht="65" customHeight="1">
      <c r="A25" s="1170" t="s">
        <v>1917</v>
      </c>
      <c r="B25" s="1478" t="s">
        <v>2040</v>
      </c>
      <c r="C25" s="1170" t="s">
        <v>2133</v>
      </c>
      <c r="D25" s="887" t="s">
        <v>1919</v>
      </c>
      <c r="E25" s="1479" t="s">
        <v>42</v>
      </c>
      <c r="F25" s="1480">
        <v>200.66</v>
      </c>
      <c r="G25" s="1480" t="s">
        <v>416</v>
      </c>
      <c r="H25" s="1480" t="s">
        <v>416</v>
      </c>
      <c r="I25" s="1480" t="s">
        <v>416</v>
      </c>
      <c r="J25" s="1480" t="s">
        <v>416</v>
      </c>
      <c r="K25" s="1440" t="s">
        <v>930</v>
      </c>
      <c r="L25" s="1481">
        <v>50500</v>
      </c>
      <c r="M25" s="1482">
        <f t="shared" si="0"/>
        <v>10133330</v>
      </c>
      <c r="N25" s="1483" t="s">
        <v>1964</v>
      </c>
      <c r="O25" s="1484" t="s">
        <v>2214</v>
      </c>
    </row>
    <row r="26" spans="1:15" s="1442" customFormat="1" ht="65" customHeight="1">
      <c r="A26" s="1170" t="s">
        <v>1917</v>
      </c>
      <c r="B26" s="1478" t="s">
        <v>2041</v>
      </c>
      <c r="C26" s="1170" t="s">
        <v>2134</v>
      </c>
      <c r="D26" s="887" t="s">
        <v>1919</v>
      </c>
      <c r="E26" s="1479" t="s">
        <v>42</v>
      </c>
      <c r="F26" s="1480">
        <v>200.66</v>
      </c>
      <c r="G26" s="1480" t="s">
        <v>416</v>
      </c>
      <c r="H26" s="1480" t="s">
        <v>416</v>
      </c>
      <c r="I26" s="1480" t="s">
        <v>416</v>
      </c>
      <c r="J26" s="1480" t="s">
        <v>416</v>
      </c>
      <c r="K26" s="1440" t="s">
        <v>930</v>
      </c>
      <c r="L26" s="1481">
        <v>50500</v>
      </c>
      <c r="M26" s="1482">
        <f t="shared" si="0"/>
        <v>10133330</v>
      </c>
      <c r="N26" s="1483" t="s">
        <v>1964</v>
      </c>
      <c r="O26" s="1484" t="s">
        <v>2214</v>
      </c>
    </row>
    <row r="27" spans="1:15" s="1442" customFormat="1" ht="65" customHeight="1">
      <c r="A27" s="1170" t="s">
        <v>1917</v>
      </c>
      <c r="B27" s="1478" t="s">
        <v>2042</v>
      </c>
      <c r="C27" s="1170" t="s">
        <v>2135</v>
      </c>
      <c r="D27" s="887" t="s">
        <v>1919</v>
      </c>
      <c r="E27" s="1479" t="s">
        <v>42</v>
      </c>
      <c r="F27" s="1480">
        <v>87.4</v>
      </c>
      <c r="G27" s="1480" t="s">
        <v>416</v>
      </c>
      <c r="H27" s="1480" t="s">
        <v>416</v>
      </c>
      <c r="I27" s="1480" t="s">
        <v>416</v>
      </c>
      <c r="J27" s="1480" t="s">
        <v>416</v>
      </c>
      <c r="K27" s="1440" t="s">
        <v>930</v>
      </c>
      <c r="L27" s="1481">
        <v>50500</v>
      </c>
      <c r="M27" s="1482">
        <f t="shared" si="0"/>
        <v>4413700</v>
      </c>
      <c r="N27" s="1483" t="s">
        <v>1964</v>
      </c>
      <c r="O27" s="1484" t="s">
        <v>2214</v>
      </c>
    </row>
    <row r="28" spans="1:15" s="1442" customFormat="1" ht="65" customHeight="1">
      <c r="A28" s="1170" t="s">
        <v>1917</v>
      </c>
      <c r="B28" s="1478" t="s">
        <v>2043</v>
      </c>
      <c r="C28" s="1170" t="s">
        <v>2136</v>
      </c>
      <c r="D28" s="887" t="s">
        <v>1919</v>
      </c>
      <c r="E28" s="1479" t="s">
        <v>42</v>
      </c>
      <c r="F28" s="1480">
        <v>232.95</v>
      </c>
      <c r="G28" s="1480" t="s">
        <v>416</v>
      </c>
      <c r="H28" s="1480" t="s">
        <v>416</v>
      </c>
      <c r="I28" s="1480" t="s">
        <v>416</v>
      </c>
      <c r="J28" s="1480" t="s">
        <v>416</v>
      </c>
      <c r="K28" s="1440" t="s">
        <v>930</v>
      </c>
      <c r="L28" s="1481">
        <v>50500</v>
      </c>
      <c r="M28" s="1482">
        <f t="shared" si="0"/>
        <v>11763975</v>
      </c>
      <c r="N28" s="1483" t="s">
        <v>1964</v>
      </c>
      <c r="O28" s="1484" t="s">
        <v>2214</v>
      </c>
    </row>
    <row r="29" spans="1:15" s="1442" customFormat="1" ht="65" customHeight="1">
      <c r="A29" s="1170" t="s">
        <v>1917</v>
      </c>
      <c r="B29" s="1478" t="s">
        <v>2044</v>
      </c>
      <c r="C29" s="1170" t="s">
        <v>2137</v>
      </c>
      <c r="D29" s="887" t="s">
        <v>1919</v>
      </c>
      <c r="E29" s="1479" t="s">
        <v>42</v>
      </c>
      <c r="F29" s="1480">
        <v>232.95</v>
      </c>
      <c r="G29" s="1480" t="s">
        <v>416</v>
      </c>
      <c r="H29" s="1480" t="s">
        <v>416</v>
      </c>
      <c r="I29" s="1480" t="s">
        <v>416</v>
      </c>
      <c r="J29" s="1480" t="s">
        <v>416</v>
      </c>
      <c r="K29" s="1440" t="s">
        <v>930</v>
      </c>
      <c r="L29" s="1481">
        <v>50500</v>
      </c>
      <c r="M29" s="1482">
        <f t="shared" si="0"/>
        <v>11763975</v>
      </c>
      <c r="N29" s="1483" t="s">
        <v>1964</v>
      </c>
      <c r="O29" s="1484" t="s">
        <v>2214</v>
      </c>
    </row>
    <row r="30" spans="1:15" s="1442" customFormat="1" ht="65" customHeight="1">
      <c r="A30" s="1170" t="s">
        <v>1917</v>
      </c>
      <c r="B30" s="1478" t="s">
        <v>2045</v>
      </c>
      <c r="C30" s="1170" t="s">
        <v>2138</v>
      </c>
      <c r="D30" s="887" t="s">
        <v>1919</v>
      </c>
      <c r="E30" s="1479" t="s">
        <v>42</v>
      </c>
      <c r="F30" s="1480">
        <v>84.9</v>
      </c>
      <c r="G30" s="1480" t="s">
        <v>416</v>
      </c>
      <c r="H30" s="1480" t="s">
        <v>416</v>
      </c>
      <c r="I30" s="1480" t="s">
        <v>416</v>
      </c>
      <c r="J30" s="1480" t="s">
        <v>416</v>
      </c>
      <c r="K30" s="1440" t="s">
        <v>930</v>
      </c>
      <c r="L30" s="1481">
        <v>50500</v>
      </c>
      <c r="M30" s="1482">
        <f t="shared" si="0"/>
        <v>4287450</v>
      </c>
      <c r="N30" s="1483" t="s">
        <v>1964</v>
      </c>
      <c r="O30" s="1484" t="s">
        <v>2214</v>
      </c>
    </row>
    <row r="31" spans="1:15" s="1442" customFormat="1" ht="65" customHeight="1">
      <c r="A31" s="1170" t="s">
        <v>1917</v>
      </c>
      <c r="B31" s="1478" t="s">
        <v>2046</v>
      </c>
      <c r="C31" s="1170" t="s">
        <v>2139</v>
      </c>
      <c r="D31" s="887" t="s">
        <v>1919</v>
      </c>
      <c r="E31" s="1479" t="s">
        <v>42</v>
      </c>
      <c r="F31" s="1480">
        <v>87.24</v>
      </c>
      <c r="G31" s="1480" t="s">
        <v>416</v>
      </c>
      <c r="H31" s="1480" t="s">
        <v>416</v>
      </c>
      <c r="I31" s="1480" t="s">
        <v>416</v>
      </c>
      <c r="J31" s="1480" t="s">
        <v>416</v>
      </c>
      <c r="K31" s="1440" t="s">
        <v>930</v>
      </c>
      <c r="L31" s="1481">
        <v>50500</v>
      </c>
      <c r="M31" s="1482">
        <f t="shared" si="0"/>
        <v>4405620</v>
      </c>
      <c r="N31" s="1483" t="s">
        <v>1964</v>
      </c>
      <c r="O31" s="1484" t="s">
        <v>2214</v>
      </c>
    </row>
    <row r="32" spans="1:15" s="1442" customFormat="1" ht="65" customHeight="1">
      <c r="A32" s="1170" t="s">
        <v>1917</v>
      </c>
      <c r="B32" s="1478" t="s">
        <v>2047</v>
      </c>
      <c r="C32" s="1170" t="s">
        <v>2140</v>
      </c>
      <c r="D32" s="887" t="s">
        <v>1919</v>
      </c>
      <c r="E32" s="1479" t="s">
        <v>42</v>
      </c>
      <c r="F32" s="1480">
        <v>96.27</v>
      </c>
      <c r="G32" s="1480" t="s">
        <v>416</v>
      </c>
      <c r="H32" s="1480" t="s">
        <v>416</v>
      </c>
      <c r="I32" s="1480" t="s">
        <v>416</v>
      </c>
      <c r="J32" s="1480" t="s">
        <v>416</v>
      </c>
      <c r="K32" s="1440" t="s">
        <v>930</v>
      </c>
      <c r="L32" s="1481">
        <v>50500</v>
      </c>
      <c r="M32" s="1482">
        <f t="shared" si="0"/>
        <v>4861635</v>
      </c>
      <c r="N32" s="1483" t="s">
        <v>1964</v>
      </c>
      <c r="O32" s="1484" t="s">
        <v>2214</v>
      </c>
    </row>
    <row r="33" spans="1:15" s="1442" customFormat="1" ht="65" customHeight="1">
      <c r="A33" s="1170" t="s">
        <v>1917</v>
      </c>
      <c r="B33" s="1478" t="s">
        <v>2048</v>
      </c>
      <c r="C33" s="1170" t="s">
        <v>2141</v>
      </c>
      <c r="D33" s="887" t="s">
        <v>1919</v>
      </c>
      <c r="E33" s="1479" t="s">
        <v>42</v>
      </c>
      <c r="F33" s="1480">
        <v>90.75</v>
      </c>
      <c r="G33" s="1480" t="s">
        <v>416</v>
      </c>
      <c r="H33" s="1480" t="s">
        <v>416</v>
      </c>
      <c r="I33" s="1480" t="s">
        <v>416</v>
      </c>
      <c r="J33" s="1480" t="s">
        <v>416</v>
      </c>
      <c r="K33" s="1440" t="s">
        <v>930</v>
      </c>
      <c r="L33" s="1481">
        <v>50500</v>
      </c>
      <c r="M33" s="1482">
        <f t="shared" si="0"/>
        <v>4582875</v>
      </c>
      <c r="N33" s="1483" t="s">
        <v>1964</v>
      </c>
      <c r="O33" s="1484" t="s">
        <v>2214</v>
      </c>
    </row>
    <row r="34" spans="1:15" s="1442" customFormat="1" ht="65" customHeight="1">
      <c r="A34" s="1170" t="s">
        <v>1917</v>
      </c>
      <c r="B34" s="1478" t="s">
        <v>2049</v>
      </c>
      <c r="C34" s="1170" t="s">
        <v>2142</v>
      </c>
      <c r="D34" s="887" t="s">
        <v>1919</v>
      </c>
      <c r="E34" s="1479" t="s">
        <v>42</v>
      </c>
      <c r="F34" s="1480">
        <v>113.39</v>
      </c>
      <c r="G34" s="1480" t="s">
        <v>416</v>
      </c>
      <c r="H34" s="1480" t="s">
        <v>416</v>
      </c>
      <c r="I34" s="1480" t="s">
        <v>416</v>
      </c>
      <c r="J34" s="1480" t="s">
        <v>416</v>
      </c>
      <c r="K34" s="1440" t="s">
        <v>930</v>
      </c>
      <c r="L34" s="1481">
        <v>50500</v>
      </c>
      <c r="M34" s="1482">
        <f t="shared" si="0"/>
        <v>5726195</v>
      </c>
      <c r="N34" s="1483" t="s">
        <v>1964</v>
      </c>
      <c r="O34" s="1484" t="s">
        <v>2214</v>
      </c>
    </row>
    <row r="35" spans="1:15" s="1442" customFormat="1" ht="65" customHeight="1">
      <c r="A35" s="1170" t="s">
        <v>1917</v>
      </c>
      <c r="B35" s="1478" t="s">
        <v>2050</v>
      </c>
      <c r="C35" s="1170" t="s">
        <v>2143</v>
      </c>
      <c r="D35" s="887" t="s">
        <v>1919</v>
      </c>
      <c r="E35" s="1479" t="s">
        <v>42</v>
      </c>
      <c r="F35" s="1480">
        <v>98.95</v>
      </c>
      <c r="G35" s="1480" t="s">
        <v>416</v>
      </c>
      <c r="H35" s="1480" t="s">
        <v>416</v>
      </c>
      <c r="I35" s="1480" t="s">
        <v>416</v>
      </c>
      <c r="J35" s="1480" t="s">
        <v>416</v>
      </c>
      <c r="K35" s="1440" t="s">
        <v>930</v>
      </c>
      <c r="L35" s="1481">
        <v>50500</v>
      </c>
      <c r="M35" s="1482">
        <f t="shared" si="0"/>
        <v>4996975</v>
      </c>
      <c r="N35" s="1483" t="s">
        <v>1964</v>
      </c>
      <c r="O35" s="1484" t="s">
        <v>2214</v>
      </c>
    </row>
    <row r="36" spans="1:15" s="1442" customFormat="1" ht="65" customHeight="1">
      <c r="A36" s="1170" t="s">
        <v>1917</v>
      </c>
      <c r="B36" s="1478" t="s">
        <v>2051</v>
      </c>
      <c r="C36" s="1170" t="s">
        <v>2144</v>
      </c>
      <c r="D36" s="887" t="s">
        <v>1919</v>
      </c>
      <c r="E36" s="1479" t="s">
        <v>42</v>
      </c>
      <c r="F36" s="1480">
        <v>84.11</v>
      </c>
      <c r="G36" s="1480" t="s">
        <v>416</v>
      </c>
      <c r="H36" s="1480" t="s">
        <v>416</v>
      </c>
      <c r="I36" s="1480" t="s">
        <v>416</v>
      </c>
      <c r="J36" s="1480" t="s">
        <v>416</v>
      </c>
      <c r="K36" s="1440" t="s">
        <v>930</v>
      </c>
      <c r="L36" s="1481">
        <v>50500</v>
      </c>
      <c r="M36" s="1482">
        <f t="shared" si="0"/>
        <v>4247555</v>
      </c>
      <c r="N36" s="1483" t="s">
        <v>1964</v>
      </c>
      <c r="O36" s="1484" t="s">
        <v>2214</v>
      </c>
    </row>
    <row r="37" spans="1:15" s="1442" customFormat="1" ht="65" customHeight="1">
      <c r="A37" s="1170" t="s">
        <v>1917</v>
      </c>
      <c r="B37" s="1478" t="s">
        <v>2052</v>
      </c>
      <c r="C37" s="1170" t="s">
        <v>2145</v>
      </c>
      <c r="D37" s="887" t="s">
        <v>1919</v>
      </c>
      <c r="E37" s="1479" t="s">
        <v>42</v>
      </c>
      <c r="F37" s="1480">
        <v>72.36</v>
      </c>
      <c r="G37" s="1480" t="s">
        <v>416</v>
      </c>
      <c r="H37" s="1480" t="s">
        <v>416</v>
      </c>
      <c r="I37" s="1480" t="s">
        <v>416</v>
      </c>
      <c r="J37" s="1480" t="s">
        <v>416</v>
      </c>
      <c r="K37" s="1440" t="s">
        <v>930</v>
      </c>
      <c r="L37" s="1481">
        <v>50500</v>
      </c>
      <c r="M37" s="1482">
        <f t="shared" si="0"/>
        <v>3654180</v>
      </c>
      <c r="N37" s="1483" t="s">
        <v>1964</v>
      </c>
      <c r="O37" s="1484" t="s">
        <v>2214</v>
      </c>
    </row>
    <row r="38" spans="1:15" s="1442" customFormat="1" ht="65" customHeight="1">
      <c r="A38" s="1170" t="s">
        <v>1917</v>
      </c>
      <c r="B38" s="1478" t="s">
        <v>2053</v>
      </c>
      <c r="C38" s="1170" t="s">
        <v>2146</v>
      </c>
      <c r="D38" s="887" t="s">
        <v>1919</v>
      </c>
      <c r="E38" s="1479" t="s">
        <v>42</v>
      </c>
      <c r="F38" s="1480">
        <v>68.48</v>
      </c>
      <c r="G38" s="1480" t="s">
        <v>416</v>
      </c>
      <c r="H38" s="1480" t="s">
        <v>416</v>
      </c>
      <c r="I38" s="1480" t="s">
        <v>416</v>
      </c>
      <c r="J38" s="1480" t="s">
        <v>416</v>
      </c>
      <c r="K38" s="1440" t="s">
        <v>930</v>
      </c>
      <c r="L38" s="1481">
        <v>50500</v>
      </c>
      <c r="M38" s="1482">
        <f t="shared" si="0"/>
        <v>3458240</v>
      </c>
      <c r="N38" s="1483" t="s">
        <v>1964</v>
      </c>
      <c r="O38" s="1484" t="s">
        <v>2214</v>
      </c>
    </row>
    <row r="39" spans="1:15" s="1442" customFormat="1" ht="65" customHeight="1">
      <c r="A39" s="1170" t="s">
        <v>1917</v>
      </c>
      <c r="B39" s="1478" t="s">
        <v>2054</v>
      </c>
      <c r="C39" s="1170" t="s">
        <v>2147</v>
      </c>
      <c r="D39" s="887" t="s">
        <v>1919</v>
      </c>
      <c r="E39" s="1479" t="s">
        <v>42</v>
      </c>
      <c r="F39" s="1480">
        <v>73.3</v>
      </c>
      <c r="G39" s="1480" t="s">
        <v>416</v>
      </c>
      <c r="H39" s="1480" t="s">
        <v>416</v>
      </c>
      <c r="I39" s="1480" t="s">
        <v>416</v>
      </c>
      <c r="J39" s="1480" t="s">
        <v>416</v>
      </c>
      <c r="K39" s="1440" t="s">
        <v>930</v>
      </c>
      <c r="L39" s="1481">
        <v>50500</v>
      </c>
      <c r="M39" s="1482">
        <f t="shared" si="0"/>
        <v>3701650</v>
      </c>
      <c r="N39" s="1483" t="s">
        <v>1964</v>
      </c>
      <c r="O39" s="1484" t="s">
        <v>2214</v>
      </c>
    </row>
    <row r="40" spans="1:15" s="1442" customFormat="1" ht="65" customHeight="1">
      <c r="A40" s="1170" t="s">
        <v>1917</v>
      </c>
      <c r="B40" s="1478" t="s">
        <v>2055</v>
      </c>
      <c r="C40" s="1170" t="s">
        <v>2148</v>
      </c>
      <c r="D40" s="887" t="s">
        <v>1919</v>
      </c>
      <c r="E40" s="1479" t="s">
        <v>42</v>
      </c>
      <c r="F40" s="1480">
        <v>66.28</v>
      </c>
      <c r="G40" s="1480" t="s">
        <v>416</v>
      </c>
      <c r="H40" s="1480" t="s">
        <v>416</v>
      </c>
      <c r="I40" s="1480" t="s">
        <v>416</v>
      </c>
      <c r="J40" s="1480" t="s">
        <v>416</v>
      </c>
      <c r="K40" s="1440" t="s">
        <v>930</v>
      </c>
      <c r="L40" s="1481">
        <v>50500</v>
      </c>
      <c r="M40" s="1482">
        <f t="shared" si="0"/>
        <v>3347140</v>
      </c>
      <c r="N40" s="1483" t="s">
        <v>1964</v>
      </c>
      <c r="O40" s="1484" t="s">
        <v>2214</v>
      </c>
    </row>
    <row r="41" spans="1:15" s="1442" customFormat="1" ht="65" customHeight="1">
      <c r="A41" s="1170" t="s">
        <v>1917</v>
      </c>
      <c r="B41" s="1478" t="s">
        <v>2056</v>
      </c>
      <c r="C41" s="1170" t="s">
        <v>2149</v>
      </c>
      <c r="D41" s="887" t="s">
        <v>1919</v>
      </c>
      <c r="E41" s="1479" t="s">
        <v>42</v>
      </c>
      <c r="F41" s="1480">
        <v>72.08</v>
      </c>
      <c r="G41" s="1480" t="s">
        <v>416</v>
      </c>
      <c r="H41" s="1480" t="s">
        <v>416</v>
      </c>
      <c r="I41" s="1480" t="s">
        <v>416</v>
      </c>
      <c r="J41" s="1480" t="s">
        <v>416</v>
      </c>
      <c r="K41" s="1440" t="s">
        <v>930</v>
      </c>
      <c r="L41" s="1481">
        <v>50500</v>
      </c>
      <c r="M41" s="1482">
        <f t="shared" si="0"/>
        <v>3640040</v>
      </c>
      <c r="N41" s="1483" t="s">
        <v>1964</v>
      </c>
      <c r="O41" s="1484" t="s">
        <v>2214</v>
      </c>
    </row>
    <row r="42" spans="1:15" s="1442" customFormat="1" ht="65" customHeight="1">
      <c r="A42" s="1170" t="s">
        <v>1917</v>
      </c>
      <c r="B42" s="1478" t="s">
        <v>2057</v>
      </c>
      <c r="C42" s="1170" t="s">
        <v>2150</v>
      </c>
      <c r="D42" s="887" t="s">
        <v>1919</v>
      </c>
      <c r="E42" s="1479" t="s">
        <v>42</v>
      </c>
      <c r="F42" s="1480">
        <v>9.44</v>
      </c>
      <c r="G42" s="1480" t="s">
        <v>416</v>
      </c>
      <c r="H42" s="1480" t="s">
        <v>416</v>
      </c>
      <c r="I42" s="1480" t="s">
        <v>416</v>
      </c>
      <c r="J42" s="1480" t="s">
        <v>416</v>
      </c>
      <c r="K42" s="1440" t="s">
        <v>930</v>
      </c>
      <c r="L42" s="1481">
        <v>50500</v>
      </c>
      <c r="M42" s="1482">
        <f t="shared" si="0"/>
        <v>476720</v>
      </c>
      <c r="N42" s="1483" t="s">
        <v>1964</v>
      </c>
      <c r="O42" s="1484" t="s">
        <v>2214</v>
      </c>
    </row>
    <row r="43" spans="1:15" s="1442" customFormat="1" ht="65" customHeight="1">
      <c r="A43" s="1170" t="s">
        <v>1917</v>
      </c>
      <c r="B43" s="1478" t="s">
        <v>2058</v>
      </c>
      <c r="C43" s="1170" t="s">
        <v>2151</v>
      </c>
      <c r="D43" s="887" t="s">
        <v>1919</v>
      </c>
      <c r="E43" s="1479" t="s">
        <v>42</v>
      </c>
      <c r="F43" s="1480">
        <v>9.44</v>
      </c>
      <c r="G43" s="1480" t="s">
        <v>416</v>
      </c>
      <c r="H43" s="1480" t="s">
        <v>416</v>
      </c>
      <c r="I43" s="1480" t="s">
        <v>416</v>
      </c>
      <c r="J43" s="1480" t="s">
        <v>416</v>
      </c>
      <c r="K43" s="1440" t="s">
        <v>930</v>
      </c>
      <c r="L43" s="1481">
        <v>50500</v>
      </c>
      <c r="M43" s="1482">
        <f t="shared" si="0"/>
        <v>476720</v>
      </c>
      <c r="N43" s="1483" t="s">
        <v>1964</v>
      </c>
      <c r="O43" s="1484" t="s">
        <v>2214</v>
      </c>
    </row>
    <row r="44" spans="1:15" s="1442" customFormat="1" ht="65" customHeight="1">
      <c r="A44" s="1170" t="s">
        <v>1917</v>
      </c>
      <c r="B44" s="1478" t="s">
        <v>2059</v>
      </c>
      <c r="C44" s="1170" t="s">
        <v>2152</v>
      </c>
      <c r="D44" s="887" t="s">
        <v>1919</v>
      </c>
      <c r="E44" s="1479" t="s">
        <v>42</v>
      </c>
      <c r="F44" s="1480">
        <v>9.44</v>
      </c>
      <c r="G44" s="1480" t="s">
        <v>416</v>
      </c>
      <c r="H44" s="1480" t="s">
        <v>416</v>
      </c>
      <c r="I44" s="1480" t="s">
        <v>416</v>
      </c>
      <c r="J44" s="1480" t="s">
        <v>416</v>
      </c>
      <c r="K44" s="1440" t="s">
        <v>930</v>
      </c>
      <c r="L44" s="1481">
        <v>50500</v>
      </c>
      <c r="M44" s="1482">
        <f t="shared" si="0"/>
        <v>476720</v>
      </c>
      <c r="N44" s="1483" t="s">
        <v>1964</v>
      </c>
      <c r="O44" s="1484" t="s">
        <v>2214</v>
      </c>
    </row>
    <row r="45" spans="1:15" s="1442" customFormat="1" ht="65" customHeight="1">
      <c r="A45" s="1170" t="s">
        <v>1917</v>
      </c>
      <c r="B45" s="1478" t="s">
        <v>2060</v>
      </c>
      <c r="C45" s="1170" t="s">
        <v>2153</v>
      </c>
      <c r="D45" s="887" t="s">
        <v>1919</v>
      </c>
      <c r="E45" s="1479" t="s">
        <v>42</v>
      </c>
      <c r="F45" s="1480">
        <v>8.44</v>
      </c>
      <c r="G45" s="1480" t="s">
        <v>416</v>
      </c>
      <c r="H45" s="1480" t="s">
        <v>416</v>
      </c>
      <c r="I45" s="1480" t="s">
        <v>416</v>
      </c>
      <c r="J45" s="1480" t="s">
        <v>416</v>
      </c>
      <c r="K45" s="1440" t="s">
        <v>930</v>
      </c>
      <c r="L45" s="1481">
        <v>50500</v>
      </c>
      <c r="M45" s="1482">
        <f t="shared" si="0"/>
        <v>426220</v>
      </c>
      <c r="N45" s="1483" t="s">
        <v>1964</v>
      </c>
      <c r="O45" s="1484" t="s">
        <v>2214</v>
      </c>
    </row>
    <row r="46" spans="1:15" s="1442" customFormat="1" ht="65" customHeight="1">
      <c r="A46" s="1170" t="s">
        <v>1917</v>
      </c>
      <c r="B46" s="1478" t="s">
        <v>2061</v>
      </c>
      <c r="C46" s="1170" t="s">
        <v>2154</v>
      </c>
      <c r="D46" s="887" t="s">
        <v>1919</v>
      </c>
      <c r="E46" s="1479" t="s">
        <v>42</v>
      </c>
      <c r="F46" s="1480">
        <v>8.44</v>
      </c>
      <c r="G46" s="1480" t="s">
        <v>416</v>
      </c>
      <c r="H46" s="1480" t="s">
        <v>416</v>
      </c>
      <c r="I46" s="1480" t="s">
        <v>416</v>
      </c>
      <c r="J46" s="1480" t="s">
        <v>416</v>
      </c>
      <c r="K46" s="1440" t="s">
        <v>930</v>
      </c>
      <c r="L46" s="1481">
        <v>50500</v>
      </c>
      <c r="M46" s="1482">
        <f t="shared" si="0"/>
        <v>426220</v>
      </c>
      <c r="N46" s="1483" t="s">
        <v>1964</v>
      </c>
      <c r="O46" s="1484" t="s">
        <v>2214</v>
      </c>
    </row>
    <row r="47" spans="1:15" s="1442" customFormat="1" ht="65" customHeight="1">
      <c r="A47" s="1170" t="s">
        <v>1917</v>
      </c>
      <c r="B47" s="1478" t="s">
        <v>2062</v>
      </c>
      <c r="C47" s="1170" t="s">
        <v>2155</v>
      </c>
      <c r="D47" s="887" t="s">
        <v>1919</v>
      </c>
      <c r="E47" s="1479" t="s">
        <v>42</v>
      </c>
      <c r="F47" s="1480">
        <v>8.44</v>
      </c>
      <c r="G47" s="1480" t="s">
        <v>416</v>
      </c>
      <c r="H47" s="1480" t="s">
        <v>416</v>
      </c>
      <c r="I47" s="1480" t="s">
        <v>416</v>
      </c>
      <c r="J47" s="1480" t="s">
        <v>416</v>
      </c>
      <c r="K47" s="1440" t="s">
        <v>930</v>
      </c>
      <c r="L47" s="1481">
        <v>50500</v>
      </c>
      <c r="M47" s="1482">
        <f t="shared" si="0"/>
        <v>426220</v>
      </c>
      <c r="N47" s="1483" t="s">
        <v>1964</v>
      </c>
      <c r="O47" s="1484" t="s">
        <v>2214</v>
      </c>
    </row>
    <row r="48" spans="1:15" s="1442" customFormat="1" ht="65" customHeight="1">
      <c r="A48" s="1170" t="s">
        <v>1917</v>
      </c>
      <c r="B48" s="1478" t="s">
        <v>2063</v>
      </c>
      <c r="C48" s="1170" t="s">
        <v>2156</v>
      </c>
      <c r="D48" s="887" t="s">
        <v>1919</v>
      </c>
      <c r="E48" s="1479" t="s">
        <v>42</v>
      </c>
      <c r="F48" s="1480">
        <v>8.2799999999999994</v>
      </c>
      <c r="G48" s="1480" t="s">
        <v>416</v>
      </c>
      <c r="H48" s="1480" t="s">
        <v>416</v>
      </c>
      <c r="I48" s="1480" t="s">
        <v>416</v>
      </c>
      <c r="J48" s="1480" t="s">
        <v>416</v>
      </c>
      <c r="K48" s="1440" t="s">
        <v>930</v>
      </c>
      <c r="L48" s="1481">
        <v>50500</v>
      </c>
      <c r="M48" s="1482">
        <f t="shared" si="0"/>
        <v>418139.99999999994</v>
      </c>
      <c r="N48" s="1483" t="s">
        <v>1964</v>
      </c>
      <c r="O48" s="1484" t="s">
        <v>2214</v>
      </c>
    </row>
    <row r="49" spans="1:15" s="1442" customFormat="1" ht="65" customHeight="1">
      <c r="A49" s="1170" t="s">
        <v>1917</v>
      </c>
      <c r="B49" s="1478" t="s">
        <v>2064</v>
      </c>
      <c r="C49" s="1170" t="s">
        <v>2157</v>
      </c>
      <c r="D49" s="887" t="s">
        <v>1919</v>
      </c>
      <c r="E49" s="1479" t="s">
        <v>42</v>
      </c>
      <c r="F49" s="1480">
        <v>8.2799999999999994</v>
      </c>
      <c r="G49" s="1480" t="s">
        <v>416</v>
      </c>
      <c r="H49" s="1480" t="s">
        <v>416</v>
      </c>
      <c r="I49" s="1480" t="s">
        <v>416</v>
      </c>
      <c r="J49" s="1480" t="s">
        <v>416</v>
      </c>
      <c r="K49" s="1440" t="s">
        <v>930</v>
      </c>
      <c r="L49" s="1481">
        <v>50500</v>
      </c>
      <c r="M49" s="1482">
        <f t="shared" si="0"/>
        <v>418139.99999999994</v>
      </c>
      <c r="N49" s="1483" t="s">
        <v>1964</v>
      </c>
      <c r="O49" s="1484" t="s">
        <v>2214</v>
      </c>
    </row>
    <row r="50" spans="1:15" s="1442" customFormat="1" ht="65" customHeight="1">
      <c r="A50" s="1170" t="s">
        <v>1917</v>
      </c>
      <c r="B50" s="1478" t="s">
        <v>2065</v>
      </c>
      <c r="C50" s="1170" t="s">
        <v>2158</v>
      </c>
      <c r="D50" s="887" t="s">
        <v>1919</v>
      </c>
      <c r="E50" s="1479" t="s">
        <v>42</v>
      </c>
      <c r="F50" s="1480">
        <v>8.2799999999999994</v>
      </c>
      <c r="G50" s="1480" t="s">
        <v>416</v>
      </c>
      <c r="H50" s="1480" t="s">
        <v>416</v>
      </c>
      <c r="I50" s="1480" t="s">
        <v>416</v>
      </c>
      <c r="J50" s="1480" t="s">
        <v>416</v>
      </c>
      <c r="K50" s="1440" t="s">
        <v>930</v>
      </c>
      <c r="L50" s="1481">
        <v>50500</v>
      </c>
      <c r="M50" s="1482">
        <f t="shared" si="0"/>
        <v>418139.99999999994</v>
      </c>
      <c r="N50" s="1483" t="s">
        <v>1964</v>
      </c>
      <c r="O50" s="1484" t="s">
        <v>2214</v>
      </c>
    </row>
    <row r="51" spans="1:15" s="1442" customFormat="1" ht="65" customHeight="1">
      <c r="A51" s="1170" t="s">
        <v>1917</v>
      </c>
      <c r="B51" s="1478" t="s">
        <v>2066</v>
      </c>
      <c r="C51" s="1170" t="s">
        <v>2159</v>
      </c>
      <c r="D51" s="887" t="s">
        <v>1919</v>
      </c>
      <c r="E51" s="1479" t="s">
        <v>42</v>
      </c>
      <c r="F51" s="1480">
        <v>84.14</v>
      </c>
      <c r="G51" s="1480" t="s">
        <v>416</v>
      </c>
      <c r="H51" s="1480" t="s">
        <v>416</v>
      </c>
      <c r="I51" s="1480" t="s">
        <v>416</v>
      </c>
      <c r="J51" s="1480" t="s">
        <v>416</v>
      </c>
      <c r="K51" s="1440" t="s">
        <v>930</v>
      </c>
      <c r="L51" s="1481">
        <v>50500</v>
      </c>
      <c r="M51" s="1482">
        <f t="shared" si="0"/>
        <v>4249070</v>
      </c>
      <c r="N51" s="1483" t="s">
        <v>1964</v>
      </c>
      <c r="O51" s="1484" t="s">
        <v>2214</v>
      </c>
    </row>
    <row r="52" spans="1:15" s="1442" customFormat="1" ht="65" customHeight="1">
      <c r="A52" s="1170" t="s">
        <v>1917</v>
      </c>
      <c r="B52" s="1478" t="s">
        <v>2067</v>
      </c>
      <c r="C52" s="1170" t="s">
        <v>2160</v>
      </c>
      <c r="D52" s="887" t="s">
        <v>1919</v>
      </c>
      <c r="E52" s="1479" t="s">
        <v>42</v>
      </c>
      <c r="F52" s="1480">
        <v>79.17</v>
      </c>
      <c r="G52" s="1480" t="s">
        <v>416</v>
      </c>
      <c r="H52" s="1480" t="s">
        <v>416</v>
      </c>
      <c r="I52" s="1480" t="s">
        <v>416</v>
      </c>
      <c r="J52" s="1480" t="s">
        <v>416</v>
      </c>
      <c r="K52" s="1440" t="s">
        <v>930</v>
      </c>
      <c r="L52" s="1481">
        <v>50500</v>
      </c>
      <c r="M52" s="1482">
        <f t="shared" si="0"/>
        <v>3998085</v>
      </c>
      <c r="N52" s="1483" t="s">
        <v>1964</v>
      </c>
      <c r="O52" s="1484" t="s">
        <v>2214</v>
      </c>
    </row>
    <row r="53" spans="1:15" s="1442" customFormat="1" ht="65" customHeight="1">
      <c r="A53" s="1170" t="s">
        <v>1917</v>
      </c>
      <c r="B53" s="1478" t="s">
        <v>2068</v>
      </c>
      <c r="C53" s="1170" t="s">
        <v>2161</v>
      </c>
      <c r="D53" s="887" t="s">
        <v>1919</v>
      </c>
      <c r="E53" s="1479" t="s">
        <v>42</v>
      </c>
      <c r="F53" s="1480">
        <v>90.19</v>
      </c>
      <c r="G53" s="1480" t="s">
        <v>416</v>
      </c>
      <c r="H53" s="1480" t="s">
        <v>416</v>
      </c>
      <c r="I53" s="1480" t="s">
        <v>416</v>
      </c>
      <c r="J53" s="1480" t="s">
        <v>416</v>
      </c>
      <c r="K53" s="1440" t="s">
        <v>930</v>
      </c>
      <c r="L53" s="1481">
        <v>50500</v>
      </c>
      <c r="M53" s="1482">
        <f t="shared" si="0"/>
        <v>4554595</v>
      </c>
      <c r="N53" s="1483" t="s">
        <v>1964</v>
      </c>
      <c r="O53" s="1484" t="s">
        <v>2214</v>
      </c>
    </row>
    <row r="54" spans="1:15" s="1442" customFormat="1" ht="65" customHeight="1">
      <c r="A54" s="1170" t="s">
        <v>1917</v>
      </c>
      <c r="B54" s="1478" t="s">
        <v>2069</v>
      </c>
      <c r="C54" s="1170" t="s">
        <v>2162</v>
      </c>
      <c r="D54" s="887" t="s">
        <v>1919</v>
      </c>
      <c r="E54" s="1479" t="s">
        <v>42</v>
      </c>
      <c r="F54" s="1480">
        <v>262.74</v>
      </c>
      <c r="G54" s="1480" t="s">
        <v>416</v>
      </c>
      <c r="H54" s="1480" t="s">
        <v>416</v>
      </c>
      <c r="I54" s="1480" t="s">
        <v>416</v>
      </c>
      <c r="J54" s="1480" t="s">
        <v>416</v>
      </c>
      <c r="K54" s="1440" t="s">
        <v>930</v>
      </c>
      <c r="L54" s="1481">
        <v>50500</v>
      </c>
      <c r="M54" s="1482">
        <f t="shared" si="0"/>
        <v>13268370</v>
      </c>
      <c r="N54" s="1483" t="s">
        <v>1964</v>
      </c>
      <c r="O54" s="1484" t="s">
        <v>2214</v>
      </c>
    </row>
    <row r="55" spans="1:15" s="1442" customFormat="1" ht="65" customHeight="1">
      <c r="A55" s="1170" t="s">
        <v>1917</v>
      </c>
      <c r="B55" s="1478" t="s">
        <v>2070</v>
      </c>
      <c r="C55" s="1170" t="s">
        <v>2163</v>
      </c>
      <c r="D55" s="887" t="s">
        <v>1919</v>
      </c>
      <c r="E55" s="1479" t="s">
        <v>42</v>
      </c>
      <c r="F55" s="1480">
        <v>262.74</v>
      </c>
      <c r="G55" s="1480" t="s">
        <v>416</v>
      </c>
      <c r="H55" s="1480" t="s">
        <v>416</v>
      </c>
      <c r="I55" s="1480" t="s">
        <v>416</v>
      </c>
      <c r="J55" s="1480" t="s">
        <v>416</v>
      </c>
      <c r="K55" s="1440" t="s">
        <v>930</v>
      </c>
      <c r="L55" s="1481">
        <v>50500</v>
      </c>
      <c r="M55" s="1482">
        <f t="shared" si="0"/>
        <v>13268370</v>
      </c>
      <c r="N55" s="1483" t="s">
        <v>1964</v>
      </c>
      <c r="O55" s="1484" t="s">
        <v>2214</v>
      </c>
    </row>
    <row r="56" spans="1:15" s="1442" customFormat="1" ht="65" customHeight="1">
      <c r="A56" s="1170" t="s">
        <v>1917</v>
      </c>
      <c r="B56" s="1478" t="s">
        <v>2071</v>
      </c>
      <c r="C56" s="1170" t="s">
        <v>2164</v>
      </c>
      <c r="D56" s="887" t="s">
        <v>1919</v>
      </c>
      <c r="E56" s="1479" t="s">
        <v>42</v>
      </c>
      <c r="F56" s="1480">
        <v>190.13</v>
      </c>
      <c r="G56" s="1480" t="s">
        <v>416</v>
      </c>
      <c r="H56" s="1480" t="s">
        <v>416</v>
      </c>
      <c r="I56" s="1480" t="s">
        <v>416</v>
      </c>
      <c r="J56" s="1480" t="s">
        <v>416</v>
      </c>
      <c r="K56" s="1440" t="s">
        <v>930</v>
      </c>
      <c r="L56" s="1481">
        <v>50500</v>
      </c>
      <c r="M56" s="1482">
        <f t="shared" si="0"/>
        <v>9601565</v>
      </c>
      <c r="N56" s="1483" t="s">
        <v>1964</v>
      </c>
      <c r="O56" s="1484" t="s">
        <v>2214</v>
      </c>
    </row>
    <row r="57" spans="1:15" s="1442" customFormat="1" ht="65" customHeight="1">
      <c r="A57" s="1170" t="s">
        <v>1917</v>
      </c>
      <c r="B57" s="1478" t="s">
        <v>2072</v>
      </c>
      <c r="C57" s="1170" t="s">
        <v>2165</v>
      </c>
      <c r="D57" s="887" t="s">
        <v>1919</v>
      </c>
      <c r="E57" s="1479" t="s">
        <v>42</v>
      </c>
      <c r="F57" s="1480">
        <v>81.96</v>
      </c>
      <c r="G57" s="1480" t="s">
        <v>416</v>
      </c>
      <c r="H57" s="1480" t="s">
        <v>416</v>
      </c>
      <c r="I57" s="1480" t="s">
        <v>416</v>
      </c>
      <c r="J57" s="1480" t="s">
        <v>416</v>
      </c>
      <c r="K57" s="1440" t="s">
        <v>930</v>
      </c>
      <c r="L57" s="1481">
        <v>50500</v>
      </c>
      <c r="M57" s="1482">
        <f t="shared" si="0"/>
        <v>4138979.9999999995</v>
      </c>
      <c r="N57" s="1483" t="s">
        <v>1964</v>
      </c>
      <c r="O57" s="1484" t="s">
        <v>2214</v>
      </c>
    </row>
    <row r="58" spans="1:15" s="1442" customFormat="1" ht="65" customHeight="1">
      <c r="A58" s="1170" t="s">
        <v>1917</v>
      </c>
      <c r="B58" s="1478" t="s">
        <v>2073</v>
      </c>
      <c r="C58" s="1170" t="s">
        <v>2166</v>
      </c>
      <c r="D58" s="887" t="s">
        <v>1919</v>
      </c>
      <c r="E58" s="1479" t="s">
        <v>42</v>
      </c>
      <c r="F58" s="1480">
        <v>90.19</v>
      </c>
      <c r="G58" s="1480" t="s">
        <v>416</v>
      </c>
      <c r="H58" s="1480" t="s">
        <v>416</v>
      </c>
      <c r="I58" s="1480" t="s">
        <v>416</v>
      </c>
      <c r="J58" s="1480" t="s">
        <v>416</v>
      </c>
      <c r="K58" s="1440" t="s">
        <v>930</v>
      </c>
      <c r="L58" s="1481">
        <v>50500</v>
      </c>
      <c r="M58" s="1482">
        <f t="shared" si="0"/>
        <v>4554595</v>
      </c>
      <c r="N58" s="1483" t="s">
        <v>1964</v>
      </c>
      <c r="O58" s="1484" t="s">
        <v>2214</v>
      </c>
    </row>
    <row r="59" spans="1:15" s="1442" customFormat="1" ht="65" customHeight="1">
      <c r="A59" s="1170" t="s">
        <v>1917</v>
      </c>
      <c r="B59" s="1478" t="s">
        <v>2074</v>
      </c>
      <c r="C59" s="1170" t="s">
        <v>2167</v>
      </c>
      <c r="D59" s="887" t="s">
        <v>1919</v>
      </c>
      <c r="E59" s="1479" t="s">
        <v>42</v>
      </c>
      <c r="F59" s="1480">
        <v>104.6</v>
      </c>
      <c r="G59" s="1480" t="s">
        <v>416</v>
      </c>
      <c r="H59" s="1480" t="s">
        <v>416</v>
      </c>
      <c r="I59" s="1480" t="s">
        <v>416</v>
      </c>
      <c r="J59" s="1480" t="s">
        <v>416</v>
      </c>
      <c r="K59" s="1440" t="s">
        <v>930</v>
      </c>
      <c r="L59" s="1481">
        <v>50500</v>
      </c>
      <c r="M59" s="1482">
        <f t="shared" si="0"/>
        <v>5282300</v>
      </c>
      <c r="N59" s="1483" t="s">
        <v>1964</v>
      </c>
      <c r="O59" s="1484" t="s">
        <v>2214</v>
      </c>
    </row>
    <row r="60" spans="1:15" s="1442" customFormat="1" ht="65" customHeight="1">
      <c r="A60" s="1170" t="s">
        <v>1917</v>
      </c>
      <c r="B60" s="1478" t="s">
        <v>2075</v>
      </c>
      <c r="C60" s="1170" t="s">
        <v>2168</v>
      </c>
      <c r="D60" s="887" t="s">
        <v>1919</v>
      </c>
      <c r="E60" s="1479" t="s">
        <v>42</v>
      </c>
      <c r="F60" s="1480">
        <v>184.61</v>
      </c>
      <c r="G60" s="1480" t="s">
        <v>416</v>
      </c>
      <c r="H60" s="1480" t="s">
        <v>416</v>
      </c>
      <c r="I60" s="1480" t="s">
        <v>416</v>
      </c>
      <c r="J60" s="1480" t="s">
        <v>416</v>
      </c>
      <c r="K60" s="1440" t="s">
        <v>930</v>
      </c>
      <c r="L60" s="1481">
        <v>50500</v>
      </c>
      <c r="M60" s="1482">
        <f t="shared" si="0"/>
        <v>9322805</v>
      </c>
      <c r="N60" s="1483" t="s">
        <v>1964</v>
      </c>
      <c r="O60" s="1484" t="s">
        <v>2214</v>
      </c>
    </row>
    <row r="61" spans="1:15" s="1442" customFormat="1" ht="65" customHeight="1">
      <c r="A61" s="1170" t="s">
        <v>1917</v>
      </c>
      <c r="B61" s="1478" t="s">
        <v>2076</v>
      </c>
      <c r="C61" s="1170" t="s">
        <v>2169</v>
      </c>
      <c r="D61" s="887" t="s">
        <v>1919</v>
      </c>
      <c r="E61" s="1479" t="s">
        <v>42</v>
      </c>
      <c r="F61" s="1480">
        <v>104.6</v>
      </c>
      <c r="G61" s="1480" t="s">
        <v>416</v>
      </c>
      <c r="H61" s="1480" t="s">
        <v>416</v>
      </c>
      <c r="I61" s="1480" t="s">
        <v>416</v>
      </c>
      <c r="J61" s="1480" t="s">
        <v>416</v>
      </c>
      <c r="K61" s="1440" t="s">
        <v>930</v>
      </c>
      <c r="L61" s="1481">
        <v>50500</v>
      </c>
      <c r="M61" s="1482">
        <f t="shared" si="0"/>
        <v>5282300</v>
      </c>
      <c r="N61" s="1483" t="s">
        <v>1964</v>
      </c>
      <c r="O61" s="1484" t="s">
        <v>2214</v>
      </c>
    </row>
    <row r="62" spans="1:15" s="1442" customFormat="1" ht="65" customHeight="1">
      <c r="A62" s="1170" t="s">
        <v>1917</v>
      </c>
      <c r="B62" s="1478" t="s">
        <v>2077</v>
      </c>
      <c r="C62" s="1170" t="s">
        <v>2170</v>
      </c>
      <c r="D62" s="887" t="s">
        <v>1919</v>
      </c>
      <c r="E62" s="1479" t="s">
        <v>42</v>
      </c>
      <c r="F62" s="1480">
        <v>184.61</v>
      </c>
      <c r="G62" s="1480" t="s">
        <v>416</v>
      </c>
      <c r="H62" s="1480" t="s">
        <v>416</v>
      </c>
      <c r="I62" s="1480" t="s">
        <v>416</v>
      </c>
      <c r="J62" s="1480" t="s">
        <v>416</v>
      </c>
      <c r="K62" s="1440" t="s">
        <v>930</v>
      </c>
      <c r="L62" s="1481">
        <v>50500</v>
      </c>
      <c r="M62" s="1482">
        <f t="shared" si="0"/>
        <v>9322805</v>
      </c>
      <c r="N62" s="1483" t="s">
        <v>1964</v>
      </c>
      <c r="O62" s="1484" t="s">
        <v>2214</v>
      </c>
    </row>
    <row r="63" spans="1:15" s="1442" customFormat="1" ht="65" customHeight="1">
      <c r="A63" s="1170" t="s">
        <v>1917</v>
      </c>
      <c r="B63" s="1478" t="s">
        <v>2078</v>
      </c>
      <c r="C63" s="1170" t="s">
        <v>2171</v>
      </c>
      <c r="D63" s="887" t="s">
        <v>1919</v>
      </c>
      <c r="E63" s="1479" t="s">
        <v>42</v>
      </c>
      <c r="F63" s="1480">
        <v>155.88999999999999</v>
      </c>
      <c r="G63" s="1480" t="s">
        <v>416</v>
      </c>
      <c r="H63" s="1480" t="s">
        <v>416</v>
      </c>
      <c r="I63" s="1480" t="s">
        <v>416</v>
      </c>
      <c r="J63" s="1480" t="s">
        <v>416</v>
      </c>
      <c r="K63" s="1440" t="s">
        <v>930</v>
      </c>
      <c r="L63" s="1481">
        <v>50500</v>
      </c>
      <c r="M63" s="1482">
        <f t="shared" si="0"/>
        <v>7872444.9999999991</v>
      </c>
      <c r="N63" s="1483" t="s">
        <v>1964</v>
      </c>
      <c r="O63" s="1484" t="s">
        <v>2214</v>
      </c>
    </row>
    <row r="64" spans="1:15" s="1442" customFormat="1" ht="65" customHeight="1">
      <c r="A64" s="1170" t="s">
        <v>1917</v>
      </c>
      <c r="B64" s="1478" t="s">
        <v>2079</v>
      </c>
      <c r="C64" s="1170" t="s">
        <v>2172</v>
      </c>
      <c r="D64" s="887" t="s">
        <v>1919</v>
      </c>
      <c r="E64" s="1479" t="s">
        <v>42</v>
      </c>
      <c r="F64" s="1480">
        <v>126.05</v>
      </c>
      <c r="G64" s="1480" t="s">
        <v>416</v>
      </c>
      <c r="H64" s="1480" t="s">
        <v>416</v>
      </c>
      <c r="I64" s="1480" t="s">
        <v>416</v>
      </c>
      <c r="J64" s="1480" t="s">
        <v>416</v>
      </c>
      <c r="K64" s="1440" t="s">
        <v>930</v>
      </c>
      <c r="L64" s="1481">
        <v>50500</v>
      </c>
      <c r="M64" s="1482">
        <f t="shared" si="0"/>
        <v>6365525</v>
      </c>
      <c r="N64" s="1483" t="s">
        <v>1964</v>
      </c>
      <c r="O64" s="1484" t="s">
        <v>2214</v>
      </c>
    </row>
    <row r="65" spans="1:15" s="1442" customFormat="1" ht="65" customHeight="1">
      <c r="A65" s="1170" t="s">
        <v>1917</v>
      </c>
      <c r="B65" s="1478" t="s">
        <v>2080</v>
      </c>
      <c r="C65" s="1170" t="s">
        <v>2173</v>
      </c>
      <c r="D65" s="887" t="s">
        <v>1919</v>
      </c>
      <c r="E65" s="1479" t="s">
        <v>42</v>
      </c>
      <c r="F65" s="1480">
        <v>79.94</v>
      </c>
      <c r="G65" s="1480" t="s">
        <v>416</v>
      </c>
      <c r="H65" s="1480" t="s">
        <v>416</v>
      </c>
      <c r="I65" s="1480" t="s">
        <v>416</v>
      </c>
      <c r="J65" s="1480" t="s">
        <v>416</v>
      </c>
      <c r="K65" s="1440" t="s">
        <v>930</v>
      </c>
      <c r="L65" s="1481">
        <v>50500</v>
      </c>
      <c r="M65" s="1482">
        <f t="shared" si="0"/>
        <v>4036970</v>
      </c>
      <c r="N65" s="1483" t="s">
        <v>1964</v>
      </c>
      <c r="O65" s="1484" t="s">
        <v>2214</v>
      </c>
    </row>
    <row r="66" spans="1:15" s="1442" customFormat="1" ht="65" customHeight="1">
      <c r="A66" s="1170" t="s">
        <v>1917</v>
      </c>
      <c r="B66" s="1478" t="s">
        <v>2081</v>
      </c>
      <c r="C66" s="1170" t="s">
        <v>2174</v>
      </c>
      <c r="D66" s="887" t="s">
        <v>1919</v>
      </c>
      <c r="E66" s="1479" t="s">
        <v>42</v>
      </c>
      <c r="F66" s="1480">
        <v>97.69</v>
      </c>
      <c r="G66" s="1480" t="s">
        <v>416</v>
      </c>
      <c r="H66" s="1480" t="s">
        <v>416</v>
      </c>
      <c r="I66" s="1480" t="s">
        <v>416</v>
      </c>
      <c r="J66" s="1480" t="s">
        <v>416</v>
      </c>
      <c r="K66" s="1440" t="s">
        <v>930</v>
      </c>
      <c r="L66" s="1481">
        <v>50500</v>
      </c>
      <c r="M66" s="1482">
        <f t="shared" si="0"/>
        <v>4933345</v>
      </c>
      <c r="N66" s="1483" t="s">
        <v>1964</v>
      </c>
      <c r="O66" s="1484" t="s">
        <v>2214</v>
      </c>
    </row>
    <row r="67" spans="1:15" s="1442" customFormat="1" ht="65" customHeight="1">
      <c r="A67" s="1170" t="s">
        <v>1917</v>
      </c>
      <c r="B67" s="1478" t="s">
        <v>2082</v>
      </c>
      <c r="C67" s="1170" t="s">
        <v>2175</v>
      </c>
      <c r="D67" s="887" t="s">
        <v>1919</v>
      </c>
      <c r="E67" s="1479" t="s">
        <v>42</v>
      </c>
      <c r="F67" s="1480">
        <v>127.13</v>
      </c>
      <c r="G67" s="1480" t="s">
        <v>416</v>
      </c>
      <c r="H67" s="1480" t="s">
        <v>416</v>
      </c>
      <c r="I67" s="1480" t="s">
        <v>416</v>
      </c>
      <c r="J67" s="1480" t="s">
        <v>416</v>
      </c>
      <c r="K67" s="1440" t="s">
        <v>930</v>
      </c>
      <c r="L67" s="1481">
        <v>50500</v>
      </c>
      <c r="M67" s="1482">
        <f t="shared" si="0"/>
        <v>6420065</v>
      </c>
      <c r="N67" s="1483" t="s">
        <v>1964</v>
      </c>
      <c r="O67" s="1484" t="s">
        <v>2214</v>
      </c>
    </row>
    <row r="68" spans="1:15" s="1442" customFormat="1" ht="65" customHeight="1">
      <c r="A68" s="1170" t="s">
        <v>1917</v>
      </c>
      <c r="B68" s="1478" t="s">
        <v>2083</v>
      </c>
      <c r="C68" s="1170" t="s">
        <v>2176</v>
      </c>
      <c r="D68" s="887" t="s">
        <v>1919</v>
      </c>
      <c r="E68" s="1479" t="s">
        <v>42</v>
      </c>
      <c r="F68" s="1480">
        <v>115.19</v>
      </c>
      <c r="G68" s="1480" t="s">
        <v>416</v>
      </c>
      <c r="H68" s="1480" t="s">
        <v>416</v>
      </c>
      <c r="I68" s="1480" t="s">
        <v>416</v>
      </c>
      <c r="J68" s="1480" t="s">
        <v>416</v>
      </c>
      <c r="K68" s="1440" t="s">
        <v>930</v>
      </c>
      <c r="L68" s="1481">
        <v>50500</v>
      </c>
      <c r="M68" s="1482">
        <f t="shared" si="0"/>
        <v>5817095</v>
      </c>
      <c r="N68" s="1483" t="s">
        <v>1964</v>
      </c>
      <c r="O68" s="1484" t="s">
        <v>2214</v>
      </c>
    </row>
    <row r="69" spans="1:15" s="1442" customFormat="1" ht="65" customHeight="1">
      <c r="A69" s="1170" t="s">
        <v>1917</v>
      </c>
      <c r="B69" s="1478" t="s">
        <v>2084</v>
      </c>
      <c r="C69" s="1170" t="s">
        <v>2177</v>
      </c>
      <c r="D69" s="887" t="s">
        <v>1919</v>
      </c>
      <c r="E69" s="1479" t="s">
        <v>42</v>
      </c>
      <c r="F69" s="1480">
        <v>85.82</v>
      </c>
      <c r="G69" s="1480" t="s">
        <v>416</v>
      </c>
      <c r="H69" s="1480" t="s">
        <v>416</v>
      </c>
      <c r="I69" s="1480" t="s">
        <v>416</v>
      </c>
      <c r="J69" s="1480" t="s">
        <v>416</v>
      </c>
      <c r="K69" s="1440" t="s">
        <v>930</v>
      </c>
      <c r="L69" s="1481">
        <v>50500</v>
      </c>
      <c r="M69" s="1482">
        <f t="shared" si="0"/>
        <v>4333910</v>
      </c>
      <c r="N69" s="1483" t="s">
        <v>1964</v>
      </c>
      <c r="O69" s="1484" t="s">
        <v>2214</v>
      </c>
    </row>
    <row r="70" spans="1:15" s="1442" customFormat="1" ht="65" customHeight="1">
      <c r="A70" s="1170" t="s">
        <v>1917</v>
      </c>
      <c r="B70" s="1478" t="s">
        <v>2085</v>
      </c>
      <c r="C70" s="1170" t="s">
        <v>2178</v>
      </c>
      <c r="D70" s="887" t="s">
        <v>1919</v>
      </c>
      <c r="E70" s="1479" t="s">
        <v>42</v>
      </c>
      <c r="F70" s="1480">
        <v>104.98</v>
      </c>
      <c r="G70" s="1480" t="s">
        <v>416</v>
      </c>
      <c r="H70" s="1480" t="s">
        <v>416</v>
      </c>
      <c r="I70" s="1480" t="s">
        <v>416</v>
      </c>
      <c r="J70" s="1480" t="s">
        <v>416</v>
      </c>
      <c r="K70" s="1440" t="s">
        <v>930</v>
      </c>
      <c r="L70" s="1481">
        <v>50500</v>
      </c>
      <c r="M70" s="1482">
        <f t="shared" si="0"/>
        <v>5301490</v>
      </c>
      <c r="N70" s="1483" t="s">
        <v>1964</v>
      </c>
      <c r="O70" s="1484" t="s">
        <v>2214</v>
      </c>
    </row>
    <row r="71" spans="1:15" s="1442" customFormat="1" ht="65" customHeight="1">
      <c r="A71" s="1170" t="s">
        <v>1917</v>
      </c>
      <c r="B71" s="1478" t="s">
        <v>2086</v>
      </c>
      <c r="C71" s="1170" t="s">
        <v>2179</v>
      </c>
      <c r="D71" s="887" t="s">
        <v>1919</v>
      </c>
      <c r="E71" s="1479" t="s">
        <v>42</v>
      </c>
      <c r="F71" s="1480">
        <v>129.21</v>
      </c>
      <c r="G71" s="1480" t="s">
        <v>416</v>
      </c>
      <c r="H71" s="1480" t="s">
        <v>416</v>
      </c>
      <c r="I71" s="1480" t="s">
        <v>416</v>
      </c>
      <c r="J71" s="1480" t="s">
        <v>416</v>
      </c>
      <c r="K71" s="1440" t="s">
        <v>930</v>
      </c>
      <c r="L71" s="1481">
        <v>50500</v>
      </c>
      <c r="M71" s="1482">
        <f t="shared" si="0"/>
        <v>6525105</v>
      </c>
      <c r="N71" s="1483" t="s">
        <v>1964</v>
      </c>
      <c r="O71" s="1484" t="s">
        <v>2214</v>
      </c>
    </row>
    <row r="72" spans="1:15" s="1442" customFormat="1" ht="65" customHeight="1">
      <c r="A72" s="1170" t="s">
        <v>1917</v>
      </c>
      <c r="B72" s="1478" t="s">
        <v>2087</v>
      </c>
      <c r="C72" s="1170" t="s">
        <v>2180</v>
      </c>
      <c r="D72" s="887" t="s">
        <v>1919</v>
      </c>
      <c r="E72" s="1479" t="s">
        <v>42</v>
      </c>
      <c r="F72" s="1480">
        <v>109.58</v>
      </c>
      <c r="G72" s="1480" t="s">
        <v>416</v>
      </c>
      <c r="H72" s="1480" t="s">
        <v>416</v>
      </c>
      <c r="I72" s="1480" t="s">
        <v>416</v>
      </c>
      <c r="J72" s="1480" t="s">
        <v>416</v>
      </c>
      <c r="K72" s="1440" t="s">
        <v>930</v>
      </c>
      <c r="L72" s="1481">
        <v>50500</v>
      </c>
      <c r="M72" s="1482">
        <f t="shared" si="0"/>
        <v>5533790</v>
      </c>
      <c r="N72" s="1483" t="s">
        <v>1964</v>
      </c>
      <c r="O72" s="1484" t="s">
        <v>2214</v>
      </c>
    </row>
    <row r="73" spans="1:15" s="1442" customFormat="1" ht="65" customHeight="1">
      <c r="A73" s="1170" t="s">
        <v>1917</v>
      </c>
      <c r="B73" s="1478" t="s">
        <v>2088</v>
      </c>
      <c r="C73" s="1170" t="s">
        <v>2181</v>
      </c>
      <c r="D73" s="887" t="s">
        <v>1919</v>
      </c>
      <c r="E73" s="1479" t="s">
        <v>42</v>
      </c>
      <c r="F73" s="1480">
        <v>109.58</v>
      </c>
      <c r="G73" s="1480" t="s">
        <v>416</v>
      </c>
      <c r="H73" s="1480" t="s">
        <v>416</v>
      </c>
      <c r="I73" s="1480" t="s">
        <v>416</v>
      </c>
      <c r="J73" s="1480" t="s">
        <v>416</v>
      </c>
      <c r="K73" s="1440" t="s">
        <v>930</v>
      </c>
      <c r="L73" s="1481">
        <v>50500</v>
      </c>
      <c r="M73" s="1482">
        <f t="shared" si="0"/>
        <v>5533790</v>
      </c>
      <c r="N73" s="1483" t="s">
        <v>1964</v>
      </c>
      <c r="O73" s="1484" t="s">
        <v>2214</v>
      </c>
    </row>
    <row r="74" spans="1:15" s="1442" customFormat="1" ht="65" customHeight="1">
      <c r="A74" s="1170" t="s">
        <v>1917</v>
      </c>
      <c r="B74" s="1478" t="s">
        <v>2089</v>
      </c>
      <c r="C74" s="1170" t="s">
        <v>2182</v>
      </c>
      <c r="D74" s="887" t="s">
        <v>1919</v>
      </c>
      <c r="E74" s="1479" t="s">
        <v>42</v>
      </c>
      <c r="F74" s="1480">
        <v>95.28</v>
      </c>
      <c r="G74" s="1480" t="s">
        <v>416</v>
      </c>
      <c r="H74" s="1480" t="s">
        <v>416</v>
      </c>
      <c r="I74" s="1480" t="s">
        <v>416</v>
      </c>
      <c r="J74" s="1480" t="s">
        <v>416</v>
      </c>
      <c r="K74" s="1440" t="s">
        <v>930</v>
      </c>
      <c r="L74" s="1481">
        <v>50500</v>
      </c>
      <c r="M74" s="1482">
        <f t="shared" si="0"/>
        <v>4811640</v>
      </c>
      <c r="N74" s="1483" t="s">
        <v>1964</v>
      </c>
      <c r="O74" s="1484" t="s">
        <v>2214</v>
      </c>
    </row>
    <row r="75" spans="1:15" s="1442" customFormat="1" ht="65" customHeight="1">
      <c r="A75" s="1170" t="s">
        <v>1917</v>
      </c>
      <c r="B75" s="1478" t="s">
        <v>2090</v>
      </c>
      <c r="C75" s="1170" t="s">
        <v>2183</v>
      </c>
      <c r="D75" s="887" t="s">
        <v>1919</v>
      </c>
      <c r="E75" s="1479" t="s">
        <v>42</v>
      </c>
      <c r="F75" s="1480">
        <v>133.27000000000001</v>
      </c>
      <c r="G75" s="1480" t="s">
        <v>416</v>
      </c>
      <c r="H75" s="1480" t="s">
        <v>416</v>
      </c>
      <c r="I75" s="1480" t="s">
        <v>416</v>
      </c>
      <c r="J75" s="1480" t="s">
        <v>416</v>
      </c>
      <c r="K75" s="1440" t="s">
        <v>930</v>
      </c>
      <c r="L75" s="1481">
        <v>50500</v>
      </c>
      <c r="M75" s="1482">
        <f t="shared" si="0"/>
        <v>6730135.0000000009</v>
      </c>
      <c r="N75" s="1483" t="s">
        <v>1964</v>
      </c>
      <c r="O75" s="1484" t="s">
        <v>2214</v>
      </c>
    </row>
    <row r="76" spans="1:15" s="1442" customFormat="1" ht="65" customHeight="1">
      <c r="A76" s="1170" t="s">
        <v>1917</v>
      </c>
      <c r="B76" s="1478" t="s">
        <v>2091</v>
      </c>
      <c r="C76" s="1170" t="s">
        <v>2184</v>
      </c>
      <c r="D76" s="887" t="s">
        <v>1919</v>
      </c>
      <c r="E76" s="1479" t="s">
        <v>42</v>
      </c>
      <c r="F76" s="1480">
        <v>124.41</v>
      </c>
      <c r="G76" s="1480" t="s">
        <v>416</v>
      </c>
      <c r="H76" s="1480" t="s">
        <v>416</v>
      </c>
      <c r="I76" s="1480" t="s">
        <v>416</v>
      </c>
      <c r="J76" s="1480" t="s">
        <v>416</v>
      </c>
      <c r="K76" s="1440" t="s">
        <v>930</v>
      </c>
      <c r="L76" s="1481">
        <v>50500</v>
      </c>
      <c r="M76" s="1482">
        <f t="shared" si="0"/>
        <v>6282705</v>
      </c>
      <c r="N76" s="1483" t="s">
        <v>1964</v>
      </c>
      <c r="O76" s="1484" t="s">
        <v>2214</v>
      </c>
    </row>
    <row r="77" spans="1:15" s="1442" customFormat="1" ht="65" customHeight="1">
      <c r="A77" s="1170" t="s">
        <v>1917</v>
      </c>
      <c r="B77" s="1478" t="s">
        <v>2092</v>
      </c>
      <c r="C77" s="1170" t="s">
        <v>2185</v>
      </c>
      <c r="D77" s="887" t="s">
        <v>1919</v>
      </c>
      <c r="E77" s="1479" t="s">
        <v>42</v>
      </c>
      <c r="F77" s="1480">
        <v>299.98</v>
      </c>
      <c r="G77" s="1480" t="s">
        <v>416</v>
      </c>
      <c r="H77" s="1480" t="s">
        <v>416</v>
      </c>
      <c r="I77" s="1480" t="s">
        <v>416</v>
      </c>
      <c r="J77" s="1480" t="s">
        <v>416</v>
      </c>
      <c r="K77" s="1440" t="s">
        <v>930</v>
      </c>
      <c r="L77" s="1481">
        <v>50500</v>
      </c>
      <c r="M77" s="1482">
        <f t="shared" ref="M77:M104" si="1">L77*F77</f>
        <v>15148990</v>
      </c>
      <c r="N77" s="1483" t="s">
        <v>1964</v>
      </c>
      <c r="O77" s="1484" t="s">
        <v>2214</v>
      </c>
    </row>
    <row r="78" spans="1:15" s="1442" customFormat="1" ht="65" customHeight="1">
      <c r="A78" s="1170" t="s">
        <v>1917</v>
      </c>
      <c r="B78" s="1478" t="s">
        <v>2093</v>
      </c>
      <c r="C78" s="1170" t="s">
        <v>2186</v>
      </c>
      <c r="D78" s="887" t="s">
        <v>1919</v>
      </c>
      <c r="E78" s="1479" t="s">
        <v>42</v>
      </c>
      <c r="F78" s="1480">
        <v>155.1</v>
      </c>
      <c r="G78" s="1480" t="s">
        <v>416</v>
      </c>
      <c r="H78" s="1480" t="s">
        <v>416</v>
      </c>
      <c r="I78" s="1480" t="s">
        <v>416</v>
      </c>
      <c r="J78" s="1480" t="s">
        <v>416</v>
      </c>
      <c r="K78" s="1440" t="s">
        <v>930</v>
      </c>
      <c r="L78" s="1481">
        <v>50500</v>
      </c>
      <c r="M78" s="1482">
        <f t="shared" si="1"/>
        <v>7832550</v>
      </c>
      <c r="N78" s="1483" t="s">
        <v>1964</v>
      </c>
      <c r="O78" s="1484" t="s">
        <v>2214</v>
      </c>
    </row>
    <row r="79" spans="1:15" s="1442" customFormat="1" ht="65" customHeight="1">
      <c r="A79" s="1170" t="s">
        <v>1917</v>
      </c>
      <c r="B79" s="1478" t="s">
        <v>2094</v>
      </c>
      <c r="C79" s="1170" t="s">
        <v>2187</v>
      </c>
      <c r="D79" s="887" t="s">
        <v>1919</v>
      </c>
      <c r="E79" s="1479" t="s">
        <v>42</v>
      </c>
      <c r="F79" s="1480">
        <v>299.98</v>
      </c>
      <c r="G79" s="1480" t="s">
        <v>416</v>
      </c>
      <c r="H79" s="1480" t="s">
        <v>416</v>
      </c>
      <c r="I79" s="1480" t="s">
        <v>416</v>
      </c>
      <c r="J79" s="1480" t="s">
        <v>416</v>
      </c>
      <c r="K79" s="1440" t="s">
        <v>930</v>
      </c>
      <c r="L79" s="1481">
        <v>50500</v>
      </c>
      <c r="M79" s="1482">
        <f t="shared" si="1"/>
        <v>15148990</v>
      </c>
      <c r="N79" s="1483" t="s">
        <v>1964</v>
      </c>
      <c r="O79" s="1484" t="s">
        <v>2214</v>
      </c>
    </row>
    <row r="80" spans="1:15" s="1442" customFormat="1" ht="65" customHeight="1">
      <c r="A80" s="1170" t="s">
        <v>1917</v>
      </c>
      <c r="B80" s="1478" t="s">
        <v>2095</v>
      </c>
      <c r="C80" s="1170" t="s">
        <v>2188</v>
      </c>
      <c r="D80" s="887" t="s">
        <v>1919</v>
      </c>
      <c r="E80" s="1479" t="s">
        <v>42</v>
      </c>
      <c r="F80" s="1480">
        <v>120.15</v>
      </c>
      <c r="G80" s="1480" t="s">
        <v>416</v>
      </c>
      <c r="H80" s="1480" t="s">
        <v>416</v>
      </c>
      <c r="I80" s="1480" t="s">
        <v>416</v>
      </c>
      <c r="J80" s="1480" t="s">
        <v>416</v>
      </c>
      <c r="K80" s="1440" t="s">
        <v>930</v>
      </c>
      <c r="L80" s="1481">
        <v>50500</v>
      </c>
      <c r="M80" s="1482">
        <f t="shared" si="1"/>
        <v>6067575</v>
      </c>
      <c r="N80" s="1483" t="s">
        <v>1964</v>
      </c>
      <c r="O80" s="1484" t="s">
        <v>2214</v>
      </c>
    </row>
    <row r="81" spans="1:15" s="1442" customFormat="1" ht="65" customHeight="1">
      <c r="A81" s="1170" t="s">
        <v>1917</v>
      </c>
      <c r="B81" s="1478" t="s">
        <v>2096</v>
      </c>
      <c r="C81" s="1170" t="s">
        <v>2189</v>
      </c>
      <c r="D81" s="887" t="s">
        <v>1919</v>
      </c>
      <c r="E81" s="1479" t="s">
        <v>42</v>
      </c>
      <c r="F81" s="1480">
        <v>143.56</v>
      </c>
      <c r="G81" s="1480" t="s">
        <v>416</v>
      </c>
      <c r="H81" s="1480" t="s">
        <v>416</v>
      </c>
      <c r="I81" s="1480" t="s">
        <v>416</v>
      </c>
      <c r="J81" s="1480" t="s">
        <v>416</v>
      </c>
      <c r="K81" s="1440" t="s">
        <v>930</v>
      </c>
      <c r="L81" s="1481">
        <v>50500</v>
      </c>
      <c r="M81" s="1482">
        <f t="shared" si="1"/>
        <v>7249780</v>
      </c>
      <c r="N81" s="1483" t="s">
        <v>1964</v>
      </c>
      <c r="O81" s="1484" t="s">
        <v>2214</v>
      </c>
    </row>
    <row r="82" spans="1:15" s="1442" customFormat="1" ht="65" customHeight="1">
      <c r="A82" s="1170" t="s">
        <v>1917</v>
      </c>
      <c r="B82" s="1478" t="s">
        <v>2097</v>
      </c>
      <c r="C82" s="1170" t="s">
        <v>2190</v>
      </c>
      <c r="D82" s="887" t="s">
        <v>1919</v>
      </c>
      <c r="E82" s="1479" t="s">
        <v>42</v>
      </c>
      <c r="F82" s="1480">
        <v>134.83000000000001</v>
      </c>
      <c r="G82" s="1480" t="s">
        <v>416</v>
      </c>
      <c r="H82" s="1480" t="s">
        <v>416</v>
      </c>
      <c r="I82" s="1480" t="s">
        <v>416</v>
      </c>
      <c r="J82" s="1480" t="s">
        <v>416</v>
      </c>
      <c r="K82" s="1440" t="s">
        <v>930</v>
      </c>
      <c r="L82" s="1481">
        <v>50500</v>
      </c>
      <c r="M82" s="1482">
        <f t="shared" si="1"/>
        <v>6808915.0000000009</v>
      </c>
      <c r="N82" s="1483" t="s">
        <v>1964</v>
      </c>
      <c r="O82" s="1484" t="s">
        <v>2214</v>
      </c>
    </row>
    <row r="83" spans="1:15" s="1442" customFormat="1" ht="65" customHeight="1">
      <c r="A83" s="1170" t="s">
        <v>1917</v>
      </c>
      <c r="B83" s="1478" t="s">
        <v>2098</v>
      </c>
      <c r="C83" s="1170" t="s">
        <v>2191</v>
      </c>
      <c r="D83" s="887" t="s">
        <v>1919</v>
      </c>
      <c r="E83" s="1479" t="s">
        <v>42</v>
      </c>
      <c r="F83" s="1480">
        <v>147.34</v>
      </c>
      <c r="G83" s="1480" t="s">
        <v>416</v>
      </c>
      <c r="H83" s="1480" t="s">
        <v>416</v>
      </c>
      <c r="I83" s="1480" t="s">
        <v>416</v>
      </c>
      <c r="J83" s="1480" t="s">
        <v>416</v>
      </c>
      <c r="K83" s="1440" t="s">
        <v>930</v>
      </c>
      <c r="L83" s="1481">
        <v>50500</v>
      </c>
      <c r="M83" s="1482">
        <f t="shared" si="1"/>
        <v>7440670</v>
      </c>
      <c r="N83" s="1483" t="s">
        <v>1964</v>
      </c>
      <c r="O83" s="1484" t="s">
        <v>2214</v>
      </c>
    </row>
    <row r="84" spans="1:15" s="1442" customFormat="1" ht="65" customHeight="1">
      <c r="A84" s="1170" t="s">
        <v>1917</v>
      </c>
      <c r="B84" s="1478" t="s">
        <v>2099</v>
      </c>
      <c r="C84" s="1170" t="s">
        <v>2192</v>
      </c>
      <c r="D84" s="887" t="s">
        <v>1919</v>
      </c>
      <c r="E84" s="1479" t="s">
        <v>42</v>
      </c>
      <c r="F84" s="1480">
        <v>119.54</v>
      </c>
      <c r="G84" s="1480" t="s">
        <v>416</v>
      </c>
      <c r="H84" s="1480" t="s">
        <v>416</v>
      </c>
      <c r="I84" s="1480" t="s">
        <v>416</v>
      </c>
      <c r="J84" s="1480" t="s">
        <v>416</v>
      </c>
      <c r="K84" s="1440" t="s">
        <v>930</v>
      </c>
      <c r="L84" s="1481">
        <v>50500</v>
      </c>
      <c r="M84" s="1482">
        <f t="shared" si="1"/>
        <v>6036770</v>
      </c>
      <c r="N84" s="1483" t="s">
        <v>1964</v>
      </c>
      <c r="O84" s="1484" t="s">
        <v>2214</v>
      </c>
    </row>
    <row r="85" spans="1:15" s="1442" customFormat="1" ht="65" customHeight="1">
      <c r="A85" s="1170" t="s">
        <v>1917</v>
      </c>
      <c r="B85" s="1478" t="s">
        <v>2100</v>
      </c>
      <c r="C85" s="1170" t="s">
        <v>2193</v>
      </c>
      <c r="D85" s="887" t="s">
        <v>1919</v>
      </c>
      <c r="E85" s="1479" t="s">
        <v>42</v>
      </c>
      <c r="F85" s="1480">
        <v>126.9</v>
      </c>
      <c r="G85" s="1480" t="s">
        <v>416</v>
      </c>
      <c r="H85" s="1480" t="s">
        <v>416</v>
      </c>
      <c r="I85" s="1480" t="s">
        <v>416</v>
      </c>
      <c r="J85" s="1480" t="s">
        <v>416</v>
      </c>
      <c r="K85" s="1440" t="s">
        <v>930</v>
      </c>
      <c r="L85" s="1481">
        <v>50500</v>
      </c>
      <c r="M85" s="1482">
        <f t="shared" si="1"/>
        <v>6408450</v>
      </c>
      <c r="N85" s="1483" t="s">
        <v>1964</v>
      </c>
      <c r="O85" s="1484" t="s">
        <v>2214</v>
      </c>
    </row>
    <row r="86" spans="1:15" s="1442" customFormat="1" ht="65" customHeight="1">
      <c r="A86" s="1170" t="s">
        <v>1917</v>
      </c>
      <c r="B86" s="1478" t="s">
        <v>2101</v>
      </c>
      <c r="C86" s="1170" t="s">
        <v>2194</v>
      </c>
      <c r="D86" s="887" t="s">
        <v>1919</v>
      </c>
      <c r="E86" s="1479" t="s">
        <v>42</v>
      </c>
      <c r="F86" s="1480">
        <v>74.34</v>
      </c>
      <c r="G86" s="1480" t="s">
        <v>416</v>
      </c>
      <c r="H86" s="1480" t="s">
        <v>416</v>
      </c>
      <c r="I86" s="1480" t="s">
        <v>416</v>
      </c>
      <c r="J86" s="1480" t="s">
        <v>416</v>
      </c>
      <c r="K86" s="1440" t="s">
        <v>930</v>
      </c>
      <c r="L86" s="1481">
        <v>50500</v>
      </c>
      <c r="M86" s="1482">
        <f t="shared" si="1"/>
        <v>3754170</v>
      </c>
      <c r="N86" s="1483" t="s">
        <v>1964</v>
      </c>
      <c r="O86" s="1484" t="s">
        <v>2214</v>
      </c>
    </row>
    <row r="87" spans="1:15" s="1442" customFormat="1" ht="65" customHeight="1">
      <c r="A87" s="1170" t="s">
        <v>1917</v>
      </c>
      <c r="B87" s="1478" t="s">
        <v>2102</v>
      </c>
      <c r="C87" s="1170" t="s">
        <v>2195</v>
      </c>
      <c r="D87" s="887" t="s">
        <v>1919</v>
      </c>
      <c r="E87" s="1479" t="s">
        <v>42</v>
      </c>
      <c r="F87" s="1480">
        <v>68.31</v>
      </c>
      <c r="G87" s="1480" t="s">
        <v>416</v>
      </c>
      <c r="H87" s="1480" t="s">
        <v>416</v>
      </c>
      <c r="I87" s="1480" t="s">
        <v>416</v>
      </c>
      <c r="J87" s="1480" t="s">
        <v>416</v>
      </c>
      <c r="K87" s="1440" t="s">
        <v>930</v>
      </c>
      <c r="L87" s="1481">
        <v>50500</v>
      </c>
      <c r="M87" s="1482">
        <f t="shared" si="1"/>
        <v>3449655</v>
      </c>
      <c r="N87" s="1483" t="s">
        <v>1964</v>
      </c>
      <c r="O87" s="1484" t="s">
        <v>2214</v>
      </c>
    </row>
    <row r="88" spans="1:15" s="1442" customFormat="1" ht="65" customHeight="1">
      <c r="A88" s="1170" t="s">
        <v>1917</v>
      </c>
      <c r="B88" s="1478" t="s">
        <v>2103</v>
      </c>
      <c r="C88" s="1170" t="s">
        <v>2196</v>
      </c>
      <c r="D88" s="887" t="s">
        <v>1919</v>
      </c>
      <c r="E88" s="1479" t="s">
        <v>42</v>
      </c>
      <c r="F88" s="1480">
        <v>228.73</v>
      </c>
      <c r="G88" s="1480" t="s">
        <v>416</v>
      </c>
      <c r="H88" s="1480" t="s">
        <v>416</v>
      </c>
      <c r="I88" s="1480" t="s">
        <v>416</v>
      </c>
      <c r="J88" s="1480" t="s">
        <v>416</v>
      </c>
      <c r="K88" s="1440" t="s">
        <v>930</v>
      </c>
      <c r="L88" s="1481">
        <v>50500</v>
      </c>
      <c r="M88" s="1482">
        <f t="shared" si="1"/>
        <v>11550865</v>
      </c>
      <c r="N88" s="1483" t="s">
        <v>1964</v>
      </c>
      <c r="O88" s="1484" t="s">
        <v>2214</v>
      </c>
    </row>
    <row r="89" spans="1:15" s="1442" customFormat="1" ht="65" customHeight="1">
      <c r="A89" s="1170" t="s">
        <v>1917</v>
      </c>
      <c r="B89" s="1478" t="s">
        <v>2104</v>
      </c>
      <c r="C89" s="1170" t="s">
        <v>2197</v>
      </c>
      <c r="D89" s="887" t="s">
        <v>1919</v>
      </c>
      <c r="E89" s="1479" t="s">
        <v>42</v>
      </c>
      <c r="F89" s="1480">
        <v>68.31</v>
      </c>
      <c r="G89" s="1480" t="s">
        <v>416</v>
      </c>
      <c r="H89" s="1480" t="s">
        <v>416</v>
      </c>
      <c r="I89" s="1480" t="s">
        <v>416</v>
      </c>
      <c r="J89" s="1480" t="s">
        <v>416</v>
      </c>
      <c r="K89" s="1440" t="s">
        <v>930</v>
      </c>
      <c r="L89" s="1481">
        <v>50500</v>
      </c>
      <c r="M89" s="1482">
        <f t="shared" si="1"/>
        <v>3449655</v>
      </c>
      <c r="N89" s="1483" t="s">
        <v>1964</v>
      </c>
      <c r="O89" s="1484" t="s">
        <v>2214</v>
      </c>
    </row>
    <row r="90" spans="1:15" s="1442" customFormat="1" ht="65" customHeight="1">
      <c r="A90" s="1170" t="s">
        <v>1917</v>
      </c>
      <c r="B90" s="1478" t="s">
        <v>2105</v>
      </c>
      <c r="C90" s="1170" t="s">
        <v>2198</v>
      </c>
      <c r="D90" s="887" t="s">
        <v>1919</v>
      </c>
      <c r="E90" s="1479" t="s">
        <v>42</v>
      </c>
      <c r="F90" s="1480">
        <v>228</v>
      </c>
      <c r="G90" s="1480" t="s">
        <v>416</v>
      </c>
      <c r="H90" s="1480" t="s">
        <v>416</v>
      </c>
      <c r="I90" s="1480" t="s">
        <v>416</v>
      </c>
      <c r="J90" s="1480" t="s">
        <v>416</v>
      </c>
      <c r="K90" s="1440" t="s">
        <v>930</v>
      </c>
      <c r="L90" s="1481">
        <v>50500</v>
      </c>
      <c r="M90" s="1482">
        <f t="shared" si="1"/>
        <v>11514000</v>
      </c>
      <c r="N90" s="1483" t="s">
        <v>1964</v>
      </c>
      <c r="O90" s="1484" t="s">
        <v>2214</v>
      </c>
    </row>
    <row r="91" spans="1:15" s="1442" customFormat="1" ht="65" customHeight="1">
      <c r="A91" s="1170" t="s">
        <v>1917</v>
      </c>
      <c r="B91" s="1478" t="s">
        <v>2106</v>
      </c>
      <c r="C91" s="1170" t="s">
        <v>2199</v>
      </c>
      <c r="D91" s="887" t="s">
        <v>1919</v>
      </c>
      <c r="E91" s="1479" t="s">
        <v>42</v>
      </c>
      <c r="F91" s="1480">
        <v>100.47</v>
      </c>
      <c r="G91" s="1480" t="s">
        <v>416</v>
      </c>
      <c r="H91" s="1480" t="s">
        <v>416</v>
      </c>
      <c r="I91" s="1480" t="s">
        <v>416</v>
      </c>
      <c r="J91" s="1480" t="s">
        <v>416</v>
      </c>
      <c r="K91" s="1440" t="s">
        <v>930</v>
      </c>
      <c r="L91" s="1481">
        <v>50500</v>
      </c>
      <c r="M91" s="1482">
        <f t="shared" si="1"/>
        <v>5073735</v>
      </c>
      <c r="N91" s="1483" t="s">
        <v>1964</v>
      </c>
      <c r="O91" s="1484" t="s">
        <v>2214</v>
      </c>
    </row>
    <row r="92" spans="1:15" s="1442" customFormat="1" ht="65" customHeight="1">
      <c r="A92" s="1170" t="s">
        <v>1917</v>
      </c>
      <c r="B92" s="1478" t="s">
        <v>2107</v>
      </c>
      <c r="C92" s="1170" t="s">
        <v>2200</v>
      </c>
      <c r="D92" s="887" t="s">
        <v>1919</v>
      </c>
      <c r="E92" s="1479" t="s">
        <v>42</v>
      </c>
      <c r="F92" s="1480">
        <v>93.57</v>
      </c>
      <c r="G92" s="1480" t="s">
        <v>416</v>
      </c>
      <c r="H92" s="1480" t="s">
        <v>416</v>
      </c>
      <c r="I92" s="1480" t="s">
        <v>416</v>
      </c>
      <c r="J92" s="1480" t="s">
        <v>416</v>
      </c>
      <c r="K92" s="1440" t="s">
        <v>930</v>
      </c>
      <c r="L92" s="1481">
        <v>50500</v>
      </c>
      <c r="M92" s="1482">
        <f t="shared" si="1"/>
        <v>4725285</v>
      </c>
      <c r="N92" s="1483" t="s">
        <v>1964</v>
      </c>
      <c r="O92" s="1484" t="s">
        <v>2214</v>
      </c>
    </row>
    <row r="93" spans="1:15" s="1442" customFormat="1" ht="65" customHeight="1">
      <c r="A93" s="1170" t="s">
        <v>1917</v>
      </c>
      <c r="B93" s="1478" t="s">
        <v>2108</v>
      </c>
      <c r="C93" s="1170" t="s">
        <v>2201</v>
      </c>
      <c r="D93" s="887" t="s">
        <v>1919</v>
      </c>
      <c r="E93" s="1479" t="s">
        <v>42</v>
      </c>
      <c r="F93" s="1480">
        <v>74.400000000000006</v>
      </c>
      <c r="G93" s="1480" t="s">
        <v>416</v>
      </c>
      <c r="H93" s="1480" t="s">
        <v>416</v>
      </c>
      <c r="I93" s="1480" t="s">
        <v>416</v>
      </c>
      <c r="J93" s="1480" t="s">
        <v>416</v>
      </c>
      <c r="K93" s="1440" t="s">
        <v>930</v>
      </c>
      <c r="L93" s="1481">
        <v>50500</v>
      </c>
      <c r="M93" s="1482">
        <f t="shared" si="1"/>
        <v>3757200.0000000005</v>
      </c>
      <c r="N93" s="1483" t="s">
        <v>1964</v>
      </c>
      <c r="O93" s="1484" t="s">
        <v>2214</v>
      </c>
    </row>
    <row r="94" spans="1:15" s="1442" customFormat="1" ht="65" customHeight="1">
      <c r="A94" s="1170" t="s">
        <v>1917</v>
      </c>
      <c r="B94" s="1478" t="s">
        <v>2109</v>
      </c>
      <c r="C94" s="1170" t="s">
        <v>2202</v>
      </c>
      <c r="D94" s="887" t="s">
        <v>1919</v>
      </c>
      <c r="E94" s="1479" t="s">
        <v>42</v>
      </c>
      <c r="F94" s="1480">
        <v>108.01</v>
      </c>
      <c r="G94" s="1480" t="s">
        <v>416</v>
      </c>
      <c r="H94" s="1480" t="s">
        <v>416</v>
      </c>
      <c r="I94" s="1480" t="s">
        <v>416</v>
      </c>
      <c r="J94" s="1480" t="s">
        <v>416</v>
      </c>
      <c r="K94" s="1440" t="s">
        <v>930</v>
      </c>
      <c r="L94" s="1481">
        <v>50500</v>
      </c>
      <c r="M94" s="1482">
        <f t="shared" si="1"/>
        <v>5454505</v>
      </c>
      <c r="N94" s="1483" t="s">
        <v>1964</v>
      </c>
      <c r="O94" s="1484" t="s">
        <v>2214</v>
      </c>
    </row>
    <row r="95" spans="1:15" s="1442" customFormat="1" ht="65" customHeight="1">
      <c r="A95" s="1170" t="s">
        <v>1917</v>
      </c>
      <c r="B95" s="1478" t="s">
        <v>2110</v>
      </c>
      <c r="C95" s="1170" t="s">
        <v>2203</v>
      </c>
      <c r="D95" s="887" t="s">
        <v>1919</v>
      </c>
      <c r="E95" s="1479" t="s">
        <v>42</v>
      </c>
      <c r="F95" s="1480">
        <v>111.06</v>
      </c>
      <c r="G95" s="1480" t="s">
        <v>416</v>
      </c>
      <c r="H95" s="1480" t="s">
        <v>416</v>
      </c>
      <c r="I95" s="1480" t="s">
        <v>416</v>
      </c>
      <c r="J95" s="1480" t="s">
        <v>416</v>
      </c>
      <c r="K95" s="1440" t="s">
        <v>930</v>
      </c>
      <c r="L95" s="1481">
        <v>50500</v>
      </c>
      <c r="M95" s="1482">
        <f t="shared" si="1"/>
        <v>5608530</v>
      </c>
      <c r="N95" s="1483" t="s">
        <v>1964</v>
      </c>
      <c r="O95" s="1484" t="s">
        <v>2214</v>
      </c>
    </row>
    <row r="96" spans="1:15" s="1442" customFormat="1" ht="65" customHeight="1">
      <c r="A96" s="1170" t="s">
        <v>1917</v>
      </c>
      <c r="B96" s="1478" t="s">
        <v>2111</v>
      </c>
      <c r="C96" s="1170" t="s">
        <v>2204</v>
      </c>
      <c r="D96" s="887" t="s">
        <v>1919</v>
      </c>
      <c r="E96" s="1479" t="s">
        <v>42</v>
      </c>
      <c r="F96" s="1480">
        <v>100.15</v>
      </c>
      <c r="G96" s="1480" t="s">
        <v>416</v>
      </c>
      <c r="H96" s="1480" t="s">
        <v>416</v>
      </c>
      <c r="I96" s="1480" t="s">
        <v>416</v>
      </c>
      <c r="J96" s="1480" t="s">
        <v>416</v>
      </c>
      <c r="K96" s="1440" t="s">
        <v>930</v>
      </c>
      <c r="L96" s="1481">
        <v>50500</v>
      </c>
      <c r="M96" s="1482">
        <f t="shared" si="1"/>
        <v>5057575</v>
      </c>
      <c r="N96" s="1483" t="s">
        <v>1964</v>
      </c>
      <c r="O96" s="1484" t="s">
        <v>2214</v>
      </c>
    </row>
    <row r="97" spans="1:15" s="1442" customFormat="1" ht="65" customHeight="1">
      <c r="A97" s="1170" t="s">
        <v>1917</v>
      </c>
      <c r="B97" s="1478" t="s">
        <v>2112</v>
      </c>
      <c r="C97" s="1170" t="s">
        <v>2205</v>
      </c>
      <c r="D97" s="887" t="s">
        <v>1919</v>
      </c>
      <c r="E97" s="1479" t="s">
        <v>42</v>
      </c>
      <c r="F97" s="1480">
        <v>106.61</v>
      </c>
      <c r="G97" s="1480" t="s">
        <v>416</v>
      </c>
      <c r="H97" s="1480" t="s">
        <v>416</v>
      </c>
      <c r="I97" s="1480" t="s">
        <v>416</v>
      </c>
      <c r="J97" s="1480" t="s">
        <v>416</v>
      </c>
      <c r="K97" s="1440" t="s">
        <v>930</v>
      </c>
      <c r="L97" s="1481">
        <v>50500</v>
      </c>
      <c r="M97" s="1482">
        <f t="shared" si="1"/>
        <v>5383805</v>
      </c>
      <c r="N97" s="1483" t="s">
        <v>1964</v>
      </c>
      <c r="O97" s="1484" t="s">
        <v>2214</v>
      </c>
    </row>
    <row r="98" spans="1:15" s="1442" customFormat="1" ht="65" customHeight="1">
      <c r="A98" s="1170" t="s">
        <v>1917</v>
      </c>
      <c r="B98" s="1478" t="s">
        <v>2113</v>
      </c>
      <c r="C98" s="1170" t="s">
        <v>2206</v>
      </c>
      <c r="D98" s="887" t="s">
        <v>1919</v>
      </c>
      <c r="E98" s="1479" t="s">
        <v>42</v>
      </c>
      <c r="F98" s="1480">
        <v>61.05</v>
      </c>
      <c r="G98" s="1480" t="s">
        <v>416</v>
      </c>
      <c r="H98" s="1480" t="s">
        <v>416</v>
      </c>
      <c r="I98" s="1480" t="s">
        <v>416</v>
      </c>
      <c r="J98" s="1480" t="s">
        <v>416</v>
      </c>
      <c r="K98" s="1440" t="s">
        <v>930</v>
      </c>
      <c r="L98" s="1481">
        <v>50500</v>
      </c>
      <c r="M98" s="1482">
        <f t="shared" si="1"/>
        <v>3083025</v>
      </c>
      <c r="N98" s="1483" t="s">
        <v>1964</v>
      </c>
      <c r="O98" s="1484" t="s">
        <v>2214</v>
      </c>
    </row>
    <row r="99" spans="1:15" s="1442" customFormat="1" ht="65" customHeight="1">
      <c r="A99" s="1170" t="s">
        <v>1917</v>
      </c>
      <c r="B99" s="1478" t="s">
        <v>2114</v>
      </c>
      <c r="C99" s="1170" t="s">
        <v>2207</v>
      </c>
      <c r="D99" s="887" t="s">
        <v>1919</v>
      </c>
      <c r="E99" s="1479" t="s">
        <v>42</v>
      </c>
      <c r="F99" s="1480">
        <v>90.37</v>
      </c>
      <c r="G99" s="1480" t="s">
        <v>416</v>
      </c>
      <c r="H99" s="1480" t="s">
        <v>416</v>
      </c>
      <c r="I99" s="1480" t="s">
        <v>416</v>
      </c>
      <c r="J99" s="1480" t="s">
        <v>416</v>
      </c>
      <c r="K99" s="1440" t="s">
        <v>930</v>
      </c>
      <c r="L99" s="1481">
        <v>50500</v>
      </c>
      <c r="M99" s="1482">
        <f t="shared" si="1"/>
        <v>4563685</v>
      </c>
      <c r="N99" s="1483" t="s">
        <v>1964</v>
      </c>
      <c r="O99" s="1484" t="s">
        <v>2214</v>
      </c>
    </row>
    <row r="100" spans="1:15" s="1442" customFormat="1" ht="65" customHeight="1">
      <c r="A100" s="1170" t="s">
        <v>1917</v>
      </c>
      <c r="B100" s="1478" t="s">
        <v>2115</v>
      </c>
      <c r="C100" s="1170" t="s">
        <v>2208</v>
      </c>
      <c r="D100" s="887" t="s">
        <v>1919</v>
      </c>
      <c r="E100" s="1479" t="s">
        <v>42</v>
      </c>
      <c r="F100" s="1480">
        <v>60.81</v>
      </c>
      <c r="G100" s="1480" t="s">
        <v>416</v>
      </c>
      <c r="H100" s="1480" t="s">
        <v>416</v>
      </c>
      <c r="I100" s="1480" t="s">
        <v>416</v>
      </c>
      <c r="J100" s="1480" t="s">
        <v>416</v>
      </c>
      <c r="K100" s="1440" t="s">
        <v>930</v>
      </c>
      <c r="L100" s="1481">
        <v>50500</v>
      </c>
      <c r="M100" s="1482">
        <f t="shared" si="1"/>
        <v>3070905</v>
      </c>
      <c r="N100" s="1483" t="s">
        <v>1964</v>
      </c>
      <c r="O100" s="1484" t="s">
        <v>2214</v>
      </c>
    </row>
    <row r="101" spans="1:15" s="1442" customFormat="1" ht="65" customHeight="1">
      <c r="A101" s="1170" t="s">
        <v>1917</v>
      </c>
      <c r="B101" s="1478" t="s">
        <v>2116</v>
      </c>
      <c r="C101" s="1170" t="s">
        <v>2209</v>
      </c>
      <c r="D101" s="887" t="s">
        <v>1919</v>
      </c>
      <c r="E101" s="1479" t="s">
        <v>42</v>
      </c>
      <c r="F101" s="1480">
        <v>85.07</v>
      </c>
      <c r="G101" s="1480" t="s">
        <v>416</v>
      </c>
      <c r="H101" s="1480" t="s">
        <v>416</v>
      </c>
      <c r="I101" s="1480" t="s">
        <v>416</v>
      </c>
      <c r="J101" s="1480" t="s">
        <v>416</v>
      </c>
      <c r="K101" s="1440" t="s">
        <v>930</v>
      </c>
      <c r="L101" s="1481">
        <v>50500</v>
      </c>
      <c r="M101" s="1482">
        <f t="shared" si="1"/>
        <v>4296035</v>
      </c>
      <c r="N101" s="1483" t="s">
        <v>1964</v>
      </c>
      <c r="O101" s="1484" t="s">
        <v>2214</v>
      </c>
    </row>
    <row r="102" spans="1:15" s="1442" customFormat="1" ht="65" customHeight="1">
      <c r="A102" s="1170" t="s">
        <v>1917</v>
      </c>
      <c r="B102" s="1478" t="s">
        <v>2117</v>
      </c>
      <c r="C102" s="1170" t="s">
        <v>2210</v>
      </c>
      <c r="D102" s="887" t="s">
        <v>1919</v>
      </c>
      <c r="E102" s="1479" t="s">
        <v>42</v>
      </c>
      <c r="F102" s="1480">
        <v>26.08</v>
      </c>
      <c r="G102" s="1480" t="s">
        <v>416</v>
      </c>
      <c r="H102" s="1480" t="s">
        <v>416</v>
      </c>
      <c r="I102" s="1480" t="s">
        <v>416</v>
      </c>
      <c r="J102" s="1480" t="s">
        <v>416</v>
      </c>
      <c r="K102" s="1440" t="s">
        <v>930</v>
      </c>
      <c r="L102" s="1481">
        <v>50500</v>
      </c>
      <c r="M102" s="1482">
        <f t="shared" si="1"/>
        <v>1317040</v>
      </c>
      <c r="N102" s="1483" t="s">
        <v>1964</v>
      </c>
      <c r="O102" s="1484" t="s">
        <v>2214</v>
      </c>
    </row>
    <row r="103" spans="1:15" s="1442" customFormat="1" ht="65" customHeight="1">
      <c r="A103" s="1170" t="s">
        <v>1917</v>
      </c>
      <c r="B103" s="1478" t="s">
        <v>2118</v>
      </c>
      <c r="C103" s="1170" t="s">
        <v>2211</v>
      </c>
      <c r="D103" s="887" t="s">
        <v>1919</v>
      </c>
      <c r="E103" s="1479" t="s">
        <v>42</v>
      </c>
      <c r="F103" s="1480">
        <v>26.08</v>
      </c>
      <c r="G103" s="1480" t="s">
        <v>416</v>
      </c>
      <c r="H103" s="1480" t="s">
        <v>416</v>
      </c>
      <c r="I103" s="1480" t="s">
        <v>416</v>
      </c>
      <c r="J103" s="1480" t="s">
        <v>416</v>
      </c>
      <c r="K103" s="1440" t="s">
        <v>930</v>
      </c>
      <c r="L103" s="1481">
        <v>50500</v>
      </c>
      <c r="M103" s="1482">
        <f t="shared" si="1"/>
        <v>1317040</v>
      </c>
      <c r="N103" s="1483" t="s">
        <v>1964</v>
      </c>
      <c r="O103" s="1484" t="s">
        <v>2214</v>
      </c>
    </row>
    <row r="104" spans="1:15" s="1442" customFormat="1" ht="65" customHeight="1">
      <c r="A104" s="1170" t="s">
        <v>1917</v>
      </c>
      <c r="B104" s="1478" t="s">
        <v>2119</v>
      </c>
      <c r="C104" s="1170" t="s">
        <v>2212</v>
      </c>
      <c r="D104" s="887" t="s">
        <v>1919</v>
      </c>
      <c r="E104" s="1479" t="s">
        <v>42</v>
      </c>
      <c r="F104" s="1480">
        <v>24.2</v>
      </c>
      <c r="G104" s="1480" t="s">
        <v>416</v>
      </c>
      <c r="H104" s="1480" t="s">
        <v>416</v>
      </c>
      <c r="I104" s="1480" t="s">
        <v>416</v>
      </c>
      <c r="J104" s="1480" t="s">
        <v>416</v>
      </c>
      <c r="K104" s="1440" t="s">
        <v>930</v>
      </c>
      <c r="L104" s="1481">
        <v>50500</v>
      </c>
      <c r="M104" s="1482">
        <f t="shared" si="1"/>
        <v>1222100</v>
      </c>
      <c r="N104" s="1483" t="s">
        <v>1964</v>
      </c>
      <c r="O104" s="1484" t="s">
        <v>2214</v>
      </c>
    </row>
    <row r="105" spans="1:15" s="1464" customFormat="1" ht="31.5" customHeight="1">
      <c r="A105" s="1460"/>
      <c r="B105" s="1461" t="s">
        <v>932</v>
      </c>
      <c r="C105" s="1461"/>
      <c r="D105" s="1460"/>
      <c r="E105" s="1460"/>
      <c r="F105" s="1460"/>
      <c r="G105" s="1460"/>
      <c r="H105" s="1462"/>
      <c r="I105" s="1462"/>
      <c r="J105" s="1462"/>
      <c r="K105" s="1462"/>
      <c r="L105" s="1463">
        <v>1</v>
      </c>
      <c r="M105" s="1463"/>
      <c r="N105" s="1463"/>
      <c r="O105" s="1462"/>
    </row>
    <row r="106" spans="1:15" ht="31" customHeight="1">
      <c r="A106" s="1465" t="s">
        <v>1607</v>
      </c>
    </row>
    <row r="107" spans="1:15" ht="55.25" customHeight="1">
      <c r="A107" s="2316" t="s">
        <v>1094</v>
      </c>
      <c r="B107" s="2316"/>
      <c r="C107" s="1466"/>
      <c r="D107" s="2316" t="s">
        <v>1102</v>
      </c>
      <c r="E107" s="2316"/>
      <c r="F107" s="2316"/>
      <c r="G107" s="2316"/>
      <c r="H107" s="2316"/>
      <c r="I107" s="2317" t="s">
        <v>935</v>
      </c>
      <c r="J107" s="2317"/>
      <c r="K107" s="2317"/>
      <c r="L107" s="2317"/>
      <c r="M107" s="2317"/>
      <c r="N107" s="2317"/>
      <c r="O107" s="2317"/>
    </row>
    <row r="108" spans="1:15" ht="29" customHeight="1">
      <c r="B108" s="1468"/>
      <c r="C108" s="1468"/>
      <c r="H108" s="2317" t="s">
        <v>947</v>
      </c>
      <c r="I108" s="2317"/>
      <c r="J108" s="2317"/>
      <c r="K108" s="2317" t="s">
        <v>948</v>
      </c>
      <c r="L108" s="2317"/>
      <c r="M108" s="2317"/>
      <c r="N108" s="2317" t="s">
        <v>936</v>
      </c>
      <c r="O108" s="2317"/>
    </row>
  </sheetData>
  <mergeCells count="24">
    <mergeCell ref="A107:B107"/>
    <mergeCell ref="D107:H107"/>
    <mergeCell ref="I107:O107"/>
    <mergeCell ref="H108:J108"/>
    <mergeCell ref="K108:M108"/>
    <mergeCell ref="N108:O108"/>
    <mergeCell ref="O8:O10"/>
    <mergeCell ref="A9:A10"/>
    <mergeCell ref="B9:B10"/>
    <mergeCell ref="C9:C10"/>
    <mergeCell ref="D9:D10"/>
    <mergeCell ref="E9:E10"/>
    <mergeCell ref="F9:F10"/>
    <mergeCell ref="G9:G10"/>
    <mergeCell ref="H9:H10"/>
    <mergeCell ref="I9:I10"/>
    <mergeCell ref="N8:N10"/>
    <mergeCell ref="J9:J10"/>
    <mergeCell ref="K9:M9"/>
    <mergeCell ref="A1:L1"/>
    <mergeCell ref="B5:K6"/>
    <mergeCell ref="C8:F8"/>
    <mergeCell ref="G8:I8"/>
    <mergeCell ref="K8:M8"/>
  </mergeCells>
  <printOptions horizontalCentered="1"/>
  <pageMargins left="0.17" right="0.17" top="0.3" bottom="0.17" header="0.17" footer="0.17"/>
  <pageSetup paperSize="8" scale="66" fitToHeight="11111" orientation="landscape" r:id="rId1"/>
  <headerFooter>
    <oddFooter>Page &amp;P of &amp;N</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B493D4-32C2-4A26-9EB1-43B69E7A089C}">
  <sheetPr>
    <pageSetUpPr fitToPage="1"/>
  </sheetPr>
  <dimension ref="A1:Q28"/>
  <sheetViews>
    <sheetView view="pageBreakPreview" topLeftCell="A8" zoomScale="40" zoomScaleNormal="70" zoomScaleSheetLayoutView="40" workbookViewId="0">
      <selection activeCell="A16" sqref="A16:XFD16"/>
    </sheetView>
  </sheetViews>
  <sheetFormatPr defaultColWidth="9.796875" defaultRowHeight="23"/>
  <cols>
    <col min="1" max="1" width="25.09765625" style="1598" customWidth="1"/>
    <col min="2" max="2" width="46.8984375" style="1563" customWidth="1"/>
    <col min="3" max="3" width="47.69921875" style="1563" customWidth="1"/>
    <col min="4" max="4" width="28.796875" style="1563" customWidth="1"/>
    <col min="5" max="5" width="19.3984375" style="1563" bestFit="1" customWidth="1"/>
    <col min="6" max="6" width="16" style="1563" customWidth="1"/>
    <col min="7" max="7" width="14.296875" style="1563" customWidth="1"/>
    <col min="8" max="8" width="16.69921875" style="1563" customWidth="1"/>
    <col min="9" max="9" width="15.296875" style="1563" customWidth="1"/>
    <col min="10" max="10" width="26.796875" style="1563" customWidth="1"/>
    <col min="11" max="11" width="27.5" style="1563" customWidth="1"/>
    <col min="12" max="12" width="13.59765625" style="1563" customWidth="1"/>
    <col min="13" max="13" width="16.59765625" style="1563" customWidth="1"/>
    <col min="14" max="14" width="26.5" style="1563" customWidth="1"/>
    <col min="15" max="15" width="23.3984375" style="1563" customWidth="1"/>
    <col min="16" max="16" width="26.09765625" style="1563" customWidth="1"/>
    <col min="17" max="17" width="16.296875" style="1563" bestFit="1" customWidth="1"/>
    <col min="18" max="16384" width="9.796875" style="1563"/>
  </cols>
  <sheetData>
    <row r="1" spans="1:17" ht="51.65" customHeight="1">
      <c r="A1" s="2216" t="s">
        <v>910</v>
      </c>
      <c r="B1" s="2216"/>
      <c r="C1" s="2216"/>
      <c r="D1" s="2216"/>
      <c r="E1" s="2216"/>
      <c r="F1" s="2216"/>
      <c r="G1" s="2216"/>
      <c r="H1" s="2216"/>
      <c r="I1" s="2216"/>
      <c r="J1" s="2216"/>
      <c r="K1" s="2216"/>
      <c r="L1" s="2216"/>
      <c r="M1" s="2216"/>
      <c r="N1" s="1562"/>
      <c r="O1" s="1562"/>
    </row>
    <row r="3" spans="1:17" ht="30" customHeight="1">
      <c r="A3" s="1564" t="s">
        <v>911</v>
      </c>
      <c r="B3" s="1565" t="s">
        <v>937</v>
      </c>
      <c r="C3" s="1566"/>
      <c r="D3" s="1566"/>
      <c r="E3" s="1566"/>
      <c r="F3" s="1566"/>
      <c r="G3" s="1566"/>
      <c r="H3" s="1566"/>
      <c r="I3" s="1567"/>
      <c r="J3" s="1567"/>
      <c r="K3" s="1567"/>
      <c r="L3" s="1567"/>
      <c r="M3" s="1567"/>
      <c r="N3" s="1567"/>
      <c r="O3" s="1567"/>
      <c r="P3" s="1568"/>
    </row>
    <row r="4" spans="1:17" ht="15" customHeight="1">
      <c r="A4" s="1569" t="s">
        <v>912</v>
      </c>
      <c r="B4" s="1570"/>
      <c r="C4" s="1571"/>
      <c r="D4" s="1571"/>
      <c r="E4" s="1571"/>
      <c r="F4" s="1571"/>
      <c r="G4" s="1571"/>
      <c r="H4" s="1571"/>
      <c r="I4" s="1572"/>
      <c r="J4" s="1572"/>
      <c r="K4" s="1572"/>
      <c r="L4" s="1572"/>
      <c r="M4" s="1572"/>
      <c r="N4" s="1572"/>
      <c r="O4" s="1572"/>
      <c r="P4" s="1573"/>
    </row>
    <row r="5" spans="1:17" ht="15" customHeight="1">
      <c r="A5" s="1564" t="s">
        <v>913</v>
      </c>
      <c r="B5" s="2217" t="s">
        <v>2268</v>
      </c>
      <c r="C5" s="2218"/>
      <c r="D5" s="2218"/>
      <c r="E5" s="2218"/>
      <c r="F5" s="2218"/>
      <c r="G5" s="2218"/>
      <c r="H5" s="2218"/>
      <c r="I5" s="2218"/>
      <c r="J5" s="2218"/>
      <c r="K5" s="2218"/>
      <c r="L5" s="2218"/>
      <c r="M5" s="1567"/>
      <c r="P5" s="1574"/>
    </row>
    <row r="6" spans="1:17" ht="15" customHeight="1">
      <c r="A6" s="1569" t="s">
        <v>914</v>
      </c>
      <c r="B6" s="2219"/>
      <c r="C6" s="2220"/>
      <c r="D6" s="2220"/>
      <c r="E6" s="2220"/>
      <c r="F6" s="2220"/>
      <c r="G6" s="2220"/>
      <c r="H6" s="2220"/>
      <c r="I6" s="2220"/>
      <c r="J6" s="2220"/>
      <c r="K6" s="2220"/>
      <c r="L6" s="2220"/>
      <c r="M6" s="1572"/>
      <c r="N6" s="1572"/>
      <c r="O6" s="1572"/>
      <c r="P6" s="1573"/>
    </row>
    <row r="8" spans="1:17" s="1601" customFormat="1" ht="56" customHeight="1">
      <c r="A8" s="1600" t="s">
        <v>823</v>
      </c>
      <c r="B8" s="1600" t="s">
        <v>915</v>
      </c>
      <c r="C8" s="2221" t="s">
        <v>916</v>
      </c>
      <c r="D8" s="2222"/>
      <c r="E8" s="2222"/>
      <c r="F8" s="2222"/>
      <c r="G8" s="2222"/>
      <c r="H8" s="2223"/>
      <c r="I8" s="2224" t="s">
        <v>871</v>
      </c>
      <c r="J8" s="2225"/>
      <c r="K8" s="1600" t="s">
        <v>951</v>
      </c>
      <c r="L8" s="2226" t="s">
        <v>943</v>
      </c>
      <c r="M8" s="2226"/>
      <c r="N8" s="2226"/>
      <c r="O8" s="2227" t="s">
        <v>1605</v>
      </c>
      <c r="P8" s="2227" t="s">
        <v>917</v>
      </c>
    </row>
    <row r="9" spans="1:17" ht="45" customHeight="1">
      <c r="A9" s="2228" t="s">
        <v>939</v>
      </c>
      <c r="B9" s="2228" t="s">
        <v>940</v>
      </c>
      <c r="C9" s="2229" t="s">
        <v>12</v>
      </c>
      <c r="D9" s="2229" t="s">
        <v>13</v>
      </c>
      <c r="E9" s="2229" t="s">
        <v>1351</v>
      </c>
      <c r="F9" s="2230" t="s">
        <v>2241</v>
      </c>
      <c r="G9" s="2231"/>
      <c r="H9" s="2234" t="s">
        <v>660</v>
      </c>
      <c r="I9" s="2234" t="s">
        <v>661</v>
      </c>
      <c r="J9" s="2234" t="s">
        <v>662</v>
      </c>
      <c r="K9" s="2234" t="s">
        <v>662</v>
      </c>
      <c r="L9" s="2227" t="s">
        <v>1484</v>
      </c>
      <c r="M9" s="2227"/>
      <c r="N9" s="2227"/>
      <c r="O9" s="2227"/>
      <c r="P9" s="2227"/>
    </row>
    <row r="10" spans="1:17" ht="45">
      <c r="A10" s="2228"/>
      <c r="B10" s="2228"/>
      <c r="C10" s="2229"/>
      <c r="D10" s="2229"/>
      <c r="E10" s="2229"/>
      <c r="F10" s="2232"/>
      <c r="G10" s="2233"/>
      <c r="H10" s="2234"/>
      <c r="I10" s="2234"/>
      <c r="J10" s="2234"/>
      <c r="K10" s="2234"/>
      <c r="L10" s="1575" t="s">
        <v>945</v>
      </c>
      <c r="M10" s="1575" t="s">
        <v>944</v>
      </c>
      <c r="N10" s="1575" t="s">
        <v>1608</v>
      </c>
      <c r="O10" s="2227"/>
      <c r="P10" s="2227"/>
    </row>
    <row r="11" spans="1:17" s="1580" customFormat="1" ht="51.5" customHeight="1">
      <c r="A11" s="1576" t="s">
        <v>365</v>
      </c>
      <c r="B11" s="1576" t="s">
        <v>140</v>
      </c>
      <c r="C11" s="1576"/>
      <c r="D11" s="1576"/>
      <c r="E11" s="1576"/>
      <c r="F11" s="1576"/>
      <c r="G11" s="1576"/>
      <c r="H11" s="1577" t="s">
        <v>416</v>
      </c>
      <c r="I11" s="1577" t="s">
        <v>416</v>
      </c>
      <c r="J11" s="1577">
        <f>'Tổng hợp'!K23</f>
        <v>9374355044.3446331</v>
      </c>
      <c r="K11" s="1578">
        <f>'Tổng hợp'!J23+'Tổng hợp'!J22-'Vật tư bạt trần toàn'!M11</f>
        <v>21764911718</v>
      </c>
      <c r="L11" s="1577"/>
      <c r="M11" s="1577"/>
      <c r="N11" s="1577">
        <f>SUM(N12:N16)</f>
        <v>14650000</v>
      </c>
      <c r="O11" s="1577"/>
      <c r="P11" s="1579">
        <f>J11-K11-N11</f>
        <v>-12405206673.655367</v>
      </c>
    </row>
    <row r="12" spans="1:17" s="1590" customFormat="1" ht="50" customHeight="1">
      <c r="A12" s="1746" t="s">
        <v>1474</v>
      </c>
      <c r="B12" s="1746" t="str">
        <f>VLOOKUP(A12,'25-VPI-I-095'!L:N,3,0)</f>
        <v xml:space="preserve">VÍT TỰ KHOAN M5X10 </v>
      </c>
      <c r="C12" s="1748" t="s">
        <v>2242</v>
      </c>
      <c r="D12" s="1749" t="s">
        <v>2243</v>
      </c>
      <c r="E12" s="1748" t="s">
        <v>2244</v>
      </c>
      <c r="F12" s="1749">
        <v>7000</v>
      </c>
      <c r="G12" s="1583" t="s">
        <v>60</v>
      </c>
      <c r="H12" s="1581">
        <f>VLOOKUP(A12,'25-VPI-I-095'!L:DG,95,0)</f>
        <v>7000</v>
      </c>
      <c r="I12" s="1584" t="s">
        <v>416</v>
      </c>
      <c r="J12" s="1584" t="s">
        <v>416</v>
      </c>
      <c r="K12" s="1584" t="s">
        <v>416</v>
      </c>
      <c r="L12" s="1585" t="s">
        <v>930</v>
      </c>
      <c r="M12" s="1586">
        <v>350</v>
      </c>
      <c r="N12" s="1586">
        <f>M12*F12</f>
        <v>2450000</v>
      </c>
      <c r="O12" s="1587" t="s">
        <v>1484</v>
      </c>
      <c r="P12" s="1588"/>
      <c r="Q12" s="1589" t="e">
        <f>G12-H12</f>
        <v>#VALUE!</v>
      </c>
    </row>
    <row r="13" spans="1:17" s="1590" customFormat="1" ht="50" customHeight="1">
      <c r="A13" s="1581" t="s">
        <v>1849</v>
      </c>
      <c r="B13" s="1581" t="str">
        <f>VLOOKUP(A13,'25-VPI-I-095'!L:N,3,0)</f>
        <v>UBOLT_DN40_M10(4N+2W)</v>
      </c>
      <c r="C13" s="1582" t="s">
        <v>2245</v>
      </c>
      <c r="D13" s="1583"/>
      <c r="E13" s="1582" t="s">
        <v>2246</v>
      </c>
      <c r="F13" s="1583">
        <v>80</v>
      </c>
      <c r="G13" s="1583" t="s">
        <v>2265</v>
      </c>
      <c r="H13" s="1581">
        <f>VLOOKUP(A13,'25-VPI-I-095'!L:DG,95,0)</f>
        <v>80</v>
      </c>
      <c r="I13" s="1584" t="s">
        <v>416</v>
      </c>
      <c r="J13" s="1584" t="s">
        <v>416</v>
      </c>
      <c r="K13" s="1584" t="s">
        <v>416</v>
      </c>
      <c r="L13" s="1585" t="s">
        <v>930</v>
      </c>
      <c r="M13" s="1586">
        <v>45000</v>
      </c>
      <c r="N13" s="1586">
        <f t="shared" ref="N13:N16" si="0">M13*F13</f>
        <v>3600000</v>
      </c>
      <c r="O13" s="1587" t="s">
        <v>1484</v>
      </c>
      <c r="P13" s="1588"/>
      <c r="Q13" s="1589" t="e">
        <f t="shared" ref="Q13:Q24" si="1">G13-H13</f>
        <v>#VALUE!</v>
      </c>
    </row>
    <row r="14" spans="1:17" s="1590" customFormat="1" ht="50" customHeight="1">
      <c r="A14" s="1746" t="s">
        <v>1853</v>
      </c>
      <c r="B14" s="1746" t="str">
        <f>VLOOKUP(A14,'25-VPI-I-095'!L:N,3,0)</f>
        <v>WASHER M16-ISO7089-140HV-HDG</v>
      </c>
      <c r="C14" s="1748" t="s">
        <v>2247</v>
      </c>
      <c r="D14" s="1749" t="s">
        <v>2248</v>
      </c>
      <c r="E14" s="1748" t="s">
        <v>2249</v>
      </c>
      <c r="F14" s="1749">
        <v>80</v>
      </c>
      <c r="G14" s="1583" t="s">
        <v>60</v>
      </c>
      <c r="H14" s="1581">
        <f>VLOOKUP(A14,'25-VPI-I-095'!L:DG,95,0)</f>
        <v>80</v>
      </c>
      <c r="I14" s="1584" t="s">
        <v>416</v>
      </c>
      <c r="J14" s="1584" t="s">
        <v>416</v>
      </c>
      <c r="K14" s="1584" t="s">
        <v>416</v>
      </c>
      <c r="L14" s="1585" t="s">
        <v>930</v>
      </c>
      <c r="M14" s="1586">
        <v>700</v>
      </c>
      <c r="N14" s="1586">
        <f t="shared" si="0"/>
        <v>56000</v>
      </c>
      <c r="O14" s="1587" t="s">
        <v>1484</v>
      </c>
      <c r="P14" s="1588"/>
      <c r="Q14" s="1589" t="e">
        <f t="shared" si="1"/>
        <v>#VALUE!</v>
      </c>
    </row>
    <row r="15" spans="1:17" s="1590" customFormat="1" ht="50" customHeight="1">
      <c r="A15" s="1746" t="s">
        <v>1856</v>
      </c>
      <c r="B15" s="1746" t="str">
        <f>VLOOKUP(A15,'25-VPI-I-095'!L:N,3,0)</f>
        <v>NUT M16-ISO4032-HDG</v>
      </c>
      <c r="C15" s="1748" t="s">
        <v>2250</v>
      </c>
      <c r="D15" s="1749" t="s">
        <v>2248</v>
      </c>
      <c r="E15" s="1748" t="s">
        <v>2249</v>
      </c>
      <c r="F15" s="1749">
        <v>80</v>
      </c>
      <c r="G15" s="1583" t="s">
        <v>60</v>
      </c>
      <c r="H15" s="1581">
        <f>VLOOKUP(A15,'25-VPI-I-095'!L:DG,95,0)</f>
        <v>80</v>
      </c>
      <c r="I15" s="1584" t="s">
        <v>416</v>
      </c>
      <c r="J15" s="1584" t="s">
        <v>416</v>
      </c>
      <c r="K15" s="1584" t="s">
        <v>416</v>
      </c>
      <c r="L15" s="1585" t="s">
        <v>930</v>
      </c>
      <c r="M15" s="1586">
        <v>3800</v>
      </c>
      <c r="N15" s="1586">
        <f t="shared" si="0"/>
        <v>304000</v>
      </c>
      <c r="O15" s="1587" t="s">
        <v>1484</v>
      </c>
      <c r="P15" s="1588"/>
      <c r="Q15" s="1589" t="e">
        <f t="shared" si="1"/>
        <v>#VALUE!</v>
      </c>
    </row>
    <row r="16" spans="1:17" s="1590" customFormat="1" ht="50" customHeight="1">
      <c r="A16" s="1581" t="s">
        <v>1859</v>
      </c>
      <c r="B16" s="1581" t="str">
        <f>VLOOKUP(A16,'25-VPI-I-095'!L:N,3,0)</f>
        <v>LÒ SO SPRING_D3</v>
      </c>
      <c r="C16" s="1582" t="s">
        <v>2251</v>
      </c>
      <c r="D16" s="1583" t="s">
        <v>2252</v>
      </c>
      <c r="E16" s="1582" t="s">
        <v>2253</v>
      </c>
      <c r="F16" s="1583">
        <v>80</v>
      </c>
      <c r="G16" s="1583" t="s">
        <v>60</v>
      </c>
      <c r="H16" s="1581">
        <f>VLOOKUP(A16,'25-VPI-I-095'!L:DG,95,0)</f>
        <v>80</v>
      </c>
      <c r="I16" s="1584" t="s">
        <v>416</v>
      </c>
      <c r="J16" s="1584" t="s">
        <v>416</v>
      </c>
      <c r="K16" s="1584" t="s">
        <v>416</v>
      </c>
      <c r="L16" s="1585" t="s">
        <v>930</v>
      </c>
      <c r="M16" s="1586">
        <v>103000</v>
      </c>
      <c r="N16" s="1586">
        <f t="shared" si="0"/>
        <v>8240000</v>
      </c>
      <c r="O16" s="1587" t="s">
        <v>1484</v>
      </c>
      <c r="P16" s="1588"/>
      <c r="Q16" s="1589" t="e">
        <f t="shared" si="1"/>
        <v>#VALUE!</v>
      </c>
    </row>
    <row r="17" spans="1:17" s="1580" customFormat="1" ht="51.5" customHeight="1">
      <c r="A17" s="1576" t="s">
        <v>365</v>
      </c>
      <c r="B17" s="1576" t="s">
        <v>244</v>
      </c>
      <c r="C17" s="1576"/>
      <c r="D17" s="1576"/>
      <c r="E17" s="1576"/>
      <c r="F17" s="1576"/>
      <c r="G17" s="1576"/>
      <c r="H17" s="1577"/>
      <c r="I17" s="1577"/>
      <c r="J17" s="1577">
        <f>'Tổng hợp'!K19</f>
        <v>57151444015.972847</v>
      </c>
      <c r="K17" s="1578">
        <f>'Tổng hợp'!J19+'Tổng hợp'!J24</f>
        <v>50853522675.932846</v>
      </c>
      <c r="L17" s="1577"/>
      <c r="M17" s="1577"/>
      <c r="N17" s="1577">
        <f>SUM(N18:N24)</f>
        <v>72902300</v>
      </c>
      <c r="O17" s="1577"/>
      <c r="P17" s="1579">
        <f>J17-K17-N17</f>
        <v>6225019040.0400009</v>
      </c>
    </row>
    <row r="18" spans="1:17" s="1590" customFormat="1" ht="50" customHeight="1">
      <c r="A18" s="1745" t="s">
        <v>1894</v>
      </c>
      <c r="B18" s="1746" t="str">
        <f>VLOOKUP(A18,'25-VPI-I-095'!L:N,3,0)</f>
        <v>BOLT-M12x40-ISO4017/ISO4032(1B+1N)</v>
      </c>
      <c r="C18" s="1748" t="s">
        <v>2254</v>
      </c>
      <c r="D18" s="1749" t="s">
        <v>2255</v>
      </c>
      <c r="E18" s="1748" t="s">
        <v>2256</v>
      </c>
      <c r="F18" s="1749">
        <v>4100</v>
      </c>
      <c r="G18" s="1591" t="s">
        <v>2266</v>
      </c>
      <c r="H18" s="1581">
        <f>VLOOKUP(A18,'25-VPI-I-095'!L:DG,95,0)</f>
        <v>4100</v>
      </c>
      <c r="I18" s="1584" t="s">
        <v>416</v>
      </c>
      <c r="J18" s="1584" t="s">
        <v>416</v>
      </c>
      <c r="K18" s="1584" t="s">
        <v>416</v>
      </c>
      <c r="L18" s="1585" t="s">
        <v>930</v>
      </c>
      <c r="M18" s="1586">
        <v>2800</v>
      </c>
      <c r="N18" s="1586">
        <f t="shared" ref="N18:N24" si="2">M18*F18</f>
        <v>11480000</v>
      </c>
      <c r="O18" s="1587" t="s">
        <v>1484</v>
      </c>
      <c r="P18" s="1588"/>
      <c r="Q18" s="1589" t="e">
        <f t="shared" si="1"/>
        <v>#VALUE!</v>
      </c>
    </row>
    <row r="19" spans="1:17" s="1590" customFormat="1" ht="50" customHeight="1">
      <c r="A19" s="1745" t="s">
        <v>1898</v>
      </c>
      <c r="B19" s="1746" t="str">
        <f>VLOOKUP(A19,'25-VPI-I-095'!L:N,3,0)</f>
        <v>BOLT-M16x50-ISO4017/ISO4032(1B+1N)</v>
      </c>
      <c r="C19" s="1748" t="s">
        <v>2254</v>
      </c>
      <c r="D19" s="1749" t="s">
        <v>2257</v>
      </c>
      <c r="E19" s="1748" t="s">
        <v>2256</v>
      </c>
      <c r="F19" s="1749">
        <v>1700</v>
      </c>
      <c r="G19" s="1591" t="s">
        <v>2266</v>
      </c>
      <c r="H19" s="1581">
        <f>VLOOKUP(A19,'25-VPI-I-095'!L:DG,95,0)</f>
        <v>1700</v>
      </c>
      <c r="I19" s="1584" t="s">
        <v>416</v>
      </c>
      <c r="J19" s="1584" t="s">
        <v>416</v>
      </c>
      <c r="K19" s="1584" t="s">
        <v>416</v>
      </c>
      <c r="L19" s="1585" t="s">
        <v>930</v>
      </c>
      <c r="M19" s="1586">
        <v>6190</v>
      </c>
      <c r="N19" s="1586">
        <f t="shared" si="2"/>
        <v>10523000</v>
      </c>
      <c r="O19" s="1587" t="s">
        <v>1484</v>
      </c>
      <c r="P19" s="1588"/>
      <c r="Q19" s="1589" t="e">
        <f t="shared" si="1"/>
        <v>#VALUE!</v>
      </c>
    </row>
    <row r="20" spans="1:17" s="1590" customFormat="1" ht="50" customHeight="1">
      <c r="A20" s="1745" t="s">
        <v>1900</v>
      </c>
      <c r="B20" s="1746" t="str">
        <f>VLOOKUP(A20,'25-VPI-I-095'!L:N,3,0)</f>
        <v>BOLT-M16X60-ISO4017/ISO4032(1B+1N)</v>
      </c>
      <c r="C20" s="1748" t="s">
        <v>2254</v>
      </c>
      <c r="D20" s="1749" t="s">
        <v>2258</v>
      </c>
      <c r="E20" s="1748" t="s">
        <v>2256</v>
      </c>
      <c r="F20" s="1749">
        <v>970</v>
      </c>
      <c r="G20" s="1591" t="s">
        <v>2266</v>
      </c>
      <c r="H20" s="1581">
        <f>VLOOKUP(A20,'25-VPI-I-095'!L:DG,95,0)</f>
        <v>970</v>
      </c>
      <c r="I20" s="1584" t="s">
        <v>416</v>
      </c>
      <c r="J20" s="1584" t="s">
        <v>416</v>
      </c>
      <c r="K20" s="1584" t="s">
        <v>416</v>
      </c>
      <c r="L20" s="1585" t="s">
        <v>930</v>
      </c>
      <c r="M20" s="1586">
        <v>6790</v>
      </c>
      <c r="N20" s="1586">
        <f t="shared" si="2"/>
        <v>6586300</v>
      </c>
      <c r="O20" s="1587" t="s">
        <v>1484</v>
      </c>
      <c r="P20" s="1588"/>
      <c r="Q20" s="1589" t="e">
        <f t="shared" si="1"/>
        <v>#VALUE!</v>
      </c>
    </row>
    <row r="21" spans="1:17" s="1590" customFormat="1" ht="50" customHeight="1">
      <c r="A21" s="1745" t="s">
        <v>1902</v>
      </c>
      <c r="B21" s="1746" t="str">
        <f>VLOOKUP(A21,'25-VPI-I-095'!L:N,3,0)</f>
        <v>BOLT-M16X90-ISO4017/ISO4032(1B+1N)</v>
      </c>
      <c r="C21" s="1748" t="s">
        <v>2254</v>
      </c>
      <c r="D21" s="1749" t="s">
        <v>2259</v>
      </c>
      <c r="E21" s="1748" t="s">
        <v>2256</v>
      </c>
      <c r="F21" s="1749">
        <v>200</v>
      </c>
      <c r="G21" s="1591" t="s">
        <v>2266</v>
      </c>
      <c r="H21" s="1581">
        <f>VLOOKUP(A21,'25-VPI-I-095'!L:DG,95,0)</f>
        <v>200</v>
      </c>
      <c r="I21" s="1584" t="s">
        <v>416</v>
      </c>
      <c r="J21" s="1584" t="s">
        <v>416</v>
      </c>
      <c r="K21" s="1584" t="s">
        <v>416</v>
      </c>
      <c r="L21" s="1585" t="s">
        <v>930</v>
      </c>
      <c r="M21" s="1586">
        <v>8690</v>
      </c>
      <c r="N21" s="1586">
        <f t="shared" si="2"/>
        <v>1738000</v>
      </c>
      <c r="O21" s="1587" t="s">
        <v>1484</v>
      </c>
      <c r="P21" s="1588"/>
      <c r="Q21" s="1589" t="e">
        <f t="shared" si="1"/>
        <v>#VALUE!</v>
      </c>
    </row>
    <row r="22" spans="1:17" s="1590" customFormat="1" ht="50" customHeight="1">
      <c r="A22" s="1745" t="s">
        <v>1904</v>
      </c>
      <c r="B22" s="1746" t="str">
        <f>VLOOKUP(A22,'25-VPI-I-095'!L:N,3,0)</f>
        <v>dây Polyme belt 32</v>
      </c>
      <c r="C22" s="1748" t="s">
        <v>2260</v>
      </c>
      <c r="D22" s="1749" t="s">
        <v>2261</v>
      </c>
      <c r="E22" s="1748" t="s">
        <v>2262</v>
      </c>
      <c r="F22" s="1749">
        <v>3000</v>
      </c>
      <c r="G22" s="1591" t="s">
        <v>2267</v>
      </c>
      <c r="H22" s="1581">
        <f>VLOOKUP(A22,'25-VPI-I-095'!L:DG,95,0)</f>
        <v>3000</v>
      </c>
      <c r="I22" s="1584" t="s">
        <v>416</v>
      </c>
      <c r="J22" s="1584" t="s">
        <v>416</v>
      </c>
      <c r="K22" s="1584" t="s">
        <v>416</v>
      </c>
      <c r="L22" s="1585" t="s">
        <v>930</v>
      </c>
      <c r="M22" s="1586">
        <v>4200</v>
      </c>
      <c r="N22" s="1586">
        <f t="shared" si="2"/>
        <v>12600000</v>
      </c>
      <c r="O22" s="1587" t="s">
        <v>1484</v>
      </c>
      <c r="P22" s="1588"/>
      <c r="Q22" s="1589" t="e">
        <f t="shared" si="1"/>
        <v>#VALUE!</v>
      </c>
    </row>
    <row r="23" spans="1:17" s="1590" customFormat="1" ht="50" customHeight="1">
      <c r="A23" s="1745" t="s">
        <v>1912</v>
      </c>
      <c r="B23" s="1746" t="str">
        <f>VLOOKUP(A23,'25-VPI-I-095'!L:N,3,0)</f>
        <v>dây cáp vải  rộng 50</v>
      </c>
      <c r="C23" s="1745" t="s">
        <v>1913</v>
      </c>
      <c r="D23" s="1747" t="s">
        <v>2263</v>
      </c>
      <c r="E23" s="1748" t="s">
        <v>2262</v>
      </c>
      <c r="F23" s="1747">
        <v>5000</v>
      </c>
      <c r="G23" s="1591" t="s">
        <v>2267</v>
      </c>
      <c r="H23" s="1581">
        <f>VLOOKUP(A23,'25-VPI-I-095'!L:DG,95,0)</f>
        <v>5000</v>
      </c>
      <c r="I23" s="1584" t="s">
        <v>416</v>
      </c>
      <c r="J23" s="1584" t="s">
        <v>416</v>
      </c>
      <c r="K23" s="1584" t="s">
        <v>416</v>
      </c>
      <c r="L23" s="1585" t="s">
        <v>930</v>
      </c>
      <c r="M23" s="1586">
        <v>5830</v>
      </c>
      <c r="N23" s="1586">
        <f t="shared" si="2"/>
        <v>29150000</v>
      </c>
      <c r="O23" s="1587" t="s">
        <v>1484</v>
      </c>
      <c r="P23" s="1588"/>
      <c r="Q23" s="1589" t="e">
        <f t="shared" si="1"/>
        <v>#VALUE!</v>
      </c>
    </row>
    <row r="24" spans="1:17" s="1590" customFormat="1" ht="50" customHeight="1">
      <c r="A24" s="1745" t="s">
        <v>1932</v>
      </c>
      <c r="B24" s="1746" t="str">
        <f>VLOOKUP(A24,'25-VPI-I-095'!L:N,3,0)</f>
        <v>VÍT TỰ KHOAN M5X20-MẠ KẼM</v>
      </c>
      <c r="C24" s="1746" t="s">
        <v>1934</v>
      </c>
      <c r="D24" s="1747" t="s">
        <v>2264</v>
      </c>
      <c r="E24" s="1750" t="s">
        <v>2249</v>
      </c>
      <c r="F24" s="1747">
        <v>1500</v>
      </c>
      <c r="G24" s="1591" t="s">
        <v>60</v>
      </c>
      <c r="H24" s="1581">
        <f>VLOOKUP(A24,'25-VPI-I-095'!L:DG,95,0)</f>
        <v>1500</v>
      </c>
      <c r="I24" s="1584" t="s">
        <v>416</v>
      </c>
      <c r="J24" s="1584" t="s">
        <v>416</v>
      </c>
      <c r="K24" s="1584" t="s">
        <v>416</v>
      </c>
      <c r="L24" s="1585" t="s">
        <v>930</v>
      </c>
      <c r="M24" s="1586">
        <v>550</v>
      </c>
      <c r="N24" s="1586">
        <f t="shared" si="2"/>
        <v>825000</v>
      </c>
      <c r="O24" s="1587" t="s">
        <v>1484</v>
      </c>
      <c r="P24" s="1588"/>
      <c r="Q24" s="1589" t="e">
        <f t="shared" si="1"/>
        <v>#VALUE!</v>
      </c>
    </row>
    <row r="25" spans="1:17" s="1596" customFormat="1" ht="31.5" customHeight="1">
      <c r="A25" s="1592"/>
      <c r="B25" s="1593" t="s">
        <v>932</v>
      </c>
      <c r="C25" s="1593"/>
      <c r="D25" s="1592"/>
      <c r="E25" s="1592"/>
      <c r="F25" s="1592"/>
      <c r="G25" s="1592"/>
      <c r="H25" s="1592"/>
      <c r="I25" s="1594"/>
      <c r="J25" s="1594"/>
      <c r="K25" s="1594"/>
      <c r="L25" s="1594"/>
      <c r="M25" s="1595">
        <v>1</v>
      </c>
      <c r="N25" s="1595"/>
      <c r="O25" s="1595"/>
      <c r="P25" s="1594"/>
    </row>
    <row r="26" spans="1:17" ht="31" customHeight="1">
      <c r="A26" s="1561" t="s">
        <v>1607</v>
      </c>
    </row>
    <row r="27" spans="1:17" ht="55.25" customHeight="1">
      <c r="A27" s="2235" t="s">
        <v>1094</v>
      </c>
      <c r="B27" s="2235"/>
      <c r="C27" s="1597"/>
      <c r="D27" s="2235" t="s">
        <v>1102</v>
      </c>
      <c r="E27" s="2235"/>
      <c r="F27" s="2235"/>
      <c r="G27" s="2235"/>
      <c r="H27" s="2235"/>
      <c r="I27" s="2235"/>
      <c r="J27" s="2236" t="s">
        <v>935</v>
      </c>
      <c r="K27" s="2236"/>
      <c r="L27" s="2236"/>
      <c r="M27" s="2236"/>
      <c r="N27" s="2236"/>
      <c r="O27" s="2236"/>
      <c r="P27" s="2236"/>
    </row>
    <row r="28" spans="1:17" ht="29" customHeight="1">
      <c r="B28" s="1599"/>
      <c r="C28" s="1599"/>
      <c r="I28" s="2236" t="s">
        <v>947</v>
      </c>
      <c r="J28" s="2236"/>
      <c r="K28" s="2236"/>
      <c r="L28" s="2236" t="s">
        <v>948</v>
      </c>
      <c r="M28" s="2236"/>
      <c r="N28" s="2236"/>
      <c r="O28" s="2236" t="s">
        <v>936</v>
      </c>
      <c r="P28" s="2236"/>
    </row>
  </sheetData>
  <mergeCells count="24">
    <mergeCell ref="A27:B27"/>
    <mergeCell ref="D27:I27"/>
    <mergeCell ref="J27:P27"/>
    <mergeCell ref="I28:K28"/>
    <mergeCell ref="L28:N28"/>
    <mergeCell ref="O28:P28"/>
    <mergeCell ref="P8:P10"/>
    <mergeCell ref="A9:A10"/>
    <mergeCell ref="B9:B10"/>
    <mergeCell ref="C9:C10"/>
    <mergeCell ref="D9:D10"/>
    <mergeCell ref="E9:E10"/>
    <mergeCell ref="F9:G10"/>
    <mergeCell ref="H9:H10"/>
    <mergeCell ref="I9:I10"/>
    <mergeCell ref="J9:J10"/>
    <mergeCell ref="A1:M1"/>
    <mergeCell ref="B5:L6"/>
    <mergeCell ref="L8:N8"/>
    <mergeCell ref="O8:O10"/>
    <mergeCell ref="K9:K10"/>
    <mergeCell ref="L9:N9"/>
    <mergeCell ref="I8:J8"/>
    <mergeCell ref="C8:H8"/>
  </mergeCells>
  <conditionalFormatting sqref="C23">
    <cfRule type="duplicateValues" dxfId="1684" priority="2"/>
  </conditionalFormatting>
  <conditionalFormatting sqref="C24">
    <cfRule type="duplicateValues" dxfId="1683" priority="1"/>
  </conditionalFormatting>
  <printOptions horizontalCentered="1"/>
  <pageMargins left="0.17" right="0.17" top="0.3" bottom="0.17" header="0.17" footer="0.17"/>
  <pageSetup paperSize="8" scale="59" fitToHeight="11111" orientation="landscape" r:id="rId1"/>
  <headerFooter>
    <oddFooter>Page &amp;P of &amp;N</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2879E2-214C-4793-A8D9-A5AD17466EAF}">
  <dimension ref="A1:N36"/>
  <sheetViews>
    <sheetView topLeftCell="A7" zoomScale="40" zoomScaleNormal="40" workbookViewId="0">
      <selection activeCell="N11" sqref="N11"/>
    </sheetView>
  </sheetViews>
  <sheetFormatPr defaultRowHeight="20.5"/>
  <cols>
    <col min="1" max="1" width="8.796875" style="1631"/>
    <col min="2" max="2" width="49" style="1632" customWidth="1"/>
    <col min="3" max="3" width="43.3984375" style="1632" customWidth="1"/>
    <col min="4" max="4" width="48.3984375" style="1632" customWidth="1"/>
    <col min="5" max="5" width="47.5" style="1632" customWidth="1"/>
    <col min="6" max="6" width="45.3984375" style="1632" customWidth="1"/>
    <col min="7" max="7" width="20.69921875" style="1632" customWidth="1"/>
    <col min="8" max="8" width="28.09765625" style="1632" customWidth="1"/>
    <col min="9" max="9" width="28.19921875" style="1632" customWidth="1"/>
    <col min="10" max="10" width="37.59765625" style="1632" customWidth="1"/>
    <col min="11" max="11" width="43.296875" style="1632" customWidth="1"/>
    <col min="12" max="12" width="27.19921875" style="1632" customWidth="1"/>
    <col min="13" max="13" width="25.8984375" style="1632" bestFit="1" customWidth="1"/>
    <col min="14" max="14" width="42.09765625" style="1632" bestFit="1" customWidth="1"/>
    <col min="15" max="16384" width="8.796875" style="1632"/>
  </cols>
  <sheetData>
    <row r="1" spans="1:14" s="1624" customFormat="1" ht="94.5" customHeight="1">
      <c r="A1" s="1622" t="s">
        <v>63</v>
      </c>
      <c r="B1" s="1622" t="s">
        <v>2317</v>
      </c>
      <c r="C1" s="1622" t="s">
        <v>2318</v>
      </c>
      <c r="D1" s="1622" t="s">
        <v>912</v>
      </c>
      <c r="E1" s="1660" t="s">
        <v>2358</v>
      </c>
      <c r="F1" s="1622" t="s">
        <v>2319</v>
      </c>
      <c r="G1" s="1622" t="s">
        <v>2320</v>
      </c>
      <c r="H1" s="1622" t="s">
        <v>2321</v>
      </c>
      <c r="I1" s="1622" t="s">
        <v>2322</v>
      </c>
      <c r="J1" s="1622" t="s">
        <v>2323</v>
      </c>
      <c r="K1" s="1622" t="s">
        <v>2324</v>
      </c>
      <c r="L1" s="1622" t="s">
        <v>2355</v>
      </c>
      <c r="M1" s="1622" t="s">
        <v>2325</v>
      </c>
      <c r="N1" s="1623" t="s">
        <v>2326</v>
      </c>
    </row>
    <row r="2" spans="1:14" ht="45" customHeight="1">
      <c r="A2" s="1625">
        <v>1</v>
      </c>
      <c r="B2" s="1626" t="s">
        <v>1450</v>
      </c>
      <c r="C2" s="1627" t="s">
        <v>1834</v>
      </c>
      <c r="D2" s="1627" t="s">
        <v>2390</v>
      </c>
      <c r="E2" s="1628">
        <v>1020.5</v>
      </c>
      <c r="F2" s="1627" t="s">
        <v>2327</v>
      </c>
      <c r="G2" s="1629">
        <v>46038</v>
      </c>
      <c r="H2" s="1630" t="s">
        <v>416</v>
      </c>
      <c r="I2" s="1630">
        <v>46058</v>
      </c>
      <c r="J2" s="1630">
        <v>46066</v>
      </c>
      <c r="K2" s="1630" t="s">
        <v>416</v>
      </c>
      <c r="L2" s="1630" t="s">
        <v>2356</v>
      </c>
      <c r="M2" s="1630" t="s">
        <v>416</v>
      </c>
      <c r="N2" s="1630" t="s">
        <v>2328</v>
      </c>
    </row>
    <row r="3" spans="1:14" ht="45" customHeight="1">
      <c r="A3" s="1625">
        <v>2</v>
      </c>
      <c r="B3" s="1626" t="s">
        <v>1450</v>
      </c>
      <c r="C3" s="1627" t="s">
        <v>1585</v>
      </c>
      <c r="D3" s="1627" t="s">
        <v>2390</v>
      </c>
      <c r="E3" s="1628">
        <v>19507.84</v>
      </c>
      <c r="F3" s="1627" t="s">
        <v>2329</v>
      </c>
      <c r="G3" s="1629">
        <v>46021</v>
      </c>
      <c r="H3" s="1630">
        <v>46035</v>
      </c>
      <c r="I3" s="1630">
        <v>46058</v>
      </c>
      <c r="J3" s="1630">
        <v>46066</v>
      </c>
      <c r="K3" s="1630">
        <v>46068</v>
      </c>
      <c r="L3" s="1630" t="s">
        <v>2356</v>
      </c>
      <c r="M3" s="1630">
        <v>46083</v>
      </c>
      <c r="N3" s="1630" t="s">
        <v>2328</v>
      </c>
    </row>
    <row r="4" spans="1:14" ht="45" customHeight="1">
      <c r="A4" s="1625">
        <v>3</v>
      </c>
      <c r="B4" s="1626" t="s">
        <v>2330</v>
      </c>
      <c r="C4" s="1633" t="s">
        <v>1447</v>
      </c>
      <c r="D4" s="1627" t="s">
        <v>2390</v>
      </c>
      <c r="E4" s="1628">
        <v>11753.2</v>
      </c>
      <c r="F4" s="1627" t="s">
        <v>2329</v>
      </c>
      <c r="G4" s="1629">
        <v>45999</v>
      </c>
      <c r="H4" s="1630">
        <v>46013</v>
      </c>
      <c r="I4" s="1630">
        <v>46039</v>
      </c>
      <c r="J4" s="1630">
        <v>46047</v>
      </c>
      <c r="K4" s="1630">
        <v>46052</v>
      </c>
      <c r="L4" s="1630" t="s">
        <v>2356</v>
      </c>
      <c r="M4" s="1630">
        <v>46069</v>
      </c>
      <c r="N4" s="1630" t="s">
        <v>2331</v>
      </c>
    </row>
    <row r="5" spans="1:14" ht="45" customHeight="1">
      <c r="A5" s="1625">
        <v>4</v>
      </c>
      <c r="B5" s="1626" t="s">
        <v>44</v>
      </c>
      <c r="C5" s="1627" t="s">
        <v>1324</v>
      </c>
      <c r="D5" s="1627" t="s">
        <v>2390</v>
      </c>
      <c r="E5" s="1628">
        <v>97932.26</v>
      </c>
      <c r="F5" s="1627" t="s">
        <v>2329</v>
      </c>
      <c r="G5" s="1629">
        <v>45989</v>
      </c>
      <c r="H5" s="1630">
        <v>46004</v>
      </c>
      <c r="I5" s="1630">
        <v>46055</v>
      </c>
      <c r="J5" s="1630">
        <f>I5+12</f>
        <v>46067</v>
      </c>
      <c r="K5" s="1630">
        <v>46071</v>
      </c>
      <c r="L5" s="1630" t="s">
        <v>2356</v>
      </c>
      <c r="M5" s="1630"/>
      <c r="N5" s="1630" t="s">
        <v>2328</v>
      </c>
    </row>
    <row r="6" spans="1:14" ht="45" customHeight="1">
      <c r="A6" s="1625">
        <v>5</v>
      </c>
      <c r="B6" s="1626" t="s">
        <v>44</v>
      </c>
      <c r="C6" s="1634" t="s">
        <v>1533</v>
      </c>
      <c r="D6" s="1627" t="s">
        <v>2390</v>
      </c>
      <c r="E6" s="1628">
        <v>21340.3</v>
      </c>
      <c r="F6" s="1627" t="s">
        <v>2332</v>
      </c>
      <c r="G6" s="1629">
        <v>46015</v>
      </c>
      <c r="H6" s="1630" t="s">
        <v>416</v>
      </c>
      <c r="I6" s="1630">
        <v>46038</v>
      </c>
      <c r="J6" s="1630">
        <v>46048</v>
      </c>
      <c r="K6" s="1630">
        <v>46055</v>
      </c>
      <c r="L6" s="1630" t="s">
        <v>2356</v>
      </c>
      <c r="M6" s="1630" t="s">
        <v>416</v>
      </c>
      <c r="N6" s="1630" t="s">
        <v>2331</v>
      </c>
    </row>
    <row r="7" spans="1:14" ht="45" customHeight="1">
      <c r="A7" s="1625">
        <v>6</v>
      </c>
      <c r="B7" s="1626" t="s">
        <v>1536</v>
      </c>
      <c r="C7" s="1627" t="s">
        <v>1540</v>
      </c>
      <c r="D7" s="1627" t="s">
        <v>2390</v>
      </c>
      <c r="E7" s="1628">
        <v>47822.400000000001</v>
      </c>
      <c r="F7" s="1627" t="s">
        <v>2329</v>
      </c>
      <c r="G7" s="1629">
        <v>46015</v>
      </c>
      <c r="H7" s="1630">
        <v>46027</v>
      </c>
      <c r="I7" s="1630">
        <v>46111</v>
      </c>
      <c r="J7" s="1630">
        <f>I7+14</f>
        <v>46125</v>
      </c>
      <c r="K7" s="1630">
        <f>J7+2</f>
        <v>46127</v>
      </c>
      <c r="L7" s="1630" t="s">
        <v>2357</v>
      </c>
      <c r="M7" s="1630"/>
      <c r="N7" s="1630" t="s">
        <v>2333</v>
      </c>
    </row>
    <row r="8" spans="1:14" ht="45" customHeight="1">
      <c r="A8" s="1625">
        <v>7</v>
      </c>
      <c r="B8" s="1626" t="s">
        <v>294</v>
      </c>
      <c r="C8" s="1635" t="s">
        <v>1534</v>
      </c>
      <c r="D8" s="1627" t="s">
        <v>2390</v>
      </c>
      <c r="E8" s="1628">
        <v>39892.1</v>
      </c>
      <c r="F8" s="1627" t="s">
        <v>2332</v>
      </c>
      <c r="G8" s="1636">
        <v>46013</v>
      </c>
      <c r="H8" s="1630" t="s">
        <v>416</v>
      </c>
      <c r="I8" s="1630">
        <v>46053</v>
      </c>
      <c r="J8" s="1630">
        <v>46065</v>
      </c>
      <c r="K8" s="1630">
        <f>J8+2</f>
        <v>46067</v>
      </c>
      <c r="L8" s="1630" t="s">
        <v>2356</v>
      </c>
      <c r="M8" s="1630" t="s">
        <v>416</v>
      </c>
      <c r="N8" s="1630" t="s">
        <v>2328</v>
      </c>
    </row>
    <row r="9" spans="1:14" ht="45" customHeight="1">
      <c r="A9" s="1625"/>
      <c r="B9" s="2318" t="s">
        <v>2373</v>
      </c>
      <c r="C9" s="2319"/>
      <c r="D9" s="2319"/>
      <c r="E9" s="2320"/>
      <c r="F9" s="1664">
        <f>SUM(E10:E154)</f>
        <v>16129944088</v>
      </c>
      <c r="G9" s="1636"/>
      <c r="H9" s="1630"/>
      <c r="I9" s="1630"/>
      <c r="J9" s="1630"/>
      <c r="K9" s="1630"/>
      <c r="L9" s="1630"/>
      <c r="M9" s="1630"/>
      <c r="N9" s="1630"/>
    </row>
    <row r="10" spans="1:14" ht="59" customHeight="1">
      <c r="A10" s="1625"/>
      <c r="B10" s="2321" t="s">
        <v>2374</v>
      </c>
      <c r="C10" s="2322"/>
      <c r="D10" s="1627" t="s">
        <v>2390</v>
      </c>
      <c r="E10" s="1663">
        <f>26300*(SUM(E2:E6)+E8)</f>
        <v>5035035060</v>
      </c>
      <c r="F10" s="1627"/>
      <c r="G10" s="1636"/>
      <c r="H10" s="1630"/>
      <c r="I10" s="1630"/>
      <c r="J10" s="1630"/>
      <c r="K10" s="1630"/>
      <c r="L10" s="1630"/>
      <c r="M10" s="1630"/>
      <c r="N10" s="1630"/>
    </row>
    <row r="11" spans="1:14" ht="40" customHeight="1">
      <c r="A11" s="1625">
        <v>8</v>
      </c>
      <c r="B11" s="1626" t="s">
        <v>2359</v>
      </c>
      <c r="C11" s="1635" t="s">
        <v>2385</v>
      </c>
      <c r="D11" s="1627" t="s">
        <v>2390</v>
      </c>
      <c r="E11" s="1661">
        <f>'Ngọc hiếu 095 26-1'!M11</f>
        <v>1898049693</v>
      </c>
      <c r="F11" s="1626"/>
      <c r="G11" s="1626"/>
      <c r="H11" s="1626"/>
      <c r="I11" s="1626"/>
      <c r="J11" s="1626"/>
      <c r="K11" s="1626" t="s">
        <v>2362</v>
      </c>
      <c r="L11" s="1630" t="s">
        <v>2356</v>
      </c>
      <c r="M11" s="1630" t="s">
        <v>416</v>
      </c>
      <c r="N11" s="1626"/>
    </row>
    <row r="12" spans="1:14" ht="40" customHeight="1">
      <c r="A12" s="1625">
        <v>9</v>
      </c>
      <c r="B12" s="1626" t="s">
        <v>2360</v>
      </c>
      <c r="C12" s="1626" t="s">
        <v>2382</v>
      </c>
      <c r="D12" s="1627" t="s">
        <v>2390</v>
      </c>
      <c r="E12" s="1661">
        <f>'Vật tư phụ Hoàng hà 2'!Q13</f>
        <v>99508400</v>
      </c>
      <c r="F12" s="1626"/>
      <c r="G12" s="1626"/>
      <c r="H12" s="1626"/>
      <c r="I12" s="1626"/>
      <c r="J12" s="1626"/>
      <c r="K12" s="1626" t="s">
        <v>2363</v>
      </c>
      <c r="L12" s="1630" t="s">
        <v>2356</v>
      </c>
      <c r="M12" s="1630"/>
      <c r="N12" s="1626"/>
    </row>
    <row r="13" spans="1:14" ht="40" customHeight="1">
      <c r="A13" s="1625">
        <v>10</v>
      </c>
      <c r="B13" s="1626" t="s">
        <v>2361</v>
      </c>
      <c r="C13" s="1626" t="s">
        <v>2382</v>
      </c>
      <c r="D13" s="1627" t="s">
        <v>2390</v>
      </c>
      <c r="E13" s="1662">
        <f>'hOÀNG hÀ 26-1 '!N11+'hOÀNG hÀ 26-1 '!N17</f>
        <v>87552300</v>
      </c>
      <c r="F13" s="1626"/>
      <c r="G13" s="1626"/>
      <c r="H13" s="1626"/>
      <c r="I13" s="1626"/>
      <c r="J13" s="1626"/>
      <c r="K13" s="1626" t="s">
        <v>2364</v>
      </c>
      <c r="L13" s="1630" t="s">
        <v>2356</v>
      </c>
      <c r="M13" s="1626"/>
      <c r="N13" s="1626"/>
    </row>
    <row r="14" spans="1:14" ht="40" customHeight="1">
      <c r="A14" s="1625">
        <v>11</v>
      </c>
      <c r="B14" s="1626" t="s">
        <v>2414</v>
      </c>
      <c r="C14" s="1626" t="s">
        <v>2382</v>
      </c>
      <c r="D14" s="1627" t="s">
        <v>2399</v>
      </c>
      <c r="E14" s="1662">
        <v>23000000</v>
      </c>
      <c r="F14" s="1626"/>
      <c r="G14" s="1626"/>
      <c r="H14" s="1626"/>
      <c r="I14" s="1626"/>
      <c r="J14" s="1626"/>
      <c r="K14" s="1626" t="s">
        <v>2415</v>
      </c>
      <c r="L14" s="1630" t="s">
        <v>2356</v>
      </c>
      <c r="M14" s="1626"/>
      <c r="N14" s="1626"/>
    </row>
    <row r="15" spans="1:14" ht="40" customHeight="1">
      <c r="A15" s="1625">
        <v>12</v>
      </c>
      <c r="B15" s="1626" t="s">
        <v>1964</v>
      </c>
      <c r="C15" s="1626" t="s">
        <v>2383</v>
      </c>
      <c r="D15" s="1627" t="s">
        <v>2390</v>
      </c>
      <c r="E15" s="1661">
        <f>'Vật tư bạt trần toàn'!M11</f>
        <v>559330930</v>
      </c>
      <c r="F15" s="1626"/>
      <c r="G15" s="1626"/>
      <c r="H15" s="1626"/>
      <c r="I15" s="1626"/>
      <c r="J15" s="1626"/>
      <c r="K15" s="1626" t="s">
        <v>2365</v>
      </c>
      <c r="L15" s="1630" t="s">
        <v>2356</v>
      </c>
      <c r="M15" s="1626"/>
      <c r="N15" s="1626"/>
    </row>
    <row r="16" spans="1:14" s="1671" customFormat="1" ht="102.5" customHeight="1">
      <c r="A16" s="1668">
        <v>13</v>
      </c>
      <c r="B16" s="1665" t="s">
        <v>2367</v>
      </c>
      <c r="C16" s="1665" t="s">
        <v>2391</v>
      </c>
      <c r="D16" s="1627" t="s">
        <v>2390</v>
      </c>
      <c r="E16" s="1669">
        <v>1558928152.7777777</v>
      </c>
      <c r="F16" s="1665"/>
      <c r="G16" s="1665"/>
      <c r="H16" s="1665"/>
      <c r="I16" s="1665"/>
      <c r="J16" s="1665"/>
      <c r="K16" s="1666" t="s">
        <v>2394</v>
      </c>
      <c r="L16" s="1670" t="s">
        <v>2356</v>
      </c>
      <c r="M16" s="1665"/>
      <c r="N16" s="1665"/>
    </row>
    <row r="17" spans="1:14" s="1671" customFormat="1" ht="71" customHeight="1">
      <c r="A17" s="1668">
        <v>14</v>
      </c>
      <c r="B17" s="1665" t="s">
        <v>2368</v>
      </c>
      <c r="C17" s="1665" t="s">
        <v>2389</v>
      </c>
      <c r="D17" s="1627" t="s">
        <v>2390</v>
      </c>
      <c r="E17" s="1672">
        <v>2730399804.6296296</v>
      </c>
      <c r="F17" s="1665"/>
      <c r="G17" s="1665"/>
      <c r="H17" s="1665"/>
      <c r="I17" s="1665"/>
      <c r="J17" s="1665"/>
      <c r="K17" s="1666" t="s">
        <v>2395</v>
      </c>
      <c r="L17" s="1670" t="s">
        <v>2356</v>
      </c>
      <c r="M17" s="1665"/>
      <c r="N17" s="1665"/>
    </row>
    <row r="18" spans="1:14" ht="40" customHeight="1">
      <c r="A18" s="1625">
        <v>15</v>
      </c>
      <c r="B18" s="1626" t="s">
        <v>2386</v>
      </c>
      <c r="C18" s="1626" t="s">
        <v>2377</v>
      </c>
      <c r="D18" s="1627" t="s">
        <v>2390</v>
      </c>
      <c r="E18" s="1661">
        <f>XALACO2!O11</f>
        <v>89770000</v>
      </c>
      <c r="F18" s="1626"/>
      <c r="G18" s="1626"/>
      <c r="H18" s="1626"/>
      <c r="I18" s="1626"/>
      <c r="J18" s="1626"/>
      <c r="K18" s="1626" t="s">
        <v>2366</v>
      </c>
      <c r="L18" s="1630" t="s">
        <v>2356</v>
      </c>
      <c r="M18" s="1626"/>
      <c r="N18" s="1626"/>
    </row>
    <row r="19" spans="1:14" ht="40" customHeight="1">
      <c r="A19" s="1625">
        <v>16</v>
      </c>
      <c r="B19" s="1626" t="s">
        <v>2392</v>
      </c>
      <c r="C19" s="1626" t="s">
        <v>2378</v>
      </c>
      <c r="D19" s="1627" t="s">
        <v>2393</v>
      </c>
      <c r="E19" s="1661">
        <v>267827642.59259257</v>
      </c>
      <c r="F19" s="1626"/>
      <c r="G19" s="1626"/>
      <c r="H19" s="1626"/>
      <c r="I19" s="1626"/>
      <c r="J19" s="1626"/>
      <c r="K19" s="1626" t="s">
        <v>2413</v>
      </c>
      <c r="L19" s="1630" t="s">
        <v>2356</v>
      </c>
      <c r="M19" s="1626"/>
      <c r="N19" s="1626"/>
    </row>
    <row r="20" spans="1:14" ht="40" customHeight="1">
      <c r="A20" s="1625">
        <v>17</v>
      </c>
      <c r="B20" s="1626" t="s">
        <v>2017</v>
      </c>
      <c r="C20" s="1626" t="s">
        <v>2378</v>
      </c>
      <c r="D20" s="1627" t="s">
        <v>2390</v>
      </c>
      <c r="E20" s="1661">
        <v>10152000</v>
      </c>
      <c r="F20" s="1626"/>
      <c r="G20" s="1626"/>
      <c r="H20" s="1626"/>
      <c r="I20" s="1626"/>
      <c r="J20" s="1626"/>
      <c r="K20" s="1626" t="s">
        <v>2369</v>
      </c>
      <c r="L20" s="1630" t="s">
        <v>2356</v>
      </c>
      <c r="M20" s="1626"/>
      <c r="N20" s="1626"/>
    </row>
    <row r="21" spans="1:14" ht="40" customHeight="1">
      <c r="A21" s="1625">
        <v>18</v>
      </c>
      <c r="B21" s="1626" t="s">
        <v>2283</v>
      </c>
      <c r="C21" s="1626" t="s">
        <v>2379</v>
      </c>
      <c r="D21" s="1627" t="s">
        <v>2390</v>
      </c>
      <c r="E21" s="1661">
        <f>'Vật tư SUN COMMERCIAL'!K12</f>
        <v>9900000</v>
      </c>
      <c r="F21" s="1626"/>
      <c r="G21" s="1626"/>
      <c r="H21" s="1626"/>
      <c r="I21" s="1626"/>
      <c r="J21" s="1626"/>
      <c r="K21" s="1626" t="s">
        <v>2370</v>
      </c>
      <c r="L21" s="1630" t="s">
        <v>2356</v>
      </c>
      <c r="M21" s="1626"/>
      <c r="N21" s="1626"/>
    </row>
    <row r="22" spans="1:14" ht="40" customHeight="1">
      <c r="A22" s="1625">
        <v>19</v>
      </c>
      <c r="B22" s="1626" t="s">
        <v>2387</v>
      </c>
      <c r="C22" s="1626" t="s">
        <v>2380</v>
      </c>
      <c r="D22" s="1627" t="s">
        <v>2390</v>
      </c>
      <c r="E22" s="1661">
        <v>7613000</v>
      </c>
      <c r="F22" s="1626"/>
      <c r="G22" s="1626"/>
      <c r="H22" s="1626"/>
      <c r="I22" s="1626"/>
      <c r="J22" s="1626"/>
      <c r="K22" s="1626" t="s">
        <v>2371</v>
      </c>
      <c r="L22" s="1630" t="s">
        <v>2356</v>
      </c>
      <c r="M22" s="1626"/>
      <c r="N22" s="1626"/>
    </row>
    <row r="23" spans="1:14" ht="38.5" customHeight="1">
      <c r="A23" s="1625">
        <v>20</v>
      </c>
      <c r="B23" s="1626" t="s">
        <v>2388</v>
      </c>
      <c r="C23" s="1626" t="s">
        <v>2381</v>
      </c>
      <c r="D23" s="1627" t="s">
        <v>2390</v>
      </c>
      <c r="E23" s="1661">
        <v>7500000</v>
      </c>
      <c r="F23" s="1626"/>
      <c r="G23" s="1626"/>
      <c r="H23" s="1626"/>
      <c r="I23" s="1626"/>
      <c r="J23" s="1626"/>
      <c r="K23" s="1626" t="s">
        <v>2371</v>
      </c>
      <c r="L23" s="1630" t="s">
        <v>2356</v>
      </c>
      <c r="M23" s="1626"/>
      <c r="N23" s="1626"/>
    </row>
    <row r="24" spans="1:14" ht="38.5" customHeight="1">
      <c r="A24" s="1625">
        <v>21</v>
      </c>
      <c r="B24" s="1626" t="s">
        <v>2402</v>
      </c>
      <c r="C24" s="1626" t="s">
        <v>1889</v>
      </c>
      <c r="D24" s="1627" t="s">
        <v>2403</v>
      </c>
      <c r="E24" s="1661">
        <f>1146425831-E25-E26</f>
        <v>814734821</v>
      </c>
      <c r="F24" s="1626"/>
      <c r="G24" s="1626"/>
      <c r="H24" s="1626"/>
      <c r="I24" s="1626"/>
      <c r="J24" s="1626"/>
      <c r="K24" s="1626" t="s">
        <v>2410</v>
      </c>
      <c r="L24" s="1630" t="s">
        <v>2356</v>
      </c>
      <c r="M24" s="1626"/>
      <c r="N24" s="1626"/>
    </row>
    <row r="25" spans="1:14" ht="38.5" customHeight="1">
      <c r="A25" s="1625">
        <v>22</v>
      </c>
      <c r="B25" s="1626" t="s">
        <v>43</v>
      </c>
      <c r="C25" s="1626" t="s">
        <v>1889</v>
      </c>
      <c r="D25" s="1627" t="s">
        <v>2390</v>
      </c>
      <c r="E25" s="1661">
        <v>185676739</v>
      </c>
      <c r="F25" s="1626"/>
      <c r="G25" s="1626"/>
      <c r="H25" s="1626"/>
      <c r="I25" s="1626"/>
      <c r="J25" s="1626"/>
      <c r="K25" s="1626" t="s">
        <v>2372</v>
      </c>
      <c r="L25" s="1630" t="s">
        <v>2356</v>
      </c>
      <c r="M25" s="1626"/>
      <c r="N25" s="1626"/>
    </row>
    <row r="26" spans="1:14" ht="38.5" customHeight="1">
      <c r="A26" s="1625">
        <v>23</v>
      </c>
      <c r="B26" s="1626" t="s">
        <v>2400</v>
      </c>
      <c r="C26" s="1626" t="s">
        <v>1889</v>
      </c>
      <c r="D26" s="1627" t="s">
        <v>2399</v>
      </c>
      <c r="E26" s="1661">
        <v>146014271</v>
      </c>
      <c r="F26" s="1667"/>
      <c r="G26" s="1626"/>
      <c r="H26" s="1626"/>
      <c r="I26" s="1626"/>
      <c r="J26" s="1626"/>
      <c r="K26" s="1626" t="s">
        <v>2401</v>
      </c>
      <c r="L26" s="1630" t="s">
        <v>2356</v>
      </c>
      <c r="M26" s="1626"/>
      <c r="N26" s="1626"/>
    </row>
    <row r="27" spans="1:14" ht="38.5" customHeight="1">
      <c r="A27" s="1625">
        <v>24</v>
      </c>
      <c r="B27" s="1626" t="s">
        <v>2408</v>
      </c>
      <c r="C27" s="1626" t="s">
        <v>2384</v>
      </c>
      <c r="D27" s="1627" t="s">
        <v>2390</v>
      </c>
      <c r="E27" s="1661">
        <v>73162492</v>
      </c>
      <c r="F27" s="1667"/>
      <c r="G27" s="1626"/>
      <c r="H27" s="1626"/>
      <c r="I27" s="1626"/>
      <c r="J27" s="1626"/>
      <c r="K27" s="1626" t="s">
        <v>2409</v>
      </c>
      <c r="L27" s="1630" t="s">
        <v>2356</v>
      </c>
      <c r="M27" s="1626"/>
      <c r="N27" s="1626"/>
    </row>
    <row r="28" spans="1:14" ht="40" customHeight="1">
      <c r="A28" s="1625">
        <v>25</v>
      </c>
      <c r="B28" s="1626" t="s">
        <v>2411</v>
      </c>
      <c r="C28" s="1635" t="s">
        <v>2384</v>
      </c>
      <c r="D28" s="1627" t="s">
        <v>2390</v>
      </c>
      <c r="E28" s="1661">
        <v>93135268</v>
      </c>
      <c r="F28" s="1626"/>
      <c r="G28" s="1626"/>
      <c r="H28" s="1626"/>
      <c r="I28" s="1626"/>
      <c r="J28" s="1626"/>
      <c r="K28" s="1626" t="s">
        <v>2412</v>
      </c>
      <c r="L28" s="1630" t="s">
        <v>2356</v>
      </c>
      <c r="M28" s="1630"/>
      <c r="N28" s="1626"/>
    </row>
    <row r="29" spans="1:14" ht="38.5" customHeight="1">
      <c r="A29" s="1625">
        <v>26</v>
      </c>
      <c r="B29" s="1626" t="s">
        <v>2375</v>
      </c>
      <c r="C29" s="1626" t="s">
        <v>334</v>
      </c>
      <c r="D29" s="1627" t="s">
        <v>2390</v>
      </c>
      <c r="E29" s="1661">
        <v>11745998</v>
      </c>
      <c r="F29" s="1626"/>
      <c r="G29" s="1626"/>
      <c r="H29" s="1626"/>
      <c r="I29" s="1626"/>
      <c r="J29" s="1626"/>
      <c r="K29" s="1626" t="s">
        <v>2376</v>
      </c>
      <c r="L29" s="1630" t="s">
        <v>2356</v>
      </c>
      <c r="M29" s="1626"/>
      <c r="N29" s="1626"/>
    </row>
    <row r="30" spans="1:14" ht="40" customHeight="1">
      <c r="A30" s="1625">
        <v>27</v>
      </c>
      <c r="B30" s="1626" t="s">
        <v>638</v>
      </c>
      <c r="C30" s="1626" t="s">
        <v>2382</v>
      </c>
      <c r="D30" s="1627" t="s">
        <v>2390</v>
      </c>
      <c r="E30" s="1661">
        <v>1150430610</v>
      </c>
      <c r="F30" s="1626"/>
      <c r="G30" s="1626"/>
      <c r="H30" s="1626"/>
      <c r="I30" s="1626"/>
      <c r="J30" s="1626"/>
      <c r="K30" s="1626" t="s">
        <v>2396</v>
      </c>
      <c r="L30" s="1630" t="s">
        <v>2356</v>
      </c>
      <c r="M30" s="1626"/>
      <c r="N30" s="1626"/>
    </row>
    <row r="31" spans="1:14" ht="40" customHeight="1">
      <c r="A31" s="1625">
        <v>28</v>
      </c>
      <c r="B31" s="1626" t="s">
        <v>2397</v>
      </c>
      <c r="C31" s="1626" t="s">
        <v>2382</v>
      </c>
      <c r="D31" s="1627" t="s">
        <v>2390</v>
      </c>
      <c r="E31" s="1661">
        <v>44484000</v>
      </c>
      <c r="F31" s="1626"/>
      <c r="G31" s="1626"/>
      <c r="H31" s="1626"/>
      <c r="I31" s="1626"/>
      <c r="J31" s="1626"/>
      <c r="K31" s="1626" t="s">
        <v>2366</v>
      </c>
      <c r="L31" s="1630" t="s">
        <v>2356</v>
      </c>
      <c r="M31" s="1626"/>
      <c r="N31" s="1626"/>
    </row>
    <row r="32" spans="1:14" ht="40" customHeight="1">
      <c r="A32" s="1625">
        <v>29</v>
      </c>
      <c r="B32" s="1626" t="s">
        <v>2398</v>
      </c>
      <c r="C32" s="1626" t="s">
        <v>2382</v>
      </c>
      <c r="D32" s="1627" t="s">
        <v>2390</v>
      </c>
      <c r="E32" s="1661">
        <v>302139706</v>
      </c>
      <c r="F32" s="1626"/>
      <c r="G32" s="1626"/>
      <c r="H32" s="1626"/>
      <c r="I32" s="1626"/>
      <c r="J32" s="1626"/>
      <c r="K32" s="1626" t="s">
        <v>2366</v>
      </c>
      <c r="L32" s="1630" t="s">
        <v>2356</v>
      </c>
      <c r="M32" s="1626"/>
      <c r="N32" s="1626"/>
    </row>
    <row r="33" spans="1:14" ht="40" customHeight="1">
      <c r="A33" s="1625">
        <v>30</v>
      </c>
      <c r="B33" s="1626" t="s">
        <v>2404</v>
      </c>
      <c r="C33" s="1626" t="s">
        <v>2405</v>
      </c>
      <c r="D33" s="1627" t="s">
        <v>2406</v>
      </c>
      <c r="E33" s="1661">
        <v>205858000</v>
      </c>
      <c r="F33" s="1626"/>
      <c r="G33" s="1626"/>
      <c r="H33" s="1626"/>
      <c r="I33" s="1626"/>
      <c r="J33" s="1626"/>
      <c r="K33" s="1626" t="s">
        <v>2407</v>
      </c>
      <c r="L33" s="1630" t="s">
        <v>2356</v>
      </c>
      <c r="M33" s="1626"/>
      <c r="N33" s="1626"/>
    </row>
    <row r="34" spans="1:14" ht="40" customHeight="1">
      <c r="A34" s="1625">
        <v>31</v>
      </c>
      <c r="B34" s="1626" t="s">
        <v>2416</v>
      </c>
      <c r="C34" s="1626" t="s">
        <v>2417</v>
      </c>
      <c r="D34" s="1627" t="s">
        <v>2390</v>
      </c>
      <c r="E34" s="1661">
        <f>3589976000*0.2</f>
        <v>717995200</v>
      </c>
      <c r="F34" s="1626"/>
      <c r="G34" s="1626"/>
      <c r="H34" s="1626"/>
      <c r="I34" s="1626"/>
      <c r="J34" s="1626"/>
      <c r="K34" s="1626" t="s">
        <v>2418</v>
      </c>
      <c r="L34" s="1630" t="s">
        <v>2356</v>
      </c>
      <c r="M34" s="1626"/>
      <c r="N34" s="1626"/>
    </row>
    <row r="35" spans="1:14" ht="40" customHeight="1">
      <c r="A35" s="1625"/>
      <c r="B35" s="1626"/>
      <c r="C35" s="1626"/>
      <c r="D35" s="1627"/>
      <c r="E35" s="1661"/>
      <c r="F35" s="1626"/>
      <c r="G35" s="1626"/>
      <c r="H35" s="1626"/>
      <c r="I35" s="1626"/>
      <c r="J35" s="1626"/>
      <c r="K35" s="1626"/>
      <c r="L35" s="1630"/>
      <c r="M35" s="1626"/>
      <c r="N35" s="1626"/>
    </row>
    <row r="36" spans="1:14" ht="40" customHeight="1">
      <c r="A36" s="1625"/>
      <c r="B36" s="1626"/>
      <c r="C36" s="1626"/>
      <c r="D36" s="1627"/>
      <c r="E36" s="1661"/>
      <c r="F36" s="1626"/>
      <c r="G36" s="1626"/>
      <c r="H36" s="1626"/>
      <c r="I36" s="1626"/>
      <c r="J36" s="1626"/>
      <c r="K36" s="1626"/>
      <c r="L36" s="1630"/>
      <c r="M36" s="1626"/>
      <c r="N36" s="1626"/>
    </row>
  </sheetData>
  <autoFilter ref="A1:N8" xr:uid="{5C7C4759-A280-417C-88EC-EA483F700A6C}"/>
  <mergeCells count="2">
    <mergeCell ref="B9:E9"/>
    <mergeCell ref="B10:C10"/>
  </mergeCells>
  <phoneticPr fontId="43"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2020F-1CDA-4962-B9EA-DAE12D9BCDC3}">
  <sheetPr>
    <pageSetUpPr fitToPage="1"/>
  </sheetPr>
  <dimension ref="A1:Q29"/>
  <sheetViews>
    <sheetView view="pageBreakPreview" topLeftCell="A20" zoomScale="40" zoomScaleNormal="70" zoomScaleSheetLayoutView="40" workbookViewId="0">
      <selection activeCell="C16" sqref="A13:C16"/>
    </sheetView>
  </sheetViews>
  <sheetFormatPr defaultColWidth="9.796875" defaultRowHeight="20.5"/>
  <cols>
    <col min="1" max="1" width="25.09765625" style="1552" customWidth="1"/>
    <col min="2" max="2" width="43.3984375" style="1542" bestFit="1" customWidth="1"/>
    <col min="3" max="3" width="47.69921875" style="1542" customWidth="1"/>
    <col min="4" max="4" width="28.796875" style="1542" customWidth="1"/>
    <col min="5" max="5" width="22.8984375" style="1612" customWidth="1"/>
    <col min="6" max="7" width="11" style="1542" customWidth="1"/>
    <col min="8" max="8" width="16.69921875" style="1542" customWidth="1"/>
    <col min="9" max="9" width="15.296875" style="1542" customWidth="1"/>
    <col min="10" max="10" width="26.796875" style="1542" customWidth="1"/>
    <col min="11" max="11" width="27.5" style="1542" customWidth="1"/>
    <col min="12" max="12" width="10.09765625" style="1542" customWidth="1"/>
    <col min="13" max="13" width="13.59765625" style="1542" customWidth="1"/>
    <col min="14" max="14" width="23.5" style="1542" customWidth="1"/>
    <col min="15" max="15" width="16.3984375" style="1542" bestFit="1" customWidth="1"/>
    <col min="16" max="16" width="26.09765625" style="1542" customWidth="1"/>
    <col min="17" max="16384" width="9.796875" style="1542"/>
  </cols>
  <sheetData>
    <row r="1" spans="1:17" ht="51.65" customHeight="1">
      <c r="A1" s="2307" t="s">
        <v>910</v>
      </c>
      <c r="B1" s="2307"/>
      <c r="C1" s="2307"/>
      <c r="D1" s="2307"/>
      <c r="E1" s="2307"/>
      <c r="F1" s="2307"/>
      <c r="G1" s="2307"/>
      <c r="H1" s="2307"/>
      <c r="I1" s="2307"/>
      <c r="J1" s="2307"/>
      <c r="K1" s="2307"/>
      <c r="L1" s="2307"/>
      <c r="M1" s="2307"/>
      <c r="N1" s="1443"/>
      <c r="O1" s="1443"/>
    </row>
    <row r="3" spans="1:17" ht="30" customHeight="1">
      <c r="A3" s="1445" t="s">
        <v>911</v>
      </c>
      <c r="B3" s="1446" t="s">
        <v>937</v>
      </c>
      <c r="C3" s="1448"/>
      <c r="D3" s="1448"/>
      <c r="E3" s="1609"/>
      <c r="F3" s="1448"/>
      <c r="G3" s="1448"/>
      <c r="H3" s="1448"/>
      <c r="I3" s="1543"/>
      <c r="J3" s="1543"/>
      <c r="K3" s="1543"/>
      <c r="L3" s="1543"/>
      <c r="M3" s="1543"/>
      <c r="N3" s="1543"/>
      <c r="O3" s="1543"/>
      <c r="P3" s="1544"/>
    </row>
    <row r="4" spans="1:17" ht="15" customHeight="1">
      <c r="A4" s="1451" t="s">
        <v>912</v>
      </c>
      <c r="B4" s="1452"/>
      <c r="C4" s="1453"/>
      <c r="D4" s="1453"/>
      <c r="E4" s="1610"/>
      <c r="F4" s="1453"/>
      <c r="G4" s="1453"/>
      <c r="H4" s="1453"/>
      <c r="I4" s="1545"/>
      <c r="J4" s="1545"/>
      <c r="K4" s="1545"/>
      <c r="L4" s="1545"/>
      <c r="M4" s="1545"/>
      <c r="N4" s="1545"/>
      <c r="O4" s="1545"/>
      <c r="P4" s="1546"/>
    </row>
    <row r="5" spans="1:17" ht="15" customHeight="1">
      <c r="A5" s="1445" t="s">
        <v>913</v>
      </c>
      <c r="B5" s="2308" t="s">
        <v>2281</v>
      </c>
      <c r="C5" s="2309"/>
      <c r="D5" s="2309"/>
      <c r="E5" s="2309"/>
      <c r="F5" s="2309"/>
      <c r="G5" s="2309"/>
      <c r="H5" s="2309"/>
      <c r="I5" s="2309"/>
      <c r="J5" s="2309"/>
      <c r="K5" s="2309"/>
      <c r="L5" s="2309"/>
      <c r="M5" s="1543"/>
      <c r="P5" s="1547"/>
    </row>
    <row r="6" spans="1:17" ht="15" customHeight="1">
      <c r="A6" s="1451" t="s">
        <v>914</v>
      </c>
      <c r="B6" s="2310"/>
      <c r="C6" s="2311"/>
      <c r="D6" s="2311"/>
      <c r="E6" s="2311"/>
      <c r="F6" s="2311"/>
      <c r="G6" s="2311"/>
      <c r="H6" s="2311"/>
      <c r="I6" s="2311"/>
      <c r="J6" s="2311"/>
      <c r="K6" s="2311"/>
      <c r="L6" s="2311"/>
      <c r="M6" s="1545"/>
      <c r="N6" s="1545"/>
      <c r="O6" s="1545"/>
      <c r="P6" s="1546"/>
    </row>
    <row r="8" spans="1:17" ht="59.5" customHeight="1">
      <c r="A8" s="1457" t="s">
        <v>823</v>
      </c>
      <c r="B8" s="1457" t="s">
        <v>915</v>
      </c>
      <c r="C8" s="2296" t="s">
        <v>916</v>
      </c>
      <c r="D8" s="2296"/>
      <c r="E8" s="2296"/>
      <c r="F8" s="2296"/>
      <c r="G8" s="2296"/>
      <c r="H8" s="2296"/>
      <c r="I8" s="2312" t="s">
        <v>871</v>
      </c>
      <c r="J8" s="2312"/>
      <c r="K8" s="1457" t="s">
        <v>951</v>
      </c>
      <c r="L8" s="2312" t="s">
        <v>943</v>
      </c>
      <c r="M8" s="2312"/>
      <c r="N8" s="2312"/>
      <c r="O8" s="2312" t="s">
        <v>1605</v>
      </c>
      <c r="P8" s="2312" t="s">
        <v>917</v>
      </c>
    </row>
    <row r="9" spans="1:17" ht="45" customHeight="1">
      <c r="A9" s="2314" t="s">
        <v>939</v>
      </c>
      <c r="B9" s="2314" t="s">
        <v>940</v>
      </c>
      <c r="C9" s="2299" t="s">
        <v>12</v>
      </c>
      <c r="D9" s="2299" t="s">
        <v>13</v>
      </c>
      <c r="E9" s="2299" t="s">
        <v>1351</v>
      </c>
      <c r="F9" s="2299" t="s">
        <v>2241</v>
      </c>
      <c r="G9" s="2299"/>
      <c r="H9" s="2315" t="s">
        <v>660</v>
      </c>
      <c r="I9" s="2315" t="s">
        <v>661</v>
      </c>
      <c r="J9" s="2315" t="s">
        <v>662</v>
      </c>
      <c r="K9" s="2315" t="s">
        <v>662</v>
      </c>
      <c r="L9" s="2312" t="s">
        <v>638</v>
      </c>
      <c r="M9" s="2312"/>
      <c r="N9" s="2312"/>
      <c r="O9" s="2312"/>
      <c r="P9" s="2312"/>
    </row>
    <row r="10" spans="1:17" ht="60">
      <c r="A10" s="2314"/>
      <c r="B10" s="2314"/>
      <c r="C10" s="2299"/>
      <c r="D10" s="2299"/>
      <c r="E10" s="2299"/>
      <c r="F10" s="2299"/>
      <c r="G10" s="2299"/>
      <c r="H10" s="2315"/>
      <c r="I10" s="2315"/>
      <c r="J10" s="2315"/>
      <c r="K10" s="2315"/>
      <c r="L10" s="1472" t="s">
        <v>945</v>
      </c>
      <c r="M10" s="1472" t="s">
        <v>944</v>
      </c>
      <c r="N10" s="1472" t="s">
        <v>1608</v>
      </c>
      <c r="O10" s="2312"/>
      <c r="P10" s="2312"/>
    </row>
    <row r="11" spans="1:17" ht="51.5" customHeight="1">
      <c r="A11" s="1471" t="s">
        <v>365</v>
      </c>
      <c r="B11" s="1471" t="s">
        <v>140</v>
      </c>
      <c r="C11" s="1471"/>
      <c r="D11" s="1471"/>
      <c r="E11" s="1471"/>
      <c r="F11" s="1471"/>
      <c r="G11" s="1471"/>
      <c r="H11" s="1472" t="s">
        <v>416</v>
      </c>
      <c r="I11" s="1472" t="s">
        <v>416</v>
      </c>
      <c r="J11" s="1472">
        <f>'Tổng hợp'!K23</f>
        <v>9374355044.3446331</v>
      </c>
      <c r="K11" s="1458">
        <f>'Tổng hợp'!J23+'Tổng hợp'!J22</f>
        <v>22324242648</v>
      </c>
      <c r="L11" s="1472"/>
      <c r="M11" s="1472"/>
      <c r="N11" s="1472">
        <f>SUM(N12:N25)</f>
        <v>325180800</v>
      </c>
      <c r="O11" s="1472"/>
      <c r="P11" s="1459">
        <f>J11-K11-N11</f>
        <v>-13275068403.655367</v>
      </c>
    </row>
    <row r="12" spans="1:17" s="1442" customFormat="1" ht="65" customHeight="1">
      <c r="A12" s="1616" t="s">
        <v>1965</v>
      </c>
      <c r="B12" s="1124" t="str">
        <f>VLOOKUP(A12,'25-VPI-I-095'!L:N,3,0)</f>
        <v>BOLT-1 1/2"x4 1/4"LG-A193-B7-HDG</v>
      </c>
      <c r="C12" s="1617" t="s">
        <v>1966</v>
      </c>
      <c r="D12" s="1617" t="s">
        <v>1967</v>
      </c>
      <c r="E12" s="1611" t="s">
        <v>1953</v>
      </c>
      <c r="F12" s="1618" t="s">
        <v>1476</v>
      </c>
      <c r="G12" s="1619">
        <v>80</v>
      </c>
      <c r="H12" s="925">
        <f>VLOOKUP(A12,'25-VPI-I-095'!L:DG,95,0)</f>
        <v>80</v>
      </c>
      <c r="I12" s="1439" t="s">
        <v>416</v>
      </c>
      <c r="J12" s="1439" t="s">
        <v>416</v>
      </c>
      <c r="K12" s="1439" t="s">
        <v>416</v>
      </c>
      <c r="L12" s="1555" t="s">
        <v>930</v>
      </c>
      <c r="M12" s="1441">
        <v>229600</v>
      </c>
      <c r="N12" s="1441">
        <v>18368000</v>
      </c>
      <c r="O12" s="1437" t="s">
        <v>638</v>
      </c>
      <c r="P12" s="1556"/>
      <c r="Q12" s="1540">
        <f>G12-H12</f>
        <v>0</v>
      </c>
    </row>
    <row r="13" spans="1:17" s="1442" customFormat="1" ht="65" customHeight="1">
      <c r="A13" s="1616" t="s">
        <v>1968</v>
      </c>
      <c r="B13" s="1124" t="str">
        <f>VLOOKUP(A13,'25-VPI-I-095'!L:N,3,0)</f>
        <v>BOLT-1 1/8"x4 1/2"LG(1B+1N+1W+1DTIW)-A490-GEOMET</v>
      </c>
      <c r="C13" s="1617" t="s">
        <v>1970</v>
      </c>
      <c r="D13" s="1617" t="s">
        <v>1971</v>
      </c>
      <c r="E13" s="1611" t="s">
        <v>1953</v>
      </c>
      <c r="F13" s="1618" t="s">
        <v>1665</v>
      </c>
      <c r="G13" s="1619">
        <v>424</v>
      </c>
      <c r="H13" s="925">
        <f>VLOOKUP(A13,'25-VPI-I-095'!L:DG,95,0)</f>
        <v>424</v>
      </c>
      <c r="I13" s="1439" t="s">
        <v>416</v>
      </c>
      <c r="J13" s="1439" t="s">
        <v>416</v>
      </c>
      <c r="K13" s="1439" t="s">
        <v>416</v>
      </c>
      <c r="L13" s="1555" t="s">
        <v>930</v>
      </c>
      <c r="M13" s="1441">
        <v>239000</v>
      </c>
      <c r="N13" s="1441">
        <v>101336000</v>
      </c>
      <c r="O13" s="1437" t="s">
        <v>638</v>
      </c>
      <c r="P13" s="1556"/>
      <c r="Q13" s="1540">
        <f t="shared" ref="Q13:Q25" si="0">G13-H13</f>
        <v>0</v>
      </c>
    </row>
    <row r="14" spans="1:17" s="1442" customFormat="1" ht="65" customHeight="1">
      <c r="A14" s="1616" t="s">
        <v>1972</v>
      </c>
      <c r="B14" s="1124" t="str">
        <f>VLOOKUP(A14,'25-VPI-I-095'!L:N,3,0)</f>
        <v>BOLT-1 1/8"x4"LG(1B+1N+1W+1DTIW)-A490-GEOMET</v>
      </c>
      <c r="C14" s="1617" t="s">
        <v>1973</v>
      </c>
      <c r="D14" s="1617" t="s">
        <v>1971</v>
      </c>
      <c r="E14" s="1611" t="s">
        <v>1953</v>
      </c>
      <c r="F14" s="1618" t="s">
        <v>1665</v>
      </c>
      <c r="G14" s="1619">
        <v>494</v>
      </c>
      <c r="H14" s="925">
        <f>VLOOKUP(A14,'25-VPI-I-095'!L:DG,95,0)</f>
        <v>494</v>
      </c>
      <c r="I14" s="1439" t="s">
        <v>416</v>
      </c>
      <c r="J14" s="1439" t="s">
        <v>416</v>
      </c>
      <c r="K14" s="1439" t="s">
        <v>416</v>
      </c>
      <c r="L14" s="1555" t="s">
        <v>930</v>
      </c>
      <c r="M14" s="1441">
        <v>228000</v>
      </c>
      <c r="N14" s="1441">
        <v>112632000</v>
      </c>
      <c r="O14" s="1437" t="s">
        <v>638</v>
      </c>
      <c r="P14" s="1556"/>
      <c r="Q14" s="1540">
        <f t="shared" si="0"/>
        <v>0</v>
      </c>
    </row>
    <row r="15" spans="1:17" s="1442" customFormat="1" ht="65" customHeight="1">
      <c r="A15" s="1616" t="s">
        <v>1974</v>
      </c>
      <c r="B15" s="1124" t="str">
        <f>VLOOKUP(A15,'25-VPI-I-095'!L:N,3,0)</f>
        <v>BOLT-3/4"x2 1/2"LG(1B+1N)-A193B7-HDG</v>
      </c>
      <c r="C15" s="1617" t="s">
        <v>1975</v>
      </c>
      <c r="D15" s="1617" t="s">
        <v>1976</v>
      </c>
      <c r="E15" s="1611" t="s">
        <v>1953</v>
      </c>
      <c r="F15" s="1618" t="s">
        <v>1665</v>
      </c>
      <c r="G15" s="1619">
        <v>28</v>
      </c>
      <c r="H15" s="925">
        <f>VLOOKUP(A15,'25-VPI-I-095'!L:DG,95,0)</f>
        <v>28</v>
      </c>
      <c r="I15" s="1439" t="s">
        <v>416</v>
      </c>
      <c r="J15" s="1439" t="s">
        <v>416</v>
      </c>
      <c r="K15" s="1439" t="s">
        <v>416</v>
      </c>
      <c r="L15" s="1555" t="s">
        <v>930</v>
      </c>
      <c r="M15" s="1441">
        <v>60000</v>
      </c>
      <c r="N15" s="1441">
        <v>1680000</v>
      </c>
      <c r="O15" s="1437" t="s">
        <v>638</v>
      </c>
      <c r="P15" s="1556"/>
      <c r="Q15" s="1540">
        <f t="shared" si="0"/>
        <v>0</v>
      </c>
    </row>
    <row r="16" spans="1:17" s="1442" customFormat="1" ht="65" customHeight="1">
      <c r="A16" s="1616" t="s">
        <v>1977</v>
      </c>
      <c r="B16" s="1124" t="str">
        <f>VLOOKUP(A16,'25-VPI-I-095'!L:N,3,0)</f>
        <v>BOLT-3/4"x2 3/4"LG-FULL THREAD-A193B7-HDG</v>
      </c>
      <c r="C16" s="1617" t="s">
        <v>1978</v>
      </c>
      <c r="D16" s="1617" t="s">
        <v>1976</v>
      </c>
      <c r="E16" s="1611" t="s">
        <v>1953</v>
      </c>
      <c r="F16" s="1618" t="s">
        <v>1665</v>
      </c>
      <c r="G16" s="1619">
        <v>62</v>
      </c>
      <c r="H16" s="925">
        <f>VLOOKUP(A16,'25-VPI-I-095'!L:DG,95,0)</f>
        <v>62</v>
      </c>
      <c r="I16" s="1439" t="s">
        <v>416</v>
      </c>
      <c r="J16" s="1439" t="s">
        <v>416</v>
      </c>
      <c r="K16" s="1439" t="s">
        <v>416</v>
      </c>
      <c r="L16" s="1555" t="s">
        <v>930</v>
      </c>
      <c r="M16" s="1441">
        <v>62400</v>
      </c>
      <c r="N16" s="1441">
        <v>3868800</v>
      </c>
      <c r="O16" s="1437" t="s">
        <v>638</v>
      </c>
      <c r="P16" s="1556"/>
      <c r="Q16" s="1540">
        <f t="shared" si="0"/>
        <v>0</v>
      </c>
    </row>
    <row r="17" spans="1:17" s="1442" customFormat="1" ht="65" customHeight="1">
      <c r="A17" s="1616" t="s">
        <v>1979</v>
      </c>
      <c r="B17" s="1124" t="str">
        <f>VLOOKUP(A17,'25-VPI-I-095'!L:N,3,0)</f>
        <v>BOLT-3/4"x3 1/2"LG(1B+1N)-A193B7-HDG</v>
      </c>
      <c r="C17" s="1617" t="s">
        <v>1980</v>
      </c>
      <c r="D17" s="1617" t="s">
        <v>1976</v>
      </c>
      <c r="E17" s="1611" t="s">
        <v>1953</v>
      </c>
      <c r="F17" s="1618" t="s">
        <v>1665</v>
      </c>
      <c r="G17" s="1619">
        <v>194</v>
      </c>
      <c r="H17" s="925">
        <f>VLOOKUP(A17,'25-VPI-I-095'!L:DG,95,0)</f>
        <v>194</v>
      </c>
      <c r="I17" s="1439" t="s">
        <v>416</v>
      </c>
      <c r="J17" s="1439" t="s">
        <v>416</v>
      </c>
      <c r="K17" s="1439" t="s">
        <v>416</v>
      </c>
      <c r="L17" s="1555" t="s">
        <v>930</v>
      </c>
      <c r="M17" s="1441">
        <v>65000</v>
      </c>
      <c r="N17" s="1441">
        <v>12610000</v>
      </c>
      <c r="O17" s="1437" t="s">
        <v>638</v>
      </c>
      <c r="P17" s="1556"/>
      <c r="Q17" s="1540">
        <f t="shared" si="0"/>
        <v>0</v>
      </c>
    </row>
    <row r="18" spans="1:17" s="1442" customFormat="1" ht="65" customHeight="1">
      <c r="A18" s="1616" t="s">
        <v>1981</v>
      </c>
      <c r="B18" s="1124" t="str">
        <f>VLOOKUP(A18,'25-VPI-I-095'!L:N,3,0)</f>
        <v>BOLT-5/8"x1 3/4"LG-A193-B7-HDG</v>
      </c>
      <c r="C18" s="1617" t="s">
        <v>1982</v>
      </c>
      <c r="D18" s="1617" t="s">
        <v>1967</v>
      </c>
      <c r="E18" s="1611" t="s">
        <v>1953</v>
      </c>
      <c r="F18" s="1618" t="s">
        <v>1476</v>
      </c>
      <c r="G18" s="1619">
        <v>582</v>
      </c>
      <c r="H18" s="925">
        <f>VLOOKUP(A18,'25-VPI-I-095'!L:DG,95,0)</f>
        <v>582</v>
      </c>
      <c r="I18" s="1439" t="s">
        <v>416</v>
      </c>
      <c r="J18" s="1439" t="s">
        <v>416</v>
      </c>
      <c r="K18" s="1439" t="s">
        <v>416</v>
      </c>
      <c r="L18" s="1555" t="s">
        <v>930</v>
      </c>
      <c r="M18" s="1441">
        <v>29000</v>
      </c>
      <c r="N18" s="1441">
        <v>16878000</v>
      </c>
      <c r="O18" s="1437" t="s">
        <v>638</v>
      </c>
      <c r="P18" s="1556"/>
      <c r="Q18" s="1540">
        <f t="shared" si="0"/>
        <v>0</v>
      </c>
    </row>
    <row r="19" spans="1:17" s="1442" customFormat="1" ht="65" customHeight="1">
      <c r="A19" s="1616" t="s">
        <v>1983</v>
      </c>
      <c r="B19" s="1124" t="str">
        <f>VLOOKUP(A19,'25-VPI-I-095'!L:N,3,0)</f>
        <v>BOLT-5/8"x3"LG(1B+1N)-A193B7-HDG</v>
      </c>
      <c r="C19" s="1617" t="s">
        <v>1984</v>
      </c>
      <c r="D19" s="1617" t="s">
        <v>1976</v>
      </c>
      <c r="E19" s="1611" t="s">
        <v>1953</v>
      </c>
      <c r="F19" s="1618" t="s">
        <v>1665</v>
      </c>
      <c r="G19" s="1619">
        <v>1004</v>
      </c>
      <c r="H19" s="925">
        <f>VLOOKUP(A19,'25-VPI-I-095'!L:DG,95,0)</f>
        <v>1004</v>
      </c>
      <c r="I19" s="1439" t="s">
        <v>416</v>
      </c>
      <c r="J19" s="1439" t="s">
        <v>416</v>
      </c>
      <c r="K19" s="1439" t="s">
        <v>416</v>
      </c>
      <c r="L19" s="1555" t="s">
        <v>930</v>
      </c>
      <c r="M19" s="1441">
        <v>39000</v>
      </c>
      <c r="N19" s="1441">
        <v>39156000</v>
      </c>
      <c r="O19" s="1437" t="s">
        <v>638</v>
      </c>
      <c r="P19" s="1556"/>
      <c r="Q19" s="1540">
        <f t="shared" si="0"/>
        <v>0</v>
      </c>
    </row>
    <row r="20" spans="1:17" s="1442" customFormat="1" ht="65" customHeight="1">
      <c r="A20" s="1616" t="s">
        <v>1985</v>
      </c>
      <c r="B20" s="1124" t="str">
        <f>VLOOKUP(A20,'25-VPI-I-095'!L:N,3,0)</f>
        <v>BOLT-5/8"x3"LG-A193-B7-HDG</v>
      </c>
      <c r="C20" s="1617" t="s">
        <v>1986</v>
      </c>
      <c r="D20" s="1617" t="s">
        <v>1967</v>
      </c>
      <c r="E20" s="1611" t="s">
        <v>1953</v>
      </c>
      <c r="F20" s="1618" t="s">
        <v>1476</v>
      </c>
      <c r="G20" s="1619">
        <v>160</v>
      </c>
      <c r="H20" s="925">
        <f>VLOOKUP(A20,'25-VPI-I-095'!L:DG,95,0)</f>
        <v>160</v>
      </c>
      <c r="I20" s="1439" t="s">
        <v>416</v>
      </c>
      <c r="J20" s="1439" t="s">
        <v>416</v>
      </c>
      <c r="K20" s="1439" t="s">
        <v>416</v>
      </c>
      <c r="L20" s="1555" t="s">
        <v>930</v>
      </c>
      <c r="M20" s="1441">
        <v>24800</v>
      </c>
      <c r="N20" s="1441">
        <v>3968000</v>
      </c>
      <c r="O20" s="1437" t="s">
        <v>638</v>
      </c>
      <c r="P20" s="1556"/>
      <c r="Q20" s="1540">
        <f t="shared" si="0"/>
        <v>0</v>
      </c>
    </row>
    <row r="21" spans="1:17" s="1442" customFormat="1" ht="65" customHeight="1">
      <c r="A21" s="1616" t="s">
        <v>1987</v>
      </c>
      <c r="B21" s="1124" t="str">
        <f>VLOOKUP(A21,'25-VPI-I-095'!L:N,3,0)</f>
        <v>NUT-1 1/2"-A194-2H-HDG</v>
      </c>
      <c r="C21" s="1617" t="s">
        <v>1988</v>
      </c>
      <c r="D21" s="1617" t="s">
        <v>1989</v>
      </c>
      <c r="E21" s="1554"/>
      <c r="F21" s="1618" t="s">
        <v>1476</v>
      </c>
      <c r="G21" s="1619">
        <v>80</v>
      </c>
      <c r="H21" s="925">
        <f>VLOOKUP(A21,'25-VPI-I-095'!L:DG,95,0)</f>
        <v>80</v>
      </c>
      <c r="I21" s="1439" t="s">
        <v>416</v>
      </c>
      <c r="J21" s="1439" t="s">
        <v>416</v>
      </c>
      <c r="K21" s="1439" t="s">
        <v>416</v>
      </c>
      <c r="L21" s="1555" t="s">
        <v>930</v>
      </c>
      <c r="M21" s="1441">
        <v>74400</v>
      </c>
      <c r="N21" s="1441">
        <v>5952000</v>
      </c>
      <c r="O21" s="1437" t="s">
        <v>638</v>
      </c>
      <c r="P21" s="1556"/>
      <c r="Q21" s="1540">
        <f t="shared" si="0"/>
        <v>0</v>
      </c>
    </row>
    <row r="22" spans="1:17" s="1442" customFormat="1" ht="65" customHeight="1">
      <c r="A22" s="1616" t="s">
        <v>1990</v>
      </c>
      <c r="B22" s="1124" t="str">
        <f>VLOOKUP(A22,'25-VPI-I-095'!L:N,3,0)</f>
        <v>NUT-3/4"-A194GR7-HDG</v>
      </c>
      <c r="C22" s="1617" t="s">
        <v>1991</v>
      </c>
      <c r="D22" s="1617" t="s">
        <v>1992</v>
      </c>
      <c r="E22" s="1554"/>
      <c r="F22" s="1618" t="s">
        <v>1476</v>
      </c>
      <c r="G22" s="1619">
        <v>124</v>
      </c>
      <c r="H22" s="925">
        <f>VLOOKUP(A22,'25-VPI-I-095'!L:DG,95,0)</f>
        <v>124</v>
      </c>
      <c r="I22" s="1439" t="s">
        <v>416</v>
      </c>
      <c r="J22" s="1439" t="s">
        <v>416</v>
      </c>
      <c r="K22" s="1439" t="s">
        <v>416</v>
      </c>
      <c r="L22" s="1555" t="s">
        <v>930</v>
      </c>
      <c r="M22" s="1441">
        <v>16800</v>
      </c>
      <c r="N22" s="1441">
        <v>2083200</v>
      </c>
      <c r="O22" s="1437" t="s">
        <v>638</v>
      </c>
      <c r="P22" s="1556"/>
      <c r="Q22" s="1540">
        <f t="shared" si="0"/>
        <v>0</v>
      </c>
    </row>
    <row r="23" spans="1:17" s="1442" customFormat="1" ht="65" customHeight="1">
      <c r="A23" s="1616" t="s">
        <v>1993</v>
      </c>
      <c r="B23" s="1124" t="str">
        <f>VLOOKUP(A23,'25-VPI-I-095'!L:N,3,0)</f>
        <v>NUT-5/8"-A194-2H-HDG</v>
      </c>
      <c r="C23" s="1617" t="s">
        <v>1994</v>
      </c>
      <c r="D23" s="1617" t="s">
        <v>1989</v>
      </c>
      <c r="E23" s="1554"/>
      <c r="F23" s="1618" t="s">
        <v>1476</v>
      </c>
      <c r="G23" s="1619">
        <v>740</v>
      </c>
      <c r="H23" s="925">
        <f>VLOOKUP(A23,'25-VPI-I-095'!L:DG,95,0)</f>
        <v>740</v>
      </c>
      <c r="I23" s="1439" t="s">
        <v>416</v>
      </c>
      <c r="J23" s="1439" t="s">
        <v>416</v>
      </c>
      <c r="K23" s="1439" t="s">
        <v>416</v>
      </c>
      <c r="L23" s="1555" t="s">
        <v>930</v>
      </c>
      <c r="M23" s="1441">
        <v>6800</v>
      </c>
      <c r="N23" s="1441">
        <v>5032000</v>
      </c>
      <c r="O23" s="1437" t="s">
        <v>638</v>
      </c>
      <c r="P23" s="1556"/>
      <c r="Q23" s="1540">
        <f t="shared" si="0"/>
        <v>0</v>
      </c>
    </row>
    <row r="24" spans="1:17" s="1442" customFormat="1" ht="65" customHeight="1">
      <c r="A24" s="1616" t="s">
        <v>1995</v>
      </c>
      <c r="B24" s="1124" t="str">
        <f>VLOOKUP(A24,'25-VPI-I-095'!L:N,3,0)</f>
        <v>WASHER-1 1/2"x3"OD-F436-HDG</v>
      </c>
      <c r="C24" s="1617" t="s">
        <v>1996</v>
      </c>
      <c r="D24" s="1617" t="s">
        <v>1791</v>
      </c>
      <c r="E24" s="1554"/>
      <c r="F24" s="1618" t="s">
        <v>1476</v>
      </c>
      <c r="G24" s="1619">
        <v>80</v>
      </c>
      <c r="H24" s="925">
        <f>VLOOKUP(A24,'25-VPI-I-095'!L:DG,95,0)</f>
        <v>80</v>
      </c>
      <c r="I24" s="1439" t="s">
        <v>416</v>
      </c>
      <c r="J24" s="1439" t="s">
        <v>416</v>
      </c>
      <c r="K24" s="1439" t="s">
        <v>416</v>
      </c>
      <c r="L24" s="1555" t="s">
        <v>930</v>
      </c>
      <c r="M24" s="1441">
        <v>16800</v>
      </c>
      <c r="N24" s="1441">
        <v>1344000</v>
      </c>
      <c r="O24" s="1437" t="s">
        <v>638</v>
      </c>
      <c r="P24" s="1556"/>
      <c r="Q24" s="1540">
        <f t="shared" si="0"/>
        <v>0</v>
      </c>
    </row>
    <row r="25" spans="1:17" s="1442" customFormat="1" ht="65" customHeight="1">
      <c r="A25" s="1616" t="s">
        <v>1997</v>
      </c>
      <c r="B25" s="1124" t="str">
        <f>VLOOKUP(A25,'25-VPI-I-095'!L:N,3,0)</f>
        <v>WASHER-3/4"-SUS304</v>
      </c>
      <c r="C25" s="1617" t="s">
        <v>1998</v>
      </c>
      <c r="D25" s="1617" t="s">
        <v>1027</v>
      </c>
      <c r="E25" s="1554"/>
      <c r="F25" s="1618" t="s">
        <v>1476</v>
      </c>
      <c r="G25" s="1619">
        <v>62</v>
      </c>
      <c r="H25" s="925">
        <f>VLOOKUP(A25,'25-VPI-I-095'!L:DG,95,0)</f>
        <v>62</v>
      </c>
      <c r="I25" s="1439" t="s">
        <v>416</v>
      </c>
      <c r="J25" s="1439" t="s">
        <v>416</v>
      </c>
      <c r="K25" s="1439" t="s">
        <v>416</v>
      </c>
      <c r="L25" s="1555" t="s">
        <v>930</v>
      </c>
      <c r="M25" s="1441">
        <v>4400</v>
      </c>
      <c r="N25" s="1441">
        <v>272800</v>
      </c>
      <c r="O25" s="1437" t="s">
        <v>638</v>
      </c>
      <c r="P25" s="1556"/>
      <c r="Q25" s="1540">
        <f t="shared" si="0"/>
        <v>0</v>
      </c>
    </row>
    <row r="26" spans="1:17" s="1551" customFormat="1" ht="31.5" customHeight="1">
      <c r="A26" s="1460"/>
      <c r="B26" s="1613" t="s">
        <v>932</v>
      </c>
      <c r="C26" s="1613"/>
      <c r="D26" s="1460"/>
      <c r="E26" s="1460"/>
      <c r="F26" s="1460"/>
      <c r="G26" s="1460"/>
      <c r="H26" s="1460"/>
      <c r="I26" s="1614"/>
      <c r="J26" s="1614"/>
      <c r="K26" s="1614"/>
      <c r="L26" s="1614"/>
      <c r="M26" s="1615">
        <v>1</v>
      </c>
      <c r="N26" s="1615"/>
      <c r="O26" s="1615"/>
      <c r="P26" s="1614"/>
    </row>
    <row r="27" spans="1:17" ht="31" customHeight="1">
      <c r="A27" s="1465" t="s">
        <v>1607</v>
      </c>
    </row>
    <row r="28" spans="1:17" ht="55.25" customHeight="1">
      <c r="A28" s="2316" t="s">
        <v>1094</v>
      </c>
      <c r="B28" s="2316"/>
      <c r="C28" s="1466"/>
      <c r="D28" s="2316" t="s">
        <v>1102</v>
      </c>
      <c r="E28" s="2316"/>
      <c r="F28" s="2316"/>
      <c r="G28" s="2316"/>
      <c r="H28" s="2316"/>
      <c r="I28" s="2316"/>
      <c r="J28" s="2323" t="s">
        <v>935</v>
      </c>
      <c r="K28" s="2323"/>
      <c r="L28" s="2323"/>
      <c r="M28" s="2323"/>
      <c r="N28" s="2323"/>
      <c r="O28" s="2323"/>
      <c r="P28" s="2323"/>
    </row>
    <row r="29" spans="1:17" ht="29" customHeight="1">
      <c r="B29" s="1468"/>
      <c r="C29" s="1468"/>
      <c r="I29" s="2323" t="s">
        <v>947</v>
      </c>
      <c r="J29" s="2323"/>
      <c r="K29" s="2323"/>
      <c r="L29" s="2323" t="s">
        <v>948</v>
      </c>
      <c r="M29" s="2323"/>
      <c r="N29" s="2323"/>
      <c r="O29" s="2323" t="s">
        <v>936</v>
      </c>
      <c r="P29" s="2323"/>
    </row>
  </sheetData>
  <mergeCells count="24">
    <mergeCell ref="A1:M1"/>
    <mergeCell ref="B5:L6"/>
    <mergeCell ref="L8:N8"/>
    <mergeCell ref="O8:O10"/>
    <mergeCell ref="K9:K10"/>
    <mergeCell ref="L9:N9"/>
    <mergeCell ref="I8:J8"/>
    <mergeCell ref="C8:H8"/>
    <mergeCell ref="A28:B28"/>
    <mergeCell ref="D28:I28"/>
    <mergeCell ref="J28:P28"/>
    <mergeCell ref="I29:K29"/>
    <mergeCell ref="L29:N29"/>
    <mergeCell ref="O29:P29"/>
    <mergeCell ref="P8:P10"/>
    <mergeCell ref="A9:A10"/>
    <mergeCell ref="B9:B10"/>
    <mergeCell ref="C9:C10"/>
    <mergeCell ref="D9:D10"/>
    <mergeCell ref="E9:E10"/>
    <mergeCell ref="F9:G10"/>
    <mergeCell ref="H9:H10"/>
    <mergeCell ref="I9:I10"/>
    <mergeCell ref="J9:J10"/>
  </mergeCells>
  <printOptions horizontalCentered="1"/>
  <pageMargins left="0.17" right="0.17" top="0.3" bottom="0.17" header="0.17" footer="0.17"/>
  <pageSetup paperSize="8" scale="63" fitToHeight="11111" orientation="landscape" r:id="rId1"/>
  <headerFooter>
    <oddFooter>Page &amp;P of &amp;N</oddFooter>
  </headerFooter>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3AB49-9188-4BE9-8D60-E3B10BD89758}">
  <sheetPr>
    <pageSetUpPr fitToPage="1"/>
  </sheetPr>
  <dimension ref="A1:W91"/>
  <sheetViews>
    <sheetView view="pageBreakPreview" topLeftCell="A79" zoomScale="40" zoomScaleNormal="70" zoomScaleSheetLayoutView="40" workbookViewId="0">
      <selection activeCell="C16" sqref="A13:C16"/>
    </sheetView>
  </sheetViews>
  <sheetFormatPr defaultColWidth="9.796875" defaultRowHeight="20.5"/>
  <cols>
    <col min="1" max="1" width="25.09765625" style="1552" customWidth="1"/>
    <col min="2" max="2" width="43.3984375" style="1542" bestFit="1" customWidth="1"/>
    <col min="3" max="3" width="47.69921875" style="1542" customWidth="1"/>
    <col min="4" max="4" width="28.796875" style="1542" customWidth="1"/>
    <col min="5" max="5" width="19.3984375" style="1542" bestFit="1" customWidth="1"/>
    <col min="6" max="7" width="11" style="1542" customWidth="1"/>
    <col min="8" max="8" width="16.69921875" style="1542" customWidth="1"/>
    <col min="9" max="9" width="15.296875" style="1542" customWidth="1"/>
    <col min="10" max="10" width="26.796875" style="1542" customWidth="1"/>
    <col min="11" max="11" width="27.5" style="1542" customWidth="1"/>
    <col min="12" max="12" width="10.09765625" style="1542" customWidth="1"/>
    <col min="13" max="13" width="16.69921875" style="1542" customWidth="1"/>
    <col min="14" max="19" width="23.5" style="1542" customWidth="1"/>
    <col min="20" max="20" width="42.19921875" style="1542" customWidth="1"/>
    <col min="21" max="21" width="16.3984375" style="1542" bestFit="1" customWidth="1"/>
    <col min="22" max="22" width="26.09765625" style="1542" customWidth="1"/>
    <col min="23" max="16384" width="9.796875" style="1542"/>
  </cols>
  <sheetData>
    <row r="1" spans="1:23" ht="51.65" customHeight="1">
      <c r="A1" s="2307" t="s">
        <v>910</v>
      </c>
      <c r="B1" s="2307"/>
      <c r="C1" s="2307"/>
      <c r="D1" s="2307"/>
      <c r="E1" s="2307"/>
      <c r="F1" s="2307"/>
      <c r="G1" s="2307"/>
      <c r="H1" s="2307"/>
      <c r="I1" s="2307"/>
      <c r="J1" s="2307"/>
      <c r="K1" s="2307"/>
      <c r="L1" s="2307"/>
      <c r="M1" s="2307"/>
      <c r="N1" s="1443"/>
      <c r="O1" s="1443"/>
      <c r="P1" s="1443"/>
      <c r="Q1" s="1443"/>
      <c r="R1" s="1443"/>
      <c r="S1" s="1443"/>
      <c r="T1" s="1443"/>
      <c r="U1" s="1443"/>
    </row>
    <row r="3" spans="1:23" ht="30" customHeight="1">
      <c r="A3" s="1445" t="s">
        <v>911</v>
      </c>
      <c r="B3" s="1446" t="s">
        <v>937</v>
      </c>
      <c r="C3" s="1448"/>
      <c r="D3" s="1448"/>
      <c r="E3" s="1448"/>
      <c r="F3" s="1448"/>
      <c r="G3" s="1448"/>
      <c r="H3" s="1448"/>
      <c r="I3" s="1543"/>
      <c r="J3" s="1543"/>
      <c r="K3" s="1543"/>
      <c r="L3" s="1543"/>
      <c r="M3" s="1543"/>
      <c r="N3" s="1543"/>
      <c r="O3" s="1543"/>
      <c r="P3" s="1543"/>
      <c r="Q3" s="1543"/>
      <c r="R3" s="1543"/>
      <c r="S3" s="1543"/>
      <c r="T3" s="1543"/>
      <c r="U3" s="1543"/>
      <c r="V3" s="1544"/>
    </row>
    <row r="4" spans="1:23" ht="15" customHeight="1">
      <c r="A4" s="1451" t="s">
        <v>912</v>
      </c>
      <c r="B4" s="1452"/>
      <c r="C4" s="1453"/>
      <c r="D4" s="1453"/>
      <c r="E4" s="1453"/>
      <c r="F4" s="1453"/>
      <c r="G4" s="1453"/>
      <c r="H4" s="1453"/>
      <c r="I4" s="1545"/>
      <c r="J4" s="1545"/>
      <c r="K4" s="1545"/>
      <c r="L4" s="1545"/>
      <c r="M4" s="1545"/>
      <c r="N4" s="1545"/>
      <c r="O4" s="1545"/>
      <c r="P4" s="1545"/>
      <c r="Q4" s="1545"/>
      <c r="R4" s="1545"/>
      <c r="S4" s="1545"/>
      <c r="T4" s="1545"/>
      <c r="U4" s="1545"/>
      <c r="V4" s="1546"/>
    </row>
    <row r="5" spans="1:23" ht="15" customHeight="1">
      <c r="A5" s="1445" t="s">
        <v>913</v>
      </c>
      <c r="B5" s="2308" t="s">
        <v>2316</v>
      </c>
      <c r="C5" s="2309"/>
      <c r="D5" s="2309"/>
      <c r="E5" s="2309"/>
      <c r="F5" s="2309"/>
      <c r="G5" s="2309"/>
      <c r="H5" s="2309"/>
      <c r="I5" s="2309"/>
      <c r="J5" s="2309"/>
      <c r="K5" s="2309"/>
      <c r="L5" s="2309"/>
      <c r="M5" s="1543"/>
      <c r="V5" s="1547"/>
    </row>
    <row r="6" spans="1:23" ht="15" customHeight="1">
      <c r="A6" s="1451" t="s">
        <v>914</v>
      </c>
      <c r="B6" s="2310"/>
      <c r="C6" s="2311"/>
      <c r="D6" s="2311"/>
      <c r="E6" s="2311"/>
      <c r="F6" s="2311"/>
      <c r="G6" s="2311"/>
      <c r="H6" s="2311"/>
      <c r="I6" s="2311"/>
      <c r="J6" s="2311"/>
      <c r="K6" s="2311"/>
      <c r="L6" s="2311"/>
      <c r="M6" s="1545"/>
      <c r="N6" s="1545"/>
      <c r="O6" s="1545"/>
      <c r="P6" s="1545"/>
      <c r="Q6" s="1545"/>
      <c r="R6" s="1545"/>
      <c r="S6" s="1545"/>
      <c r="T6" s="1545"/>
      <c r="U6" s="1545"/>
      <c r="V6" s="1546"/>
    </row>
    <row r="8" spans="1:23" ht="62.5" customHeight="1">
      <c r="A8" s="1457" t="s">
        <v>823</v>
      </c>
      <c r="B8" s="1457" t="s">
        <v>915</v>
      </c>
      <c r="C8" s="2296" t="s">
        <v>916</v>
      </c>
      <c r="D8" s="2296"/>
      <c r="E8" s="2296"/>
      <c r="F8" s="2296"/>
      <c r="G8" s="873"/>
      <c r="H8" s="2312" t="s">
        <v>871</v>
      </c>
      <c r="I8" s="2312"/>
      <c r="J8" s="2312"/>
      <c r="K8" s="1457" t="s">
        <v>951</v>
      </c>
      <c r="L8" s="2312" t="s">
        <v>943</v>
      </c>
      <c r="M8" s="2312"/>
      <c r="N8" s="2312"/>
      <c r="O8" s="2312" t="s">
        <v>943</v>
      </c>
      <c r="P8" s="2312"/>
      <c r="Q8" s="2312"/>
      <c r="R8" s="2312" t="s">
        <v>943</v>
      </c>
      <c r="S8" s="2312"/>
      <c r="T8" s="2312"/>
      <c r="U8" s="2312" t="s">
        <v>1605</v>
      </c>
      <c r="V8" s="2312" t="s">
        <v>917</v>
      </c>
    </row>
    <row r="9" spans="1:23" ht="45" customHeight="1">
      <c r="A9" s="2314" t="s">
        <v>939</v>
      </c>
      <c r="B9" s="2314" t="s">
        <v>940</v>
      </c>
      <c r="C9" s="2299" t="s">
        <v>12</v>
      </c>
      <c r="D9" s="2299" t="s">
        <v>13</v>
      </c>
      <c r="E9" s="2299" t="s">
        <v>1351</v>
      </c>
      <c r="F9" s="2324" t="s">
        <v>2241</v>
      </c>
      <c r="G9" s="2325"/>
      <c r="H9" s="2315" t="s">
        <v>660</v>
      </c>
      <c r="I9" s="2315" t="s">
        <v>661</v>
      </c>
      <c r="J9" s="2315" t="s">
        <v>662</v>
      </c>
      <c r="K9" s="2315" t="s">
        <v>662</v>
      </c>
      <c r="L9" s="2312" t="s">
        <v>638</v>
      </c>
      <c r="M9" s="2312"/>
      <c r="N9" s="2312"/>
      <c r="O9" s="2312" t="s">
        <v>2288</v>
      </c>
      <c r="P9" s="2312"/>
      <c r="Q9" s="2312"/>
      <c r="R9" s="2312" t="s">
        <v>2291</v>
      </c>
      <c r="S9" s="2312"/>
      <c r="T9" s="2312"/>
      <c r="U9" s="2312"/>
      <c r="V9" s="2312"/>
    </row>
    <row r="10" spans="1:23" ht="78" customHeight="1">
      <c r="A10" s="2314"/>
      <c r="B10" s="2314"/>
      <c r="C10" s="2299"/>
      <c r="D10" s="2299"/>
      <c r="E10" s="2299"/>
      <c r="F10" s="2326"/>
      <c r="G10" s="2327"/>
      <c r="H10" s="2315"/>
      <c r="I10" s="2315"/>
      <c r="J10" s="2315"/>
      <c r="K10" s="2315"/>
      <c r="L10" s="1472" t="s">
        <v>945</v>
      </c>
      <c r="M10" s="1472" t="s">
        <v>944</v>
      </c>
      <c r="N10" s="1472" t="s">
        <v>1608</v>
      </c>
      <c r="O10" s="1472" t="s">
        <v>945</v>
      </c>
      <c r="P10" s="1472" t="s">
        <v>2289</v>
      </c>
      <c r="Q10" s="1472" t="s">
        <v>2290</v>
      </c>
      <c r="R10" s="1472" t="s">
        <v>945</v>
      </c>
      <c r="S10" s="1472" t="s">
        <v>944</v>
      </c>
      <c r="T10" s="1472" t="s">
        <v>2315</v>
      </c>
      <c r="U10" s="2312"/>
      <c r="V10" s="2312"/>
    </row>
    <row r="11" spans="1:23" ht="51.5" customHeight="1">
      <c r="A11" s="1471" t="s">
        <v>365</v>
      </c>
      <c r="B11" s="1471" t="s">
        <v>140</v>
      </c>
      <c r="C11" s="1471"/>
      <c r="D11" s="1471"/>
      <c r="E11" s="1471"/>
      <c r="F11" s="1471"/>
      <c r="G11" s="1471"/>
      <c r="H11" s="1472" t="s">
        <v>416</v>
      </c>
      <c r="I11" s="1472" t="s">
        <v>416</v>
      </c>
      <c r="J11" s="1472">
        <f>'Tổng hợp'!K23</f>
        <v>9374355044.3446331</v>
      </c>
      <c r="K11" s="1458">
        <f>'Tổng hợp'!J23+'Tổng hợp'!J22</f>
        <v>22324242648</v>
      </c>
      <c r="L11" s="1472"/>
      <c r="M11" s="1472"/>
      <c r="N11" s="1472">
        <f>SUM(N12:N87)</f>
        <v>1797978240</v>
      </c>
      <c r="O11" s="1472"/>
      <c r="P11" s="1472"/>
      <c r="Q11" s="1472"/>
      <c r="R11" s="1472"/>
      <c r="S11" s="1472"/>
      <c r="T11" s="1472"/>
      <c r="U11" s="1472"/>
      <c r="V11" s="1459">
        <f>J11-K11-N11</f>
        <v>-14747865843.655367</v>
      </c>
    </row>
    <row r="12" spans="1:23" s="1442" customFormat="1" ht="65" customHeight="1">
      <c r="A12" s="925" t="s">
        <v>631</v>
      </c>
      <c r="B12" s="1124" t="str">
        <f>VLOOKUP(A12,'25-VPI-I-095'!L:N,3,0)</f>
        <v>NUT-3/4"-A563-BLACK</v>
      </c>
      <c r="C12" s="1553" t="s">
        <v>633</v>
      </c>
      <c r="D12" s="1548" t="s">
        <v>634</v>
      </c>
      <c r="E12" s="1554"/>
      <c r="F12" s="925" t="s">
        <v>60</v>
      </c>
      <c r="G12" s="1541">
        <v>1150</v>
      </c>
      <c r="H12" s="925">
        <f>VLOOKUP(A12,'25-VPI-I-095'!L:DG,95,0)</f>
        <v>2032</v>
      </c>
      <c r="I12" s="1439" t="s">
        <v>416</v>
      </c>
      <c r="J12" s="1439" t="s">
        <v>416</v>
      </c>
      <c r="K12" s="1439" t="s">
        <v>416</v>
      </c>
      <c r="L12" s="1555" t="s">
        <v>930</v>
      </c>
      <c r="M12" s="1441">
        <v>8800</v>
      </c>
      <c r="N12" s="1441">
        <v>10120000</v>
      </c>
      <c r="O12" s="1441" t="s">
        <v>930</v>
      </c>
      <c r="P12" s="1621">
        <v>0.34</v>
      </c>
      <c r="Q12" s="1439" t="s">
        <v>416</v>
      </c>
      <c r="R12" s="1441" t="s">
        <v>930</v>
      </c>
      <c r="S12" s="1441">
        <v>8700</v>
      </c>
      <c r="T12" s="1441" t="s">
        <v>2292</v>
      </c>
      <c r="U12" s="1437" t="s">
        <v>638</v>
      </c>
      <c r="V12" s="1556"/>
      <c r="W12" s="1540">
        <f>G12-H12</f>
        <v>-882</v>
      </c>
    </row>
    <row r="13" spans="1:23" s="1442" customFormat="1" ht="118.5" customHeight="1">
      <c r="A13" s="925" t="s">
        <v>1661</v>
      </c>
      <c r="B13" s="1124" t="str">
        <f>VLOOKUP(A13,'25-VPI-I-095'!L:N,3,0)</f>
        <v>BOLT-1"x6"LG(1B+1N+2W)-A193B8</v>
      </c>
      <c r="C13" s="925" t="s">
        <v>1663</v>
      </c>
      <c r="D13" s="925" t="s">
        <v>1664</v>
      </c>
      <c r="E13" s="1554" t="s">
        <v>1953</v>
      </c>
      <c r="F13" s="925" t="s">
        <v>1665</v>
      </c>
      <c r="G13" s="1541">
        <v>80</v>
      </c>
      <c r="H13" s="925">
        <f>VLOOKUP(A13,'25-VPI-I-095'!L:DG,95,0)</f>
        <v>80</v>
      </c>
      <c r="I13" s="1439" t="s">
        <v>416</v>
      </c>
      <c r="J13" s="1439" t="s">
        <v>416</v>
      </c>
      <c r="K13" s="1439" t="s">
        <v>416</v>
      </c>
      <c r="L13" s="1555" t="s">
        <v>930</v>
      </c>
      <c r="M13" s="1441">
        <v>344000</v>
      </c>
      <c r="N13" s="1441">
        <v>27520000</v>
      </c>
      <c r="O13" s="1441" t="s">
        <v>930</v>
      </c>
      <c r="P13" s="1621">
        <v>15.61</v>
      </c>
      <c r="Q13" s="1439" t="s">
        <v>416</v>
      </c>
      <c r="R13" s="1441" t="s">
        <v>930</v>
      </c>
      <c r="S13" s="1441">
        <v>226000</v>
      </c>
      <c r="T13" s="1441" t="s">
        <v>2293</v>
      </c>
      <c r="U13" s="1437" t="s">
        <v>638</v>
      </c>
      <c r="V13" s="1556"/>
      <c r="W13" s="1540">
        <f t="shared" ref="W13:W73" si="0">G13-H13</f>
        <v>0</v>
      </c>
    </row>
    <row r="14" spans="1:23" s="1442" customFormat="1" ht="65" customHeight="1">
      <c r="A14" s="925" t="s">
        <v>1666</v>
      </c>
      <c r="B14" s="1124" t="str">
        <f>VLOOKUP(A14,'25-VPI-I-095'!L:N,3,0)</f>
        <v>BOLT-1/2"x 1 3/8"LG-A325-BLACK</v>
      </c>
      <c r="C14" s="925" t="s">
        <v>1668</v>
      </c>
      <c r="D14" s="925" t="s">
        <v>1669</v>
      </c>
      <c r="E14" s="1554" t="s">
        <v>1953</v>
      </c>
      <c r="F14" s="925" t="s">
        <v>1476</v>
      </c>
      <c r="G14" s="1541">
        <v>634</v>
      </c>
      <c r="H14" s="925">
        <f>VLOOKUP(A14,'25-VPI-I-095'!L:DG,95,0)</f>
        <v>634</v>
      </c>
      <c r="I14" s="1439" t="s">
        <v>416</v>
      </c>
      <c r="J14" s="1439" t="s">
        <v>416</v>
      </c>
      <c r="K14" s="1439" t="s">
        <v>416</v>
      </c>
      <c r="L14" s="1555" t="s">
        <v>930</v>
      </c>
      <c r="M14" s="1441">
        <v>9600</v>
      </c>
      <c r="N14" s="1441">
        <v>6086400</v>
      </c>
      <c r="O14" s="1441" t="s">
        <v>930</v>
      </c>
      <c r="P14" s="1621">
        <v>0.37</v>
      </c>
      <c r="Q14" s="1439" t="s">
        <v>416</v>
      </c>
      <c r="R14" s="1441" t="s">
        <v>930</v>
      </c>
      <c r="S14" s="1441">
        <v>24000</v>
      </c>
      <c r="T14" s="1441" t="s">
        <v>2294</v>
      </c>
      <c r="U14" s="1437" t="s">
        <v>638</v>
      </c>
      <c r="V14" s="1556"/>
      <c r="W14" s="1540">
        <f t="shared" si="0"/>
        <v>0</v>
      </c>
    </row>
    <row r="15" spans="1:23" s="1442" customFormat="1" ht="65" customHeight="1">
      <c r="A15" s="925" t="s">
        <v>1670</v>
      </c>
      <c r="B15" s="1124" t="str">
        <f>VLOOKUP(A15,'25-VPI-I-095'!L:N,3,0)</f>
        <v>BOLT-1/2"x1 1/2"-A325-HDG</v>
      </c>
      <c r="C15" s="925" t="s">
        <v>1672</v>
      </c>
      <c r="D15" s="925" t="s">
        <v>1673</v>
      </c>
      <c r="E15" s="1554" t="s">
        <v>1953</v>
      </c>
      <c r="F15" s="925" t="s">
        <v>1476</v>
      </c>
      <c r="G15" s="1541">
        <v>318</v>
      </c>
      <c r="H15" s="925">
        <f>VLOOKUP(A15,'25-VPI-I-095'!L:DG,95,0)</f>
        <v>318</v>
      </c>
      <c r="I15" s="1439" t="s">
        <v>416</v>
      </c>
      <c r="J15" s="1439" t="s">
        <v>416</v>
      </c>
      <c r="K15" s="1439" t="s">
        <v>416</v>
      </c>
      <c r="L15" s="1555" t="s">
        <v>930</v>
      </c>
      <c r="M15" s="1441">
        <v>12000</v>
      </c>
      <c r="N15" s="1441">
        <v>3816000</v>
      </c>
      <c r="O15" s="1441" t="s">
        <v>930</v>
      </c>
      <c r="P15" s="1621">
        <v>0.42</v>
      </c>
      <c r="Q15" s="1439" t="s">
        <v>416</v>
      </c>
      <c r="R15" s="1441" t="s">
        <v>930</v>
      </c>
      <c r="S15" s="1441">
        <v>39000</v>
      </c>
      <c r="T15" s="1441" t="s">
        <v>2295</v>
      </c>
      <c r="U15" s="1437" t="s">
        <v>638</v>
      </c>
      <c r="V15" s="1556"/>
      <c r="W15" s="1540">
        <f t="shared" si="0"/>
        <v>0</v>
      </c>
    </row>
    <row r="16" spans="1:23" s="1442" customFormat="1" ht="95" customHeight="1">
      <c r="A16" s="925" t="s">
        <v>1674</v>
      </c>
      <c r="B16" s="1124" t="str">
        <f>VLOOKUP(A16,'25-VPI-I-095'!L:N,3,0)</f>
        <v>BOLT-1/2"x1 1/2"LG-A307(1B+1N+1W)-HDG</v>
      </c>
      <c r="C16" s="925" t="s">
        <v>1675</v>
      </c>
      <c r="D16" s="925" t="s">
        <v>1817</v>
      </c>
      <c r="E16" s="1554" t="s">
        <v>1953</v>
      </c>
      <c r="F16" s="925" t="s">
        <v>1665</v>
      </c>
      <c r="G16" s="1541">
        <v>512</v>
      </c>
      <c r="H16" s="925">
        <f>VLOOKUP(A16,'25-VPI-I-095'!L:DG,95,0)</f>
        <v>512</v>
      </c>
      <c r="I16" s="1439" t="s">
        <v>416</v>
      </c>
      <c r="J16" s="1439" t="s">
        <v>416</v>
      </c>
      <c r="K16" s="1439" t="s">
        <v>416</v>
      </c>
      <c r="L16" s="1555" t="s">
        <v>930</v>
      </c>
      <c r="M16" s="1441">
        <v>14400</v>
      </c>
      <c r="N16" s="1441">
        <v>7372800</v>
      </c>
      <c r="O16" s="1441" t="s">
        <v>930</v>
      </c>
      <c r="P16" s="1621">
        <v>0.6</v>
      </c>
      <c r="Q16" s="1439" t="s">
        <v>416</v>
      </c>
      <c r="R16" s="1441" t="s">
        <v>930</v>
      </c>
      <c r="S16" s="1441">
        <v>18000</v>
      </c>
      <c r="T16" s="1441" t="s">
        <v>2296</v>
      </c>
      <c r="U16" s="1437" t="s">
        <v>638</v>
      </c>
      <c r="V16" s="1556"/>
      <c r="W16" s="1540">
        <f t="shared" si="0"/>
        <v>0</v>
      </c>
    </row>
    <row r="17" spans="1:23" s="1442" customFormat="1" ht="95" customHeight="1">
      <c r="A17" s="925" t="s">
        <v>1676</v>
      </c>
      <c r="B17" s="1124" t="str">
        <f>VLOOKUP(A17,'25-VPI-I-095'!L:N,3,0)</f>
        <v>BOLT-1/2"x1 3/4"LG-A307(1B+1N+1W)-HDG</v>
      </c>
      <c r="C17" s="925" t="s">
        <v>1677</v>
      </c>
      <c r="D17" s="925" t="s">
        <v>1817</v>
      </c>
      <c r="E17" s="1554" t="s">
        <v>1953</v>
      </c>
      <c r="F17" s="925" t="s">
        <v>1665</v>
      </c>
      <c r="G17" s="1541">
        <v>44</v>
      </c>
      <c r="H17" s="925">
        <f>VLOOKUP(A17,'25-VPI-I-095'!L:DG,95,0)</f>
        <v>44</v>
      </c>
      <c r="I17" s="1439" t="s">
        <v>416</v>
      </c>
      <c r="J17" s="1439" t="s">
        <v>416</v>
      </c>
      <c r="K17" s="1439" t="s">
        <v>416</v>
      </c>
      <c r="L17" s="1555" t="s">
        <v>930</v>
      </c>
      <c r="M17" s="1441">
        <v>15200</v>
      </c>
      <c r="N17" s="1441">
        <v>668800</v>
      </c>
      <c r="O17" s="1441" t="s">
        <v>930</v>
      </c>
      <c r="P17" s="1621">
        <v>0.62</v>
      </c>
      <c r="Q17" s="1439" t="s">
        <v>416</v>
      </c>
      <c r="R17" s="1441" t="s">
        <v>930</v>
      </c>
      <c r="S17" s="1441">
        <v>19000</v>
      </c>
      <c r="T17" s="1441" t="s">
        <v>2296</v>
      </c>
      <c r="U17" s="1437" t="s">
        <v>638</v>
      </c>
      <c r="V17" s="1556"/>
      <c r="W17" s="1540">
        <f t="shared" si="0"/>
        <v>0</v>
      </c>
    </row>
    <row r="18" spans="1:23" s="1442" customFormat="1" ht="97.5" customHeight="1">
      <c r="A18" s="925" t="s">
        <v>1678</v>
      </c>
      <c r="B18" s="1124" t="str">
        <f>VLOOKUP(A18,'25-VPI-I-095'!L:N,3,0)</f>
        <v>BOLT-1/2"x3 1/4"LG(1B+1N+1W)-A307-HDG</v>
      </c>
      <c r="C18" s="925" t="s">
        <v>1679</v>
      </c>
      <c r="D18" s="925" t="s">
        <v>1817</v>
      </c>
      <c r="E18" s="1554" t="s">
        <v>1953</v>
      </c>
      <c r="F18" s="925" t="s">
        <v>1665</v>
      </c>
      <c r="G18" s="1541">
        <v>32</v>
      </c>
      <c r="H18" s="925">
        <f>VLOOKUP(A18,'25-VPI-I-095'!L:DG,95,0)</f>
        <v>32</v>
      </c>
      <c r="I18" s="1439" t="s">
        <v>416</v>
      </c>
      <c r="J18" s="1439" t="s">
        <v>416</v>
      </c>
      <c r="K18" s="1439" t="s">
        <v>416</v>
      </c>
      <c r="L18" s="1555" t="s">
        <v>930</v>
      </c>
      <c r="M18" s="1441">
        <v>22400</v>
      </c>
      <c r="N18" s="1441">
        <v>716800</v>
      </c>
      <c r="O18" s="1441" t="s">
        <v>930</v>
      </c>
      <c r="P18" s="1621">
        <v>0.87</v>
      </c>
      <c r="Q18" s="1439" t="s">
        <v>416</v>
      </c>
      <c r="R18" s="1441" t="s">
        <v>930</v>
      </c>
      <c r="S18" s="1441">
        <v>28000</v>
      </c>
      <c r="T18" s="1441" t="s">
        <v>2297</v>
      </c>
      <c r="U18" s="1437" t="s">
        <v>638</v>
      </c>
      <c r="V18" s="1556"/>
      <c r="W18" s="1540">
        <f t="shared" si="0"/>
        <v>0</v>
      </c>
    </row>
    <row r="19" spans="1:23" s="1442" customFormat="1" ht="91.5" customHeight="1">
      <c r="A19" s="925" t="s">
        <v>1680</v>
      </c>
      <c r="B19" s="1124" t="str">
        <f>VLOOKUP(A19,'25-VPI-I-095'!L:N,3,0)</f>
        <v>BOLT-1/2"x3 1/4"LG-A307(1B+1N+1W)-HDG</v>
      </c>
      <c r="C19" s="925" t="s">
        <v>1681</v>
      </c>
      <c r="D19" s="925" t="s">
        <v>1817</v>
      </c>
      <c r="E19" s="1554" t="s">
        <v>1953</v>
      </c>
      <c r="F19" s="925" t="s">
        <v>1665</v>
      </c>
      <c r="G19" s="1541">
        <v>32</v>
      </c>
      <c r="H19" s="925">
        <f>VLOOKUP(A19,'25-VPI-I-095'!L:DG,95,0)</f>
        <v>32</v>
      </c>
      <c r="I19" s="1439" t="s">
        <v>416</v>
      </c>
      <c r="J19" s="1439" t="s">
        <v>416</v>
      </c>
      <c r="K19" s="1439" t="s">
        <v>416</v>
      </c>
      <c r="L19" s="1555" t="s">
        <v>930</v>
      </c>
      <c r="M19" s="1441">
        <v>22400</v>
      </c>
      <c r="N19" s="1441">
        <v>716800</v>
      </c>
      <c r="O19" s="1441" t="s">
        <v>930</v>
      </c>
      <c r="P19" s="1621">
        <v>0.87</v>
      </c>
      <c r="Q19" s="1439" t="s">
        <v>416</v>
      </c>
      <c r="R19" s="1441" t="s">
        <v>930</v>
      </c>
      <c r="S19" s="1441">
        <v>28000</v>
      </c>
      <c r="T19" s="1441" t="s">
        <v>2297</v>
      </c>
      <c r="U19" s="1437" t="s">
        <v>638</v>
      </c>
      <c r="V19" s="1556"/>
      <c r="W19" s="1540">
        <f t="shared" si="0"/>
        <v>0</v>
      </c>
    </row>
    <row r="20" spans="1:23" s="1442" customFormat="1" ht="65" customHeight="1">
      <c r="A20" s="925" t="s">
        <v>1682</v>
      </c>
      <c r="B20" s="1124" t="str">
        <f>VLOOKUP(A20,'25-VPI-I-095'!L:N,3,0)</f>
        <v>BOLT-3/4" x 2"LG-A193-A479-TP310S</v>
      </c>
      <c r="C20" s="925" t="s">
        <v>1684</v>
      </c>
      <c r="D20" s="925" t="s">
        <v>1685</v>
      </c>
      <c r="E20" s="1554" t="s">
        <v>1953</v>
      </c>
      <c r="F20" s="925" t="s">
        <v>1476</v>
      </c>
      <c r="G20" s="1541">
        <v>20</v>
      </c>
      <c r="H20" s="925">
        <f>VLOOKUP(A20,'25-VPI-I-095'!L:DG,95,0)</f>
        <v>20</v>
      </c>
      <c r="I20" s="1439" t="s">
        <v>416</v>
      </c>
      <c r="J20" s="1439" t="s">
        <v>416</v>
      </c>
      <c r="K20" s="1439" t="s">
        <v>416</v>
      </c>
      <c r="L20" s="1555" t="s">
        <v>930</v>
      </c>
      <c r="M20" s="1441">
        <v>952400</v>
      </c>
      <c r="N20" s="1441">
        <v>20222000</v>
      </c>
      <c r="O20" s="1441" t="s">
        <v>930</v>
      </c>
      <c r="P20" s="1621">
        <v>8.8699999999999992</v>
      </c>
      <c r="Q20" s="1439" t="s">
        <v>416</v>
      </c>
      <c r="R20" s="1441" t="s">
        <v>972</v>
      </c>
      <c r="S20" s="1439" t="s">
        <v>416</v>
      </c>
      <c r="T20" s="1441" t="s">
        <v>416</v>
      </c>
      <c r="U20" s="1437" t="s">
        <v>638</v>
      </c>
      <c r="V20" s="1556"/>
      <c r="W20" s="1540">
        <f t="shared" si="0"/>
        <v>0</v>
      </c>
    </row>
    <row r="21" spans="1:23" s="1442" customFormat="1" ht="65" customHeight="1">
      <c r="A21" s="925" t="s">
        <v>1686</v>
      </c>
      <c r="B21" s="1124" t="str">
        <f>VLOOKUP(A21,'25-VPI-I-095'!L:N,3,0)</f>
        <v>BOLT-3/4"x 1 3/4"LG-A307-BLACK</v>
      </c>
      <c r="C21" s="925" t="s">
        <v>1687</v>
      </c>
      <c r="D21" s="925" t="s">
        <v>888</v>
      </c>
      <c r="E21" s="1554" t="s">
        <v>1953</v>
      </c>
      <c r="F21" s="925" t="s">
        <v>1476</v>
      </c>
      <c r="G21" s="1541">
        <v>856</v>
      </c>
      <c r="H21" s="925">
        <f>VLOOKUP(A21,'25-VPI-I-095'!L:DG,95,0)</f>
        <v>856</v>
      </c>
      <c r="I21" s="1439" t="s">
        <v>416</v>
      </c>
      <c r="J21" s="1439" t="s">
        <v>416</v>
      </c>
      <c r="K21" s="1439" t="s">
        <v>416</v>
      </c>
      <c r="L21" s="1555" t="s">
        <v>930</v>
      </c>
      <c r="M21" s="1441">
        <v>16800</v>
      </c>
      <c r="N21" s="1441">
        <v>14380800</v>
      </c>
      <c r="O21" s="1441" t="s">
        <v>930</v>
      </c>
      <c r="P21" s="1621">
        <v>0.74</v>
      </c>
      <c r="Q21" s="1439" t="s">
        <v>416</v>
      </c>
      <c r="R21" s="1441" t="s">
        <v>930</v>
      </c>
      <c r="S21" s="1441">
        <v>20000</v>
      </c>
      <c r="T21" s="1441" t="s">
        <v>2298</v>
      </c>
      <c r="U21" s="1437" t="s">
        <v>638</v>
      </c>
      <c r="V21" s="1556"/>
      <c r="W21" s="1540">
        <f t="shared" si="0"/>
        <v>0</v>
      </c>
    </row>
    <row r="22" spans="1:23" s="1442" customFormat="1" ht="65" customHeight="1">
      <c r="A22" s="925" t="s">
        <v>1688</v>
      </c>
      <c r="B22" s="1124" t="str">
        <f>VLOOKUP(A22,'25-VPI-I-095'!L:N,3,0)</f>
        <v>BOLT-3/4"x 1 3/4"LG-A325-BLACK</v>
      </c>
      <c r="C22" s="925" t="s">
        <v>1689</v>
      </c>
      <c r="D22" s="925" t="s">
        <v>1669</v>
      </c>
      <c r="E22" s="1554" t="s">
        <v>1953</v>
      </c>
      <c r="F22" s="925" t="s">
        <v>1476</v>
      </c>
      <c r="G22" s="1541">
        <v>238</v>
      </c>
      <c r="H22" s="925">
        <f>VLOOKUP(A22,'25-VPI-I-095'!L:DG,95,0)</f>
        <v>238</v>
      </c>
      <c r="I22" s="1439" t="s">
        <v>416</v>
      </c>
      <c r="J22" s="1439" t="s">
        <v>416</v>
      </c>
      <c r="K22" s="1439" t="s">
        <v>416</v>
      </c>
      <c r="L22" s="1555" t="s">
        <v>930</v>
      </c>
      <c r="M22" s="1441">
        <v>20000</v>
      </c>
      <c r="N22" s="1441">
        <v>4760000</v>
      </c>
      <c r="O22" s="1441" t="s">
        <v>930</v>
      </c>
      <c r="P22" s="1621">
        <v>0.84</v>
      </c>
      <c r="Q22" s="1439" t="s">
        <v>416</v>
      </c>
      <c r="R22" s="1441" t="s">
        <v>930</v>
      </c>
      <c r="S22" s="1441">
        <v>25000</v>
      </c>
      <c r="T22" s="1441" t="s">
        <v>2294</v>
      </c>
      <c r="U22" s="1437" t="s">
        <v>638</v>
      </c>
      <c r="V22" s="1556"/>
      <c r="W22" s="1540">
        <f t="shared" si="0"/>
        <v>0</v>
      </c>
    </row>
    <row r="23" spans="1:23" s="1442" customFormat="1" ht="65" customHeight="1">
      <c r="A23" s="925" t="s">
        <v>1690</v>
      </c>
      <c r="B23" s="1124" t="str">
        <f>VLOOKUP(A23,'25-VPI-I-095'!L:N,3,0)</f>
        <v>BOLT-3/4"x 2 1/2"LG-A325-HDG</v>
      </c>
      <c r="C23" s="925" t="s">
        <v>1691</v>
      </c>
      <c r="D23" s="925" t="s">
        <v>1673</v>
      </c>
      <c r="E23" s="1554" t="s">
        <v>1953</v>
      </c>
      <c r="F23" s="925" t="s">
        <v>1476</v>
      </c>
      <c r="G23" s="1541">
        <v>1004</v>
      </c>
      <c r="H23" s="925">
        <f>VLOOKUP(A23,'25-VPI-I-095'!L:DG,95,0)</f>
        <v>1004</v>
      </c>
      <c r="I23" s="1439" t="s">
        <v>416</v>
      </c>
      <c r="J23" s="1439" t="s">
        <v>416</v>
      </c>
      <c r="K23" s="1439" t="s">
        <v>416</v>
      </c>
      <c r="L23" s="1555" t="s">
        <v>930</v>
      </c>
      <c r="M23" s="1441">
        <v>25600</v>
      </c>
      <c r="N23" s="1441">
        <v>25702400</v>
      </c>
      <c r="O23" s="1441" t="s">
        <v>930</v>
      </c>
      <c r="P23" s="1621">
        <v>1.04</v>
      </c>
      <c r="Q23" s="1439" t="s">
        <v>416</v>
      </c>
      <c r="R23" s="1441" t="s">
        <v>930</v>
      </c>
      <c r="S23" s="1441">
        <v>18000</v>
      </c>
      <c r="T23" s="1441" t="s">
        <v>2299</v>
      </c>
      <c r="U23" s="1437" t="s">
        <v>638</v>
      </c>
      <c r="V23" s="1556"/>
      <c r="W23" s="1540">
        <f t="shared" si="0"/>
        <v>0</v>
      </c>
    </row>
    <row r="24" spans="1:23" s="1442" customFormat="1" ht="65" customHeight="1">
      <c r="A24" s="925" t="s">
        <v>1692</v>
      </c>
      <c r="B24" s="1124" t="str">
        <f>VLOOKUP(A24,'25-VPI-I-095'!L:N,3,0)</f>
        <v>BOLT-3/4"x 2"LG-A193-A479-TP309S</v>
      </c>
      <c r="C24" s="925" t="s">
        <v>1693</v>
      </c>
      <c r="D24" s="925" t="s">
        <v>1694</v>
      </c>
      <c r="E24" s="1554" t="s">
        <v>1953</v>
      </c>
      <c r="F24" s="925" t="s">
        <v>1476</v>
      </c>
      <c r="G24" s="1541">
        <v>40</v>
      </c>
      <c r="H24" s="925">
        <f>VLOOKUP(A24,'25-VPI-I-095'!L:DG,95,0)</f>
        <v>40</v>
      </c>
      <c r="I24" s="1439" t="s">
        <v>416</v>
      </c>
      <c r="J24" s="1439" t="s">
        <v>416</v>
      </c>
      <c r="K24" s="1439" t="s">
        <v>416</v>
      </c>
      <c r="L24" s="1555" t="s">
        <v>930</v>
      </c>
      <c r="M24" s="1441">
        <v>952400</v>
      </c>
      <c r="N24" s="1441">
        <v>40444000</v>
      </c>
      <c r="O24" s="1441" t="s">
        <v>930</v>
      </c>
      <c r="P24" s="1621">
        <v>8.8699999999999992</v>
      </c>
      <c r="Q24" s="1439" t="s">
        <v>416</v>
      </c>
      <c r="R24" s="1441" t="s">
        <v>972</v>
      </c>
      <c r="S24" s="1439" t="s">
        <v>416</v>
      </c>
      <c r="T24" s="1441" t="s">
        <v>416</v>
      </c>
      <c r="U24" s="1437" t="s">
        <v>638</v>
      </c>
      <c r="V24" s="1556"/>
      <c r="W24" s="1540">
        <f t="shared" si="0"/>
        <v>0</v>
      </c>
    </row>
    <row r="25" spans="1:23" s="1442" customFormat="1" ht="65" customHeight="1">
      <c r="A25" s="925" t="s">
        <v>1695</v>
      </c>
      <c r="B25" s="1124" t="str">
        <f>VLOOKUP(A25,'25-VPI-I-095'!L:N,3,0)</f>
        <v>BOLT-3/4"x 2"LG-A193-A479-TP310S</v>
      </c>
      <c r="C25" s="925" t="s">
        <v>1696</v>
      </c>
      <c r="D25" s="925" t="s">
        <v>1685</v>
      </c>
      <c r="E25" s="1554" t="s">
        <v>1953</v>
      </c>
      <c r="F25" s="925" t="s">
        <v>1476</v>
      </c>
      <c r="G25" s="1541">
        <v>20</v>
      </c>
      <c r="H25" s="925">
        <f>VLOOKUP(A25,'25-VPI-I-095'!L:DG,95,0)</f>
        <v>20</v>
      </c>
      <c r="I25" s="1439" t="s">
        <v>416</v>
      </c>
      <c r="J25" s="1439" t="s">
        <v>416</v>
      </c>
      <c r="K25" s="1439" t="s">
        <v>416</v>
      </c>
      <c r="L25" s="1555" t="s">
        <v>930</v>
      </c>
      <c r="M25" s="1441">
        <v>952400</v>
      </c>
      <c r="N25" s="1441">
        <v>20222000</v>
      </c>
      <c r="O25" s="1441" t="s">
        <v>930</v>
      </c>
      <c r="P25" s="1621">
        <v>8.8699999999999992</v>
      </c>
      <c r="Q25" s="1439" t="s">
        <v>416</v>
      </c>
      <c r="R25" s="1441" t="s">
        <v>972</v>
      </c>
      <c r="S25" s="1439" t="s">
        <v>416</v>
      </c>
      <c r="T25" s="1441" t="s">
        <v>416</v>
      </c>
      <c r="U25" s="1437" t="s">
        <v>638</v>
      </c>
      <c r="V25" s="1556"/>
      <c r="W25" s="1540">
        <f t="shared" si="0"/>
        <v>0</v>
      </c>
    </row>
    <row r="26" spans="1:23" s="1442" customFormat="1" ht="65" customHeight="1">
      <c r="A26" s="925" t="s">
        <v>1697</v>
      </c>
      <c r="B26" s="1124" t="str">
        <f>VLOOKUP(A26,'25-VPI-I-095'!L:N,3,0)</f>
        <v>BOLT-3/4"x 2"LG-A193B8</v>
      </c>
      <c r="C26" s="925" t="s">
        <v>1698</v>
      </c>
      <c r="D26" s="925" t="s">
        <v>1664</v>
      </c>
      <c r="E26" s="1554" t="s">
        <v>1953</v>
      </c>
      <c r="F26" s="925" t="s">
        <v>1476</v>
      </c>
      <c r="G26" s="1541">
        <v>160</v>
      </c>
      <c r="H26" s="925">
        <f>VLOOKUP(A26,'25-VPI-I-095'!L:DG,95,0)</f>
        <v>160</v>
      </c>
      <c r="I26" s="1439" t="s">
        <v>416</v>
      </c>
      <c r="J26" s="1439" t="s">
        <v>416</v>
      </c>
      <c r="K26" s="1439" t="s">
        <v>416</v>
      </c>
      <c r="L26" s="1555" t="s">
        <v>930</v>
      </c>
      <c r="M26" s="1441">
        <v>73600</v>
      </c>
      <c r="N26" s="1441">
        <v>11776000</v>
      </c>
      <c r="O26" s="1441" t="s">
        <v>930</v>
      </c>
      <c r="P26" s="1621">
        <v>4.28</v>
      </c>
      <c r="Q26" s="1439" t="s">
        <v>416</v>
      </c>
      <c r="R26" s="1441" t="s">
        <v>930</v>
      </c>
      <c r="S26" s="1441">
        <v>48000</v>
      </c>
      <c r="T26" s="1441" t="s">
        <v>2300</v>
      </c>
      <c r="U26" s="1437" t="s">
        <v>638</v>
      </c>
      <c r="V26" s="1556"/>
      <c r="W26" s="1540">
        <f t="shared" si="0"/>
        <v>0</v>
      </c>
    </row>
    <row r="27" spans="1:23" s="1442" customFormat="1" ht="65" customHeight="1">
      <c r="A27" s="925" t="s">
        <v>1699</v>
      </c>
      <c r="B27" s="1124" t="str">
        <f>VLOOKUP(A27,'25-VPI-I-095'!L:N,3,0)</f>
        <v>BOLT-3/4"x 2"LG-A325-HDG</v>
      </c>
      <c r="C27" s="925" t="s">
        <v>1700</v>
      </c>
      <c r="D27" s="925" t="s">
        <v>1673</v>
      </c>
      <c r="E27" s="1554" t="s">
        <v>1953</v>
      </c>
      <c r="F27" s="925" t="s">
        <v>1476</v>
      </c>
      <c r="G27" s="1541">
        <v>80</v>
      </c>
      <c r="H27" s="925">
        <f>VLOOKUP(A27,'25-VPI-I-095'!L:DG,95,0)</f>
        <v>80</v>
      </c>
      <c r="I27" s="1439" t="s">
        <v>416</v>
      </c>
      <c r="J27" s="1439" t="s">
        <v>416</v>
      </c>
      <c r="K27" s="1439" t="s">
        <v>416</v>
      </c>
      <c r="L27" s="1555" t="s">
        <v>930</v>
      </c>
      <c r="M27" s="1441">
        <v>24000</v>
      </c>
      <c r="N27" s="1441">
        <v>1920000</v>
      </c>
      <c r="O27" s="1441" t="s">
        <v>930</v>
      </c>
      <c r="P27" s="1621">
        <v>0.99</v>
      </c>
      <c r="Q27" s="1439" t="s">
        <v>416</v>
      </c>
      <c r="R27" s="1441" t="s">
        <v>930</v>
      </c>
      <c r="S27" s="1441">
        <v>12000</v>
      </c>
      <c r="T27" s="1441" t="s">
        <v>2301</v>
      </c>
      <c r="U27" s="1437" t="s">
        <v>638</v>
      </c>
      <c r="V27" s="1556"/>
      <c r="W27" s="1540">
        <f t="shared" si="0"/>
        <v>0</v>
      </c>
    </row>
    <row r="28" spans="1:23" s="1442" customFormat="1" ht="65" customHeight="1">
      <c r="A28" s="925" t="s">
        <v>1701</v>
      </c>
      <c r="B28" s="1124" t="str">
        <f>VLOOKUP(A28,'25-VPI-I-095'!L:N,3,0)</f>
        <v>BOLT-3/4"x1 1/2"LG-A307-BLACK</v>
      </c>
      <c r="C28" s="925" t="s">
        <v>1702</v>
      </c>
      <c r="D28" s="925" t="s">
        <v>888</v>
      </c>
      <c r="E28" s="1554" t="s">
        <v>1953</v>
      </c>
      <c r="F28" s="925" t="s">
        <v>1476</v>
      </c>
      <c r="G28" s="1541">
        <v>132</v>
      </c>
      <c r="H28" s="925">
        <f>VLOOKUP(A28,'25-VPI-I-095'!L:DG,95,0)</f>
        <v>132</v>
      </c>
      <c r="I28" s="1439" t="s">
        <v>416</v>
      </c>
      <c r="J28" s="1439" t="s">
        <v>416</v>
      </c>
      <c r="K28" s="1439" t="s">
        <v>416</v>
      </c>
      <c r="L28" s="1555" t="s">
        <v>930</v>
      </c>
      <c r="M28" s="1441">
        <v>16000</v>
      </c>
      <c r="N28" s="1441">
        <v>2112000</v>
      </c>
      <c r="O28" s="1441" t="s">
        <v>930</v>
      </c>
      <c r="P28" s="1621">
        <v>0.61</v>
      </c>
      <c r="Q28" s="1439" t="s">
        <v>416</v>
      </c>
      <c r="R28" s="1441" t="s">
        <v>930</v>
      </c>
      <c r="S28" s="1441">
        <v>15000</v>
      </c>
      <c r="T28" s="1441" t="s">
        <v>2302</v>
      </c>
      <c r="U28" s="1437" t="s">
        <v>638</v>
      </c>
      <c r="V28" s="1556"/>
      <c r="W28" s="1540">
        <f t="shared" si="0"/>
        <v>0</v>
      </c>
    </row>
    <row r="29" spans="1:23" s="1442" customFormat="1" ht="65" customHeight="1">
      <c r="A29" s="925" t="s">
        <v>1703</v>
      </c>
      <c r="B29" s="1124" t="str">
        <f>VLOOKUP(A29,'25-VPI-I-095'!L:N,3,0)</f>
        <v>BOLT-3/4"x1 3/4"LG-A307-BLACK</v>
      </c>
      <c r="C29" s="925" t="s">
        <v>1704</v>
      </c>
      <c r="D29" s="925" t="s">
        <v>888</v>
      </c>
      <c r="E29" s="1554" t="s">
        <v>1953</v>
      </c>
      <c r="F29" s="925" t="s">
        <v>1476</v>
      </c>
      <c r="G29" s="1541">
        <v>546</v>
      </c>
      <c r="H29" s="925">
        <f>VLOOKUP(A29,'25-VPI-I-095'!L:DG,95,0)</f>
        <v>546</v>
      </c>
      <c r="I29" s="1439" t="s">
        <v>416</v>
      </c>
      <c r="J29" s="1439" t="s">
        <v>416</v>
      </c>
      <c r="K29" s="1439" t="s">
        <v>416</v>
      </c>
      <c r="L29" s="1555" t="s">
        <v>930</v>
      </c>
      <c r="M29" s="1441">
        <v>16800</v>
      </c>
      <c r="N29" s="1441">
        <v>9172800</v>
      </c>
      <c r="O29" s="1441" t="s">
        <v>930</v>
      </c>
      <c r="P29" s="1621">
        <v>0.74</v>
      </c>
      <c r="Q29" s="1439" t="s">
        <v>416</v>
      </c>
      <c r="R29" s="1441" t="s">
        <v>930</v>
      </c>
      <c r="S29" s="1441">
        <v>20000</v>
      </c>
      <c r="T29" s="1441" t="s">
        <v>2303</v>
      </c>
      <c r="U29" s="1437" t="s">
        <v>638</v>
      </c>
      <c r="V29" s="1556"/>
      <c r="W29" s="1540">
        <f t="shared" si="0"/>
        <v>0</v>
      </c>
    </row>
    <row r="30" spans="1:23" s="1442" customFormat="1" ht="65" customHeight="1">
      <c r="A30" s="925" t="s">
        <v>1705</v>
      </c>
      <c r="B30" s="1124" t="str">
        <f>VLOOKUP(A30,'25-VPI-I-095'!L:N,3,0)</f>
        <v>BOLT-3/4"x2 1/2"LG(1B+1N+2W)-A325N-HDG</v>
      </c>
      <c r="C30" s="925" t="s">
        <v>1706</v>
      </c>
      <c r="D30" s="925" t="s">
        <v>1818</v>
      </c>
      <c r="E30" s="1554" t="s">
        <v>1953</v>
      </c>
      <c r="F30" s="925" t="s">
        <v>1665</v>
      </c>
      <c r="G30" s="1541">
        <v>132</v>
      </c>
      <c r="H30" s="925">
        <f>VLOOKUP(A30,'25-VPI-I-095'!L:DG,95,0)</f>
        <v>132</v>
      </c>
      <c r="I30" s="1439" t="s">
        <v>416</v>
      </c>
      <c r="J30" s="1439" t="s">
        <v>416</v>
      </c>
      <c r="K30" s="1439" t="s">
        <v>416</v>
      </c>
      <c r="L30" s="1555" t="s">
        <v>930</v>
      </c>
      <c r="M30" s="1441">
        <v>42400</v>
      </c>
      <c r="N30" s="1441">
        <v>5596800</v>
      </c>
      <c r="O30" s="1441" t="s">
        <v>930</v>
      </c>
      <c r="P30" s="1621">
        <v>1.48</v>
      </c>
      <c r="Q30" s="1439" t="s">
        <v>416</v>
      </c>
      <c r="R30" s="1441" t="s">
        <v>930</v>
      </c>
      <c r="S30" s="1441">
        <v>45000</v>
      </c>
      <c r="T30" s="1441" t="s">
        <v>2304</v>
      </c>
      <c r="U30" s="1437" t="s">
        <v>638</v>
      </c>
      <c r="V30" s="1556"/>
      <c r="W30" s="1540">
        <f t="shared" si="0"/>
        <v>0</v>
      </c>
    </row>
    <row r="31" spans="1:23" s="1442" customFormat="1" ht="65" customHeight="1">
      <c r="A31" s="925" t="s">
        <v>1707</v>
      </c>
      <c r="B31" s="1124" t="str">
        <f>VLOOKUP(A31,'25-VPI-I-095'!L:N,3,0)</f>
        <v>BOLT-3/4"x2"LG-A307-BLACK</v>
      </c>
      <c r="C31" s="925" t="s">
        <v>1708</v>
      </c>
      <c r="D31" s="925" t="s">
        <v>888</v>
      </c>
      <c r="E31" s="1554" t="s">
        <v>1953</v>
      </c>
      <c r="F31" s="925" t="s">
        <v>1476</v>
      </c>
      <c r="G31" s="1541">
        <v>260</v>
      </c>
      <c r="H31" s="925">
        <f>VLOOKUP(A31,'25-VPI-I-095'!L:DG,95,0)</f>
        <v>260</v>
      </c>
      <c r="I31" s="1439" t="s">
        <v>416</v>
      </c>
      <c r="J31" s="1439" t="s">
        <v>416</v>
      </c>
      <c r="K31" s="1439" t="s">
        <v>416</v>
      </c>
      <c r="L31" s="1555" t="s">
        <v>930</v>
      </c>
      <c r="M31" s="1441">
        <v>20000</v>
      </c>
      <c r="N31" s="1441">
        <v>5200000</v>
      </c>
      <c r="O31" s="1441" t="s">
        <v>930</v>
      </c>
      <c r="P31" s="1621">
        <v>0.57999999999999996</v>
      </c>
      <c r="Q31" s="1439" t="s">
        <v>416</v>
      </c>
      <c r="R31" s="1441" t="s">
        <v>930</v>
      </c>
      <c r="S31" s="1441">
        <v>22000</v>
      </c>
      <c r="T31" s="1441" t="s">
        <v>2305</v>
      </c>
      <c r="U31" s="1437" t="s">
        <v>638</v>
      </c>
      <c r="V31" s="1556"/>
      <c r="W31" s="1540">
        <f t="shared" si="0"/>
        <v>0</v>
      </c>
    </row>
    <row r="32" spans="1:23" s="1442" customFormat="1" ht="65" customHeight="1">
      <c r="A32" s="925" t="s">
        <v>1709</v>
      </c>
      <c r="B32" s="1124" t="str">
        <f>VLOOKUP(A32,'25-VPI-I-095'!L:N,3,0)</f>
        <v>BOLT-3/4"x3 3/4"LG(1B+1N+2W)-A25N-HDG</v>
      </c>
      <c r="C32" s="925" t="s">
        <v>1710</v>
      </c>
      <c r="D32" s="925" t="s">
        <v>1818</v>
      </c>
      <c r="E32" s="1554" t="s">
        <v>1953</v>
      </c>
      <c r="F32" s="925" t="s">
        <v>1665</v>
      </c>
      <c r="G32" s="1541">
        <v>142</v>
      </c>
      <c r="H32" s="925">
        <f>VLOOKUP(A32,'25-VPI-I-095'!L:DG,95,0)</f>
        <v>142</v>
      </c>
      <c r="I32" s="1439" t="s">
        <v>416</v>
      </c>
      <c r="J32" s="1439" t="s">
        <v>416</v>
      </c>
      <c r="K32" s="1439" t="s">
        <v>416</v>
      </c>
      <c r="L32" s="1555" t="s">
        <v>930</v>
      </c>
      <c r="M32" s="1441">
        <v>56800</v>
      </c>
      <c r="N32" s="1441">
        <v>8065600</v>
      </c>
      <c r="O32" s="1441" t="s">
        <v>930</v>
      </c>
      <c r="P32" s="1621">
        <v>1.76</v>
      </c>
      <c r="Q32" s="1439" t="s">
        <v>416</v>
      </c>
      <c r="R32" s="1441" t="s">
        <v>930</v>
      </c>
      <c r="S32" s="1441">
        <v>55000</v>
      </c>
      <c r="T32" s="1441" t="s">
        <v>2306</v>
      </c>
      <c r="U32" s="1437" t="s">
        <v>638</v>
      </c>
      <c r="V32" s="1556"/>
      <c r="W32" s="1540">
        <f t="shared" si="0"/>
        <v>0</v>
      </c>
    </row>
    <row r="33" spans="1:23" s="1442" customFormat="1" ht="87.5" customHeight="1">
      <c r="A33" s="925" t="s">
        <v>1711</v>
      </c>
      <c r="B33" s="1124" t="str">
        <f>VLOOKUP(A33,'25-VPI-I-095'!L:N,3,0)</f>
        <v>BOLT-3/8"x1 1/2"LG(1B+1N+2W)-A307-HDG</v>
      </c>
      <c r="C33" s="925" t="s">
        <v>1712</v>
      </c>
      <c r="D33" s="925" t="s">
        <v>1819</v>
      </c>
      <c r="E33" s="1554" t="s">
        <v>1953</v>
      </c>
      <c r="F33" s="925" t="s">
        <v>1665</v>
      </c>
      <c r="G33" s="1541">
        <v>2772</v>
      </c>
      <c r="H33" s="925">
        <f>VLOOKUP(A33,'25-VPI-I-095'!L:DG,95,0)</f>
        <v>2772</v>
      </c>
      <c r="I33" s="1439" t="s">
        <v>416</v>
      </c>
      <c r="J33" s="1439" t="s">
        <v>416</v>
      </c>
      <c r="K33" s="1439" t="s">
        <v>416</v>
      </c>
      <c r="L33" s="1555" t="s">
        <v>930</v>
      </c>
      <c r="M33" s="1441">
        <v>9600</v>
      </c>
      <c r="N33" s="1441">
        <v>26611200</v>
      </c>
      <c r="O33" s="1441" t="s">
        <v>930</v>
      </c>
      <c r="P33" s="1621">
        <v>0.61</v>
      </c>
      <c r="Q33" s="1439" t="s">
        <v>416</v>
      </c>
      <c r="R33" s="1441" t="s">
        <v>930</v>
      </c>
      <c r="S33" s="1441">
        <v>87000</v>
      </c>
      <c r="T33" s="1441" t="s">
        <v>2307</v>
      </c>
      <c r="U33" s="1437" t="s">
        <v>638</v>
      </c>
      <c r="V33" s="1556"/>
      <c r="W33" s="1540">
        <f t="shared" si="0"/>
        <v>0</v>
      </c>
    </row>
    <row r="34" spans="1:23" s="1442" customFormat="1" ht="90" customHeight="1">
      <c r="A34" s="925" t="s">
        <v>1713</v>
      </c>
      <c r="B34" s="1124" t="str">
        <f>VLOOKUP(A34,'25-VPI-I-095'!L:N,3,0)</f>
        <v>BOLT-5/8"x1 3/4"LG(1B+1N+1W+1TW)-A325N-HDG</v>
      </c>
      <c r="C34" s="925" t="s">
        <v>1715</v>
      </c>
      <c r="D34" s="925" t="s">
        <v>1818</v>
      </c>
      <c r="E34" s="1554" t="s">
        <v>1953</v>
      </c>
      <c r="F34" s="925" t="s">
        <v>1665</v>
      </c>
      <c r="G34" s="1541">
        <v>6</v>
      </c>
      <c r="H34" s="925">
        <f>VLOOKUP(A34,'25-VPI-I-095'!L:DG,95,0)</f>
        <v>6</v>
      </c>
      <c r="I34" s="1439" t="s">
        <v>416</v>
      </c>
      <c r="J34" s="1439" t="s">
        <v>416</v>
      </c>
      <c r="K34" s="1439" t="s">
        <v>416</v>
      </c>
      <c r="L34" s="1555" t="s">
        <v>930</v>
      </c>
      <c r="M34" s="1441">
        <v>48000</v>
      </c>
      <c r="N34" s="1441">
        <v>288000</v>
      </c>
      <c r="O34" s="1441" t="s">
        <v>930</v>
      </c>
      <c r="P34" s="1621">
        <v>1.06</v>
      </c>
      <c r="Q34" s="1439" t="s">
        <v>416</v>
      </c>
      <c r="R34" s="1441" t="s">
        <v>930</v>
      </c>
      <c r="S34" s="1441">
        <v>28000</v>
      </c>
      <c r="T34" s="1441" t="s">
        <v>2308</v>
      </c>
      <c r="U34" s="1437" t="s">
        <v>638</v>
      </c>
      <c r="V34" s="1556"/>
      <c r="W34" s="1540">
        <f t="shared" si="0"/>
        <v>0</v>
      </c>
    </row>
    <row r="35" spans="1:23" s="1442" customFormat="1" ht="65" customHeight="1">
      <c r="A35" s="925" t="s">
        <v>1716</v>
      </c>
      <c r="B35" s="1124" t="str">
        <f>VLOOKUP(A35,'25-VPI-I-095'!L:N,3,0)</f>
        <v>BOLT-5/8"x1 3/4"LG(1B+1N+2W)-A325N-HDG</v>
      </c>
      <c r="C35" s="925" t="s">
        <v>1717</v>
      </c>
      <c r="D35" s="925" t="s">
        <v>1818</v>
      </c>
      <c r="E35" s="1554" t="s">
        <v>1953</v>
      </c>
      <c r="F35" s="925" t="s">
        <v>1665</v>
      </c>
      <c r="G35" s="1541">
        <v>396</v>
      </c>
      <c r="H35" s="925">
        <f>VLOOKUP(A35,'25-VPI-I-095'!L:DG,95,0)</f>
        <v>396</v>
      </c>
      <c r="I35" s="1439" t="s">
        <v>416</v>
      </c>
      <c r="J35" s="1439" t="s">
        <v>416</v>
      </c>
      <c r="K35" s="1439" t="s">
        <v>416</v>
      </c>
      <c r="L35" s="1555" t="s">
        <v>930</v>
      </c>
      <c r="M35" s="1441">
        <v>26400</v>
      </c>
      <c r="N35" s="1441">
        <v>10454400</v>
      </c>
      <c r="O35" s="1441" t="s">
        <v>930</v>
      </c>
      <c r="P35" s="1621">
        <v>0.94</v>
      </c>
      <c r="Q35" s="1439" t="s">
        <v>416</v>
      </c>
      <c r="R35" s="1441" t="s">
        <v>930</v>
      </c>
      <c r="S35" s="1441">
        <v>27000</v>
      </c>
      <c r="T35" s="1441" t="s">
        <v>2306</v>
      </c>
      <c r="U35" s="1437" t="s">
        <v>638</v>
      </c>
      <c r="V35" s="1556"/>
      <c r="W35" s="1540">
        <f t="shared" si="0"/>
        <v>0</v>
      </c>
    </row>
    <row r="36" spans="1:23" s="1442" customFormat="1" ht="99" customHeight="1">
      <c r="A36" s="925" t="s">
        <v>1718</v>
      </c>
      <c r="B36" s="1124" t="str">
        <f>VLOOKUP(A36,'25-VPI-I-095'!L:N,3,0)</f>
        <v>BOLT-5/8"x2 1/4"LG(1B+1N+1W+1TW)-A325N-HDG</v>
      </c>
      <c r="C36" s="925" t="s">
        <v>1719</v>
      </c>
      <c r="D36" s="925" t="s">
        <v>1818</v>
      </c>
      <c r="E36" s="1554" t="s">
        <v>1953</v>
      </c>
      <c r="F36" s="925" t="s">
        <v>1665</v>
      </c>
      <c r="G36" s="1541">
        <v>820</v>
      </c>
      <c r="H36" s="925">
        <f>VLOOKUP(A36,'25-VPI-I-095'!L:DG,95,0)</f>
        <v>820</v>
      </c>
      <c r="I36" s="1439" t="s">
        <v>416</v>
      </c>
      <c r="J36" s="1439" t="s">
        <v>416</v>
      </c>
      <c r="K36" s="1439" t="s">
        <v>416</v>
      </c>
      <c r="L36" s="1555" t="s">
        <v>930</v>
      </c>
      <c r="M36" s="1441">
        <v>42400</v>
      </c>
      <c r="N36" s="1441">
        <v>34768000</v>
      </c>
      <c r="O36" s="1441" t="s">
        <v>930</v>
      </c>
      <c r="P36" s="1621">
        <v>1.1299999999999999</v>
      </c>
      <c r="Q36" s="1439" t="s">
        <v>416</v>
      </c>
      <c r="R36" s="1441" t="s">
        <v>930</v>
      </c>
      <c r="S36" s="1441">
        <v>29000</v>
      </c>
      <c r="T36" s="1441" t="s">
        <v>2308</v>
      </c>
      <c r="U36" s="1437" t="s">
        <v>638</v>
      </c>
      <c r="V36" s="1556"/>
      <c r="W36" s="1540">
        <f t="shared" si="0"/>
        <v>0</v>
      </c>
    </row>
    <row r="37" spans="1:23" s="1442" customFormat="1" ht="65" customHeight="1">
      <c r="A37" s="925" t="s">
        <v>1720</v>
      </c>
      <c r="B37" s="1124" t="str">
        <f>VLOOKUP(A37,'25-VPI-I-095'!L:N,3,0)</f>
        <v>BOLT-5/8"x2 1/4"LG(1B+1N+2W)-A325N-HDG</v>
      </c>
      <c r="C37" s="925" t="s">
        <v>1721</v>
      </c>
      <c r="D37" s="925" t="s">
        <v>1818</v>
      </c>
      <c r="E37" s="1554" t="s">
        <v>1953</v>
      </c>
      <c r="F37" s="925" t="s">
        <v>1665</v>
      </c>
      <c r="G37" s="1541">
        <v>36</v>
      </c>
      <c r="H37" s="925">
        <f>VLOOKUP(A37,'25-VPI-I-095'!L:DG,95,0)</f>
        <v>36</v>
      </c>
      <c r="I37" s="1439" t="s">
        <v>416</v>
      </c>
      <c r="J37" s="1439" t="s">
        <v>416</v>
      </c>
      <c r="K37" s="1439" t="s">
        <v>416</v>
      </c>
      <c r="L37" s="1555" t="s">
        <v>930</v>
      </c>
      <c r="M37" s="1441">
        <v>28800</v>
      </c>
      <c r="N37" s="1441">
        <v>1036800</v>
      </c>
      <c r="O37" s="1441" t="s">
        <v>930</v>
      </c>
      <c r="P37" s="1621">
        <v>1.22</v>
      </c>
      <c r="Q37" s="1439" t="s">
        <v>416</v>
      </c>
      <c r="R37" s="1441" t="s">
        <v>930</v>
      </c>
      <c r="S37" s="1441">
        <v>27000</v>
      </c>
      <c r="T37" s="1441" t="s">
        <v>2306</v>
      </c>
      <c r="U37" s="1437" t="s">
        <v>638</v>
      </c>
      <c r="V37" s="1556"/>
      <c r="W37" s="1540">
        <f t="shared" si="0"/>
        <v>0</v>
      </c>
    </row>
    <row r="38" spans="1:23" s="1442" customFormat="1" ht="96.5" customHeight="1">
      <c r="A38" s="925" t="s">
        <v>1722</v>
      </c>
      <c r="B38" s="1124" t="str">
        <f>VLOOKUP(A38,'25-VPI-I-095'!L:N,3,0)</f>
        <v>BOLT-5/8"x2"LG(1B+1N+1W+1TW)-A325N-HDG</v>
      </c>
      <c r="C38" s="925" t="s">
        <v>1723</v>
      </c>
      <c r="D38" s="925" t="s">
        <v>1818</v>
      </c>
      <c r="E38" s="1554" t="s">
        <v>1953</v>
      </c>
      <c r="F38" s="925" t="s">
        <v>1665</v>
      </c>
      <c r="G38" s="1541">
        <v>164</v>
      </c>
      <c r="H38" s="925">
        <f>VLOOKUP(A38,'25-VPI-I-095'!L:DG,95,0)</f>
        <v>164</v>
      </c>
      <c r="I38" s="1439" t="s">
        <v>416</v>
      </c>
      <c r="J38" s="1439" t="s">
        <v>416</v>
      </c>
      <c r="K38" s="1439" t="s">
        <v>416</v>
      </c>
      <c r="L38" s="1555" t="s">
        <v>930</v>
      </c>
      <c r="M38" s="1441">
        <v>40800</v>
      </c>
      <c r="N38" s="1441">
        <v>6691200</v>
      </c>
      <c r="O38" s="1441" t="s">
        <v>930</v>
      </c>
      <c r="P38" s="1621">
        <v>1.58</v>
      </c>
      <c r="Q38" s="1439" t="s">
        <v>416</v>
      </c>
      <c r="R38" s="1441" t="s">
        <v>930</v>
      </c>
      <c r="S38" s="1441">
        <v>28400</v>
      </c>
      <c r="T38" s="1441" t="s">
        <v>2308</v>
      </c>
      <c r="U38" s="1437" t="s">
        <v>638</v>
      </c>
      <c r="V38" s="1556"/>
      <c r="W38" s="1540">
        <f t="shared" si="0"/>
        <v>0</v>
      </c>
    </row>
    <row r="39" spans="1:23" s="1442" customFormat="1" ht="105" customHeight="1">
      <c r="A39" s="925" t="s">
        <v>1724</v>
      </c>
      <c r="B39" s="1124" t="str">
        <f>VLOOKUP(A39,'25-VPI-I-095'!L:N,3,0)</f>
        <v>BOLT-5/8"x2"LG(1B+1N+2W)-A325N-HDG</v>
      </c>
      <c r="C39" s="925" t="s">
        <v>1725</v>
      </c>
      <c r="D39" s="925" t="s">
        <v>1818</v>
      </c>
      <c r="E39" s="1554" t="s">
        <v>1953</v>
      </c>
      <c r="F39" s="925" t="s">
        <v>1665</v>
      </c>
      <c r="G39" s="1541">
        <v>4334</v>
      </c>
      <c r="H39" s="925">
        <f>VLOOKUP(A39,'25-VPI-I-095'!L:DG,95,0)</f>
        <v>4334</v>
      </c>
      <c r="I39" s="1439" t="s">
        <v>416</v>
      </c>
      <c r="J39" s="1439" t="s">
        <v>416</v>
      </c>
      <c r="K39" s="1439" t="s">
        <v>416</v>
      </c>
      <c r="L39" s="1555" t="s">
        <v>930</v>
      </c>
      <c r="M39" s="1441">
        <v>27200</v>
      </c>
      <c r="N39" s="1441">
        <v>117884800</v>
      </c>
      <c r="O39" s="1441" t="s">
        <v>930</v>
      </c>
      <c r="P39" s="1621">
        <v>0.97</v>
      </c>
      <c r="Q39" s="1439" t="s">
        <v>416</v>
      </c>
      <c r="R39" s="1441" t="s">
        <v>930</v>
      </c>
      <c r="S39" s="1441">
        <v>27000</v>
      </c>
      <c r="T39" s="1441" t="s">
        <v>2306</v>
      </c>
      <c r="U39" s="1437" t="s">
        <v>638</v>
      </c>
      <c r="V39" s="1556"/>
      <c r="W39" s="1540">
        <f t="shared" si="0"/>
        <v>0</v>
      </c>
    </row>
    <row r="40" spans="1:23" s="1442" customFormat="1" ht="65" customHeight="1">
      <c r="A40" s="925" t="s">
        <v>1726</v>
      </c>
      <c r="B40" s="1124" t="str">
        <f>VLOOKUP(A40,'25-VPI-I-095'!L:N,3,0)</f>
        <v>BOLT-5/8"x3 1/4"LG(1B+1N+2W)-A325N-HDG</v>
      </c>
      <c r="C40" s="925" t="s">
        <v>1727</v>
      </c>
      <c r="D40" s="925" t="s">
        <v>1818</v>
      </c>
      <c r="E40" s="1554" t="s">
        <v>1953</v>
      </c>
      <c r="F40" s="925" t="s">
        <v>1665</v>
      </c>
      <c r="G40" s="1541">
        <v>272</v>
      </c>
      <c r="H40" s="925">
        <f>VLOOKUP(A40,'25-VPI-I-095'!L:DG,95,0)</f>
        <v>272</v>
      </c>
      <c r="I40" s="1439" t="s">
        <v>416</v>
      </c>
      <c r="J40" s="1439" t="s">
        <v>416</v>
      </c>
      <c r="K40" s="1439" t="s">
        <v>416</v>
      </c>
      <c r="L40" s="1555" t="s">
        <v>930</v>
      </c>
      <c r="M40" s="1441">
        <v>35200</v>
      </c>
      <c r="N40" s="1441">
        <v>9574400</v>
      </c>
      <c r="O40" s="1441" t="s">
        <v>930</v>
      </c>
      <c r="P40" s="1621">
        <v>1.4</v>
      </c>
      <c r="Q40" s="1439" t="s">
        <v>416</v>
      </c>
      <c r="R40" s="1441" t="s">
        <v>930</v>
      </c>
      <c r="S40" s="1441">
        <v>75000</v>
      </c>
      <c r="T40" s="1441" t="s">
        <v>2306</v>
      </c>
      <c r="U40" s="1437" t="s">
        <v>638</v>
      </c>
      <c r="V40" s="1556"/>
      <c r="W40" s="1540">
        <f t="shared" si="0"/>
        <v>0</v>
      </c>
    </row>
    <row r="41" spans="1:23" s="1442" customFormat="1" ht="65" customHeight="1">
      <c r="A41" s="925" t="s">
        <v>1728</v>
      </c>
      <c r="B41" s="1124" t="str">
        <f>VLOOKUP(A41,'25-VPI-I-095'!L:N,3,0)</f>
        <v>BOLT-5/8"x3 3/4"LG(1B+1N+2W)-A325N-HDG</v>
      </c>
      <c r="C41" s="925" t="s">
        <v>1729</v>
      </c>
      <c r="D41" s="925" t="s">
        <v>1818</v>
      </c>
      <c r="E41" s="1554" t="s">
        <v>1953</v>
      </c>
      <c r="F41" s="925" t="s">
        <v>1665</v>
      </c>
      <c r="G41" s="1541">
        <v>6</v>
      </c>
      <c r="H41" s="925">
        <f>VLOOKUP(A41,'25-VPI-I-095'!L:DG,95,0)</f>
        <v>6</v>
      </c>
      <c r="I41" s="1439" t="s">
        <v>416</v>
      </c>
      <c r="J41" s="1439" t="s">
        <v>416</v>
      </c>
      <c r="K41" s="1439" t="s">
        <v>416</v>
      </c>
      <c r="L41" s="1555" t="s">
        <v>930</v>
      </c>
      <c r="M41" s="1441">
        <v>80000</v>
      </c>
      <c r="N41" s="1441">
        <v>480000</v>
      </c>
      <c r="O41" s="1441" t="s">
        <v>930</v>
      </c>
      <c r="P41" s="1621">
        <v>1.37</v>
      </c>
      <c r="Q41" s="1439" t="s">
        <v>416</v>
      </c>
      <c r="R41" s="1441" t="s">
        <v>930</v>
      </c>
      <c r="S41" s="1441">
        <v>83000</v>
      </c>
      <c r="T41" s="1441" t="s">
        <v>2306</v>
      </c>
      <c r="U41" s="1437" t="s">
        <v>638</v>
      </c>
      <c r="V41" s="1556"/>
      <c r="W41" s="1540">
        <f t="shared" si="0"/>
        <v>0</v>
      </c>
    </row>
    <row r="42" spans="1:23" s="1442" customFormat="1" ht="65" customHeight="1">
      <c r="A42" s="925" t="s">
        <v>1730</v>
      </c>
      <c r="B42" s="1124" t="str">
        <f>VLOOKUP(A42,'25-VPI-I-095'!L:N,3,0)</f>
        <v>BOLT-5/8"x3"LG(1B+1N+2W)-A325N-HDG</v>
      </c>
      <c r="C42" s="925" t="s">
        <v>1731</v>
      </c>
      <c r="D42" s="925" t="s">
        <v>1818</v>
      </c>
      <c r="E42" s="1554" t="s">
        <v>1953</v>
      </c>
      <c r="F42" s="925" t="s">
        <v>1665</v>
      </c>
      <c r="G42" s="1541">
        <v>10</v>
      </c>
      <c r="H42" s="925">
        <f>VLOOKUP(A42,'25-VPI-I-095'!L:DG,95,0)</f>
        <v>10</v>
      </c>
      <c r="I42" s="1439" t="s">
        <v>416</v>
      </c>
      <c r="J42" s="1439" t="s">
        <v>416</v>
      </c>
      <c r="K42" s="1439" t="s">
        <v>416</v>
      </c>
      <c r="L42" s="1555" t="s">
        <v>930</v>
      </c>
      <c r="M42" s="1441">
        <v>80000</v>
      </c>
      <c r="N42" s="1441">
        <v>800000</v>
      </c>
      <c r="O42" s="1441" t="s">
        <v>930</v>
      </c>
      <c r="P42" s="1621">
        <v>2.83</v>
      </c>
      <c r="Q42" s="1439" t="s">
        <v>416</v>
      </c>
      <c r="R42" s="1441" t="s">
        <v>930</v>
      </c>
      <c r="S42" s="1441">
        <v>45000</v>
      </c>
      <c r="T42" s="1441" t="s">
        <v>2309</v>
      </c>
      <c r="U42" s="1437" t="s">
        <v>638</v>
      </c>
      <c r="V42" s="1556"/>
      <c r="W42" s="1540">
        <f t="shared" si="0"/>
        <v>0</v>
      </c>
    </row>
    <row r="43" spans="1:23" s="1442" customFormat="1" ht="65" customHeight="1">
      <c r="A43" s="925" t="s">
        <v>1732</v>
      </c>
      <c r="B43" s="1124" t="str">
        <f>VLOOKUP(A43,'25-VPI-I-095'!L:N,3,0)</f>
        <v>BOLT-5/8"x4 1/4"LG(1B+1N+2W)-A325N-HDG</v>
      </c>
      <c r="C43" s="925" t="s">
        <v>1733</v>
      </c>
      <c r="D43" s="925" t="s">
        <v>1818</v>
      </c>
      <c r="E43" s="1554" t="s">
        <v>1953</v>
      </c>
      <c r="F43" s="925" t="s">
        <v>1665</v>
      </c>
      <c r="G43" s="1541">
        <v>18</v>
      </c>
      <c r="H43" s="925">
        <f>VLOOKUP(A43,'25-VPI-I-095'!L:DG,95,0)</f>
        <v>18</v>
      </c>
      <c r="I43" s="1439" t="s">
        <v>416</v>
      </c>
      <c r="J43" s="1439" t="s">
        <v>416</v>
      </c>
      <c r="K43" s="1439" t="s">
        <v>416</v>
      </c>
      <c r="L43" s="1555" t="s">
        <v>930</v>
      </c>
      <c r="M43" s="1441">
        <v>80000</v>
      </c>
      <c r="N43" s="1441">
        <v>1440000</v>
      </c>
      <c r="O43" s="1441" t="s">
        <v>930</v>
      </c>
      <c r="P43" s="1621">
        <v>3.37</v>
      </c>
      <c r="Q43" s="1439" t="s">
        <v>416</v>
      </c>
      <c r="R43" s="1441" t="s">
        <v>930</v>
      </c>
      <c r="S43" s="1441">
        <v>100000</v>
      </c>
      <c r="T43" s="1441" t="s">
        <v>2306</v>
      </c>
      <c r="U43" s="1437" t="s">
        <v>638</v>
      </c>
      <c r="V43" s="1556"/>
      <c r="W43" s="1540">
        <f t="shared" si="0"/>
        <v>0</v>
      </c>
    </row>
    <row r="44" spans="1:23" s="1442" customFormat="1" ht="65" customHeight="1">
      <c r="A44" s="925" t="s">
        <v>1734</v>
      </c>
      <c r="B44" s="1124" t="str">
        <f>VLOOKUP(A44,'25-VPI-I-095'!L:N,3,0)</f>
        <v>BOLT-5/8"x4"LG(1B+1N+2W)-A325N-HDG</v>
      </c>
      <c r="C44" s="925" t="s">
        <v>1735</v>
      </c>
      <c r="D44" s="925" t="s">
        <v>1818</v>
      </c>
      <c r="E44" s="1554" t="s">
        <v>1953</v>
      </c>
      <c r="F44" s="925" t="s">
        <v>1665</v>
      </c>
      <c r="G44" s="1541">
        <v>336</v>
      </c>
      <c r="H44" s="925">
        <f>VLOOKUP(A44,'25-VPI-I-095'!L:DG,95,0)</f>
        <v>336</v>
      </c>
      <c r="I44" s="1439" t="s">
        <v>416</v>
      </c>
      <c r="J44" s="1439" t="s">
        <v>416</v>
      </c>
      <c r="K44" s="1439" t="s">
        <v>416</v>
      </c>
      <c r="L44" s="1555" t="s">
        <v>930</v>
      </c>
      <c r="M44" s="1441">
        <v>40000</v>
      </c>
      <c r="N44" s="1441">
        <v>13440000</v>
      </c>
      <c r="O44" s="1441" t="s">
        <v>930</v>
      </c>
      <c r="P44" s="1621">
        <v>1.8</v>
      </c>
      <c r="Q44" s="1439" t="s">
        <v>416</v>
      </c>
      <c r="R44" s="1441" t="s">
        <v>930</v>
      </c>
      <c r="S44" s="1441">
        <v>47000</v>
      </c>
      <c r="T44" s="1441" t="s">
        <v>2309</v>
      </c>
      <c r="U44" s="1437" t="s">
        <v>638</v>
      </c>
      <c r="V44" s="1556"/>
      <c r="W44" s="1540">
        <f t="shared" si="0"/>
        <v>0</v>
      </c>
    </row>
    <row r="45" spans="1:23" s="1442" customFormat="1" ht="65" customHeight="1">
      <c r="A45" s="925" t="s">
        <v>1736</v>
      </c>
      <c r="B45" s="1124" t="str">
        <f>VLOOKUP(A45,'25-VPI-I-095'!L:N,3,0)</f>
        <v>BOLT-7/8"x2 1/2"LG(1B+1DN+2HW)A325N-HDG</v>
      </c>
      <c r="C45" s="925" t="s">
        <v>1737</v>
      </c>
      <c r="D45" s="925" t="s">
        <v>1818</v>
      </c>
      <c r="E45" s="1554" t="s">
        <v>1953</v>
      </c>
      <c r="F45" s="925" t="s">
        <v>1665</v>
      </c>
      <c r="G45" s="1541">
        <v>36</v>
      </c>
      <c r="H45" s="925">
        <f>VLOOKUP(A45,'25-VPI-I-095'!L:DG,95,0)</f>
        <v>36</v>
      </c>
      <c r="I45" s="1439" t="s">
        <v>416</v>
      </c>
      <c r="J45" s="1439" t="s">
        <v>416</v>
      </c>
      <c r="K45" s="1439" t="s">
        <v>416</v>
      </c>
      <c r="L45" s="1555" t="s">
        <v>930</v>
      </c>
      <c r="M45" s="1441">
        <v>57600</v>
      </c>
      <c r="N45" s="1441">
        <v>2073600</v>
      </c>
      <c r="O45" s="1441" t="s">
        <v>930</v>
      </c>
      <c r="P45" s="1621">
        <v>2.2799999999999998</v>
      </c>
      <c r="Q45" s="1439" t="s">
        <v>416</v>
      </c>
      <c r="R45" s="1441" t="s">
        <v>930</v>
      </c>
      <c r="S45" s="1441">
        <v>75000</v>
      </c>
      <c r="T45" s="1441" t="s">
        <v>2306</v>
      </c>
      <c r="U45" s="1437" t="s">
        <v>638</v>
      </c>
      <c r="V45" s="1556"/>
      <c r="W45" s="1540">
        <f t="shared" si="0"/>
        <v>0</v>
      </c>
    </row>
    <row r="46" spans="1:23" s="1442" customFormat="1" ht="65" customHeight="1">
      <c r="A46" s="925" t="s">
        <v>1738</v>
      </c>
      <c r="B46" s="1124" t="str">
        <f>VLOOKUP(A46,'25-VPI-I-095'!L:N,3,0)</f>
        <v>BOLT-7/8"x2 1/2"LG(1B+1N+1W+1TW)-A325N-HDG</v>
      </c>
      <c r="C46" s="925" t="s">
        <v>1739</v>
      </c>
      <c r="D46" s="925" t="s">
        <v>1818</v>
      </c>
      <c r="E46" s="1554" t="s">
        <v>1953</v>
      </c>
      <c r="F46" s="925" t="s">
        <v>1665</v>
      </c>
      <c r="G46" s="1541">
        <v>808</v>
      </c>
      <c r="H46" s="925">
        <f>VLOOKUP(A46,'25-VPI-I-095'!L:DG,95,0)</f>
        <v>808</v>
      </c>
      <c r="I46" s="1439" t="s">
        <v>416</v>
      </c>
      <c r="J46" s="1439" t="s">
        <v>416</v>
      </c>
      <c r="K46" s="1439" t="s">
        <v>416</v>
      </c>
      <c r="L46" s="1555" t="s">
        <v>930</v>
      </c>
      <c r="M46" s="1441">
        <v>76800</v>
      </c>
      <c r="N46" s="1441">
        <v>62054400</v>
      </c>
      <c r="O46" s="1441" t="s">
        <v>930</v>
      </c>
      <c r="P46" s="1621">
        <v>3.19</v>
      </c>
      <c r="Q46" s="1439" t="s">
        <v>416</v>
      </c>
      <c r="R46" s="1441" t="s">
        <v>930</v>
      </c>
      <c r="S46" s="1441">
        <v>83000</v>
      </c>
      <c r="T46" s="1441" t="s">
        <v>2308</v>
      </c>
      <c r="U46" s="1437" t="s">
        <v>638</v>
      </c>
      <c r="V46" s="1556"/>
      <c r="W46" s="1540">
        <f t="shared" si="0"/>
        <v>0</v>
      </c>
    </row>
    <row r="47" spans="1:23" s="1442" customFormat="1" ht="65" customHeight="1">
      <c r="A47" s="925" t="s">
        <v>1740</v>
      </c>
      <c r="B47" s="1124" t="str">
        <f>VLOOKUP(A47,'25-VPI-I-095'!L:N,3,0)</f>
        <v>BOLT-7/8"x2 1/2"LG(1B+1N+2W)-A325N-HDG</v>
      </c>
      <c r="C47" s="925" t="s">
        <v>1741</v>
      </c>
      <c r="D47" s="925" t="s">
        <v>1818</v>
      </c>
      <c r="E47" s="1554" t="s">
        <v>1953</v>
      </c>
      <c r="F47" s="925" t="s">
        <v>1665</v>
      </c>
      <c r="G47" s="1541">
        <v>2054</v>
      </c>
      <c r="H47" s="925">
        <f>VLOOKUP(A47,'25-VPI-I-095'!L:DG,95,0)</f>
        <v>2054</v>
      </c>
      <c r="I47" s="1439" t="s">
        <v>416</v>
      </c>
      <c r="J47" s="1439" t="s">
        <v>416</v>
      </c>
      <c r="K47" s="1439" t="s">
        <v>416</v>
      </c>
      <c r="L47" s="1555" t="s">
        <v>930</v>
      </c>
      <c r="M47" s="1441">
        <v>57600</v>
      </c>
      <c r="N47" s="1441">
        <v>118310400</v>
      </c>
      <c r="O47" s="1441" t="s">
        <v>930</v>
      </c>
      <c r="P47" s="1621">
        <v>2.2799999999999998</v>
      </c>
      <c r="Q47" s="1439" t="s">
        <v>416</v>
      </c>
      <c r="R47" s="1441" t="s">
        <v>930</v>
      </c>
      <c r="S47" s="1441">
        <v>75000</v>
      </c>
      <c r="T47" s="1441" t="s">
        <v>2306</v>
      </c>
      <c r="U47" s="1437" t="s">
        <v>638</v>
      </c>
      <c r="V47" s="1556"/>
      <c r="W47" s="1540">
        <f t="shared" si="0"/>
        <v>0</v>
      </c>
    </row>
    <row r="48" spans="1:23" s="1442" customFormat="1" ht="65" customHeight="1">
      <c r="A48" s="925" t="s">
        <v>1742</v>
      </c>
      <c r="B48" s="1124" t="str">
        <f>VLOOKUP(A48,'25-VPI-I-095'!L:N,3,0)</f>
        <v>BOLT-7/8"x2 1/4"LG(1B+1DN+2HW)A325N-HDG</v>
      </c>
      <c r="C48" s="925" t="s">
        <v>1743</v>
      </c>
      <c r="D48" s="925" t="s">
        <v>1818</v>
      </c>
      <c r="E48" s="1554" t="s">
        <v>1953</v>
      </c>
      <c r="F48" s="925" t="s">
        <v>1665</v>
      </c>
      <c r="G48" s="1541">
        <v>36</v>
      </c>
      <c r="H48" s="925">
        <f>VLOOKUP(A48,'25-VPI-I-095'!L:DG,95,0)</f>
        <v>36</v>
      </c>
      <c r="I48" s="1439" t="s">
        <v>416</v>
      </c>
      <c r="J48" s="1439" t="s">
        <v>416</v>
      </c>
      <c r="K48" s="1439" t="s">
        <v>416</v>
      </c>
      <c r="L48" s="1555" t="s">
        <v>930</v>
      </c>
      <c r="M48" s="1441">
        <v>56800</v>
      </c>
      <c r="N48" s="1441">
        <v>2044800</v>
      </c>
      <c r="O48" s="1441" t="s">
        <v>930</v>
      </c>
      <c r="P48" s="1621">
        <v>2.15</v>
      </c>
      <c r="Q48" s="1439" t="s">
        <v>416</v>
      </c>
      <c r="R48" s="1441" t="s">
        <v>930</v>
      </c>
      <c r="S48" s="1441">
        <v>72000</v>
      </c>
      <c r="T48" s="1441" t="s">
        <v>2306</v>
      </c>
      <c r="U48" s="1437" t="s">
        <v>638</v>
      </c>
      <c r="V48" s="1556"/>
      <c r="W48" s="1540">
        <f t="shared" si="0"/>
        <v>0</v>
      </c>
    </row>
    <row r="49" spans="1:23" s="1442" customFormat="1" ht="65" customHeight="1">
      <c r="A49" s="925" t="s">
        <v>1744</v>
      </c>
      <c r="B49" s="1124" t="str">
        <f>VLOOKUP(A49,'25-VPI-I-095'!L:N,3,0)</f>
        <v>BOLT-7/8"x2 1/4"LG(1B+1N+1W)-A193B8</v>
      </c>
      <c r="C49" s="925" t="s">
        <v>1745</v>
      </c>
      <c r="D49" s="925" t="s">
        <v>1816</v>
      </c>
      <c r="E49" s="1554" t="s">
        <v>1953</v>
      </c>
      <c r="F49" s="925" t="s">
        <v>1665</v>
      </c>
      <c r="G49" s="1541">
        <v>528</v>
      </c>
      <c r="H49" s="925">
        <f>VLOOKUP(A49,'25-VPI-I-095'!L:DG,95,0)</f>
        <v>528</v>
      </c>
      <c r="I49" s="1439" t="s">
        <v>416</v>
      </c>
      <c r="J49" s="1439" t="s">
        <v>416</v>
      </c>
      <c r="K49" s="1439" t="s">
        <v>416</v>
      </c>
      <c r="L49" s="1555" t="s">
        <v>930</v>
      </c>
      <c r="M49" s="1441">
        <v>132000</v>
      </c>
      <c r="N49" s="1441">
        <v>69696000</v>
      </c>
      <c r="O49" s="1441" t="s">
        <v>930</v>
      </c>
      <c r="P49" s="1621">
        <v>8.77</v>
      </c>
      <c r="Q49" s="1439" t="s">
        <v>416</v>
      </c>
      <c r="R49" s="1441" t="s">
        <v>930</v>
      </c>
      <c r="S49" s="1441">
        <v>72000</v>
      </c>
      <c r="T49" s="1441" t="s">
        <v>2306</v>
      </c>
      <c r="U49" s="1437" t="s">
        <v>638</v>
      </c>
      <c r="V49" s="1556"/>
      <c r="W49" s="1540">
        <f t="shared" si="0"/>
        <v>0</v>
      </c>
    </row>
    <row r="50" spans="1:23" s="1442" customFormat="1" ht="65" customHeight="1">
      <c r="A50" s="925" t="s">
        <v>1746</v>
      </c>
      <c r="B50" s="1124" t="str">
        <f>VLOOKUP(A50,'25-VPI-I-095'!L:N,3,0)</f>
        <v>BOLT-7/8"x2 1/4"LG(1B+1N+1W+1TW)-A325N-HDG</v>
      </c>
      <c r="C50" s="925" t="s">
        <v>1747</v>
      </c>
      <c r="D50" s="925" t="s">
        <v>1818</v>
      </c>
      <c r="E50" s="1554" t="s">
        <v>1953</v>
      </c>
      <c r="F50" s="925" t="s">
        <v>1665</v>
      </c>
      <c r="G50" s="1541">
        <v>918</v>
      </c>
      <c r="H50" s="925">
        <f>VLOOKUP(A50,'25-VPI-I-095'!L:DG,95,0)</f>
        <v>918</v>
      </c>
      <c r="I50" s="1439" t="s">
        <v>416</v>
      </c>
      <c r="J50" s="1439" t="s">
        <v>416</v>
      </c>
      <c r="K50" s="1439" t="s">
        <v>416</v>
      </c>
      <c r="L50" s="1555" t="s">
        <v>930</v>
      </c>
      <c r="M50" s="1441">
        <v>76000</v>
      </c>
      <c r="N50" s="1441">
        <v>69768000</v>
      </c>
      <c r="O50" s="1441" t="s">
        <v>930</v>
      </c>
      <c r="P50" s="1621">
        <v>2.37</v>
      </c>
      <c r="Q50" s="1439" t="s">
        <v>416</v>
      </c>
      <c r="R50" s="1441" t="s">
        <v>930</v>
      </c>
      <c r="S50" s="1441">
        <v>80000</v>
      </c>
      <c r="T50" s="1441" t="s">
        <v>2308</v>
      </c>
      <c r="U50" s="1437" t="s">
        <v>638</v>
      </c>
      <c r="V50" s="1556"/>
      <c r="W50" s="1540">
        <f t="shared" si="0"/>
        <v>0</v>
      </c>
    </row>
    <row r="51" spans="1:23" s="1442" customFormat="1" ht="65" customHeight="1">
      <c r="A51" s="925" t="s">
        <v>1748</v>
      </c>
      <c r="B51" s="1124" t="str">
        <f>VLOOKUP(A51,'25-VPI-I-095'!L:N,3,0)</f>
        <v>BOLT-7/8"x2 1/4"LG(1B+1N+2W)-A325N-HDG</v>
      </c>
      <c r="C51" s="925" t="s">
        <v>1749</v>
      </c>
      <c r="D51" s="925" t="s">
        <v>1818</v>
      </c>
      <c r="E51" s="1554" t="s">
        <v>1953</v>
      </c>
      <c r="F51" s="925" t="s">
        <v>1665</v>
      </c>
      <c r="G51" s="1541">
        <v>2650</v>
      </c>
      <c r="H51" s="925">
        <f>VLOOKUP(A51,'25-VPI-I-095'!L:DG,95,0)</f>
        <v>2650</v>
      </c>
      <c r="I51" s="1439" t="s">
        <v>416</v>
      </c>
      <c r="J51" s="1439" t="s">
        <v>416</v>
      </c>
      <c r="K51" s="1439" t="s">
        <v>416</v>
      </c>
      <c r="L51" s="1555" t="s">
        <v>930</v>
      </c>
      <c r="M51" s="1441">
        <v>56800</v>
      </c>
      <c r="N51" s="1441">
        <v>150520000</v>
      </c>
      <c r="O51" s="1441" t="s">
        <v>930</v>
      </c>
      <c r="P51" s="1621">
        <v>2.15</v>
      </c>
      <c r="Q51" s="1439" t="s">
        <v>416</v>
      </c>
      <c r="R51" s="1441" t="s">
        <v>930</v>
      </c>
      <c r="S51" s="1441">
        <v>72000</v>
      </c>
      <c r="T51" s="1441" t="s">
        <v>2306</v>
      </c>
      <c r="U51" s="1437" t="s">
        <v>638</v>
      </c>
      <c r="V51" s="1556"/>
      <c r="W51" s="1540">
        <f t="shared" si="0"/>
        <v>0</v>
      </c>
    </row>
    <row r="52" spans="1:23" s="1442" customFormat="1" ht="65" customHeight="1">
      <c r="A52" s="925" t="s">
        <v>1750</v>
      </c>
      <c r="B52" s="1124" t="str">
        <f>VLOOKUP(A52,'25-VPI-I-095'!L:N,3,0)</f>
        <v>BOLT-7/8"x2 3/4"LG(1B+1N+2W)-A325N-HDG</v>
      </c>
      <c r="C52" s="925" t="s">
        <v>1751</v>
      </c>
      <c r="D52" s="925" t="s">
        <v>1818</v>
      </c>
      <c r="E52" s="1554" t="s">
        <v>1953</v>
      </c>
      <c r="F52" s="925" t="s">
        <v>1665</v>
      </c>
      <c r="G52" s="1541">
        <v>2908</v>
      </c>
      <c r="H52" s="925">
        <f>VLOOKUP(A52,'25-VPI-I-095'!L:DG,95,0)</f>
        <v>2908</v>
      </c>
      <c r="I52" s="1439" t="s">
        <v>416</v>
      </c>
      <c r="J52" s="1439" t="s">
        <v>416</v>
      </c>
      <c r="K52" s="1439" t="s">
        <v>416</v>
      </c>
      <c r="L52" s="1555" t="s">
        <v>930</v>
      </c>
      <c r="M52" s="1441">
        <v>60000</v>
      </c>
      <c r="N52" s="1441">
        <v>174480000</v>
      </c>
      <c r="O52" s="1441" t="s">
        <v>930</v>
      </c>
      <c r="P52" s="1621">
        <v>2.34</v>
      </c>
      <c r="Q52" s="1439" t="s">
        <v>416</v>
      </c>
      <c r="R52" s="1441" t="s">
        <v>930</v>
      </c>
      <c r="S52" s="1441">
        <v>82000</v>
      </c>
      <c r="T52" s="1441" t="s">
        <v>2306</v>
      </c>
      <c r="U52" s="1437" t="s">
        <v>638</v>
      </c>
      <c r="V52" s="1556"/>
      <c r="W52" s="1540">
        <f t="shared" si="0"/>
        <v>0</v>
      </c>
    </row>
    <row r="53" spans="1:23" s="1442" customFormat="1" ht="65" customHeight="1">
      <c r="A53" s="925" t="s">
        <v>1752</v>
      </c>
      <c r="B53" s="1124" t="str">
        <f>VLOOKUP(A53,'25-VPI-I-095'!L:N,3,0)</f>
        <v>BOLT-7/8"x2"LG(1B+1N+2W)-A325N-HDG</v>
      </c>
      <c r="C53" s="925" t="s">
        <v>1753</v>
      </c>
      <c r="D53" s="925" t="s">
        <v>1818</v>
      </c>
      <c r="E53" s="1554" t="s">
        <v>1953</v>
      </c>
      <c r="F53" s="925" t="s">
        <v>1665</v>
      </c>
      <c r="G53" s="1541">
        <v>184</v>
      </c>
      <c r="H53" s="925">
        <f>VLOOKUP(A53,'25-VPI-I-095'!L:DG,95,0)</f>
        <v>184</v>
      </c>
      <c r="I53" s="1439" t="s">
        <v>416</v>
      </c>
      <c r="J53" s="1439" t="s">
        <v>416</v>
      </c>
      <c r="K53" s="1439" t="s">
        <v>416</v>
      </c>
      <c r="L53" s="1555" t="s">
        <v>930</v>
      </c>
      <c r="M53" s="1441">
        <v>55200</v>
      </c>
      <c r="N53" s="1441">
        <v>10156800</v>
      </c>
      <c r="O53" s="1441" t="s">
        <v>930</v>
      </c>
      <c r="P53" s="1621">
        <v>2.09</v>
      </c>
      <c r="Q53" s="1439" t="s">
        <v>416</v>
      </c>
      <c r="R53" s="1441" t="s">
        <v>930</v>
      </c>
      <c r="S53" s="1441">
        <v>69000</v>
      </c>
      <c r="T53" s="1441" t="s">
        <v>2306</v>
      </c>
      <c r="U53" s="1437" t="s">
        <v>638</v>
      </c>
      <c r="V53" s="1556"/>
      <c r="W53" s="1540">
        <f t="shared" si="0"/>
        <v>0</v>
      </c>
    </row>
    <row r="54" spans="1:23" s="1442" customFormat="1" ht="65" customHeight="1">
      <c r="A54" s="925" t="s">
        <v>1754</v>
      </c>
      <c r="B54" s="1124" t="str">
        <f>VLOOKUP(A54,'25-VPI-I-095'!L:N,3,0)</f>
        <v>BOLT-7/8"x3 1/2"LG(1B+1N+2W)-A325N-HDG</v>
      </c>
      <c r="C54" s="925" t="s">
        <v>1755</v>
      </c>
      <c r="D54" s="925" t="s">
        <v>1818</v>
      </c>
      <c r="E54" s="1554" t="s">
        <v>1953</v>
      </c>
      <c r="F54" s="925" t="s">
        <v>1665</v>
      </c>
      <c r="G54" s="1541">
        <v>548</v>
      </c>
      <c r="H54" s="925">
        <f>VLOOKUP(A54,'25-VPI-I-095'!L:DG,95,0)</f>
        <v>548</v>
      </c>
      <c r="I54" s="1439" t="s">
        <v>416</v>
      </c>
      <c r="J54" s="1439" t="s">
        <v>416</v>
      </c>
      <c r="K54" s="1439" t="s">
        <v>416</v>
      </c>
      <c r="L54" s="1555" t="s">
        <v>930</v>
      </c>
      <c r="M54" s="1441">
        <v>69600</v>
      </c>
      <c r="N54" s="1441">
        <v>38140800</v>
      </c>
      <c r="O54" s="1441" t="s">
        <v>930</v>
      </c>
      <c r="P54" s="1621">
        <v>2.59</v>
      </c>
      <c r="Q54" s="1439" t="s">
        <v>416</v>
      </c>
      <c r="R54" s="1441" t="s">
        <v>930</v>
      </c>
      <c r="S54" s="1441">
        <v>92000</v>
      </c>
      <c r="T54" s="1441" t="s">
        <v>2306</v>
      </c>
      <c r="U54" s="1437" t="s">
        <v>638</v>
      </c>
      <c r="V54" s="1556"/>
      <c r="W54" s="1540">
        <f t="shared" si="0"/>
        <v>0</v>
      </c>
    </row>
    <row r="55" spans="1:23" s="1442" customFormat="1" ht="65" customHeight="1">
      <c r="A55" s="925" t="s">
        <v>1756</v>
      </c>
      <c r="B55" s="1124" t="str">
        <f>VLOOKUP(A55,'25-VPI-I-095'!L:N,3,0)</f>
        <v>BOLT-7/8"x3 1/4"LG(1B+1N+2W)-A325N-HDG</v>
      </c>
      <c r="C55" s="925" t="s">
        <v>1757</v>
      </c>
      <c r="D55" s="925" t="s">
        <v>1818</v>
      </c>
      <c r="E55" s="1554" t="s">
        <v>1953</v>
      </c>
      <c r="F55" s="925" t="s">
        <v>1665</v>
      </c>
      <c r="G55" s="1541">
        <v>1228</v>
      </c>
      <c r="H55" s="925">
        <f>VLOOKUP(A55,'25-VPI-I-095'!L:DG,95,0)</f>
        <v>1228</v>
      </c>
      <c r="I55" s="1439" t="s">
        <v>416</v>
      </c>
      <c r="J55" s="1439" t="s">
        <v>416</v>
      </c>
      <c r="K55" s="1439" t="s">
        <v>416</v>
      </c>
      <c r="L55" s="1555" t="s">
        <v>930</v>
      </c>
      <c r="M55" s="1441">
        <v>66400</v>
      </c>
      <c r="N55" s="1441">
        <v>81539200</v>
      </c>
      <c r="O55" s="1441" t="s">
        <v>930</v>
      </c>
      <c r="P55" s="1621">
        <v>2.5299999999999998</v>
      </c>
      <c r="Q55" s="1439" t="s">
        <v>416</v>
      </c>
      <c r="R55" s="1441" t="s">
        <v>930</v>
      </c>
      <c r="S55" s="1441">
        <v>90000</v>
      </c>
      <c r="T55" s="1441" t="s">
        <v>2306</v>
      </c>
      <c r="U55" s="1437" t="s">
        <v>638</v>
      </c>
      <c r="V55" s="1556"/>
      <c r="W55" s="1540">
        <f t="shared" si="0"/>
        <v>0</v>
      </c>
    </row>
    <row r="56" spans="1:23" s="1442" customFormat="1" ht="65" customHeight="1">
      <c r="A56" s="925" t="s">
        <v>1758</v>
      </c>
      <c r="B56" s="1124" t="str">
        <f>VLOOKUP(A56,'25-VPI-I-095'!L:N,3,0)</f>
        <v>BOLT-7/8"x3 1/4"LG(1B+1N+2W)-F1852-HDG</v>
      </c>
      <c r="C56" s="925" t="s">
        <v>1759</v>
      </c>
      <c r="D56" s="925" t="s">
        <v>1820</v>
      </c>
      <c r="E56" s="1554" t="s">
        <v>1953</v>
      </c>
      <c r="F56" s="925" t="s">
        <v>1665</v>
      </c>
      <c r="G56" s="1541">
        <v>1128</v>
      </c>
      <c r="H56" s="925">
        <f>VLOOKUP(A56,'25-VPI-I-095'!L:DG,95,0)</f>
        <v>1128</v>
      </c>
      <c r="I56" s="1439" t="s">
        <v>416</v>
      </c>
      <c r="J56" s="1439" t="s">
        <v>416</v>
      </c>
      <c r="K56" s="1439" t="s">
        <v>416</v>
      </c>
      <c r="L56" s="1555" t="s">
        <v>930</v>
      </c>
      <c r="M56" s="1441">
        <v>66400</v>
      </c>
      <c r="N56" s="1441">
        <v>74899200</v>
      </c>
      <c r="O56" s="1441" t="s">
        <v>930</v>
      </c>
      <c r="P56" s="1621">
        <v>2.5299999999999998</v>
      </c>
      <c r="Q56" s="1439" t="s">
        <v>416</v>
      </c>
      <c r="R56" s="1441" t="s">
        <v>930</v>
      </c>
      <c r="S56" s="1441">
        <v>90000</v>
      </c>
      <c r="T56" s="1441" t="s">
        <v>2306</v>
      </c>
      <c r="U56" s="1437" t="s">
        <v>638</v>
      </c>
      <c r="V56" s="1556"/>
      <c r="W56" s="1540">
        <f t="shared" si="0"/>
        <v>0</v>
      </c>
    </row>
    <row r="57" spans="1:23" s="1442" customFormat="1" ht="65" customHeight="1">
      <c r="A57" s="925" t="s">
        <v>1760</v>
      </c>
      <c r="B57" s="1124" t="str">
        <f>VLOOKUP(A57,'25-VPI-I-095'!L:N,3,0)</f>
        <v>BOLT-7/8"x3 3/4"LG(1B+1N+2W)-A325N-HDG</v>
      </c>
      <c r="C57" s="925" t="s">
        <v>1761</v>
      </c>
      <c r="D57" s="925" t="s">
        <v>1818</v>
      </c>
      <c r="E57" s="1554" t="s">
        <v>1953</v>
      </c>
      <c r="F57" s="925" t="s">
        <v>1665</v>
      </c>
      <c r="G57" s="1541">
        <v>792</v>
      </c>
      <c r="H57" s="925">
        <f>VLOOKUP(A57,'25-VPI-I-095'!L:DG,95,0)</f>
        <v>792</v>
      </c>
      <c r="I57" s="1439" t="s">
        <v>416</v>
      </c>
      <c r="J57" s="1439" t="s">
        <v>416</v>
      </c>
      <c r="K57" s="1439" t="s">
        <v>416</v>
      </c>
      <c r="L57" s="1555" t="s">
        <v>930</v>
      </c>
      <c r="M57" s="1441">
        <v>72800</v>
      </c>
      <c r="N57" s="1441">
        <v>57657600</v>
      </c>
      <c r="O57" s="1441" t="s">
        <v>930</v>
      </c>
      <c r="P57" s="1621">
        <v>2.87</v>
      </c>
      <c r="Q57" s="1439" t="s">
        <v>416</v>
      </c>
      <c r="R57" s="1441" t="s">
        <v>930</v>
      </c>
      <c r="S57" s="1441">
        <v>93000</v>
      </c>
      <c r="T57" s="1441" t="s">
        <v>2306</v>
      </c>
      <c r="U57" s="1437" t="s">
        <v>638</v>
      </c>
      <c r="V57" s="1556"/>
      <c r="W57" s="1540">
        <f t="shared" si="0"/>
        <v>0</v>
      </c>
    </row>
    <row r="58" spans="1:23" s="1442" customFormat="1" ht="65" customHeight="1">
      <c r="A58" s="925" t="s">
        <v>1762</v>
      </c>
      <c r="B58" s="1124" t="str">
        <f>VLOOKUP(A58,'25-VPI-I-095'!L:N,3,0)</f>
        <v>BOLT-7/8"x3"LG(1B+1N+2W)-A325N-HDG</v>
      </c>
      <c r="C58" s="925" t="s">
        <v>1763</v>
      </c>
      <c r="D58" s="925" t="s">
        <v>1818</v>
      </c>
      <c r="E58" s="1554" t="s">
        <v>1953</v>
      </c>
      <c r="F58" s="925" t="s">
        <v>1665</v>
      </c>
      <c r="G58" s="1541">
        <v>270</v>
      </c>
      <c r="H58" s="925">
        <f>VLOOKUP(A58,'25-VPI-I-095'!L:DG,95,0)</f>
        <v>270</v>
      </c>
      <c r="I58" s="1439" t="s">
        <v>416</v>
      </c>
      <c r="J58" s="1439" t="s">
        <v>416</v>
      </c>
      <c r="K58" s="1439" t="s">
        <v>416</v>
      </c>
      <c r="L58" s="1555" t="s">
        <v>930</v>
      </c>
      <c r="M58" s="1441">
        <v>63200</v>
      </c>
      <c r="N58" s="1441">
        <v>17064000</v>
      </c>
      <c r="O58" s="1441" t="s">
        <v>930</v>
      </c>
      <c r="P58" s="1621">
        <v>2.4</v>
      </c>
      <c r="Q58" s="1439" t="s">
        <v>416</v>
      </c>
      <c r="R58" s="1441" t="s">
        <v>930</v>
      </c>
      <c r="S58" s="1441">
        <v>87000</v>
      </c>
      <c r="T58" s="1441" t="s">
        <v>2306</v>
      </c>
      <c r="U58" s="1437" t="s">
        <v>638</v>
      </c>
      <c r="V58" s="1556"/>
      <c r="W58" s="1540">
        <f t="shared" si="0"/>
        <v>0</v>
      </c>
    </row>
    <row r="59" spans="1:23" s="1442" customFormat="1" ht="65" customHeight="1">
      <c r="A59" s="925" t="s">
        <v>1764</v>
      </c>
      <c r="B59" s="1124" t="str">
        <f>VLOOKUP(A59,'25-VPI-I-095'!L:N,3,0)</f>
        <v>BOLT-7/8"x3"LG(1B+1N+2W)-F1852-HDG</v>
      </c>
      <c r="C59" s="925" t="s">
        <v>1765</v>
      </c>
      <c r="D59" s="925" t="s">
        <v>1820</v>
      </c>
      <c r="E59" s="1554" t="s">
        <v>1953</v>
      </c>
      <c r="F59" s="925" t="s">
        <v>1665</v>
      </c>
      <c r="G59" s="1541">
        <v>142</v>
      </c>
      <c r="H59" s="925">
        <f>VLOOKUP(A59,'25-VPI-I-095'!L:DG,95,0)</f>
        <v>142</v>
      </c>
      <c r="I59" s="1439" t="s">
        <v>416</v>
      </c>
      <c r="J59" s="1439" t="s">
        <v>416</v>
      </c>
      <c r="K59" s="1439" t="s">
        <v>416</v>
      </c>
      <c r="L59" s="1555" t="s">
        <v>930</v>
      </c>
      <c r="M59" s="1441">
        <v>63200</v>
      </c>
      <c r="N59" s="1441">
        <v>8974400</v>
      </c>
      <c r="O59" s="1441" t="s">
        <v>930</v>
      </c>
      <c r="P59" s="1621">
        <v>2.4</v>
      </c>
      <c r="Q59" s="1439" t="s">
        <v>416</v>
      </c>
      <c r="R59" s="1441" t="s">
        <v>930</v>
      </c>
      <c r="S59" s="1441">
        <v>87000</v>
      </c>
      <c r="T59" s="1441" t="s">
        <v>2306</v>
      </c>
      <c r="U59" s="1437" t="s">
        <v>638</v>
      </c>
      <c r="V59" s="1556"/>
      <c r="W59" s="1540">
        <f t="shared" si="0"/>
        <v>0</v>
      </c>
    </row>
    <row r="60" spans="1:23" s="1442" customFormat="1" ht="65" customHeight="1">
      <c r="A60" s="925" t="s">
        <v>1766</v>
      </c>
      <c r="B60" s="1124" t="str">
        <f>VLOOKUP(A60,'25-VPI-I-095'!L:N,3,0)</f>
        <v>BOLT-7/8"x4"LG(1B+1N+2W)-A325N-HDG</v>
      </c>
      <c r="C60" s="925" t="s">
        <v>1767</v>
      </c>
      <c r="D60" s="925" t="s">
        <v>1818</v>
      </c>
      <c r="E60" s="1554" t="s">
        <v>1953</v>
      </c>
      <c r="F60" s="925" t="s">
        <v>1665</v>
      </c>
      <c r="G60" s="1541">
        <v>54</v>
      </c>
      <c r="H60" s="925">
        <f>VLOOKUP(A60,'25-VPI-I-095'!L:DG,95,0)</f>
        <v>54</v>
      </c>
      <c r="I60" s="1439" t="s">
        <v>416</v>
      </c>
      <c r="J60" s="1439" t="s">
        <v>416</v>
      </c>
      <c r="K60" s="1439" t="s">
        <v>416</v>
      </c>
      <c r="L60" s="1555" t="s">
        <v>930</v>
      </c>
      <c r="M60" s="1441">
        <v>77600</v>
      </c>
      <c r="N60" s="1441">
        <v>4190400</v>
      </c>
      <c r="O60" s="1441" t="s">
        <v>930</v>
      </c>
      <c r="P60" s="1621">
        <v>2.72</v>
      </c>
      <c r="Q60" s="1439" t="s">
        <v>416</v>
      </c>
      <c r="R60" s="1441" t="s">
        <v>930</v>
      </c>
      <c r="S60" s="1441">
        <v>95000</v>
      </c>
      <c r="T60" s="1441" t="s">
        <v>2306</v>
      </c>
      <c r="U60" s="1437" t="s">
        <v>638</v>
      </c>
      <c r="V60" s="1556"/>
      <c r="W60" s="1540">
        <f t="shared" si="0"/>
        <v>0</v>
      </c>
    </row>
    <row r="61" spans="1:23" s="1442" customFormat="1" ht="65" customHeight="1">
      <c r="A61" s="925" t="s">
        <v>1768</v>
      </c>
      <c r="B61" s="1124" t="str">
        <f>VLOOKUP(A61,'25-VPI-I-095'!L:N,3,0)</f>
        <v>NUT-1/2"-A563-BLACK</v>
      </c>
      <c r="C61" s="925" t="s">
        <v>1770</v>
      </c>
      <c r="D61" s="925" t="s">
        <v>1771</v>
      </c>
      <c r="E61" s="1554"/>
      <c r="F61" s="925" t="s">
        <v>1476</v>
      </c>
      <c r="G61" s="1541">
        <v>634</v>
      </c>
      <c r="H61" s="925">
        <f>VLOOKUP(A61,'25-VPI-I-095'!L:DG,95,0)</f>
        <v>634</v>
      </c>
      <c r="I61" s="1439" t="s">
        <v>416</v>
      </c>
      <c r="J61" s="1439" t="s">
        <v>416</v>
      </c>
      <c r="K61" s="1439" t="s">
        <v>416</v>
      </c>
      <c r="L61" s="1555" t="s">
        <v>930</v>
      </c>
      <c r="M61" s="1441">
        <v>3360</v>
      </c>
      <c r="N61" s="1441">
        <v>2130240</v>
      </c>
      <c r="O61" s="1441" t="s">
        <v>930</v>
      </c>
      <c r="P61" s="1621">
        <v>7.0000000000000007E-2</v>
      </c>
      <c r="Q61" s="1439" t="s">
        <v>416</v>
      </c>
      <c r="R61" s="1441" t="s">
        <v>930</v>
      </c>
      <c r="S61" s="1441">
        <v>5200</v>
      </c>
      <c r="T61" s="1441" t="s">
        <v>2310</v>
      </c>
      <c r="U61" s="1437" t="s">
        <v>638</v>
      </c>
      <c r="V61" s="1556"/>
      <c r="W61" s="1540">
        <f t="shared" si="0"/>
        <v>0</v>
      </c>
    </row>
    <row r="62" spans="1:23" s="1442" customFormat="1" ht="65" customHeight="1">
      <c r="A62" s="925" t="s">
        <v>1772</v>
      </c>
      <c r="B62" s="1124" t="str">
        <f>VLOOKUP(A62,'25-VPI-I-095'!L:N,3,0)</f>
        <v>NUT-1/2"-A563DH-HDG</v>
      </c>
      <c r="C62" s="925" t="s">
        <v>1774</v>
      </c>
      <c r="D62" s="925" t="s">
        <v>1775</v>
      </c>
      <c r="E62" s="1554"/>
      <c r="F62" s="925" t="s">
        <v>1476</v>
      </c>
      <c r="G62" s="1541">
        <v>318</v>
      </c>
      <c r="H62" s="925">
        <f>VLOOKUP(A62,'25-VPI-I-095'!L:DG,95,0)</f>
        <v>318</v>
      </c>
      <c r="I62" s="1439" t="s">
        <v>416</v>
      </c>
      <c r="J62" s="1439" t="s">
        <v>416</v>
      </c>
      <c r="K62" s="1439" t="s">
        <v>416</v>
      </c>
      <c r="L62" s="1555" t="s">
        <v>930</v>
      </c>
      <c r="M62" s="1441">
        <v>4000</v>
      </c>
      <c r="N62" s="1441">
        <v>1272000</v>
      </c>
      <c r="O62" s="1441" t="s">
        <v>930</v>
      </c>
      <c r="P62" s="1621">
        <v>0.14000000000000001</v>
      </c>
      <c r="Q62" s="1439" t="s">
        <v>416</v>
      </c>
      <c r="R62" s="1441" t="s">
        <v>930</v>
      </c>
      <c r="S62" s="1441">
        <v>5000</v>
      </c>
      <c r="T62" s="1441" t="s">
        <v>2301</v>
      </c>
      <c r="U62" s="1437" t="s">
        <v>638</v>
      </c>
      <c r="V62" s="1556"/>
      <c r="W62" s="1540">
        <f t="shared" si="0"/>
        <v>0</v>
      </c>
    </row>
    <row r="63" spans="1:23" s="1442" customFormat="1" ht="65" customHeight="1">
      <c r="A63" s="925" t="s">
        <v>1776</v>
      </c>
      <c r="B63" s="1124" t="str">
        <f>VLOOKUP(A63,'25-VPI-I-095'!L:N,3,0)</f>
        <v>NUT-3/4"-A194-A479-TP309S</v>
      </c>
      <c r="C63" s="925" t="s">
        <v>1778</v>
      </c>
      <c r="D63" s="925" t="s">
        <v>1779</v>
      </c>
      <c r="E63" s="1554" t="s">
        <v>1955</v>
      </c>
      <c r="F63" s="925" t="s">
        <v>1476</v>
      </c>
      <c r="G63" s="1541">
        <v>40</v>
      </c>
      <c r="H63" s="925">
        <f>VLOOKUP(A63,'25-VPI-I-095'!L:DG,95,0)</f>
        <v>40</v>
      </c>
      <c r="I63" s="1439" t="s">
        <v>416</v>
      </c>
      <c r="J63" s="1439" t="s">
        <v>416</v>
      </c>
      <c r="K63" s="1439" t="s">
        <v>416</v>
      </c>
      <c r="L63" s="1555" t="s">
        <v>930</v>
      </c>
      <c r="M63" s="1441">
        <v>64000</v>
      </c>
      <c r="N63" s="1441">
        <v>2560000</v>
      </c>
      <c r="O63" s="1441" t="s">
        <v>930</v>
      </c>
      <c r="P63" s="1621">
        <v>4.6900000000000004</v>
      </c>
      <c r="Q63" s="1439" t="s">
        <v>416</v>
      </c>
      <c r="R63" s="1441" t="s">
        <v>972</v>
      </c>
      <c r="S63" s="1439" t="s">
        <v>416</v>
      </c>
      <c r="T63" s="1441" t="s">
        <v>416</v>
      </c>
      <c r="U63" s="1437" t="s">
        <v>638</v>
      </c>
      <c r="V63" s="1556"/>
      <c r="W63" s="1540">
        <f t="shared" si="0"/>
        <v>0</v>
      </c>
    </row>
    <row r="64" spans="1:23" s="1442" customFormat="1" ht="65" customHeight="1">
      <c r="A64" s="925" t="s">
        <v>1780</v>
      </c>
      <c r="B64" s="1124" t="str">
        <f>VLOOKUP(A64,'25-VPI-I-095'!L:N,3,0)</f>
        <v>NUT-3/4"-A194-A479-TP310S</v>
      </c>
      <c r="C64" s="925" t="s">
        <v>1781</v>
      </c>
      <c r="D64" s="925" t="s">
        <v>1782</v>
      </c>
      <c r="E64" s="1554"/>
      <c r="F64" s="925" t="s">
        <v>1476</v>
      </c>
      <c r="G64" s="1541">
        <v>40</v>
      </c>
      <c r="H64" s="925">
        <f>VLOOKUP(A64,'25-VPI-I-095'!L:DG,95,0)</f>
        <v>40</v>
      </c>
      <c r="I64" s="1439" t="s">
        <v>416</v>
      </c>
      <c r="J64" s="1439" t="s">
        <v>416</v>
      </c>
      <c r="K64" s="1439" t="s">
        <v>416</v>
      </c>
      <c r="L64" s="1555" t="s">
        <v>930</v>
      </c>
      <c r="M64" s="1441">
        <v>64000</v>
      </c>
      <c r="N64" s="1441">
        <v>2560000</v>
      </c>
      <c r="O64" s="1441" t="s">
        <v>930</v>
      </c>
      <c r="P64" s="1621">
        <v>4.6900000000000004</v>
      </c>
      <c r="Q64" s="1439" t="s">
        <v>416</v>
      </c>
      <c r="R64" s="1441" t="s">
        <v>972</v>
      </c>
      <c r="S64" s="1439" t="s">
        <v>416</v>
      </c>
      <c r="T64" s="1441" t="s">
        <v>416</v>
      </c>
      <c r="U64" s="1437" t="s">
        <v>638</v>
      </c>
      <c r="V64" s="1556"/>
      <c r="W64" s="1540">
        <f t="shared" si="0"/>
        <v>0</v>
      </c>
    </row>
    <row r="65" spans="1:23" s="1442" customFormat="1" ht="65" customHeight="1">
      <c r="A65" s="925" t="s">
        <v>1783</v>
      </c>
      <c r="B65" s="1124" t="str">
        <f>VLOOKUP(A65,'25-VPI-I-095'!L:N,3,0)</f>
        <v>NUT-3/4"-A194-GR8</v>
      </c>
      <c r="C65" s="925" t="s">
        <v>1784</v>
      </c>
      <c r="D65" s="925" t="s">
        <v>1244</v>
      </c>
      <c r="E65" s="1554"/>
      <c r="F65" s="925" t="s">
        <v>1476</v>
      </c>
      <c r="G65" s="1541">
        <v>160</v>
      </c>
      <c r="H65" s="925">
        <f>VLOOKUP(A65,'25-VPI-I-095'!L:DG,95,0)</f>
        <v>160</v>
      </c>
      <c r="I65" s="1439" t="s">
        <v>416</v>
      </c>
      <c r="J65" s="1439" t="s">
        <v>416</v>
      </c>
      <c r="K65" s="1439" t="s">
        <v>416</v>
      </c>
      <c r="L65" s="1555" t="s">
        <v>930</v>
      </c>
      <c r="M65" s="1441">
        <v>20000</v>
      </c>
      <c r="N65" s="1441">
        <v>3200000</v>
      </c>
      <c r="O65" s="1441" t="s">
        <v>930</v>
      </c>
      <c r="P65" s="1621">
        <v>2.86</v>
      </c>
      <c r="Q65" s="1439" t="s">
        <v>416</v>
      </c>
      <c r="R65" s="1441" t="s">
        <v>930</v>
      </c>
      <c r="S65" s="1441">
        <v>19000</v>
      </c>
      <c r="T65" s="1441" t="s">
        <v>2311</v>
      </c>
      <c r="U65" s="1437" t="s">
        <v>638</v>
      </c>
      <c r="V65" s="1556"/>
      <c r="W65" s="1540">
        <f t="shared" si="0"/>
        <v>0</v>
      </c>
    </row>
    <row r="66" spans="1:23" s="1442" customFormat="1" ht="65" customHeight="1">
      <c r="A66" s="925" t="s">
        <v>1785</v>
      </c>
      <c r="B66" s="1124" t="str">
        <f>VLOOKUP(A66,'25-VPI-I-095'!L:N,3,0)</f>
        <v>NUT-3/4"-A563-HDG</v>
      </c>
      <c r="C66" s="925" t="s">
        <v>1786</v>
      </c>
      <c r="D66" s="925" t="s">
        <v>1787</v>
      </c>
      <c r="E66" s="1554"/>
      <c r="F66" s="925" t="s">
        <v>1476</v>
      </c>
      <c r="G66" s="1541">
        <v>1084</v>
      </c>
      <c r="H66" s="925">
        <f>VLOOKUP(A66,'25-VPI-I-095'!L:DG,95,0)</f>
        <v>1084</v>
      </c>
      <c r="I66" s="1439" t="s">
        <v>416</v>
      </c>
      <c r="J66" s="1439" t="s">
        <v>416</v>
      </c>
      <c r="K66" s="1439" t="s">
        <v>416</v>
      </c>
      <c r="L66" s="1555" t="s">
        <v>930</v>
      </c>
      <c r="M66" s="1441">
        <v>11200</v>
      </c>
      <c r="N66" s="1441">
        <v>12140800</v>
      </c>
      <c r="O66" s="1441" t="s">
        <v>930</v>
      </c>
      <c r="P66" s="1621">
        <v>0.1</v>
      </c>
      <c r="Q66" s="1439" t="s">
        <v>416</v>
      </c>
      <c r="R66" s="1441" t="s">
        <v>930</v>
      </c>
      <c r="S66" s="1441">
        <v>12000</v>
      </c>
      <c r="T66" s="1441" t="s">
        <v>2312</v>
      </c>
      <c r="U66" s="1437" t="s">
        <v>638</v>
      </c>
      <c r="V66" s="1556"/>
      <c r="W66" s="1540">
        <f t="shared" si="0"/>
        <v>0</v>
      </c>
    </row>
    <row r="67" spans="1:23" s="1442" customFormat="1" ht="65" customHeight="1">
      <c r="A67" s="925" t="s">
        <v>1788</v>
      </c>
      <c r="B67" s="1124" t="str">
        <f>VLOOKUP(A67,'25-VPI-I-095'!L:N,3,0)</f>
        <v>WASHER-1/2"-F436-BLACK</v>
      </c>
      <c r="C67" s="925" t="s">
        <v>1790</v>
      </c>
      <c r="D67" s="925" t="s">
        <v>1791</v>
      </c>
      <c r="E67" s="1554"/>
      <c r="F67" s="925" t="s">
        <v>1476</v>
      </c>
      <c r="G67" s="1541">
        <v>634</v>
      </c>
      <c r="H67" s="925">
        <f>VLOOKUP(A67,'25-VPI-I-095'!L:DG,95,0)</f>
        <v>634</v>
      </c>
      <c r="I67" s="1439" t="s">
        <v>416</v>
      </c>
      <c r="J67" s="1439" t="s">
        <v>416</v>
      </c>
      <c r="K67" s="1439" t="s">
        <v>416</v>
      </c>
      <c r="L67" s="1555" t="s">
        <v>930</v>
      </c>
      <c r="M67" s="1441">
        <v>1200</v>
      </c>
      <c r="N67" s="1441">
        <v>760800</v>
      </c>
      <c r="O67" s="1441" t="s">
        <v>930</v>
      </c>
      <c r="P67" s="1621">
        <v>0.06</v>
      </c>
      <c r="Q67" s="1439" t="s">
        <v>416</v>
      </c>
      <c r="R67" s="1441" t="s">
        <v>930</v>
      </c>
      <c r="S67" s="1441">
        <v>3500</v>
      </c>
      <c r="T67" s="1441" t="s">
        <v>2313</v>
      </c>
      <c r="U67" s="1437" t="s">
        <v>638</v>
      </c>
      <c r="V67" s="1556"/>
      <c r="W67" s="1540">
        <f t="shared" si="0"/>
        <v>0</v>
      </c>
    </row>
    <row r="68" spans="1:23" s="1442" customFormat="1" ht="65" customHeight="1">
      <c r="A68" s="925" t="s">
        <v>1792</v>
      </c>
      <c r="B68" s="1124" t="str">
        <f>VLOOKUP(A68,'25-VPI-I-095'!L:N,3,0)</f>
        <v>WASHER-1/2"-F436-HDG</v>
      </c>
      <c r="C68" s="925" t="s">
        <v>1794</v>
      </c>
      <c r="D68" s="925" t="s">
        <v>1577</v>
      </c>
      <c r="E68" s="1554"/>
      <c r="F68" s="925" t="s">
        <v>1476</v>
      </c>
      <c r="G68" s="1541">
        <v>318</v>
      </c>
      <c r="H68" s="925">
        <f>VLOOKUP(A68,'25-VPI-I-095'!L:DG,95,0)</f>
        <v>318</v>
      </c>
      <c r="I68" s="1439" t="s">
        <v>416</v>
      </c>
      <c r="J68" s="1439" t="s">
        <v>416</v>
      </c>
      <c r="K68" s="1439" t="s">
        <v>416</v>
      </c>
      <c r="L68" s="1555" t="s">
        <v>930</v>
      </c>
      <c r="M68" s="1441">
        <v>1600</v>
      </c>
      <c r="N68" s="1441">
        <v>508800</v>
      </c>
      <c r="O68" s="1441" t="s">
        <v>930</v>
      </c>
      <c r="P68" s="1621">
        <v>6.5000000000000002E-2</v>
      </c>
      <c r="Q68" s="1439" t="s">
        <v>416</v>
      </c>
      <c r="R68" s="1441" t="s">
        <v>930</v>
      </c>
      <c r="S68" s="1441">
        <v>3500</v>
      </c>
      <c r="T68" s="1441" t="s">
        <v>2301</v>
      </c>
      <c r="U68" s="1437" t="s">
        <v>638</v>
      </c>
      <c r="V68" s="1556"/>
      <c r="W68" s="1540">
        <f t="shared" si="0"/>
        <v>0</v>
      </c>
    </row>
    <row r="69" spans="1:23" s="1442" customFormat="1" ht="65" customHeight="1">
      <c r="A69" s="925" t="s">
        <v>1795</v>
      </c>
      <c r="B69" s="1124" t="str">
        <f>VLOOKUP(A69,'25-VPI-I-095'!L:N,3,0)</f>
        <v>WASHER-3/4"-A240-TP304</v>
      </c>
      <c r="C69" s="925" t="s">
        <v>1797</v>
      </c>
      <c r="D69" s="925" t="s">
        <v>1798</v>
      </c>
      <c r="E69" s="1554" t="s">
        <v>1956</v>
      </c>
      <c r="F69" s="925" t="s">
        <v>1476</v>
      </c>
      <c r="G69" s="1541">
        <v>318</v>
      </c>
      <c r="H69" s="925">
        <f>VLOOKUP(A69,'25-VPI-I-095'!L:DG,95,0)</f>
        <v>318</v>
      </c>
      <c r="I69" s="1439" t="s">
        <v>416</v>
      </c>
      <c r="J69" s="1439" t="s">
        <v>416</v>
      </c>
      <c r="K69" s="1439" t="s">
        <v>416</v>
      </c>
      <c r="L69" s="1555" t="s">
        <v>930</v>
      </c>
      <c r="M69" s="1441">
        <v>3600</v>
      </c>
      <c r="N69" s="1441">
        <v>1144800</v>
      </c>
      <c r="O69" s="1441" t="s">
        <v>930</v>
      </c>
      <c r="P69" s="1621">
        <v>0.27</v>
      </c>
      <c r="Q69" s="1439" t="s">
        <v>416</v>
      </c>
      <c r="R69" s="1441" t="s">
        <v>930</v>
      </c>
      <c r="S69" s="1441">
        <v>3000</v>
      </c>
      <c r="T69" s="1441" t="s">
        <v>2311</v>
      </c>
      <c r="U69" s="1437" t="s">
        <v>638</v>
      </c>
      <c r="V69" s="1556"/>
      <c r="W69" s="1540">
        <f t="shared" si="0"/>
        <v>0</v>
      </c>
    </row>
    <row r="70" spans="1:23" s="1442" customFormat="1" ht="65" customHeight="1">
      <c r="A70" s="925" t="s">
        <v>1799</v>
      </c>
      <c r="B70" s="1124" t="str">
        <f>VLOOKUP(A70,'25-VPI-I-095'!L:N,3,0)</f>
        <v>WASHER-3/4"-A240-TP309S</v>
      </c>
      <c r="C70" s="925" t="s">
        <v>1801</v>
      </c>
      <c r="D70" s="925" t="s">
        <v>1802</v>
      </c>
      <c r="E70" s="1554" t="s">
        <v>1956</v>
      </c>
      <c r="F70" s="925" t="s">
        <v>1476</v>
      </c>
      <c r="G70" s="1541">
        <v>80</v>
      </c>
      <c r="H70" s="925">
        <f>VLOOKUP(A70,'25-VPI-I-095'!L:DG,95,0)</f>
        <v>80</v>
      </c>
      <c r="I70" s="1439" t="s">
        <v>416</v>
      </c>
      <c r="J70" s="1439" t="s">
        <v>416</v>
      </c>
      <c r="K70" s="1439" t="s">
        <v>416</v>
      </c>
      <c r="L70" s="1555" t="s">
        <v>930</v>
      </c>
      <c r="M70" s="1441">
        <v>120000</v>
      </c>
      <c r="N70" s="1441">
        <v>9600000</v>
      </c>
      <c r="O70" s="1441" t="s">
        <v>930</v>
      </c>
      <c r="P70" s="1621">
        <v>1.24</v>
      </c>
      <c r="Q70" s="1439" t="s">
        <v>416</v>
      </c>
      <c r="R70" s="1441" t="s">
        <v>972</v>
      </c>
      <c r="S70" s="1439" t="s">
        <v>416</v>
      </c>
      <c r="T70" s="1441" t="s">
        <v>416</v>
      </c>
      <c r="U70" s="1437" t="s">
        <v>638</v>
      </c>
      <c r="V70" s="1556"/>
      <c r="W70" s="1540">
        <f t="shared" si="0"/>
        <v>0</v>
      </c>
    </row>
    <row r="71" spans="1:23" s="1442" customFormat="1" ht="65" customHeight="1">
      <c r="A71" s="925" t="s">
        <v>1803</v>
      </c>
      <c r="B71" s="1124" t="str">
        <f>VLOOKUP(A71,'25-VPI-I-095'!L:N,3,0)</f>
        <v>WASHER-3/4"-A240-TP310S</v>
      </c>
      <c r="C71" s="925" t="s">
        <v>1804</v>
      </c>
      <c r="D71" s="925" t="s">
        <v>1805</v>
      </c>
      <c r="E71" s="1554" t="s">
        <v>1956</v>
      </c>
      <c r="F71" s="925" t="s">
        <v>1476</v>
      </c>
      <c r="G71" s="1541">
        <v>80</v>
      </c>
      <c r="H71" s="925">
        <f>VLOOKUP(A71,'25-VPI-I-095'!L:DG,95,0)</f>
        <v>80</v>
      </c>
      <c r="I71" s="1439" t="s">
        <v>416</v>
      </c>
      <c r="J71" s="1439" t="s">
        <v>416</v>
      </c>
      <c r="K71" s="1439" t="s">
        <v>416</v>
      </c>
      <c r="L71" s="1555" t="s">
        <v>930</v>
      </c>
      <c r="M71" s="1441">
        <v>120000</v>
      </c>
      <c r="N71" s="1441">
        <v>9600000</v>
      </c>
      <c r="O71" s="1441" t="s">
        <v>930</v>
      </c>
      <c r="P71" s="1621">
        <v>1.24</v>
      </c>
      <c r="Q71" s="1439" t="s">
        <v>416</v>
      </c>
      <c r="R71" s="1441" t="s">
        <v>972</v>
      </c>
      <c r="S71" s="1439" t="s">
        <v>416</v>
      </c>
      <c r="T71" s="1441" t="s">
        <v>416</v>
      </c>
      <c r="U71" s="1437" t="s">
        <v>638</v>
      </c>
      <c r="V71" s="1556"/>
      <c r="W71" s="1540">
        <f t="shared" si="0"/>
        <v>0</v>
      </c>
    </row>
    <row r="72" spans="1:23" s="1442" customFormat="1" ht="65" customHeight="1">
      <c r="A72" s="925" t="s">
        <v>1806</v>
      </c>
      <c r="B72" s="1124" t="str">
        <f>VLOOKUP(A72,'25-VPI-I-095'!L:N,3,0)</f>
        <v>WASHER-3/4"-F436-HDG</v>
      </c>
      <c r="C72" s="925" t="s">
        <v>1807</v>
      </c>
      <c r="D72" s="925" t="s">
        <v>1577</v>
      </c>
      <c r="E72" s="1554"/>
      <c r="F72" s="925" t="s">
        <v>1476</v>
      </c>
      <c r="G72" s="1541">
        <v>952</v>
      </c>
      <c r="H72" s="925">
        <f>VLOOKUP(A72,'25-VPI-I-095'!L:DG,95,0)</f>
        <v>952</v>
      </c>
      <c r="I72" s="1439" t="s">
        <v>416</v>
      </c>
      <c r="J72" s="1439" t="s">
        <v>416</v>
      </c>
      <c r="K72" s="1439" t="s">
        <v>416</v>
      </c>
      <c r="L72" s="1555" t="s">
        <v>930</v>
      </c>
      <c r="M72" s="1441">
        <v>2800</v>
      </c>
      <c r="N72" s="1441">
        <v>2665600</v>
      </c>
      <c r="O72" s="1441" t="s">
        <v>930</v>
      </c>
      <c r="P72" s="1621">
        <v>0.11</v>
      </c>
      <c r="Q72" s="1439" t="s">
        <v>416</v>
      </c>
      <c r="R72" s="1441" t="s">
        <v>930</v>
      </c>
      <c r="S72" s="1441">
        <v>6800</v>
      </c>
      <c r="T72" s="1441" t="s">
        <v>2301</v>
      </c>
      <c r="U72" s="1437" t="s">
        <v>638</v>
      </c>
      <c r="V72" s="1556"/>
      <c r="W72" s="1540">
        <f t="shared" si="0"/>
        <v>0</v>
      </c>
    </row>
    <row r="73" spans="1:23" s="1442" customFormat="1" ht="65" customHeight="1">
      <c r="A73" s="925" t="s">
        <v>1808</v>
      </c>
      <c r="B73" s="1124" t="str">
        <f>VLOOKUP(A73,'25-VPI-I-095'!L:N,3,0)</f>
        <v>STUD BOLT FULL THREAD-5/8"DIAx7 1/4"LG( 1 STUD+2 NUT)-A193B8</v>
      </c>
      <c r="C73" s="925" t="s">
        <v>1810</v>
      </c>
      <c r="D73" s="925" t="s">
        <v>1821</v>
      </c>
      <c r="E73" s="1554" t="s">
        <v>1956</v>
      </c>
      <c r="F73" s="925" t="s">
        <v>1665</v>
      </c>
      <c r="G73" s="1541">
        <v>344</v>
      </c>
      <c r="H73" s="925">
        <f>VLOOKUP(A73,'25-VPI-I-095'!L:DG,95,0)</f>
        <v>344</v>
      </c>
      <c r="I73" s="1439" t="s">
        <v>416</v>
      </c>
      <c r="J73" s="1439" t="s">
        <v>416</v>
      </c>
      <c r="K73" s="1439" t="s">
        <v>416</v>
      </c>
      <c r="L73" s="1555" t="s">
        <v>930</v>
      </c>
      <c r="M73" s="1441">
        <v>96000</v>
      </c>
      <c r="N73" s="1441">
        <v>33024000</v>
      </c>
      <c r="O73" s="1441" t="s">
        <v>930</v>
      </c>
      <c r="P73" s="1621">
        <v>6.51</v>
      </c>
      <c r="Q73" s="1439" t="s">
        <v>416</v>
      </c>
      <c r="R73" s="1441" t="s">
        <v>930</v>
      </c>
      <c r="S73" s="1441">
        <v>84000</v>
      </c>
      <c r="T73" s="1441" t="s">
        <v>2314</v>
      </c>
      <c r="U73" s="1437" t="s">
        <v>638</v>
      </c>
      <c r="V73" s="1556"/>
      <c r="W73" s="1540">
        <f t="shared" si="0"/>
        <v>0</v>
      </c>
    </row>
    <row r="74" spans="1:23" s="1442" customFormat="1" ht="65" customHeight="1">
      <c r="A74" s="1616" t="s">
        <v>1965</v>
      </c>
      <c r="B74" s="1124" t="str">
        <f>VLOOKUP(A74,'25-VPI-I-095'!L:N,3,0)</f>
        <v>BOLT-1 1/2"x4 1/4"LG-A193-B7-HDG</v>
      </c>
      <c r="C74" s="1617" t="s">
        <v>1966</v>
      </c>
      <c r="D74" s="1617" t="s">
        <v>1967</v>
      </c>
      <c r="E74" s="1611" t="s">
        <v>1953</v>
      </c>
      <c r="F74" s="1618" t="s">
        <v>1476</v>
      </c>
      <c r="G74" s="1619">
        <v>80</v>
      </c>
      <c r="H74" s="925">
        <f>VLOOKUP(A74,'25-VPI-I-095'!L:DG,95,0)</f>
        <v>80</v>
      </c>
      <c r="I74" s="1439" t="s">
        <v>416</v>
      </c>
      <c r="J74" s="1439" t="s">
        <v>416</v>
      </c>
      <c r="K74" s="1439" t="s">
        <v>416</v>
      </c>
      <c r="L74" s="1555" t="s">
        <v>930</v>
      </c>
      <c r="M74" s="1441">
        <v>229600</v>
      </c>
      <c r="N74" s="1441">
        <v>18368000</v>
      </c>
      <c r="O74" s="1441" t="s">
        <v>930</v>
      </c>
      <c r="P74" s="1439" t="s">
        <v>416</v>
      </c>
      <c r="Q74" s="1439" t="s">
        <v>416</v>
      </c>
      <c r="R74" s="1441" t="s">
        <v>972</v>
      </c>
      <c r="S74" s="1439" t="s">
        <v>416</v>
      </c>
      <c r="T74" s="1441" t="s">
        <v>416</v>
      </c>
      <c r="U74" s="1437" t="s">
        <v>638</v>
      </c>
      <c r="V74" s="1556"/>
      <c r="W74" s="1540"/>
    </row>
    <row r="75" spans="1:23" s="1442" customFormat="1" ht="65" customHeight="1">
      <c r="A75" s="1616" t="s">
        <v>1968</v>
      </c>
      <c r="B75" s="1124" t="str">
        <f>VLOOKUP(A75,'25-VPI-I-095'!L:N,3,0)</f>
        <v>BOLT-1 1/8"x4 1/2"LG(1B+1N+1W+1DTIW)-A490-GEOMET</v>
      </c>
      <c r="C75" s="1617" t="s">
        <v>1970</v>
      </c>
      <c r="D75" s="1617" t="s">
        <v>1971</v>
      </c>
      <c r="E75" s="1611" t="s">
        <v>1953</v>
      </c>
      <c r="F75" s="1618" t="s">
        <v>1665</v>
      </c>
      <c r="G75" s="1619">
        <v>424</v>
      </c>
      <c r="H75" s="925">
        <f>VLOOKUP(A75,'25-VPI-I-095'!L:DG,95,0)</f>
        <v>424</v>
      </c>
      <c r="I75" s="1439" t="s">
        <v>416</v>
      </c>
      <c r="J75" s="1439" t="s">
        <v>416</v>
      </c>
      <c r="K75" s="1439" t="s">
        <v>416</v>
      </c>
      <c r="L75" s="1555" t="s">
        <v>930</v>
      </c>
      <c r="M75" s="1441">
        <v>239000</v>
      </c>
      <c r="N75" s="1441">
        <v>101336000</v>
      </c>
      <c r="O75" s="1441" t="s">
        <v>930</v>
      </c>
      <c r="P75" s="1439" t="s">
        <v>416</v>
      </c>
      <c r="Q75" s="1439" t="s">
        <v>416</v>
      </c>
      <c r="R75" s="1441" t="s">
        <v>972</v>
      </c>
      <c r="S75" s="1439" t="s">
        <v>416</v>
      </c>
      <c r="T75" s="1441" t="s">
        <v>416</v>
      </c>
      <c r="U75" s="1437" t="s">
        <v>638</v>
      </c>
      <c r="V75" s="1556"/>
      <c r="W75" s="1540"/>
    </row>
    <row r="76" spans="1:23" s="1442" customFormat="1" ht="65" customHeight="1">
      <c r="A76" s="1616" t="s">
        <v>1972</v>
      </c>
      <c r="B76" s="1124" t="str">
        <f>VLOOKUP(A76,'25-VPI-I-095'!L:N,3,0)</f>
        <v>BOLT-1 1/8"x4"LG(1B+1N+1W+1DTIW)-A490-GEOMET</v>
      </c>
      <c r="C76" s="1617" t="s">
        <v>1973</v>
      </c>
      <c r="D76" s="1617" t="s">
        <v>1971</v>
      </c>
      <c r="E76" s="1611" t="s">
        <v>1953</v>
      </c>
      <c r="F76" s="1618" t="s">
        <v>1665</v>
      </c>
      <c r="G76" s="1619">
        <v>494</v>
      </c>
      <c r="H76" s="925">
        <f>VLOOKUP(A76,'25-VPI-I-095'!L:DG,95,0)</f>
        <v>494</v>
      </c>
      <c r="I76" s="1439" t="s">
        <v>416</v>
      </c>
      <c r="J76" s="1439" t="s">
        <v>416</v>
      </c>
      <c r="K76" s="1439" t="s">
        <v>416</v>
      </c>
      <c r="L76" s="1555" t="s">
        <v>930</v>
      </c>
      <c r="M76" s="1441">
        <v>228000</v>
      </c>
      <c r="N76" s="1441">
        <v>112632000</v>
      </c>
      <c r="O76" s="1441" t="s">
        <v>930</v>
      </c>
      <c r="P76" s="1439" t="s">
        <v>416</v>
      </c>
      <c r="Q76" s="1439" t="s">
        <v>416</v>
      </c>
      <c r="R76" s="1441" t="s">
        <v>972</v>
      </c>
      <c r="S76" s="1439" t="s">
        <v>416</v>
      </c>
      <c r="T76" s="1441" t="s">
        <v>416</v>
      </c>
      <c r="U76" s="1437" t="s">
        <v>638</v>
      </c>
      <c r="V76" s="1556"/>
      <c r="W76" s="1540"/>
    </row>
    <row r="77" spans="1:23" s="1442" customFormat="1" ht="65" customHeight="1">
      <c r="A77" s="1616" t="s">
        <v>1974</v>
      </c>
      <c r="B77" s="1124" t="str">
        <f>VLOOKUP(A77,'25-VPI-I-095'!L:N,3,0)</f>
        <v>BOLT-3/4"x2 1/2"LG(1B+1N)-A193B7-HDG</v>
      </c>
      <c r="C77" s="1617" t="s">
        <v>1975</v>
      </c>
      <c r="D77" s="1617" t="s">
        <v>1976</v>
      </c>
      <c r="E77" s="1611" t="s">
        <v>1953</v>
      </c>
      <c r="F77" s="1618" t="s">
        <v>1665</v>
      </c>
      <c r="G77" s="1619">
        <v>28</v>
      </c>
      <c r="H77" s="925">
        <f>VLOOKUP(A77,'25-VPI-I-095'!L:DG,95,0)</f>
        <v>28</v>
      </c>
      <c r="I77" s="1439" t="s">
        <v>416</v>
      </c>
      <c r="J77" s="1439" t="s">
        <v>416</v>
      </c>
      <c r="K77" s="1439" t="s">
        <v>416</v>
      </c>
      <c r="L77" s="1555" t="s">
        <v>930</v>
      </c>
      <c r="M77" s="1441">
        <v>60000</v>
      </c>
      <c r="N77" s="1441">
        <v>1680000</v>
      </c>
      <c r="O77" s="1441" t="s">
        <v>930</v>
      </c>
      <c r="P77" s="1439" t="s">
        <v>416</v>
      </c>
      <c r="Q77" s="1439" t="s">
        <v>416</v>
      </c>
      <c r="R77" s="1441" t="s">
        <v>972</v>
      </c>
      <c r="S77" s="1439" t="s">
        <v>416</v>
      </c>
      <c r="T77" s="1441" t="s">
        <v>416</v>
      </c>
      <c r="U77" s="1437" t="s">
        <v>638</v>
      </c>
      <c r="V77" s="1556"/>
      <c r="W77" s="1540"/>
    </row>
    <row r="78" spans="1:23" s="1442" customFormat="1" ht="65" customHeight="1">
      <c r="A78" s="1616" t="s">
        <v>1977</v>
      </c>
      <c r="B78" s="1124" t="str">
        <f>VLOOKUP(A78,'25-VPI-I-095'!L:N,3,0)</f>
        <v>BOLT-3/4"x2 3/4"LG-FULL THREAD-A193B7-HDG</v>
      </c>
      <c r="C78" s="1617" t="s">
        <v>1978</v>
      </c>
      <c r="D78" s="1617" t="s">
        <v>1976</v>
      </c>
      <c r="E78" s="1611" t="s">
        <v>1953</v>
      </c>
      <c r="F78" s="1618" t="s">
        <v>1665</v>
      </c>
      <c r="G78" s="1619">
        <v>62</v>
      </c>
      <c r="H78" s="925">
        <f>VLOOKUP(A78,'25-VPI-I-095'!L:DG,95,0)</f>
        <v>62</v>
      </c>
      <c r="I78" s="1439" t="s">
        <v>416</v>
      </c>
      <c r="J78" s="1439" t="s">
        <v>416</v>
      </c>
      <c r="K78" s="1439" t="s">
        <v>416</v>
      </c>
      <c r="L78" s="1555" t="s">
        <v>930</v>
      </c>
      <c r="M78" s="1441">
        <v>62400</v>
      </c>
      <c r="N78" s="1441">
        <v>3868800</v>
      </c>
      <c r="O78" s="1441" t="s">
        <v>930</v>
      </c>
      <c r="P78" s="1439" t="s">
        <v>416</v>
      </c>
      <c r="Q78" s="1439" t="s">
        <v>416</v>
      </c>
      <c r="R78" s="1441" t="s">
        <v>972</v>
      </c>
      <c r="S78" s="1439" t="s">
        <v>416</v>
      </c>
      <c r="T78" s="1441" t="s">
        <v>416</v>
      </c>
      <c r="U78" s="1437" t="s">
        <v>638</v>
      </c>
      <c r="V78" s="1556"/>
      <c r="W78" s="1540"/>
    </row>
    <row r="79" spans="1:23" s="1442" customFormat="1" ht="65" customHeight="1">
      <c r="A79" s="1616" t="s">
        <v>1979</v>
      </c>
      <c r="B79" s="1124" t="str">
        <f>VLOOKUP(A79,'25-VPI-I-095'!L:N,3,0)</f>
        <v>BOLT-3/4"x3 1/2"LG(1B+1N)-A193B7-HDG</v>
      </c>
      <c r="C79" s="1617" t="s">
        <v>1980</v>
      </c>
      <c r="D79" s="1617" t="s">
        <v>1976</v>
      </c>
      <c r="E79" s="1611" t="s">
        <v>1953</v>
      </c>
      <c r="F79" s="1618" t="s">
        <v>1665</v>
      </c>
      <c r="G79" s="1619">
        <v>194</v>
      </c>
      <c r="H79" s="925">
        <f>VLOOKUP(A79,'25-VPI-I-095'!L:DG,95,0)</f>
        <v>194</v>
      </c>
      <c r="I79" s="1439" t="s">
        <v>416</v>
      </c>
      <c r="J79" s="1439" t="s">
        <v>416</v>
      </c>
      <c r="K79" s="1439" t="s">
        <v>416</v>
      </c>
      <c r="L79" s="1555" t="s">
        <v>930</v>
      </c>
      <c r="M79" s="1441">
        <v>65000</v>
      </c>
      <c r="N79" s="1441">
        <v>12610000</v>
      </c>
      <c r="O79" s="1441" t="s">
        <v>930</v>
      </c>
      <c r="P79" s="1439" t="s">
        <v>416</v>
      </c>
      <c r="Q79" s="1439" t="s">
        <v>416</v>
      </c>
      <c r="R79" s="1441" t="s">
        <v>972</v>
      </c>
      <c r="S79" s="1439" t="s">
        <v>416</v>
      </c>
      <c r="T79" s="1441" t="s">
        <v>416</v>
      </c>
      <c r="U79" s="1437" t="s">
        <v>638</v>
      </c>
      <c r="V79" s="1556"/>
      <c r="W79" s="1540"/>
    </row>
    <row r="80" spans="1:23" s="1442" customFormat="1" ht="65" customHeight="1">
      <c r="A80" s="1616" t="s">
        <v>1981</v>
      </c>
      <c r="B80" s="1124" t="str">
        <f>VLOOKUP(A80,'25-VPI-I-095'!L:N,3,0)</f>
        <v>BOLT-5/8"x1 3/4"LG-A193-B7-HDG</v>
      </c>
      <c r="C80" s="1617" t="s">
        <v>1982</v>
      </c>
      <c r="D80" s="1617" t="s">
        <v>1967</v>
      </c>
      <c r="E80" s="1611" t="s">
        <v>1953</v>
      </c>
      <c r="F80" s="1618" t="s">
        <v>1476</v>
      </c>
      <c r="G80" s="1619">
        <v>582</v>
      </c>
      <c r="H80" s="925">
        <f>VLOOKUP(A80,'25-VPI-I-095'!L:DG,95,0)</f>
        <v>582</v>
      </c>
      <c r="I80" s="1439" t="s">
        <v>416</v>
      </c>
      <c r="J80" s="1439" t="s">
        <v>416</v>
      </c>
      <c r="K80" s="1439" t="s">
        <v>416</v>
      </c>
      <c r="L80" s="1555" t="s">
        <v>930</v>
      </c>
      <c r="M80" s="1441">
        <v>29000</v>
      </c>
      <c r="N80" s="1441">
        <v>16878000</v>
      </c>
      <c r="O80" s="1441" t="s">
        <v>930</v>
      </c>
      <c r="P80" s="1439" t="s">
        <v>416</v>
      </c>
      <c r="Q80" s="1439" t="s">
        <v>416</v>
      </c>
      <c r="R80" s="1441" t="s">
        <v>972</v>
      </c>
      <c r="S80" s="1439" t="s">
        <v>416</v>
      </c>
      <c r="T80" s="1441" t="s">
        <v>416</v>
      </c>
      <c r="U80" s="1437" t="s">
        <v>638</v>
      </c>
      <c r="V80" s="1556"/>
      <c r="W80" s="1540"/>
    </row>
    <row r="81" spans="1:23" s="1442" customFormat="1" ht="65" customHeight="1">
      <c r="A81" s="1616" t="s">
        <v>1983</v>
      </c>
      <c r="B81" s="1124" t="str">
        <f>VLOOKUP(A81,'25-VPI-I-095'!L:N,3,0)</f>
        <v>BOLT-5/8"x3"LG(1B+1N)-A193B7-HDG</v>
      </c>
      <c r="C81" s="1617" t="s">
        <v>1984</v>
      </c>
      <c r="D81" s="1617" t="s">
        <v>1976</v>
      </c>
      <c r="E81" s="1611" t="s">
        <v>1953</v>
      </c>
      <c r="F81" s="1618" t="s">
        <v>1665</v>
      </c>
      <c r="G81" s="1619">
        <v>1004</v>
      </c>
      <c r="H81" s="925">
        <f>VLOOKUP(A81,'25-VPI-I-095'!L:DG,95,0)</f>
        <v>1004</v>
      </c>
      <c r="I81" s="1439" t="s">
        <v>416</v>
      </c>
      <c r="J81" s="1439" t="s">
        <v>416</v>
      </c>
      <c r="K81" s="1439" t="s">
        <v>416</v>
      </c>
      <c r="L81" s="1555" t="s">
        <v>930</v>
      </c>
      <c r="M81" s="1441">
        <v>39000</v>
      </c>
      <c r="N81" s="1441">
        <v>39156000</v>
      </c>
      <c r="O81" s="1441" t="s">
        <v>930</v>
      </c>
      <c r="P81" s="1439" t="s">
        <v>416</v>
      </c>
      <c r="Q81" s="1439" t="s">
        <v>416</v>
      </c>
      <c r="R81" s="1441" t="s">
        <v>972</v>
      </c>
      <c r="S81" s="1439" t="s">
        <v>416</v>
      </c>
      <c r="T81" s="1441" t="s">
        <v>416</v>
      </c>
      <c r="U81" s="1437" t="s">
        <v>638</v>
      </c>
      <c r="V81" s="1556"/>
      <c r="W81" s="1540"/>
    </row>
    <row r="82" spans="1:23" s="1442" customFormat="1" ht="65" customHeight="1">
      <c r="A82" s="1616" t="s">
        <v>1985</v>
      </c>
      <c r="B82" s="1124" t="str">
        <f>VLOOKUP(A82,'25-VPI-I-095'!L:N,3,0)</f>
        <v>BOLT-5/8"x3"LG-A193-B7-HDG</v>
      </c>
      <c r="C82" s="1617" t="s">
        <v>1986</v>
      </c>
      <c r="D82" s="1617" t="s">
        <v>1967</v>
      </c>
      <c r="E82" s="1611" t="s">
        <v>1953</v>
      </c>
      <c r="F82" s="1618" t="s">
        <v>1476</v>
      </c>
      <c r="G82" s="1619">
        <v>160</v>
      </c>
      <c r="H82" s="925">
        <f>VLOOKUP(A82,'25-VPI-I-095'!L:DG,95,0)</f>
        <v>160</v>
      </c>
      <c r="I82" s="1439" t="s">
        <v>416</v>
      </c>
      <c r="J82" s="1439" t="s">
        <v>416</v>
      </c>
      <c r="K82" s="1439" t="s">
        <v>416</v>
      </c>
      <c r="L82" s="1555" t="s">
        <v>930</v>
      </c>
      <c r="M82" s="1441">
        <v>24800</v>
      </c>
      <c r="N82" s="1441">
        <v>3968000</v>
      </c>
      <c r="O82" s="1441" t="s">
        <v>930</v>
      </c>
      <c r="P82" s="1439" t="s">
        <v>416</v>
      </c>
      <c r="Q82" s="1439" t="s">
        <v>416</v>
      </c>
      <c r="R82" s="1441" t="s">
        <v>972</v>
      </c>
      <c r="S82" s="1439" t="s">
        <v>416</v>
      </c>
      <c r="T82" s="1441" t="s">
        <v>416</v>
      </c>
      <c r="U82" s="1437" t="s">
        <v>638</v>
      </c>
      <c r="V82" s="1556"/>
      <c r="W82" s="1540"/>
    </row>
    <row r="83" spans="1:23" s="1442" customFormat="1" ht="65" customHeight="1">
      <c r="A83" s="1616" t="s">
        <v>1987</v>
      </c>
      <c r="B83" s="1124" t="str">
        <f>VLOOKUP(A83,'25-VPI-I-095'!L:N,3,0)</f>
        <v>NUT-1 1/2"-A194-2H-HDG</v>
      </c>
      <c r="C83" s="1617" t="s">
        <v>1988</v>
      </c>
      <c r="D83" s="1617" t="s">
        <v>1989</v>
      </c>
      <c r="E83" s="1554"/>
      <c r="F83" s="1618" t="s">
        <v>1476</v>
      </c>
      <c r="G83" s="1619">
        <v>80</v>
      </c>
      <c r="H83" s="925">
        <f>VLOOKUP(A83,'25-VPI-I-095'!L:DG,95,0)</f>
        <v>80</v>
      </c>
      <c r="I83" s="1439" t="s">
        <v>416</v>
      </c>
      <c r="J83" s="1439" t="s">
        <v>416</v>
      </c>
      <c r="K83" s="1439" t="s">
        <v>416</v>
      </c>
      <c r="L83" s="1555" t="s">
        <v>930</v>
      </c>
      <c r="M83" s="1441">
        <v>74400</v>
      </c>
      <c r="N83" s="1441">
        <v>5952000</v>
      </c>
      <c r="O83" s="1441" t="s">
        <v>930</v>
      </c>
      <c r="P83" s="1439" t="s">
        <v>416</v>
      </c>
      <c r="Q83" s="1439" t="s">
        <v>416</v>
      </c>
      <c r="R83" s="1441" t="s">
        <v>972</v>
      </c>
      <c r="S83" s="1439" t="s">
        <v>416</v>
      </c>
      <c r="T83" s="1441" t="s">
        <v>416</v>
      </c>
      <c r="U83" s="1437" t="s">
        <v>638</v>
      </c>
      <c r="V83" s="1556"/>
      <c r="W83" s="1540"/>
    </row>
    <row r="84" spans="1:23" s="1442" customFormat="1" ht="65" customHeight="1">
      <c r="A84" s="1616" t="s">
        <v>1990</v>
      </c>
      <c r="B84" s="1124" t="str">
        <f>VLOOKUP(A84,'25-VPI-I-095'!L:N,3,0)</f>
        <v>NUT-3/4"-A194GR7-HDG</v>
      </c>
      <c r="C84" s="1617" t="s">
        <v>1991</v>
      </c>
      <c r="D84" s="1617" t="s">
        <v>1992</v>
      </c>
      <c r="E84" s="1554"/>
      <c r="F84" s="1618" t="s">
        <v>1476</v>
      </c>
      <c r="G84" s="1619">
        <v>124</v>
      </c>
      <c r="H84" s="925">
        <f>VLOOKUP(A84,'25-VPI-I-095'!L:DG,95,0)</f>
        <v>124</v>
      </c>
      <c r="I84" s="1439" t="s">
        <v>416</v>
      </c>
      <c r="J84" s="1439" t="s">
        <v>416</v>
      </c>
      <c r="K84" s="1439" t="s">
        <v>416</v>
      </c>
      <c r="L84" s="1555" t="s">
        <v>930</v>
      </c>
      <c r="M84" s="1441">
        <v>16800</v>
      </c>
      <c r="N84" s="1441">
        <v>2083200</v>
      </c>
      <c r="O84" s="1441" t="s">
        <v>930</v>
      </c>
      <c r="P84" s="1439" t="s">
        <v>416</v>
      </c>
      <c r="Q84" s="1439" t="s">
        <v>416</v>
      </c>
      <c r="R84" s="1441" t="s">
        <v>972</v>
      </c>
      <c r="S84" s="1439" t="s">
        <v>416</v>
      </c>
      <c r="T84" s="1441" t="s">
        <v>416</v>
      </c>
      <c r="U84" s="1437" t="s">
        <v>638</v>
      </c>
      <c r="V84" s="1556"/>
      <c r="W84" s="1540"/>
    </row>
    <row r="85" spans="1:23" s="1442" customFormat="1" ht="65" customHeight="1">
      <c r="A85" s="1616" t="s">
        <v>1993</v>
      </c>
      <c r="B85" s="1124" t="str">
        <f>VLOOKUP(A85,'25-VPI-I-095'!L:N,3,0)</f>
        <v>NUT-5/8"-A194-2H-HDG</v>
      </c>
      <c r="C85" s="1617" t="s">
        <v>1994</v>
      </c>
      <c r="D85" s="1617" t="s">
        <v>1989</v>
      </c>
      <c r="E85" s="1554"/>
      <c r="F85" s="1618" t="s">
        <v>1476</v>
      </c>
      <c r="G85" s="1619">
        <v>740</v>
      </c>
      <c r="H85" s="925">
        <f>VLOOKUP(A85,'25-VPI-I-095'!L:DG,95,0)</f>
        <v>740</v>
      </c>
      <c r="I85" s="1439" t="s">
        <v>416</v>
      </c>
      <c r="J85" s="1439" t="s">
        <v>416</v>
      </c>
      <c r="K85" s="1439" t="s">
        <v>416</v>
      </c>
      <c r="L85" s="1555" t="s">
        <v>930</v>
      </c>
      <c r="M85" s="1441">
        <v>6800</v>
      </c>
      <c r="N85" s="1441">
        <v>5032000</v>
      </c>
      <c r="O85" s="1441" t="s">
        <v>930</v>
      </c>
      <c r="P85" s="1439" t="s">
        <v>416</v>
      </c>
      <c r="Q85" s="1439" t="s">
        <v>416</v>
      </c>
      <c r="R85" s="1441" t="s">
        <v>972</v>
      </c>
      <c r="S85" s="1439" t="s">
        <v>416</v>
      </c>
      <c r="T85" s="1441" t="s">
        <v>416</v>
      </c>
      <c r="U85" s="1437" t="s">
        <v>638</v>
      </c>
      <c r="V85" s="1556"/>
      <c r="W85" s="1540"/>
    </row>
    <row r="86" spans="1:23" s="1442" customFormat="1" ht="65" customHeight="1">
      <c r="A86" s="1616" t="s">
        <v>1995</v>
      </c>
      <c r="B86" s="1124" t="str">
        <f>VLOOKUP(A86,'25-VPI-I-095'!L:N,3,0)</f>
        <v>WASHER-1 1/2"x3"OD-F436-HDG</v>
      </c>
      <c r="C86" s="1617" t="s">
        <v>1996</v>
      </c>
      <c r="D86" s="1617" t="s">
        <v>1791</v>
      </c>
      <c r="E86" s="1554"/>
      <c r="F86" s="1618" t="s">
        <v>1476</v>
      </c>
      <c r="G86" s="1619">
        <v>80</v>
      </c>
      <c r="H86" s="925">
        <f>VLOOKUP(A86,'25-VPI-I-095'!L:DG,95,0)</f>
        <v>80</v>
      </c>
      <c r="I86" s="1439" t="s">
        <v>416</v>
      </c>
      <c r="J86" s="1439" t="s">
        <v>416</v>
      </c>
      <c r="K86" s="1439" t="s">
        <v>416</v>
      </c>
      <c r="L86" s="1555" t="s">
        <v>930</v>
      </c>
      <c r="M86" s="1441">
        <v>16800</v>
      </c>
      <c r="N86" s="1441">
        <v>1344000</v>
      </c>
      <c r="O86" s="1441" t="s">
        <v>930</v>
      </c>
      <c r="P86" s="1439" t="s">
        <v>416</v>
      </c>
      <c r="Q86" s="1439" t="s">
        <v>416</v>
      </c>
      <c r="R86" s="1441" t="s">
        <v>972</v>
      </c>
      <c r="S86" s="1439" t="s">
        <v>416</v>
      </c>
      <c r="T86" s="1441" t="s">
        <v>416</v>
      </c>
      <c r="U86" s="1437" t="s">
        <v>638</v>
      </c>
      <c r="V86" s="1556"/>
      <c r="W86" s="1540"/>
    </row>
    <row r="87" spans="1:23" s="1442" customFormat="1" ht="65" customHeight="1">
      <c r="A87" s="1616" t="s">
        <v>1997</v>
      </c>
      <c r="B87" s="1124" t="str">
        <f>VLOOKUP(A87,'25-VPI-I-095'!L:N,3,0)</f>
        <v>WASHER-3/4"-SUS304</v>
      </c>
      <c r="C87" s="1617" t="s">
        <v>1998</v>
      </c>
      <c r="D87" s="1617" t="s">
        <v>1027</v>
      </c>
      <c r="E87" s="1554"/>
      <c r="F87" s="1618" t="s">
        <v>1476</v>
      </c>
      <c r="G87" s="1619">
        <v>62</v>
      </c>
      <c r="H87" s="925">
        <f>VLOOKUP(A87,'25-VPI-I-095'!L:DG,95,0)</f>
        <v>62</v>
      </c>
      <c r="I87" s="1439" t="s">
        <v>416</v>
      </c>
      <c r="J87" s="1439" t="s">
        <v>416</v>
      </c>
      <c r="K87" s="1439" t="s">
        <v>416</v>
      </c>
      <c r="L87" s="1555" t="s">
        <v>930</v>
      </c>
      <c r="M87" s="1441">
        <v>4400</v>
      </c>
      <c r="N87" s="1441">
        <v>272800</v>
      </c>
      <c r="O87" s="1441" t="s">
        <v>930</v>
      </c>
      <c r="P87" s="1439" t="s">
        <v>416</v>
      </c>
      <c r="Q87" s="1439" t="s">
        <v>416</v>
      </c>
      <c r="R87" s="1441" t="s">
        <v>972</v>
      </c>
      <c r="S87" s="1439" t="s">
        <v>416</v>
      </c>
      <c r="T87" s="1441" t="s">
        <v>416</v>
      </c>
      <c r="U87" s="1437" t="s">
        <v>638</v>
      </c>
      <c r="V87" s="1556"/>
      <c r="W87" s="1540"/>
    </row>
    <row r="88" spans="1:23" s="1551" customFormat="1" ht="31.5" customHeight="1">
      <c r="A88" s="1460"/>
      <c r="B88" s="1461" t="s">
        <v>932</v>
      </c>
      <c r="C88" s="1461"/>
      <c r="D88" s="1460"/>
      <c r="E88" s="1460"/>
      <c r="F88" s="1460"/>
      <c r="G88" s="1460"/>
      <c r="H88" s="1460"/>
      <c r="I88" s="1549"/>
      <c r="J88" s="1549"/>
      <c r="K88" s="1549"/>
      <c r="L88" s="1549"/>
      <c r="M88" s="1550">
        <v>1</v>
      </c>
      <c r="N88" s="1550"/>
      <c r="O88" s="1550"/>
      <c r="P88" s="1550"/>
      <c r="Q88" s="1550"/>
      <c r="R88" s="1550"/>
      <c r="S88" s="1550"/>
      <c r="T88" s="1550"/>
      <c r="U88" s="1550"/>
      <c r="V88" s="1549"/>
    </row>
    <row r="89" spans="1:23" ht="31" customHeight="1">
      <c r="A89" s="1557" t="s">
        <v>1607</v>
      </c>
    </row>
    <row r="90" spans="1:23" ht="55.25" customHeight="1">
      <c r="A90" s="2316" t="s">
        <v>1094</v>
      </c>
      <c r="B90" s="2316"/>
      <c r="C90" s="1466"/>
      <c r="D90" s="2316" t="s">
        <v>1102</v>
      </c>
      <c r="E90" s="2316"/>
      <c r="F90" s="2316"/>
      <c r="G90" s="2316"/>
      <c r="H90" s="2316"/>
      <c r="I90" s="2316"/>
      <c r="J90" s="2323" t="s">
        <v>935</v>
      </c>
      <c r="K90" s="2323"/>
      <c r="L90" s="2323"/>
      <c r="M90" s="2323"/>
      <c r="N90" s="2323"/>
      <c r="O90" s="2323"/>
      <c r="P90" s="2323"/>
      <c r="Q90" s="2323"/>
      <c r="R90" s="2323"/>
      <c r="S90" s="2323"/>
      <c r="T90" s="2323"/>
      <c r="U90" s="2323"/>
      <c r="V90" s="2323"/>
    </row>
    <row r="91" spans="1:23" ht="29" customHeight="1">
      <c r="B91" s="1468"/>
      <c r="C91" s="1468"/>
      <c r="I91" s="2323" t="s">
        <v>947</v>
      </c>
      <c r="J91" s="2323"/>
      <c r="K91" s="2323"/>
      <c r="L91" s="2323" t="s">
        <v>948</v>
      </c>
      <c r="M91" s="2323"/>
      <c r="N91" s="2323"/>
      <c r="O91" s="1607"/>
      <c r="P91" s="1607"/>
      <c r="Q91" s="1607"/>
      <c r="R91" s="1607"/>
      <c r="S91" s="1607"/>
      <c r="T91" s="1607"/>
      <c r="U91" s="2323" t="s">
        <v>936</v>
      </c>
      <c r="V91" s="2323"/>
    </row>
  </sheetData>
  <mergeCells count="28">
    <mergeCell ref="V8:V10"/>
    <mergeCell ref="A9:A10"/>
    <mergeCell ref="B9:B10"/>
    <mergeCell ref="C9:C10"/>
    <mergeCell ref="D9:D10"/>
    <mergeCell ref="E9:E10"/>
    <mergeCell ref="H9:H10"/>
    <mergeCell ref="I9:I10"/>
    <mergeCell ref="J9:J10"/>
    <mergeCell ref="O8:Q8"/>
    <mergeCell ref="O9:Q9"/>
    <mergeCell ref="R8:T8"/>
    <mergeCell ref="R9:T9"/>
    <mergeCell ref="U8:U10"/>
    <mergeCell ref="K9:K10"/>
    <mergeCell ref="L9:N9"/>
    <mergeCell ref="A90:B90"/>
    <mergeCell ref="D90:I90"/>
    <mergeCell ref="J90:V90"/>
    <mergeCell ref="I91:K91"/>
    <mergeCell ref="L91:N91"/>
    <mergeCell ref="U91:V91"/>
    <mergeCell ref="F9:G10"/>
    <mergeCell ref="A1:M1"/>
    <mergeCell ref="B5:L6"/>
    <mergeCell ref="C8:F8"/>
    <mergeCell ref="H8:J8"/>
    <mergeCell ref="L8:N8"/>
  </mergeCells>
  <printOptions horizontalCentered="1"/>
  <pageMargins left="0.17" right="0.17" top="0.3" bottom="0.17" header="0.17" footer="0.17"/>
  <pageSetup paperSize="8" scale="43" fitToHeight="11111" orientation="landscape" r:id="rId1"/>
  <headerFooter>
    <oddFooter>Page &amp;P of &amp;N</oddFooter>
  </headerFooter>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0B063-9421-4B4B-A120-E13B02130D62}">
  <sheetPr>
    <pageSetUpPr fitToPage="1"/>
  </sheetPr>
  <dimension ref="A1:P21"/>
  <sheetViews>
    <sheetView view="pageBreakPreview" topLeftCell="A4" zoomScale="40" zoomScaleNormal="70" zoomScaleSheetLayoutView="40" workbookViewId="0">
      <selection activeCell="AX4" sqref="AX4:AY4"/>
    </sheetView>
  </sheetViews>
  <sheetFormatPr defaultColWidth="9.796875" defaultRowHeight="20.5"/>
  <cols>
    <col min="1" max="1" width="25.09765625" style="1467" customWidth="1"/>
    <col min="2" max="2" width="43.3984375" style="1444" bestFit="1" customWidth="1"/>
    <col min="3" max="3" width="47.69921875" style="1444" customWidth="1"/>
    <col min="4" max="4" width="28.796875" style="1444" customWidth="1"/>
    <col min="5" max="5" width="19.3984375" style="1444" bestFit="1" customWidth="1"/>
    <col min="6" max="6" width="11" style="1444" customWidth="1"/>
    <col min="7" max="7" width="16.69921875" style="1444" customWidth="1"/>
    <col min="8" max="8" width="15.296875" style="1444" customWidth="1"/>
    <col min="9" max="9" width="26.796875" style="1444" customWidth="1"/>
    <col min="10" max="10" width="27.5" style="1444" customWidth="1"/>
    <col min="11" max="11" width="10.09765625" style="1444" customWidth="1"/>
    <col min="12" max="12" width="13.59765625" style="1444" customWidth="1"/>
    <col min="13" max="13" width="23.5" style="1444" customWidth="1"/>
    <col min="14" max="14" width="16.3984375" style="1444" bestFit="1" customWidth="1"/>
    <col min="15" max="15" width="26.09765625" style="1444" customWidth="1"/>
    <col min="16" max="16384" width="9.796875" style="1444"/>
  </cols>
  <sheetData>
    <row r="1" spans="1:16" ht="51.65" customHeight="1">
      <c r="A1" s="2307" t="s">
        <v>910</v>
      </c>
      <c r="B1" s="2307"/>
      <c r="C1" s="2307"/>
      <c r="D1" s="2307"/>
      <c r="E1" s="2307"/>
      <c r="F1" s="2307"/>
      <c r="G1" s="2307"/>
      <c r="H1" s="2307"/>
      <c r="I1" s="2307"/>
      <c r="J1" s="2307"/>
      <c r="K1" s="2307"/>
      <c r="L1" s="2307"/>
      <c r="M1" s="1443"/>
      <c r="N1" s="1443"/>
    </row>
    <row r="3" spans="1:16" ht="15" customHeight="1">
      <c r="A3" s="1445" t="s">
        <v>911</v>
      </c>
      <c r="B3" s="1446" t="s">
        <v>937</v>
      </c>
      <c r="C3" s="1447"/>
      <c r="D3" s="1448"/>
      <c r="E3" s="1448"/>
      <c r="F3" s="1448"/>
      <c r="G3" s="1448"/>
      <c r="H3" s="1449"/>
      <c r="I3" s="1449"/>
      <c r="J3" s="1449"/>
      <c r="K3" s="1449"/>
      <c r="L3" s="1449"/>
      <c r="M3" s="1449"/>
      <c r="N3" s="1449"/>
      <c r="O3" s="1450"/>
    </row>
    <row r="4" spans="1:16" ht="15" customHeight="1">
      <c r="A4" s="1451" t="s">
        <v>912</v>
      </c>
      <c r="B4" s="1452"/>
      <c r="C4" s="1453"/>
      <c r="D4" s="1453"/>
      <c r="E4" s="1453"/>
      <c r="F4" s="1453"/>
      <c r="G4" s="1453"/>
      <c r="H4" s="1454"/>
      <c r="I4" s="1454"/>
      <c r="J4" s="1454"/>
      <c r="K4" s="1454"/>
      <c r="L4" s="1454"/>
      <c r="M4" s="1454"/>
      <c r="N4" s="1454"/>
      <c r="O4" s="1455"/>
    </row>
    <row r="5" spans="1:16" ht="15" customHeight="1">
      <c r="A5" s="1445" t="s">
        <v>913</v>
      </c>
      <c r="B5" s="2308" t="s">
        <v>2025</v>
      </c>
      <c r="C5" s="2309"/>
      <c r="D5" s="2309"/>
      <c r="E5" s="2309"/>
      <c r="F5" s="2309"/>
      <c r="G5" s="2309"/>
      <c r="H5" s="2309"/>
      <c r="I5" s="2309"/>
      <c r="J5" s="2309"/>
      <c r="K5" s="2309"/>
      <c r="L5" s="1449"/>
      <c r="O5" s="1456"/>
    </row>
    <row r="6" spans="1:16" ht="15" customHeight="1">
      <c r="A6" s="1451" t="s">
        <v>914</v>
      </c>
      <c r="B6" s="2310"/>
      <c r="C6" s="2311"/>
      <c r="D6" s="2311"/>
      <c r="E6" s="2311"/>
      <c r="F6" s="2311"/>
      <c r="G6" s="2311"/>
      <c r="H6" s="2311"/>
      <c r="I6" s="2311"/>
      <c r="J6" s="2311"/>
      <c r="K6" s="2311"/>
      <c r="L6" s="1454"/>
      <c r="M6" s="1454"/>
      <c r="N6" s="1454"/>
      <c r="O6" s="1455"/>
    </row>
    <row r="8" spans="1:16" ht="34.5" customHeight="1">
      <c r="A8" s="1457" t="s">
        <v>823</v>
      </c>
      <c r="B8" s="1457" t="s">
        <v>915</v>
      </c>
      <c r="C8" s="2296" t="s">
        <v>916</v>
      </c>
      <c r="D8" s="2296"/>
      <c r="E8" s="2296"/>
      <c r="F8" s="2296"/>
      <c r="G8" s="2312" t="s">
        <v>871</v>
      </c>
      <c r="H8" s="2312"/>
      <c r="I8" s="2312"/>
      <c r="J8" s="1457" t="s">
        <v>951</v>
      </c>
      <c r="K8" s="2313" t="s">
        <v>943</v>
      </c>
      <c r="L8" s="2313"/>
      <c r="M8" s="2313"/>
      <c r="N8" s="2313" t="s">
        <v>1605</v>
      </c>
      <c r="O8" s="2312" t="s">
        <v>917</v>
      </c>
    </row>
    <row r="9" spans="1:16" ht="45" customHeight="1">
      <c r="A9" s="2314" t="s">
        <v>939</v>
      </c>
      <c r="B9" s="2314" t="s">
        <v>940</v>
      </c>
      <c r="C9" s="2299" t="s">
        <v>12</v>
      </c>
      <c r="D9" s="2299" t="s">
        <v>13</v>
      </c>
      <c r="E9" s="2299" t="s">
        <v>1351</v>
      </c>
      <c r="F9" s="2299" t="s">
        <v>1263</v>
      </c>
      <c r="G9" s="2315" t="s">
        <v>660</v>
      </c>
      <c r="H9" s="2315" t="s">
        <v>661</v>
      </c>
      <c r="I9" s="2315" t="s">
        <v>662</v>
      </c>
      <c r="J9" s="2315" t="s">
        <v>662</v>
      </c>
      <c r="K9" s="2313" t="s">
        <v>2017</v>
      </c>
      <c r="L9" s="2313"/>
      <c r="M9" s="2313"/>
      <c r="N9" s="2313"/>
      <c r="O9" s="2312"/>
    </row>
    <row r="10" spans="1:16" ht="60">
      <c r="A10" s="2314"/>
      <c r="B10" s="2314"/>
      <c r="C10" s="2299"/>
      <c r="D10" s="2299"/>
      <c r="E10" s="2299"/>
      <c r="F10" s="2299"/>
      <c r="G10" s="2315"/>
      <c r="H10" s="2315"/>
      <c r="I10" s="2315"/>
      <c r="J10" s="2315"/>
      <c r="K10" s="1472" t="s">
        <v>945</v>
      </c>
      <c r="L10" s="1472" t="s">
        <v>944</v>
      </c>
      <c r="M10" s="1472" t="s">
        <v>1608</v>
      </c>
      <c r="N10" s="2313"/>
      <c r="O10" s="2312"/>
    </row>
    <row r="11" spans="1:16" ht="36.5" customHeight="1">
      <c r="A11" s="1471" t="s">
        <v>365</v>
      </c>
      <c r="B11" s="1476" t="s">
        <v>140</v>
      </c>
      <c r="C11" s="1471"/>
      <c r="D11" s="1471"/>
      <c r="E11" s="1471"/>
      <c r="F11" s="1471"/>
      <c r="G11" s="1473" t="s">
        <v>416</v>
      </c>
      <c r="H11" s="1473" t="s">
        <v>416</v>
      </c>
      <c r="I11" s="1473">
        <f>'Tổng hợp'!K23</f>
        <v>9374355044.3446331</v>
      </c>
      <c r="J11" s="1458">
        <f>'Tổng hợp'!J23+'Tổng hợp'!J22</f>
        <v>22324242648</v>
      </c>
      <c r="K11" s="1472"/>
      <c r="L11" s="1472"/>
      <c r="M11" s="1472">
        <f>SUM(M12:M17)</f>
        <v>10152000</v>
      </c>
      <c r="N11" s="1472"/>
      <c r="O11" s="1459">
        <f>I11-J11-M11</f>
        <v>-12960039603.655367</v>
      </c>
    </row>
    <row r="12" spans="1:16" s="1442" customFormat="1" ht="65" customHeight="1">
      <c r="A12" s="1153" t="s">
        <v>1999</v>
      </c>
      <c r="B12" s="1153" t="s">
        <v>2001</v>
      </c>
      <c r="C12" s="1153" t="s">
        <v>2018</v>
      </c>
      <c r="D12" s="1474" t="s">
        <v>2002</v>
      </c>
      <c r="E12" s="1475" t="s">
        <v>2024</v>
      </c>
      <c r="F12" s="1439">
        <v>64</v>
      </c>
      <c r="G12" s="1439" t="s">
        <v>416</v>
      </c>
      <c r="H12" s="1439" t="s">
        <v>416</v>
      </c>
      <c r="I12" s="1439" t="s">
        <v>416</v>
      </c>
      <c r="J12" s="1439" t="s">
        <v>416</v>
      </c>
      <c r="K12" s="1440" t="s">
        <v>930</v>
      </c>
      <c r="L12" s="1441">
        <v>28000</v>
      </c>
      <c r="M12" s="1441">
        <f>L12*F12</f>
        <v>1792000</v>
      </c>
      <c r="N12" s="1437" t="s">
        <v>2017</v>
      </c>
      <c r="O12" s="1438"/>
      <c r="P12" s="1442" t="str">
        <f>CONCATENATE(C12," = ",F12," Cái ",E12)</f>
        <v>2_1/2"_GASKET_#150_SORF-ASME B16.21-THICK 3mm = 64 Cái Vật liệu: AF 120</v>
      </c>
    </row>
    <row r="13" spans="1:16" s="1442" customFormat="1" ht="65" customHeight="1">
      <c r="A13" s="1153" t="s">
        <v>2003</v>
      </c>
      <c r="B13" s="1153" t="s">
        <v>2004</v>
      </c>
      <c r="C13" s="1153" t="s">
        <v>2019</v>
      </c>
      <c r="D13" s="1474" t="s">
        <v>2002</v>
      </c>
      <c r="E13" s="1475" t="s">
        <v>2024</v>
      </c>
      <c r="F13" s="1439">
        <v>164</v>
      </c>
      <c r="G13" s="1439" t="s">
        <v>416</v>
      </c>
      <c r="H13" s="1439" t="s">
        <v>416</v>
      </c>
      <c r="I13" s="1439" t="s">
        <v>416</v>
      </c>
      <c r="J13" s="1439" t="s">
        <v>416</v>
      </c>
      <c r="K13" s="1440" t="s">
        <v>930</v>
      </c>
      <c r="L13" s="1441">
        <v>30000</v>
      </c>
      <c r="M13" s="1441">
        <f t="shared" ref="M13:M17" si="0">L13*F13</f>
        <v>4920000</v>
      </c>
      <c r="N13" s="1437" t="s">
        <v>2017</v>
      </c>
      <c r="O13" s="1438"/>
      <c r="P13" s="1442" t="str">
        <f t="shared" ref="P13:P17" si="1">CONCATENATE(C13," = ",F13," Cái ",E13)</f>
        <v>3"_GASKET_#150_SORF-ASME B16.21-THICK 3mm = 164 Cái Vật liệu: AF 120</v>
      </c>
    </row>
    <row r="14" spans="1:16" s="1442" customFormat="1" ht="65" customHeight="1">
      <c r="A14" s="1153" t="s">
        <v>2005</v>
      </c>
      <c r="B14" s="1153" t="s">
        <v>2006</v>
      </c>
      <c r="C14" s="1153" t="s">
        <v>2020</v>
      </c>
      <c r="D14" s="1474" t="s">
        <v>2002</v>
      </c>
      <c r="E14" s="1475" t="s">
        <v>2024</v>
      </c>
      <c r="F14" s="1439">
        <v>18</v>
      </c>
      <c r="G14" s="1439" t="s">
        <v>416</v>
      </c>
      <c r="H14" s="1439" t="s">
        <v>416</v>
      </c>
      <c r="I14" s="1439" t="s">
        <v>416</v>
      </c>
      <c r="J14" s="1439" t="s">
        <v>416</v>
      </c>
      <c r="K14" s="1440" t="s">
        <v>930</v>
      </c>
      <c r="L14" s="1441">
        <v>52000</v>
      </c>
      <c r="M14" s="1441">
        <f t="shared" si="0"/>
        <v>936000</v>
      </c>
      <c r="N14" s="1437" t="s">
        <v>2017</v>
      </c>
      <c r="O14" s="1438"/>
      <c r="P14" s="1442" t="str">
        <f t="shared" si="1"/>
        <v>4"_GASKET_#150_SORF-ASME B16.21-THICK 3mm = 18 Cái Vật liệu: AF 120</v>
      </c>
    </row>
    <row r="15" spans="1:16" s="1442" customFormat="1" ht="65" customHeight="1">
      <c r="A15" s="1153" t="s">
        <v>2007</v>
      </c>
      <c r="B15" s="1153" t="s">
        <v>2008</v>
      </c>
      <c r="C15" s="1153" t="s">
        <v>2022</v>
      </c>
      <c r="D15" s="1474" t="s">
        <v>2002</v>
      </c>
      <c r="E15" s="1475" t="s">
        <v>2024</v>
      </c>
      <c r="F15" s="1439">
        <v>14</v>
      </c>
      <c r="G15" s="1439" t="s">
        <v>416</v>
      </c>
      <c r="H15" s="1439" t="s">
        <v>416</v>
      </c>
      <c r="I15" s="1439" t="s">
        <v>416</v>
      </c>
      <c r="J15" s="1439" t="s">
        <v>416</v>
      </c>
      <c r="K15" s="1440" t="s">
        <v>930</v>
      </c>
      <c r="L15" s="1441">
        <v>66000</v>
      </c>
      <c r="M15" s="1441">
        <f t="shared" si="0"/>
        <v>924000</v>
      </c>
      <c r="N15" s="1437" t="s">
        <v>2017</v>
      </c>
      <c r="O15" s="1438"/>
      <c r="P15" s="1442" t="str">
        <f t="shared" si="1"/>
        <v>6"_GASKET_#150_SORF-ASME B16.21-THICK 3mm = 14 Cái Vật liệu: AF 120</v>
      </c>
    </row>
    <row r="16" spans="1:16" s="1442" customFormat="1" ht="65" customHeight="1">
      <c r="A16" s="1153" t="s">
        <v>2009</v>
      </c>
      <c r="B16" s="1153" t="s">
        <v>2010</v>
      </c>
      <c r="C16" s="1153" t="s">
        <v>2021</v>
      </c>
      <c r="D16" s="1474" t="s">
        <v>2002</v>
      </c>
      <c r="E16" s="1475" t="s">
        <v>2024</v>
      </c>
      <c r="F16" s="1439">
        <v>8</v>
      </c>
      <c r="G16" s="1439" t="s">
        <v>416</v>
      </c>
      <c r="H16" s="1439" t="s">
        <v>416</v>
      </c>
      <c r="I16" s="1439" t="s">
        <v>416</v>
      </c>
      <c r="J16" s="1439" t="s">
        <v>416</v>
      </c>
      <c r="K16" s="1440" t="s">
        <v>930</v>
      </c>
      <c r="L16" s="1441">
        <v>115000</v>
      </c>
      <c r="M16" s="1441">
        <f t="shared" si="0"/>
        <v>920000</v>
      </c>
      <c r="N16" s="1437" t="s">
        <v>2017</v>
      </c>
      <c r="O16" s="1438"/>
      <c r="P16" s="1442" t="str">
        <f t="shared" si="1"/>
        <v>8"_GASKET_#150_SORF-ASME B16.21-THICK 3mm = 8 Cái Vật liệu: AF 120</v>
      </c>
    </row>
    <row r="17" spans="1:16" s="1442" customFormat="1" ht="65" customHeight="1">
      <c r="A17" s="1153" t="s">
        <v>2011</v>
      </c>
      <c r="B17" s="1153" t="s">
        <v>2013</v>
      </c>
      <c r="C17" s="1153" t="s">
        <v>2023</v>
      </c>
      <c r="D17" s="1474" t="s">
        <v>2002</v>
      </c>
      <c r="E17" s="1475" t="s">
        <v>2024</v>
      </c>
      <c r="F17" s="1439">
        <v>2</v>
      </c>
      <c r="G17" s="1439" t="s">
        <v>416</v>
      </c>
      <c r="H17" s="1439" t="s">
        <v>416</v>
      </c>
      <c r="I17" s="1439" t="s">
        <v>416</v>
      </c>
      <c r="J17" s="1439" t="s">
        <v>416</v>
      </c>
      <c r="K17" s="1440" t="s">
        <v>930</v>
      </c>
      <c r="L17" s="1441">
        <v>330000</v>
      </c>
      <c r="M17" s="1441">
        <f t="shared" si="0"/>
        <v>660000</v>
      </c>
      <c r="N17" s="1437" t="s">
        <v>2017</v>
      </c>
      <c r="O17" s="1438"/>
      <c r="P17" s="1442" t="str">
        <f t="shared" si="1"/>
        <v>GASKET PL3 X OD711 X ID635 = 2 Cái Vật liệu: AF 120</v>
      </c>
    </row>
    <row r="18" spans="1:16" s="1464" customFormat="1" ht="31.5" customHeight="1">
      <c r="A18" s="1460"/>
      <c r="B18" s="1461" t="s">
        <v>932</v>
      </c>
      <c r="C18" s="1461"/>
      <c r="D18" s="1460"/>
      <c r="E18" s="1460"/>
      <c r="F18" s="1460"/>
      <c r="G18" s="1460"/>
      <c r="H18" s="1462"/>
      <c r="I18" s="1462"/>
      <c r="J18" s="1462"/>
      <c r="K18" s="1462"/>
      <c r="L18" s="1463">
        <v>1</v>
      </c>
      <c r="M18" s="1463"/>
      <c r="N18" s="1463"/>
      <c r="O18" s="1462"/>
    </row>
    <row r="19" spans="1:16" s="1470" customFormat="1" ht="31" customHeight="1">
      <c r="A19" s="1469" t="s">
        <v>1607</v>
      </c>
    </row>
    <row r="20" spans="1:16" ht="55.25" customHeight="1">
      <c r="A20" s="2316" t="s">
        <v>1094</v>
      </c>
      <c r="B20" s="2316"/>
      <c r="C20" s="1466"/>
      <c r="D20" s="2316" t="s">
        <v>1102</v>
      </c>
      <c r="E20" s="2316"/>
      <c r="F20" s="2316"/>
      <c r="G20" s="2316"/>
      <c r="H20" s="2316"/>
      <c r="I20" s="2317" t="s">
        <v>935</v>
      </c>
      <c r="J20" s="2317"/>
      <c r="K20" s="2317"/>
      <c r="L20" s="2317"/>
      <c r="M20" s="2317"/>
      <c r="N20" s="2317"/>
      <c r="O20" s="2317"/>
    </row>
    <row r="21" spans="1:16" ht="29" customHeight="1">
      <c r="B21" s="1468"/>
      <c r="C21" s="1468"/>
      <c r="H21" s="2317" t="s">
        <v>947</v>
      </c>
      <c r="I21" s="2317"/>
      <c r="J21" s="2317"/>
      <c r="K21" s="2317" t="s">
        <v>948</v>
      </c>
      <c r="L21" s="2317"/>
      <c r="M21" s="2317"/>
      <c r="N21" s="2317" t="s">
        <v>936</v>
      </c>
      <c r="O21" s="2317"/>
    </row>
  </sheetData>
  <mergeCells count="24">
    <mergeCell ref="I9:I10"/>
    <mergeCell ref="H21:J21"/>
    <mergeCell ref="N21:O21"/>
    <mergeCell ref="C8:F8"/>
    <mergeCell ref="C9:C10"/>
    <mergeCell ref="K21:M21"/>
    <mergeCell ref="J9:J10"/>
    <mergeCell ref="K9:M9"/>
    <mergeCell ref="A1:L1"/>
    <mergeCell ref="B5:K6"/>
    <mergeCell ref="G8:I8"/>
    <mergeCell ref="K8:M8"/>
    <mergeCell ref="A20:B20"/>
    <mergeCell ref="D20:H20"/>
    <mergeCell ref="I20:O20"/>
    <mergeCell ref="N8:N10"/>
    <mergeCell ref="O8:O10"/>
    <mergeCell ref="A9:A10"/>
    <mergeCell ref="B9:B10"/>
    <mergeCell ref="D9:D10"/>
    <mergeCell ref="E9:E10"/>
    <mergeCell ref="F9:F10"/>
    <mergeCell ref="G9:G10"/>
    <mergeCell ref="H9:H10"/>
  </mergeCells>
  <printOptions horizontalCentered="1"/>
  <pageMargins left="0.17" right="0.17" top="0.3" bottom="0.17" header="0.17" footer="0.17"/>
  <pageSetup paperSize="8" scale="65" fitToHeight="11111" orientation="landscape"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2F362-9476-4E2D-97C0-3564F8E2DEEB}">
  <sheetPr>
    <pageSetUpPr fitToPage="1"/>
  </sheetPr>
  <dimension ref="A1:Q16"/>
  <sheetViews>
    <sheetView view="pageBreakPreview" zoomScale="55" zoomScaleNormal="70" zoomScaleSheetLayoutView="55" workbookViewId="0">
      <selection activeCell="K12" sqref="K12:K13"/>
    </sheetView>
  </sheetViews>
  <sheetFormatPr defaultColWidth="9.796875" defaultRowHeight="13"/>
  <cols>
    <col min="1" max="1" width="16.19921875" style="1221" bestFit="1" customWidth="1"/>
    <col min="2" max="2" width="40.296875" style="1189" bestFit="1" customWidth="1"/>
    <col min="3" max="5" width="11" style="1189" customWidth="1"/>
    <col min="6" max="6" width="16.69921875" style="1189" customWidth="1"/>
    <col min="7" max="7" width="15.296875" style="1189" customWidth="1"/>
    <col min="8" max="8" width="21" style="1189" customWidth="1"/>
    <col min="9" max="9" width="20.3984375" style="1189" customWidth="1"/>
    <col min="10" max="10" width="10.09765625" style="1189" customWidth="1"/>
    <col min="11" max="11" width="13.59765625" style="1189" customWidth="1"/>
    <col min="12" max="15" width="23.5" style="1189" customWidth="1"/>
    <col min="16" max="16" width="16.3984375" style="1189" bestFit="1" customWidth="1"/>
    <col min="17" max="17" width="21.8984375" style="1189" customWidth="1"/>
    <col min="18" max="16384" width="9.796875" style="1189"/>
  </cols>
  <sheetData>
    <row r="1" spans="1:17" ht="51.65" customHeight="1">
      <c r="A1" s="2336" t="s">
        <v>910</v>
      </c>
      <c r="B1" s="2336"/>
      <c r="C1" s="2336"/>
      <c r="D1" s="2336"/>
      <c r="E1" s="2336"/>
      <c r="F1" s="2336"/>
      <c r="G1" s="2336"/>
      <c r="H1" s="2336"/>
      <c r="I1" s="2336"/>
      <c r="J1" s="2336"/>
      <c r="K1" s="2336"/>
      <c r="L1" s="1188"/>
      <c r="M1" s="1188"/>
      <c r="N1" s="1188"/>
      <c r="O1" s="1188"/>
      <c r="P1" s="1188"/>
    </row>
    <row r="3" spans="1:17" ht="15" customHeight="1">
      <c r="A3" s="1190" t="s">
        <v>911</v>
      </c>
      <c r="B3" s="1223" t="s">
        <v>937</v>
      </c>
      <c r="C3" s="1192"/>
      <c r="D3" s="1192"/>
      <c r="E3" s="1192"/>
      <c r="F3" s="1192"/>
      <c r="G3" s="1193"/>
      <c r="H3" s="1193"/>
      <c r="I3" s="1193"/>
      <c r="J3" s="1193"/>
      <c r="K3" s="1193"/>
      <c r="L3" s="1193"/>
      <c r="M3" s="1193"/>
      <c r="N3" s="1193"/>
      <c r="O3" s="1193"/>
      <c r="P3" s="1193"/>
      <c r="Q3" s="1194"/>
    </row>
    <row r="4" spans="1:17" ht="15" customHeight="1">
      <c r="A4" s="1195" t="s">
        <v>912</v>
      </c>
      <c r="B4" s="1196"/>
      <c r="C4" s="1197"/>
      <c r="D4" s="1197"/>
      <c r="E4" s="1197"/>
      <c r="F4" s="1197"/>
      <c r="G4" s="1198"/>
      <c r="H4" s="1198"/>
      <c r="I4" s="1198"/>
      <c r="J4" s="1198"/>
      <c r="K4" s="1198"/>
      <c r="L4" s="1198"/>
      <c r="M4" s="1198"/>
      <c r="N4" s="1198"/>
      <c r="O4" s="1198"/>
      <c r="P4" s="1198"/>
      <c r="Q4" s="1199"/>
    </row>
    <row r="5" spans="1:17" ht="15" customHeight="1">
      <c r="A5" s="1190" t="s">
        <v>913</v>
      </c>
      <c r="B5" s="2337" t="s">
        <v>1610</v>
      </c>
      <c r="C5" s="2338"/>
      <c r="D5" s="2338"/>
      <c r="E5" s="2338"/>
      <c r="F5" s="2338"/>
      <c r="G5" s="2338"/>
      <c r="H5" s="2338"/>
      <c r="I5" s="2338"/>
      <c r="J5" s="2338"/>
      <c r="K5" s="1193"/>
      <c r="Q5" s="1200"/>
    </row>
    <row r="6" spans="1:17" ht="15" customHeight="1">
      <c r="A6" s="1195" t="s">
        <v>914</v>
      </c>
      <c r="B6" s="2339"/>
      <c r="C6" s="2340"/>
      <c r="D6" s="2340"/>
      <c r="E6" s="2340"/>
      <c r="F6" s="2340"/>
      <c r="G6" s="2340"/>
      <c r="H6" s="2340"/>
      <c r="I6" s="2340"/>
      <c r="J6" s="2340"/>
      <c r="K6" s="1198"/>
      <c r="L6" s="1198"/>
      <c r="M6" s="1198"/>
      <c r="N6" s="1198"/>
      <c r="O6" s="1198"/>
      <c r="P6" s="1198"/>
      <c r="Q6" s="1199"/>
    </row>
    <row r="8" spans="1:17" ht="34.5" customHeight="1">
      <c r="A8" s="1201" t="s">
        <v>823</v>
      </c>
      <c r="B8" s="1201" t="s">
        <v>915</v>
      </c>
      <c r="C8" s="2331"/>
      <c r="D8" s="2331"/>
      <c r="E8" s="1201"/>
      <c r="F8" s="2331" t="s">
        <v>871</v>
      </c>
      <c r="G8" s="2331"/>
      <c r="H8" s="2331"/>
      <c r="I8" s="1201" t="s">
        <v>951</v>
      </c>
      <c r="J8" s="2335" t="s">
        <v>943</v>
      </c>
      <c r="K8" s="2335"/>
      <c r="L8" s="2335"/>
      <c r="M8" s="2335" t="s">
        <v>943</v>
      </c>
      <c r="N8" s="2335"/>
      <c r="O8" s="2335"/>
      <c r="P8" s="2335" t="s">
        <v>1605</v>
      </c>
      <c r="Q8" s="2331" t="s">
        <v>917</v>
      </c>
    </row>
    <row r="9" spans="1:17" ht="45" customHeight="1">
      <c r="A9" s="2332" t="s">
        <v>939</v>
      </c>
      <c r="B9" s="2332" t="s">
        <v>940</v>
      </c>
      <c r="C9" s="2332" t="s">
        <v>91</v>
      </c>
      <c r="D9" s="2332" t="s">
        <v>1614</v>
      </c>
      <c r="E9" s="2332" t="s">
        <v>1613</v>
      </c>
      <c r="F9" s="2333" t="s">
        <v>660</v>
      </c>
      <c r="G9" s="2333" t="s">
        <v>661</v>
      </c>
      <c r="H9" s="2333" t="s">
        <v>662</v>
      </c>
      <c r="I9" s="2333" t="s">
        <v>662</v>
      </c>
      <c r="J9" s="2334" t="s">
        <v>1611</v>
      </c>
      <c r="K9" s="2334"/>
      <c r="L9" s="2334"/>
      <c r="M9" s="2334" t="s">
        <v>1612</v>
      </c>
      <c r="N9" s="2334"/>
      <c r="O9" s="2334"/>
      <c r="P9" s="2335"/>
      <c r="Q9" s="2331"/>
    </row>
    <row r="10" spans="1:17" ht="31">
      <c r="A10" s="2332"/>
      <c r="B10" s="2332"/>
      <c r="C10" s="2332"/>
      <c r="D10" s="2332"/>
      <c r="E10" s="2332"/>
      <c r="F10" s="2333"/>
      <c r="G10" s="2333"/>
      <c r="H10" s="2333"/>
      <c r="I10" s="2333"/>
      <c r="J10" s="1203" t="s">
        <v>945</v>
      </c>
      <c r="K10" s="1203" t="s">
        <v>944</v>
      </c>
      <c r="L10" s="1203" t="s">
        <v>1608</v>
      </c>
      <c r="M10" s="1203" t="s">
        <v>945</v>
      </c>
      <c r="N10" s="1203" t="s">
        <v>944</v>
      </c>
      <c r="O10" s="1203" t="s">
        <v>1608</v>
      </c>
      <c r="P10" s="2335"/>
      <c r="Q10" s="2331"/>
    </row>
    <row r="11" spans="1:17" ht="36.5" customHeight="1">
      <c r="A11" s="1202" t="s">
        <v>365</v>
      </c>
      <c r="B11" s="1202"/>
      <c r="C11" s="1202"/>
      <c r="D11" s="1202"/>
      <c r="E11" s="1202"/>
      <c r="F11" s="1204" t="s">
        <v>416</v>
      </c>
      <c r="G11" s="1204" t="s">
        <v>416</v>
      </c>
      <c r="H11" s="1204">
        <f>'Tổng hợp'!K23</f>
        <v>9374355044.3446331</v>
      </c>
      <c r="I11" s="1205">
        <f>'Tổng hợp'!J23+'Tổng hợp'!J22</f>
        <v>22324242648</v>
      </c>
      <c r="J11" s="1203"/>
      <c r="K11" s="1203"/>
      <c r="L11" s="1203">
        <f>SUM(L12:L12)</f>
        <v>7500000</v>
      </c>
      <c r="M11" s="1203"/>
      <c r="N11" s="1203"/>
      <c r="O11" s="1203">
        <f>SUM(O12:O12)</f>
        <v>0</v>
      </c>
      <c r="P11" s="1203"/>
      <c r="Q11" s="1206">
        <f>H11-I11-L11</f>
        <v>-12957387603.655367</v>
      </c>
    </row>
    <row r="12" spans="1:17" s="1213" customFormat="1" ht="65" customHeight="1">
      <c r="A12" s="1122" t="s">
        <v>1506</v>
      </c>
      <c r="B12" s="1208" t="s">
        <v>1615</v>
      </c>
      <c r="C12" s="1207" t="s">
        <v>942</v>
      </c>
      <c r="D12" s="1207">
        <v>1304</v>
      </c>
      <c r="E12" s="1207">
        <v>2500</v>
      </c>
      <c r="F12" s="1207" t="s">
        <v>416</v>
      </c>
      <c r="G12" s="1207" t="s">
        <v>416</v>
      </c>
      <c r="H12" s="1207"/>
      <c r="I12" s="1207"/>
      <c r="J12" s="1209" t="s">
        <v>930</v>
      </c>
      <c r="K12" s="1210">
        <v>3000</v>
      </c>
      <c r="L12" s="1210">
        <f>K12*E12</f>
        <v>7500000</v>
      </c>
      <c r="M12" s="1210" t="s">
        <v>972</v>
      </c>
      <c r="N12" s="1210" t="s">
        <v>416</v>
      </c>
      <c r="O12" s="1210" t="s">
        <v>416</v>
      </c>
      <c r="P12" s="1211" t="s">
        <v>1611</v>
      </c>
      <c r="Q12" s="1212"/>
    </row>
    <row r="13" spans="1:17" s="1218" customFormat="1" ht="31.5" customHeight="1">
      <c r="A13" s="1214"/>
      <c r="B13" s="1215" t="s">
        <v>932</v>
      </c>
      <c r="C13" s="1214"/>
      <c r="D13" s="1214"/>
      <c r="E13" s="1214"/>
      <c r="F13" s="1214"/>
      <c r="G13" s="1216"/>
      <c r="H13" s="1216"/>
      <c r="I13" s="1216"/>
      <c r="J13" s="1216"/>
      <c r="K13" s="1217">
        <v>1</v>
      </c>
      <c r="L13" s="1217"/>
      <c r="M13" s="1217"/>
      <c r="N13" s="1217">
        <v>2</v>
      </c>
      <c r="O13" s="1217"/>
      <c r="P13" s="1217"/>
      <c r="Q13" s="1216"/>
    </row>
    <row r="14" spans="1:17" ht="31" customHeight="1">
      <c r="A14" s="1219" t="s">
        <v>1607</v>
      </c>
    </row>
    <row r="15" spans="1:17" ht="55.25" customHeight="1">
      <c r="A15" s="2328" t="s">
        <v>1094</v>
      </c>
      <c r="B15" s="2328"/>
      <c r="C15" s="2328" t="s">
        <v>1102</v>
      </c>
      <c r="D15" s="2328"/>
      <c r="E15" s="2328"/>
      <c r="F15" s="2328"/>
      <c r="G15" s="2328"/>
      <c r="H15" s="2329" t="s">
        <v>935</v>
      </c>
      <c r="I15" s="2329"/>
      <c r="J15" s="2329"/>
      <c r="K15" s="2329"/>
      <c r="L15" s="2329"/>
      <c r="M15" s="2329"/>
      <c r="N15" s="2329"/>
      <c r="O15" s="2329"/>
      <c r="P15" s="2329"/>
      <c r="Q15" s="2329"/>
    </row>
    <row r="16" spans="1:17" ht="29" customHeight="1">
      <c r="B16" s="1222"/>
      <c r="G16" s="2329" t="s">
        <v>947</v>
      </c>
      <c r="H16" s="2329"/>
      <c r="I16" s="2329"/>
      <c r="J16" s="2330" t="s">
        <v>948</v>
      </c>
      <c r="K16" s="2330"/>
      <c r="L16" s="1220"/>
      <c r="M16" s="1220"/>
      <c r="N16" s="1220"/>
      <c r="O16" s="1220"/>
      <c r="P16" s="2329" t="s">
        <v>936</v>
      </c>
      <c r="Q16" s="2329"/>
    </row>
  </sheetData>
  <mergeCells count="25">
    <mergeCell ref="A1:K1"/>
    <mergeCell ref="B5:J6"/>
    <mergeCell ref="C8:D8"/>
    <mergeCell ref="F8:H8"/>
    <mergeCell ref="J8:L8"/>
    <mergeCell ref="Q8:Q10"/>
    <mergeCell ref="A9:A10"/>
    <mergeCell ref="B9:B10"/>
    <mergeCell ref="C9:C10"/>
    <mergeCell ref="D9:D10"/>
    <mergeCell ref="F9:F10"/>
    <mergeCell ref="G9:G10"/>
    <mergeCell ref="H9:H10"/>
    <mergeCell ref="I9:I10"/>
    <mergeCell ref="J9:L9"/>
    <mergeCell ref="P8:P10"/>
    <mergeCell ref="M8:O8"/>
    <mergeCell ref="M9:O9"/>
    <mergeCell ref="E9:E10"/>
    <mergeCell ref="A15:B15"/>
    <mergeCell ref="C15:G15"/>
    <mergeCell ref="H15:Q15"/>
    <mergeCell ref="G16:I16"/>
    <mergeCell ref="J16:K16"/>
    <mergeCell ref="P16:Q16"/>
  </mergeCells>
  <printOptions horizontalCentered="1"/>
  <pageMargins left="0.17" right="0.17" top="0.3" bottom="0.17" header="0.17" footer="0.17"/>
  <pageSetup paperSize="8" scale="72" fitToHeight="11111"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5345C2-C621-4577-9994-B52F4D324B00}">
  <sheetPr>
    <pageSetUpPr fitToPage="1"/>
  </sheetPr>
  <dimension ref="A1:M16"/>
  <sheetViews>
    <sheetView view="pageBreakPreview" topLeftCell="A7" zoomScale="70" zoomScaleNormal="70" zoomScaleSheetLayoutView="70" workbookViewId="0">
      <selection activeCell="I9" sqref="I9:K10"/>
    </sheetView>
  </sheetViews>
  <sheetFormatPr defaultColWidth="9.796875" defaultRowHeight="13"/>
  <cols>
    <col min="1" max="1" width="16.19921875" style="1221" bestFit="1" customWidth="1"/>
    <col min="2" max="2" width="32.69921875" style="1189" customWidth="1"/>
    <col min="3" max="4" width="11" style="1189" customWidth="1"/>
    <col min="5" max="5" width="16.69921875" style="1189" customWidth="1"/>
    <col min="6" max="6" width="15.296875" style="1189" customWidth="1"/>
    <col min="7" max="7" width="21" style="1189" customWidth="1"/>
    <col min="8" max="8" width="20.3984375" style="1189" customWidth="1"/>
    <col min="9" max="9" width="10.09765625" style="1189" customWidth="1"/>
    <col min="10" max="10" width="13.59765625" style="1189" customWidth="1"/>
    <col min="11" max="11" width="23.5" style="1189" customWidth="1"/>
    <col min="12" max="12" width="25.19921875" style="1189" customWidth="1"/>
    <col min="13" max="13" width="21.8984375" style="1189" customWidth="1"/>
    <col min="14" max="16384" width="9.796875" style="1189"/>
  </cols>
  <sheetData>
    <row r="1" spans="1:13" ht="51.65" customHeight="1">
      <c r="A1" s="2336" t="s">
        <v>910</v>
      </c>
      <c r="B1" s="2336"/>
      <c r="C1" s="2336"/>
      <c r="D1" s="2336"/>
      <c r="E1" s="2336"/>
      <c r="F1" s="2336"/>
      <c r="G1" s="2336"/>
      <c r="H1" s="2336"/>
      <c r="I1" s="2336"/>
      <c r="J1" s="2336"/>
      <c r="K1" s="1188"/>
      <c r="L1" s="1188"/>
    </row>
    <row r="3" spans="1:13" ht="15" customHeight="1">
      <c r="A3" s="1190" t="s">
        <v>911</v>
      </c>
      <c r="B3" s="1191" t="s">
        <v>937</v>
      </c>
      <c r="C3" s="1192"/>
      <c r="D3" s="1192"/>
      <c r="E3" s="1192"/>
      <c r="F3" s="1193"/>
      <c r="G3" s="1193"/>
      <c r="H3" s="1193"/>
      <c r="I3" s="1193"/>
      <c r="J3" s="1193"/>
      <c r="K3" s="1193"/>
      <c r="L3" s="1193"/>
      <c r="M3" s="1194"/>
    </row>
    <row r="4" spans="1:13" ht="15" customHeight="1">
      <c r="A4" s="1195" t="s">
        <v>912</v>
      </c>
      <c r="B4" s="1196"/>
      <c r="C4" s="1197"/>
      <c r="D4" s="1197"/>
      <c r="E4" s="1197"/>
      <c r="F4" s="1198"/>
      <c r="G4" s="1198"/>
      <c r="H4" s="1198"/>
      <c r="I4" s="1198"/>
      <c r="J4" s="1198"/>
      <c r="K4" s="1198"/>
      <c r="L4" s="1198"/>
      <c r="M4" s="1199"/>
    </row>
    <row r="5" spans="1:13" ht="15" customHeight="1">
      <c r="A5" s="1190" t="s">
        <v>913</v>
      </c>
      <c r="B5" s="2337" t="s">
        <v>2287</v>
      </c>
      <c r="C5" s="2338"/>
      <c r="D5" s="2338"/>
      <c r="E5" s="2338"/>
      <c r="F5" s="2338"/>
      <c r="G5" s="2338"/>
      <c r="H5" s="2338"/>
      <c r="I5" s="2338"/>
      <c r="J5" s="1193"/>
      <c r="M5" s="1200"/>
    </row>
    <row r="6" spans="1:13" ht="15" customHeight="1">
      <c r="A6" s="1195" t="s">
        <v>914</v>
      </c>
      <c r="B6" s="2339"/>
      <c r="C6" s="2340"/>
      <c r="D6" s="2340"/>
      <c r="E6" s="2340"/>
      <c r="F6" s="2340"/>
      <c r="G6" s="2340"/>
      <c r="H6" s="2340"/>
      <c r="I6" s="2340"/>
      <c r="J6" s="1198"/>
      <c r="K6" s="1198"/>
      <c r="L6" s="1198"/>
      <c r="M6" s="1199"/>
    </row>
    <row r="8" spans="1:13" ht="34.5" customHeight="1">
      <c r="A8" s="1201" t="s">
        <v>823</v>
      </c>
      <c r="B8" s="1201" t="s">
        <v>915</v>
      </c>
      <c r="C8" s="2331"/>
      <c r="D8" s="2331"/>
      <c r="E8" s="2331" t="s">
        <v>871</v>
      </c>
      <c r="F8" s="2331"/>
      <c r="G8" s="2331"/>
      <c r="H8" s="1201" t="s">
        <v>951</v>
      </c>
      <c r="I8" s="2335" t="s">
        <v>943</v>
      </c>
      <c r="J8" s="2335"/>
      <c r="K8" s="2335"/>
      <c r="L8" s="2335" t="s">
        <v>1605</v>
      </c>
      <c r="M8" s="2331" t="s">
        <v>917</v>
      </c>
    </row>
    <row r="9" spans="1:13" ht="45" customHeight="1">
      <c r="A9" s="2332" t="s">
        <v>939</v>
      </c>
      <c r="B9" s="2332" t="s">
        <v>940</v>
      </c>
      <c r="C9" s="2332" t="s">
        <v>91</v>
      </c>
      <c r="D9" s="2332" t="s">
        <v>93</v>
      </c>
      <c r="E9" s="2333" t="s">
        <v>660</v>
      </c>
      <c r="F9" s="2333" t="s">
        <v>661</v>
      </c>
      <c r="G9" s="2333" t="s">
        <v>662</v>
      </c>
      <c r="H9" s="2333" t="s">
        <v>662</v>
      </c>
      <c r="I9" s="2334" t="s">
        <v>2283</v>
      </c>
      <c r="J9" s="2334"/>
      <c r="K9" s="2334"/>
      <c r="L9" s="2335"/>
      <c r="M9" s="2331"/>
    </row>
    <row r="10" spans="1:13" ht="31">
      <c r="A10" s="2332"/>
      <c r="B10" s="2332"/>
      <c r="C10" s="2332"/>
      <c r="D10" s="2332"/>
      <c r="E10" s="2333"/>
      <c r="F10" s="2333"/>
      <c r="G10" s="2333"/>
      <c r="H10" s="2333"/>
      <c r="I10" s="1203" t="s">
        <v>945</v>
      </c>
      <c r="J10" s="1203" t="s">
        <v>2285</v>
      </c>
      <c r="K10" s="1203" t="s">
        <v>2286</v>
      </c>
      <c r="L10" s="2335"/>
      <c r="M10" s="2331"/>
    </row>
    <row r="11" spans="1:13" ht="36.5" customHeight="1">
      <c r="A11" s="1202" t="s">
        <v>365</v>
      </c>
      <c r="B11" s="1202"/>
      <c r="C11" s="1202"/>
      <c r="D11" s="1202"/>
      <c r="E11" s="1204" t="s">
        <v>416</v>
      </c>
      <c r="F11" s="1204" t="s">
        <v>416</v>
      </c>
      <c r="G11" s="1204">
        <f>'Tổng hợp'!K23</f>
        <v>9374355044.3446331</v>
      </c>
      <c r="H11" s="1205">
        <f>'Tổng hợp'!J23+'Tổng hợp'!J22</f>
        <v>22324242648</v>
      </c>
      <c r="I11" s="1203"/>
      <c r="J11" s="1203"/>
      <c r="K11" s="1203">
        <f>SUM(K12:K12)</f>
        <v>9900000</v>
      </c>
      <c r="L11" s="1203"/>
      <c r="M11" s="1206">
        <f>G11-H11-K11</f>
        <v>-12959787603.655367</v>
      </c>
    </row>
    <row r="12" spans="1:13" s="1213" customFormat="1" ht="65" customHeight="1">
      <c r="A12" s="1122" t="s">
        <v>1249</v>
      </c>
      <c r="B12" s="1208" t="s">
        <v>2284</v>
      </c>
      <c r="C12" s="1207" t="s">
        <v>942</v>
      </c>
      <c r="D12" s="1207">
        <v>33</v>
      </c>
      <c r="E12" s="1207" t="s">
        <v>416</v>
      </c>
      <c r="F12" s="1207" t="s">
        <v>416</v>
      </c>
      <c r="G12" s="1207"/>
      <c r="H12" s="1207"/>
      <c r="I12" s="1209" t="s">
        <v>930</v>
      </c>
      <c r="J12" s="1210">
        <v>300000</v>
      </c>
      <c r="K12" s="1210">
        <f>J12*D12</f>
        <v>9900000</v>
      </c>
      <c r="L12" s="1211" t="s">
        <v>2283</v>
      </c>
      <c r="M12" s="1212"/>
    </row>
    <row r="13" spans="1:13" s="1218" customFormat="1" ht="31.5" customHeight="1">
      <c r="A13" s="1214"/>
      <c r="B13" s="1215" t="s">
        <v>932</v>
      </c>
      <c r="C13" s="1214"/>
      <c r="D13" s="1214"/>
      <c r="E13" s="1214"/>
      <c r="F13" s="1216"/>
      <c r="G13" s="1216"/>
      <c r="H13" s="1216"/>
      <c r="I13" s="1216"/>
      <c r="J13" s="1217">
        <v>1</v>
      </c>
      <c r="K13" s="1217"/>
      <c r="L13" s="1217"/>
      <c r="M13" s="1216"/>
    </row>
    <row r="14" spans="1:13" ht="31" customHeight="1">
      <c r="A14" s="1219" t="s">
        <v>1607</v>
      </c>
    </row>
    <row r="15" spans="1:13" ht="55.25" customHeight="1">
      <c r="A15" s="2328" t="s">
        <v>1094</v>
      </c>
      <c r="B15" s="2328"/>
      <c r="C15" s="2328" t="s">
        <v>1102</v>
      </c>
      <c r="D15" s="2328"/>
      <c r="E15" s="2328"/>
      <c r="F15" s="2328"/>
      <c r="G15" s="2329" t="s">
        <v>935</v>
      </c>
      <c r="H15" s="2329"/>
      <c r="I15" s="2329"/>
      <c r="J15" s="2329"/>
      <c r="K15" s="2329"/>
      <c r="L15" s="2329"/>
      <c r="M15" s="2329"/>
    </row>
    <row r="16" spans="1:13" ht="29" customHeight="1">
      <c r="B16" s="1222"/>
      <c r="F16" s="2329" t="s">
        <v>947</v>
      </c>
      <c r="G16" s="2329"/>
      <c r="H16" s="2329"/>
      <c r="I16" s="2330" t="s">
        <v>948</v>
      </c>
      <c r="J16" s="2330"/>
      <c r="K16" s="1220"/>
      <c r="L16" s="2329" t="s">
        <v>936</v>
      </c>
      <c r="M16" s="2329"/>
    </row>
  </sheetData>
  <mergeCells count="22">
    <mergeCell ref="A1:J1"/>
    <mergeCell ref="B5:I6"/>
    <mergeCell ref="C8:D8"/>
    <mergeCell ref="E8:G8"/>
    <mergeCell ref="I8:K8"/>
    <mergeCell ref="M8:M10"/>
    <mergeCell ref="A9:A10"/>
    <mergeCell ref="B9:B10"/>
    <mergeCell ref="C9:C10"/>
    <mergeCell ref="D9:D10"/>
    <mergeCell ref="E9:E10"/>
    <mergeCell ref="F9:F10"/>
    <mergeCell ref="G9:G10"/>
    <mergeCell ref="H9:H10"/>
    <mergeCell ref="I9:K9"/>
    <mergeCell ref="L8:L10"/>
    <mergeCell ref="A15:B15"/>
    <mergeCell ref="C15:F15"/>
    <mergeCell ref="G15:M15"/>
    <mergeCell ref="F16:H16"/>
    <mergeCell ref="I16:J16"/>
    <mergeCell ref="L16:M16"/>
  </mergeCells>
  <printOptions horizontalCentered="1"/>
  <pageMargins left="0.17" right="0.17" top="0.3" bottom="0.17" header="0.17" footer="0.17"/>
  <pageSetup paperSize="8" scale="96" fitToHeight="11111" orientation="landscape"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93D3A-E3CC-448E-97D1-07861D023E79}">
  <sheetPr>
    <pageSetUpPr fitToPage="1"/>
  </sheetPr>
  <dimension ref="A1:M16"/>
  <sheetViews>
    <sheetView view="pageBreakPreview" topLeftCell="A7" zoomScale="70" zoomScaleNormal="70" zoomScaleSheetLayoutView="70" workbookViewId="0">
      <selection activeCell="I9" sqref="I9:K10"/>
    </sheetView>
  </sheetViews>
  <sheetFormatPr defaultColWidth="9.796875" defaultRowHeight="13"/>
  <cols>
    <col min="1" max="1" width="16.19921875" style="1221" bestFit="1" customWidth="1"/>
    <col min="2" max="2" width="32.69921875" style="1189" customWidth="1"/>
    <col min="3" max="4" width="11" style="1189" customWidth="1"/>
    <col min="5" max="5" width="16.69921875" style="1189" customWidth="1"/>
    <col min="6" max="6" width="15.296875" style="1189" customWidth="1"/>
    <col min="7" max="7" width="21" style="1189" customWidth="1"/>
    <col min="8" max="8" width="20.3984375" style="1189" customWidth="1"/>
    <col min="9" max="9" width="10.09765625" style="1189" customWidth="1"/>
    <col min="10" max="10" width="13.59765625" style="1189" customWidth="1"/>
    <col min="11" max="11" width="23.5" style="1189" customWidth="1"/>
    <col min="12" max="12" width="16.3984375" style="1189" bestFit="1" customWidth="1"/>
    <col min="13" max="13" width="21.8984375" style="1189" customWidth="1"/>
    <col min="14" max="16384" width="9.796875" style="1189"/>
  </cols>
  <sheetData>
    <row r="1" spans="1:13" ht="51.65" customHeight="1">
      <c r="A1" s="2336" t="s">
        <v>910</v>
      </c>
      <c r="B1" s="2336"/>
      <c r="C1" s="2336"/>
      <c r="D1" s="2336"/>
      <c r="E1" s="2336"/>
      <c r="F1" s="2336"/>
      <c r="G1" s="2336"/>
      <c r="H1" s="2336"/>
      <c r="I1" s="2336"/>
      <c r="J1" s="2336"/>
      <c r="K1" s="1188"/>
      <c r="L1" s="1188"/>
    </row>
    <row r="3" spans="1:13" ht="15" customHeight="1">
      <c r="A3" s="1190" t="s">
        <v>911</v>
      </c>
      <c r="B3" s="1191" t="s">
        <v>937</v>
      </c>
      <c r="C3" s="1192"/>
      <c r="D3" s="1192"/>
      <c r="E3" s="1192"/>
      <c r="F3" s="1193"/>
      <c r="G3" s="1193"/>
      <c r="H3" s="1193"/>
      <c r="I3" s="1193"/>
      <c r="J3" s="1193"/>
      <c r="K3" s="1193"/>
      <c r="L3" s="1193"/>
      <c r="M3" s="1194"/>
    </row>
    <row r="4" spans="1:13" ht="15" customHeight="1">
      <c r="A4" s="1195" t="s">
        <v>912</v>
      </c>
      <c r="B4" s="1196"/>
      <c r="C4" s="1197"/>
      <c r="D4" s="1197"/>
      <c r="E4" s="1197"/>
      <c r="F4" s="1198"/>
      <c r="G4" s="1198"/>
      <c r="H4" s="1198"/>
      <c r="I4" s="1198"/>
      <c r="J4" s="1198"/>
      <c r="K4" s="1198"/>
      <c r="L4" s="1198"/>
      <c r="M4" s="1199"/>
    </row>
    <row r="5" spans="1:13" ht="15" customHeight="1">
      <c r="A5" s="1190" t="s">
        <v>913</v>
      </c>
      <c r="B5" s="2337" t="s">
        <v>1604</v>
      </c>
      <c r="C5" s="2338"/>
      <c r="D5" s="2338"/>
      <c r="E5" s="2338"/>
      <c r="F5" s="2338"/>
      <c r="G5" s="2338"/>
      <c r="H5" s="2338"/>
      <c r="I5" s="2338"/>
      <c r="J5" s="1193"/>
      <c r="M5" s="1200"/>
    </row>
    <row r="6" spans="1:13" ht="15" customHeight="1">
      <c r="A6" s="1195" t="s">
        <v>914</v>
      </c>
      <c r="B6" s="2339"/>
      <c r="C6" s="2340"/>
      <c r="D6" s="2340"/>
      <c r="E6" s="2340"/>
      <c r="F6" s="2340"/>
      <c r="G6" s="2340"/>
      <c r="H6" s="2340"/>
      <c r="I6" s="2340"/>
      <c r="J6" s="1198"/>
      <c r="K6" s="1198"/>
      <c r="L6" s="1198"/>
      <c r="M6" s="1199"/>
    </row>
    <row r="8" spans="1:13" ht="34.5" customHeight="1">
      <c r="A8" s="1201" t="s">
        <v>823</v>
      </c>
      <c r="B8" s="1201" t="s">
        <v>915</v>
      </c>
      <c r="C8" s="2331"/>
      <c r="D8" s="2331"/>
      <c r="E8" s="2331" t="s">
        <v>871</v>
      </c>
      <c r="F8" s="2331"/>
      <c r="G8" s="2331"/>
      <c r="H8" s="1201" t="s">
        <v>951</v>
      </c>
      <c r="I8" s="2335" t="s">
        <v>943</v>
      </c>
      <c r="J8" s="2335"/>
      <c r="K8" s="2335"/>
      <c r="L8" s="2335" t="s">
        <v>1605</v>
      </c>
      <c r="M8" s="2331" t="s">
        <v>917</v>
      </c>
    </row>
    <row r="9" spans="1:13" ht="45" customHeight="1">
      <c r="A9" s="2332" t="s">
        <v>939</v>
      </c>
      <c r="B9" s="2332" t="s">
        <v>940</v>
      </c>
      <c r="C9" s="2332" t="s">
        <v>91</v>
      </c>
      <c r="D9" s="2332" t="s">
        <v>93</v>
      </c>
      <c r="E9" s="2333" t="s">
        <v>660</v>
      </c>
      <c r="F9" s="2333" t="s">
        <v>661</v>
      </c>
      <c r="G9" s="2333" t="s">
        <v>662</v>
      </c>
      <c r="H9" s="2333" t="s">
        <v>662</v>
      </c>
      <c r="I9" s="2334" t="s">
        <v>638</v>
      </c>
      <c r="J9" s="2334"/>
      <c r="K9" s="2334"/>
      <c r="L9" s="2335"/>
      <c r="M9" s="2331"/>
    </row>
    <row r="10" spans="1:13" ht="31">
      <c r="A10" s="2332"/>
      <c r="B10" s="2332"/>
      <c r="C10" s="2332"/>
      <c r="D10" s="2332"/>
      <c r="E10" s="2333"/>
      <c r="F10" s="2333"/>
      <c r="G10" s="2333"/>
      <c r="H10" s="2333"/>
      <c r="I10" s="1203" t="s">
        <v>945</v>
      </c>
      <c r="J10" s="1203" t="s">
        <v>944</v>
      </c>
      <c r="K10" s="1203" t="s">
        <v>1608</v>
      </c>
      <c r="L10" s="2335"/>
      <c r="M10" s="2331"/>
    </row>
    <row r="11" spans="1:13" ht="36.5" customHeight="1">
      <c r="A11" s="1202" t="s">
        <v>365</v>
      </c>
      <c r="B11" s="1202"/>
      <c r="C11" s="1202"/>
      <c r="D11" s="1202"/>
      <c r="E11" s="1204" t="s">
        <v>416</v>
      </c>
      <c r="F11" s="1204" t="s">
        <v>416</v>
      </c>
      <c r="G11" s="1204">
        <f>'Tổng hợp'!K23</f>
        <v>9374355044.3446331</v>
      </c>
      <c r="H11" s="1205">
        <f>'Tổng hợp'!J23+'Tổng hợp'!J22</f>
        <v>22324242648</v>
      </c>
      <c r="I11" s="1203"/>
      <c r="J11" s="1203"/>
      <c r="K11" s="1203">
        <f>SUM(K12:K12)</f>
        <v>71520000</v>
      </c>
      <c r="L11" s="1203"/>
      <c r="M11" s="1206">
        <f>G11-H11-K11</f>
        <v>-13021407603.655367</v>
      </c>
    </row>
    <row r="12" spans="1:13" s="1213" customFormat="1" ht="65" customHeight="1">
      <c r="A12" s="1122" t="s">
        <v>1249</v>
      </c>
      <c r="B12" s="1208" t="s">
        <v>1606</v>
      </c>
      <c r="C12" s="1207" t="s">
        <v>942</v>
      </c>
      <c r="D12" s="1207">
        <v>24</v>
      </c>
      <c r="E12" s="1207" t="s">
        <v>416</v>
      </c>
      <c r="F12" s="1207" t="s">
        <v>416</v>
      </c>
      <c r="G12" s="1207"/>
      <c r="H12" s="1207"/>
      <c r="I12" s="1209" t="s">
        <v>930</v>
      </c>
      <c r="J12" s="1210">
        <v>2980000</v>
      </c>
      <c r="K12" s="1210">
        <f>J12*D12</f>
        <v>71520000</v>
      </c>
      <c r="L12" s="1211" t="s">
        <v>638</v>
      </c>
      <c r="M12" s="1212"/>
    </row>
    <row r="13" spans="1:13" s="1218" customFormat="1" ht="31.5" customHeight="1">
      <c r="A13" s="1214"/>
      <c r="B13" s="1215" t="s">
        <v>932</v>
      </c>
      <c r="C13" s="1214"/>
      <c r="D13" s="1214"/>
      <c r="E13" s="1214"/>
      <c r="F13" s="1216"/>
      <c r="G13" s="1216"/>
      <c r="H13" s="1216"/>
      <c r="I13" s="1216"/>
      <c r="J13" s="1217">
        <v>1</v>
      </c>
      <c r="K13" s="1217"/>
      <c r="L13" s="1217"/>
      <c r="M13" s="1216"/>
    </row>
    <row r="14" spans="1:13" ht="31" customHeight="1">
      <c r="A14" s="1219" t="s">
        <v>1607</v>
      </c>
    </row>
    <row r="15" spans="1:13" ht="55.25" customHeight="1">
      <c r="A15" s="2328" t="s">
        <v>1094</v>
      </c>
      <c r="B15" s="2328"/>
      <c r="C15" s="2328" t="s">
        <v>1102</v>
      </c>
      <c r="D15" s="2328"/>
      <c r="E15" s="2328"/>
      <c r="F15" s="2328"/>
      <c r="G15" s="2329" t="s">
        <v>935</v>
      </c>
      <c r="H15" s="2329"/>
      <c r="I15" s="2329"/>
      <c r="J15" s="2329"/>
      <c r="K15" s="2329"/>
      <c r="L15" s="2329"/>
      <c r="M15" s="2329"/>
    </row>
    <row r="16" spans="1:13" ht="29" customHeight="1">
      <c r="B16" s="1222"/>
      <c r="F16" s="2329" t="s">
        <v>947</v>
      </c>
      <c r="G16" s="2329"/>
      <c r="H16" s="2329"/>
      <c r="I16" s="2330" t="s">
        <v>948</v>
      </c>
      <c r="J16" s="2330"/>
      <c r="K16" s="1220"/>
      <c r="L16" s="2329" t="s">
        <v>936</v>
      </c>
      <c r="M16" s="2329"/>
    </row>
  </sheetData>
  <mergeCells count="22">
    <mergeCell ref="A1:J1"/>
    <mergeCell ref="B5:I6"/>
    <mergeCell ref="C8:D8"/>
    <mergeCell ref="E8:G8"/>
    <mergeCell ref="I8:K8"/>
    <mergeCell ref="M8:M10"/>
    <mergeCell ref="A9:A10"/>
    <mergeCell ref="B9:B10"/>
    <mergeCell ref="C9:C10"/>
    <mergeCell ref="D9:D10"/>
    <mergeCell ref="E9:E10"/>
    <mergeCell ref="F9:F10"/>
    <mergeCell ref="G9:G10"/>
    <mergeCell ref="H9:H10"/>
    <mergeCell ref="I9:K9"/>
    <mergeCell ref="L8:L10"/>
    <mergeCell ref="A15:B15"/>
    <mergeCell ref="C15:F15"/>
    <mergeCell ref="G15:M15"/>
    <mergeCell ref="F16:H16"/>
    <mergeCell ref="I16:J16"/>
    <mergeCell ref="L16:M16"/>
  </mergeCells>
  <printOptions horizontalCentered="1"/>
  <pageMargins left="0.17" right="0.17" top="0.3" bottom="0.17" header="0.17" footer="0.17"/>
  <pageSetup paperSize="8" fitToHeight="11111" orientation="landscape"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7D62C-3C9F-45FB-8262-D4BC84D61FBB}">
  <sheetPr>
    <pageSetUpPr fitToPage="1"/>
  </sheetPr>
  <dimension ref="A1:P33"/>
  <sheetViews>
    <sheetView view="pageBreakPreview" topLeftCell="A4" zoomScale="40" zoomScaleNormal="70" zoomScaleSheetLayoutView="40" workbookViewId="0">
      <selection activeCell="B17" sqref="B17"/>
    </sheetView>
  </sheetViews>
  <sheetFormatPr defaultColWidth="9.796875" defaultRowHeight="20.5"/>
  <cols>
    <col min="1" max="1" width="24.69921875" style="1185" customWidth="1"/>
    <col min="2" max="2" width="77.5" style="966" customWidth="1"/>
    <col min="3" max="3" width="64" style="966" customWidth="1"/>
    <col min="4" max="4" width="30.8984375" style="966" customWidth="1"/>
    <col min="5" max="5" width="20.5" style="966" bestFit="1" customWidth="1"/>
    <col min="6" max="6" width="11" style="966" customWidth="1"/>
    <col min="7" max="7" width="18.8984375" style="1186" customWidth="1"/>
    <col min="8" max="8" width="20.8984375" style="966" customWidth="1"/>
    <col min="9" max="9" width="13" style="966" customWidth="1"/>
    <col min="10" max="11" width="23.19921875" style="966" customWidth="1"/>
    <col min="12" max="12" width="10.09765625" style="966" customWidth="1"/>
    <col min="13" max="13" width="17.3984375" style="966" customWidth="1"/>
    <col min="14" max="14" width="21.09765625" style="966" customWidth="1"/>
    <col min="15" max="15" width="24.59765625" style="966" customWidth="1"/>
    <col min="16" max="16" width="15.19921875" style="966" bestFit="1" customWidth="1"/>
    <col min="17" max="16384" width="9.796875" style="966"/>
  </cols>
  <sheetData>
    <row r="1" spans="1:16" ht="51.65" customHeight="1">
      <c r="A1" s="2292" t="s">
        <v>910</v>
      </c>
      <c r="B1" s="2292"/>
      <c r="C1" s="2292"/>
      <c r="D1" s="2292"/>
      <c r="E1" s="2292"/>
      <c r="F1" s="2292"/>
      <c r="G1" s="2292"/>
      <c r="H1" s="2292"/>
      <c r="I1" s="2292"/>
      <c r="J1" s="2292"/>
      <c r="K1" s="2292"/>
      <c r="L1" s="2292"/>
      <c r="M1" s="2292"/>
      <c r="N1" s="859"/>
    </row>
    <row r="3" spans="1:16" ht="28.5" customHeight="1">
      <c r="A3" s="860" t="s">
        <v>911</v>
      </c>
      <c r="B3" s="1157" t="s">
        <v>937</v>
      </c>
      <c r="C3" s="862"/>
      <c r="D3" s="862"/>
      <c r="E3" s="862"/>
      <c r="F3" s="862"/>
      <c r="G3" s="1158"/>
      <c r="H3" s="862"/>
      <c r="I3" s="1159"/>
      <c r="J3" s="1159"/>
      <c r="K3" s="1159"/>
      <c r="L3" s="1159"/>
      <c r="M3" s="1159"/>
      <c r="N3" s="1159"/>
      <c r="O3" s="1160"/>
    </row>
    <row r="4" spans="1:16" ht="23" customHeight="1">
      <c r="A4" s="866" t="s">
        <v>912</v>
      </c>
      <c r="B4" s="867"/>
      <c r="C4" s="868"/>
      <c r="D4" s="868"/>
      <c r="E4" s="868"/>
      <c r="F4" s="868"/>
      <c r="G4" s="1161"/>
      <c r="H4" s="868"/>
      <c r="I4" s="1162"/>
      <c r="J4" s="1162"/>
      <c r="K4" s="1162"/>
      <c r="L4" s="1162"/>
      <c r="M4" s="1162"/>
      <c r="N4" s="1162"/>
      <c r="O4" s="1163"/>
    </row>
    <row r="5" spans="1:16" ht="15" customHeight="1">
      <c r="A5" s="860" t="s">
        <v>913</v>
      </c>
      <c r="B5" s="2293" t="s">
        <v>938</v>
      </c>
      <c r="C5" s="2287"/>
      <c r="D5" s="2287"/>
      <c r="E5" s="2287"/>
      <c r="F5" s="2287"/>
      <c r="G5" s="2287"/>
      <c r="H5" s="2287"/>
      <c r="I5" s="2287"/>
      <c r="J5" s="2287"/>
      <c r="K5" s="2287"/>
      <c r="L5" s="2287"/>
      <c r="M5" s="1159"/>
      <c r="O5" s="1164"/>
    </row>
    <row r="6" spans="1:16" ht="15" customHeight="1">
      <c r="A6" s="866" t="s">
        <v>914</v>
      </c>
      <c r="B6" s="2294"/>
      <c r="C6" s="2295"/>
      <c r="D6" s="2295"/>
      <c r="E6" s="2295"/>
      <c r="F6" s="2295"/>
      <c r="G6" s="2295"/>
      <c r="H6" s="2295"/>
      <c r="I6" s="2295"/>
      <c r="J6" s="2295"/>
      <c r="K6" s="2295"/>
      <c r="L6" s="2295"/>
      <c r="M6" s="1162"/>
      <c r="N6" s="1162"/>
      <c r="O6" s="1163"/>
    </row>
    <row r="8" spans="1:16" ht="34.5" customHeight="1">
      <c r="A8" s="873" t="s">
        <v>823</v>
      </c>
      <c r="B8" s="873" t="s">
        <v>915</v>
      </c>
      <c r="C8" s="2296" t="s">
        <v>916</v>
      </c>
      <c r="D8" s="2296"/>
      <c r="E8" s="2296"/>
      <c r="F8" s="2296"/>
      <c r="G8" s="2296"/>
      <c r="H8" s="2297" t="s">
        <v>871</v>
      </c>
      <c r="I8" s="2297"/>
      <c r="J8" s="2297"/>
      <c r="K8" s="874" t="s">
        <v>951</v>
      </c>
      <c r="L8" s="2345" t="s">
        <v>943</v>
      </c>
      <c r="M8" s="2346"/>
      <c r="N8" s="2347"/>
      <c r="O8" s="2348" t="s">
        <v>917</v>
      </c>
    </row>
    <row r="9" spans="1:16" ht="45" customHeight="1">
      <c r="A9" s="2299" t="s">
        <v>939</v>
      </c>
      <c r="B9" s="2299" t="s">
        <v>940</v>
      </c>
      <c r="C9" s="2299" t="s">
        <v>12</v>
      </c>
      <c r="D9" s="2299" t="s">
        <v>13</v>
      </c>
      <c r="E9" s="2355" t="s">
        <v>1504</v>
      </c>
      <c r="F9" s="2299" t="s">
        <v>91</v>
      </c>
      <c r="G9" s="2355" t="s">
        <v>1503</v>
      </c>
      <c r="H9" s="2300" t="s">
        <v>660</v>
      </c>
      <c r="I9" s="2300" t="s">
        <v>661</v>
      </c>
      <c r="J9" s="2300" t="s">
        <v>662</v>
      </c>
      <c r="K9" s="2300" t="s">
        <v>662</v>
      </c>
      <c r="L9" s="2345" t="s">
        <v>638</v>
      </c>
      <c r="M9" s="2346"/>
      <c r="N9" s="2347"/>
      <c r="O9" s="2349"/>
    </row>
    <row r="10" spans="1:16" ht="61.5">
      <c r="A10" s="2299"/>
      <c r="B10" s="2299"/>
      <c r="C10" s="2299"/>
      <c r="D10" s="2299"/>
      <c r="E10" s="2355"/>
      <c r="F10" s="2299"/>
      <c r="G10" s="2355"/>
      <c r="H10" s="2300"/>
      <c r="I10" s="2300"/>
      <c r="J10" s="2300"/>
      <c r="K10" s="2300"/>
      <c r="L10" s="876" t="s">
        <v>945</v>
      </c>
      <c r="M10" s="876" t="s">
        <v>944</v>
      </c>
      <c r="N10" s="876" t="s">
        <v>946</v>
      </c>
      <c r="O10" s="2350"/>
    </row>
    <row r="11" spans="1:16" ht="41.5" customHeight="1">
      <c r="A11" s="1154" t="s">
        <v>365</v>
      </c>
      <c r="B11" s="1154" t="s">
        <v>1505</v>
      </c>
      <c r="C11" s="1154"/>
      <c r="D11" s="1154"/>
      <c r="E11" s="1154"/>
      <c r="F11" s="1154"/>
      <c r="G11" s="963"/>
      <c r="H11" s="1155" t="s">
        <v>416</v>
      </c>
      <c r="I11" s="1155" t="s">
        <v>416</v>
      </c>
      <c r="J11" s="963">
        <f>'DT03 (TM)'!G19</f>
        <v>8332201691.7596788</v>
      </c>
      <c r="K11" s="963">
        <f>'Tổng hợp'!J22+'Tổng hợp'!J23</f>
        <v>22324242648</v>
      </c>
      <c r="L11" s="1156"/>
      <c r="M11" s="1156"/>
      <c r="N11" s="963">
        <f>SUM(N13:N18)</f>
        <v>40440000</v>
      </c>
      <c r="O11" s="963">
        <f>J11-K11-N11</f>
        <v>-14032480956.240322</v>
      </c>
    </row>
    <row r="12" spans="1:16" ht="40" customHeight="1">
      <c r="A12" s="2351" t="s">
        <v>138</v>
      </c>
      <c r="B12" s="2352"/>
      <c r="C12" s="875"/>
      <c r="D12" s="875"/>
      <c r="E12" s="875"/>
      <c r="F12" s="875"/>
      <c r="G12" s="1165"/>
      <c r="H12" s="1155"/>
      <c r="I12" s="1155"/>
      <c r="J12" s="963"/>
      <c r="K12" s="963"/>
      <c r="L12" s="876"/>
      <c r="M12" s="876"/>
      <c r="N12" s="876"/>
      <c r="O12" s="1166"/>
    </row>
    <row r="13" spans="1:16" ht="40" customHeight="1">
      <c r="A13" s="1153" t="s">
        <v>1562</v>
      </c>
      <c r="B13" s="1153" t="str">
        <f>VLOOKUP(A13,'25-VPI-I-095'!L:N,3,0)</f>
        <v>STUD-RB12X200-REN M12X1.75- 38mm-SUS304</v>
      </c>
      <c r="C13" s="926" t="s">
        <v>524</v>
      </c>
      <c r="D13" s="1153" t="str">
        <f>VLOOKUP(A13,'25-VPI-I-095'!L:R,4,0)</f>
        <v>JIS G4303-SUS304</v>
      </c>
      <c r="E13" s="925">
        <f>VLOOKUP(A13,'25-VPI-I-095'!L:DH,91,0)</f>
        <v>0</v>
      </c>
      <c r="F13" s="1167" t="s">
        <v>942</v>
      </c>
      <c r="G13" s="1167">
        <v>28</v>
      </c>
      <c r="H13" s="1168" t="s">
        <v>416</v>
      </c>
      <c r="I13" s="1168" t="s">
        <v>416</v>
      </c>
      <c r="J13" s="1169"/>
      <c r="K13" s="1169"/>
      <c r="L13" s="1169" t="s">
        <v>930</v>
      </c>
      <c r="M13" s="931">
        <v>35000</v>
      </c>
      <c r="N13" s="931">
        <f>M13*G13</f>
        <v>980000</v>
      </c>
      <c r="O13" s="2343" t="s">
        <v>1603</v>
      </c>
    </row>
    <row r="14" spans="1:16" ht="40" customHeight="1">
      <c r="A14" s="1153" t="s">
        <v>1564</v>
      </c>
      <c r="B14" s="1153" t="str">
        <f>VLOOKUP(A14,'25-VPI-I-095'!L:N,3,0)</f>
        <v>STUD-RB12X534-REN M12X1.75- 38mm-SUS309S</v>
      </c>
      <c r="C14" s="1170" t="s">
        <v>548</v>
      </c>
      <c r="D14" s="1153" t="str">
        <f>VLOOKUP(A14,'25-VPI-I-095'!L:R,4,0)</f>
        <v>SUS309S</v>
      </c>
      <c r="E14" s="925">
        <f>VLOOKUP(A14,'25-VPI-I-095'!L:DH,91,0)</f>
        <v>0</v>
      </c>
      <c r="F14" s="1167" t="s">
        <v>942</v>
      </c>
      <c r="G14" s="1167">
        <v>28</v>
      </c>
      <c r="H14" s="1168" t="s">
        <v>416</v>
      </c>
      <c r="I14" s="1168" t="s">
        <v>416</v>
      </c>
      <c r="J14" s="1169"/>
      <c r="K14" s="1169"/>
      <c r="L14" s="1169" t="s">
        <v>930</v>
      </c>
      <c r="M14" s="931">
        <v>185000</v>
      </c>
      <c r="N14" s="931">
        <f>M14*G14</f>
        <v>5180000</v>
      </c>
      <c r="O14" s="2343"/>
    </row>
    <row r="15" spans="1:16" ht="40" customHeight="1">
      <c r="A15" s="2353" t="s">
        <v>140</v>
      </c>
      <c r="B15" s="2354"/>
      <c r="C15" s="1171"/>
      <c r="D15" s="1171"/>
      <c r="E15" s="925"/>
      <c r="F15" s="1167"/>
      <c r="G15" s="1172"/>
      <c r="H15" s="1168"/>
      <c r="I15" s="1168"/>
      <c r="J15" s="1173"/>
      <c r="K15" s="1173"/>
      <c r="L15" s="1169"/>
      <c r="M15" s="931"/>
      <c r="N15" s="931"/>
      <c r="O15" s="2343"/>
      <c r="P15" s="1174"/>
    </row>
    <row r="16" spans="1:16" ht="40" customHeight="1">
      <c r="A16" s="1153" t="s">
        <v>1566</v>
      </c>
      <c r="B16" s="1153" t="str">
        <f>VLOOKUP(A16,'25-VPI-I-095'!L:N,3,0)</f>
        <v>BOLT-M36X130-A193-B7-HDG</v>
      </c>
      <c r="C16" s="1171" t="s">
        <v>61</v>
      </c>
      <c r="D16" s="1153" t="str">
        <f>VLOOKUP(A16,'25-VPI-I-095'!L:R,4,0)</f>
        <v>A193B7-HDG</v>
      </c>
      <c r="E16" s="925">
        <f>VLOOKUP(A16,'25-VPI-I-095'!L:DH,91,0)</f>
        <v>0</v>
      </c>
      <c r="F16" s="1167" t="s">
        <v>942</v>
      </c>
      <c r="G16" s="1167">
        <v>105</v>
      </c>
      <c r="H16" s="1168" t="s">
        <v>416</v>
      </c>
      <c r="I16" s="1168" t="s">
        <v>416</v>
      </c>
      <c r="J16" s="1173"/>
      <c r="K16" s="1173"/>
      <c r="L16" s="1169" t="s">
        <v>930</v>
      </c>
      <c r="M16" s="931">
        <v>224000</v>
      </c>
      <c r="N16" s="931">
        <f t="shared" ref="N16:N18" si="0">M16*G16</f>
        <v>23520000</v>
      </c>
      <c r="O16" s="2343"/>
    </row>
    <row r="17" spans="1:15" ht="40" customHeight="1">
      <c r="A17" s="1153" t="s">
        <v>1570</v>
      </c>
      <c r="B17" s="1153" t="str">
        <f>VLOOKUP(A17,'25-VPI-I-095'!L:N,3,0)</f>
        <v>NUT-M36-A194-7-HDG</v>
      </c>
      <c r="C17" s="1171" t="s">
        <v>62</v>
      </c>
      <c r="D17" s="1153" t="str">
        <f>VLOOKUP(A17,'25-VPI-I-095'!L:R,4,0)</f>
        <v>A194-7-HDG</v>
      </c>
      <c r="E17" s="925">
        <f>VLOOKUP(A17,'25-VPI-I-095'!L:DH,91,0)</f>
        <v>0</v>
      </c>
      <c r="F17" s="1167" t="s">
        <v>942</v>
      </c>
      <c r="G17" s="1167">
        <v>105</v>
      </c>
      <c r="H17" s="1168" t="s">
        <v>416</v>
      </c>
      <c r="I17" s="1168" t="s">
        <v>416</v>
      </c>
      <c r="J17" s="1173"/>
      <c r="K17" s="1173"/>
      <c r="L17" s="1169" t="s">
        <v>930</v>
      </c>
      <c r="M17" s="931">
        <v>72000</v>
      </c>
      <c r="N17" s="931">
        <f t="shared" si="0"/>
        <v>7560000</v>
      </c>
      <c r="O17" s="2343"/>
    </row>
    <row r="18" spans="1:15" ht="40" customHeight="1">
      <c r="A18" s="1153" t="s">
        <v>1574</v>
      </c>
      <c r="B18" s="1153" t="str">
        <f>VLOOKUP(A18,'25-VPI-I-095'!L:N,3,0)</f>
        <v>WASHER-M36-F436M-HDG</v>
      </c>
      <c r="C18" s="1171" t="s">
        <v>621</v>
      </c>
      <c r="D18" s="1153" t="str">
        <f>VLOOKUP(A18,'25-VPI-I-095'!L:R,4,0)</f>
        <v>F436-HDG</v>
      </c>
      <c r="E18" s="925">
        <f>VLOOKUP(A18,'25-VPI-I-095'!L:DH,91,0)</f>
        <v>0</v>
      </c>
      <c r="F18" s="1167" t="s">
        <v>942</v>
      </c>
      <c r="G18" s="1167">
        <v>200</v>
      </c>
      <c r="H18" s="1168" t="s">
        <v>416</v>
      </c>
      <c r="I18" s="1168" t="s">
        <v>416</v>
      </c>
      <c r="J18" s="1173"/>
      <c r="K18" s="1173"/>
      <c r="L18" s="1169" t="s">
        <v>930</v>
      </c>
      <c r="M18" s="931">
        <v>16000</v>
      </c>
      <c r="N18" s="931">
        <f t="shared" si="0"/>
        <v>3200000</v>
      </c>
      <c r="O18" s="2344"/>
    </row>
    <row r="19" spans="1:15" s="1178" customFormat="1">
      <c r="A19" s="900"/>
      <c r="B19" s="901" t="s">
        <v>918</v>
      </c>
      <c r="C19" s="902"/>
      <c r="D19" s="900"/>
      <c r="E19" s="900"/>
      <c r="F19" s="900"/>
      <c r="G19" s="1175"/>
      <c r="H19" s="900"/>
      <c r="I19" s="1176"/>
      <c r="J19" s="1176"/>
      <c r="K19" s="1176"/>
      <c r="L19" s="1176"/>
      <c r="M19" s="1177"/>
      <c r="N19" s="1177"/>
      <c r="O19" s="1176"/>
    </row>
    <row r="20" spans="1:15" ht="15.5" hidden="1" customHeight="1">
      <c r="A20" s="874" t="s">
        <v>919</v>
      </c>
      <c r="B20" s="901" t="s">
        <v>1600</v>
      </c>
      <c r="C20" s="902"/>
      <c r="D20" s="902"/>
      <c r="E20" s="902"/>
      <c r="F20" s="902"/>
      <c r="G20" s="1179"/>
      <c r="H20" s="902"/>
      <c r="I20" s="1176"/>
      <c r="J20" s="1176"/>
      <c r="K20" s="1176"/>
      <c r="L20" s="1176"/>
      <c r="M20" s="1180"/>
      <c r="N20" s="1180"/>
      <c r="O20" s="1176"/>
    </row>
    <row r="21" spans="1:15" ht="15.5" hidden="1" customHeight="1">
      <c r="A21" s="900">
        <v>1</v>
      </c>
      <c r="B21" s="901" t="s">
        <v>921</v>
      </c>
      <c r="C21" s="900" t="s">
        <v>669</v>
      </c>
      <c r="D21" s="900"/>
      <c r="E21" s="900"/>
      <c r="F21" s="900"/>
      <c r="G21" s="1175"/>
      <c r="H21" s="900"/>
      <c r="I21" s="1176"/>
      <c r="J21" s="1176"/>
      <c r="K21" s="1176"/>
      <c r="L21" s="1176"/>
      <c r="M21" s="1180"/>
      <c r="N21" s="1180"/>
      <c r="O21" s="1176"/>
    </row>
    <row r="22" spans="1:15" ht="15.5" hidden="1" customHeight="1">
      <c r="A22" s="900">
        <v>2</v>
      </c>
      <c r="B22" s="901" t="s">
        <v>921</v>
      </c>
      <c r="C22" s="902"/>
      <c r="D22" s="902"/>
      <c r="E22" s="902"/>
      <c r="F22" s="902"/>
      <c r="G22" s="1179"/>
      <c r="H22" s="902"/>
      <c r="I22" s="1176"/>
      <c r="J22" s="1176"/>
      <c r="K22" s="1176"/>
      <c r="L22" s="1176"/>
      <c r="M22" s="1180"/>
      <c r="N22" s="1180"/>
      <c r="O22" s="1176"/>
    </row>
    <row r="23" spans="1:15" ht="15.5" hidden="1" customHeight="1">
      <c r="A23" s="874" t="s">
        <v>922</v>
      </c>
      <c r="B23" s="901" t="s">
        <v>1601</v>
      </c>
      <c r="C23" s="874" t="s">
        <v>924</v>
      </c>
      <c r="D23" s="874" t="s">
        <v>925</v>
      </c>
      <c r="E23" s="874"/>
      <c r="F23" s="874"/>
      <c r="G23" s="1181"/>
      <c r="H23" s="874"/>
      <c r="I23" s="1176"/>
      <c r="J23" s="1176"/>
      <c r="K23" s="1176"/>
      <c r="L23" s="1176"/>
      <c r="M23" s="1180"/>
      <c r="N23" s="1180"/>
      <c r="O23" s="1176"/>
    </row>
    <row r="24" spans="1:15" ht="15.5" hidden="1" customHeight="1">
      <c r="A24" s="900">
        <v>1</v>
      </c>
      <c r="B24" s="901" t="s">
        <v>926</v>
      </c>
      <c r="C24" s="902"/>
      <c r="D24" s="900"/>
      <c r="E24" s="900"/>
      <c r="F24" s="900"/>
      <c r="G24" s="1175"/>
      <c r="H24" s="900"/>
      <c r="I24" s="1176"/>
      <c r="J24" s="1176"/>
      <c r="K24" s="1176"/>
      <c r="L24" s="1176"/>
      <c r="M24" s="1180"/>
      <c r="N24" s="1180"/>
      <c r="O24" s="1176"/>
    </row>
    <row r="25" spans="1:15" ht="15.5" hidden="1" customHeight="1">
      <c r="A25" s="900"/>
      <c r="B25" s="901"/>
      <c r="C25" s="902"/>
      <c r="D25" s="902"/>
      <c r="E25" s="902"/>
      <c r="F25" s="902"/>
      <c r="G25" s="1179"/>
      <c r="H25" s="902"/>
      <c r="I25" s="1176"/>
      <c r="J25" s="1176"/>
      <c r="K25" s="1176"/>
      <c r="L25" s="1176"/>
      <c r="M25" s="1180"/>
      <c r="N25" s="1180"/>
      <c r="O25" s="1176"/>
    </row>
    <row r="26" spans="1:15" hidden="1">
      <c r="A26" s="874" t="s">
        <v>927</v>
      </c>
      <c r="B26" s="901" t="s">
        <v>1489</v>
      </c>
      <c r="C26" s="874"/>
      <c r="D26" s="874"/>
      <c r="E26" s="874"/>
      <c r="F26" s="874"/>
      <c r="G26" s="1181"/>
      <c r="H26" s="874"/>
      <c r="I26" s="1176"/>
      <c r="J26" s="1176"/>
      <c r="K26" s="1176"/>
      <c r="L26" s="1176"/>
      <c r="M26" s="1180"/>
      <c r="N26" s="1180"/>
      <c r="O26" s="1176"/>
    </row>
    <row r="27" spans="1:15" hidden="1">
      <c r="A27" s="900">
        <v>1</v>
      </c>
      <c r="B27" s="901" t="s">
        <v>929</v>
      </c>
      <c r="C27" s="902"/>
      <c r="D27" s="900"/>
      <c r="E27" s="900"/>
      <c r="F27" s="900"/>
      <c r="G27" s="1175"/>
      <c r="H27" s="900"/>
      <c r="I27" s="1176"/>
      <c r="J27" s="1176"/>
      <c r="K27" s="1176"/>
      <c r="L27" s="1176"/>
      <c r="M27" s="1180"/>
      <c r="N27" s="1180"/>
      <c r="O27" s="1176"/>
    </row>
    <row r="28" spans="1:15" hidden="1">
      <c r="A28" s="900"/>
      <c r="B28" s="901" t="s">
        <v>926</v>
      </c>
      <c r="C28" s="902"/>
      <c r="D28" s="900"/>
      <c r="E28" s="900"/>
      <c r="F28" s="900"/>
      <c r="G28" s="1175"/>
      <c r="H28" s="900"/>
      <c r="I28" s="1176"/>
      <c r="J28" s="1176"/>
      <c r="K28" s="1176"/>
      <c r="L28" s="1176"/>
      <c r="M28" s="1180"/>
      <c r="N28" s="1180"/>
      <c r="O28" s="1176"/>
    </row>
    <row r="29" spans="1:15" ht="40" hidden="1">
      <c r="A29" s="874" t="s">
        <v>930</v>
      </c>
      <c r="B29" s="901" t="s">
        <v>1602</v>
      </c>
      <c r="C29" s="902"/>
      <c r="D29" s="902"/>
      <c r="E29" s="902"/>
      <c r="F29" s="902"/>
      <c r="G29" s="1179"/>
      <c r="H29" s="902"/>
      <c r="I29" s="1176"/>
      <c r="J29" s="1176"/>
      <c r="K29" s="1176"/>
      <c r="L29" s="1176"/>
      <c r="M29" s="1180"/>
      <c r="N29" s="1180"/>
      <c r="O29" s="1176"/>
    </row>
    <row r="30" spans="1:15" s="1178" customFormat="1">
      <c r="A30" s="900"/>
      <c r="B30" s="901" t="s">
        <v>932</v>
      </c>
      <c r="C30" s="902"/>
      <c r="D30" s="900"/>
      <c r="E30" s="900"/>
      <c r="F30" s="900"/>
      <c r="G30" s="1175"/>
      <c r="H30" s="900"/>
      <c r="I30" s="1176"/>
      <c r="J30" s="1176"/>
      <c r="K30" s="1176"/>
      <c r="L30" s="1176"/>
      <c r="M30" s="1180">
        <v>1</v>
      </c>
      <c r="N30" s="1180"/>
      <c r="O30" s="1176"/>
    </row>
    <row r="31" spans="1:15" ht="34.5" customHeight="1">
      <c r="A31" s="2287" t="s">
        <v>1107</v>
      </c>
      <c r="B31" s="2287"/>
      <c r="C31" s="2287"/>
      <c r="D31" s="2287"/>
      <c r="E31" s="2287"/>
      <c r="F31" s="2287"/>
      <c r="G31" s="2287"/>
      <c r="H31" s="2287"/>
      <c r="I31" s="2287"/>
      <c r="J31" s="2287"/>
      <c r="K31" s="2287"/>
      <c r="L31" s="2287"/>
      <c r="M31" s="2287"/>
      <c r="N31" s="2287"/>
      <c r="O31" s="2287"/>
    </row>
    <row r="32" spans="1:15" ht="55.25" customHeight="1">
      <c r="A32" s="2301" t="s">
        <v>1101</v>
      </c>
      <c r="B32" s="2301"/>
      <c r="C32" s="2301" t="s">
        <v>1102</v>
      </c>
      <c r="D32" s="2301"/>
      <c r="E32" s="859"/>
      <c r="F32" s="859"/>
      <c r="G32" s="2341" t="s">
        <v>935</v>
      </c>
      <c r="H32" s="2341"/>
      <c r="I32" s="2341"/>
      <c r="J32" s="2341"/>
      <c r="K32" s="2341"/>
      <c r="L32" s="2341"/>
      <c r="M32" s="2341"/>
      <c r="N32" s="859"/>
    </row>
    <row r="33" spans="1:13" s="1184" customFormat="1" ht="61.5" customHeight="1">
      <c r="A33" s="1182"/>
      <c r="B33" s="1183"/>
      <c r="C33" s="1183"/>
      <c r="D33" s="1183"/>
      <c r="E33" s="1183"/>
      <c r="F33" s="1183"/>
      <c r="G33" s="2341" t="s">
        <v>947</v>
      </c>
      <c r="H33" s="2341"/>
      <c r="I33" s="2342" t="s">
        <v>948</v>
      </c>
      <c r="J33" s="2342"/>
      <c r="K33" s="1137"/>
      <c r="L33" s="2341" t="s">
        <v>936</v>
      </c>
      <c r="M33" s="2341"/>
    </row>
  </sheetData>
  <mergeCells count="28">
    <mergeCell ref="A9:A10"/>
    <mergeCell ref="B9:B10"/>
    <mergeCell ref="C9:C10"/>
    <mergeCell ref="D9:D10"/>
    <mergeCell ref="A1:M1"/>
    <mergeCell ref="B5:L6"/>
    <mergeCell ref="C8:G8"/>
    <mergeCell ref="H8:J8"/>
    <mergeCell ref="L8:N8"/>
    <mergeCell ref="E9:E10"/>
    <mergeCell ref="F9:F10"/>
    <mergeCell ref="G9:G10"/>
    <mergeCell ref="H9:H10"/>
    <mergeCell ref="I9:I10"/>
    <mergeCell ref="A12:B12"/>
    <mergeCell ref="A15:B15"/>
    <mergeCell ref="A31:O31"/>
    <mergeCell ref="A32:B32"/>
    <mergeCell ref="C32:D32"/>
    <mergeCell ref="G32:M32"/>
    <mergeCell ref="G33:H33"/>
    <mergeCell ref="I33:J33"/>
    <mergeCell ref="L33:M33"/>
    <mergeCell ref="O13:O18"/>
    <mergeCell ref="K9:K10"/>
    <mergeCell ref="L9:N9"/>
    <mergeCell ref="J9:J10"/>
    <mergeCell ref="O8:O10"/>
  </mergeCells>
  <pageMargins left="0.17" right="0.17" top="0.3" bottom="0.17" header="0.17" footer="0.17"/>
  <pageSetup paperSize="8" scale="57" fitToHeight="11111" orientation="landscape" r:id="rId1"/>
  <headerFooter>
    <oddFooter>Page &amp;P of &amp;N</oddFooter>
  </headerFooter>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76ADF6-8116-4739-9CF6-C55D11CADE31}">
  <sheetPr>
    <pageSetUpPr fitToPage="1"/>
  </sheetPr>
  <dimension ref="A1:R28"/>
  <sheetViews>
    <sheetView view="pageBreakPreview" zoomScale="40" zoomScaleNormal="70" zoomScaleSheetLayoutView="40" workbookViewId="0">
      <selection activeCell="I9" sqref="I9:K10"/>
    </sheetView>
  </sheetViews>
  <sheetFormatPr defaultColWidth="9.796875" defaultRowHeight="23"/>
  <cols>
    <col min="1" max="1" width="35.69921875" style="1025" customWidth="1"/>
    <col min="2" max="2" width="62" style="986" customWidth="1"/>
    <col min="3" max="3" width="44.3984375" style="986" customWidth="1"/>
    <col min="4" max="4" width="30.8984375" style="986" customWidth="1"/>
    <col min="5" max="5" width="15.3984375" style="986" customWidth="1"/>
    <col min="6" max="6" width="11" style="986" customWidth="1"/>
    <col min="7" max="7" width="18.8984375" style="1026" customWidth="1"/>
    <col min="8" max="8" width="20.8984375" style="986" customWidth="1"/>
    <col min="9" max="9" width="13" style="986" customWidth="1"/>
    <col min="10" max="10" width="24.8984375" style="986" customWidth="1"/>
    <col min="11" max="11" width="30.19921875" style="986" customWidth="1"/>
    <col min="12" max="12" width="15.3984375" style="986" customWidth="1"/>
    <col min="13" max="13" width="17.3984375" style="986" customWidth="1"/>
    <col min="14" max="14" width="28.3984375" style="986" customWidth="1"/>
    <col min="15" max="15" width="12.59765625" style="986" customWidth="1"/>
    <col min="16" max="16" width="16.19921875" style="986" customWidth="1"/>
    <col min="17" max="17" width="28.59765625" style="986" customWidth="1"/>
    <col min="18" max="18" width="30.3984375" style="986" customWidth="1"/>
    <col min="19" max="19" width="15.19921875" style="986" bestFit="1" customWidth="1"/>
    <col min="20" max="16384" width="9.796875" style="986"/>
  </cols>
  <sheetData>
    <row r="1" spans="1:18" ht="51.65" customHeight="1">
      <c r="A1" s="2366" t="s">
        <v>910</v>
      </c>
      <c r="B1" s="2366"/>
      <c r="C1" s="2366"/>
      <c r="D1" s="2366"/>
      <c r="E1" s="2366"/>
      <c r="F1" s="2366"/>
      <c r="G1" s="2366"/>
      <c r="H1" s="2366"/>
      <c r="I1" s="2366"/>
      <c r="J1" s="2366"/>
      <c r="K1" s="2366"/>
      <c r="L1" s="2366"/>
      <c r="M1" s="2366"/>
      <c r="N1" s="985"/>
      <c r="O1" s="985"/>
      <c r="P1" s="985"/>
      <c r="Q1" s="985"/>
    </row>
    <row r="3" spans="1:18" ht="28.5" customHeight="1">
      <c r="A3" s="987" t="s">
        <v>911</v>
      </c>
      <c r="B3" s="998" t="s">
        <v>937</v>
      </c>
      <c r="C3" s="988"/>
      <c r="D3" s="988"/>
      <c r="E3" s="988"/>
      <c r="F3" s="988"/>
      <c r="G3" s="989"/>
      <c r="H3" s="988"/>
      <c r="I3" s="990"/>
      <c r="J3" s="990"/>
      <c r="K3" s="990"/>
      <c r="L3" s="990"/>
      <c r="M3" s="990"/>
      <c r="N3" s="990"/>
      <c r="O3" s="990"/>
      <c r="P3" s="990"/>
      <c r="Q3" s="990"/>
      <c r="R3" s="991"/>
    </row>
    <row r="4" spans="1:18" ht="23" customHeight="1">
      <c r="A4" s="992" t="s">
        <v>912</v>
      </c>
      <c r="B4" s="993"/>
      <c r="C4" s="994"/>
      <c r="D4" s="994"/>
      <c r="E4" s="994"/>
      <c r="F4" s="994"/>
      <c r="G4" s="995"/>
      <c r="H4" s="994"/>
      <c r="I4" s="996"/>
      <c r="J4" s="996"/>
      <c r="K4" s="996"/>
      <c r="L4" s="996"/>
      <c r="M4" s="996"/>
      <c r="N4" s="996"/>
      <c r="O4" s="996"/>
      <c r="P4" s="996"/>
      <c r="Q4" s="996"/>
      <c r="R4" s="997"/>
    </row>
    <row r="5" spans="1:18" ht="15" customHeight="1">
      <c r="A5" s="987" t="s">
        <v>913</v>
      </c>
      <c r="B5" s="2367" t="s">
        <v>938</v>
      </c>
      <c r="C5" s="2364"/>
      <c r="D5" s="2364"/>
      <c r="E5" s="2364"/>
      <c r="F5" s="2364"/>
      <c r="G5" s="2364"/>
      <c r="H5" s="2364"/>
      <c r="I5" s="2364"/>
      <c r="J5" s="2364"/>
      <c r="K5" s="2364"/>
      <c r="L5" s="2364"/>
      <c r="M5" s="990"/>
      <c r="R5" s="999"/>
    </row>
    <row r="6" spans="1:18" ht="34" customHeight="1">
      <c r="A6" s="992" t="s">
        <v>914</v>
      </c>
      <c r="B6" s="2368"/>
      <c r="C6" s="2369"/>
      <c r="D6" s="2369"/>
      <c r="E6" s="2369"/>
      <c r="F6" s="2369"/>
      <c r="G6" s="2369"/>
      <c r="H6" s="2369"/>
      <c r="I6" s="2369"/>
      <c r="J6" s="2369"/>
      <c r="K6" s="2369"/>
      <c r="L6" s="2369"/>
      <c r="M6" s="996"/>
      <c r="N6" s="996"/>
      <c r="O6" s="996"/>
      <c r="P6" s="996"/>
      <c r="Q6" s="996"/>
      <c r="R6" s="997"/>
    </row>
    <row r="8" spans="1:18" ht="34.5" customHeight="1">
      <c r="A8" s="1000" t="s">
        <v>823</v>
      </c>
      <c r="B8" s="1000" t="s">
        <v>915</v>
      </c>
      <c r="C8" s="2370" t="s">
        <v>916</v>
      </c>
      <c r="D8" s="2370"/>
      <c r="E8" s="2370"/>
      <c r="F8" s="2370"/>
      <c r="G8" s="2370"/>
      <c r="H8" s="2371" t="s">
        <v>871</v>
      </c>
      <c r="I8" s="2371"/>
      <c r="J8" s="2371"/>
      <c r="K8" s="1001" t="s">
        <v>951</v>
      </c>
      <c r="L8" s="2358" t="s">
        <v>943</v>
      </c>
      <c r="M8" s="2359"/>
      <c r="N8" s="2360"/>
      <c r="O8" s="2358" t="s">
        <v>943</v>
      </c>
      <c r="P8" s="2359"/>
      <c r="Q8" s="2360"/>
      <c r="R8" s="2372" t="s">
        <v>917</v>
      </c>
    </row>
    <row r="9" spans="1:18" ht="45" customHeight="1">
      <c r="A9" s="2375" t="s">
        <v>939</v>
      </c>
      <c r="B9" s="2375" t="s">
        <v>940</v>
      </c>
      <c r="C9" s="2375" t="s">
        <v>12</v>
      </c>
      <c r="D9" s="2375" t="s">
        <v>13</v>
      </c>
      <c r="E9" s="2376" t="s">
        <v>1504</v>
      </c>
      <c r="F9" s="2375" t="s">
        <v>91</v>
      </c>
      <c r="G9" s="2376" t="s">
        <v>1503</v>
      </c>
      <c r="H9" s="2361" t="s">
        <v>660</v>
      </c>
      <c r="I9" s="2361" t="s">
        <v>661</v>
      </c>
      <c r="J9" s="2361" t="s">
        <v>662</v>
      </c>
      <c r="K9" s="2361" t="s">
        <v>662</v>
      </c>
      <c r="L9" s="2358" t="s">
        <v>638</v>
      </c>
      <c r="M9" s="2359"/>
      <c r="N9" s="2360"/>
      <c r="O9" s="2358" t="s">
        <v>1500</v>
      </c>
      <c r="P9" s="2359"/>
      <c r="Q9" s="2360"/>
      <c r="R9" s="2373"/>
    </row>
    <row r="10" spans="1:18" ht="61" customHeight="1">
      <c r="A10" s="2375"/>
      <c r="B10" s="2375"/>
      <c r="C10" s="2375"/>
      <c r="D10" s="2375"/>
      <c r="E10" s="2376"/>
      <c r="F10" s="2375"/>
      <c r="G10" s="2376"/>
      <c r="H10" s="2361"/>
      <c r="I10" s="2361"/>
      <c r="J10" s="2361"/>
      <c r="K10" s="2361"/>
      <c r="L10" s="1004" t="s">
        <v>945</v>
      </c>
      <c r="M10" s="1004" t="s">
        <v>944</v>
      </c>
      <c r="N10" s="1004" t="s">
        <v>946</v>
      </c>
      <c r="O10" s="1004" t="s">
        <v>945</v>
      </c>
      <c r="P10" s="1004" t="s">
        <v>944</v>
      </c>
      <c r="Q10" s="1004" t="s">
        <v>946</v>
      </c>
      <c r="R10" s="2374"/>
    </row>
    <row r="11" spans="1:18" ht="55" customHeight="1">
      <c r="A11" s="1005" t="s">
        <v>365</v>
      </c>
      <c r="B11" s="1005" t="s">
        <v>1505</v>
      </c>
      <c r="C11" s="1005"/>
      <c r="D11" s="1005"/>
      <c r="E11" s="1005"/>
      <c r="F11" s="1005"/>
      <c r="G11" s="1006">
        <f>SUM(G13:G13)</f>
        <v>7426</v>
      </c>
      <c r="H11" s="1007" t="s">
        <v>416</v>
      </c>
      <c r="I11" s="1007" t="s">
        <v>416</v>
      </c>
      <c r="J11" s="1006">
        <f>'DT03 (TM)'!G19</f>
        <v>8332201691.7596788</v>
      </c>
      <c r="K11" s="1006">
        <f>'Tổng hợp'!J22+'Tổng hợp'!J23</f>
        <v>22324242648</v>
      </c>
      <c r="L11" s="1008"/>
      <c r="M11" s="1008"/>
      <c r="N11" s="1006"/>
      <c r="O11" s="1008"/>
      <c r="P11" s="1008"/>
      <c r="Q11" s="1006">
        <f>SUM(Q13:Q13)</f>
        <v>99508400</v>
      </c>
      <c r="R11" s="1006">
        <f>J11-K11-Q11</f>
        <v>-14091549356.240322</v>
      </c>
    </row>
    <row r="12" spans="1:18" ht="40" customHeight="1">
      <c r="A12" s="2362" t="s">
        <v>138</v>
      </c>
      <c r="B12" s="2363"/>
      <c r="C12" s="1002"/>
      <c r="D12" s="1002"/>
      <c r="E12" s="1002"/>
      <c r="F12" s="1002"/>
      <c r="G12" s="1003"/>
      <c r="H12" s="1007"/>
      <c r="I12" s="1007"/>
      <c r="J12" s="1006"/>
      <c r="K12" s="1006"/>
      <c r="L12" s="1004"/>
      <c r="M12" s="1004"/>
      <c r="N12" s="1004"/>
      <c r="O12" s="1004"/>
      <c r="P12" s="1004"/>
      <c r="Q12" s="1004"/>
      <c r="R12" s="1009"/>
    </row>
    <row r="13" spans="1:18" s="1037" customFormat="1" ht="107.5" customHeight="1">
      <c r="A13" s="1027" t="s">
        <v>522</v>
      </c>
      <c r="B13" s="1028" t="str">
        <f>VLOOKUP(A13,'25-VPI-I-095'!L:N,3,0)</f>
        <v>ROUND WASHER OD76XID14X2.6mm-SUS304</v>
      </c>
      <c r="C13" s="1029" t="s">
        <v>524</v>
      </c>
      <c r="D13" s="1027" t="str">
        <f>VLOOKUP(A13,'25-VPI-I-095'!L:R,4,0)</f>
        <v>JIS G4303-SUS304</v>
      </c>
      <c r="E13" s="1030">
        <f>VLOOKUP(A13,'25-VPI-I-095'!L:DH,87,0)</f>
        <v>0</v>
      </c>
      <c r="F13" s="1031" t="s">
        <v>942</v>
      </c>
      <c r="G13" s="1032">
        <v>7426</v>
      </c>
      <c r="H13" s="1033" t="s">
        <v>416</v>
      </c>
      <c r="I13" s="1033" t="s">
        <v>416</v>
      </c>
      <c r="J13" s="1033" t="s">
        <v>416</v>
      </c>
      <c r="K13" s="1034"/>
      <c r="L13" s="1034" t="s">
        <v>930</v>
      </c>
      <c r="M13" s="1035">
        <v>14060</v>
      </c>
      <c r="N13" s="1038">
        <v>104409560</v>
      </c>
      <c r="O13" s="1034" t="s">
        <v>930</v>
      </c>
      <c r="P13" s="1035">
        <v>13400</v>
      </c>
      <c r="Q13" s="1038">
        <f>P13*G13</f>
        <v>99508400</v>
      </c>
      <c r="R13" s="1036" t="s">
        <v>1517</v>
      </c>
    </row>
    <row r="14" spans="1:18" s="1016" customFormat="1">
      <c r="A14" s="1010"/>
      <c r="B14" s="1011" t="s">
        <v>918</v>
      </c>
      <c r="C14" s="1012"/>
      <c r="D14" s="1010"/>
      <c r="E14" s="1010"/>
      <c r="F14" s="1010"/>
      <c r="G14" s="1013"/>
      <c r="H14" s="1010"/>
      <c r="I14" s="1014"/>
      <c r="J14" s="1014"/>
      <c r="K14" s="1014"/>
      <c r="L14" s="1014"/>
      <c r="M14" s="1015"/>
      <c r="N14" s="1015"/>
      <c r="O14" s="1015"/>
      <c r="P14" s="1015"/>
      <c r="Q14" s="1015"/>
      <c r="R14" s="1014"/>
    </row>
    <row r="15" spans="1:18" ht="15.5" hidden="1" customHeight="1">
      <c r="A15" s="1001" t="s">
        <v>919</v>
      </c>
      <c r="B15" s="1011" t="s">
        <v>1518</v>
      </c>
      <c r="C15" s="1012"/>
      <c r="D15" s="1012"/>
      <c r="E15" s="1012"/>
      <c r="F15" s="1012"/>
      <c r="G15" s="1017"/>
      <c r="H15" s="1012"/>
      <c r="I15" s="1014"/>
      <c r="J15" s="1014"/>
      <c r="K15" s="1014"/>
      <c r="L15" s="1014"/>
      <c r="M15" s="1018"/>
      <c r="N15" s="1018"/>
      <c r="O15" s="1018"/>
      <c r="P15" s="1018"/>
      <c r="Q15" s="1018"/>
      <c r="R15" s="1014"/>
    </row>
    <row r="16" spans="1:18" ht="15.5" hidden="1" customHeight="1">
      <c r="A16" s="1010">
        <v>1</v>
      </c>
      <c r="B16" s="1011" t="s">
        <v>921</v>
      </c>
      <c r="C16" s="1010" t="s">
        <v>669</v>
      </c>
      <c r="D16" s="1010"/>
      <c r="E16" s="1010"/>
      <c r="F16" s="1010"/>
      <c r="G16" s="1013"/>
      <c r="H16" s="1010"/>
      <c r="I16" s="1014"/>
      <c r="J16" s="1014"/>
      <c r="K16" s="1014"/>
      <c r="L16" s="1014"/>
      <c r="M16" s="1018"/>
      <c r="N16" s="1018"/>
      <c r="O16" s="1018"/>
      <c r="P16" s="1018"/>
      <c r="Q16" s="1018"/>
      <c r="R16" s="1014"/>
    </row>
    <row r="17" spans="1:18" ht="15.5" hidden="1" customHeight="1">
      <c r="A17" s="1010">
        <v>2</v>
      </c>
      <c r="B17" s="1011" t="s">
        <v>921</v>
      </c>
      <c r="C17" s="1012"/>
      <c r="D17" s="1012"/>
      <c r="E17" s="1012"/>
      <c r="F17" s="1012"/>
      <c r="G17" s="1017"/>
      <c r="H17" s="1012"/>
      <c r="I17" s="1014"/>
      <c r="J17" s="1014"/>
      <c r="K17" s="1014"/>
      <c r="L17" s="1014"/>
      <c r="M17" s="1018"/>
      <c r="N17" s="1018"/>
      <c r="O17" s="1018"/>
      <c r="P17" s="1018"/>
      <c r="Q17" s="1018"/>
      <c r="R17" s="1014"/>
    </row>
    <row r="18" spans="1:18" ht="15.5" hidden="1" customHeight="1">
      <c r="A18" s="1001" t="s">
        <v>922</v>
      </c>
      <c r="B18" s="1011" t="s">
        <v>1519</v>
      </c>
      <c r="C18" s="1001" t="s">
        <v>924</v>
      </c>
      <c r="D18" s="1001" t="s">
        <v>925</v>
      </c>
      <c r="E18" s="1001"/>
      <c r="F18" s="1001"/>
      <c r="G18" s="1019"/>
      <c r="H18" s="1001"/>
      <c r="I18" s="1014"/>
      <c r="J18" s="1014"/>
      <c r="K18" s="1014"/>
      <c r="L18" s="1014"/>
      <c r="M18" s="1018"/>
      <c r="N18" s="1018"/>
      <c r="O18" s="1018"/>
      <c r="P18" s="1018"/>
      <c r="Q18" s="1018"/>
      <c r="R18" s="1014"/>
    </row>
    <row r="19" spans="1:18" ht="15.5" hidden="1" customHeight="1">
      <c r="A19" s="1010">
        <v>1</v>
      </c>
      <c r="B19" s="1011" t="s">
        <v>926</v>
      </c>
      <c r="C19" s="1012"/>
      <c r="D19" s="1010"/>
      <c r="E19" s="1010"/>
      <c r="F19" s="1010"/>
      <c r="G19" s="1013"/>
      <c r="H19" s="1010"/>
      <c r="I19" s="1014"/>
      <c r="J19" s="1014"/>
      <c r="K19" s="1014"/>
      <c r="L19" s="1014"/>
      <c r="M19" s="1018"/>
      <c r="N19" s="1018"/>
      <c r="O19" s="1018"/>
      <c r="P19" s="1018"/>
      <c r="Q19" s="1018"/>
      <c r="R19" s="1014"/>
    </row>
    <row r="20" spans="1:18" ht="15.5" hidden="1" customHeight="1">
      <c r="A20" s="1010"/>
      <c r="B20" s="1011"/>
      <c r="C20" s="1012"/>
      <c r="D20" s="1012"/>
      <c r="E20" s="1012"/>
      <c r="F20" s="1012"/>
      <c r="G20" s="1017"/>
      <c r="H20" s="1012"/>
      <c r="I20" s="1014"/>
      <c r="J20" s="1014"/>
      <c r="K20" s="1014"/>
      <c r="L20" s="1014"/>
      <c r="M20" s="1018"/>
      <c r="N20" s="1018"/>
      <c r="O20" s="1018"/>
      <c r="P20" s="1018"/>
      <c r="Q20" s="1018"/>
      <c r="R20" s="1014"/>
    </row>
    <row r="21" spans="1:18" hidden="1">
      <c r="A21" s="1001" t="s">
        <v>927</v>
      </c>
      <c r="B21" s="1011" t="s">
        <v>1520</v>
      </c>
      <c r="C21" s="1001"/>
      <c r="D21" s="1001"/>
      <c r="E21" s="1001"/>
      <c r="F21" s="1001"/>
      <c r="G21" s="1019"/>
      <c r="H21" s="1001"/>
      <c r="I21" s="1014"/>
      <c r="J21" s="1014"/>
      <c r="K21" s="1014"/>
      <c r="L21" s="1014"/>
      <c r="M21" s="1018"/>
      <c r="N21" s="1018"/>
      <c r="O21" s="1018"/>
      <c r="P21" s="1018"/>
      <c r="Q21" s="1018"/>
      <c r="R21" s="1014"/>
    </row>
    <row r="22" spans="1:18" hidden="1">
      <c r="A22" s="1010">
        <v>1</v>
      </c>
      <c r="B22" s="1011" t="s">
        <v>929</v>
      </c>
      <c r="C22" s="1012"/>
      <c r="D22" s="1010"/>
      <c r="E22" s="1010"/>
      <c r="F22" s="1010"/>
      <c r="G22" s="1013"/>
      <c r="H22" s="1010"/>
      <c r="I22" s="1014"/>
      <c r="J22" s="1014"/>
      <c r="K22" s="1014"/>
      <c r="L22" s="1014"/>
      <c r="M22" s="1018"/>
      <c r="N22" s="1018"/>
      <c r="O22" s="1018"/>
      <c r="P22" s="1018"/>
      <c r="Q22" s="1018"/>
      <c r="R22" s="1014"/>
    </row>
    <row r="23" spans="1:18" hidden="1">
      <c r="A23" s="1010"/>
      <c r="B23" s="1011" t="s">
        <v>926</v>
      </c>
      <c r="C23" s="1012"/>
      <c r="D23" s="1010"/>
      <c r="E23" s="1010"/>
      <c r="F23" s="1010"/>
      <c r="G23" s="1013"/>
      <c r="H23" s="1010"/>
      <c r="I23" s="1014"/>
      <c r="J23" s="1014"/>
      <c r="K23" s="1014"/>
      <c r="L23" s="1014"/>
      <c r="M23" s="1018"/>
      <c r="N23" s="1018"/>
      <c r="O23" s="1018"/>
      <c r="P23" s="1018"/>
      <c r="Q23" s="1018"/>
      <c r="R23" s="1014"/>
    </row>
    <row r="24" spans="1:18" ht="67.5" hidden="1">
      <c r="A24" s="1001" t="s">
        <v>930</v>
      </c>
      <c r="B24" s="1011" t="s">
        <v>1521</v>
      </c>
      <c r="C24" s="1012"/>
      <c r="D24" s="1012"/>
      <c r="E24" s="1012"/>
      <c r="F24" s="1012"/>
      <c r="G24" s="1017"/>
      <c r="H24" s="1012"/>
      <c r="I24" s="1014"/>
      <c r="J24" s="1014"/>
      <c r="K24" s="1014"/>
      <c r="L24" s="1014"/>
      <c r="M24" s="1018"/>
      <c r="N24" s="1018"/>
      <c r="O24" s="1018"/>
      <c r="P24" s="1018"/>
      <c r="Q24" s="1018"/>
      <c r="R24" s="1014"/>
    </row>
    <row r="25" spans="1:18" s="1016" customFormat="1">
      <c r="A25" s="1010"/>
      <c r="B25" s="1011" t="s">
        <v>932</v>
      </c>
      <c r="C25" s="1012"/>
      <c r="D25" s="1010"/>
      <c r="E25" s="1010"/>
      <c r="F25" s="1010"/>
      <c r="G25" s="1013"/>
      <c r="H25" s="1010"/>
      <c r="I25" s="1014"/>
      <c r="J25" s="1014"/>
      <c r="K25" s="1014"/>
      <c r="L25" s="1014"/>
      <c r="M25" s="1018">
        <v>2</v>
      </c>
      <c r="N25" s="1018"/>
      <c r="O25" s="1018"/>
      <c r="P25" s="1018">
        <v>1</v>
      </c>
      <c r="Q25" s="1018"/>
      <c r="R25" s="1014"/>
    </row>
    <row r="26" spans="1:18" ht="34.5" customHeight="1">
      <c r="A26" s="2364" t="s">
        <v>1107</v>
      </c>
      <c r="B26" s="2364"/>
      <c r="C26" s="2364"/>
      <c r="D26" s="2364"/>
      <c r="E26" s="2364"/>
      <c r="F26" s="2364"/>
      <c r="G26" s="2364"/>
      <c r="H26" s="2364"/>
      <c r="I26" s="2364"/>
      <c r="J26" s="2364"/>
      <c r="K26" s="2364"/>
      <c r="L26" s="2364"/>
      <c r="M26" s="2364"/>
      <c r="N26" s="2364"/>
      <c r="O26" s="2364"/>
      <c r="P26" s="2364"/>
      <c r="Q26" s="2364"/>
      <c r="R26" s="2364"/>
    </row>
    <row r="27" spans="1:18" ht="55.25" customHeight="1">
      <c r="A27" s="2365" t="s">
        <v>1101</v>
      </c>
      <c r="B27" s="2365"/>
      <c r="C27" s="2365" t="s">
        <v>1102</v>
      </c>
      <c r="D27" s="2365"/>
      <c r="E27" s="985"/>
      <c r="F27" s="985"/>
      <c r="G27" s="2356" t="s">
        <v>935</v>
      </c>
      <c r="H27" s="2356"/>
      <c r="I27" s="2356"/>
      <c r="J27" s="2356"/>
      <c r="K27" s="2356"/>
      <c r="L27" s="2356"/>
      <c r="M27" s="2356"/>
      <c r="N27" s="985"/>
      <c r="O27" s="985"/>
      <c r="P27" s="1020"/>
      <c r="Q27" s="985"/>
    </row>
    <row r="28" spans="1:18" s="1024" customFormat="1" ht="61.5" customHeight="1">
      <c r="A28" s="1021"/>
      <c r="B28" s="1022"/>
      <c r="C28" s="1022"/>
      <c r="D28" s="1022"/>
      <c r="E28" s="1022"/>
      <c r="F28" s="1022"/>
      <c r="G28" s="2356" t="s">
        <v>947</v>
      </c>
      <c r="H28" s="2356"/>
      <c r="I28" s="2357" t="s">
        <v>948</v>
      </c>
      <c r="J28" s="2357"/>
      <c r="K28" s="1023"/>
      <c r="L28" s="2356" t="s">
        <v>936</v>
      </c>
      <c r="M28" s="2356"/>
    </row>
  </sheetData>
  <mergeCells count="28">
    <mergeCell ref="R8:R10"/>
    <mergeCell ref="A9:A10"/>
    <mergeCell ref="B9:B10"/>
    <mergeCell ref="C9:C10"/>
    <mergeCell ref="D9:D10"/>
    <mergeCell ref="E9:E10"/>
    <mergeCell ref="F9:F10"/>
    <mergeCell ref="G9:G10"/>
    <mergeCell ref="H9:H10"/>
    <mergeCell ref="I9:I10"/>
    <mergeCell ref="A1:M1"/>
    <mergeCell ref="B5:L6"/>
    <mergeCell ref="C8:G8"/>
    <mergeCell ref="H8:J8"/>
    <mergeCell ref="L8:N8"/>
    <mergeCell ref="A12:B12"/>
    <mergeCell ref="A26:R26"/>
    <mergeCell ref="A27:B27"/>
    <mergeCell ref="C27:D27"/>
    <mergeCell ref="G27:M27"/>
    <mergeCell ref="G28:H28"/>
    <mergeCell ref="I28:J28"/>
    <mergeCell ref="L28:M28"/>
    <mergeCell ref="O8:Q8"/>
    <mergeCell ref="O9:Q9"/>
    <mergeCell ref="K9:K10"/>
    <mergeCell ref="L9:N9"/>
    <mergeCell ref="J9:J10"/>
  </mergeCells>
  <pageMargins left="0.17" right="0.17" top="0.3" bottom="0.17" header="0.17" footer="0.17"/>
  <pageSetup paperSize="8" scale="50" fitToHeight="11111" orientation="landscape" r:id="rId1"/>
  <headerFooter>
    <oddFooter>Page &amp;P of &amp;N</oddFooter>
  </headerFooter>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59DC7E-410B-4D61-91C7-BA9C3ABF27FC}">
  <sheetPr>
    <pageSetUpPr fitToPage="1"/>
  </sheetPr>
  <dimension ref="A1:P46"/>
  <sheetViews>
    <sheetView view="pageBreakPreview" topLeftCell="A4" zoomScale="40" zoomScaleNormal="70" zoomScaleSheetLayoutView="40" workbookViewId="0">
      <selection activeCell="I9" sqref="I9:K10"/>
    </sheetView>
  </sheetViews>
  <sheetFormatPr defaultColWidth="9.796875" defaultRowHeight="18"/>
  <cols>
    <col min="1" max="1" width="24.69921875" style="654" customWidth="1"/>
    <col min="2" max="2" width="77.5" style="632" customWidth="1"/>
    <col min="3" max="3" width="64" style="632" customWidth="1"/>
    <col min="4" max="4" width="30.8984375" style="632" customWidth="1"/>
    <col min="5" max="5" width="20.5" style="632" bestFit="1" customWidth="1"/>
    <col min="6" max="6" width="11" style="632" customWidth="1"/>
    <col min="7" max="7" width="18.8984375" style="655" customWidth="1"/>
    <col min="8" max="8" width="20.8984375" style="632" customWidth="1"/>
    <col min="9" max="9" width="13" style="632" customWidth="1"/>
    <col min="10" max="11" width="23.19921875" style="632" customWidth="1"/>
    <col min="12" max="12" width="10.09765625" style="632" customWidth="1"/>
    <col min="13" max="13" width="17.3984375" style="632" customWidth="1"/>
    <col min="14" max="14" width="21.09765625" style="632" customWidth="1"/>
    <col min="15" max="15" width="24.59765625" style="632" customWidth="1"/>
    <col min="16" max="16" width="15.19921875" style="632" bestFit="1" customWidth="1"/>
    <col min="17" max="16384" width="9.796875" style="632"/>
  </cols>
  <sheetData>
    <row r="1" spans="1:15" ht="51.65" customHeight="1">
      <c r="A1" s="2278" t="s">
        <v>910</v>
      </c>
      <c r="B1" s="2278"/>
      <c r="C1" s="2278"/>
      <c r="D1" s="2278"/>
      <c r="E1" s="2278"/>
      <c r="F1" s="2278"/>
      <c r="G1" s="2278"/>
      <c r="H1" s="2278"/>
      <c r="I1" s="2278"/>
      <c r="J1" s="2278"/>
      <c r="K1" s="2278"/>
      <c r="L1" s="2278"/>
      <c r="M1" s="2278"/>
      <c r="N1" s="607"/>
    </row>
    <row r="3" spans="1:15" ht="28.5" customHeight="1">
      <c r="A3" s="608" t="s">
        <v>911</v>
      </c>
      <c r="B3" s="977" t="s">
        <v>937</v>
      </c>
      <c r="C3" s="610"/>
      <c r="D3" s="610"/>
      <c r="E3" s="610"/>
      <c r="F3" s="610"/>
      <c r="G3" s="611"/>
      <c r="H3" s="610"/>
      <c r="I3" s="633"/>
      <c r="J3" s="633"/>
      <c r="K3" s="633"/>
      <c r="L3" s="633"/>
      <c r="M3" s="633"/>
      <c r="N3" s="633"/>
      <c r="O3" s="634"/>
    </row>
    <row r="4" spans="1:15" ht="23" customHeight="1">
      <c r="A4" s="612" t="s">
        <v>912</v>
      </c>
      <c r="B4" s="613"/>
      <c r="C4" s="614"/>
      <c r="D4" s="614"/>
      <c r="E4" s="614"/>
      <c r="F4" s="614"/>
      <c r="G4" s="615"/>
      <c r="H4" s="614"/>
      <c r="I4" s="635"/>
      <c r="J4" s="635"/>
      <c r="K4" s="635"/>
      <c r="L4" s="635"/>
      <c r="M4" s="635"/>
      <c r="N4" s="635"/>
      <c r="O4" s="636"/>
    </row>
    <row r="5" spans="1:15" ht="15" customHeight="1">
      <c r="A5" s="608" t="s">
        <v>913</v>
      </c>
      <c r="B5" s="2279" t="s">
        <v>938</v>
      </c>
      <c r="C5" s="2280"/>
      <c r="D5" s="2280"/>
      <c r="E5" s="2280"/>
      <c r="F5" s="2280"/>
      <c r="G5" s="2280"/>
      <c r="H5" s="2280"/>
      <c r="I5" s="2280"/>
      <c r="J5" s="2280"/>
      <c r="K5" s="2280"/>
      <c r="L5" s="2280"/>
      <c r="M5" s="633"/>
      <c r="O5" s="637"/>
    </row>
    <row r="6" spans="1:15" ht="15" customHeight="1">
      <c r="A6" s="612" t="s">
        <v>914</v>
      </c>
      <c r="B6" s="2281"/>
      <c r="C6" s="2282"/>
      <c r="D6" s="2282"/>
      <c r="E6" s="2282"/>
      <c r="F6" s="2282"/>
      <c r="G6" s="2282"/>
      <c r="H6" s="2282"/>
      <c r="I6" s="2282"/>
      <c r="J6" s="2282"/>
      <c r="K6" s="2282"/>
      <c r="L6" s="2282"/>
      <c r="M6" s="635"/>
      <c r="N6" s="635"/>
      <c r="O6" s="636"/>
    </row>
    <row r="8" spans="1:15" ht="34.5" customHeight="1">
      <c r="A8" s="616" t="s">
        <v>823</v>
      </c>
      <c r="B8" s="616" t="s">
        <v>915</v>
      </c>
      <c r="C8" s="2283" t="s">
        <v>916</v>
      </c>
      <c r="D8" s="2283"/>
      <c r="E8" s="2283"/>
      <c r="F8" s="2283"/>
      <c r="G8" s="2283"/>
      <c r="H8" s="2284" t="s">
        <v>871</v>
      </c>
      <c r="I8" s="2284"/>
      <c r="J8" s="2284"/>
      <c r="K8" s="560" t="s">
        <v>951</v>
      </c>
      <c r="L8" s="2379" t="s">
        <v>943</v>
      </c>
      <c r="M8" s="2380"/>
      <c r="N8" s="2381"/>
      <c r="O8" s="2387" t="s">
        <v>917</v>
      </c>
    </row>
    <row r="9" spans="1:15" ht="45" customHeight="1">
      <c r="A9" s="2390" t="s">
        <v>939</v>
      </c>
      <c r="B9" s="2390" t="s">
        <v>940</v>
      </c>
      <c r="C9" s="2390" t="s">
        <v>12</v>
      </c>
      <c r="D9" s="2390" t="s">
        <v>13</v>
      </c>
      <c r="E9" s="2391" t="s">
        <v>1504</v>
      </c>
      <c r="F9" s="2390" t="s">
        <v>91</v>
      </c>
      <c r="G9" s="2391" t="s">
        <v>1503</v>
      </c>
      <c r="H9" s="2286" t="s">
        <v>660</v>
      </c>
      <c r="I9" s="2286" t="s">
        <v>661</v>
      </c>
      <c r="J9" s="2286" t="s">
        <v>662</v>
      </c>
      <c r="K9" s="2211" t="s">
        <v>662</v>
      </c>
      <c r="L9" s="2379" t="s">
        <v>638</v>
      </c>
      <c r="M9" s="2380"/>
      <c r="N9" s="2381"/>
      <c r="O9" s="2388"/>
    </row>
    <row r="10" spans="1:15" ht="37">
      <c r="A10" s="2390"/>
      <c r="B10" s="2390"/>
      <c r="C10" s="2390"/>
      <c r="D10" s="2390"/>
      <c r="E10" s="2391"/>
      <c r="F10" s="2390"/>
      <c r="G10" s="2391"/>
      <c r="H10" s="2286"/>
      <c r="I10" s="2286"/>
      <c r="J10" s="2286"/>
      <c r="K10" s="2211"/>
      <c r="L10" s="620" t="s">
        <v>945</v>
      </c>
      <c r="M10" s="620" t="s">
        <v>944</v>
      </c>
      <c r="N10" s="620" t="s">
        <v>946</v>
      </c>
      <c r="O10" s="2389"/>
    </row>
    <row r="11" spans="1:15" s="966" customFormat="1" ht="26" customHeight="1">
      <c r="A11" s="962" t="s">
        <v>365</v>
      </c>
      <c r="B11" s="962" t="s">
        <v>1505</v>
      </c>
      <c r="C11" s="962"/>
      <c r="D11" s="962"/>
      <c r="E11" s="962"/>
      <c r="F11" s="962"/>
      <c r="G11" s="963">
        <f>SUM(G13:G31)</f>
        <v>30997</v>
      </c>
      <c r="H11" s="964" t="s">
        <v>416</v>
      </c>
      <c r="I11" s="964" t="s">
        <v>416</v>
      </c>
      <c r="J11" s="963">
        <f>'DT03 (TM)'!G19</f>
        <v>8332201691.7596788</v>
      </c>
      <c r="K11" s="963">
        <f>'Tổng hợp'!M23+'Tổng hợp'!J23</f>
        <v>9374355044.3446331</v>
      </c>
      <c r="L11" s="965"/>
      <c r="M11" s="965"/>
      <c r="N11" s="963">
        <f>SUM(N13:N31)</f>
        <v>276252460</v>
      </c>
      <c r="O11" s="963">
        <f>J11-K11-N11</f>
        <v>-1318405812.5849543</v>
      </c>
    </row>
    <row r="12" spans="1:15" ht="40" customHeight="1">
      <c r="A12" s="2382" t="s">
        <v>138</v>
      </c>
      <c r="B12" s="2383"/>
      <c r="C12" s="618"/>
      <c r="D12" s="618"/>
      <c r="E12" s="618"/>
      <c r="F12" s="618"/>
      <c r="G12" s="619"/>
      <c r="H12" s="638"/>
      <c r="I12" s="638"/>
      <c r="J12" s="621"/>
      <c r="K12" s="621"/>
      <c r="L12" s="620"/>
      <c r="M12" s="620"/>
      <c r="N12" s="620"/>
      <c r="O12" s="961"/>
    </row>
    <row r="13" spans="1:15" ht="40" customHeight="1">
      <c r="A13" s="639" t="s">
        <v>522</v>
      </c>
      <c r="B13" s="624" t="str">
        <f>VLOOKUP(A13,'25-VPI-I-095'!L:N,3,0)</f>
        <v>ROUND WASHER OD76XID14X2.6mm-SUS304</v>
      </c>
      <c r="C13" s="970" t="s">
        <v>524</v>
      </c>
      <c r="D13" s="639" t="str">
        <f>VLOOKUP(A13,'25-VPI-I-095'!L:R,4,0)</f>
        <v>JIS G4303-SUS304</v>
      </c>
      <c r="E13" s="969">
        <f>VLOOKUP(A13,'25-VPI-I-095'!L:DH,91,0)</f>
        <v>0</v>
      </c>
      <c r="F13" s="967" t="s">
        <v>942</v>
      </c>
      <c r="G13" s="642">
        <v>7426</v>
      </c>
      <c r="H13" s="643" t="s">
        <v>416</v>
      </c>
      <c r="I13" s="643" t="s">
        <v>416</v>
      </c>
      <c r="J13" s="971"/>
      <c r="K13" s="971"/>
      <c r="L13" s="971" t="s">
        <v>930</v>
      </c>
      <c r="M13" s="622">
        <v>14060</v>
      </c>
      <c r="N13" s="622">
        <v>104409560</v>
      </c>
      <c r="O13" s="972"/>
    </row>
    <row r="14" spans="1:15" ht="40" customHeight="1">
      <c r="A14" s="639" t="s">
        <v>547</v>
      </c>
      <c r="B14" s="624" t="str">
        <f>VLOOKUP(A14,'25-VPI-I-095'!L:N,3,0)</f>
        <v>STUD-RB10X152-REN M10X1.5- 32mm-SUS304</v>
      </c>
      <c r="C14" s="973" t="s">
        <v>548</v>
      </c>
      <c r="D14" s="639" t="str">
        <f>VLOOKUP(A14,'25-VPI-I-095'!L:R,4,0)</f>
        <v>JIS G4303-SUS304</v>
      </c>
      <c r="E14" s="969">
        <f>VLOOKUP(A14,'25-VPI-I-095'!L:DH,91,0)</f>
        <v>0</v>
      </c>
      <c r="F14" s="967" t="s">
        <v>942</v>
      </c>
      <c r="G14" s="642">
        <v>20</v>
      </c>
      <c r="H14" s="643" t="s">
        <v>416</v>
      </c>
      <c r="I14" s="643" t="s">
        <v>416</v>
      </c>
      <c r="J14" s="971"/>
      <c r="K14" s="971"/>
      <c r="L14" s="971" t="s">
        <v>930</v>
      </c>
      <c r="M14" s="622">
        <v>17100</v>
      </c>
      <c r="N14" s="622">
        <v>342000</v>
      </c>
      <c r="O14" s="972"/>
    </row>
    <row r="15" spans="1:15" ht="40" customHeight="1">
      <c r="A15" s="639" t="s">
        <v>549</v>
      </c>
      <c r="B15" s="624" t="str">
        <f>VLOOKUP(A15,'25-VPI-I-095'!L:N,3,0)</f>
        <v>STUD-RB10X171-REN M10X1.5- 32mm-SUS304</v>
      </c>
      <c r="C15" s="973" t="s">
        <v>550</v>
      </c>
      <c r="D15" s="639" t="str">
        <f>VLOOKUP(A15,'25-VPI-I-095'!L:R,4,0)</f>
        <v>JIS G4303-SUS304</v>
      </c>
      <c r="E15" s="969">
        <f>VLOOKUP(A15,'25-VPI-I-095'!L:DH,91,0)</f>
        <v>0</v>
      </c>
      <c r="F15" s="967" t="s">
        <v>942</v>
      </c>
      <c r="G15" s="642">
        <v>5</v>
      </c>
      <c r="H15" s="643" t="s">
        <v>416</v>
      </c>
      <c r="I15" s="643" t="s">
        <v>416</v>
      </c>
      <c r="J15" s="971"/>
      <c r="K15" s="971"/>
      <c r="L15" s="971" t="s">
        <v>930</v>
      </c>
      <c r="M15" s="622">
        <v>18620</v>
      </c>
      <c r="N15" s="622">
        <v>93100</v>
      </c>
      <c r="O15" s="972"/>
    </row>
    <row r="16" spans="1:15" ht="40" customHeight="1">
      <c r="A16" s="639" t="s">
        <v>1037</v>
      </c>
      <c r="B16" s="624" t="str">
        <f>VLOOKUP(A16,'25-VPI-I-095'!L:N,3,0)</f>
        <v>STUD-RB10X152-REN M10X1.5- 32mm-SUS309S</v>
      </c>
      <c r="C16" s="973" t="s">
        <v>1038</v>
      </c>
      <c r="D16" s="639" t="str">
        <f>VLOOKUP(A16,'25-VPI-I-095'!L:R,4,0)</f>
        <v>JIS.G4303_SUS309S</v>
      </c>
      <c r="E16" s="969">
        <f>VLOOKUP(A16,'25-VPI-I-095'!L:DH,91,0)</f>
        <v>0</v>
      </c>
      <c r="F16" s="967" t="s">
        <v>942</v>
      </c>
      <c r="G16" s="642">
        <v>25</v>
      </c>
      <c r="H16" s="643" t="s">
        <v>416</v>
      </c>
      <c r="I16" s="643" t="s">
        <v>416</v>
      </c>
      <c r="J16" s="971"/>
      <c r="K16" s="971"/>
      <c r="L16" s="971" t="s">
        <v>930</v>
      </c>
      <c r="M16" s="622">
        <v>64600</v>
      </c>
      <c r="N16" s="622">
        <v>1615000</v>
      </c>
      <c r="O16" s="972"/>
    </row>
    <row r="17" spans="1:16" ht="40" customHeight="1">
      <c r="A17" s="639" t="s">
        <v>1040</v>
      </c>
      <c r="B17" s="624" t="str">
        <f>VLOOKUP(A17,'25-VPI-I-095'!L:N,3,0)</f>
        <v>STUD-RB10X241-REN M10X1.5- 32mm-SUS309S</v>
      </c>
      <c r="C17" s="973" t="s">
        <v>1041</v>
      </c>
      <c r="D17" s="639" t="str">
        <f>VLOOKUP(A17,'25-VPI-I-095'!L:R,4,0)</f>
        <v>JIS.G4303_SUS309S</v>
      </c>
      <c r="E17" s="969">
        <f>VLOOKUP(A17,'25-VPI-I-095'!L:DH,91,0)</f>
        <v>0</v>
      </c>
      <c r="F17" s="967" t="s">
        <v>942</v>
      </c>
      <c r="G17" s="642">
        <v>5</v>
      </c>
      <c r="H17" s="643" t="s">
        <v>416</v>
      </c>
      <c r="I17" s="643" t="s">
        <v>416</v>
      </c>
      <c r="J17" s="971"/>
      <c r="K17" s="971"/>
      <c r="L17" s="971" t="s">
        <v>930</v>
      </c>
      <c r="M17" s="622">
        <v>77520</v>
      </c>
      <c r="N17" s="622">
        <v>387600</v>
      </c>
      <c r="O17" s="972"/>
    </row>
    <row r="18" spans="1:16" ht="40" customHeight="1">
      <c r="A18" s="639" t="s">
        <v>1044</v>
      </c>
      <c r="B18" s="624" t="str">
        <f>VLOOKUP(A18,'25-VPI-I-095'!L:N,3,0)</f>
        <v>NUT M10-ISO4032-SUS309S</v>
      </c>
      <c r="C18" s="649" t="s">
        <v>1045</v>
      </c>
      <c r="D18" s="639" t="str">
        <f>VLOOKUP(A18,'25-VPI-I-095'!L:R,4,0)</f>
        <v>JIS G4303-SUS309S</v>
      </c>
      <c r="E18" s="969">
        <f>VLOOKUP(A18,'25-VPI-I-095'!L:DH,91,0)</f>
        <v>0</v>
      </c>
      <c r="F18" s="967" t="s">
        <v>942</v>
      </c>
      <c r="G18" s="642">
        <v>50</v>
      </c>
      <c r="H18" s="643" t="s">
        <v>416</v>
      </c>
      <c r="I18" s="643" t="s">
        <v>416</v>
      </c>
      <c r="J18" s="968"/>
      <c r="K18" s="968"/>
      <c r="L18" s="971" t="s">
        <v>930</v>
      </c>
      <c r="M18" s="622">
        <v>56600</v>
      </c>
      <c r="N18" s="622">
        <v>2830000</v>
      </c>
      <c r="O18" s="972"/>
      <c r="P18" s="646"/>
    </row>
    <row r="19" spans="1:16" ht="40" customHeight="1">
      <c r="A19" s="639" t="s">
        <v>1052</v>
      </c>
      <c r="B19" s="624" t="str">
        <f>VLOOKUP(A19,'25-VPI-I-095'!L:N,3,0)</f>
        <v>STUD-RB10X286-REN M10X1.5- 32mm-SUS304</v>
      </c>
      <c r="C19" s="974" t="s">
        <v>1374</v>
      </c>
      <c r="D19" s="639" t="str">
        <f>VLOOKUP(A19,'25-VPI-I-095'!L:R,4,0)</f>
        <v>JIS G4303-SUS304</v>
      </c>
      <c r="E19" s="969">
        <f>VLOOKUP(A19,'25-VPI-I-095'!L:DH,91,0)</f>
        <v>0</v>
      </c>
      <c r="F19" s="967" t="s">
        <v>942</v>
      </c>
      <c r="G19" s="642">
        <v>30</v>
      </c>
      <c r="H19" s="643" t="s">
        <v>416</v>
      </c>
      <c r="I19" s="643" t="s">
        <v>416</v>
      </c>
      <c r="J19" s="968"/>
      <c r="K19" s="968"/>
      <c r="L19" s="971" t="s">
        <v>930</v>
      </c>
      <c r="M19" s="622">
        <v>28880</v>
      </c>
      <c r="N19" s="622">
        <v>866400</v>
      </c>
      <c r="O19" s="972"/>
    </row>
    <row r="20" spans="1:16" ht="40" customHeight="1">
      <c r="A20" s="639" t="s">
        <v>1237</v>
      </c>
      <c r="B20" s="624" t="str">
        <f>VLOOKUP(A20,'25-VPI-I-095'!L:N,3,0)</f>
        <v>STUD-3/8"DIA x 4"LENGTH-THREAD 2 1/4"-A479TP304</v>
      </c>
      <c r="C20" s="975" t="s">
        <v>1239</v>
      </c>
      <c r="D20" s="639" t="str">
        <f>VLOOKUP(A20,'25-VPI-I-095'!L:R,4,0)</f>
        <v>A479-TP304</v>
      </c>
      <c r="E20" s="969">
        <f>VLOOKUP(A20,'25-VPI-I-095'!L:DH,91,0)</f>
        <v>0</v>
      </c>
      <c r="F20" s="967" t="s">
        <v>942</v>
      </c>
      <c r="G20" s="642">
        <v>5700</v>
      </c>
      <c r="H20" s="643" t="s">
        <v>416</v>
      </c>
      <c r="I20" s="643" t="s">
        <v>416</v>
      </c>
      <c r="J20" s="968"/>
      <c r="K20" s="968"/>
      <c r="L20" s="971" t="s">
        <v>930</v>
      </c>
      <c r="M20" s="622">
        <v>12800</v>
      </c>
      <c r="N20" s="622">
        <v>72960000</v>
      </c>
      <c r="O20" s="972"/>
    </row>
    <row r="21" spans="1:16" ht="40" customHeight="1">
      <c r="A21" s="639" t="s">
        <v>1241</v>
      </c>
      <c r="B21" s="624" t="str">
        <f>VLOOKUP(A21,'25-VPI-I-095'!L:N,3,0)</f>
        <v>NUT-3/8"-A194-GR8</v>
      </c>
      <c r="C21" s="975" t="s">
        <v>1243</v>
      </c>
      <c r="D21" s="639" t="str">
        <f>VLOOKUP(A21,'25-VPI-I-095'!L:R,4,0)</f>
        <v>A194-GR8</v>
      </c>
      <c r="E21" s="969">
        <f>VLOOKUP(A21,'25-VPI-I-095'!L:DH,91,0)</f>
        <v>0</v>
      </c>
      <c r="F21" s="967" t="s">
        <v>942</v>
      </c>
      <c r="G21" s="642">
        <v>11400</v>
      </c>
      <c r="H21" s="643" t="s">
        <v>416</v>
      </c>
      <c r="I21" s="643" t="s">
        <v>416</v>
      </c>
      <c r="J21" s="968"/>
      <c r="K21" s="968"/>
      <c r="L21" s="971" t="s">
        <v>930</v>
      </c>
      <c r="M21" s="622">
        <v>2400</v>
      </c>
      <c r="N21" s="622">
        <v>27360000</v>
      </c>
      <c r="O21" s="972"/>
    </row>
    <row r="22" spans="1:16" ht="40" customHeight="1">
      <c r="A22" s="639" t="s">
        <v>1245</v>
      </c>
      <c r="B22" s="624" t="str">
        <f>VLOOKUP(A22,'25-VPI-I-095'!L:N,3,0)</f>
        <v>3/8" WASHER-1 1/2 "ODx1/8" THK-TP304</v>
      </c>
      <c r="C22" s="975" t="s">
        <v>1247</v>
      </c>
      <c r="D22" s="639" t="str">
        <f>VLOOKUP(A22,'25-VPI-I-095'!L:R,4,0)</f>
        <v>TP304</v>
      </c>
      <c r="E22" s="969">
        <f>VLOOKUP(A22,'25-VPI-I-095'!L:DH,91,0)</f>
        <v>0</v>
      </c>
      <c r="F22" s="967" t="s">
        <v>942</v>
      </c>
      <c r="G22" s="642">
        <v>5700</v>
      </c>
      <c r="H22" s="643" t="s">
        <v>416</v>
      </c>
      <c r="I22" s="643" t="s">
        <v>416</v>
      </c>
      <c r="J22" s="968"/>
      <c r="K22" s="968"/>
      <c r="L22" s="971" t="s">
        <v>930</v>
      </c>
      <c r="M22" s="622">
        <v>5600</v>
      </c>
      <c r="N22" s="622">
        <v>31920000</v>
      </c>
      <c r="O22" s="972"/>
    </row>
    <row r="23" spans="1:16" ht="40" customHeight="1">
      <c r="A23" s="639" t="s">
        <v>1472</v>
      </c>
      <c r="B23" s="624" t="str">
        <f>VLOOKUP(A23,'25-VPI-I-095'!L:N,3,0)</f>
        <v>STUD-RB10X351-REN M10X1.5- 32mm-SUS304</v>
      </c>
      <c r="C23" s="974" t="s">
        <v>1473</v>
      </c>
      <c r="D23" s="639" t="str">
        <f>VLOOKUP(A23,'25-VPI-I-095'!L:R,4,0)</f>
        <v>JIS G4303-SUS304</v>
      </c>
      <c r="E23" s="969">
        <f>VLOOKUP(A23,'25-VPI-I-095'!L:DH,91,0)</f>
        <v>0</v>
      </c>
      <c r="F23" s="967" t="s">
        <v>942</v>
      </c>
      <c r="G23" s="642">
        <v>40</v>
      </c>
      <c r="H23" s="643" t="s">
        <v>416</v>
      </c>
      <c r="I23" s="643" t="s">
        <v>416</v>
      </c>
      <c r="J23" s="647"/>
      <c r="K23" s="647"/>
      <c r="L23" s="971" t="s">
        <v>930</v>
      </c>
      <c r="M23" s="622">
        <v>45280</v>
      </c>
      <c r="N23" s="622">
        <v>1811200</v>
      </c>
      <c r="O23" s="972"/>
    </row>
    <row r="24" spans="1:16" ht="40" customHeight="1">
      <c r="A24" s="639" t="s">
        <v>631</v>
      </c>
      <c r="B24" s="624" t="str">
        <f>VLOOKUP(A24,'25-VPI-I-095'!L:N,3,0)</f>
        <v>NUT-3/4"-A563-BLACK</v>
      </c>
      <c r="C24" s="649" t="s">
        <v>633</v>
      </c>
      <c r="D24" s="639" t="str">
        <f>VLOOKUP(A24,'25-VPI-I-095'!L:R,4,0)</f>
        <v>A-563 HEX NUT</v>
      </c>
      <c r="E24" s="969">
        <f>VLOOKUP(A24,'25-VPI-I-095'!L:DH,91,0)</f>
        <v>0</v>
      </c>
      <c r="F24" s="967" t="s">
        <v>942</v>
      </c>
      <c r="G24" s="642">
        <v>100</v>
      </c>
      <c r="H24" s="643" t="s">
        <v>416</v>
      </c>
      <c r="I24" s="643" t="s">
        <v>416</v>
      </c>
      <c r="J24" s="968"/>
      <c r="K24" s="968"/>
      <c r="L24" s="971" t="s">
        <v>930</v>
      </c>
      <c r="M24" s="622">
        <v>15800</v>
      </c>
      <c r="N24" s="622">
        <v>1580000</v>
      </c>
      <c r="O24" s="972"/>
    </row>
    <row r="25" spans="1:16" ht="40" customHeight="1">
      <c r="A25" s="2384" t="s">
        <v>140</v>
      </c>
      <c r="B25" s="2385"/>
      <c r="C25" s="649"/>
      <c r="D25" s="649"/>
      <c r="E25" s="969"/>
      <c r="F25" s="967"/>
      <c r="G25" s="642"/>
      <c r="H25" s="643"/>
      <c r="I25" s="643"/>
      <c r="J25" s="968"/>
      <c r="K25" s="968"/>
      <c r="L25" s="971"/>
      <c r="M25" s="622"/>
      <c r="N25" s="622"/>
      <c r="O25" s="972"/>
      <c r="P25" s="646">
        <f>SUM(N26:N31)</f>
        <v>30077600</v>
      </c>
    </row>
    <row r="26" spans="1:16" ht="40" customHeight="1">
      <c r="A26" s="639" t="s">
        <v>614</v>
      </c>
      <c r="B26" s="624" t="str">
        <f>VLOOKUP(A26,'25-VPI-I-095'!L:N,3,0)</f>
        <v>CLEVIS PIN Ø12x52-DIN 1444-MẠ ĐIỆN PHÂN</v>
      </c>
      <c r="C26" s="649" t="s">
        <v>61</v>
      </c>
      <c r="D26" s="639" t="str">
        <f>VLOOKUP(A26,'25-VPI-I-095'!L:R,4,0)</f>
        <v>JIS G3101-SS400-MG</v>
      </c>
      <c r="E26" s="969">
        <f>VLOOKUP(A26,'25-VPI-I-095'!L:DH,91,0)</f>
        <v>0</v>
      </c>
      <c r="F26" s="967" t="s">
        <v>942</v>
      </c>
      <c r="G26" s="642">
        <v>96</v>
      </c>
      <c r="H26" s="643" t="s">
        <v>416</v>
      </c>
      <c r="I26" s="643" t="s">
        <v>416</v>
      </c>
      <c r="J26" s="968"/>
      <c r="K26" s="968"/>
      <c r="L26" s="971" t="s">
        <v>930</v>
      </c>
      <c r="M26" s="622">
        <v>100000</v>
      </c>
      <c r="N26" s="622">
        <v>9600000</v>
      </c>
      <c r="O26" s="972"/>
    </row>
    <row r="27" spans="1:16" ht="40" customHeight="1">
      <c r="A27" s="639" t="s">
        <v>617</v>
      </c>
      <c r="B27" s="624" t="str">
        <f>VLOOKUP(A27,'25-VPI-I-095'!L:N,3,0)</f>
        <v>COTTER PIN Ø3.2x25L-DIN 94- MẠ ĐIỆN PHÂN</v>
      </c>
      <c r="C27" s="649" t="s">
        <v>62</v>
      </c>
      <c r="D27" s="639" t="str">
        <f>VLOOKUP(A27,'25-VPI-I-095'!L:R,4,0)</f>
        <v>JIS G3101-SS400-MG</v>
      </c>
      <c r="E27" s="969">
        <f>VLOOKUP(A27,'25-VPI-I-095'!L:DH,91,0)</f>
        <v>0</v>
      </c>
      <c r="F27" s="967" t="s">
        <v>942</v>
      </c>
      <c r="G27" s="642">
        <v>96</v>
      </c>
      <c r="H27" s="643" t="s">
        <v>416</v>
      </c>
      <c r="I27" s="643" t="s">
        <v>416</v>
      </c>
      <c r="J27" s="968"/>
      <c r="K27" s="968"/>
      <c r="L27" s="971" t="s">
        <v>930</v>
      </c>
      <c r="M27" s="622">
        <v>5000</v>
      </c>
      <c r="N27" s="622">
        <v>480000</v>
      </c>
      <c r="O27" s="972"/>
    </row>
    <row r="28" spans="1:16" ht="40" customHeight="1">
      <c r="A28" s="639" t="s">
        <v>619</v>
      </c>
      <c r="B28" s="624" t="str">
        <f>VLOOKUP(A28,'25-VPI-I-095'!L:N,3,0)</f>
        <v>EYE BOLT M14+2NUT+1WASHER-xEM BẢN VẼ</v>
      </c>
      <c r="C28" s="649" t="s">
        <v>621</v>
      </c>
      <c r="D28" s="639" t="str">
        <f>VLOOKUP(A28,'25-VPI-I-095'!L:R,4,0)</f>
        <v>SS400</v>
      </c>
      <c r="E28" s="969">
        <f>VLOOKUP(A28,'25-VPI-I-095'!L:DH,91,0)</f>
        <v>0</v>
      </c>
      <c r="F28" s="967" t="s">
        <v>942</v>
      </c>
      <c r="G28" s="642">
        <v>12</v>
      </c>
      <c r="H28" s="643" t="s">
        <v>416</v>
      </c>
      <c r="I28" s="643" t="s">
        <v>416</v>
      </c>
      <c r="J28" s="647"/>
      <c r="K28" s="647"/>
      <c r="L28" s="971" t="s">
        <v>930</v>
      </c>
      <c r="M28" s="622">
        <v>250000</v>
      </c>
      <c r="N28" s="622">
        <v>3000000</v>
      </c>
      <c r="O28" s="972"/>
    </row>
    <row r="29" spans="1:16" ht="40" customHeight="1">
      <c r="A29" s="639" t="s">
        <v>622</v>
      </c>
      <c r="B29" s="624" t="str">
        <f>VLOOKUP(A29,'25-VPI-I-095'!L:N,3,0)</f>
        <v>EYE BOLT M16x137(1 EYE BOLT+01 WASHER+
01 HANDLE NUT)
-xEM BẢN VẼ</v>
      </c>
      <c r="C29" s="649" t="s">
        <v>623</v>
      </c>
      <c r="D29" s="639" t="str">
        <f>VLOOKUP(A29,'25-VPI-I-095'!L:R,4,0)</f>
        <v>SS400</v>
      </c>
      <c r="E29" s="969">
        <f>VLOOKUP(A29,'25-VPI-I-095'!L:DH,91,0)</f>
        <v>0</v>
      </c>
      <c r="F29" s="967" t="s">
        <v>942</v>
      </c>
      <c r="G29" s="642">
        <v>96</v>
      </c>
      <c r="H29" s="643" t="s">
        <v>416</v>
      </c>
      <c r="I29" s="643" t="s">
        <v>416</v>
      </c>
      <c r="J29" s="968"/>
      <c r="K29" s="968"/>
      <c r="L29" s="971" t="s">
        <v>930</v>
      </c>
      <c r="M29" s="622">
        <v>160000</v>
      </c>
      <c r="N29" s="622">
        <v>15360000</v>
      </c>
      <c r="O29" s="972"/>
    </row>
    <row r="30" spans="1:16" ht="40" customHeight="1">
      <c r="A30" s="639" t="s">
        <v>624</v>
      </c>
      <c r="B30" s="624" t="str">
        <f>VLOOKUP(A30,'25-VPI-I-095'!L:N,3,0)</f>
        <v>WASHER-M12-ISO7089-8-HDG</v>
      </c>
      <c r="C30" s="649" t="s">
        <v>1086</v>
      </c>
      <c r="D30" s="639" t="str">
        <f>VLOOKUP(A30,'25-VPI-I-095'!L:R,4,0)</f>
        <v>ZINC</v>
      </c>
      <c r="E30" s="969">
        <f>VLOOKUP(A30,'25-VPI-I-095'!L:DH,91,0)</f>
        <v>0</v>
      </c>
      <c r="F30" s="967" t="s">
        <v>942</v>
      </c>
      <c r="G30" s="642">
        <v>96</v>
      </c>
      <c r="H30" s="643" t="s">
        <v>416</v>
      </c>
      <c r="I30" s="643" t="s">
        <v>416</v>
      </c>
      <c r="J30" s="968"/>
      <c r="K30" s="968"/>
      <c r="L30" s="971" t="s">
        <v>930</v>
      </c>
      <c r="M30" s="622">
        <v>600</v>
      </c>
      <c r="N30" s="622">
        <v>57600</v>
      </c>
      <c r="O30" s="972"/>
    </row>
    <row r="31" spans="1:16" ht="40" customHeight="1">
      <c r="A31" s="639" t="s">
        <v>631</v>
      </c>
      <c r="B31" s="624" t="str">
        <f>VLOOKUP(A31,'25-VPI-I-095'!L:N,3,0)</f>
        <v>NUT-3/4"-A563-BLACK</v>
      </c>
      <c r="C31" s="649" t="s">
        <v>633</v>
      </c>
      <c r="D31" s="639" t="str">
        <f>VLOOKUP(A31,'25-VPI-I-095'!L:R,4,0)</f>
        <v>A-563 HEX NUT</v>
      </c>
      <c r="E31" s="969">
        <f>VLOOKUP(A31,'25-VPI-I-095'!L:DH,91,0)</f>
        <v>0</v>
      </c>
      <c r="F31" s="967" t="s">
        <v>942</v>
      </c>
      <c r="G31" s="642">
        <v>100</v>
      </c>
      <c r="H31" s="643" t="s">
        <v>416</v>
      </c>
      <c r="I31" s="643" t="s">
        <v>416</v>
      </c>
      <c r="J31" s="968"/>
      <c r="K31" s="968"/>
      <c r="L31" s="971" t="s">
        <v>930</v>
      </c>
      <c r="M31" s="622">
        <v>15800</v>
      </c>
      <c r="N31" s="622">
        <v>1580000</v>
      </c>
      <c r="O31" s="976"/>
    </row>
    <row r="32" spans="1:16" s="652" customFormat="1">
      <c r="A32" s="625"/>
      <c r="B32" s="626" t="s">
        <v>918</v>
      </c>
      <c r="C32" s="627"/>
      <c r="D32" s="625"/>
      <c r="E32" s="625"/>
      <c r="F32" s="625"/>
      <c r="G32" s="628"/>
      <c r="H32" s="625"/>
      <c r="I32" s="650"/>
      <c r="J32" s="650"/>
      <c r="K32" s="650"/>
      <c r="L32" s="650"/>
      <c r="M32" s="651"/>
      <c r="N32" s="651"/>
      <c r="O32" s="650"/>
    </row>
    <row r="33" spans="1:15" ht="15.5" hidden="1" customHeight="1">
      <c r="A33" s="617" t="s">
        <v>919</v>
      </c>
      <c r="B33" s="626" t="s">
        <v>1103</v>
      </c>
      <c r="C33" s="627"/>
      <c r="D33" s="627"/>
      <c r="E33" s="627"/>
      <c r="F33" s="627"/>
      <c r="G33" s="629"/>
      <c r="H33" s="627"/>
      <c r="I33" s="650"/>
      <c r="J33" s="650"/>
      <c r="K33" s="650"/>
      <c r="L33" s="650"/>
      <c r="M33" s="653"/>
      <c r="N33" s="653"/>
      <c r="O33" s="650"/>
    </row>
    <row r="34" spans="1:15" ht="15.5" hidden="1" customHeight="1">
      <c r="A34" s="625">
        <v>1</v>
      </c>
      <c r="B34" s="626" t="s">
        <v>921</v>
      </c>
      <c r="C34" s="625" t="s">
        <v>669</v>
      </c>
      <c r="D34" s="625"/>
      <c r="E34" s="625"/>
      <c r="F34" s="625"/>
      <c r="G34" s="628"/>
      <c r="H34" s="625"/>
      <c r="I34" s="650"/>
      <c r="J34" s="650"/>
      <c r="K34" s="650"/>
      <c r="L34" s="650"/>
      <c r="M34" s="653"/>
      <c r="N34" s="653"/>
      <c r="O34" s="650"/>
    </row>
    <row r="35" spans="1:15" ht="15.5" hidden="1" customHeight="1">
      <c r="A35" s="625">
        <v>2</v>
      </c>
      <c r="B35" s="626" t="s">
        <v>921</v>
      </c>
      <c r="C35" s="627"/>
      <c r="D35" s="627"/>
      <c r="E35" s="627"/>
      <c r="F35" s="627"/>
      <c r="G35" s="629"/>
      <c r="H35" s="627"/>
      <c r="I35" s="650"/>
      <c r="J35" s="650"/>
      <c r="K35" s="650"/>
      <c r="L35" s="650"/>
      <c r="M35" s="653"/>
      <c r="N35" s="653"/>
      <c r="O35" s="650"/>
    </row>
    <row r="36" spans="1:15" ht="15.5" hidden="1" customHeight="1">
      <c r="A36" s="617" t="s">
        <v>922</v>
      </c>
      <c r="B36" s="626" t="s">
        <v>1104</v>
      </c>
      <c r="C36" s="617" t="s">
        <v>924</v>
      </c>
      <c r="D36" s="617" t="s">
        <v>925</v>
      </c>
      <c r="E36" s="617"/>
      <c r="F36" s="617"/>
      <c r="G36" s="630"/>
      <c r="H36" s="617"/>
      <c r="I36" s="650"/>
      <c r="J36" s="650"/>
      <c r="K36" s="650"/>
      <c r="L36" s="650"/>
      <c r="M36" s="653"/>
      <c r="N36" s="653"/>
      <c r="O36" s="650"/>
    </row>
    <row r="37" spans="1:15" ht="15.5" hidden="1" customHeight="1">
      <c r="A37" s="625">
        <v>1</v>
      </c>
      <c r="B37" s="626" t="s">
        <v>926</v>
      </c>
      <c r="C37" s="627"/>
      <c r="D37" s="625"/>
      <c r="E37" s="625"/>
      <c r="F37" s="625"/>
      <c r="G37" s="628"/>
      <c r="H37" s="625"/>
      <c r="I37" s="650"/>
      <c r="J37" s="650"/>
      <c r="K37" s="650"/>
      <c r="L37" s="650"/>
      <c r="M37" s="653"/>
      <c r="N37" s="653"/>
      <c r="O37" s="650"/>
    </row>
    <row r="38" spans="1:15" ht="15.5" hidden="1" customHeight="1">
      <c r="A38" s="625"/>
      <c r="B38" s="626"/>
      <c r="C38" s="627"/>
      <c r="D38" s="627"/>
      <c r="E38" s="627"/>
      <c r="F38" s="627"/>
      <c r="G38" s="629"/>
      <c r="H38" s="627"/>
      <c r="I38" s="650"/>
      <c r="J38" s="650"/>
      <c r="K38" s="650"/>
      <c r="L38" s="650"/>
      <c r="M38" s="653"/>
      <c r="N38" s="653"/>
      <c r="O38" s="650"/>
    </row>
    <row r="39" spans="1:15" hidden="1">
      <c r="A39" s="617" t="s">
        <v>927</v>
      </c>
      <c r="B39" s="626" t="s">
        <v>1105</v>
      </c>
      <c r="C39" s="617"/>
      <c r="D39" s="617"/>
      <c r="E39" s="617"/>
      <c r="F39" s="617"/>
      <c r="G39" s="630"/>
      <c r="H39" s="617"/>
      <c r="I39" s="650"/>
      <c r="J39" s="650"/>
      <c r="K39" s="650"/>
      <c r="L39" s="650"/>
      <c r="M39" s="653"/>
      <c r="N39" s="653"/>
      <c r="O39" s="650"/>
    </row>
    <row r="40" spans="1:15" hidden="1">
      <c r="A40" s="625">
        <v>1</v>
      </c>
      <c r="B40" s="626" t="s">
        <v>929</v>
      </c>
      <c r="C40" s="627"/>
      <c r="D40" s="625"/>
      <c r="E40" s="625"/>
      <c r="F40" s="625"/>
      <c r="G40" s="628"/>
      <c r="H40" s="625"/>
      <c r="I40" s="650"/>
      <c r="J40" s="650"/>
      <c r="K40" s="650"/>
      <c r="L40" s="650"/>
      <c r="M40" s="653"/>
      <c r="N40" s="653"/>
      <c r="O40" s="650"/>
    </row>
    <row r="41" spans="1:15" hidden="1">
      <c r="A41" s="625"/>
      <c r="B41" s="626" t="s">
        <v>926</v>
      </c>
      <c r="C41" s="627"/>
      <c r="D41" s="625"/>
      <c r="E41" s="625"/>
      <c r="F41" s="625"/>
      <c r="G41" s="628"/>
      <c r="H41" s="625"/>
      <c r="I41" s="650"/>
      <c r="J41" s="650"/>
      <c r="K41" s="650"/>
      <c r="L41" s="650"/>
      <c r="M41" s="653"/>
      <c r="N41" s="653"/>
      <c r="O41" s="650"/>
    </row>
    <row r="42" spans="1:15" ht="35" hidden="1">
      <c r="A42" s="617" t="s">
        <v>930</v>
      </c>
      <c r="B42" s="626" t="s">
        <v>1106</v>
      </c>
      <c r="C42" s="627"/>
      <c r="D42" s="627"/>
      <c r="E42" s="627"/>
      <c r="F42" s="627"/>
      <c r="G42" s="629"/>
      <c r="H42" s="627"/>
      <c r="I42" s="650"/>
      <c r="J42" s="650"/>
      <c r="K42" s="650"/>
      <c r="L42" s="650"/>
      <c r="M42" s="653"/>
      <c r="N42" s="653"/>
      <c r="O42" s="650"/>
    </row>
    <row r="43" spans="1:15" s="652" customFormat="1">
      <c r="A43" s="625"/>
      <c r="B43" s="626" t="s">
        <v>932</v>
      </c>
      <c r="C43" s="627"/>
      <c r="D43" s="625"/>
      <c r="E43" s="625"/>
      <c r="F43" s="625"/>
      <c r="G43" s="628"/>
      <c r="H43" s="625"/>
      <c r="I43" s="650"/>
      <c r="J43" s="650"/>
      <c r="K43" s="650"/>
      <c r="L43" s="650"/>
      <c r="M43" s="653">
        <v>1</v>
      </c>
      <c r="N43" s="653"/>
      <c r="O43" s="650"/>
    </row>
    <row r="44" spans="1:15" ht="34.5" customHeight="1">
      <c r="A44" s="2386" t="s">
        <v>1107</v>
      </c>
      <c r="B44" s="2386"/>
      <c r="C44" s="2386"/>
      <c r="D44" s="2386"/>
      <c r="E44" s="2386"/>
      <c r="F44" s="2386"/>
      <c r="G44" s="2386"/>
      <c r="H44" s="2386"/>
      <c r="I44" s="2386"/>
      <c r="J44" s="2386"/>
      <c r="K44" s="2386"/>
      <c r="L44" s="2386"/>
      <c r="M44" s="2386"/>
      <c r="N44" s="2386"/>
      <c r="O44" s="2386"/>
    </row>
    <row r="45" spans="1:15" ht="55.25" customHeight="1">
      <c r="A45" s="2214" t="s">
        <v>1101</v>
      </c>
      <c r="B45" s="2214"/>
      <c r="C45" s="2214" t="s">
        <v>1102</v>
      </c>
      <c r="D45" s="2214"/>
      <c r="E45" s="607"/>
      <c r="F45" s="607"/>
      <c r="G45" s="2377" t="s">
        <v>935</v>
      </c>
      <c r="H45" s="2377"/>
      <c r="I45" s="2377"/>
      <c r="J45" s="2377"/>
      <c r="K45" s="2377"/>
      <c r="L45" s="2377"/>
      <c r="M45" s="2377"/>
      <c r="N45" s="607"/>
    </row>
    <row r="46" spans="1:15" s="981" customFormat="1" ht="61.5" customHeight="1">
      <c r="A46" s="978"/>
      <c r="B46" s="979"/>
      <c r="C46" s="979"/>
      <c r="D46" s="979"/>
      <c r="E46" s="979"/>
      <c r="F46" s="979"/>
      <c r="G46" s="2377" t="s">
        <v>947</v>
      </c>
      <c r="H46" s="2377"/>
      <c r="I46" s="2378" t="s">
        <v>948</v>
      </c>
      <c r="J46" s="2378"/>
      <c r="K46" s="980"/>
      <c r="L46" s="2377" t="s">
        <v>936</v>
      </c>
      <c r="M46" s="2377"/>
    </row>
  </sheetData>
  <mergeCells count="27">
    <mergeCell ref="O8:O10"/>
    <mergeCell ref="A9:A10"/>
    <mergeCell ref="B9:B10"/>
    <mergeCell ref="C9:C10"/>
    <mergeCell ref="D9:D10"/>
    <mergeCell ref="E9:E10"/>
    <mergeCell ref="F9:F10"/>
    <mergeCell ref="G9:G10"/>
    <mergeCell ref="H9:H10"/>
    <mergeCell ref="I9:I10"/>
    <mergeCell ref="A1:M1"/>
    <mergeCell ref="B5:L6"/>
    <mergeCell ref="C8:G8"/>
    <mergeCell ref="H8:J8"/>
    <mergeCell ref="L8:N8"/>
    <mergeCell ref="A12:B12"/>
    <mergeCell ref="A25:B25"/>
    <mergeCell ref="A44:O44"/>
    <mergeCell ref="A45:B45"/>
    <mergeCell ref="C45:D45"/>
    <mergeCell ref="G45:M45"/>
    <mergeCell ref="G46:H46"/>
    <mergeCell ref="I46:J46"/>
    <mergeCell ref="L46:M46"/>
    <mergeCell ref="K9:K10"/>
    <mergeCell ref="L9:N9"/>
    <mergeCell ref="J9:J10"/>
  </mergeCells>
  <pageMargins left="0.17" right="0.17" top="0.3" bottom="0.17" header="0.17" footer="0.17"/>
  <pageSetup paperSize="8" scale="57" fitToHeight="11111" orientation="landscape" r:id="rId1"/>
  <headerFooter>
    <oddFooter>Page &amp;P of &amp;N</oddFooter>
  </headerFooter>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880AAC-A30F-4A09-9A6F-0A04123506C9}">
  <sheetPr>
    <pageSetUpPr fitToPage="1"/>
  </sheetPr>
  <dimension ref="A1:M31"/>
  <sheetViews>
    <sheetView view="pageBreakPreview" topLeftCell="A9" zoomScale="55" zoomScaleNormal="55" zoomScaleSheetLayoutView="55" workbookViewId="0">
      <selection activeCell="E13" sqref="E13"/>
    </sheetView>
  </sheetViews>
  <sheetFormatPr defaultColWidth="9.796875" defaultRowHeight="18"/>
  <cols>
    <col min="1" max="1" width="16.296875" style="654" bestFit="1" customWidth="1"/>
    <col min="2" max="2" width="42.296875" style="632" customWidth="1"/>
    <col min="3" max="3" width="29.69921875" style="632" customWidth="1"/>
    <col min="4" max="4" width="23.3984375" style="632" customWidth="1"/>
    <col min="5" max="5" width="20.5" style="632" customWidth="1"/>
    <col min="6" max="6" width="11" style="632" customWidth="1"/>
    <col min="7" max="7" width="15.09765625" style="632" customWidth="1"/>
    <col min="8" max="8" width="13" style="632" customWidth="1"/>
    <col min="9" max="9" width="23.19921875" style="632" customWidth="1"/>
    <col min="10" max="10" width="10.09765625" style="632" customWidth="1"/>
    <col min="11" max="11" width="11.3984375" style="632" bestFit="1" customWidth="1"/>
    <col min="12" max="12" width="21.09765625" style="632" customWidth="1"/>
    <col min="13" max="13" width="31.19921875" style="632" customWidth="1"/>
    <col min="14" max="16384" width="9.796875" style="632"/>
  </cols>
  <sheetData>
    <row r="1" spans="1:13" ht="51.65" customHeight="1">
      <c r="A1" s="2278" t="s">
        <v>910</v>
      </c>
      <c r="B1" s="2278"/>
      <c r="C1" s="2278"/>
      <c r="D1" s="2278"/>
      <c r="E1" s="2278"/>
      <c r="F1" s="2278"/>
      <c r="G1" s="2278"/>
      <c r="H1" s="2278"/>
      <c r="I1" s="2278"/>
      <c r="J1" s="2278"/>
      <c r="K1" s="2278"/>
      <c r="L1" s="607"/>
    </row>
    <row r="3" spans="1:13" ht="15" customHeight="1">
      <c r="A3" s="608" t="s">
        <v>911</v>
      </c>
      <c r="B3" s="609" t="s">
        <v>937</v>
      </c>
      <c r="C3" s="610"/>
      <c r="D3" s="610"/>
      <c r="E3" s="610"/>
      <c r="F3" s="610"/>
      <c r="G3" s="610"/>
      <c r="H3" s="633"/>
      <c r="I3" s="633"/>
      <c r="J3" s="633"/>
      <c r="K3" s="633"/>
      <c r="L3" s="633"/>
      <c r="M3" s="634"/>
    </row>
    <row r="4" spans="1:13" ht="15" customHeight="1">
      <c r="A4" s="612" t="s">
        <v>912</v>
      </c>
      <c r="B4" s="613"/>
      <c r="C4" s="614"/>
      <c r="D4" s="614"/>
      <c r="E4" s="614"/>
      <c r="F4" s="614"/>
      <c r="G4" s="614"/>
      <c r="H4" s="635"/>
      <c r="I4" s="635"/>
      <c r="J4" s="635"/>
      <c r="K4" s="635"/>
      <c r="L4" s="635"/>
      <c r="M4" s="636"/>
    </row>
    <row r="5" spans="1:13" ht="15" customHeight="1">
      <c r="A5" s="608" t="s">
        <v>913</v>
      </c>
      <c r="B5" s="2279" t="s">
        <v>1119</v>
      </c>
      <c r="C5" s="2280"/>
      <c r="D5" s="2280"/>
      <c r="E5" s="2280"/>
      <c r="F5" s="2280"/>
      <c r="G5" s="2280"/>
      <c r="H5" s="2280"/>
      <c r="I5" s="2280"/>
      <c r="J5" s="2280"/>
      <c r="K5" s="633"/>
      <c r="M5" s="637"/>
    </row>
    <row r="6" spans="1:13" ht="15" customHeight="1">
      <c r="A6" s="612" t="s">
        <v>914</v>
      </c>
      <c r="B6" s="2281"/>
      <c r="C6" s="2282"/>
      <c r="D6" s="2282"/>
      <c r="E6" s="2282"/>
      <c r="F6" s="2282"/>
      <c r="G6" s="2282"/>
      <c r="H6" s="2282"/>
      <c r="I6" s="2282"/>
      <c r="J6" s="2282"/>
      <c r="K6" s="635"/>
      <c r="L6" s="635"/>
      <c r="M6" s="636"/>
    </row>
    <row r="8" spans="1:13" ht="34.5" customHeight="1">
      <c r="A8" s="616" t="s">
        <v>823</v>
      </c>
      <c r="B8" s="616" t="s">
        <v>915</v>
      </c>
      <c r="C8" s="2283" t="s">
        <v>916</v>
      </c>
      <c r="D8" s="2283"/>
      <c r="E8" s="2283"/>
      <c r="F8" s="2283"/>
      <c r="G8" s="2284" t="s">
        <v>871</v>
      </c>
      <c r="H8" s="2284"/>
      <c r="I8" s="2284"/>
      <c r="J8" s="2283" t="s">
        <v>943</v>
      </c>
      <c r="K8" s="2283"/>
      <c r="L8" s="2283"/>
      <c r="M8" s="2283" t="s">
        <v>917</v>
      </c>
    </row>
    <row r="9" spans="1:13" ht="45" customHeight="1">
      <c r="A9" s="2390" t="s">
        <v>939</v>
      </c>
      <c r="B9" s="2390" t="s">
        <v>940</v>
      </c>
      <c r="C9" s="2390" t="s">
        <v>1113</v>
      </c>
      <c r="D9" s="2390" t="s">
        <v>1114</v>
      </c>
      <c r="E9" s="2391" t="s">
        <v>93</v>
      </c>
      <c r="F9" s="2390" t="s">
        <v>91</v>
      </c>
      <c r="G9" s="2286" t="s">
        <v>660</v>
      </c>
      <c r="H9" s="2286" t="s">
        <v>661</v>
      </c>
      <c r="I9" s="2286" t="s">
        <v>662</v>
      </c>
      <c r="J9" s="2283" t="s">
        <v>1121</v>
      </c>
      <c r="K9" s="2283"/>
      <c r="L9" s="2283"/>
      <c r="M9" s="2283"/>
    </row>
    <row r="10" spans="1:13" ht="37">
      <c r="A10" s="2390"/>
      <c r="B10" s="2390"/>
      <c r="C10" s="2390"/>
      <c r="D10" s="2390"/>
      <c r="E10" s="2391"/>
      <c r="F10" s="2390"/>
      <c r="G10" s="2286"/>
      <c r="H10" s="2286"/>
      <c r="I10" s="2286"/>
      <c r="J10" s="620" t="s">
        <v>945</v>
      </c>
      <c r="K10" s="620" t="s">
        <v>944</v>
      </c>
      <c r="L10" s="620" t="s">
        <v>946</v>
      </c>
      <c r="M10" s="2283"/>
    </row>
    <row r="11" spans="1:13" ht="26" customHeight="1">
      <c r="A11" s="656" t="s">
        <v>365</v>
      </c>
      <c r="B11" s="656"/>
      <c r="C11" s="656"/>
      <c r="D11" s="656"/>
      <c r="E11" s="656"/>
      <c r="F11" s="656"/>
      <c r="G11" s="638" t="s">
        <v>416</v>
      </c>
      <c r="H11" s="638" t="s">
        <v>416</v>
      </c>
      <c r="I11" s="621">
        <f>'DT03 (TM)'!G17</f>
        <v>11497242493.471827</v>
      </c>
      <c r="J11" s="658"/>
      <c r="K11" s="658"/>
      <c r="L11" s="621">
        <f>SUM(L13:L16)</f>
        <v>15086811438</v>
      </c>
      <c r="M11" s="621">
        <f>I11-L11</f>
        <v>-3589568944.5281734</v>
      </c>
    </row>
    <row r="12" spans="1:13" ht="26" customHeight="1">
      <c r="A12" s="2395" t="s">
        <v>138</v>
      </c>
      <c r="B12" s="2395"/>
      <c r="C12" s="662"/>
      <c r="D12" s="662"/>
      <c r="E12" s="662"/>
      <c r="F12" s="662"/>
      <c r="G12" s="620"/>
      <c r="H12" s="620"/>
      <c r="I12" s="620"/>
      <c r="J12" s="620"/>
      <c r="K12" s="620"/>
      <c r="L12" s="620"/>
      <c r="M12" s="2392" t="s">
        <v>1120</v>
      </c>
    </row>
    <row r="13" spans="1:13" ht="77.5">
      <c r="A13" s="257" t="s">
        <v>505</v>
      </c>
      <c r="B13" s="663" t="s">
        <v>1108</v>
      </c>
      <c r="C13" s="86" t="s">
        <v>1118</v>
      </c>
      <c r="D13" s="659">
        <f>E13*3.66*0.61*0.05</f>
        <v>1593.0717300000001</v>
      </c>
      <c r="E13" s="371">
        <v>14271</v>
      </c>
      <c r="F13" s="660" t="s">
        <v>1112</v>
      </c>
      <c r="G13" s="643" t="s">
        <v>416</v>
      </c>
      <c r="H13" s="643" t="s">
        <v>416</v>
      </c>
      <c r="I13" s="644"/>
      <c r="J13" s="644" t="s">
        <v>930</v>
      </c>
      <c r="K13" s="661">
        <v>969086</v>
      </c>
      <c r="L13" s="622">
        <f>K13*E13</f>
        <v>13829826306</v>
      </c>
      <c r="M13" s="2393"/>
    </row>
    <row r="14" spans="1:13" ht="77.5">
      <c r="A14" s="257" t="s">
        <v>503</v>
      </c>
      <c r="B14" s="663" t="s">
        <v>1109</v>
      </c>
      <c r="C14" s="86" t="s">
        <v>1117</v>
      </c>
      <c r="D14" s="659">
        <f>E14*7.32*0.61*0.025</f>
        <v>133.95599999999999</v>
      </c>
      <c r="E14" s="371">
        <v>1200</v>
      </c>
      <c r="F14" s="660" t="s">
        <v>1112</v>
      </c>
      <c r="G14" s="643" t="s">
        <v>416</v>
      </c>
      <c r="H14" s="643" t="s">
        <v>416</v>
      </c>
      <c r="I14" s="644"/>
      <c r="J14" s="644" t="s">
        <v>930</v>
      </c>
      <c r="K14" s="661">
        <v>969086</v>
      </c>
      <c r="L14" s="622">
        <f t="shared" ref="L14:L16" si="0">K14*E14</f>
        <v>1162903200</v>
      </c>
      <c r="M14" s="2393"/>
    </row>
    <row r="15" spans="1:13" ht="77.5">
      <c r="A15" s="257" t="s">
        <v>500</v>
      </c>
      <c r="B15" s="663" t="s">
        <v>1110</v>
      </c>
      <c r="C15" s="86" t="s">
        <v>1116</v>
      </c>
      <c r="D15" s="659">
        <f>E15*14.64*0.61*0.013</f>
        <v>8.0105688000000015</v>
      </c>
      <c r="E15" s="371">
        <v>69</v>
      </c>
      <c r="F15" s="660" t="s">
        <v>1112</v>
      </c>
      <c r="G15" s="643" t="s">
        <v>416</v>
      </c>
      <c r="H15" s="643" t="s">
        <v>416</v>
      </c>
      <c r="I15" s="644"/>
      <c r="J15" s="644" t="s">
        <v>930</v>
      </c>
      <c r="K15" s="661">
        <v>1300466</v>
      </c>
      <c r="L15" s="622">
        <f t="shared" si="0"/>
        <v>89732154</v>
      </c>
      <c r="M15" s="2393"/>
    </row>
    <row r="16" spans="1:13" ht="62">
      <c r="A16" s="257" t="s">
        <v>497</v>
      </c>
      <c r="B16" s="663" t="s">
        <v>1111</v>
      </c>
      <c r="C16" s="86" t="s">
        <v>1115</v>
      </c>
      <c r="D16" s="659">
        <f>E16*20*0.61</f>
        <v>24.4</v>
      </c>
      <c r="E16" s="371">
        <v>2</v>
      </c>
      <c r="F16" s="660" t="s">
        <v>1112</v>
      </c>
      <c r="G16" s="643" t="s">
        <v>416</v>
      </c>
      <c r="H16" s="643" t="s">
        <v>416</v>
      </c>
      <c r="I16" s="644"/>
      <c r="J16" s="644" t="s">
        <v>930</v>
      </c>
      <c r="K16" s="661">
        <v>2174889</v>
      </c>
      <c r="L16" s="622">
        <f t="shared" si="0"/>
        <v>4349778</v>
      </c>
      <c r="M16" s="2394"/>
    </row>
    <row r="17" spans="1:13" s="652" customFormat="1">
      <c r="A17" s="625"/>
      <c r="B17" s="626" t="s">
        <v>918</v>
      </c>
      <c r="C17" s="627"/>
      <c r="D17" s="625"/>
      <c r="E17" s="625"/>
      <c r="F17" s="625"/>
      <c r="G17" s="625"/>
      <c r="H17" s="650"/>
      <c r="I17" s="650"/>
      <c r="J17" s="650"/>
      <c r="K17" s="651"/>
      <c r="L17" s="651"/>
      <c r="M17" s="650"/>
    </row>
    <row r="18" spans="1:13" ht="15.5" hidden="1" customHeight="1">
      <c r="A18" s="617" t="s">
        <v>919</v>
      </c>
      <c r="B18" s="626" t="s">
        <v>1103</v>
      </c>
      <c r="C18" s="627"/>
      <c r="D18" s="627"/>
      <c r="E18" s="627"/>
      <c r="F18" s="627"/>
      <c r="G18" s="627"/>
      <c r="H18" s="650"/>
      <c r="I18" s="650"/>
      <c r="J18" s="650"/>
      <c r="K18" s="653"/>
      <c r="L18" s="653"/>
      <c r="M18" s="650"/>
    </row>
    <row r="19" spans="1:13" ht="15.5" hidden="1" customHeight="1">
      <c r="A19" s="625">
        <v>1</v>
      </c>
      <c r="B19" s="626" t="s">
        <v>921</v>
      </c>
      <c r="C19" s="625" t="s">
        <v>669</v>
      </c>
      <c r="D19" s="625"/>
      <c r="E19" s="625"/>
      <c r="F19" s="625"/>
      <c r="G19" s="625"/>
      <c r="H19" s="650"/>
      <c r="I19" s="650"/>
      <c r="J19" s="650"/>
      <c r="K19" s="653"/>
      <c r="L19" s="653"/>
      <c r="M19" s="650"/>
    </row>
    <row r="20" spans="1:13" ht="15.5" hidden="1" customHeight="1">
      <c r="A20" s="625">
        <v>2</v>
      </c>
      <c r="B20" s="626" t="s">
        <v>921</v>
      </c>
      <c r="C20" s="627"/>
      <c r="D20" s="627"/>
      <c r="E20" s="627"/>
      <c r="F20" s="627"/>
      <c r="G20" s="627"/>
      <c r="H20" s="650"/>
      <c r="I20" s="650"/>
      <c r="J20" s="650"/>
      <c r="K20" s="653"/>
      <c r="L20" s="653"/>
      <c r="M20" s="650"/>
    </row>
    <row r="21" spans="1:13" ht="15.5" hidden="1" customHeight="1">
      <c r="A21" s="617" t="s">
        <v>922</v>
      </c>
      <c r="B21" s="626" t="s">
        <v>1104</v>
      </c>
      <c r="C21" s="617" t="s">
        <v>924</v>
      </c>
      <c r="D21" s="617" t="s">
        <v>925</v>
      </c>
      <c r="E21" s="617"/>
      <c r="F21" s="617"/>
      <c r="G21" s="617"/>
      <c r="H21" s="650"/>
      <c r="I21" s="650"/>
      <c r="J21" s="650"/>
      <c r="K21" s="653"/>
      <c r="L21" s="653"/>
      <c r="M21" s="650"/>
    </row>
    <row r="22" spans="1:13" ht="15.5" hidden="1" customHeight="1">
      <c r="A22" s="625">
        <v>1</v>
      </c>
      <c r="B22" s="626" t="s">
        <v>926</v>
      </c>
      <c r="C22" s="627"/>
      <c r="D22" s="625"/>
      <c r="E22" s="625"/>
      <c r="F22" s="625"/>
      <c r="G22" s="625"/>
      <c r="H22" s="650"/>
      <c r="I22" s="650"/>
      <c r="J22" s="650"/>
      <c r="K22" s="653"/>
      <c r="L22" s="653"/>
      <c r="M22" s="650"/>
    </row>
    <row r="23" spans="1:13" ht="15.5" hidden="1" customHeight="1">
      <c r="A23" s="625"/>
      <c r="B23" s="626"/>
      <c r="C23" s="627"/>
      <c r="D23" s="627"/>
      <c r="E23" s="627"/>
      <c r="F23" s="627"/>
      <c r="G23" s="627"/>
      <c r="H23" s="650"/>
      <c r="I23" s="650"/>
      <c r="J23" s="650"/>
      <c r="K23" s="653"/>
      <c r="L23" s="653"/>
      <c r="M23" s="650"/>
    </row>
    <row r="24" spans="1:13" hidden="1">
      <c r="A24" s="617" t="s">
        <v>927</v>
      </c>
      <c r="B24" s="626" t="s">
        <v>1105</v>
      </c>
      <c r="C24" s="617"/>
      <c r="D24" s="617"/>
      <c r="E24" s="617"/>
      <c r="F24" s="617"/>
      <c r="G24" s="617"/>
      <c r="H24" s="650"/>
      <c r="I24" s="650"/>
      <c r="J24" s="650"/>
      <c r="K24" s="653"/>
      <c r="L24" s="653"/>
      <c r="M24" s="650"/>
    </row>
    <row r="25" spans="1:13" ht="35" hidden="1">
      <c r="A25" s="625">
        <v>1</v>
      </c>
      <c r="B25" s="626" t="s">
        <v>929</v>
      </c>
      <c r="C25" s="627"/>
      <c r="D25" s="625"/>
      <c r="E25" s="625"/>
      <c r="F25" s="625"/>
      <c r="G25" s="625"/>
      <c r="H25" s="650"/>
      <c r="I25" s="650"/>
      <c r="J25" s="650"/>
      <c r="K25" s="653"/>
      <c r="L25" s="653"/>
      <c r="M25" s="650"/>
    </row>
    <row r="26" spans="1:13" hidden="1">
      <c r="A26" s="625"/>
      <c r="B26" s="626" t="s">
        <v>926</v>
      </c>
      <c r="C26" s="627"/>
      <c r="D26" s="625"/>
      <c r="E26" s="625"/>
      <c r="F26" s="625"/>
      <c r="G26" s="625"/>
      <c r="H26" s="650"/>
      <c r="I26" s="650"/>
      <c r="J26" s="650"/>
      <c r="K26" s="653"/>
      <c r="L26" s="653"/>
      <c r="M26" s="650"/>
    </row>
    <row r="27" spans="1:13" ht="70" hidden="1">
      <c r="A27" s="617" t="s">
        <v>930</v>
      </c>
      <c r="B27" s="626" t="s">
        <v>1106</v>
      </c>
      <c r="C27" s="627"/>
      <c r="D27" s="627"/>
      <c r="E27" s="627"/>
      <c r="F27" s="627"/>
      <c r="G27" s="627"/>
      <c r="H27" s="650"/>
      <c r="I27" s="650"/>
      <c r="J27" s="650"/>
      <c r="K27" s="653"/>
      <c r="L27" s="653"/>
      <c r="M27" s="650"/>
    </row>
    <row r="28" spans="1:13" s="652" customFormat="1">
      <c r="A28" s="625"/>
      <c r="B28" s="626" t="s">
        <v>932</v>
      </c>
      <c r="C28" s="627"/>
      <c r="D28" s="625"/>
      <c r="E28" s="625"/>
      <c r="F28" s="625"/>
      <c r="G28" s="625"/>
      <c r="H28" s="650"/>
      <c r="I28" s="650"/>
      <c r="J28" s="650"/>
      <c r="K28" s="653">
        <v>1</v>
      </c>
      <c r="L28" s="653"/>
      <c r="M28" s="650"/>
    </row>
    <row r="29" spans="1:13">
      <c r="A29" s="2204" t="s">
        <v>1107</v>
      </c>
      <c r="B29" s="2204"/>
      <c r="C29" s="2204"/>
      <c r="D29" s="2204"/>
      <c r="E29" s="2204"/>
      <c r="F29" s="2204"/>
      <c r="G29" s="2204"/>
      <c r="H29" s="2204"/>
      <c r="I29" s="2204"/>
      <c r="J29" s="2204"/>
      <c r="K29" s="2204"/>
      <c r="L29" s="2204"/>
      <c r="M29" s="2204"/>
    </row>
    <row r="30" spans="1:13" ht="55.25" customHeight="1">
      <c r="A30" s="2214" t="s">
        <v>1101</v>
      </c>
      <c r="B30" s="2214"/>
      <c r="C30" s="2214" t="s">
        <v>1102</v>
      </c>
      <c r="D30" s="2214"/>
      <c r="F30" s="605"/>
      <c r="G30" s="605"/>
      <c r="H30" s="605" t="s">
        <v>935</v>
      </c>
      <c r="I30" s="605"/>
      <c r="J30" s="605"/>
      <c r="K30" s="605"/>
      <c r="L30" s="605"/>
    </row>
    <row r="31" spans="1:13" ht="14.4" customHeight="1">
      <c r="B31" s="631"/>
      <c r="C31" s="631"/>
      <c r="D31" s="631"/>
      <c r="F31" s="604" t="s">
        <v>947</v>
      </c>
      <c r="G31" s="604"/>
      <c r="I31" s="606" t="s">
        <v>948</v>
      </c>
      <c r="J31" s="604"/>
      <c r="L31" s="604" t="s">
        <v>936</v>
      </c>
    </row>
  </sheetData>
  <mergeCells count="21">
    <mergeCell ref="A1:K1"/>
    <mergeCell ref="B5:J6"/>
    <mergeCell ref="C8:F8"/>
    <mergeCell ref="G8:I8"/>
    <mergeCell ref="J8:L8"/>
    <mergeCell ref="A30:B30"/>
    <mergeCell ref="C30:D30"/>
    <mergeCell ref="F9:F10"/>
    <mergeCell ref="G9:G10"/>
    <mergeCell ref="H9:H10"/>
    <mergeCell ref="A9:A10"/>
    <mergeCell ref="B9:B10"/>
    <mergeCell ref="C9:C10"/>
    <mergeCell ref="D9:D10"/>
    <mergeCell ref="E9:E10"/>
    <mergeCell ref="M12:M16"/>
    <mergeCell ref="J9:L9"/>
    <mergeCell ref="A12:B12"/>
    <mergeCell ref="A29:M29"/>
    <mergeCell ref="I9:I10"/>
    <mergeCell ref="M8:M10"/>
  </mergeCells>
  <conditionalFormatting sqref="C13:C16 E13:E16">
    <cfRule type="cellIs" dxfId="1682" priority="1" stopIfTrue="1" operator="equal">
      <formula>"Thiếu"</formula>
    </cfRule>
  </conditionalFormatting>
  <pageMargins left="0.17" right="0.17" top="0.3" bottom="0.17" header="0.17" footer="0.17"/>
  <pageSetup paperSize="9" scale="60" fitToHeight="1111" orientation="landscape" r:id="rId1"/>
  <headerFooter>
    <oddFooter>Page &amp;P of &amp;N</oddFooter>
  </headerFooter>
  <drawing r:id="rId2"/>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D0AE9-B5DD-4768-A3E6-341B754F6D0C}">
  <sheetPr>
    <pageSetUpPr fitToPage="1"/>
  </sheetPr>
  <dimension ref="A1:R32"/>
  <sheetViews>
    <sheetView view="pageBreakPreview" topLeftCell="B4" zoomScale="55" zoomScaleNormal="70" zoomScaleSheetLayoutView="55" workbookViewId="0">
      <selection activeCell="K12" sqref="K12"/>
    </sheetView>
  </sheetViews>
  <sheetFormatPr defaultColWidth="18.5" defaultRowHeight="13"/>
  <cols>
    <col min="1" max="1" width="18.5" style="516"/>
    <col min="2" max="2" width="33.19921875" style="504" customWidth="1"/>
    <col min="3" max="3" width="30.5" style="504" customWidth="1"/>
    <col min="4" max="4" width="22.69921875" style="504" bestFit="1" customWidth="1"/>
    <col min="5" max="5" width="27.796875" style="504" customWidth="1"/>
    <col min="6" max="6" width="11.3984375" style="504" customWidth="1"/>
    <col min="7" max="7" width="14.69921875" style="504" customWidth="1"/>
    <col min="8" max="8" width="13.3984375" style="504" customWidth="1"/>
    <col min="9" max="9" width="14" style="504" customWidth="1"/>
    <col min="10" max="10" width="19.59765625" style="504" customWidth="1"/>
    <col min="11" max="11" width="18.5" style="504" customWidth="1"/>
    <col min="12" max="12" width="9.59765625" style="504" customWidth="1"/>
    <col min="13" max="13" width="14.796875" style="516" customWidth="1"/>
    <col min="14" max="14" width="27.3984375" style="504" customWidth="1"/>
    <col min="15" max="15" width="12.5" style="504" customWidth="1"/>
    <col min="16" max="16" width="16.296875" style="504" customWidth="1"/>
    <col min="17" max="17" width="18.5" style="504" bestFit="1" customWidth="1"/>
    <col min="18" max="16384" width="18.5" style="504"/>
  </cols>
  <sheetData>
    <row r="1" spans="1:18" ht="51.65" customHeight="1">
      <c r="A1" s="2202" t="s">
        <v>910</v>
      </c>
      <c r="B1" s="2202"/>
      <c r="C1" s="2202"/>
      <c r="D1" s="2202"/>
      <c r="E1" s="2202"/>
      <c r="F1" s="2202"/>
      <c r="G1" s="2202"/>
      <c r="H1" s="2202"/>
      <c r="I1" s="2202"/>
      <c r="J1" s="2202"/>
      <c r="K1" s="2202"/>
      <c r="L1" s="2202"/>
      <c r="M1" s="2202"/>
      <c r="N1" s="503"/>
      <c r="O1" s="503"/>
      <c r="P1" s="503"/>
      <c r="Q1" s="503"/>
    </row>
    <row r="3" spans="1:18" ht="26" customHeight="1">
      <c r="A3" s="505" t="s">
        <v>911</v>
      </c>
      <c r="B3" s="670" t="s">
        <v>937</v>
      </c>
      <c r="C3" s="507"/>
      <c r="D3" s="507"/>
      <c r="E3" s="507"/>
      <c r="F3" s="507"/>
      <c r="G3" s="507"/>
      <c r="H3" s="507"/>
      <c r="I3" s="508"/>
      <c r="J3" s="508"/>
      <c r="K3" s="508"/>
      <c r="L3" s="508"/>
      <c r="M3" s="581"/>
      <c r="N3" s="508"/>
      <c r="O3" s="508"/>
      <c r="P3" s="508"/>
      <c r="Q3" s="508"/>
      <c r="R3" s="509"/>
    </row>
    <row r="4" spans="1:18" ht="15" customHeight="1">
      <c r="A4" s="510" t="s">
        <v>912</v>
      </c>
      <c r="B4" s="511"/>
      <c r="C4" s="512"/>
      <c r="D4" s="512"/>
      <c r="E4" s="512"/>
      <c r="F4" s="512"/>
      <c r="G4" s="512"/>
      <c r="H4" s="512"/>
      <c r="I4" s="513"/>
      <c r="J4" s="513"/>
      <c r="K4" s="513"/>
      <c r="L4" s="513"/>
      <c r="M4" s="582"/>
      <c r="N4" s="513"/>
      <c r="O4" s="513"/>
      <c r="P4" s="513"/>
      <c r="Q4" s="513"/>
      <c r="R4" s="514"/>
    </row>
    <row r="5" spans="1:18" ht="15" customHeight="1">
      <c r="A5" s="505" t="s">
        <v>913</v>
      </c>
      <c r="B5" s="2203" t="s">
        <v>1396</v>
      </c>
      <c r="C5" s="2204"/>
      <c r="D5" s="2204"/>
      <c r="E5" s="2204"/>
      <c r="F5" s="2204"/>
      <c r="G5" s="2204"/>
      <c r="H5" s="2204"/>
      <c r="I5" s="2204"/>
      <c r="J5" s="2204"/>
      <c r="K5" s="2204"/>
      <c r="L5" s="2204"/>
      <c r="M5" s="581"/>
      <c r="R5" s="515"/>
    </row>
    <row r="6" spans="1:18" ht="15" customHeight="1">
      <c r="A6" s="510" t="s">
        <v>914</v>
      </c>
      <c r="B6" s="2205"/>
      <c r="C6" s="2206"/>
      <c r="D6" s="2206"/>
      <c r="E6" s="2206"/>
      <c r="F6" s="2206"/>
      <c r="G6" s="2206"/>
      <c r="H6" s="2206"/>
      <c r="I6" s="2206"/>
      <c r="J6" s="2206"/>
      <c r="K6" s="2206"/>
      <c r="L6" s="2206"/>
      <c r="M6" s="582"/>
      <c r="N6" s="513"/>
      <c r="O6" s="513"/>
      <c r="P6" s="513"/>
      <c r="Q6" s="513"/>
      <c r="R6" s="514"/>
    </row>
    <row r="8" spans="1:18" ht="48" customHeight="1">
      <c r="A8" s="522" t="s">
        <v>823</v>
      </c>
      <c r="B8" s="522" t="s">
        <v>915</v>
      </c>
      <c r="C8" s="2207" t="s">
        <v>916</v>
      </c>
      <c r="D8" s="2207"/>
      <c r="E8" s="2207"/>
      <c r="F8" s="2207"/>
      <c r="G8" s="522"/>
      <c r="H8" s="2208" t="s">
        <v>871</v>
      </c>
      <c r="I8" s="2208"/>
      <c r="J8" s="2208"/>
      <c r="K8" s="560" t="s">
        <v>951</v>
      </c>
      <c r="L8" s="2207" t="s">
        <v>1148</v>
      </c>
      <c r="M8" s="2209"/>
      <c r="N8" s="2209"/>
      <c r="O8" s="2207" t="s">
        <v>1148</v>
      </c>
      <c r="P8" s="2209"/>
      <c r="Q8" s="2209"/>
      <c r="R8" s="2207" t="s">
        <v>917</v>
      </c>
    </row>
    <row r="9" spans="1:18" ht="23" customHeight="1">
      <c r="A9" s="2210" t="s">
        <v>939</v>
      </c>
      <c r="B9" s="2210" t="s">
        <v>940</v>
      </c>
      <c r="C9" s="2210" t="s">
        <v>12</v>
      </c>
      <c r="D9" s="2210" t="s">
        <v>13</v>
      </c>
      <c r="E9" s="2210" t="s">
        <v>1351</v>
      </c>
      <c r="F9" s="2210" t="s">
        <v>1263</v>
      </c>
      <c r="G9" s="2210" t="s">
        <v>1264</v>
      </c>
      <c r="H9" s="2211" t="s">
        <v>660</v>
      </c>
      <c r="I9" s="2211" t="s">
        <v>661</v>
      </c>
      <c r="J9" s="2211" t="s">
        <v>662</v>
      </c>
      <c r="K9" s="2211" t="s">
        <v>662</v>
      </c>
      <c r="L9" s="2209" t="s">
        <v>1391</v>
      </c>
      <c r="M9" s="2209"/>
      <c r="N9" s="2209"/>
      <c r="O9" s="2209" t="s">
        <v>1394</v>
      </c>
      <c r="P9" s="2209"/>
      <c r="Q9" s="2209"/>
      <c r="R9" s="2207"/>
    </row>
    <row r="10" spans="1:18" ht="73" customHeight="1">
      <c r="A10" s="2210"/>
      <c r="B10" s="2210"/>
      <c r="C10" s="2210"/>
      <c r="D10" s="2210"/>
      <c r="E10" s="2210"/>
      <c r="F10" s="2210"/>
      <c r="G10" s="2210"/>
      <c r="H10" s="2211"/>
      <c r="I10" s="2211"/>
      <c r="J10" s="2211"/>
      <c r="K10" s="2211"/>
      <c r="L10" s="551" t="s">
        <v>945</v>
      </c>
      <c r="M10" s="551" t="s">
        <v>1392</v>
      </c>
      <c r="N10" s="551" t="s">
        <v>1393</v>
      </c>
      <c r="O10" s="551" t="s">
        <v>945</v>
      </c>
      <c r="P10" s="551" t="s">
        <v>1149</v>
      </c>
      <c r="Q10" s="551" t="s">
        <v>1100</v>
      </c>
      <c r="R10" s="2207"/>
    </row>
    <row r="11" spans="1:18" s="521" customFormat="1" ht="26" customHeight="1">
      <c r="A11" s="550" t="s">
        <v>365</v>
      </c>
      <c r="B11" s="116" t="s">
        <v>139</v>
      </c>
      <c r="C11" s="2382" t="s">
        <v>140</v>
      </c>
      <c r="D11" s="2383"/>
      <c r="E11" s="591"/>
      <c r="F11" s="590"/>
      <c r="G11" s="550"/>
      <c r="H11" s="592" t="s">
        <v>416</v>
      </c>
      <c r="I11" s="592" t="s">
        <v>416</v>
      </c>
      <c r="J11" s="559">
        <f>'DT03 (TM)'!G19</f>
        <v>8332201691.7596788</v>
      </c>
      <c r="K11" s="559">
        <f>'Vật tư phụ VSAN (2)'!M11</f>
        <v>4842086070</v>
      </c>
      <c r="L11" s="587"/>
      <c r="M11" s="587"/>
      <c r="N11" s="587">
        <f>SUM(N12:N24)*26300</f>
        <v>309109160</v>
      </c>
      <c r="O11" s="587"/>
      <c r="P11" s="588"/>
      <c r="Q11" s="587"/>
      <c r="R11" s="589">
        <f>J11-K11-Q11-N11</f>
        <v>3181006461.7596788</v>
      </c>
    </row>
    <row r="12" spans="1:18" s="574" customFormat="1" ht="45" customHeight="1">
      <c r="A12" s="798" t="s">
        <v>587</v>
      </c>
      <c r="B12" s="577" t="str">
        <f>VLOOKUP(A12,'25-VPI-I-095'!L:N,3,0)</f>
        <v>2"_3000#_THREADED_COUPLING-ASME B16.11</v>
      </c>
      <c r="C12" s="799" t="s">
        <v>589</v>
      </c>
      <c r="D12" s="673" t="str">
        <f>VLOOKUP(A12,'25-VPI-I-095'!L:R,4,0)</f>
        <v>ASTM-A105</v>
      </c>
      <c r="E12" s="802" t="s">
        <v>590</v>
      </c>
      <c r="F12" s="802">
        <v>20</v>
      </c>
      <c r="G12" s="710">
        <f>VLOOKUP(A12,'25-VPI-I-095'!L:DO,83,0)</f>
        <v>46052</v>
      </c>
      <c r="H12" s="570" t="s">
        <v>416</v>
      </c>
      <c r="I12" s="570" t="s">
        <v>416</v>
      </c>
      <c r="J12" s="570" t="s">
        <v>416</v>
      </c>
      <c r="K12" s="570" t="s">
        <v>416</v>
      </c>
      <c r="L12" s="571" t="s">
        <v>972</v>
      </c>
      <c r="M12" s="804">
        <v>10.598369565217391</v>
      </c>
      <c r="N12" s="804">
        <f>M12*F12</f>
        <v>211.96739130434781</v>
      </c>
      <c r="O12" s="571" t="s">
        <v>930</v>
      </c>
      <c r="P12" s="724">
        <v>235000</v>
      </c>
      <c r="Q12" s="711" t="e">
        <f>VLOOKUP(A12,'[164]DA 95'!$B$20:$N$31,13,0)</f>
        <v>#N/A</v>
      </c>
      <c r="R12" s="573" t="s">
        <v>1395</v>
      </c>
    </row>
    <row r="13" spans="1:18" s="574" customFormat="1" ht="45" customHeight="1">
      <c r="A13" s="798" t="s">
        <v>591</v>
      </c>
      <c r="B13" s="577" t="str">
        <f>VLOOKUP(A13,'25-VPI-I-095'!L:N,3,0)</f>
        <v>3"_BLIND_FLANGE_#150_RF-ASME B16.5</v>
      </c>
      <c r="C13" s="799" t="s">
        <v>592</v>
      </c>
      <c r="D13" s="673" t="str">
        <f>VLOOKUP(A13,'25-VPI-I-095'!L:R,4,0)</f>
        <v>ASTM-A105</v>
      </c>
      <c r="E13" s="802" t="s">
        <v>590</v>
      </c>
      <c r="F13" s="802">
        <v>96</v>
      </c>
      <c r="G13" s="710">
        <f>VLOOKUP(A13,'25-VPI-I-095'!L:DO,83,0)</f>
        <v>46052</v>
      </c>
      <c r="H13" s="570" t="s">
        <v>416</v>
      </c>
      <c r="I13" s="570" t="s">
        <v>416</v>
      </c>
      <c r="J13" s="570" t="s">
        <v>416</v>
      </c>
      <c r="K13" s="570" t="s">
        <v>416</v>
      </c>
      <c r="L13" s="571" t="s">
        <v>930</v>
      </c>
      <c r="M13" s="804">
        <v>9.6983695652173907</v>
      </c>
      <c r="N13" s="804">
        <f t="shared" ref="N13:N24" si="0">M13*F13</f>
        <v>931.04347826086951</v>
      </c>
      <c r="O13" s="571" t="s">
        <v>930</v>
      </c>
      <c r="P13" s="724">
        <v>265000</v>
      </c>
      <c r="Q13" s="711" t="e">
        <f>VLOOKUP(A13,'[164]DA 95'!$B$20:$N$31,13,0)</f>
        <v>#N/A</v>
      </c>
      <c r="R13" s="573" t="s">
        <v>1395</v>
      </c>
    </row>
    <row r="14" spans="1:18" s="574" customFormat="1" ht="45" customHeight="1">
      <c r="A14" s="798" t="s">
        <v>593</v>
      </c>
      <c r="B14" s="577" t="str">
        <f>VLOOKUP(A14,'25-VPI-I-095'!L:N,3,0)</f>
        <v>3"_FLANGE_#150_SORF-ASME B16.5</v>
      </c>
      <c r="C14" s="799" t="s">
        <v>594</v>
      </c>
      <c r="D14" s="673" t="str">
        <f>VLOOKUP(A14,'25-VPI-I-095'!L:R,4,0)</f>
        <v>ASTM-A105</v>
      </c>
      <c r="E14" s="802" t="s">
        <v>590</v>
      </c>
      <c r="F14" s="802">
        <v>96</v>
      </c>
      <c r="G14" s="710">
        <f>VLOOKUP(A14,'25-VPI-I-095'!L:DO,83,0)</f>
        <v>46052</v>
      </c>
      <c r="H14" s="570" t="s">
        <v>416</v>
      </c>
      <c r="I14" s="570" t="s">
        <v>416</v>
      </c>
      <c r="J14" s="570" t="s">
        <v>416</v>
      </c>
      <c r="K14" s="570" t="s">
        <v>416</v>
      </c>
      <c r="L14" s="571" t="s">
        <v>930</v>
      </c>
      <c r="M14" s="804">
        <v>7.6983695652173916</v>
      </c>
      <c r="N14" s="804">
        <f t="shared" si="0"/>
        <v>739.04347826086962</v>
      </c>
      <c r="O14" s="571" t="s">
        <v>930</v>
      </c>
      <c r="P14" s="724">
        <v>285000</v>
      </c>
      <c r="Q14" s="711" t="e">
        <f>VLOOKUP(A14,'[164]DA 95'!$B$20:$N$31,13,0)</f>
        <v>#N/A</v>
      </c>
      <c r="R14" s="573" t="s">
        <v>1395</v>
      </c>
    </row>
    <row r="15" spans="1:18" s="574" customFormat="1" ht="45" customHeight="1">
      <c r="A15" s="798" t="s">
        <v>595</v>
      </c>
      <c r="B15" s="577" t="str">
        <f>VLOOKUP(A15,'25-VPI-I-095'!L:N,3,0)</f>
        <v>3"_FLANGE_#150_SORF-ASME B16.5</v>
      </c>
      <c r="C15" s="800" t="s">
        <v>1383</v>
      </c>
      <c r="D15" s="803" t="str">
        <f>VLOOKUP(A15,'25-VPI-I-095'!L:R,4,0)</f>
        <v>ASTM-A182-F304</v>
      </c>
      <c r="E15" s="802" t="s">
        <v>597</v>
      </c>
      <c r="F15" s="802">
        <v>336</v>
      </c>
      <c r="G15" s="710">
        <f>VLOOKUP(A15,'25-VPI-I-095'!L:DO,83,0)</f>
        <v>46052</v>
      </c>
      <c r="H15" s="570" t="s">
        <v>416</v>
      </c>
      <c r="I15" s="570" t="s">
        <v>416</v>
      </c>
      <c r="J15" s="570" t="s">
        <v>416</v>
      </c>
      <c r="K15" s="570" t="s">
        <v>416</v>
      </c>
      <c r="L15" s="571" t="s">
        <v>930</v>
      </c>
      <c r="M15" s="804">
        <v>24.098369565217389</v>
      </c>
      <c r="N15" s="804">
        <f t="shared" si="0"/>
        <v>8097.0521739130427</v>
      </c>
      <c r="O15" s="571" t="s">
        <v>930</v>
      </c>
      <c r="P15" s="724">
        <v>598500</v>
      </c>
      <c r="Q15" s="711" t="e">
        <f>VLOOKUP(A15,'[164]DA 95'!$B$20:$N$31,13,0)</f>
        <v>#N/A</v>
      </c>
      <c r="R15" s="573" t="s">
        <v>1395</v>
      </c>
    </row>
    <row r="16" spans="1:18" s="574" customFormat="1" ht="45" customHeight="1">
      <c r="A16" s="798" t="s">
        <v>603</v>
      </c>
      <c r="B16" s="577" t="str">
        <f>VLOOKUP(A16,'25-VPI-I-095'!L:N,3,0)</f>
        <v>4"_BLIND_FLANGE_#150_RF-ASME B16.5</v>
      </c>
      <c r="C16" s="799" t="s">
        <v>604</v>
      </c>
      <c r="D16" s="673" t="str">
        <f>VLOOKUP(A16,'25-VPI-I-095'!L:R,4,0)</f>
        <v>ASTM-A105</v>
      </c>
      <c r="E16" s="802" t="s">
        <v>590</v>
      </c>
      <c r="F16" s="802">
        <v>4</v>
      </c>
      <c r="G16" s="710">
        <f>VLOOKUP(A16,'25-VPI-I-095'!L:DO,83,0)</f>
        <v>46052</v>
      </c>
      <c r="H16" s="570" t="s">
        <v>416</v>
      </c>
      <c r="I16" s="570" t="s">
        <v>416</v>
      </c>
      <c r="J16" s="570" t="s">
        <v>416</v>
      </c>
      <c r="K16" s="570" t="s">
        <v>416</v>
      </c>
      <c r="L16" s="571" t="s">
        <v>930</v>
      </c>
      <c r="M16" s="804">
        <v>12.998369565217391</v>
      </c>
      <c r="N16" s="804">
        <f t="shared" si="0"/>
        <v>51.993478260869566</v>
      </c>
      <c r="O16" s="571" t="s">
        <v>930</v>
      </c>
      <c r="P16" s="724">
        <v>365000</v>
      </c>
      <c r="Q16" s="711" t="e">
        <f>VLOOKUP(A16,'[164]DA 95'!$B$20:$N$31,13,0)</f>
        <v>#N/A</v>
      </c>
      <c r="R16" s="573" t="s">
        <v>1395</v>
      </c>
    </row>
    <row r="17" spans="1:18" s="574" customFormat="1" ht="45" customHeight="1">
      <c r="A17" s="798" t="s">
        <v>605</v>
      </c>
      <c r="B17" s="577" t="str">
        <f>VLOOKUP(A17,'25-VPI-I-095'!L:N,3,0)</f>
        <v>4"_FLANGE_#150_SORF-ASME B16.5</v>
      </c>
      <c r="C17" s="799" t="s">
        <v>606</v>
      </c>
      <c r="D17" s="673" t="str">
        <f>VLOOKUP(A17,'25-VPI-I-095'!L:R,4,0)</f>
        <v>ASTM-A105</v>
      </c>
      <c r="E17" s="802" t="s">
        <v>590</v>
      </c>
      <c r="F17" s="802">
        <v>4</v>
      </c>
      <c r="G17" s="710">
        <f>VLOOKUP(A17,'25-VPI-I-095'!L:DO,83,0)</f>
        <v>46052</v>
      </c>
      <c r="H17" s="570" t="s">
        <v>416</v>
      </c>
      <c r="I17" s="570" t="s">
        <v>416</v>
      </c>
      <c r="J17" s="570" t="s">
        <v>416</v>
      </c>
      <c r="K17" s="570" t="s">
        <v>416</v>
      </c>
      <c r="L17" s="571" t="s">
        <v>930</v>
      </c>
      <c r="M17" s="804">
        <v>9.7983695652173903</v>
      </c>
      <c r="N17" s="804">
        <f t="shared" si="0"/>
        <v>39.193478260869561</v>
      </c>
      <c r="O17" s="571" t="s">
        <v>930</v>
      </c>
      <c r="P17" s="724">
        <v>360000</v>
      </c>
      <c r="Q17" s="711" t="e">
        <f>VLOOKUP(A17,'[164]DA 95'!$B$20:$N$31,13,0)</f>
        <v>#N/A</v>
      </c>
      <c r="R17" s="573" t="s">
        <v>1395</v>
      </c>
    </row>
    <row r="18" spans="1:18" s="574" customFormat="1" ht="45" customHeight="1">
      <c r="A18" s="798" t="s">
        <v>611</v>
      </c>
      <c r="B18" s="577" t="s">
        <v>1353</v>
      </c>
      <c r="C18" s="799" t="s">
        <v>1384</v>
      </c>
      <c r="D18" s="673" t="str">
        <f>VLOOKUP(A18,'25-VPI-I-095'!L:R,4,0)</f>
        <v>ASTM-A105</v>
      </c>
      <c r="E18" s="802" t="s">
        <v>590</v>
      </c>
      <c r="F18" s="802">
        <v>20</v>
      </c>
      <c r="G18" s="710">
        <f>VLOOKUP(A18,'25-VPI-I-095'!L:DO,83,0)</f>
        <v>46052</v>
      </c>
      <c r="H18" s="570" t="s">
        <v>416</v>
      </c>
      <c r="I18" s="570" t="s">
        <v>416</v>
      </c>
      <c r="J18" s="570" t="s">
        <v>416</v>
      </c>
      <c r="K18" s="570" t="s">
        <v>416</v>
      </c>
      <c r="L18" s="571" t="s">
        <v>930</v>
      </c>
      <c r="M18" s="804">
        <v>7.3983695652173918</v>
      </c>
      <c r="N18" s="804">
        <f t="shared" si="0"/>
        <v>147.96739130434784</v>
      </c>
      <c r="O18" s="571" t="s">
        <v>930</v>
      </c>
      <c r="P18" s="724">
        <v>260000</v>
      </c>
      <c r="Q18" s="711" t="e">
        <f>VLOOKUP(A18,'[164]DA 95'!$B$20:$N$31,13,0)</f>
        <v>#N/A</v>
      </c>
      <c r="R18" s="573" t="s">
        <v>1395</v>
      </c>
    </row>
    <row r="19" spans="1:18" s="574" customFormat="1" ht="45" customHeight="1">
      <c r="A19" s="798" t="s">
        <v>1058</v>
      </c>
      <c r="B19" s="577" t="str">
        <f>VLOOKUP(A19,'25-VPI-I-095'!L:N,3,0)</f>
        <v>2_1/2"_BLIND_FLANGE_#150_RF</v>
      </c>
      <c r="C19" s="799" t="s">
        <v>1385</v>
      </c>
      <c r="D19" s="673" t="str">
        <f>VLOOKUP(A19,'25-VPI-I-095'!L:R,4,0)</f>
        <v>A105</v>
      </c>
      <c r="E19" s="802" t="s">
        <v>590</v>
      </c>
      <c r="F19" s="802">
        <v>64</v>
      </c>
      <c r="G19" s="710">
        <f>VLOOKUP(A19,'25-VPI-I-095'!L:DO,83,0)</f>
        <v>46052</v>
      </c>
      <c r="H19" s="570" t="s">
        <v>416</v>
      </c>
      <c r="I19" s="570" t="s">
        <v>416</v>
      </c>
      <c r="J19" s="570" t="s">
        <v>416</v>
      </c>
      <c r="K19" s="570" t="s">
        <v>416</v>
      </c>
      <c r="L19" s="571" t="s">
        <v>972</v>
      </c>
      <c r="M19" s="804">
        <v>9.098369565217391</v>
      </c>
      <c r="N19" s="804">
        <f t="shared" si="0"/>
        <v>582.29565217391303</v>
      </c>
      <c r="O19" s="571" t="s">
        <v>930</v>
      </c>
      <c r="P19" s="724">
        <v>235000</v>
      </c>
      <c r="Q19" s="711" t="e">
        <f>VLOOKUP(A19,'[164]DA 95'!$B$20:$N$31,13,0)</f>
        <v>#N/A</v>
      </c>
      <c r="R19" s="573" t="s">
        <v>1395</v>
      </c>
    </row>
    <row r="20" spans="1:18" s="574" customFormat="1" ht="45" customHeight="1">
      <c r="A20" s="798" t="s">
        <v>1061</v>
      </c>
      <c r="B20" s="577" t="str">
        <f>VLOOKUP(A20,'25-VPI-I-095'!L:N,3,0)</f>
        <v>2_1/2"_FLANGE_#150_SORF</v>
      </c>
      <c r="C20" s="799" t="s">
        <v>1386</v>
      </c>
      <c r="D20" s="673" t="str">
        <f>VLOOKUP(A20,'25-VPI-I-095'!L:R,4,0)</f>
        <v>A105</v>
      </c>
      <c r="E20" s="802" t="s">
        <v>590</v>
      </c>
      <c r="F20" s="802">
        <v>64</v>
      </c>
      <c r="G20" s="710">
        <f>VLOOKUP(A20,'25-VPI-I-095'!L:DO,83,0)</f>
        <v>46052</v>
      </c>
      <c r="H20" s="570" t="s">
        <v>416</v>
      </c>
      <c r="I20" s="570" t="s">
        <v>416</v>
      </c>
      <c r="J20" s="570" t="s">
        <v>416</v>
      </c>
      <c r="K20" s="570" t="s">
        <v>416</v>
      </c>
      <c r="L20" s="571" t="s">
        <v>972</v>
      </c>
      <c r="M20" s="804">
        <v>7.1983695652173916</v>
      </c>
      <c r="N20" s="804">
        <f t="shared" si="0"/>
        <v>460.69565217391306</v>
      </c>
      <c r="O20" s="571" t="s">
        <v>930</v>
      </c>
      <c r="P20" s="724">
        <v>245000</v>
      </c>
      <c r="Q20" s="711" t="e">
        <f>VLOOKUP(A20,'[164]DA 95'!$B$20:$N$31,13,0)</f>
        <v>#N/A</v>
      </c>
      <c r="R20" s="573" t="s">
        <v>1395</v>
      </c>
    </row>
    <row r="21" spans="1:18" s="574" customFormat="1" ht="45" customHeight="1">
      <c r="A21" s="798" t="s">
        <v>1063</v>
      </c>
      <c r="B21" s="577" t="str">
        <f>VLOOKUP(A21,'25-VPI-I-095'!L:N,3,0)</f>
        <v>3/4"_3000#_THREADED_COUPLING</v>
      </c>
      <c r="C21" s="799" t="s">
        <v>1387</v>
      </c>
      <c r="D21" s="673" t="str">
        <f>VLOOKUP(A21,'25-VPI-I-095'!L:R,4,0)</f>
        <v>A105</v>
      </c>
      <c r="E21" s="802" t="s">
        <v>590</v>
      </c>
      <c r="F21" s="802">
        <v>8</v>
      </c>
      <c r="G21" s="710">
        <f>VLOOKUP(A21,'25-VPI-I-095'!L:DO,83,0)</f>
        <v>46052</v>
      </c>
      <c r="H21" s="570" t="s">
        <v>416</v>
      </c>
      <c r="I21" s="570" t="s">
        <v>416</v>
      </c>
      <c r="J21" s="570" t="s">
        <v>416</v>
      </c>
      <c r="K21" s="570" t="s">
        <v>416</v>
      </c>
      <c r="L21" s="571" t="s">
        <v>972</v>
      </c>
      <c r="M21" s="804">
        <v>5.598369565217391</v>
      </c>
      <c r="N21" s="804">
        <f t="shared" si="0"/>
        <v>44.786956521739128</v>
      </c>
      <c r="O21" s="571" t="s">
        <v>930</v>
      </c>
      <c r="P21" s="724">
        <v>75000</v>
      </c>
      <c r="Q21" s="711" t="e">
        <f>VLOOKUP(A21,'[164]DA 95'!$B$20:$N$31,13,0)</f>
        <v>#N/A</v>
      </c>
      <c r="R21" s="573" t="s">
        <v>1395</v>
      </c>
    </row>
    <row r="22" spans="1:18" s="574" customFormat="1" ht="45" customHeight="1">
      <c r="A22" s="798" t="s">
        <v>1065</v>
      </c>
      <c r="B22" s="577" t="str">
        <f>VLOOKUP(A22,'25-VPI-I-095'!L:N,3,0)</f>
        <v>8"_BLIND_FLANGE_#150_RF</v>
      </c>
      <c r="C22" s="799" t="s">
        <v>1388</v>
      </c>
      <c r="D22" s="673" t="str">
        <f>VLOOKUP(A22,'25-VPI-I-095'!L:R,4,0)</f>
        <v>A105</v>
      </c>
      <c r="E22" s="802" t="s">
        <v>590</v>
      </c>
      <c r="F22" s="802">
        <v>8</v>
      </c>
      <c r="G22" s="710">
        <f>VLOOKUP(A22,'25-VPI-I-095'!L:DO,83,0)</f>
        <v>46052</v>
      </c>
      <c r="H22" s="570" t="s">
        <v>416</v>
      </c>
      <c r="I22" s="570" t="s">
        <v>416</v>
      </c>
      <c r="J22" s="570" t="s">
        <v>416</v>
      </c>
      <c r="K22" s="570" t="s">
        <v>416</v>
      </c>
      <c r="L22" s="571" t="s">
        <v>972</v>
      </c>
      <c r="M22" s="804">
        <v>30.598369565217389</v>
      </c>
      <c r="N22" s="804">
        <f t="shared" si="0"/>
        <v>244.78695652173911</v>
      </c>
      <c r="O22" s="571" t="s">
        <v>930</v>
      </c>
      <c r="P22" s="724">
        <v>890000</v>
      </c>
      <c r="Q22" s="711" t="e">
        <f>VLOOKUP(A22,'[164]DA 95'!$B$20:$N$31,13,0)</f>
        <v>#N/A</v>
      </c>
      <c r="R22" s="573" t="s">
        <v>1395</v>
      </c>
    </row>
    <row r="23" spans="1:18" s="574" customFormat="1" ht="45" customHeight="1">
      <c r="A23" s="798" t="s">
        <v>1067</v>
      </c>
      <c r="B23" s="577" t="str">
        <f>VLOOKUP(A23,'25-VPI-I-095'!L:N,3,0)</f>
        <v>8"_FLANGE_#150_SORF</v>
      </c>
      <c r="C23" s="799" t="s">
        <v>1389</v>
      </c>
      <c r="D23" s="673" t="str">
        <f>VLOOKUP(A23,'25-VPI-I-095'!L:R,4,0)</f>
        <v>A105</v>
      </c>
      <c r="E23" s="802" t="s">
        <v>590</v>
      </c>
      <c r="F23" s="802">
        <v>8</v>
      </c>
      <c r="G23" s="710">
        <f>VLOOKUP(A23,'25-VPI-I-095'!L:DO,83,0)</f>
        <v>46052</v>
      </c>
      <c r="H23" s="570" t="s">
        <v>416</v>
      </c>
      <c r="I23" s="570" t="s">
        <v>416</v>
      </c>
      <c r="J23" s="570" t="s">
        <v>416</v>
      </c>
      <c r="K23" s="570" t="s">
        <v>416</v>
      </c>
      <c r="L23" s="571" t="s">
        <v>972</v>
      </c>
      <c r="M23" s="804">
        <v>19.698369565217391</v>
      </c>
      <c r="N23" s="804">
        <f t="shared" si="0"/>
        <v>157.58695652173913</v>
      </c>
      <c r="O23" s="571" t="s">
        <v>930</v>
      </c>
      <c r="P23" s="724">
        <v>1075000</v>
      </c>
      <c r="Q23" s="711" t="e">
        <f>VLOOKUP(A23,'[164]DA 95'!$B$20:$N$31,13,0)</f>
        <v>#N/A</v>
      </c>
      <c r="R23" s="573" t="s">
        <v>1395</v>
      </c>
    </row>
    <row r="24" spans="1:18" s="574" customFormat="1" ht="45" customHeight="1">
      <c r="A24" s="798" t="s">
        <v>1069</v>
      </c>
      <c r="B24" s="577" t="str">
        <f>VLOOKUP(A24,'25-VPI-I-095'!L:N,3,0)</f>
        <v>SQUARE_HEAD_PLUG_3/4"_3000#</v>
      </c>
      <c r="C24" s="801" t="s">
        <v>1390</v>
      </c>
      <c r="D24" s="673" t="str">
        <f>VLOOKUP(A24,'25-VPI-I-095'!L:R,4,0)</f>
        <v>A105</v>
      </c>
      <c r="E24" s="802" t="s">
        <v>590</v>
      </c>
      <c r="F24" s="802">
        <v>8</v>
      </c>
      <c r="G24" s="710">
        <f>VLOOKUP(A24,'25-VPI-I-095'!L:DO,83,0)</f>
        <v>46052</v>
      </c>
      <c r="H24" s="570" t="s">
        <v>416</v>
      </c>
      <c r="I24" s="570" t="s">
        <v>416</v>
      </c>
      <c r="J24" s="570" t="s">
        <v>416</v>
      </c>
      <c r="K24" s="570" t="s">
        <v>416</v>
      </c>
      <c r="L24" s="571" t="s">
        <v>972</v>
      </c>
      <c r="M24" s="804">
        <v>5.598369565217391</v>
      </c>
      <c r="N24" s="804">
        <f t="shared" si="0"/>
        <v>44.786956521739128</v>
      </c>
      <c r="O24" s="571" t="s">
        <v>930</v>
      </c>
      <c r="P24" s="724">
        <v>85000</v>
      </c>
      <c r="Q24" s="711" t="e">
        <f>VLOOKUP(A24,'[164]DA 95'!$B$20:$N$31,13,0)</f>
        <v>#N/A</v>
      </c>
      <c r="R24" s="573" t="s">
        <v>1395</v>
      </c>
    </row>
    <row r="25" spans="1:18" s="517" customFormat="1" ht="33" customHeight="1">
      <c r="A25" s="525"/>
      <c r="B25" s="526" t="s">
        <v>932</v>
      </c>
      <c r="C25" s="527"/>
      <c r="D25" s="525"/>
      <c r="E25" s="525"/>
      <c r="F25" s="525"/>
      <c r="G25" s="525"/>
      <c r="H25" s="525"/>
      <c r="I25" s="524"/>
      <c r="J25" s="524"/>
      <c r="K25" s="524"/>
      <c r="L25" s="524"/>
      <c r="M25" s="585">
        <v>2</v>
      </c>
      <c r="N25" s="538"/>
      <c r="O25" s="538"/>
      <c r="P25" s="538">
        <v>1</v>
      </c>
      <c r="Q25" s="538"/>
      <c r="R25" s="524"/>
    </row>
    <row r="26" spans="1:18" ht="31" customHeight="1">
      <c r="A26" s="2287" t="s">
        <v>1151</v>
      </c>
      <c r="B26" s="2287"/>
      <c r="C26" s="2287"/>
      <c r="D26" s="2287"/>
      <c r="E26" s="2287"/>
      <c r="F26" s="2287"/>
      <c r="G26" s="2287"/>
      <c r="H26" s="2287"/>
      <c r="I26" s="2287"/>
      <c r="J26" s="2287"/>
      <c r="K26" s="2287"/>
      <c r="L26" s="2287"/>
      <c r="M26" s="2287"/>
      <c r="N26" s="2287"/>
      <c r="O26" s="2287"/>
      <c r="P26" s="549"/>
    </row>
    <row r="27" spans="1:18" s="598" customFormat="1" ht="55.25" customHeight="1">
      <c r="A27" s="2214" t="s">
        <v>1094</v>
      </c>
      <c r="B27" s="2214"/>
      <c r="E27" s="2214" t="s">
        <v>1102</v>
      </c>
      <c r="F27" s="2214"/>
      <c r="G27" s="2214"/>
      <c r="H27" s="2214"/>
      <c r="K27" s="2215" t="s">
        <v>935</v>
      </c>
      <c r="L27" s="2215"/>
      <c r="M27" s="2215"/>
      <c r="N27" s="2215"/>
      <c r="O27" s="2215"/>
      <c r="P27" s="2215"/>
      <c r="Q27" s="2215"/>
      <c r="R27" s="2215"/>
    </row>
    <row r="28" spans="1:18" s="603" customFormat="1" ht="31.5" customHeight="1">
      <c r="A28" s="600"/>
      <c r="B28" s="601"/>
      <c r="C28" s="601"/>
      <c r="D28" s="602"/>
      <c r="E28" s="602"/>
      <c r="K28" s="2212" t="s">
        <v>947</v>
      </c>
      <c r="L28" s="2212"/>
      <c r="M28" s="2212"/>
      <c r="N28" s="2213" t="s">
        <v>948</v>
      </c>
      <c r="O28" s="2213"/>
      <c r="P28" s="604"/>
      <c r="Q28" s="2212" t="s">
        <v>936</v>
      </c>
      <c r="R28" s="2212"/>
    </row>
    <row r="29" spans="1:18" s="598" customFormat="1" ht="18">
      <c r="A29" s="599"/>
    </row>
    <row r="31" spans="1:18">
      <c r="N31" s="549"/>
    </row>
    <row r="32" spans="1:18">
      <c r="N32" s="549"/>
    </row>
  </sheetData>
  <autoFilter ref="C9:C28" xr:uid="{E34FA9C1-5FBB-41BF-9809-339224C01A98}"/>
  <mergeCells count="28">
    <mergeCell ref="F9:F10"/>
    <mergeCell ref="G9:G10"/>
    <mergeCell ref="H9:H10"/>
    <mergeCell ref="A1:M1"/>
    <mergeCell ref="B5:L6"/>
    <mergeCell ref="C8:F8"/>
    <mergeCell ref="H8:J8"/>
    <mergeCell ref="L8:N8"/>
    <mergeCell ref="A9:A10"/>
    <mergeCell ref="B9:B10"/>
    <mergeCell ref="C9:C10"/>
    <mergeCell ref="D9:D10"/>
    <mergeCell ref="E9:E10"/>
    <mergeCell ref="K28:M28"/>
    <mergeCell ref="N28:O28"/>
    <mergeCell ref="Q28:R28"/>
    <mergeCell ref="I9:I10"/>
    <mergeCell ref="J9:J10"/>
    <mergeCell ref="K9:K10"/>
    <mergeCell ref="L9:N9"/>
    <mergeCell ref="O9:Q9"/>
    <mergeCell ref="R8:R10"/>
    <mergeCell ref="O8:Q8"/>
    <mergeCell ref="C11:D11"/>
    <mergeCell ref="E27:H27"/>
    <mergeCell ref="A26:O26"/>
    <mergeCell ref="A27:B27"/>
    <mergeCell ref="K27:R27"/>
  </mergeCells>
  <conditionalFormatting sqref="A12:A24">
    <cfRule type="duplicateValues" dxfId="1681" priority="505"/>
  </conditionalFormatting>
  <pageMargins left="0.17" right="0.17" top="0.3" bottom="0.17" header="0.17" footer="0.17"/>
  <pageSetup paperSize="8" scale="67" fitToHeight="1111" orientation="landscape" r:id="rId1"/>
  <drawing r:id="rId2"/>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269E30-A49C-4005-BC03-1BB089A3FCB1}">
  <sheetPr>
    <pageSetUpPr fitToPage="1"/>
  </sheetPr>
  <dimension ref="A1:U38"/>
  <sheetViews>
    <sheetView view="pageBreakPreview" topLeftCell="A10" zoomScale="70" zoomScaleNormal="70" zoomScaleSheetLayoutView="70" workbookViewId="0">
      <selection activeCell="C8" sqref="C8:F10"/>
    </sheetView>
  </sheetViews>
  <sheetFormatPr defaultColWidth="18.5" defaultRowHeight="13"/>
  <cols>
    <col min="1" max="1" width="18.5" style="516"/>
    <col min="2" max="2" width="33.19921875" style="504" customWidth="1"/>
    <col min="3" max="3" width="30.5" style="504" customWidth="1"/>
    <col min="4" max="4" width="13.59765625" style="504" customWidth="1"/>
    <col min="5" max="5" width="27.796875" style="504" customWidth="1"/>
    <col min="6" max="6" width="11.3984375" style="504" customWidth="1"/>
    <col min="7" max="7" width="14.69921875" style="504" customWidth="1"/>
    <col min="8" max="8" width="13.3984375" style="504" customWidth="1"/>
    <col min="9" max="9" width="14" style="504" customWidth="1"/>
    <col min="10" max="10" width="19.59765625" style="504" customWidth="1"/>
    <col min="11" max="11" width="18.5" style="504" customWidth="1"/>
    <col min="12" max="12" width="9.59765625" style="504" customWidth="1"/>
    <col min="13" max="13" width="14.796875" style="516" customWidth="1"/>
    <col min="14" max="14" width="22.5" style="504" customWidth="1"/>
    <col min="15" max="15" width="12.5" style="504" customWidth="1"/>
    <col min="16" max="16" width="13" style="504" customWidth="1"/>
    <col min="17" max="17" width="18.5" style="504" bestFit="1" customWidth="1"/>
    <col min="18" max="18" width="11" style="504" customWidth="1"/>
    <col min="19" max="19" width="15.09765625" style="504" customWidth="1"/>
    <col min="20" max="20" width="12.296875" style="504" customWidth="1"/>
    <col min="21" max="16384" width="18.5" style="504"/>
  </cols>
  <sheetData>
    <row r="1" spans="1:21" ht="51.65" customHeight="1">
      <c r="A1" s="2202" t="s">
        <v>910</v>
      </c>
      <c r="B1" s="2202"/>
      <c r="C1" s="2202"/>
      <c r="D1" s="2202"/>
      <c r="E1" s="2202"/>
      <c r="F1" s="2202"/>
      <c r="G1" s="2202"/>
      <c r="H1" s="2202"/>
      <c r="I1" s="2202"/>
      <c r="J1" s="2202"/>
      <c r="K1" s="2202"/>
      <c r="L1" s="2202"/>
      <c r="M1" s="2202"/>
      <c r="N1" s="503"/>
      <c r="O1" s="503"/>
      <c r="P1" s="503"/>
      <c r="Q1" s="503"/>
      <c r="R1" s="503"/>
      <c r="S1" s="503"/>
      <c r="T1" s="503"/>
    </row>
    <row r="3" spans="1:21" ht="26" customHeight="1">
      <c r="A3" s="505" t="s">
        <v>911</v>
      </c>
      <c r="B3" s="670" t="s">
        <v>937</v>
      </c>
      <c r="C3" s="507"/>
      <c r="D3" s="507"/>
      <c r="E3" s="507"/>
      <c r="F3" s="507"/>
      <c r="G3" s="507"/>
      <c r="H3" s="507"/>
      <c r="I3" s="508"/>
      <c r="J3" s="508"/>
      <c r="K3" s="508"/>
      <c r="L3" s="508"/>
      <c r="M3" s="581"/>
      <c r="N3" s="508"/>
      <c r="O3" s="508"/>
      <c r="P3" s="508"/>
      <c r="Q3" s="508"/>
      <c r="R3" s="508"/>
      <c r="S3" s="508"/>
      <c r="T3" s="508"/>
      <c r="U3" s="509"/>
    </row>
    <row r="4" spans="1:21" ht="15" customHeight="1">
      <c r="A4" s="510" t="s">
        <v>912</v>
      </c>
      <c r="B4" s="511"/>
      <c r="C4" s="512"/>
      <c r="D4" s="512"/>
      <c r="E4" s="512"/>
      <c r="F4" s="512"/>
      <c r="G4" s="512"/>
      <c r="H4" s="512"/>
      <c r="I4" s="513"/>
      <c r="J4" s="513"/>
      <c r="K4" s="513"/>
      <c r="L4" s="513"/>
      <c r="M4" s="582"/>
      <c r="N4" s="513"/>
      <c r="O4" s="513"/>
      <c r="P4" s="513"/>
      <c r="Q4" s="513"/>
      <c r="R4" s="513"/>
      <c r="S4" s="513"/>
      <c r="T4" s="513"/>
      <c r="U4" s="514"/>
    </row>
    <row r="5" spans="1:21" ht="15" customHeight="1">
      <c r="A5" s="505" t="s">
        <v>913</v>
      </c>
      <c r="B5" s="2203" t="s">
        <v>1317</v>
      </c>
      <c r="C5" s="2204"/>
      <c r="D5" s="2204"/>
      <c r="E5" s="2204"/>
      <c r="F5" s="2204"/>
      <c r="G5" s="2204"/>
      <c r="H5" s="2204"/>
      <c r="I5" s="2204"/>
      <c r="J5" s="2204"/>
      <c r="K5" s="2204"/>
      <c r="L5" s="2204"/>
      <c r="M5" s="581"/>
      <c r="U5" s="515"/>
    </row>
    <row r="6" spans="1:21" ht="15" customHeight="1">
      <c r="A6" s="510" t="s">
        <v>914</v>
      </c>
      <c r="B6" s="2205"/>
      <c r="C6" s="2206"/>
      <c r="D6" s="2206"/>
      <c r="E6" s="2206"/>
      <c r="F6" s="2206"/>
      <c r="G6" s="2206"/>
      <c r="H6" s="2206"/>
      <c r="I6" s="2206"/>
      <c r="J6" s="2206"/>
      <c r="K6" s="2206"/>
      <c r="L6" s="2206"/>
      <c r="M6" s="582"/>
      <c r="N6" s="513"/>
      <c r="O6" s="513"/>
      <c r="P6" s="513"/>
      <c r="Q6" s="513"/>
      <c r="R6" s="513"/>
      <c r="S6" s="513"/>
      <c r="T6" s="513"/>
      <c r="U6" s="514"/>
    </row>
    <row r="8" spans="1:21" ht="48" customHeight="1">
      <c r="A8" s="522" t="s">
        <v>823</v>
      </c>
      <c r="B8" s="522" t="s">
        <v>915</v>
      </c>
      <c r="C8" s="2207" t="s">
        <v>916</v>
      </c>
      <c r="D8" s="2207"/>
      <c r="E8" s="2207"/>
      <c r="F8" s="2207"/>
      <c r="G8" s="522"/>
      <c r="H8" s="2208" t="s">
        <v>871</v>
      </c>
      <c r="I8" s="2208"/>
      <c r="J8" s="2208"/>
      <c r="K8" s="560" t="s">
        <v>951</v>
      </c>
      <c r="L8" s="2207" t="s">
        <v>1148</v>
      </c>
      <c r="M8" s="2209"/>
      <c r="N8" s="2209"/>
      <c r="O8" s="2207" t="s">
        <v>1148</v>
      </c>
      <c r="P8" s="2209"/>
      <c r="Q8" s="2209"/>
      <c r="R8" s="2207" t="s">
        <v>1148</v>
      </c>
      <c r="S8" s="2209"/>
      <c r="T8" s="2209"/>
      <c r="U8" s="2207" t="s">
        <v>917</v>
      </c>
    </row>
    <row r="9" spans="1:21" ht="23" customHeight="1">
      <c r="A9" s="2210" t="s">
        <v>939</v>
      </c>
      <c r="B9" s="2210" t="s">
        <v>940</v>
      </c>
      <c r="C9" s="2210" t="s">
        <v>12</v>
      </c>
      <c r="D9" s="2210" t="s">
        <v>13</v>
      </c>
      <c r="E9" s="2210" t="s">
        <v>1351</v>
      </c>
      <c r="F9" s="2210" t="s">
        <v>1263</v>
      </c>
      <c r="G9" s="2210" t="s">
        <v>1264</v>
      </c>
      <c r="H9" s="2211" t="s">
        <v>660</v>
      </c>
      <c r="I9" s="2211" t="s">
        <v>661</v>
      </c>
      <c r="J9" s="2211" t="s">
        <v>662</v>
      </c>
      <c r="K9" s="2211" t="s">
        <v>662</v>
      </c>
      <c r="L9" s="2209" t="s">
        <v>1147</v>
      </c>
      <c r="M9" s="2209"/>
      <c r="N9" s="2209"/>
      <c r="O9" s="2209" t="s">
        <v>43</v>
      </c>
      <c r="P9" s="2209"/>
      <c r="Q9" s="2209"/>
      <c r="R9" s="2209" t="s">
        <v>196</v>
      </c>
      <c r="S9" s="2209"/>
      <c r="T9" s="2209"/>
      <c r="U9" s="2207"/>
    </row>
    <row r="10" spans="1:21" ht="73" customHeight="1">
      <c r="A10" s="2210"/>
      <c r="B10" s="2210"/>
      <c r="C10" s="2210"/>
      <c r="D10" s="2210"/>
      <c r="E10" s="2210"/>
      <c r="F10" s="2210"/>
      <c r="G10" s="2210"/>
      <c r="H10" s="2211"/>
      <c r="I10" s="2211"/>
      <c r="J10" s="2211"/>
      <c r="K10" s="2211"/>
      <c r="L10" s="551" t="s">
        <v>945</v>
      </c>
      <c r="M10" s="551" t="s">
        <v>1149</v>
      </c>
      <c r="N10" s="551" t="s">
        <v>1100</v>
      </c>
      <c r="O10" s="551" t="s">
        <v>945</v>
      </c>
      <c r="P10" s="551" t="s">
        <v>1149</v>
      </c>
      <c r="Q10" s="551" t="s">
        <v>1100</v>
      </c>
      <c r="R10" s="551" t="s">
        <v>945</v>
      </c>
      <c r="S10" s="551" t="s">
        <v>1149</v>
      </c>
      <c r="T10" s="551" t="s">
        <v>1100</v>
      </c>
      <c r="U10" s="2207"/>
    </row>
    <row r="11" spans="1:21" s="521" customFormat="1" ht="26" customHeight="1">
      <c r="A11" s="550" t="s">
        <v>365</v>
      </c>
      <c r="B11" s="586" t="s">
        <v>132</v>
      </c>
      <c r="C11" s="590"/>
      <c r="D11" s="591"/>
      <c r="E11" s="591"/>
      <c r="F11" s="590"/>
      <c r="G11" s="550"/>
      <c r="H11" s="592" t="s">
        <v>416</v>
      </c>
      <c r="I11" s="592" t="s">
        <v>416</v>
      </c>
      <c r="J11" s="559">
        <f>'DT03 (TM)'!G6</f>
        <v>57151444015.972847</v>
      </c>
      <c r="K11" s="559">
        <f>'Tổng hợp'!J19</f>
        <v>47616213135.280258</v>
      </c>
      <c r="L11" s="587"/>
      <c r="M11" s="587"/>
      <c r="N11" s="587"/>
      <c r="O11" s="587"/>
      <c r="P11" s="588"/>
      <c r="Q11" s="587">
        <f>SUM(Q12:Q30)</f>
        <v>1390458882</v>
      </c>
      <c r="R11" s="587"/>
      <c r="S11" s="587"/>
      <c r="T11" s="587"/>
      <c r="U11" s="589">
        <f>J11-K11-Q11-N11</f>
        <v>8144771998.6925888</v>
      </c>
    </row>
    <row r="12" spans="1:21" s="574" customFormat="1" ht="26" customHeight="1">
      <c r="A12" s="791" t="s">
        <v>123</v>
      </c>
      <c r="B12" s="577" t="str">
        <f>VLOOKUP(A12,'25-VPI-I-095'!L:N,3,0)</f>
        <v>PL25x2000x12000</v>
      </c>
      <c r="C12" s="709" t="s">
        <v>1331</v>
      </c>
      <c r="D12" s="673" t="str">
        <f>VLOOKUP(A12,'25-VPI-I-095'!L:R,4,0)</f>
        <v>A572-GR50</v>
      </c>
      <c r="E12" s="570" t="s">
        <v>275</v>
      </c>
      <c r="F12" s="579">
        <v>72</v>
      </c>
      <c r="G12" s="710">
        <f>VLOOKUP(A12,'25-VPI-I-095'!L6:DF319,89,0)</f>
        <v>0</v>
      </c>
      <c r="H12" s="570" t="s">
        <v>416</v>
      </c>
      <c r="I12" s="570" t="s">
        <v>416</v>
      </c>
      <c r="J12" s="570" t="s">
        <v>416</v>
      </c>
      <c r="K12" s="570" t="s">
        <v>416</v>
      </c>
      <c r="L12" s="571" t="s">
        <v>972</v>
      </c>
      <c r="M12" s="711" t="e">
        <v>#N/A</v>
      </c>
      <c r="N12" s="711" t="e">
        <v>#N/A</v>
      </c>
      <c r="O12" s="571" t="s">
        <v>930</v>
      </c>
      <c r="P12" s="724">
        <v>14772.73</v>
      </c>
      <c r="Q12" s="711">
        <v>208738675</v>
      </c>
      <c r="R12" s="571" t="s">
        <v>930</v>
      </c>
      <c r="S12" s="724">
        <f>16300/1.1</f>
        <v>14818.181818181816</v>
      </c>
      <c r="T12" s="711" t="e">
        <f>VLOOKUP(D12,'[164]DA 95'!$B$20:$N$31,13,0)</f>
        <v>#N/A</v>
      </c>
      <c r="U12" s="573" t="s">
        <v>1352</v>
      </c>
    </row>
    <row r="13" spans="1:21" s="574" customFormat="1" ht="26" customHeight="1">
      <c r="A13" s="791" t="s">
        <v>149</v>
      </c>
      <c r="B13" s="577" t="str">
        <f>VLOOKUP(A13,'25-VPI-I-095'!L:N,3,0)</f>
        <v>PL12X2000X12000</v>
      </c>
      <c r="C13" s="709" t="s">
        <v>276</v>
      </c>
      <c r="D13" s="673" t="str">
        <f>VLOOKUP(A13,'25-VPI-I-095'!L:R,4,0)</f>
        <v>SS400</v>
      </c>
      <c r="E13" s="570" t="s">
        <v>41</v>
      </c>
      <c r="F13" s="579">
        <v>168</v>
      </c>
      <c r="G13" s="710">
        <f>VLOOKUP(A13,'25-VPI-I-095'!L7:DF320,89,0)</f>
        <v>0</v>
      </c>
      <c r="H13" s="570" t="s">
        <v>416</v>
      </c>
      <c r="I13" s="570" t="s">
        <v>416</v>
      </c>
      <c r="J13" s="570" t="s">
        <v>416</v>
      </c>
      <c r="K13" s="570" t="s">
        <v>416</v>
      </c>
      <c r="L13" s="571" t="s">
        <v>930</v>
      </c>
      <c r="M13" s="711">
        <v>13636.36</v>
      </c>
      <c r="N13" s="711" t="e">
        <v>#N/A</v>
      </c>
      <c r="O13" s="571" t="s">
        <v>930</v>
      </c>
      <c r="P13" s="724">
        <v>13590.91</v>
      </c>
      <c r="Q13" s="711">
        <v>215084305</v>
      </c>
      <c r="R13" s="571" t="s">
        <v>972</v>
      </c>
      <c r="S13" s="724" t="e">
        <v>#N/A</v>
      </c>
      <c r="T13" s="711" t="e">
        <f>VLOOKUP(D13,'[164]DA 95'!$B$20:$N$31,13,0)</f>
        <v>#N/A</v>
      </c>
      <c r="U13" s="573" t="s">
        <v>1352</v>
      </c>
    </row>
    <row r="14" spans="1:21" s="574" customFormat="1" ht="26" customHeight="1">
      <c r="A14" s="791" t="s">
        <v>151</v>
      </c>
      <c r="B14" s="577" t="str">
        <f>VLOOKUP(A14,'25-VPI-I-095'!L:N,3,0)</f>
        <v>PL16X2000X12000</v>
      </c>
      <c r="C14" s="709" t="s">
        <v>1332</v>
      </c>
      <c r="D14" s="673" t="str">
        <f>VLOOKUP(A14,'25-VPI-I-095'!L:R,4,0)</f>
        <v>SS400</v>
      </c>
      <c r="E14" s="570" t="s">
        <v>41</v>
      </c>
      <c r="F14" s="579">
        <v>264</v>
      </c>
      <c r="G14" s="710">
        <f>VLOOKUP(A14,'25-VPI-I-095'!L8:DF321,89,0)</f>
        <v>0</v>
      </c>
      <c r="H14" s="570" t="s">
        <v>416</v>
      </c>
      <c r="I14" s="570" t="s">
        <v>416</v>
      </c>
      <c r="J14" s="570" t="s">
        <v>416</v>
      </c>
      <c r="K14" s="570" t="s">
        <v>416</v>
      </c>
      <c r="L14" s="571" t="s">
        <v>930</v>
      </c>
      <c r="M14" s="711">
        <v>13909.09</v>
      </c>
      <c r="N14" s="711" t="e">
        <v>#N/A</v>
      </c>
      <c r="O14" s="571" t="s">
        <v>930</v>
      </c>
      <c r="P14" s="724">
        <v>13909.09</v>
      </c>
      <c r="Q14" s="711">
        <v>461203170</v>
      </c>
      <c r="R14" s="571" t="s">
        <v>930</v>
      </c>
      <c r="S14" s="724">
        <v>14090.90909090909</v>
      </c>
      <c r="T14" s="711" t="e">
        <f>VLOOKUP(D14,'[164]DA 95'!$B$20:$N$31,13,0)</f>
        <v>#N/A</v>
      </c>
      <c r="U14" s="573" t="s">
        <v>1352</v>
      </c>
    </row>
    <row r="15" spans="1:21" s="574" customFormat="1" ht="26" customHeight="1">
      <c r="A15" s="791" t="s">
        <v>153</v>
      </c>
      <c r="B15" s="577" t="str">
        <f>VLOOKUP(A15,'25-VPI-I-095'!L:N,3,0)</f>
        <v>PL20X2000X12000</v>
      </c>
      <c r="C15" s="709" t="s">
        <v>1333</v>
      </c>
      <c r="D15" s="673" t="str">
        <f>VLOOKUP(A15,'25-VPI-I-095'!L:R,4,0)</f>
        <v>SS400</v>
      </c>
      <c r="E15" s="570" t="s">
        <v>1347</v>
      </c>
      <c r="F15" s="579">
        <v>72</v>
      </c>
      <c r="G15" s="710">
        <f>VLOOKUP(A15,'25-VPI-I-095'!L12:DF322,89,0)</f>
        <v>0</v>
      </c>
      <c r="H15" s="570" t="s">
        <v>416</v>
      </c>
      <c r="I15" s="570" t="s">
        <v>416</v>
      </c>
      <c r="J15" s="570" t="s">
        <v>416</v>
      </c>
      <c r="K15" s="570" t="s">
        <v>416</v>
      </c>
      <c r="L15" s="571" t="s">
        <v>930</v>
      </c>
      <c r="M15" s="711">
        <v>13909.09</v>
      </c>
      <c r="N15" s="711" t="e">
        <v>#N/A</v>
      </c>
      <c r="O15" s="571" t="s">
        <v>930</v>
      </c>
      <c r="P15" s="724">
        <v>13909.09</v>
      </c>
      <c r="Q15" s="711">
        <v>157228353</v>
      </c>
      <c r="R15" s="571" t="s">
        <v>972</v>
      </c>
      <c r="S15" s="724" t="e">
        <v>#N/A</v>
      </c>
      <c r="T15" s="711" t="e">
        <f>VLOOKUP(D15,'[164]DA 95'!$B$20:$N$31,13,0)</f>
        <v>#N/A</v>
      </c>
      <c r="U15" s="573" t="s">
        <v>1352</v>
      </c>
    </row>
    <row r="16" spans="1:21" s="574" customFormat="1" ht="26" customHeight="1">
      <c r="A16" s="791" t="s">
        <v>209</v>
      </c>
      <c r="B16" s="577" t="str">
        <f>VLOOKUP(A16,'25-VPI-I-095'!L:N,3,0)</f>
        <v>PL6X2000X12000</v>
      </c>
      <c r="C16" s="709" t="s">
        <v>1334</v>
      </c>
      <c r="D16" s="673" t="str">
        <f>VLOOKUP(A16,'25-VPI-I-095'!L:R,4,0)</f>
        <v>SS400</v>
      </c>
      <c r="E16" s="570" t="s">
        <v>41</v>
      </c>
      <c r="F16" s="579">
        <v>12</v>
      </c>
      <c r="G16" s="710">
        <f>VLOOKUP(A16,'25-VPI-I-095'!L13:DF323,89,0)</f>
        <v>0</v>
      </c>
      <c r="H16" s="570" t="s">
        <v>416</v>
      </c>
      <c r="I16" s="570" t="s">
        <v>416</v>
      </c>
      <c r="J16" s="570" t="s">
        <v>416</v>
      </c>
      <c r="K16" s="570" t="s">
        <v>416</v>
      </c>
      <c r="L16" s="571" t="s">
        <v>930</v>
      </c>
      <c r="M16" s="711">
        <v>13636.36</v>
      </c>
      <c r="N16" s="711" t="e">
        <v>#N/A</v>
      </c>
      <c r="O16" s="571" t="s">
        <v>930</v>
      </c>
      <c r="P16" s="724">
        <v>13590.91</v>
      </c>
      <c r="Q16" s="711">
        <v>7681582</v>
      </c>
      <c r="R16" s="571" t="s">
        <v>930</v>
      </c>
      <c r="S16" s="724">
        <v>14090.90909090909</v>
      </c>
      <c r="T16" s="711" t="e">
        <f>VLOOKUP(D16,'[164]DA 95'!$B$20:$N$31,13,0)</f>
        <v>#N/A</v>
      </c>
      <c r="U16" s="573" t="s">
        <v>1352</v>
      </c>
    </row>
    <row r="17" spans="1:21" s="574" customFormat="1" ht="26" customHeight="1">
      <c r="A17" s="791" t="s">
        <v>233</v>
      </c>
      <c r="B17" s="577" t="str">
        <f>VLOOKUP(A17,'25-VPI-I-095'!L:N,3,0)</f>
        <v>PL25x2000x12000</v>
      </c>
      <c r="C17" s="709" t="s">
        <v>1331</v>
      </c>
      <c r="D17" s="673" t="str">
        <f>VLOOKUP(A17,'25-VPI-I-095'!L:R,4,0)</f>
        <v>SS400</v>
      </c>
      <c r="E17" s="570" t="s">
        <v>1348</v>
      </c>
      <c r="F17" s="579">
        <v>48</v>
      </c>
      <c r="G17" s="710">
        <f>VLOOKUP(A17,'25-VPI-I-095'!L14:DF324,89,0)</f>
        <v>0</v>
      </c>
      <c r="H17" s="570" t="s">
        <v>416</v>
      </c>
      <c r="I17" s="570" t="s">
        <v>416</v>
      </c>
      <c r="J17" s="570" t="s">
        <v>416</v>
      </c>
      <c r="K17" s="570" t="s">
        <v>416</v>
      </c>
      <c r="L17" s="571" t="s">
        <v>930</v>
      </c>
      <c r="M17" s="711">
        <v>13909.09</v>
      </c>
      <c r="N17" s="711" t="e">
        <v>#N/A</v>
      </c>
      <c r="O17" s="571" t="s">
        <v>930</v>
      </c>
      <c r="P17" s="724">
        <v>13909.09</v>
      </c>
      <c r="Q17" s="711">
        <v>131023628</v>
      </c>
      <c r="R17" s="571" t="s">
        <v>930</v>
      </c>
      <c r="S17" s="724">
        <v>14090.90909090909</v>
      </c>
      <c r="T17" s="711" t="e">
        <f>VLOOKUP(D17,'[164]DA 95'!$B$20:$N$31,13,0)</f>
        <v>#N/A</v>
      </c>
      <c r="U17" s="573" t="s">
        <v>1352</v>
      </c>
    </row>
    <row r="18" spans="1:21" s="574" customFormat="1" ht="26" customHeight="1">
      <c r="A18" s="791" t="s">
        <v>306</v>
      </c>
      <c r="B18" s="577" t="s">
        <v>1353</v>
      </c>
      <c r="C18" s="709" t="s">
        <v>1335</v>
      </c>
      <c r="D18" s="673" t="str">
        <f>VLOOKUP(A18,'25-VPI-I-095'!L:R,4,0)</f>
        <v>SS400</v>
      </c>
      <c r="E18" s="570" t="s">
        <v>41</v>
      </c>
      <c r="F18" s="579">
        <v>48</v>
      </c>
      <c r="G18" s="710">
        <f>VLOOKUP(A18,'25-VPI-I-095'!L15:DF325,89,0)</f>
        <v>0</v>
      </c>
      <c r="H18" s="570" t="s">
        <v>416</v>
      </c>
      <c r="I18" s="570" t="s">
        <v>416</v>
      </c>
      <c r="J18" s="570" t="s">
        <v>416</v>
      </c>
      <c r="K18" s="570" t="s">
        <v>416</v>
      </c>
      <c r="L18" s="571" t="s">
        <v>930</v>
      </c>
      <c r="M18" s="711">
        <v>13636.36</v>
      </c>
      <c r="N18" s="711" t="e">
        <v>#N/A</v>
      </c>
      <c r="O18" s="571" t="s">
        <v>930</v>
      </c>
      <c r="P18" s="724">
        <v>13590.91</v>
      </c>
      <c r="Q18" s="711">
        <v>25605274</v>
      </c>
      <c r="R18" s="571" t="s">
        <v>930</v>
      </c>
      <c r="S18" s="724">
        <v>14090.90909090909</v>
      </c>
      <c r="T18" s="711" t="e">
        <f>VLOOKUP(D18,'[164]DA 95'!$B$20:$N$31,13,0)</f>
        <v>#N/A</v>
      </c>
      <c r="U18" s="573" t="s">
        <v>1352</v>
      </c>
    </row>
    <row r="19" spans="1:21" s="574" customFormat="1" ht="26" customHeight="1">
      <c r="A19" s="791" t="s">
        <v>314</v>
      </c>
      <c r="B19" s="577" t="str">
        <f>VLOOKUP(A19,'25-VPI-I-095'!L:N,3,0)</f>
        <v>PL14X2000X12000</v>
      </c>
      <c r="C19" s="709" t="s">
        <v>1336</v>
      </c>
      <c r="D19" s="673" t="str">
        <f>VLOOKUP(A19,'25-VPI-I-095'!L:R,4,0)</f>
        <v>A572-GR50</v>
      </c>
      <c r="E19" s="570" t="s">
        <v>275</v>
      </c>
      <c r="F19" s="579">
        <v>24</v>
      </c>
      <c r="G19" s="2396">
        <f>VLOOKUP(A19,'25-VPI-I-095'!L16:DF326,89,0)</f>
        <v>0</v>
      </c>
      <c r="H19" s="570" t="s">
        <v>416</v>
      </c>
      <c r="I19" s="570" t="s">
        <v>416</v>
      </c>
      <c r="J19" s="570" t="s">
        <v>416</v>
      </c>
      <c r="K19" s="570" t="s">
        <v>416</v>
      </c>
      <c r="L19" s="571" t="s">
        <v>972</v>
      </c>
      <c r="M19" s="711" t="e">
        <v>#N/A</v>
      </c>
      <c r="N19" s="711" t="e">
        <v>#N/A</v>
      </c>
      <c r="O19" s="571" t="s">
        <v>930</v>
      </c>
      <c r="P19" s="724">
        <v>14181.82</v>
      </c>
      <c r="Q19" s="711">
        <v>37405968</v>
      </c>
      <c r="R19" s="571" t="s">
        <v>930</v>
      </c>
      <c r="S19" s="724">
        <f t="shared" ref="S19:S21" si="0">16300/1.1</f>
        <v>14818.181818181816</v>
      </c>
      <c r="T19" s="711" t="e">
        <f>VLOOKUP(D19,'[164]DA 95'!$B$20:$N$31,13,0)</f>
        <v>#N/A</v>
      </c>
      <c r="U19" s="573" t="s">
        <v>1352</v>
      </c>
    </row>
    <row r="20" spans="1:21" s="574" customFormat="1" ht="26" customHeight="1">
      <c r="A20" s="791" t="s">
        <v>314</v>
      </c>
      <c r="B20" s="577" t="str">
        <f>VLOOKUP(A20,'25-VPI-I-095'!L:N,3,0)</f>
        <v>PL14X2000X12000</v>
      </c>
      <c r="C20" s="709" t="s">
        <v>1337</v>
      </c>
      <c r="D20" s="673" t="str">
        <f>VLOOKUP(A20,'25-VPI-I-095'!L:R,4,0)</f>
        <v>A572-GR50</v>
      </c>
      <c r="E20" s="570" t="s">
        <v>275</v>
      </c>
      <c r="F20" s="579">
        <v>12</v>
      </c>
      <c r="G20" s="2397"/>
      <c r="H20" s="570" t="s">
        <v>416</v>
      </c>
      <c r="I20" s="570" t="s">
        <v>416</v>
      </c>
      <c r="J20" s="570" t="s">
        <v>416</v>
      </c>
      <c r="K20" s="570" t="s">
        <v>416</v>
      </c>
      <c r="L20" s="571" t="s">
        <v>972</v>
      </c>
      <c r="M20" s="711" t="e">
        <v>#N/A</v>
      </c>
      <c r="N20" s="711" t="e">
        <v>#N/A</v>
      </c>
      <c r="O20" s="571" t="s">
        <v>930</v>
      </c>
      <c r="P20" s="724">
        <v>14181.82</v>
      </c>
      <c r="Q20" s="711">
        <v>18702984</v>
      </c>
      <c r="R20" s="571" t="s">
        <v>930</v>
      </c>
      <c r="S20" s="724">
        <f t="shared" si="0"/>
        <v>14818.181818181816</v>
      </c>
      <c r="T20" s="711" t="e">
        <f>VLOOKUP(D20,'[164]DA 95'!$B$20:$N$31,13,0)</f>
        <v>#N/A</v>
      </c>
      <c r="U20" s="573" t="s">
        <v>1352</v>
      </c>
    </row>
    <row r="21" spans="1:21" s="574" customFormat="1" ht="26" customHeight="1">
      <c r="A21" s="791" t="s">
        <v>318</v>
      </c>
      <c r="B21" s="577" t="str">
        <f>VLOOKUP(A21,'25-VPI-I-095'!L:N,3,0)</f>
        <v>PL30X2000X6000</v>
      </c>
      <c r="C21" s="709" t="s">
        <v>1338</v>
      </c>
      <c r="D21" s="673" t="str">
        <f>VLOOKUP(A21,'25-VPI-I-095'!L:R,4,0)</f>
        <v>A572-GR50</v>
      </c>
      <c r="E21" s="570" t="s">
        <v>275</v>
      </c>
      <c r="F21" s="579">
        <v>12</v>
      </c>
      <c r="G21" s="710">
        <f>VLOOKUP(A21,'25-VPI-I-095'!L19:DF328,89,0)</f>
        <v>0</v>
      </c>
      <c r="H21" s="570" t="s">
        <v>416</v>
      </c>
      <c r="I21" s="570" t="s">
        <v>416</v>
      </c>
      <c r="J21" s="570" t="s">
        <v>416</v>
      </c>
      <c r="K21" s="570" t="s">
        <v>416</v>
      </c>
      <c r="L21" s="571" t="s">
        <v>972</v>
      </c>
      <c r="M21" s="711" t="e">
        <v>#N/A</v>
      </c>
      <c r="N21" s="711" t="e">
        <v>#N/A</v>
      </c>
      <c r="O21" s="571" t="s">
        <v>930</v>
      </c>
      <c r="P21" s="724">
        <v>14772.73</v>
      </c>
      <c r="Q21" s="711">
        <v>41747735</v>
      </c>
      <c r="R21" s="571" t="s">
        <v>930</v>
      </c>
      <c r="S21" s="724">
        <f t="shared" si="0"/>
        <v>14818.181818181816</v>
      </c>
      <c r="T21" s="711" t="e">
        <f>VLOOKUP(D21,'[164]DA 95'!$B$20:$N$31,13,0)</f>
        <v>#N/A</v>
      </c>
      <c r="U21" s="573" t="s">
        <v>1352</v>
      </c>
    </row>
    <row r="22" spans="1:21" s="574" customFormat="1" ht="26" customHeight="1">
      <c r="A22" s="791" t="s">
        <v>449</v>
      </c>
      <c r="B22" s="577" t="str">
        <f>VLOOKUP(A22,'25-VPI-I-095'!L:N,3,0)</f>
        <v>PL3X1500X6000</v>
      </c>
      <c r="C22" s="709" t="s">
        <v>1339</v>
      </c>
      <c r="D22" s="673" t="str">
        <f>VLOOKUP(A22,'25-VPI-I-095'!L:R,4,0)</f>
        <v>SS400</v>
      </c>
      <c r="E22" s="570" t="s">
        <v>41</v>
      </c>
      <c r="F22" s="579">
        <v>54</v>
      </c>
      <c r="G22" s="710">
        <f>VLOOKUP(A22,'25-VPI-I-095'!L20:DF334,89,0)</f>
        <v>0</v>
      </c>
      <c r="H22" s="570" t="s">
        <v>416</v>
      </c>
      <c r="I22" s="570" t="s">
        <v>416</v>
      </c>
      <c r="J22" s="570" t="s">
        <v>416</v>
      </c>
      <c r="K22" s="570" t="s">
        <v>416</v>
      </c>
      <c r="L22" s="571" t="s">
        <v>972</v>
      </c>
      <c r="M22" s="711" t="e">
        <v>#N/A</v>
      </c>
      <c r="N22" s="711" t="e">
        <v>#N/A</v>
      </c>
      <c r="O22" s="571" t="s">
        <v>930</v>
      </c>
      <c r="P22" s="724">
        <v>14136.36</v>
      </c>
      <c r="Q22" s="711">
        <v>17977209</v>
      </c>
      <c r="R22" s="571" t="s">
        <v>972</v>
      </c>
      <c r="S22" s="724" t="e">
        <v>#N/A</v>
      </c>
      <c r="T22" s="711" t="e">
        <f>VLOOKUP(D22,'[164]DA 95'!$B$20:$N$31,13,0)</f>
        <v>#N/A</v>
      </c>
      <c r="U22" s="573" t="s">
        <v>1352</v>
      </c>
    </row>
    <row r="23" spans="1:21" s="574" customFormat="1" ht="26" customHeight="1">
      <c r="A23" s="791" t="s">
        <v>997</v>
      </c>
      <c r="B23" s="577" t="str">
        <f>VLOOKUP(A23,'25-VPI-I-095'!L:N,3,0)</f>
        <v>PL14X2000X12000</v>
      </c>
      <c r="C23" s="709" t="s">
        <v>1336</v>
      </c>
      <c r="D23" s="673" t="str">
        <f>VLOOKUP(A23,'25-VPI-I-095'!L:R,4,0)</f>
        <v>SS400</v>
      </c>
      <c r="E23" s="570" t="s">
        <v>41</v>
      </c>
      <c r="F23" s="579">
        <v>24</v>
      </c>
      <c r="G23" s="710">
        <f>VLOOKUP(A23,'25-VPI-I-095'!L21:DF335,89,0)</f>
        <v>0</v>
      </c>
      <c r="H23" s="570" t="s">
        <v>416</v>
      </c>
      <c r="I23" s="570" t="s">
        <v>416</v>
      </c>
      <c r="J23" s="570" t="s">
        <v>416</v>
      </c>
      <c r="K23" s="570" t="s">
        <v>416</v>
      </c>
      <c r="L23" s="571" t="s">
        <v>972</v>
      </c>
      <c r="M23" s="711" t="e">
        <v>#N/A</v>
      </c>
      <c r="N23" s="711" t="e">
        <v>#N/A</v>
      </c>
      <c r="O23" s="571" t="s">
        <v>930</v>
      </c>
      <c r="P23" s="724">
        <v>13909.09</v>
      </c>
      <c r="Q23" s="711">
        <v>36686616</v>
      </c>
      <c r="R23" s="571" t="s">
        <v>972</v>
      </c>
      <c r="S23" s="724" t="e">
        <v>#N/A</v>
      </c>
      <c r="T23" s="711" t="e">
        <f>VLOOKUP(D23,'[164]DA 95'!$B$20:$N$31,13,0)</f>
        <v>#N/A</v>
      </c>
      <c r="U23" s="573" t="s">
        <v>1352</v>
      </c>
    </row>
    <row r="24" spans="1:21" s="574" customFormat="1" ht="26" customHeight="1">
      <c r="A24" s="791" t="s">
        <v>998</v>
      </c>
      <c r="B24" s="577" t="str">
        <f>VLOOKUP(A24,'25-VPI-I-095'!L:N,3,0)</f>
        <v>PL8X2000X6000</v>
      </c>
      <c r="C24" s="709" t="s">
        <v>1340</v>
      </c>
      <c r="D24" s="673" t="str">
        <f>VLOOKUP(A24,'25-VPI-I-095'!L:R,4,0)</f>
        <v>SS400</v>
      </c>
      <c r="E24" s="570" t="s">
        <v>41</v>
      </c>
      <c r="F24" s="579">
        <v>12</v>
      </c>
      <c r="G24" s="710">
        <f>VLOOKUP(A24,'25-VPI-I-095'!L22:DF337,89,0)</f>
        <v>0</v>
      </c>
      <c r="H24" s="570" t="s">
        <v>416</v>
      </c>
      <c r="I24" s="570" t="s">
        <v>416</v>
      </c>
      <c r="J24" s="570" t="s">
        <v>416</v>
      </c>
      <c r="K24" s="570" t="s">
        <v>416</v>
      </c>
      <c r="L24" s="571" t="s">
        <v>972</v>
      </c>
      <c r="M24" s="711" t="e">
        <v>#N/A</v>
      </c>
      <c r="N24" s="711" t="e">
        <v>#N/A</v>
      </c>
      <c r="O24" s="571" t="s">
        <v>930</v>
      </c>
      <c r="P24" s="724">
        <v>13590.91</v>
      </c>
      <c r="Q24" s="711">
        <v>10242110</v>
      </c>
      <c r="R24" s="571" t="s">
        <v>930</v>
      </c>
      <c r="S24" s="724">
        <v>14090.90909090909</v>
      </c>
      <c r="T24" s="711" t="e">
        <f>VLOOKUP(D24,'[164]DA 95'!$B$20:$N$31,13,0)</f>
        <v>#N/A</v>
      </c>
      <c r="U24" s="573" t="s">
        <v>1352</v>
      </c>
    </row>
    <row r="25" spans="1:21" s="574" customFormat="1" ht="26" customHeight="1">
      <c r="A25" s="791" t="s">
        <v>1208</v>
      </c>
      <c r="B25" s="577" t="str">
        <f>VLOOKUP(A25,'25-VPI-I-095'!L:N,3,0)</f>
        <v>CPL6X1500X6000</v>
      </c>
      <c r="C25" s="709" t="s">
        <v>1341</v>
      </c>
      <c r="D25" s="673" t="str">
        <f>VLOOKUP(A25,'25-VPI-I-095'!L:R,4,0)</f>
        <v>SS400</v>
      </c>
      <c r="E25" s="570" t="s">
        <v>1349</v>
      </c>
      <c r="F25" s="579">
        <v>9</v>
      </c>
      <c r="G25" s="710">
        <f>VLOOKUP(A25,'25-VPI-I-095'!L23:DF341,89,0)</f>
        <v>0</v>
      </c>
      <c r="H25" s="570" t="s">
        <v>416</v>
      </c>
      <c r="I25" s="570" t="s">
        <v>416</v>
      </c>
      <c r="J25" s="570" t="s">
        <v>416</v>
      </c>
      <c r="K25" s="570" t="s">
        <v>416</v>
      </c>
      <c r="L25" s="571" t="s">
        <v>972</v>
      </c>
      <c r="M25" s="711" t="e">
        <v>#N/A</v>
      </c>
      <c r="N25" s="711" t="e">
        <v>#N/A</v>
      </c>
      <c r="O25" s="571" t="s">
        <v>930</v>
      </c>
      <c r="P25" s="724">
        <v>13590.91</v>
      </c>
      <c r="Q25" s="711">
        <v>6128141</v>
      </c>
      <c r="R25" s="571" t="s">
        <v>930</v>
      </c>
      <c r="S25" s="724">
        <v>14090.90909090909</v>
      </c>
      <c r="T25" s="711" t="e">
        <f>VLOOKUP(D25,'[164]DA 95'!$B$20:$N$31,13,0)</f>
        <v>#N/A</v>
      </c>
      <c r="U25" s="573" t="s">
        <v>1352</v>
      </c>
    </row>
    <row r="26" spans="1:21" s="574" customFormat="1" ht="26" customHeight="1">
      <c r="A26" s="791" t="s">
        <v>303</v>
      </c>
      <c r="B26" s="577" t="str">
        <f>VLOOKUP(A26,'25-VPI-I-095'!L:N,3,0)</f>
        <v>L50X50X6-6000L</v>
      </c>
      <c r="C26" s="709" t="s">
        <v>1342</v>
      </c>
      <c r="D26" s="673" t="str">
        <f>VLOOKUP(A26,'25-VPI-I-095'!L:R,4,0)</f>
        <v>SS400</v>
      </c>
      <c r="E26" s="570" t="s">
        <v>41</v>
      </c>
      <c r="F26" s="579">
        <v>108</v>
      </c>
      <c r="G26" s="710">
        <f>VLOOKUP(A26,'25-VPI-I-095'!L24:DF342,89,0)</f>
        <v>0</v>
      </c>
      <c r="H26" s="570" t="s">
        <v>416</v>
      </c>
      <c r="I26" s="570" t="s">
        <v>416</v>
      </c>
      <c r="J26" s="570" t="s">
        <v>416</v>
      </c>
      <c r="K26" s="570" t="s">
        <v>416</v>
      </c>
      <c r="L26" s="571" t="s">
        <v>972</v>
      </c>
      <c r="M26" s="711" t="e">
        <v>#N/A</v>
      </c>
      <c r="N26" s="711" t="e">
        <v>#N/A</v>
      </c>
      <c r="O26" s="571" t="s">
        <v>930</v>
      </c>
      <c r="P26" s="724">
        <v>14090.91</v>
      </c>
      <c r="Q26" s="711">
        <v>6741655</v>
      </c>
      <c r="R26" s="571" t="s">
        <v>930</v>
      </c>
      <c r="S26" s="724">
        <v>14090.91</v>
      </c>
      <c r="T26" s="711" t="e">
        <f>VLOOKUP(D26,'[164]DA 95'!$B$20:$N$31,13,0)</f>
        <v>#N/A</v>
      </c>
      <c r="U26" s="573" t="s">
        <v>1352</v>
      </c>
    </row>
    <row r="27" spans="1:21" s="574" customFormat="1" ht="26" customHeight="1">
      <c r="A27" s="791" t="s">
        <v>455</v>
      </c>
      <c r="B27" s="577" t="str">
        <f>VLOOKUP(A27,'25-VPI-I-095'!L:N,3,0)</f>
        <v>RB13-6000L</v>
      </c>
      <c r="C27" s="709" t="s">
        <v>1343</v>
      </c>
      <c r="D27" s="673" t="str">
        <f>VLOOKUP(A27,'25-VPI-I-095'!L:R,4,0)</f>
        <v>SS400</v>
      </c>
      <c r="E27" s="570" t="s">
        <v>1350</v>
      </c>
      <c r="F27" s="579">
        <v>30</v>
      </c>
      <c r="G27" s="710">
        <f>VLOOKUP(A27,'25-VPI-I-095'!L25:DF343,89,0)</f>
        <v>0</v>
      </c>
      <c r="H27" s="570" t="s">
        <v>416</v>
      </c>
      <c r="I27" s="570" t="s">
        <v>416</v>
      </c>
      <c r="J27" s="570" t="s">
        <v>416</v>
      </c>
      <c r="K27" s="570" t="s">
        <v>416</v>
      </c>
      <c r="L27" s="571" t="s">
        <v>972</v>
      </c>
      <c r="M27" s="711" t="e">
        <v>#N/A</v>
      </c>
      <c r="N27" s="711" t="e">
        <v>#N/A</v>
      </c>
      <c r="O27" s="571" t="s">
        <v>930</v>
      </c>
      <c r="P27" s="724">
        <v>15272.73</v>
      </c>
      <c r="Q27" s="711">
        <v>553636</v>
      </c>
      <c r="R27" s="571" t="s">
        <v>972</v>
      </c>
      <c r="S27" s="724" t="e">
        <v>#N/A</v>
      </c>
      <c r="T27" s="711" t="e">
        <f>VLOOKUP(D27,'[164]DA 95'!$B$20:$N$31,13,0)</f>
        <v>#N/A</v>
      </c>
      <c r="U27" s="573" t="s">
        <v>1352</v>
      </c>
    </row>
    <row r="28" spans="1:21" s="574" customFormat="1" ht="26" customHeight="1">
      <c r="A28" s="791" t="s">
        <v>456</v>
      </c>
      <c r="B28" s="577" t="str">
        <f>VLOOKUP(A28,'25-VPI-I-095'!L:N,3,0)</f>
        <v>RB19-6000L</v>
      </c>
      <c r="C28" s="709" t="s">
        <v>1344</v>
      </c>
      <c r="D28" s="673" t="str">
        <f>VLOOKUP(A28,'25-VPI-I-095'!L:R,4,0)</f>
        <v>SS400</v>
      </c>
      <c r="E28" s="570" t="s">
        <v>1350</v>
      </c>
      <c r="F28" s="579">
        <v>24</v>
      </c>
      <c r="G28" s="710">
        <f>VLOOKUP(A28,'25-VPI-I-095'!L26:DF344,89,0)</f>
        <v>0</v>
      </c>
      <c r="H28" s="570" t="s">
        <v>416</v>
      </c>
      <c r="I28" s="570" t="s">
        <v>416</v>
      </c>
      <c r="J28" s="570" t="s">
        <v>416</v>
      </c>
      <c r="K28" s="570" t="s">
        <v>416</v>
      </c>
      <c r="L28" s="571" t="s">
        <v>972</v>
      </c>
      <c r="M28" s="711" t="e">
        <v>#N/A</v>
      </c>
      <c r="N28" s="711" t="e">
        <v>#N/A</v>
      </c>
      <c r="O28" s="571" t="s">
        <v>930</v>
      </c>
      <c r="P28" s="724">
        <v>15272.73</v>
      </c>
      <c r="Q28" s="711">
        <v>903840</v>
      </c>
      <c r="R28" s="571" t="s">
        <v>972</v>
      </c>
      <c r="S28" s="724" t="e">
        <v>#N/A</v>
      </c>
      <c r="T28" s="711" t="e">
        <f>VLOOKUP(D28,'[164]DA 95'!$B$20:$N$31,13,0)</f>
        <v>#N/A</v>
      </c>
      <c r="U28" s="573" t="s">
        <v>1352</v>
      </c>
    </row>
    <row r="29" spans="1:21" s="574" customFormat="1" ht="26" customHeight="1">
      <c r="A29" s="791" t="s">
        <v>457</v>
      </c>
      <c r="B29" s="577" t="str">
        <f>VLOOKUP(A29,'25-VPI-I-095'!L:N,3,0)</f>
        <v>RB38-6000L</v>
      </c>
      <c r="C29" s="709" t="s">
        <v>1345</v>
      </c>
      <c r="D29" s="673" t="str">
        <f>VLOOKUP(A29,'25-VPI-I-095'!L:R,4,0)</f>
        <v>SS400</v>
      </c>
      <c r="E29" s="570" t="s">
        <v>908</v>
      </c>
      <c r="F29" s="579">
        <v>42</v>
      </c>
      <c r="G29" s="710">
        <f>VLOOKUP(A29,'25-VPI-I-095'!L27:DF345,89,0)</f>
        <v>0</v>
      </c>
      <c r="H29" s="570" t="s">
        <v>416</v>
      </c>
      <c r="I29" s="570" t="s">
        <v>416</v>
      </c>
      <c r="J29" s="570" t="s">
        <v>416</v>
      </c>
      <c r="K29" s="570" t="s">
        <v>416</v>
      </c>
      <c r="L29" s="571" t="s">
        <v>972</v>
      </c>
      <c r="M29" s="711" t="e">
        <v>#N/A</v>
      </c>
      <c r="N29" s="711" t="e">
        <v>#N/A</v>
      </c>
      <c r="O29" s="571" t="s">
        <v>930</v>
      </c>
      <c r="P29" s="724">
        <v>15272.73</v>
      </c>
      <c r="Q29" s="711">
        <v>5710321</v>
      </c>
      <c r="R29" s="571" t="s">
        <v>972</v>
      </c>
      <c r="S29" s="724" t="e">
        <v>#N/A</v>
      </c>
      <c r="T29" s="711" t="e">
        <f>VLOOKUP(D29,'[164]DA 95'!$B$20:$N$31,13,0)</f>
        <v>#N/A</v>
      </c>
      <c r="U29" s="573" t="s">
        <v>1352</v>
      </c>
    </row>
    <row r="30" spans="1:21" s="574" customFormat="1" ht="26" customHeight="1">
      <c r="A30" s="791" t="s">
        <v>1000</v>
      </c>
      <c r="B30" s="577" t="str">
        <f>VLOOKUP(A30,'25-VPI-I-095'!L:N,3,0)</f>
        <v>RB44-6000L</v>
      </c>
      <c r="C30" s="709" t="s">
        <v>1346</v>
      </c>
      <c r="D30" s="673" t="str">
        <f>VLOOKUP(A30,'25-VPI-I-095'!L:R,4,0)</f>
        <v>SS400</v>
      </c>
      <c r="E30" s="570" t="s">
        <v>908</v>
      </c>
      <c r="F30" s="579">
        <v>6</v>
      </c>
      <c r="G30" s="710">
        <f>VLOOKUP(A30,'25-VPI-I-095'!L33:DF350,89,0)</f>
        <v>0</v>
      </c>
      <c r="H30" s="570" t="s">
        <v>416</v>
      </c>
      <c r="I30" s="570" t="s">
        <v>416</v>
      </c>
      <c r="J30" s="570" t="s">
        <v>416</v>
      </c>
      <c r="K30" s="570" t="s">
        <v>416</v>
      </c>
      <c r="L30" s="571" t="s">
        <v>972</v>
      </c>
      <c r="M30" s="711" t="e">
        <v>#N/A</v>
      </c>
      <c r="N30" s="711" t="e">
        <v>#N/A</v>
      </c>
      <c r="O30" s="571" t="s">
        <v>930</v>
      </c>
      <c r="P30" s="724">
        <v>15272.73</v>
      </c>
      <c r="Q30" s="711">
        <v>1093680</v>
      </c>
      <c r="R30" s="571" t="s">
        <v>972</v>
      </c>
      <c r="S30" s="724" t="e">
        <v>#N/A</v>
      </c>
      <c r="T30" s="711" t="e">
        <f>VLOOKUP(D30,'[164]DA 95'!$B$20:$N$31,13,0)</f>
        <v>#N/A</v>
      </c>
      <c r="U30" s="573" t="s">
        <v>1352</v>
      </c>
    </row>
    <row r="31" spans="1:21" s="517" customFormat="1" ht="33" customHeight="1">
      <c r="A31" s="525"/>
      <c r="B31" s="526" t="s">
        <v>932</v>
      </c>
      <c r="C31" s="527"/>
      <c r="D31" s="525"/>
      <c r="E31" s="525"/>
      <c r="F31" s="525"/>
      <c r="G31" s="525"/>
      <c r="H31" s="525"/>
      <c r="I31" s="524"/>
      <c r="J31" s="524"/>
      <c r="K31" s="524"/>
      <c r="L31" s="524"/>
      <c r="M31" s="585">
        <v>2</v>
      </c>
      <c r="N31" s="538"/>
      <c r="O31" s="538"/>
      <c r="P31" s="538">
        <v>1</v>
      </c>
      <c r="Q31" s="538"/>
      <c r="R31" s="538"/>
      <c r="S31" s="538">
        <v>3</v>
      </c>
      <c r="T31" s="538"/>
      <c r="U31" s="524"/>
    </row>
    <row r="32" spans="1:21" ht="31" customHeight="1">
      <c r="A32" s="2204" t="s">
        <v>1151</v>
      </c>
      <c r="B32" s="2204"/>
      <c r="C32" s="2204"/>
      <c r="D32" s="2204"/>
      <c r="E32" s="2204"/>
      <c r="F32" s="2204"/>
      <c r="G32" s="2204"/>
      <c r="H32" s="2204"/>
      <c r="I32" s="2204"/>
      <c r="J32" s="2204"/>
      <c r="K32" s="2204"/>
      <c r="L32" s="2204"/>
      <c r="M32" s="2204"/>
      <c r="N32" s="2204"/>
      <c r="O32" s="2204"/>
      <c r="P32" s="549"/>
    </row>
    <row r="33" spans="1:21" s="598" customFormat="1" ht="55.25" customHeight="1">
      <c r="A33" s="2214" t="s">
        <v>1094</v>
      </c>
      <c r="B33" s="2214"/>
      <c r="F33" s="2214" t="s">
        <v>1102</v>
      </c>
      <c r="G33" s="2214"/>
      <c r="H33" s="2214"/>
      <c r="I33" s="2214"/>
      <c r="N33" s="2215" t="s">
        <v>935</v>
      </c>
      <c r="O33" s="2215"/>
      <c r="P33" s="2215"/>
      <c r="Q33" s="2215"/>
      <c r="R33" s="2215"/>
      <c r="S33" s="2215"/>
      <c r="T33" s="2215"/>
      <c r="U33" s="2215"/>
    </row>
    <row r="34" spans="1:21" s="603" customFormat="1" ht="31.5" customHeight="1">
      <c r="A34" s="600"/>
      <c r="B34" s="601"/>
      <c r="C34" s="601"/>
      <c r="D34" s="602"/>
      <c r="E34" s="602"/>
      <c r="N34" s="2212" t="s">
        <v>947</v>
      </c>
      <c r="O34" s="2212"/>
      <c r="P34" s="2212"/>
      <c r="Q34" s="2213" t="s">
        <v>948</v>
      </c>
      <c r="R34" s="2213"/>
      <c r="S34" s="604"/>
      <c r="T34" s="2212" t="s">
        <v>936</v>
      </c>
      <c r="U34" s="2212"/>
    </row>
    <row r="35" spans="1:21" s="598" customFormat="1" ht="18">
      <c r="A35" s="599"/>
      <c r="M35" s="599"/>
    </row>
    <row r="37" spans="1:21">
      <c r="N37" s="549"/>
    </row>
    <row r="38" spans="1:21">
      <c r="N38" s="549"/>
    </row>
  </sheetData>
  <autoFilter ref="C9:C34" xr:uid="{E34FA9C1-5FBB-41BF-9809-339224C01A98}"/>
  <mergeCells count="30">
    <mergeCell ref="N34:P34"/>
    <mergeCell ref="Q34:R34"/>
    <mergeCell ref="T34:U34"/>
    <mergeCell ref="L9:N9"/>
    <mergeCell ref="O9:Q9"/>
    <mergeCell ref="R9:T9"/>
    <mergeCell ref="A33:B33"/>
    <mergeCell ref="F33:I33"/>
    <mergeCell ref="N33:U33"/>
    <mergeCell ref="A32:O32"/>
    <mergeCell ref="G19:G20"/>
    <mergeCell ref="E9:E10"/>
    <mergeCell ref="R8:T8"/>
    <mergeCell ref="U8:U10"/>
    <mergeCell ref="A9:A10"/>
    <mergeCell ref="B9:B10"/>
    <mergeCell ref="C9:C10"/>
    <mergeCell ref="D9:D10"/>
    <mergeCell ref="F9:F10"/>
    <mergeCell ref="G9:G10"/>
    <mergeCell ref="H9:H10"/>
    <mergeCell ref="I9:I10"/>
    <mergeCell ref="O8:Q8"/>
    <mergeCell ref="J9:J10"/>
    <mergeCell ref="K9:K10"/>
    <mergeCell ref="A1:M1"/>
    <mergeCell ref="B5:L6"/>
    <mergeCell ref="C8:F8"/>
    <mergeCell ref="H8:J8"/>
    <mergeCell ref="L8:N8"/>
  </mergeCells>
  <conditionalFormatting sqref="A12:A30">
    <cfRule type="duplicateValues" dxfId="1680" priority="1"/>
  </conditionalFormatting>
  <pageMargins left="0.17" right="0.17" top="0.3" bottom="0.17" header="0.17" footer="0.17"/>
  <pageSetup paperSize="8" scale="63" fitToHeight="1111" orientation="landscape" r:id="rId1"/>
  <drawing r:id="rId2"/>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75075-B765-4577-AD3D-0616FC6F7420}">
  <sheetPr>
    <pageSetUpPr fitToPage="1"/>
  </sheetPr>
  <dimension ref="A1:T30"/>
  <sheetViews>
    <sheetView view="pageBreakPreview" topLeftCell="A9" zoomScale="55" zoomScaleNormal="70" zoomScaleSheetLayoutView="55" workbookViewId="0">
      <selection activeCell="M12" sqref="M12:M22"/>
    </sheetView>
  </sheetViews>
  <sheetFormatPr defaultColWidth="18.5" defaultRowHeight="13"/>
  <cols>
    <col min="1" max="1" width="18.5" style="516"/>
    <col min="2" max="2" width="33.19921875" style="504" customWidth="1"/>
    <col min="3" max="3" width="30.5" style="504" customWidth="1"/>
    <col min="4" max="4" width="13.59765625" style="504" customWidth="1"/>
    <col min="5" max="5" width="11.3984375" style="504" customWidth="1"/>
    <col min="6" max="6" width="14.69921875" style="504" customWidth="1"/>
    <col min="7" max="7" width="13.3984375" style="504" customWidth="1"/>
    <col min="8" max="8" width="14" style="504" customWidth="1"/>
    <col min="9" max="9" width="19.59765625" style="504" customWidth="1"/>
    <col min="10" max="10" width="18.5" style="504"/>
    <col min="11" max="11" width="9.59765625" style="504" customWidth="1"/>
    <col min="12" max="12" width="14.796875" style="516" customWidth="1"/>
    <col min="13" max="13" width="22.5" style="504" customWidth="1"/>
    <col min="14" max="14" width="12.5" style="504" customWidth="1"/>
    <col min="15" max="15" width="13" style="504" customWidth="1"/>
    <col min="16" max="16" width="11.796875" style="504" customWidth="1"/>
    <col min="17" max="17" width="11" style="504" customWidth="1"/>
    <col min="18" max="18" width="15.09765625" style="504" customWidth="1"/>
    <col min="19" max="19" width="12.296875" style="504" customWidth="1"/>
    <col min="20" max="16384" width="18.5" style="504"/>
  </cols>
  <sheetData>
    <row r="1" spans="1:20" ht="51.65" customHeight="1">
      <c r="A1" s="2202" t="s">
        <v>910</v>
      </c>
      <c r="B1" s="2202"/>
      <c r="C1" s="2202"/>
      <c r="D1" s="2202"/>
      <c r="E1" s="2202"/>
      <c r="F1" s="2202"/>
      <c r="G1" s="2202"/>
      <c r="H1" s="2202"/>
      <c r="I1" s="2202"/>
      <c r="J1" s="2202"/>
      <c r="K1" s="2202"/>
      <c r="L1" s="2202"/>
      <c r="M1" s="503"/>
      <c r="N1" s="503"/>
      <c r="O1" s="503"/>
      <c r="P1" s="503"/>
      <c r="Q1" s="503"/>
      <c r="R1" s="503"/>
      <c r="S1" s="503"/>
    </row>
    <row r="3" spans="1:20" ht="26" customHeight="1">
      <c r="A3" s="505" t="s">
        <v>911</v>
      </c>
      <c r="B3" s="670" t="s">
        <v>937</v>
      </c>
      <c r="C3" s="507"/>
      <c r="D3" s="507"/>
      <c r="E3" s="507"/>
      <c r="F3" s="507"/>
      <c r="G3" s="507"/>
      <c r="H3" s="508"/>
      <c r="I3" s="508"/>
      <c r="J3" s="508"/>
      <c r="K3" s="508"/>
      <c r="L3" s="581"/>
      <c r="M3" s="508"/>
      <c r="N3" s="508"/>
      <c r="O3" s="508"/>
      <c r="P3" s="508"/>
      <c r="Q3" s="508"/>
      <c r="R3" s="508"/>
      <c r="S3" s="508"/>
      <c r="T3" s="509"/>
    </row>
    <row r="4" spans="1:20" ht="15" customHeight="1">
      <c r="A4" s="510" t="s">
        <v>912</v>
      </c>
      <c r="B4" s="511"/>
      <c r="C4" s="512"/>
      <c r="D4" s="512"/>
      <c r="E4" s="512"/>
      <c r="F4" s="512"/>
      <c r="G4" s="512"/>
      <c r="H4" s="513"/>
      <c r="I4" s="513"/>
      <c r="J4" s="513"/>
      <c r="K4" s="513"/>
      <c r="L4" s="582"/>
      <c r="M4" s="513"/>
      <c r="N4" s="513"/>
      <c r="O4" s="513"/>
      <c r="P4" s="513"/>
      <c r="Q4" s="513"/>
      <c r="R4" s="513"/>
      <c r="S4" s="513"/>
      <c r="T4" s="514"/>
    </row>
    <row r="5" spans="1:20" ht="15" customHeight="1">
      <c r="A5" s="505" t="s">
        <v>913</v>
      </c>
      <c r="B5" s="2203" t="s">
        <v>1265</v>
      </c>
      <c r="C5" s="2204"/>
      <c r="D5" s="2204"/>
      <c r="E5" s="2204"/>
      <c r="F5" s="2204"/>
      <c r="G5" s="2204"/>
      <c r="H5" s="2204"/>
      <c r="I5" s="2204"/>
      <c r="J5" s="2204"/>
      <c r="K5" s="2204"/>
      <c r="L5" s="581"/>
      <c r="T5" s="515"/>
    </row>
    <row r="6" spans="1:20" ht="15" customHeight="1">
      <c r="A6" s="510" t="s">
        <v>914</v>
      </c>
      <c r="B6" s="2205"/>
      <c r="C6" s="2206"/>
      <c r="D6" s="2206"/>
      <c r="E6" s="2206"/>
      <c r="F6" s="2206"/>
      <c r="G6" s="2206"/>
      <c r="H6" s="2206"/>
      <c r="I6" s="2206"/>
      <c r="J6" s="2206"/>
      <c r="K6" s="2206"/>
      <c r="L6" s="582"/>
      <c r="M6" s="513"/>
      <c r="N6" s="513"/>
      <c r="O6" s="513"/>
      <c r="P6" s="513"/>
      <c r="Q6" s="513"/>
      <c r="R6" s="513"/>
      <c r="S6" s="513"/>
      <c r="T6" s="514"/>
    </row>
    <row r="8" spans="1:20" ht="48" customHeight="1">
      <c r="A8" s="522" t="s">
        <v>823</v>
      </c>
      <c r="B8" s="522" t="s">
        <v>915</v>
      </c>
      <c r="C8" s="2207" t="s">
        <v>916</v>
      </c>
      <c r="D8" s="2207"/>
      <c r="E8" s="2207"/>
      <c r="F8" s="522"/>
      <c r="G8" s="2208" t="s">
        <v>871</v>
      </c>
      <c r="H8" s="2208"/>
      <c r="I8" s="2208"/>
      <c r="J8" s="560" t="s">
        <v>951</v>
      </c>
      <c r="K8" s="2207" t="s">
        <v>1148</v>
      </c>
      <c r="L8" s="2209"/>
      <c r="M8" s="2209"/>
      <c r="N8" s="2207" t="s">
        <v>1148</v>
      </c>
      <c r="O8" s="2209"/>
      <c r="P8" s="2209"/>
      <c r="Q8" s="2207" t="s">
        <v>1148</v>
      </c>
      <c r="R8" s="2209"/>
      <c r="S8" s="2209"/>
      <c r="T8" s="2207" t="s">
        <v>917</v>
      </c>
    </row>
    <row r="9" spans="1:20" ht="23" customHeight="1">
      <c r="A9" s="2210" t="s">
        <v>939</v>
      </c>
      <c r="B9" s="2210" t="s">
        <v>940</v>
      </c>
      <c r="C9" s="2210" t="s">
        <v>12</v>
      </c>
      <c r="D9" s="2210" t="s">
        <v>13</v>
      </c>
      <c r="E9" s="2210" t="s">
        <v>1263</v>
      </c>
      <c r="F9" s="2210" t="s">
        <v>1264</v>
      </c>
      <c r="G9" s="2211" t="s">
        <v>660</v>
      </c>
      <c r="H9" s="2211" t="s">
        <v>661</v>
      </c>
      <c r="I9" s="2211" t="s">
        <v>662</v>
      </c>
      <c r="J9" s="2211" t="s">
        <v>662</v>
      </c>
      <c r="K9" s="2209" t="s">
        <v>1147</v>
      </c>
      <c r="L9" s="2209"/>
      <c r="M9" s="2209"/>
      <c r="N9" s="2209" t="s">
        <v>43</v>
      </c>
      <c r="O9" s="2209"/>
      <c r="P9" s="2209"/>
      <c r="Q9" s="2209" t="s">
        <v>196</v>
      </c>
      <c r="R9" s="2209"/>
      <c r="S9" s="2209"/>
      <c r="T9" s="2207"/>
    </row>
    <row r="10" spans="1:20" ht="73" customHeight="1">
      <c r="A10" s="2210"/>
      <c r="B10" s="2210"/>
      <c r="C10" s="2210"/>
      <c r="D10" s="2210"/>
      <c r="E10" s="2210"/>
      <c r="F10" s="2210"/>
      <c r="G10" s="2211"/>
      <c r="H10" s="2211"/>
      <c r="I10" s="2211"/>
      <c r="J10" s="2211"/>
      <c r="K10" s="551" t="s">
        <v>945</v>
      </c>
      <c r="L10" s="551" t="s">
        <v>1149</v>
      </c>
      <c r="M10" s="551" t="s">
        <v>1100</v>
      </c>
      <c r="N10" s="551" t="s">
        <v>945</v>
      </c>
      <c r="O10" s="551" t="s">
        <v>1149</v>
      </c>
      <c r="P10" s="551" t="s">
        <v>1100</v>
      </c>
      <c r="Q10" s="551" t="s">
        <v>945</v>
      </c>
      <c r="R10" s="551" t="s">
        <v>1149</v>
      </c>
      <c r="S10" s="551" t="s">
        <v>1100</v>
      </c>
      <c r="T10" s="2207"/>
    </row>
    <row r="11" spans="1:20" s="521" customFormat="1" ht="26" customHeight="1">
      <c r="A11" s="550" t="s">
        <v>365</v>
      </c>
      <c r="B11" s="586" t="s">
        <v>132</v>
      </c>
      <c r="C11" s="590"/>
      <c r="D11" s="591"/>
      <c r="E11" s="590"/>
      <c r="F11" s="550"/>
      <c r="G11" s="592" t="s">
        <v>416</v>
      </c>
      <c r="H11" s="592" t="s">
        <v>416</v>
      </c>
      <c r="I11" s="559">
        <f>'DT03 (TM)'!G6</f>
        <v>57151444015.972847</v>
      </c>
      <c r="J11" s="559">
        <f>'Tổng hợp'!J19</f>
        <v>47616213135.280258</v>
      </c>
      <c r="K11" s="587"/>
      <c r="L11" s="587"/>
      <c r="M11" s="587">
        <f>SUM(M12:M22)</f>
        <v>350328560</v>
      </c>
      <c r="N11" s="587"/>
      <c r="O11" s="588"/>
      <c r="P11" s="587"/>
      <c r="Q11" s="587"/>
      <c r="R11" s="587"/>
      <c r="S11" s="587"/>
      <c r="T11" s="589">
        <f>I11-J11-P11-M11</f>
        <v>9184902320.6925888</v>
      </c>
    </row>
    <row r="12" spans="1:20" s="574" customFormat="1" ht="26" customHeight="1">
      <c r="A12" s="781" t="s">
        <v>185</v>
      </c>
      <c r="B12" s="577" t="str">
        <f>VLOOKUP(A12,'25-VPI-I-095'!L:N,3,0)</f>
        <v>L100X100X7-12000L</v>
      </c>
      <c r="C12" s="1118" t="s">
        <v>1542</v>
      </c>
      <c r="D12" s="673" t="str">
        <f>VLOOKUP(A12,'25-VPI-I-095'!L:R,4,0)</f>
        <v>SS400</v>
      </c>
      <c r="E12" s="579">
        <v>84</v>
      </c>
      <c r="F12" s="710">
        <f>VLOOKUP(A12,'25-VPI-I-095'!L6:DF319,87,0)</f>
        <v>0</v>
      </c>
      <c r="G12" s="570" t="s">
        <v>416</v>
      </c>
      <c r="H12" s="570" t="s">
        <v>416</v>
      </c>
      <c r="I12" s="570" t="s">
        <v>416</v>
      </c>
      <c r="J12" s="570" t="s">
        <v>416</v>
      </c>
      <c r="K12" s="571" t="s">
        <v>930</v>
      </c>
      <c r="L12" s="711">
        <v>13909.09</v>
      </c>
      <c r="M12" s="711">
        <v>12504272</v>
      </c>
      <c r="N12" s="571" t="s">
        <v>930</v>
      </c>
      <c r="O12" s="724">
        <v>14090.91</v>
      </c>
      <c r="P12" s="711" t="s">
        <v>1195</v>
      </c>
      <c r="Q12" s="571" t="s">
        <v>930</v>
      </c>
      <c r="R12" s="724">
        <v>14363.636363636362</v>
      </c>
      <c r="S12" s="711" t="e">
        <f>VLOOKUP(D12,'[164]DA 95'!$B$20:$N$31,13,0)</f>
        <v>#N/A</v>
      </c>
      <c r="T12" s="573" t="s">
        <v>1194</v>
      </c>
    </row>
    <row r="13" spans="1:20" s="574" customFormat="1" ht="26" customHeight="1">
      <c r="A13" s="781" t="s">
        <v>190</v>
      </c>
      <c r="B13" s="577" t="str">
        <f>VLOOKUP(A13,'25-VPI-I-095'!L:N,3,0)</f>
        <v>L90X90X6-12000L</v>
      </c>
      <c r="C13" s="1118" t="s">
        <v>1197</v>
      </c>
      <c r="D13" s="673" t="str">
        <f>VLOOKUP(A13,'25-VPI-I-095'!L:R,4,0)</f>
        <v>SS400</v>
      </c>
      <c r="E13" s="579">
        <v>24</v>
      </c>
      <c r="F13" s="710">
        <f>VLOOKUP(A13,'25-VPI-I-095'!L7:DF320,87,0)</f>
        <v>0</v>
      </c>
      <c r="G13" s="570" t="s">
        <v>416</v>
      </c>
      <c r="H13" s="570" t="s">
        <v>416</v>
      </c>
      <c r="I13" s="570" t="s">
        <v>416</v>
      </c>
      <c r="J13" s="570" t="s">
        <v>416</v>
      </c>
      <c r="K13" s="571" t="s">
        <v>930</v>
      </c>
      <c r="L13" s="711">
        <v>13909.09</v>
      </c>
      <c r="M13" s="711">
        <v>2767909</v>
      </c>
      <c r="N13" s="571" t="s">
        <v>930</v>
      </c>
      <c r="O13" s="724">
        <v>14090.91</v>
      </c>
      <c r="P13" s="711" t="s">
        <v>1195</v>
      </c>
      <c r="Q13" s="571" t="s">
        <v>930</v>
      </c>
      <c r="R13" s="724">
        <v>14545.454545454544</v>
      </c>
      <c r="S13" s="711" t="e">
        <f>VLOOKUP(D13,'[164]DA 95'!$B$20:$N$31,13,0)</f>
        <v>#N/A</v>
      </c>
      <c r="T13" s="573" t="s">
        <v>1194</v>
      </c>
    </row>
    <row r="14" spans="1:20" s="574" customFormat="1" ht="26" customHeight="1">
      <c r="A14" s="793" t="s">
        <v>205</v>
      </c>
      <c r="B14" s="577" t="str">
        <f>VLOOKUP(A14,'25-VPI-I-095'!L:N,3,0)</f>
        <v>C200X90X8X13.5-12000L</v>
      </c>
      <c r="C14" s="1118" t="s">
        <v>1198</v>
      </c>
      <c r="D14" s="673" t="str">
        <f>VLOOKUP(A14,'25-VPI-I-095'!L:R,4,0)</f>
        <v>SS400</v>
      </c>
      <c r="E14" s="579">
        <v>156</v>
      </c>
      <c r="F14" s="710">
        <f>VLOOKUP(A14,'25-VPI-I-095'!L8:DF321,87,0)</f>
        <v>0</v>
      </c>
      <c r="G14" s="570" t="s">
        <v>416</v>
      </c>
      <c r="H14" s="570" t="s">
        <v>416</v>
      </c>
      <c r="I14" s="570" t="s">
        <v>416</v>
      </c>
      <c r="J14" s="570" t="s">
        <v>416</v>
      </c>
      <c r="K14" s="571" t="s">
        <v>930</v>
      </c>
      <c r="L14" s="711">
        <v>17272.73</v>
      </c>
      <c r="M14" s="711">
        <v>81648195</v>
      </c>
      <c r="N14" s="571" t="s">
        <v>972</v>
      </c>
      <c r="O14" s="724" t="e">
        <v>#N/A</v>
      </c>
      <c r="P14" s="711" t="s">
        <v>1195</v>
      </c>
      <c r="Q14" s="571" t="s">
        <v>930</v>
      </c>
      <c r="R14" s="724">
        <v>17727.272727272724</v>
      </c>
      <c r="S14" s="711" t="e">
        <f>VLOOKUP(D14,'[164]DA 95'!$B$20:$N$31,13,0)</f>
        <v>#N/A</v>
      </c>
      <c r="T14" s="573" t="s">
        <v>1194</v>
      </c>
    </row>
    <row r="15" spans="1:20" s="574" customFormat="1" ht="26" customHeight="1">
      <c r="A15" s="189" t="s">
        <v>305</v>
      </c>
      <c r="B15" s="577" t="str">
        <f>VLOOKUP(A15,'25-VPI-I-095'!L:N,3,0)</f>
        <v>L100X100X10-12000L</v>
      </c>
      <c r="C15" s="1118" t="s">
        <v>1199</v>
      </c>
      <c r="D15" s="673" t="str">
        <f>VLOOKUP(A15,'25-VPI-I-095'!L:R,4,0)</f>
        <v>SS400</v>
      </c>
      <c r="E15" s="579">
        <v>264</v>
      </c>
      <c r="F15" s="710">
        <f>VLOOKUP(A15,'25-VPI-I-095'!L10:DF322,87,0)</f>
        <v>0</v>
      </c>
      <c r="G15" s="570" t="s">
        <v>416</v>
      </c>
      <c r="H15" s="570" t="s">
        <v>416</v>
      </c>
      <c r="I15" s="570" t="s">
        <v>416</v>
      </c>
      <c r="J15" s="570" t="s">
        <v>416</v>
      </c>
      <c r="K15" s="571" t="s">
        <v>930</v>
      </c>
      <c r="L15" s="711">
        <v>13909.09</v>
      </c>
      <c r="M15" s="711">
        <v>54718360</v>
      </c>
      <c r="N15" s="571" t="s">
        <v>930</v>
      </c>
      <c r="O15" s="724">
        <v>14090.91</v>
      </c>
      <c r="P15" s="711" t="s">
        <v>1195</v>
      </c>
      <c r="Q15" s="571" t="s">
        <v>930</v>
      </c>
      <c r="R15" s="724">
        <v>14363.636363636362</v>
      </c>
      <c r="S15" s="711" t="e">
        <f>VLOOKUP(D15,'[164]DA 95'!$B$20:$N$31,13,0)</f>
        <v>#N/A</v>
      </c>
      <c r="T15" s="573" t="s">
        <v>1194</v>
      </c>
    </row>
    <row r="16" spans="1:20" s="574" customFormat="1" ht="26" customHeight="1">
      <c r="A16" s="189" t="s">
        <v>322</v>
      </c>
      <c r="B16" s="577" t="str">
        <f>VLOOKUP(A16,'25-VPI-I-095'!L:N,3,0)</f>
        <v>L75x75x6-12000L</v>
      </c>
      <c r="C16" s="1118" t="s">
        <v>1200</v>
      </c>
      <c r="D16" s="673" t="str">
        <f>VLOOKUP(A16,'25-VPI-I-095'!L:R,4,0)</f>
        <v>SS400</v>
      </c>
      <c r="E16" s="579">
        <v>672</v>
      </c>
      <c r="F16" s="710">
        <f>VLOOKUP(A16,'25-VPI-I-095'!L11:DF323,87,0)</f>
        <v>0</v>
      </c>
      <c r="G16" s="570" t="s">
        <v>416</v>
      </c>
      <c r="H16" s="570" t="s">
        <v>416</v>
      </c>
      <c r="I16" s="570" t="s">
        <v>416</v>
      </c>
      <c r="J16" s="570" t="s">
        <v>416</v>
      </c>
      <c r="K16" s="571" t="s">
        <v>930</v>
      </c>
      <c r="L16" s="711">
        <v>13909.09</v>
      </c>
      <c r="M16" s="711">
        <v>64023541</v>
      </c>
      <c r="N16" s="571" t="s">
        <v>930</v>
      </c>
      <c r="O16" s="724">
        <v>14090.91</v>
      </c>
      <c r="P16" s="711" t="s">
        <v>1195</v>
      </c>
      <c r="Q16" s="571" t="s">
        <v>930</v>
      </c>
      <c r="R16" s="724">
        <v>14363.636363636362</v>
      </c>
      <c r="S16" s="711" t="e">
        <f>VLOOKUP(D16,'[164]DA 95'!$B$20:$N$31,13,0)</f>
        <v>#N/A</v>
      </c>
      <c r="T16" s="573" t="s">
        <v>1194</v>
      </c>
    </row>
    <row r="17" spans="1:20" s="574" customFormat="1" ht="26" customHeight="1">
      <c r="A17" s="180" t="s">
        <v>455</v>
      </c>
      <c r="B17" s="577" t="str">
        <f>VLOOKUP(A17,'25-VPI-I-095'!L:N,3,0)</f>
        <v>RB13-6000L</v>
      </c>
      <c r="C17" s="1118" t="s">
        <v>1543</v>
      </c>
      <c r="D17" s="673" t="str">
        <f>VLOOKUP(A17,'25-VPI-I-095'!L:R,4,0)</f>
        <v>SS400</v>
      </c>
      <c r="E17" s="579">
        <v>36</v>
      </c>
      <c r="F17" s="710">
        <f>VLOOKUP(A17,'25-VPI-I-095'!L12:DF324,87,0)</f>
        <v>0</v>
      </c>
      <c r="G17" s="570" t="s">
        <v>416</v>
      </c>
      <c r="H17" s="570" t="s">
        <v>416</v>
      </c>
      <c r="I17" s="570" t="s">
        <v>416</v>
      </c>
      <c r="J17" s="570" t="s">
        <v>416</v>
      </c>
      <c r="K17" s="571" t="s">
        <v>930</v>
      </c>
      <c r="L17" s="711">
        <v>14181.82</v>
      </c>
      <c r="M17" s="711">
        <v>609818</v>
      </c>
      <c r="N17" s="571" t="s">
        <v>930</v>
      </c>
      <c r="O17" s="724">
        <v>15272.73</v>
      </c>
      <c r="P17" s="711" t="s">
        <v>1195</v>
      </c>
      <c r="Q17" s="571" t="s">
        <v>972</v>
      </c>
      <c r="R17" s="724" t="e">
        <v>#N/A</v>
      </c>
      <c r="S17" s="711" t="e">
        <f>VLOOKUP(D17,'[164]DA 95'!$B$20:$N$31,13,0)</f>
        <v>#N/A</v>
      </c>
      <c r="T17" s="573" t="s">
        <v>1194</v>
      </c>
    </row>
    <row r="18" spans="1:20" s="574" customFormat="1" ht="26" customHeight="1">
      <c r="A18" s="180" t="s">
        <v>978</v>
      </c>
      <c r="B18" s="577" t="str">
        <f>VLOOKUP(A18,'25-VPI-I-095'!L:N,3,0)</f>
        <v>C250X90X9X13-12000L</v>
      </c>
      <c r="C18" s="1118" t="s">
        <v>1202</v>
      </c>
      <c r="D18" s="673" t="str">
        <f>VLOOKUP(A18,'25-VPI-I-095'!L:R,4,0)</f>
        <v>SS400</v>
      </c>
      <c r="E18" s="579">
        <v>96</v>
      </c>
      <c r="F18" s="710">
        <f>VLOOKUP(A18,'25-VPI-I-095'!L13:DF325,87,0)</f>
        <v>0</v>
      </c>
      <c r="G18" s="570" t="s">
        <v>416</v>
      </c>
      <c r="H18" s="570" t="s">
        <v>416</v>
      </c>
      <c r="I18" s="570" t="s">
        <v>416</v>
      </c>
      <c r="J18" s="570" t="s">
        <v>416</v>
      </c>
      <c r="K18" s="571" t="s">
        <v>930</v>
      </c>
      <c r="L18" s="711">
        <v>17272.73</v>
      </c>
      <c r="M18" s="711">
        <v>57380009</v>
      </c>
      <c r="N18" s="571" t="s">
        <v>972</v>
      </c>
      <c r="O18" s="724" t="e">
        <v>#N/A</v>
      </c>
      <c r="P18" s="711" t="s">
        <v>1195</v>
      </c>
      <c r="Q18" s="571" t="s">
        <v>930</v>
      </c>
      <c r="R18" s="724">
        <v>17727.272727272724</v>
      </c>
      <c r="S18" s="711" t="e">
        <f>VLOOKUP(D18,'[164]DA 95'!$B$20:$N$31,13,0)</f>
        <v>#N/A</v>
      </c>
      <c r="T18" s="573" t="s">
        <v>1194</v>
      </c>
    </row>
    <row r="19" spans="1:20" s="574" customFormat="1" ht="26" customHeight="1">
      <c r="A19" s="180" t="s">
        <v>987</v>
      </c>
      <c r="B19" s="577" t="str">
        <f>VLOOKUP(A19,'25-VPI-I-095'!L:N,3,0)</f>
        <v>C100X50X5X7.5-12000L</v>
      </c>
      <c r="C19" s="1118" t="s">
        <v>1544</v>
      </c>
      <c r="D19" s="673" t="str">
        <f>VLOOKUP(A19,'25-VPI-I-095'!L:R,4,0)</f>
        <v>SS400</v>
      </c>
      <c r="E19" s="579">
        <v>216</v>
      </c>
      <c r="F19" s="710">
        <f>VLOOKUP(A19,'25-VPI-I-095'!L14:DF326,87,0)</f>
        <v>0</v>
      </c>
      <c r="G19" s="570" t="s">
        <v>416</v>
      </c>
      <c r="H19" s="570" t="s">
        <v>416</v>
      </c>
      <c r="I19" s="570" t="s">
        <v>416</v>
      </c>
      <c r="J19" s="570" t="s">
        <v>416</v>
      </c>
      <c r="K19" s="571" t="s">
        <v>930</v>
      </c>
      <c r="L19" s="711">
        <v>17090.91</v>
      </c>
      <c r="M19" s="711">
        <v>34557820</v>
      </c>
      <c r="N19" s="571" t="s">
        <v>930</v>
      </c>
      <c r="O19" s="724">
        <v>17500</v>
      </c>
      <c r="P19" s="711" t="s">
        <v>1195</v>
      </c>
      <c r="Q19" s="571" t="s">
        <v>930</v>
      </c>
      <c r="R19" s="724">
        <v>17727.272727272724</v>
      </c>
      <c r="S19" s="711" t="e">
        <f>VLOOKUP(D19,'[164]DA 95'!$B$20:$N$31,13,0)</f>
        <v>#N/A</v>
      </c>
      <c r="T19" s="573" t="s">
        <v>1194</v>
      </c>
    </row>
    <row r="20" spans="1:20" s="574" customFormat="1" ht="26" customHeight="1">
      <c r="A20" s="180" t="s">
        <v>1457</v>
      </c>
      <c r="B20" s="577" t="str">
        <f>VLOOKUP(A20,'25-VPI-I-095'!L:N,3,0)</f>
        <v>L65X65X6-12000L</v>
      </c>
      <c r="C20" s="1118" t="s">
        <v>1545</v>
      </c>
      <c r="D20" s="673" t="str">
        <f>VLOOKUP(A20,'25-VPI-I-095'!L:R,4,0)</f>
        <v>SS400</v>
      </c>
      <c r="E20" s="579">
        <v>240</v>
      </c>
      <c r="F20" s="710">
        <f>VLOOKUP(A20,'25-VPI-I-095'!L15:DF327,87,0)</f>
        <v>0</v>
      </c>
      <c r="G20" s="570" t="s">
        <v>416</v>
      </c>
      <c r="H20" s="570" t="s">
        <v>416</v>
      </c>
      <c r="I20" s="570" t="s">
        <v>416</v>
      </c>
      <c r="J20" s="570" t="s">
        <v>416</v>
      </c>
      <c r="K20" s="571" t="s">
        <v>930</v>
      </c>
      <c r="L20" s="711">
        <v>13909.09</v>
      </c>
      <c r="M20" s="711">
        <v>19723090</v>
      </c>
      <c r="N20" s="571" t="s">
        <v>930</v>
      </c>
      <c r="O20" s="724">
        <v>14090.91</v>
      </c>
      <c r="P20" s="711" t="s">
        <v>1195</v>
      </c>
      <c r="Q20" s="571" t="s">
        <v>930</v>
      </c>
      <c r="R20" s="724">
        <v>14545.454545454544</v>
      </c>
      <c r="S20" s="711" t="e">
        <f>VLOOKUP(D20,'[164]DA 95'!$B$20:$N$31,13,0)</f>
        <v>#N/A</v>
      </c>
      <c r="T20" s="573" t="s">
        <v>1194</v>
      </c>
    </row>
    <row r="21" spans="1:20" s="574" customFormat="1" ht="26" customHeight="1">
      <c r="A21" s="781" t="s">
        <v>188</v>
      </c>
      <c r="B21" s="577" t="str">
        <f>VLOOKUP(A21,'25-VPI-I-095'!L:N,3,0)</f>
        <v>L120X120X8-12000L</v>
      </c>
      <c r="C21" s="1118" t="s">
        <v>1546</v>
      </c>
      <c r="D21" s="673" t="str">
        <f>VLOOKUP(A21,'25-VPI-I-095'!L:R,4,0)</f>
        <v>SS400</v>
      </c>
      <c r="E21" s="579">
        <v>96</v>
      </c>
      <c r="F21" s="710">
        <f>VLOOKUP(A21,'25-VPI-I-095'!L16:DF328,87,0)</f>
        <v>0</v>
      </c>
      <c r="G21" s="570" t="s">
        <v>416</v>
      </c>
      <c r="H21" s="570" t="s">
        <v>416</v>
      </c>
      <c r="I21" s="570" t="s">
        <v>416</v>
      </c>
      <c r="J21" s="570" t="s">
        <v>416</v>
      </c>
      <c r="K21" s="571" t="s">
        <v>930</v>
      </c>
      <c r="L21" s="711">
        <v>15000</v>
      </c>
      <c r="M21" s="711">
        <v>21165000</v>
      </c>
      <c r="N21" s="571" t="s">
        <v>930</v>
      </c>
      <c r="O21" s="724" t="e">
        <v>#N/A</v>
      </c>
      <c r="P21" s="711" t="s">
        <v>1195</v>
      </c>
      <c r="Q21" s="571" t="s">
        <v>930</v>
      </c>
      <c r="R21" s="724">
        <v>15636.363636363634</v>
      </c>
      <c r="S21" s="711" t="e">
        <f>VLOOKUP(D21,'[164]DA 95'!$B$20:$N$31,13,0)</f>
        <v>#N/A</v>
      </c>
      <c r="T21" s="573" t="s">
        <v>1194</v>
      </c>
    </row>
    <row r="22" spans="1:20" s="574" customFormat="1" ht="26" customHeight="1">
      <c r="A22" s="723" t="s">
        <v>172</v>
      </c>
      <c r="B22" s="577" t="str">
        <f>VLOOKUP(A22,'25-VPI-I-095'!L:N,3,0)</f>
        <v>C150X75X6.5X10-12000L</v>
      </c>
      <c r="C22" s="1118" t="s">
        <v>1547</v>
      </c>
      <c r="D22" s="673" t="str">
        <f>VLOOKUP(A22,'25-VPI-I-095'!L:R,4,0)</f>
        <v>SS400</v>
      </c>
      <c r="E22" s="579">
        <v>0</v>
      </c>
      <c r="F22" s="710">
        <f>VLOOKUP(A22,'25-VPI-I-095'!L17:DF329,87,0)</f>
        <v>0</v>
      </c>
      <c r="G22" s="570" t="s">
        <v>416</v>
      </c>
      <c r="H22" s="570" t="s">
        <v>416</v>
      </c>
      <c r="I22" s="570" t="s">
        <v>416</v>
      </c>
      <c r="J22" s="570" t="s">
        <v>416</v>
      </c>
      <c r="K22" s="571" t="s">
        <v>930</v>
      </c>
      <c r="L22" s="711">
        <v>17090.91</v>
      </c>
      <c r="M22" s="711">
        <v>1230546</v>
      </c>
      <c r="N22" s="571" t="s">
        <v>930</v>
      </c>
      <c r="O22" s="724" t="e">
        <v>#N/A</v>
      </c>
      <c r="P22" s="711" t="s">
        <v>1195</v>
      </c>
      <c r="Q22" s="571" t="s">
        <v>972</v>
      </c>
      <c r="R22" s="724" t="e">
        <v>#N/A</v>
      </c>
      <c r="S22" s="711" t="e">
        <f>VLOOKUP(D22,'[164]DA 95'!$B$20:$N$31,13,0)</f>
        <v>#N/A</v>
      </c>
      <c r="T22" s="573" t="s">
        <v>1194</v>
      </c>
    </row>
    <row r="23" spans="1:20" s="517" customFormat="1" ht="33" customHeight="1">
      <c r="A23" s="525"/>
      <c r="B23" s="526" t="s">
        <v>932</v>
      </c>
      <c r="C23" s="527"/>
      <c r="D23" s="525"/>
      <c r="E23" s="525"/>
      <c r="F23" s="525"/>
      <c r="G23" s="525"/>
      <c r="H23" s="524"/>
      <c r="I23" s="524"/>
      <c r="J23" s="524"/>
      <c r="K23" s="524"/>
      <c r="L23" s="585">
        <v>1</v>
      </c>
      <c r="M23" s="538"/>
      <c r="N23" s="538"/>
      <c r="O23" s="538">
        <v>2</v>
      </c>
      <c r="P23" s="538"/>
      <c r="Q23" s="538"/>
      <c r="R23" s="538">
        <v>3</v>
      </c>
      <c r="S23" s="538"/>
      <c r="T23" s="524"/>
    </row>
    <row r="24" spans="1:20" ht="31" customHeight="1">
      <c r="A24" s="2204" t="s">
        <v>1151</v>
      </c>
      <c r="B24" s="2204"/>
      <c r="C24" s="2204"/>
      <c r="D24" s="2204"/>
      <c r="E24" s="2204"/>
      <c r="F24" s="2204"/>
      <c r="G24" s="2204"/>
      <c r="H24" s="2204"/>
      <c r="I24" s="2204"/>
      <c r="J24" s="2204"/>
      <c r="K24" s="2204"/>
      <c r="L24" s="2204"/>
      <c r="M24" s="2204"/>
      <c r="N24" s="2204"/>
      <c r="O24" s="549"/>
    </row>
    <row r="25" spans="1:20" s="598" customFormat="1" ht="55.25" customHeight="1">
      <c r="A25" s="2214" t="s">
        <v>1094</v>
      </c>
      <c r="B25" s="2214"/>
      <c r="E25" s="2214" t="s">
        <v>1102</v>
      </c>
      <c r="F25" s="2214"/>
      <c r="G25" s="2214"/>
      <c r="H25" s="2214"/>
      <c r="M25" s="2215" t="s">
        <v>935</v>
      </c>
      <c r="N25" s="2215"/>
      <c r="O25" s="2215"/>
      <c r="P25" s="2215"/>
      <c r="Q25" s="2215"/>
      <c r="R25" s="2215"/>
      <c r="S25" s="2215"/>
      <c r="T25" s="2215"/>
    </row>
    <row r="26" spans="1:20" s="603" customFormat="1" ht="31.5" customHeight="1">
      <c r="A26" s="600"/>
      <c r="B26" s="601"/>
      <c r="C26" s="601"/>
      <c r="D26" s="602"/>
      <c r="M26" s="2212" t="s">
        <v>947</v>
      </c>
      <c r="N26" s="2212"/>
      <c r="O26" s="2212"/>
      <c r="P26" s="2213" t="s">
        <v>948</v>
      </c>
      <c r="Q26" s="2213"/>
      <c r="R26" s="604"/>
      <c r="S26" s="2212" t="s">
        <v>936</v>
      </c>
      <c r="T26" s="2212"/>
    </row>
    <row r="27" spans="1:20" s="598" customFormat="1" ht="18">
      <c r="A27" s="599"/>
      <c r="L27" s="599"/>
    </row>
    <row r="29" spans="1:20">
      <c r="M29" s="549"/>
    </row>
    <row r="30" spans="1:20">
      <c r="M30" s="549"/>
    </row>
  </sheetData>
  <autoFilter ref="C9:C26" xr:uid="{E34FA9C1-5FBB-41BF-9809-339224C01A98}"/>
  <mergeCells count="28">
    <mergeCell ref="A1:L1"/>
    <mergeCell ref="B5:K6"/>
    <mergeCell ref="C8:E8"/>
    <mergeCell ref="G8:I8"/>
    <mergeCell ref="K8:M8"/>
    <mergeCell ref="Q8:S8"/>
    <mergeCell ref="T8:T10"/>
    <mergeCell ref="A9:A10"/>
    <mergeCell ref="B9:B10"/>
    <mergeCell ref="C9:C10"/>
    <mergeCell ref="D9:D10"/>
    <mergeCell ref="E9:E10"/>
    <mergeCell ref="F9:F10"/>
    <mergeCell ref="G9:G10"/>
    <mergeCell ref="H9:H10"/>
    <mergeCell ref="N8:P8"/>
    <mergeCell ref="I9:I10"/>
    <mergeCell ref="J9:J10"/>
    <mergeCell ref="K9:M9"/>
    <mergeCell ref="N9:P9"/>
    <mergeCell ref="Q9:S9"/>
    <mergeCell ref="A24:N24"/>
    <mergeCell ref="A25:B25"/>
    <mergeCell ref="E25:H25"/>
    <mergeCell ref="M25:T25"/>
    <mergeCell ref="M26:O26"/>
    <mergeCell ref="P26:Q26"/>
    <mergeCell ref="S26:T26"/>
  </mergeCells>
  <pageMargins left="0.17" right="0.17" top="0.3" bottom="0.17" header="0.17" footer="0.17"/>
  <pageSetup paperSize="8" scale="70" fitToHeight="1111" orientation="landscape" r:id="rId1"/>
  <drawing r:id="rId2"/>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AF11DD-B477-4EEA-8B8A-3BE1B7F7AD8B}">
  <sheetPr>
    <pageSetUpPr fitToPage="1"/>
  </sheetPr>
  <dimension ref="A1:R21"/>
  <sheetViews>
    <sheetView view="pageBreakPreview" topLeftCell="B3" zoomScale="55" zoomScaleNormal="70" zoomScaleSheetLayoutView="55" workbookViewId="0">
      <selection activeCell="N11" sqref="N11"/>
    </sheetView>
  </sheetViews>
  <sheetFormatPr defaultColWidth="18.5" defaultRowHeight="18"/>
  <cols>
    <col min="1" max="1" width="33.59765625" style="599" customWidth="1"/>
    <col min="2" max="2" width="33.19921875" style="598" customWidth="1"/>
    <col min="3" max="3" width="51.59765625" style="598" customWidth="1"/>
    <col min="4" max="4" width="13.19921875" style="598" customWidth="1"/>
    <col min="5" max="6" width="11.3984375" style="598" customWidth="1"/>
    <col min="7" max="7" width="14.69921875" style="598" customWidth="1"/>
    <col min="8" max="8" width="13.3984375" style="598" customWidth="1"/>
    <col min="9" max="9" width="14" style="598" customWidth="1"/>
    <col min="10" max="10" width="26.09765625" style="598" customWidth="1"/>
    <col min="11" max="11" width="20.796875" style="598" bestFit="1" customWidth="1"/>
    <col min="12" max="12" width="9.59765625" style="598" customWidth="1"/>
    <col min="13" max="13" width="14.796875" style="599" customWidth="1"/>
    <col min="14" max="14" width="18.09765625" style="598" customWidth="1"/>
    <col min="15" max="15" width="12.5" style="598" customWidth="1"/>
    <col min="16" max="16" width="17.69921875" style="598" customWidth="1"/>
    <col min="17" max="17" width="11.796875" style="598" customWidth="1"/>
    <col min="18" max="18" width="29" style="598" customWidth="1"/>
    <col min="19" max="16384" width="18.5" style="598"/>
  </cols>
  <sheetData>
    <row r="1" spans="1:18" ht="51.65" customHeight="1">
      <c r="A1" s="2278" t="s">
        <v>910</v>
      </c>
      <c r="B1" s="2278"/>
      <c r="C1" s="2278"/>
      <c r="D1" s="2278"/>
      <c r="E1" s="2278"/>
      <c r="F1" s="2278"/>
      <c r="G1" s="2278"/>
      <c r="H1" s="2278"/>
      <c r="I1" s="2278"/>
      <c r="J1" s="2278"/>
      <c r="K1" s="2278"/>
      <c r="L1" s="2278"/>
      <c r="M1" s="2278"/>
      <c r="N1" s="607"/>
      <c r="O1" s="607"/>
      <c r="P1" s="607"/>
      <c r="Q1" s="607"/>
    </row>
    <row r="3" spans="1:18" ht="26" customHeight="1">
      <c r="A3" s="608" t="s">
        <v>911</v>
      </c>
      <c r="B3" s="609" t="s">
        <v>937</v>
      </c>
      <c r="C3" s="610"/>
      <c r="D3" s="610"/>
      <c r="E3" s="610"/>
      <c r="F3" s="610"/>
      <c r="G3" s="610"/>
      <c r="H3" s="610"/>
      <c r="I3" s="840"/>
      <c r="J3" s="840"/>
      <c r="K3" s="840"/>
      <c r="L3" s="840"/>
      <c r="M3" s="841"/>
      <c r="N3" s="840"/>
      <c r="O3" s="840"/>
      <c r="P3" s="840"/>
      <c r="Q3" s="840"/>
      <c r="R3" s="842"/>
    </row>
    <row r="4" spans="1:18" ht="15" customHeight="1">
      <c r="A4" s="612" t="s">
        <v>912</v>
      </c>
      <c r="B4" s="613"/>
      <c r="C4" s="614"/>
      <c r="D4" s="614"/>
      <c r="E4" s="614"/>
      <c r="F4" s="614"/>
      <c r="G4" s="614"/>
      <c r="H4" s="614"/>
      <c r="I4" s="843"/>
      <c r="J4" s="843"/>
      <c r="K4" s="843"/>
      <c r="L4" s="843"/>
      <c r="M4" s="844"/>
      <c r="N4" s="843"/>
      <c r="O4" s="843"/>
      <c r="P4" s="843"/>
      <c r="Q4" s="843"/>
      <c r="R4" s="845"/>
    </row>
    <row r="5" spans="1:18" ht="15" customHeight="1">
      <c r="A5" s="608" t="s">
        <v>913</v>
      </c>
      <c r="B5" s="2279" t="s">
        <v>1961</v>
      </c>
      <c r="C5" s="2280"/>
      <c r="D5" s="2280"/>
      <c r="E5" s="2280"/>
      <c r="F5" s="2280"/>
      <c r="G5" s="2280"/>
      <c r="H5" s="2280"/>
      <c r="I5" s="2280"/>
      <c r="J5" s="2280"/>
      <c r="K5" s="2280"/>
      <c r="L5" s="2280"/>
      <c r="M5" s="841"/>
      <c r="R5" s="846"/>
    </row>
    <row r="6" spans="1:18" ht="15" customHeight="1">
      <c r="A6" s="612" t="s">
        <v>914</v>
      </c>
      <c r="B6" s="2281"/>
      <c r="C6" s="2282"/>
      <c r="D6" s="2282"/>
      <c r="E6" s="2282"/>
      <c r="F6" s="2282"/>
      <c r="G6" s="2282"/>
      <c r="H6" s="2282"/>
      <c r="I6" s="2282"/>
      <c r="J6" s="2282"/>
      <c r="K6" s="2282"/>
      <c r="L6" s="2282"/>
      <c r="M6" s="844"/>
      <c r="N6" s="843"/>
      <c r="O6" s="843"/>
      <c r="P6" s="843"/>
      <c r="Q6" s="843"/>
      <c r="R6" s="845"/>
    </row>
    <row r="8" spans="1:18" ht="48" customHeight="1">
      <c r="A8" s="616" t="s">
        <v>823</v>
      </c>
      <c r="B8" s="616" t="s">
        <v>915</v>
      </c>
      <c r="C8" s="2283" t="s">
        <v>916</v>
      </c>
      <c r="D8" s="2283"/>
      <c r="E8" s="2283"/>
      <c r="F8" s="616"/>
      <c r="G8" s="616"/>
      <c r="H8" s="2284" t="s">
        <v>871</v>
      </c>
      <c r="I8" s="2284"/>
      <c r="J8" s="2284"/>
      <c r="K8" s="617" t="s">
        <v>951</v>
      </c>
      <c r="L8" s="2283" t="s">
        <v>1148</v>
      </c>
      <c r="M8" s="2285"/>
      <c r="N8" s="2285"/>
      <c r="O8" s="2283" t="s">
        <v>1148</v>
      </c>
      <c r="P8" s="2285"/>
      <c r="Q8" s="2285"/>
      <c r="R8" s="2283" t="s">
        <v>917</v>
      </c>
    </row>
    <row r="9" spans="1:18" ht="23" customHeight="1">
      <c r="A9" s="2277" t="s">
        <v>939</v>
      </c>
      <c r="B9" s="2277" t="s">
        <v>940</v>
      </c>
      <c r="C9" s="2277" t="s">
        <v>12</v>
      </c>
      <c r="D9" s="2277" t="s">
        <v>13</v>
      </c>
      <c r="E9" s="2277" t="s">
        <v>1263</v>
      </c>
      <c r="F9" s="2277" t="s">
        <v>1493</v>
      </c>
      <c r="G9" s="2277" t="s">
        <v>1264</v>
      </c>
      <c r="H9" s="2286" t="s">
        <v>660</v>
      </c>
      <c r="I9" s="2286" t="s">
        <v>661</v>
      </c>
      <c r="J9" s="2286" t="s">
        <v>662</v>
      </c>
      <c r="K9" s="2286" t="s">
        <v>662</v>
      </c>
      <c r="L9" s="2285" t="s">
        <v>1495</v>
      </c>
      <c r="M9" s="2285"/>
      <c r="N9" s="2285"/>
      <c r="O9" s="2285" t="s">
        <v>1496</v>
      </c>
      <c r="P9" s="2285"/>
      <c r="Q9" s="2285"/>
      <c r="R9" s="2283"/>
    </row>
    <row r="10" spans="1:18" ht="73" customHeight="1">
      <c r="A10" s="2277"/>
      <c r="B10" s="2277"/>
      <c r="C10" s="2277"/>
      <c r="D10" s="2277"/>
      <c r="E10" s="2277"/>
      <c r="F10" s="2277"/>
      <c r="G10" s="2277"/>
      <c r="H10" s="2286"/>
      <c r="I10" s="2286"/>
      <c r="J10" s="2286"/>
      <c r="K10" s="2286"/>
      <c r="L10" s="848" t="s">
        <v>945</v>
      </c>
      <c r="M10" s="848" t="s">
        <v>1149</v>
      </c>
      <c r="N10" s="848" t="s">
        <v>1100</v>
      </c>
      <c r="O10" s="848" t="s">
        <v>945</v>
      </c>
      <c r="P10" s="848" t="s">
        <v>1149</v>
      </c>
      <c r="Q10" s="848" t="s">
        <v>1100</v>
      </c>
      <c r="R10" s="2283"/>
    </row>
    <row r="11" spans="1:18" s="855" customFormat="1" ht="26" customHeight="1">
      <c r="A11" s="847" t="s">
        <v>365</v>
      </c>
      <c r="B11" s="136" t="s">
        <v>132</v>
      </c>
      <c r="C11" s="849"/>
      <c r="D11" s="850"/>
      <c r="E11" s="849"/>
      <c r="F11" s="849"/>
      <c r="G11" s="847"/>
      <c r="H11" s="851" t="s">
        <v>416</v>
      </c>
      <c r="I11" s="851" t="s">
        <v>416</v>
      </c>
      <c r="J11" s="852">
        <f>'DT03 (TM)'!G6</f>
        <v>57151444015.972847</v>
      </c>
      <c r="K11" s="852">
        <f>'Tổng hợp'!J19</f>
        <v>47616213135.280258</v>
      </c>
      <c r="L11" s="853"/>
      <c r="M11" s="853"/>
      <c r="N11" s="853">
        <f>SUM(N12:N13)</f>
        <v>11745998</v>
      </c>
      <c r="O11" s="853"/>
      <c r="P11" s="854"/>
      <c r="Q11" s="853"/>
      <c r="R11" s="918">
        <f>J11-K11-Q11-N11</f>
        <v>9523484882.6925888</v>
      </c>
    </row>
    <row r="12" spans="1:18" s="1433" customFormat="1" ht="45" customHeight="1">
      <c r="A12" s="925" t="s">
        <v>1206</v>
      </c>
      <c r="B12" s="925" t="str">
        <f>VLOOKUP(A12,'25-VPI-I-095'!L:N,3,0)</f>
        <v>CHS48.3X5.1-6000L</v>
      </c>
      <c r="C12" s="926" t="s">
        <v>1289</v>
      </c>
      <c r="D12" s="926" t="str">
        <f>VLOOKUP(A12,'25-VPI-I-095'!L:R,4,0)</f>
        <v>A53-GRB</v>
      </c>
      <c r="E12" s="927">
        <v>21</v>
      </c>
      <c r="F12" s="928">
        <f>E12*6</f>
        <v>126</v>
      </c>
      <c r="G12" s="929">
        <v>122.54732000000013</v>
      </c>
      <c r="H12" s="930" t="s">
        <v>416</v>
      </c>
      <c r="I12" s="930" t="s">
        <v>416</v>
      </c>
      <c r="J12" s="930" t="s">
        <v>416</v>
      </c>
      <c r="K12" s="930" t="s">
        <v>416</v>
      </c>
      <c r="L12" s="931" t="s">
        <v>930</v>
      </c>
      <c r="M12" s="928" t="s">
        <v>1959</v>
      </c>
      <c r="N12" s="928">
        <v>10725998</v>
      </c>
      <c r="O12" s="931" t="s">
        <v>930</v>
      </c>
      <c r="P12" s="933">
        <f>19500/1.1</f>
        <v>17727.272727272724</v>
      </c>
      <c r="Q12" s="934" t="s">
        <v>1195</v>
      </c>
      <c r="R12" s="935" t="s">
        <v>1494</v>
      </c>
    </row>
    <row r="13" spans="1:18" s="1433" customFormat="1" ht="45" customHeight="1">
      <c r="A13" s="925" t="s">
        <v>1838</v>
      </c>
      <c r="B13" s="925" t="str">
        <f>VLOOKUP(A13,'25-VPI-I-095'!L:N,3,0)</f>
        <v>CHS60.3X3.9-6000L</v>
      </c>
      <c r="C13" s="926" t="s">
        <v>1958</v>
      </c>
      <c r="D13" s="926" t="str">
        <f>VLOOKUP(A13,'25-VPI-I-095'!L:R,4,0)</f>
        <v>A53-GRB</v>
      </c>
      <c r="E13" s="927">
        <v>2</v>
      </c>
      <c r="F13" s="928">
        <f>E13*6</f>
        <v>12</v>
      </c>
      <c r="G13" s="929">
        <v>9</v>
      </c>
      <c r="H13" s="930" t="s">
        <v>416</v>
      </c>
      <c r="I13" s="930" t="s">
        <v>416</v>
      </c>
      <c r="J13" s="930" t="s">
        <v>416</v>
      </c>
      <c r="K13" s="930" t="s">
        <v>416</v>
      </c>
      <c r="L13" s="931" t="s">
        <v>930</v>
      </c>
      <c r="M13" s="928" t="s">
        <v>1960</v>
      </c>
      <c r="N13" s="928">
        <v>1020000</v>
      </c>
      <c r="O13" s="931" t="s">
        <v>930</v>
      </c>
      <c r="P13" s="933">
        <f>17350/1.1</f>
        <v>15772.727272727272</v>
      </c>
      <c r="Q13" s="934" t="s">
        <v>1195</v>
      </c>
      <c r="R13" s="935" t="s">
        <v>1494</v>
      </c>
    </row>
    <row r="14" spans="1:18" s="856" customFormat="1" ht="33" customHeight="1">
      <c r="A14" s="919"/>
      <c r="B14" s="920" t="s">
        <v>932</v>
      </c>
      <c r="C14" s="921"/>
      <c r="D14" s="919"/>
      <c r="E14" s="919"/>
      <c r="F14" s="919"/>
      <c r="G14" s="919"/>
      <c r="H14" s="919"/>
      <c r="I14" s="922"/>
      <c r="J14" s="922"/>
      <c r="K14" s="922"/>
      <c r="L14" s="922"/>
      <c r="M14" s="923">
        <v>1</v>
      </c>
      <c r="N14" s="924"/>
      <c r="O14" s="924"/>
      <c r="P14" s="924">
        <v>2</v>
      </c>
      <c r="Q14" s="924"/>
      <c r="R14" s="922"/>
    </row>
    <row r="15" spans="1:18" ht="31" customHeight="1">
      <c r="A15" s="2280" t="s">
        <v>1151</v>
      </c>
      <c r="B15" s="2280"/>
      <c r="C15" s="2280"/>
      <c r="D15" s="2280"/>
      <c r="E15" s="2280"/>
      <c r="F15" s="2280"/>
      <c r="G15" s="2280"/>
      <c r="H15" s="2280"/>
      <c r="I15" s="2280"/>
      <c r="J15" s="2280"/>
      <c r="K15" s="2280"/>
      <c r="L15" s="2280"/>
      <c r="M15" s="2280"/>
      <c r="N15" s="2280"/>
      <c r="O15" s="2280"/>
      <c r="P15" s="858"/>
    </row>
    <row r="16" spans="1:18" ht="55.25" customHeight="1">
      <c r="A16" s="2214" t="s">
        <v>1094</v>
      </c>
      <c r="B16" s="2214"/>
      <c r="E16" s="2214" t="s">
        <v>1102</v>
      </c>
      <c r="F16" s="2214"/>
      <c r="G16" s="2214"/>
      <c r="H16" s="2214"/>
      <c r="I16" s="2214"/>
      <c r="K16" s="2377" t="s">
        <v>935</v>
      </c>
      <c r="L16" s="2215"/>
      <c r="M16" s="2215"/>
      <c r="N16" s="2215"/>
      <c r="O16" s="2215"/>
      <c r="P16" s="2215"/>
      <c r="Q16" s="2215"/>
      <c r="R16" s="2215"/>
    </row>
    <row r="17" spans="2:18" ht="31.5" customHeight="1">
      <c r="B17" s="631"/>
      <c r="C17" s="631"/>
      <c r="D17" s="855"/>
      <c r="K17" s="2398" t="s">
        <v>947</v>
      </c>
      <c r="L17" s="2398"/>
      <c r="M17" s="2398"/>
      <c r="N17" s="2399" t="s">
        <v>948</v>
      </c>
      <c r="O17" s="2399"/>
      <c r="P17" s="857"/>
      <c r="Q17" s="2398" t="s">
        <v>936</v>
      </c>
      <c r="R17" s="2398"/>
    </row>
    <row r="18" spans="2:18">
      <c r="M18" s="598"/>
    </row>
    <row r="20" spans="2:18">
      <c r="N20" s="858"/>
    </row>
    <row r="21" spans="2:18">
      <c r="N21" s="858"/>
    </row>
  </sheetData>
  <autoFilter ref="C9:C17" xr:uid="{E34FA9C1-5FBB-41BF-9809-339224C01A98}"/>
  <mergeCells count="27">
    <mergeCell ref="O8:Q8"/>
    <mergeCell ref="A1:M1"/>
    <mergeCell ref="B5:L6"/>
    <mergeCell ref="C8:E8"/>
    <mergeCell ref="H8:J8"/>
    <mergeCell ref="L8:N8"/>
    <mergeCell ref="E9:E10"/>
    <mergeCell ref="F9:F10"/>
    <mergeCell ref="G9:G10"/>
    <mergeCell ref="H9:H10"/>
    <mergeCell ref="I9:I10"/>
    <mergeCell ref="K17:M17"/>
    <mergeCell ref="N17:O17"/>
    <mergeCell ref="Q17:R17"/>
    <mergeCell ref="J9:J10"/>
    <mergeCell ref="K9:K10"/>
    <mergeCell ref="L9:N9"/>
    <mergeCell ref="O9:Q9"/>
    <mergeCell ref="A15:O15"/>
    <mergeCell ref="A16:B16"/>
    <mergeCell ref="E16:I16"/>
    <mergeCell ref="K16:R16"/>
    <mergeCell ref="R8:R10"/>
    <mergeCell ref="A9:A10"/>
    <mergeCell ref="B9:B10"/>
    <mergeCell ref="C9:C10"/>
    <mergeCell ref="D9:D10"/>
  </mergeCells>
  <pageMargins left="0.17" right="0.17" top="0.3" bottom="0.17" header="0.17" footer="0.17"/>
  <pageSetup paperSize="8" scale="64" fitToHeight="1111" orientation="landscape" r:id="rId1"/>
  <drawing r:id="rId2"/>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DAE1E-65D8-4440-AF48-68CFC3E647DD}">
  <sheetPr>
    <pageSetUpPr fitToPage="1"/>
  </sheetPr>
  <dimension ref="A1:R22"/>
  <sheetViews>
    <sheetView view="pageBreakPreview" zoomScale="55" zoomScaleNormal="70" zoomScaleSheetLayoutView="55" workbookViewId="0">
      <selection activeCell="A12" sqref="A12:B12"/>
    </sheetView>
  </sheetViews>
  <sheetFormatPr defaultColWidth="18.5" defaultRowHeight="18"/>
  <cols>
    <col min="1" max="1" width="18.5" style="599"/>
    <col min="2" max="2" width="33.19921875" style="598" customWidth="1"/>
    <col min="3" max="3" width="46.5" style="598" customWidth="1"/>
    <col min="4" max="4" width="19.3984375" style="598" customWidth="1"/>
    <col min="5" max="6" width="11.3984375" style="598" customWidth="1"/>
    <col min="7" max="7" width="14.69921875" style="598" customWidth="1"/>
    <col min="8" max="8" width="13.3984375" style="598" customWidth="1"/>
    <col min="9" max="9" width="14" style="598" customWidth="1"/>
    <col min="10" max="10" width="26.09765625" style="598" customWidth="1"/>
    <col min="11" max="11" width="20.796875" style="598" bestFit="1" customWidth="1"/>
    <col min="12" max="12" width="9.59765625" style="598" customWidth="1"/>
    <col min="13" max="13" width="14.796875" style="599" customWidth="1"/>
    <col min="14" max="14" width="22.5" style="598" customWidth="1"/>
    <col min="15" max="15" width="12.5" style="598" customWidth="1"/>
    <col min="16" max="16" width="17.69921875" style="598" customWidth="1"/>
    <col min="17" max="17" width="11.796875" style="598" customWidth="1"/>
    <col min="18" max="18" width="20.796875" style="598" bestFit="1" customWidth="1"/>
    <col min="19" max="16384" width="18.5" style="598"/>
  </cols>
  <sheetData>
    <row r="1" spans="1:18" ht="51.65" customHeight="1">
      <c r="A1" s="2278" t="s">
        <v>910</v>
      </c>
      <c r="B1" s="2278"/>
      <c r="C1" s="2278"/>
      <c r="D1" s="2278"/>
      <c r="E1" s="2278"/>
      <c r="F1" s="2278"/>
      <c r="G1" s="2278"/>
      <c r="H1" s="2278"/>
      <c r="I1" s="2278"/>
      <c r="J1" s="2278"/>
      <c r="K1" s="2278"/>
      <c r="L1" s="2278"/>
      <c r="M1" s="2278"/>
      <c r="N1" s="607"/>
      <c r="O1" s="607"/>
      <c r="P1" s="607"/>
      <c r="Q1" s="607"/>
    </row>
    <row r="3" spans="1:18" ht="26" customHeight="1">
      <c r="A3" s="608" t="s">
        <v>911</v>
      </c>
      <c r="B3" s="609" t="s">
        <v>937</v>
      </c>
      <c r="C3" s="610"/>
      <c r="D3" s="610"/>
      <c r="E3" s="610"/>
      <c r="F3" s="610"/>
      <c r="G3" s="610"/>
      <c r="H3" s="610"/>
      <c r="I3" s="840"/>
      <c r="J3" s="840"/>
      <c r="K3" s="840"/>
      <c r="L3" s="840"/>
      <c r="M3" s="841"/>
      <c r="N3" s="840"/>
      <c r="O3" s="840"/>
      <c r="P3" s="840"/>
      <c r="Q3" s="840"/>
      <c r="R3" s="842"/>
    </row>
    <row r="4" spans="1:18" ht="15" customHeight="1">
      <c r="A4" s="612" t="s">
        <v>912</v>
      </c>
      <c r="B4" s="613"/>
      <c r="C4" s="614"/>
      <c r="D4" s="614"/>
      <c r="E4" s="614"/>
      <c r="F4" s="614"/>
      <c r="G4" s="614"/>
      <c r="H4" s="614"/>
      <c r="I4" s="843"/>
      <c r="J4" s="843"/>
      <c r="K4" s="843"/>
      <c r="L4" s="843"/>
      <c r="M4" s="844"/>
      <c r="N4" s="843"/>
      <c r="O4" s="843"/>
      <c r="P4" s="843"/>
      <c r="Q4" s="843"/>
      <c r="R4" s="845"/>
    </row>
    <row r="5" spans="1:18" ht="15" customHeight="1">
      <c r="A5" s="608" t="s">
        <v>913</v>
      </c>
      <c r="B5" s="2279" t="s">
        <v>1497</v>
      </c>
      <c r="C5" s="2280"/>
      <c r="D5" s="2280"/>
      <c r="E5" s="2280"/>
      <c r="F5" s="2280"/>
      <c r="G5" s="2280"/>
      <c r="H5" s="2280"/>
      <c r="I5" s="2280"/>
      <c r="J5" s="2280"/>
      <c r="K5" s="2280"/>
      <c r="L5" s="2280"/>
      <c r="M5" s="841"/>
      <c r="R5" s="846"/>
    </row>
    <row r="6" spans="1:18" ht="15" customHeight="1">
      <c r="A6" s="612" t="s">
        <v>914</v>
      </c>
      <c r="B6" s="2281"/>
      <c r="C6" s="2282"/>
      <c r="D6" s="2282"/>
      <c r="E6" s="2282"/>
      <c r="F6" s="2282"/>
      <c r="G6" s="2282"/>
      <c r="H6" s="2282"/>
      <c r="I6" s="2282"/>
      <c r="J6" s="2282"/>
      <c r="K6" s="2282"/>
      <c r="L6" s="2282"/>
      <c r="M6" s="844"/>
      <c r="N6" s="843"/>
      <c r="O6" s="843"/>
      <c r="P6" s="843"/>
      <c r="Q6" s="843"/>
      <c r="R6" s="845"/>
    </row>
    <row r="8" spans="1:18" ht="48" customHeight="1">
      <c r="A8" s="616" t="s">
        <v>823</v>
      </c>
      <c r="B8" s="616" t="s">
        <v>915</v>
      </c>
      <c r="C8" s="2283" t="s">
        <v>916</v>
      </c>
      <c r="D8" s="2283"/>
      <c r="E8" s="2283"/>
      <c r="F8" s="616"/>
      <c r="G8" s="616"/>
      <c r="H8" s="2284" t="s">
        <v>871</v>
      </c>
      <c r="I8" s="2284"/>
      <c r="J8" s="2284"/>
      <c r="K8" s="617" t="s">
        <v>951</v>
      </c>
      <c r="L8" s="2283" t="s">
        <v>1148</v>
      </c>
      <c r="M8" s="2285"/>
      <c r="N8" s="2285"/>
      <c r="O8" s="2283" t="s">
        <v>1148</v>
      </c>
      <c r="P8" s="2285"/>
      <c r="Q8" s="2285"/>
      <c r="R8" s="2283" t="s">
        <v>917</v>
      </c>
    </row>
    <row r="9" spans="1:18" ht="23" customHeight="1">
      <c r="A9" s="2277" t="s">
        <v>939</v>
      </c>
      <c r="B9" s="2277" t="s">
        <v>940</v>
      </c>
      <c r="C9" s="2277" t="s">
        <v>12</v>
      </c>
      <c r="D9" s="2277" t="s">
        <v>13</v>
      </c>
      <c r="E9" s="2277" t="s">
        <v>1263</v>
      </c>
      <c r="F9" s="2277" t="s">
        <v>1493</v>
      </c>
      <c r="G9" s="2277" t="s">
        <v>1264</v>
      </c>
      <c r="H9" s="2286" t="s">
        <v>660</v>
      </c>
      <c r="I9" s="2286" t="s">
        <v>661</v>
      </c>
      <c r="J9" s="2286" t="s">
        <v>662</v>
      </c>
      <c r="K9" s="2286" t="s">
        <v>662</v>
      </c>
      <c r="L9" s="2285" t="s">
        <v>1495</v>
      </c>
      <c r="M9" s="2285"/>
      <c r="N9" s="2285"/>
      <c r="O9" s="2285" t="s">
        <v>1496</v>
      </c>
      <c r="P9" s="2285"/>
      <c r="Q9" s="2285"/>
      <c r="R9" s="2283"/>
    </row>
    <row r="10" spans="1:18" ht="73" customHeight="1">
      <c r="A10" s="2277"/>
      <c r="B10" s="2277"/>
      <c r="C10" s="2277"/>
      <c r="D10" s="2277"/>
      <c r="E10" s="2277"/>
      <c r="F10" s="2277"/>
      <c r="G10" s="2277"/>
      <c r="H10" s="2286"/>
      <c r="I10" s="2286"/>
      <c r="J10" s="2286"/>
      <c r="K10" s="2286"/>
      <c r="L10" s="848" t="s">
        <v>945</v>
      </c>
      <c r="M10" s="848" t="s">
        <v>1149</v>
      </c>
      <c r="N10" s="848" t="s">
        <v>1100</v>
      </c>
      <c r="O10" s="848" t="s">
        <v>945</v>
      </c>
      <c r="P10" s="848" t="s">
        <v>1149</v>
      </c>
      <c r="Q10" s="848" t="s">
        <v>1100</v>
      </c>
      <c r="R10" s="2283"/>
    </row>
    <row r="11" spans="1:18" s="855" customFormat="1" ht="26" customHeight="1">
      <c r="A11" s="847" t="s">
        <v>365</v>
      </c>
      <c r="B11" s="136" t="s">
        <v>132</v>
      </c>
      <c r="C11" s="849"/>
      <c r="D11" s="850"/>
      <c r="E11" s="849"/>
      <c r="F11" s="849"/>
      <c r="G11" s="847"/>
      <c r="H11" s="851" t="s">
        <v>416</v>
      </c>
      <c r="I11" s="851" t="s">
        <v>416</v>
      </c>
      <c r="J11" s="852">
        <f>'DT03 (TM)'!G6</f>
        <v>57151444015.972847</v>
      </c>
      <c r="K11" s="852">
        <f>'Tổng hợp'!J19</f>
        <v>47616213135.280258</v>
      </c>
      <c r="L11" s="853"/>
      <c r="M11" s="853"/>
      <c r="N11" s="853">
        <f>SUM(N12:N14)</f>
        <v>431823652</v>
      </c>
      <c r="O11" s="853"/>
      <c r="P11" s="854"/>
      <c r="Q11" s="853"/>
      <c r="R11" s="918">
        <f>J11-K11-Q11-N11</f>
        <v>9103407228.6925888</v>
      </c>
    </row>
    <row r="12" spans="1:18" s="917" customFormat="1" ht="45" customHeight="1">
      <c r="A12" s="885" t="s">
        <v>333</v>
      </c>
      <c r="B12" s="925" t="str">
        <f>VLOOKUP(A12,'25-VPI-I-095'!L:N,3,0)</f>
        <v>CHS88.9X5.49-6000L</v>
      </c>
      <c r="C12" s="926" t="s">
        <v>1492</v>
      </c>
      <c r="D12" s="926" t="str">
        <f>VLOOKUP(A12,'25-VPI-I-095'!L:R,4,0)</f>
        <v>SS400</v>
      </c>
      <c r="E12" s="927">
        <f>6*2</f>
        <v>12</v>
      </c>
      <c r="F12" s="928">
        <v>136</v>
      </c>
      <c r="G12" s="929">
        <v>11.5</v>
      </c>
      <c r="H12" s="930" t="s">
        <v>416</v>
      </c>
      <c r="I12" s="930" t="s">
        <v>416</v>
      </c>
      <c r="J12" s="930" t="s">
        <v>416</v>
      </c>
      <c r="K12" s="930" t="s">
        <v>416</v>
      </c>
      <c r="L12" s="931" t="s">
        <v>930</v>
      </c>
      <c r="M12" s="932">
        <v>15636.36</v>
      </c>
      <c r="N12" s="928">
        <v>2126545</v>
      </c>
      <c r="O12" s="931" t="s">
        <v>930</v>
      </c>
      <c r="P12" s="933">
        <f>19500/1.1</f>
        <v>17727.272727272724</v>
      </c>
      <c r="Q12" s="934" t="s">
        <v>1195</v>
      </c>
      <c r="R12" s="935" t="s">
        <v>1494</v>
      </c>
    </row>
    <row r="13" spans="1:18" s="917" customFormat="1" ht="45" customHeight="1">
      <c r="A13" s="885" t="s">
        <v>1204</v>
      </c>
      <c r="B13" s="925" t="str">
        <f>VLOOKUP(A13,'25-VPI-I-095'!L:N,3,0)</f>
        <v>CHS48.3X3.6-6000L</v>
      </c>
      <c r="C13" s="926" t="s">
        <v>1490</v>
      </c>
      <c r="D13" s="926" t="str">
        <f>VLOOKUP(A13,'25-VPI-I-095'!L:R,4,0)</f>
        <v>A53-GRB</v>
      </c>
      <c r="E13" s="927">
        <f>6*664</f>
        <v>3984</v>
      </c>
      <c r="F13" s="928">
        <v>16132</v>
      </c>
      <c r="G13" s="929">
        <v>3977.8561199999995</v>
      </c>
      <c r="H13" s="930" t="s">
        <v>416</v>
      </c>
      <c r="I13" s="930" t="s">
        <v>416</v>
      </c>
      <c r="J13" s="930" t="s">
        <v>416</v>
      </c>
      <c r="K13" s="930" t="s">
        <v>416</v>
      </c>
      <c r="L13" s="931" t="s">
        <v>930</v>
      </c>
      <c r="M13" s="932">
        <v>15363.64</v>
      </c>
      <c r="N13" s="928">
        <v>247846240</v>
      </c>
      <c r="O13" s="931" t="s">
        <v>930</v>
      </c>
      <c r="P13" s="933">
        <f>17350/1.1</f>
        <v>15772.727272727272</v>
      </c>
      <c r="Q13" s="934" t="s">
        <v>1195</v>
      </c>
      <c r="R13" s="935" t="s">
        <v>1494</v>
      </c>
    </row>
    <row r="14" spans="1:18" s="917" customFormat="1" ht="49.5" customHeight="1">
      <c r="A14" s="885" t="s">
        <v>1206</v>
      </c>
      <c r="B14" s="925" t="str">
        <f>VLOOKUP(A14,'25-VPI-I-095'!L:N,3,0)</f>
        <v>CHS48.3X5.1-6000L</v>
      </c>
      <c r="C14" s="926" t="s">
        <v>1491</v>
      </c>
      <c r="D14" s="926" t="str">
        <f>VLOOKUP(A14,'25-VPI-I-095'!L:R,4,0)</f>
        <v>A53-GRB</v>
      </c>
      <c r="E14" s="927">
        <f>6*358</f>
        <v>2148</v>
      </c>
      <c r="F14" s="928">
        <v>11630</v>
      </c>
      <c r="G14" s="929">
        <v>2145.5473200000001</v>
      </c>
      <c r="H14" s="930" t="s">
        <v>416</v>
      </c>
      <c r="I14" s="930" t="s">
        <v>416</v>
      </c>
      <c r="J14" s="930" t="s">
        <v>416</v>
      </c>
      <c r="K14" s="930" t="s">
        <v>416</v>
      </c>
      <c r="L14" s="931" t="s">
        <v>930</v>
      </c>
      <c r="M14" s="932">
        <v>15636.36</v>
      </c>
      <c r="N14" s="928">
        <v>181850867</v>
      </c>
      <c r="O14" s="931" t="s">
        <v>930</v>
      </c>
      <c r="P14" s="933">
        <f>17950/1.1</f>
        <v>16318.181818181816</v>
      </c>
      <c r="Q14" s="934" t="s">
        <v>1195</v>
      </c>
      <c r="R14" s="935" t="s">
        <v>1291</v>
      </c>
    </row>
    <row r="15" spans="1:18" s="856" customFormat="1" ht="33" customHeight="1">
      <c r="A15" s="919"/>
      <c r="B15" s="920" t="s">
        <v>932</v>
      </c>
      <c r="C15" s="921"/>
      <c r="D15" s="919"/>
      <c r="E15" s="919"/>
      <c r="F15" s="919"/>
      <c r="G15" s="919"/>
      <c r="H15" s="919"/>
      <c r="I15" s="922"/>
      <c r="J15" s="922"/>
      <c r="K15" s="922"/>
      <c r="L15" s="922"/>
      <c r="M15" s="923">
        <v>1</v>
      </c>
      <c r="N15" s="924"/>
      <c r="O15" s="924"/>
      <c r="P15" s="924">
        <v>2</v>
      </c>
      <c r="Q15" s="924"/>
      <c r="R15" s="922"/>
    </row>
    <row r="16" spans="1:18" ht="31" customHeight="1">
      <c r="A16" s="2280" t="s">
        <v>1151</v>
      </c>
      <c r="B16" s="2280"/>
      <c r="C16" s="2280"/>
      <c r="D16" s="2280"/>
      <c r="E16" s="2280"/>
      <c r="F16" s="2280"/>
      <c r="G16" s="2280"/>
      <c r="H16" s="2280"/>
      <c r="I16" s="2280"/>
      <c r="J16" s="2280"/>
      <c r="K16" s="2280"/>
      <c r="L16" s="2280"/>
      <c r="M16" s="2280"/>
      <c r="N16" s="2280"/>
      <c r="O16" s="2280"/>
      <c r="P16" s="858"/>
    </row>
    <row r="17" spans="1:18" ht="55.25" customHeight="1">
      <c r="A17" s="2214" t="s">
        <v>1094</v>
      </c>
      <c r="B17" s="2214"/>
      <c r="E17" s="2214" t="s">
        <v>1102</v>
      </c>
      <c r="F17" s="2214"/>
      <c r="G17" s="2214"/>
      <c r="H17" s="2214"/>
      <c r="I17" s="2214"/>
      <c r="K17" s="2377" t="s">
        <v>935</v>
      </c>
      <c r="L17" s="2215"/>
      <c r="M17" s="2215"/>
      <c r="N17" s="2215"/>
      <c r="O17" s="2215"/>
      <c r="P17" s="2215"/>
      <c r="Q17" s="2215"/>
      <c r="R17" s="2215"/>
    </row>
    <row r="18" spans="1:18" ht="31.5" customHeight="1">
      <c r="B18" s="631"/>
      <c r="C18" s="631"/>
      <c r="D18" s="855"/>
      <c r="K18" s="2398" t="s">
        <v>947</v>
      </c>
      <c r="L18" s="2398"/>
      <c r="M18" s="2398"/>
      <c r="N18" s="2399" t="s">
        <v>948</v>
      </c>
      <c r="O18" s="2399"/>
      <c r="P18" s="857"/>
      <c r="Q18" s="2398" t="s">
        <v>936</v>
      </c>
      <c r="R18" s="2398"/>
    </row>
    <row r="19" spans="1:18">
      <c r="M19" s="598"/>
    </row>
    <row r="21" spans="1:18">
      <c r="N21" s="858"/>
    </row>
    <row r="22" spans="1:18">
      <c r="N22" s="858"/>
    </row>
  </sheetData>
  <autoFilter ref="C9:C18" xr:uid="{E34FA9C1-5FBB-41BF-9809-339224C01A98}"/>
  <mergeCells count="27">
    <mergeCell ref="O8:Q8"/>
    <mergeCell ref="A1:M1"/>
    <mergeCell ref="B5:L6"/>
    <mergeCell ref="C8:E8"/>
    <mergeCell ref="H8:J8"/>
    <mergeCell ref="L8:N8"/>
    <mergeCell ref="E9:E10"/>
    <mergeCell ref="G9:G10"/>
    <mergeCell ref="H9:H10"/>
    <mergeCell ref="I9:I10"/>
    <mergeCell ref="J9:J10"/>
    <mergeCell ref="K18:M18"/>
    <mergeCell ref="N18:O18"/>
    <mergeCell ref="Q18:R18"/>
    <mergeCell ref="F9:F10"/>
    <mergeCell ref="K9:K10"/>
    <mergeCell ref="L9:N9"/>
    <mergeCell ref="O9:Q9"/>
    <mergeCell ref="A16:O16"/>
    <mergeCell ref="A17:B17"/>
    <mergeCell ref="E17:I17"/>
    <mergeCell ref="K17:R17"/>
    <mergeCell ref="R8:R10"/>
    <mergeCell ref="A9:A10"/>
    <mergeCell ref="B9:B10"/>
    <mergeCell ref="C9:C10"/>
    <mergeCell ref="D9:D10"/>
  </mergeCells>
  <pageMargins left="0.17" right="0.17" top="0.3" bottom="0.17" header="0.17" footer="0.17"/>
  <pageSetup paperSize="8" scale="68" fitToHeight="1111" orientation="landscape" r:id="rId1"/>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B55B23-BBE1-4CF5-A009-86601E7A2CD0}">
  <sheetPr>
    <pageSetUpPr fitToPage="1"/>
  </sheetPr>
  <dimension ref="A1:T24"/>
  <sheetViews>
    <sheetView topLeftCell="A4" zoomScale="55" zoomScaleNormal="55" zoomScaleSheetLayoutView="55" workbookViewId="0">
      <selection activeCell="J17" sqref="J17"/>
    </sheetView>
  </sheetViews>
  <sheetFormatPr defaultColWidth="9.796875" defaultRowHeight="20.5"/>
  <cols>
    <col min="1" max="1" width="23.296875" style="600" customWidth="1"/>
    <col min="2" max="2" width="26.69921875" style="603" customWidth="1"/>
    <col min="3" max="3" width="20.8984375" style="603" customWidth="1"/>
    <col min="4" max="4" width="21.296875" style="603" customWidth="1"/>
    <col min="5" max="5" width="13.19921875" style="603" customWidth="1"/>
    <col min="6" max="6" width="11" style="603" customWidth="1"/>
    <col min="7" max="7" width="14.59765625" style="603" customWidth="1"/>
    <col min="8" max="8" width="13.09765625" style="603" customWidth="1"/>
    <col min="9" max="9" width="24" style="603" customWidth="1"/>
    <col min="10" max="10" width="25.3984375" style="603" customWidth="1"/>
    <col min="11" max="11" width="10.09765625" style="603" customWidth="1"/>
    <col min="12" max="12" width="21.796875" style="600" customWidth="1"/>
    <col min="13" max="13" width="20.796875" style="603" customWidth="1"/>
    <col min="14" max="14" width="12.8984375" style="603" customWidth="1"/>
    <col min="15" max="15" width="23.8984375" style="603" customWidth="1"/>
    <col min="16" max="16" width="18.69921875" style="603" customWidth="1"/>
    <col min="17" max="17" width="12.8984375" style="603" customWidth="1"/>
    <col min="18" max="18" width="18.8984375" style="603" customWidth="1"/>
    <col min="19" max="19" width="17.19921875" style="603" customWidth="1"/>
    <col min="20" max="20" width="27" style="603" customWidth="1"/>
    <col min="21" max="16384" width="9.796875" style="603"/>
  </cols>
  <sheetData>
    <row r="1" spans="1:20" ht="51.65" customHeight="1">
      <c r="A1" s="2292" t="s">
        <v>910</v>
      </c>
      <c r="B1" s="2292"/>
      <c r="C1" s="2292"/>
      <c r="D1" s="2292"/>
      <c r="E1" s="2292"/>
      <c r="F1" s="2292"/>
      <c r="G1" s="2292"/>
      <c r="H1" s="2292"/>
      <c r="I1" s="2292"/>
      <c r="J1" s="2292"/>
      <c r="K1" s="2292"/>
      <c r="L1" s="2292"/>
      <c r="M1" s="859"/>
      <c r="N1" s="859"/>
      <c r="O1" s="859"/>
      <c r="P1" s="859"/>
      <c r="Q1" s="859"/>
      <c r="R1" s="859"/>
      <c r="S1" s="859"/>
    </row>
    <row r="3" spans="1:20" ht="26" customHeight="1">
      <c r="A3" s="860" t="s">
        <v>911</v>
      </c>
      <c r="B3" s="861" t="s">
        <v>937</v>
      </c>
      <c r="C3" s="862"/>
      <c r="D3" s="862"/>
      <c r="E3" s="862"/>
      <c r="F3" s="862"/>
      <c r="G3" s="862"/>
      <c r="H3" s="863"/>
      <c r="I3" s="863"/>
      <c r="J3" s="863"/>
      <c r="K3" s="863"/>
      <c r="L3" s="864"/>
      <c r="M3" s="863"/>
      <c r="N3" s="863"/>
      <c r="O3" s="863"/>
      <c r="P3" s="863"/>
      <c r="Q3" s="863"/>
      <c r="R3" s="863"/>
      <c r="S3" s="863"/>
      <c r="T3" s="865"/>
    </row>
    <row r="4" spans="1:20" ht="15" customHeight="1">
      <c r="A4" s="866" t="s">
        <v>912</v>
      </c>
      <c r="B4" s="867"/>
      <c r="C4" s="868"/>
      <c r="D4" s="868"/>
      <c r="E4" s="868"/>
      <c r="F4" s="868"/>
      <c r="G4" s="868"/>
      <c r="H4" s="869"/>
      <c r="I4" s="869"/>
      <c r="J4" s="869"/>
      <c r="K4" s="869"/>
      <c r="L4" s="870"/>
      <c r="M4" s="869"/>
      <c r="N4" s="869"/>
      <c r="O4" s="869"/>
      <c r="P4" s="869"/>
      <c r="Q4" s="869"/>
      <c r="R4" s="869"/>
      <c r="S4" s="869"/>
      <c r="T4" s="871"/>
    </row>
    <row r="5" spans="1:20" ht="15" customHeight="1">
      <c r="A5" s="860" t="s">
        <v>913</v>
      </c>
      <c r="B5" s="2293" t="s">
        <v>1255</v>
      </c>
      <c r="C5" s="2287"/>
      <c r="D5" s="2287"/>
      <c r="E5" s="2287"/>
      <c r="F5" s="2287"/>
      <c r="G5" s="2287"/>
      <c r="H5" s="2287"/>
      <c r="I5" s="2287"/>
      <c r="J5" s="2287"/>
      <c r="K5" s="2287"/>
      <c r="L5" s="864"/>
      <c r="T5" s="872"/>
    </row>
    <row r="6" spans="1:20" ht="15" customHeight="1">
      <c r="A6" s="866" t="s">
        <v>914</v>
      </c>
      <c r="B6" s="2294"/>
      <c r="C6" s="2295"/>
      <c r="D6" s="2295"/>
      <c r="E6" s="2295"/>
      <c r="F6" s="2295"/>
      <c r="G6" s="2295"/>
      <c r="H6" s="2295"/>
      <c r="I6" s="2295"/>
      <c r="J6" s="2295"/>
      <c r="K6" s="2295"/>
      <c r="L6" s="870"/>
      <c r="M6" s="869"/>
      <c r="N6" s="869"/>
      <c r="O6" s="869"/>
      <c r="P6" s="869"/>
      <c r="Q6" s="869"/>
      <c r="R6" s="869"/>
      <c r="S6" s="869"/>
      <c r="T6" s="871"/>
    </row>
    <row r="8" spans="1:20" ht="78" customHeight="1">
      <c r="A8" s="873" t="s">
        <v>823</v>
      </c>
      <c r="B8" s="873" t="s">
        <v>915</v>
      </c>
      <c r="C8" s="2296" t="s">
        <v>916</v>
      </c>
      <c r="D8" s="2296"/>
      <c r="E8" s="2296"/>
      <c r="F8" s="873"/>
      <c r="G8" s="2297" t="s">
        <v>871</v>
      </c>
      <c r="H8" s="2297"/>
      <c r="I8" s="2297"/>
      <c r="J8" s="874" t="s">
        <v>951</v>
      </c>
      <c r="K8" s="2296" t="s">
        <v>1148</v>
      </c>
      <c r="L8" s="2298"/>
      <c r="M8" s="2298"/>
      <c r="N8" s="2296" t="s">
        <v>1148</v>
      </c>
      <c r="O8" s="2298"/>
      <c r="P8" s="2298"/>
      <c r="Q8" s="2296" t="s">
        <v>957</v>
      </c>
      <c r="R8" s="2298"/>
      <c r="S8" s="2298"/>
      <c r="T8" s="2296" t="s">
        <v>917</v>
      </c>
    </row>
    <row r="9" spans="1:20" ht="23" customHeight="1">
      <c r="A9" s="2299" t="s">
        <v>939</v>
      </c>
      <c r="B9" s="2299" t="s">
        <v>940</v>
      </c>
      <c r="C9" s="2299" t="s">
        <v>12</v>
      </c>
      <c r="D9" s="2299" t="s">
        <v>13</v>
      </c>
      <c r="E9" s="2299" t="s">
        <v>1092</v>
      </c>
      <c r="F9" s="2299" t="s">
        <v>1091</v>
      </c>
      <c r="G9" s="2300" t="s">
        <v>660</v>
      </c>
      <c r="H9" s="2300" t="s">
        <v>661</v>
      </c>
      <c r="I9" s="2300" t="s">
        <v>662</v>
      </c>
      <c r="J9" s="2300" t="s">
        <v>662</v>
      </c>
      <c r="K9" s="2298" t="s">
        <v>1484</v>
      </c>
      <c r="L9" s="2298"/>
      <c r="M9" s="2298"/>
      <c r="N9" s="2298" t="s">
        <v>638</v>
      </c>
      <c r="O9" s="2298"/>
      <c r="P9" s="2298"/>
      <c r="Q9" s="2298" t="s">
        <v>1121</v>
      </c>
      <c r="R9" s="2298"/>
      <c r="S9" s="2298"/>
      <c r="T9" s="2296"/>
    </row>
    <row r="10" spans="1:20" ht="62.5" customHeight="1">
      <c r="A10" s="2299"/>
      <c r="B10" s="2299"/>
      <c r="C10" s="2299"/>
      <c r="D10" s="2299"/>
      <c r="E10" s="2299"/>
      <c r="F10" s="2299"/>
      <c r="G10" s="2300"/>
      <c r="H10" s="2300"/>
      <c r="I10" s="2300"/>
      <c r="J10" s="2300"/>
      <c r="K10" s="876" t="s">
        <v>945</v>
      </c>
      <c r="L10" s="876" t="s">
        <v>1485</v>
      </c>
      <c r="M10" s="876" t="s">
        <v>1100</v>
      </c>
      <c r="N10" s="876" t="s">
        <v>945</v>
      </c>
      <c r="O10" s="876" t="s">
        <v>1485</v>
      </c>
      <c r="P10" s="876" t="s">
        <v>1100</v>
      </c>
      <c r="Q10" s="876" t="s">
        <v>945</v>
      </c>
      <c r="R10" s="876" t="s">
        <v>1485</v>
      </c>
      <c r="S10" s="876" t="s">
        <v>1100</v>
      </c>
      <c r="T10" s="2296"/>
    </row>
    <row r="11" spans="1:20" s="602" customFormat="1" ht="38.5" customHeight="1">
      <c r="A11" s="875" t="s">
        <v>365</v>
      </c>
      <c r="B11" s="877" t="s">
        <v>134</v>
      </c>
      <c r="C11" s="878"/>
      <c r="D11" s="879"/>
      <c r="E11" s="878"/>
      <c r="F11" s="875"/>
      <c r="G11" s="880"/>
      <c r="H11" s="880"/>
      <c r="I11" s="881">
        <f>'DT03 (TM)'!G12</f>
        <v>6233896682.6479979</v>
      </c>
      <c r="J11" s="881">
        <f>'Tổng hợp'!J20</f>
        <v>11194757814.12985</v>
      </c>
      <c r="K11" s="882"/>
      <c r="L11" s="882"/>
      <c r="M11" s="882">
        <f>M12</f>
        <v>259200000</v>
      </c>
      <c r="N11" s="882"/>
      <c r="O11" s="883"/>
      <c r="P11" s="882"/>
      <c r="Q11" s="882"/>
      <c r="R11" s="882"/>
      <c r="S11" s="882"/>
      <c r="T11" s="884">
        <f>I11-J11-M11</f>
        <v>-5220061131.4818525</v>
      </c>
    </row>
    <row r="12" spans="1:20" s="891" customFormat="1" ht="72" customHeight="1">
      <c r="A12" s="885" t="s">
        <v>1230</v>
      </c>
      <c r="B12" s="886" t="str">
        <f>VLOOKUP(A12,'25-VPI-I-095'!L:N,3,0)</f>
        <v>40 MESH( ROD 0.254mmx 0.381x0.381)</v>
      </c>
      <c r="C12" s="887" t="s">
        <v>1487</v>
      </c>
      <c r="D12" s="887" t="s">
        <v>1486</v>
      </c>
      <c r="E12" s="907">
        <f>54*30</f>
        <v>1620</v>
      </c>
      <c r="F12" s="907">
        <v>1600</v>
      </c>
      <c r="G12" s="888" t="s">
        <v>416</v>
      </c>
      <c r="H12" s="888" t="s">
        <v>416</v>
      </c>
      <c r="I12" s="888" t="s">
        <v>416</v>
      </c>
      <c r="J12" s="888" t="s">
        <v>416</v>
      </c>
      <c r="K12" s="888" t="s">
        <v>930</v>
      </c>
      <c r="L12" s="915">
        <v>4800000</v>
      </c>
      <c r="M12" s="916">
        <v>259200000</v>
      </c>
      <c r="N12" s="888" t="s">
        <v>972</v>
      </c>
      <c r="O12" s="915">
        <f>30*179200</f>
        <v>5376000</v>
      </c>
      <c r="P12" s="888" t="s">
        <v>416</v>
      </c>
      <c r="Q12" s="889" t="s">
        <v>930</v>
      </c>
      <c r="R12" s="915">
        <f>30*214380</f>
        <v>6431400</v>
      </c>
      <c r="S12" s="888" t="s">
        <v>416</v>
      </c>
      <c r="T12" s="890" t="s">
        <v>1488</v>
      </c>
    </row>
    <row r="13" spans="1:20" ht="15.5" hidden="1" customHeight="1">
      <c r="A13" s="908"/>
      <c r="B13" s="909"/>
      <c r="C13" s="910"/>
      <c r="D13" s="910"/>
      <c r="E13" s="910"/>
      <c r="F13" s="910"/>
      <c r="G13" s="910"/>
      <c r="H13" s="911"/>
      <c r="I13" s="912"/>
      <c r="J13" s="912"/>
      <c r="K13" s="912"/>
      <c r="L13" s="913"/>
      <c r="M13" s="914"/>
      <c r="N13" s="914"/>
      <c r="O13" s="914"/>
      <c r="P13" s="914"/>
      <c r="Q13" s="914"/>
      <c r="R13" s="914"/>
      <c r="S13" s="914"/>
      <c r="T13" s="911"/>
    </row>
    <row r="14" spans="1:20" ht="40" hidden="1">
      <c r="A14" s="899" t="s">
        <v>927</v>
      </c>
      <c r="B14" s="893" t="s">
        <v>1489</v>
      </c>
      <c r="C14" s="899"/>
      <c r="D14" s="899"/>
      <c r="E14" s="899"/>
      <c r="F14" s="899"/>
      <c r="G14" s="899"/>
      <c r="H14" s="895"/>
      <c r="I14" s="896"/>
      <c r="J14" s="896"/>
      <c r="K14" s="896"/>
      <c r="L14" s="897"/>
      <c r="M14" s="898"/>
      <c r="N14" s="898"/>
      <c r="O14" s="898"/>
      <c r="P14" s="898"/>
      <c r="Q14" s="898"/>
      <c r="R14" s="898"/>
      <c r="S14" s="898"/>
      <c r="T14" s="895"/>
    </row>
    <row r="15" spans="1:20" ht="60" hidden="1">
      <c r="A15" s="892">
        <v>1</v>
      </c>
      <c r="B15" s="893" t="s">
        <v>929</v>
      </c>
      <c r="C15" s="894"/>
      <c r="D15" s="892"/>
      <c r="E15" s="892"/>
      <c r="F15" s="892"/>
      <c r="G15" s="892"/>
      <c r="H15" s="895"/>
      <c r="I15" s="896"/>
      <c r="J15" s="896"/>
      <c r="K15" s="896"/>
      <c r="L15" s="897"/>
      <c r="M15" s="898"/>
      <c r="N15" s="898"/>
      <c r="O15" s="898"/>
      <c r="P15" s="898"/>
      <c r="Q15" s="898"/>
      <c r="R15" s="898"/>
      <c r="S15" s="898"/>
      <c r="T15" s="895"/>
    </row>
    <row r="16" spans="1:20" hidden="1">
      <c r="A16" s="892"/>
      <c r="B16" s="893" t="s">
        <v>926</v>
      </c>
      <c r="C16" s="894"/>
      <c r="D16" s="892"/>
      <c r="E16" s="892"/>
      <c r="F16" s="892"/>
      <c r="G16" s="892"/>
      <c r="H16" s="895"/>
      <c r="I16" s="896"/>
      <c r="J16" s="896"/>
      <c r="K16" s="896"/>
      <c r="L16" s="897"/>
      <c r="M16" s="898"/>
      <c r="N16" s="898"/>
      <c r="O16" s="898"/>
      <c r="P16" s="898"/>
      <c r="Q16" s="898"/>
      <c r="R16" s="898"/>
      <c r="S16" s="898"/>
      <c r="T16" s="895"/>
    </row>
    <row r="17" spans="1:20" s="905" customFormat="1" ht="27" customHeight="1">
      <c r="A17" s="900"/>
      <c r="B17" s="901" t="s">
        <v>932</v>
      </c>
      <c r="C17" s="902"/>
      <c r="D17" s="900"/>
      <c r="E17" s="900"/>
      <c r="F17" s="900"/>
      <c r="G17" s="900"/>
      <c r="H17" s="896"/>
      <c r="I17" s="896"/>
      <c r="J17" s="896"/>
      <c r="K17" s="896"/>
      <c r="L17" s="903">
        <v>1</v>
      </c>
      <c r="M17" s="904"/>
      <c r="N17" s="904"/>
      <c r="O17" s="904">
        <v>2</v>
      </c>
      <c r="P17" s="904"/>
      <c r="Q17" s="904"/>
      <c r="R17" s="904">
        <v>3</v>
      </c>
      <c r="S17" s="904"/>
      <c r="T17" s="896"/>
    </row>
    <row r="18" spans="1:20" ht="54" customHeight="1">
      <c r="A18" s="2287" t="s">
        <v>1099</v>
      </c>
      <c r="B18" s="2287"/>
      <c r="C18" s="2287"/>
      <c r="D18" s="2287"/>
      <c r="E18" s="2287"/>
      <c r="F18" s="2287"/>
      <c r="G18" s="2287"/>
      <c r="H18" s="2287"/>
      <c r="I18" s="2287"/>
      <c r="J18" s="2287"/>
      <c r="K18" s="2287"/>
      <c r="L18" s="2287"/>
      <c r="M18" s="2287"/>
      <c r="N18" s="2287"/>
    </row>
    <row r="19" spans="1:20" ht="55.25" customHeight="1">
      <c r="A19" s="2301" t="s">
        <v>1094</v>
      </c>
      <c r="B19" s="2301"/>
      <c r="C19" s="2301" t="s">
        <v>1322</v>
      </c>
      <c r="D19" s="2301"/>
      <c r="L19" s="603"/>
      <c r="M19" s="2302" t="s">
        <v>935</v>
      </c>
      <c r="N19" s="2302"/>
      <c r="O19" s="2302"/>
      <c r="P19" s="2302"/>
      <c r="Q19" s="2302"/>
      <c r="R19" s="2302"/>
      <c r="S19" s="2302"/>
      <c r="T19" s="2302"/>
    </row>
    <row r="20" spans="1:20" ht="31.5" customHeight="1">
      <c r="B20" s="601"/>
      <c r="C20" s="601"/>
      <c r="D20" s="602"/>
      <c r="L20" s="603"/>
      <c r="M20" s="2212" t="s">
        <v>947</v>
      </c>
      <c r="N20" s="2212"/>
      <c r="O20" s="2212"/>
      <c r="P20" s="2213" t="s">
        <v>948</v>
      </c>
      <c r="Q20" s="2213"/>
      <c r="R20" s="604"/>
      <c r="S20" s="2212" t="s">
        <v>936</v>
      </c>
      <c r="T20" s="2212"/>
    </row>
    <row r="23" spans="1:20">
      <c r="M23" s="906"/>
    </row>
    <row r="24" spans="1:20">
      <c r="M24" s="906"/>
    </row>
  </sheetData>
  <autoFilter ref="S10:S12" xr:uid="{E26663E8-66FB-482B-85C7-F7076ADF1FC9}"/>
  <mergeCells count="28">
    <mergeCell ref="A18:N18"/>
    <mergeCell ref="A19:B19"/>
    <mergeCell ref="C19:D19"/>
    <mergeCell ref="M19:T19"/>
    <mergeCell ref="M20:O20"/>
    <mergeCell ref="P20:Q20"/>
    <mergeCell ref="S20:T20"/>
    <mergeCell ref="Q8:S8"/>
    <mergeCell ref="T8:T10"/>
    <mergeCell ref="A9:A10"/>
    <mergeCell ref="B9:B10"/>
    <mergeCell ref="C9:C10"/>
    <mergeCell ref="D9:D10"/>
    <mergeCell ref="E9:E10"/>
    <mergeCell ref="F9:F10"/>
    <mergeCell ref="G9:G10"/>
    <mergeCell ref="H9:H10"/>
    <mergeCell ref="N8:P8"/>
    <mergeCell ref="I9:I10"/>
    <mergeCell ref="J9:J10"/>
    <mergeCell ref="K9:M9"/>
    <mergeCell ref="N9:P9"/>
    <mergeCell ref="Q9:S9"/>
    <mergeCell ref="A1:L1"/>
    <mergeCell ref="B5:K6"/>
    <mergeCell ref="C8:E8"/>
    <mergeCell ref="G8:I8"/>
    <mergeCell ref="K8:M8"/>
  </mergeCells>
  <pageMargins left="0.17" right="0.17" top="0.3" bottom="0.17" header="0.17" footer="0.17"/>
  <pageSetup paperSize="8" scale="60" fitToHeight="1111" orientation="landscape"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21EBB-EE74-42F5-A76C-E93CD4C9BA69}">
  <sheetPr>
    <pageSetUpPr fitToPage="1"/>
  </sheetPr>
  <dimension ref="A1:T24"/>
  <sheetViews>
    <sheetView view="pageBreakPreview" topLeftCell="B3" zoomScale="55" zoomScaleNormal="70" zoomScaleSheetLayoutView="55" workbookViewId="0">
      <selection activeCell="K12" sqref="K12"/>
    </sheetView>
  </sheetViews>
  <sheetFormatPr defaultColWidth="9.796875" defaultRowHeight="15.5"/>
  <cols>
    <col min="1" max="1" width="23.296875" style="770" customWidth="1"/>
    <col min="2" max="2" width="26.69921875" style="737" customWidth="1"/>
    <col min="3" max="3" width="23.3984375" style="737" customWidth="1"/>
    <col min="4" max="4" width="15.5" style="737" customWidth="1"/>
    <col min="5" max="6" width="11" style="737" customWidth="1"/>
    <col min="7" max="7" width="14.59765625" style="737" customWidth="1"/>
    <col min="8" max="8" width="13.09765625" style="737" customWidth="1"/>
    <col min="9" max="9" width="24.69921875" style="737" customWidth="1"/>
    <col min="10" max="10" width="26.296875" style="737" customWidth="1"/>
    <col min="11" max="11" width="10.09765625" style="737" customWidth="1"/>
    <col min="12" max="12" width="16.09765625" style="770" customWidth="1"/>
    <col min="13" max="13" width="17.296875" style="737" customWidth="1"/>
    <col min="14" max="14" width="10.69921875" style="737" customWidth="1"/>
    <col min="15" max="15" width="13.69921875" style="737" customWidth="1"/>
    <col min="16" max="16" width="12.5" style="737" customWidth="1"/>
    <col min="17" max="18" width="16.8984375" style="737" customWidth="1"/>
    <col min="19" max="19" width="17.19921875" style="737" customWidth="1"/>
    <col min="20" max="20" width="21.8984375" style="737" customWidth="1"/>
    <col min="21" max="16384" width="9.796875" style="737"/>
  </cols>
  <sheetData>
    <row r="1" spans="1:20" ht="51.65" customHeight="1">
      <c r="A1" s="2202" t="s">
        <v>910</v>
      </c>
      <c r="B1" s="2202"/>
      <c r="C1" s="2202"/>
      <c r="D1" s="2202"/>
      <c r="E1" s="2202"/>
      <c r="F1" s="2202"/>
      <c r="G1" s="2202"/>
      <c r="H1" s="2202"/>
      <c r="I1" s="2202"/>
      <c r="J1" s="2202"/>
      <c r="K1" s="2202"/>
      <c r="L1" s="2202"/>
      <c r="M1" s="503"/>
      <c r="N1" s="503"/>
      <c r="O1" s="503"/>
      <c r="P1" s="503"/>
      <c r="Q1" s="503"/>
      <c r="R1" s="503"/>
      <c r="S1" s="503"/>
    </row>
    <row r="3" spans="1:20" ht="26" customHeight="1">
      <c r="A3" s="738" t="s">
        <v>911</v>
      </c>
      <c r="B3" s="774" t="s">
        <v>937</v>
      </c>
      <c r="C3" s="739"/>
      <c r="D3" s="739"/>
      <c r="E3" s="739"/>
      <c r="F3" s="739"/>
      <c r="G3" s="739"/>
      <c r="H3" s="740"/>
      <c r="I3" s="740"/>
      <c r="J3" s="740"/>
      <c r="K3" s="740"/>
      <c r="L3" s="741"/>
      <c r="M3" s="740"/>
      <c r="N3" s="740"/>
      <c r="O3" s="740"/>
      <c r="P3" s="740"/>
      <c r="Q3" s="740"/>
      <c r="R3" s="740"/>
      <c r="S3" s="740"/>
      <c r="T3" s="742"/>
    </row>
    <row r="4" spans="1:20" ht="15" customHeight="1">
      <c r="A4" s="743" t="s">
        <v>912</v>
      </c>
      <c r="B4" s="744"/>
      <c r="C4" s="745"/>
      <c r="D4" s="745"/>
      <c r="E4" s="745"/>
      <c r="F4" s="745"/>
      <c r="G4" s="745"/>
      <c r="H4" s="746"/>
      <c r="I4" s="746"/>
      <c r="J4" s="746"/>
      <c r="K4" s="746"/>
      <c r="L4" s="747"/>
      <c r="M4" s="746"/>
      <c r="N4" s="746"/>
      <c r="O4" s="746"/>
      <c r="P4" s="746"/>
      <c r="Q4" s="746"/>
      <c r="R4" s="746"/>
      <c r="S4" s="746"/>
      <c r="T4" s="748"/>
    </row>
    <row r="5" spans="1:20" ht="15" customHeight="1">
      <c r="A5" s="738" t="s">
        <v>913</v>
      </c>
      <c r="B5" s="2400" t="s">
        <v>1833</v>
      </c>
      <c r="C5" s="2386"/>
      <c r="D5" s="2386"/>
      <c r="E5" s="2386"/>
      <c r="F5" s="2386"/>
      <c r="G5" s="2386"/>
      <c r="H5" s="2386"/>
      <c r="I5" s="2386"/>
      <c r="J5" s="2386"/>
      <c r="K5" s="2386"/>
      <c r="L5" s="741"/>
      <c r="T5" s="749"/>
    </row>
    <row r="6" spans="1:20" ht="15" customHeight="1">
      <c r="A6" s="743" t="s">
        <v>914</v>
      </c>
      <c r="B6" s="2401"/>
      <c r="C6" s="2402"/>
      <c r="D6" s="2402"/>
      <c r="E6" s="2402"/>
      <c r="F6" s="2402"/>
      <c r="G6" s="2402"/>
      <c r="H6" s="2402"/>
      <c r="I6" s="2402"/>
      <c r="J6" s="2402"/>
      <c r="K6" s="2402"/>
      <c r="L6" s="747"/>
      <c r="M6" s="746"/>
      <c r="N6" s="746"/>
      <c r="O6" s="746"/>
      <c r="P6" s="746"/>
      <c r="Q6" s="746"/>
      <c r="R6" s="746"/>
      <c r="S6" s="746"/>
      <c r="T6" s="748"/>
    </row>
    <row r="8" spans="1:20" ht="59" customHeight="1">
      <c r="A8" s="750" t="s">
        <v>823</v>
      </c>
      <c r="B8" s="750" t="s">
        <v>915</v>
      </c>
      <c r="C8" s="2403" t="s">
        <v>916</v>
      </c>
      <c r="D8" s="2403"/>
      <c r="E8" s="2403"/>
      <c r="F8" s="750"/>
      <c r="G8" s="2404" t="s">
        <v>871</v>
      </c>
      <c r="H8" s="2404"/>
      <c r="I8" s="2404"/>
      <c r="J8" s="751" t="s">
        <v>951</v>
      </c>
      <c r="K8" s="2403" t="s">
        <v>957</v>
      </c>
      <c r="L8" s="2405"/>
      <c r="M8" s="2405"/>
      <c r="N8" s="2403" t="s">
        <v>957</v>
      </c>
      <c r="O8" s="2405"/>
      <c r="P8" s="2405"/>
      <c r="Q8" s="2403" t="s">
        <v>957</v>
      </c>
      <c r="R8" s="2405"/>
      <c r="S8" s="2405"/>
      <c r="T8" s="2403" t="s">
        <v>917</v>
      </c>
    </row>
    <row r="9" spans="1:20" ht="23" customHeight="1">
      <c r="A9" s="2210" t="s">
        <v>939</v>
      </c>
      <c r="B9" s="2210" t="s">
        <v>940</v>
      </c>
      <c r="C9" s="2210" t="s">
        <v>12</v>
      </c>
      <c r="D9" s="2210" t="s">
        <v>13</v>
      </c>
      <c r="E9" s="2210" t="s">
        <v>1092</v>
      </c>
      <c r="F9" s="2210" t="s">
        <v>1091</v>
      </c>
      <c r="G9" s="2211" t="s">
        <v>660</v>
      </c>
      <c r="H9" s="2211" t="s">
        <v>661</v>
      </c>
      <c r="I9" s="2211" t="s">
        <v>662</v>
      </c>
      <c r="J9" s="2211" t="s">
        <v>662</v>
      </c>
      <c r="K9" s="2405" t="s">
        <v>1450</v>
      </c>
      <c r="L9" s="2405"/>
      <c r="M9" s="2405"/>
      <c r="N9" s="2405" t="s">
        <v>44</v>
      </c>
      <c r="O9" s="2405"/>
      <c r="P9" s="2405"/>
      <c r="Q9" s="2405" t="s">
        <v>1259</v>
      </c>
      <c r="R9" s="2405"/>
      <c r="S9" s="2405"/>
      <c r="T9" s="2403"/>
    </row>
    <row r="10" spans="1:20" ht="31" customHeight="1">
      <c r="A10" s="2210"/>
      <c r="B10" s="2210"/>
      <c r="C10" s="2210"/>
      <c r="D10" s="2210"/>
      <c r="E10" s="2210"/>
      <c r="F10" s="2210"/>
      <c r="G10" s="2211"/>
      <c r="H10" s="2211"/>
      <c r="I10" s="2211"/>
      <c r="J10" s="2211"/>
      <c r="K10" s="551" t="s">
        <v>945</v>
      </c>
      <c r="L10" s="551" t="s">
        <v>1831</v>
      </c>
      <c r="M10" s="551" t="s">
        <v>1100</v>
      </c>
      <c r="N10" s="551" t="s">
        <v>945</v>
      </c>
      <c r="O10" s="551" t="s">
        <v>1831</v>
      </c>
      <c r="P10" s="551" t="s">
        <v>1100</v>
      </c>
      <c r="Q10" s="551" t="s">
        <v>945</v>
      </c>
      <c r="R10" s="551" t="s">
        <v>960</v>
      </c>
      <c r="S10" s="551" t="s">
        <v>1100</v>
      </c>
      <c r="T10" s="2403"/>
    </row>
    <row r="11" spans="1:20" s="855" customFormat="1" ht="48.5" customHeight="1">
      <c r="A11" s="847" t="s">
        <v>365</v>
      </c>
      <c r="B11" s="586" t="str">
        <f>'Tổng hợp'!B19</f>
        <v>Main-Material /  Vật tư chính thép đen</v>
      </c>
      <c r="C11" s="849"/>
      <c r="D11" s="850"/>
      <c r="E11" s="849"/>
      <c r="F11" s="847"/>
      <c r="G11" s="851"/>
      <c r="H11" s="851"/>
      <c r="I11" s="852">
        <f>'DT03 (TM)'!G6</f>
        <v>57151444015.972847</v>
      </c>
      <c r="J11" s="852">
        <f>'Tổng hợp'!J19</f>
        <v>47616213135.280258</v>
      </c>
      <c r="K11" s="853"/>
      <c r="L11" s="853"/>
      <c r="M11" s="853">
        <f>SUM(M12:M12)*26300</f>
        <v>26852300</v>
      </c>
      <c r="N11" s="853"/>
      <c r="O11" s="854"/>
      <c r="P11" s="853">
        <f>SUM(P12:P12)*26300</f>
        <v>0</v>
      </c>
      <c r="Q11" s="853"/>
      <c r="R11" s="853"/>
      <c r="S11" s="853"/>
      <c r="T11" s="1280">
        <f>I11-J11-P11-M11-S11</f>
        <v>9508378580.6925888</v>
      </c>
    </row>
    <row r="12" spans="1:20" s="697" customFormat="1" ht="44" customHeight="1">
      <c r="A12" s="1276" t="s">
        <v>170</v>
      </c>
      <c r="B12" s="692" t="str">
        <f>VLOOKUP(A12,'25-VPI-I-095'!L:N,3,0)</f>
        <v>PL65X2000X6000</v>
      </c>
      <c r="C12" s="1236" t="s">
        <v>1830</v>
      </c>
      <c r="D12" s="1276" t="s">
        <v>120</v>
      </c>
      <c r="E12" s="1277">
        <v>2</v>
      </c>
      <c r="F12" s="1062">
        <v>2</v>
      </c>
      <c r="G12" s="693" t="s">
        <v>416</v>
      </c>
      <c r="H12" s="693" t="s">
        <v>416</v>
      </c>
      <c r="I12" s="693" t="s">
        <v>416</v>
      </c>
      <c r="J12" s="694"/>
      <c r="K12" s="693" t="s">
        <v>930</v>
      </c>
      <c r="L12" s="1279">
        <v>1</v>
      </c>
      <c r="M12" s="695">
        <v>1021</v>
      </c>
      <c r="N12" s="693" t="s">
        <v>972</v>
      </c>
      <c r="O12" s="693" t="s">
        <v>416</v>
      </c>
      <c r="P12" s="693" t="s">
        <v>416</v>
      </c>
      <c r="Q12" s="693" t="s">
        <v>972</v>
      </c>
      <c r="R12" s="693" t="s">
        <v>416</v>
      </c>
      <c r="S12" s="693" t="s">
        <v>416</v>
      </c>
      <c r="T12" s="1278" t="s">
        <v>1253</v>
      </c>
    </row>
    <row r="13" spans="1:20" ht="15.5" hidden="1" customHeight="1">
      <c r="A13" s="757"/>
      <c r="B13" s="758"/>
      <c r="C13" s="759"/>
      <c r="D13" s="759"/>
      <c r="E13" s="759"/>
      <c r="F13" s="759"/>
      <c r="G13" s="759"/>
      <c r="H13" s="760"/>
      <c r="I13" s="761"/>
      <c r="J13" s="761"/>
      <c r="K13" s="761"/>
      <c r="L13" s="762"/>
      <c r="M13" s="763"/>
      <c r="N13" s="763"/>
      <c r="O13" s="763"/>
      <c r="P13" s="763"/>
      <c r="Q13" s="763"/>
      <c r="R13" s="763"/>
      <c r="S13" s="763"/>
      <c r="T13" s="760"/>
    </row>
    <row r="14" spans="1:20" hidden="1">
      <c r="A14" s="764" t="s">
        <v>927</v>
      </c>
      <c r="B14" s="758" t="s">
        <v>1321</v>
      </c>
      <c r="C14" s="764"/>
      <c r="D14" s="764"/>
      <c r="E14" s="764"/>
      <c r="F14" s="764"/>
      <c r="G14" s="764"/>
      <c r="H14" s="760"/>
      <c r="I14" s="761"/>
      <c r="J14" s="761"/>
      <c r="K14" s="761"/>
      <c r="L14" s="762"/>
      <c r="M14" s="763"/>
      <c r="N14" s="763"/>
      <c r="O14" s="763"/>
      <c r="P14" s="763"/>
      <c r="Q14" s="763"/>
      <c r="R14" s="763"/>
      <c r="S14" s="763"/>
      <c r="T14" s="760"/>
    </row>
    <row r="15" spans="1:20" ht="30" hidden="1">
      <c r="A15" s="757">
        <v>1</v>
      </c>
      <c r="B15" s="758" t="s">
        <v>929</v>
      </c>
      <c r="C15" s="759"/>
      <c r="D15" s="757"/>
      <c r="E15" s="757"/>
      <c r="F15" s="757"/>
      <c r="G15" s="757"/>
      <c r="H15" s="760"/>
      <c r="I15" s="761"/>
      <c r="J15" s="761"/>
      <c r="K15" s="761"/>
      <c r="L15" s="762"/>
      <c r="M15" s="763"/>
      <c r="N15" s="763"/>
      <c r="O15" s="763"/>
      <c r="P15" s="763"/>
      <c r="Q15" s="763"/>
      <c r="R15" s="763"/>
      <c r="S15" s="763"/>
      <c r="T15" s="760"/>
    </row>
    <row r="16" spans="1:20" hidden="1">
      <c r="A16" s="757"/>
      <c r="B16" s="758" t="s">
        <v>926</v>
      </c>
      <c r="C16" s="759"/>
      <c r="D16" s="757"/>
      <c r="E16" s="757"/>
      <c r="F16" s="757"/>
      <c r="G16" s="757"/>
      <c r="H16" s="760"/>
      <c r="I16" s="761"/>
      <c r="J16" s="761"/>
      <c r="K16" s="761"/>
      <c r="L16" s="762"/>
      <c r="M16" s="763"/>
      <c r="N16" s="763"/>
      <c r="O16" s="763"/>
      <c r="P16" s="763"/>
      <c r="Q16" s="763"/>
      <c r="R16" s="763"/>
      <c r="S16" s="763"/>
      <c r="T16" s="760"/>
    </row>
    <row r="17" spans="1:20" s="769" customFormat="1" ht="27" customHeight="1">
      <c r="A17" s="765"/>
      <c r="B17" s="766" t="s">
        <v>932</v>
      </c>
      <c r="C17" s="767"/>
      <c r="D17" s="765"/>
      <c r="E17" s="765"/>
      <c r="F17" s="765"/>
      <c r="G17" s="765"/>
      <c r="H17" s="761"/>
      <c r="I17" s="761"/>
      <c r="J17" s="761"/>
      <c r="K17" s="761"/>
      <c r="L17" s="834">
        <v>1</v>
      </c>
      <c r="M17" s="835"/>
      <c r="N17" s="835"/>
      <c r="O17" s="835">
        <v>2</v>
      </c>
      <c r="P17" s="835"/>
      <c r="Q17" s="835"/>
      <c r="R17" s="835">
        <v>3</v>
      </c>
      <c r="S17" s="768"/>
      <c r="T17" s="761"/>
    </row>
    <row r="18" spans="1:20" s="598" customFormat="1" ht="54" customHeight="1">
      <c r="A18" s="2287" t="s">
        <v>1832</v>
      </c>
      <c r="B18" s="2287"/>
      <c r="C18" s="2287"/>
      <c r="D18" s="2287"/>
      <c r="E18" s="2287"/>
      <c r="F18" s="2287"/>
      <c r="G18" s="2287"/>
      <c r="H18" s="2287"/>
      <c r="I18" s="2287"/>
      <c r="J18" s="2287"/>
      <c r="K18" s="2287"/>
      <c r="L18" s="2287"/>
      <c r="M18" s="2287"/>
      <c r="N18" s="2287"/>
      <c r="O18" s="2287"/>
      <c r="P18" s="2287"/>
      <c r="Q18" s="2287"/>
      <c r="R18" s="2287"/>
      <c r="S18" s="2287"/>
      <c r="T18" s="2287"/>
    </row>
    <row r="19" spans="1:20" s="598" customFormat="1" ht="55.25" customHeight="1">
      <c r="A19" s="2214" t="s">
        <v>1094</v>
      </c>
      <c r="B19" s="2214"/>
      <c r="C19" s="2214" t="s">
        <v>1322</v>
      </c>
      <c r="D19" s="2214"/>
      <c r="E19" s="2214"/>
      <c r="F19" s="2214"/>
      <c r="G19" s="2214"/>
      <c r="M19" s="2215" t="s">
        <v>935</v>
      </c>
      <c r="N19" s="2215"/>
      <c r="O19" s="2215"/>
      <c r="P19" s="2215"/>
      <c r="Q19" s="2215"/>
      <c r="R19" s="2215"/>
      <c r="S19" s="2215"/>
      <c r="T19" s="2215"/>
    </row>
    <row r="20" spans="1:20" s="598" customFormat="1" ht="31.5" customHeight="1">
      <c r="A20" s="599"/>
      <c r="B20" s="631"/>
      <c r="C20" s="631"/>
      <c r="D20" s="855"/>
      <c r="M20" s="2398" t="s">
        <v>947</v>
      </c>
      <c r="N20" s="2398"/>
      <c r="O20" s="2398"/>
      <c r="P20" s="2399" t="s">
        <v>948</v>
      </c>
      <c r="Q20" s="2399"/>
      <c r="R20" s="857"/>
      <c r="S20" s="2398" t="s">
        <v>936</v>
      </c>
      <c r="T20" s="2398"/>
    </row>
    <row r="23" spans="1:20">
      <c r="M23" s="773"/>
    </row>
    <row r="24" spans="1:20">
      <c r="M24" s="773"/>
    </row>
  </sheetData>
  <autoFilter ref="S10:S12" xr:uid="{E26663E8-66FB-482B-85C7-F7076ADF1FC9}"/>
  <mergeCells count="28">
    <mergeCell ref="A18:T18"/>
    <mergeCell ref="A19:B19"/>
    <mergeCell ref="M19:T19"/>
    <mergeCell ref="M20:O20"/>
    <mergeCell ref="P20:Q20"/>
    <mergeCell ref="S20:T20"/>
    <mergeCell ref="C19:G19"/>
    <mergeCell ref="Q8:S8"/>
    <mergeCell ref="T8:T10"/>
    <mergeCell ref="A9:A10"/>
    <mergeCell ref="B9:B10"/>
    <mergeCell ref="C9:C10"/>
    <mergeCell ref="D9:D10"/>
    <mergeCell ref="E9:E10"/>
    <mergeCell ref="F9:F10"/>
    <mergeCell ref="G9:G10"/>
    <mergeCell ref="H9:H10"/>
    <mergeCell ref="N8:P8"/>
    <mergeCell ref="I9:I10"/>
    <mergeCell ref="J9:J10"/>
    <mergeCell ref="K9:M9"/>
    <mergeCell ref="N9:P9"/>
    <mergeCell ref="Q9:S9"/>
    <mergeCell ref="A1:L1"/>
    <mergeCell ref="B5:K6"/>
    <mergeCell ref="C8:E8"/>
    <mergeCell ref="G8:I8"/>
    <mergeCell ref="K8:M8"/>
  </mergeCells>
  <pageMargins left="0.17" right="0.17" top="0.3" bottom="0.17" header="0.17" footer="0.17"/>
  <pageSetup paperSize="8" scale="67" fitToHeight="1111" orientation="landscape" r:id="rId1"/>
  <drawing r:id="rId2"/>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75521-7BE2-4CA3-9AD7-2511422A10C3}">
  <sheetPr>
    <pageSetUpPr fitToPage="1"/>
  </sheetPr>
  <dimension ref="A1:T24"/>
  <sheetViews>
    <sheetView view="pageBreakPreview" topLeftCell="B2" zoomScale="85" zoomScaleNormal="70" zoomScaleSheetLayoutView="85" workbookViewId="0">
      <selection activeCell="K12" sqref="K12"/>
    </sheetView>
  </sheetViews>
  <sheetFormatPr defaultColWidth="9.796875" defaultRowHeight="15.5"/>
  <cols>
    <col min="1" max="1" width="23.296875" style="770" customWidth="1"/>
    <col min="2" max="2" width="26.69921875" style="737" customWidth="1"/>
    <col min="3" max="3" width="20.8984375" style="737" customWidth="1"/>
    <col min="4" max="4" width="24.59765625" style="737" customWidth="1"/>
    <col min="5" max="6" width="11" style="737" customWidth="1"/>
    <col min="7" max="7" width="14.59765625" style="737" customWidth="1"/>
    <col min="8" max="8" width="13.09765625" style="737" customWidth="1"/>
    <col min="9" max="9" width="19.796875" style="737" customWidth="1"/>
    <col min="10" max="10" width="20.09765625" style="737" customWidth="1"/>
    <col min="11" max="11" width="10.09765625" style="737" customWidth="1"/>
    <col min="12" max="12" width="16.09765625" style="770" customWidth="1"/>
    <col min="13" max="13" width="17.296875" style="737" customWidth="1"/>
    <col min="14" max="14" width="10.69921875" style="737" customWidth="1"/>
    <col min="15" max="15" width="20.796875" style="737" customWidth="1"/>
    <col min="16" max="16" width="12.5" style="737" customWidth="1"/>
    <col min="17" max="18" width="16.8984375" style="737" customWidth="1"/>
    <col min="19" max="19" width="17.19921875" style="737" customWidth="1"/>
    <col min="20" max="20" width="21.8984375" style="737" customWidth="1"/>
    <col min="21" max="16384" width="9.796875" style="737"/>
  </cols>
  <sheetData>
    <row r="1" spans="1:20" ht="51.65" customHeight="1">
      <c r="A1" s="2202" t="s">
        <v>910</v>
      </c>
      <c r="B1" s="2202"/>
      <c r="C1" s="2202"/>
      <c r="D1" s="2202"/>
      <c r="E1" s="2202"/>
      <c r="F1" s="2202"/>
      <c r="G1" s="2202"/>
      <c r="H1" s="2202"/>
      <c r="I1" s="2202"/>
      <c r="J1" s="2202"/>
      <c r="K1" s="2202"/>
      <c r="L1" s="2202"/>
      <c r="M1" s="503"/>
      <c r="N1" s="503"/>
      <c r="O1" s="503"/>
      <c r="P1" s="503"/>
      <c r="Q1" s="503"/>
      <c r="R1" s="503"/>
      <c r="S1" s="503"/>
    </row>
    <row r="3" spans="1:20" ht="26" customHeight="1">
      <c r="A3" s="738" t="s">
        <v>911</v>
      </c>
      <c r="B3" s="774" t="s">
        <v>937</v>
      </c>
      <c r="C3" s="739"/>
      <c r="D3" s="739"/>
      <c r="E3" s="739"/>
      <c r="F3" s="739"/>
      <c r="G3" s="739"/>
      <c r="H3" s="740"/>
      <c r="I3" s="740"/>
      <c r="J3" s="740"/>
      <c r="K3" s="740"/>
      <c r="L3" s="741"/>
      <c r="M3" s="740"/>
      <c r="N3" s="740"/>
      <c r="O3" s="740"/>
      <c r="P3" s="740"/>
      <c r="Q3" s="740"/>
      <c r="R3" s="740"/>
      <c r="S3" s="740"/>
      <c r="T3" s="742"/>
    </row>
    <row r="4" spans="1:20" ht="15" customHeight="1">
      <c r="A4" s="743" t="s">
        <v>912</v>
      </c>
      <c r="B4" s="744"/>
      <c r="C4" s="745"/>
      <c r="D4" s="745"/>
      <c r="E4" s="745"/>
      <c r="F4" s="745"/>
      <c r="G4" s="745"/>
      <c r="H4" s="746"/>
      <c r="I4" s="746"/>
      <c r="J4" s="746"/>
      <c r="K4" s="746"/>
      <c r="L4" s="747"/>
      <c r="M4" s="746"/>
      <c r="N4" s="746"/>
      <c r="O4" s="746"/>
      <c r="P4" s="746"/>
      <c r="Q4" s="746"/>
      <c r="R4" s="746"/>
      <c r="S4" s="746"/>
      <c r="T4" s="748"/>
    </row>
    <row r="5" spans="1:20" ht="15" customHeight="1">
      <c r="A5" s="738" t="s">
        <v>913</v>
      </c>
      <c r="B5" s="2400" t="s">
        <v>1255</v>
      </c>
      <c r="C5" s="2386"/>
      <c r="D5" s="2386"/>
      <c r="E5" s="2386"/>
      <c r="F5" s="2386"/>
      <c r="G5" s="2386"/>
      <c r="H5" s="2386"/>
      <c r="I5" s="2386"/>
      <c r="J5" s="2386"/>
      <c r="K5" s="2386"/>
      <c r="L5" s="741"/>
      <c r="T5" s="749"/>
    </row>
    <row r="6" spans="1:20" ht="15" customHeight="1">
      <c r="A6" s="743" t="s">
        <v>914</v>
      </c>
      <c r="B6" s="2401"/>
      <c r="C6" s="2402"/>
      <c r="D6" s="2402"/>
      <c r="E6" s="2402"/>
      <c r="F6" s="2402"/>
      <c r="G6" s="2402"/>
      <c r="H6" s="2402"/>
      <c r="I6" s="2402"/>
      <c r="J6" s="2402"/>
      <c r="K6" s="2402"/>
      <c r="L6" s="747"/>
      <c r="M6" s="746"/>
      <c r="N6" s="746"/>
      <c r="O6" s="746"/>
      <c r="P6" s="746"/>
      <c r="Q6" s="746"/>
      <c r="R6" s="746"/>
      <c r="S6" s="746"/>
      <c r="T6" s="748"/>
    </row>
    <row r="8" spans="1:20" ht="34.5" customHeight="1">
      <c r="A8" s="750" t="s">
        <v>823</v>
      </c>
      <c r="B8" s="750" t="s">
        <v>915</v>
      </c>
      <c r="C8" s="2403" t="s">
        <v>916</v>
      </c>
      <c r="D8" s="2403"/>
      <c r="E8" s="2403"/>
      <c r="F8" s="750"/>
      <c r="G8" s="2404" t="s">
        <v>871</v>
      </c>
      <c r="H8" s="2404"/>
      <c r="I8" s="2404"/>
      <c r="J8" s="751" t="s">
        <v>951</v>
      </c>
      <c r="K8" s="2403" t="s">
        <v>957</v>
      </c>
      <c r="L8" s="2405"/>
      <c r="M8" s="2405"/>
      <c r="N8" s="2403" t="s">
        <v>957</v>
      </c>
      <c r="O8" s="2405"/>
      <c r="P8" s="2405"/>
      <c r="Q8" s="2403" t="s">
        <v>957</v>
      </c>
      <c r="R8" s="2405"/>
      <c r="S8" s="2405"/>
      <c r="T8" s="2403" t="s">
        <v>917</v>
      </c>
    </row>
    <row r="9" spans="1:20" ht="23" customHeight="1">
      <c r="A9" s="2210" t="s">
        <v>939</v>
      </c>
      <c r="B9" s="2210" t="s">
        <v>940</v>
      </c>
      <c r="C9" s="2210" t="s">
        <v>12</v>
      </c>
      <c r="D9" s="2210" t="s">
        <v>13</v>
      </c>
      <c r="E9" s="2210" t="s">
        <v>1092</v>
      </c>
      <c r="F9" s="2210" t="s">
        <v>1091</v>
      </c>
      <c r="G9" s="2211" t="s">
        <v>660</v>
      </c>
      <c r="H9" s="2211" t="s">
        <v>661</v>
      </c>
      <c r="I9" s="2211" t="s">
        <v>662</v>
      </c>
      <c r="J9" s="2211" t="s">
        <v>662</v>
      </c>
      <c r="K9" s="2405" t="s">
        <v>1450</v>
      </c>
      <c r="L9" s="2405"/>
      <c r="M9" s="2405"/>
      <c r="N9" s="2405" t="s">
        <v>1449</v>
      </c>
      <c r="O9" s="2405"/>
      <c r="P9" s="2405"/>
      <c r="Q9" s="2405" t="s">
        <v>1096</v>
      </c>
      <c r="R9" s="2405"/>
      <c r="S9" s="2405"/>
      <c r="T9" s="2403"/>
    </row>
    <row r="10" spans="1:20" ht="31" customHeight="1">
      <c r="A10" s="2210"/>
      <c r="B10" s="2210"/>
      <c r="C10" s="2210"/>
      <c r="D10" s="2210"/>
      <c r="E10" s="2210"/>
      <c r="F10" s="2210"/>
      <c r="G10" s="2211"/>
      <c r="H10" s="2211"/>
      <c r="I10" s="2211"/>
      <c r="J10" s="2211"/>
      <c r="K10" s="551" t="s">
        <v>945</v>
      </c>
      <c r="L10" s="551" t="s">
        <v>960</v>
      </c>
      <c r="M10" s="551" t="s">
        <v>1100</v>
      </c>
      <c r="N10" s="551" t="s">
        <v>945</v>
      </c>
      <c r="O10" s="551" t="s">
        <v>960</v>
      </c>
      <c r="P10" s="551" t="s">
        <v>1100</v>
      </c>
      <c r="Q10" s="551" t="s">
        <v>945</v>
      </c>
      <c r="R10" s="551" t="s">
        <v>960</v>
      </c>
      <c r="S10" s="551" t="s">
        <v>1100</v>
      </c>
      <c r="T10" s="2403"/>
    </row>
    <row r="11" spans="1:20" s="756" customFormat="1" ht="26" customHeight="1">
      <c r="A11" s="550" t="s">
        <v>365</v>
      </c>
      <c r="B11" s="752" t="s">
        <v>134</v>
      </c>
      <c r="C11" s="753"/>
      <c r="D11" s="754"/>
      <c r="E11" s="753"/>
      <c r="F11" s="550"/>
      <c r="G11" s="592"/>
      <c r="H11" s="592"/>
      <c r="I11" s="559">
        <f>'DT03 (TM)'!G12</f>
        <v>6233896682.6479979</v>
      </c>
      <c r="J11" s="559">
        <f>'Tổng hợp'!J20</f>
        <v>11194757814.12985</v>
      </c>
      <c r="K11" s="587"/>
      <c r="L11" s="587"/>
      <c r="M11" s="587">
        <f>SUM(M12:M12)*26300</f>
        <v>6067410</v>
      </c>
      <c r="N11" s="587"/>
      <c r="O11" s="588"/>
      <c r="P11" s="587">
        <f>SUM(P12:P12)*26300</f>
        <v>0</v>
      </c>
      <c r="Q11" s="587"/>
      <c r="R11" s="587"/>
      <c r="S11" s="587"/>
      <c r="T11" s="755">
        <f>I11-J11-P11-M11-S11</f>
        <v>-4966928541.4818525</v>
      </c>
    </row>
    <row r="12" spans="1:20" s="734" customFormat="1" ht="44" customHeight="1">
      <c r="A12" s="832" t="s">
        <v>486</v>
      </c>
      <c r="B12" s="577" t="str">
        <f>VLOOKUP(A12,'25-VPI-I-095'!L:N,3,0)</f>
        <v>PL2X1220X2440</v>
      </c>
      <c r="C12" s="733" t="s">
        <v>487</v>
      </c>
      <c r="D12" s="833" t="s">
        <v>474</v>
      </c>
      <c r="E12" s="735">
        <f>4*1.22*2.44</f>
        <v>11.9072</v>
      </c>
      <c r="F12" s="736">
        <v>10</v>
      </c>
      <c r="G12" s="571" t="s">
        <v>416</v>
      </c>
      <c r="H12" s="571" t="s">
        <v>416</v>
      </c>
      <c r="I12" s="571" t="s">
        <v>416</v>
      </c>
      <c r="J12" s="578"/>
      <c r="K12" s="571" t="s">
        <v>930</v>
      </c>
      <c r="L12" s="572">
        <v>1.25</v>
      </c>
      <c r="M12" s="572">
        <v>230.7</v>
      </c>
      <c r="N12" s="571" t="s">
        <v>972</v>
      </c>
      <c r="O12" s="571" t="s">
        <v>416</v>
      </c>
      <c r="P12" s="571" t="s">
        <v>416</v>
      </c>
      <c r="Q12" s="572" t="s">
        <v>930</v>
      </c>
      <c r="R12" s="572">
        <v>1.25</v>
      </c>
      <c r="S12" s="571" t="s">
        <v>416</v>
      </c>
      <c r="T12" s="721" t="s">
        <v>1253</v>
      </c>
    </row>
    <row r="13" spans="1:20" ht="15.5" hidden="1" customHeight="1">
      <c r="A13" s="757"/>
      <c r="B13" s="758"/>
      <c r="C13" s="759"/>
      <c r="D13" s="759"/>
      <c r="E13" s="759"/>
      <c r="F13" s="759"/>
      <c r="G13" s="759"/>
      <c r="H13" s="760"/>
      <c r="I13" s="761"/>
      <c r="J13" s="761"/>
      <c r="K13" s="761"/>
      <c r="L13" s="762"/>
      <c r="M13" s="763"/>
      <c r="N13" s="763"/>
      <c r="O13" s="763"/>
      <c r="P13" s="763"/>
      <c r="Q13" s="763"/>
      <c r="R13" s="763"/>
      <c r="S13" s="763"/>
      <c r="T13" s="760"/>
    </row>
    <row r="14" spans="1:20" hidden="1">
      <c r="A14" s="764" t="s">
        <v>927</v>
      </c>
      <c r="B14" s="758" t="s">
        <v>1321</v>
      </c>
      <c r="C14" s="764"/>
      <c r="D14" s="764"/>
      <c r="E14" s="764"/>
      <c r="F14" s="764"/>
      <c r="G14" s="764"/>
      <c r="H14" s="760"/>
      <c r="I14" s="761"/>
      <c r="J14" s="761"/>
      <c r="K14" s="761"/>
      <c r="L14" s="762"/>
      <c r="M14" s="763"/>
      <c r="N14" s="763"/>
      <c r="O14" s="763"/>
      <c r="P14" s="763"/>
      <c r="Q14" s="763"/>
      <c r="R14" s="763"/>
      <c r="S14" s="763"/>
      <c r="T14" s="760"/>
    </row>
    <row r="15" spans="1:20" ht="30" hidden="1">
      <c r="A15" s="757">
        <v>1</v>
      </c>
      <c r="B15" s="758" t="s">
        <v>929</v>
      </c>
      <c r="C15" s="759"/>
      <c r="D15" s="757"/>
      <c r="E15" s="757"/>
      <c r="F15" s="757"/>
      <c r="G15" s="757"/>
      <c r="H15" s="760"/>
      <c r="I15" s="761"/>
      <c r="J15" s="761"/>
      <c r="K15" s="761"/>
      <c r="L15" s="762"/>
      <c r="M15" s="763"/>
      <c r="N15" s="763"/>
      <c r="O15" s="763"/>
      <c r="P15" s="763"/>
      <c r="Q15" s="763"/>
      <c r="R15" s="763"/>
      <c r="S15" s="763"/>
      <c r="T15" s="760"/>
    </row>
    <row r="16" spans="1:20" hidden="1">
      <c r="A16" s="757"/>
      <c r="B16" s="758" t="s">
        <v>926</v>
      </c>
      <c r="C16" s="759"/>
      <c r="D16" s="757"/>
      <c r="E16" s="757"/>
      <c r="F16" s="757"/>
      <c r="G16" s="757"/>
      <c r="H16" s="760"/>
      <c r="I16" s="761"/>
      <c r="J16" s="761"/>
      <c r="K16" s="761"/>
      <c r="L16" s="762"/>
      <c r="M16" s="763"/>
      <c r="N16" s="763"/>
      <c r="O16" s="763"/>
      <c r="P16" s="763"/>
      <c r="Q16" s="763"/>
      <c r="R16" s="763"/>
      <c r="S16" s="763"/>
      <c r="T16" s="760"/>
    </row>
    <row r="17" spans="1:20" s="769" customFormat="1" ht="27" customHeight="1">
      <c r="A17" s="765"/>
      <c r="B17" s="766" t="s">
        <v>932</v>
      </c>
      <c r="C17" s="767"/>
      <c r="D17" s="765"/>
      <c r="E17" s="765"/>
      <c r="F17" s="765"/>
      <c r="G17" s="765"/>
      <c r="H17" s="761"/>
      <c r="I17" s="761"/>
      <c r="J17" s="761"/>
      <c r="K17" s="761"/>
      <c r="L17" s="834">
        <v>1</v>
      </c>
      <c r="M17" s="835"/>
      <c r="N17" s="835"/>
      <c r="O17" s="835">
        <v>3</v>
      </c>
      <c r="P17" s="835"/>
      <c r="Q17" s="835"/>
      <c r="R17" s="835">
        <v>2</v>
      </c>
      <c r="S17" s="768"/>
      <c r="T17" s="761"/>
    </row>
    <row r="18" spans="1:20" ht="54" customHeight="1">
      <c r="A18" s="2386" t="s">
        <v>1099</v>
      </c>
      <c r="B18" s="2386"/>
      <c r="C18" s="2386"/>
      <c r="D18" s="2386"/>
      <c r="E18" s="2386"/>
      <c r="F18" s="2386"/>
      <c r="G18" s="2386"/>
      <c r="H18" s="2386"/>
      <c r="I18" s="2386"/>
      <c r="J18" s="2386"/>
      <c r="K18" s="2386"/>
      <c r="L18" s="2386"/>
      <c r="M18" s="2386"/>
      <c r="N18" s="2386"/>
    </row>
    <row r="19" spans="1:20" ht="55.25" customHeight="1">
      <c r="A19" s="2406" t="s">
        <v>1094</v>
      </c>
      <c r="B19" s="2406"/>
      <c r="C19" s="2406" t="s">
        <v>1322</v>
      </c>
      <c r="D19" s="2406"/>
      <c r="L19" s="737"/>
      <c r="M19" s="2407" t="s">
        <v>935</v>
      </c>
      <c r="N19" s="2407"/>
      <c r="O19" s="2407"/>
      <c r="P19" s="2407"/>
      <c r="Q19" s="2407"/>
      <c r="R19" s="2407"/>
      <c r="S19" s="2407"/>
      <c r="T19" s="2407"/>
    </row>
    <row r="20" spans="1:20" ht="31.5" customHeight="1">
      <c r="B20" s="771"/>
      <c r="C20" s="771"/>
      <c r="D20" s="756"/>
      <c r="L20" s="737"/>
      <c r="M20" s="2408" t="s">
        <v>947</v>
      </c>
      <c r="N20" s="2408"/>
      <c r="O20" s="2408"/>
      <c r="P20" s="2409" t="s">
        <v>948</v>
      </c>
      <c r="Q20" s="2409"/>
      <c r="R20" s="772"/>
      <c r="S20" s="2408" t="s">
        <v>936</v>
      </c>
      <c r="T20" s="2408"/>
    </row>
    <row r="23" spans="1:20">
      <c r="M23" s="773"/>
    </row>
    <row r="24" spans="1:20">
      <c r="M24" s="773"/>
    </row>
  </sheetData>
  <autoFilter ref="S10:S12" xr:uid="{E26663E8-66FB-482B-85C7-F7076ADF1FC9}"/>
  <mergeCells count="28">
    <mergeCell ref="A19:B19"/>
    <mergeCell ref="C19:D19"/>
    <mergeCell ref="M19:T19"/>
    <mergeCell ref="M20:O20"/>
    <mergeCell ref="P20:Q20"/>
    <mergeCell ref="S20:T20"/>
    <mergeCell ref="A18:N18"/>
    <mergeCell ref="Q8:S8"/>
    <mergeCell ref="T8:T10"/>
    <mergeCell ref="A9:A10"/>
    <mergeCell ref="B9:B10"/>
    <mergeCell ref="C9:C10"/>
    <mergeCell ref="D9:D10"/>
    <mergeCell ref="E9:E10"/>
    <mergeCell ref="F9:F10"/>
    <mergeCell ref="G9:G10"/>
    <mergeCell ref="H9:H10"/>
    <mergeCell ref="N8:P8"/>
    <mergeCell ref="I9:I10"/>
    <mergeCell ref="J9:J10"/>
    <mergeCell ref="K9:M9"/>
    <mergeCell ref="N9:P9"/>
    <mergeCell ref="Q9:S9"/>
    <mergeCell ref="A1:L1"/>
    <mergeCell ref="B5:K6"/>
    <mergeCell ref="C8:E8"/>
    <mergeCell ref="G8:I8"/>
    <mergeCell ref="K8:M8"/>
  </mergeCells>
  <pageMargins left="0.17" right="0.17" top="0.3" bottom="0.17" header="0.17" footer="0.17"/>
  <pageSetup paperSize="8" scale="66" fitToHeight="1111" orientation="landscape"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20D393-8D08-4A93-95E7-8EF940AE72D4}">
  <sheetPr>
    <pageSetUpPr fitToPage="1"/>
  </sheetPr>
  <dimension ref="A1:Q33"/>
  <sheetViews>
    <sheetView view="pageBreakPreview" topLeftCell="A7" zoomScale="55" zoomScaleNormal="70" zoomScaleSheetLayoutView="55" workbookViewId="0">
      <selection activeCell="J11" sqref="J11"/>
    </sheetView>
  </sheetViews>
  <sheetFormatPr defaultColWidth="9.796875" defaultRowHeight="13"/>
  <cols>
    <col min="1" max="1" width="16.19921875" style="516" bestFit="1" customWidth="1"/>
    <col min="2" max="2" width="32.69921875" style="504" customWidth="1"/>
    <col min="3" max="3" width="30.19921875" style="504" customWidth="1"/>
    <col min="4" max="4" width="21" style="504" customWidth="1"/>
    <col min="5" max="6" width="11" style="504" customWidth="1"/>
    <col min="7" max="7" width="14.59765625" style="504" customWidth="1"/>
    <col min="8" max="8" width="13.09765625" style="504" customWidth="1"/>
    <col min="9" max="9" width="19.796875" style="504" customWidth="1"/>
    <col min="10" max="10" width="20.09765625" style="504" customWidth="1"/>
    <col min="11" max="11" width="10.09765625" style="504" customWidth="1"/>
    <col min="12" max="12" width="16.09765625" style="516" customWidth="1"/>
    <col min="13" max="13" width="22.3984375" style="504" customWidth="1"/>
    <col min="14" max="14" width="10.69921875" style="504" customWidth="1"/>
    <col min="15" max="15" width="16.19921875" style="504" customWidth="1"/>
    <col min="16" max="16" width="16.8984375" style="504" customWidth="1"/>
    <col min="17" max="17" width="21.8984375" style="504" customWidth="1"/>
    <col min="18" max="16384" width="9.796875" style="504"/>
  </cols>
  <sheetData>
    <row r="1" spans="1:17" ht="51.65" customHeight="1">
      <c r="A1" s="2202" t="s">
        <v>910</v>
      </c>
      <c r="B1" s="2202"/>
      <c r="C1" s="2202"/>
      <c r="D1" s="2202"/>
      <c r="E1" s="2202"/>
      <c r="F1" s="2202"/>
      <c r="G1" s="2202"/>
      <c r="H1" s="2202"/>
      <c r="I1" s="2202"/>
      <c r="J1" s="2202"/>
      <c r="K1" s="2202"/>
      <c r="L1" s="2202"/>
      <c r="M1" s="503"/>
      <c r="N1" s="503"/>
      <c r="O1" s="503"/>
      <c r="P1" s="503"/>
    </row>
    <row r="3" spans="1:17" ht="26" customHeight="1">
      <c r="A3" s="505" t="s">
        <v>911</v>
      </c>
      <c r="B3" s="670" t="s">
        <v>937</v>
      </c>
      <c r="C3" s="507"/>
      <c r="D3" s="507"/>
      <c r="E3" s="507"/>
      <c r="F3" s="507"/>
      <c r="G3" s="507"/>
      <c r="H3" s="508"/>
      <c r="I3" s="508"/>
      <c r="J3" s="508"/>
      <c r="K3" s="508"/>
      <c r="L3" s="581"/>
      <c r="M3" s="508"/>
      <c r="N3" s="508"/>
      <c r="O3" s="508"/>
      <c r="P3" s="508"/>
      <c r="Q3" s="509"/>
    </row>
    <row r="4" spans="1:17" ht="15" customHeight="1">
      <c r="A4" s="510" t="s">
        <v>912</v>
      </c>
      <c r="B4" s="511"/>
      <c r="C4" s="512"/>
      <c r="D4" s="512"/>
      <c r="E4" s="512"/>
      <c r="F4" s="512"/>
      <c r="G4" s="512"/>
      <c r="H4" s="513"/>
      <c r="I4" s="513"/>
      <c r="J4" s="513"/>
      <c r="K4" s="513"/>
      <c r="L4" s="582"/>
      <c r="M4" s="513"/>
      <c r="N4" s="513"/>
      <c r="O4" s="513"/>
      <c r="P4" s="513"/>
      <c r="Q4" s="514"/>
    </row>
    <row r="5" spans="1:17" ht="15" customHeight="1">
      <c r="A5" s="505" t="s">
        <v>913</v>
      </c>
      <c r="B5" s="2203" t="s">
        <v>1317</v>
      </c>
      <c r="C5" s="2204"/>
      <c r="D5" s="2204"/>
      <c r="E5" s="2204"/>
      <c r="F5" s="2204"/>
      <c r="G5" s="2204"/>
      <c r="H5" s="2204"/>
      <c r="I5" s="2204"/>
      <c r="J5" s="2204"/>
      <c r="K5" s="2204"/>
      <c r="L5" s="581"/>
      <c r="Q5" s="515"/>
    </row>
    <row r="6" spans="1:17" ht="15" customHeight="1">
      <c r="A6" s="510" t="s">
        <v>914</v>
      </c>
      <c r="B6" s="2205"/>
      <c r="C6" s="2206"/>
      <c r="D6" s="2206"/>
      <c r="E6" s="2206"/>
      <c r="F6" s="2206"/>
      <c r="G6" s="2206"/>
      <c r="H6" s="2206"/>
      <c r="I6" s="2206"/>
      <c r="J6" s="2206"/>
      <c r="K6" s="2206"/>
      <c r="L6" s="582"/>
      <c r="M6" s="513"/>
      <c r="N6" s="513"/>
      <c r="O6" s="513"/>
      <c r="P6" s="513"/>
      <c r="Q6" s="514"/>
    </row>
    <row r="8" spans="1:17" ht="34.5" customHeight="1">
      <c r="A8" s="522" t="s">
        <v>823</v>
      </c>
      <c r="B8" s="522" t="s">
        <v>915</v>
      </c>
      <c r="C8" s="2207" t="s">
        <v>916</v>
      </c>
      <c r="D8" s="2207"/>
      <c r="E8" s="2207"/>
      <c r="F8" s="522"/>
      <c r="G8" s="2208" t="s">
        <v>871</v>
      </c>
      <c r="H8" s="2208"/>
      <c r="I8" s="2208"/>
      <c r="J8" s="560" t="s">
        <v>951</v>
      </c>
      <c r="K8" s="2207" t="s">
        <v>957</v>
      </c>
      <c r="L8" s="2209"/>
      <c r="M8" s="2209"/>
      <c r="N8" s="2207" t="s">
        <v>957</v>
      </c>
      <c r="O8" s="2209"/>
      <c r="P8" s="2209"/>
      <c r="Q8" s="2207" t="s">
        <v>917</v>
      </c>
    </row>
    <row r="9" spans="1:17" ht="23" customHeight="1">
      <c r="A9" s="2210" t="s">
        <v>939</v>
      </c>
      <c r="B9" s="2210" t="s">
        <v>940</v>
      </c>
      <c r="C9" s="2210" t="s">
        <v>12</v>
      </c>
      <c r="D9" s="2210" t="s">
        <v>13</v>
      </c>
      <c r="E9" s="2210" t="s">
        <v>1092</v>
      </c>
      <c r="F9" s="2210" t="s">
        <v>1091</v>
      </c>
      <c r="G9" s="2211" t="s">
        <v>660</v>
      </c>
      <c r="H9" s="2211" t="s">
        <v>661</v>
      </c>
      <c r="I9" s="2211" t="s">
        <v>662</v>
      </c>
      <c r="J9" s="2211" t="s">
        <v>662</v>
      </c>
      <c r="K9" s="2209" t="s">
        <v>1307</v>
      </c>
      <c r="L9" s="2209"/>
      <c r="M9" s="2209"/>
      <c r="N9" s="2209" t="s">
        <v>44</v>
      </c>
      <c r="O9" s="2209"/>
      <c r="P9" s="2209"/>
      <c r="Q9" s="2207"/>
    </row>
    <row r="10" spans="1:17" ht="31" customHeight="1">
      <c r="A10" s="2210"/>
      <c r="B10" s="2210"/>
      <c r="C10" s="2210"/>
      <c r="D10" s="2210"/>
      <c r="E10" s="2210"/>
      <c r="F10" s="2210"/>
      <c r="G10" s="2211"/>
      <c r="H10" s="2211"/>
      <c r="I10" s="2211"/>
      <c r="J10" s="2211"/>
      <c r="K10" s="551" t="s">
        <v>945</v>
      </c>
      <c r="L10" s="551" t="s">
        <v>960</v>
      </c>
      <c r="M10" s="551" t="s">
        <v>946</v>
      </c>
      <c r="N10" s="551" t="s">
        <v>945</v>
      </c>
      <c r="O10" s="551" t="s">
        <v>960</v>
      </c>
      <c r="P10" s="551" t="s">
        <v>1100</v>
      </c>
      <c r="Q10" s="2207"/>
    </row>
    <row r="11" spans="1:17" s="521" customFormat="1" ht="26" customHeight="1">
      <c r="A11" s="550" t="s">
        <v>365</v>
      </c>
      <c r="B11" s="586" t="s">
        <v>132</v>
      </c>
      <c r="C11" s="590"/>
      <c r="D11" s="591"/>
      <c r="E11" s="590"/>
      <c r="F11" s="550"/>
      <c r="G11" s="592" t="s">
        <v>416</v>
      </c>
      <c r="H11" s="592" t="s">
        <v>416</v>
      </c>
      <c r="I11" s="559">
        <f>'DT03 (TM)'!G6</f>
        <v>57151444015.972847</v>
      </c>
      <c r="J11" s="559">
        <f>'Tổng hợp'!J19-P11</f>
        <v>45040594781.440262</v>
      </c>
      <c r="K11" s="587"/>
      <c r="L11" s="587"/>
      <c r="M11" s="587">
        <f>SUM(M12:M16)</f>
        <v>0</v>
      </c>
      <c r="N11" s="587"/>
      <c r="O11" s="588"/>
      <c r="P11" s="587">
        <f>SUM(P12:P20)*26300</f>
        <v>2575618353.8400002</v>
      </c>
      <c r="Q11" s="589">
        <f>I11-J11-P11-M11</f>
        <v>9535230880.692585</v>
      </c>
    </row>
    <row r="12" spans="1:17" s="574" customFormat="1" ht="26" customHeight="1">
      <c r="A12" s="731" t="s">
        <v>164</v>
      </c>
      <c r="B12" s="577" t="str">
        <f>VLOOKUP(A12,'25-VPI-I-095'!L:N,3,0)</f>
        <v>PL38X2000X12000</v>
      </c>
      <c r="C12" s="732" t="s">
        <v>1308</v>
      </c>
      <c r="D12" s="731" t="s">
        <v>347</v>
      </c>
      <c r="E12" s="579">
        <v>24</v>
      </c>
      <c r="F12" s="577">
        <f>VLOOKUP(A12,'25-VPI-I-095'!L:BA,25,0)</f>
        <v>24</v>
      </c>
      <c r="G12" s="570" t="s">
        <v>416</v>
      </c>
      <c r="H12" s="570" t="s">
        <v>416</v>
      </c>
      <c r="I12" s="570" t="s">
        <v>416</v>
      </c>
      <c r="J12" s="578"/>
      <c r="K12" s="571" t="s">
        <v>972</v>
      </c>
      <c r="L12" s="571" t="s">
        <v>416</v>
      </c>
      <c r="M12" s="571" t="s">
        <v>416</v>
      </c>
      <c r="N12" s="571" t="s">
        <v>930</v>
      </c>
      <c r="O12" s="572">
        <v>0.7285956229164442</v>
      </c>
      <c r="P12" s="572">
        <v>5216.1617835834068</v>
      </c>
      <c r="Q12" s="573" t="s">
        <v>976</v>
      </c>
    </row>
    <row r="13" spans="1:17" s="574" customFormat="1" ht="26" customHeight="1">
      <c r="A13" s="731" t="s">
        <v>170</v>
      </c>
      <c r="B13" s="577" t="str">
        <f>VLOOKUP(A13,'25-VPI-I-095'!L:N,3,0)</f>
        <v>PL65X2000X6000</v>
      </c>
      <c r="C13" s="732" t="s">
        <v>1309</v>
      </c>
      <c r="D13" s="731" t="s">
        <v>347</v>
      </c>
      <c r="E13" s="579">
        <v>2</v>
      </c>
      <c r="F13" s="577">
        <f>VLOOKUP(A13,'25-VPI-I-095'!L:BA,25,0)</f>
        <v>2</v>
      </c>
      <c r="G13" s="570" t="s">
        <v>416</v>
      </c>
      <c r="H13" s="570" t="s">
        <v>416</v>
      </c>
      <c r="I13" s="570" t="s">
        <v>416</v>
      </c>
      <c r="J13" s="578"/>
      <c r="K13" s="571" t="s">
        <v>972</v>
      </c>
      <c r="L13" s="571" t="s">
        <v>416</v>
      </c>
      <c r="M13" s="571" t="s">
        <v>416</v>
      </c>
      <c r="N13" s="571" t="s">
        <v>930</v>
      </c>
      <c r="O13" s="572">
        <v>0.72059562291644419</v>
      </c>
      <c r="P13" s="572">
        <v>735.36783318623134</v>
      </c>
      <c r="Q13" s="573" t="s">
        <v>976</v>
      </c>
    </row>
    <row r="14" spans="1:17" s="574" customFormat="1" ht="26" customHeight="1">
      <c r="A14" s="731" t="s">
        <v>307</v>
      </c>
      <c r="B14" s="577" t="str">
        <f>VLOOKUP(A14,'25-VPI-I-095'!L:N,3,0)</f>
        <v>PL12X2000X1000</v>
      </c>
      <c r="C14" s="732" t="s">
        <v>1310</v>
      </c>
      <c r="D14" s="731" t="s">
        <v>348</v>
      </c>
      <c r="E14" s="579">
        <v>2</v>
      </c>
      <c r="F14" s="577">
        <f>VLOOKUP(A14,'25-VPI-I-095'!L:BA,25,0)</f>
        <v>2</v>
      </c>
      <c r="G14" s="570" t="s">
        <v>416</v>
      </c>
      <c r="H14" s="570" t="s">
        <v>416</v>
      </c>
      <c r="I14" s="570" t="s">
        <v>416</v>
      </c>
      <c r="J14" s="578"/>
      <c r="K14" s="571" t="s">
        <v>972</v>
      </c>
      <c r="L14" s="571" t="s">
        <v>416</v>
      </c>
      <c r="M14" s="571" t="s">
        <v>416</v>
      </c>
      <c r="N14" s="571" t="s">
        <v>930</v>
      </c>
      <c r="O14" s="572">
        <v>0.72059562291644419</v>
      </c>
      <c r="P14" s="572">
        <v>135.76021535745809</v>
      </c>
      <c r="Q14" s="573" t="s">
        <v>976</v>
      </c>
    </row>
    <row r="15" spans="1:17" s="574" customFormat="1" ht="26" customHeight="1">
      <c r="A15" s="731" t="s">
        <v>310</v>
      </c>
      <c r="B15" s="577" t="str">
        <f>VLOOKUP(A15,'25-VPI-I-095'!L:N,3,0)</f>
        <v>PL25X2000X2000</v>
      </c>
      <c r="C15" s="732" t="s">
        <v>1311</v>
      </c>
      <c r="D15" s="731" t="s">
        <v>348</v>
      </c>
      <c r="E15" s="579">
        <v>2</v>
      </c>
      <c r="F15" s="577">
        <f>VLOOKUP(A15,'25-VPI-I-095'!L:BA,25,0)</f>
        <v>2</v>
      </c>
      <c r="G15" s="570" t="s">
        <v>416</v>
      </c>
      <c r="H15" s="570" t="s">
        <v>416</v>
      </c>
      <c r="I15" s="570" t="s">
        <v>416</v>
      </c>
      <c r="J15" s="578"/>
      <c r="K15" s="571" t="s">
        <v>972</v>
      </c>
      <c r="L15" s="571" t="s">
        <v>416</v>
      </c>
      <c r="M15" s="571" t="s">
        <v>416</v>
      </c>
      <c r="N15" s="571" t="s">
        <v>930</v>
      </c>
      <c r="O15" s="572">
        <v>0.72059562291644419</v>
      </c>
      <c r="P15" s="572">
        <v>282.83378199470434</v>
      </c>
      <c r="Q15" s="573" t="s">
        <v>976</v>
      </c>
    </row>
    <row r="16" spans="1:17" s="574" customFormat="1" ht="26" customHeight="1">
      <c r="A16" s="731" t="s">
        <v>312</v>
      </c>
      <c r="B16" s="577" t="str">
        <f>VLOOKUP(A16,'25-VPI-I-095'!L:N,3,0)</f>
        <v>PL38X2000X3000</v>
      </c>
      <c r="C16" s="732" t="s">
        <v>1312</v>
      </c>
      <c r="D16" s="731" t="s">
        <v>348</v>
      </c>
      <c r="E16" s="579">
        <v>2</v>
      </c>
      <c r="F16" s="577">
        <f>VLOOKUP(A16,'25-VPI-I-095'!L:BA,25,0)</f>
        <v>1</v>
      </c>
      <c r="G16" s="570" t="s">
        <v>416</v>
      </c>
      <c r="H16" s="570" t="s">
        <v>416</v>
      </c>
      <c r="I16" s="570" t="s">
        <v>416</v>
      </c>
      <c r="J16" s="578"/>
      <c r="K16" s="571" t="s">
        <v>972</v>
      </c>
      <c r="L16" s="571" t="s">
        <v>416</v>
      </c>
      <c r="M16" s="571" t="s">
        <v>416</v>
      </c>
      <c r="N16" s="571" t="s">
        <v>930</v>
      </c>
      <c r="O16" s="572">
        <v>0.7285956229164442</v>
      </c>
      <c r="P16" s="572">
        <v>434.6801486319506</v>
      </c>
      <c r="Q16" s="573" t="s">
        <v>976</v>
      </c>
    </row>
    <row r="17" spans="1:17" s="574" customFormat="1" ht="26" customHeight="1">
      <c r="A17" s="731" t="s">
        <v>1213</v>
      </c>
      <c r="B17" s="577" t="str">
        <f>VLOOKUP(A17,'25-VPI-I-095'!L:N,3,0)</f>
        <v>PL10X2000X12000</v>
      </c>
      <c r="C17" s="732" t="s">
        <v>1314</v>
      </c>
      <c r="D17" s="731" t="s">
        <v>1313</v>
      </c>
      <c r="E17" s="579">
        <v>96</v>
      </c>
      <c r="F17" s="797">
        <f>VLOOKUP(A17,'25-VPI-I-095'!L:BA,25,0)</f>
        <v>91</v>
      </c>
      <c r="G17" s="570" t="s">
        <v>416</v>
      </c>
      <c r="H17" s="570" t="s">
        <v>416</v>
      </c>
      <c r="I17" s="570" t="s">
        <v>416</v>
      </c>
      <c r="J17" s="578"/>
      <c r="K17" s="571" t="s">
        <v>972</v>
      </c>
      <c r="L17" s="571" t="s">
        <v>416</v>
      </c>
      <c r="M17" s="571" t="s">
        <v>416</v>
      </c>
      <c r="N17" s="571" t="s">
        <v>930</v>
      </c>
      <c r="O17" s="572">
        <v>1.4115956229164441</v>
      </c>
      <c r="P17" s="572">
        <v>10637.784614298324</v>
      </c>
      <c r="Q17" s="573" t="s">
        <v>976</v>
      </c>
    </row>
    <row r="18" spans="1:17" s="574" customFormat="1" ht="26" customHeight="1">
      <c r="A18" s="731" t="s">
        <v>1216</v>
      </c>
      <c r="B18" s="577" t="str">
        <f>VLOOKUP(A18,'25-VPI-I-095'!L:N,3,0)</f>
        <v>PL12X2000X12000</v>
      </c>
      <c r="C18" s="732" t="s">
        <v>1315</v>
      </c>
      <c r="D18" s="731" t="s">
        <v>1313</v>
      </c>
      <c r="E18" s="579">
        <v>168</v>
      </c>
      <c r="F18" s="797">
        <f>VLOOKUP(A18,'25-VPI-I-095'!L:BA,25,0)</f>
        <v>160</v>
      </c>
      <c r="G18" s="570" t="s">
        <v>416</v>
      </c>
      <c r="H18" s="570" t="s">
        <v>416</v>
      </c>
      <c r="I18" s="570" t="s">
        <v>416</v>
      </c>
      <c r="J18" s="578"/>
      <c r="K18" s="571" t="s">
        <v>972</v>
      </c>
      <c r="L18" s="571" t="s">
        <v>416</v>
      </c>
      <c r="M18" s="571" t="s">
        <v>416</v>
      </c>
      <c r="N18" s="571" t="s">
        <v>930</v>
      </c>
      <c r="O18" s="572">
        <v>1.4115956229164441</v>
      </c>
      <c r="P18" s="572">
        <v>22339.347690026483</v>
      </c>
      <c r="Q18" s="573" t="s">
        <v>976</v>
      </c>
    </row>
    <row r="19" spans="1:17" s="574" customFormat="1" ht="26" customHeight="1">
      <c r="A19" s="731" t="s">
        <v>1217</v>
      </c>
      <c r="B19" s="577" t="str">
        <f>VLOOKUP(A19,'25-VPI-I-095'!L:N,3,0)</f>
        <v>PL6X1500X6000</v>
      </c>
      <c r="C19" s="732" t="s">
        <v>1373</v>
      </c>
      <c r="D19" s="731" t="s">
        <v>1313</v>
      </c>
      <c r="E19" s="579">
        <v>48</v>
      </c>
      <c r="F19" s="797">
        <f>VLOOKUP(A19,'25-VPI-I-095'!L:BA,25,0)</f>
        <v>38</v>
      </c>
      <c r="G19" s="570" t="s">
        <v>416</v>
      </c>
      <c r="H19" s="570" t="s">
        <v>416</v>
      </c>
      <c r="I19" s="570" t="s">
        <v>416</v>
      </c>
      <c r="J19" s="578"/>
      <c r="K19" s="571" t="s">
        <v>972</v>
      </c>
      <c r="L19" s="571" t="s">
        <v>416</v>
      </c>
      <c r="M19" s="571" t="s">
        <v>416</v>
      </c>
      <c r="N19" s="571" t="s">
        <v>930</v>
      </c>
      <c r="O19" s="572">
        <v>1.5355956229164442</v>
      </c>
      <c r="P19" s="572">
        <v>3471.6745842894975</v>
      </c>
      <c r="Q19" s="573" t="s">
        <v>976</v>
      </c>
    </row>
    <row r="20" spans="1:17" s="574" customFormat="1" ht="26" customHeight="1">
      <c r="A20" s="731" t="s">
        <v>1219</v>
      </c>
      <c r="B20" s="577" t="str">
        <f>VLOOKUP(A20,'25-VPI-I-095'!L:N,3,0)</f>
        <v>PL8X2000X12000</v>
      </c>
      <c r="C20" s="732" t="s">
        <v>1316</v>
      </c>
      <c r="D20" s="731" t="s">
        <v>1313</v>
      </c>
      <c r="E20" s="579">
        <v>576</v>
      </c>
      <c r="F20" s="797">
        <f>VLOOKUP(A20,'25-VPI-I-095'!L:BA,25,0)</f>
        <v>555</v>
      </c>
      <c r="G20" s="570" t="s">
        <v>416</v>
      </c>
      <c r="H20" s="570" t="s">
        <v>416</v>
      </c>
      <c r="I20" s="570" t="s">
        <v>416</v>
      </c>
      <c r="J20" s="578"/>
      <c r="K20" s="571" t="s">
        <v>972</v>
      </c>
      <c r="L20" s="571" t="s">
        <v>416</v>
      </c>
      <c r="M20" s="571" t="s">
        <v>416</v>
      </c>
      <c r="N20" s="571" t="s">
        <v>930</v>
      </c>
      <c r="O20" s="572">
        <v>1.5115956229164442</v>
      </c>
      <c r="P20" s="572">
        <v>54678.64614863196</v>
      </c>
      <c r="Q20" s="573" t="s">
        <v>976</v>
      </c>
    </row>
    <row r="21" spans="1:17" ht="15.5" hidden="1" customHeight="1">
      <c r="A21" s="534"/>
      <c r="B21" s="535"/>
      <c r="C21" s="536"/>
      <c r="D21" s="536"/>
      <c r="E21" s="536"/>
      <c r="F21" s="536"/>
      <c r="G21" s="536"/>
      <c r="H21" s="532"/>
      <c r="I21" s="524"/>
      <c r="J21" s="524"/>
      <c r="K21" s="524"/>
      <c r="L21" s="584"/>
      <c r="M21" s="533"/>
      <c r="N21" s="533"/>
      <c r="O21" s="533"/>
      <c r="P21" s="533"/>
      <c r="Q21" s="532"/>
    </row>
    <row r="22" spans="1:17" ht="13.5" hidden="1">
      <c r="A22" s="537" t="s">
        <v>927</v>
      </c>
      <c r="B22" s="535" t="s">
        <v>928</v>
      </c>
      <c r="C22" s="537"/>
      <c r="D22" s="537"/>
      <c r="E22" s="537"/>
      <c r="F22" s="537"/>
      <c r="G22" s="537"/>
      <c r="H22" s="532"/>
      <c r="I22" s="524"/>
      <c r="J22" s="524"/>
      <c r="K22" s="524"/>
      <c r="L22" s="584"/>
      <c r="M22" s="533"/>
      <c r="N22" s="533"/>
      <c r="O22" s="533"/>
      <c r="P22" s="533"/>
      <c r="Q22" s="532"/>
    </row>
    <row r="23" spans="1:17" hidden="1">
      <c r="A23" s="534">
        <v>1</v>
      </c>
      <c r="B23" s="535" t="s">
        <v>929</v>
      </c>
      <c r="C23" s="536"/>
      <c r="D23" s="534"/>
      <c r="E23" s="534"/>
      <c r="F23" s="534"/>
      <c r="G23" s="534"/>
      <c r="H23" s="532"/>
      <c r="I23" s="524"/>
      <c r="J23" s="524"/>
      <c r="K23" s="524"/>
      <c r="L23" s="584"/>
      <c r="M23" s="533"/>
      <c r="N23" s="533"/>
      <c r="O23" s="533"/>
      <c r="P23" s="533"/>
      <c r="Q23" s="532"/>
    </row>
    <row r="24" spans="1:17" hidden="1">
      <c r="A24" s="534"/>
      <c r="B24" s="535" t="s">
        <v>926</v>
      </c>
      <c r="C24" s="536"/>
      <c r="D24" s="534"/>
      <c r="E24" s="534"/>
      <c r="F24" s="534"/>
      <c r="G24" s="534"/>
      <c r="H24" s="532"/>
      <c r="I24" s="524"/>
      <c r="J24" s="524"/>
      <c r="K24" s="524"/>
      <c r="L24" s="584"/>
      <c r="M24" s="533"/>
      <c r="N24" s="533"/>
      <c r="O24" s="533"/>
      <c r="P24" s="533"/>
      <c r="Q24" s="532"/>
    </row>
    <row r="25" spans="1:17" ht="53.5" hidden="1">
      <c r="A25" s="529" t="s">
        <v>930</v>
      </c>
      <c r="B25" s="530" t="s">
        <v>931</v>
      </c>
      <c r="C25" s="531"/>
      <c r="D25" s="531"/>
      <c r="E25" s="531"/>
      <c r="F25" s="531"/>
      <c r="G25" s="531"/>
      <c r="H25" s="532"/>
      <c r="I25" s="524"/>
      <c r="J25" s="524"/>
      <c r="K25" s="524"/>
      <c r="L25" s="584"/>
      <c r="M25" s="533"/>
      <c r="N25" s="533"/>
      <c r="O25" s="533"/>
      <c r="P25" s="533"/>
      <c r="Q25" s="532"/>
    </row>
    <row r="26" spans="1:17" s="517" customFormat="1">
      <c r="A26" s="525"/>
      <c r="B26" s="526" t="s">
        <v>932</v>
      </c>
      <c r="C26" s="527"/>
      <c r="D26" s="525"/>
      <c r="E26" s="525"/>
      <c r="F26" s="525"/>
      <c r="G26" s="525"/>
      <c r="H26" s="524"/>
      <c r="I26" s="524"/>
      <c r="J26" s="524"/>
      <c r="K26" s="524"/>
      <c r="L26" s="585">
        <v>2</v>
      </c>
      <c r="M26" s="538"/>
      <c r="N26" s="538"/>
      <c r="O26" s="538">
        <v>1</v>
      </c>
      <c r="P26" s="538"/>
      <c r="Q26" s="524"/>
    </row>
    <row r="27" spans="1:17" ht="28.5" customHeight="1">
      <c r="A27" s="2410" t="s">
        <v>1151</v>
      </c>
      <c r="B27" s="2410"/>
      <c r="C27" s="2410"/>
      <c r="D27" s="2410"/>
      <c r="E27" s="2410"/>
      <c r="F27" s="2410"/>
      <c r="G27" s="2410"/>
      <c r="H27" s="2410"/>
      <c r="I27" s="2410"/>
      <c r="J27" s="2410"/>
      <c r="K27" s="2410"/>
      <c r="L27" s="2410"/>
      <c r="M27" s="2410"/>
      <c r="N27" s="2410"/>
    </row>
    <row r="28" spans="1:17" s="598" customFormat="1" ht="55.25" customHeight="1">
      <c r="A28" s="2214" t="s">
        <v>1094</v>
      </c>
      <c r="B28" s="2214"/>
      <c r="C28" s="2214" t="s">
        <v>934</v>
      </c>
      <c r="D28" s="2214"/>
      <c r="J28" s="2215" t="s">
        <v>935</v>
      </c>
      <c r="K28" s="2215"/>
      <c r="L28" s="2215"/>
      <c r="M28" s="2215"/>
      <c r="N28" s="2215"/>
      <c r="O28" s="2215"/>
      <c r="P28" s="2215"/>
      <c r="Q28" s="2215"/>
    </row>
    <row r="29" spans="1:17" s="603" customFormat="1" ht="31.5" customHeight="1">
      <c r="A29" s="600"/>
      <c r="B29" s="601"/>
      <c r="C29" s="601"/>
      <c r="D29" s="602"/>
      <c r="J29" s="2212" t="s">
        <v>947</v>
      </c>
      <c r="K29" s="2212"/>
      <c r="L29" s="2212"/>
      <c r="M29" s="2213" t="s">
        <v>948</v>
      </c>
      <c r="N29" s="2213"/>
      <c r="O29" s="604"/>
      <c r="P29" s="2212" t="s">
        <v>936</v>
      </c>
      <c r="Q29" s="2212"/>
    </row>
    <row r="30" spans="1:17" s="598" customFormat="1" ht="18">
      <c r="A30" s="599"/>
    </row>
    <row r="32" spans="1:17">
      <c r="M32" s="549"/>
    </row>
    <row r="33" spans="13:13">
      <c r="M33" s="549"/>
    </row>
  </sheetData>
  <mergeCells count="26">
    <mergeCell ref="A1:L1"/>
    <mergeCell ref="B5:K6"/>
    <mergeCell ref="C8:E8"/>
    <mergeCell ref="G8:I8"/>
    <mergeCell ref="K8:M8"/>
    <mergeCell ref="Q8:Q10"/>
    <mergeCell ref="A9:A10"/>
    <mergeCell ref="B9:B10"/>
    <mergeCell ref="C9:C10"/>
    <mergeCell ref="D9:D10"/>
    <mergeCell ref="E9:E10"/>
    <mergeCell ref="F9:F10"/>
    <mergeCell ref="N8:P8"/>
    <mergeCell ref="G9:G10"/>
    <mergeCell ref="H9:H10"/>
    <mergeCell ref="I9:I10"/>
    <mergeCell ref="J9:J10"/>
    <mergeCell ref="K9:M9"/>
    <mergeCell ref="N9:P9"/>
    <mergeCell ref="A27:N27"/>
    <mergeCell ref="A28:B28"/>
    <mergeCell ref="C28:D28"/>
    <mergeCell ref="J28:Q28"/>
    <mergeCell ref="J29:L29"/>
    <mergeCell ref="M29:N29"/>
    <mergeCell ref="P29:Q29"/>
  </mergeCells>
  <pageMargins left="0.17" right="0.17" top="0.3" bottom="0.17" header="0.17" footer="0.17"/>
  <pageSetup paperSize="8" scale="76" fitToHeight="1111" orientation="landscape"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21314B-0885-4A29-9EE3-9CA671CB1D34}">
  <sheetPr>
    <pageSetUpPr fitToPage="1"/>
  </sheetPr>
  <dimension ref="A1:Q24"/>
  <sheetViews>
    <sheetView view="pageBreakPreview" topLeftCell="A7" zoomScale="70" zoomScaleNormal="70" zoomScaleSheetLayoutView="70" workbookViewId="0">
      <selection activeCell="A18" sqref="A18:N18"/>
    </sheetView>
  </sheetViews>
  <sheetFormatPr defaultColWidth="18.5" defaultRowHeight="13"/>
  <cols>
    <col min="1" max="1" width="18.5" style="516"/>
    <col min="2" max="2" width="33.19921875" style="504" customWidth="1"/>
    <col min="3" max="3" width="38.09765625" style="504" bestFit="1" customWidth="1"/>
    <col min="4" max="4" width="13.59765625" style="504" customWidth="1"/>
    <col min="5" max="5" width="11.3984375" style="504" customWidth="1"/>
    <col min="6" max="6" width="14.69921875" style="504" customWidth="1"/>
    <col min="7" max="7" width="13.3984375" style="504" customWidth="1"/>
    <col min="8" max="8" width="14" style="504" customWidth="1"/>
    <col min="9" max="9" width="19.59765625" style="504" customWidth="1"/>
    <col min="10" max="10" width="18.5" style="504"/>
    <col min="11" max="11" width="9.59765625" style="504" customWidth="1"/>
    <col min="12" max="12" width="14.796875" style="516" customWidth="1"/>
    <col min="13" max="13" width="22.5" style="504" customWidth="1"/>
    <col min="14" max="14" width="12.5" style="504" customWidth="1"/>
    <col min="15" max="15" width="16.59765625" style="504" customWidth="1"/>
    <col min="16" max="16" width="11.796875" style="504" customWidth="1"/>
    <col min="17" max="16384" width="18.5" style="504"/>
  </cols>
  <sheetData>
    <row r="1" spans="1:17" ht="51.65" customHeight="1">
      <c r="A1" s="2202" t="s">
        <v>910</v>
      </c>
      <c r="B1" s="2202"/>
      <c r="C1" s="2202"/>
      <c r="D1" s="2202"/>
      <c r="E1" s="2202"/>
      <c r="F1" s="2202"/>
      <c r="G1" s="2202"/>
      <c r="H1" s="2202"/>
      <c r="I1" s="2202"/>
      <c r="J1" s="2202"/>
      <c r="K1" s="2202"/>
      <c r="L1" s="2202"/>
      <c r="M1" s="503"/>
      <c r="N1" s="503"/>
      <c r="O1" s="503"/>
      <c r="P1" s="503"/>
    </row>
    <row r="3" spans="1:17" ht="26" customHeight="1">
      <c r="A3" s="505" t="s">
        <v>911</v>
      </c>
      <c r="B3" s="670" t="s">
        <v>937</v>
      </c>
      <c r="C3" s="507"/>
      <c r="D3" s="507"/>
      <c r="E3" s="507"/>
      <c r="F3" s="507"/>
      <c r="G3" s="507"/>
      <c r="H3" s="508"/>
      <c r="I3" s="508"/>
      <c r="J3" s="508"/>
      <c r="K3" s="508"/>
      <c r="L3" s="581"/>
      <c r="M3" s="508"/>
      <c r="N3" s="508"/>
      <c r="O3" s="508"/>
      <c r="P3" s="508"/>
      <c r="Q3" s="509"/>
    </row>
    <row r="4" spans="1:17" ht="15" customHeight="1">
      <c r="A4" s="510" t="s">
        <v>912</v>
      </c>
      <c r="B4" s="511"/>
      <c r="C4" s="512"/>
      <c r="D4" s="512"/>
      <c r="E4" s="512"/>
      <c r="F4" s="512"/>
      <c r="G4" s="512"/>
      <c r="H4" s="513"/>
      <c r="I4" s="513"/>
      <c r="J4" s="513"/>
      <c r="K4" s="513"/>
      <c r="L4" s="582"/>
      <c r="M4" s="513"/>
      <c r="N4" s="513"/>
      <c r="O4" s="513"/>
      <c r="P4" s="513"/>
      <c r="Q4" s="514"/>
    </row>
    <row r="5" spans="1:17" ht="15" customHeight="1">
      <c r="A5" s="505" t="s">
        <v>913</v>
      </c>
      <c r="B5" s="2203" t="s">
        <v>1305</v>
      </c>
      <c r="C5" s="2204"/>
      <c r="D5" s="2204"/>
      <c r="E5" s="2204"/>
      <c r="F5" s="2204"/>
      <c r="G5" s="2204"/>
      <c r="H5" s="2204"/>
      <c r="I5" s="2204"/>
      <c r="J5" s="2204"/>
      <c r="K5" s="2204"/>
      <c r="L5" s="581"/>
      <c r="Q5" s="515"/>
    </row>
    <row r="6" spans="1:17" ht="15" customHeight="1">
      <c r="A6" s="510" t="s">
        <v>914</v>
      </c>
      <c r="B6" s="2205"/>
      <c r="C6" s="2206"/>
      <c r="D6" s="2206"/>
      <c r="E6" s="2206"/>
      <c r="F6" s="2206"/>
      <c r="G6" s="2206"/>
      <c r="H6" s="2206"/>
      <c r="I6" s="2206"/>
      <c r="J6" s="2206"/>
      <c r="K6" s="2206"/>
      <c r="L6" s="582"/>
      <c r="M6" s="513"/>
      <c r="N6" s="513"/>
      <c r="O6" s="513"/>
      <c r="P6" s="513"/>
      <c r="Q6" s="514"/>
    </row>
    <row r="8" spans="1:17" ht="48" customHeight="1">
      <c r="A8" s="522" t="s">
        <v>823</v>
      </c>
      <c r="B8" s="522" t="s">
        <v>915</v>
      </c>
      <c r="C8" s="2207" t="s">
        <v>916</v>
      </c>
      <c r="D8" s="2207"/>
      <c r="E8" s="2207"/>
      <c r="F8" s="522"/>
      <c r="G8" s="2208" t="s">
        <v>871</v>
      </c>
      <c r="H8" s="2208"/>
      <c r="I8" s="2208"/>
      <c r="J8" s="560" t="s">
        <v>951</v>
      </c>
      <c r="K8" s="2207" t="s">
        <v>1148</v>
      </c>
      <c r="L8" s="2209"/>
      <c r="M8" s="2209"/>
      <c r="N8" s="2207" t="s">
        <v>1148</v>
      </c>
      <c r="O8" s="2209"/>
      <c r="P8" s="2209"/>
      <c r="Q8" s="2207" t="s">
        <v>917</v>
      </c>
    </row>
    <row r="9" spans="1:17" ht="23" customHeight="1">
      <c r="A9" s="2210" t="s">
        <v>939</v>
      </c>
      <c r="B9" s="2210" t="s">
        <v>940</v>
      </c>
      <c r="C9" s="2210" t="s">
        <v>12</v>
      </c>
      <c r="D9" s="2210" t="s">
        <v>13</v>
      </c>
      <c r="E9" s="2210" t="s">
        <v>1263</v>
      </c>
      <c r="F9" s="2210" t="s">
        <v>1264</v>
      </c>
      <c r="G9" s="2211" t="s">
        <v>660</v>
      </c>
      <c r="H9" s="2211" t="s">
        <v>661</v>
      </c>
      <c r="I9" s="2211" t="s">
        <v>662</v>
      </c>
      <c r="J9" s="2211" t="s">
        <v>662</v>
      </c>
      <c r="K9" s="2209" t="s">
        <v>1293</v>
      </c>
      <c r="L9" s="2209"/>
      <c r="M9" s="2209"/>
      <c r="N9" s="2209" t="s">
        <v>856</v>
      </c>
      <c r="O9" s="2209"/>
      <c r="P9" s="2209"/>
      <c r="Q9" s="2207"/>
    </row>
    <row r="10" spans="1:17" ht="73" customHeight="1">
      <c r="A10" s="2210"/>
      <c r="B10" s="2210"/>
      <c r="C10" s="2210"/>
      <c r="D10" s="2210"/>
      <c r="E10" s="2210"/>
      <c r="F10" s="2210"/>
      <c r="G10" s="2211"/>
      <c r="H10" s="2211"/>
      <c r="I10" s="2211"/>
      <c r="J10" s="2211"/>
      <c r="K10" s="551" t="s">
        <v>945</v>
      </c>
      <c r="L10" s="551" t="s">
        <v>1149</v>
      </c>
      <c r="M10" s="551" t="s">
        <v>1100</v>
      </c>
      <c r="N10" s="551" t="s">
        <v>945</v>
      </c>
      <c r="O10" s="551" t="s">
        <v>1306</v>
      </c>
      <c r="P10" s="551" t="s">
        <v>1100</v>
      </c>
      <c r="Q10" s="2207"/>
    </row>
    <row r="11" spans="1:17" s="521" customFormat="1" ht="26" customHeight="1">
      <c r="A11" s="550" t="s">
        <v>365</v>
      </c>
      <c r="B11" s="586" t="s">
        <v>132</v>
      </c>
      <c r="C11" s="590"/>
      <c r="D11" s="591"/>
      <c r="E11" s="590"/>
      <c r="F11" s="550"/>
      <c r="G11" s="592" t="s">
        <v>416</v>
      </c>
      <c r="H11" s="592" t="s">
        <v>416</v>
      </c>
      <c r="I11" s="559">
        <f>'DT03 (TM)'!G6</f>
        <v>57151444015.972847</v>
      </c>
      <c r="J11" s="559">
        <f>'Tổng hợp'!J19-M11</f>
        <v>47567458592.660255</v>
      </c>
      <c r="K11" s="587"/>
      <c r="L11" s="587"/>
      <c r="M11" s="587">
        <f>SUM(M12:M16)</f>
        <v>48754542.619999997</v>
      </c>
      <c r="N11" s="587"/>
      <c r="O11" s="588"/>
      <c r="P11" s="587"/>
      <c r="Q11" s="589">
        <f>I11-J11-P11-M11</f>
        <v>9535230880.6925907</v>
      </c>
    </row>
    <row r="12" spans="1:17" s="574" customFormat="1" ht="26" customHeight="1">
      <c r="A12" s="577" t="s">
        <v>333</v>
      </c>
      <c r="B12" s="577" t="str">
        <f>VLOOKUP(A12,'25-VPI-I-095'!L:N,3,0)</f>
        <v>CHS88.9X5.49-6000L</v>
      </c>
      <c r="C12" s="729" t="s">
        <v>1299</v>
      </c>
      <c r="D12" s="673" t="s">
        <v>1298</v>
      </c>
      <c r="E12" s="579">
        <v>23.5</v>
      </c>
      <c r="F12" s="710">
        <f>E12+2.5</f>
        <v>26</v>
      </c>
      <c r="G12" s="570" t="s">
        <v>416</v>
      </c>
      <c r="H12" s="570" t="s">
        <v>416</v>
      </c>
      <c r="I12" s="570" t="s">
        <v>416</v>
      </c>
      <c r="J12" s="570" t="s">
        <v>416</v>
      </c>
      <c r="K12" s="571" t="s">
        <v>930</v>
      </c>
      <c r="L12" s="711">
        <v>16909.09</v>
      </c>
      <c r="M12" s="711">
        <v>4717636.1100000003</v>
      </c>
      <c r="N12" s="571" t="s">
        <v>930</v>
      </c>
      <c r="O12" s="724">
        <f>0.811636796727484*26300</f>
        <v>21346.047753932831</v>
      </c>
      <c r="P12" s="711" t="s">
        <v>1195</v>
      </c>
      <c r="Q12" s="573" t="s">
        <v>1304</v>
      </c>
    </row>
    <row r="13" spans="1:17" s="574" customFormat="1" ht="26" customHeight="1">
      <c r="A13" s="577" t="s">
        <v>437</v>
      </c>
      <c r="B13" s="577" t="str">
        <f>VLOOKUP(A13,'25-VPI-I-095'!L:N,3,0)</f>
        <v>CHS114.3x6-6000L</v>
      </c>
      <c r="C13" s="729" t="s">
        <v>1300</v>
      </c>
      <c r="D13" s="673" t="s">
        <v>1298</v>
      </c>
      <c r="E13" s="579">
        <v>90</v>
      </c>
      <c r="F13" s="710">
        <v>87</v>
      </c>
      <c r="G13" s="570" t="s">
        <v>416</v>
      </c>
      <c r="H13" s="570" t="s">
        <v>416</v>
      </c>
      <c r="I13" s="570" t="s">
        <v>416</v>
      </c>
      <c r="J13" s="570" t="s">
        <v>416</v>
      </c>
      <c r="K13" s="571" t="s">
        <v>930</v>
      </c>
      <c r="L13" s="711">
        <v>16909.09</v>
      </c>
      <c r="M13" s="711">
        <v>23757271.449999999</v>
      </c>
      <c r="N13" s="571" t="s">
        <v>930</v>
      </c>
      <c r="O13" s="724">
        <f t="shared" ref="O13:O15" si="0">0.811636796727484*26300</f>
        <v>21346.047753932831</v>
      </c>
      <c r="P13" s="711" t="s">
        <v>1195</v>
      </c>
      <c r="Q13" s="573" t="s">
        <v>1304</v>
      </c>
    </row>
    <row r="14" spans="1:17" s="574" customFormat="1" ht="26" customHeight="1">
      <c r="A14" s="577" t="s">
        <v>440</v>
      </c>
      <c r="B14" s="577" t="str">
        <f>VLOOKUP(A14,'25-VPI-I-095'!L:N,3,0)</f>
        <v>CHS114.3x8.6-6000L</v>
      </c>
      <c r="C14" s="729" t="s">
        <v>1301</v>
      </c>
      <c r="D14" s="673" t="s">
        <v>1298</v>
      </c>
      <c r="E14" s="579">
        <v>36</v>
      </c>
      <c r="F14" s="710">
        <v>36</v>
      </c>
      <c r="G14" s="570" t="s">
        <v>416</v>
      </c>
      <c r="H14" s="570" t="s">
        <v>416</v>
      </c>
      <c r="I14" s="570" t="s">
        <v>416</v>
      </c>
      <c r="J14" s="570" t="s">
        <v>416</v>
      </c>
      <c r="K14" s="571" t="s">
        <v>930</v>
      </c>
      <c r="L14" s="711">
        <v>16909.09</v>
      </c>
      <c r="M14" s="711">
        <v>13121453.84</v>
      </c>
      <c r="N14" s="571" t="s">
        <v>930</v>
      </c>
      <c r="O14" s="724">
        <f t="shared" si="0"/>
        <v>21346.047753932831</v>
      </c>
      <c r="P14" s="711" t="s">
        <v>1195</v>
      </c>
      <c r="Q14" s="573" t="s">
        <v>1304</v>
      </c>
    </row>
    <row r="15" spans="1:17" s="574" customFormat="1" ht="26" customHeight="1">
      <c r="A15" s="577" t="s">
        <v>442</v>
      </c>
      <c r="B15" s="577" t="str">
        <f>VLOOKUP(A15,'25-VPI-I-095'!L:N,3,0)</f>
        <v>CHS168.3X7.1-6000L</v>
      </c>
      <c r="C15" s="729" t="s">
        <v>1302</v>
      </c>
      <c r="D15" s="673" t="s">
        <v>1298</v>
      </c>
      <c r="E15" s="579">
        <v>6</v>
      </c>
      <c r="F15" s="710">
        <v>6</v>
      </c>
      <c r="G15" s="570" t="s">
        <v>416</v>
      </c>
      <c r="H15" s="570" t="s">
        <v>416</v>
      </c>
      <c r="I15" s="570" t="s">
        <v>416</v>
      </c>
      <c r="J15" s="570" t="s">
        <v>416</v>
      </c>
      <c r="K15" s="571" t="s">
        <v>930</v>
      </c>
      <c r="L15" s="711">
        <v>16909.09</v>
      </c>
      <c r="M15" s="711">
        <v>2739272.58</v>
      </c>
      <c r="N15" s="571" t="s">
        <v>930</v>
      </c>
      <c r="O15" s="724">
        <f t="shared" si="0"/>
        <v>21346.047753932831</v>
      </c>
      <c r="P15" s="711" t="s">
        <v>1195</v>
      </c>
      <c r="Q15" s="573" t="s">
        <v>1304</v>
      </c>
    </row>
    <row r="16" spans="1:17" s="574" customFormat="1" ht="26" customHeight="1">
      <c r="A16" s="577" t="s">
        <v>989</v>
      </c>
      <c r="B16" s="577" t="str">
        <f>VLOOKUP(A16,'25-VPI-I-095'!L:N,3,0)</f>
        <v>CHS168.3X21.9-6000L</v>
      </c>
      <c r="C16" s="729" t="s">
        <v>1303</v>
      </c>
      <c r="D16" s="673" t="s">
        <v>1298</v>
      </c>
      <c r="E16" s="579">
        <v>3</v>
      </c>
      <c r="F16" s="710">
        <f>3-0.66312</f>
        <v>2.3368799999999998</v>
      </c>
      <c r="G16" s="570" t="s">
        <v>416</v>
      </c>
      <c r="H16" s="570" t="s">
        <v>416</v>
      </c>
      <c r="I16" s="570" t="s">
        <v>416</v>
      </c>
      <c r="J16" s="570" t="s">
        <v>416</v>
      </c>
      <c r="K16" s="571" t="s">
        <v>930</v>
      </c>
      <c r="L16" s="711">
        <v>17818.18</v>
      </c>
      <c r="M16" s="711">
        <v>4418908.6399999997</v>
      </c>
      <c r="N16" s="571" t="s">
        <v>972</v>
      </c>
      <c r="O16" s="711" t="s">
        <v>1195</v>
      </c>
      <c r="P16" s="711" t="s">
        <v>1195</v>
      </c>
      <c r="Q16" s="573" t="s">
        <v>1304</v>
      </c>
    </row>
    <row r="17" spans="1:17" s="517" customFormat="1" ht="33" customHeight="1">
      <c r="A17" s="525"/>
      <c r="B17" s="526" t="s">
        <v>932</v>
      </c>
      <c r="C17" s="527"/>
      <c r="D17" s="525"/>
      <c r="E17" s="525"/>
      <c r="F17" s="525"/>
      <c r="G17" s="525"/>
      <c r="H17" s="524"/>
      <c r="I17" s="524"/>
      <c r="J17" s="524"/>
      <c r="K17" s="524"/>
      <c r="L17" s="585">
        <v>1</v>
      </c>
      <c r="M17" s="538"/>
      <c r="N17" s="538"/>
      <c r="O17" s="538">
        <v>2</v>
      </c>
      <c r="P17" s="538"/>
      <c r="Q17" s="524"/>
    </row>
    <row r="18" spans="1:17" ht="31" customHeight="1">
      <c r="A18" s="2204" t="s">
        <v>1151</v>
      </c>
      <c r="B18" s="2204"/>
      <c r="C18" s="2204"/>
      <c r="D18" s="2204"/>
      <c r="E18" s="2204"/>
      <c r="F18" s="2204"/>
      <c r="G18" s="2204"/>
      <c r="H18" s="2204"/>
      <c r="I18" s="2204"/>
      <c r="J18" s="2204"/>
      <c r="K18" s="2204"/>
      <c r="L18" s="2204"/>
      <c r="M18" s="2204"/>
      <c r="N18" s="2204"/>
      <c r="O18" s="549"/>
    </row>
    <row r="19" spans="1:17" s="598" customFormat="1" ht="55.25" customHeight="1">
      <c r="A19" s="2214" t="s">
        <v>1094</v>
      </c>
      <c r="B19" s="2214"/>
      <c r="D19" s="2214" t="s">
        <v>1102</v>
      </c>
      <c r="E19" s="2214"/>
      <c r="F19" s="2214"/>
      <c r="G19" s="2214"/>
      <c r="H19" s="2214"/>
      <c r="J19" s="2215" t="s">
        <v>935</v>
      </c>
      <c r="K19" s="2215"/>
      <c r="L19" s="2215"/>
      <c r="M19" s="2215"/>
      <c r="N19" s="2215"/>
      <c r="O19" s="2215"/>
      <c r="P19" s="2215"/>
      <c r="Q19" s="2215"/>
    </row>
    <row r="20" spans="1:17" s="603" customFormat="1" ht="31.5" customHeight="1">
      <c r="A20" s="600"/>
      <c r="B20" s="601"/>
      <c r="C20" s="601"/>
      <c r="D20" s="602"/>
      <c r="J20" s="2212" t="s">
        <v>947</v>
      </c>
      <c r="K20" s="2212"/>
      <c r="L20" s="2212"/>
      <c r="M20" s="2213" t="s">
        <v>948</v>
      </c>
      <c r="N20" s="2213"/>
      <c r="O20" s="604"/>
      <c r="P20" s="2212" t="s">
        <v>936</v>
      </c>
      <c r="Q20" s="2212"/>
    </row>
    <row r="21" spans="1:17" s="598" customFormat="1" ht="18">
      <c r="A21" s="599"/>
    </row>
    <row r="23" spans="1:17">
      <c r="M23" s="549"/>
    </row>
    <row r="24" spans="1:17">
      <c r="M24" s="549"/>
    </row>
  </sheetData>
  <autoFilter ref="C9:C20" xr:uid="{E34FA9C1-5FBB-41BF-9809-339224C01A98}"/>
  <mergeCells count="26">
    <mergeCell ref="N8:P8"/>
    <mergeCell ref="F9:F10"/>
    <mergeCell ref="G9:G10"/>
    <mergeCell ref="H9:H10"/>
    <mergeCell ref="I9:I10"/>
    <mergeCell ref="A1:L1"/>
    <mergeCell ref="B5:K6"/>
    <mergeCell ref="C8:E8"/>
    <mergeCell ref="G8:I8"/>
    <mergeCell ref="K8:M8"/>
    <mergeCell ref="J20:L20"/>
    <mergeCell ref="M20:N20"/>
    <mergeCell ref="P20:Q20"/>
    <mergeCell ref="D19:H19"/>
    <mergeCell ref="J9:J10"/>
    <mergeCell ref="K9:M9"/>
    <mergeCell ref="N9:P9"/>
    <mergeCell ref="A18:N18"/>
    <mergeCell ref="A19:B19"/>
    <mergeCell ref="J19:Q19"/>
    <mergeCell ref="Q8:Q10"/>
    <mergeCell ref="A9:A10"/>
    <mergeCell ref="B9:B10"/>
    <mergeCell ref="C9:C10"/>
    <mergeCell ref="D9:D10"/>
    <mergeCell ref="E9:E10"/>
  </mergeCells>
  <conditionalFormatting sqref="C12:C16">
    <cfRule type="containsErrors" dxfId="1679" priority="1">
      <formula>ISERROR(C12)</formula>
    </cfRule>
  </conditionalFormatting>
  <pageMargins left="0.17" right="0.17" top="0.3" bottom="0.17" header="0.17" footer="0.17"/>
  <pageSetup paperSize="8" scale="76" fitToHeight="1111" orientation="landscape" r:id="rId1"/>
  <drawing r:id="rId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26C6F6-2C1D-48A7-A9FB-4023D3784994}">
  <sheetPr>
    <pageSetUpPr fitToPage="1"/>
  </sheetPr>
  <dimension ref="A1:Q21"/>
  <sheetViews>
    <sheetView view="pageBreakPreview" topLeftCell="A6" zoomScale="70" zoomScaleNormal="70" zoomScaleSheetLayoutView="70" workbookViewId="0">
      <selection activeCell="J11" sqref="J11"/>
    </sheetView>
  </sheetViews>
  <sheetFormatPr defaultColWidth="18.5" defaultRowHeight="13"/>
  <cols>
    <col min="1" max="1" width="18.5" style="516"/>
    <col min="2" max="2" width="33.19921875" style="504" customWidth="1"/>
    <col min="3" max="3" width="38.09765625" style="504" bestFit="1" customWidth="1"/>
    <col min="4" max="4" width="13.59765625" style="504" customWidth="1"/>
    <col min="5" max="5" width="11.3984375" style="504" customWidth="1"/>
    <col min="6" max="6" width="14.69921875" style="504" customWidth="1"/>
    <col min="7" max="7" width="13.3984375" style="504" customWidth="1"/>
    <col min="8" max="8" width="14" style="504" customWidth="1"/>
    <col min="9" max="9" width="19.59765625" style="504" customWidth="1"/>
    <col min="10" max="10" width="18.5" style="504"/>
    <col min="11" max="11" width="9.59765625" style="504" customWidth="1"/>
    <col min="12" max="12" width="14.796875" style="516" customWidth="1"/>
    <col min="13" max="13" width="22.5" style="504" customWidth="1"/>
    <col min="14" max="14" width="12.5" style="504" customWidth="1"/>
    <col min="15" max="15" width="13" style="504" customWidth="1"/>
    <col min="16" max="16" width="11.796875" style="504" customWidth="1"/>
    <col min="17" max="16384" width="18.5" style="504"/>
  </cols>
  <sheetData>
    <row r="1" spans="1:17" ht="51.65" customHeight="1">
      <c r="A1" s="2202" t="s">
        <v>910</v>
      </c>
      <c r="B1" s="2202"/>
      <c r="C1" s="2202"/>
      <c r="D1" s="2202"/>
      <c r="E1" s="2202"/>
      <c r="F1" s="2202"/>
      <c r="G1" s="2202"/>
      <c r="H1" s="2202"/>
      <c r="I1" s="2202"/>
      <c r="J1" s="2202"/>
      <c r="K1" s="2202"/>
      <c r="L1" s="2202"/>
      <c r="M1" s="503"/>
      <c r="N1" s="503"/>
      <c r="O1" s="503"/>
      <c r="P1" s="503"/>
    </row>
    <row r="3" spans="1:17" ht="26" customHeight="1">
      <c r="A3" s="505" t="s">
        <v>911</v>
      </c>
      <c r="B3" s="670" t="s">
        <v>937</v>
      </c>
      <c r="C3" s="507"/>
      <c r="D3" s="507"/>
      <c r="E3" s="507"/>
      <c r="F3" s="507"/>
      <c r="G3" s="507"/>
      <c r="H3" s="508"/>
      <c r="I3" s="508"/>
      <c r="J3" s="508"/>
      <c r="K3" s="508"/>
      <c r="L3" s="581"/>
      <c r="M3" s="508"/>
      <c r="N3" s="508"/>
      <c r="O3" s="508"/>
      <c r="P3" s="508"/>
      <c r="Q3" s="509"/>
    </row>
    <row r="4" spans="1:17" ht="15" customHeight="1">
      <c r="A4" s="510" t="s">
        <v>912</v>
      </c>
      <c r="B4" s="511"/>
      <c r="C4" s="512"/>
      <c r="D4" s="512"/>
      <c r="E4" s="512"/>
      <c r="F4" s="512"/>
      <c r="G4" s="512"/>
      <c r="H4" s="513"/>
      <c r="I4" s="513"/>
      <c r="J4" s="513"/>
      <c r="K4" s="513"/>
      <c r="L4" s="582"/>
      <c r="M4" s="513"/>
      <c r="N4" s="513"/>
      <c r="O4" s="513"/>
      <c r="P4" s="513"/>
      <c r="Q4" s="514"/>
    </row>
    <row r="5" spans="1:17" ht="15" customHeight="1">
      <c r="A5" s="505" t="s">
        <v>913</v>
      </c>
      <c r="B5" s="2203" t="s">
        <v>1265</v>
      </c>
      <c r="C5" s="2204"/>
      <c r="D5" s="2204"/>
      <c r="E5" s="2204"/>
      <c r="F5" s="2204"/>
      <c r="G5" s="2204"/>
      <c r="H5" s="2204"/>
      <c r="I5" s="2204"/>
      <c r="J5" s="2204"/>
      <c r="K5" s="2204"/>
      <c r="L5" s="581"/>
      <c r="Q5" s="515"/>
    </row>
    <row r="6" spans="1:17" ht="15" customHeight="1">
      <c r="A6" s="510" t="s">
        <v>914</v>
      </c>
      <c r="B6" s="2205"/>
      <c r="C6" s="2206"/>
      <c r="D6" s="2206"/>
      <c r="E6" s="2206"/>
      <c r="F6" s="2206"/>
      <c r="G6" s="2206"/>
      <c r="H6" s="2206"/>
      <c r="I6" s="2206"/>
      <c r="J6" s="2206"/>
      <c r="K6" s="2206"/>
      <c r="L6" s="582"/>
      <c r="M6" s="513"/>
      <c r="N6" s="513"/>
      <c r="O6" s="513"/>
      <c r="P6" s="513"/>
      <c r="Q6" s="514"/>
    </row>
    <row r="8" spans="1:17" ht="48" customHeight="1">
      <c r="A8" s="522" t="s">
        <v>823</v>
      </c>
      <c r="B8" s="522" t="s">
        <v>915</v>
      </c>
      <c r="C8" s="2207" t="s">
        <v>916</v>
      </c>
      <c r="D8" s="2207"/>
      <c r="E8" s="2207"/>
      <c r="F8" s="522"/>
      <c r="G8" s="2208" t="s">
        <v>871</v>
      </c>
      <c r="H8" s="2208"/>
      <c r="I8" s="2208"/>
      <c r="J8" s="560" t="s">
        <v>951</v>
      </c>
      <c r="K8" s="2207" t="s">
        <v>1148</v>
      </c>
      <c r="L8" s="2209"/>
      <c r="M8" s="2209"/>
      <c r="N8" s="2207" t="s">
        <v>1148</v>
      </c>
      <c r="O8" s="2209"/>
      <c r="P8" s="2209"/>
      <c r="Q8" s="2207" t="s">
        <v>917</v>
      </c>
    </row>
    <row r="9" spans="1:17" ht="23" customHeight="1">
      <c r="A9" s="2210" t="s">
        <v>939</v>
      </c>
      <c r="B9" s="2210" t="s">
        <v>940</v>
      </c>
      <c r="C9" s="2210" t="s">
        <v>12</v>
      </c>
      <c r="D9" s="2210" t="s">
        <v>13</v>
      </c>
      <c r="E9" s="2210" t="s">
        <v>1263</v>
      </c>
      <c r="F9" s="2210" t="s">
        <v>1264</v>
      </c>
      <c r="G9" s="2211" t="s">
        <v>660</v>
      </c>
      <c r="H9" s="2211" t="s">
        <v>661</v>
      </c>
      <c r="I9" s="2211" t="s">
        <v>662</v>
      </c>
      <c r="J9" s="2211" t="s">
        <v>662</v>
      </c>
      <c r="K9" s="2209" t="s">
        <v>1290</v>
      </c>
      <c r="L9" s="2209"/>
      <c r="M9" s="2209"/>
      <c r="N9" s="2209" t="s">
        <v>43</v>
      </c>
      <c r="O9" s="2209"/>
      <c r="P9" s="2209"/>
      <c r="Q9" s="2207"/>
    </row>
    <row r="10" spans="1:17" ht="73" customHeight="1">
      <c r="A10" s="2210"/>
      <c r="B10" s="2210"/>
      <c r="C10" s="2210"/>
      <c r="D10" s="2210"/>
      <c r="E10" s="2210"/>
      <c r="F10" s="2210"/>
      <c r="G10" s="2211"/>
      <c r="H10" s="2211"/>
      <c r="I10" s="2211"/>
      <c r="J10" s="2211"/>
      <c r="K10" s="551" t="s">
        <v>945</v>
      </c>
      <c r="L10" s="551" t="s">
        <v>1149</v>
      </c>
      <c r="M10" s="551" t="s">
        <v>1100</v>
      </c>
      <c r="N10" s="551" t="s">
        <v>945</v>
      </c>
      <c r="O10" s="551" t="s">
        <v>1149</v>
      </c>
      <c r="P10" s="551" t="s">
        <v>1100</v>
      </c>
      <c r="Q10" s="2207"/>
    </row>
    <row r="11" spans="1:17" s="521" customFormat="1" ht="26" customHeight="1">
      <c r="A11" s="550" t="s">
        <v>365</v>
      </c>
      <c r="B11" s="586" t="s">
        <v>132</v>
      </c>
      <c r="C11" s="590"/>
      <c r="D11" s="591"/>
      <c r="E11" s="590"/>
      <c r="F11" s="550"/>
      <c r="G11" s="592" t="s">
        <v>416</v>
      </c>
      <c r="H11" s="592" t="s">
        <v>416</v>
      </c>
      <c r="I11" s="559">
        <f>'DT03 (TM)'!G6</f>
        <v>57151444015.972847</v>
      </c>
      <c r="J11" s="559">
        <f>'Tổng hợp'!J19</f>
        <v>47616213135.280258</v>
      </c>
      <c r="K11" s="587"/>
      <c r="L11" s="587"/>
      <c r="M11" s="587">
        <f>SUM(M12:M13)</f>
        <v>161743930</v>
      </c>
      <c r="N11" s="587"/>
      <c r="O11" s="588"/>
      <c r="P11" s="587"/>
      <c r="Q11" s="589">
        <f>I11-J11-P11-M11</f>
        <v>9373486950.6925888</v>
      </c>
    </row>
    <row r="12" spans="1:17" s="574" customFormat="1" ht="26" customHeight="1">
      <c r="A12" s="728" t="s">
        <v>1204</v>
      </c>
      <c r="B12" s="577" t="str">
        <f>VLOOKUP(A12,'25-VPI-I-095'!L:N,3,0)</f>
        <v>CHS48.3X3.6-6000L</v>
      </c>
      <c r="C12" s="729" t="s">
        <v>1288</v>
      </c>
      <c r="D12" s="673" t="s">
        <v>1292</v>
      </c>
      <c r="E12" s="579">
        <v>1662</v>
      </c>
      <c r="F12" s="710">
        <f>VLOOKUP(A12,'25-VPI-I-095'!L6:DF319,89,0)</f>
        <v>0</v>
      </c>
      <c r="G12" s="570" t="s">
        <v>416</v>
      </c>
      <c r="H12" s="570" t="s">
        <v>416</v>
      </c>
      <c r="I12" s="570" t="s">
        <v>416</v>
      </c>
      <c r="J12" s="570" t="s">
        <v>416</v>
      </c>
      <c r="K12" s="571" t="s">
        <v>930</v>
      </c>
      <c r="L12" s="711">
        <v>15454.55</v>
      </c>
      <c r="M12" s="711">
        <v>104009122</v>
      </c>
      <c r="N12" s="571" t="s">
        <v>930</v>
      </c>
      <c r="O12" s="724">
        <f>17350/1.1</f>
        <v>15772.727272727272</v>
      </c>
      <c r="P12" s="711" t="s">
        <v>1195</v>
      </c>
      <c r="Q12" s="573" t="s">
        <v>1291</v>
      </c>
    </row>
    <row r="13" spans="1:17" s="574" customFormat="1" ht="26" customHeight="1">
      <c r="A13" s="728" t="s">
        <v>1206</v>
      </c>
      <c r="B13" s="577" t="str">
        <f>VLOOKUP(A13,'25-VPI-I-095'!L:N,3,0)</f>
        <v>CHS48.3X5.1-6000L</v>
      </c>
      <c r="C13" s="729" t="s">
        <v>1289</v>
      </c>
      <c r="D13" s="673" t="s">
        <v>1292</v>
      </c>
      <c r="E13" s="579">
        <v>678</v>
      </c>
      <c r="F13" s="710">
        <f>VLOOKUP(A13,'25-VPI-I-095'!L7:DF320,89,0)</f>
        <v>0</v>
      </c>
      <c r="G13" s="570" t="s">
        <v>416</v>
      </c>
      <c r="H13" s="570" t="s">
        <v>416</v>
      </c>
      <c r="I13" s="570" t="s">
        <v>416</v>
      </c>
      <c r="J13" s="570" t="s">
        <v>416</v>
      </c>
      <c r="K13" s="571" t="s">
        <v>930</v>
      </c>
      <c r="L13" s="711">
        <v>15727.27</v>
      </c>
      <c r="M13" s="711">
        <v>57734808</v>
      </c>
      <c r="N13" s="571" t="s">
        <v>930</v>
      </c>
      <c r="O13" s="724">
        <f>17950/1.1</f>
        <v>16318.181818181816</v>
      </c>
      <c r="P13" s="711" t="s">
        <v>1195</v>
      </c>
      <c r="Q13" s="573" t="s">
        <v>1291</v>
      </c>
    </row>
    <row r="14" spans="1:17" s="517" customFormat="1" ht="33" customHeight="1">
      <c r="A14" s="525"/>
      <c r="B14" s="526" t="s">
        <v>932</v>
      </c>
      <c r="C14" s="527"/>
      <c r="D14" s="525"/>
      <c r="E14" s="525"/>
      <c r="F14" s="525"/>
      <c r="G14" s="525"/>
      <c r="H14" s="524"/>
      <c r="I14" s="524"/>
      <c r="J14" s="524"/>
      <c r="K14" s="524"/>
      <c r="L14" s="585">
        <v>1</v>
      </c>
      <c r="M14" s="538"/>
      <c r="N14" s="538"/>
      <c r="O14" s="538">
        <v>2</v>
      </c>
      <c r="P14" s="538"/>
      <c r="Q14" s="524"/>
    </row>
    <row r="15" spans="1:17" ht="31" customHeight="1">
      <c r="A15" s="2204" t="s">
        <v>1151</v>
      </c>
      <c r="B15" s="2204"/>
      <c r="C15" s="2204"/>
      <c r="D15" s="2204"/>
      <c r="E15" s="2204"/>
      <c r="F15" s="2204"/>
      <c r="G15" s="2204"/>
      <c r="H15" s="2204"/>
      <c r="I15" s="2204"/>
      <c r="J15" s="2204"/>
      <c r="K15" s="2204"/>
      <c r="L15" s="2204"/>
      <c r="M15" s="2204"/>
      <c r="N15" s="2204"/>
      <c r="O15" s="549"/>
    </row>
    <row r="16" spans="1:17" s="598" customFormat="1" ht="55.25" customHeight="1">
      <c r="A16" s="2214" t="s">
        <v>1094</v>
      </c>
      <c r="B16" s="2214"/>
      <c r="E16" s="2214" t="s">
        <v>1102</v>
      </c>
      <c r="F16" s="2214"/>
      <c r="G16" s="2214"/>
      <c r="H16" s="2214"/>
      <c r="J16" s="2377" t="s">
        <v>935</v>
      </c>
      <c r="K16" s="2215"/>
      <c r="L16" s="2215"/>
      <c r="M16" s="2215"/>
      <c r="N16" s="2215"/>
      <c r="O16" s="2215"/>
      <c r="P16" s="2215"/>
      <c r="Q16" s="2215"/>
    </row>
    <row r="17" spans="1:17" s="603" customFormat="1" ht="31.5" customHeight="1">
      <c r="A17" s="600"/>
      <c r="B17" s="601"/>
      <c r="C17" s="601"/>
      <c r="D17" s="602"/>
      <c r="J17" s="2212" t="s">
        <v>947</v>
      </c>
      <c r="K17" s="2212"/>
      <c r="L17" s="2212"/>
      <c r="M17" s="2213" t="s">
        <v>948</v>
      </c>
      <c r="N17" s="2213"/>
      <c r="O17" s="604"/>
      <c r="P17" s="2212" t="s">
        <v>936</v>
      </c>
      <c r="Q17" s="2212"/>
    </row>
    <row r="18" spans="1:17" s="598" customFormat="1" ht="18">
      <c r="A18" s="599"/>
    </row>
    <row r="20" spans="1:17">
      <c r="M20" s="549"/>
    </row>
    <row r="21" spans="1:17">
      <c r="M21" s="549"/>
    </row>
  </sheetData>
  <autoFilter ref="C9:C17" xr:uid="{E34FA9C1-5FBB-41BF-9809-339224C01A98}"/>
  <mergeCells count="26">
    <mergeCell ref="A15:N15"/>
    <mergeCell ref="A16:B16"/>
    <mergeCell ref="E16:H16"/>
    <mergeCell ref="J16:Q16"/>
    <mergeCell ref="J17:L17"/>
    <mergeCell ref="M17:N17"/>
    <mergeCell ref="P17:Q17"/>
    <mergeCell ref="Q8:Q10"/>
    <mergeCell ref="A9:A10"/>
    <mergeCell ref="B9:B10"/>
    <mergeCell ref="C9:C10"/>
    <mergeCell ref="D9:D10"/>
    <mergeCell ref="E9:E10"/>
    <mergeCell ref="F9:F10"/>
    <mergeCell ref="G9:G10"/>
    <mergeCell ref="H9:H10"/>
    <mergeCell ref="N8:P8"/>
    <mergeCell ref="I9:I10"/>
    <mergeCell ref="J9:J10"/>
    <mergeCell ref="K9:M9"/>
    <mergeCell ref="N9:P9"/>
    <mergeCell ref="A1:L1"/>
    <mergeCell ref="B5:K6"/>
    <mergeCell ref="C8:E8"/>
    <mergeCell ref="G8:I8"/>
    <mergeCell ref="K8:M8"/>
  </mergeCells>
  <conditionalFormatting sqref="C12:C13">
    <cfRule type="containsErrors" dxfId="1678" priority="1">
      <formula>ISERROR(C12)</formula>
    </cfRule>
  </conditionalFormatting>
  <pageMargins left="0.17" right="0.17" top="0.3" bottom="0.17" header="0.17" footer="0.17"/>
  <pageSetup paperSize="8" scale="77" fitToHeight="1111" orientation="landscape" r:id="rId1"/>
  <drawing r:id="rId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830A8-7261-433C-9863-9D0B8D2B6E34}">
  <sheetPr>
    <pageSetUpPr fitToPage="1"/>
  </sheetPr>
  <dimension ref="A1:T37"/>
  <sheetViews>
    <sheetView topLeftCell="B10" zoomScale="55" zoomScaleNormal="55" zoomScaleSheetLayoutView="55" workbookViewId="0">
      <selection activeCell="E12" sqref="E12"/>
    </sheetView>
  </sheetViews>
  <sheetFormatPr defaultColWidth="18.5" defaultRowHeight="13"/>
  <cols>
    <col min="1" max="1" width="18.5" style="516"/>
    <col min="2" max="2" width="33.19921875" style="504" customWidth="1"/>
    <col min="3" max="3" width="43" style="504" bestFit="1" customWidth="1"/>
    <col min="4" max="4" width="13.59765625" style="504" customWidth="1"/>
    <col min="5" max="5" width="11.3984375" style="504" customWidth="1"/>
    <col min="6" max="6" width="14.69921875" style="504" customWidth="1"/>
    <col min="7" max="7" width="13.3984375" style="504" customWidth="1"/>
    <col min="8" max="8" width="14" style="504" customWidth="1"/>
    <col min="9" max="9" width="19.59765625" style="504" customWidth="1"/>
    <col min="10" max="10" width="18.5" style="504"/>
    <col min="11" max="11" width="9.59765625" style="504" customWidth="1"/>
    <col min="12" max="12" width="15.69921875" style="516" customWidth="1"/>
    <col min="13" max="13" width="22.5" style="504" customWidth="1"/>
    <col min="14" max="14" width="12.5" style="504" customWidth="1"/>
    <col min="15" max="15" width="13" style="504" customWidth="1"/>
    <col min="16" max="16" width="11.796875" style="504" customWidth="1"/>
    <col min="17" max="17" width="11" style="504" customWidth="1"/>
    <col min="18" max="18" width="15.09765625" style="504" customWidth="1"/>
    <col min="19" max="19" width="12.296875" style="504" customWidth="1"/>
    <col min="20" max="16384" width="18.5" style="504"/>
  </cols>
  <sheetData>
    <row r="1" spans="1:20" ht="51.65" customHeight="1">
      <c r="A1" s="2202" t="s">
        <v>910</v>
      </c>
      <c r="B1" s="2202"/>
      <c r="C1" s="2202"/>
      <c r="D1" s="2202"/>
      <c r="E1" s="2202"/>
      <c r="F1" s="2202"/>
      <c r="G1" s="2202"/>
      <c r="H1" s="2202"/>
      <c r="I1" s="2202"/>
      <c r="J1" s="2202"/>
      <c r="K1" s="2202"/>
      <c r="L1" s="2202"/>
      <c r="M1" s="503"/>
      <c r="N1" s="503"/>
      <c r="O1" s="503"/>
      <c r="P1" s="503"/>
      <c r="Q1" s="503"/>
      <c r="R1" s="503"/>
      <c r="S1" s="503"/>
    </row>
    <row r="3" spans="1:20" ht="26" customHeight="1">
      <c r="A3" s="505" t="s">
        <v>911</v>
      </c>
      <c r="B3" s="670" t="s">
        <v>937</v>
      </c>
      <c r="C3" s="507"/>
      <c r="D3" s="507"/>
      <c r="E3" s="507"/>
      <c r="F3" s="507"/>
      <c r="G3" s="507"/>
      <c r="H3" s="508"/>
      <c r="I3" s="508"/>
      <c r="J3" s="508"/>
      <c r="K3" s="508"/>
      <c r="L3" s="581"/>
      <c r="M3" s="508"/>
      <c r="N3" s="508"/>
      <c r="O3" s="508"/>
      <c r="P3" s="508"/>
      <c r="Q3" s="508"/>
      <c r="R3" s="508"/>
      <c r="S3" s="508"/>
      <c r="T3" s="509"/>
    </row>
    <row r="4" spans="1:20" ht="15" customHeight="1">
      <c r="A4" s="510" t="s">
        <v>912</v>
      </c>
      <c r="B4" s="511"/>
      <c r="C4" s="512"/>
      <c r="D4" s="512"/>
      <c r="E4" s="512"/>
      <c r="F4" s="512"/>
      <c r="G4" s="512"/>
      <c r="H4" s="513"/>
      <c r="I4" s="513"/>
      <c r="J4" s="513"/>
      <c r="K4" s="513"/>
      <c r="L4" s="582"/>
      <c r="M4" s="513"/>
      <c r="N4" s="513"/>
      <c r="O4" s="513"/>
      <c r="P4" s="513"/>
      <c r="Q4" s="513"/>
      <c r="R4" s="513"/>
      <c r="S4" s="513"/>
      <c r="T4" s="514"/>
    </row>
    <row r="5" spans="1:20" ht="15" customHeight="1">
      <c r="A5" s="505" t="s">
        <v>913</v>
      </c>
      <c r="B5" s="2203" t="s">
        <v>1265</v>
      </c>
      <c r="C5" s="2204"/>
      <c r="D5" s="2204"/>
      <c r="E5" s="2204"/>
      <c r="F5" s="2204"/>
      <c r="G5" s="2204"/>
      <c r="H5" s="2204"/>
      <c r="I5" s="2204"/>
      <c r="J5" s="2204"/>
      <c r="K5" s="2204"/>
      <c r="L5" s="581"/>
      <c r="T5" s="515"/>
    </row>
    <row r="6" spans="1:20" ht="15" customHeight="1">
      <c r="A6" s="510" t="s">
        <v>914</v>
      </c>
      <c r="B6" s="2205"/>
      <c r="C6" s="2206"/>
      <c r="D6" s="2206"/>
      <c r="E6" s="2206"/>
      <c r="F6" s="2206"/>
      <c r="G6" s="2206"/>
      <c r="H6" s="2206"/>
      <c r="I6" s="2206"/>
      <c r="J6" s="2206"/>
      <c r="K6" s="2206"/>
      <c r="L6" s="582"/>
      <c r="M6" s="513"/>
      <c r="N6" s="513"/>
      <c r="O6" s="513"/>
      <c r="P6" s="513"/>
      <c r="Q6" s="513"/>
      <c r="R6" s="513"/>
      <c r="S6" s="513"/>
      <c r="T6" s="514"/>
    </row>
    <row r="8" spans="1:20" ht="48" customHeight="1">
      <c r="A8" s="522" t="s">
        <v>823</v>
      </c>
      <c r="B8" s="522" t="s">
        <v>915</v>
      </c>
      <c r="C8" s="2207" t="s">
        <v>916</v>
      </c>
      <c r="D8" s="2207"/>
      <c r="E8" s="2207"/>
      <c r="F8" s="522"/>
      <c r="G8" s="2208" t="s">
        <v>871</v>
      </c>
      <c r="H8" s="2208"/>
      <c r="I8" s="2208"/>
      <c r="J8" s="560" t="s">
        <v>951</v>
      </c>
      <c r="K8" s="2207" t="s">
        <v>1148</v>
      </c>
      <c r="L8" s="2209"/>
      <c r="M8" s="2209"/>
      <c r="N8" s="2207" t="s">
        <v>1148</v>
      </c>
      <c r="O8" s="2209"/>
      <c r="P8" s="2209"/>
      <c r="Q8" s="2207" t="s">
        <v>1148</v>
      </c>
      <c r="R8" s="2209"/>
      <c r="S8" s="2209"/>
      <c r="T8" s="2207" t="s">
        <v>917</v>
      </c>
    </row>
    <row r="9" spans="1:20" ht="23" customHeight="1">
      <c r="A9" s="2210" t="s">
        <v>939</v>
      </c>
      <c r="B9" s="2210" t="s">
        <v>940</v>
      </c>
      <c r="C9" s="2210" t="s">
        <v>12</v>
      </c>
      <c r="D9" s="2210" t="s">
        <v>13</v>
      </c>
      <c r="E9" s="2210" t="s">
        <v>1263</v>
      </c>
      <c r="F9" s="2210" t="s">
        <v>1264</v>
      </c>
      <c r="G9" s="2211" t="s">
        <v>660</v>
      </c>
      <c r="H9" s="2211" t="s">
        <v>661</v>
      </c>
      <c r="I9" s="2211" t="s">
        <v>662</v>
      </c>
      <c r="J9" s="2211" t="s">
        <v>662</v>
      </c>
      <c r="K9" s="2209" t="s">
        <v>1147</v>
      </c>
      <c r="L9" s="2209"/>
      <c r="M9" s="2209"/>
      <c r="N9" s="2209" t="s">
        <v>43</v>
      </c>
      <c r="O9" s="2209"/>
      <c r="P9" s="2209"/>
      <c r="Q9" s="2209" t="s">
        <v>196</v>
      </c>
      <c r="R9" s="2209"/>
      <c r="S9" s="2209"/>
      <c r="T9" s="2207"/>
    </row>
    <row r="10" spans="1:20" ht="73" customHeight="1">
      <c r="A10" s="2210"/>
      <c r="B10" s="2210"/>
      <c r="C10" s="2210"/>
      <c r="D10" s="2210"/>
      <c r="E10" s="2210"/>
      <c r="F10" s="2210"/>
      <c r="G10" s="2211"/>
      <c r="H10" s="2211"/>
      <c r="I10" s="2211"/>
      <c r="J10" s="2211"/>
      <c r="K10" s="551" t="s">
        <v>945</v>
      </c>
      <c r="L10" s="551" t="s">
        <v>1149</v>
      </c>
      <c r="M10" s="551" t="s">
        <v>1100</v>
      </c>
      <c r="N10" s="551" t="s">
        <v>945</v>
      </c>
      <c r="O10" s="551" t="s">
        <v>1149</v>
      </c>
      <c r="P10" s="551" t="s">
        <v>1100</v>
      </c>
      <c r="Q10" s="551" t="s">
        <v>945</v>
      </c>
      <c r="R10" s="551" t="s">
        <v>1149</v>
      </c>
      <c r="S10" s="551" t="s">
        <v>1100</v>
      </c>
      <c r="T10" s="2207"/>
    </row>
    <row r="11" spans="1:20" s="521" customFormat="1" ht="26" customHeight="1">
      <c r="A11" s="550" t="s">
        <v>365</v>
      </c>
      <c r="B11" s="586" t="s">
        <v>132</v>
      </c>
      <c r="C11" s="590"/>
      <c r="D11" s="591"/>
      <c r="E11" s="590"/>
      <c r="F11" s="550"/>
      <c r="G11" s="592" t="s">
        <v>416</v>
      </c>
      <c r="H11" s="592" t="s">
        <v>416</v>
      </c>
      <c r="I11" s="559">
        <f>'DT03 (TM)'!G6</f>
        <v>57151444015.972847</v>
      </c>
      <c r="J11" s="559">
        <f>'Tổng hợp'!J19+'Tổng hợp'!J24-'Vật tư bạt trần toàn'!M11</f>
        <v>50294191745.932846</v>
      </c>
      <c r="K11" s="587"/>
      <c r="L11" s="587"/>
      <c r="M11" s="587">
        <f>SUM(M12:M29)</f>
        <v>1898049693</v>
      </c>
      <c r="N11" s="587"/>
      <c r="O11" s="588"/>
      <c r="P11" s="587"/>
      <c r="Q11" s="587"/>
      <c r="R11" s="587"/>
      <c r="S11" s="587"/>
      <c r="T11" s="589">
        <f>I11-J11-P11-M11</f>
        <v>4959202577.0400009</v>
      </c>
    </row>
    <row r="12" spans="1:20" s="574" customFormat="1" ht="26" customHeight="1">
      <c r="A12" s="781" t="s">
        <v>174</v>
      </c>
      <c r="B12" s="577" t="str">
        <f>VLOOKUP(A12,'25-VPI-I-095'!L:N,3,0)</f>
        <v>C200X80X7.5X11-12000L</v>
      </c>
      <c r="C12" s="1118" t="s">
        <v>2223</v>
      </c>
      <c r="D12" s="673" t="str">
        <f>VLOOKUP(A12,'25-VPI-I-095'!L:R,4,0)</f>
        <v>SS400</v>
      </c>
      <c r="E12" s="579">
        <v>132</v>
      </c>
      <c r="F12" s="710">
        <f>VLOOKUP(A12,'25-VPI-I-095'!L:DF,95,0)+E12</f>
        <v>8520</v>
      </c>
      <c r="G12" s="570" t="s">
        <v>416</v>
      </c>
      <c r="H12" s="570" t="s">
        <v>416</v>
      </c>
      <c r="I12" s="570" t="s">
        <v>416</v>
      </c>
      <c r="J12" s="570" t="s">
        <v>416</v>
      </c>
      <c r="K12" s="571" t="s">
        <v>930</v>
      </c>
      <c r="L12" s="711">
        <v>17090.91</v>
      </c>
      <c r="M12" s="711">
        <v>55494185</v>
      </c>
      <c r="N12" s="571" t="s">
        <v>930</v>
      </c>
      <c r="O12" s="724">
        <v>17636.36</v>
      </c>
      <c r="P12" s="711" t="s">
        <v>1195</v>
      </c>
      <c r="Q12" s="571" t="s">
        <v>972</v>
      </c>
      <c r="R12" s="724" t="e">
        <v>#N/A</v>
      </c>
      <c r="S12" s="711" t="s">
        <v>1195</v>
      </c>
      <c r="T12" s="573" t="s">
        <v>1194</v>
      </c>
    </row>
    <row r="13" spans="1:20" s="574" customFormat="1" ht="26" customHeight="1">
      <c r="A13" s="781" t="s">
        <v>199</v>
      </c>
      <c r="B13" s="577" t="str">
        <f>VLOOKUP(A13,'25-VPI-I-095'!L:N,3,0)</f>
        <v>L150X150X12-12000L</v>
      </c>
      <c r="C13" s="1118" t="s">
        <v>2224</v>
      </c>
      <c r="D13" s="673" t="str">
        <f>VLOOKUP(A13,'25-VPI-I-095'!L:R,4,0)</f>
        <v>SS400</v>
      </c>
      <c r="E13" s="579">
        <v>96</v>
      </c>
      <c r="F13" s="710">
        <f>VLOOKUP(A13,'25-VPI-I-095'!L:DF,95,0)+E13</f>
        <v>1572</v>
      </c>
      <c r="G13" s="570" t="s">
        <v>416</v>
      </c>
      <c r="H13" s="570" t="s">
        <v>416</v>
      </c>
      <c r="I13" s="570" t="s">
        <v>416</v>
      </c>
      <c r="J13" s="570" t="s">
        <v>416</v>
      </c>
      <c r="K13" s="571" t="s">
        <v>930</v>
      </c>
      <c r="L13" s="711">
        <v>15727.27</v>
      </c>
      <c r="M13" s="711">
        <v>41221175</v>
      </c>
      <c r="N13" s="571" t="s">
        <v>972</v>
      </c>
      <c r="O13" s="724" t="e">
        <v>#N/A</v>
      </c>
      <c r="P13" s="711" t="s">
        <v>1195</v>
      </c>
      <c r="Q13" s="571" t="s">
        <v>972</v>
      </c>
      <c r="R13" s="724" t="e">
        <v>#N/A</v>
      </c>
      <c r="S13" s="711" t="s">
        <v>1195</v>
      </c>
      <c r="T13" s="573" t="s">
        <v>1194</v>
      </c>
    </row>
    <row r="14" spans="1:20" s="574" customFormat="1" ht="26" customHeight="1">
      <c r="A14" s="781" t="s">
        <v>201</v>
      </c>
      <c r="B14" s="577" t="str">
        <f>VLOOKUP(A14,'25-VPI-I-095'!L:N,3,0)</f>
        <v>L100X100X12-12000L</v>
      </c>
      <c r="C14" s="1118" t="s">
        <v>2225</v>
      </c>
      <c r="D14" s="673" t="str">
        <f>VLOOKUP(A14,'25-VPI-I-095'!L:R,4,0)</f>
        <v>SS400</v>
      </c>
      <c r="E14" s="579">
        <v>12</v>
      </c>
      <c r="F14" s="710">
        <f>VLOOKUP(A14,'25-VPI-I-095'!L:DF,95,0)+E14</f>
        <v>132</v>
      </c>
      <c r="G14" s="570" t="s">
        <v>416</v>
      </c>
      <c r="H14" s="570" t="s">
        <v>416</v>
      </c>
      <c r="I14" s="570" t="s">
        <v>416</v>
      </c>
      <c r="J14" s="570" t="s">
        <v>416</v>
      </c>
      <c r="K14" s="571" t="s">
        <v>930</v>
      </c>
      <c r="L14" s="711">
        <v>14545.45</v>
      </c>
      <c r="M14" s="711">
        <v>3330908</v>
      </c>
      <c r="N14" s="571" t="s">
        <v>972</v>
      </c>
      <c r="O14" s="724" t="e">
        <v>#N/A</v>
      </c>
      <c r="P14" s="711" t="s">
        <v>1195</v>
      </c>
      <c r="Q14" s="571" t="s">
        <v>972</v>
      </c>
      <c r="R14" s="724" t="e">
        <v>#N/A</v>
      </c>
      <c r="S14" s="711" t="s">
        <v>1195</v>
      </c>
      <c r="T14" s="573" t="s">
        <v>1194</v>
      </c>
    </row>
    <row r="15" spans="1:20" s="574" customFormat="1" ht="26" customHeight="1">
      <c r="A15" s="1371" t="s">
        <v>303</v>
      </c>
      <c r="B15" s="577" t="str">
        <f>VLOOKUP(A15,'25-VPI-I-095'!L:N,3,0)</f>
        <v>L50X50X6-6000L</v>
      </c>
      <c r="C15" s="1118" t="s">
        <v>2226</v>
      </c>
      <c r="D15" s="673" t="str">
        <f>VLOOKUP(A15,'25-VPI-I-095'!L:R,4,0)</f>
        <v>SS400</v>
      </c>
      <c r="E15" s="579">
        <v>30</v>
      </c>
      <c r="F15" s="710">
        <f>VLOOKUP(A15,'25-VPI-I-095'!L:DF,95,0)+E15</f>
        <v>318</v>
      </c>
      <c r="G15" s="570" t="s">
        <v>416</v>
      </c>
      <c r="H15" s="570" t="s">
        <v>416</v>
      </c>
      <c r="I15" s="570" t="s">
        <v>416</v>
      </c>
      <c r="J15" s="570" t="s">
        <v>416</v>
      </c>
      <c r="K15" s="571" t="s">
        <v>930</v>
      </c>
      <c r="L15" s="711">
        <v>14000</v>
      </c>
      <c r="M15" s="711">
        <v>1862000</v>
      </c>
      <c r="N15" s="571" t="s">
        <v>930</v>
      </c>
      <c r="O15" s="724">
        <v>14090.91</v>
      </c>
      <c r="P15" s="711" t="s">
        <v>1195</v>
      </c>
      <c r="Q15" s="571" t="s">
        <v>972</v>
      </c>
      <c r="R15" s="724" t="e">
        <v>#N/A</v>
      </c>
      <c r="S15" s="711" t="s">
        <v>1195</v>
      </c>
      <c r="T15" s="573" t="s">
        <v>1194</v>
      </c>
    </row>
    <row r="16" spans="1:20" s="574" customFormat="1" ht="26" customHeight="1">
      <c r="A16" s="179" t="s">
        <v>1839</v>
      </c>
      <c r="B16" s="577" t="str">
        <f>VLOOKUP(A16,'25-VPI-I-095'!L:N,3,0)</f>
        <v>C75X40X5X7-12000L</v>
      </c>
      <c r="C16" s="1118" t="s">
        <v>2227</v>
      </c>
      <c r="D16" s="673" t="str">
        <f>VLOOKUP(A16,'25-VPI-I-095'!L:R,4,0)</f>
        <v>SS400</v>
      </c>
      <c r="E16" s="579">
        <v>264</v>
      </c>
      <c r="F16" s="710">
        <f>VLOOKUP(A16,'25-VPI-I-095'!L:DF,95,0)+E16</f>
        <v>528</v>
      </c>
      <c r="G16" s="570" t="s">
        <v>416</v>
      </c>
      <c r="H16" s="570" t="s">
        <v>416</v>
      </c>
      <c r="I16" s="570" t="s">
        <v>416</v>
      </c>
      <c r="J16" s="570" t="s">
        <v>416</v>
      </c>
      <c r="K16" s="571" t="s">
        <v>930</v>
      </c>
      <c r="L16" s="711">
        <v>17272.73</v>
      </c>
      <c r="M16" s="711">
        <v>31557278</v>
      </c>
      <c r="N16" s="571" t="s">
        <v>972</v>
      </c>
      <c r="O16" s="724" t="e">
        <v>#N/A</v>
      </c>
      <c r="P16" s="711" t="s">
        <v>1195</v>
      </c>
      <c r="Q16" s="571" t="s">
        <v>972</v>
      </c>
      <c r="R16" s="724" t="e">
        <v>#N/A</v>
      </c>
      <c r="S16" s="711" t="s">
        <v>1195</v>
      </c>
      <c r="T16" s="573" t="s">
        <v>1194</v>
      </c>
    </row>
    <row r="17" spans="1:20" s="574" customFormat="1" ht="26" customHeight="1">
      <c r="A17" s="179" t="s">
        <v>1844</v>
      </c>
      <c r="B17" s="577" t="str">
        <f>VLOOKUP(A17,'25-VPI-I-095'!L:N,3,0)</f>
        <v>RB16-6000L</v>
      </c>
      <c r="C17" s="1118" t="s">
        <v>2228</v>
      </c>
      <c r="D17" s="673" t="str">
        <f>VLOOKUP(A17,'25-VPI-I-095'!L:R,4,0)</f>
        <v>SS400</v>
      </c>
      <c r="E17" s="579">
        <v>30</v>
      </c>
      <c r="F17" s="710">
        <f>VLOOKUP(A17,'25-VPI-I-095'!L:DF,95,0)+E17</f>
        <v>60</v>
      </c>
      <c r="G17" s="570" t="s">
        <v>416</v>
      </c>
      <c r="H17" s="570" t="s">
        <v>416</v>
      </c>
      <c r="I17" s="570" t="s">
        <v>416</v>
      </c>
      <c r="J17" s="570" t="s">
        <v>416</v>
      </c>
      <c r="K17" s="571" t="s">
        <v>930</v>
      </c>
      <c r="L17" s="711">
        <v>14545.45</v>
      </c>
      <c r="M17" s="711">
        <v>683636</v>
      </c>
      <c r="N17" s="571" t="s">
        <v>930</v>
      </c>
      <c r="O17" s="724">
        <v>15000</v>
      </c>
      <c r="P17" s="711" t="s">
        <v>1195</v>
      </c>
      <c r="Q17" s="571" t="s">
        <v>972</v>
      </c>
      <c r="R17" s="724" t="e">
        <v>#N/A</v>
      </c>
      <c r="S17" s="711" t="s">
        <v>1195</v>
      </c>
      <c r="T17" s="573" t="s">
        <v>1194</v>
      </c>
    </row>
    <row r="18" spans="1:20" s="521" customFormat="1" ht="26" customHeight="1">
      <c r="A18" s="550" t="s">
        <v>365</v>
      </c>
      <c r="B18" s="586" t="s">
        <v>244</v>
      </c>
      <c r="C18" s="590"/>
      <c r="D18" s="591"/>
      <c r="E18" s="590"/>
      <c r="F18" s="550"/>
      <c r="G18" s="592" t="s">
        <v>416</v>
      </c>
      <c r="H18" s="592" t="s">
        <v>416</v>
      </c>
      <c r="I18" s="559"/>
      <c r="J18" s="559">
        <f>'Tổng hợp'!J26</f>
        <v>0</v>
      </c>
      <c r="K18" s="587"/>
      <c r="L18" s="587"/>
      <c r="M18" s="587"/>
      <c r="N18" s="587"/>
      <c r="O18" s="588"/>
      <c r="P18" s="587"/>
      <c r="Q18" s="587"/>
      <c r="R18" s="587"/>
      <c r="S18" s="587"/>
      <c r="T18" s="589">
        <f>I18-J18-P18-M18</f>
        <v>0</v>
      </c>
    </row>
    <row r="19" spans="1:20" s="574" customFormat="1" ht="26" customHeight="1">
      <c r="A19" s="179" t="s">
        <v>246</v>
      </c>
      <c r="B19" s="577" t="str">
        <f>VLOOKUP(A19,'25-VPI-I-095'!L:N,3,0)</f>
        <v>L75X75X6</v>
      </c>
      <c r="C19" s="1118" t="s">
        <v>2229</v>
      </c>
      <c r="D19" s="673" t="str">
        <f>VLOOKUP(A19,'25-VPI-I-095'!L:R,4,0)</f>
        <v>SS400</v>
      </c>
      <c r="E19" s="579">
        <v>936</v>
      </c>
      <c r="F19" s="710">
        <f>VLOOKUP(A19,'25-VPI-I-095'!L:DF,95,0)+E19</f>
        <v>1884</v>
      </c>
      <c r="G19" s="570" t="s">
        <v>416</v>
      </c>
      <c r="H19" s="570" t="s">
        <v>416</v>
      </c>
      <c r="I19" s="570" t="s">
        <v>416</v>
      </c>
      <c r="J19" s="570" t="s">
        <v>416</v>
      </c>
      <c r="K19" s="571" t="s">
        <v>930</v>
      </c>
      <c r="L19" s="711">
        <v>14000</v>
      </c>
      <c r="M19" s="711">
        <v>89768000</v>
      </c>
      <c r="N19" s="571" t="s">
        <v>930</v>
      </c>
      <c r="O19" s="724">
        <v>14090.91</v>
      </c>
      <c r="P19" s="711" t="s">
        <v>1195</v>
      </c>
      <c r="Q19" s="571" t="s">
        <v>972</v>
      </c>
      <c r="R19" s="724" t="e">
        <v>#N/A</v>
      </c>
      <c r="S19" s="711" t="s">
        <v>1195</v>
      </c>
      <c r="T19" s="573" t="s">
        <v>1194</v>
      </c>
    </row>
    <row r="20" spans="1:20" s="574" customFormat="1" ht="26" customHeight="1">
      <c r="A20" s="179" t="s">
        <v>1874</v>
      </c>
      <c r="B20" s="577" t="str">
        <f>VLOOKUP(A20,'25-VPI-I-095'!L:N,3,0)</f>
        <v>C100X50X5X7.5-12000L</v>
      </c>
      <c r="C20" s="1118" t="s">
        <v>2230</v>
      </c>
      <c r="D20" s="673" t="str">
        <f>VLOOKUP(A20,'25-VPI-I-095'!L:R,4,0)</f>
        <v>SS400</v>
      </c>
      <c r="E20" s="579">
        <v>3828</v>
      </c>
      <c r="F20" s="710">
        <f>VLOOKUP(A20,'25-VPI-I-095'!L:DF,95,0)+E20</f>
        <v>8928</v>
      </c>
      <c r="G20" s="570" t="s">
        <v>416</v>
      </c>
      <c r="H20" s="570" t="s">
        <v>416</v>
      </c>
      <c r="I20" s="570" t="s">
        <v>416</v>
      </c>
      <c r="J20" s="570" t="s">
        <v>416</v>
      </c>
      <c r="K20" s="571" t="s">
        <v>930</v>
      </c>
      <c r="L20" s="711">
        <v>13909.09</v>
      </c>
      <c r="M20" s="711">
        <v>532439965</v>
      </c>
      <c r="N20" s="571" t="s">
        <v>930</v>
      </c>
      <c r="O20" s="724">
        <v>14272.73</v>
      </c>
      <c r="P20" s="711" t="s">
        <v>1195</v>
      </c>
      <c r="Q20" s="571" t="s">
        <v>972</v>
      </c>
      <c r="R20" s="724" t="e">
        <v>#N/A</v>
      </c>
      <c r="S20" s="711" t="s">
        <v>1195</v>
      </c>
      <c r="T20" s="573" t="s">
        <v>1194</v>
      </c>
    </row>
    <row r="21" spans="1:20" s="574" customFormat="1" ht="26" customHeight="1">
      <c r="A21" s="179" t="s">
        <v>1875</v>
      </c>
      <c r="B21" s="577" t="str">
        <f>VLOOKUP(A21,'25-VPI-I-095'!L:N,3,0)</f>
        <v>H100X100X6X8-12000L</v>
      </c>
      <c r="C21" s="1118" t="s">
        <v>2231</v>
      </c>
      <c r="D21" s="673" t="str">
        <f>VLOOKUP(A21,'25-VPI-I-095'!L:R,4,0)</f>
        <v>SS400</v>
      </c>
      <c r="E21" s="579">
        <v>384</v>
      </c>
      <c r="F21" s="710">
        <f>VLOOKUP(A21,'25-VPI-I-095'!L:DF,95,0)+E21</f>
        <v>876</v>
      </c>
      <c r="G21" s="570" t="s">
        <v>416</v>
      </c>
      <c r="H21" s="570" t="s">
        <v>416</v>
      </c>
      <c r="I21" s="570" t="s">
        <v>416</v>
      </c>
      <c r="J21" s="570" t="s">
        <v>416</v>
      </c>
      <c r="K21" s="571" t="s">
        <v>930</v>
      </c>
      <c r="L21" s="711">
        <v>16727.27</v>
      </c>
      <c r="M21" s="711">
        <v>108559982</v>
      </c>
      <c r="N21" s="571" t="s">
        <v>930</v>
      </c>
      <c r="O21" s="724">
        <v>17454.55</v>
      </c>
      <c r="P21" s="711" t="s">
        <v>1195</v>
      </c>
      <c r="Q21" s="571" t="s">
        <v>972</v>
      </c>
      <c r="R21" s="724" t="e">
        <v>#N/A</v>
      </c>
      <c r="S21" s="711" t="s">
        <v>1195</v>
      </c>
      <c r="T21" s="573" t="s">
        <v>1194</v>
      </c>
    </row>
    <row r="22" spans="1:20" s="574" customFormat="1" ht="26" customHeight="1">
      <c r="A22" s="179" t="s">
        <v>1877</v>
      </c>
      <c r="B22" s="577" t="str">
        <f>VLOOKUP(A22,'25-VPI-I-095'!L:N,3,0)</f>
        <v>H125X125X6.5X9-12000L</v>
      </c>
      <c r="C22" s="1118" t="s">
        <v>2232</v>
      </c>
      <c r="D22" s="673" t="str">
        <f>VLOOKUP(A22,'25-VPI-I-095'!L:R,4,0)</f>
        <v>SS400</v>
      </c>
      <c r="E22" s="579">
        <v>312</v>
      </c>
      <c r="F22" s="710">
        <f>VLOOKUP(A22,'25-VPI-I-095'!L:DF,95,0)+E22</f>
        <v>924</v>
      </c>
      <c r="G22" s="570" t="s">
        <v>416</v>
      </c>
      <c r="H22" s="570" t="s">
        <v>416</v>
      </c>
      <c r="I22" s="570" t="s">
        <v>416</v>
      </c>
      <c r="J22" s="570" t="s">
        <v>416</v>
      </c>
      <c r="K22" s="571" t="s">
        <v>930</v>
      </c>
      <c r="L22" s="711">
        <v>16727.27</v>
      </c>
      <c r="M22" s="711">
        <v>123162889</v>
      </c>
      <c r="N22" s="571" t="s">
        <v>930</v>
      </c>
      <c r="O22" s="724">
        <v>17454.55</v>
      </c>
      <c r="P22" s="711" t="s">
        <v>1195</v>
      </c>
      <c r="Q22" s="571" t="s">
        <v>972</v>
      </c>
      <c r="R22" s="724" t="e">
        <v>#N/A</v>
      </c>
      <c r="S22" s="711" t="s">
        <v>1195</v>
      </c>
      <c r="T22" s="573" t="s">
        <v>1194</v>
      </c>
    </row>
    <row r="23" spans="1:20" s="574" customFormat="1" ht="26" customHeight="1">
      <c r="A23" s="1503" t="s">
        <v>1879</v>
      </c>
      <c r="B23" s="577" t="str">
        <f>VLOOKUP(A23,'25-VPI-I-095'!L:N,3,0)</f>
        <v>H150X150X7X10-12000L</v>
      </c>
      <c r="C23" s="1502" t="s">
        <v>2233</v>
      </c>
      <c r="D23" s="673" t="str">
        <f>VLOOKUP(A23,'25-VPI-I-095'!L:R,4,0)</f>
        <v>SS400</v>
      </c>
      <c r="E23" s="579">
        <v>336</v>
      </c>
      <c r="F23" s="710">
        <f>VLOOKUP(A23,'25-VPI-I-095'!L:DF,95,0)+E23</f>
        <v>768</v>
      </c>
      <c r="G23" s="570" t="s">
        <v>416</v>
      </c>
      <c r="H23" s="570" t="s">
        <v>416</v>
      </c>
      <c r="I23" s="570" t="s">
        <v>416</v>
      </c>
      <c r="J23" s="570" t="s">
        <v>416</v>
      </c>
      <c r="K23" s="571" t="s">
        <v>930</v>
      </c>
      <c r="L23" s="711">
        <v>16363.64</v>
      </c>
      <c r="M23" s="711">
        <v>171000038</v>
      </c>
      <c r="N23" s="571" t="s">
        <v>930</v>
      </c>
      <c r="O23" s="724">
        <v>17454.55</v>
      </c>
      <c r="P23" s="711" t="s">
        <v>1195</v>
      </c>
      <c r="Q23" s="571" t="s">
        <v>972</v>
      </c>
      <c r="R23" s="724" t="e">
        <v>#N/A</v>
      </c>
      <c r="S23" s="711" t="s">
        <v>1195</v>
      </c>
      <c r="T23" s="573" t="s">
        <v>1194</v>
      </c>
    </row>
    <row r="24" spans="1:20" s="574" customFormat="1" ht="26" customHeight="1">
      <c r="A24" s="179" t="s">
        <v>1880</v>
      </c>
      <c r="B24" s="577" t="str">
        <f>VLOOKUP(A24,'25-VPI-I-095'!L:N,3,0)</f>
        <v>H150X75X5X7-12000L</v>
      </c>
      <c r="C24" s="1502" t="s">
        <v>2234</v>
      </c>
      <c r="D24" s="673" t="str">
        <f>VLOOKUP(A24,'25-VPI-I-095'!L:R,4,0)</f>
        <v>SS400</v>
      </c>
      <c r="E24" s="579">
        <v>648</v>
      </c>
      <c r="F24" s="710">
        <f>VLOOKUP(A24,'25-VPI-I-095'!L:DF,95,0)+E24</f>
        <v>1440</v>
      </c>
      <c r="G24" s="570" t="s">
        <v>416</v>
      </c>
      <c r="H24" s="570" t="s">
        <v>416</v>
      </c>
      <c r="I24" s="570" t="s">
        <v>416</v>
      </c>
      <c r="J24" s="570" t="s">
        <v>416</v>
      </c>
      <c r="K24" s="571" t="s">
        <v>930</v>
      </c>
      <c r="L24" s="711">
        <v>15363.64</v>
      </c>
      <c r="M24" s="711">
        <v>139378942</v>
      </c>
      <c r="N24" s="571" t="s">
        <v>930</v>
      </c>
      <c r="O24" s="724">
        <v>17454.55</v>
      </c>
      <c r="P24" s="711" t="s">
        <v>1195</v>
      </c>
      <c r="Q24" s="571" t="s">
        <v>972</v>
      </c>
      <c r="R24" s="724" t="e">
        <v>#N/A</v>
      </c>
      <c r="S24" s="711" t="s">
        <v>1195</v>
      </c>
      <c r="T24" s="573" t="s">
        <v>1194</v>
      </c>
    </row>
    <row r="25" spans="1:20" s="574" customFormat="1" ht="26" customHeight="1">
      <c r="A25" s="179" t="s">
        <v>1882</v>
      </c>
      <c r="B25" s="577" t="str">
        <f>VLOOKUP(A25,'25-VPI-I-095'!L:N,3,0)</f>
        <v>H200X100X5.5X8-12000L</v>
      </c>
      <c r="C25" s="1502" t="s">
        <v>2235</v>
      </c>
      <c r="D25" s="673" t="str">
        <f>VLOOKUP(A25,'25-VPI-I-095'!L:R,4,0)</f>
        <v>SS400</v>
      </c>
      <c r="E25" s="579">
        <v>312</v>
      </c>
      <c r="F25" s="710">
        <f>VLOOKUP(A25,'25-VPI-I-095'!L:DF,95,0)+E25</f>
        <v>876</v>
      </c>
      <c r="G25" s="570" t="s">
        <v>416</v>
      </c>
      <c r="H25" s="570" t="s">
        <v>416</v>
      </c>
      <c r="I25" s="570" t="s">
        <v>416</v>
      </c>
      <c r="J25" s="570" t="s">
        <v>416</v>
      </c>
      <c r="K25" s="571" t="s">
        <v>930</v>
      </c>
      <c r="L25" s="711">
        <v>16181.82</v>
      </c>
      <c r="M25" s="711">
        <v>105521648</v>
      </c>
      <c r="N25" s="571" t="s">
        <v>930</v>
      </c>
      <c r="O25" s="724">
        <v>17454.55</v>
      </c>
      <c r="P25" s="711" t="s">
        <v>1195</v>
      </c>
      <c r="Q25" s="571" t="s">
        <v>972</v>
      </c>
      <c r="R25" s="724" t="e">
        <v>#N/A</v>
      </c>
      <c r="S25" s="711" t="s">
        <v>1195</v>
      </c>
      <c r="T25" s="573" t="s">
        <v>1194</v>
      </c>
    </row>
    <row r="26" spans="1:20" s="574" customFormat="1" ht="26" customHeight="1">
      <c r="A26" s="179" t="s">
        <v>1883</v>
      </c>
      <c r="B26" s="577" t="str">
        <f>VLOOKUP(A26,'25-VPI-I-095'!L:N,3,0)</f>
        <v>H300X150X6.5X9-12000L</v>
      </c>
      <c r="C26" s="1502" t="s">
        <v>2280</v>
      </c>
      <c r="D26" s="673" t="str">
        <f>VLOOKUP(A26,'25-VPI-I-095'!L:R,4,0)</f>
        <v>SS400</v>
      </c>
      <c r="E26" s="579">
        <f>2*132</f>
        <v>264</v>
      </c>
      <c r="F26" s="710">
        <f>VLOOKUP(A26,'25-VPI-I-095'!L:DF,95,0)+E26</f>
        <v>528</v>
      </c>
      <c r="G26" s="570" t="s">
        <v>416</v>
      </c>
      <c r="H26" s="570" t="s">
        <v>416</v>
      </c>
      <c r="I26" s="570" t="s">
        <v>416</v>
      </c>
      <c r="J26" s="570" t="s">
        <v>416</v>
      </c>
      <c r="K26" s="571" t="s">
        <v>930</v>
      </c>
      <c r="L26" s="711">
        <v>17454.55</v>
      </c>
      <c r="M26" s="711">
        <f>2*84549840</f>
        <v>169099680</v>
      </c>
      <c r="N26" s="571" t="s">
        <v>930</v>
      </c>
      <c r="O26" s="724">
        <v>17454.55</v>
      </c>
      <c r="P26" s="711" t="s">
        <v>1195</v>
      </c>
      <c r="Q26" s="571" t="s">
        <v>972</v>
      </c>
      <c r="R26" s="724" t="e">
        <v>#N/A</v>
      </c>
      <c r="S26" s="711" t="s">
        <v>1195</v>
      </c>
      <c r="T26" s="573" t="s">
        <v>1194</v>
      </c>
    </row>
    <row r="27" spans="1:20" s="574" customFormat="1" ht="26" customHeight="1">
      <c r="A27" s="179" t="s">
        <v>1884</v>
      </c>
      <c r="B27" s="577" t="str">
        <f>VLOOKUP(A27,'25-VPI-I-095'!L:N,3,0)</f>
        <v>L50X50X4-6000L</v>
      </c>
      <c r="C27" s="1502" t="s">
        <v>2236</v>
      </c>
      <c r="D27" s="673" t="str">
        <f>VLOOKUP(A27,'25-VPI-I-095'!L:R,4,0)</f>
        <v>SS400</v>
      </c>
      <c r="E27" s="579">
        <v>6690</v>
      </c>
      <c r="F27" s="710">
        <f>VLOOKUP(A27,'25-VPI-I-095'!L:DF,95,0)+E27</f>
        <v>10794</v>
      </c>
      <c r="G27" s="570" t="s">
        <v>416</v>
      </c>
      <c r="H27" s="570" t="s">
        <v>416</v>
      </c>
      <c r="I27" s="570" t="s">
        <v>416</v>
      </c>
      <c r="J27" s="570" t="s">
        <v>416</v>
      </c>
      <c r="K27" s="571" t="s">
        <v>930</v>
      </c>
      <c r="L27" s="711">
        <v>14000</v>
      </c>
      <c r="M27" s="711">
        <v>286594000</v>
      </c>
      <c r="N27" s="571" t="s">
        <v>930</v>
      </c>
      <c r="O27" s="724">
        <v>14090.91</v>
      </c>
      <c r="P27" s="711" t="s">
        <v>1195</v>
      </c>
      <c r="Q27" s="571" t="s">
        <v>972</v>
      </c>
      <c r="R27" s="724" t="e">
        <v>#N/A</v>
      </c>
      <c r="S27" s="711" t="s">
        <v>1195</v>
      </c>
      <c r="T27" s="573" t="s">
        <v>1194</v>
      </c>
    </row>
    <row r="28" spans="1:20" s="574" customFormat="1" ht="26" customHeight="1">
      <c r="A28" s="179" t="s">
        <v>1886</v>
      </c>
      <c r="B28" s="577" t="str">
        <f>VLOOKUP(A28,'25-VPI-I-095'!L:N,3,0)</f>
        <v>L60X60X5-6000L</v>
      </c>
      <c r="C28" s="1502" t="s">
        <v>2237</v>
      </c>
      <c r="D28" s="673" t="str">
        <f>VLOOKUP(A28,'25-VPI-I-095'!L:R,4,0)</f>
        <v>SS400</v>
      </c>
      <c r="E28" s="579">
        <v>264</v>
      </c>
      <c r="F28" s="710">
        <f>VLOOKUP(A28,'25-VPI-I-095'!L:DF,95,0)+E28</f>
        <v>528</v>
      </c>
      <c r="G28" s="570" t="s">
        <v>416</v>
      </c>
      <c r="H28" s="570" t="s">
        <v>416</v>
      </c>
      <c r="I28" s="570" t="s">
        <v>416</v>
      </c>
      <c r="J28" s="570" t="s">
        <v>416</v>
      </c>
      <c r="K28" s="571" t="s">
        <v>930</v>
      </c>
      <c r="L28" s="711">
        <v>14000</v>
      </c>
      <c r="M28" s="711">
        <v>16814000</v>
      </c>
      <c r="N28" s="571" t="s">
        <v>930</v>
      </c>
      <c r="O28" s="724">
        <v>14090.91</v>
      </c>
      <c r="P28" s="711" t="s">
        <v>1195</v>
      </c>
      <c r="Q28" s="571" t="s">
        <v>972</v>
      </c>
      <c r="R28" s="724" t="e">
        <v>#N/A</v>
      </c>
      <c r="S28" s="711" t="s">
        <v>1195</v>
      </c>
      <c r="T28" s="573" t="s">
        <v>1194</v>
      </c>
    </row>
    <row r="29" spans="1:20" s="574" customFormat="1" ht="26" customHeight="1">
      <c r="A29" s="179" t="s">
        <v>1893</v>
      </c>
      <c r="B29" s="577" t="str">
        <f>VLOOKUP(A29,'25-VPI-I-095'!L:N,3,0)</f>
        <v>PL1.5X1220X2440</v>
      </c>
      <c r="C29" s="1502" t="s">
        <v>2238</v>
      </c>
      <c r="D29" s="673" t="str">
        <f>VLOOKUP(A29,'25-VPI-I-095'!L:R,4,0)</f>
        <v>SS400</v>
      </c>
      <c r="E29" s="579">
        <v>112.5</v>
      </c>
      <c r="F29" s="710">
        <f>VLOOKUP(A29,'25-VPI-I-095'!L:DF,95,0)+E29</f>
        <v>225</v>
      </c>
      <c r="G29" s="570" t="s">
        <v>416</v>
      </c>
      <c r="H29" s="570" t="s">
        <v>416</v>
      </c>
      <c r="I29" s="570" t="s">
        <v>416</v>
      </c>
      <c r="J29" s="570" t="s">
        <v>416</v>
      </c>
      <c r="K29" s="571" t="s">
        <v>930</v>
      </c>
      <c r="L29" s="711">
        <v>16272.73</v>
      </c>
      <c r="M29" s="711">
        <v>21561367</v>
      </c>
      <c r="N29" s="571" t="s">
        <v>972</v>
      </c>
      <c r="O29" s="724" t="e">
        <v>#N/A</v>
      </c>
      <c r="P29" s="711" t="s">
        <v>1195</v>
      </c>
      <c r="Q29" s="571" t="s">
        <v>972</v>
      </c>
      <c r="R29" s="724" t="e">
        <v>#N/A</v>
      </c>
      <c r="S29" s="711" t="s">
        <v>1195</v>
      </c>
      <c r="T29" s="573" t="s">
        <v>1194</v>
      </c>
    </row>
    <row r="30" spans="1:20" s="517" customFormat="1" ht="33" customHeight="1">
      <c r="A30" s="525"/>
      <c r="B30" s="526" t="s">
        <v>932</v>
      </c>
      <c r="C30" s="527"/>
      <c r="D30" s="525"/>
      <c r="E30" s="525"/>
      <c r="F30" s="525"/>
      <c r="G30" s="525"/>
      <c r="H30" s="524"/>
      <c r="I30" s="524"/>
      <c r="J30" s="524"/>
      <c r="K30" s="524"/>
      <c r="L30" s="585">
        <v>1</v>
      </c>
      <c r="M30" s="538"/>
      <c r="N30" s="538"/>
      <c r="O30" s="538">
        <v>2</v>
      </c>
      <c r="P30" s="538"/>
      <c r="Q30" s="538"/>
      <c r="R30" s="538">
        <v>3</v>
      </c>
      <c r="S30" s="538"/>
      <c r="T30" s="524"/>
    </row>
    <row r="31" spans="1:20" ht="31" customHeight="1">
      <c r="A31" s="2204" t="s">
        <v>1151</v>
      </c>
      <c r="B31" s="2204"/>
      <c r="C31" s="2204"/>
      <c r="D31" s="2204"/>
      <c r="E31" s="2204"/>
      <c r="F31" s="2204"/>
      <c r="G31" s="2204"/>
      <c r="H31" s="2204"/>
      <c r="I31" s="2204"/>
      <c r="J31" s="2204"/>
      <c r="K31" s="2204"/>
      <c r="L31" s="2204"/>
      <c r="M31" s="2204"/>
      <c r="N31" s="2204"/>
      <c r="O31" s="549"/>
    </row>
    <row r="32" spans="1:20" s="598" customFormat="1" ht="55.25" customHeight="1">
      <c r="A32" s="2214" t="s">
        <v>1094</v>
      </c>
      <c r="B32" s="2214"/>
      <c r="E32" s="2214" t="s">
        <v>1102</v>
      </c>
      <c r="F32" s="2214"/>
      <c r="G32" s="2214"/>
      <c r="H32" s="2214"/>
      <c r="M32" s="2215" t="s">
        <v>935</v>
      </c>
      <c r="N32" s="2215"/>
      <c r="O32" s="2215"/>
      <c r="P32" s="2215"/>
      <c r="Q32" s="2215"/>
      <c r="R32" s="2215"/>
      <c r="S32" s="2215"/>
      <c r="T32" s="2215"/>
    </row>
    <row r="33" spans="1:20" s="603" customFormat="1" ht="31.5" customHeight="1">
      <c r="A33" s="600"/>
      <c r="B33" s="601"/>
      <c r="C33" s="601"/>
      <c r="D33" s="602"/>
      <c r="M33" s="2212" t="s">
        <v>947</v>
      </c>
      <c r="N33" s="2212"/>
      <c r="O33" s="2212"/>
      <c r="P33" s="2213" t="s">
        <v>948</v>
      </c>
      <c r="Q33" s="2213"/>
      <c r="R33" s="604"/>
      <c r="S33" s="2212" t="s">
        <v>936</v>
      </c>
      <c r="T33" s="2212"/>
    </row>
    <row r="34" spans="1:20" s="598" customFormat="1" ht="18">
      <c r="A34" s="599"/>
      <c r="L34" s="599"/>
    </row>
    <row r="36" spans="1:20">
      <c r="M36" s="549"/>
    </row>
    <row r="37" spans="1:20">
      <c r="M37" s="549"/>
    </row>
  </sheetData>
  <autoFilter ref="C9:C33" xr:uid="{E34FA9C1-5FBB-41BF-9809-339224C01A98}"/>
  <mergeCells count="28">
    <mergeCell ref="A31:N31"/>
    <mergeCell ref="A32:B32"/>
    <mergeCell ref="E32:H32"/>
    <mergeCell ref="M32:T32"/>
    <mergeCell ref="M33:O33"/>
    <mergeCell ref="P33:Q33"/>
    <mergeCell ref="S33:T33"/>
    <mergeCell ref="Q8:S8"/>
    <mergeCell ref="T8:T10"/>
    <mergeCell ref="A9:A10"/>
    <mergeCell ref="B9:B10"/>
    <mergeCell ref="C9:C10"/>
    <mergeCell ref="D9:D10"/>
    <mergeCell ref="E9:E10"/>
    <mergeCell ref="F9:F10"/>
    <mergeCell ref="G9:G10"/>
    <mergeCell ref="H9:H10"/>
    <mergeCell ref="N8:P8"/>
    <mergeCell ref="I9:I10"/>
    <mergeCell ref="J9:J10"/>
    <mergeCell ref="K9:M9"/>
    <mergeCell ref="N9:P9"/>
    <mergeCell ref="Q9:S9"/>
    <mergeCell ref="A1:L1"/>
    <mergeCell ref="B5:K6"/>
    <mergeCell ref="C8:E8"/>
    <mergeCell ref="G8:I8"/>
    <mergeCell ref="K8:M8"/>
  </mergeCells>
  <pageMargins left="0.17" right="0.17" top="0.3" bottom="0.17" header="0.17" footer="0.17"/>
  <pageSetup paperSize="8" scale="67" fitToHeight="1111" orientation="landscape"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ED6C1-5087-4497-A825-ED00A14B81E1}">
  <sheetPr>
    <pageSetUpPr fitToPage="1"/>
  </sheetPr>
  <dimension ref="A1:T30"/>
  <sheetViews>
    <sheetView view="pageBreakPreview" topLeftCell="A9" zoomScale="55" zoomScaleNormal="70" zoomScaleSheetLayoutView="55" workbookViewId="0">
      <selection activeCell="J11" sqref="J11"/>
    </sheetView>
  </sheetViews>
  <sheetFormatPr defaultColWidth="18.5" defaultRowHeight="13"/>
  <cols>
    <col min="1" max="1" width="18.5" style="516"/>
    <col min="2" max="2" width="33.19921875" style="504" customWidth="1"/>
    <col min="3" max="3" width="30.5" style="504" customWidth="1"/>
    <col min="4" max="4" width="13.59765625" style="504" customWidth="1"/>
    <col min="5" max="5" width="11.3984375" style="504" customWidth="1"/>
    <col min="6" max="6" width="14.69921875" style="504" customWidth="1"/>
    <col min="7" max="7" width="13.3984375" style="504" customWidth="1"/>
    <col min="8" max="8" width="14" style="504" customWidth="1"/>
    <col min="9" max="9" width="19.59765625" style="504" customWidth="1"/>
    <col min="10" max="10" width="18.5" style="504"/>
    <col min="11" max="11" width="9.59765625" style="504" customWidth="1"/>
    <col min="12" max="12" width="14.796875" style="516" customWidth="1"/>
    <col min="13" max="13" width="22.5" style="504" customWidth="1"/>
    <col min="14" max="14" width="12.5" style="504" customWidth="1"/>
    <col min="15" max="15" width="13" style="504" customWidth="1"/>
    <col min="16" max="16" width="11.796875" style="504" customWidth="1"/>
    <col min="17" max="17" width="11" style="504" customWidth="1"/>
    <col min="18" max="18" width="15.09765625" style="504" customWidth="1"/>
    <col min="19" max="19" width="12.296875" style="504" customWidth="1"/>
    <col min="20" max="16384" width="18.5" style="504"/>
  </cols>
  <sheetData>
    <row r="1" spans="1:20" ht="51.65" customHeight="1">
      <c r="A1" s="2202" t="s">
        <v>910</v>
      </c>
      <c r="B1" s="2202"/>
      <c r="C1" s="2202"/>
      <c r="D1" s="2202"/>
      <c r="E1" s="2202"/>
      <c r="F1" s="2202"/>
      <c r="G1" s="2202"/>
      <c r="H1" s="2202"/>
      <c r="I1" s="2202"/>
      <c r="J1" s="2202"/>
      <c r="K1" s="2202"/>
      <c r="L1" s="2202"/>
      <c r="M1" s="503"/>
      <c r="N1" s="503"/>
      <c r="O1" s="503"/>
      <c r="P1" s="503"/>
      <c r="Q1" s="503"/>
      <c r="R1" s="503"/>
      <c r="S1" s="503"/>
    </row>
    <row r="3" spans="1:20" ht="26" customHeight="1">
      <c r="A3" s="505" t="s">
        <v>911</v>
      </c>
      <c r="B3" s="670" t="s">
        <v>937</v>
      </c>
      <c r="C3" s="507"/>
      <c r="D3" s="507"/>
      <c r="E3" s="507"/>
      <c r="F3" s="507"/>
      <c r="G3" s="507"/>
      <c r="H3" s="508"/>
      <c r="I3" s="508"/>
      <c r="J3" s="508"/>
      <c r="K3" s="508"/>
      <c r="L3" s="581"/>
      <c r="M3" s="508"/>
      <c r="N3" s="508"/>
      <c r="O3" s="508"/>
      <c r="P3" s="508"/>
      <c r="Q3" s="508"/>
      <c r="R3" s="508"/>
      <c r="S3" s="508"/>
      <c r="T3" s="509"/>
    </row>
    <row r="4" spans="1:20" ht="15" customHeight="1">
      <c r="A4" s="510" t="s">
        <v>912</v>
      </c>
      <c r="B4" s="511"/>
      <c r="C4" s="512"/>
      <c r="D4" s="512"/>
      <c r="E4" s="512"/>
      <c r="F4" s="512"/>
      <c r="G4" s="512"/>
      <c r="H4" s="513"/>
      <c r="I4" s="513"/>
      <c r="J4" s="513"/>
      <c r="K4" s="513"/>
      <c r="L4" s="582"/>
      <c r="M4" s="513"/>
      <c r="N4" s="513"/>
      <c r="O4" s="513"/>
      <c r="P4" s="513"/>
      <c r="Q4" s="513"/>
      <c r="R4" s="513"/>
      <c r="S4" s="513"/>
      <c r="T4" s="514"/>
    </row>
    <row r="5" spans="1:20" ht="15" customHeight="1">
      <c r="A5" s="505" t="s">
        <v>913</v>
      </c>
      <c r="B5" s="2203" t="s">
        <v>1265</v>
      </c>
      <c r="C5" s="2204"/>
      <c r="D5" s="2204"/>
      <c r="E5" s="2204"/>
      <c r="F5" s="2204"/>
      <c r="G5" s="2204"/>
      <c r="H5" s="2204"/>
      <c r="I5" s="2204"/>
      <c r="J5" s="2204"/>
      <c r="K5" s="2204"/>
      <c r="L5" s="581"/>
      <c r="T5" s="515"/>
    </row>
    <row r="6" spans="1:20" ht="15" customHeight="1">
      <c r="A6" s="510" t="s">
        <v>914</v>
      </c>
      <c r="B6" s="2205"/>
      <c r="C6" s="2206"/>
      <c r="D6" s="2206"/>
      <c r="E6" s="2206"/>
      <c r="F6" s="2206"/>
      <c r="G6" s="2206"/>
      <c r="H6" s="2206"/>
      <c r="I6" s="2206"/>
      <c r="J6" s="2206"/>
      <c r="K6" s="2206"/>
      <c r="L6" s="582"/>
      <c r="M6" s="513"/>
      <c r="N6" s="513"/>
      <c r="O6" s="513"/>
      <c r="P6" s="513"/>
      <c r="Q6" s="513"/>
      <c r="R6" s="513"/>
      <c r="S6" s="513"/>
      <c r="T6" s="514"/>
    </row>
    <row r="8" spans="1:20" ht="48" customHeight="1">
      <c r="A8" s="522" t="s">
        <v>823</v>
      </c>
      <c r="B8" s="522" t="s">
        <v>915</v>
      </c>
      <c r="C8" s="2207" t="s">
        <v>916</v>
      </c>
      <c r="D8" s="2207"/>
      <c r="E8" s="2207"/>
      <c r="F8" s="522"/>
      <c r="G8" s="2208" t="s">
        <v>871</v>
      </c>
      <c r="H8" s="2208"/>
      <c r="I8" s="2208"/>
      <c r="J8" s="560" t="s">
        <v>951</v>
      </c>
      <c r="K8" s="2207" t="s">
        <v>1148</v>
      </c>
      <c r="L8" s="2209"/>
      <c r="M8" s="2209"/>
      <c r="N8" s="2207" t="s">
        <v>1148</v>
      </c>
      <c r="O8" s="2209"/>
      <c r="P8" s="2209"/>
      <c r="Q8" s="2207" t="s">
        <v>1148</v>
      </c>
      <c r="R8" s="2209"/>
      <c r="S8" s="2209"/>
      <c r="T8" s="2207" t="s">
        <v>917</v>
      </c>
    </row>
    <row r="9" spans="1:20" ht="23" customHeight="1">
      <c r="A9" s="2210" t="s">
        <v>939</v>
      </c>
      <c r="B9" s="2210" t="s">
        <v>940</v>
      </c>
      <c r="C9" s="2210" t="s">
        <v>12</v>
      </c>
      <c r="D9" s="2210" t="s">
        <v>13</v>
      </c>
      <c r="E9" s="2210" t="s">
        <v>1263</v>
      </c>
      <c r="F9" s="2210" t="s">
        <v>1264</v>
      </c>
      <c r="G9" s="2211" t="s">
        <v>660</v>
      </c>
      <c r="H9" s="2211" t="s">
        <v>661</v>
      </c>
      <c r="I9" s="2211" t="s">
        <v>662</v>
      </c>
      <c r="J9" s="2211" t="s">
        <v>662</v>
      </c>
      <c r="K9" s="2209" t="s">
        <v>1147</v>
      </c>
      <c r="L9" s="2209"/>
      <c r="M9" s="2209"/>
      <c r="N9" s="2209" t="s">
        <v>43</v>
      </c>
      <c r="O9" s="2209"/>
      <c r="P9" s="2209"/>
      <c r="Q9" s="2209" t="s">
        <v>196</v>
      </c>
      <c r="R9" s="2209"/>
      <c r="S9" s="2209"/>
      <c r="T9" s="2207"/>
    </row>
    <row r="10" spans="1:20" ht="73" customHeight="1">
      <c r="A10" s="2210"/>
      <c r="B10" s="2210"/>
      <c r="C10" s="2210"/>
      <c r="D10" s="2210"/>
      <c r="E10" s="2210"/>
      <c r="F10" s="2210"/>
      <c r="G10" s="2211"/>
      <c r="H10" s="2211"/>
      <c r="I10" s="2211"/>
      <c r="J10" s="2211"/>
      <c r="K10" s="551" t="s">
        <v>945</v>
      </c>
      <c r="L10" s="551" t="s">
        <v>1149</v>
      </c>
      <c r="M10" s="551" t="s">
        <v>1100</v>
      </c>
      <c r="N10" s="551" t="s">
        <v>945</v>
      </c>
      <c r="O10" s="551" t="s">
        <v>1149</v>
      </c>
      <c r="P10" s="551" t="s">
        <v>1100</v>
      </c>
      <c r="Q10" s="551" t="s">
        <v>945</v>
      </c>
      <c r="R10" s="551" t="s">
        <v>1149</v>
      </c>
      <c r="S10" s="551" t="s">
        <v>1100</v>
      </c>
      <c r="T10" s="2207"/>
    </row>
    <row r="11" spans="1:20" s="521" customFormat="1" ht="26" customHeight="1">
      <c r="A11" s="550" t="s">
        <v>365</v>
      </c>
      <c r="B11" s="586" t="s">
        <v>132</v>
      </c>
      <c r="C11" s="590"/>
      <c r="D11" s="591"/>
      <c r="E11" s="590"/>
      <c r="F11" s="550"/>
      <c r="G11" s="592" t="s">
        <v>416</v>
      </c>
      <c r="H11" s="592" t="s">
        <v>416</v>
      </c>
      <c r="I11" s="559">
        <f>'DT03 (TM)'!G6</f>
        <v>57151444015.972847</v>
      </c>
      <c r="J11" s="559">
        <f>'Tổng hợp'!J19</f>
        <v>47616213135.280258</v>
      </c>
      <c r="K11" s="587"/>
      <c r="L11" s="587"/>
      <c r="M11" s="587">
        <f>SUM(M12:M22)</f>
        <v>350328560</v>
      </c>
      <c r="N11" s="587"/>
      <c r="O11" s="588"/>
      <c r="P11" s="587"/>
      <c r="Q11" s="587"/>
      <c r="R11" s="587"/>
      <c r="S11" s="587"/>
      <c r="T11" s="589">
        <f>I11-J11-P11-M11</f>
        <v>9184902320.6925888</v>
      </c>
    </row>
    <row r="12" spans="1:20" s="574" customFormat="1" ht="26" customHeight="1">
      <c r="A12" s="781" t="s">
        <v>185</v>
      </c>
      <c r="B12" s="577" t="str">
        <f>VLOOKUP(A12,'25-VPI-I-095'!L:N,3,0)</f>
        <v>L100X100X7-12000L</v>
      </c>
      <c r="C12" s="1118" t="s">
        <v>1542</v>
      </c>
      <c r="D12" s="673" t="str">
        <f>VLOOKUP(A12,'25-VPI-I-095'!L:R,4,0)</f>
        <v>SS400</v>
      </c>
      <c r="E12" s="579">
        <v>84</v>
      </c>
      <c r="F12" s="710">
        <f>VLOOKUP(A12,'25-VPI-I-095'!L6:DF319,87,0)</f>
        <v>0</v>
      </c>
      <c r="G12" s="570" t="s">
        <v>416</v>
      </c>
      <c r="H12" s="570" t="s">
        <v>416</v>
      </c>
      <c r="I12" s="570" t="s">
        <v>416</v>
      </c>
      <c r="J12" s="570" t="s">
        <v>416</v>
      </c>
      <c r="K12" s="571" t="s">
        <v>930</v>
      </c>
      <c r="L12" s="711">
        <v>13909.09</v>
      </c>
      <c r="M12" s="711">
        <v>12504272</v>
      </c>
      <c r="N12" s="571" t="s">
        <v>930</v>
      </c>
      <c r="O12" s="724">
        <v>14090.91</v>
      </c>
      <c r="P12" s="711" t="s">
        <v>1195</v>
      </c>
      <c r="Q12" s="571" t="s">
        <v>930</v>
      </c>
      <c r="R12" s="724">
        <v>14363.636363636362</v>
      </c>
      <c r="S12" s="711" t="e">
        <f>VLOOKUP(D12,'[164]DA 95'!$B$20:$N$31,13,0)</f>
        <v>#N/A</v>
      </c>
      <c r="T12" s="573" t="s">
        <v>1194</v>
      </c>
    </row>
    <row r="13" spans="1:20" s="574" customFormat="1" ht="26" customHeight="1">
      <c r="A13" s="781" t="s">
        <v>190</v>
      </c>
      <c r="B13" s="577" t="str">
        <f>VLOOKUP(A13,'25-VPI-I-095'!L:N,3,0)</f>
        <v>L90X90X6-12000L</v>
      </c>
      <c r="C13" s="1118" t="s">
        <v>1197</v>
      </c>
      <c r="D13" s="673" t="str">
        <f>VLOOKUP(A13,'25-VPI-I-095'!L:R,4,0)</f>
        <v>SS400</v>
      </c>
      <c r="E13" s="579">
        <v>24</v>
      </c>
      <c r="F13" s="710">
        <f>VLOOKUP(A13,'25-VPI-I-095'!L7:DF320,87,0)</f>
        <v>0</v>
      </c>
      <c r="G13" s="570" t="s">
        <v>416</v>
      </c>
      <c r="H13" s="570" t="s">
        <v>416</v>
      </c>
      <c r="I13" s="570" t="s">
        <v>416</v>
      </c>
      <c r="J13" s="570" t="s">
        <v>416</v>
      </c>
      <c r="K13" s="571" t="s">
        <v>930</v>
      </c>
      <c r="L13" s="711">
        <v>13909.09</v>
      </c>
      <c r="M13" s="711">
        <v>2767909</v>
      </c>
      <c r="N13" s="571" t="s">
        <v>930</v>
      </c>
      <c r="O13" s="724">
        <v>14090.91</v>
      </c>
      <c r="P13" s="711" t="s">
        <v>1195</v>
      </c>
      <c r="Q13" s="571" t="s">
        <v>930</v>
      </c>
      <c r="R13" s="724">
        <v>14545.454545454544</v>
      </c>
      <c r="S13" s="711" t="e">
        <f>VLOOKUP(D13,'[164]DA 95'!$B$20:$N$31,13,0)</f>
        <v>#N/A</v>
      </c>
      <c r="T13" s="573" t="s">
        <v>1194</v>
      </c>
    </row>
    <row r="14" spans="1:20" s="574" customFormat="1" ht="26" customHeight="1">
      <c r="A14" s="793" t="s">
        <v>205</v>
      </c>
      <c r="B14" s="577" t="str">
        <f>VLOOKUP(A14,'25-VPI-I-095'!L:N,3,0)</f>
        <v>C200X90X8X13.5-12000L</v>
      </c>
      <c r="C14" s="1118" t="s">
        <v>1198</v>
      </c>
      <c r="D14" s="673" t="str">
        <f>VLOOKUP(A14,'25-VPI-I-095'!L:R,4,0)</f>
        <v>SS400</v>
      </c>
      <c r="E14" s="579">
        <v>156</v>
      </c>
      <c r="F14" s="710">
        <f>VLOOKUP(A14,'25-VPI-I-095'!L8:DF321,87,0)</f>
        <v>0</v>
      </c>
      <c r="G14" s="570" t="s">
        <v>416</v>
      </c>
      <c r="H14" s="570" t="s">
        <v>416</v>
      </c>
      <c r="I14" s="570" t="s">
        <v>416</v>
      </c>
      <c r="J14" s="570" t="s">
        <v>416</v>
      </c>
      <c r="K14" s="571" t="s">
        <v>930</v>
      </c>
      <c r="L14" s="711">
        <v>17272.73</v>
      </c>
      <c r="M14" s="711">
        <v>81648195</v>
      </c>
      <c r="N14" s="571" t="s">
        <v>972</v>
      </c>
      <c r="O14" s="724" t="e">
        <v>#N/A</v>
      </c>
      <c r="P14" s="711" t="s">
        <v>1195</v>
      </c>
      <c r="Q14" s="571" t="s">
        <v>930</v>
      </c>
      <c r="R14" s="724">
        <v>17727.272727272724</v>
      </c>
      <c r="S14" s="711" t="e">
        <f>VLOOKUP(D14,'[164]DA 95'!$B$20:$N$31,13,0)</f>
        <v>#N/A</v>
      </c>
      <c r="T14" s="573" t="s">
        <v>1194</v>
      </c>
    </row>
    <row r="15" spans="1:20" s="574" customFormat="1" ht="26" customHeight="1">
      <c r="A15" s="189" t="s">
        <v>305</v>
      </c>
      <c r="B15" s="577" t="str">
        <f>VLOOKUP(A15,'25-VPI-I-095'!L:N,3,0)</f>
        <v>L100X100X10-12000L</v>
      </c>
      <c r="C15" s="1118" t="s">
        <v>1199</v>
      </c>
      <c r="D15" s="673" t="str">
        <f>VLOOKUP(A15,'25-VPI-I-095'!L:R,4,0)</f>
        <v>SS400</v>
      </c>
      <c r="E15" s="579">
        <v>264</v>
      </c>
      <c r="F15" s="710">
        <f>VLOOKUP(A15,'25-VPI-I-095'!L10:DF322,87,0)</f>
        <v>0</v>
      </c>
      <c r="G15" s="570" t="s">
        <v>416</v>
      </c>
      <c r="H15" s="570" t="s">
        <v>416</v>
      </c>
      <c r="I15" s="570" t="s">
        <v>416</v>
      </c>
      <c r="J15" s="570" t="s">
        <v>416</v>
      </c>
      <c r="K15" s="571" t="s">
        <v>930</v>
      </c>
      <c r="L15" s="711">
        <v>13909.09</v>
      </c>
      <c r="M15" s="711">
        <v>54718360</v>
      </c>
      <c r="N15" s="571" t="s">
        <v>930</v>
      </c>
      <c r="O15" s="724">
        <v>14090.91</v>
      </c>
      <c r="P15" s="711" t="s">
        <v>1195</v>
      </c>
      <c r="Q15" s="571" t="s">
        <v>930</v>
      </c>
      <c r="R15" s="724">
        <v>14363.636363636362</v>
      </c>
      <c r="S15" s="711" t="e">
        <f>VLOOKUP(D15,'[164]DA 95'!$B$20:$N$31,13,0)</f>
        <v>#N/A</v>
      </c>
      <c r="T15" s="573" t="s">
        <v>1194</v>
      </c>
    </row>
    <row r="16" spans="1:20" s="574" customFormat="1" ht="26" customHeight="1">
      <c r="A16" s="189" t="s">
        <v>322</v>
      </c>
      <c r="B16" s="577" t="str">
        <f>VLOOKUP(A16,'25-VPI-I-095'!L:N,3,0)</f>
        <v>L75x75x6-12000L</v>
      </c>
      <c r="C16" s="1118" t="s">
        <v>1200</v>
      </c>
      <c r="D16" s="673" t="str">
        <f>VLOOKUP(A16,'25-VPI-I-095'!L:R,4,0)</f>
        <v>SS400</v>
      </c>
      <c r="E16" s="579">
        <v>672</v>
      </c>
      <c r="F16" s="710">
        <f>VLOOKUP(A16,'25-VPI-I-095'!L11:DF323,87,0)</f>
        <v>0</v>
      </c>
      <c r="G16" s="570" t="s">
        <v>416</v>
      </c>
      <c r="H16" s="570" t="s">
        <v>416</v>
      </c>
      <c r="I16" s="570" t="s">
        <v>416</v>
      </c>
      <c r="J16" s="570" t="s">
        <v>416</v>
      </c>
      <c r="K16" s="571" t="s">
        <v>930</v>
      </c>
      <c r="L16" s="711">
        <v>13909.09</v>
      </c>
      <c r="M16" s="711">
        <v>64023541</v>
      </c>
      <c r="N16" s="571" t="s">
        <v>930</v>
      </c>
      <c r="O16" s="724">
        <v>14090.91</v>
      </c>
      <c r="P16" s="711" t="s">
        <v>1195</v>
      </c>
      <c r="Q16" s="571" t="s">
        <v>930</v>
      </c>
      <c r="R16" s="724">
        <v>14363.636363636362</v>
      </c>
      <c r="S16" s="711" t="e">
        <f>VLOOKUP(D16,'[164]DA 95'!$B$20:$N$31,13,0)</f>
        <v>#N/A</v>
      </c>
      <c r="T16" s="573" t="s">
        <v>1194</v>
      </c>
    </row>
    <row r="17" spans="1:20" s="574" customFormat="1" ht="26" customHeight="1">
      <c r="A17" s="180" t="s">
        <v>455</v>
      </c>
      <c r="B17" s="577" t="str">
        <f>VLOOKUP(A17,'25-VPI-I-095'!L:N,3,0)</f>
        <v>RB13-6000L</v>
      </c>
      <c r="C17" s="1118" t="s">
        <v>1543</v>
      </c>
      <c r="D17" s="673" t="str">
        <f>VLOOKUP(A17,'25-VPI-I-095'!L:R,4,0)</f>
        <v>SS400</v>
      </c>
      <c r="E17" s="579">
        <v>36</v>
      </c>
      <c r="F17" s="710">
        <f>VLOOKUP(A17,'25-VPI-I-095'!L12:DF324,87,0)</f>
        <v>0</v>
      </c>
      <c r="G17" s="570" t="s">
        <v>416</v>
      </c>
      <c r="H17" s="570" t="s">
        <v>416</v>
      </c>
      <c r="I17" s="570" t="s">
        <v>416</v>
      </c>
      <c r="J17" s="570" t="s">
        <v>416</v>
      </c>
      <c r="K17" s="571" t="s">
        <v>930</v>
      </c>
      <c r="L17" s="711">
        <v>14181.82</v>
      </c>
      <c r="M17" s="711">
        <v>609818</v>
      </c>
      <c r="N17" s="571" t="s">
        <v>930</v>
      </c>
      <c r="O17" s="724">
        <v>15272.73</v>
      </c>
      <c r="P17" s="711" t="s">
        <v>1195</v>
      </c>
      <c r="Q17" s="571" t="s">
        <v>972</v>
      </c>
      <c r="R17" s="724" t="e">
        <v>#N/A</v>
      </c>
      <c r="S17" s="711" t="e">
        <f>VLOOKUP(D17,'[164]DA 95'!$B$20:$N$31,13,0)</f>
        <v>#N/A</v>
      </c>
      <c r="T17" s="573" t="s">
        <v>1194</v>
      </c>
    </row>
    <row r="18" spans="1:20" s="574" customFormat="1" ht="26" customHeight="1">
      <c r="A18" s="180" t="s">
        <v>978</v>
      </c>
      <c r="B18" s="577" t="str">
        <f>VLOOKUP(A18,'25-VPI-I-095'!L:N,3,0)</f>
        <v>C250X90X9X13-12000L</v>
      </c>
      <c r="C18" s="1118" t="s">
        <v>1202</v>
      </c>
      <c r="D18" s="673" t="str">
        <f>VLOOKUP(A18,'25-VPI-I-095'!L:R,4,0)</f>
        <v>SS400</v>
      </c>
      <c r="E18" s="579">
        <v>96</v>
      </c>
      <c r="F18" s="710">
        <f>VLOOKUP(A18,'25-VPI-I-095'!L13:DF325,87,0)</f>
        <v>0</v>
      </c>
      <c r="G18" s="570" t="s">
        <v>416</v>
      </c>
      <c r="H18" s="570" t="s">
        <v>416</v>
      </c>
      <c r="I18" s="570" t="s">
        <v>416</v>
      </c>
      <c r="J18" s="570" t="s">
        <v>416</v>
      </c>
      <c r="K18" s="571" t="s">
        <v>930</v>
      </c>
      <c r="L18" s="711">
        <v>17272.73</v>
      </c>
      <c r="M18" s="711">
        <v>57380009</v>
      </c>
      <c r="N18" s="571" t="s">
        <v>972</v>
      </c>
      <c r="O18" s="724" t="e">
        <v>#N/A</v>
      </c>
      <c r="P18" s="711" t="s">
        <v>1195</v>
      </c>
      <c r="Q18" s="571" t="s">
        <v>930</v>
      </c>
      <c r="R18" s="724">
        <v>17727.272727272724</v>
      </c>
      <c r="S18" s="711" t="e">
        <f>VLOOKUP(D18,'[164]DA 95'!$B$20:$N$31,13,0)</f>
        <v>#N/A</v>
      </c>
      <c r="T18" s="573" t="s">
        <v>1194</v>
      </c>
    </row>
    <row r="19" spans="1:20" s="574" customFormat="1" ht="26" customHeight="1">
      <c r="A19" s="180" t="s">
        <v>987</v>
      </c>
      <c r="B19" s="577" t="str">
        <f>VLOOKUP(A19,'25-VPI-I-095'!L:N,3,0)</f>
        <v>C100X50X5X7.5-12000L</v>
      </c>
      <c r="C19" s="1118" t="s">
        <v>1544</v>
      </c>
      <c r="D19" s="673" t="str">
        <f>VLOOKUP(A19,'25-VPI-I-095'!L:R,4,0)</f>
        <v>SS400</v>
      </c>
      <c r="E19" s="579">
        <v>216</v>
      </c>
      <c r="F19" s="710">
        <f>VLOOKUP(A19,'25-VPI-I-095'!L14:DF326,87,0)</f>
        <v>0</v>
      </c>
      <c r="G19" s="570" t="s">
        <v>416</v>
      </c>
      <c r="H19" s="570" t="s">
        <v>416</v>
      </c>
      <c r="I19" s="570" t="s">
        <v>416</v>
      </c>
      <c r="J19" s="570" t="s">
        <v>416</v>
      </c>
      <c r="K19" s="571" t="s">
        <v>930</v>
      </c>
      <c r="L19" s="711">
        <v>17090.91</v>
      </c>
      <c r="M19" s="711">
        <v>34557820</v>
      </c>
      <c r="N19" s="571" t="s">
        <v>930</v>
      </c>
      <c r="O19" s="724">
        <v>17500</v>
      </c>
      <c r="P19" s="711" t="s">
        <v>1195</v>
      </c>
      <c r="Q19" s="571" t="s">
        <v>930</v>
      </c>
      <c r="R19" s="724">
        <v>17727.272727272724</v>
      </c>
      <c r="S19" s="711" t="e">
        <f>VLOOKUP(D19,'[164]DA 95'!$B$20:$N$31,13,0)</f>
        <v>#N/A</v>
      </c>
      <c r="T19" s="573" t="s">
        <v>1194</v>
      </c>
    </row>
    <row r="20" spans="1:20" s="574" customFormat="1" ht="26" customHeight="1">
      <c r="A20" s="180" t="s">
        <v>1457</v>
      </c>
      <c r="B20" s="577" t="str">
        <f>VLOOKUP(A20,'25-VPI-I-095'!L:N,3,0)</f>
        <v>L65X65X6-12000L</v>
      </c>
      <c r="C20" s="1118" t="s">
        <v>1545</v>
      </c>
      <c r="D20" s="673" t="str">
        <f>VLOOKUP(A20,'25-VPI-I-095'!L:R,4,0)</f>
        <v>SS400</v>
      </c>
      <c r="E20" s="579">
        <v>240</v>
      </c>
      <c r="F20" s="710">
        <f>VLOOKUP(A20,'25-VPI-I-095'!L15:DF327,87,0)</f>
        <v>0</v>
      </c>
      <c r="G20" s="570" t="s">
        <v>416</v>
      </c>
      <c r="H20" s="570" t="s">
        <v>416</v>
      </c>
      <c r="I20" s="570" t="s">
        <v>416</v>
      </c>
      <c r="J20" s="570" t="s">
        <v>416</v>
      </c>
      <c r="K20" s="571" t="s">
        <v>930</v>
      </c>
      <c r="L20" s="711">
        <v>13909.09</v>
      </c>
      <c r="M20" s="711">
        <v>19723090</v>
      </c>
      <c r="N20" s="571" t="s">
        <v>930</v>
      </c>
      <c r="O20" s="724">
        <v>14090.91</v>
      </c>
      <c r="P20" s="711" t="s">
        <v>1195</v>
      </c>
      <c r="Q20" s="571" t="s">
        <v>930</v>
      </c>
      <c r="R20" s="724">
        <v>14545.454545454544</v>
      </c>
      <c r="S20" s="711" t="e">
        <f>VLOOKUP(D20,'[164]DA 95'!$B$20:$N$31,13,0)</f>
        <v>#N/A</v>
      </c>
      <c r="T20" s="573" t="s">
        <v>1194</v>
      </c>
    </row>
    <row r="21" spans="1:20" s="574" customFormat="1" ht="26" customHeight="1">
      <c r="A21" s="781" t="s">
        <v>188</v>
      </c>
      <c r="B21" s="577" t="str">
        <f>VLOOKUP(A21,'25-VPI-I-095'!L:N,3,0)</f>
        <v>L120X120X8-12000L</v>
      </c>
      <c r="C21" s="1118" t="s">
        <v>1546</v>
      </c>
      <c r="D21" s="673" t="str">
        <f>VLOOKUP(A21,'25-VPI-I-095'!L:R,4,0)</f>
        <v>SS400</v>
      </c>
      <c r="E21" s="579">
        <v>96</v>
      </c>
      <c r="F21" s="710">
        <f>VLOOKUP(A21,'25-VPI-I-095'!L16:DF328,87,0)</f>
        <v>0</v>
      </c>
      <c r="G21" s="570" t="s">
        <v>416</v>
      </c>
      <c r="H21" s="570" t="s">
        <v>416</v>
      </c>
      <c r="I21" s="570" t="s">
        <v>416</v>
      </c>
      <c r="J21" s="570" t="s">
        <v>416</v>
      </c>
      <c r="K21" s="571" t="s">
        <v>930</v>
      </c>
      <c r="L21" s="711">
        <v>15000</v>
      </c>
      <c r="M21" s="711">
        <v>21165000</v>
      </c>
      <c r="N21" s="571" t="s">
        <v>930</v>
      </c>
      <c r="O21" s="724" t="e">
        <v>#N/A</v>
      </c>
      <c r="P21" s="711" t="s">
        <v>1195</v>
      </c>
      <c r="Q21" s="571" t="s">
        <v>930</v>
      </c>
      <c r="R21" s="724">
        <v>15636.363636363634</v>
      </c>
      <c r="S21" s="711" t="e">
        <f>VLOOKUP(D21,'[164]DA 95'!$B$20:$N$31,13,0)</f>
        <v>#N/A</v>
      </c>
      <c r="T21" s="573" t="s">
        <v>1194</v>
      </c>
    </row>
    <row r="22" spans="1:20" s="574" customFormat="1" ht="26" customHeight="1">
      <c r="A22" s="723" t="s">
        <v>172</v>
      </c>
      <c r="B22" s="577" t="str">
        <f>VLOOKUP(A22,'25-VPI-I-095'!L:N,3,0)</f>
        <v>C150X75X6.5X10-12000L</v>
      </c>
      <c r="C22" s="1118" t="s">
        <v>1547</v>
      </c>
      <c r="D22" s="673" t="str">
        <f>VLOOKUP(A22,'25-VPI-I-095'!L:R,4,0)</f>
        <v>SS400</v>
      </c>
      <c r="E22" s="579">
        <v>0</v>
      </c>
      <c r="F22" s="710">
        <f>VLOOKUP(A22,'25-VPI-I-095'!L17:DF329,87,0)</f>
        <v>0</v>
      </c>
      <c r="G22" s="570" t="s">
        <v>416</v>
      </c>
      <c r="H22" s="570" t="s">
        <v>416</v>
      </c>
      <c r="I22" s="570" t="s">
        <v>416</v>
      </c>
      <c r="J22" s="570" t="s">
        <v>416</v>
      </c>
      <c r="K22" s="571" t="s">
        <v>930</v>
      </c>
      <c r="L22" s="711">
        <v>17090.91</v>
      </c>
      <c r="M22" s="711">
        <v>1230546</v>
      </c>
      <c r="N22" s="571" t="s">
        <v>930</v>
      </c>
      <c r="O22" s="724" t="e">
        <v>#N/A</v>
      </c>
      <c r="P22" s="711" t="s">
        <v>1195</v>
      </c>
      <c r="Q22" s="571" t="s">
        <v>972</v>
      </c>
      <c r="R22" s="724" t="e">
        <v>#N/A</v>
      </c>
      <c r="S22" s="711" t="e">
        <f>VLOOKUP(D22,'[164]DA 95'!$B$20:$N$31,13,0)</f>
        <v>#N/A</v>
      </c>
      <c r="T22" s="573" t="s">
        <v>1194</v>
      </c>
    </row>
    <row r="23" spans="1:20" s="517" customFormat="1" ht="33" customHeight="1">
      <c r="A23" s="525"/>
      <c r="B23" s="526" t="s">
        <v>932</v>
      </c>
      <c r="C23" s="527"/>
      <c r="D23" s="525"/>
      <c r="E23" s="525"/>
      <c r="F23" s="525"/>
      <c r="G23" s="525"/>
      <c r="H23" s="524"/>
      <c r="I23" s="524"/>
      <c r="J23" s="524"/>
      <c r="K23" s="524"/>
      <c r="L23" s="585">
        <v>1</v>
      </c>
      <c r="M23" s="538"/>
      <c r="N23" s="538"/>
      <c r="O23" s="538">
        <v>2</v>
      </c>
      <c r="P23" s="538"/>
      <c r="Q23" s="538"/>
      <c r="R23" s="538">
        <v>3</v>
      </c>
      <c r="S23" s="538"/>
      <c r="T23" s="524"/>
    </row>
    <row r="24" spans="1:20" ht="31" customHeight="1">
      <c r="A24" s="2204" t="s">
        <v>1151</v>
      </c>
      <c r="B24" s="2204"/>
      <c r="C24" s="2204"/>
      <c r="D24" s="2204"/>
      <c r="E24" s="2204"/>
      <c r="F24" s="2204"/>
      <c r="G24" s="2204"/>
      <c r="H24" s="2204"/>
      <c r="I24" s="2204"/>
      <c r="J24" s="2204"/>
      <c r="K24" s="2204"/>
      <c r="L24" s="2204"/>
      <c r="M24" s="2204"/>
      <c r="N24" s="2204"/>
      <c r="O24" s="549"/>
    </row>
    <row r="25" spans="1:20" s="598" customFormat="1" ht="55.25" customHeight="1">
      <c r="A25" s="2214" t="s">
        <v>1094</v>
      </c>
      <c r="B25" s="2214"/>
      <c r="E25" s="2214" t="s">
        <v>1102</v>
      </c>
      <c r="F25" s="2214"/>
      <c r="G25" s="2214"/>
      <c r="H25" s="2214"/>
      <c r="M25" s="2215" t="s">
        <v>935</v>
      </c>
      <c r="N25" s="2215"/>
      <c r="O25" s="2215"/>
      <c r="P25" s="2215"/>
      <c r="Q25" s="2215"/>
      <c r="R25" s="2215"/>
      <c r="S25" s="2215"/>
      <c r="T25" s="2215"/>
    </row>
    <row r="26" spans="1:20" s="603" customFormat="1" ht="31.5" customHeight="1">
      <c r="A26" s="600"/>
      <c r="B26" s="601"/>
      <c r="C26" s="601"/>
      <c r="D26" s="602"/>
      <c r="M26" s="2212" t="s">
        <v>947</v>
      </c>
      <c r="N26" s="2212"/>
      <c r="O26" s="2212"/>
      <c r="P26" s="2213" t="s">
        <v>948</v>
      </c>
      <c r="Q26" s="2213"/>
      <c r="R26" s="604"/>
      <c r="S26" s="2212" t="s">
        <v>936</v>
      </c>
      <c r="T26" s="2212"/>
    </row>
    <row r="27" spans="1:20" s="598" customFormat="1" ht="18">
      <c r="A27" s="599"/>
      <c r="L27" s="599"/>
    </row>
    <row r="29" spans="1:20">
      <c r="M29" s="549"/>
    </row>
    <row r="30" spans="1:20">
      <c r="M30" s="549"/>
    </row>
  </sheetData>
  <autoFilter ref="C9:C26" xr:uid="{E34FA9C1-5FBB-41BF-9809-339224C01A98}"/>
  <mergeCells count="28">
    <mergeCell ref="A24:N24"/>
    <mergeCell ref="A25:B25"/>
    <mergeCell ref="E25:H25"/>
    <mergeCell ref="M25:T25"/>
    <mergeCell ref="M26:O26"/>
    <mergeCell ref="P26:Q26"/>
    <mergeCell ref="S26:T26"/>
    <mergeCell ref="Q8:S8"/>
    <mergeCell ref="T8:T10"/>
    <mergeCell ref="A9:A10"/>
    <mergeCell ref="B9:B10"/>
    <mergeCell ref="C9:C10"/>
    <mergeCell ref="D9:D10"/>
    <mergeCell ref="E9:E10"/>
    <mergeCell ref="F9:F10"/>
    <mergeCell ref="G9:G10"/>
    <mergeCell ref="H9:H10"/>
    <mergeCell ref="N8:P8"/>
    <mergeCell ref="I9:I10"/>
    <mergeCell ref="J9:J10"/>
    <mergeCell ref="K9:M9"/>
    <mergeCell ref="N9:P9"/>
    <mergeCell ref="Q9:S9"/>
    <mergeCell ref="A1:L1"/>
    <mergeCell ref="B5:K6"/>
    <mergeCell ref="C8:E8"/>
    <mergeCell ref="G8:I8"/>
    <mergeCell ref="K8:M8"/>
  </mergeCells>
  <pageMargins left="0.17" right="0.17" top="0.3" bottom="0.17" header="0.17" footer="0.17"/>
  <pageSetup paperSize="8" scale="70" fitToHeight="1111" orientation="landscape"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735C22-A409-42B8-A490-FB3343ACE1B7}">
  <sheetPr>
    <pageSetUpPr fitToPage="1"/>
  </sheetPr>
  <dimension ref="A1:U19"/>
  <sheetViews>
    <sheetView view="pageBreakPreview" zoomScale="40" zoomScaleNormal="70" zoomScaleSheetLayoutView="40" workbookViewId="0">
      <selection activeCell="A18" sqref="A18:N18"/>
    </sheetView>
  </sheetViews>
  <sheetFormatPr defaultColWidth="9.796875" defaultRowHeight="23"/>
  <cols>
    <col min="1" max="1" width="29.5" style="1114" customWidth="1"/>
    <col min="2" max="2" width="36.296875" style="1081" customWidth="1"/>
    <col min="3" max="3" width="30.19921875" style="1081" bestFit="1" customWidth="1"/>
    <col min="4" max="4" width="14.69921875" style="1081" customWidth="1"/>
    <col min="5" max="6" width="13.8984375" style="1081" customWidth="1"/>
    <col min="7" max="7" width="11" style="1081" customWidth="1"/>
    <col min="8" max="8" width="14.59765625" style="1081" customWidth="1"/>
    <col min="9" max="9" width="13.09765625" style="1081" customWidth="1"/>
    <col min="10" max="10" width="27.09765625" style="1081" customWidth="1"/>
    <col min="11" max="11" width="34.3984375" style="1081" customWidth="1"/>
    <col min="12" max="12" width="17.09765625" style="1081" customWidth="1"/>
    <col min="13" max="13" width="19.8984375" style="1114" customWidth="1"/>
    <col min="14" max="14" width="32.09765625" style="1081" customWidth="1"/>
    <col min="15" max="15" width="11.19921875" style="1081" customWidth="1"/>
    <col min="16" max="16" width="18" style="1081" customWidth="1"/>
    <col min="17" max="17" width="20.59765625" style="1081" customWidth="1"/>
    <col min="18" max="18" width="11.296875" style="1081" customWidth="1"/>
    <col min="19" max="19" width="18.69921875" style="1081" customWidth="1"/>
    <col min="20" max="20" width="25.5" style="1081" customWidth="1"/>
    <col min="21" max="21" width="25.8984375" style="1081" customWidth="1"/>
    <col min="22" max="16384" width="9.796875" style="1081"/>
  </cols>
  <sheetData>
    <row r="1" spans="1:21" ht="51.65" customHeight="1">
      <c r="A1" s="2366" t="s">
        <v>910</v>
      </c>
      <c r="B1" s="2366"/>
      <c r="C1" s="2366"/>
      <c r="D1" s="2366"/>
      <c r="E1" s="2366"/>
      <c r="F1" s="2366"/>
      <c r="G1" s="2366"/>
      <c r="H1" s="2366"/>
      <c r="I1" s="2366"/>
      <c r="J1" s="2366"/>
      <c r="K1" s="2366"/>
      <c r="L1" s="2366"/>
      <c r="M1" s="2366"/>
      <c r="N1" s="2366"/>
      <c r="O1" s="2366"/>
      <c r="P1" s="2366"/>
      <c r="Q1" s="2366"/>
      <c r="R1" s="2366"/>
      <c r="S1" s="2366"/>
      <c r="T1" s="2366"/>
      <c r="U1" s="2366"/>
    </row>
    <row r="3" spans="1:21" ht="26" customHeight="1">
      <c r="A3" s="987" t="s">
        <v>911</v>
      </c>
      <c r="B3" s="1082" t="s">
        <v>937</v>
      </c>
      <c r="C3" s="988"/>
      <c r="D3" s="988"/>
      <c r="E3" s="988"/>
      <c r="F3" s="988"/>
      <c r="G3" s="988"/>
      <c r="H3" s="988"/>
      <c r="I3" s="1083"/>
      <c r="J3" s="1083"/>
      <c r="K3" s="1083"/>
      <c r="L3" s="1083"/>
      <c r="M3" s="1084"/>
      <c r="N3" s="1083"/>
      <c r="O3" s="1083"/>
      <c r="P3" s="1083"/>
      <c r="Q3" s="1083"/>
      <c r="R3" s="1083"/>
      <c r="S3" s="1083"/>
      <c r="T3" s="1083"/>
      <c r="U3" s="1085"/>
    </row>
    <row r="4" spans="1:21" ht="15" customHeight="1">
      <c r="A4" s="992" t="s">
        <v>912</v>
      </c>
      <c r="B4" s="993"/>
      <c r="C4" s="994"/>
      <c r="D4" s="994"/>
      <c r="E4" s="994"/>
      <c r="F4" s="994"/>
      <c r="G4" s="994"/>
      <c r="H4" s="994"/>
      <c r="I4" s="1086"/>
      <c r="J4" s="1086"/>
      <c r="K4" s="1086"/>
      <c r="L4" s="1086"/>
      <c r="M4" s="1087"/>
      <c r="N4" s="1086"/>
      <c r="O4" s="1086"/>
      <c r="P4" s="1086"/>
      <c r="Q4" s="1086"/>
      <c r="R4" s="1086"/>
      <c r="S4" s="1086"/>
      <c r="T4" s="1086"/>
      <c r="U4" s="1088"/>
    </row>
    <row r="5" spans="1:21" ht="15" customHeight="1">
      <c r="A5" s="987" t="s">
        <v>913</v>
      </c>
      <c r="B5" s="2367" t="s">
        <v>1538</v>
      </c>
      <c r="C5" s="2364"/>
      <c r="D5" s="2364"/>
      <c r="E5" s="2364"/>
      <c r="F5" s="2364"/>
      <c r="G5" s="2364"/>
      <c r="H5" s="2364"/>
      <c r="I5" s="2364"/>
      <c r="J5" s="2364"/>
      <c r="K5" s="2364"/>
      <c r="L5" s="2364"/>
      <c r="M5" s="1084"/>
      <c r="U5" s="1089"/>
    </row>
    <row r="6" spans="1:21" ht="15" customHeight="1">
      <c r="A6" s="992" t="s">
        <v>914</v>
      </c>
      <c r="B6" s="2368"/>
      <c r="C6" s="2369"/>
      <c r="D6" s="2369"/>
      <c r="E6" s="2369"/>
      <c r="F6" s="2369"/>
      <c r="G6" s="2369"/>
      <c r="H6" s="2369"/>
      <c r="I6" s="2369"/>
      <c r="J6" s="2369"/>
      <c r="K6" s="2369"/>
      <c r="L6" s="2369"/>
      <c r="M6" s="1087"/>
      <c r="N6" s="1086"/>
      <c r="O6" s="1086"/>
      <c r="P6" s="1086"/>
      <c r="Q6" s="1086"/>
      <c r="R6" s="1086"/>
      <c r="S6" s="1086"/>
      <c r="T6" s="1086"/>
      <c r="U6" s="1088"/>
    </row>
    <row r="8" spans="1:21" ht="71" customHeight="1">
      <c r="A8" s="1000" t="s">
        <v>823</v>
      </c>
      <c r="B8" s="1000" t="s">
        <v>915</v>
      </c>
      <c r="C8" s="2370" t="s">
        <v>916</v>
      </c>
      <c r="D8" s="2370"/>
      <c r="E8" s="2370"/>
      <c r="F8" s="1000"/>
      <c r="G8" s="1000"/>
      <c r="H8" s="2371" t="s">
        <v>871</v>
      </c>
      <c r="I8" s="2371"/>
      <c r="J8" s="2371"/>
      <c r="K8" s="1001" t="s">
        <v>951</v>
      </c>
      <c r="L8" s="2370" t="s">
        <v>957</v>
      </c>
      <c r="M8" s="2411"/>
      <c r="N8" s="2411"/>
      <c r="O8" s="2370" t="s">
        <v>1148</v>
      </c>
      <c r="P8" s="2411"/>
      <c r="Q8" s="2411"/>
      <c r="R8" s="2370" t="s">
        <v>1148</v>
      </c>
      <c r="S8" s="2411"/>
      <c r="T8" s="2411"/>
      <c r="U8" s="2370" t="s">
        <v>917</v>
      </c>
    </row>
    <row r="9" spans="1:21" ht="23" customHeight="1">
      <c r="A9" s="2229" t="s">
        <v>939</v>
      </c>
      <c r="B9" s="2229" t="s">
        <v>940</v>
      </c>
      <c r="C9" s="2229" t="s">
        <v>12</v>
      </c>
      <c r="D9" s="2229" t="s">
        <v>13</v>
      </c>
      <c r="E9" s="2229" t="s">
        <v>1263</v>
      </c>
      <c r="F9" s="2229" t="s">
        <v>1539</v>
      </c>
      <c r="G9" s="2229" t="s">
        <v>1264</v>
      </c>
      <c r="H9" s="2361" t="s">
        <v>660</v>
      </c>
      <c r="I9" s="2361" t="s">
        <v>661</v>
      </c>
      <c r="J9" s="2361" t="s">
        <v>662</v>
      </c>
      <c r="K9" s="2361" t="s">
        <v>662</v>
      </c>
      <c r="L9" s="2411" t="s">
        <v>1536</v>
      </c>
      <c r="M9" s="2411"/>
      <c r="N9" s="2411"/>
      <c r="O9" s="2411" t="s">
        <v>1258</v>
      </c>
      <c r="P9" s="2411"/>
      <c r="Q9" s="2411"/>
      <c r="R9" s="2411" t="s">
        <v>1259</v>
      </c>
      <c r="S9" s="2411"/>
      <c r="T9" s="2411"/>
      <c r="U9" s="2370"/>
    </row>
    <row r="10" spans="1:21" ht="110.5" customHeight="1">
      <c r="A10" s="2229"/>
      <c r="B10" s="2229"/>
      <c r="C10" s="2229"/>
      <c r="D10" s="2229"/>
      <c r="E10" s="2229"/>
      <c r="F10" s="2229"/>
      <c r="G10" s="2229"/>
      <c r="H10" s="2361"/>
      <c r="I10" s="2361"/>
      <c r="J10" s="2361"/>
      <c r="K10" s="2361"/>
      <c r="L10" s="1091" t="s">
        <v>945</v>
      </c>
      <c r="M10" s="1091" t="s">
        <v>960</v>
      </c>
      <c r="N10" s="1091" t="s">
        <v>1537</v>
      </c>
      <c r="O10" s="1091" t="s">
        <v>945</v>
      </c>
      <c r="P10" s="1091" t="s">
        <v>1149</v>
      </c>
      <c r="Q10" s="1091" t="s">
        <v>946</v>
      </c>
      <c r="R10" s="1091" t="s">
        <v>945</v>
      </c>
      <c r="S10" s="1091" t="s">
        <v>1149</v>
      </c>
      <c r="T10" s="1091" t="s">
        <v>946</v>
      </c>
      <c r="U10" s="2370"/>
    </row>
    <row r="11" spans="1:21" s="1100" customFormat="1" ht="83.5" customHeight="1">
      <c r="A11" s="1090" t="s">
        <v>365</v>
      </c>
      <c r="B11" s="1092" t="s">
        <v>132</v>
      </c>
      <c r="C11" s="1093"/>
      <c r="D11" s="1094"/>
      <c r="E11" s="1093"/>
      <c r="F11" s="1093"/>
      <c r="G11" s="1090"/>
      <c r="H11" s="1095" t="s">
        <v>416</v>
      </c>
      <c r="I11" s="1095" t="s">
        <v>416</v>
      </c>
      <c r="J11" s="1096">
        <f>'DT03 (TM)'!G6</f>
        <v>57151444015.972847</v>
      </c>
      <c r="K11" s="1096">
        <f>'Tổng hợp'!J19</f>
        <v>47616213135.280258</v>
      </c>
      <c r="L11" s="1097"/>
      <c r="M11" s="1097"/>
      <c r="N11" s="1097">
        <f>SUM(N12:N12)*(26300)</f>
        <v>1257729120</v>
      </c>
      <c r="O11" s="1097"/>
      <c r="P11" s="1098"/>
      <c r="Q11" s="1097">
        <f>SUM(Q12:Q12)*26300</f>
        <v>0</v>
      </c>
      <c r="R11" s="1097"/>
      <c r="S11" s="1097"/>
      <c r="T11" s="1097"/>
      <c r="U11" s="1099">
        <f>J11-K11-Q11-N11</f>
        <v>8277501760.6925888</v>
      </c>
    </row>
    <row r="12" spans="1:21" s="1112" customFormat="1" ht="104" customHeight="1">
      <c r="A12" s="1101" t="s">
        <v>174</v>
      </c>
      <c r="B12" s="1102" t="str">
        <f>VLOOKUP(A12,'25-VPI-I-095'!L:N,3,0)</f>
        <v>C200X80X7.5X11-12000L</v>
      </c>
      <c r="C12" s="1102" t="s">
        <v>47</v>
      </c>
      <c r="D12" s="1103" t="s">
        <v>41</v>
      </c>
      <c r="E12" s="1104">
        <f>270*12</f>
        <v>3240</v>
      </c>
      <c r="F12" s="1104">
        <f>E12*24.6</f>
        <v>79704</v>
      </c>
      <c r="G12" s="1102">
        <f>VLOOKUP(A12,'25-VPI-I-095'!L:DG,87,0)</f>
        <v>0</v>
      </c>
      <c r="H12" s="1105" t="s">
        <v>416</v>
      </c>
      <c r="I12" s="1105" t="s">
        <v>416</v>
      </c>
      <c r="J12" s="1105" t="s">
        <v>416</v>
      </c>
      <c r="K12" s="1106"/>
      <c r="L12" s="1107" t="s">
        <v>930</v>
      </c>
      <c r="M12" s="1108">
        <v>0.6</v>
      </c>
      <c r="N12" s="1109">
        <f>M12*E12*24.6</f>
        <v>47822.400000000001</v>
      </c>
      <c r="O12" s="1107" t="s">
        <v>930</v>
      </c>
      <c r="P12" s="1110">
        <f>18800/1.1</f>
        <v>17090.909090909088</v>
      </c>
      <c r="Q12" s="1108" t="s">
        <v>416</v>
      </c>
      <c r="R12" s="1107" t="s">
        <v>930</v>
      </c>
      <c r="S12" s="1110">
        <f>19200/1.1</f>
        <v>17454.545454545452</v>
      </c>
      <c r="T12" s="1107" t="s">
        <v>416</v>
      </c>
      <c r="U12" s="1111" t="s">
        <v>1535</v>
      </c>
    </row>
    <row r="13" spans="1:21" ht="31" customHeight="1">
      <c r="A13" s="2364" t="s">
        <v>1151</v>
      </c>
      <c r="B13" s="2364"/>
      <c r="C13" s="2364"/>
      <c r="D13" s="2364"/>
      <c r="E13" s="2364"/>
      <c r="F13" s="2364"/>
      <c r="G13" s="2364"/>
      <c r="H13" s="2364"/>
      <c r="I13" s="2364"/>
      <c r="J13" s="2364"/>
      <c r="K13" s="2364"/>
      <c r="L13" s="2364"/>
      <c r="M13" s="2364"/>
      <c r="N13" s="2364"/>
      <c r="O13" s="2364"/>
      <c r="P13" s="1113"/>
    </row>
    <row r="14" spans="1:21" ht="55.25" customHeight="1">
      <c r="A14" s="2365" t="s">
        <v>1094</v>
      </c>
      <c r="B14" s="2365"/>
      <c r="E14" s="2365" t="s">
        <v>1102</v>
      </c>
      <c r="F14" s="2365"/>
      <c r="G14" s="2365"/>
      <c r="H14" s="2365"/>
      <c r="I14" s="2365"/>
      <c r="J14" s="2365"/>
      <c r="M14" s="1081"/>
      <c r="N14" s="2414" t="s">
        <v>935</v>
      </c>
      <c r="O14" s="2414"/>
      <c r="P14" s="2414"/>
      <c r="Q14" s="2414"/>
      <c r="R14" s="2414"/>
      <c r="S14" s="2414"/>
      <c r="T14" s="2414"/>
      <c r="U14" s="2414"/>
    </row>
    <row r="15" spans="1:21" ht="31.5" customHeight="1">
      <c r="B15" s="1115"/>
      <c r="C15" s="1115"/>
      <c r="D15" s="1100"/>
      <c r="M15" s="1081"/>
      <c r="N15" s="1116" t="s">
        <v>947</v>
      </c>
      <c r="Q15" s="2412" t="s">
        <v>948</v>
      </c>
      <c r="R15" s="2412"/>
      <c r="S15" s="1117"/>
      <c r="T15" s="2413" t="s">
        <v>936</v>
      </c>
      <c r="U15" s="2413"/>
    </row>
    <row r="17" spans="12:14">
      <c r="L17" s="1116"/>
      <c r="M17" s="1116"/>
      <c r="N17" s="1116"/>
    </row>
    <row r="18" spans="12:14">
      <c r="N18" s="1113"/>
    </row>
    <row r="19" spans="12:14">
      <c r="N19" s="1113"/>
    </row>
  </sheetData>
  <autoFilter ref="T10:T12" xr:uid="{E26663E8-66FB-482B-85C7-F7076ADF1FC9}"/>
  <mergeCells count="28">
    <mergeCell ref="Q15:R15"/>
    <mergeCell ref="T15:U15"/>
    <mergeCell ref="F9:F10"/>
    <mergeCell ref="I9:I10"/>
    <mergeCell ref="J9:J10"/>
    <mergeCell ref="K9:K10"/>
    <mergeCell ref="L9:N9"/>
    <mergeCell ref="O9:Q9"/>
    <mergeCell ref="G9:G10"/>
    <mergeCell ref="H9:H10"/>
    <mergeCell ref="R9:T9"/>
    <mergeCell ref="A13:O13"/>
    <mergeCell ref="A14:B14"/>
    <mergeCell ref="E14:J14"/>
    <mergeCell ref="N14:U14"/>
    <mergeCell ref="B9:B10"/>
    <mergeCell ref="A1:U1"/>
    <mergeCell ref="B5:L6"/>
    <mergeCell ref="C8:E8"/>
    <mergeCell ref="H8:J8"/>
    <mergeCell ref="L8:N8"/>
    <mergeCell ref="O8:Q8"/>
    <mergeCell ref="R8:T8"/>
    <mergeCell ref="U8:U10"/>
    <mergeCell ref="A9:A10"/>
    <mergeCell ref="C9:C10"/>
    <mergeCell ref="D9:D10"/>
    <mergeCell ref="E9:E10"/>
  </mergeCells>
  <pageMargins left="0.17" right="0.17" top="0.3" bottom="0.17" header="0.17" footer="0.17"/>
  <pageSetup paperSize="8" scale="52" fitToHeight="1111" orientation="landscape" r:id="rId1"/>
  <drawing r:id="rId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49571F-1D18-402B-9B97-2235EE8B068C}">
  <sheetPr>
    <pageSetUpPr fitToPage="1"/>
  </sheetPr>
  <dimension ref="A1:R27"/>
  <sheetViews>
    <sheetView view="pageBreakPreview" topLeftCell="A4" zoomScale="55" zoomScaleNormal="70" zoomScaleSheetLayoutView="55" workbookViewId="0">
      <selection activeCell="A18" sqref="A18:N18"/>
    </sheetView>
  </sheetViews>
  <sheetFormatPr defaultColWidth="9.796875" defaultRowHeight="13"/>
  <cols>
    <col min="1" max="1" width="22.69921875" style="516" customWidth="1"/>
    <col min="2" max="2" width="32.69921875" style="504" customWidth="1"/>
    <col min="3" max="3" width="30.19921875" style="504" customWidth="1"/>
    <col min="4" max="5" width="21" style="504" customWidth="1"/>
    <col min="6" max="7" width="11" style="504" customWidth="1"/>
    <col min="8" max="8" width="14.59765625" style="504" customWidth="1"/>
    <col min="9" max="9" width="13.09765625" style="504" customWidth="1"/>
    <col min="10" max="10" width="19.796875" style="504" customWidth="1"/>
    <col min="11" max="11" width="20.09765625" style="504" customWidth="1"/>
    <col min="12" max="12" width="10.69921875" style="504" customWidth="1"/>
    <col min="13" max="13" width="16.19921875" style="504" customWidth="1"/>
    <col min="14" max="14" width="24.296875" style="504" customWidth="1"/>
    <col min="15" max="16" width="16.8984375" style="504" customWidth="1"/>
    <col min="17" max="17" width="25.3984375" style="504" customWidth="1"/>
    <col min="18" max="18" width="21.8984375" style="504" customWidth="1"/>
    <col min="19" max="16384" width="9.796875" style="504"/>
  </cols>
  <sheetData>
    <row r="1" spans="1:18" ht="51.65" customHeight="1">
      <c r="A1" s="2202" t="s">
        <v>910</v>
      </c>
      <c r="B1" s="2202"/>
      <c r="C1" s="2202"/>
      <c r="D1" s="2202"/>
      <c r="E1" s="2202"/>
      <c r="F1" s="2202"/>
      <c r="G1" s="2202"/>
      <c r="H1" s="2202"/>
      <c r="I1" s="2202"/>
      <c r="J1" s="2202"/>
      <c r="K1" s="2202"/>
      <c r="L1" s="503"/>
      <c r="M1" s="503"/>
      <c r="N1" s="503"/>
      <c r="O1" s="503"/>
      <c r="P1" s="503"/>
      <c r="Q1" s="503"/>
    </row>
    <row r="3" spans="1:18" ht="26" customHeight="1">
      <c r="A3" s="505" t="s">
        <v>911</v>
      </c>
      <c r="B3" s="670" t="s">
        <v>937</v>
      </c>
      <c r="C3" s="507"/>
      <c r="D3" s="507"/>
      <c r="E3" s="507"/>
      <c r="F3" s="507"/>
      <c r="G3" s="507"/>
      <c r="H3" s="507"/>
      <c r="I3" s="508"/>
      <c r="J3" s="508"/>
      <c r="K3" s="508"/>
      <c r="L3" s="508"/>
      <c r="M3" s="508"/>
      <c r="N3" s="508"/>
      <c r="O3" s="508"/>
      <c r="P3" s="508"/>
      <c r="Q3" s="508"/>
      <c r="R3" s="509"/>
    </row>
    <row r="4" spans="1:18" ht="15" customHeight="1">
      <c r="A4" s="510" t="s">
        <v>912</v>
      </c>
      <c r="B4" s="511"/>
      <c r="C4" s="512"/>
      <c r="D4" s="512"/>
      <c r="E4" s="512"/>
      <c r="F4" s="512"/>
      <c r="G4" s="512"/>
      <c r="H4" s="512"/>
      <c r="I4" s="513"/>
      <c r="J4" s="513"/>
      <c r="K4" s="513"/>
      <c r="L4" s="513"/>
      <c r="M4" s="513"/>
      <c r="N4" s="513"/>
      <c r="O4" s="513"/>
      <c r="P4" s="513"/>
      <c r="Q4" s="513"/>
      <c r="R4" s="514"/>
    </row>
    <row r="5" spans="1:18" ht="15" customHeight="1">
      <c r="A5" s="505" t="s">
        <v>913</v>
      </c>
      <c r="B5" s="2203" t="s">
        <v>1255</v>
      </c>
      <c r="C5" s="2204"/>
      <c r="D5" s="2204"/>
      <c r="E5" s="2204"/>
      <c r="F5" s="2204"/>
      <c r="G5" s="2204"/>
      <c r="H5" s="2204"/>
      <c r="I5" s="2204"/>
      <c r="J5" s="2204"/>
      <c r="K5" s="2204"/>
      <c r="R5" s="515"/>
    </row>
    <row r="6" spans="1:18" ht="15" customHeight="1">
      <c r="A6" s="510" t="s">
        <v>914</v>
      </c>
      <c r="B6" s="2205"/>
      <c r="C6" s="2206"/>
      <c r="D6" s="2206"/>
      <c r="E6" s="2206"/>
      <c r="F6" s="2206"/>
      <c r="G6" s="2206"/>
      <c r="H6" s="2206"/>
      <c r="I6" s="2206"/>
      <c r="J6" s="2206"/>
      <c r="K6" s="2206"/>
      <c r="L6" s="513"/>
      <c r="M6" s="513"/>
      <c r="N6" s="513"/>
      <c r="O6" s="513"/>
      <c r="P6" s="513"/>
      <c r="Q6" s="513"/>
      <c r="R6" s="514"/>
    </row>
    <row r="8" spans="1:18" ht="34.5" customHeight="1">
      <c r="A8" s="522" t="s">
        <v>823</v>
      </c>
      <c r="B8" s="522" t="s">
        <v>915</v>
      </c>
      <c r="C8" s="2207" t="s">
        <v>916</v>
      </c>
      <c r="D8" s="2207"/>
      <c r="E8" s="2207"/>
      <c r="F8" s="2207"/>
      <c r="G8" s="522"/>
      <c r="H8" s="2208" t="s">
        <v>871</v>
      </c>
      <c r="I8" s="2208"/>
      <c r="J8" s="2208"/>
      <c r="K8" s="560" t="s">
        <v>951</v>
      </c>
      <c r="L8" s="2207" t="s">
        <v>957</v>
      </c>
      <c r="M8" s="2209"/>
      <c r="N8" s="2209"/>
      <c r="O8" s="2207" t="s">
        <v>957</v>
      </c>
      <c r="P8" s="2209"/>
      <c r="Q8" s="2209"/>
      <c r="R8" s="2207" t="s">
        <v>917</v>
      </c>
    </row>
    <row r="9" spans="1:18" ht="23" customHeight="1">
      <c r="A9" s="2210" t="s">
        <v>939</v>
      </c>
      <c r="B9" s="2210" t="s">
        <v>940</v>
      </c>
      <c r="C9" s="2210" t="s">
        <v>12</v>
      </c>
      <c r="D9" s="2210" t="s">
        <v>13</v>
      </c>
      <c r="E9" s="2210" t="s">
        <v>1530</v>
      </c>
      <c r="F9" s="2210" t="s">
        <v>1529</v>
      </c>
      <c r="G9" s="2210" t="s">
        <v>1179</v>
      </c>
      <c r="H9" s="2211" t="s">
        <v>660</v>
      </c>
      <c r="I9" s="2211" t="s">
        <v>661</v>
      </c>
      <c r="J9" s="2211" t="s">
        <v>662</v>
      </c>
      <c r="K9" s="2211" t="s">
        <v>662</v>
      </c>
      <c r="L9" s="2209" t="s">
        <v>44</v>
      </c>
      <c r="M9" s="2209"/>
      <c r="N9" s="2209"/>
      <c r="O9" s="2209" t="s">
        <v>1450</v>
      </c>
      <c r="P9" s="2209"/>
      <c r="Q9" s="2209"/>
      <c r="R9" s="2207"/>
    </row>
    <row r="10" spans="1:18" ht="58" customHeight="1">
      <c r="A10" s="2210"/>
      <c r="B10" s="2210"/>
      <c r="C10" s="2210"/>
      <c r="D10" s="2210"/>
      <c r="E10" s="2210"/>
      <c r="F10" s="2210"/>
      <c r="G10" s="2210"/>
      <c r="H10" s="2211"/>
      <c r="I10" s="2211"/>
      <c r="J10" s="2211"/>
      <c r="K10" s="2211"/>
      <c r="L10" s="551" t="s">
        <v>945</v>
      </c>
      <c r="M10" s="551" t="s">
        <v>960</v>
      </c>
      <c r="N10" s="551" t="s">
        <v>1531</v>
      </c>
      <c r="O10" s="551" t="s">
        <v>945</v>
      </c>
      <c r="P10" s="551" t="s">
        <v>960</v>
      </c>
      <c r="Q10" s="551" t="s">
        <v>1531</v>
      </c>
      <c r="R10" s="2207"/>
    </row>
    <row r="11" spans="1:18" s="521" customFormat="1" ht="26" customHeight="1">
      <c r="A11" s="550" t="s">
        <v>365</v>
      </c>
      <c r="B11" s="586" t="s">
        <v>134</v>
      </c>
      <c r="C11" s="590"/>
      <c r="D11" s="591"/>
      <c r="E11" s="591"/>
      <c r="F11" s="590"/>
      <c r="G11" s="550"/>
      <c r="H11" s="592"/>
      <c r="I11" s="592"/>
      <c r="J11" s="559">
        <f>'DT03 (TM)'!G12</f>
        <v>6233896682.6479979</v>
      </c>
      <c r="K11" s="559">
        <f>'Tổng hợp'!J20</f>
        <v>11194757814.12985</v>
      </c>
      <c r="L11" s="587"/>
      <c r="M11" s="588"/>
      <c r="N11" s="587">
        <f>SUM(N12:N17)*26300</f>
        <v>563617784.19999993</v>
      </c>
      <c r="O11" s="587"/>
      <c r="P11" s="587"/>
      <c r="Q11" s="587">
        <f>SUM(Q12:Q17)*26300</f>
        <v>0</v>
      </c>
      <c r="R11" s="1063">
        <f>J11-K11-Q11-N11</f>
        <v>-5524478915.6818523</v>
      </c>
    </row>
    <row r="12" spans="1:18" s="1075" customFormat="1" ht="40" customHeight="1">
      <c r="A12" s="1064" t="s">
        <v>496</v>
      </c>
      <c r="B12" s="1065" t="str">
        <f>VLOOKUP(A12,'25-VPI-I-095'!L:N,3,0)</f>
        <v>PL12X1500X6000</v>
      </c>
      <c r="C12" s="1066" t="s">
        <v>967</v>
      </c>
      <c r="D12" s="1067" t="s">
        <v>971</v>
      </c>
      <c r="E12" s="1067" t="str">
        <f>VLOOKUP(A12,'25-VPI-I-095'!L:R,4,0)</f>
        <v>SUS310S</v>
      </c>
      <c r="F12" s="1068">
        <v>27</v>
      </c>
      <c r="G12" s="1069">
        <f>VLOOKUP(A12,'25-VPI-I-095'!L:DF,87,0)</f>
        <v>0</v>
      </c>
      <c r="H12" s="1070" t="s">
        <v>416</v>
      </c>
      <c r="I12" s="1070" t="s">
        <v>416</v>
      </c>
      <c r="J12" s="1070" t="s">
        <v>416</v>
      </c>
      <c r="K12" s="1071"/>
      <c r="L12" s="1072" t="s">
        <v>930</v>
      </c>
      <c r="M12" s="1073">
        <v>5.0090000000000003</v>
      </c>
      <c r="N12" s="1073">
        <v>12950.268599999999</v>
      </c>
      <c r="O12" s="1074" t="s">
        <v>930</v>
      </c>
      <c r="P12" s="1073">
        <v>5.0090000000000003</v>
      </c>
      <c r="Q12" s="1074" t="s">
        <v>416</v>
      </c>
      <c r="R12" s="2415" t="s">
        <v>1532</v>
      </c>
    </row>
    <row r="13" spans="1:18" s="1075" customFormat="1" ht="40" customHeight="1">
      <c r="A13" s="1064" t="s">
        <v>890</v>
      </c>
      <c r="B13" s="1065" t="str">
        <f>VLOOKUP(A13,'25-VPI-I-095'!L:N,3,0)</f>
        <v>PL6X1500X6000</v>
      </c>
      <c r="C13" s="1066" t="s">
        <v>1077</v>
      </c>
      <c r="D13" s="1067" t="s">
        <v>971</v>
      </c>
      <c r="E13" s="1067" t="str">
        <f>VLOOKUP(A13,'25-VPI-I-095'!L:R,4,0)</f>
        <v>SUS310S</v>
      </c>
      <c r="F13" s="1068">
        <v>9</v>
      </c>
      <c r="G13" s="1069">
        <f>VLOOKUP(A13,'25-VPI-I-095'!L:DF,87,0)</f>
        <v>0</v>
      </c>
      <c r="H13" s="1070" t="s">
        <v>416</v>
      </c>
      <c r="I13" s="1070" t="s">
        <v>416</v>
      </c>
      <c r="J13" s="1070" t="s">
        <v>416</v>
      </c>
      <c r="K13" s="1071"/>
      <c r="L13" s="1072" t="s">
        <v>930</v>
      </c>
      <c r="M13" s="1073">
        <v>5.0190000000000001</v>
      </c>
      <c r="N13" s="1073">
        <v>2162.6871000000001</v>
      </c>
      <c r="O13" s="1074" t="s">
        <v>930</v>
      </c>
      <c r="P13" s="1073">
        <v>5.0190000000000001</v>
      </c>
      <c r="Q13" s="1074" t="s">
        <v>416</v>
      </c>
      <c r="R13" s="2416"/>
    </row>
    <row r="14" spans="1:18" s="1075" customFormat="1" ht="40" customHeight="1">
      <c r="A14" s="1064" t="s">
        <v>1465</v>
      </c>
      <c r="B14" s="1065" t="str">
        <f>VLOOKUP(A14,'25-VPI-I-095'!L:N,3,0)</f>
        <v>PL1X1220X2440</v>
      </c>
      <c r="C14" s="1066" t="s">
        <v>1527</v>
      </c>
      <c r="D14" s="1067" t="s">
        <v>966</v>
      </c>
      <c r="E14" s="1067" t="str">
        <f>VLOOKUP(A14,'25-VPI-I-095'!L:R,4,0)</f>
        <v>SUH409</v>
      </c>
      <c r="F14" s="1076">
        <v>306.61039999999997</v>
      </c>
      <c r="G14" s="1069">
        <f>VLOOKUP(A14,'25-VPI-I-095'!L:DF,87,0)</f>
        <v>46058</v>
      </c>
      <c r="H14" s="1070" t="s">
        <v>416</v>
      </c>
      <c r="I14" s="1070" t="s">
        <v>416</v>
      </c>
      <c r="J14" s="1070" t="s">
        <v>416</v>
      </c>
      <c r="K14" s="1071"/>
      <c r="L14" s="1072" t="s">
        <v>930</v>
      </c>
      <c r="M14" s="1073">
        <v>1.395</v>
      </c>
      <c r="N14" s="1073">
        <v>3290.3864999999996</v>
      </c>
      <c r="O14" s="1074" t="s">
        <v>930</v>
      </c>
      <c r="P14" s="1073">
        <v>1.395</v>
      </c>
      <c r="Q14" s="1074" t="s">
        <v>416</v>
      </c>
      <c r="R14" s="2416"/>
    </row>
    <row r="15" spans="1:18" s="1075" customFormat="1" ht="40" customHeight="1">
      <c r="A15" s="1064" t="s">
        <v>1468</v>
      </c>
      <c r="B15" s="1065" t="str">
        <f>VLOOKUP(A15,'25-VPI-I-095'!L:N,3,0)</f>
        <v>PL1X1220X2440</v>
      </c>
      <c r="C15" s="1066" t="s">
        <v>1527</v>
      </c>
      <c r="D15" s="1067" t="s">
        <v>1524</v>
      </c>
      <c r="E15" s="1067" t="str">
        <f>VLOOKUP(A15,'25-VPI-I-095'!L:R,4,0)</f>
        <v>SUS304</v>
      </c>
      <c r="F15" s="1076">
        <v>38.698399999999999</v>
      </c>
      <c r="G15" s="1069">
        <f>VLOOKUP(A15,'25-VPI-I-095'!L:DF,87,0)</f>
        <v>46058</v>
      </c>
      <c r="H15" s="1070" t="s">
        <v>416</v>
      </c>
      <c r="I15" s="1070" t="s">
        <v>416</v>
      </c>
      <c r="J15" s="1070" t="s">
        <v>416</v>
      </c>
      <c r="K15" s="1071"/>
      <c r="L15" s="1072" t="s">
        <v>930</v>
      </c>
      <c r="M15" s="1073">
        <v>2.2570000000000001</v>
      </c>
      <c r="N15" s="1073">
        <v>692.44760000000008</v>
      </c>
      <c r="O15" s="1074" t="s">
        <v>930</v>
      </c>
      <c r="P15" s="1073">
        <v>2.2570000000000001</v>
      </c>
      <c r="Q15" s="1074" t="s">
        <v>416</v>
      </c>
      <c r="R15" s="2416"/>
    </row>
    <row r="16" spans="1:18" s="1075" customFormat="1" ht="40" customHeight="1">
      <c r="A16" s="1064" t="s">
        <v>1469</v>
      </c>
      <c r="B16" s="1065" t="str">
        <f>VLOOKUP(A16,'25-VPI-I-095'!L:N,3,0)</f>
        <v>PL1X1220X2440</v>
      </c>
      <c r="C16" s="1066" t="s">
        <v>1527</v>
      </c>
      <c r="D16" s="1067" t="s">
        <v>1525</v>
      </c>
      <c r="E16" s="1067" t="str">
        <f>VLOOKUP(A16,'25-VPI-I-095'!L:R,4,0)</f>
        <v>SUS309S</v>
      </c>
      <c r="F16" s="1076">
        <v>65.489599999999996</v>
      </c>
      <c r="G16" s="1069">
        <f>VLOOKUP(A16,'25-VPI-I-095'!L:DF,87,0)</f>
        <v>46058</v>
      </c>
      <c r="H16" s="1070" t="s">
        <v>416</v>
      </c>
      <c r="I16" s="1070" t="s">
        <v>416</v>
      </c>
      <c r="J16" s="1070" t="s">
        <v>416</v>
      </c>
      <c r="K16" s="1071"/>
      <c r="L16" s="1072" t="s">
        <v>930</v>
      </c>
      <c r="M16" s="1073">
        <v>4.4279999999999999</v>
      </c>
      <c r="N16" s="1073">
        <v>2318.5008000000003</v>
      </c>
      <c r="O16" s="1074" t="s">
        <v>930</v>
      </c>
      <c r="P16" s="1073">
        <v>4.4279999999999999</v>
      </c>
      <c r="Q16" s="1074" t="s">
        <v>416</v>
      </c>
      <c r="R16" s="2416"/>
    </row>
    <row r="17" spans="1:18" s="1075" customFormat="1" ht="40" customHeight="1">
      <c r="A17" s="1064" t="s">
        <v>1470</v>
      </c>
      <c r="B17" s="1065" t="str">
        <f>VLOOKUP(A17,'25-VPI-I-095'!L:N,3,0)</f>
        <v>RB12-6000L</v>
      </c>
      <c r="C17" s="1066" t="s">
        <v>1528</v>
      </c>
      <c r="D17" s="1067" t="s">
        <v>1526</v>
      </c>
      <c r="E17" s="1067" t="str">
        <f>VLOOKUP(A17,'25-VPI-I-095'!L:R,4,0)</f>
        <v>SUS304</v>
      </c>
      <c r="F17" s="1068">
        <v>6</v>
      </c>
      <c r="G17" s="1069">
        <f>VLOOKUP(A17,'25-VPI-I-095'!L:DF,87,0)</f>
        <v>46058</v>
      </c>
      <c r="H17" s="1070" t="s">
        <v>416</v>
      </c>
      <c r="I17" s="1070" t="s">
        <v>416</v>
      </c>
      <c r="J17" s="1070" t="s">
        <v>416</v>
      </c>
      <c r="K17" s="1071"/>
      <c r="L17" s="1072" t="s">
        <v>930</v>
      </c>
      <c r="M17" s="1073">
        <v>2.9710000000000001</v>
      </c>
      <c r="N17" s="1073">
        <v>16.043400000000002</v>
      </c>
      <c r="O17" s="1074" t="s">
        <v>930</v>
      </c>
      <c r="P17" s="1073">
        <v>2.9710000000000001</v>
      </c>
      <c r="Q17" s="1074" t="s">
        <v>416</v>
      </c>
      <c r="R17" s="2417"/>
    </row>
    <row r="18" spans="1:18" ht="15.5" hidden="1" customHeight="1">
      <c r="A18" s="534"/>
      <c r="B18" s="535"/>
      <c r="C18" s="536"/>
      <c r="D18" s="536"/>
      <c r="E18" s="536"/>
      <c r="F18" s="536"/>
      <c r="G18" s="536"/>
      <c r="H18" s="536"/>
      <c r="I18" s="532"/>
      <c r="J18" s="524"/>
      <c r="K18" s="524"/>
      <c r="L18" s="533"/>
      <c r="M18" s="533"/>
      <c r="N18" s="533"/>
      <c r="O18" s="533"/>
      <c r="P18" s="533"/>
      <c r="Q18" s="533"/>
      <c r="R18" s="532"/>
    </row>
    <row r="19" spans="1:18" ht="13.5" hidden="1">
      <c r="A19" s="537" t="s">
        <v>927</v>
      </c>
      <c r="B19" s="535" t="s">
        <v>928</v>
      </c>
      <c r="C19" s="537"/>
      <c r="D19" s="537"/>
      <c r="E19" s="537"/>
      <c r="F19" s="537"/>
      <c r="G19" s="537"/>
      <c r="H19" s="537"/>
      <c r="I19" s="532"/>
      <c r="J19" s="524"/>
      <c r="K19" s="524"/>
      <c r="L19" s="533"/>
      <c r="M19" s="533"/>
      <c r="N19" s="533"/>
      <c r="O19" s="533"/>
      <c r="P19" s="533"/>
      <c r="Q19" s="533"/>
      <c r="R19" s="532"/>
    </row>
    <row r="20" spans="1:18" hidden="1">
      <c r="A20" s="534">
        <v>1</v>
      </c>
      <c r="B20" s="535" t="s">
        <v>929</v>
      </c>
      <c r="C20" s="536"/>
      <c r="D20" s="534"/>
      <c r="E20" s="534"/>
      <c r="F20" s="534"/>
      <c r="G20" s="534"/>
      <c r="H20" s="534"/>
      <c r="I20" s="532"/>
      <c r="J20" s="524"/>
      <c r="K20" s="524"/>
      <c r="L20" s="533"/>
      <c r="M20" s="533"/>
      <c r="N20" s="533"/>
      <c r="O20" s="533"/>
      <c r="P20" s="533"/>
      <c r="Q20" s="533"/>
      <c r="R20" s="532"/>
    </row>
    <row r="21" spans="1:18" hidden="1">
      <c r="A21" s="534"/>
      <c r="B21" s="535" t="s">
        <v>926</v>
      </c>
      <c r="C21" s="536"/>
      <c r="D21" s="534"/>
      <c r="E21" s="534"/>
      <c r="F21" s="534"/>
      <c r="G21" s="534"/>
      <c r="H21" s="534"/>
      <c r="I21" s="532"/>
      <c r="J21" s="524"/>
      <c r="K21" s="524"/>
      <c r="L21" s="533"/>
      <c r="M21" s="533"/>
      <c r="N21" s="533"/>
      <c r="O21" s="533"/>
      <c r="P21" s="533"/>
      <c r="Q21" s="533"/>
      <c r="R21" s="532"/>
    </row>
    <row r="22" spans="1:18" ht="53.5" hidden="1">
      <c r="A22" s="529" t="s">
        <v>930</v>
      </c>
      <c r="B22" s="530" t="s">
        <v>931</v>
      </c>
      <c r="C22" s="531"/>
      <c r="D22" s="531"/>
      <c r="E22" s="531"/>
      <c r="F22" s="531"/>
      <c r="G22" s="531"/>
      <c r="H22" s="531"/>
      <c r="I22" s="532"/>
      <c r="J22" s="524"/>
      <c r="K22" s="524"/>
      <c r="L22" s="533"/>
      <c r="M22" s="533"/>
      <c r="N22" s="533"/>
      <c r="O22" s="533"/>
      <c r="P22" s="533"/>
      <c r="Q22" s="533"/>
      <c r="R22" s="532"/>
    </row>
    <row r="23" spans="1:18" s="517" customFormat="1" ht="37.5" customHeight="1">
      <c r="A23" s="525"/>
      <c r="B23" s="526" t="s">
        <v>932</v>
      </c>
      <c r="C23" s="527"/>
      <c r="D23" s="525"/>
      <c r="E23" s="525"/>
      <c r="F23" s="525"/>
      <c r="G23" s="525"/>
      <c r="H23" s="525"/>
      <c r="I23" s="524"/>
      <c r="J23" s="524"/>
      <c r="K23" s="524"/>
      <c r="L23" s="538"/>
      <c r="M23" s="538">
        <v>2</v>
      </c>
      <c r="N23" s="538"/>
      <c r="O23" s="538"/>
      <c r="P23" s="538"/>
      <c r="Q23" s="538"/>
      <c r="R23" s="524"/>
    </row>
    <row r="24" spans="1:18" ht="54" customHeight="1">
      <c r="A24" s="2204" t="s">
        <v>1099</v>
      </c>
      <c r="B24" s="2204"/>
      <c r="C24" s="2204"/>
      <c r="D24" s="2204"/>
      <c r="E24" s="2204"/>
      <c r="F24" s="2204"/>
      <c r="G24" s="2204"/>
      <c r="H24" s="2204"/>
      <c r="I24" s="2204"/>
      <c r="J24" s="2204"/>
      <c r="K24" s="2204"/>
      <c r="L24" s="2204"/>
    </row>
    <row r="25" spans="1:18" s="598" customFormat="1" ht="55.25" customHeight="1">
      <c r="A25" s="2214" t="s">
        <v>1094</v>
      </c>
      <c r="B25" s="2214"/>
      <c r="C25" s="2214" t="s">
        <v>934</v>
      </c>
      <c r="D25" s="2214"/>
      <c r="E25" s="2214"/>
      <c r="I25" s="605"/>
      <c r="J25" s="605"/>
      <c r="K25" s="2215" t="s">
        <v>935</v>
      </c>
      <c r="L25" s="2215"/>
      <c r="M25" s="2215"/>
      <c r="N25" s="2215"/>
      <c r="O25" s="2215"/>
      <c r="P25" s="2215"/>
      <c r="Q25" s="2215"/>
      <c r="R25" s="2215"/>
    </row>
    <row r="26" spans="1:18" s="603" customFormat="1" ht="31.5" customHeight="1">
      <c r="A26" s="600"/>
      <c r="B26" s="601"/>
      <c r="C26" s="601"/>
      <c r="D26" s="602"/>
      <c r="E26" s="602"/>
      <c r="I26" s="857"/>
      <c r="K26" s="857" t="s">
        <v>947</v>
      </c>
      <c r="L26" s="857"/>
      <c r="M26" s="857"/>
      <c r="N26" s="984" t="s">
        <v>948</v>
      </c>
      <c r="O26" s="984"/>
      <c r="P26" s="857"/>
      <c r="Q26" s="857" t="s">
        <v>936</v>
      </c>
      <c r="R26" s="857"/>
    </row>
    <row r="27" spans="1:18" s="598" customFormat="1" ht="18">
      <c r="A27" s="599"/>
    </row>
  </sheetData>
  <autoFilter ref="Q10:Q17" xr:uid="{E26663E8-66FB-482B-85C7-F7076ADF1FC9}"/>
  <mergeCells count="25">
    <mergeCell ref="R12:R17"/>
    <mergeCell ref="K25:R25"/>
    <mergeCell ref="C25:E25"/>
    <mergeCell ref="A1:K1"/>
    <mergeCell ref="B5:K6"/>
    <mergeCell ref="C8:F8"/>
    <mergeCell ref="H8:J8"/>
    <mergeCell ref="L8:N8"/>
    <mergeCell ref="O8:Q8"/>
    <mergeCell ref="R8:R10"/>
    <mergeCell ref="A9:A10"/>
    <mergeCell ref="B9:B10"/>
    <mergeCell ref="C9:C10"/>
    <mergeCell ref="D9:D10"/>
    <mergeCell ref="F9:F10"/>
    <mergeCell ref="G9:G10"/>
    <mergeCell ref="L9:N9"/>
    <mergeCell ref="O9:Q9"/>
    <mergeCell ref="A24:L24"/>
    <mergeCell ref="A25:B25"/>
    <mergeCell ref="H9:H10"/>
    <mergeCell ref="I9:I10"/>
    <mergeCell ref="E9:E10"/>
    <mergeCell ref="J9:J10"/>
    <mergeCell ref="K9:K10"/>
  </mergeCells>
  <pageMargins left="0.17" right="0.17" top="0.3" bottom="0.17" header="0.17" footer="0.17"/>
  <pageSetup paperSize="8" scale="66" fitToHeight="1111" orientation="landscape" r:id="rId1"/>
  <drawing r:id="rId2"/>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E8E494-C778-4561-9CF6-AED9E793AB3E}">
  <sheetPr>
    <pageSetUpPr fitToPage="1"/>
  </sheetPr>
  <dimension ref="A1:Q20"/>
  <sheetViews>
    <sheetView view="pageBreakPreview" zoomScale="40" zoomScaleNormal="70" zoomScaleSheetLayoutView="40" workbookViewId="0">
      <selection activeCell="K12" sqref="K12"/>
    </sheetView>
  </sheetViews>
  <sheetFormatPr defaultColWidth="9.796875" defaultRowHeight="20.5"/>
  <cols>
    <col min="1" max="1" width="25" style="600" customWidth="1"/>
    <col min="2" max="2" width="36.296875" style="603" customWidth="1"/>
    <col min="3" max="3" width="30.796875" style="603" customWidth="1"/>
    <col min="4" max="4" width="26" style="603" bestFit="1" customWidth="1"/>
    <col min="5" max="5" width="14.296875" style="603" customWidth="1"/>
    <col min="6" max="6" width="11" style="603" customWidth="1"/>
    <col min="7" max="7" width="14.59765625" style="603" customWidth="1"/>
    <col min="8" max="8" width="13.09765625" style="603" customWidth="1"/>
    <col min="9" max="9" width="27.09765625" style="603" customWidth="1"/>
    <col min="10" max="10" width="34.8984375" style="603" customWidth="1"/>
    <col min="11" max="11" width="16" style="603" customWidth="1"/>
    <col min="12" max="12" width="22.796875" style="603" customWidth="1"/>
    <col min="13" max="13" width="27.09765625" style="603" customWidth="1"/>
    <col min="14" max="14" width="11.19921875" style="603" customWidth="1"/>
    <col min="15" max="15" width="18" style="603" customWidth="1"/>
    <col min="16" max="16" width="14.796875" style="603" customWidth="1"/>
    <col min="17" max="17" width="25.8984375" style="603" customWidth="1"/>
    <col min="18" max="16384" width="9.796875" style="603"/>
  </cols>
  <sheetData>
    <row r="1" spans="1:17" ht="51.65" customHeight="1">
      <c r="A1" s="2292" t="s">
        <v>910</v>
      </c>
      <c r="B1" s="2292"/>
      <c r="C1" s="2292"/>
      <c r="D1" s="2292"/>
      <c r="E1" s="2292"/>
      <c r="F1" s="2292"/>
      <c r="G1" s="2292"/>
      <c r="H1" s="2292"/>
      <c r="I1" s="2292"/>
      <c r="J1" s="2292"/>
      <c r="K1" s="2292"/>
      <c r="L1" s="2292"/>
      <c r="M1" s="2292"/>
      <c r="N1" s="2292"/>
      <c r="O1" s="2292"/>
      <c r="P1" s="2292"/>
      <c r="Q1" s="2292"/>
    </row>
    <row r="3" spans="1:17" ht="26" customHeight="1">
      <c r="A3" s="860" t="s">
        <v>911</v>
      </c>
      <c r="B3" s="861" t="s">
        <v>937</v>
      </c>
      <c r="C3" s="862"/>
      <c r="D3" s="862"/>
      <c r="E3" s="862"/>
      <c r="F3" s="862"/>
      <c r="G3" s="862"/>
      <c r="H3" s="863"/>
      <c r="I3" s="863"/>
      <c r="J3" s="863"/>
      <c r="K3" s="863"/>
      <c r="L3" s="863"/>
      <c r="M3" s="863"/>
      <c r="N3" s="863"/>
      <c r="O3" s="863"/>
      <c r="P3" s="863"/>
      <c r="Q3" s="865"/>
    </row>
    <row r="4" spans="1:17" ht="15" customHeight="1">
      <c r="A4" s="866" t="s">
        <v>912</v>
      </c>
      <c r="B4" s="867"/>
      <c r="C4" s="868"/>
      <c r="D4" s="868"/>
      <c r="E4" s="868"/>
      <c r="F4" s="868"/>
      <c r="G4" s="868"/>
      <c r="H4" s="869"/>
      <c r="I4" s="869"/>
      <c r="J4" s="869"/>
      <c r="K4" s="869"/>
      <c r="L4" s="869"/>
      <c r="M4" s="869"/>
      <c r="N4" s="869"/>
      <c r="O4" s="869"/>
      <c r="P4" s="869"/>
      <c r="Q4" s="871"/>
    </row>
    <row r="5" spans="1:17" ht="15" customHeight="1">
      <c r="A5" s="860" t="s">
        <v>913</v>
      </c>
      <c r="B5" s="2293" t="s">
        <v>1583</v>
      </c>
      <c r="C5" s="2287"/>
      <c r="D5" s="2287"/>
      <c r="E5" s="2287"/>
      <c r="F5" s="2287"/>
      <c r="G5" s="2287"/>
      <c r="H5" s="2287"/>
      <c r="I5" s="2287"/>
      <c r="J5" s="2287"/>
      <c r="Q5" s="872"/>
    </row>
    <row r="6" spans="1:17" ht="15" customHeight="1">
      <c r="A6" s="866" t="s">
        <v>914</v>
      </c>
      <c r="B6" s="2294"/>
      <c r="C6" s="2295"/>
      <c r="D6" s="2295"/>
      <c r="E6" s="2295"/>
      <c r="F6" s="2295"/>
      <c r="G6" s="2295"/>
      <c r="H6" s="2295"/>
      <c r="I6" s="2295"/>
      <c r="J6" s="2295"/>
      <c r="K6" s="869"/>
      <c r="L6" s="869"/>
      <c r="M6" s="869"/>
      <c r="N6" s="869"/>
      <c r="O6" s="869"/>
      <c r="P6" s="869"/>
      <c r="Q6" s="871"/>
    </row>
    <row r="8" spans="1:17" ht="71" customHeight="1">
      <c r="A8" s="873" t="s">
        <v>823</v>
      </c>
      <c r="B8" s="873" t="s">
        <v>915</v>
      </c>
      <c r="C8" s="2296" t="s">
        <v>916</v>
      </c>
      <c r="D8" s="2296"/>
      <c r="E8" s="2296"/>
      <c r="F8" s="873"/>
      <c r="G8" s="2297" t="s">
        <v>871</v>
      </c>
      <c r="H8" s="2297"/>
      <c r="I8" s="2297"/>
      <c r="J8" s="874" t="s">
        <v>951</v>
      </c>
      <c r="K8" s="2296" t="s">
        <v>957</v>
      </c>
      <c r="L8" s="2298"/>
      <c r="M8" s="2298"/>
      <c r="N8" s="2296" t="s">
        <v>1148</v>
      </c>
      <c r="O8" s="2298"/>
      <c r="P8" s="2298"/>
      <c r="Q8" s="2296" t="s">
        <v>917</v>
      </c>
    </row>
    <row r="9" spans="1:17" ht="23" customHeight="1">
      <c r="A9" s="2299" t="s">
        <v>939</v>
      </c>
      <c r="B9" s="2299" t="s">
        <v>940</v>
      </c>
      <c r="C9" s="2299" t="s">
        <v>12</v>
      </c>
      <c r="D9" s="2299" t="s">
        <v>13</v>
      </c>
      <c r="E9" s="2299" t="s">
        <v>1263</v>
      </c>
      <c r="F9" s="2299" t="s">
        <v>1264</v>
      </c>
      <c r="G9" s="2300" t="s">
        <v>660</v>
      </c>
      <c r="H9" s="2300" t="s">
        <v>661</v>
      </c>
      <c r="I9" s="2300" t="s">
        <v>662</v>
      </c>
      <c r="J9" s="2300" t="s">
        <v>662</v>
      </c>
      <c r="K9" s="2298" t="s">
        <v>1581</v>
      </c>
      <c r="L9" s="2298"/>
      <c r="M9" s="2298"/>
      <c r="N9" s="2298" t="s">
        <v>44</v>
      </c>
      <c r="O9" s="2298"/>
      <c r="P9" s="2298"/>
      <c r="Q9" s="2296"/>
    </row>
    <row r="10" spans="1:17" ht="79" customHeight="1">
      <c r="A10" s="2299"/>
      <c r="B10" s="2299"/>
      <c r="C10" s="2299"/>
      <c r="D10" s="2299"/>
      <c r="E10" s="2299"/>
      <c r="F10" s="2299"/>
      <c r="G10" s="2300"/>
      <c r="H10" s="2300"/>
      <c r="I10" s="2300"/>
      <c r="J10" s="2300"/>
      <c r="K10" s="876" t="s">
        <v>945</v>
      </c>
      <c r="L10" s="876" t="s">
        <v>960</v>
      </c>
      <c r="M10" s="876" t="s">
        <v>1580</v>
      </c>
      <c r="N10" s="876" t="s">
        <v>945</v>
      </c>
      <c r="O10" s="876" t="s">
        <v>960</v>
      </c>
      <c r="P10" s="876" t="s">
        <v>1580</v>
      </c>
      <c r="Q10" s="2296"/>
    </row>
    <row r="11" spans="1:17" s="602" customFormat="1" ht="40.5" customHeight="1">
      <c r="A11" s="875" t="s">
        <v>365</v>
      </c>
      <c r="B11" s="1132" t="s">
        <v>132</v>
      </c>
      <c r="C11" s="1133"/>
      <c r="D11" s="1134"/>
      <c r="E11" s="1133"/>
      <c r="F11" s="875"/>
      <c r="G11" s="880" t="s">
        <v>416</v>
      </c>
      <c r="H11" s="880" t="s">
        <v>416</v>
      </c>
      <c r="I11" s="881">
        <f>'DT03 (TM)'!G6</f>
        <v>57151444015.972847</v>
      </c>
      <c r="J11" s="881">
        <f>'Tổng hợp'!J19</f>
        <v>47616213135.280258</v>
      </c>
      <c r="K11" s="882"/>
      <c r="L11" s="882"/>
      <c r="M11" s="882">
        <f>SUM(M12:M12)*26300</f>
        <v>513056192</v>
      </c>
      <c r="N11" s="882"/>
      <c r="O11" s="883"/>
      <c r="P11" s="882">
        <f>SUM(P12:P12)*26300</f>
        <v>0</v>
      </c>
      <c r="Q11" s="1135">
        <f>I11-J11-M11</f>
        <v>9022174688.6925888</v>
      </c>
    </row>
    <row r="12" spans="1:17" s="1128" customFormat="1" ht="109" customHeight="1">
      <c r="A12" s="1123" t="s">
        <v>1559</v>
      </c>
      <c r="B12" s="1124" t="str">
        <f>VLOOKUP(A12,'25-VPI-I-095'!L:N,3,0)</f>
        <v>PL6X1500X6000</v>
      </c>
      <c r="C12" s="1129" t="s">
        <v>1582</v>
      </c>
      <c r="D12" s="1130" t="s">
        <v>1002</v>
      </c>
      <c r="E12" s="1131">
        <f>11*2.1*11</f>
        <v>254.10000000000002</v>
      </c>
      <c r="F12" s="1124">
        <f>VLOOKUP(A12,'25-VPI-I-095'!L:DG,89,0)</f>
        <v>254.10000000000002</v>
      </c>
      <c r="G12" s="1125" t="s">
        <v>416</v>
      </c>
      <c r="H12" s="1125" t="s">
        <v>416</v>
      </c>
      <c r="I12" s="1125" t="s">
        <v>416</v>
      </c>
      <c r="J12" s="1125" t="s">
        <v>416</v>
      </c>
      <c r="K12" s="888" t="s">
        <v>930</v>
      </c>
      <c r="L12" s="1126">
        <v>1.63</v>
      </c>
      <c r="M12" s="1126">
        <v>19507.84</v>
      </c>
      <c r="N12" s="888" t="s">
        <v>416</v>
      </c>
      <c r="O12" s="888" t="s">
        <v>416</v>
      </c>
      <c r="P12" s="888" t="s">
        <v>416</v>
      </c>
      <c r="Q12" s="1127" t="s">
        <v>1584</v>
      </c>
    </row>
    <row r="13" spans="1:17" s="905" customFormat="1" ht="21" customHeight="1">
      <c r="A13" s="900"/>
      <c r="B13" s="901" t="s">
        <v>932</v>
      </c>
      <c r="C13" s="902"/>
      <c r="D13" s="900"/>
      <c r="E13" s="900"/>
      <c r="F13" s="900"/>
      <c r="G13" s="900"/>
      <c r="H13" s="896"/>
      <c r="I13" s="896"/>
      <c r="J13" s="896"/>
      <c r="K13" s="904"/>
      <c r="L13" s="904">
        <v>1</v>
      </c>
      <c r="M13" s="904"/>
      <c r="N13" s="904"/>
      <c r="O13" s="904">
        <v>2</v>
      </c>
      <c r="P13" s="904"/>
      <c r="Q13" s="896"/>
    </row>
    <row r="14" spans="1:17" ht="31" customHeight="1">
      <c r="A14" s="2287" t="s">
        <v>1151</v>
      </c>
      <c r="B14" s="2287"/>
      <c r="C14" s="2287"/>
      <c r="D14" s="2287"/>
      <c r="E14" s="2287"/>
      <c r="F14" s="2287"/>
      <c r="G14" s="2287"/>
      <c r="H14" s="2287"/>
      <c r="I14" s="2287"/>
      <c r="J14" s="2287"/>
      <c r="K14" s="2287"/>
      <c r="L14" s="2287"/>
      <c r="M14" s="2287"/>
      <c r="N14" s="2287"/>
      <c r="O14" s="906"/>
    </row>
    <row r="15" spans="1:17" ht="55.25" customHeight="1">
      <c r="A15" s="2301" t="s">
        <v>1094</v>
      </c>
      <c r="B15" s="2301"/>
      <c r="E15" s="2301" t="s">
        <v>1102</v>
      </c>
      <c r="F15" s="2301"/>
      <c r="G15" s="2301"/>
      <c r="H15" s="2301"/>
      <c r="I15" s="2301"/>
      <c r="J15" s="2341" t="s">
        <v>935</v>
      </c>
      <c r="K15" s="2341"/>
      <c r="L15" s="2341"/>
      <c r="M15" s="2341"/>
      <c r="N15" s="2341"/>
      <c r="O15" s="2341"/>
      <c r="P15" s="2341"/>
      <c r="Q15" s="1136"/>
    </row>
    <row r="16" spans="1:17" ht="46" customHeight="1">
      <c r="B16" s="601"/>
      <c r="C16" s="601"/>
      <c r="D16" s="602"/>
      <c r="J16" s="2341" t="s">
        <v>947</v>
      </c>
      <c r="K16" s="2341"/>
      <c r="L16" s="2342" t="s">
        <v>948</v>
      </c>
      <c r="M16" s="2342"/>
      <c r="N16" s="1137"/>
      <c r="O16" s="2341" t="s">
        <v>936</v>
      </c>
      <c r="P16" s="2341"/>
      <c r="Q16" s="1138"/>
    </row>
    <row r="19" spans="11:13">
      <c r="K19" s="906"/>
      <c r="L19" s="906"/>
      <c r="M19" s="906"/>
    </row>
    <row r="20" spans="11:13">
      <c r="K20" s="906"/>
      <c r="L20" s="906"/>
      <c r="M20" s="906"/>
    </row>
  </sheetData>
  <mergeCells count="26">
    <mergeCell ref="A1:Q1"/>
    <mergeCell ref="B5:J6"/>
    <mergeCell ref="C8:E8"/>
    <mergeCell ref="G8:I8"/>
    <mergeCell ref="K8:M8"/>
    <mergeCell ref="N8:P8"/>
    <mergeCell ref="Q8:Q10"/>
    <mergeCell ref="A9:A10"/>
    <mergeCell ref="B9:B10"/>
    <mergeCell ref="C9:C10"/>
    <mergeCell ref="D9:D10"/>
    <mergeCell ref="E9:E10"/>
    <mergeCell ref="F9:F10"/>
    <mergeCell ref="H9:H10"/>
    <mergeCell ref="I9:I10"/>
    <mergeCell ref="J9:J10"/>
    <mergeCell ref="K9:M9"/>
    <mergeCell ref="N9:P9"/>
    <mergeCell ref="J16:K16"/>
    <mergeCell ref="L16:M16"/>
    <mergeCell ref="O16:P16"/>
    <mergeCell ref="A14:N14"/>
    <mergeCell ref="A15:B15"/>
    <mergeCell ref="E15:I15"/>
    <mergeCell ref="J15:P15"/>
    <mergeCell ref="G9:G10"/>
  </mergeCells>
  <pageMargins left="0.17" right="0.17" top="0.3" bottom="0.17" header="0.17" footer="0.17"/>
  <pageSetup paperSize="8" scale="62" fitToHeight="1111" orientation="landscape" r:id="rId1"/>
  <drawing r:id="rId2"/>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347630-1A26-48F6-8E29-9E3063F542E6}">
  <sheetPr>
    <pageSetUpPr fitToPage="1"/>
  </sheetPr>
  <dimension ref="A1:W31"/>
  <sheetViews>
    <sheetView view="pageBreakPreview" topLeftCell="A6" zoomScale="40" zoomScaleNormal="70" zoomScaleSheetLayoutView="40" workbookViewId="0">
      <selection activeCell="L13" sqref="L13:L18"/>
    </sheetView>
  </sheetViews>
  <sheetFormatPr defaultColWidth="9.796875" defaultRowHeight="18"/>
  <cols>
    <col min="1" max="1" width="19.8984375" style="599" customWidth="1"/>
    <col min="2" max="2" width="36.296875" style="598" customWidth="1"/>
    <col min="3" max="3" width="30.796875" style="598" customWidth="1"/>
    <col min="4" max="4" width="14.69921875" style="598" customWidth="1"/>
    <col min="5" max="5" width="9.59765625" style="598" customWidth="1"/>
    <col min="6" max="6" width="11" style="598" customWidth="1"/>
    <col min="7" max="7" width="14.59765625" style="598" customWidth="1"/>
    <col min="8" max="8" width="13.09765625" style="598" customWidth="1"/>
    <col min="9" max="9" width="27.09765625" style="598" customWidth="1"/>
    <col min="10" max="10" width="34.8984375" style="598" customWidth="1"/>
    <col min="11" max="11" width="10.09765625" style="598" customWidth="1"/>
    <col min="12" max="12" width="16.09765625" style="599" customWidth="1"/>
    <col min="13" max="13" width="29.796875" style="598" customWidth="1"/>
    <col min="14" max="14" width="16" style="598" customWidth="1"/>
    <col min="15" max="15" width="22.796875" style="598" customWidth="1"/>
    <col min="16" max="16" width="17.796875" style="598" customWidth="1"/>
    <col min="17" max="17" width="11.19921875" style="598" customWidth="1"/>
    <col min="18" max="18" width="18" style="598" customWidth="1"/>
    <col min="19" max="19" width="14.796875" style="598" customWidth="1"/>
    <col min="20" max="20" width="11.296875" style="598" customWidth="1"/>
    <col min="21" max="21" width="15.19921875" style="598" customWidth="1"/>
    <col min="22" max="22" width="16.796875" style="598" customWidth="1"/>
    <col min="23" max="23" width="25.8984375" style="598" customWidth="1"/>
    <col min="24" max="16384" width="9.796875" style="598"/>
  </cols>
  <sheetData>
    <row r="1" spans="1:23" ht="51.65" customHeight="1">
      <c r="A1" s="2278" t="s">
        <v>910</v>
      </c>
      <c r="B1" s="2278"/>
      <c r="C1" s="2278"/>
      <c r="D1" s="2278"/>
      <c r="E1" s="2278"/>
      <c r="F1" s="2278"/>
      <c r="G1" s="2278"/>
      <c r="H1" s="2278"/>
      <c r="I1" s="2278"/>
      <c r="J1" s="2278"/>
      <c r="K1" s="2278"/>
      <c r="L1" s="2278"/>
      <c r="M1" s="2278"/>
      <c r="N1" s="2278"/>
      <c r="O1" s="2278"/>
      <c r="P1" s="2278"/>
      <c r="Q1" s="2278"/>
      <c r="R1" s="2278"/>
      <c r="S1" s="2278"/>
      <c r="T1" s="2278"/>
      <c r="U1" s="2278"/>
      <c r="V1" s="2278"/>
      <c r="W1" s="2278"/>
    </row>
    <row r="3" spans="1:23" ht="26" customHeight="1">
      <c r="A3" s="608" t="s">
        <v>911</v>
      </c>
      <c r="B3" s="609" t="s">
        <v>937</v>
      </c>
      <c r="C3" s="610"/>
      <c r="D3" s="610"/>
      <c r="E3" s="610"/>
      <c r="F3" s="610"/>
      <c r="G3" s="610"/>
      <c r="H3" s="840"/>
      <c r="I3" s="840"/>
      <c r="J3" s="840"/>
      <c r="K3" s="840"/>
      <c r="L3" s="841"/>
      <c r="M3" s="840"/>
      <c r="N3" s="840"/>
      <c r="O3" s="840"/>
      <c r="P3" s="840"/>
      <c r="Q3" s="840"/>
      <c r="R3" s="840"/>
      <c r="S3" s="840"/>
      <c r="T3" s="840"/>
      <c r="U3" s="840"/>
      <c r="V3" s="840"/>
      <c r="W3" s="842"/>
    </row>
    <row r="4" spans="1:23" ht="15" customHeight="1">
      <c r="A4" s="612" t="s">
        <v>912</v>
      </c>
      <c r="B4" s="613"/>
      <c r="C4" s="614"/>
      <c r="D4" s="614"/>
      <c r="E4" s="614"/>
      <c r="F4" s="614"/>
      <c r="G4" s="614"/>
      <c r="H4" s="843"/>
      <c r="I4" s="843"/>
      <c r="J4" s="843"/>
      <c r="K4" s="843"/>
      <c r="L4" s="844"/>
      <c r="M4" s="843"/>
      <c r="N4" s="843"/>
      <c r="O4" s="843"/>
      <c r="P4" s="843"/>
      <c r="Q4" s="843"/>
      <c r="R4" s="843"/>
      <c r="S4" s="843"/>
      <c r="T4" s="843"/>
      <c r="U4" s="843"/>
      <c r="V4" s="843"/>
      <c r="W4" s="845"/>
    </row>
    <row r="5" spans="1:23" ht="15" customHeight="1">
      <c r="A5" s="608" t="s">
        <v>913</v>
      </c>
      <c r="B5" s="2279" t="s">
        <v>1152</v>
      </c>
      <c r="C5" s="2280"/>
      <c r="D5" s="2280"/>
      <c r="E5" s="2280"/>
      <c r="F5" s="2280"/>
      <c r="G5" s="2280"/>
      <c r="H5" s="2280"/>
      <c r="I5" s="2280"/>
      <c r="J5" s="2280"/>
      <c r="K5" s="2280"/>
      <c r="L5" s="841"/>
      <c r="W5" s="846"/>
    </row>
    <row r="6" spans="1:23" ht="15" customHeight="1">
      <c r="A6" s="612" t="s">
        <v>914</v>
      </c>
      <c r="B6" s="2281"/>
      <c r="C6" s="2282"/>
      <c r="D6" s="2282"/>
      <c r="E6" s="2282"/>
      <c r="F6" s="2282"/>
      <c r="G6" s="2282"/>
      <c r="H6" s="2282"/>
      <c r="I6" s="2282"/>
      <c r="J6" s="2282"/>
      <c r="K6" s="2282"/>
      <c r="L6" s="844"/>
      <c r="M6" s="843"/>
      <c r="N6" s="843"/>
      <c r="O6" s="843"/>
      <c r="P6" s="843"/>
      <c r="Q6" s="843"/>
      <c r="R6" s="843"/>
      <c r="S6" s="843"/>
      <c r="T6" s="843"/>
      <c r="U6" s="843"/>
      <c r="V6" s="843"/>
      <c r="W6" s="845"/>
    </row>
    <row r="8" spans="1:23" s="603" customFormat="1" ht="71" customHeight="1">
      <c r="A8" s="873" t="s">
        <v>823</v>
      </c>
      <c r="B8" s="873" t="s">
        <v>915</v>
      </c>
      <c r="C8" s="2296" t="s">
        <v>916</v>
      </c>
      <c r="D8" s="2296"/>
      <c r="E8" s="2296"/>
      <c r="F8" s="873"/>
      <c r="G8" s="2297" t="s">
        <v>871</v>
      </c>
      <c r="H8" s="2297"/>
      <c r="I8" s="2297"/>
      <c r="J8" s="874" t="s">
        <v>951</v>
      </c>
      <c r="K8" s="2296" t="s">
        <v>957</v>
      </c>
      <c r="L8" s="2298"/>
      <c r="M8" s="2298"/>
      <c r="N8" s="2296" t="s">
        <v>957</v>
      </c>
      <c r="O8" s="2298"/>
      <c r="P8" s="2298"/>
      <c r="Q8" s="2296" t="s">
        <v>1148</v>
      </c>
      <c r="R8" s="2298"/>
      <c r="S8" s="2298"/>
      <c r="T8" s="2296" t="s">
        <v>1148</v>
      </c>
      <c r="U8" s="2298"/>
      <c r="V8" s="2298"/>
      <c r="W8" s="2283" t="s">
        <v>917</v>
      </c>
    </row>
    <row r="9" spans="1:23" ht="23" customHeight="1">
      <c r="A9" s="2277" t="s">
        <v>939</v>
      </c>
      <c r="B9" s="2277" t="s">
        <v>940</v>
      </c>
      <c r="C9" s="2277" t="s">
        <v>12</v>
      </c>
      <c r="D9" s="2277" t="s">
        <v>13</v>
      </c>
      <c r="E9" s="2277" t="s">
        <v>1263</v>
      </c>
      <c r="F9" s="2277" t="s">
        <v>1264</v>
      </c>
      <c r="G9" s="2286" t="s">
        <v>660</v>
      </c>
      <c r="H9" s="2286" t="s">
        <v>661</v>
      </c>
      <c r="I9" s="2286" t="s">
        <v>662</v>
      </c>
      <c r="J9" s="2286" t="s">
        <v>662</v>
      </c>
      <c r="K9" s="2285" t="s">
        <v>294</v>
      </c>
      <c r="L9" s="2285"/>
      <c r="M9" s="2285"/>
      <c r="N9" s="2285" t="s">
        <v>44</v>
      </c>
      <c r="O9" s="2285"/>
      <c r="P9" s="2285"/>
      <c r="Q9" s="2285" t="s">
        <v>1258</v>
      </c>
      <c r="R9" s="2285"/>
      <c r="S9" s="2285"/>
      <c r="T9" s="2285" t="s">
        <v>1259</v>
      </c>
      <c r="U9" s="2285"/>
      <c r="V9" s="2285"/>
      <c r="W9" s="2283"/>
    </row>
    <row r="10" spans="1:23" ht="79" customHeight="1">
      <c r="A10" s="2277"/>
      <c r="B10" s="2277"/>
      <c r="C10" s="2277"/>
      <c r="D10" s="2277"/>
      <c r="E10" s="2277"/>
      <c r="F10" s="2277"/>
      <c r="G10" s="2286"/>
      <c r="H10" s="2286"/>
      <c r="I10" s="2286"/>
      <c r="J10" s="2286"/>
      <c r="K10" s="848" t="s">
        <v>945</v>
      </c>
      <c r="L10" s="848" t="s">
        <v>960</v>
      </c>
      <c r="M10" s="848" t="s">
        <v>1523</v>
      </c>
      <c r="N10" s="848" t="s">
        <v>945</v>
      </c>
      <c r="O10" s="848" t="s">
        <v>960</v>
      </c>
      <c r="P10" s="848" t="s">
        <v>946</v>
      </c>
      <c r="Q10" s="848" t="s">
        <v>945</v>
      </c>
      <c r="R10" s="848" t="s">
        <v>1149</v>
      </c>
      <c r="S10" s="848" t="s">
        <v>946</v>
      </c>
      <c r="T10" s="848" t="s">
        <v>945</v>
      </c>
      <c r="U10" s="848" t="s">
        <v>1149</v>
      </c>
      <c r="V10" s="848" t="s">
        <v>946</v>
      </c>
      <c r="W10" s="2283"/>
    </row>
    <row r="11" spans="1:23" s="855" customFormat="1" ht="26" customHeight="1">
      <c r="A11" s="847" t="s">
        <v>365</v>
      </c>
      <c r="B11" s="586" t="s">
        <v>132</v>
      </c>
      <c r="C11" s="849"/>
      <c r="D11" s="850"/>
      <c r="E11" s="849"/>
      <c r="F11" s="847"/>
      <c r="G11" s="851" t="s">
        <v>416</v>
      </c>
      <c r="H11" s="851" t="s">
        <v>416</v>
      </c>
      <c r="I11" s="852">
        <f>'DT03 (TM)'!G6</f>
        <v>57151444015.972847</v>
      </c>
      <c r="J11" s="852">
        <f>'Tổng hợp'!J19</f>
        <v>47616213135.280258</v>
      </c>
      <c r="K11" s="853"/>
      <c r="L11" s="853"/>
      <c r="M11" s="853">
        <f>SUM(M12:M18)*(26300)</f>
        <v>1049190581.4000002</v>
      </c>
      <c r="N11" s="853"/>
      <c r="O11" s="853"/>
      <c r="P11" s="853"/>
      <c r="Q11" s="853"/>
      <c r="R11" s="854"/>
      <c r="S11" s="853">
        <f>SUM(S12:S18)*26300</f>
        <v>0</v>
      </c>
      <c r="T11" s="853"/>
      <c r="U11" s="853"/>
      <c r="V11" s="853"/>
      <c r="W11" s="918">
        <f>I11-J11-S11-M11</f>
        <v>8486040299.2925882</v>
      </c>
    </row>
    <row r="12" spans="1:23" s="1050" customFormat="1" ht="40" customHeight="1">
      <c r="A12" s="1043" t="s">
        <v>175</v>
      </c>
      <c r="B12" s="692" t="str">
        <f>VLOOKUP(A12,'25-VPI-I-095'!L:N,3,0)</f>
        <v>H200X200X8X12-12000L</v>
      </c>
      <c r="C12" s="1044" t="s">
        <v>177</v>
      </c>
      <c r="D12" s="1045" t="s">
        <v>41</v>
      </c>
      <c r="E12" s="1046">
        <v>204</v>
      </c>
      <c r="F12" s="692">
        <f>VLOOKUP(A12,'25-VPI-I-095'!L:DG,87,0)</f>
        <v>0</v>
      </c>
      <c r="G12" s="1047" t="s">
        <v>416</v>
      </c>
      <c r="H12" s="1047" t="s">
        <v>416</v>
      </c>
      <c r="I12" s="1047" t="s">
        <v>416</v>
      </c>
      <c r="J12" s="694"/>
      <c r="K12" s="693" t="s">
        <v>930</v>
      </c>
      <c r="L12" s="695">
        <v>0.59799999999999998</v>
      </c>
      <c r="M12" s="1048">
        <v>6087.64</v>
      </c>
      <c r="N12" s="693" t="s">
        <v>930</v>
      </c>
      <c r="O12" s="1048">
        <v>0.67763679672748389</v>
      </c>
      <c r="P12" s="1048" t="s">
        <v>416</v>
      </c>
      <c r="Q12" s="693" t="s">
        <v>930</v>
      </c>
      <c r="R12" s="1049">
        <f>19000/1.1</f>
        <v>17272.727272727272</v>
      </c>
      <c r="S12" s="695" t="s">
        <v>416</v>
      </c>
      <c r="T12" s="693" t="s">
        <v>930</v>
      </c>
      <c r="U12" s="1049">
        <f>19200/1.1</f>
        <v>17454.545454545452</v>
      </c>
      <c r="V12" s="693" t="s">
        <v>416</v>
      </c>
      <c r="W12" s="696" t="s">
        <v>1150</v>
      </c>
    </row>
    <row r="13" spans="1:23" s="1050" customFormat="1" ht="40" customHeight="1">
      <c r="A13" s="1043" t="s">
        <v>178</v>
      </c>
      <c r="B13" s="692" t="str">
        <f>VLOOKUP(A13,'25-VPI-I-095'!L:N,3,0)</f>
        <v>H294X200X8X12-12000L</v>
      </c>
      <c r="C13" s="1044" t="s">
        <v>179</v>
      </c>
      <c r="D13" s="1045" t="s">
        <v>41</v>
      </c>
      <c r="E13" s="1046">
        <v>96</v>
      </c>
      <c r="F13" s="692">
        <f>VLOOKUP(A13,'25-VPI-I-095'!L:DG,87,0)</f>
        <v>0</v>
      </c>
      <c r="G13" s="1047" t="s">
        <v>416</v>
      </c>
      <c r="H13" s="1047" t="s">
        <v>416</v>
      </c>
      <c r="I13" s="1047" t="s">
        <v>416</v>
      </c>
      <c r="J13" s="694"/>
      <c r="K13" s="693" t="s">
        <v>930</v>
      </c>
      <c r="L13" s="695">
        <v>0.59799999999999998</v>
      </c>
      <c r="M13" s="1048">
        <v>3203.4859999999999</v>
      </c>
      <c r="N13" s="693" t="s">
        <v>930</v>
      </c>
      <c r="O13" s="1048">
        <v>0.67763679672748389</v>
      </c>
      <c r="P13" s="1048" t="s">
        <v>416</v>
      </c>
      <c r="Q13" s="693" t="s">
        <v>930</v>
      </c>
      <c r="R13" s="1049">
        <f t="shared" ref="R13:R18" si="0">19000/1.1</f>
        <v>17272.727272727272</v>
      </c>
      <c r="S13" s="695" t="s">
        <v>416</v>
      </c>
      <c r="T13" s="693" t="s">
        <v>972</v>
      </c>
      <c r="U13" s="1049">
        <f t="shared" ref="U13:U18" si="1">19200/1.1</f>
        <v>17454.545454545452</v>
      </c>
      <c r="V13" s="693" t="s">
        <v>416</v>
      </c>
      <c r="W13" s="696" t="s">
        <v>1150</v>
      </c>
    </row>
    <row r="14" spans="1:23" s="1050" customFormat="1" ht="40" customHeight="1">
      <c r="A14" s="1043" t="s">
        <v>329</v>
      </c>
      <c r="B14" s="692" t="str">
        <f>VLOOKUP(A14,'25-VPI-I-095'!L:N,3,0)</f>
        <v>H500X200X10X16-12000L</v>
      </c>
      <c r="C14" s="1044" t="s">
        <v>330</v>
      </c>
      <c r="D14" s="1045" t="s">
        <v>41</v>
      </c>
      <c r="E14" s="1046">
        <v>48</v>
      </c>
      <c r="F14" s="1062">
        <f>VLOOKUP(A14,'25-VPI-I-095'!L:DG,87,0)</f>
        <v>0</v>
      </c>
      <c r="G14" s="1047" t="s">
        <v>416</v>
      </c>
      <c r="H14" s="1047" t="s">
        <v>416</v>
      </c>
      <c r="I14" s="1047" t="s">
        <v>416</v>
      </c>
      <c r="J14" s="694"/>
      <c r="K14" s="693" t="s">
        <v>930</v>
      </c>
      <c r="L14" s="695">
        <v>0.59799999999999998</v>
      </c>
      <c r="M14" s="1048">
        <v>2528.942</v>
      </c>
      <c r="N14" s="693" t="s">
        <v>930</v>
      </c>
      <c r="O14" s="1048">
        <v>0.67763679672748389</v>
      </c>
      <c r="P14" s="1048" t="s">
        <v>416</v>
      </c>
      <c r="Q14" s="693" t="s">
        <v>930</v>
      </c>
      <c r="R14" s="1049">
        <f t="shared" si="0"/>
        <v>17272.727272727272</v>
      </c>
      <c r="S14" s="695" t="s">
        <v>416</v>
      </c>
      <c r="T14" s="693" t="s">
        <v>930</v>
      </c>
      <c r="U14" s="1049">
        <f t="shared" si="1"/>
        <v>17454.545454545452</v>
      </c>
      <c r="V14" s="693" t="s">
        <v>416</v>
      </c>
      <c r="W14" s="696" t="s">
        <v>1150</v>
      </c>
    </row>
    <row r="15" spans="1:23" s="1050" customFormat="1" ht="40" customHeight="1">
      <c r="A15" s="1043" t="s">
        <v>980</v>
      </c>
      <c r="B15" s="692" t="str">
        <f>VLOOKUP(A15,'25-VPI-I-095'!L:N,3,0)</f>
        <v>H194X150X6X9-12000L</v>
      </c>
      <c r="C15" s="1044" t="s">
        <v>981</v>
      </c>
      <c r="D15" s="1045" t="s">
        <v>41</v>
      </c>
      <c r="E15" s="1046">
        <v>912</v>
      </c>
      <c r="F15" s="1062">
        <f>VLOOKUP(A15,'25-VPI-I-095'!L:DG,87,0)</f>
        <v>0</v>
      </c>
      <c r="G15" s="1047" t="s">
        <v>416</v>
      </c>
      <c r="H15" s="1047" t="s">
        <v>416</v>
      </c>
      <c r="I15" s="1047" t="s">
        <v>416</v>
      </c>
      <c r="J15" s="694"/>
      <c r="K15" s="693" t="s">
        <v>930</v>
      </c>
      <c r="L15" s="695">
        <v>0.59799999999999998</v>
      </c>
      <c r="M15" s="1048">
        <v>16306.861999999999</v>
      </c>
      <c r="N15" s="693" t="s">
        <v>930</v>
      </c>
      <c r="O15" s="1048">
        <v>0.67763679672748389</v>
      </c>
      <c r="P15" s="1048" t="s">
        <v>416</v>
      </c>
      <c r="Q15" s="693" t="s">
        <v>930</v>
      </c>
      <c r="R15" s="1049">
        <f t="shared" si="0"/>
        <v>17272.727272727272</v>
      </c>
      <c r="S15" s="695" t="s">
        <v>416</v>
      </c>
      <c r="T15" s="693" t="s">
        <v>930</v>
      </c>
      <c r="U15" s="1049">
        <f t="shared" si="1"/>
        <v>17454.545454545452</v>
      </c>
      <c r="V15" s="693" t="s">
        <v>416</v>
      </c>
      <c r="W15" s="696" t="s">
        <v>1150</v>
      </c>
    </row>
    <row r="16" spans="1:23" s="1050" customFormat="1" ht="40" customHeight="1">
      <c r="A16" s="1043" t="s">
        <v>982</v>
      </c>
      <c r="B16" s="692" t="str">
        <f>VLOOKUP(A16,'25-VPI-I-095'!L:N,3,0)</f>
        <v>H244X175X7X11-12000L</v>
      </c>
      <c r="C16" s="1044" t="s">
        <v>983</v>
      </c>
      <c r="D16" s="1045" t="s">
        <v>41</v>
      </c>
      <c r="E16" s="1046">
        <v>420</v>
      </c>
      <c r="F16" s="1062">
        <f>VLOOKUP(A16,'25-VPI-I-095'!L:DG,87,0)</f>
        <v>0</v>
      </c>
      <c r="G16" s="1047" t="s">
        <v>416</v>
      </c>
      <c r="H16" s="1047" t="s">
        <v>416</v>
      </c>
      <c r="I16" s="1047" t="s">
        <v>416</v>
      </c>
      <c r="J16" s="694"/>
      <c r="K16" s="693" t="s">
        <v>930</v>
      </c>
      <c r="L16" s="695">
        <v>0.59799999999999998</v>
      </c>
      <c r="M16" s="1048">
        <v>10950.575999999999</v>
      </c>
      <c r="N16" s="693" t="s">
        <v>930</v>
      </c>
      <c r="O16" s="1048">
        <v>0.67763679672748389</v>
      </c>
      <c r="P16" s="1048" t="s">
        <v>416</v>
      </c>
      <c r="Q16" s="693" t="s">
        <v>930</v>
      </c>
      <c r="R16" s="1049">
        <f t="shared" si="0"/>
        <v>17272.727272727272</v>
      </c>
      <c r="S16" s="695" t="s">
        <v>416</v>
      </c>
      <c r="T16" s="693" t="s">
        <v>930</v>
      </c>
      <c r="U16" s="1049">
        <f t="shared" si="1"/>
        <v>17454.545454545452</v>
      </c>
      <c r="V16" s="693" t="s">
        <v>416</v>
      </c>
      <c r="W16" s="696" t="s">
        <v>1150</v>
      </c>
    </row>
    <row r="17" spans="1:23" s="1050" customFormat="1" ht="40" customHeight="1">
      <c r="A17" s="1043" t="s">
        <v>1459</v>
      </c>
      <c r="B17" s="692" t="str">
        <f>VLOOKUP(A17,'25-VPI-I-095'!L:N,3,0)</f>
        <v>H200X100X5.5X8-12000L</v>
      </c>
      <c r="C17" s="1044" t="s">
        <v>1460</v>
      </c>
      <c r="D17" s="1045" t="s">
        <v>41</v>
      </c>
      <c r="E17" s="1046">
        <v>24</v>
      </c>
      <c r="F17" s="692">
        <f>VLOOKUP(A17,'25-VPI-I-095'!L:DG,87,0)</f>
        <v>46085</v>
      </c>
      <c r="G17" s="1047" t="s">
        <v>416</v>
      </c>
      <c r="H17" s="1047" t="s">
        <v>416</v>
      </c>
      <c r="I17" s="1047" t="s">
        <v>416</v>
      </c>
      <c r="J17" s="694"/>
      <c r="K17" s="693" t="s">
        <v>930</v>
      </c>
      <c r="L17" s="695">
        <v>0.59799999999999998</v>
      </c>
      <c r="M17" s="1048">
        <v>300.19600000000003</v>
      </c>
      <c r="N17" s="693" t="s">
        <v>930</v>
      </c>
      <c r="O17" s="1048">
        <v>0.67763679672748389</v>
      </c>
      <c r="P17" s="1048" t="s">
        <v>416</v>
      </c>
      <c r="Q17" s="693" t="s">
        <v>930</v>
      </c>
      <c r="R17" s="1049">
        <f t="shared" si="0"/>
        <v>17272.727272727272</v>
      </c>
      <c r="S17" s="695" t="s">
        <v>416</v>
      </c>
      <c r="T17" s="693" t="s">
        <v>930</v>
      </c>
      <c r="U17" s="1049">
        <f t="shared" si="1"/>
        <v>17454.545454545452</v>
      </c>
      <c r="V17" s="693" t="s">
        <v>416</v>
      </c>
      <c r="W17" s="696" t="s">
        <v>1150</v>
      </c>
    </row>
    <row r="18" spans="1:23" s="1050" customFormat="1" ht="40" customHeight="1">
      <c r="A18" s="1043" t="s">
        <v>1461</v>
      </c>
      <c r="B18" s="692" t="str">
        <f>VLOOKUP(A18,'25-VPI-I-095'!L:N,3,0)</f>
        <v>H250X250X9X14-6000L</v>
      </c>
      <c r="C18" s="1044" t="s">
        <v>1522</v>
      </c>
      <c r="D18" s="1045" t="s">
        <v>41</v>
      </c>
      <c r="E18" s="1046">
        <v>12</v>
      </c>
      <c r="F18" s="692">
        <f>VLOOKUP(A18,'25-VPI-I-095'!L:DG,87,0)</f>
        <v>46085</v>
      </c>
      <c r="G18" s="1047" t="s">
        <v>416</v>
      </c>
      <c r="H18" s="1047" t="s">
        <v>416</v>
      </c>
      <c r="I18" s="1047" t="s">
        <v>416</v>
      </c>
      <c r="J18" s="694"/>
      <c r="K18" s="693" t="s">
        <v>930</v>
      </c>
      <c r="L18" s="695">
        <v>0.59799999999999998</v>
      </c>
      <c r="M18" s="1048">
        <v>515.476</v>
      </c>
      <c r="N18" s="693" t="s">
        <v>930</v>
      </c>
      <c r="O18" s="1048">
        <v>0.67763679672748389</v>
      </c>
      <c r="P18" s="1048" t="s">
        <v>416</v>
      </c>
      <c r="Q18" s="693" t="s">
        <v>930</v>
      </c>
      <c r="R18" s="1049">
        <f t="shared" si="0"/>
        <v>17272.727272727272</v>
      </c>
      <c r="S18" s="695" t="s">
        <v>416</v>
      </c>
      <c r="T18" s="693" t="s">
        <v>930</v>
      </c>
      <c r="U18" s="1049">
        <f t="shared" si="1"/>
        <v>17454.545454545452</v>
      </c>
      <c r="V18" s="693" t="s">
        <v>416</v>
      </c>
      <c r="W18" s="696" t="s">
        <v>1150</v>
      </c>
    </row>
    <row r="19" spans="1:23" ht="15.5" hidden="1" customHeight="1">
      <c r="A19" s="1051"/>
      <c r="B19" s="1052"/>
      <c r="C19" s="1053"/>
      <c r="D19" s="1053"/>
      <c r="E19" s="1053"/>
      <c r="F19" s="1053"/>
      <c r="G19" s="1053"/>
      <c r="H19" s="1054"/>
      <c r="I19" s="1055"/>
      <c r="J19" s="1055"/>
      <c r="K19" s="1055"/>
      <c r="L19" s="1056"/>
      <c r="M19" s="1057"/>
      <c r="N19" s="1057"/>
      <c r="O19" s="1057"/>
      <c r="P19" s="1057"/>
      <c r="Q19" s="1057"/>
      <c r="R19" s="1057"/>
      <c r="S19" s="1057"/>
      <c r="T19" s="1057"/>
      <c r="U19" s="1057"/>
      <c r="V19" s="1057"/>
      <c r="W19" s="1054"/>
    </row>
    <row r="20" spans="1:23" hidden="1">
      <c r="A20" s="1058" t="s">
        <v>927</v>
      </c>
      <c r="B20" s="1052" t="s">
        <v>1105</v>
      </c>
      <c r="C20" s="1058"/>
      <c r="D20" s="1058"/>
      <c r="E20" s="1058"/>
      <c r="F20" s="1058"/>
      <c r="G20" s="1058"/>
      <c r="H20" s="1054"/>
      <c r="I20" s="1055"/>
      <c r="J20" s="1055"/>
      <c r="K20" s="1055"/>
      <c r="L20" s="1056"/>
      <c r="M20" s="1057"/>
      <c r="N20" s="1057"/>
      <c r="O20" s="1057"/>
      <c r="P20" s="1057"/>
      <c r="Q20" s="1057"/>
      <c r="R20" s="1057"/>
      <c r="S20" s="1057"/>
      <c r="T20" s="1057"/>
      <c r="U20" s="1057"/>
      <c r="V20" s="1057"/>
      <c r="W20" s="1054"/>
    </row>
    <row r="21" spans="1:23" ht="35" hidden="1">
      <c r="A21" s="1051">
        <v>1</v>
      </c>
      <c r="B21" s="1052" t="s">
        <v>929</v>
      </c>
      <c r="C21" s="1053"/>
      <c r="D21" s="1051"/>
      <c r="E21" s="1051"/>
      <c r="F21" s="1051"/>
      <c r="G21" s="1051"/>
      <c r="H21" s="1054"/>
      <c r="I21" s="1055"/>
      <c r="J21" s="1055"/>
      <c r="K21" s="1055"/>
      <c r="L21" s="1056"/>
      <c r="M21" s="1057"/>
      <c r="N21" s="1057"/>
      <c r="O21" s="1057"/>
      <c r="P21" s="1057"/>
      <c r="Q21" s="1057"/>
      <c r="R21" s="1057"/>
      <c r="S21" s="1057"/>
      <c r="T21" s="1057"/>
      <c r="U21" s="1057"/>
      <c r="V21" s="1057"/>
      <c r="W21" s="1054"/>
    </row>
    <row r="22" spans="1:23" hidden="1">
      <c r="A22" s="1051"/>
      <c r="B22" s="1052" t="s">
        <v>926</v>
      </c>
      <c r="C22" s="1053"/>
      <c r="D22" s="1051"/>
      <c r="E22" s="1051"/>
      <c r="F22" s="1051"/>
      <c r="G22" s="1051"/>
      <c r="H22" s="1054"/>
      <c r="I22" s="1055"/>
      <c r="J22" s="1055"/>
      <c r="K22" s="1055"/>
      <c r="L22" s="1056"/>
      <c r="M22" s="1057"/>
      <c r="N22" s="1057"/>
      <c r="O22" s="1057"/>
      <c r="P22" s="1057"/>
      <c r="Q22" s="1057"/>
      <c r="R22" s="1057"/>
      <c r="S22" s="1057"/>
      <c r="T22" s="1057"/>
      <c r="U22" s="1057"/>
      <c r="V22" s="1057"/>
      <c r="W22" s="1054"/>
    </row>
    <row r="23" spans="1:23" ht="70" hidden="1">
      <c r="A23" s="1059" t="s">
        <v>930</v>
      </c>
      <c r="B23" s="1060" t="s">
        <v>1106</v>
      </c>
      <c r="C23" s="1061"/>
      <c r="D23" s="1061"/>
      <c r="E23" s="1061"/>
      <c r="F23" s="1061"/>
      <c r="G23" s="1061"/>
      <c r="H23" s="1054"/>
      <c r="I23" s="1055"/>
      <c r="J23" s="1055"/>
      <c r="K23" s="1055"/>
      <c r="L23" s="1056"/>
      <c r="M23" s="1057"/>
      <c r="N23" s="1057"/>
      <c r="O23" s="1057"/>
      <c r="P23" s="1057"/>
      <c r="Q23" s="1057"/>
      <c r="R23" s="1057"/>
      <c r="S23" s="1057"/>
      <c r="T23" s="1057"/>
      <c r="U23" s="1057"/>
      <c r="V23" s="1057"/>
      <c r="W23" s="1054"/>
    </row>
    <row r="24" spans="1:23" s="856" customFormat="1" ht="21" customHeight="1">
      <c r="A24" s="625"/>
      <c r="B24" s="626" t="s">
        <v>932</v>
      </c>
      <c r="C24" s="627"/>
      <c r="D24" s="625"/>
      <c r="E24" s="625"/>
      <c r="F24" s="625"/>
      <c r="G24" s="625"/>
      <c r="H24" s="1055"/>
      <c r="I24" s="1055"/>
      <c r="J24" s="1055"/>
      <c r="K24" s="1055"/>
      <c r="L24" s="834">
        <v>1</v>
      </c>
      <c r="M24" s="835"/>
      <c r="N24" s="835"/>
      <c r="O24" s="835">
        <v>2</v>
      </c>
      <c r="P24" s="835"/>
      <c r="Q24" s="835"/>
      <c r="R24" s="835">
        <v>3</v>
      </c>
      <c r="S24" s="835"/>
      <c r="T24" s="835"/>
      <c r="U24" s="835">
        <v>4</v>
      </c>
      <c r="V24" s="835"/>
      <c r="W24" s="1055"/>
    </row>
    <row r="25" spans="1:23" ht="31" customHeight="1">
      <c r="A25" s="2280" t="s">
        <v>1151</v>
      </c>
      <c r="B25" s="2280"/>
      <c r="C25" s="2280"/>
      <c r="D25" s="2280"/>
      <c r="E25" s="2280"/>
      <c r="F25" s="2280"/>
      <c r="G25" s="2280"/>
      <c r="H25" s="2280"/>
      <c r="I25" s="2280"/>
      <c r="J25" s="2280"/>
      <c r="K25" s="2280"/>
      <c r="L25" s="2280"/>
      <c r="M25" s="2280"/>
      <c r="N25" s="2280"/>
      <c r="O25" s="2280"/>
      <c r="P25" s="2280"/>
      <c r="Q25" s="2280"/>
      <c r="R25" s="858"/>
    </row>
    <row r="26" spans="1:23" ht="55.25" customHeight="1">
      <c r="A26" s="2214" t="s">
        <v>1094</v>
      </c>
      <c r="B26" s="2214"/>
      <c r="E26" s="2214" t="s">
        <v>1102</v>
      </c>
      <c r="F26" s="2214"/>
      <c r="G26" s="2214"/>
      <c r="H26" s="2214"/>
      <c r="I26" s="2214"/>
      <c r="L26" s="598"/>
      <c r="M26" s="2215" t="s">
        <v>935</v>
      </c>
      <c r="N26" s="2215"/>
      <c r="O26" s="2215"/>
      <c r="P26" s="2215"/>
      <c r="Q26" s="2215"/>
      <c r="R26" s="2215"/>
      <c r="S26" s="2215"/>
      <c r="T26" s="2215"/>
      <c r="U26" s="2215"/>
      <c r="V26" s="2215"/>
      <c r="W26" s="2215"/>
    </row>
    <row r="27" spans="1:23" ht="31.5" customHeight="1">
      <c r="B27" s="631"/>
      <c r="C27" s="631"/>
      <c r="D27" s="855"/>
      <c r="L27" s="598"/>
      <c r="M27" s="2398" t="s">
        <v>947</v>
      </c>
      <c r="N27" s="2398"/>
      <c r="O27" s="2398"/>
      <c r="P27" s="2398"/>
      <c r="Q27" s="2398"/>
      <c r="R27" s="2398"/>
      <c r="S27" s="2399" t="s">
        <v>948</v>
      </c>
      <c r="T27" s="2399"/>
      <c r="U27" s="857"/>
      <c r="V27" s="2398" t="s">
        <v>936</v>
      </c>
      <c r="W27" s="2398"/>
    </row>
    <row r="30" spans="1:23">
      <c r="M30" s="858"/>
      <c r="N30" s="858"/>
      <c r="O30" s="858"/>
      <c r="P30" s="858"/>
    </row>
    <row r="31" spans="1:23">
      <c r="M31" s="858"/>
      <c r="N31" s="858"/>
      <c r="O31" s="858"/>
      <c r="P31" s="858"/>
    </row>
  </sheetData>
  <autoFilter ref="V10:V18" xr:uid="{E26663E8-66FB-482B-85C7-F7076ADF1FC9}"/>
  <mergeCells count="30">
    <mergeCell ref="A1:W1"/>
    <mergeCell ref="B5:K6"/>
    <mergeCell ref="C8:E8"/>
    <mergeCell ref="G8:I8"/>
    <mergeCell ref="K8:M8"/>
    <mergeCell ref="N8:P8"/>
    <mergeCell ref="Q8:S8"/>
    <mergeCell ref="T8:V8"/>
    <mergeCell ref="W8:W10"/>
    <mergeCell ref="A9:A10"/>
    <mergeCell ref="B9:B10"/>
    <mergeCell ref="C9:C10"/>
    <mergeCell ref="D9:D10"/>
    <mergeCell ref="E9:E10"/>
    <mergeCell ref="F9:F10"/>
    <mergeCell ref="G9:G10"/>
    <mergeCell ref="T9:V9"/>
    <mergeCell ref="A25:Q25"/>
    <mergeCell ref="A26:B26"/>
    <mergeCell ref="M26:W26"/>
    <mergeCell ref="M27:R27"/>
    <mergeCell ref="S27:T27"/>
    <mergeCell ref="V27:W27"/>
    <mergeCell ref="E26:I26"/>
    <mergeCell ref="H9:H10"/>
    <mergeCell ref="I9:I10"/>
    <mergeCell ref="J9:J10"/>
    <mergeCell ref="K9:M9"/>
    <mergeCell ref="N9:P9"/>
    <mergeCell ref="Q9:S9"/>
  </mergeCells>
  <pageMargins left="0.17" right="0.17" top="0.3" bottom="0.17" header="0.17" footer="0.17"/>
  <pageSetup paperSize="8" scale="52" fitToHeight="1111" orientation="landscape"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753FA4-F348-4330-B907-57DD037C0BAA}">
  <dimension ref="A1:O79"/>
  <sheetViews>
    <sheetView view="pageBreakPreview" topLeftCell="A10" zoomScale="55" zoomScaleNormal="70" zoomScaleSheetLayoutView="55" workbookViewId="0">
      <selection activeCell="A12" sqref="A12:B12"/>
    </sheetView>
  </sheetViews>
  <sheetFormatPr defaultColWidth="9.796875" defaultRowHeight="18"/>
  <cols>
    <col min="1" max="1" width="24.69921875" style="654" customWidth="1"/>
    <col min="2" max="2" width="45.3984375" style="632" bestFit="1" customWidth="1"/>
    <col min="3" max="3" width="54.19921875" style="632" customWidth="1"/>
    <col min="4" max="4" width="23.3984375" style="632" customWidth="1"/>
    <col min="5" max="5" width="20.5" style="632" bestFit="1" customWidth="1"/>
    <col min="6" max="6" width="11" style="632" customWidth="1"/>
    <col min="7" max="7" width="15.09765625" style="655" customWidth="1"/>
    <col min="8" max="8" width="15.09765625" style="632" customWidth="1"/>
    <col min="9" max="9" width="13" style="632" customWidth="1"/>
    <col min="10" max="10" width="23.19921875" style="632" customWidth="1"/>
    <col min="11" max="11" width="10.09765625" style="632" customWidth="1"/>
    <col min="12" max="12" width="11.3984375" style="632" bestFit="1" customWidth="1"/>
    <col min="13" max="13" width="21.09765625" style="632" customWidth="1"/>
    <col min="14" max="14" width="21.8984375" style="632" customWidth="1"/>
    <col min="15" max="15" width="15.19921875" style="632" bestFit="1" customWidth="1"/>
    <col min="16" max="16384" width="9.796875" style="632"/>
  </cols>
  <sheetData>
    <row r="1" spans="1:14" ht="51.65" customHeight="1">
      <c r="A1" s="2278" t="s">
        <v>910</v>
      </c>
      <c r="B1" s="2278"/>
      <c r="C1" s="2278"/>
      <c r="D1" s="2278"/>
      <c r="E1" s="2278"/>
      <c r="F1" s="2278"/>
      <c r="G1" s="2278"/>
      <c r="H1" s="2278"/>
      <c r="I1" s="2278"/>
      <c r="J1" s="2278"/>
      <c r="K1" s="2278"/>
      <c r="L1" s="2278"/>
      <c r="M1" s="607"/>
    </row>
    <row r="3" spans="1:14" ht="15" customHeight="1">
      <c r="A3" s="608" t="s">
        <v>911</v>
      </c>
      <c r="B3" s="609" t="s">
        <v>937</v>
      </c>
      <c r="C3" s="610"/>
      <c r="D3" s="610"/>
      <c r="E3" s="610"/>
      <c r="F3" s="610"/>
      <c r="G3" s="611"/>
      <c r="H3" s="610"/>
      <c r="I3" s="633"/>
      <c r="J3" s="633"/>
      <c r="K3" s="633"/>
      <c r="L3" s="633"/>
      <c r="M3" s="633"/>
      <c r="N3" s="634"/>
    </row>
    <row r="4" spans="1:14" ht="15" customHeight="1">
      <c r="A4" s="612" t="s">
        <v>912</v>
      </c>
      <c r="B4" s="613"/>
      <c r="C4" s="614"/>
      <c r="D4" s="614"/>
      <c r="E4" s="614"/>
      <c r="F4" s="614"/>
      <c r="G4" s="615"/>
      <c r="H4" s="614"/>
      <c r="I4" s="635"/>
      <c r="J4" s="635"/>
      <c r="K4" s="635"/>
      <c r="L4" s="635"/>
      <c r="M4" s="635"/>
      <c r="N4" s="636"/>
    </row>
    <row r="5" spans="1:14" ht="15" customHeight="1">
      <c r="A5" s="608" t="s">
        <v>913</v>
      </c>
      <c r="B5" s="2279" t="s">
        <v>938</v>
      </c>
      <c r="C5" s="2280"/>
      <c r="D5" s="2280"/>
      <c r="E5" s="2280"/>
      <c r="F5" s="2280"/>
      <c r="G5" s="2280"/>
      <c r="H5" s="2280"/>
      <c r="I5" s="2280"/>
      <c r="J5" s="2280"/>
      <c r="K5" s="2280"/>
      <c r="L5" s="633"/>
      <c r="N5" s="637"/>
    </row>
    <row r="6" spans="1:14" ht="15" customHeight="1">
      <c r="A6" s="612" t="s">
        <v>914</v>
      </c>
      <c r="B6" s="2281"/>
      <c r="C6" s="2282"/>
      <c r="D6" s="2282"/>
      <c r="E6" s="2282"/>
      <c r="F6" s="2282"/>
      <c r="G6" s="2282"/>
      <c r="H6" s="2282"/>
      <c r="I6" s="2282"/>
      <c r="J6" s="2282"/>
      <c r="K6" s="2282"/>
      <c r="L6" s="635"/>
      <c r="M6" s="635"/>
      <c r="N6" s="636"/>
    </row>
    <row r="8" spans="1:14" ht="34.5" customHeight="1">
      <c r="A8" s="616" t="s">
        <v>823</v>
      </c>
      <c r="B8" s="616" t="s">
        <v>915</v>
      </c>
      <c r="C8" s="2283" t="s">
        <v>916</v>
      </c>
      <c r="D8" s="2283"/>
      <c r="E8" s="2283"/>
      <c r="F8" s="2283"/>
      <c r="G8" s="2283"/>
      <c r="H8" s="2284" t="s">
        <v>871</v>
      </c>
      <c r="I8" s="2284"/>
      <c r="J8" s="2284"/>
      <c r="K8" s="2379" t="s">
        <v>943</v>
      </c>
      <c r="L8" s="2380"/>
      <c r="M8" s="2381"/>
      <c r="N8" s="2387" t="s">
        <v>917</v>
      </c>
    </row>
    <row r="9" spans="1:14" ht="45" customHeight="1">
      <c r="A9" s="2390" t="s">
        <v>939</v>
      </c>
      <c r="B9" s="2390" t="s">
        <v>940</v>
      </c>
      <c r="C9" s="2390" t="s">
        <v>12</v>
      </c>
      <c r="D9" s="2390" t="s">
        <v>13</v>
      </c>
      <c r="E9" s="2390" t="s">
        <v>941</v>
      </c>
      <c r="F9" s="2390" t="s">
        <v>91</v>
      </c>
      <c r="G9" s="2391" t="s">
        <v>93</v>
      </c>
      <c r="H9" s="2286" t="s">
        <v>660</v>
      </c>
      <c r="I9" s="2286" t="s">
        <v>661</v>
      </c>
      <c r="J9" s="2286" t="s">
        <v>662</v>
      </c>
      <c r="K9" s="2379" t="s">
        <v>638</v>
      </c>
      <c r="L9" s="2380"/>
      <c r="M9" s="2381"/>
      <c r="N9" s="2388"/>
    </row>
    <row r="10" spans="1:14" ht="37">
      <c r="A10" s="2390"/>
      <c r="B10" s="2390"/>
      <c r="C10" s="2390"/>
      <c r="D10" s="2390"/>
      <c r="E10" s="2390"/>
      <c r="F10" s="2390"/>
      <c r="G10" s="2391"/>
      <c r="H10" s="2286"/>
      <c r="I10" s="2286"/>
      <c r="J10" s="2286"/>
      <c r="K10" s="620" t="s">
        <v>945</v>
      </c>
      <c r="L10" s="620" t="s">
        <v>944</v>
      </c>
      <c r="M10" s="620" t="s">
        <v>946</v>
      </c>
      <c r="N10" s="2389"/>
    </row>
    <row r="11" spans="1:14" ht="26" customHeight="1">
      <c r="A11" s="656" t="s">
        <v>365</v>
      </c>
      <c r="B11" s="656"/>
      <c r="C11" s="656"/>
      <c r="D11" s="656"/>
      <c r="E11" s="656"/>
      <c r="F11" s="656"/>
      <c r="G11" s="621">
        <f>SUM(G13:G64)</f>
        <v>305786</v>
      </c>
      <c r="H11" s="638" t="s">
        <v>416</v>
      </c>
      <c r="I11" s="638" t="s">
        <v>416</v>
      </c>
      <c r="J11" s="621">
        <f>'DT03 (TM)'!G19</f>
        <v>8332201691.7596788</v>
      </c>
      <c r="K11" s="658"/>
      <c r="L11" s="658"/>
      <c r="M11" s="621">
        <f>SUM(M13:M64)</f>
        <v>4842086070</v>
      </c>
      <c r="N11" s="2420" t="s">
        <v>1186</v>
      </c>
    </row>
    <row r="12" spans="1:14" ht="26" customHeight="1">
      <c r="A12" s="2423" t="s">
        <v>138</v>
      </c>
      <c r="B12" s="2424"/>
      <c r="C12" s="618"/>
      <c r="D12" s="618"/>
      <c r="E12" s="618"/>
      <c r="F12" s="618"/>
      <c r="G12" s="619"/>
      <c r="H12" s="638"/>
      <c r="I12" s="638"/>
      <c r="J12" s="621"/>
      <c r="K12" s="620"/>
      <c r="L12" s="620"/>
      <c r="M12" s="620"/>
      <c r="N12" s="2421"/>
    </row>
    <row r="13" spans="1:14" ht="37">
      <c r="A13" s="639" t="s">
        <v>507</v>
      </c>
      <c r="B13" s="639" t="s">
        <v>508</v>
      </c>
      <c r="C13" s="640" t="s">
        <v>509</v>
      </c>
      <c r="D13" s="639" t="s">
        <v>510</v>
      </c>
      <c r="E13" s="577">
        <f>VLOOKUP(A13,'25-VPI-I-095'!L:BW,25,0)</f>
        <v>0</v>
      </c>
      <c r="F13" s="641" t="s">
        <v>942</v>
      </c>
      <c r="G13" s="642">
        <v>52105</v>
      </c>
      <c r="H13" s="643" t="s">
        <v>416</v>
      </c>
      <c r="I13" s="643" t="s">
        <v>416</v>
      </c>
      <c r="J13" s="644"/>
      <c r="K13" s="644" t="s">
        <v>930</v>
      </c>
      <c r="L13" s="622">
        <v>1520</v>
      </c>
      <c r="M13" s="622">
        <f>L13*G13</f>
        <v>79199600</v>
      </c>
      <c r="N13" s="2421"/>
    </row>
    <row r="14" spans="1:14" ht="37">
      <c r="A14" s="639" t="s">
        <v>511</v>
      </c>
      <c r="B14" s="639" t="s">
        <v>512</v>
      </c>
      <c r="C14" s="640" t="s">
        <v>513</v>
      </c>
      <c r="D14" s="639" t="s">
        <v>510</v>
      </c>
      <c r="E14" s="577">
        <f>VLOOKUP(A14,'25-VPI-I-095'!L:BW,25,0)</f>
        <v>0</v>
      </c>
      <c r="F14" s="641" t="s">
        <v>942</v>
      </c>
      <c r="G14" s="642">
        <v>47960</v>
      </c>
      <c r="H14" s="643" t="s">
        <v>416</v>
      </c>
      <c r="I14" s="643" t="s">
        <v>416</v>
      </c>
      <c r="J14" s="644"/>
      <c r="K14" s="644" t="s">
        <v>930</v>
      </c>
      <c r="L14" s="622">
        <v>2130</v>
      </c>
      <c r="M14" s="622">
        <f t="shared" ref="M14:M64" si="0">L14*G14</f>
        <v>102154800</v>
      </c>
      <c r="N14" s="2421"/>
    </row>
    <row r="15" spans="1:14" ht="37">
      <c r="A15" s="639" t="s">
        <v>514</v>
      </c>
      <c r="B15" s="639" t="s">
        <v>1081</v>
      </c>
      <c r="C15" s="640" t="s">
        <v>516</v>
      </c>
      <c r="D15" s="639" t="s">
        <v>517</v>
      </c>
      <c r="E15" s="577">
        <f>VLOOKUP(A15,'25-VPI-I-095'!L:BW,25,0)</f>
        <v>0</v>
      </c>
      <c r="F15" s="641" t="s">
        <v>942</v>
      </c>
      <c r="G15" s="642">
        <v>21423</v>
      </c>
      <c r="H15" s="643" t="s">
        <v>416</v>
      </c>
      <c r="I15" s="643" t="s">
        <v>416</v>
      </c>
      <c r="J15" s="644"/>
      <c r="K15" s="644" t="s">
        <v>930</v>
      </c>
      <c r="L15" s="622">
        <v>9880</v>
      </c>
      <c r="M15" s="622">
        <f t="shared" si="0"/>
        <v>211659240</v>
      </c>
      <c r="N15" s="2421"/>
    </row>
    <row r="16" spans="1:14" ht="18.5">
      <c r="A16" s="639" t="s">
        <v>518</v>
      </c>
      <c r="B16" s="639" t="s">
        <v>519</v>
      </c>
      <c r="C16" s="640" t="s">
        <v>520</v>
      </c>
      <c r="D16" s="639" t="s">
        <v>521</v>
      </c>
      <c r="E16" s="577">
        <f>VLOOKUP(A16,'25-VPI-I-095'!L:BW,25,0)</f>
        <v>0</v>
      </c>
      <c r="F16" s="641" t="s">
        <v>942</v>
      </c>
      <c r="G16" s="642">
        <v>52105</v>
      </c>
      <c r="H16" s="643" t="s">
        <v>416</v>
      </c>
      <c r="I16" s="643" t="s">
        <v>416</v>
      </c>
      <c r="J16" s="644"/>
      <c r="K16" s="644" t="s">
        <v>930</v>
      </c>
      <c r="L16" s="622">
        <v>8970</v>
      </c>
      <c r="M16" s="622">
        <f t="shared" si="0"/>
        <v>467381850</v>
      </c>
      <c r="N16" s="2421"/>
    </row>
    <row r="17" spans="1:15" ht="37">
      <c r="A17" s="639" t="s">
        <v>522</v>
      </c>
      <c r="B17" s="639" t="s">
        <v>523</v>
      </c>
      <c r="C17" s="640" t="s">
        <v>524</v>
      </c>
      <c r="D17" s="639" t="s">
        <v>510</v>
      </c>
      <c r="E17" s="577">
        <f>VLOOKUP(A17,'25-VPI-I-095'!L:BW,25,0)</f>
        <v>0</v>
      </c>
      <c r="F17" s="641" t="s">
        <v>942</v>
      </c>
      <c r="G17" s="818">
        <v>7426</v>
      </c>
      <c r="H17" s="643" t="s">
        <v>416</v>
      </c>
      <c r="I17" s="643" t="s">
        <v>416</v>
      </c>
      <c r="J17" s="644"/>
      <c r="K17" s="644" t="s">
        <v>930</v>
      </c>
      <c r="L17" s="622">
        <v>14060</v>
      </c>
      <c r="M17" s="622">
        <f t="shared" si="0"/>
        <v>104409560</v>
      </c>
      <c r="N17" s="2421"/>
    </row>
    <row r="18" spans="1:15" ht="37">
      <c r="A18" s="639" t="s">
        <v>525</v>
      </c>
      <c r="B18" s="639" t="s">
        <v>519</v>
      </c>
      <c r="C18" s="640" t="s">
        <v>526</v>
      </c>
      <c r="D18" s="639" t="s">
        <v>517</v>
      </c>
      <c r="E18" s="577">
        <f>VLOOKUP(A18,'25-VPI-I-095'!L:BW,25,0)</f>
        <v>0</v>
      </c>
      <c r="F18" s="641" t="s">
        <v>942</v>
      </c>
      <c r="G18" s="642">
        <v>21423</v>
      </c>
      <c r="H18" s="643" t="s">
        <v>416</v>
      </c>
      <c r="I18" s="643" t="s">
        <v>416</v>
      </c>
      <c r="J18" s="645"/>
      <c r="K18" s="644" t="s">
        <v>930</v>
      </c>
      <c r="L18" s="622">
        <v>27360</v>
      </c>
      <c r="M18" s="622">
        <f t="shared" si="0"/>
        <v>586133280</v>
      </c>
      <c r="N18" s="2421"/>
      <c r="O18" s="646"/>
    </row>
    <row r="19" spans="1:15" ht="37">
      <c r="A19" s="639" t="s">
        <v>527</v>
      </c>
      <c r="B19" s="639" t="s">
        <v>528</v>
      </c>
      <c r="C19" s="640" t="s">
        <v>529</v>
      </c>
      <c r="D19" s="639" t="s">
        <v>510</v>
      </c>
      <c r="E19" s="577">
        <f>VLOOKUP(A19,'25-VPI-I-095'!L:BW,25,0)</f>
        <v>0</v>
      </c>
      <c r="F19" s="641" t="s">
        <v>942</v>
      </c>
      <c r="G19" s="642">
        <v>40400</v>
      </c>
      <c r="H19" s="643" t="s">
        <v>416</v>
      </c>
      <c r="I19" s="643" t="s">
        <v>416</v>
      </c>
      <c r="J19" s="645"/>
      <c r="K19" s="644" t="s">
        <v>930</v>
      </c>
      <c r="L19" s="622">
        <v>17480</v>
      </c>
      <c r="M19" s="622">
        <f t="shared" si="0"/>
        <v>706192000</v>
      </c>
      <c r="N19" s="2421"/>
    </row>
    <row r="20" spans="1:15" ht="37">
      <c r="A20" s="639" t="s">
        <v>530</v>
      </c>
      <c r="B20" s="639" t="s">
        <v>531</v>
      </c>
      <c r="C20" s="640" t="s">
        <v>532</v>
      </c>
      <c r="D20" s="639" t="s">
        <v>510</v>
      </c>
      <c r="E20" s="577">
        <f>VLOOKUP(A20,'25-VPI-I-095'!L:BW,25,0)</f>
        <v>0</v>
      </c>
      <c r="F20" s="641" t="s">
        <v>942</v>
      </c>
      <c r="G20" s="642">
        <v>21</v>
      </c>
      <c r="H20" s="643" t="s">
        <v>416</v>
      </c>
      <c r="I20" s="643" t="s">
        <v>416</v>
      </c>
      <c r="J20" s="645"/>
      <c r="K20" s="644" t="s">
        <v>930</v>
      </c>
      <c r="L20" s="622">
        <v>14360</v>
      </c>
      <c r="M20" s="622">
        <f t="shared" si="0"/>
        <v>301560</v>
      </c>
      <c r="N20" s="2421"/>
    </row>
    <row r="21" spans="1:15" ht="37">
      <c r="A21" s="639" t="s">
        <v>533</v>
      </c>
      <c r="B21" s="639" t="s">
        <v>531</v>
      </c>
      <c r="C21" s="640" t="s">
        <v>534</v>
      </c>
      <c r="D21" s="639" t="s">
        <v>510</v>
      </c>
      <c r="E21" s="577">
        <f>VLOOKUP(A21,'25-VPI-I-095'!L:BW,25,0)</f>
        <v>0</v>
      </c>
      <c r="F21" s="641" t="s">
        <v>942</v>
      </c>
      <c r="G21" s="642">
        <v>2105</v>
      </c>
      <c r="H21" s="643" t="s">
        <v>416</v>
      </c>
      <c r="I21" s="643" t="s">
        <v>416</v>
      </c>
      <c r="J21" s="645"/>
      <c r="K21" s="644" t="s">
        <v>930</v>
      </c>
      <c r="L21" s="622">
        <v>14520</v>
      </c>
      <c r="M21" s="622">
        <f t="shared" si="0"/>
        <v>30564600</v>
      </c>
      <c r="N21" s="2421"/>
    </row>
    <row r="22" spans="1:15" ht="37">
      <c r="A22" s="639" t="s">
        <v>535</v>
      </c>
      <c r="B22" s="639" t="s">
        <v>531</v>
      </c>
      <c r="C22" s="640" t="s">
        <v>536</v>
      </c>
      <c r="D22" s="639" t="s">
        <v>510</v>
      </c>
      <c r="E22" s="577">
        <f>VLOOKUP(A22,'25-VPI-I-095'!L:BW,25,0)</f>
        <v>0</v>
      </c>
      <c r="F22" s="641" t="s">
        <v>942</v>
      </c>
      <c r="G22" s="642">
        <v>586</v>
      </c>
      <c r="H22" s="643" t="s">
        <v>416</v>
      </c>
      <c r="I22" s="643" t="s">
        <v>416</v>
      </c>
      <c r="J22" s="645"/>
      <c r="K22" s="644" t="s">
        <v>930</v>
      </c>
      <c r="L22" s="622">
        <v>14740</v>
      </c>
      <c r="M22" s="622">
        <f t="shared" si="0"/>
        <v>8637640</v>
      </c>
      <c r="N22" s="2421"/>
    </row>
    <row r="23" spans="1:15" ht="37">
      <c r="A23" s="639" t="s">
        <v>537</v>
      </c>
      <c r="B23" s="639" t="s">
        <v>531</v>
      </c>
      <c r="C23" s="640" t="s">
        <v>538</v>
      </c>
      <c r="D23" s="639" t="s">
        <v>510</v>
      </c>
      <c r="E23" s="577">
        <f>VLOOKUP(A23,'25-VPI-I-095'!L:BW,25,0)</f>
        <v>0</v>
      </c>
      <c r="F23" s="641" t="s">
        <v>942</v>
      </c>
      <c r="G23" s="642">
        <v>954</v>
      </c>
      <c r="H23" s="643" t="s">
        <v>416</v>
      </c>
      <c r="I23" s="643" t="s">
        <v>416</v>
      </c>
      <c r="J23" s="647"/>
      <c r="K23" s="644" t="s">
        <v>930</v>
      </c>
      <c r="L23" s="622">
        <v>14970</v>
      </c>
      <c r="M23" s="622">
        <f t="shared" si="0"/>
        <v>14281380</v>
      </c>
      <c r="N23" s="2421"/>
    </row>
    <row r="24" spans="1:15" ht="37">
      <c r="A24" s="639" t="s">
        <v>539</v>
      </c>
      <c r="B24" s="639" t="s">
        <v>531</v>
      </c>
      <c r="C24" s="640" t="s">
        <v>540</v>
      </c>
      <c r="D24" s="639" t="s">
        <v>510</v>
      </c>
      <c r="E24" s="577">
        <f>VLOOKUP(A24,'25-VPI-I-095'!L:BW,25,0)</f>
        <v>0</v>
      </c>
      <c r="F24" s="641" t="s">
        <v>942</v>
      </c>
      <c r="G24" s="642">
        <v>10217</v>
      </c>
      <c r="H24" s="643" t="s">
        <v>416</v>
      </c>
      <c r="I24" s="643" t="s">
        <v>416</v>
      </c>
      <c r="J24" s="645"/>
      <c r="K24" s="644" t="s">
        <v>930</v>
      </c>
      <c r="L24" s="622">
        <v>15960</v>
      </c>
      <c r="M24" s="622">
        <f t="shared" si="0"/>
        <v>163063320</v>
      </c>
      <c r="N24" s="2421"/>
    </row>
    <row r="25" spans="1:15" ht="37">
      <c r="A25" s="639" t="s">
        <v>541</v>
      </c>
      <c r="B25" s="639" t="s">
        <v>531</v>
      </c>
      <c r="C25" s="640" t="s">
        <v>542</v>
      </c>
      <c r="D25" s="639" t="s">
        <v>510</v>
      </c>
      <c r="E25" s="577">
        <f>VLOOKUP(A25,'25-VPI-I-095'!L:BW,25,0)</f>
        <v>0</v>
      </c>
      <c r="F25" s="641" t="s">
        <v>942</v>
      </c>
      <c r="G25" s="642">
        <v>2114</v>
      </c>
      <c r="H25" s="643" t="s">
        <v>416</v>
      </c>
      <c r="I25" s="643" t="s">
        <v>416</v>
      </c>
      <c r="J25" s="645"/>
      <c r="K25" s="644" t="s">
        <v>930</v>
      </c>
      <c r="L25" s="622">
        <v>16260</v>
      </c>
      <c r="M25" s="622">
        <f t="shared" si="0"/>
        <v>34373640</v>
      </c>
      <c r="N25" s="2421"/>
    </row>
    <row r="26" spans="1:15" ht="37">
      <c r="A26" s="639" t="s">
        <v>543</v>
      </c>
      <c r="B26" s="639" t="s">
        <v>531</v>
      </c>
      <c r="C26" s="640" t="s">
        <v>544</v>
      </c>
      <c r="D26" s="639" t="s">
        <v>510</v>
      </c>
      <c r="E26" s="577">
        <f>VLOOKUP(A26,'25-VPI-I-095'!L:BW,25,0)</f>
        <v>0</v>
      </c>
      <c r="F26" s="641" t="s">
        <v>942</v>
      </c>
      <c r="G26" s="642">
        <v>656</v>
      </c>
      <c r="H26" s="643" t="s">
        <v>416</v>
      </c>
      <c r="I26" s="643" t="s">
        <v>416</v>
      </c>
      <c r="J26" s="647"/>
      <c r="K26" s="644" t="s">
        <v>930</v>
      </c>
      <c r="L26" s="622">
        <v>16340</v>
      </c>
      <c r="M26" s="622">
        <f t="shared" si="0"/>
        <v>10719040</v>
      </c>
      <c r="N26" s="2421"/>
    </row>
    <row r="27" spans="1:15" ht="37">
      <c r="A27" s="639" t="s">
        <v>545</v>
      </c>
      <c r="B27" s="639" t="s">
        <v>531</v>
      </c>
      <c r="C27" s="640" t="s">
        <v>546</v>
      </c>
      <c r="D27" s="639" t="s">
        <v>510</v>
      </c>
      <c r="E27" s="577">
        <f>VLOOKUP(A27,'25-VPI-I-095'!L:BW,25,0)</f>
        <v>0</v>
      </c>
      <c r="F27" s="641" t="s">
        <v>942</v>
      </c>
      <c r="G27" s="642">
        <v>630</v>
      </c>
      <c r="H27" s="643" t="s">
        <v>416</v>
      </c>
      <c r="I27" s="643" t="s">
        <v>416</v>
      </c>
      <c r="J27" s="645"/>
      <c r="K27" s="644" t="s">
        <v>930</v>
      </c>
      <c r="L27" s="622">
        <v>16720</v>
      </c>
      <c r="M27" s="622">
        <f t="shared" si="0"/>
        <v>10533600</v>
      </c>
      <c r="N27" s="2421"/>
    </row>
    <row r="28" spans="1:15" ht="37">
      <c r="A28" s="639" t="s">
        <v>547</v>
      </c>
      <c r="B28" s="639" t="s">
        <v>531</v>
      </c>
      <c r="C28" s="640" t="s">
        <v>548</v>
      </c>
      <c r="D28" s="639" t="s">
        <v>510</v>
      </c>
      <c r="E28" s="577">
        <f>VLOOKUP(A28,'25-VPI-I-095'!L:BW,25,0)</f>
        <v>20</v>
      </c>
      <c r="F28" s="641" t="s">
        <v>942</v>
      </c>
      <c r="G28" s="642">
        <v>118</v>
      </c>
      <c r="H28" s="643" t="s">
        <v>416</v>
      </c>
      <c r="I28" s="643" t="s">
        <v>416</v>
      </c>
      <c r="J28" s="645"/>
      <c r="K28" s="644" t="s">
        <v>930</v>
      </c>
      <c r="L28" s="622">
        <v>17100</v>
      </c>
      <c r="M28" s="622">
        <f t="shared" si="0"/>
        <v>2017800</v>
      </c>
      <c r="N28" s="2421"/>
    </row>
    <row r="29" spans="1:15" ht="37">
      <c r="A29" s="639" t="s">
        <v>549</v>
      </c>
      <c r="B29" s="639" t="s">
        <v>531</v>
      </c>
      <c r="C29" s="640" t="s">
        <v>550</v>
      </c>
      <c r="D29" s="639" t="s">
        <v>510</v>
      </c>
      <c r="E29" s="577">
        <f>VLOOKUP(A29,'25-VPI-I-095'!L:BW,25,0)</f>
        <v>5</v>
      </c>
      <c r="F29" s="641" t="s">
        <v>942</v>
      </c>
      <c r="G29" s="642">
        <v>5</v>
      </c>
      <c r="H29" s="643" t="s">
        <v>416</v>
      </c>
      <c r="I29" s="643" t="s">
        <v>416</v>
      </c>
      <c r="J29" s="645"/>
      <c r="K29" s="644" t="s">
        <v>930</v>
      </c>
      <c r="L29" s="622">
        <v>18620</v>
      </c>
      <c r="M29" s="622">
        <f t="shared" si="0"/>
        <v>93100</v>
      </c>
      <c r="N29" s="2421"/>
    </row>
    <row r="30" spans="1:15" ht="37">
      <c r="A30" s="639" t="s">
        <v>551</v>
      </c>
      <c r="B30" s="639" t="s">
        <v>531</v>
      </c>
      <c r="C30" s="640" t="s">
        <v>552</v>
      </c>
      <c r="D30" s="639" t="s">
        <v>510</v>
      </c>
      <c r="E30" s="577">
        <f>VLOOKUP(A30,'25-VPI-I-095'!L:BW,25,0)</f>
        <v>0</v>
      </c>
      <c r="F30" s="641" t="s">
        <v>942</v>
      </c>
      <c r="G30" s="642">
        <v>4053</v>
      </c>
      <c r="H30" s="643" t="s">
        <v>416</v>
      </c>
      <c r="I30" s="643" t="s">
        <v>416</v>
      </c>
      <c r="J30" s="645"/>
      <c r="K30" s="644" t="s">
        <v>930</v>
      </c>
      <c r="L30" s="622">
        <v>10260</v>
      </c>
      <c r="M30" s="622">
        <f t="shared" si="0"/>
        <v>41583780</v>
      </c>
      <c r="N30" s="2421"/>
    </row>
    <row r="31" spans="1:15" ht="37">
      <c r="A31" s="639" t="s">
        <v>553</v>
      </c>
      <c r="B31" s="639" t="s">
        <v>531</v>
      </c>
      <c r="C31" s="640" t="s">
        <v>554</v>
      </c>
      <c r="D31" s="639" t="s">
        <v>510</v>
      </c>
      <c r="E31" s="577">
        <f>VLOOKUP(A31,'25-VPI-I-095'!L:BW,25,0)</f>
        <v>0</v>
      </c>
      <c r="F31" s="641" t="s">
        <v>942</v>
      </c>
      <c r="G31" s="642">
        <v>586</v>
      </c>
      <c r="H31" s="643" t="s">
        <v>416</v>
      </c>
      <c r="I31" s="643" t="s">
        <v>416</v>
      </c>
      <c r="J31" s="645"/>
      <c r="K31" s="644" t="s">
        <v>930</v>
      </c>
      <c r="L31" s="622">
        <v>10490</v>
      </c>
      <c r="M31" s="622">
        <f t="shared" si="0"/>
        <v>6147140</v>
      </c>
      <c r="N31" s="2421"/>
    </row>
    <row r="32" spans="1:15" ht="37">
      <c r="A32" s="639" t="s">
        <v>555</v>
      </c>
      <c r="B32" s="639" t="s">
        <v>531</v>
      </c>
      <c r="C32" s="640" t="s">
        <v>556</v>
      </c>
      <c r="D32" s="639" t="s">
        <v>510</v>
      </c>
      <c r="E32" s="577">
        <f>VLOOKUP(A32,'25-VPI-I-095'!L:BW,25,0)</f>
        <v>0</v>
      </c>
      <c r="F32" s="641" t="s">
        <v>942</v>
      </c>
      <c r="G32" s="642">
        <v>1017</v>
      </c>
      <c r="H32" s="643" t="s">
        <v>416</v>
      </c>
      <c r="I32" s="643" t="s">
        <v>416</v>
      </c>
      <c r="J32" s="645"/>
      <c r="K32" s="644" t="s">
        <v>930</v>
      </c>
      <c r="L32" s="622">
        <v>10640</v>
      </c>
      <c r="M32" s="622">
        <f t="shared" si="0"/>
        <v>10820880</v>
      </c>
      <c r="N32" s="2421"/>
    </row>
    <row r="33" spans="1:14" ht="37">
      <c r="A33" s="639" t="s">
        <v>557</v>
      </c>
      <c r="B33" s="639" t="s">
        <v>531</v>
      </c>
      <c r="C33" s="640" t="s">
        <v>558</v>
      </c>
      <c r="D33" s="639" t="s">
        <v>510</v>
      </c>
      <c r="E33" s="577">
        <f>VLOOKUP(A33,'25-VPI-I-095'!L:BW,25,0)</f>
        <v>0</v>
      </c>
      <c r="F33" s="641" t="s">
        <v>942</v>
      </c>
      <c r="G33" s="642">
        <v>42</v>
      </c>
      <c r="H33" s="643" t="s">
        <v>416</v>
      </c>
      <c r="I33" s="643" t="s">
        <v>416</v>
      </c>
      <c r="J33" s="645"/>
      <c r="K33" s="644" t="s">
        <v>930</v>
      </c>
      <c r="L33" s="622">
        <v>10870</v>
      </c>
      <c r="M33" s="622">
        <f t="shared" si="0"/>
        <v>456540</v>
      </c>
      <c r="N33" s="2421"/>
    </row>
    <row r="34" spans="1:14" ht="37">
      <c r="A34" s="639" t="s">
        <v>559</v>
      </c>
      <c r="B34" s="639" t="s">
        <v>531</v>
      </c>
      <c r="C34" s="640" t="s">
        <v>560</v>
      </c>
      <c r="D34" s="639" t="s">
        <v>510</v>
      </c>
      <c r="E34" s="577">
        <f>VLOOKUP(A34,'25-VPI-I-095'!L:BW,25,0)</f>
        <v>0</v>
      </c>
      <c r="F34" s="641" t="s">
        <v>942</v>
      </c>
      <c r="G34" s="642">
        <v>1785</v>
      </c>
      <c r="H34" s="643" t="s">
        <v>416</v>
      </c>
      <c r="I34" s="643" t="s">
        <v>416</v>
      </c>
      <c r="J34" s="645"/>
      <c r="K34" s="644" t="s">
        <v>930</v>
      </c>
      <c r="L34" s="622">
        <v>11100</v>
      </c>
      <c r="M34" s="622">
        <f t="shared" si="0"/>
        <v>19813500</v>
      </c>
      <c r="N34" s="2421"/>
    </row>
    <row r="35" spans="1:14" ht="37">
      <c r="A35" s="639" t="s">
        <v>561</v>
      </c>
      <c r="B35" s="639" t="s">
        <v>531</v>
      </c>
      <c r="C35" s="640" t="s">
        <v>562</v>
      </c>
      <c r="D35" s="639" t="s">
        <v>510</v>
      </c>
      <c r="E35" s="577">
        <f>VLOOKUP(A35,'25-VPI-I-095'!L:BW,25,0)</f>
        <v>0</v>
      </c>
      <c r="F35" s="641" t="s">
        <v>942</v>
      </c>
      <c r="G35" s="642">
        <v>324</v>
      </c>
      <c r="H35" s="643" t="s">
        <v>416</v>
      </c>
      <c r="I35" s="643" t="s">
        <v>416</v>
      </c>
      <c r="J35" s="645"/>
      <c r="K35" s="644" t="s">
        <v>930</v>
      </c>
      <c r="L35" s="622">
        <v>11480</v>
      </c>
      <c r="M35" s="622">
        <f t="shared" si="0"/>
        <v>3719520</v>
      </c>
      <c r="N35" s="2421"/>
    </row>
    <row r="36" spans="1:14" ht="37">
      <c r="A36" s="639" t="s">
        <v>563</v>
      </c>
      <c r="B36" s="639" t="s">
        <v>564</v>
      </c>
      <c r="C36" s="640" t="s">
        <v>565</v>
      </c>
      <c r="D36" s="639" t="s">
        <v>517</v>
      </c>
      <c r="E36" s="577">
        <f>VLOOKUP(A36,'25-VPI-I-095'!L:BW,25,0)</f>
        <v>0</v>
      </c>
      <c r="F36" s="641" t="s">
        <v>942</v>
      </c>
      <c r="G36" s="642">
        <v>691</v>
      </c>
      <c r="H36" s="643" t="s">
        <v>416</v>
      </c>
      <c r="I36" s="643" t="s">
        <v>416</v>
      </c>
      <c r="J36" s="645"/>
      <c r="K36" s="644" t="s">
        <v>930</v>
      </c>
      <c r="L36" s="622">
        <v>41420</v>
      </c>
      <c r="M36" s="622">
        <f t="shared" si="0"/>
        <v>28621220</v>
      </c>
      <c r="N36" s="2421"/>
    </row>
    <row r="37" spans="1:14" ht="37">
      <c r="A37" s="639" t="s">
        <v>566</v>
      </c>
      <c r="B37" s="639" t="s">
        <v>531</v>
      </c>
      <c r="C37" s="640" t="s">
        <v>567</v>
      </c>
      <c r="D37" s="639" t="s">
        <v>510</v>
      </c>
      <c r="E37" s="577">
        <f>VLOOKUP(A37,'25-VPI-I-095'!L:BW,25,0)</f>
        <v>0</v>
      </c>
      <c r="F37" s="641" t="s">
        <v>942</v>
      </c>
      <c r="G37" s="642">
        <v>26</v>
      </c>
      <c r="H37" s="643" t="s">
        <v>416</v>
      </c>
      <c r="I37" s="643" t="s">
        <v>416</v>
      </c>
      <c r="J37" s="645"/>
      <c r="K37" s="644" t="s">
        <v>930</v>
      </c>
      <c r="L37" s="622">
        <v>198740</v>
      </c>
      <c r="M37" s="622">
        <f t="shared" si="0"/>
        <v>5167240</v>
      </c>
      <c r="N37" s="2421"/>
    </row>
    <row r="38" spans="1:14" ht="37">
      <c r="A38" s="639" t="s">
        <v>568</v>
      </c>
      <c r="B38" s="639" t="s">
        <v>531</v>
      </c>
      <c r="C38" s="640" t="s">
        <v>569</v>
      </c>
      <c r="D38" s="639" t="s">
        <v>510</v>
      </c>
      <c r="E38" s="577">
        <f>VLOOKUP(A38,'25-VPI-I-095'!L:BW,25,0)</f>
        <v>0</v>
      </c>
      <c r="F38" s="641" t="s">
        <v>942</v>
      </c>
      <c r="G38" s="642">
        <v>2968</v>
      </c>
      <c r="H38" s="643" t="s">
        <v>416</v>
      </c>
      <c r="I38" s="643" t="s">
        <v>416</v>
      </c>
      <c r="J38" s="645"/>
      <c r="K38" s="644" t="s">
        <v>930</v>
      </c>
      <c r="L38" s="622">
        <v>39140</v>
      </c>
      <c r="M38" s="622">
        <f t="shared" si="0"/>
        <v>116167520</v>
      </c>
      <c r="N38" s="2421"/>
    </row>
    <row r="39" spans="1:14" ht="37">
      <c r="A39" s="639" t="s">
        <v>570</v>
      </c>
      <c r="B39" s="639" t="s">
        <v>531</v>
      </c>
      <c r="C39" s="640" t="s">
        <v>571</v>
      </c>
      <c r="D39" s="639" t="s">
        <v>510</v>
      </c>
      <c r="E39" s="577">
        <f>VLOOKUP(A39,'25-VPI-I-095'!L:BW,25,0)</f>
        <v>0</v>
      </c>
      <c r="F39" s="641" t="s">
        <v>942</v>
      </c>
      <c r="G39" s="642">
        <v>126</v>
      </c>
      <c r="H39" s="643" t="s">
        <v>416</v>
      </c>
      <c r="I39" s="643" t="s">
        <v>416</v>
      </c>
      <c r="J39" s="645"/>
      <c r="K39" s="644" t="s">
        <v>930</v>
      </c>
      <c r="L39" s="622">
        <v>39900</v>
      </c>
      <c r="M39" s="622">
        <f t="shared" si="0"/>
        <v>5027400</v>
      </c>
      <c r="N39" s="2421"/>
    </row>
    <row r="40" spans="1:14" ht="37">
      <c r="A40" s="639" t="s">
        <v>572</v>
      </c>
      <c r="B40" s="639" t="s">
        <v>531</v>
      </c>
      <c r="C40" s="640" t="s">
        <v>573</v>
      </c>
      <c r="D40" s="639" t="s">
        <v>510</v>
      </c>
      <c r="E40" s="577">
        <f>VLOOKUP(A40,'25-VPI-I-095'!L:BW,25,0)</f>
        <v>0</v>
      </c>
      <c r="F40" s="641" t="s">
        <v>942</v>
      </c>
      <c r="G40" s="642">
        <v>20200</v>
      </c>
      <c r="H40" s="643" t="s">
        <v>416</v>
      </c>
      <c r="I40" s="643" t="s">
        <v>416</v>
      </c>
      <c r="J40" s="645"/>
      <c r="K40" s="644" t="s">
        <v>930</v>
      </c>
      <c r="L40" s="622">
        <v>40280</v>
      </c>
      <c r="M40" s="622">
        <f t="shared" si="0"/>
        <v>813656000</v>
      </c>
      <c r="N40" s="2421"/>
    </row>
    <row r="41" spans="1:14" ht="37">
      <c r="A41" s="639" t="s">
        <v>574</v>
      </c>
      <c r="B41" s="639" t="s">
        <v>531</v>
      </c>
      <c r="C41" s="640" t="s">
        <v>575</v>
      </c>
      <c r="D41" s="639" t="s">
        <v>510</v>
      </c>
      <c r="E41" s="577">
        <f>VLOOKUP(A41,'25-VPI-I-095'!L:BW,25,0)</f>
        <v>0</v>
      </c>
      <c r="F41" s="641" t="s">
        <v>942</v>
      </c>
      <c r="G41" s="642">
        <v>488</v>
      </c>
      <c r="H41" s="643" t="s">
        <v>416</v>
      </c>
      <c r="I41" s="643" t="s">
        <v>416</v>
      </c>
      <c r="J41" s="645"/>
      <c r="K41" s="644" t="s">
        <v>930</v>
      </c>
      <c r="L41" s="622">
        <v>40280</v>
      </c>
      <c r="M41" s="622">
        <f t="shared" si="0"/>
        <v>19656640</v>
      </c>
      <c r="N41" s="2421"/>
    </row>
    <row r="42" spans="1:14" ht="37">
      <c r="A42" s="639" t="s">
        <v>576</v>
      </c>
      <c r="B42" s="639" t="s">
        <v>531</v>
      </c>
      <c r="C42" s="640" t="s">
        <v>577</v>
      </c>
      <c r="D42" s="639" t="s">
        <v>510</v>
      </c>
      <c r="E42" s="577">
        <f>VLOOKUP(A42,'25-VPI-I-095'!L:BW,25,0)</f>
        <v>0</v>
      </c>
      <c r="F42" s="641" t="s">
        <v>942</v>
      </c>
      <c r="G42" s="642">
        <v>133</v>
      </c>
      <c r="H42" s="643" t="s">
        <v>416</v>
      </c>
      <c r="I42" s="643" t="s">
        <v>416</v>
      </c>
      <c r="J42" s="645"/>
      <c r="K42" s="644" t="s">
        <v>930</v>
      </c>
      <c r="L42" s="622">
        <v>54340</v>
      </c>
      <c r="M42" s="622">
        <f t="shared" si="0"/>
        <v>7227220</v>
      </c>
      <c r="N42" s="2421"/>
    </row>
    <row r="43" spans="1:14" ht="37">
      <c r="A43" s="639" t="s">
        <v>578</v>
      </c>
      <c r="B43" s="639" t="s">
        <v>564</v>
      </c>
      <c r="C43" s="640" t="s">
        <v>579</v>
      </c>
      <c r="D43" s="639" t="s">
        <v>517</v>
      </c>
      <c r="E43" s="577">
        <f>VLOOKUP(A43,'25-VPI-I-095'!L:BW,25,0)</f>
        <v>0</v>
      </c>
      <c r="F43" s="641" t="s">
        <v>942</v>
      </c>
      <c r="G43" s="642">
        <v>9374</v>
      </c>
      <c r="H43" s="643" t="s">
        <v>416</v>
      </c>
      <c r="I43" s="643" t="s">
        <v>416</v>
      </c>
      <c r="J43" s="645"/>
      <c r="K43" s="644" t="s">
        <v>930</v>
      </c>
      <c r="L43" s="622">
        <v>109820</v>
      </c>
      <c r="M43" s="622">
        <f t="shared" si="0"/>
        <v>1029452680</v>
      </c>
      <c r="N43" s="2421"/>
    </row>
    <row r="44" spans="1:14" ht="37">
      <c r="A44" s="639" t="s">
        <v>580</v>
      </c>
      <c r="B44" s="639" t="s">
        <v>564</v>
      </c>
      <c r="C44" s="640" t="s">
        <v>581</v>
      </c>
      <c r="D44" s="639" t="s">
        <v>517</v>
      </c>
      <c r="E44" s="577">
        <f>VLOOKUP(A44,'25-VPI-I-095'!L:BW,25,0)</f>
        <v>0</v>
      </c>
      <c r="F44" s="641" t="s">
        <v>942</v>
      </c>
      <c r="G44" s="642">
        <v>647</v>
      </c>
      <c r="H44" s="643" t="s">
        <v>416</v>
      </c>
      <c r="I44" s="643" t="s">
        <v>416</v>
      </c>
      <c r="J44" s="645"/>
      <c r="K44" s="644" t="s">
        <v>930</v>
      </c>
      <c r="L44" s="622">
        <v>110580</v>
      </c>
      <c r="M44" s="622">
        <f t="shared" si="0"/>
        <v>71545260</v>
      </c>
      <c r="N44" s="2421"/>
    </row>
    <row r="45" spans="1:14" ht="37">
      <c r="A45" s="639" t="s">
        <v>582</v>
      </c>
      <c r="B45" s="639" t="s">
        <v>531</v>
      </c>
      <c r="C45" s="640" t="s">
        <v>583</v>
      </c>
      <c r="D45" s="639" t="s">
        <v>510</v>
      </c>
      <c r="E45" s="577">
        <f>VLOOKUP(A45,'25-VPI-I-095'!L:BW,25,0)</f>
        <v>0</v>
      </c>
      <c r="F45" s="641" t="s">
        <v>942</v>
      </c>
      <c r="G45" s="642">
        <v>5</v>
      </c>
      <c r="H45" s="643" t="s">
        <v>416</v>
      </c>
      <c r="I45" s="643" t="s">
        <v>416</v>
      </c>
      <c r="J45" s="645"/>
      <c r="K45" s="644" t="s">
        <v>930</v>
      </c>
      <c r="L45" s="622">
        <v>73340</v>
      </c>
      <c r="M45" s="622">
        <f t="shared" si="0"/>
        <v>366700</v>
      </c>
      <c r="N45" s="2421"/>
    </row>
    <row r="46" spans="1:14" ht="37">
      <c r="A46" s="639" t="s">
        <v>584</v>
      </c>
      <c r="B46" s="639" t="s">
        <v>531</v>
      </c>
      <c r="C46" s="640" t="s">
        <v>585</v>
      </c>
      <c r="D46" s="639" t="s">
        <v>510</v>
      </c>
      <c r="E46" s="577">
        <f>VLOOKUP(A46,'25-VPI-I-095'!L:BW,25,0)</f>
        <v>0</v>
      </c>
      <c r="F46" s="641" t="s">
        <v>942</v>
      </c>
      <c r="G46" s="642">
        <v>30</v>
      </c>
      <c r="H46" s="643" t="s">
        <v>416</v>
      </c>
      <c r="I46" s="643" t="s">
        <v>416</v>
      </c>
      <c r="J46" s="645"/>
      <c r="K46" s="644" t="s">
        <v>930</v>
      </c>
      <c r="L46" s="622">
        <v>74100</v>
      </c>
      <c r="M46" s="622">
        <f t="shared" si="0"/>
        <v>2223000</v>
      </c>
      <c r="N46" s="2421"/>
    </row>
    <row r="47" spans="1:14" ht="37">
      <c r="A47" s="639" t="s">
        <v>586</v>
      </c>
      <c r="B47" s="639" t="s">
        <v>531</v>
      </c>
      <c r="C47" s="640" t="s">
        <v>1085</v>
      </c>
      <c r="D47" s="639" t="s">
        <v>510</v>
      </c>
      <c r="E47" s="577">
        <f>VLOOKUP(A47,'25-VPI-I-095'!L:BW,25,0)</f>
        <v>0</v>
      </c>
      <c r="F47" s="641" t="s">
        <v>942</v>
      </c>
      <c r="G47" s="642">
        <v>9</v>
      </c>
      <c r="H47" s="643" t="s">
        <v>416</v>
      </c>
      <c r="I47" s="643" t="s">
        <v>416</v>
      </c>
      <c r="J47" s="645"/>
      <c r="K47" s="644" t="s">
        <v>930</v>
      </c>
      <c r="L47" s="622">
        <v>98540</v>
      </c>
      <c r="M47" s="622">
        <f t="shared" si="0"/>
        <v>886860</v>
      </c>
      <c r="N47" s="2421"/>
    </row>
    <row r="48" spans="1:14" ht="37">
      <c r="A48" s="639" t="s">
        <v>1037</v>
      </c>
      <c r="B48" s="639" t="s">
        <v>564</v>
      </c>
      <c r="C48" s="640" t="s">
        <v>1038</v>
      </c>
      <c r="D48" s="648" t="s">
        <v>1039</v>
      </c>
      <c r="E48" s="577">
        <f>VLOOKUP(A48,'25-VPI-I-095'!L:BW,25,0)</f>
        <v>25</v>
      </c>
      <c r="F48" s="641" t="s">
        <v>942</v>
      </c>
      <c r="G48" s="642">
        <v>21</v>
      </c>
      <c r="H48" s="643" t="s">
        <v>416</v>
      </c>
      <c r="I48" s="643" t="s">
        <v>416</v>
      </c>
      <c r="J48" s="645"/>
      <c r="K48" s="644" t="s">
        <v>930</v>
      </c>
      <c r="L48" s="622">
        <v>64600</v>
      </c>
      <c r="M48" s="622">
        <f t="shared" si="0"/>
        <v>1356600</v>
      </c>
      <c r="N48" s="2421"/>
    </row>
    <row r="49" spans="1:15" ht="37">
      <c r="A49" s="639" t="s">
        <v>1040</v>
      </c>
      <c r="B49" s="639" t="s">
        <v>564</v>
      </c>
      <c r="C49" s="640" t="s">
        <v>1041</v>
      </c>
      <c r="D49" s="648" t="s">
        <v>1039</v>
      </c>
      <c r="E49" s="577">
        <f>VLOOKUP(A49,'25-VPI-I-095'!L:BW,25,0)</f>
        <v>5</v>
      </c>
      <c r="F49" s="641" t="s">
        <v>942</v>
      </c>
      <c r="G49" s="642">
        <v>5</v>
      </c>
      <c r="H49" s="643" t="s">
        <v>416</v>
      </c>
      <c r="I49" s="643" t="s">
        <v>416</v>
      </c>
      <c r="J49" s="645"/>
      <c r="K49" s="644" t="s">
        <v>930</v>
      </c>
      <c r="L49" s="622">
        <v>77520</v>
      </c>
      <c r="M49" s="622">
        <f t="shared" si="0"/>
        <v>387600</v>
      </c>
      <c r="N49" s="2421"/>
    </row>
    <row r="50" spans="1:15" ht="36">
      <c r="A50" s="639" t="s">
        <v>1042</v>
      </c>
      <c r="B50" s="639" t="s">
        <v>519</v>
      </c>
      <c r="C50" s="640" t="s">
        <v>1043</v>
      </c>
      <c r="D50" s="648" t="s">
        <v>1016</v>
      </c>
      <c r="E50" s="577">
        <f>VLOOKUP(A50,'25-VPI-I-095'!L:BW,25,0)</f>
        <v>0</v>
      </c>
      <c r="F50" s="641" t="s">
        <v>942</v>
      </c>
      <c r="G50" s="642">
        <v>51</v>
      </c>
      <c r="H50" s="643" t="s">
        <v>416</v>
      </c>
      <c r="I50" s="643" t="s">
        <v>416</v>
      </c>
      <c r="J50" s="645"/>
      <c r="K50" s="644" t="s">
        <v>930</v>
      </c>
      <c r="L50" s="622">
        <v>26600</v>
      </c>
      <c r="M50" s="622">
        <f t="shared" si="0"/>
        <v>1356600</v>
      </c>
      <c r="N50" s="2421"/>
    </row>
    <row r="51" spans="1:15" ht="37">
      <c r="A51" s="639" t="s">
        <v>1044</v>
      </c>
      <c r="B51" s="639" t="s">
        <v>515</v>
      </c>
      <c r="C51" s="640" t="s">
        <v>1045</v>
      </c>
      <c r="D51" s="639" t="s">
        <v>517</v>
      </c>
      <c r="E51" s="577">
        <f>VLOOKUP(A51,'25-VPI-I-095'!L:BW,25,0)</f>
        <v>50</v>
      </c>
      <c r="F51" s="641" t="s">
        <v>942</v>
      </c>
      <c r="G51" s="642">
        <v>51</v>
      </c>
      <c r="H51" s="643" t="s">
        <v>416</v>
      </c>
      <c r="I51" s="643" t="s">
        <v>416</v>
      </c>
      <c r="J51" s="645"/>
      <c r="K51" s="644" t="s">
        <v>930</v>
      </c>
      <c r="L51" s="622">
        <v>56600</v>
      </c>
      <c r="M51" s="622">
        <f t="shared" si="0"/>
        <v>2886600</v>
      </c>
      <c r="N51" s="2421"/>
    </row>
    <row r="52" spans="1:15" ht="37">
      <c r="A52" s="639" t="s">
        <v>1046</v>
      </c>
      <c r="B52" s="639" t="s">
        <v>564</v>
      </c>
      <c r="C52" s="640" t="s">
        <v>1047</v>
      </c>
      <c r="D52" s="639" t="s">
        <v>517</v>
      </c>
      <c r="E52" s="577">
        <f>VLOOKUP(A52,'25-VPI-I-095'!L:BW,25,0)</f>
        <v>0</v>
      </c>
      <c r="F52" s="641" t="s">
        <v>942</v>
      </c>
      <c r="G52" s="642">
        <v>13</v>
      </c>
      <c r="H52" s="643" t="s">
        <v>416</v>
      </c>
      <c r="I52" s="643" t="s">
        <v>416</v>
      </c>
      <c r="J52" s="645"/>
      <c r="K52" s="644" t="s">
        <v>930</v>
      </c>
      <c r="L52" s="622">
        <v>190000</v>
      </c>
      <c r="M52" s="622">
        <f t="shared" si="0"/>
        <v>2470000</v>
      </c>
      <c r="N52" s="2421"/>
    </row>
    <row r="53" spans="1:15" ht="37">
      <c r="A53" s="639" t="s">
        <v>1048</v>
      </c>
      <c r="B53" s="639" t="s">
        <v>564</v>
      </c>
      <c r="C53" s="640" t="s">
        <v>1049</v>
      </c>
      <c r="D53" s="639" t="s">
        <v>517</v>
      </c>
      <c r="E53" s="577">
        <f>VLOOKUP(A53,'25-VPI-I-095'!L:BW,25,0)</f>
        <v>0</v>
      </c>
      <c r="F53" s="641" t="s">
        <v>942</v>
      </c>
      <c r="G53" s="642">
        <v>13</v>
      </c>
      <c r="H53" s="643" t="s">
        <v>416</v>
      </c>
      <c r="I53" s="643" t="s">
        <v>416</v>
      </c>
      <c r="J53" s="645"/>
      <c r="K53" s="644" t="s">
        <v>930</v>
      </c>
      <c r="L53" s="622">
        <v>197600</v>
      </c>
      <c r="M53" s="622">
        <f t="shared" si="0"/>
        <v>2568800</v>
      </c>
      <c r="N53" s="2421"/>
    </row>
    <row r="54" spans="1:15" ht="37">
      <c r="A54" s="639" t="s">
        <v>1050</v>
      </c>
      <c r="B54" s="639" t="s">
        <v>531</v>
      </c>
      <c r="C54" s="640" t="s">
        <v>1051</v>
      </c>
      <c r="D54" s="639" t="s">
        <v>510</v>
      </c>
      <c r="E54" s="577">
        <f>VLOOKUP(A54,'25-VPI-I-095'!L:BW,25,0)</f>
        <v>0</v>
      </c>
      <c r="F54" s="641" t="s">
        <v>942</v>
      </c>
      <c r="G54" s="642">
        <v>520</v>
      </c>
      <c r="H54" s="643" t="s">
        <v>416</v>
      </c>
      <c r="I54" s="643" t="s">
        <v>416</v>
      </c>
      <c r="J54" s="645"/>
      <c r="K54" s="644" t="s">
        <v>930</v>
      </c>
      <c r="L54" s="622">
        <v>11400</v>
      </c>
      <c r="M54" s="622">
        <f t="shared" si="0"/>
        <v>5928000</v>
      </c>
      <c r="N54" s="2421"/>
    </row>
    <row r="55" spans="1:15" ht="37">
      <c r="A55" s="639" t="s">
        <v>1052</v>
      </c>
      <c r="B55" s="639" t="s">
        <v>531</v>
      </c>
      <c r="C55" s="640" t="s">
        <v>1053</v>
      </c>
      <c r="D55" s="639" t="s">
        <v>510</v>
      </c>
      <c r="E55" s="577">
        <f>VLOOKUP(A55,'25-VPI-I-095'!L:BW,25,0)</f>
        <v>0</v>
      </c>
      <c r="F55" s="641" t="s">
        <v>942</v>
      </c>
      <c r="G55" s="642">
        <v>240</v>
      </c>
      <c r="H55" s="643" t="s">
        <v>416</v>
      </c>
      <c r="I55" s="643" t="s">
        <v>416</v>
      </c>
      <c r="J55" s="645"/>
      <c r="K55" s="644" t="s">
        <v>930</v>
      </c>
      <c r="L55" s="622">
        <v>28880</v>
      </c>
      <c r="M55" s="622">
        <f t="shared" si="0"/>
        <v>6931200</v>
      </c>
      <c r="N55" s="2421"/>
    </row>
    <row r="56" spans="1:15" ht="37">
      <c r="A56" s="639" t="s">
        <v>1054</v>
      </c>
      <c r="B56" s="639" t="s">
        <v>531</v>
      </c>
      <c r="C56" s="640" t="s">
        <v>1055</v>
      </c>
      <c r="D56" s="639" t="s">
        <v>510</v>
      </c>
      <c r="E56" s="577">
        <f>VLOOKUP(A56,'25-VPI-I-095'!L:BW,25,0)</f>
        <v>0</v>
      </c>
      <c r="F56" s="641" t="s">
        <v>942</v>
      </c>
      <c r="G56" s="642">
        <v>80</v>
      </c>
      <c r="H56" s="643" t="s">
        <v>416</v>
      </c>
      <c r="I56" s="643" t="s">
        <v>416</v>
      </c>
      <c r="J56" s="645"/>
      <c r="K56" s="644" t="s">
        <v>930</v>
      </c>
      <c r="L56" s="622">
        <v>33590</v>
      </c>
      <c r="M56" s="622">
        <f t="shared" si="0"/>
        <v>2687200</v>
      </c>
      <c r="N56" s="2421"/>
    </row>
    <row r="57" spans="1:15" ht="37">
      <c r="A57" s="639" t="s">
        <v>1056</v>
      </c>
      <c r="B57" s="639" t="s">
        <v>531</v>
      </c>
      <c r="C57" s="640" t="s">
        <v>1057</v>
      </c>
      <c r="D57" s="639" t="s">
        <v>510</v>
      </c>
      <c r="E57" s="577">
        <f>VLOOKUP(A57,'25-VPI-I-095'!L:BW,25,0)</f>
        <v>0</v>
      </c>
      <c r="F57" s="641" t="s">
        <v>942</v>
      </c>
      <c r="G57" s="642">
        <v>38</v>
      </c>
      <c r="H57" s="643" t="s">
        <v>416</v>
      </c>
      <c r="I57" s="643" t="s">
        <v>416</v>
      </c>
      <c r="J57" s="645"/>
      <c r="K57" s="644" t="s">
        <v>930</v>
      </c>
      <c r="L57" s="622">
        <v>33820</v>
      </c>
      <c r="M57" s="622">
        <f t="shared" si="0"/>
        <v>1285160</v>
      </c>
      <c r="N57" s="2421"/>
    </row>
    <row r="58" spans="1:15" ht="14.5" customHeight="1">
      <c r="A58" s="2423" t="s">
        <v>140</v>
      </c>
      <c r="B58" s="2424"/>
      <c r="C58" s="649"/>
      <c r="D58" s="649"/>
      <c r="E58" s="577" t="e">
        <f>VLOOKUP(A58,'25-VPI-I-095'!L:BW,25,0)</f>
        <v>#N/A</v>
      </c>
      <c r="F58" s="641"/>
      <c r="G58" s="642"/>
      <c r="H58" s="643"/>
      <c r="I58" s="643"/>
      <c r="J58" s="645"/>
      <c r="K58" s="644"/>
      <c r="L58" s="622"/>
      <c r="M58" s="622"/>
      <c r="N58" s="2421"/>
      <c r="O58" s="646">
        <f>SUM(M59:M64)</f>
        <v>99973200</v>
      </c>
    </row>
    <row r="59" spans="1:15" ht="37">
      <c r="A59" s="639" t="s">
        <v>614</v>
      </c>
      <c r="B59" s="623" t="s">
        <v>615</v>
      </c>
      <c r="C59" s="649" t="s">
        <v>61</v>
      </c>
      <c r="D59" s="649" t="s">
        <v>616</v>
      </c>
      <c r="E59" s="577">
        <f>VLOOKUP(A59,'25-VPI-I-095'!L:BW,25,0)</f>
        <v>96</v>
      </c>
      <c r="F59" s="641" t="s">
        <v>942</v>
      </c>
      <c r="G59" s="642">
        <v>296</v>
      </c>
      <c r="H59" s="643" t="s">
        <v>416</v>
      </c>
      <c r="I59" s="643" t="s">
        <v>416</v>
      </c>
      <c r="J59" s="624"/>
      <c r="K59" s="644" t="s">
        <v>930</v>
      </c>
      <c r="L59" s="622">
        <v>100000</v>
      </c>
      <c r="M59" s="622">
        <f t="shared" si="0"/>
        <v>29600000</v>
      </c>
      <c r="N59" s="2421"/>
    </row>
    <row r="60" spans="1:15" ht="37">
      <c r="A60" s="639" t="s">
        <v>617</v>
      </c>
      <c r="B60" s="623" t="s">
        <v>618</v>
      </c>
      <c r="C60" s="649" t="s">
        <v>62</v>
      </c>
      <c r="D60" s="649" t="s">
        <v>616</v>
      </c>
      <c r="E60" s="577">
        <f>VLOOKUP(A60,'25-VPI-I-095'!L:BW,25,0)</f>
        <v>96</v>
      </c>
      <c r="F60" s="641" t="s">
        <v>942</v>
      </c>
      <c r="G60" s="642">
        <v>296</v>
      </c>
      <c r="H60" s="643" t="s">
        <v>416</v>
      </c>
      <c r="I60" s="643" t="s">
        <v>416</v>
      </c>
      <c r="J60" s="624"/>
      <c r="K60" s="644" t="s">
        <v>930</v>
      </c>
      <c r="L60" s="622">
        <v>5000</v>
      </c>
      <c r="M60" s="622">
        <f t="shared" si="0"/>
        <v>1480000</v>
      </c>
      <c r="N60" s="2421"/>
    </row>
    <row r="61" spans="1:15" ht="37">
      <c r="A61" s="639" t="s">
        <v>619</v>
      </c>
      <c r="B61" s="623" t="s">
        <v>620</v>
      </c>
      <c r="C61" s="649" t="s">
        <v>621</v>
      </c>
      <c r="D61" s="649" t="s">
        <v>41</v>
      </c>
      <c r="E61" s="577">
        <f>VLOOKUP(A61,'25-VPI-I-095'!L:BW,25,0)</f>
        <v>12</v>
      </c>
      <c r="F61" s="641" t="s">
        <v>942</v>
      </c>
      <c r="G61" s="642">
        <v>36</v>
      </c>
      <c r="H61" s="643" t="s">
        <v>416</v>
      </c>
      <c r="I61" s="643" t="s">
        <v>416</v>
      </c>
      <c r="J61" s="624"/>
      <c r="K61" s="644" t="s">
        <v>930</v>
      </c>
      <c r="L61" s="622">
        <v>250000</v>
      </c>
      <c r="M61" s="622">
        <f t="shared" si="0"/>
        <v>9000000</v>
      </c>
      <c r="N61" s="2421"/>
    </row>
    <row r="62" spans="1:15" ht="74">
      <c r="A62" s="639" t="s">
        <v>622</v>
      </c>
      <c r="B62" s="623" t="s">
        <v>620</v>
      </c>
      <c r="C62" s="649" t="s">
        <v>623</v>
      </c>
      <c r="D62" s="649" t="s">
        <v>41</v>
      </c>
      <c r="E62" s="577">
        <f>VLOOKUP(A62,'25-VPI-I-095'!L:BW,25,0)</f>
        <v>96</v>
      </c>
      <c r="F62" s="641" t="s">
        <v>942</v>
      </c>
      <c r="G62" s="642">
        <v>296</v>
      </c>
      <c r="H62" s="643" t="s">
        <v>416</v>
      </c>
      <c r="I62" s="643" t="s">
        <v>416</v>
      </c>
      <c r="J62" s="624"/>
      <c r="K62" s="644" t="s">
        <v>930</v>
      </c>
      <c r="L62" s="622">
        <v>160000</v>
      </c>
      <c r="M62" s="622">
        <f t="shared" si="0"/>
        <v>47360000</v>
      </c>
      <c r="N62" s="2421"/>
    </row>
    <row r="63" spans="1:15" ht="18.5">
      <c r="A63" s="639" t="s">
        <v>624</v>
      </c>
      <c r="B63" s="623" t="s">
        <v>625</v>
      </c>
      <c r="C63" s="649" t="s">
        <v>1086</v>
      </c>
      <c r="D63" s="649" t="s">
        <v>626</v>
      </c>
      <c r="E63" s="577">
        <f>VLOOKUP(A63,'25-VPI-I-095'!L:BW,25,0)</f>
        <v>96</v>
      </c>
      <c r="F63" s="641" t="s">
        <v>942</v>
      </c>
      <c r="G63" s="642">
        <v>296</v>
      </c>
      <c r="H63" s="643" t="s">
        <v>416</v>
      </c>
      <c r="I63" s="643" t="s">
        <v>416</v>
      </c>
      <c r="J63" s="624"/>
      <c r="K63" s="644" t="s">
        <v>930</v>
      </c>
      <c r="L63" s="622">
        <v>600</v>
      </c>
      <c r="M63" s="622">
        <f t="shared" si="0"/>
        <v>177600</v>
      </c>
      <c r="N63" s="2421"/>
    </row>
    <row r="64" spans="1:15" ht="18.5">
      <c r="A64" s="639" t="s">
        <v>631</v>
      </c>
      <c r="B64" s="623" t="s">
        <v>632</v>
      </c>
      <c r="C64" s="649" t="s">
        <v>633</v>
      </c>
      <c r="D64" s="649" t="s">
        <v>634</v>
      </c>
      <c r="E64" s="577">
        <f>VLOOKUP(A64,'25-VPI-I-095'!L:BW,25,0)</f>
        <v>100</v>
      </c>
      <c r="F64" s="641" t="s">
        <v>942</v>
      </c>
      <c r="G64" s="642">
        <v>782</v>
      </c>
      <c r="H64" s="643" t="s">
        <v>416</v>
      </c>
      <c r="I64" s="643" t="s">
        <v>416</v>
      </c>
      <c r="J64" s="624"/>
      <c r="K64" s="644" t="s">
        <v>930</v>
      </c>
      <c r="L64" s="622">
        <v>15800</v>
      </c>
      <c r="M64" s="622">
        <f t="shared" si="0"/>
        <v>12355600</v>
      </c>
      <c r="N64" s="2422"/>
    </row>
    <row r="65" spans="1:14" s="652" customFormat="1">
      <c r="A65" s="625"/>
      <c r="B65" s="626" t="s">
        <v>918</v>
      </c>
      <c r="C65" s="627"/>
      <c r="D65" s="625"/>
      <c r="E65" s="625"/>
      <c r="F65" s="625"/>
      <c r="G65" s="628"/>
      <c r="H65" s="625"/>
      <c r="I65" s="650"/>
      <c r="J65" s="650"/>
      <c r="K65" s="650"/>
      <c r="L65" s="651"/>
      <c r="M65" s="651"/>
      <c r="N65" s="650"/>
    </row>
    <row r="66" spans="1:14" ht="15.5" hidden="1" customHeight="1">
      <c r="A66" s="617" t="s">
        <v>919</v>
      </c>
      <c r="B66" s="626" t="s">
        <v>1103</v>
      </c>
      <c r="C66" s="627"/>
      <c r="D66" s="627"/>
      <c r="E66" s="627"/>
      <c r="F66" s="627"/>
      <c r="G66" s="629"/>
      <c r="H66" s="627"/>
      <c r="I66" s="650"/>
      <c r="J66" s="650"/>
      <c r="K66" s="650"/>
      <c r="L66" s="653"/>
      <c r="M66" s="653"/>
      <c r="N66" s="650"/>
    </row>
    <row r="67" spans="1:14" ht="15.5" hidden="1" customHeight="1">
      <c r="A67" s="625">
        <v>1</v>
      </c>
      <c r="B67" s="626" t="s">
        <v>921</v>
      </c>
      <c r="C67" s="625" t="s">
        <v>669</v>
      </c>
      <c r="D67" s="625"/>
      <c r="E67" s="625"/>
      <c r="F67" s="625"/>
      <c r="G67" s="628"/>
      <c r="H67" s="625"/>
      <c r="I67" s="650"/>
      <c r="J67" s="650"/>
      <c r="K67" s="650"/>
      <c r="L67" s="653"/>
      <c r="M67" s="653"/>
      <c r="N67" s="650"/>
    </row>
    <row r="68" spans="1:14" ht="15.5" hidden="1" customHeight="1">
      <c r="A68" s="625">
        <v>2</v>
      </c>
      <c r="B68" s="626" t="s">
        <v>921</v>
      </c>
      <c r="C68" s="627"/>
      <c r="D68" s="627"/>
      <c r="E68" s="627"/>
      <c r="F68" s="627"/>
      <c r="G68" s="629"/>
      <c r="H68" s="627"/>
      <c r="I68" s="650"/>
      <c r="J68" s="650"/>
      <c r="K68" s="650"/>
      <c r="L68" s="653"/>
      <c r="M68" s="653"/>
      <c r="N68" s="650"/>
    </row>
    <row r="69" spans="1:14" ht="15.5" hidden="1" customHeight="1">
      <c r="A69" s="617" t="s">
        <v>922</v>
      </c>
      <c r="B69" s="626" t="s">
        <v>1104</v>
      </c>
      <c r="C69" s="617" t="s">
        <v>924</v>
      </c>
      <c r="D69" s="617" t="s">
        <v>925</v>
      </c>
      <c r="E69" s="617"/>
      <c r="F69" s="617"/>
      <c r="G69" s="630"/>
      <c r="H69" s="617"/>
      <c r="I69" s="650"/>
      <c r="J69" s="650"/>
      <c r="K69" s="650"/>
      <c r="L69" s="653"/>
      <c r="M69" s="653"/>
      <c r="N69" s="650"/>
    </row>
    <row r="70" spans="1:14" ht="15.5" hidden="1" customHeight="1">
      <c r="A70" s="625">
        <v>1</v>
      </c>
      <c r="B70" s="626" t="s">
        <v>926</v>
      </c>
      <c r="C70" s="627"/>
      <c r="D70" s="625"/>
      <c r="E70" s="625"/>
      <c r="F70" s="625"/>
      <c r="G70" s="628"/>
      <c r="H70" s="625"/>
      <c r="I70" s="650"/>
      <c r="J70" s="650"/>
      <c r="K70" s="650"/>
      <c r="L70" s="653"/>
      <c r="M70" s="653"/>
      <c r="N70" s="650"/>
    </row>
    <row r="71" spans="1:14" ht="15.5" hidden="1" customHeight="1">
      <c r="A71" s="625"/>
      <c r="B71" s="626"/>
      <c r="C71" s="627"/>
      <c r="D71" s="627"/>
      <c r="E71" s="627"/>
      <c r="F71" s="627"/>
      <c r="G71" s="629"/>
      <c r="H71" s="627"/>
      <c r="I71" s="650"/>
      <c r="J71" s="650"/>
      <c r="K71" s="650"/>
      <c r="L71" s="653"/>
      <c r="M71" s="653"/>
      <c r="N71" s="650"/>
    </row>
    <row r="72" spans="1:14" hidden="1">
      <c r="A72" s="617" t="s">
        <v>927</v>
      </c>
      <c r="B72" s="626" t="s">
        <v>1105</v>
      </c>
      <c r="C72" s="617"/>
      <c r="D72" s="617"/>
      <c r="E72" s="617"/>
      <c r="F72" s="617"/>
      <c r="G72" s="630"/>
      <c r="H72" s="617"/>
      <c r="I72" s="650"/>
      <c r="J72" s="650"/>
      <c r="K72" s="650"/>
      <c r="L72" s="653"/>
      <c r="M72" s="653"/>
      <c r="N72" s="650"/>
    </row>
    <row r="73" spans="1:14" ht="35" hidden="1">
      <c r="A73" s="625">
        <v>1</v>
      </c>
      <c r="B73" s="626" t="s">
        <v>929</v>
      </c>
      <c r="C73" s="627"/>
      <c r="D73" s="625"/>
      <c r="E73" s="625"/>
      <c r="F73" s="625"/>
      <c r="G73" s="628"/>
      <c r="H73" s="625"/>
      <c r="I73" s="650"/>
      <c r="J73" s="650"/>
      <c r="K73" s="650"/>
      <c r="L73" s="653"/>
      <c r="M73" s="653"/>
      <c r="N73" s="650"/>
    </row>
    <row r="74" spans="1:14" hidden="1">
      <c r="A74" s="625"/>
      <c r="B74" s="626" t="s">
        <v>926</v>
      </c>
      <c r="C74" s="627"/>
      <c r="D74" s="625"/>
      <c r="E74" s="625"/>
      <c r="F74" s="625"/>
      <c r="G74" s="628"/>
      <c r="H74" s="625"/>
      <c r="I74" s="650"/>
      <c r="J74" s="650"/>
      <c r="K74" s="650"/>
      <c r="L74" s="653"/>
      <c r="M74" s="653"/>
      <c r="N74" s="650"/>
    </row>
    <row r="75" spans="1:14" ht="70" hidden="1">
      <c r="A75" s="617" t="s">
        <v>930</v>
      </c>
      <c r="B75" s="626" t="s">
        <v>1106</v>
      </c>
      <c r="C75" s="627"/>
      <c r="D75" s="627"/>
      <c r="E75" s="627"/>
      <c r="F75" s="627"/>
      <c r="G75" s="629"/>
      <c r="H75" s="627"/>
      <c r="I75" s="650"/>
      <c r="J75" s="650"/>
      <c r="K75" s="650"/>
      <c r="L75" s="653"/>
      <c r="M75" s="653"/>
      <c r="N75" s="650"/>
    </row>
    <row r="76" spans="1:14" s="652" customFormat="1">
      <c r="A76" s="625"/>
      <c r="B76" s="626" t="s">
        <v>932</v>
      </c>
      <c r="C76" s="627"/>
      <c r="D76" s="625"/>
      <c r="E76" s="625"/>
      <c r="F76" s="625"/>
      <c r="G76" s="628"/>
      <c r="H76" s="625"/>
      <c r="I76" s="650"/>
      <c r="J76" s="650"/>
      <c r="K76" s="650"/>
      <c r="L76" s="653">
        <v>1</v>
      </c>
      <c r="M76" s="653"/>
      <c r="N76" s="650"/>
    </row>
    <row r="77" spans="1:14">
      <c r="A77" s="2204" t="s">
        <v>1107</v>
      </c>
      <c r="B77" s="2204"/>
      <c r="C77" s="2204"/>
      <c r="D77" s="2204"/>
      <c r="E77" s="2204"/>
      <c r="F77" s="2204"/>
      <c r="G77" s="2204"/>
      <c r="H77" s="2204"/>
      <c r="I77" s="2204"/>
      <c r="J77" s="2204"/>
      <c r="K77" s="2204"/>
      <c r="L77" s="2204"/>
      <c r="M77" s="2204"/>
      <c r="N77" s="2204"/>
    </row>
    <row r="78" spans="1:14" ht="55.25" customHeight="1">
      <c r="A78" s="2214" t="s">
        <v>1101</v>
      </c>
      <c r="B78" s="2214"/>
      <c r="C78" s="2214" t="s">
        <v>1102</v>
      </c>
      <c r="D78" s="2214"/>
      <c r="E78" s="607"/>
      <c r="F78" s="607"/>
      <c r="G78" s="2377" t="s">
        <v>935</v>
      </c>
      <c r="H78" s="2377"/>
      <c r="I78" s="2377"/>
      <c r="J78" s="2377"/>
      <c r="K78" s="2377"/>
      <c r="L78" s="2377"/>
      <c r="M78" s="607"/>
    </row>
    <row r="79" spans="1:14" ht="14.4" customHeight="1">
      <c r="B79" s="631"/>
      <c r="C79" s="631"/>
      <c r="D79" s="631"/>
      <c r="E79" s="631"/>
      <c r="F79" s="631"/>
      <c r="G79" s="2418" t="s">
        <v>947</v>
      </c>
      <c r="H79" s="2418"/>
      <c r="I79" s="2419" t="s">
        <v>948</v>
      </c>
      <c r="J79" s="2419"/>
      <c r="K79" s="2418" t="s">
        <v>936</v>
      </c>
      <c r="L79" s="2418"/>
    </row>
  </sheetData>
  <mergeCells count="27">
    <mergeCell ref="A9:A10"/>
    <mergeCell ref="B9:B10"/>
    <mergeCell ref="C9:C10"/>
    <mergeCell ref="D9:D10"/>
    <mergeCell ref="A1:L1"/>
    <mergeCell ref="B5:K6"/>
    <mergeCell ref="C8:G8"/>
    <mergeCell ref="H8:J8"/>
    <mergeCell ref="K8:M8"/>
    <mergeCell ref="E9:E10"/>
    <mergeCell ref="F9:F10"/>
    <mergeCell ref="G9:G10"/>
    <mergeCell ref="H9:H10"/>
    <mergeCell ref="I9:I10"/>
    <mergeCell ref="A12:B12"/>
    <mergeCell ref="A58:B58"/>
    <mergeCell ref="A77:N77"/>
    <mergeCell ref="A78:B78"/>
    <mergeCell ref="C78:D78"/>
    <mergeCell ref="G78:L78"/>
    <mergeCell ref="G79:H79"/>
    <mergeCell ref="I79:J79"/>
    <mergeCell ref="K79:L79"/>
    <mergeCell ref="K9:M9"/>
    <mergeCell ref="N11:N64"/>
    <mergeCell ref="J9:J10"/>
    <mergeCell ref="N8:N10"/>
  </mergeCells>
  <pageMargins left="0.17" right="0.17" top="0.3" bottom="0.17" header="0.17" footer="0.17"/>
  <pageSetup paperSize="9" scale="55" orientation="landscape" r:id="rId1"/>
  <headerFooter>
    <oddFooter>Page &amp;P of &amp;N</oddFooter>
  </headerFooter>
  <drawing r:id="rId2"/>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FA9C1-5FBB-41BF-9809-339224C01A98}">
  <sheetPr>
    <pageSetUpPr fitToPage="1"/>
  </sheetPr>
  <dimension ref="A1:T28"/>
  <sheetViews>
    <sheetView view="pageBreakPreview" topLeftCell="A7" zoomScale="55" zoomScaleNormal="70" zoomScaleSheetLayoutView="55" workbookViewId="0">
      <selection activeCell="E12" sqref="E12"/>
    </sheetView>
  </sheetViews>
  <sheetFormatPr defaultColWidth="18.5" defaultRowHeight="13"/>
  <cols>
    <col min="1" max="1" width="18.5" style="516"/>
    <col min="2" max="2" width="33.19921875" style="504" customWidth="1"/>
    <col min="3" max="3" width="30.5" style="504" customWidth="1"/>
    <col min="4" max="4" width="13.59765625" style="504" customWidth="1"/>
    <col min="5" max="5" width="11.3984375" style="504" customWidth="1"/>
    <col min="6" max="6" width="14.69921875" style="504" customWidth="1"/>
    <col min="7" max="7" width="13.3984375" style="504" customWidth="1"/>
    <col min="8" max="8" width="14" style="504" customWidth="1"/>
    <col min="9" max="9" width="19.59765625" style="504" customWidth="1"/>
    <col min="10" max="10" width="18.5" style="504"/>
    <col min="11" max="11" width="9.59765625" style="504" customWidth="1"/>
    <col min="12" max="12" width="14.796875" style="516" customWidth="1"/>
    <col min="13" max="13" width="22.5" style="504" customWidth="1"/>
    <col min="14" max="14" width="12.5" style="504" customWidth="1"/>
    <col min="15" max="15" width="13" style="504" customWidth="1"/>
    <col min="16" max="16" width="11.796875" style="504" customWidth="1"/>
    <col min="17" max="17" width="11" style="504" customWidth="1"/>
    <col min="18" max="18" width="15.09765625" style="504" customWidth="1"/>
    <col min="19" max="19" width="12.296875" style="504" customWidth="1"/>
    <col min="20" max="16384" width="18.5" style="504"/>
  </cols>
  <sheetData>
    <row r="1" spans="1:20" ht="51.65" customHeight="1">
      <c r="A1" s="2202" t="s">
        <v>910</v>
      </c>
      <c r="B1" s="2202"/>
      <c r="C1" s="2202"/>
      <c r="D1" s="2202"/>
      <c r="E1" s="2202"/>
      <c r="F1" s="2202"/>
      <c r="G1" s="2202"/>
      <c r="H1" s="2202"/>
      <c r="I1" s="2202"/>
      <c r="J1" s="2202"/>
      <c r="K1" s="2202"/>
      <c r="L1" s="2202"/>
      <c r="M1" s="503"/>
      <c r="N1" s="503"/>
      <c r="O1" s="503"/>
      <c r="P1" s="503"/>
      <c r="Q1" s="503"/>
      <c r="R1" s="503"/>
      <c r="S1" s="503"/>
    </row>
    <row r="3" spans="1:20" ht="26" customHeight="1">
      <c r="A3" s="505" t="s">
        <v>911</v>
      </c>
      <c r="B3" s="670" t="s">
        <v>937</v>
      </c>
      <c r="C3" s="507"/>
      <c r="D3" s="507"/>
      <c r="E3" s="507"/>
      <c r="F3" s="507"/>
      <c r="G3" s="507"/>
      <c r="H3" s="508"/>
      <c r="I3" s="508"/>
      <c r="J3" s="508"/>
      <c r="K3" s="508"/>
      <c r="L3" s="581"/>
      <c r="M3" s="508"/>
      <c r="N3" s="508"/>
      <c r="O3" s="508"/>
      <c r="P3" s="508"/>
      <c r="Q3" s="508"/>
      <c r="R3" s="508"/>
      <c r="S3" s="508"/>
      <c r="T3" s="509"/>
    </row>
    <row r="4" spans="1:20" ht="15" customHeight="1">
      <c r="A4" s="510" t="s">
        <v>912</v>
      </c>
      <c r="B4" s="511"/>
      <c r="C4" s="512"/>
      <c r="D4" s="512"/>
      <c r="E4" s="512"/>
      <c r="F4" s="512"/>
      <c r="G4" s="512"/>
      <c r="H4" s="513"/>
      <c r="I4" s="513"/>
      <c r="J4" s="513"/>
      <c r="K4" s="513"/>
      <c r="L4" s="582"/>
      <c r="M4" s="513"/>
      <c r="N4" s="513"/>
      <c r="O4" s="513"/>
      <c r="P4" s="513"/>
      <c r="Q4" s="513"/>
      <c r="R4" s="513"/>
      <c r="S4" s="513"/>
      <c r="T4" s="514"/>
    </row>
    <row r="5" spans="1:20" ht="15" customHeight="1">
      <c r="A5" s="505" t="s">
        <v>913</v>
      </c>
      <c r="B5" s="2203" t="s">
        <v>1265</v>
      </c>
      <c r="C5" s="2204"/>
      <c r="D5" s="2204"/>
      <c r="E5" s="2204"/>
      <c r="F5" s="2204"/>
      <c r="G5" s="2204"/>
      <c r="H5" s="2204"/>
      <c r="I5" s="2204"/>
      <c r="J5" s="2204"/>
      <c r="K5" s="2204"/>
      <c r="L5" s="581"/>
      <c r="T5" s="515"/>
    </row>
    <row r="6" spans="1:20" ht="15" customHeight="1">
      <c r="A6" s="510" t="s">
        <v>914</v>
      </c>
      <c r="B6" s="2205"/>
      <c r="C6" s="2206"/>
      <c r="D6" s="2206"/>
      <c r="E6" s="2206"/>
      <c r="F6" s="2206"/>
      <c r="G6" s="2206"/>
      <c r="H6" s="2206"/>
      <c r="I6" s="2206"/>
      <c r="J6" s="2206"/>
      <c r="K6" s="2206"/>
      <c r="L6" s="582"/>
      <c r="M6" s="513"/>
      <c r="N6" s="513"/>
      <c r="O6" s="513"/>
      <c r="P6" s="513"/>
      <c r="Q6" s="513"/>
      <c r="R6" s="513"/>
      <c r="S6" s="513"/>
      <c r="T6" s="514"/>
    </row>
    <row r="8" spans="1:20" ht="48" customHeight="1">
      <c r="A8" s="522" t="s">
        <v>823</v>
      </c>
      <c r="B8" s="522" t="s">
        <v>915</v>
      </c>
      <c r="C8" s="2207" t="s">
        <v>916</v>
      </c>
      <c r="D8" s="2207"/>
      <c r="E8" s="2207"/>
      <c r="F8" s="522"/>
      <c r="G8" s="2208" t="s">
        <v>871</v>
      </c>
      <c r="H8" s="2208"/>
      <c r="I8" s="2208"/>
      <c r="J8" s="560" t="s">
        <v>951</v>
      </c>
      <c r="K8" s="2207" t="s">
        <v>1148</v>
      </c>
      <c r="L8" s="2209"/>
      <c r="M8" s="2209"/>
      <c r="N8" s="2207" t="s">
        <v>1148</v>
      </c>
      <c r="O8" s="2209"/>
      <c r="P8" s="2209"/>
      <c r="Q8" s="2207" t="s">
        <v>1148</v>
      </c>
      <c r="R8" s="2209"/>
      <c r="S8" s="2209"/>
      <c r="T8" s="2207" t="s">
        <v>917</v>
      </c>
    </row>
    <row r="9" spans="1:20" ht="23" customHeight="1">
      <c r="A9" s="2210" t="s">
        <v>939</v>
      </c>
      <c r="B9" s="2210" t="s">
        <v>940</v>
      </c>
      <c r="C9" s="2210" t="s">
        <v>12</v>
      </c>
      <c r="D9" s="2210" t="s">
        <v>13</v>
      </c>
      <c r="E9" s="2210" t="s">
        <v>1263</v>
      </c>
      <c r="F9" s="2210" t="s">
        <v>1264</v>
      </c>
      <c r="G9" s="2211" t="s">
        <v>660</v>
      </c>
      <c r="H9" s="2211" t="s">
        <v>661</v>
      </c>
      <c r="I9" s="2211" t="s">
        <v>662</v>
      </c>
      <c r="J9" s="2211" t="s">
        <v>662</v>
      </c>
      <c r="K9" s="2209" t="s">
        <v>1147</v>
      </c>
      <c r="L9" s="2209"/>
      <c r="M9" s="2209"/>
      <c r="N9" s="2209" t="s">
        <v>43</v>
      </c>
      <c r="O9" s="2209"/>
      <c r="P9" s="2209"/>
      <c r="Q9" s="2209" t="s">
        <v>196</v>
      </c>
      <c r="R9" s="2209"/>
      <c r="S9" s="2209"/>
      <c r="T9" s="2207"/>
    </row>
    <row r="10" spans="1:20" ht="73" customHeight="1">
      <c r="A10" s="2210"/>
      <c r="B10" s="2210"/>
      <c r="C10" s="2210"/>
      <c r="D10" s="2210"/>
      <c r="E10" s="2210"/>
      <c r="F10" s="2210"/>
      <c r="G10" s="2211"/>
      <c r="H10" s="2211"/>
      <c r="I10" s="2211"/>
      <c r="J10" s="2211"/>
      <c r="K10" s="551" t="s">
        <v>945</v>
      </c>
      <c r="L10" s="551" t="s">
        <v>1149</v>
      </c>
      <c r="M10" s="551" t="s">
        <v>1100</v>
      </c>
      <c r="N10" s="551" t="s">
        <v>945</v>
      </c>
      <c r="O10" s="551" t="s">
        <v>1149</v>
      </c>
      <c r="P10" s="551" t="s">
        <v>1100</v>
      </c>
      <c r="Q10" s="551" t="s">
        <v>945</v>
      </c>
      <c r="R10" s="551" t="s">
        <v>1149</v>
      </c>
      <c r="S10" s="551" t="s">
        <v>1100</v>
      </c>
      <c r="T10" s="2207"/>
    </row>
    <row r="11" spans="1:20" s="521" customFormat="1" ht="26" customHeight="1">
      <c r="A11" s="550" t="s">
        <v>365</v>
      </c>
      <c r="B11" s="586" t="s">
        <v>132</v>
      </c>
      <c r="C11" s="590"/>
      <c r="D11" s="591"/>
      <c r="E11" s="590"/>
      <c r="F11" s="550"/>
      <c r="G11" s="592" t="s">
        <v>416</v>
      </c>
      <c r="H11" s="592" t="s">
        <v>416</v>
      </c>
      <c r="I11" s="559">
        <f>'DT03 (TM)'!G6</f>
        <v>57151444015.972847</v>
      </c>
      <c r="J11" s="559">
        <f>'Tổng hợp'!J19</f>
        <v>47616213135.280258</v>
      </c>
      <c r="K11" s="587"/>
      <c r="L11" s="587"/>
      <c r="M11" s="587">
        <f>SUM(M12:M20)</f>
        <v>2557532786</v>
      </c>
      <c r="N11" s="587"/>
      <c r="O11" s="588"/>
      <c r="P11" s="587"/>
      <c r="Q11" s="587"/>
      <c r="R11" s="587"/>
      <c r="S11" s="587"/>
      <c r="T11" s="589">
        <f>I11-J11-P11-M11</f>
        <v>6977698094.6925888</v>
      </c>
    </row>
    <row r="12" spans="1:20" s="574" customFormat="1" ht="26" customHeight="1">
      <c r="A12" s="723" t="s">
        <v>172</v>
      </c>
      <c r="B12" s="577" t="str">
        <f>VLOOKUP(A12,'25-VPI-I-095'!L:N,3,0)</f>
        <v>C150X75X6.5X10-12000L</v>
      </c>
      <c r="C12" s="709" t="s">
        <v>1261</v>
      </c>
      <c r="D12" s="673" t="s">
        <v>1146</v>
      </c>
      <c r="E12" s="579">
        <v>120</v>
      </c>
      <c r="F12" s="710">
        <f>VLOOKUP(A12,'25-VPI-I-095'!L6:DF319,89,0)</f>
        <v>0</v>
      </c>
      <c r="G12" s="570" t="s">
        <v>416</v>
      </c>
      <c r="H12" s="570" t="s">
        <v>416</v>
      </c>
      <c r="I12" s="570" t="s">
        <v>416</v>
      </c>
      <c r="J12" s="570" t="s">
        <v>416</v>
      </c>
      <c r="K12" s="571" t="s">
        <v>930</v>
      </c>
      <c r="L12" s="711">
        <v>17090.91</v>
      </c>
      <c r="M12" s="711">
        <v>36916366</v>
      </c>
      <c r="N12" s="571" t="s">
        <v>930</v>
      </c>
      <c r="O12" s="724">
        <f>19250/1.1</f>
        <v>17500</v>
      </c>
      <c r="P12" s="711" t="s">
        <v>1195</v>
      </c>
      <c r="Q12" s="571" t="s">
        <v>972</v>
      </c>
      <c r="R12" s="724" t="e">
        <v>#N/A</v>
      </c>
      <c r="S12" s="711" t="e">
        <f>VLOOKUP(D12,'[164]DA 95'!$B$20:$N$31,13,0)</f>
        <v>#N/A</v>
      </c>
      <c r="T12" s="573" t="s">
        <v>1194</v>
      </c>
    </row>
    <row r="13" spans="1:20" s="574" customFormat="1" ht="26" customHeight="1">
      <c r="A13" s="723" t="s">
        <v>174</v>
      </c>
      <c r="B13" s="577" t="str">
        <f>VLOOKUP(A13,'25-VPI-I-095'!L:N,3,0)</f>
        <v>C200X80X7.5X11-12000L</v>
      </c>
      <c r="C13" s="709" t="s">
        <v>1196</v>
      </c>
      <c r="D13" s="673" t="s">
        <v>1146</v>
      </c>
      <c r="E13" s="579">
        <v>3780</v>
      </c>
      <c r="F13" s="710">
        <f>VLOOKUP(A13,'25-VPI-I-095'!L7:DF320,89,0)</f>
        <v>3240</v>
      </c>
      <c r="G13" s="570" t="s">
        <v>416</v>
      </c>
      <c r="H13" s="570" t="s">
        <v>416</v>
      </c>
      <c r="I13" s="570" t="s">
        <v>416</v>
      </c>
      <c r="J13" s="570" t="s">
        <v>416</v>
      </c>
      <c r="K13" s="571" t="s">
        <v>930</v>
      </c>
      <c r="L13" s="711">
        <v>17090.91</v>
      </c>
      <c r="M13" s="711">
        <v>1589249539</v>
      </c>
      <c r="N13" s="571" t="s">
        <v>930</v>
      </c>
      <c r="O13" s="724">
        <f>19250/1.1</f>
        <v>17500</v>
      </c>
      <c r="P13" s="711" t="s">
        <v>1195</v>
      </c>
      <c r="Q13" s="571" t="s">
        <v>972</v>
      </c>
      <c r="R13" s="724" t="e">
        <v>#N/A</v>
      </c>
      <c r="S13" s="711" t="e">
        <f>VLOOKUP(D13,'[164]DA 95'!$B$20:$N$31,13,0)</f>
        <v>#N/A</v>
      </c>
      <c r="T13" s="573" t="s">
        <v>1194</v>
      </c>
    </row>
    <row r="14" spans="1:20" s="574" customFormat="1" ht="26" customHeight="1">
      <c r="A14" s="723" t="s">
        <v>190</v>
      </c>
      <c r="B14" s="577" t="str">
        <f>VLOOKUP(A14,'25-VPI-I-095'!L:N,3,0)</f>
        <v>L90X90X6-12000L</v>
      </c>
      <c r="C14" s="709" t="s">
        <v>1197</v>
      </c>
      <c r="D14" s="673" t="s">
        <v>1146</v>
      </c>
      <c r="E14" s="579">
        <v>384</v>
      </c>
      <c r="F14" s="710">
        <f>VLOOKUP(A14,'25-VPI-I-095'!L8:DF321,89,0)</f>
        <v>0</v>
      </c>
      <c r="G14" s="570" t="s">
        <v>416</v>
      </c>
      <c r="H14" s="570" t="s">
        <v>416</v>
      </c>
      <c r="I14" s="570" t="s">
        <v>416</v>
      </c>
      <c r="J14" s="570" t="s">
        <v>416</v>
      </c>
      <c r="K14" s="571" t="s">
        <v>930</v>
      </c>
      <c r="L14" s="711">
        <v>13909.09</v>
      </c>
      <c r="M14" s="711">
        <v>44230906</v>
      </c>
      <c r="N14" s="571" t="s">
        <v>972</v>
      </c>
      <c r="O14" s="724" t="s">
        <v>1195</v>
      </c>
      <c r="P14" s="711" t="s">
        <v>1195</v>
      </c>
      <c r="Q14" s="571" t="s">
        <v>930</v>
      </c>
      <c r="R14" s="724">
        <v>14090.90909090909</v>
      </c>
      <c r="S14" s="711" t="s">
        <v>1195</v>
      </c>
      <c r="T14" s="573" t="s">
        <v>1194</v>
      </c>
    </row>
    <row r="15" spans="1:20" s="574" customFormat="1" ht="26" customHeight="1">
      <c r="A15" s="723" t="s">
        <v>205</v>
      </c>
      <c r="B15" s="577" t="str">
        <f>VLOOKUP(A15,'25-VPI-I-095'!L:N,3,0)</f>
        <v>C200X90X8X13.5-12000L</v>
      </c>
      <c r="C15" s="709" t="s">
        <v>1198</v>
      </c>
      <c r="D15" s="673" t="s">
        <v>1146</v>
      </c>
      <c r="E15" s="579">
        <v>168</v>
      </c>
      <c r="F15" s="710">
        <f>VLOOKUP(A15,'25-VPI-I-095'!L12:DF322,89,0)</f>
        <v>0</v>
      </c>
      <c r="G15" s="570" t="s">
        <v>416</v>
      </c>
      <c r="H15" s="570" t="s">
        <v>416</v>
      </c>
      <c r="I15" s="570" t="s">
        <v>416</v>
      </c>
      <c r="J15" s="570" t="s">
        <v>416</v>
      </c>
      <c r="K15" s="571" t="s">
        <v>930</v>
      </c>
      <c r="L15" s="711">
        <v>17090.91</v>
      </c>
      <c r="M15" s="711">
        <v>86992732</v>
      </c>
      <c r="N15" s="571" t="s">
        <v>930</v>
      </c>
      <c r="O15" s="724">
        <v>17500</v>
      </c>
      <c r="P15" s="711" t="s">
        <v>1195</v>
      </c>
      <c r="Q15" s="571" t="s">
        <v>972</v>
      </c>
      <c r="R15" s="724" t="e">
        <v>#N/A</v>
      </c>
      <c r="S15" s="711" t="e">
        <f>VLOOKUP(D15,'[164]DA 95'!$B$20:$N$31,13,0)</f>
        <v>#N/A</v>
      </c>
      <c r="T15" s="573" t="s">
        <v>1194</v>
      </c>
    </row>
    <row r="16" spans="1:20" s="574" customFormat="1" ht="26" customHeight="1">
      <c r="A16" s="723" t="s">
        <v>305</v>
      </c>
      <c r="B16" s="577" t="str">
        <f>VLOOKUP(A16,'25-VPI-I-095'!L:N,3,0)</f>
        <v>L100X100X10-12000L</v>
      </c>
      <c r="C16" s="709" t="s">
        <v>1199</v>
      </c>
      <c r="D16" s="673" t="s">
        <v>1146</v>
      </c>
      <c r="E16" s="579">
        <v>324</v>
      </c>
      <c r="F16" s="710">
        <f>VLOOKUP(A16,'25-VPI-I-095'!L13:DF323,89,0)</f>
        <v>0</v>
      </c>
      <c r="G16" s="570" t="s">
        <v>416</v>
      </c>
      <c r="H16" s="570" t="s">
        <v>416</v>
      </c>
      <c r="I16" s="570" t="s">
        <v>416</v>
      </c>
      <c r="J16" s="570" t="s">
        <v>416</v>
      </c>
      <c r="K16" s="571" t="s">
        <v>930</v>
      </c>
      <c r="L16" s="711">
        <v>13909.09</v>
      </c>
      <c r="M16" s="711">
        <v>67153087</v>
      </c>
      <c r="N16" s="571" t="s">
        <v>972</v>
      </c>
      <c r="O16" s="724" t="s">
        <v>1195</v>
      </c>
      <c r="P16" s="711" t="s">
        <v>1195</v>
      </c>
      <c r="Q16" s="571" t="s">
        <v>930</v>
      </c>
      <c r="R16" s="724">
        <v>14090.90909090909</v>
      </c>
      <c r="S16" s="711" t="s">
        <v>1195</v>
      </c>
      <c r="T16" s="573" t="s">
        <v>1194</v>
      </c>
    </row>
    <row r="17" spans="1:20" s="574" customFormat="1" ht="26" customHeight="1">
      <c r="A17" s="723" t="s">
        <v>322</v>
      </c>
      <c r="B17" s="577" t="str">
        <f>VLOOKUP(A17,'25-VPI-I-095'!L:N,3,0)</f>
        <v>L75x75x6-12000L</v>
      </c>
      <c r="C17" s="709" t="s">
        <v>1200</v>
      </c>
      <c r="D17" s="673" t="s">
        <v>1146</v>
      </c>
      <c r="E17" s="579">
        <v>576</v>
      </c>
      <c r="F17" s="710">
        <f>VLOOKUP(A17,'25-VPI-I-095'!L14:DF324,89,0)</f>
        <v>0</v>
      </c>
      <c r="G17" s="570" t="s">
        <v>416</v>
      </c>
      <c r="H17" s="570" t="s">
        <v>416</v>
      </c>
      <c r="I17" s="570" t="s">
        <v>416</v>
      </c>
      <c r="J17" s="570" t="s">
        <v>416</v>
      </c>
      <c r="K17" s="571" t="s">
        <v>930</v>
      </c>
      <c r="L17" s="711">
        <v>13909.09</v>
      </c>
      <c r="M17" s="711">
        <v>54885269</v>
      </c>
      <c r="N17" s="571" t="s">
        <v>972</v>
      </c>
      <c r="O17" s="724" t="s">
        <v>1195</v>
      </c>
      <c r="P17" s="711" t="s">
        <v>1195</v>
      </c>
      <c r="Q17" s="571" t="s">
        <v>972</v>
      </c>
      <c r="R17" s="724" t="e">
        <v>#N/A</v>
      </c>
      <c r="S17" s="711" t="e">
        <f>VLOOKUP(D17,'[164]DA 95'!$B$20:$N$31,13,0)</f>
        <v>#N/A</v>
      </c>
      <c r="T17" s="573" t="s">
        <v>1194</v>
      </c>
    </row>
    <row r="18" spans="1:20" s="574" customFormat="1" ht="26" customHeight="1">
      <c r="A18" s="723" t="s">
        <v>324</v>
      </c>
      <c r="B18" s="577" t="str">
        <f>VLOOKUP(A18,'25-VPI-I-095'!L:N,3,0)</f>
        <v>L90x90x10-12000L</v>
      </c>
      <c r="C18" s="709" t="s">
        <v>1201</v>
      </c>
      <c r="D18" s="673" t="s">
        <v>1146</v>
      </c>
      <c r="E18" s="579">
        <v>456</v>
      </c>
      <c r="F18" s="710">
        <f>VLOOKUP(A18,'25-VPI-I-095'!L15:DF325,89,0)</f>
        <v>0</v>
      </c>
      <c r="G18" s="570" t="s">
        <v>416</v>
      </c>
      <c r="H18" s="570" t="s">
        <v>416</v>
      </c>
      <c r="I18" s="570" t="s">
        <v>416</v>
      </c>
      <c r="J18" s="570" t="s">
        <v>416</v>
      </c>
      <c r="K18" s="571" t="s">
        <v>930</v>
      </c>
      <c r="L18" s="711">
        <v>15000</v>
      </c>
      <c r="M18" s="711">
        <v>90975000</v>
      </c>
      <c r="N18" s="571" t="s">
        <v>972</v>
      </c>
      <c r="O18" s="724" t="s">
        <v>1195</v>
      </c>
      <c r="P18" s="711" t="s">
        <v>1195</v>
      </c>
      <c r="Q18" s="571" t="s">
        <v>930</v>
      </c>
      <c r="R18" s="724">
        <v>14090.90909090909</v>
      </c>
      <c r="S18" s="711" t="s">
        <v>1195</v>
      </c>
      <c r="T18" s="573" t="s">
        <v>1194</v>
      </c>
    </row>
    <row r="19" spans="1:20" s="574" customFormat="1" ht="26" customHeight="1">
      <c r="A19" s="723" t="s">
        <v>331</v>
      </c>
      <c r="B19" s="577" t="str">
        <f>VLOOKUP(A19,'25-VPI-I-095'!L:N,3,0)</f>
        <v>C300X90X9X13-12000L</v>
      </c>
      <c r="C19" s="709" t="s">
        <v>1262</v>
      </c>
      <c r="D19" s="673" t="s">
        <v>1146</v>
      </c>
      <c r="E19" s="579">
        <v>252</v>
      </c>
      <c r="F19" s="710">
        <f>VLOOKUP(A19,'25-VPI-I-095'!L16:DF326,89,0)</f>
        <v>0</v>
      </c>
      <c r="G19" s="570" t="s">
        <v>416</v>
      </c>
      <c r="H19" s="570" t="s">
        <v>416</v>
      </c>
      <c r="I19" s="570" t="s">
        <v>416</v>
      </c>
      <c r="J19" s="570" t="s">
        <v>416</v>
      </c>
      <c r="K19" s="571" t="s">
        <v>930</v>
      </c>
      <c r="L19" s="711">
        <v>17545.45</v>
      </c>
      <c r="M19" s="711">
        <v>168453865</v>
      </c>
      <c r="N19" s="571" t="s">
        <v>930</v>
      </c>
      <c r="O19" s="724">
        <v>17772.73</v>
      </c>
      <c r="P19" s="711" t="s">
        <v>1195</v>
      </c>
      <c r="Q19" s="571" t="s">
        <v>972</v>
      </c>
      <c r="R19" s="724" t="e">
        <v>#N/A</v>
      </c>
      <c r="S19" s="711" t="e">
        <f>VLOOKUP(D19,'[164]DA 95'!$B$20:$N$31,13,0)</f>
        <v>#N/A</v>
      </c>
      <c r="T19" s="573" t="s">
        <v>1194</v>
      </c>
    </row>
    <row r="20" spans="1:20" s="574" customFormat="1" ht="26" customHeight="1">
      <c r="A20" s="723" t="s">
        <v>978</v>
      </c>
      <c r="B20" s="577" t="str">
        <f>VLOOKUP(A20,'25-VPI-I-095'!L:N,3,0)</f>
        <v>C250X90X9X13-12000L</v>
      </c>
      <c r="C20" s="709" t="s">
        <v>1202</v>
      </c>
      <c r="D20" s="673" t="s">
        <v>1146</v>
      </c>
      <c r="E20" s="579">
        <v>708</v>
      </c>
      <c r="F20" s="710">
        <f>VLOOKUP(A20,'25-VPI-I-095'!L17:DF327,89,0)</f>
        <v>0</v>
      </c>
      <c r="G20" s="570" t="s">
        <v>416</v>
      </c>
      <c r="H20" s="570" t="s">
        <v>416</v>
      </c>
      <c r="I20" s="570" t="s">
        <v>416</v>
      </c>
      <c r="J20" s="570" t="s">
        <v>416</v>
      </c>
      <c r="K20" s="571" t="s">
        <v>930</v>
      </c>
      <c r="L20" s="711">
        <v>17090.91</v>
      </c>
      <c r="M20" s="711">
        <v>418676022</v>
      </c>
      <c r="N20" s="571" t="s">
        <v>930</v>
      </c>
      <c r="O20" s="724">
        <v>17500</v>
      </c>
      <c r="P20" s="711" t="s">
        <v>1195</v>
      </c>
      <c r="Q20" s="571" t="s">
        <v>972</v>
      </c>
      <c r="R20" s="724" t="e">
        <v>#N/A</v>
      </c>
      <c r="S20" s="711" t="e">
        <f>VLOOKUP(D20,'[164]DA 95'!$B$20:$N$31,13,0)</f>
        <v>#N/A</v>
      </c>
      <c r="T20" s="573" t="s">
        <v>1194</v>
      </c>
    </row>
    <row r="21" spans="1:20" s="517" customFormat="1" ht="33" customHeight="1">
      <c r="A21" s="525"/>
      <c r="B21" s="526" t="s">
        <v>932</v>
      </c>
      <c r="C21" s="527"/>
      <c r="D21" s="525"/>
      <c r="E21" s="525"/>
      <c r="F21" s="525"/>
      <c r="G21" s="525"/>
      <c r="H21" s="524"/>
      <c r="I21" s="524"/>
      <c r="J21" s="524"/>
      <c r="K21" s="524"/>
      <c r="L21" s="585">
        <v>1</v>
      </c>
      <c r="M21" s="538"/>
      <c r="N21" s="538"/>
      <c r="O21" s="538">
        <v>2</v>
      </c>
      <c r="P21" s="538"/>
      <c r="Q21" s="538"/>
      <c r="R21" s="538">
        <v>3</v>
      </c>
      <c r="S21" s="538"/>
      <c r="T21" s="524"/>
    </row>
    <row r="22" spans="1:20" ht="31" customHeight="1">
      <c r="A22" s="2204" t="s">
        <v>1151</v>
      </c>
      <c r="B22" s="2204"/>
      <c r="C22" s="2204"/>
      <c r="D22" s="2204"/>
      <c r="E22" s="2204"/>
      <c r="F22" s="2204"/>
      <c r="G22" s="2204"/>
      <c r="H22" s="2204"/>
      <c r="I22" s="2204"/>
      <c r="J22" s="2204"/>
      <c r="K22" s="2204"/>
      <c r="L22" s="2204"/>
      <c r="M22" s="2204"/>
      <c r="N22" s="2204"/>
      <c r="O22" s="549"/>
    </row>
    <row r="23" spans="1:20" s="598" customFormat="1" ht="55.25" customHeight="1">
      <c r="A23" s="2214" t="s">
        <v>1094</v>
      </c>
      <c r="B23" s="2214"/>
      <c r="E23" s="2214" t="s">
        <v>1102</v>
      </c>
      <c r="F23" s="2214"/>
      <c r="G23" s="2214"/>
      <c r="H23" s="2214"/>
      <c r="M23" s="2215" t="s">
        <v>935</v>
      </c>
      <c r="N23" s="2215"/>
      <c r="O23" s="2215"/>
      <c r="P23" s="2215"/>
      <c r="Q23" s="2215"/>
      <c r="R23" s="2215"/>
      <c r="S23" s="2215"/>
      <c r="T23" s="2215"/>
    </row>
    <row r="24" spans="1:20" s="603" customFormat="1" ht="31.5" customHeight="1">
      <c r="A24" s="600"/>
      <c r="B24" s="601"/>
      <c r="C24" s="601"/>
      <c r="D24" s="602"/>
      <c r="M24" s="2212" t="s">
        <v>947</v>
      </c>
      <c r="N24" s="2212"/>
      <c r="O24" s="2212"/>
      <c r="P24" s="2213" t="s">
        <v>948</v>
      </c>
      <c r="Q24" s="2213"/>
      <c r="R24" s="604"/>
      <c r="S24" s="2212" t="s">
        <v>936</v>
      </c>
      <c r="T24" s="2212"/>
    </row>
    <row r="25" spans="1:20" s="598" customFormat="1" ht="18">
      <c r="A25" s="599"/>
      <c r="L25" s="599"/>
    </row>
    <row r="27" spans="1:20">
      <c r="M27" s="549"/>
    </row>
    <row r="28" spans="1:20">
      <c r="M28" s="549"/>
    </row>
  </sheetData>
  <autoFilter ref="C9:C24" xr:uid="{E34FA9C1-5FBB-41BF-9809-339224C01A98}"/>
  <mergeCells count="28">
    <mergeCell ref="A1:L1"/>
    <mergeCell ref="B5:K6"/>
    <mergeCell ref="C8:E8"/>
    <mergeCell ref="G8:I8"/>
    <mergeCell ref="K8:M8"/>
    <mergeCell ref="Q8:S8"/>
    <mergeCell ref="T8:T10"/>
    <mergeCell ref="A9:A10"/>
    <mergeCell ref="B9:B10"/>
    <mergeCell ref="C9:C10"/>
    <mergeCell ref="D9:D10"/>
    <mergeCell ref="E9:E10"/>
    <mergeCell ref="F9:F10"/>
    <mergeCell ref="G9:G10"/>
    <mergeCell ref="H9:H10"/>
    <mergeCell ref="N8:P8"/>
    <mergeCell ref="I9:I10"/>
    <mergeCell ref="J9:J10"/>
    <mergeCell ref="K9:M9"/>
    <mergeCell ref="N9:P9"/>
    <mergeCell ref="Q9:S9"/>
    <mergeCell ref="A22:N22"/>
    <mergeCell ref="A23:B23"/>
    <mergeCell ref="M23:T23"/>
    <mergeCell ref="M24:O24"/>
    <mergeCell ref="P24:Q24"/>
    <mergeCell ref="S24:T24"/>
    <mergeCell ref="E23:H23"/>
  </mergeCells>
  <pageMargins left="0.17" right="0.17" top="0.3" bottom="0.17" header="0.17" footer="0.17"/>
  <pageSetup paperSize="8" scale="70" fitToHeight="1111" orientation="landscape"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8B38B0-4509-45BD-A2AB-022C0EB57AA2}">
  <sheetPr>
    <pageSetUpPr fitToPage="1"/>
  </sheetPr>
  <dimension ref="A1:Q21"/>
  <sheetViews>
    <sheetView view="pageBreakPreview" topLeftCell="C2" zoomScale="70" zoomScaleNormal="70" zoomScaleSheetLayoutView="70" workbookViewId="0">
      <selection activeCell="K21" sqref="K21"/>
    </sheetView>
  </sheetViews>
  <sheetFormatPr defaultColWidth="9.796875" defaultRowHeight="13"/>
  <cols>
    <col min="1" max="1" width="20.09765625" style="516" customWidth="1"/>
    <col min="2" max="2" width="32.69921875" style="504" customWidth="1"/>
    <col min="3" max="3" width="25.8984375" style="504" customWidth="1"/>
    <col min="4" max="4" width="14.69921875" style="504" customWidth="1"/>
    <col min="5" max="5" width="9.59765625" style="504" customWidth="1"/>
    <col min="6" max="6" width="11" style="504" customWidth="1"/>
    <col min="7" max="7" width="14.59765625" style="504" customWidth="1"/>
    <col min="8" max="8" width="13.09765625" style="504" customWidth="1"/>
    <col min="9" max="9" width="19.796875" style="504" customWidth="1"/>
    <col min="10" max="10" width="20.09765625" style="504" customWidth="1"/>
    <col min="11" max="11" width="10.09765625" style="504" customWidth="1"/>
    <col min="12" max="12" width="21.19921875" style="516" customWidth="1"/>
    <col min="13" max="13" width="24.3984375" style="504" customWidth="1"/>
    <col min="14" max="14" width="11.19921875" style="504" customWidth="1"/>
    <col min="15" max="15" width="13.59765625" style="504" customWidth="1"/>
    <col min="16" max="16" width="14.796875" style="504" customWidth="1"/>
    <col min="17" max="17" width="24.796875" style="504" customWidth="1"/>
    <col min="18" max="16384" width="9.796875" style="504"/>
  </cols>
  <sheetData>
    <row r="1" spans="1:17" ht="51.65" customHeight="1">
      <c r="A1" s="2202" t="s">
        <v>910</v>
      </c>
      <c r="B1" s="2202"/>
      <c r="C1" s="2202"/>
      <c r="D1" s="2202"/>
      <c r="E1" s="2202"/>
      <c r="F1" s="2202"/>
      <c r="G1" s="2202"/>
      <c r="H1" s="2202"/>
      <c r="I1" s="2202"/>
      <c r="J1" s="2202"/>
      <c r="K1" s="2202"/>
      <c r="L1" s="2202"/>
      <c r="M1" s="503"/>
      <c r="N1" s="503"/>
      <c r="O1" s="503"/>
      <c r="P1" s="503"/>
    </row>
    <row r="3" spans="1:17" ht="26" customHeight="1">
      <c r="A3" s="505" t="s">
        <v>911</v>
      </c>
      <c r="B3" s="670" t="s">
        <v>937</v>
      </c>
      <c r="C3" s="507"/>
      <c r="D3" s="507"/>
      <c r="E3" s="507"/>
      <c r="F3" s="507"/>
      <c r="G3" s="507"/>
      <c r="H3" s="508"/>
      <c r="I3" s="508"/>
      <c r="J3" s="508"/>
      <c r="K3" s="508"/>
      <c r="L3" s="581"/>
      <c r="M3" s="508"/>
      <c r="N3" s="508"/>
      <c r="O3" s="508"/>
      <c r="P3" s="508"/>
      <c r="Q3" s="509"/>
    </row>
    <row r="4" spans="1:17" ht="15" customHeight="1">
      <c r="A4" s="510" t="s">
        <v>912</v>
      </c>
      <c r="B4" s="511"/>
      <c r="C4" s="512"/>
      <c r="D4" s="512"/>
      <c r="E4" s="512"/>
      <c r="F4" s="512"/>
      <c r="G4" s="512"/>
      <c r="H4" s="513"/>
      <c r="I4" s="513"/>
      <c r="J4" s="513"/>
      <c r="K4" s="513"/>
      <c r="L4" s="582"/>
      <c r="M4" s="513"/>
      <c r="N4" s="513"/>
      <c r="O4" s="513"/>
      <c r="P4" s="513"/>
      <c r="Q4" s="514"/>
    </row>
    <row r="5" spans="1:17" ht="15" customHeight="1">
      <c r="A5" s="505" t="s">
        <v>913</v>
      </c>
      <c r="B5" s="2203" t="s">
        <v>1184</v>
      </c>
      <c r="C5" s="2204"/>
      <c r="D5" s="2204"/>
      <c r="E5" s="2204"/>
      <c r="F5" s="2204"/>
      <c r="G5" s="2204"/>
      <c r="H5" s="2204"/>
      <c r="I5" s="2204"/>
      <c r="J5" s="2204"/>
      <c r="K5" s="2204"/>
      <c r="L5" s="581"/>
      <c r="Q5" s="515"/>
    </row>
    <row r="6" spans="1:17" ht="15" customHeight="1">
      <c r="A6" s="510" t="s">
        <v>914</v>
      </c>
      <c r="B6" s="2205"/>
      <c r="C6" s="2206"/>
      <c r="D6" s="2206"/>
      <c r="E6" s="2206"/>
      <c r="F6" s="2206"/>
      <c r="G6" s="2206"/>
      <c r="H6" s="2206"/>
      <c r="I6" s="2206"/>
      <c r="J6" s="2206"/>
      <c r="K6" s="2206"/>
      <c r="L6" s="582"/>
      <c r="M6" s="513"/>
      <c r="N6" s="513"/>
      <c r="O6" s="513"/>
      <c r="P6" s="513"/>
      <c r="Q6" s="514"/>
    </row>
    <row r="8" spans="1:17" ht="34.5" customHeight="1">
      <c r="A8" s="522" t="s">
        <v>823</v>
      </c>
      <c r="B8" s="522" t="s">
        <v>915</v>
      </c>
      <c r="C8" s="2207" t="s">
        <v>916</v>
      </c>
      <c r="D8" s="2207"/>
      <c r="E8" s="2207"/>
      <c r="F8" s="522"/>
      <c r="G8" s="2208" t="s">
        <v>871</v>
      </c>
      <c r="H8" s="2208"/>
      <c r="I8" s="2208"/>
      <c r="J8" s="560" t="s">
        <v>1183</v>
      </c>
      <c r="K8" s="2207" t="s">
        <v>1148</v>
      </c>
      <c r="L8" s="2209"/>
      <c r="M8" s="2209"/>
      <c r="N8" s="2207" t="s">
        <v>1148</v>
      </c>
      <c r="O8" s="2209"/>
      <c r="P8" s="2209"/>
      <c r="Q8" s="2207" t="s">
        <v>917</v>
      </c>
    </row>
    <row r="9" spans="1:17" ht="23" customHeight="1">
      <c r="A9" s="2210" t="s">
        <v>939</v>
      </c>
      <c r="B9" s="2210" t="s">
        <v>940</v>
      </c>
      <c r="C9" s="2210" t="s">
        <v>12</v>
      </c>
      <c r="D9" s="2210" t="s">
        <v>13</v>
      </c>
      <c r="E9" s="2210" t="s">
        <v>1092</v>
      </c>
      <c r="F9" s="2210" t="s">
        <v>1091</v>
      </c>
      <c r="G9" s="2211" t="s">
        <v>660</v>
      </c>
      <c r="H9" s="2211" t="s">
        <v>661</v>
      </c>
      <c r="I9" s="2211" t="s">
        <v>662</v>
      </c>
      <c r="J9" s="2211" t="s">
        <v>662</v>
      </c>
      <c r="K9" s="2209" t="s">
        <v>1147</v>
      </c>
      <c r="L9" s="2209"/>
      <c r="M9" s="2209"/>
      <c r="N9" s="2209" t="s">
        <v>1185</v>
      </c>
      <c r="O9" s="2209"/>
      <c r="P9" s="2209"/>
      <c r="Q9" s="2207"/>
    </row>
    <row r="10" spans="1:17" ht="31" customHeight="1">
      <c r="A10" s="2210"/>
      <c r="B10" s="2210"/>
      <c r="C10" s="2210"/>
      <c r="D10" s="2210"/>
      <c r="E10" s="2210"/>
      <c r="F10" s="2210"/>
      <c r="G10" s="2211"/>
      <c r="H10" s="2211"/>
      <c r="I10" s="2211"/>
      <c r="J10" s="2211"/>
      <c r="K10" s="551" t="s">
        <v>945</v>
      </c>
      <c r="L10" s="551" t="s">
        <v>1149</v>
      </c>
      <c r="M10" s="551" t="s">
        <v>1100</v>
      </c>
      <c r="N10" s="551" t="s">
        <v>945</v>
      </c>
      <c r="O10" s="551" t="s">
        <v>1149</v>
      </c>
      <c r="P10" s="551" t="s">
        <v>1100</v>
      </c>
      <c r="Q10" s="2207"/>
    </row>
    <row r="11" spans="1:17" s="521" customFormat="1" ht="26" customHeight="1">
      <c r="A11" s="550" t="s">
        <v>365</v>
      </c>
      <c r="B11" s="586" t="s">
        <v>132</v>
      </c>
      <c r="C11" s="590"/>
      <c r="D11" s="591"/>
      <c r="E11" s="590"/>
      <c r="F11" s="550"/>
      <c r="G11" s="592" t="s">
        <v>416</v>
      </c>
      <c r="H11" s="592" t="s">
        <v>416</v>
      </c>
      <c r="I11" s="559">
        <f>'DT03 (TM)'!G6</f>
        <v>57151444015.972847</v>
      </c>
      <c r="J11" s="559">
        <f>'DT03 (TM)'!M6</f>
        <v>47616213135.280258</v>
      </c>
      <c r="K11" s="587"/>
      <c r="L11" s="588"/>
      <c r="M11" s="702">
        <f>SUM(M12:M12)</f>
        <v>5548183.4500000002</v>
      </c>
      <c r="N11" s="587"/>
      <c r="O11" s="588"/>
      <c r="P11" s="587">
        <f>SUM(P12:P12)*26300</f>
        <v>0</v>
      </c>
      <c r="Q11" s="702">
        <f>I11-J11-P11-M11</f>
        <v>9529682697.242588</v>
      </c>
    </row>
    <row r="12" spans="1:17" s="697" customFormat="1" ht="45.5" customHeight="1">
      <c r="A12" s="624" t="s">
        <v>448</v>
      </c>
      <c r="B12" s="624" t="s">
        <v>1083</v>
      </c>
      <c r="C12" s="698" t="s">
        <v>1181</v>
      </c>
      <c r="D12" s="699" t="s">
        <v>1146</v>
      </c>
      <c r="E12" s="700">
        <f>48</f>
        <v>48</v>
      </c>
      <c r="F12" s="692">
        <v>42.757200000000005</v>
      </c>
      <c r="G12" s="693" t="s">
        <v>416</v>
      </c>
      <c r="H12" s="693" t="s">
        <v>416</v>
      </c>
      <c r="I12" s="693" t="s">
        <v>416</v>
      </c>
      <c r="J12" s="694"/>
      <c r="K12" s="693" t="s">
        <v>930</v>
      </c>
      <c r="L12" s="701">
        <v>15454.55</v>
      </c>
      <c r="M12" s="701">
        <f>L12*359</f>
        <v>5548183.4500000002</v>
      </c>
      <c r="N12" s="693" t="s">
        <v>972</v>
      </c>
      <c r="O12" s="695" t="s">
        <v>416</v>
      </c>
      <c r="P12" s="695" t="s">
        <v>416</v>
      </c>
      <c r="Q12" s="696" t="s">
        <v>1182</v>
      </c>
    </row>
    <row r="13" spans="1:17" s="708" customFormat="1" ht="24.5" customHeight="1">
      <c r="A13" s="522"/>
      <c r="B13" s="703"/>
      <c r="C13" s="704"/>
      <c r="D13" s="704"/>
      <c r="E13" s="704"/>
      <c r="F13" s="704"/>
      <c r="G13" s="704"/>
      <c r="H13" s="705"/>
      <c r="I13" s="705"/>
      <c r="J13" s="705"/>
      <c r="K13" s="705"/>
      <c r="L13" s="706"/>
      <c r="M13" s="707"/>
      <c r="N13" s="707"/>
      <c r="O13" s="707"/>
      <c r="P13" s="707"/>
      <c r="Q13" s="705"/>
    </row>
    <row r="14" spans="1:17" s="517" customFormat="1" ht="21" customHeight="1">
      <c r="A14" s="525"/>
      <c r="B14" s="526" t="s">
        <v>932</v>
      </c>
      <c r="C14" s="527"/>
      <c r="D14" s="525"/>
      <c r="E14" s="525"/>
      <c r="F14" s="525"/>
      <c r="G14" s="525"/>
      <c r="H14" s="524"/>
      <c r="I14" s="524"/>
      <c r="J14" s="524"/>
      <c r="K14" s="524"/>
      <c r="L14" s="585">
        <v>1</v>
      </c>
      <c r="M14" s="538"/>
      <c r="N14" s="538"/>
      <c r="O14" s="538">
        <v>2</v>
      </c>
      <c r="P14" s="538"/>
      <c r="Q14" s="524"/>
    </row>
    <row r="15" spans="1:17" ht="31" customHeight="1">
      <c r="A15" s="2425" t="s">
        <v>1151</v>
      </c>
      <c r="B15" s="2425"/>
      <c r="C15" s="2425"/>
      <c r="D15" s="2425"/>
      <c r="E15" s="2425"/>
      <c r="F15" s="2425"/>
      <c r="G15" s="2425"/>
      <c r="H15" s="2425"/>
      <c r="I15" s="2425"/>
      <c r="J15" s="2425"/>
      <c r="K15" s="2425"/>
      <c r="L15" s="2425"/>
      <c r="M15" s="2425"/>
      <c r="N15" s="2425"/>
      <c r="O15" s="549"/>
    </row>
    <row r="16" spans="1:17" s="598" customFormat="1" ht="55.25" customHeight="1">
      <c r="A16" s="2214" t="s">
        <v>1094</v>
      </c>
      <c r="B16" s="2214"/>
      <c r="C16" s="2214" t="s">
        <v>934</v>
      </c>
      <c r="D16" s="2214"/>
      <c r="I16" s="2215" t="s">
        <v>935</v>
      </c>
      <c r="J16" s="2215"/>
      <c r="K16" s="2215"/>
      <c r="L16" s="2215"/>
      <c r="M16" s="2215"/>
      <c r="N16" s="2215"/>
      <c r="O16" s="2215"/>
      <c r="P16" s="2215"/>
    </row>
    <row r="17" spans="1:16" s="603" customFormat="1" ht="31.5" customHeight="1">
      <c r="A17" s="600"/>
      <c r="B17" s="601"/>
      <c r="C17" s="601"/>
      <c r="D17" s="602"/>
      <c r="I17" s="2212" t="s">
        <v>947</v>
      </c>
      <c r="J17" s="2212"/>
      <c r="K17" s="2212"/>
      <c r="L17" s="2213" t="s">
        <v>948</v>
      </c>
      <c r="M17" s="2213"/>
      <c r="N17" s="604"/>
      <c r="O17" s="2212" t="s">
        <v>936</v>
      </c>
      <c r="P17" s="2212"/>
    </row>
    <row r="18" spans="1:16" s="598" customFormat="1" ht="18">
      <c r="A18" s="599"/>
      <c r="L18" s="599"/>
    </row>
    <row r="20" spans="1:16">
      <c r="M20" s="549"/>
    </row>
    <row r="21" spans="1:16">
      <c r="M21" s="549"/>
    </row>
  </sheetData>
  <mergeCells count="26">
    <mergeCell ref="A15:N15"/>
    <mergeCell ref="A16:B16"/>
    <mergeCell ref="C16:D16"/>
    <mergeCell ref="I16:P16"/>
    <mergeCell ref="I17:K17"/>
    <mergeCell ref="L17:M17"/>
    <mergeCell ref="O17:P17"/>
    <mergeCell ref="Q8:Q10"/>
    <mergeCell ref="A9:A10"/>
    <mergeCell ref="B9:B10"/>
    <mergeCell ref="C9:C10"/>
    <mergeCell ref="D9:D10"/>
    <mergeCell ref="E9:E10"/>
    <mergeCell ref="F9:F10"/>
    <mergeCell ref="G9:G10"/>
    <mergeCell ref="H9:H10"/>
    <mergeCell ref="N8:P8"/>
    <mergeCell ref="I9:I10"/>
    <mergeCell ref="J9:J10"/>
    <mergeCell ref="K9:M9"/>
    <mergeCell ref="N9:P9"/>
    <mergeCell ref="A1:L1"/>
    <mergeCell ref="B5:K6"/>
    <mergeCell ref="C8:E8"/>
    <mergeCell ref="G8:I8"/>
    <mergeCell ref="K8:M8"/>
  </mergeCells>
  <pageMargins left="0.17" right="0.17" top="0.3" bottom="0.17" header="0.17" footer="0.17"/>
  <pageSetup paperSize="9" scale="53" fitToHeight="1111" orientation="landscape" r:id="rId1"/>
  <drawing r:id="rId2"/>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3E2027-CF6B-492A-985A-4E0F98DF8AF1}">
  <sheetPr>
    <pageSetUpPr fitToPage="1"/>
  </sheetPr>
  <dimension ref="A1:W30"/>
  <sheetViews>
    <sheetView view="pageBreakPreview" topLeftCell="A5" zoomScale="55" zoomScaleNormal="70" zoomScaleSheetLayoutView="55" workbookViewId="0">
      <selection activeCell="N11" sqref="A11:W64"/>
    </sheetView>
  </sheetViews>
  <sheetFormatPr defaultColWidth="9.796875" defaultRowHeight="13"/>
  <cols>
    <col min="1" max="1" width="19.8984375" style="516" customWidth="1"/>
    <col min="2" max="2" width="32.69921875" style="504" customWidth="1"/>
    <col min="3" max="3" width="25.8984375" style="504" customWidth="1"/>
    <col min="4" max="4" width="14.69921875" style="504" customWidth="1"/>
    <col min="5" max="5" width="9.59765625" style="504" customWidth="1"/>
    <col min="6" max="6" width="11" style="504" customWidth="1"/>
    <col min="7" max="7" width="14.59765625" style="504" customWidth="1"/>
    <col min="8" max="8" width="13.09765625" style="504" customWidth="1"/>
    <col min="9" max="9" width="19.796875" style="504" customWidth="1"/>
    <col min="10" max="10" width="20.09765625" style="504" customWidth="1"/>
    <col min="11" max="11" width="10.09765625" style="504" customWidth="1"/>
    <col min="12" max="12" width="16.09765625" style="516" customWidth="1"/>
    <col min="13" max="16" width="22.796875" style="504" customWidth="1"/>
    <col min="17" max="17" width="11.19921875" style="504" customWidth="1"/>
    <col min="18" max="18" width="18" style="504" customWidth="1"/>
    <col min="19" max="19" width="14.796875" style="504" customWidth="1"/>
    <col min="20" max="20" width="11.296875" style="504" customWidth="1"/>
    <col min="21" max="21" width="15.19921875" style="504" customWidth="1"/>
    <col min="22" max="22" width="16.796875" style="504" customWidth="1"/>
    <col min="23" max="23" width="19.8984375" style="504" customWidth="1"/>
    <col min="24" max="16384" width="9.796875" style="504"/>
  </cols>
  <sheetData>
    <row r="1" spans="1:23" ht="51.65" customHeight="1">
      <c r="A1" s="2202" t="s">
        <v>910</v>
      </c>
      <c r="B1" s="2202"/>
      <c r="C1" s="2202"/>
      <c r="D1" s="2202"/>
      <c r="E1" s="2202"/>
      <c r="F1" s="2202"/>
      <c r="G1" s="2202"/>
      <c r="H1" s="2202"/>
      <c r="I1" s="2202"/>
      <c r="J1" s="2202"/>
      <c r="K1" s="2202"/>
      <c r="L1" s="2202"/>
      <c r="M1" s="503"/>
      <c r="N1" s="503"/>
      <c r="O1" s="503"/>
      <c r="P1" s="503"/>
      <c r="Q1" s="503"/>
      <c r="R1" s="503"/>
      <c r="S1" s="503"/>
      <c r="T1" s="503"/>
      <c r="U1" s="503"/>
      <c r="V1" s="503"/>
    </row>
    <row r="3" spans="1:23" ht="26" customHeight="1">
      <c r="A3" s="505" t="s">
        <v>911</v>
      </c>
      <c r="B3" s="670" t="s">
        <v>937</v>
      </c>
      <c r="C3" s="507"/>
      <c r="D3" s="507"/>
      <c r="E3" s="507"/>
      <c r="F3" s="507"/>
      <c r="G3" s="507"/>
      <c r="H3" s="508"/>
      <c r="I3" s="508"/>
      <c r="J3" s="508"/>
      <c r="K3" s="508"/>
      <c r="L3" s="581"/>
      <c r="M3" s="508"/>
      <c r="N3" s="508"/>
      <c r="O3" s="508"/>
      <c r="P3" s="508"/>
      <c r="Q3" s="508"/>
      <c r="R3" s="508"/>
      <c r="S3" s="508"/>
      <c r="T3" s="508"/>
      <c r="U3" s="508"/>
      <c r="V3" s="508"/>
      <c r="W3" s="509"/>
    </row>
    <row r="4" spans="1:23" ht="15" customHeight="1">
      <c r="A4" s="510" t="s">
        <v>912</v>
      </c>
      <c r="B4" s="511"/>
      <c r="C4" s="512"/>
      <c r="D4" s="512"/>
      <c r="E4" s="512"/>
      <c r="F4" s="512"/>
      <c r="G4" s="512"/>
      <c r="H4" s="513"/>
      <c r="I4" s="513"/>
      <c r="J4" s="513"/>
      <c r="K4" s="513"/>
      <c r="L4" s="582"/>
      <c r="M4" s="513"/>
      <c r="N4" s="513"/>
      <c r="O4" s="513"/>
      <c r="P4" s="513"/>
      <c r="Q4" s="513"/>
      <c r="R4" s="513"/>
      <c r="S4" s="513"/>
      <c r="T4" s="513"/>
      <c r="U4" s="513"/>
      <c r="V4" s="513"/>
      <c r="W4" s="514"/>
    </row>
    <row r="5" spans="1:23" ht="15" customHeight="1">
      <c r="A5" s="505" t="s">
        <v>913</v>
      </c>
      <c r="B5" s="2203" t="s">
        <v>1152</v>
      </c>
      <c r="C5" s="2204"/>
      <c r="D5" s="2204"/>
      <c r="E5" s="2204"/>
      <c r="F5" s="2204"/>
      <c r="G5" s="2204"/>
      <c r="H5" s="2204"/>
      <c r="I5" s="2204"/>
      <c r="J5" s="2204"/>
      <c r="K5" s="2204"/>
      <c r="L5" s="581"/>
      <c r="W5" s="515"/>
    </row>
    <row r="6" spans="1:23" ht="15" customHeight="1">
      <c r="A6" s="510" t="s">
        <v>914</v>
      </c>
      <c r="B6" s="2205"/>
      <c r="C6" s="2206"/>
      <c r="D6" s="2206"/>
      <c r="E6" s="2206"/>
      <c r="F6" s="2206"/>
      <c r="G6" s="2206"/>
      <c r="H6" s="2206"/>
      <c r="I6" s="2206"/>
      <c r="J6" s="2206"/>
      <c r="K6" s="2206"/>
      <c r="L6" s="582"/>
      <c r="M6" s="513"/>
      <c r="N6" s="513"/>
      <c r="O6" s="513"/>
      <c r="P6" s="513"/>
      <c r="Q6" s="513"/>
      <c r="R6" s="513"/>
      <c r="S6" s="513"/>
      <c r="T6" s="513"/>
      <c r="U6" s="513"/>
      <c r="V6" s="513"/>
      <c r="W6" s="514"/>
    </row>
    <row r="8" spans="1:23" ht="34.5" customHeight="1">
      <c r="A8" s="522" t="s">
        <v>823</v>
      </c>
      <c r="B8" s="522" t="s">
        <v>915</v>
      </c>
      <c r="C8" s="2207" t="s">
        <v>916</v>
      </c>
      <c r="D8" s="2207"/>
      <c r="E8" s="2207"/>
      <c r="F8" s="522"/>
      <c r="G8" s="2208" t="s">
        <v>871</v>
      </c>
      <c r="H8" s="2208"/>
      <c r="I8" s="2208"/>
      <c r="J8" s="560" t="s">
        <v>951</v>
      </c>
      <c r="K8" s="2207" t="s">
        <v>957</v>
      </c>
      <c r="L8" s="2209"/>
      <c r="M8" s="2209"/>
      <c r="N8" s="2207" t="s">
        <v>957</v>
      </c>
      <c r="O8" s="2209"/>
      <c r="P8" s="2209"/>
      <c r="Q8" s="2207" t="s">
        <v>1148</v>
      </c>
      <c r="R8" s="2209"/>
      <c r="S8" s="2209"/>
      <c r="T8" s="2207" t="s">
        <v>1148</v>
      </c>
      <c r="U8" s="2209"/>
      <c r="V8" s="2209"/>
      <c r="W8" s="2207" t="s">
        <v>917</v>
      </c>
    </row>
    <row r="9" spans="1:23" ht="23" customHeight="1">
      <c r="A9" s="2210" t="s">
        <v>939</v>
      </c>
      <c r="B9" s="2210" t="s">
        <v>940</v>
      </c>
      <c r="C9" s="2210" t="s">
        <v>12</v>
      </c>
      <c r="D9" s="2210" t="s">
        <v>13</v>
      </c>
      <c r="E9" s="2210" t="s">
        <v>1092</v>
      </c>
      <c r="F9" s="2210" t="s">
        <v>1091</v>
      </c>
      <c r="G9" s="2211" t="s">
        <v>660</v>
      </c>
      <c r="H9" s="2211" t="s">
        <v>661</v>
      </c>
      <c r="I9" s="2211" t="s">
        <v>662</v>
      </c>
      <c r="J9" s="2211" t="s">
        <v>662</v>
      </c>
      <c r="K9" s="2209" t="s">
        <v>294</v>
      </c>
      <c r="L9" s="2209"/>
      <c r="M9" s="2209"/>
      <c r="N9" s="2209" t="s">
        <v>44</v>
      </c>
      <c r="O9" s="2209"/>
      <c r="P9" s="2209"/>
      <c r="Q9" s="2209" t="s">
        <v>1258</v>
      </c>
      <c r="R9" s="2209"/>
      <c r="S9" s="2209"/>
      <c r="T9" s="2209" t="s">
        <v>1259</v>
      </c>
      <c r="U9" s="2209"/>
      <c r="V9" s="2209"/>
      <c r="W9" s="2207"/>
    </row>
    <row r="10" spans="1:23" ht="41.5" customHeight="1">
      <c r="A10" s="2210"/>
      <c r="B10" s="2210"/>
      <c r="C10" s="2210"/>
      <c r="D10" s="2210"/>
      <c r="E10" s="2210"/>
      <c r="F10" s="2210"/>
      <c r="G10" s="2211"/>
      <c r="H10" s="2211"/>
      <c r="I10" s="2211"/>
      <c r="J10" s="2211"/>
      <c r="K10" s="551" t="s">
        <v>945</v>
      </c>
      <c r="L10" s="551" t="s">
        <v>960</v>
      </c>
      <c r="M10" s="551" t="s">
        <v>946</v>
      </c>
      <c r="N10" s="551" t="s">
        <v>945</v>
      </c>
      <c r="O10" s="551" t="s">
        <v>960</v>
      </c>
      <c r="P10" s="551" t="s">
        <v>946</v>
      </c>
      <c r="Q10" s="551" t="s">
        <v>945</v>
      </c>
      <c r="R10" s="551" t="s">
        <v>1149</v>
      </c>
      <c r="S10" s="551" t="s">
        <v>946</v>
      </c>
      <c r="T10" s="551" t="s">
        <v>945</v>
      </c>
      <c r="U10" s="551" t="s">
        <v>1149</v>
      </c>
      <c r="V10" s="551" t="s">
        <v>946</v>
      </c>
      <c r="W10" s="2207"/>
    </row>
    <row r="11" spans="1:23" s="521" customFormat="1" ht="26" customHeight="1">
      <c r="A11" s="550" t="s">
        <v>365</v>
      </c>
      <c r="B11" s="586" t="s">
        <v>132</v>
      </c>
      <c r="C11" s="590"/>
      <c r="D11" s="591"/>
      <c r="E11" s="590"/>
      <c r="F11" s="550"/>
      <c r="G11" s="592" t="s">
        <v>416</v>
      </c>
      <c r="H11" s="592" t="s">
        <v>416</v>
      </c>
      <c r="I11" s="559">
        <f>'DT03 (TM)'!G6</f>
        <v>57151444015.972847</v>
      </c>
      <c r="J11" s="559">
        <f>'Tổng hợp'!J19</f>
        <v>47616213135.280258</v>
      </c>
      <c r="K11" s="587"/>
      <c r="L11" s="587"/>
      <c r="M11" s="587">
        <f>SUM(M12:M17)*(26300)</f>
        <v>2194211840.4000001</v>
      </c>
      <c r="N11" s="587"/>
      <c r="O11" s="587"/>
      <c r="P11" s="587"/>
      <c r="Q11" s="587"/>
      <c r="R11" s="588"/>
      <c r="S11" s="587">
        <f>SUM(S12:S17)*26300</f>
        <v>0</v>
      </c>
      <c r="T11" s="587"/>
      <c r="U11" s="587"/>
      <c r="V11" s="587"/>
      <c r="W11" s="589">
        <f>I11-J11-S11-M11</f>
        <v>7341019040.2925892</v>
      </c>
    </row>
    <row r="12" spans="1:23" s="722" customFormat="1" ht="26" customHeight="1">
      <c r="A12" s="717" t="s">
        <v>178</v>
      </c>
      <c r="B12" s="577" t="str">
        <f>VLOOKUP(A12,'25-VPI-I-095'!L:N,3,0)</f>
        <v>H294X200X8X12-12000L</v>
      </c>
      <c r="C12" s="718" t="s">
        <v>1256</v>
      </c>
      <c r="D12" s="719" t="s">
        <v>41</v>
      </c>
      <c r="E12" s="720">
        <v>456</v>
      </c>
      <c r="F12" s="577">
        <f>VLOOKUP(A12,'25-VPI-I-095'!L:DG,89,0)</f>
        <v>1020</v>
      </c>
      <c r="G12" s="570" t="s">
        <v>416</v>
      </c>
      <c r="H12" s="570" t="s">
        <v>416</v>
      </c>
      <c r="I12" s="570" t="s">
        <v>416</v>
      </c>
      <c r="J12" s="578"/>
      <c r="K12" s="571" t="s">
        <v>930</v>
      </c>
      <c r="L12" s="572">
        <v>0.621</v>
      </c>
      <c r="M12" s="715">
        <v>15801.344999999999</v>
      </c>
      <c r="N12" s="571" t="s">
        <v>930</v>
      </c>
      <c r="O12" s="715">
        <v>0.67763679672748389</v>
      </c>
      <c r="P12" s="715" t="s">
        <v>416</v>
      </c>
      <c r="Q12" s="571" t="s">
        <v>930</v>
      </c>
      <c r="R12" s="716">
        <f>19300/1.1</f>
        <v>17545.454545454544</v>
      </c>
      <c r="S12" s="572" t="s">
        <v>416</v>
      </c>
      <c r="T12" s="571" t="s">
        <v>930</v>
      </c>
      <c r="U12" s="716">
        <v>17636.36</v>
      </c>
      <c r="V12" s="571" t="s">
        <v>416</v>
      </c>
      <c r="W12" s="721" t="s">
        <v>1150</v>
      </c>
    </row>
    <row r="13" spans="1:23" s="722" customFormat="1" ht="26" customHeight="1">
      <c r="A13" s="717" t="s">
        <v>180</v>
      </c>
      <c r="B13" s="577" t="str">
        <f>VLOOKUP(A13,'25-VPI-I-095'!L:N,3,0)</f>
        <v>H300X150X6.5X9-12000L</v>
      </c>
      <c r="C13" s="718" t="s">
        <v>1257</v>
      </c>
      <c r="D13" s="719" t="s">
        <v>41</v>
      </c>
      <c r="E13" s="720">
        <v>84</v>
      </c>
      <c r="F13" s="577">
        <f>VLOOKUP(A13,'25-VPI-I-095'!L:DG,89,0)</f>
        <v>648</v>
      </c>
      <c r="G13" s="570" t="s">
        <v>416</v>
      </c>
      <c r="H13" s="570" t="s">
        <v>416</v>
      </c>
      <c r="I13" s="570" t="s">
        <v>416</v>
      </c>
      <c r="J13" s="578"/>
      <c r="K13" s="571" t="s">
        <v>930</v>
      </c>
      <c r="L13" s="572">
        <v>0.621</v>
      </c>
      <c r="M13" s="715">
        <v>1914.5429999999999</v>
      </c>
      <c r="N13" s="571" t="s">
        <v>930</v>
      </c>
      <c r="O13" s="715">
        <v>0.67763679672748389</v>
      </c>
      <c r="P13" s="715" t="s">
        <v>416</v>
      </c>
      <c r="Q13" s="571" t="s">
        <v>930</v>
      </c>
      <c r="R13" s="716">
        <f t="shared" ref="R13:R17" si="0">19300/1.1</f>
        <v>17545.454545454544</v>
      </c>
      <c r="S13" s="572" t="s">
        <v>416</v>
      </c>
      <c r="T13" s="571" t="s">
        <v>972</v>
      </c>
      <c r="U13" s="716">
        <v>17636.36</v>
      </c>
      <c r="V13" s="571" t="s">
        <v>416</v>
      </c>
      <c r="W13" s="721" t="s">
        <v>1150</v>
      </c>
    </row>
    <row r="14" spans="1:23" s="722" customFormat="1" ht="26" customHeight="1">
      <c r="A14" s="717" t="s">
        <v>980</v>
      </c>
      <c r="B14" s="577" t="str">
        <f>VLOOKUP(A14,'25-VPI-I-095'!L:N,3,0)</f>
        <v>H194X150X6X9-12000L</v>
      </c>
      <c r="C14" s="718" t="s">
        <v>981</v>
      </c>
      <c r="D14" s="719" t="s">
        <v>41</v>
      </c>
      <c r="E14" s="720">
        <v>96</v>
      </c>
      <c r="F14" s="577">
        <f>VLOOKUP(A14,'25-VPI-I-095'!L:DG,89,0)</f>
        <v>1032</v>
      </c>
      <c r="G14" s="570" t="s">
        <v>416</v>
      </c>
      <c r="H14" s="570" t="s">
        <v>416</v>
      </c>
      <c r="I14" s="570" t="s">
        <v>416</v>
      </c>
      <c r="J14" s="578"/>
      <c r="K14" s="571" t="s">
        <v>930</v>
      </c>
      <c r="L14" s="572">
        <v>0.621</v>
      </c>
      <c r="M14" s="715">
        <v>1782.27</v>
      </c>
      <c r="N14" s="571" t="s">
        <v>930</v>
      </c>
      <c r="O14" s="715">
        <v>0.67763679672748389</v>
      </c>
      <c r="P14" s="715" t="s">
        <v>416</v>
      </c>
      <c r="Q14" s="571" t="s">
        <v>930</v>
      </c>
      <c r="R14" s="716">
        <f t="shared" si="0"/>
        <v>17545.454545454544</v>
      </c>
      <c r="S14" s="572" t="s">
        <v>416</v>
      </c>
      <c r="T14" s="571" t="s">
        <v>930</v>
      </c>
      <c r="U14" s="716">
        <v>17636.36</v>
      </c>
      <c r="V14" s="571" t="s">
        <v>416</v>
      </c>
      <c r="W14" s="721" t="s">
        <v>1150</v>
      </c>
    </row>
    <row r="15" spans="1:23" s="722" customFormat="1" ht="26" customHeight="1">
      <c r="A15" s="717" t="s">
        <v>982</v>
      </c>
      <c r="B15" s="577" t="str">
        <f>VLOOKUP(A15,'25-VPI-I-095'!L:N,3,0)</f>
        <v>H244X175X7X11-12000L</v>
      </c>
      <c r="C15" s="718" t="s">
        <v>983</v>
      </c>
      <c r="D15" s="719" t="s">
        <v>41</v>
      </c>
      <c r="E15" s="720">
        <v>744</v>
      </c>
      <c r="F15" s="577">
        <f>VLOOKUP(A15,'25-VPI-I-095'!L:DG,89,0)</f>
        <v>1284</v>
      </c>
      <c r="G15" s="570" t="s">
        <v>416</v>
      </c>
      <c r="H15" s="570" t="s">
        <v>416</v>
      </c>
      <c r="I15" s="570" t="s">
        <v>416</v>
      </c>
      <c r="J15" s="578"/>
      <c r="K15" s="571" t="s">
        <v>930</v>
      </c>
      <c r="L15" s="572">
        <v>0.621</v>
      </c>
      <c r="M15" s="715">
        <v>20143.998</v>
      </c>
      <c r="N15" s="571" t="s">
        <v>930</v>
      </c>
      <c r="O15" s="715">
        <v>0.67763679672748389</v>
      </c>
      <c r="P15" s="715" t="s">
        <v>416</v>
      </c>
      <c r="Q15" s="571" t="s">
        <v>930</v>
      </c>
      <c r="R15" s="716">
        <f t="shared" si="0"/>
        <v>17545.454545454544</v>
      </c>
      <c r="S15" s="572" t="s">
        <v>416</v>
      </c>
      <c r="T15" s="571" t="s">
        <v>930</v>
      </c>
      <c r="U15" s="716">
        <v>17636.36</v>
      </c>
      <c r="V15" s="571" t="s">
        <v>416</v>
      </c>
      <c r="W15" s="721" t="s">
        <v>1150</v>
      </c>
    </row>
    <row r="16" spans="1:23" s="722" customFormat="1" ht="26" customHeight="1">
      <c r="A16" s="717" t="s">
        <v>1211</v>
      </c>
      <c r="B16" s="577" t="str">
        <f>VLOOKUP(A16,'25-VPI-I-095'!L:N,3,0)</f>
        <v>H400x400x13x21-12000L</v>
      </c>
      <c r="C16" s="718" t="s">
        <v>1212</v>
      </c>
      <c r="D16" s="719" t="s">
        <v>1260</v>
      </c>
      <c r="E16" s="720">
        <v>408</v>
      </c>
      <c r="F16" s="577">
        <f>VLOOKUP(A16,'25-VPI-I-095'!L:DG,89,0)</f>
        <v>408</v>
      </c>
      <c r="G16" s="570" t="s">
        <v>416</v>
      </c>
      <c r="H16" s="570" t="s">
        <v>416</v>
      </c>
      <c r="I16" s="570" t="s">
        <v>416</v>
      </c>
      <c r="J16" s="578"/>
      <c r="K16" s="571" t="s">
        <v>930</v>
      </c>
      <c r="L16" s="572">
        <v>0.621</v>
      </c>
      <c r="M16" s="715">
        <v>43579.296000000002</v>
      </c>
      <c r="N16" s="571" t="s">
        <v>930</v>
      </c>
      <c r="O16" s="715">
        <v>0.67763679672748389</v>
      </c>
      <c r="P16" s="715" t="s">
        <v>416</v>
      </c>
      <c r="Q16" s="571" t="s">
        <v>972</v>
      </c>
      <c r="R16" s="572" t="s">
        <v>416</v>
      </c>
      <c r="S16" s="572" t="s">
        <v>416</v>
      </c>
      <c r="T16" s="571" t="s">
        <v>972</v>
      </c>
      <c r="U16" s="572" t="s">
        <v>416</v>
      </c>
      <c r="V16" s="572" t="s">
        <v>416</v>
      </c>
      <c r="W16" s="721" t="s">
        <v>1150</v>
      </c>
    </row>
    <row r="17" spans="1:23" s="722" customFormat="1" ht="26" customHeight="1">
      <c r="A17" s="717" t="s">
        <v>1224</v>
      </c>
      <c r="B17" s="577" t="str">
        <f>VLOOKUP(A17,'25-VPI-I-095'!L:N,3,0)</f>
        <v>H150x75x5x7-12000L</v>
      </c>
      <c r="C17" s="718" t="s">
        <v>1225</v>
      </c>
      <c r="D17" s="719" t="s">
        <v>41</v>
      </c>
      <c r="E17" s="720">
        <v>24</v>
      </c>
      <c r="F17" s="577">
        <f>VLOOKUP(A17,'25-VPI-I-095'!L:DG,89,0)</f>
        <v>24</v>
      </c>
      <c r="G17" s="570" t="s">
        <v>416</v>
      </c>
      <c r="H17" s="570" t="s">
        <v>416</v>
      </c>
      <c r="I17" s="570" t="s">
        <v>416</v>
      </c>
      <c r="J17" s="578"/>
      <c r="K17" s="571" t="s">
        <v>930</v>
      </c>
      <c r="L17" s="572">
        <v>0.621</v>
      </c>
      <c r="M17" s="715">
        <v>208.65600000000001</v>
      </c>
      <c r="N17" s="571" t="s">
        <v>930</v>
      </c>
      <c r="O17" s="715">
        <v>0.67763679672748389</v>
      </c>
      <c r="P17" s="715" t="s">
        <v>416</v>
      </c>
      <c r="Q17" s="571" t="s">
        <v>930</v>
      </c>
      <c r="R17" s="716">
        <f t="shared" si="0"/>
        <v>17545.454545454544</v>
      </c>
      <c r="S17" s="572" t="s">
        <v>416</v>
      </c>
      <c r="T17" s="571" t="s">
        <v>930</v>
      </c>
      <c r="U17" s="716">
        <v>17636.36</v>
      </c>
      <c r="V17" s="571" t="s">
        <v>416</v>
      </c>
      <c r="W17" s="721" t="s">
        <v>1150</v>
      </c>
    </row>
    <row r="18" spans="1:23" ht="15.5" hidden="1" customHeight="1">
      <c r="A18" s="534"/>
      <c r="B18" s="535"/>
      <c r="C18" s="536"/>
      <c r="D18" s="536"/>
      <c r="E18" s="536"/>
      <c r="F18" s="536"/>
      <c r="G18" s="536"/>
      <c r="H18" s="532"/>
      <c r="I18" s="524"/>
      <c r="J18" s="524"/>
      <c r="K18" s="524"/>
      <c r="L18" s="584"/>
      <c r="M18" s="533"/>
      <c r="N18" s="533"/>
      <c r="O18" s="533"/>
      <c r="P18" s="533"/>
      <c r="Q18" s="533"/>
      <c r="R18" s="533"/>
      <c r="S18" s="533"/>
      <c r="T18" s="533"/>
      <c r="U18" s="533"/>
      <c r="V18" s="533"/>
      <c r="W18" s="532"/>
    </row>
    <row r="19" spans="1:23" ht="13.5" hidden="1">
      <c r="A19" s="537" t="s">
        <v>927</v>
      </c>
      <c r="B19" s="535" t="s">
        <v>928</v>
      </c>
      <c r="C19" s="537"/>
      <c r="D19" s="537"/>
      <c r="E19" s="537"/>
      <c r="F19" s="537"/>
      <c r="G19" s="537"/>
      <c r="H19" s="532"/>
      <c r="I19" s="524"/>
      <c r="J19" s="524"/>
      <c r="K19" s="524"/>
      <c r="L19" s="584"/>
      <c r="M19" s="533"/>
      <c r="N19" s="533"/>
      <c r="O19" s="533"/>
      <c r="P19" s="533"/>
      <c r="Q19" s="533"/>
      <c r="R19" s="533"/>
      <c r="S19" s="533"/>
      <c r="T19" s="533"/>
      <c r="U19" s="533"/>
      <c r="V19" s="533"/>
      <c r="W19" s="532"/>
    </row>
    <row r="20" spans="1:23" hidden="1">
      <c r="A20" s="534">
        <v>1</v>
      </c>
      <c r="B20" s="535" t="s">
        <v>929</v>
      </c>
      <c r="C20" s="536"/>
      <c r="D20" s="534"/>
      <c r="E20" s="534"/>
      <c r="F20" s="534"/>
      <c r="G20" s="534"/>
      <c r="H20" s="532"/>
      <c r="I20" s="524"/>
      <c r="J20" s="524"/>
      <c r="K20" s="524"/>
      <c r="L20" s="584"/>
      <c r="M20" s="533"/>
      <c r="N20" s="533"/>
      <c r="O20" s="533"/>
      <c r="P20" s="533"/>
      <c r="Q20" s="533"/>
      <c r="R20" s="533"/>
      <c r="S20" s="533"/>
      <c r="T20" s="533"/>
      <c r="U20" s="533"/>
      <c r="V20" s="533"/>
      <c r="W20" s="532"/>
    </row>
    <row r="21" spans="1:23" hidden="1">
      <c r="A21" s="534"/>
      <c r="B21" s="535" t="s">
        <v>926</v>
      </c>
      <c r="C21" s="536"/>
      <c r="D21" s="534"/>
      <c r="E21" s="534"/>
      <c r="F21" s="534"/>
      <c r="G21" s="534"/>
      <c r="H21" s="532"/>
      <c r="I21" s="524"/>
      <c r="J21" s="524"/>
      <c r="K21" s="524"/>
      <c r="L21" s="584"/>
      <c r="M21" s="533"/>
      <c r="N21" s="533"/>
      <c r="O21" s="533"/>
      <c r="P21" s="533"/>
      <c r="Q21" s="533"/>
      <c r="R21" s="533"/>
      <c r="S21" s="533"/>
      <c r="T21" s="533"/>
      <c r="U21" s="533"/>
      <c r="V21" s="533"/>
      <c r="W21" s="532"/>
    </row>
    <row r="22" spans="1:23" ht="53.5" hidden="1">
      <c r="A22" s="529" t="s">
        <v>930</v>
      </c>
      <c r="B22" s="530" t="s">
        <v>931</v>
      </c>
      <c r="C22" s="531"/>
      <c r="D22" s="531"/>
      <c r="E22" s="531"/>
      <c r="F22" s="531"/>
      <c r="G22" s="531"/>
      <c r="H22" s="532"/>
      <c r="I22" s="524"/>
      <c r="J22" s="524"/>
      <c r="K22" s="524"/>
      <c r="L22" s="584"/>
      <c r="M22" s="533"/>
      <c r="N22" s="533"/>
      <c r="O22" s="533"/>
      <c r="P22" s="533"/>
      <c r="Q22" s="533"/>
      <c r="R22" s="533"/>
      <c r="S22" s="533"/>
      <c r="T22" s="533"/>
      <c r="U22" s="533"/>
      <c r="V22" s="533"/>
      <c r="W22" s="532"/>
    </row>
    <row r="23" spans="1:23" s="517" customFormat="1" ht="21" customHeight="1">
      <c r="A23" s="525"/>
      <c r="B23" s="526" t="s">
        <v>932</v>
      </c>
      <c r="C23" s="527"/>
      <c r="D23" s="525"/>
      <c r="E23" s="525"/>
      <c r="F23" s="525"/>
      <c r="G23" s="525"/>
      <c r="H23" s="524"/>
      <c r="I23" s="524"/>
      <c r="J23" s="524"/>
      <c r="K23" s="524"/>
      <c r="L23" s="585">
        <v>1</v>
      </c>
      <c r="M23" s="538"/>
      <c r="N23" s="538"/>
      <c r="O23" s="538">
        <v>2</v>
      </c>
      <c r="P23" s="538"/>
      <c r="Q23" s="538"/>
      <c r="R23" s="538">
        <v>3</v>
      </c>
      <c r="S23" s="538"/>
      <c r="T23" s="538"/>
      <c r="U23" s="538">
        <v>4</v>
      </c>
      <c r="V23" s="538"/>
      <c r="W23" s="524"/>
    </row>
    <row r="24" spans="1:23" ht="31" customHeight="1">
      <c r="A24" s="2204" t="s">
        <v>1151</v>
      </c>
      <c r="B24" s="2204"/>
      <c r="C24" s="2204"/>
      <c r="D24" s="2204"/>
      <c r="E24" s="2204"/>
      <c r="F24" s="2204"/>
      <c r="G24" s="2204"/>
      <c r="H24" s="2204"/>
      <c r="I24" s="2204"/>
      <c r="J24" s="2204"/>
      <c r="K24" s="2204"/>
      <c r="L24" s="2204"/>
      <c r="M24" s="2204"/>
      <c r="N24" s="2204"/>
      <c r="O24" s="2204"/>
      <c r="P24" s="2204"/>
      <c r="Q24" s="2204"/>
      <c r="R24" s="549"/>
    </row>
    <row r="25" spans="1:23" s="598" customFormat="1" ht="55.25" customHeight="1">
      <c r="A25" s="2214" t="s">
        <v>1094</v>
      </c>
      <c r="B25" s="2214"/>
      <c r="C25" s="2214" t="s">
        <v>934</v>
      </c>
      <c r="D25" s="2214"/>
      <c r="M25" s="2215" t="s">
        <v>935</v>
      </c>
      <c r="N25" s="2215"/>
      <c r="O25" s="2215"/>
      <c r="P25" s="2215"/>
      <c r="Q25" s="2215"/>
      <c r="R25" s="2215"/>
      <c r="S25" s="2215"/>
      <c r="T25" s="2215"/>
      <c r="U25" s="2215"/>
      <c r="V25" s="2215"/>
      <c r="W25" s="2215"/>
    </row>
    <row r="26" spans="1:23" s="603" customFormat="1" ht="31.5" customHeight="1">
      <c r="A26" s="600"/>
      <c r="B26" s="601"/>
      <c r="C26" s="601"/>
      <c r="D26" s="602"/>
      <c r="M26" s="2212" t="s">
        <v>947</v>
      </c>
      <c r="N26" s="2212"/>
      <c r="O26" s="2212"/>
      <c r="P26" s="2212"/>
      <c r="Q26" s="2212"/>
      <c r="R26" s="2212"/>
      <c r="S26" s="2213" t="s">
        <v>948</v>
      </c>
      <c r="T26" s="2213"/>
      <c r="U26" s="604"/>
      <c r="V26" s="2212" t="s">
        <v>936</v>
      </c>
      <c r="W26" s="2212"/>
    </row>
    <row r="27" spans="1:23" s="598" customFormat="1" ht="18">
      <c r="A27" s="599"/>
      <c r="L27" s="599"/>
    </row>
    <row r="29" spans="1:23">
      <c r="M29" s="549"/>
      <c r="N29" s="549"/>
      <c r="O29" s="549"/>
      <c r="P29" s="549"/>
    </row>
    <row r="30" spans="1:23">
      <c r="M30" s="549"/>
      <c r="N30" s="549"/>
      <c r="O30" s="549"/>
      <c r="P30" s="549"/>
    </row>
  </sheetData>
  <autoFilter ref="V10:V17" xr:uid="{E26663E8-66FB-482B-85C7-F7076ADF1FC9}"/>
  <mergeCells count="30">
    <mergeCell ref="M26:R26"/>
    <mergeCell ref="S26:T26"/>
    <mergeCell ref="V26:W26"/>
    <mergeCell ref="K9:M9"/>
    <mergeCell ref="Q9:S9"/>
    <mergeCell ref="T9:V9"/>
    <mergeCell ref="A25:B25"/>
    <mergeCell ref="C25:D25"/>
    <mergeCell ref="M25:W25"/>
    <mergeCell ref="A24:Q24"/>
    <mergeCell ref="N9:P9"/>
    <mergeCell ref="T8:V8"/>
    <mergeCell ref="W8:W10"/>
    <mergeCell ref="A9:A10"/>
    <mergeCell ref="B9:B10"/>
    <mergeCell ref="C9:C10"/>
    <mergeCell ref="D9:D10"/>
    <mergeCell ref="E9:E10"/>
    <mergeCell ref="F9:F10"/>
    <mergeCell ref="G9:G10"/>
    <mergeCell ref="H9:H10"/>
    <mergeCell ref="Q8:S8"/>
    <mergeCell ref="N8:P8"/>
    <mergeCell ref="I9:I10"/>
    <mergeCell ref="J9:J10"/>
    <mergeCell ref="A1:L1"/>
    <mergeCell ref="B5:K6"/>
    <mergeCell ref="C8:E8"/>
    <mergeCell ref="G8:I8"/>
    <mergeCell ref="K8:M8"/>
  </mergeCells>
  <pageMargins left="0.17" right="0.17" top="0.3" bottom="0.17" header="0.17" footer="0.17"/>
  <pageSetup paperSize="8" scale="56" fitToHeight="1111" orientation="landscape"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2F11E-01EA-46CD-9C21-A79534D13496}">
  <sheetPr>
    <pageSetUpPr fitToPage="1"/>
  </sheetPr>
  <dimension ref="A1:T32"/>
  <sheetViews>
    <sheetView view="pageBreakPreview" topLeftCell="A7" zoomScale="70" zoomScaleNormal="70" zoomScaleSheetLayoutView="70" workbookViewId="0">
      <selection activeCell="E9" sqref="E9:E10"/>
    </sheetView>
  </sheetViews>
  <sheetFormatPr defaultColWidth="9.796875" defaultRowHeight="13"/>
  <cols>
    <col min="1" max="1" width="16.19921875" style="516" bestFit="1" customWidth="1"/>
    <col min="2" max="2" width="32.69921875" style="504" customWidth="1"/>
    <col min="3" max="3" width="25.8984375" style="504" customWidth="1"/>
    <col min="4" max="4" width="14.69921875" style="504" customWidth="1"/>
    <col min="5" max="5" width="9.59765625" style="504" customWidth="1"/>
    <col min="6" max="6" width="11" style="504" customWidth="1"/>
    <col min="7" max="7" width="14.59765625" style="504" customWidth="1"/>
    <col min="8" max="8" width="13.09765625" style="504" customWidth="1"/>
    <col min="9" max="9" width="19.796875" style="504" customWidth="1"/>
    <col min="10" max="10" width="20.09765625" style="504" customWidth="1"/>
    <col min="11" max="11" width="10.09765625" style="504" customWidth="1"/>
    <col min="12" max="12" width="16.09765625" style="516" customWidth="1"/>
    <col min="13" max="13" width="16.09765625" style="504" customWidth="1"/>
    <col min="14" max="14" width="11.19921875" style="504" customWidth="1"/>
    <col min="15" max="15" width="13.59765625" style="504" customWidth="1"/>
    <col min="16" max="16" width="14.796875" style="504" customWidth="1"/>
    <col min="17" max="17" width="11.296875" style="504" customWidth="1"/>
    <col min="18" max="18" width="15.19921875" style="504" customWidth="1"/>
    <col min="19" max="19" width="16.796875" style="504" customWidth="1"/>
    <col min="20" max="20" width="19.8984375" style="504" customWidth="1"/>
    <col min="21" max="16384" width="9.796875" style="504"/>
  </cols>
  <sheetData>
    <row r="1" spans="1:20" ht="51.65" customHeight="1">
      <c r="A1" s="2202" t="s">
        <v>910</v>
      </c>
      <c r="B1" s="2202"/>
      <c r="C1" s="2202"/>
      <c r="D1" s="2202"/>
      <c r="E1" s="2202"/>
      <c r="F1" s="2202"/>
      <c r="G1" s="2202"/>
      <c r="H1" s="2202"/>
      <c r="I1" s="2202"/>
      <c r="J1" s="2202"/>
      <c r="K1" s="2202"/>
      <c r="L1" s="2202"/>
      <c r="M1" s="503"/>
      <c r="N1" s="503"/>
      <c r="O1" s="503"/>
      <c r="P1" s="503"/>
      <c r="Q1" s="503"/>
      <c r="R1" s="503"/>
      <c r="S1" s="503"/>
    </row>
    <row r="3" spans="1:20" ht="26" customHeight="1">
      <c r="A3" s="505" t="s">
        <v>911</v>
      </c>
      <c r="B3" s="670" t="s">
        <v>937</v>
      </c>
      <c r="C3" s="507"/>
      <c r="D3" s="507"/>
      <c r="E3" s="507"/>
      <c r="F3" s="507"/>
      <c r="G3" s="507"/>
      <c r="H3" s="508"/>
      <c r="I3" s="508"/>
      <c r="J3" s="508"/>
      <c r="K3" s="508"/>
      <c r="L3" s="581"/>
      <c r="M3" s="508"/>
      <c r="N3" s="508"/>
      <c r="O3" s="508"/>
      <c r="P3" s="508"/>
      <c r="Q3" s="508"/>
      <c r="R3" s="508"/>
      <c r="S3" s="508"/>
      <c r="T3" s="509"/>
    </row>
    <row r="4" spans="1:20" ht="15" customHeight="1">
      <c r="A4" s="510" t="s">
        <v>912</v>
      </c>
      <c r="B4" s="511"/>
      <c r="C4" s="512"/>
      <c r="D4" s="512"/>
      <c r="E4" s="512"/>
      <c r="F4" s="512"/>
      <c r="G4" s="512"/>
      <c r="H4" s="513"/>
      <c r="I4" s="513"/>
      <c r="J4" s="513"/>
      <c r="K4" s="513"/>
      <c r="L4" s="582"/>
      <c r="M4" s="513"/>
      <c r="N4" s="513"/>
      <c r="O4" s="513"/>
      <c r="P4" s="513"/>
      <c r="Q4" s="513"/>
      <c r="R4" s="513"/>
      <c r="S4" s="513"/>
      <c r="T4" s="514"/>
    </row>
    <row r="5" spans="1:20" ht="15" customHeight="1">
      <c r="A5" s="505" t="s">
        <v>913</v>
      </c>
      <c r="B5" s="2203" t="s">
        <v>1152</v>
      </c>
      <c r="C5" s="2204"/>
      <c r="D5" s="2204"/>
      <c r="E5" s="2204"/>
      <c r="F5" s="2204"/>
      <c r="G5" s="2204"/>
      <c r="H5" s="2204"/>
      <c r="I5" s="2204"/>
      <c r="J5" s="2204"/>
      <c r="K5" s="2204"/>
      <c r="L5" s="581"/>
      <c r="T5" s="515"/>
    </row>
    <row r="6" spans="1:20" ht="15" customHeight="1">
      <c r="A6" s="510" t="s">
        <v>914</v>
      </c>
      <c r="B6" s="2205"/>
      <c r="C6" s="2206"/>
      <c r="D6" s="2206"/>
      <c r="E6" s="2206"/>
      <c r="F6" s="2206"/>
      <c r="G6" s="2206"/>
      <c r="H6" s="2206"/>
      <c r="I6" s="2206"/>
      <c r="J6" s="2206"/>
      <c r="K6" s="2206"/>
      <c r="L6" s="582"/>
      <c r="M6" s="513"/>
      <c r="N6" s="513"/>
      <c r="O6" s="513"/>
      <c r="P6" s="513"/>
      <c r="Q6" s="513"/>
      <c r="R6" s="513"/>
      <c r="S6" s="513"/>
      <c r="T6" s="514"/>
    </row>
    <row r="8" spans="1:20" ht="34.5" customHeight="1">
      <c r="A8" s="522" t="s">
        <v>823</v>
      </c>
      <c r="B8" s="522" t="s">
        <v>915</v>
      </c>
      <c r="C8" s="2207" t="s">
        <v>916</v>
      </c>
      <c r="D8" s="2207"/>
      <c r="E8" s="2207"/>
      <c r="F8" s="522"/>
      <c r="G8" s="2208" t="s">
        <v>871</v>
      </c>
      <c r="H8" s="2208"/>
      <c r="I8" s="2208"/>
      <c r="J8" s="560" t="s">
        <v>951</v>
      </c>
      <c r="K8" s="2207" t="s">
        <v>957</v>
      </c>
      <c r="L8" s="2209"/>
      <c r="M8" s="2209"/>
      <c r="N8" s="2207" t="s">
        <v>1148</v>
      </c>
      <c r="O8" s="2209"/>
      <c r="P8" s="2209"/>
      <c r="Q8" s="2207" t="s">
        <v>957</v>
      </c>
      <c r="R8" s="2209"/>
      <c r="S8" s="2209"/>
      <c r="T8" s="2207" t="s">
        <v>917</v>
      </c>
    </row>
    <row r="9" spans="1:20" ht="23" customHeight="1">
      <c r="A9" s="2210" t="s">
        <v>939</v>
      </c>
      <c r="B9" s="2210" t="s">
        <v>940</v>
      </c>
      <c r="C9" s="2210" t="s">
        <v>12</v>
      </c>
      <c r="D9" s="2210" t="s">
        <v>13</v>
      </c>
      <c r="E9" s="2210" t="s">
        <v>1092</v>
      </c>
      <c r="F9" s="2210" t="s">
        <v>1091</v>
      </c>
      <c r="G9" s="2211" t="s">
        <v>660</v>
      </c>
      <c r="H9" s="2211" t="s">
        <v>661</v>
      </c>
      <c r="I9" s="2211" t="s">
        <v>662</v>
      </c>
      <c r="J9" s="2211" t="s">
        <v>662</v>
      </c>
      <c r="K9" s="2209" t="s">
        <v>294</v>
      </c>
      <c r="L9" s="2209"/>
      <c r="M9" s="2209"/>
      <c r="N9" s="2209" t="s">
        <v>1147</v>
      </c>
      <c r="O9" s="2209"/>
      <c r="P9" s="2209"/>
      <c r="Q9" s="2209" t="s">
        <v>196</v>
      </c>
      <c r="R9" s="2209"/>
      <c r="S9" s="2209"/>
      <c r="T9" s="2207"/>
    </row>
    <row r="10" spans="1:20" ht="31" customHeight="1">
      <c r="A10" s="2210"/>
      <c r="B10" s="2210"/>
      <c r="C10" s="2210"/>
      <c r="D10" s="2210"/>
      <c r="E10" s="2210"/>
      <c r="F10" s="2210"/>
      <c r="G10" s="2211"/>
      <c r="H10" s="2211"/>
      <c r="I10" s="2211"/>
      <c r="J10" s="2211"/>
      <c r="K10" s="551" t="s">
        <v>945</v>
      </c>
      <c r="L10" s="551" t="s">
        <v>960</v>
      </c>
      <c r="M10" s="551" t="s">
        <v>946</v>
      </c>
      <c r="N10" s="551" t="s">
        <v>945</v>
      </c>
      <c r="O10" s="551" t="s">
        <v>1149</v>
      </c>
      <c r="P10" s="551" t="s">
        <v>1100</v>
      </c>
      <c r="Q10" s="551" t="s">
        <v>945</v>
      </c>
      <c r="R10" s="551" t="s">
        <v>960</v>
      </c>
      <c r="S10" s="551" t="s">
        <v>1100</v>
      </c>
      <c r="T10" s="2207"/>
    </row>
    <row r="11" spans="1:20" s="521" customFormat="1" ht="26" customHeight="1">
      <c r="A11" s="550" t="s">
        <v>365</v>
      </c>
      <c r="B11" s="586" t="s">
        <v>132</v>
      </c>
      <c r="C11" s="590"/>
      <c r="D11" s="591"/>
      <c r="E11" s="590"/>
      <c r="F11" s="550"/>
      <c r="G11" s="592" t="s">
        <v>416</v>
      </c>
      <c r="H11" s="592" t="s">
        <v>416</v>
      </c>
      <c r="I11" s="559">
        <f>'DT03 (TM)'!G6</f>
        <v>57151444015.972847</v>
      </c>
      <c r="J11" s="559">
        <f>'Tổng hợp'!J19</f>
        <v>47616213135.280258</v>
      </c>
      <c r="K11" s="587"/>
      <c r="L11" s="587"/>
      <c r="M11" s="587">
        <f>SUM(M12:M19)*(26300)</f>
        <v>605965386.70000005</v>
      </c>
      <c r="N11" s="587"/>
      <c r="O11" s="588"/>
      <c r="P11" s="587">
        <f>SUM(P12:P19)*26300</f>
        <v>0</v>
      </c>
      <c r="Q11" s="587"/>
      <c r="R11" s="587"/>
      <c r="S11" s="587"/>
      <c r="T11" s="589">
        <f>I11-J11-P11-M11</f>
        <v>8929265493.992588</v>
      </c>
    </row>
    <row r="12" spans="1:20" s="574" customFormat="1" ht="26" customHeight="1">
      <c r="A12" s="667" t="s">
        <v>180</v>
      </c>
      <c r="B12" s="577" t="str">
        <f>VLOOKUP(A12,'25-VPI-I-095'!L:N,3,0)</f>
        <v>H300X150X6.5X9-12000L</v>
      </c>
      <c r="C12" s="668" t="s">
        <v>51</v>
      </c>
      <c r="D12" s="669" t="s">
        <v>1146</v>
      </c>
      <c r="E12" s="579">
        <v>336</v>
      </c>
      <c r="F12" s="577">
        <f>VLOOKUP(A12,'25-VPI-I-095'!L:DF,81,0)</f>
        <v>45922</v>
      </c>
      <c r="G12" s="570" t="s">
        <v>416</v>
      </c>
      <c r="H12" s="570" t="s">
        <v>416</v>
      </c>
      <c r="I12" s="570" t="s">
        <v>416</v>
      </c>
      <c r="J12" s="578"/>
      <c r="K12" s="571" t="s">
        <v>930</v>
      </c>
      <c r="L12" s="666">
        <f>625/1000</f>
        <v>0.625</v>
      </c>
      <c r="M12" s="666">
        <v>7706.875</v>
      </c>
      <c r="N12" s="571" t="s">
        <v>930</v>
      </c>
      <c r="O12" s="572">
        <f>19300/1.1/26300</f>
        <v>0.66712754925682682</v>
      </c>
      <c r="P12" s="572" t="s">
        <v>416</v>
      </c>
      <c r="Q12" s="571" t="s">
        <v>930</v>
      </c>
      <c r="R12" s="572">
        <f>19500/1.1/26300</f>
        <v>0.67404078810922907</v>
      </c>
      <c r="S12" s="571" t="s">
        <v>416</v>
      </c>
      <c r="T12" s="573" t="s">
        <v>1150</v>
      </c>
    </row>
    <row r="13" spans="1:20" s="574" customFormat="1" ht="26" customHeight="1">
      <c r="A13" s="667" t="s">
        <v>199</v>
      </c>
      <c r="B13" s="577" t="str">
        <f>VLOOKUP(A13,'25-VPI-I-095'!L:N,3,0)</f>
        <v>L150X150X12-12000L</v>
      </c>
      <c r="C13" s="668" t="s">
        <v>200</v>
      </c>
      <c r="D13" s="669" t="s">
        <v>1146</v>
      </c>
      <c r="E13" s="579">
        <v>60</v>
      </c>
      <c r="F13" s="577">
        <f>VLOOKUP(A13,'25-VPI-I-095'!L:DF,81,0)</f>
        <v>0</v>
      </c>
      <c r="G13" s="570" t="s">
        <v>416</v>
      </c>
      <c r="H13" s="570" t="s">
        <v>416</v>
      </c>
      <c r="I13" s="570" t="s">
        <v>416</v>
      </c>
      <c r="J13" s="578"/>
      <c r="K13" s="571" t="s">
        <v>930</v>
      </c>
      <c r="L13" s="666">
        <f>617/1000</f>
        <v>0.61699999999999999</v>
      </c>
      <c r="M13" s="666">
        <v>1010.646</v>
      </c>
      <c r="N13" s="571" t="s">
        <v>930</v>
      </c>
      <c r="O13" s="572">
        <f>19300/1.1/26300</f>
        <v>0.66712754925682682</v>
      </c>
      <c r="P13" s="572" t="s">
        <v>416</v>
      </c>
      <c r="Q13" s="571" t="s">
        <v>972</v>
      </c>
      <c r="R13" s="571" t="s">
        <v>416</v>
      </c>
      <c r="S13" s="571" t="s">
        <v>416</v>
      </c>
      <c r="T13" s="573" t="s">
        <v>1150</v>
      </c>
    </row>
    <row r="14" spans="1:20" s="574" customFormat="1" ht="26" customHeight="1">
      <c r="A14" s="667" t="s">
        <v>327</v>
      </c>
      <c r="B14" s="577" t="str">
        <f>VLOOKUP(A14,'25-VPI-I-095'!L:N,3,0)</f>
        <v>H400X200X8X13-12000L</v>
      </c>
      <c r="C14" s="668" t="s">
        <v>328</v>
      </c>
      <c r="D14" s="669" t="s">
        <v>1146</v>
      </c>
      <c r="E14" s="579">
        <v>36</v>
      </c>
      <c r="F14" s="577">
        <f>VLOOKUP(A14,'25-VPI-I-095'!L:DF,81,0)</f>
        <v>0</v>
      </c>
      <c r="G14" s="570" t="s">
        <v>416</v>
      </c>
      <c r="H14" s="570" t="s">
        <v>416</v>
      </c>
      <c r="I14" s="570" t="s">
        <v>416</v>
      </c>
      <c r="J14" s="578"/>
      <c r="K14" s="571" t="s">
        <v>930</v>
      </c>
      <c r="L14" s="666">
        <f>612/1000</f>
        <v>0.61199999999999999</v>
      </c>
      <c r="M14" s="666">
        <v>1099.152</v>
      </c>
      <c r="N14" s="571" t="s">
        <v>930</v>
      </c>
      <c r="O14" s="572">
        <f t="shared" ref="O14:O19" si="0">19300/1.1/26300</f>
        <v>0.66712754925682682</v>
      </c>
      <c r="P14" s="572" t="s">
        <v>416</v>
      </c>
      <c r="Q14" s="571" t="s">
        <v>930</v>
      </c>
      <c r="R14" s="572">
        <f t="shared" ref="R14:R19" si="1">19500/1.1/26300</f>
        <v>0.67404078810922907</v>
      </c>
      <c r="S14" s="571" t="s">
        <v>416</v>
      </c>
      <c r="T14" s="573" t="s">
        <v>1150</v>
      </c>
    </row>
    <row r="15" spans="1:20" s="574" customFormat="1" ht="26" customHeight="1">
      <c r="A15" s="667" t="s">
        <v>980</v>
      </c>
      <c r="B15" s="577" t="str">
        <f>VLOOKUP(A15,'25-VPI-I-095'!L:N,3,0)</f>
        <v>H194X150X6X9-12000L</v>
      </c>
      <c r="C15" s="668" t="s">
        <v>981</v>
      </c>
      <c r="D15" s="669" t="s">
        <v>1146</v>
      </c>
      <c r="E15" s="579">
        <v>24</v>
      </c>
      <c r="F15" s="577">
        <f>VLOOKUP(A15,'25-VPI-I-095'!L:DF,81,0)</f>
        <v>0</v>
      </c>
      <c r="G15" s="570" t="s">
        <v>416</v>
      </c>
      <c r="H15" s="570" t="s">
        <v>416</v>
      </c>
      <c r="I15" s="570" t="s">
        <v>416</v>
      </c>
      <c r="J15" s="578"/>
      <c r="K15" s="571" t="s">
        <v>930</v>
      </c>
      <c r="L15" s="666">
        <f>593/1000</f>
        <v>0.59299999999999997</v>
      </c>
      <c r="M15" s="666">
        <v>435.262</v>
      </c>
      <c r="N15" s="571" t="s">
        <v>930</v>
      </c>
      <c r="O15" s="572">
        <f t="shared" si="0"/>
        <v>0.66712754925682682</v>
      </c>
      <c r="P15" s="572" t="s">
        <v>416</v>
      </c>
      <c r="Q15" s="571" t="s">
        <v>930</v>
      </c>
      <c r="R15" s="572">
        <f t="shared" si="1"/>
        <v>0.67404078810922907</v>
      </c>
      <c r="S15" s="571" t="s">
        <v>416</v>
      </c>
      <c r="T15" s="573" t="s">
        <v>1150</v>
      </c>
    </row>
    <row r="16" spans="1:20" s="574" customFormat="1" ht="26" customHeight="1">
      <c r="A16" s="667" t="s">
        <v>982</v>
      </c>
      <c r="B16" s="577" t="str">
        <f>VLOOKUP(A16,'25-VPI-I-095'!L:N,3,0)</f>
        <v>H244X175X7X11-12000L</v>
      </c>
      <c r="C16" s="668" t="s">
        <v>983</v>
      </c>
      <c r="D16" s="669" t="s">
        <v>1146</v>
      </c>
      <c r="E16" s="579">
        <v>120</v>
      </c>
      <c r="F16" s="577">
        <f>VLOOKUP(A16,'25-VPI-I-095'!L:DF,81,0)</f>
        <v>0</v>
      </c>
      <c r="G16" s="570" t="s">
        <v>416</v>
      </c>
      <c r="H16" s="570" t="s">
        <v>416</v>
      </c>
      <c r="I16" s="570" t="s">
        <v>416</v>
      </c>
      <c r="J16" s="578"/>
      <c r="K16" s="571" t="s">
        <v>930</v>
      </c>
      <c r="L16" s="666">
        <f>604/1000</f>
        <v>0.60399999999999998</v>
      </c>
      <c r="M16" s="666">
        <v>3196.3679999999999</v>
      </c>
      <c r="N16" s="571" t="s">
        <v>930</v>
      </c>
      <c r="O16" s="572">
        <f t="shared" si="0"/>
        <v>0.66712754925682682</v>
      </c>
      <c r="P16" s="572" t="s">
        <v>416</v>
      </c>
      <c r="Q16" s="571" t="s">
        <v>930</v>
      </c>
      <c r="R16" s="572">
        <f t="shared" si="1"/>
        <v>0.67404078810922907</v>
      </c>
      <c r="S16" s="571" t="s">
        <v>416</v>
      </c>
      <c r="T16" s="573" t="s">
        <v>1150</v>
      </c>
    </row>
    <row r="17" spans="1:20" s="574" customFormat="1" ht="26" customHeight="1">
      <c r="A17" s="667" t="s">
        <v>984</v>
      </c>
      <c r="B17" s="577" t="str">
        <f>VLOOKUP(A17,'25-VPI-I-095'!L:N,3,0)</f>
        <v>H488X300X11X18-12000L</v>
      </c>
      <c r="C17" s="668" t="s">
        <v>985</v>
      </c>
      <c r="D17" s="669" t="s">
        <v>1146</v>
      </c>
      <c r="E17" s="579">
        <v>108</v>
      </c>
      <c r="F17" s="577">
        <f>VLOOKUP(A17,'25-VPI-I-095'!L:DF,81,0)</f>
        <v>0</v>
      </c>
      <c r="G17" s="570" t="s">
        <v>416</v>
      </c>
      <c r="H17" s="570" t="s">
        <v>416</v>
      </c>
      <c r="I17" s="570" t="s">
        <v>416</v>
      </c>
      <c r="J17" s="578"/>
      <c r="K17" s="571" t="s">
        <v>930</v>
      </c>
      <c r="L17" s="666">
        <f>614/1000</f>
        <v>0.61399999999999999</v>
      </c>
      <c r="M17" s="666">
        <v>8507.5840000000007</v>
      </c>
      <c r="N17" s="571" t="s">
        <v>930</v>
      </c>
      <c r="O17" s="572">
        <f t="shared" si="0"/>
        <v>0.66712754925682682</v>
      </c>
      <c r="P17" s="572" t="s">
        <v>416</v>
      </c>
      <c r="Q17" s="571" t="s">
        <v>930</v>
      </c>
      <c r="R17" s="572">
        <f t="shared" si="1"/>
        <v>0.67404078810922907</v>
      </c>
      <c r="S17" s="571" t="s">
        <v>416</v>
      </c>
      <c r="T17" s="573" t="s">
        <v>1150</v>
      </c>
    </row>
    <row r="18" spans="1:20" s="574" customFormat="1" ht="26" customHeight="1">
      <c r="A18" s="667" t="s">
        <v>987</v>
      </c>
      <c r="B18" s="577" t="str">
        <f>VLOOKUP(A18,'25-VPI-I-095'!L:N,3,0)</f>
        <v>C100X50X5X7.5-12000L</v>
      </c>
      <c r="C18" s="668" t="s">
        <v>988</v>
      </c>
      <c r="D18" s="669" t="s">
        <v>1146</v>
      </c>
      <c r="E18" s="579">
        <v>60</v>
      </c>
      <c r="F18" s="577">
        <f>VLOOKUP(A18,'25-VPI-I-095'!L:DF,81,0)</f>
        <v>0</v>
      </c>
      <c r="G18" s="570" t="s">
        <v>416</v>
      </c>
      <c r="H18" s="570" t="s">
        <v>416</v>
      </c>
      <c r="I18" s="570" t="s">
        <v>416</v>
      </c>
      <c r="J18" s="578"/>
      <c r="K18" s="571" t="s">
        <v>930</v>
      </c>
      <c r="L18" s="666">
        <f>651/1000</f>
        <v>0.65100000000000002</v>
      </c>
      <c r="M18" s="666">
        <v>365.86200000000002</v>
      </c>
      <c r="N18" s="571" t="s">
        <v>930</v>
      </c>
      <c r="O18" s="572">
        <f t="shared" si="0"/>
        <v>0.66712754925682682</v>
      </c>
      <c r="P18" s="572" t="s">
        <v>416</v>
      </c>
      <c r="Q18" s="571" t="s">
        <v>930</v>
      </c>
      <c r="R18" s="572">
        <f t="shared" si="1"/>
        <v>0.67404078810922907</v>
      </c>
      <c r="S18" s="571" t="s">
        <v>416</v>
      </c>
      <c r="T18" s="573" t="s">
        <v>1150</v>
      </c>
    </row>
    <row r="19" spans="1:20" s="574" customFormat="1" ht="26" customHeight="1">
      <c r="A19" s="667" t="s">
        <v>995</v>
      </c>
      <c r="B19" s="577" t="str">
        <f>VLOOKUP(A19,'25-VPI-I-095'!L:N,3,0)</f>
        <v>H350X175X7X11-12000L</v>
      </c>
      <c r="C19" s="668" t="s">
        <v>996</v>
      </c>
      <c r="D19" s="669" t="s">
        <v>1146</v>
      </c>
      <c r="E19" s="579">
        <v>24</v>
      </c>
      <c r="F19" s="577">
        <f>VLOOKUP(A19,'25-VPI-I-095'!L:DF,81,0)</f>
        <v>0</v>
      </c>
      <c r="G19" s="570" t="s">
        <v>416</v>
      </c>
      <c r="H19" s="570" t="s">
        <v>416</v>
      </c>
      <c r="I19" s="570" t="s">
        <v>416</v>
      </c>
      <c r="J19" s="578"/>
      <c r="K19" s="571" t="s">
        <v>930</v>
      </c>
      <c r="L19" s="666">
        <f>604/1000</f>
        <v>0.60399999999999998</v>
      </c>
      <c r="M19" s="666">
        <v>718.76</v>
      </c>
      <c r="N19" s="571" t="s">
        <v>930</v>
      </c>
      <c r="O19" s="572">
        <f t="shared" si="0"/>
        <v>0.66712754925682682</v>
      </c>
      <c r="P19" s="572" t="s">
        <v>416</v>
      </c>
      <c r="Q19" s="571" t="s">
        <v>930</v>
      </c>
      <c r="R19" s="572">
        <f t="shared" si="1"/>
        <v>0.67404078810922907</v>
      </c>
      <c r="S19" s="571" t="s">
        <v>416</v>
      </c>
      <c r="T19" s="573" t="s">
        <v>1150</v>
      </c>
    </row>
    <row r="20" spans="1:20" ht="15.5" hidden="1" customHeight="1">
      <c r="A20" s="534"/>
      <c r="B20" s="535"/>
      <c r="C20" s="536"/>
      <c r="D20" s="536"/>
      <c r="E20" s="536"/>
      <c r="F20" s="536"/>
      <c r="G20" s="536"/>
      <c r="H20" s="532"/>
      <c r="I20" s="524"/>
      <c r="J20" s="524"/>
      <c r="K20" s="524"/>
      <c r="L20" s="584"/>
      <c r="M20" s="533"/>
      <c r="N20" s="533"/>
      <c r="O20" s="533"/>
      <c r="P20" s="533"/>
      <c r="Q20" s="533"/>
      <c r="R20" s="533"/>
      <c r="S20" s="533"/>
      <c r="T20" s="532"/>
    </row>
    <row r="21" spans="1:20" ht="13.5" hidden="1">
      <c r="A21" s="537" t="s">
        <v>927</v>
      </c>
      <c r="B21" s="535" t="s">
        <v>928</v>
      </c>
      <c r="C21" s="537"/>
      <c r="D21" s="537"/>
      <c r="E21" s="537"/>
      <c r="F21" s="537"/>
      <c r="G21" s="537"/>
      <c r="H21" s="532"/>
      <c r="I21" s="524"/>
      <c r="J21" s="524"/>
      <c r="K21" s="524"/>
      <c r="L21" s="584"/>
      <c r="M21" s="533"/>
      <c r="N21" s="533"/>
      <c r="O21" s="533"/>
      <c r="P21" s="533"/>
      <c r="Q21" s="533"/>
      <c r="R21" s="533"/>
      <c r="S21" s="533"/>
      <c r="T21" s="532"/>
    </row>
    <row r="22" spans="1:20" hidden="1">
      <c r="A22" s="534">
        <v>1</v>
      </c>
      <c r="B22" s="535" t="s">
        <v>929</v>
      </c>
      <c r="C22" s="536"/>
      <c r="D22" s="534"/>
      <c r="E22" s="534"/>
      <c r="F22" s="534"/>
      <c r="G22" s="534"/>
      <c r="H22" s="532"/>
      <c r="I22" s="524"/>
      <c r="J22" s="524"/>
      <c r="K22" s="524"/>
      <c r="L22" s="584"/>
      <c r="M22" s="533"/>
      <c r="N22" s="533"/>
      <c r="O22" s="533"/>
      <c r="P22" s="533"/>
      <c r="Q22" s="533"/>
      <c r="R22" s="533"/>
      <c r="S22" s="533"/>
      <c r="T22" s="532"/>
    </row>
    <row r="23" spans="1:20" hidden="1">
      <c r="A23" s="534"/>
      <c r="B23" s="535" t="s">
        <v>926</v>
      </c>
      <c r="C23" s="536"/>
      <c r="D23" s="534"/>
      <c r="E23" s="534"/>
      <c r="F23" s="534"/>
      <c r="G23" s="534"/>
      <c r="H23" s="532"/>
      <c r="I23" s="524"/>
      <c r="J23" s="524"/>
      <c r="K23" s="524"/>
      <c r="L23" s="584"/>
      <c r="M23" s="533"/>
      <c r="N23" s="533"/>
      <c r="O23" s="533"/>
      <c r="P23" s="533"/>
      <c r="Q23" s="533"/>
      <c r="R23" s="533"/>
      <c r="S23" s="533"/>
      <c r="T23" s="532"/>
    </row>
    <row r="24" spans="1:20" ht="53.5" hidden="1">
      <c r="A24" s="529" t="s">
        <v>930</v>
      </c>
      <c r="B24" s="530" t="s">
        <v>931</v>
      </c>
      <c r="C24" s="531"/>
      <c r="D24" s="531"/>
      <c r="E24" s="531"/>
      <c r="F24" s="531"/>
      <c r="G24" s="531"/>
      <c r="H24" s="532"/>
      <c r="I24" s="524"/>
      <c r="J24" s="524"/>
      <c r="K24" s="524"/>
      <c r="L24" s="584"/>
      <c r="M24" s="533"/>
      <c r="N24" s="533"/>
      <c r="O24" s="533"/>
      <c r="P24" s="533"/>
      <c r="Q24" s="533"/>
      <c r="R24" s="533"/>
      <c r="S24" s="533"/>
      <c r="T24" s="532"/>
    </row>
    <row r="25" spans="1:20" s="517" customFormat="1" ht="21" customHeight="1">
      <c r="A25" s="525"/>
      <c r="B25" s="526" t="s">
        <v>932</v>
      </c>
      <c r="C25" s="527"/>
      <c r="D25" s="525"/>
      <c r="E25" s="525"/>
      <c r="F25" s="525"/>
      <c r="G25" s="525"/>
      <c r="H25" s="524"/>
      <c r="I25" s="524"/>
      <c r="J25" s="524"/>
      <c r="K25" s="524"/>
      <c r="L25" s="585">
        <v>1</v>
      </c>
      <c r="M25" s="538"/>
      <c r="N25" s="538"/>
      <c r="O25" s="538">
        <v>2</v>
      </c>
      <c r="P25" s="538"/>
      <c r="Q25" s="538"/>
      <c r="R25" s="538">
        <v>3</v>
      </c>
      <c r="S25" s="538"/>
      <c r="T25" s="524"/>
    </row>
    <row r="26" spans="1:20" ht="31" customHeight="1">
      <c r="A26" s="2204" t="s">
        <v>1151</v>
      </c>
      <c r="B26" s="2204"/>
      <c r="C26" s="2204"/>
      <c r="D26" s="2204"/>
      <c r="E26" s="2204"/>
      <c r="F26" s="2204"/>
      <c r="G26" s="2204"/>
      <c r="H26" s="2204"/>
      <c r="I26" s="2204"/>
      <c r="J26" s="2204"/>
      <c r="K26" s="2204"/>
      <c r="L26" s="2204"/>
      <c r="M26" s="2204"/>
      <c r="N26" s="2204"/>
      <c r="O26" s="549"/>
    </row>
    <row r="27" spans="1:20" s="598" customFormat="1" ht="55.25" customHeight="1">
      <c r="A27" s="2214" t="s">
        <v>1094</v>
      </c>
      <c r="B27" s="2214"/>
      <c r="C27" s="2214" t="s">
        <v>934</v>
      </c>
      <c r="D27" s="2214"/>
      <c r="M27" s="2215" t="s">
        <v>935</v>
      </c>
      <c r="N27" s="2215"/>
      <c r="O27" s="2215"/>
      <c r="P27" s="2215"/>
      <c r="Q27" s="2215"/>
      <c r="R27" s="2215"/>
      <c r="S27" s="2215"/>
      <c r="T27" s="2215"/>
    </row>
    <row r="28" spans="1:20" s="603" customFormat="1" ht="31.5" customHeight="1">
      <c r="A28" s="600"/>
      <c r="B28" s="601"/>
      <c r="C28" s="601"/>
      <c r="D28" s="602"/>
      <c r="M28" s="2212" t="s">
        <v>947</v>
      </c>
      <c r="N28" s="2212"/>
      <c r="O28" s="2212"/>
      <c r="P28" s="2213" t="s">
        <v>948</v>
      </c>
      <c r="Q28" s="2213"/>
      <c r="R28" s="604"/>
      <c r="S28" s="2212" t="s">
        <v>936</v>
      </c>
      <c r="T28" s="2212"/>
    </row>
    <row r="29" spans="1:20" s="598" customFormat="1" ht="18">
      <c r="A29" s="599"/>
      <c r="L29" s="599"/>
    </row>
    <row r="31" spans="1:20">
      <c r="M31" s="549"/>
    </row>
    <row r="32" spans="1:20">
      <c r="M32" s="549"/>
    </row>
  </sheetData>
  <autoFilter ref="S10:S19" xr:uid="{E26663E8-66FB-482B-85C7-F7076ADF1FC9}"/>
  <mergeCells count="28">
    <mergeCell ref="A26:N26"/>
    <mergeCell ref="A27:B27"/>
    <mergeCell ref="C27:D27"/>
    <mergeCell ref="M27:T27"/>
    <mergeCell ref="M28:O28"/>
    <mergeCell ref="P28:Q28"/>
    <mergeCell ref="S28:T28"/>
    <mergeCell ref="Q8:S8"/>
    <mergeCell ref="T8:T10"/>
    <mergeCell ref="A9:A10"/>
    <mergeCell ref="B9:B10"/>
    <mergeCell ref="C9:C10"/>
    <mergeCell ref="D9:D10"/>
    <mergeCell ref="E9:E10"/>
    <mergeCell ref="F9:F10"/>
    <mergeCell ref="G9:G10"/>
    <mergeCell ref="H9:H10"/>
    <mergeCell ref="N8:P8"/>
    <mergeCell ref="I9:I10"/>
    <mergeCell ref="J9:J10"/>
    <mergeCell ref="K9:M9"/>
    <mergeCell ref="N9:P9"/>
    <mergeCell ref="Q9:S9"/>
    <mergeCell ref="A1:L1"/>
    <mergeCell ref="B5:K6"/>
    <mergeCell ref="C8:E8"/>
    <mergeCell ref="G8:I8"/>
    <mergeCell ref="K8:M8"/>
  </mergeCells>
  <pageMargins left="0.17" right="0.17" top="0.3" bottom="0.17" header="0.17" footer="0.17"/>
  <pageSetup paperSize="8" scale="71" fitToHeight="1111" orientation="landscape" r:id="rId1"/>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584F5-D40E-4B6B-B528-17CDA56A76E4}">
  <sheetPr>
    <pageSetUpPr fitToPage="1"/>
  </sheetPr>
  <dimension ref="A1:T35"/>
  <sheetViews>
    <sheetView view="pageBreakPreview" topLeftCell="E4" zoomScale="70" zoomScaleNormal="70" zoomScaleSheetLayoutView="70" workbookViewId="0">
      <selection activeCell="E9" sqref="E9:E10"/>
    </sheetView>
  </sheetViews>
  <sheetFormatPr defaultColWidth="9.796875" defaultRowHeight="13"/>
  <cols>
    <col min="1" max="1" width="16.19921875" style="516" bestFit="1" customWidth="1"/>
    <col min="2" max="2" width="32.69921875" style="504" customWidth="1"/>
    <col min="3" max="3" width="30.19921875" style="504" customWidth="1"/>
    <col min="4" max="4" width="21" style="504" customWidth="1"/>
    <col min="5" max="6" width="11" style="504" customWidth="1"/>
    <col min="7" max="7" width="14.59765625" style="504" customWidth="1"/>
    <col min="8" max="8" width="13.09765625" style="504" customWidth="1"/>
    <col min="9" max="9" width="19.796875" style="504" customWidth="1"/>
    <col min="10" max="10" width="20.09765625" style="504" customWidth="1"/>
    <col min="11" max="11" width="10.09765625" style="504" customWidth="1"/>
    <col min="12" max="12" width="16.09765625" style="516" customWidth="1"/>
    <col min="13" max="13" width="26" style="504" customWidth="1"/>
    <col min="14" max="14" width="10.69921875" style="504" customWidth="1"/>
    <col min="15" max="15" width="16.19921875" style="504" customWidth="1"/>
    <col min="16" max="18" width="16.8984375" style="504" customWidth="1"/>
    <col min="19" max="19" width="25.3984375" style="504" customWidth="1"/>
    <col min="20" max="20" width="27.3984375" style="504" customWidth="1"/>
    <col min="21" max="16384" width="9.796875" style="504"/>
  </cols>
  <sheetData>
    <row r="1" spans="1:20" ht="51.65" customHeight="1">
      <c r="A1" s="2202" t="s">
        <v>910</v>
      </c>
      <c r="B1" s="2202"/>
      <c r="C1" s="2202"/>
      <c r="D1" s="2202"/>
      <c r="E1" s="2202"/>
      <c r="F1" s="2202"/>
      <c r="G1" s="2202"/>
      <c r="H1" s="2202"/>
      <c r="I1" s="2202"/>
      <c r="J1" s="2202"/>
      <c r="K1" s="2202"/>
      <c r="L1" s="2202"/>
      <c r="M1" s="503"/>
      <c r="N1" s="503"/>
      <c r="O1" s="503"/>
      <c r="P1" s="503"/>
      <c r="Q1" s="503"/>
      <c r="R1" s="503"/>
      <c r="S1" s="503"/>
    </row>
    <row r="3" spans="1:20" ht="26" customHeight="1">
      <c r="A3" s="505" t="s">
        <v>911</v>
      </c>
      <c r="B3" s="506" t="s">
        <v>937</v>
      </c>
      <c r="C3" s="507"/>
      <c r="D3" s="507"/>
      <c r="E3" s="507"/>
      <c r="F3" s="507"/>
      <c r="G3" s="507"/>
      <c r="H3" s="508"/>
      <c r="I3" s="508"/>
      <c r="J3" s="508"/>
      <c r="K3" s="508"/>
      <c r="L3" s="581"/>
      <c r="M3" s="508"/>
      <c r="N3" s="508"/>
      <c r="O3" s="508"/>
      <c r="P3" s="508"/>
      <c r="Q3" s="508"/>
      <c r="R3" s="508"/>
      <c r="S3" s="508"/>
      <c r="T3" s="509"/>
    </row>
    <row r="4" spans="1:20" ht="15" customHeight="1">
      <c r="A4" s="510" t="s">
        <v>912</v>
      </c>
      <c r="B4" s="511"/>
      <c r="C4" s="512"/>
      <c r="D4" s="512"/>
      <c r="E4" s="512"/>
      <c r="F4" s="512"/>
      <c r="G4" s="512"/>
      <c r="H4" s="513"/>
      <c r="I4" s="513"/>
      <c r="J4" s="513"/>
      <c r="K4" s="513"/>
      <c r="L4" s="582"/>
      <c r="M4" s="513"/>
      <c r="N4" s="513"/>
      <c r="O4" s="513"/>
      <c r="P4" s="513"/>
      <c r="Q4" s="513"/>
      <c r="R4" s="513"/>
      <c r="S4" s="513"/>
      <c r="T4" s="514"/>
    </row>
    <row r="5" spans="1:20" ht="15" customHeight="1">
      <c r="A5" s="505" t="s">
        <v>913</v>
      </c>
      <c r="B5" s="2203" t="s">
        <v>1255</v>
      </c>
      <c r="C5" s="2204"/>
      <c r="D5" s="2204"/>
      <c r="E5" s="2204"/>
      <c r="F5" s="2204"/>
      <c r="G5" s="2204"/>
      <c r="H5" s="2204"/>
      <c r="I5" s="2204"/>
      <c r="J5" s="2204"/>
      <c r="K5" s="2204"/>
      <c r="L5" s="581"/>
      <c r="T5" s="515"/>
    </row>
    <row r="6" spans="1:20" ht="15" customHeight="1">
      <c r="A6" s="510" t="s">
        <v>914</v>
      </c>
      <c r="B6" s="2205"/>
      <c r="C6" s="2206"/>
      <c r="D6" s="2206"/>
      <c r="E6" s="2206"/>
      <c r="F6" s="2206"/>
      <c r="G6" s="2206"/>
      <c r="H6" s="2206"/>
      <c r="I6" s="2206"/>
      <c r="J6" s="2206"/>
      <c r="K6" s="2206"/>
      <c r="L6" s="582"/>
      <c r="M6" s="513"/>
      <c r="N6" s="513"/>
      <c r="O6" s="513"/>
      <c r="P6" s="513"/>
      <c r="Q6" s="513"/>
      <c r="R6" s="513"/>
      <c r="S6" s="513"/>
      <c r="T6" s="514"/>
    </row>
    <row r="8" spans="1:20" ht="34.5" customHeight="1">
      <c r="A8" s="522" t="s">
        <v>823</v>
      </c>
      <c r="B8" s="522" t="s">
        <v>915</v>
      </c>
      <c r="C8" s="2207" t="s">
        <v>916</v>
      </c>
      <c r="D8" s="2207"/>
      <c r="E8" s="2207"/>
      <c r="F8" s="522"/>
      <c r="G8" s="2208" t="s">
        <v>871</v>
      </c>
      <c r="H8" s="2208"/>
      <c r="I8" s="2208"/>
      <c r="J8" s="560" t="s">
        <v>1170</v>
      </c>
      <c r="K8" s="2207" t="s">
        <v>957</v>
      </c>
      <c r="L8" s="2209"/>
      <c r="M8" s="2209"/>
      <c r="N8" s="2207" t="s">
        <v>957</v>
      </c>
      <c r="O8" s="2209"/>
      <c r="P8" s="2209"/>
      <c r="Q8" s="2207" t="s">
        <v>957</v>
      </c>
      <c r="R8" s="2209"/>
      <c r="S8" s="2209"/>
      <c r="T8" s="2207" t="s">
        <v>917</v>
      </c>
    </row>
    <row r="9" spans="1:20" ht="23" customHeight="1">
      <c r="A9" s="2210" t="s">
        <v>939</v>
      </c>
      <c r="B9" s="2210" t="s">
        <v>940</v>
      </c>
      <c r="C9" s="2210" t="s">
        <v>12</v>
      </c>
      <c r="D9" s="2210" t="s">
        <v>13</v>
      </c>
      <c r="E9" s="2210" t="s">
        <v>1177</v>
      </c>
      <c r="F9" s="2210" t="s">
        <v>1179</v>
      </c>
      <c r="G9" s="2211" t="s">
        <v>660</v>
      </c>
      <c r="H9" s="2211" t="s">
        <v>661</v>
      </c>
      <c r="I9" s="2211" t="s">
        <v>662</v>
      </c>
      <c r="J9" s="2211" t="s">
        <v>662</v>
      </c>
      <c r="K9" s="2209" t="s">
        <v>905</v>
      </c>
      <c r="L9" s="2209"/>
      <c r="M9" s="2209"/>
      <c r="N9" s="2209" t="s">
        <v>1096</v>
      </c>
      <c r="O9" s="2209"/>
      <c r="P9" s="2209"/>
      <c r="Q9" s="2209" t="s">
        <v>1252</v>
      </c>
      <c r="R9" s="2209"/>
      <c r="S9" s="2209"/>
      <c r="T9" s="2207"/>
    </row>
    <row r="10" spans="1:20" ht="52" customHeight="1">
      <c r="A10" s="2210"/>
      <c r="B10" s="2210"/>
      <c r="C10" s="2210"/>
      <c r="D10" s="2210"/>
      <c r="E10" s="2210"/>
      <c r="F10" s="2210"/>
      <c r="G10" s="2211"/>
      <c r="H10" s="2211"/>
      <c r="I10" s="2211"/>
      <c r="J10" s="2211"/>
      <c r="K10" s="551" t="s">
        <v>945</v>
      </c>
      <c r="L10" s="551" t="s">
        <v>960</v>
      </c>
      <c r="M10" s="551" t="s">
        <v>1180</v>
      </c>
      <c r="N10" s="551" t="s">
        <v>945</v>
      </c>
      <c r="O10" s="551" t="s">
        <v>960</v>
      </c>
      <c r="P10" s="551" t="s">
        <v>1100</v>
      </c>
      <c r="Q10" s="551" t="s">
        <v>945</v>
      </c>
      <c r="R10" s="551" t="s">
        <v>960</v>
      </c>
      <c r="S10" s="551" t="s">
        <v>1254</v>
      </c>
      <c r="T10" s="2207"/>
    </row>
    <row r="11" spans="1:20" s="521" customFormat="1" ht="26" customHeight="1">
      <c r="A11" s="550" t="s">
        <v>365</v>
      </c>
      <c r="B11" s="586" t="s">
        <v>134</v>
      </c>
      <c r="C11" s="590"/>
      <c r="D11" s="591"/>
      <c r="E11" s="590"/>
      <c r="F11" s="550"/>
      <c r="G11" s="592"/>
      <c r="H11" s="592"/>
      <c r="I11" s="559">
        <f>'DT03 (TM)'!G12+'DT03 (TM)'!G13</f>
        <v>6449102231.8765059</v>
      </c>
      <c r="J11" s="559">
        <f>'DT03 (TM)'!M11</f>
        <v>11194757814.12985</v>
      </c>
      <c r="K11" s="587"/>
      <c r="L11" s="587"/>
      <c r="M11" s="690"/>
      <c r="N11" s="587"/>
      <c r="O11" s="588"/>
      <c r="P11" s="587">
        <f>SUM(P12:P22)*26300</f>
        <v>0</v>
      </c>
      <c r="Q11" s="587"/>
      <c r="R11" s="587"/>
      <c r="S11" s="690">
        <f>26300*SUM(S12:S22)</f>
        <v>817422673.00000012</v>
      </c>
      <c r="T11" s="690">
        <f>I11-J11-P11-M11-S11</f>
        <v>-5563078255.2533445</v>
      </c>
    </row>
    <row r="12" spans="1:20" s="574" customFormat="1" ht="26" customHeight="1">
      <c r="A12" s="686" t="s">
        <v>481</v>
      </c>
      <c r="B12" s="689" t="s">
        <v>480</v>
      </c>
      <c r="C12" s="689" t="s">
        <v>480</v>
      </c>
      <c r="D12" s="687" t="s">
        <v>1171</v>
      </c>
      <c r="E12" s="579">
        <v>529.87040000000002</v>
      </c>
      <c r="F12" s="691">
        <v>527.7113286713286</v>
      </c>
      <c r="G12" s="570" t="s">
        <v>416</v>
      </c>
      <c r="H12" s="570" t="s">
        <v>416</v>
      </c>
      <c r="I12" s="570" t="s">
        <v>416</v>
      </c>
      <c r="J12" s="578"/>
      <c r="K12" s="571" t="s">
        <v>930</v>
      </c>
      <c r="L12" s="572">
        <v>1.2030000000000001</v>
      </c>
      <c r="M12" s="572" t="s">
        <v>416</v>
      </c>
      <c r="N12" s="571" t="s">
        <v>930</v>
      </c>
      <c r="O12" s="595">
        <v>1390</v>
      </c>
      <c r="P12" s="572" t="s">
        <v>416</v>
      </c>
      <c r="Q12" s="571" t="s">
        <v>972</v>
      </c>
      <c r="R12" s="572">
        <v>1.2030000000000001</v>
      </c>
      <c r="S12" s="595">
        <v>13926.69</v>
      </c>
      <c r="T12" s="573" t="s">
        <v>1253</v>
      </c>
    </row>
    <row r="13" spans="1:20" s="574" customFormat="1" ht="26" customHeight="1">
      <c r="A13" s="686" t="s">
        <v>1015</v>
      </c>
      <c r="B13" s="689" t="s">
        <v>471</v>
      </c>
      <c r="C13" s="689" t="s">
        <v>471</v>
      </c>
      <c r="D13" s="687" t="s">
        <v>1172</v>
      </c>
      <c r="E13" s="579">
        <v>17.860800000000001</v>
      </c>
      <c r="F13" s="691">
        <v>17.795460277427491</v>
      </c>
      <c r="G13" s="570" t="s">
        <v>416</v>
      </c>
      <c r="H13" s="570" t="s">
        <v>416</v>
      </c>
      <c r="I13" s="570" t="s">
        <v>416</v>
      </c>
      <c r="J13" s="578"/>
      <c r="K13" s="571" t="s">
        <v>930</v>
      </c>
      <c r="L13" s="572">
        <v>3.661</v>
      </c>
      <c r="M13" s="572" t="s">
        <v>416</v>
      </c>
      <c r="N13" s="571" t="s">
        <v>972</v>
      </c>
      <c r="O13" s="572" t="s">
        <v>416</v>
      </c>
      <c r="P13" s="572" t="s">
        <v>416</v>
      </c>
      <c r="Q13" s="571" t="s">
        <v>972</v>
      </c>
      <c r="R13" s="572">
        <v>3.661</v>
      </c>
      <c r="S13" s="595">
        <v>1695.85</v>
      </c>
      <c r="T13" s="573" t="s">
        <v>1253</v>
      </c>
    </row>
    <row r="14" spans="1:20" s="574" customFormat="1" ht="25" customHeight="1">
      <c r="A14" s="686" t="s">
        <v>1018</v>
      </c>
      <c r="B14" s="689" t="s">
        <v>1019</v>
      </c>
      <c r="C14" s="689" t="s">
        <v>1019</v>
      </c>
      <c r="D14" s="687" t="s">
        <v>1173</v>
      </c>
      <c r="E14" s="579">
        <v>3</v>
      </c>
      <c r="F14" s="691">
        <v>3</v>
      </c>
      <c r="G14" s="570" t="s">
        <v>416</v>
      </c>
      <c r="H14" s="570" t="s">
        <v>416</v>
      </c>
      <c r="I14" s="570" t="s">
        <v>416</v>
      </c>
      <c r="J14" s="578"/>
      <c r="K14" s="571" t="s">
        <v>930</v>
      </c>
      <c r="L14" s="572">
        <v>1.958</v>
      </c>
      <c r="M14" s="572" t="s">
        <v>416</v>
      </c>
      <c r="N14" s="571" t="s">
        <v>930</v>
      </c>
      <c r="O14" s="595">
        <v>2080</v>
      </c>
      <c r="P14" s="571" t="s">
        <v>416</v>
      </c>
      <c r="Q14" s="572" t="s">
        <v>930</v>
      </c>
      <c r="R14" s="572">
        <v>1.958</v>
      </c>
      <c r="S14" s="595">
        <v>652.13</v>
      </c>
      <c r="T14" s="573" t="s">
        <v>1253</v>
      </c>
    </row>
    <row r="15" spans="1:20" s="574" customFormat="1" ht="26" customHeight="1">
      <c r="A15" s="686" t="s">
        <v>1020</v>
      </c>
      <c r="B15" s="689" t="s">
        <v>891</v>
      </c>
      <c r="C15" s="689" t="s">
        <v>891</v>
      </c>
      <c r="D15" s="687" t="s">
        <v>1174</v>
      </c>
      <c r="E15" s="579">
        <v>72</v>
      </c>
      <c r="F15" s="691">
        <v>49.346708701134943</v>
      </c>
      <c r="G15" s="570" t="s">
        <v>416</v>
      </c>
      <c r="H15" s="570" t="s">
        <v>416</v>
      </c>
      <c r="I15" s="570" t="s">
        <v>416</v>
      </c>
      <c r="J15" s="578"/>
      <c r="K15" s="571" t="s">
        <v>930</v>
      </c>
      <c r="L15" s="572">
        <v>3.4</v>
      </c>
      <c r="M15" s="572" t="s">
        <v>416</v>
      </c>
      <c r="N15" s="571" t="s">
        <v>930</v>
      </c>
      <c r="O15" s="595">
        <v>3400</v>
      </c>
      <c r="P15" s="572" t="s">
        <v>416</v>
      </c>
      <c r="Q15" s="572" t="s">
        <v>930</v>
      </c>
      <c r="R15" s="572">
        <v>3.4</v>
      </c>
      <c r="S15" s="595">
        <v>8790.77</v>
      </c>
      <c r="T15" s="573" t="s">
        <v>1253</v>
      </c>
    </row>
    <row r="16" spans="1:20" s="574" customFormat="1" ht="26" customHeight="1">
      <c r="A16" s="686" t="s">
        <v>900</v>
      </c>
      <c r="B16" s="689" t="s">
        <v>1014</v>
      </c>
      <c r="C16" s="689" t="s">
        <v>1014</v>
      </c>
      <c r="D16" s="688" t="s">
        <v>1175</v>
      </c>
      <c r="E16" s="579">
        <v>18</v>
      </c>
      <c r="F16" s="691">
        <v>15.771800000000001</v>
      </c>
      <c r="G16" s="570" t="s">
        <v>416</v>
      </c>
      <c r="H16" s="570" t="s">
        <v>416</v>
      </c>
      <c r="I16" s="570" t="s">
        <v>416</v>
      </c>
      <c r="J16" s="578"/>
      <c r="K16" s="571" t="s">
        <v>930</v>
      </c>
      <c r="L16" s="572">
        <v>2.98</v>
      </c>
      <c r="M16" s="572" t="s">
        <v>416</v>
      </c>
      <c r="N16" s="571" t="s">
        <v>930</v>
      </c>
      <c r="O16" s="595">
        <v>2950</v>
      </c>
      <c r="P16" s="572" t="s">
        <v>416</v>
      </c>
      <c r="Q16" s="572" t="s">
        <v>930</v>
      </c>
      <c r="R16" s="572">
        <v>2.9350000000000001</v>
      </c>
      <c r="S16" s="595">
        <v>3228.35</v>
      </c>
      <c r="T16" s="573" t="s">
        <v>1253</v>
      </c>
    </row>
    <row r="17" spans="1:20" s="574" customFormat="1" ht="26" customHeight="1">
      <c r="A17" s="686" t="s">
        <v>1033</v>
      </c>
      <c r="B17" s="689" t="s">
        <v>1034</v>
      </c>
      <c r="C17" s="689" t="s">
        <v>1034</v>
      </c>
      <c r="D17" s="688" t="s">
        <v>1175</v>
      </c>
      <c r="E17" s="579">
        <v>6</v>
      </c>
      <c r="F17" s="691">
        <v>2.5</v>
      </c>
      <c r="G17" s="570" t="s">
        <v>416</v>
      </c>
      <c r="H17" s="570" t="s">
        <v>416</v>
      </c>
      <c r="I17" s="570" t="s">
        <v>416</v>
      </c>
      <c r="J17" s="578"/>
      <c r="K17" s="571" t="s">
        <v>930</v>
      </c>
      <c r="L17" s="572">
        <v>2.9350000000000001</v>
      </c>
      <c r="M17" s="572" t="s">
        <v>416</v>
      </c>
      <c r="N17" s="571" t="s">
        <v>930</v>
      </c>
      <c r="O17" s="595">
        <v>2950</v>
      </c>
      <c r="P17" s="572" t="s">
        <v>416</v>
      </c>
      <c r="Q17" s="571" t="s">
        <v>930</v>
      </c>
      <c r="R17" s="572">
        <v>2.9350000000000001</v>
      </c>
      <c r="S17" s="595">
        <v>1309.69</v>
      </c>
      <c r="T17" s="573" t="s">
        <v>1253</v>
      </c>
    </row>
    <row r="18" spans="1:20" s="574" customFormat="1" ht="26" customHeight="1">
      <c r="A18" s="686" t="s">
        <v>463</v>
      </c>
      <c r="B18" s="689" t="s">
        <v>464</v>
      </c>
      <c r="C18" s="689" t="s">
        <v>464</v>
      </c>
      <c r="D18" s="688" t="s">
        <v>1175</v>
      </c>
      <c r="E18" s="579">
        <v>12</v>
      </c>
      <c r="F18" s="691">
        <v>8</v>
      </c>
      <c r="G18" s="570" t="s">
        <v>416</v>
      </c>
      <c r="H18" s="570" t="s">
        <v>416</v>
      </c>
      <c r="I18" s="570" t="s">
        <v>416</v>
      </c>
      <c r="J18" s="578"/>
      <c r="K18" s="571" t="s">
        <v>930</v>
      </c>
      <c r="L18" s="572">
        <v>2.9350000000000001</v>
      </c>
      <c r="M18" s="572" t="s">
        <v>416</v>
      </c>
      <c r="N18" s="571" t="s">
        <v>930</v>
      </c>
      <c r="O18" s="595">
        <v>2950</v>
      </c>
      <c r="P18" s="572" t="s">
        <v>416</v>
      </c>
      <c r="Q18" s="571" t="s">
        <v>930</v>
      </c>
      <c r="R18" s="572">
        <v>2.823</v>
      </c>
      <c r="S18" s="595">
        <v>185.61</v>
      </c>
      <c r="T18" s="573" t="s">
        <v>1253</v>
      </c>
    </row>
    <row r="19" spans="1:20" s="574" customFormat="1" ht="26" customHeight="1">
      <c r="A19" s="686" t="s">
        <v>1035</v>
      </c>
      <c r="B19" s="689" t="s">
        <v>1036</v>
      </c>
      <c r="C19" s="689" t="s">
        <v>1036</v>
      </c>
      <c r="D19" s="688" t="s">
        <v>1175</v>
      </c>
      <c r="E19" s="579">
        <v>30</v>
      </c>
      <c r="F19" s="691">
        <v>26</v>
      </c>
      <c r="G19" s="570" t="s">
        <v>416</v>
      </c>
      <c r="H19" s="570" t="s">
        <v>416</v>
      </c>
      <c r="I19" s="570" t="s">
        <v>416</v>
      </c>
      <c r="J19" s="578"/>
      <c r="K19" s="571" t="s">
        <v>930</v>
      </c>
      <c r="L19" s="572">
        <v>2.8849999999999998</v>
      </c>
      <c r="M19" s="572" t="s">
        <v>416</v>
      </c>
      <c r="N19" s="571" t="s">
        <v>930</v>
      </c>
      <c r="O19" s="595">
        <v>2950</v>
      </c>
      <c r="P19" s="572" t="s">
        <v>416</v>
      </c>
      <c r="Q19" s="571" t="s">
        <v>930</v>
      </c>
      <c r="R19" s="572">
        <v>2.823</v>
      </c>
      <c r="S19" s="595">
        <v>743.72</v>
      </c>
      <c r="T19" s="573" t="s">
        <v>1253</v>
      </c>
    </row>
    <row r="20" spans="1:20" s="574" customFormat="1" ht="26" customHeight="1">
      <c r="A20" s="686" t="s">
        <v>1021</v>
      </c>
      <c r="B20" s="689" t="s">
        <v>1176</v>
      </c>
      <c r="C20" s="689" t="s">
        <v>1176</v>
      </c>
      <c r="D20" s="686" t="s">
        <v>1016</v>
      </c>
      <c r="E20" s="579">
        <v>3</v>
      </c>
      <c r="F20" s="691">
        <v>3</v>
      </c>
      <c r="G20" s="570" t="s">
        <v>416</v>
      </c>
      <c r="H20" s="570" t="s">
        <v>416</v>
      </c>
      <c r="I20" s="570" t="s">
        <v>416</v>
      </c>
      <c r="J20" s="578"/>
      <c r="K20" s="571" t="s">
        <v>930</v>
      </c>
      <c r="L20" s="572">
        <v>5</v>
      </c>
      <c r="M20" s="572" t="s">
        <v>416</v>
      </c>
      <c r="N20" s="571" t="s">
        <v>972</v>
      </c>
      <c r="O20" s="572" t="s">
        <v>416</v>
      </c>
      <c r="P20" s="572" t="s">
        <v>416</v>
      </c>
      <c r="Q20" s="571" t="s">
        <v>930</v>
      </c>
      <c r="R20" s="572">
        <v>5</v>
      </c>
      <c r="S20" s="595">
        <v>15.9</v>
      </c>
      <c r="T20" s="573" t="s">
        <v>1253</v>
      </c>
    </row>
    <row r="21" spans="1:20" s="574" customFormat="1" ht="26" customHeight="1">
      <c r="A21" s="686" t="s">
        <v>1024</v>
      </c>
      <c r="B21" s="689" t="s">
        <v>1025</v>
      </c>
      <c r="C21" s="689" t="s">
        <v>1025</v>
      </c>
      <c r="D21" s="686" t="s">
        <v>1016</v>
      </c>
      <c r="E21" s="579" t="s">
        <v>1178</v>
      </c>
      <c r="F21" s="691">
        <v>1500</v>
      </c>
      <c r="G21" s="570" t="s">
        <v>416</v>
      </c>
      <c r="H21" s="570" t="s">
        <v>416</v>
      </c>
      <c r="I21" s="570" t="s">
        <v>416</v>
      </c>
      <c r="J21" s="578"/>
      <c r="K21" s="571" t="s">
        <v>930</v>
      </c>
      <c r="L21" s="572">
        <v>10</v>
      </c>
      <c r="M21" s="572" t="s">
        <v>416</v>
      </c>
      <c r="N21" s="571" t="s">
        <v>972</v>
      </c>
      <c r="O21" s="572" t="s">
        <v>416</v>
      </c>
      <c r="P21" s="572" t="s">
        <v>416</v>
      </c>
      <c r="Q21" s="571" t="s">
        <v>972</v>
      </c>
      <c r="R21" s="572">
        <v>28</v>
      </c>
      <c r="S21" s="595">
        <v>280</v>
      </c>
      <c r="T21" s="573" t="s">
        <v>1253</v>
      </c>
    </row>
    <row r="22" spans="1:20" s="574" customFormat="1" ht="26" customHeight="1">
      <c r="A22" s="686" t="s">
        <v>1026</v>
      </c>
      <c r="B22" s="689" t="s">
        <v>1025</v>
      </c>
      <c r="C22" s="689" t="s">
        <v>1025</v>
      </c>
      <c r="D22" s="686" t="s">
        <v>1027</v>
      </c>
      <c r="E22" s="579" t="s">
        <v>1178</v>
      </c>
      <c r="F22" s="691">
        <v>1500</v>
      </c>
      <c r="G22" s="570" t="s">
        <v>416</v>
      </c>
      <c r="H22" s="570" t="s">
        <v>416</v>
      </c>
      <c r="I22" s="570" t="s">
        <v>416</v>
      </c>
      <c r="J22" s="578"/>
      <c r="K22" s="571" t="s">
        <v>930</v>
      </c>
      <c r="L22" s="572">
        <v>2.52</v>
      </c>
      <c r="M22" s="572" t="s">
        <v>416</v>
      </c>
      <c r="N22" s="571" t="s">
        <v>972</v>
      </c>
      <c r="O22" s="572" t="s">
        <v>416</v>
      </c>
      <c r="P22" s="572" t="s">
        <v>416</v>
      </c>
      <c r="Q22" s="571" t="s">
        <v>930</v>
      </c>
      <c r="R22" s="572">
        <v>2.52</v>
      </c>
      <c r="S22" s="595">
        <v>252</v>
      </c>
      <c r="T22" s="573" t="s">
        <v>1253</v>
      </c>
    </row>
    <row r="23" spans="1:20" ht="15.5" hidden="1" customHeight="1">
      <c r="A23" s="534"/>
      <c r="B23" s="535"/>
      <c r="C23" s="536"/>
      <c r="D23" s="536"/>
      <c r="E23" s="536"/>
      <c r="F23" s="536"/>
      <c r="G23" s="536"/>
      <c r="H23" s="532"/>
      <c r="I23" s="524"/>
      <c r="J23" s="524"/>
      <c r="K23" s="524"/>
      <c r="L23" s="584"/>
      <c r="M23" s="533"/>
      <c r="N23" s="533"/>
      <c r="O23" s="533"/>
      <c r="P23" s="533"/>
      <c r="Q23" s="533"/>
      <c r="R23" s="533"/>
      <c r="S23" s="533"/>
      <c r="T23" s="532"/>
    </row>
    <row r="24" spans="1:20" ht="13.5" hidden="1">
      <c r="A24" s="537" t="s">
        <v>927</v>
      </c>
      <c r="B24" s="535" t="s">
        <v>928</v>
      </c>
      <c r="C24" s="537"/>
      <c r="D24" s="537"/>
      <c r="E24" s="537"/>
      <c r="F24" s="537"/>
      <c r="G24" s="537"/>
      <c r="H24" s="532"/>
      <c r="I24" s="524"/>
      <c r="J24" s="524"/>
      <c r="K24" s="524"/>
      <c r="L24" s="584"/>
      <c r="M24" s="533"/>
      <c r="N24" s="533"/>
      <c r="O24" s="533"/>
      <c r="P24" s="533"/>
      <c r="Q24" s="533"/>
      <c r="R24" s="533"/>
      <c r="S24" s="533"/>
      <c r="T24" s="532"/>
    </row>
    <row r="25" spans="1:20" hidden="1">
      <c r="A25" s="534">
        <v>1</v>
      </c>
      <c r="B25" s="535" t="s">
        <v>929</v>
      </c>
      <c r="C25" s="536"/>
      <c r="D25" s="534"/>
      <c r="E25" s="534"/>
      <c r="F25" s="534"/>
      <c r="G25" s="534"/>
      <c r="H25" s="532"/>
      <c r="I25" s="524"/>
      <c r="J25" s="524"/>
      <c r="K25" s="524"/>
      <c r="L25" s="584"/>
      <c r="M25" s="533"/>
      <c r="N25" s="533"/>
      <c r="O25" s="533"/>
      <c r="P25" s="533"/>
      <c r="Q25" s="533"/>
      <c r="R25" s="533"/>
      <c r="S25" s="533"/>
      <c r="T25" s="532"/>
    </row>
    <row r="26" spans="1:20" hidden="1">
      <c r="A26" s="534"/>
      <c r="B26" s="535" t="s">
        <v>926</v>
      </c>
      <c r="C26" s="536"/>
      <c r="D26" s="534"/>
      <c r="E26" s="534"/>
      <c r="F26" s="534"/>
      <c r="G26" s="534"/>
      <c r="H26" s="532"/>
      <c r="I26" s="524"/>
      <c r="J26" s="524"/>
      <c r="K26" s="524"/>
      <c r="L26" s="584"/>
      <c r="M26" s="533"/>
      <c r="N26" s="533"/>
      <c r="O26" s="533"/>
      <c r="P26" s="533"/>
      <c r="Q26" s="533"/>
      <c r="R26" s="533"/>
      <c r="S26" s="533"/>
      <c r="T26" s="532"/>
    </row>
    <row r="27" spans="1:20" ht="53.5" hidden="1">
      <c r="A27" s="529" t="s">
        <v>930</v>
      </c>
      <c r="B27" s="530" t="s">
        <v>931</v>
      </c>
      <c r="C27" s="531"/>
      <c r="D27" s="531"/>
      <c r="E27" s="531"/>
      <c r="F27" s="531"/>
      <c r="G27" s="531"/>
      <c r="H27" s="532"/>
      <c r="I27" s="524"/>
      <c r="J27" s="524"/>
      <c r="K27" s="524"/>
      <c r="L27" s="584"/>
      <c r="M27" s="533"/>
      <c r="N27" s="533"/>
      <c r="O27" s="533"/>
      <c r="P27" s="533"/>
      <c r="Q27" s="533"/>
      <c r="R27" s="533"/>
      <c r="S27" s="533"/>
      <c r="T27" s="532"/>
    </row>
    <row r="28" spans="1:20" s="517" customFormat="1">
      <c r="A28" s="525"/>
      <c r="B28" s="526" t="s">
        <v>932</v>
      </c>
      <c r="C28" s="527"/>
      <c r="D28" s="525"/>
      <c r="E28" s="525"/>
      <c r="F28" s="525"/>
      <c r="G28" s="525"/>
      <c r="H28" s="524"/>
      <c r="I28" s="524"/>
      <c r="J28" s="524"/>
      <c r="K28" s="524"/>
      <c r="L28" s="585">
        <v>1</v>
      </c>
      <c r="M28" s="538"/>
      <c r="N28" s="538"/>
      <c r="O28" s="538">
        <v>3</v>
      </c>
      <c r="P28" s="538"/>
      <c r="Q28" s="538"/>
      <c r="R28" s="538">
        <v>2</v>
      </c>
      <c r="S28" s="538"/>
      <c r="T28" s="524"/>
    </row>
    <row r="29" spans="1:20" ht="54" customHeight="1">
      <c r="A29" s="2204" t="s">
        <v>1099</v>
      </c>
      <c r="B29" s="2204"/>
      <c r="C29" s="2204"/>
      <c r="D29" s="2204"/>
      <c r="E29" s="2204"/>
      <c r="F29" s="2204"/>
      <c r="G29" s="2204"/>
      <c r="H29" s="2204"/>
      <c r="I29" s="2204"/>
      <c r="J29" s="2204"/>
      <c r="K29" s="2204"/>
      <c r="L29" s="2204"/>
      <c r="M29" s="2204"/>
      <c r="N29" s="2204"/>
    </row>
    <row r="30" spans="1:20" s="598" customFormat="1" ht="55.25" customHeight="1">
      <c r="A30" s="2214" t="s">
        <v>1094</v>
      </c>
      <c r="B30" s="2214"/>
      <c r="C30" s="2214" t="s">
        <v>934</v>
      </c>
      <c r="D30" s="2214"/>
      <c r="M30" s="2215" t="s">
        <v>935</v>
      </c>
      <c r="N30" s="2215"/>
      <c r="O30" s="2215"/>
      <c r="P30" s="2215"/>
      <c r="Q30" s="2215"/>
      <c r="R30" s="2215"/>
      <c r="S30" s="2215"/>
      <c r="T30" s="2215"/>
    </row>
    <row r="31" spans="1:20" s="603" customFormat="1" ht="31.5" customHeight="1">
      <c r="A31" s="600"/>
      <c r="B31" s="601"/>
      <c r="C31" s="601"/>
      <c r="D31" s="602"/>
      <c r="M31" s="2212" t="s">
        <v>947</v>
      </c>
      <c r="N31" s="2212"/>
      <c r="O31" s="2212"/>
      <c r="P31" s="2213" t="s">
        <v>948</v>
      </c>
      <c r="Q31" s="2213"/>
      <c r="R31" s="604"/>
      <c r="S31" s="2212" t="s">
        <v>936</v>
      </c>
      <c r="T31" s="2212"/>
    </row>
    <row r="32" spans="1:20" s="598" customFormat="1" ht="18">
      <c r="A32" s="599"/>
      <c r="L32" s="599"/>
    </row>
    <row r="34" spans="13:13">
      <c r="M34" s="549"/>
    </row>
    <row r="35" spans="13:13">
      <c r="M35" s="549"/>
    </row>
  </sheetData>
  <autoFilter ref="S10:S22" xr:uid="{E26663E8-66FB-482B-85C7-F7076ADF1FC9}"/>
  <mergeCells count="28">
    <mergeCell ref="A29:N29"/>
    <mergeCell ref="A30:B30"/>
    <mergeCell ref="C30:D30"/>
    <mergeCell ref="M30:T30"/>
    <mergeCell ref="M31:O31"/>
    <mergeCell ref="P31:Q31"/>
    <mergeCell ref="S31:T31"/>
    <mergeCell ref="Q8:S8"/>
    <mergeCell ref="T8:T10"/>
    <mergeCell ref="A9:A10"/>
    <mergeCell ref="B9:B10"/>
    <mergeCell ref="C9:C10"/>
    <mergeCell ref="D9:D10"/>
    <mergeCell ref="E9:E10"/>
    <mergeCell ref="F9:F10"/>
    <mergeCell ref="G9:G10"/>
    <mergeCell ref="H9:H10"/>
    <mergeCell ref="N8:P8"/>
    <mergeCell ref="I9:I10"/>
    <mergeCell ref="J9:J10"/>
    <mergeCell ref="K9:M9"/>
    <mergeCell ref="N9:P9"/>
    <mergeCell ref="Q9:S9"/>
    <mergeCell ref="A1:L1"/>
    <mergeCell ref="B5:K6"/>
    <mergeCell ref="C8:E8"/>
    <mergeCell ref="G8:I8"/>
    <mergeCell ref="K8:M8"/>
  </mergeCells>
  <pageMargins left="0.17" right="0.17" top="0.3" bottom="0.17" header="0.17" footer="0.17"/>
  <pageSetup paperSize="8" scale="62" fitToHeight="1111" orientation="landscape"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663E8-66FB-482B-85C7-F7076ADF1FC9}">
  <sheetPr filterMode="1">
    <pageSetUpPr fitToPage="1"/>
  </sheetPr>
  <dimension ref="A1:T59"/>
  <sheetViews>
    <sheetView view="pageBreakPreview" topLeftCell="E7" zoomScale="70" zoomScaleNormal="70" zoomScaleSheetLayoutView="70" workbookViewId="0">
      <selection activeCell="A18" sqref="A18:N18"/>
    </sheetView>
  </sheetViews>
  <sheetFormatPr defaultColWidth="9.796875" defaultRowHeight="13"/>
  <cols>
    <col min="1" max="1" width="16.19921875" style="516" bestFit="1" customWidth="1"/>
    <col min="2" max="2" width="32.69921875" style="504" customWidth="1"/>
    <col min="3" max="3" width="30.19921875" style="504" customWidth="1"/>
    <col min="4" max="4" width="21" style="504" customWidth="1"/>
    <col min="5" max="6" width="11" style="504" customWidth="1"/>
    <col min="7" max="7" width="14.59765625" style="504" customWidth="1"/>
    <col min="8" max="8" width="13.09765625" style="504" customWidth="1"/>
    <col min="9" max="9" width="19.796875" style="504" customWidth="1"/>
    <col min="10" max="10" width="20.09765625" style="504" customWidth="1"/>
    <col min="11" max="11" width="10.09765625" style="504" customWidth="1"/>
    <col min="12" max="12" width="16.09765625" style="516" customWidth="1"/>
    <col min="13" max="13" width="22.3984375" style="504" customWidth="1"/>
    <col min="14" max="14" width="10.69921875" style="504" customWidth="1"/>
    <col min="15" max="15" width="16.19921875" style="504" customWidth="1"/>
    <col min="16" max="18" width="16.8984375" style="504" customWidth="1"/>
    <col min="19" max="19" width="25.3984375" style="504" customWidth="1"/>
    <col min="20" max="20" width="21.8984375" style="504" customWidth="1"/>
    <col min="21" max="16384" width="9.796875" style="504"/>
  </cols>
  <sheetData>
    <row r="1" spans="1:20" ht="51.65" customHeight="1">
      <c r="A1" s="2202" t="s">
        <v>910</v>
      </c>
      <c r="B1" s="2202"/>
      <c r="C1" s="2202"/>
      <c r="D1" s="2202"/>
      <c r="E1" s="2202"/>
      <c r="F1" s="2202"/>
      <c r="G1" s="2202"/>
      <c r="H1" s="2202"/>
      <c r="I1" s="2202"/>
      <c r="J1" s="2202"/>
      <c r="K1" s="2202"/>
      <c r="L1" s="2202"/>
      <c r="M1" s="503"/>
      <c r="N1" s="503"/>
      <c r="O1" s="503"/>
      <c r="P1" s="503"/>
      <c r="Q1" s="503"/>
      <c r="R1" s="503"/>
      <c r="S1" s="503"/>
    </row>
    <row r="3" spans="1:20" ht="26" customHeight="1">
      <c r="A3" s="505" t="s">
        <v>911</v>
      </c>
      <c r="B3" s="506" t="s">
        <v>937</v>
      </c>
      <c r="C3" s="507"/>
      <c r="D3" s="507"/>
      <c r="E3" s="507"/>
      <c r="F3" s="507"/>
      <c r="G3" s="507"/>
      <c r="H3" s="508"/>
      <c r="I3" s="508"/>
      <c r="J3" s="508"/>
      <c r="K3" s="508"/>
      <c r="L3" s="581"/>
      <c r="M3" s="508"/>
      <c r="N3" s="508"/>
      <c r="O3" s="508"/>
      <c r="P3" s="508"/>
      <c r="Q3" s="508"/>
      <c r="R3" s="508"/>
      <c r="S3" s="508"/>
      <c r="T3" s="509"/>
    </row>
    <row r="4" spans="1:20" ht="15" customHeight="1">
      <c r="A4" s="510" t="s">
        <v>912</v>
      </c>
      <c r="B4" s="511"/>
      <c r="C4" s="512"/>
      <c r="D4" s="512"/>
      <c r="E4" s="512"/>
      <c r="F4" s="512"/>
      <c r="G4" s="512"/>
      <c r="H4" s="513"/>
      <c r="I4" s="513"/>
      <c r="J4" s="513"/>
      <c r="K4" s="513"/>
      <c r="L4" s="582"/>
      <c r="M4" s="513"/>
      <c r="N4" s="513"/>
      <c r="O4" s="513"/>
      <c r="P4" s="513"/>
      <c r="Q4" s="513"/>
      <c r="R4" s="513"/>
      <c r="S4" s="513"/>
      <c r="T4" s="514"/>
    </row>
    <row r="5" spans="1:20" ht="15" customHeight="1">
      <c r="A5" s="505" t="s">
        <v>913</v>
      </c>
      <c r="B5" s="2203" t="s">
        <v>1095</v>
      </c>
      <c r="C5" s="2204"/>
      <c r="D5" s="2204"/>
      <c r="E5" s="2204"/>
      <c r="F5" s="2204"/>
      <c r="G5" s="2204"/>
      <c r="H5" s="2204"/>
      <c r="I5" s="2204"/>
      <c r="J5" s="2204"/>
      <c r="K5" s="2204"/>
      <c r="L5" s="581"/>
      <c r="T5" s="515"/>
    </row>
    <row r="6" spans="1:20" ht="15" customHeight="1">
      <c r="A6" s="510" t="s">
        <v>914</v>
      </c>
      <c r="B6" s="2205"/>
      <c r="C6" s="2206"/>
      <c r="D6" s="2206"/>
      <c r="E6" s="2206"/>
      <c r="F6" s="2206"/>
      <c r="G6" s="2206"/>
      <c r="H6" s="2206"/>
      <c r="I6" s="2206"/>
      <c r="J6" s="2206"/>
      <c r="K6" s="2206"/>
      <c r="L6" s="582"/>
      <c r="M6" s="513"/>
      <c r="N6" s="513"/>
      <c r="O6" s="513"/>
      <c r="P6" s="513"/>
      <c r="Q6" s="513"/>
      <c r="R6" s="513"/>
      <c r="S6" s="513"/>
      <c r="T6" s="514"/>
    </row>
    <row r="8" spans="1:20" ht="34.5" customHeight="1">
      <c r="A8" s="522" t="s">
        <v>823</v>
      </c>
      <c r="B8" s="522" t="s">
        <v>915</v>
      </c>
      <c r="C8" s="2207" t="s">
        <v>916</v>
      </c>
      <c r="D8" s="2207"/>
      <c r="E8" s="2207"/>
      <c r="F8" s="522"/>
      <c r="G8" s="2208" t="s">
        <v>871</v>
      </c>
      <c r="H8" s="2208"/>
      <c r="I8" s="2208"/>
      <c r="J8" s="560" t="s">
        <v>951</v>
      </c>
      <c r="K8" s="2207" t="s">
        <v>957</v>
      </c>
      <c r="L8" s="2209"/>
      <c r="M8" s="2209"/>
      <c r="N8" s="2207" t="s">
        <v>957</v>
      </c>
      <c r="O8" s="2209"/>
      <c r="P8" s="2209"/>
      <c r="Q8" s="2207" t="s">
        <v>957</v>
      </c>
      <c r="R8" s="2209"/>
      <c r="S8" s="2209"/>
      <c r="T8" s="2207" t="s">
        <v>917</v>
      </c>
    </row>
    <row r="9" spans="1:20" ht="23" customHeight="1">
      <c r="A9" s="2210" t="s">
        <v>939</v>
      </c>
      <c r="B9" s="2210" t="s">
        <v>940</v>
      </c>
      <c r="C9" s="2210" t="s">
        <v>12</v>
      </c>
      <c r="D9" s="2210" t="s">
        <v>13</v>
      </c>
      <c r="E9" s="2210" t="s">
        <v>1092</v>
      </c>
      <c r="F9" s="2210" t="s">
        <v>1091</v>
      </c>
      <c r="G9" s="2211" t="s">
        <v>660</v>
      </c>
      <c r="H9" s="2211" t="s">
        <v>661</v>
      </c>
      <c r="I9" s="2211" t="s">
        <v>662</v>
      </c>
      <c r="J9" s="2211" t="s">
        <v>662</v>
      </c>
      <c r="K9" s="2209" t="s">
        <v>906</v>
      </c>
      <c r="L9" s="2209"/>
      <c r="M9" s="2209"/>
      <c r="N9" s="2209" t="s">
        <v>44</v>
      </c>
      <c r="O9" s="2209"/>
      <c r="P9" s="2209"/>
      <c r="Q9" s="2209" t="s">
        <v>1096</v>
      </c>
      <c r="R9" s="2209"/>
      <c r="S9" s="2209"/>
      <c r="T9" s="2207"/>
    </row>
    <row r="10" spans="1:20" ht="31" customHeight="1">
      <c r="A10" s="2210"/>
      <c r="B10" s="2210"/>
      <c r="C10" s="2210"/>
      <c r="D10" s="2210"/>
      <c r="E10" s="2210"/>
      <c r="F10" s="2210"/>
      <c r="G10" s="2211"/>
      <c r="H10" s="2211"/>
      <c r="I10" s="2211"/>
      <c r="J10" s="2211"/>
      <c r="K10" s="551" t="s">
        <v>945</v>
      </c>
      <c r="L10" s="551" t="s">
        <v>960</v>
      </c>
      <c r="M10" s="551" t="s">
        <v>946</v>
      </c>
      <c r="N10" s="551" t="s">
        <v>945</v>
      </c>
      <c r="O10" s="551" t="s">
        <v>960</v>
      </c>
      <c r="P10" s="551" t="s">
        <v>1100</v>
      </c>
      <c r="Q10" s="551" t="s">
        <v>945</v>
      </c>
      <c r="R10" s="551" t="s">
        <v>960</v>
      </c>
      <c r="S10" s="551" t="s">
        <v>1100</v>
      </c>
      <c r="T10" s="2207"/>
    </row>
    <row r="11" spans="1:20" s="521" customFormat="1" ht="26" hidden="1" customHeight="1">
      <c r="A11" s="550" t="s">
        <v>365</v>
      </c>
      <c r="B11" s="586" t="s">
        <v>132</v>
      </c>
      <c r="C11" s="590"/>
      <c r="D11" s="591"/>
      <c r="E11" s="590"/>
      <c r="F11" s="550"/>
      <c r="G11" s="592" t="s">
        <v>416</v>
      </c>
      <c r="H11" s="592" t="s">
        <v>416</v>
      </c>
      <c r="I11" s="559">
        <f>'DT03 (TM)'!G6</f>
        <v>57151444015.972847</v>
      </c>
      <c r="J11" s="559">
        <f>'Tổng hợp'!J19</f>
        <v>47616213135.280258</v>
      </c>
      <c r="K11" s="587"/>
      <c r="L11" s="587"/>
      <c r="M11" s="587">
        <f>SUM(M12:M16)</f>
        <v>0</v>
      </c>
      <c r="N11" s="587"/>
      <c r="O11" s="588"/>
      <c r="P11" s="587">
        <f>SUM(P12:P16)*26300</f>
        <v>75185856.915864632</v>
      </c>
      <c r="Q11" s="587"/>
      <c r="R11" s="587"/>
      <c r="S11" s="587"/>
      <c r="T11" s="589">
        <f>I11-J11-P11-M11</f>
        <v>9460045023.7767239</v>
      </c>
    </row>
    <row r="12" spans="1:20" s="574" customFormat="1" ht="26" hidden="1" customHeight="1">
      <c r="A12" s="569" t="s">
        <v>444</v>
      </c>
      <c r="B12" s="577" t="str">
        <f>VLOOKUP(A12,'25-VPI-I-095'!L:N,3,0)</f>
        <v>H150X150X7X10-12000L</v>
      </c>
      <c r="C12" s="579" t="s">
        <v>1074</v>
      </c>
      <c r="D12" s="569" t="s">
        <v>962</v>
      </c>
      <c r="E12" s="579">
        <v>24</v>
      </c>
      <c r="F12" s="577">
        <f>VLOOKUP(A12,'25-VPI-I-095'!L:BA,25,0)</f>
        <v>0</v>
      </c>
      <c r="G12" s="570" t="s">
        <v>416</v>
      </c>
      <c r="H12" s="570" t="s">
        <v>416</v>
      </c>
      <c r="I12" s="570" t="s">
        <v>416</v>
      </c>
      <c r="J12" s="578"/>
      <c r="K12" s="571" t="s">
        <v>972</v>
      </c>
      <c r="L12" s="571" t="s">
        <v>416</v>
      </c>
      <c r="M12" s="571" t="s">
        <v>416</v>
      </c>
      <c r="N12" s="571" t="s">
        <v>930</v>
      </c>
      <c r="O12" s="572">
        <v>0.73441887364118386</v>
      </c>
      <c r="P12" s="572">
        <v>548.17024728577962</v>
      </c>
      <c r="Q12" s="571" t="s">
        <v>972</v>
      </c>
      <c r="R12" s="571" t="s">
        <v>416</v>
      </c>
      <c r="S12" s="571" t="s">
        <v>416</v>
      </c>
      <c r="T12" s="573" t="s">
        <v>976</v>
      </c>
    </row>
    <row r="13" spans="1:20" s="574" customFormat="1" ht="26" hidden="1" customHeight="1">
      <c r="A13" s="569" t="s">
        <v>446</v>
      </c>
      <c r="B13" s="577" t="str">
        <f>VLOOKUP(A13,'25-VPI-I-095'!L:N,3,0)</f>
        <v>H200X200X8X12-6000L</v>
      </c>
      <c r="C13" s="579" t="s">
        <v>1075</v>
      </c>
      <c r="D13" s="569" t="s">
        <v>962</v>
      </c>
      <c r="E13" s="579">
        <v>48</v>
      </c>
      <c r="F13" s="577">
        <f>VLOOKUP(A13,'25-VPI-I-095'!L:BA,25,0)</f>
        <v>8</v>
      </c>
      <c r="G13" s="570" t="s">
        <v>416</v>
      </c>
      <c r="H13" s="570" t="s">
        <v>416</v>
      </c>
      <c r="I13" s="570" t="s">
        <v>416</v>
      </c>
      <c r="J13" s="578"/>
      <c r="K13" s="571" t="s">
        <v>972</v>
      </c>
      <c r="L13" s="571" t="s">
        <v>416</v>
      </c>
      <c r="M13" s="571" t="s">
        <v>416</v>
      </c>
      <c r="N13" s="571" t="s">
        <v>930</v>
      </c>
      <c r="O13" s="572">
        <v>0.73441887364118386</v>
      </c>
      <c r="P13" s="572">
        <v>1759.0800861453633</v>
      </c>
      <c r="Q13" s="571" t="s">
        <v>972</v>
      </c>
      <c r="R13" s="571" t="s">
        <v>416</v>
      </c>
      <c r="S13" s="571" t="s">
        <v>416</v>
      </c>
      <c r="T13" s="573" t="s">
        <v>976</v>
      </c>
    </row>
    <row r="14" spans="1:20" s="574" customFormat="1" ht="26" hidden="1" customHeight="1">
      <c r="A14" s="569" t="s">
        <v>451</v>
      </c>
      <c r="B14" s="577" t="str">
        <f>VLOOKUP(A14,'25-VPI-I-095'!L:N,3,0)</f>
        <v>PL8X1500X2000</v>
      </c>
      <c r="C14" s="579" t="s">
        <v>963</v>
      </c>
      <c r="D14" s="569" t="s">
        <v>348</v>
      </c>
      <c r="E14" s="579">
        <v>3</v>
      </c>
      <c r="F14" s="577">
        <f>VLOOKUP(A14,'25-VPI-I-095'!L:BA,25,0)</f>
        <v>0</v>
      </c>
      <c r="G14" s="570" t="s">
        <v>416</v>
      </c>
      <c r="H14" s="570" t="s">
        <v>416</v>
      </c>
      <c r="I14" s="570" t="s">
        <v>416</v>
      </c>
      <c r="J14" s="578"/>
      <c r="K14" s="571" t="s">
        <v>972</v>
      </c>
      <c r="L14" s="571" t="s">
        <v>416</v>
      </c>
      <c r="M14" s="571" t="s">
        <v>416</v>
      </c>
      <c r="N14" s="571" t="s">
        <v>930</v>
      </c>
      <c r="O14" s="572">
        <v>0.7894188736411839</v>
      </c>
      <c r="P14" s="572">
        <v>148.72651579399906</v>
      </c>
      <c r="Q14" s="571" t="s">
        <v>972</v>
      </c>
      <c r="R14" s="571" t="s">
        <v>416</v>
      </c>
      <c r="S14" s="571" t="s">
        <v>416</v>
      </c>
      <c r="T14" s="573" t="s">
        <v>976</v>
      </c>
    </row>
    <row r="15" spans="1:20" s="574" customFormat="1" ht="26" hidden="1" customHeight="1">
      <c r="A15" s="569" t="s">
        <v>898</v>
      </c>
      <c r="B15" s="577" t="str">
        <f>VLOOKUP(A15,'25-VPI-I-095'!L:N,3,0)</f>
        <v>PL10X1500X2000</v>
      </c>
      <c r="C15" s="579" t="s">
        <v>964</v>
      </c>
      <c r="D15" s="569" t="s">
        <v>348</v>
      </c>
      <c r="E15" s="579">
        <v>3</v>
      </c>
      <c r="F15" s="577">
        <f>VLOOKUP(A15,'25-VPI-I-095'!L:BA,25,0)</f>
        <v>0</v>
      </c>
      <c r="G15" s="570" t="s">
        <v>416</v>
      </c>
      <c r="H15" s="570" t="s">
        <v>416</v>
      </c>
      <c r="I15" s="570" t="s">
        <v>416</v>
      </c>
      <c r="J15" s="578"/>
      <c r="K15" s="571" t="s">
        <v>972</v>
      </c>
      <c r="L15" s="571" t="s">
        <v>416</v>
      </c>
      <c r="M15" s="571" t="s">
        <v>416</v>
      </c>
      <c r="N15" s="571" t="s">
        <v>930</v>
      </c>
      <c r="O15" s="572">
        <v>0.7894188736411839</v>
      </c>
      <c r="P15" s="572">
        <v>185.90814474249882</v>
      </c>
      <c r="Q15" s="571" t="s">
        <v>972</v>
      </c>
      <c r="R15" s="571" t="s">
        <v>416</v>
      </c>
      <c r="S15" s="571" t="s">
        <v>416</v>
      </c>
      <c r="T15" s="573" t="s">
        <v>976</v>
      </c>
    </row>
    <row r="16" spans="1:20" s="574" customFormat="1" ht="26" hidden="1" customHeight="1">
      <c r="A16" s="569" t="s">
        <v>986</v>
      </c>
      <c r="B16" s="577" t="str">
        <f>VLOOKUP(A16,'25-VPI-I-095'!L:N,3,0)</f>
        <v>PL35X1000X1000</v>
      </c>
      <c r="C16" s="579" t="s">
        <v>1076</v>
      </c>
      <c r="D16" s="569" t="s">
        <v>348</v>
      </c>
      <c r="E16" s="579">
        <v>1</v>
      </c>
      <c r="F16" s="577">
        <f>VLOOKUP(A16,'25-VPI-I-095'!L:BA,25,0)</f>
        <v>0.43302129208371243</v>
      </c>
      <c r="G16" s="570" t="s">
        <v>416</v>
      </c>
      <c r="H16" s="570" t="s">
        <v>416</v>
      </c>
      <c r="I16" s="570" t="s">
        <v>416</v>
      </c>
      <c r="J16" s="578"/>
      <c r="K16" s="571" t="s">
        <v>972</v>
      </c>
      <c r="L16" s="571" t="s">
        <v>416</v>
      </c>
      <c r="M16" s="571" t="s">
        <v>416</v>
      </c>
      <c r="N16" s="571" t="s">
        <v>930</v>
      </c>
      <c r="O16" s="572">
        <v>0.7894188736411839</v>
      </c>
      <c r="P16" s="572">
        <v>216.89283553291529</v>
      </c>
      <c r="Q16" s="571" t="s">
        <v>972</v>
      </c>
      <c r="R16" s="571" t="s">
        <v>416</v>
      </c>
      <c r="S16" s="571" t="s">
        <v>416</v>
      </c>
      <c r="T16" s="573" t="s">
        <v>976</v>
      </c>
    </row>
    <row r="17" spans="1:20" s="521" customFormat="1" ht="26" customHeight="1">
      <c r="A17" s="550" t="s">
        <v>365</v>
      </c>
      <c r="B17" s="586" t="s">
        <v>134</v>
      </c>
      <c r="C17" s="590"/>
      <c r="D17" s="591"/>
      <c r="E17" s="590"/>
      <c r="F17" s="550"/>
      <c r="G17" s="592"/>
      <c r="H17" s="592"/>
      <c r="I17" s="559">
        <f>'DT03 (TM)'!G12</f>
        <v>6233896682.6479979</v>
      </c>
      <c r="J17" s="559"/>
      <c r="K17" s="587"/>
      <c r="L17" s="587"/>
      <c r="M17" s="587">
        <f>SUM(M18:M38)</f>
        <v>2711693400</v>
      </c>
      <c r="N17" s="587"/>
      <c r="O17" s="588"/>
      <c r="P17" s="587">
        <f>SUM(P18:P38)*26300</f>
        <v>712898387.83478951</v>
      </c>
      <c r="Q17" s="587"/>
      <c r="R17" s="587"/>
      <c r="S17" s="587">
        <f>SUM(S18:S38)*26300</f>
        <v>5204805290.4845762</v>
      </c>
      <c r="T17" s="597">
        <f>I17-J17-P17-M17-S17</f>
        <v>-2395500395.6713676</v>
      </c>
    </row>
    <row r="18" spans="1:20" s="574" customFormat="1" ht="26" hidden="1" customHeight="1">
      <c r="A18" s="569" t="s">
        <v>477</v>
      </c>
      <c r="B18" s="577" t="str">
        <f>VLOOKUP(A18,'25-VPI-I-095'!L:N,3,0)</f>
        <v>PL12X1500X6000</v>
      </c>
      <c r="C18" s="579" t="s">
        <v>967</v>
      </c>
      <c r="D18" s="569" t="s">
        <v>966</v>
      </c>
      <c r="E18" s="579">
        <v>27</v>
      </c>
      <c r="F18" s="577">
        <f>VLOOKUP(A18,'25-VPI-I-095'!L:BA,25,0)</f>
        <v>0</v>
      </c>
      <c r="G18" s="570" t="s">
        <v>416</v>
      </c>
      <c r="H18" s="570" t="s">
        <v>416</v>
      </c>
      <c r="I18" s="570" t="s">
        <v>416</v>
      </c>
      <c r="J18" s="578"/>
      <c r="K18" s="571" t="s">
        <v>972</v>
      </c>
      <c r="L18" s="571" t="s">
        <v>416</v>
      </c>
      <c r="M18" s="571" t="s">
        <v>416</v>
      </c>
      <c r="N18" s="571" t="s">
        <v>930</v>
      </c>
      <c r="O18" s="572">
        <v>1.638418873641184</v>
      </c>
      <c r="P18" s="572">
        <v>4087.527405960026</v>
      </c>
      <c r="Q18" s="571" t="s">
        <v>972</v>
      </c>
      <c r="R18" s="571" t="s">
        <v>416</v>
      </c>
      <c r="S18" s="571" t="s">
        <v>416</v>
      </c>
      <c r="T18" s="573" t="s">
        <v>976</v>
      </c>
    </row>
    <row r="19" spans="1:20" s="574" customFormat="1" ht="26" hidden="1" customHeight="1">
      <c r="A19" s="569" t="s">
        <v>481</v>
      </c>
      <c r="B19" s="577" t="str">
        <f>VLOOKUP(A19,'25-VPI-I-095'!L:N,3,0)</f>
        <v>PL2.6X1220X2440</v>
      </c>
      <c r="C19" s="579" t="s">
        <v>968</v>
      </c>
      <c r="D19" s="569" t="s">
        <v>966</v>
      </c>
      <c r="E19" s="579">
        <v>529.87040000000002</v>
      </c>
      <c r="F19" s="577">
        <f>VLOOKUP(A19,'25-VPI-I-095'!L:BA,25,0)</f>
        <v>44</v>
      </c>
      <c r="G19" s="570" t="s">
        <v>416</v>
      </c>
      <c r="H19" s="570" t="s">
        <v>416</v>
      </c>
      <c r="I19" s="570" t="s">
        <v>416</v>
      </c>
      <c r="J19" s="578"/>
      <c r="K19" s="571" t="s">
        <v>972</v>
      </c>
      <c r="L19" s="571" t="s">
        <v>416</v>
      </c>
      <c r="M19" s="571" t="s">
        <v>416</v>
      </c>
      <c r="N19" s="571" t="s">
        <v>930</v>
      </c>
      <c r="O19" s="572">
        <v>1.2504188736411839</v>
      </c>
      <c r="P19" s="572">
        <v>13265.443746684592</v>
      </c>
      <c r="Q19" s="571" t="s">
        <v>972</v>
      </c>
      <c r="R19" s="571" t="s">
        <v>416</v>
      </c>
      <c r="S19" s="571" t="s">
        <v>416</v>
      </c>
      <c r="T19" s="573" t="s">
        <v>976</v>
      </c>
    </row>
    <row r="20" spans="1:20" s="574" customFormat="1" ht="25" customHeight="1">
      <c r="A20" s="569" t="s">
        <v>482</v>
      </c>
      <c r="B20" s="577" t="str">
        <f>VLOOKUP(A20,'25-VPI-I-095'!L:N,3,0)</f>
        <v>PL2.6X1220X2440</v>
      </c>
      <c r="C20" s="579" t="s">
        <v>968</v>
      </c>
      <c r="D20" s="593" t="s">
        <v>483</v>
      </c>
      <c r="E20" s="579">
        <f>574*1.22*2.44</f>
        <v>1708.6831999999999</v>
      </c>
      <c r="F20" s="577">
        <f>VLOOKUP(A20,'25-VPI-I-095'!L:BA,25,0)</f>
        <v>12</v>
      </c>
      <c r="G20" s="570" t="s">
        <v>416</v>
      </c>
      <c r="H20" s="570" t="s">
        <v>416</v>
      </c>
      <c r="I20" s="570" t="s">
        <v>416</v>
      </c>
      <c r="J20" s="578"/>
      <c r="K20" s="571" t="s">
        <v>972</v>
      </c>
      <c r="L20" s="571" t="s">
        <v>416</v>
      </c>
      <c r="M20" s="571" t="s">
        <v>416</v>
      </c>
      <c r="N20" s="571" t="s">
        <v>930</v>
      </c>
      <c r="O20" s="572">
        <v>4.1100000000000003</v>
      </c>
      <c r="P20" s="571" t="s">
        <v>416</v>
      </c>
      <c r="Q20" s="572" t="s">
        <v>930</v>
      </c>
      <c r="R20" s="572">
        <v>3.2</v>
      </c>
      <c r="S20" s="595">
        <v>113445.62890752</v>
      </c>
      <c r="T20" s="573" t="s">
        <v>1097</v>
      </c>
    </row>
    <row r="21" spans="1:20" s="574" customFormat="1" ht="26" hidden="1" customHeight="1">
      <c r="A21" s="569" t="s">
        <v>486</v>
      </c>
      <c r="B21" s="577" t="str">
        <f>VLOOKUP(A21,'25-VPI-I-095'!L:N,3,0)</f>
        <v>PL2X1220X2440</v>
      </c>
      <c r="C21" s="579" t="s">
        <v>969</v>
      </c>
      <c r="D21" s="569" t="s">
        <v>966</v>
      </c>
      <c r="E21" s="579">
        <v>2.9767999999999999</v>
      </c>
      <c r="F21" s="577">
        <f>VLOOKUP(A21,'25-VPI-I-095'!L:BA,25,0)</f>
        <v>10</v>
      </c>
      <c r="G21" s="570" t="s">
        <v>416</v>
      </c>
      <c r="H21" s="570" t="s">
        <v>416</v>
      </c>
      <c r="I21" s="570" t="s">
        <v>416</v>
      </c>
      <c r="J21" s="578"/>
      <c r="K21" s="571" t="s">
        <v>930</v>
      </c>
      <c r="L21" s="572">
        <v>1.6539923954372624</v>
      </c>
      <c r="M21" s="571" t="s">
        <v>416</v>
      </c>
      <c r="N21" s="571" t="s">
        <v>930</v>
      </c>
      <c r="O21" s="572">
        <v>1.4504188736411838</v>
      </c>
      <c r="P21" s="572">
        <v>66.429184412766219</v>
      </c>
      <c r="Q21" s="572" t="s">
        <v>930</v>
      </c>
      <c r="R21" s="572">
        <v>1.45</v>
      </c>
      <c r="S21" s="571" t="s">
        <v>416</v>
      </c>
      <c r="T21" s="573" t="s">
        <v>976</v>
      </c>
    </row>
    <row r="22" spans="1:20" s="574" customFormat="1" ht="26" hidden="1" customHeight="1">
      <c r="A22" s="569" t="s">
        <v>489</v>
      </c>
      <c r="B22" s="577" t="str">
        <f>VLOOKUP(A22,'25-VPI-I-095'!L:N,3,0)</f>
        <v>PL3X1500X6000</v>
      </c>
      <c r="C22" s="579" t="s">
        <v>970</v>
      </c>
      <c r="D22" s="569" t="s">
        <v>966</v>
      </c>
      <c r="E22" s="579">
        <v>36</v>
      </c>
      <c r="F22" s="577">
        <f>VLOOKUP(A22,'25-VPI-I-095'!L:BA,25,0)</f>
        <v>5</v>
      </c>
      <c r="G22" s="570" t="s">
        <v>416</v>
      </c>
      <c r="H22" s="570" t="s">
        <v>416</v>
      </c>
      <c r="I22" s="570" t="s">
        <v>416</v>
      </c>
      <c r="J22" s="578"/>
      <c r="K22" s="571" t="s">
        <v>930</v>
      </c>
      <c r="L22" s="572">
        <v>1.6577946768060836</v>
      </c>
      <c r="M22" s="571" t="s">
        <v>416</v>
      </c>
      <c r="N22" s="571" t="s">
        <v>930</v>
      </c>
      <c r="O22" s="572">
        <v>1.4244188736411838</v>
      </c>
      <c r="P22" s="572">
        <v>1184.5467353200086</v>
      </c>
      <c r="Q22" s="572" t="s">
        <v>930</v>
      </c>
      <c r="R22" s="572">
        <v>1.45</v>
      </c>
      <c r="S22" s="571" t="s">
        <v>416</v>
      </c>
      <c r="T22" s="573" t="s">
        <v>976</v>
      </c>
    </row>
    <row r="23" spans="1:20" s="574" customFormat="1" ht="26" customHeight="1">
      <c r="A23" s="569" t="s">
        <v>490</v>
      </c>
      <c r="B23" s="577" t="str">
        <f>VLOOKUP(A23,'25-VPI-I-095'!L:N,3,0)</f>
        <v>PL3X1500X6000</v>
      </c>
      <c r="C23" s="579" t="s">
        <v>970</v>
      </c>
      <c r="D23" s="569" t="s">
        <v>971</v>
      </c>
      <c r="E23" s="579">
        <v>36</v>
      </c>
      <c r="F23" s="577">
        <f>VLOOKUP(A23,'25-VPI-I-095'!L:BA,25,0)</f>
        <v>0</v>
      </c>
      <c r="G23" s="570" t="s">
        <v>416</v>
      </c>
      <c r="H23" s="570" t="s">
        <v>416</v>
      </c>
      <c r="I23" s="570" t="s">
        <v>416</v>
      </c>
      <c r="J23" s="578"/>
      <c r="K23" s="571" t="s">
        <v>930</v>
      </c>
      <c r="L23" s="572">
        <v>6.3954372623574143</v>
      </c>
      <c r="M23" s="571" t="s">
        <v>416</v>
      </c>
      <c r="N23" s="571" t="s">
        <v>930</v>
      </c>
      <c r="O23" s="572">
        <v>5.9</v>
      </c>
      <c r="P23" s="571" t="s">
        <v>416</v>
      </c>
      <c r="Q23" s="571" t="s">
        <v>930</v>
      </c>
      <c r="R23" s="571">
        <v>5380</v>
      </c>
      <c r="S23" s="571">
        <v>4636.6992</v>
      </c>
      <c r="T23" s="573" t="s">
        <v>1097</v>
      </c>
    </row>
    <row r="24" spans="1:20" s="574" customFormat="1" ht="26" hidden="1" customHeight="1">
      <c r="A24" s="569" t="s">
        <v>495</v>
      </c>
      <c r="B24" s="577" t="str">
        <f>VLOOKUP(A24,'25-VPI-I-095'!L:N,3,0)</f>
        <v>PL6X1500X2000</v>
      </c>
      <c r="C24" s="579" t="s">
        <v>349</v>
      </c>
      <c r="D24" s="569" t="s">
        <v>966</v>
      </c>
      <c r="E24" s="579">
        <v>3</v>
      </c>
      <c r="F24" s="577">
        <f>VLOOKUP(A24,'25-VPI-I-095'!L:BA,25,0)</f>
        <v>0</v>
      </c>
      <c r="G24" s="570" t="s">
        <v>416</v>
      </c>
      <c r="H24" s="570" t="s">
        <v>416</v>
      </c>
      <c r="I24" s="570" t="s">
        <v>416</v>
      </c>
      <c r="J24" s="578"/>
      <c r="K24" s="571" t="s">
        <v>972</v>
      </c>
      <c r="L24" s="571" t="s">
        <v>416</v>
      </c>
      <c r="M24" s="571" t="s">
        <v>416</v>
      </c>
      <c r="N24" s="571" t="s">
        <v>930</v>
      </c>
      <c r="O24" s="572">
        <v>1.3734188736411839</v>
      </c>
      <c r="P24" s="572">
        <v>190.35585588666808</v>
      </c>
      <c r="Q24" s="571" t="s">
        <v>930</v>
      </c>
      <c r="R24" s="572">
        <v>1.46</v>
      </c>
      <c r="S24" s="571" t="s">
        <v>416</v>
      </c>
      <c r="T24" s="573" t="s">
        <v>1097</v>
      </c>
    </row>
    <row r="25" spans="1:20" s="574" customFormat="1" ht="26" customHeight="1">
      <c r="A25" s="569" t="s">
        <v>496</v>
      </c>
      <c r="B25" s="577" t="str">
        <f>VLOOKUP(A25,'25-VPI-I-095'!L:N,3,0)</f>
        <v>PL12X1500X6000</v>
      </c>
      <c r="C25" s="579" t="s">
        <v>967</v>
      </c>
      <c r="D25" s="569" t="s">
        <v>971</v>
      </c>
      <c r="E25" s="579">
        <v>18</v>
      </c>
      <c r="F25" s="577">
        <f>VLOOKUP(A25,'25-VPI-I-095'!L:BA,25,0)</f>
        <v>20</v>
      </c>
      <c r="G25" s="570" t="s">
        <v>416</v>
      </c>
      <c r="H25" s="570" t="s">
        <v>416</v>
      </c>
      <c r="I25" s="570" t="s">
        <v>416</v>
      </c>
      <c r="J25" s="578"/>
      <c r="K25" s="571" t="s">
        <v>930</v>
      </c>
      <c r="L25" s="572">
        <v>6.3954372623574143</v>
      </c>
      <c r="M25" s="571" t="s">
        <v>416</v>
      </c>
      <c r="N25" s="571" t="s">
        <v>930</v>
      </c>
      <c r="O25" s="572">
        <v>5.4694188736411835</v>
      </c>
      <c r="P25" s="571" t="s">
        <v>416</v>
      </c>
      <c r="Q25" s="571" t="s">
        <v>930</v>
      </c>
      <c r="R25" s="572">
        <v>4.95</v>
      </c>
      <c r="S25" s="572">
        <v>8532.2160000000003</v>
      </c>
      <c r="T25" s="573" t="s">
        <v>1097</v>
      </c>
    </row>
    <row r="26" spans="1:20" s="574" customFormat="1" ht="26" customHeight="1">
      <c r="A26" s="569" t="s">
        <v>890</v>
      </c>
      <c r="B26" s="577" t="str">
        <f>VLOOKUP(A26,'25-VPI-I-095'!L:N,3,0)</f>
        <v>PL6X1500X6000</v>
      </c>
      <c r="C26" s="579" t="s">
        <v>1077</v>
      </c>
      <c r="D26" s="569" t="s">
        <v>971</v>
      </c>
      <c r="E26" s="579">
        <v>9</v>
      </c>
      <c r="F26" s="577">
        <f>VLOOKUP(A26,'25-VPI-I-095'!L:BA,25,0)</f>
        <v>0</v>
      </c>
      <c r="G26" s="570" t="s">
        <v>416</v>
      </c>
      <c r="H26" s="570" t="s">
        <v>416</v>
      </c>
      <c r="I26" s="570" t="s">
        <v>416</v>
      </c>
      <c r="J26" s="578"/>
      <c r="K26" s="571" t="s">
        <v>972</v>
      </c>
      <c r="L26" s="571" t="s">
        <v>416</v>
      </c>
      <c r="M26" s="571" t="s">
        <v>416</v>
      </c>
      <c r="N26" s="571" t="s">
        <v>930</v>
      </c>
      <c r="O26" s="572">
        <v>5.35</v>
      </c>
      <c r="P26" s="571" t="s">
        <v>416</v>
      </c>
      <c r="Q26" s="571" t="s">
        <v>930</v>
      </c>
      <c r="R26" s="572">
        <v>4.95</v>
      </c>
      <c r="S26" s="572">
        <v>2844.0720000000006</v>
      </c>
      <c r="T26" s="573" t="s">
        <v>1097</v>
      </c>
    </row>
    <row r="27" spans="1:20" s="574" customFormat="1" ht="26" customHeight="1">
      <c r="A27" s="569" t="s">
        <v>890</v>
      </c>
      <c r="B27" s="577" t="str">
        <f>VLOOKUP(A27,'25-VPI-I-095'!L:N,3,0)</f>
        <v>PL6X1500X6000</v>
      </c>
      <c r="C27" s="579" t="s">
        <v>349</v>
      </c>
      <c r="D27" s="569" t="s">
        <v>971</v>
      </c>
      <c r="E27" s="579">
        <v>3</v>
      </c>
      <c r="F27" s="577"/>
      <c r="G27" s="570" t="s">
        <v>416</v>
      </c>
      <c r="H27" s="570" t="s">
        <v>416</v>
      </c>
      <c r="I27" s="570" t="s">
        <v>416</v>
      </c>
      <c r="J27" s="578"/>
      <c r="K27" s="571" t="s">
        <v>972</v>
      </c>
      <c r="L27" s="571" t="s">
        <v>416</v>
      </c>
      <c r="M27" s="571" t="s">
        <v>416</v>
      </c>
      <c r="N27" s="571" t="s">
        <v>930</v>
      </c>
      <c r="O27" s="572">
        <v>5.35</v>
      </c>
      <c r="P27" s="571" t="s">
        <v>416</v>
      </c>
      <c r="Q27" s="571" t="s">
        <v>930</v>
      </c>
      <c r="R27" s="572">
        <v>4.95</v>
      </c>
      <c r="S27" s="572" t="s">
        <v>1098</v>
      </c>
      <c r="T27" s="573" t="s">
        <v>1097</v>
      </c>
    </row>
    <row r="28" spans="1:20" s="574" customFormat="1" ht="26" customHeight="1">
      <c r="A28" s="569" t="s">
        <v>1013</v>
      </c>
      <c r="B28" s="577" t="str">
        <f>VLOOKUP(A28,'25-VPI-I-095'!L:N,3,0)</f>
        <v>PL12X1500X4700</v>
      </c>
      <c r="C28" s="579" t="s">
        <v>1078</v>
      </c>
      <c r="D28" s="569" t="s">
        <v>971</v>
      </c>
      <c r="E28" s="579">
        <v>49.35</v>
      </c>
      <c r="F28" s="577">
        <f>VLOOKUP(A28,'25-VPI-I-095'!L:BA,25,0)</f>
        <v>12.87</v>
      </c>
      <c r="G28" s="570" t="s">
        <v>416</v>
      </c>
      <c r="H28" s="570" t="s">
        <v>416</v>
      </c>
      <c r="I28" s="570" t="s">
        <v>416</v>
      </c>
      <c r="J28" s="578"/>
      <c r="K28" s="571" t="s">
        <v>972</v>
      </c>
      <c r="L28" s="571" t="s">
        <v>416</v>
      </c>
      <c r="M28" s="571" t="s">
        <v>416</v>
      </c>
      <c r="N28" s="571" t="s">
        <v>930</v>
      </c>
      <c r="O28" s="572">
        <v>5.4694188736411835</v>
      </c>
      <c r="P28" s="571" t="s">
        <v>416</v>
      </c>
      <c r="Q28" s="571" t="s">
        <v>930</v>
      </c>
      <c r="R28" s="572">
        <v>4.95</v>
      </c>
      <c r="S28" s="572">
        <f>20050.7076+4266.108</f>
        <v>24316.815600000002</v>
      </c>
      <c r="T28" s="573" t="s">
        <v>1097</v>
      </c>
    </row>
    <row r="29" spans="1:20" s="574" customFormat="1" ht="26" hidden="1" customHeight="1">
      <c r="A29" s="569" t="s">
        <v>893</v>
      </c>
      <c r="B29" s="577" t="str">
        <f>VLOOKUP(A29,'25-VPI-I-095'!L:N,3,0)</f>
        <v>PL12X1500X6000</v>
      </c>
      <c r="C29" s="579" t="s">
        <v>967</v>
      </c>
      <c r="D29" s="569" t="s">
        <v>1079</v>
      </c>
      <c r="E29" s="579">
        <v>27</v>
      </c>
      <c r="F29" s="577">
        <f>VLOOKUP(A29,'25-VPI-I-095'!L:BA,25,0)</f>
        <v>0</v>
      </c>
      <c r="G29" s="570" t="s">
        <v>416</v>
      </c>
      <c r="H29" s="570" t="s">
        <v>416</v>
      </c>
      <c r="I29" s="570" t="s">
        <v>416</v>
      </c>
      <c r="J29" s="578"/>
      <c r="K29" s="571" t="s">
        <v>972</v>
      </c>
      <c r="L29" s="571" t="s">
        <v>416</v>
      </c>
      <c r="M29" s="571" t="s">
        <v>416</v>
      </c>
      <c r="N29" s="571" t="s">
        <v>930</v>
      </c>
      <c r="O29" s="572">
        <v>2.9864188736411839</v>
      </c>
      <c r="P29" s="572">
        <v>7672.7073701589288</v>
      </c>
      <c r="Q29" s="571" t="s">
        <v>972</v>
      </c>
      <c r="R29" s="572" t="s">
        <v>416</v>
      </c>
      <c r="S29" s="572" t="s">
        <v>416</v>
      </c>
      <c r="T29" s="573" t="s">
        <v>976</v>
      </c>
    </row>
    <row r="30" spans="1:20" s="574" customFormat="1" ht="26" hidden="1" customHeight="1">
      <c r="A30" s="569" t="s">
        <v>895</v>
      </c>
      <c r="B30" s="577" t="str">
        <f>VLOOKUP(A30,'25-VPI-I-095'!L:N,3,0)</f>
        <v>PL6X1500X3000</v>
      </c>
      <c r="C30" s="579" t="s">
        <v>1080</v>
      </c>
      <c r="D30" s="569" t="s">
        <v>1079</v>
      </c>
      <c r="E30" s="579">
        <v>4.5</v>
      </c>
      <c r="F30" s="577">
        <f>VLOOKUP(A30,'25-VPI-I-095'!L:BA,25,0)</f>
        <v>0</v>
      </c>
      <c r="G30" s="570" t="s">
        <v>416</v>
      </c>
      <c r="H30" s="570" t="s">
        <v>416</v>
      </c>
      <c r="I30" s="570" t="s">
        <v>416</v>
      </c>
      <c r="J30" s="578"/>
      <c r="K30" s="571" t="s">
        <v>972</v>
      </c>
      <c r="L30" s="571" t="s">
        <v>416</v>
      </c>
      <c r="M30" s="571" t="s">
        <v>416</v>
      </c>
      <c r="N30" s="571" t="s">
        <v>930</v>
      </c>
      <c r="O30" s="572">
        <v>2.9864188736411839</v>
      </c>
      <c r="P30" s="572">
        <v>639.39228084657748</v>
      </c>
      <c r="Q30" s="571" t="s">
        <v>972</v>
      </c>
      <c r="R30" s="572" t="s">
        <v>416</v>
      </c>
      <c r="S30" s="572" t="s">
        <v>416</v>
      </c>
      <c r="T30" s="573" t="s">
        <v>976</v>
      </c>
    </row>
    <row r="31" spans="1:20" s="574" customFormat="1" ht="26" hidden="1" customHeight="1">
      <c r="A31" s="575" t="s">
        <v>469</v>
      </c>
      <c r="B31" s="577" t="str">
        <f>VLOOKUP(A31,'25-VPI-I-095'!L:N,3,0)</f>
        <v>PL1.5X1220X2440</v>
      </c>
      <c r="C31" s="580" t="s">
        <v>1087</v>
      </c>
      <c r="D31" s="576" t="s">
        <v>975</v>
      </c>
      <c r="E31" s="576">
        <v>18.358560000000001</v>
      </c>
      <c r="F31" s="577">
        <f>VLOOKUP(A31,'25-VPI-I-095'!L:BA,25,0)</f>
        <v>18.2</v>
      </c>
      <c r="G31" s="570" t="s">
        <v>416</v>
      </c>
      <c r="H31" s="570" t="s">
        <v>416</v>
      </c>
      <c r="I31" s="570" t="s">
        <v>416</v>
      </c>
      <c r="J31" s="578"/>
      <c r="K31" s="571" t="s">
        <v>930</v>
      </c>
      <c r="L31" s="596">
        <v>50800</v>
      </c>
      <c r="M31" s="596">
        <v>11074400</v>
      </c>
      <c r="N31" s="571" t="s">
        <v>930</v>
      </c>
      <c r="O31" s="595">
        <v>60825.872172783464</v>
      </c>
      <c r="P31" s="571" t="s">
        <v>416</v>
      </c>
      <c r="Q31" s="571" t="s">
        <v>972</v>
      </c>
      <c r="R31" s="571" t="s">
        <v>416</v>
      </c>
      <c r="S31" s="571" t="s">
        <v>416</v>
      </c>
      <c r="T31" s="573" t="s">
        <v>977</v>
      </c>
    </row>
    <row r="32" spans="1:20" s="574" customFormat="1" ht="26" customHeight="1">
      <c r="A32" s="575" t="s">
        <v>473</v>
      </c>
      <c r="B32" s="577" t="str">
        <f>VLOOKUP(A32,'25-VPI-I-095'!L:N,3,0)</f>
        <v>PL1.5X1220X2440</v>
      </c>
      <c r="C32" s="580" t="s">
        <v>1088</v>
      </c>
      <c r="D32" s="576" t="s">
        <v>974</v>
      </c>
      <c r="E32" s="594">
        <f>1116*1.22*2.44</f>
        <v>3322.1088</v>
      </c>
      <c r="F32" s="577">
        <f>VLOOKUP(A32,'25-VPI-I-095'!L:BA,25,0)</f>
        <v>58</v>
      </c>
      <c r="G32" s="570" t="s">
        <v>416</v>
      </c>
      <c r="H32" s="570" t="s">
        <v>416</v>
      </c>
      <c r="I32" s="570" t="s">
        <v>416</v>
      </c>
      <c r="J32" s="578"/>
      <c r="K32" s="571" t="s">
        <v>930</v>
      </c>
      <c r="L32" s="596">
        <v>33636</v>
      </c>
      <c r="M32" s="571" t="s">
        <v>416</v>
      </c>
      <c r="N32" s="571" t="s">
        <v>930</v>
      </c>
      <c r="O32" s="595">
        <v>37655.572172783453</v>
      </c>
      <c r="P32" s="571" t="s">
        <v>416</v>
      </c>
      <c r="Q32" s="572" t="s">
        <v>930</v>
      </c>
      <c r="R32" s="596">
        <f>26300*1.15</f>
        <v>30244.999999999996</v>
      </c>
      <c r="S32" s="572">
        <f>44125.910136</f>
        <v>44125.910135999999</v>
      </c>
      <c r="T32" s="573" t="s">
        <v>1097</v>
      </c>
    </row>
    <row r="33" spans="1:20" s="574" customFormat="1" ht="26" hidden="1" customHeight="1">
      <c r="A33" s="575" t="s">
        <v>475</v>
      </c>
      <c r="B33" s="577" t="str">
        <f>VLOOKUP(A33,'25-VPI-I-095'!L:N,3,0)</f>
        <v>PL10X1500X1000</v>
      </c>
      <c r="C33" s="580" t="s">
        <v>853</v>
      </c>
      <c r="D33" s="576" t="s">
        <v>973</v>
      </c>
      <c r="E33" s="576">
        <v>1.53</v>
      </c>
      <c r="F33" s="577">
        <f>VLOOKUP(A33,'25-VPI-I-095'!L:BA,25,0)</f>
        <v>0</v>
      </c>
      <c r="G33" s="570" t="s">
        <v>416</v>
      </c>
      <c r="H33" s="570" t="s">
        <v>416</v>
      </c>
      <c r="I33" s="570" t="s">
        <v>416</v>
      </c>
      <c r="J33" s="578"/>
      <c r="K33" s="571" t="s">
        <v>930</v>
      </c>
      <c r="L33" s="596">
        <v>50400</v>
      </c>
      <c r="M33" s="596">
        <v>6199200</v>
      </c>
      <c r="N33" s="571" t="s">
        <v>930</v>
      </c>
      <c r="O33" s="595">
        <v>66506.672172783452</v>
      </c>
      <c r="P33" s="571" t="s">
        <v>416</v>
      </c>
      <c r="Q33" s="571" t="s">
        <v>972</v>
      </c>
      <c r="R33" s="571" t="s">
        <v>416</v>
      </c>
      <c r="S33" s="571" t="s">
        <v>416</v>
      </c>
      <c r="T33" s="573" t="s">
        <v>977</v>
      </c>
    </row>
    <row r="34" spans="1:20" s="574" customFormat="1" ht="26" hidden="1" customHeight="1">
      <c r="A34" s="575" t="s">
        <v>479</v>
      </c>
      <c r="B34" s="577" t="str">
        <f>VLOOKUP(A34,'25-VPI-I-095'!L:N,3,0)</f>
        <v>PL2.6X1220X2440</v>
      </c>
      <c r="C34" s="580" t="s">
        <v>1089</v>
      </c>
      <c r="D34" s="576" t="s">
        <v>975</v>
      </c>
      <c r="E34" s="576">
        <v>1934.9199999999998</v>
      </c>
      <c r="F34" s="577">
        <f>VLOOKUP(A34,'25-VPI-I-095'!L:BA,25,0)</f>
        <v>263</v>
      </c>
      <c r="G34" s="570" t="s">
        <v>416</v>
      </c>
      <c r="H34" s="570" t="s">
        <v>416</v>
      </c>
      <c r="I34" s="570" t="s">
        <v>416</v>
      </c>
      <c r="J34" s="578"/>
      <c r="K34" s="571" t="s">
        <v>930</v>
      </c>
      <c r="L34" s="596">
        <v>51545</v>
      </c>
      <c r="M34" s="596">
        <v>2061800000</v>
      </c>
      <c r="N34" s="571" t="s">
        <v>930</v>
      </c>
      <c r="O34" s="595">
        <v>61562.272172783465</v>
      </c>
      <c r="P34" s="571" t="s">
        <v>416</v>
      </c>
      <c r="Q34" s="571" t="s">
        <v>972</v>
      </c>
      <c r="R34" s="571" t="s">
        <v>416</v>
      </c>
      <c r="S34" s="571" t="s">
        <v>416</v>
      </c>
      <c r="T34" s="573" t="s">
        <v>977</v>
      </c>
    </row>
    <row r="35" spans="1:20" s="574" customFormat="1" ht="26" hidden="1" customHeight="1">
      <c r="A35" s="575" t="s">
        <v>479</v>
      </c>
      <c r="B35" s="577" t="str">
        <f>VLOOKUP(A35,'25-VPI-I-095'!L:N,3,0)</f>
        <v>PL2.6X1220X2440</v>
      </c>
      <c r="C35" s="580" t="s">
        <v>860</v>
      </c>
      <c r="D35" s="576" t="s">
        <v>975</v>
      </c>
      <c r="E35" s="576">
        <v>74.42</v>
      </c>
      <c r="F35" s="577"/>
      <c r="G35" s="570" t="s">
        <v>416</v>
      </c>
      <c r="H35" s="570" t="s">
        <v>416</v>
      </c>
      <c r="I35" s="570" t="s">
        <v>416</v>
      </c>
      <c r="J35" s="578"/>
      <c r="K35" s="571" t="s">
        <v>930</v>
      </c>
      <c r="L35" s="596">
        <v>51545</v>
      </c>
      <c r="M35" s="596">
        <v>76286600</v>
      </c>
      <c r="N35" s="571" t="s">
        <v>930</v>
      </c>
      <c r="O35" s="595">
        <v>61562.272172783465</v>
      </c>
      <c r="P35" s="571" t="s">
        <v>416</v>
      </c>
      <c r="Q35" s="571" t="s">
        <v>972</v>
      </c>
      <c r="R35" s="571" t="s">
        <v>416</v>
      </c>
      <c r="S35" s="571" t="s">
        <v>416</v>
      </c>
      <c r="T35" s="573" t="s">
        <v>977</v>
      </c>
    </row>
    <row r="36" spans="1:20" s="574" customFormat="1" ht="26" hidden="1" customHeight="1">
      <c r="A36" s="575" t="s">
        <v>484</v>
      </c>
      <c r="B36" s="577" t="str">
        <f>VLOOKUP(A36,'25-VPI-I-095'!L:N,3,0)</f>
        <v>PL2(14Ga)X1220X2440</v>
      </c>
      <c r="C36" s="580" t="s">
        <v>650</v>
      </c>
      <c r="D36" s="576" t="s">
        <v>975</v>
      </c>
      <c r="E36" s="576">
        <v>610.24400000000003</v>
      </c>
      <c r="F36" s="577">
        <f>VLOOKUP(A36,'25-VPI-I-095'!L:BA,25,0)</f>
        <v>226</v>
      </c>
      <c r="G36" s="570" t="s">
        <v>416</v>
      </c>
      <c r="H36" s="570" t="s">
        <v>416</v>
      </c>
      <c r="I36" s="570" t="s">
        <v>416</v>
      </c>
      <c r="J36" s="578"/>
      <c r="K36" s="571" t="s">
        <v>930</v>
      </c>
      <c r="L36" s="596">
        <v>51545</v>
      </c>
      <c r="M36" s="596">
        <v>498955600</v>
      </c>
      <c r="N36" s="571" t="s">
        <v>930</v>
      </c>
      <c r="O36" s="595">
        <v>61562.272172783465</v>
      </c>
      <c r="P36" s="571" t="s">
        <v>416</v>
      </c>
      <c r="Q36" s="571" t="s">
        <v>972</v>
      </c>
      <c r="R36" s="571" t="s">
        <v>416</v>
      </c>
      <c r="S36" s="571" t="s">
        <v>416</v>
      </c>
      <c r="T36" s="573" t="s">
        <v>977</v>
      </c>
    </row>
    <row r="37" spans="1:20" s="574" customFormat="1" ht="26" hidden="1" customHeight="1">
      <c r="A37" s="575" t="s">
        <v>488</v>
      </c>
      <c r="B37" s="577" t="str">
        <f>VLOOKUP(A37,'25-VPI-I-095'!L:N,3,0)</f>
        <v>L3X1500X6000 (1,5 tấm)</v>
      </c>
      <c r="C37" s="580" t="s">
        <v>863</v>
      </c>
      <c r="D37" s="576" t="s">
        <v>973</v>
      </c>
      <c r="E37" s="576">
        <v>45.900000000000006</v>
      </c>
      <c r="F37" s="577">
        <f>VLOOKUP(A37,'25-VPI-I-095'!L:BA,25,0)</f>
        <v>2</v>
      </c>
      <c r="G37" s="570" t="s">
        <v>416</v>
      </c>
      <c r="H37" s="570" t="s">
        <v>416</v>
      </c>
      <c r="I37" s="570" t="s">
        <v>416</v>
      </c>
      <c r="J37" s="578"/>
      <c r="K37" s="571" t="s">
        <v>930</v>
      </c>
      <c r="L37" s="596">
        <v>48600</v>
      </c>
      <c r="M37" s="596">
        <v>53751600</v>
      </c>
      <c r="N37" s="571" t="s">
        <v>930</v>
      </c>
      <c r="O37" s="595">
        <v>60773.272172783458</v>
      </c>
      <c r="P37" s="571" t="s">
        <v>416</v>
      </c>
      <c r="Q37" s="571" t="s">
        <v>972</v>
      </c>
      <c r="R37" s="571" t="s">
        <v>416</v>
      </c>
      <c r="S37" s="571" t="s">
        <v>416</v>
      </c>
      <c r="T37" s="573" t="s">
        <v>977</v>
      </c>
    </row>
    <row r="38" spans="1:20" s="574" customFormat="1" ht="26" hidden="1" customHeight="1">
      <c r="A38" s="575" t="s">
        <v>492</v>
      </c>
      <c r="B38" s="577" t="str">
        <f>VLOOKUP(A38,'25-VPI-I-095'!L:N,3,0)</f>
        <v>PL6X500X1000</v>
      </c>
      <c r="C38" s="580" t="s">
        <v>1090</v>
      </c>
      <c r="D38" s="576" t="s">
        <v>973</v>
      </c>
      <c r="E38" s="576">
        <v>1.53</v>
      </c>
      <c r="F38" s="577">
        <f>VLOOKUP(A38,'25-VPI-I-095'!L:BA,25,0)</f>
        <v>0</v>
      </c>
      <c r="G38" s="570" t="s">
        <v>416</v>
      </c>
      <c r="H38" s="570" t="s">
        <v>416</v>
      </c>
      <c r="I38" s="570" t="s">
        <v>416</v>
      </c>
      <c r="J38" s="578"/>
      <c r="K38" s="571" t="s">
        <v>930</v>
      </c>
      <c r="L38" s="596">
        <v>49000</v>
      </c>
      <c r="M38" s="596">
        <v>3626000</v>
      </c>
      <c r="N38" s="571" t="s">
        <v>930</v>
      </c>
      <c r="O38" s="595">
        <v>66506.672172783452</v>
      </c>
      <c r="P38" s="571" t="s">
        <v>416</v>
      </c>
      <c r="Q38" s="571" t="s">
        <v>972</v>
      </c>
      <c r="R38" s="571" t="s">
        <v>416</v>
      </c>
      <c r="S38" s="571" t="s">
        <v>416</v>
      </c>
      <c r="T38" s="573" t="s">
        <v>977</v>
      </c>
    </row>
    <row r="39" spans="1:20" s="521" customFormat="1" ht="26" customHeight="1">
      <c r="A39" s="550" t="s">
        <v>365</v>
      </c>
      <c r="B39" s="586" t="s">
        <v>682</v>
      </c>
      <c r="C39" s="590"/>
      <c r="D39" s="591"/>
      <c r="E39" s="590"/>
      <c r="F39" s="550"/>
      <c r="G39" s="592"/>
      <c r="H39" s="592"/>
      <c r="I39" s="559">
        <f>'DT03 (TM)'!G13</f>
        <v>215205549.22850811</v>
      </c>
      <c r="J39" s="559"/>
      <c r="K39" s="587"/>
      <c r="L39" s="587"/>
      <c r="M39" s="587">
        <f>SUM(M40:M60)</f>
        <v>0</v>
      </c>
      <c r="N39" s="587"/>
      <c r="O39" s="588"/>
      <c r="P39" s="587">
        <f>SUM(P40:P60)*26300</f>
        <v>0</v>
      </c>
      <c r="Q39" s="587"/>
      <c r="R39" s="587"/>
      <c r="S39" s="587">
        <f>SUM(S40:S60)*26300</f>
        <v>200394291.24000001</v>
      </c>
      <c r="T39" s="587">
        <f>I39-J39-P39-M39-S39</f>
        <v>14811257.988508105</v>
      </c>
    </row>
    <row r="40" spans="1:20" s="574" customFormat="1" ht="26" customHeight="1">
      <c r="A40" s="569" t="s">
        <v>467</v>
      </c>
      <c r="B40" s="577" t="str">
        <f>VLOOKUP(A40,'25-VPI-I-095'!L:N,3,0)</f>
        <v>CHS88.9X5.5-6000L</v>
      </c>
      <c r="C40" s="579" t="s">
        <v>965</v>
      </c>
      <c r="D40" s="569" t="s">
        <v>1093</v>
      </c>
      <c r="E40" s="579">
        <v>60</v>
      </c>
      <c r="F40" s="577">
        <f>VLOOKUP(A40,'25-VPI-I-095'!L:BA,25,0)</f>
        <v>0</v>
      </c>
      <c r="G40" s="570" t="s">
        <v>416</v>
      </c>
      <c r="H40" s="570" t="s">
        <v>416</v>
      </c>
      <c r="I40" s="570" t="s">
        <v>416</v>
      </c>
      <c r="J40" s="578"/>
      <c r="K40" s="571" t="s">
        <v>972</v>
      </c>
      <c r="L40" s="571" t="s">
        <v>416</v>
      </c>
      <c r="M40" s="571" t="s">
        <v>416</v>
      </c>
      <c r="N40" s="571" t="s">
        <v>930</v>
      </c>
      <c r="O40" s="572">
        <v>3.1374188736411841</v>
      </c>
      <c r="P40" s="572"/>
      <c r="Q40" s="572"/>
      <c r="R40" s="572">
        <v>2.85</v>
      </c>
      <c r="S40" s="572">
        <v>7619.5547999999999</v>
      </c>
      <c r="T40" s="573" t="s">
        <v>1097</v>
      </c>
    </row>
    <row r="41" spans="1:20" s="517" customFormat="1" hidden="1">
      <c r="A41" s="525"/>
      <c r="B41" s="526" t="s">
        <v>918</v>
      </c>
      <c r="C41" s="527"/>
      <c r="D41" s="525"/>
      <c r="E41" s="525"/>
      <c r="F41" s="525"/>
      <c r="G41" s="525"/>
      <c r="H41" s="524"/>
      <c r="I41" s="524"/>
      <c r="J41" s="524"/>
      <c r="K41" s="524"/>
      <c r="L41" s="583"/>
      <c r="M41" s="528"/>
      <c r="N41" s="528"/>
      <c r="O41" s="528"/>
      <c r="P41" s="528"/>
      <c r="Q41" s="528"/>
      <c r="R41" s="528"/>
      <c r="S41" s="528"/>
      <c r="T41" s="524"/>
    </row>
    <row r="42" spans="1:20" ht="15.5" hidden="1" customHeight="1">
      <c r="A42" s="529" t="s">
        <v>919</v>
      </c>
      <c r="B42" s="530" t="s">
        <v>920</v>
      </c>
      <c r="C42" s="531"/>
      <c r="D42" s="531"/>
      <c r="E42" s="531"/>
      <c r="F42" s="531"/>
      <c r="G42" s="531"/>
      <c r="H42" s="532"/>
      <c r="I42" s="524"/>
      <c r="J42" s="524"/>
      <c r="K42" s="524"/>
      <c r="L42" s="584"/>
      <c r="M42" s="533"/>
      <c r="N42" s="533"/>
      <c r="O42" s="533"/>
      <c r="P42" s="533"/>
      <c r="Q42" s="533"/>
      <c r="R42" s="533"/>
      <c r="S42" s="533"/>
      <c r="T42" s="532"/>
    </row>
    <row r="43" spans="1:20" ht="15.5" hidden="1" customHeight="1">
      <c r="A43" s="534">
        <v>1</v>
      </c>
      <c r="B43" s="535" t="s">
        <v>921</v>
      </c>
      <c r="C43" s="534" t="s">
        <v>669</v>
      </c>
      <c r="D43" s="534"/>
      <c r="E43" s="534"/>
      <c r="F43" s="534"/>
      <c r="G43" s="534"/>
      <c r="H43" s="532"/>
      <c r="I43" s="524"/>
      <c r="J43" s="524"/>
      <c r="K43" s="524"/>
      <c r="L43" s="584"/>
      <c r="M43" s="533"/>
      <c r="N43" s="533"/>
      <c r="O43" s="533"/>
      <c r="P43" s="533"/>
      <c r="Q43" s="533"/>
      <c r="R43" s="533"/>
      <c r="S43" s="533"/>
      <c r="T43" s="532"/>
    </row>
    <row r="44" spans="1:20" ht="15.5" hidden="1" customHeight="1">
      <c r="A44" s="534">
        <v>2</v>
      </c>
      <c r="B44" s="535" t="s">
        <v>921</v>
      </c>
      <c r="C44" s="536"/>
      <c r="D44" s="536"/>
      <c r="E44" s="536"/>
      <c r="F44" s="536"/>
      <c r="G44" s="536"/>
      <c r="H44" s="532"/>
      <c r="I44" s="524"/>
      <c r="J44" s="524"/>
      <c r="K44" s="524"/>
      <c r="L44" s="584"/>
      <c r="M44" s="533"/>
      <c r="N44" s="533"/>
      <c r="O44" s="533"/>
      <c r="P44" s="533"/>
      <c r="Q44" s="533"/>
      <c r="R44" s="533"/>
      <c r="S44" s="533"/>
      <c r="T44" s="532"/>
    </row>
    <row r="45" spans="1:20" ht="15.5" hidden="1" customHeight="1">
      <c r="A45" s="529" t="s">
        <v>922</v>
      </c>
      <c r="B45" s="530" t="s">
        <v>923</v>
      </c>
      <c r="C45" s="529" t="s">
        <v>924</v>
      </c>
      <c r="D45" s="529" t="s">
        <v>925</v>
      </c>
      <c r="E45" s="529"/>
      <c r="F45" s="529"/>
      <c r="G45" s="529"/>
      <c r="H45" s="532"/>
      <c r="I45" s="524"/>
      <c r="J45" s="524"/>
      <c r="K45" s="524"/>
      <c r="L45" s="584"/>
      <c r="M45" s="533"/>
      <c r="N45" s="533"/>
      <c r="O45" s="533"/>
      <c r="P45" s="533"/>
      <c r="Q45" s="533"/>
      <c r="R45" s="533"/>
      <c r="S45" s="533"/>
      <c r="T45" s="532"/>
    </row>
    <row r="46" spans="1:20" ht="15.5" hidden="1" customHeight="1">
      <c r="A46" s="534">
        <v>1</v>
      </c>
      <c r="B46" s="535" t="s">
        <v>926</v>
      </c>
      <c r="C46" s="536"/>
      <c r="D46" s="534"/>
      <c r="E46" s="534"/>
      <c r="F46" s="534"/>
      <c r="G46" s="534"/>
      <c r="H46" s="532"/>
      <c r="I46" s="524"/>
      <c r="J46" s="524"/>
      <c r="K46" s="524"/>
      <c r="L46" s="584"/>
      <c r="M46" s="533"/>
      <c r="N46" s="533"/>
      <c r="O46" s="533"/>
      <c r="P46" s="533"/>
      <c r="Q46" s="533"/>
      <c r="R46" s="533"/>
      <c r="S46" s="533"/>
      <c r="T46" s="532"/>
    </row>
    <row r="47" spans="1:20" ht="15.5" hidden="1" customHeight="1">
      <c r="A47" s="534"/>
      <c r="B47" s="535"/>
      <c r="C47" s="536"/>
      <c r="D47" s="536"/>
      <c r="E47" s="536"/>
      <c r="F47" s="536"/>
      <c r="G47" s="536"/>
      <c r="H47" s="532"/>
      <c r="I47" s="524"/>
      <c r="J47" s="524"/>
      <c r="K47" s="524"/>
      <c r="L47" s="584"/>
      <c r="M47" s="533"/>
      <c r="N47" s="533"/>
      <c r="O47" s="533"/>
      <c r="P47" s="533"/>
      <c r="Q47" s="533"/>
      <c r="R47" s="533"/>
      <c r="S47" s="533"/>
      <c r="T47" s="532"/>
    </row>
    <row r="48" spans="1:20" ht="13.5" hidden="1">
      <c r="A48" s="537" t="s">
        <v>927</v>
      </c>
      <c r="B48" s="535" t="s">
        <v>928</v>
      </c>
      <c r="C48" s="537"/>
      <c r="D48" s="537"/>
      <c r="E48" s="537"/>
      <c r="F48" s="537"/>
      <c r="G48" s="537"/>
      <c r="H48" s="532"/>
      <c r="I48" s="524"/>
      <c r="J48" s="524"/>
      <c r="K48" s="524"/>
      <c r="L48" s="584"/>
      <c r="M48" s="533"/>
      <c r="N48" s="533"/>
      <c r="O48" s="533"/>
      <c r="P48" s="533"/>
      <c r="Q48" s="533"/>
      <c r="R48" s="533"/>
      <c r="S48" s="533"/>
      <c r="T48" s="532"/>
    </row>
    <row r="49" spans="1:20" hidden="1">
      <c r="A49" s="534">
        <v>1</v>
      </c>
      <c r="B49" s="535" t="s">
        <v>929</v>
      </c>
      <c r="C49" s="536"/>
      <c r="D49" s="534"/>
      <c r="E49" s="534"/>
      <c r="F49" s="534"/>
      <c r="G49" s="534"/>
      <c r="H49" s="532"/>
      <c r="I49" s="524"/>
      <c r="J49" s="524"/>
      <c r="K49" s="524"/>
      <c r="L49" s="584"/>
      <c r="M49" s="533"/>
      <c r="N49" s="533"/>
      <c r="O49" s="533"/>
      <c r="P49" s="533"/>
      <c r="Q49" s="533"/>
      <c r="R49" s="533"/>
      <c r="S49" s="533"/>
      <c r="T49" s="532"/>
    </row>
    <row r="50" spans="1:20" hidden="1">
      <c r="A50" s="534"/>
      <c r="B50" s="535" t="s">
        <v>926</v>
      </c>
      <c r="C50" s="536"/>
      <c r="D50" s="534"/>
      <c r="E50" s="534"/>
      <c r="F50" s="534"/>
      <c r="G50" s="534"/>
      <c r="H50" s="532"/>
      <c r="I50" s="524"/>
      <c r="J50" s="524"/>
      <c r="K50" s="524"/>
      <c r="L50" s="584"/>
      <c r="M50" s="533"/>
      <c r="N50" s="533"/>
      <c r="O50" s="533"/>
      <c r="P50" s="533"/>
      <c r="Q50" s="533"/>
      <c r="R50" s="533"/>
      <c r="S50" s="533"/>
      <c r="T50" s="532"/>
    </row>
    <row r="51" spans="1:20" ht="53.5" hidden="1">
      <c r="A51" s="529" t="s">
        <v>930</v>
      </c>
      <c r="B51" s="530" t="s">
        <v>931</v>
      </c>
      <c r="C51" s="531"/>
      <c r="D51" s="531"/>
      <c r="E51" s="531"/>
      <c r="F51" s="531"/>
      <c r="G51" s="531"/>
      <c r="H51" s="532"/>
      <c r="I51" s="524"/>
      <c r="J51" s="524"/>
      <c r="K51" s="524"/>
      <c r="L51" s="584"/>
      <c r="M51" s="533"/>
      <c r="N51" s="533"/>
      <c r="O51" s="533"/>
      <c r="P51" s="533"/>
      <c r="Q51" s="533"/>
      <c r="R51" s="533"/>
      <c r="S51" s="533"/>
      <c r="T51" s="532"/>
    </row>
    <row r="52" spans="1:20" s="517" customFormat="1">
      <c r="A52" s="525"/>
      <c r="B52" s="526" t="s">
        <v>932</v>
      </c>
      <c r="C52" s="527"/>
      <c r="D52" s="525"/>
      <c r="E52" s="525"/>
      <c r="F52" s="525"/>
      <c r="G52" s="525"/>
      <c r="H52" s="524"/>
      <c r="I52" s="524"/>
      <c r="J52" s="524"/>
      <c r="K52" s="524"/>
      <c r="L52" s="585">
        <v>1</v>
      </c>
      <c r="M52" s="538"/>
      <c r="N52" s="538"/>
      <c r="O52" s="538">
        <v>2</v>
      </c>
      <c r="P52" s="538"/>
      <c r="Q52" s="538"/>
      <c r="R52" s="538"/>
      <c r="S52" s="538"/>
      <c r="T52" s="524"/>
    </row>
    <row r="53" spans="1:20" ht="54" customHeight="1">
      <c r="A53" s="2204" t="s">
        <v>1099</v>
      </c>
      <c r="B53" s="2204"/>
      <c r="C53" s="2204"/>
      <c r="D53" s="2204"/>
      <c r="E53" s="2204"/>
      <c r="F53" s="2204"/>
      <c r="G53" s="2204"/>
      <c r="H53" s="2204"/>
      <c r="I53" s="2204"/>
      <c r="J53" s="2204"/>
      <c r="K53" s="2204"/>
      <c r="L53" s="2204"/>
      <c r="M53" s="2204"/>
      <c r="N53" s="2204"/>
    </row>
    <row r="54" spans="1:20" s="598" customFormat="1" ht="55.25" customHeight="1">
      <c r="A54" s="2214" t="s">
        <v>1094</v>
      </c>
      <c r="B54" s="2214"/>
      <c r="C54" s="2214" t="s">
        <v>934</v>
      </c>
      <c r="D54" s="2214"/>
      <c r="M54" s="2215" t="s">
        <v>935</v>
      </c>
      <c r="N54" s="2215"/>
      <c r="O54" s="2215"/>
      <c r="P54" s="2215"/>
      <c r="Q54" s="2215"/>
      <c r="R54" s="2215"/>
      <c r="S54" s="2215"/>
      <c r="T54" s="2215"/>
    </row>
    <row r="55" spans="1:20" s="603" customFormat="1" ht="31.5" customHeight="1">
      <c r="A55" s="600"/>
      <c r="B55" s="601"/>
      <c r="C55" s="601"/>
      <c r="D55" s="602"/>
      <c r="M55" s="2212" t="s">
        <v>947</v>
      </c>
      <c r="N55" s="2212"/>
      <c r="O55" s="2212"/>
      <c r="P55" s="2213" t="s">
        <v>948</v>
      </c>
      <c r="Q55" s="2213"/>
      <c r="R55" s="604"/>
      <c r="S55" s="2212" t="s">
        <v>936</v>
      </c>
      <c r="T55" s="2212"/>
    </row>
    <row r="56" spans="1:20" s="598" customFormat="1" ht="18">
      <c r="A56" s="599"/>
      <c r="L56" s="599"/>
    </row>
    <row r="58" spans="1:20">
      <c r="M58" s="549"/>
    </row>
    <row r="59" spans="1:20">
      <c r="M59" s="549"/>
    </row>
  </sheetData>
  <autoFilter ref="S10:S46" xr:uid="{E26663E8-66FB-482B-85C7-F7076ADF1FC9}">
    <filterColumn colId="0">
      <filters>
        <filter val="$ Tính trên"/>
        <filter val="$113,446"/>
        <filter val="$2,844.072"/>
        <filter val="$24,316.816"/>
        <filter val="$44,125.910"/>
        <filter val="$7,619.555"/>
        <filter val="$8,532.216"/>
        <filter val="200,394,291"/>
        <filter val="4,637"/>
        <filter val="5,204,805,290"/>
      </filters>
    </filterColumn>
  </autoFilter>
  <mergeCells count="28">
    <mergeCell ref="F9:F10"/>
    <mergeCell ref="G9:G10"/>
    <mergeCell ref="A1:L1"/>
    <mergeCell ref="B5:K6"/>
    <mergeCell ref="C8:E8"/>
    <mergeCell ref="G8:I8"/>
    <mergeCell ref="K8:M8"/>
    <mergeCell ref="A9:A10"/>
    <mergeCell ref="B9:B10"/>
    <mergeCell ref="C9:C10"/>
    <mergeCell ref="D9:D10"/>
    <mergeCell ref="E9:E10"/>
    <mergeCell ref="S55:T55"/>
    <mergeCell ref="A54:B54"/>
    <mergeCell ref="Q8:S8"/>
    <mergeCell ref="Q9:S9"/>
    <mergeCell ref="A53:N53"/>
    <mergeCell ref="N9:P9"/>
    <mergeCell ref="C54:D54"/>
    <mergeCell ref="M54:T54"/>
    <mergeCell ref="M55:O55"/>
    <mergeCell ref="P55:Q55"/>
    <mergeCell ref="H9:H10"/>
    <mergeCell ref="I9:I10"/>
    <mergeCell ref="J9:J10"/>
    <mergeCell ref="K9:M9"/>
    <mergeCell ref="N8:P8"/>
    <mergeCell ref="T8:T10"/>
  </mergeCells>
  <pageMargins left="0.17" right="0.17" top="0.3" bottom="0.17" header="0.17" footer="0.17"/>
  <pageSetup paperSize="8" scale="63" fitToHeight="1111" orientation="landscape" r:id="rId1"/>
  <drawing r:id="rId2"/>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FF558-47F4-4104-8CA4-37BE39F0522B}">
  <dimension ref="A1:T32"/>
  <sheetViews>
    <sheetView view="pageBreakPreview" zoomScale="55" zoomScaleNormal="70" zoomScaleSheetLayoutView="55" workbookViewId="0">
      <selection activeCell="M12" sqref="M12:M13"/>
    </sheetView>
  </sheetViews>
  <sheetFormatPr defaultColWidth="9.796875" defaultRowHeight="13"/>
  <cols>
    <col min="1" max="1" width="16.19921875" style="516" bestFit="1" customWidth="1"/>
    <col min="2" max="2" width="32.69921875" style="504" customWidth="1"/>
    <col min="3" max="3" width="30.19921875" style="504" customWidth="1"/>
    <col min="4" max="4" width="15.3984375" style="504" customWidth="1"/>
    <col min="5" max="7" width="11" style="504" customWidth="1"/>
    <col min="8" max="8" width="14.59765625" style="504" customWidth="1"/>
    <col min="9" max="9" width="13.09765625" style="504" customWidth="1"/>
    <col min="10" max="10" width="19.796875" style="504" customWidth="1"/>
    <col min="11" max="11" width="11.19921875" style="504" customWidth="1"/>
    <col min="12" max="12" width="13.296875" style="504" customWidth="1"/>
    <col min="13" max="13" width="20.09765625" style="504" customWidth="1"/>
    <col min="14" max="14" width="10.09765625" style="504" customWidth="1"/>
    <col min="15" max="15" width="16.09765625" style="504" customWidth="1"/>
    <col min="16" max="16" width="17.59765625" style="504" customWidth="1"/>
    <col min="17" max="17" width="10.69921875" style="504" customWidth="1"/>
    <col min="18" max="18" width="16.19921875" style="504" customWidth="1"/>
    <col min="19" max="19" width="16.8984375" style="504" customWidth="1"/>
    <col min="20" max="20" width="21.8984375" style="504" customWidth="1"/>
    <col min="21" max="16384" width="9.796875" style="504"/>
  </cols>
  <sheetData>
    <row r="1" spans="1:20" ht="51.65" customHeight="1">
      <c r="A1" s="2202" t="s">
        <v>910</v>
      </c>
      <c r="B1" s="2202"/>
      <c r="C1" s="2202"/>
      <c r="D1" s="2202"/>
      <c r="E1" s="2202"/>
      <c r="F1" s="2202"/>
      <c r="G1" s="2202"/>
      <c r="H1" s="2202"/>
      <c r="I1" s="2202"/>
      <c r="J1" s="2202"/>
      <c r="K1" s="2202"/>
      <c r="L1" s="2202"/>
      <c r="M1" s="2202"/>
      <c r="N1" s="2202"/>
      <c r="O1" s="2202"/>
      <c r="P1" s="503"/>
      <c r="Q1" s="503"/>
      <c r="R1" s="503"/>
      <c r="S1" s="503"/>
    </row>
    <row r="3" spans="1:20" ht="15" customHeight="1">
      <c r="A3" s="505" t="s">
        <v>911</v>
      </c>
      <c r="B3" s="506" t="s">
        <v>937</v>
      </c>
      <c r="C3" s="507"/>
      <c r="D3" s="507"/>
      <c r="E3" s="507"/>
      <c r="F3" s="507"/>
      <c r="G3" s="507"/>
      <c r="H3" s="507"/>
      <c r="I3" s="508"/>
      <c r="J3" s="508"/>
      <c r="K3" s="508"/>
      <c r="L3" s="508"/>
      <c r="M3" s="508"/>
      <c r="N3" s="508"/>
      <c r="O3" s="508"/>
      <c r="P3" s="508"/>
      <c r="Q3" s="508"/>
      <c r="R3" s="508"/>
      <c r="S3" s="508"/>
      <c r="T3" s="509"/>
    </row>
    <row r="4" spans="1:20" ht="15" customHeight="1">
      <c r="A4" s="510" t="s">
        <v>912</v>
      </c>
      <c r="B4" s="511"/>
      <c r="C4" s="512"/>
      <c r="D4" s="512"/>
      <c r="E4" s="512"/>
      <c r="F4" s="512"/>
      <c r="G4" s="512"/>
      <c r="H4" s="512"/>
      <c r="I4" s="513"/>
      <c r="J4" s="513"/>
      <c r="K4" s="513"/>
      <c r="L4" s="513"/>
      <c r="M4" s="513"/>
      <c r="N4" s="513"/>
      <c r="O4" s="513"/>
      <c r="P4" s="513"/>
      <c r="Q4" s="513"/>
      <c r="R4" s="513"/>
      <c r="S4" s="513"/>
      <c r="T4" s="514"/>
    </row>
    <row r="5" spans="1:20" ht="15" customHeight="1">
      <c r="A5" s="505" t="s">
        <v>913</v>
      </c>
      <c r="B5" s="2203" t="s">
        <v>950</v>
      </c>
      <c r="C5" s="2204"/>
      <c r="D5" s="2204"/>
      <c r="E5" s="2204"/>
      <c r="F5" s="2204"/>
      <c r="G5" s="2204"/>
      <c r="H5" s="2204"/>
      <c r="I5" s="2204"/>
      <c r="J5" s="2204"/>
      <c r="K5" s="2204"/>
      <c r="L5" s="2204"/>
      <c r="M5" s="2204"/>
      <c r="N5" s="2204"/>
      <c r="O5" s="508"/>
      <c r="T5" s="515"/>
    </row>
    <row r="6" spans="1:20" ht="15" customHeight="1">
      <c r="A6" s="510" t="s">
        <v>914</v>
      </c>
      <c r="B6" s="2205"/>
      <c r="C6" s="2206"/>
      <c r="D6" s="2206"/>
      <c r="E6" s="2206"/>
      <c r="F6" s="2206"/>
      <c r="G6" s="2206"/>
      <c r="H6" s="2206"/>
      <c r="I6" s="2206"/>
      <c r="J6" s="2206"/>
      <c r="K6" s="2206"/>
      <c r="L6" s="2206"/>
      <c r="M6" s="2206"/>
      <c r="N6" s="2206"/>
      <c r="O6" s="513"/>
      <c r="P6" s="513"/>
      <c r="Q6" s="513"/>
      <c r="R6" s="513"/>
      <c r="S6" s="513"/>
      <c r="T6" s="514"/>
    </row>
    <row r="8" spans="1:20" ht="34.5" customHeight="1">
      <c r="A8" s="522" t="s">
        <v>823</v>
      </c>
      <c r="B8" s="522" t="s">
        <v>915</v>
      </c>
      <c r="C8" s="2207" t="s">
        <v>916</v>
      </c>
      <c r="D8" s="2207"/>
      <c r="E8" s="2207"/>
      <c r="F8" s="2207"/>
      <c r="G8" s="522"/>
      <c r="H8" s="2208" t="s">
        <v>871</v>
      </c>
      <c r="I8" s="2208"/>
      <c r="J8" s="2208"/>
      <c r="K8" s="2208" t="s">
        <v>951</v>
      </c>
      <c r="L8" s="2208"/>
      <c r="M8" s="2208"/>
      <c r="N8" s="2207" t="s">
        <v>957</v>
      </c>
      <c r="O8" s="2209"/>
      <c r="P8" s="2209"/>
      <c r="Q8" s="2207" t="s">
        <v>957</v>
      </c>
      <c r="R8" s="2209"/>
      <c r="S8" s="2209"/>
      <c r="T8" s="2207" t="s">
        <v>917</v>
      </c>
    </row>
    <row r="9" spans="1:20" ht="45" customHeight="1">
      <c r="A9" s="2210" t="s">
        <v>939</v>
      </c>
      <c r="B9" s="2210" t="s">
        <v>940</v>
      </c>
      <c r="C9" s="2210" t="s">
        <v>12</v>
      </c>
      <c r="D9" s="2210" t="s">
        <v>13</v>
      </c>
      <c r="E9" s="2210" t="s">
        <v>91</v>
      </c>
      <c r="F9" s="2210" t="s">
        <v>952</v>
      </c>
      <c r="G9" s="2210" t="s">
        <v>958</v>
      </c>
      <c r="H9" s="2211" t="s">
        <v>660</v>
      </c>
      <c r="I9" s="2211" t="s">
        <v>661</v>
      </c>
      <c r="J9" s="2211" t="s">
        <v>662</v>
      </c>
      <c r="K9" s="2211" t="s">
        <v>78</v>
      </c>
      <c r="L9" s="2211" t="s">
        <v>77</v>
      </c>
      <c r="M9" s="2211" t="s">
        <v>662</v>
      </c>
      <c r="N9" s="2209" t="s">
        <v>294</v>
      </c>
      <c r="O9" s="2209"/>
      <c r="P9" s="2209"/>
      <c r="Q9" s="2209" t="s">
        <v>44</v>
      </c>
      <c r="R9" s="2209"/>
      <c r="S9" s="2209"/>
      <c r="T9" s="2207"/>
    </row>
    <row r="10" spans="1:20" ht="31" customHeight="1">
      <c r="A10" s="2210"/>
      <c r="B10" s="2210"/>
      <c r="C10" s="2210"/>
      <c r="D10" s="2210"/>
      <c r="E10" s="2210"/>
      <c r="F10" s="2210"/>
      <c r="G10" s="2210" t="s">
        <v>77</v>
      </c>
      <c r="H10" s="2211"/>
      <c r="I10" s="2211"/>
      <c r="J10" s="2211"/>
      <c r="K10" s="2211" t="s">
        <v>78</v>
      </c>
      <c r="L10" s="2211" t="s">
        <v>77</v>
      </c>
      <c r="M10" s="2211"/>
      <c r="N10" s="551" t="s">
        <v>945</v>
      </c>
      <c r="O10" s="551" t="s">
        <v>960</v>
      </c>
      <c r="P10" s="551" t="s">
        <v>946</v>
      </c>
      <c r="Q10" s="551" t="s">
        <v>945</v>
      </c>
      <c r="R10" s="551" t="s">
        <v>960</v>
      </c>
      <c r="S10" s="551" t="s">
        <v>946</v>
      </c>
      <c r="T10" s="2207"/>
    </row>
    <row r="11" spans="1:20" ht="26" customHeight="1">
      <c r="A11" s="550" t="s">
        <v>365</v>
      </c>
      <c r="B11" s="550"/>
      <c r="C11" s="550"/>
      <c r="D11" s="550"/>
      <c r="E11" s="550"/>
      <c r="F11" s="550"/>
      <c r="G11" s="550"/>
      <c r="H11" s="552" t="s">
        <v>416</v>
      </c>
      <c r="I11" s="552" t="s">
        <v>416</v>
      </c>
      <c r="J11" s="540">
        <f>'Tổng hợp'!J19</f>
        <v>47616213135.280258</v>
      </c>
      <c r="K11" s="540"/>
      <c r="L11" s="540"/>
      <c r="M11" s="540"/>
      <c r="N11" s="551"/>
      <c r="O11" s="551"/>
      <c r="P11" s="551"/>
      <c r="Q11" s="551"/>
      <c r="R11" s="551"/>
      <c r="S11" s="551"/>
      <c r="T11" s="548"/>
    </row>
    <row r="12" spans="1:20" ht="22" customHeight="1">
      <c r="A12" s="553" t="s">
        <v>162</v>
      </c>
      <c r="B12" s="488" t="s">
        <v>163</v>
      </c>
      <c r="C12" s="488" t="s">
        <v>743</v>
      </c>
      <c r="D12" s="553" t="s">
        <v>120</v>
      </c>
      <c r="E12" s="554" t="s">
        <v>953</v>
      </c>
      <c r="F12" s="555">
        <f>'25-VPI-I-095'!AZ59</f>
        <v>863.99911440000017</v>
      </c>
      <c r="G12" s="555">
        <f>'25-VPI-I-095'!BA59</f>
        <v>217036.57753728001</v>
      </c>
      <c r="H12" s="556" t="s">
        <v>416</v>
      </c>
      <c r="I12" s="556" t="s">
        <v>416</v>
      </c>
      <c r="J12" s="556" t="s">
        <v>416</v>
      </c>
      <c r="K12" s="545">
        <f>'25-VPI-I-095'!DB59</f>
        <v>840</v>
      </c>
      <c r="L12" s="555">
        <f>'25-VPI-I-095'!DC59</f>
        <v>237133.8</v>
      </c>
      <c r="M12" s="557">
        <f>'25-VPI-I-095'!BV59+'25-VPI-I-095'!BV60+'25-VPI-I-095'!BV61+'25-VPI-I-095'!CM59*26300</f>
        <v>3424367388.0218124</v>
      </c>
      <c r="N12" s="532" t="s">
        <v>930</v>
      </c>
      <c r="O12" s="558">
        <v>0.61</v>
      </c>
      <c r="P12" s="558">
        <v>18388.45</v>
      </c>
      <c r="Q12" s="532" t="s">
        <v>930</v>
      </c>
      <c r="R12" s="558">
        <v>0.63900000000000001</v>
      </c>
      <c r="S12" s="558" t="s">
        <v>416</v>
      </c>
      <c r="T12" s="558" t="s">
        <v>959</v>
      </c>
    </row>
    <row r="13" spans="1:20" ht="24.5" customHeight="1">
      <c r="A13" s="553" t="s">
        <v>164</v>
      </c>
      <c r="B13" s="488" t="s">
        <v>961</v>
      </c>
      <c r="C13" s="488" t="s">
        <v>884</v>
      </c>
      <c r="D13" s="553" t="s">
        <v>120</v>
      </c>
      <c r="E13" s="554" t="s">
        <v>953</v>
      </c>
      <c r="F13" s="555">
        <f>'25-VPI-I-095'!AZ63</f>
        <v>1087.9955200000002</v>
      </c>
      <c r="G13" s="555">
        <f>'25-VPI-I-095'!BA63</f>
        <v>324548.83685387374</v>
      </c>
      <c r="H13" s="556" t="s">
        <v>416</v>
      </c>
      <c r="I13" s="556" t="s">
        <v>416</v>
      </c>
      <c r="J13" s="556" t="s">
        <v>416</v>
      </c>
      <c r="K13" s="545">
        <f>'25-VPI-I-095'!DB63</f>
        <v>1080</v>
      </c>
      <c r="L13" s="532">
        <f>'25-VPI-I-095'!DC63</f>
        <v>322162</v>
      </c>
      <c r="M13" s="557">
        <f>'25-VPI-I-095'!BV65+'25-VPI-I-095'!CM63*26300</f>
        <v>4322659053.6670465</v>
      </c>
      <c r="N13" s="532" t="s">
        <v>930</v>
      </c>
      <c r="O13" s="558">
        <v>0.61</v>
      </c>
      <c r="P13" s="558">
        <v>43669.9</v>
      </c>
      <c r="Q13" s="532" t="s">
        <v>930</v>
      </c>
      <c r="R13" s="558">
        <v>0.63900000000000001</v>
      </c>
      <c r="S13" s="558" t="s">
        <v>416</v>
      </c>
      <c r="T13" s="558" t="s">
        <v>959</v>
      </c>
    </row>
    <row r="14" spans="1:20" s="517" customFormat="1">
      <c r="A14" s="525"/>
      <c r="B14" s="526" t="s">
        <v>918</v>
      </c>
      <c r="C14" s="527"/>
      <c r="D14" s="525"/>
      <c r="E14" s="525"/>
      <c r="F14" s="525"/>
      <c r="G14" s="525"/>
      <c r="H14" s="525"/>
      <c r="I14" s="524"/>
      <c r="J14" s="524"/>
      <c r="K14" s="524"/>
      <c r="L14" s="524"/>
      <c r="M14" s="524"/>
      <c r="N14" s="524"/>
      <c r="O14" s="528"/>
      <c r="P14" s="528"/>
      <c r="Q14" s="528"/>
      <c r="R14" s="528"/>
      <c r="S14" s="528"/>
      <c r="T14" s="524"/>
    </row>
    <row r="15" spans="1:20" ht="15.5" hidden="1" customHeight="1">
      <c r="A15" s="529" t="s">
        <v>919</v>
      </c>
      <c r="B15" s="530" t="s">
        <v>920</v>
      </c>
      <c r="C15" s="531"/>
      <c r="D15" s="531"/>
      <c r="E15" s="531"/>
      <c r="F15" s="531"/>
      <c r="G15" s="531"/>
      <c r="H15" s="531"/>
      <c r="I15" s="532"/>
      <c r="J15" s="524"/>
      <c r="K15" s="524"/>
      <c r="L15" s="524"/>
      <c r="M15" s="524"/>
      <c r="N15" s="524"/>
      <c r="O15" s="533"/>
      <c r="P15" s="533"/>
      <c r="Q15" s="533"/>
      <c r="R15" s="533"/>
      <c r="S15" s="533"/>
      <c r="T15" s="532"/>
    </row>
    <row r="16" spans="1:20" ht="15.5" hidden="1" customHeight="1">
      <c r="A16" s="534">
        <v>1</v>
      </c>
      <c r="B16" s="535" t="s">
        <v>921</v>
      </c>
      <c r="C16" s="534" t="s">
        <v>669</v>
      </c>
      <c r="D16" s="534"/>
      <c r="E16" s="534"/>
      <c r="F16" s="534"/>
      <c r="G16" s="534"/>
      <c r="H16" s="534"/>
      <c r="I16" s="532"/>
      <c r="J16" s="524"/>
      <c r="K16" s="524"/>
      <c r="L16" s="524"/>
      <c r="M16" s="524"/>
      <c r="N16" s="524"/>
      <c r="O16" s="533"/>
      <c r="P16" s="533"/>
      <c r="Q16" s="533"/>
      <c r="R16" s="533"/>
      <c r="S16" s="533"/>
      <c r="T16" s="532"/>
    </row>
    <row r="17" spans="1:20" ht="15.5" hidden="1" customHeight="1">
      <c r="A17" s="534">
        <v>2</v>
      </c>
      <c r="B17" s="535" t="s">
        <v>921</v>
      </c>
      <c r="C17" s="536"/>
      <c r="D17" s="536"/>
      <c r="E17" s="536"/>
      <c r="F17" s="536"/>
      <c r="G17" s="536"/>
      <c r="H17" s="536"/>
      <c r="I17" s="532"/>
      <c r="J17" s="524"/>
      <c r="K17" s="524"/>
      <c r="L17" s="524"/>
      <c r="M17" s="524"/>
      <c r="N17" s="524"/>
      <c r="O17" s="533"/>
      <c r="P17" s="533"/>
      <c r="Q17" s="533"/>
      <c r="R17" s="533"/>
      <c r="S17" s="533"/>
      <c r="T17" s="532"/>
    </row>
    <row r="18" spans="1:20" ht="15.5" hidden="1" customHeight="1">
      <c r="A18" s="529" t="s">
        <v>922</v>
      </c>
      <c r="B18" s="530" t="s">
        <v>923</v>
      </c>
      <c r="C18" s="529" t="s">
        <v>924</v>
      </c>
      <c r="D18" s="529" t="s">
        <v>925</v>
      </c>
      <c r="E18" s="529"/>
      <c r="F18" s="529"/>
      <c r="G18" s="529"/>
      <c r="H18" s="529"/>
      <c r="I18" s="532"/>
      <c r="J18" s="524"/>
      <c r="K18" s="524"/>
      <c r="L18" s="524"/>
      <c r="M18" s="524"/>
      <c r="N18" s="524"/>
      <c r="O18" s="533"/>
      <c r="P18" s="533"/>
      <c r="Q18" s="533"/>
      <c r="R18" s="533"/>
      <c r="S18" s="533"/>
      <c r="T18" s="532"/>
    </row>
    <row r="19" spans="1:20" ht="15.5" hidden="1" customHeight="1">
      <c r="A19" s="534">
        <v>1</v>
      </c>
      <c r="B19" s="535" t="s">
        <v>926</v>
      </c>
      <c r="C19" s="536"/>
      <c r="D19" s="534"/>
      <c r="E19" s="534"/>
      <c r="F19" s="534"/>
      <c r="G19" s="534"/>
      <c r="H19" s="534"/>
      <c r="I19" s="532"/>
      <c r="J19" s="524"/>
      <c r="K19" s="524"/>
      <c r="L19" s="524"/>
      <c r="M19" s="524"/>
      <c r="N19" s="524"/>
      <c r="O19" s="533"/>
      <c r="P19" s="533"/>
      <c r="Q19" s="533"/>
      <c r="R19" s="533"/>
      <c r="S19" s="533"/>
      <c r="T19" s="532"/>
    </row>
    <row r="20" spans="1:20" ht="15.5" hidden="1" customHeight="1">
      <c r="A20" s="534"/>
      <c r="B20" s="535"/>
      <c r="C20" s="536"/>
      <c r="D20" s="536"/>
      <c r="E20" s="536"/>
      <c r="F20" s="536"/>
      <c r="G20" s="536"/>
      <c r="H20" s="536"/>
      <c r="I20" s="532"/>
      <c r="J20" s="524"/>
      <c r="K20" s="524"/>
      <c r="L20" s="524"/>
      <c r="M20" s="524"/>
      <c r="N20" s="524"/>
      <c r="O20" s="533"/>
      <c r="P20" s="533"/>
      <c r="Q20" s="533"/>
      <c r="R20" s="533"/>
      <c r="S20" s="533"/>
      <c r="T20" s="532"/>
    </row>
    <row r="21" spans="1:20" ht="13.5" hidden="1">
      <c r="A21" s="537" t="s">
        <v>927</v>
      </c>
      <c r="B21" s="535" t="s">
        <v>928</v>
      </c>
      <c r="C21" s="537"/>
      <c r="D21" s="537"/>
      <c r="E21" s="537"/>
      <c r="F21" s="537"/>
      <c r="G21" s="537"/>
      <c r="H21" s="537"/>
      <c r="I21" s="532"/>
      <c r="J21" s="524"/>
      <c r="K21" s="524"/>
      <c r="L21" s="524"/>
      <c r="M21" s="524"/>
      <c r="N21" s="524"/>
      <c r="O21" s="533"/>
      <c r="P21" s="533"/>
      <c r="Q21" s="533"/>
      <c r="R21" s="533"/>
      <c r="S21" s="533"/>
      <c r="T21" s="532"/>
    </row>
    <row r="22" spans="1:20" hidden="1">
      <c r="A22" s="534">
        <v>1</v>
      </c>
      <c r="B22" s="535" t="s">
        <v>929</v>
      </c>
      <c r="C22" s="536"/>
      <c r="D22" s="534"/>
      <c r="E22" s="534"/>
      <c r="F22" s="534"/>
      <c r="G22" s="534"/>
      <c r="H22" s="534"/>
      <c r="I22" s="532"/>
      <c r="J22" s="524"/>
      <c r="K22" s="524"/>
      <c r="L22" s="524"/>
      <c r="M22" s="524"/>
      <c r="N22" s="524"/>
      <c r="O22" s="533"/>
      <c r="P22" s="533"/>
      <c r="Q22" s="533"/>
      <c r="R22" s="533"/>
      <c r="S22" s="533"/>
      <c r="T22" s="532"/>
    </row>
    <row r="23" spans="1:20" hidden="1">
      <c r="A23" s="534"/>
      <c r="B23" s="535" t="s">
        <v>926</v>
      </c>
      <c r="C23" s="536"/>
      <c r="D23" s="534"/>
      <c r="E23" s="534"/>
      <c r="F23" s="534"/>
      <c r="G23" s="534"/>
      <c r="H23" s="534"/>
      <c r="I23" s="532"/>
      <c r="J23" s="524"/>
      <c r="K23" s="524"/>
      <c r="L23" s="524"/>
      <c r="M23" s="524"/>
      <c r="N23" s="524"/>
      <c r="O23" s="533"/>
      <c r="P23" s="533"/>
      <c r="Q23" s="533"/>
      <c r="R23" s="533"/>
      <c r="S23" s="533"/>
      <c r="T23" s="532"/>
    </row>
    <row r="24" spans="1:20" ht="53.5" hidden="1">
      <c r="A24" s="529" t="s">
        <v>930</v>
      </c>
      <c r="B24" s="530" t="s">
        <v>931</v>
      </c>
      <c r="C24" s="531"/>
      <c r="D24" s="531"/>
      <c r="E24" s="531"/>
      <c r="F24" s="531"/>
      <c r="G24" s="531"/>
      <c r="H24" s="531"/>
      <c r="I24" s="532"/>
      <c r="J24" s="524"/>
      <c r="K24" s="524"/>
      <c r="L24" s="524"/>
      <c r="M24" s="524"/>
      <c r="N24" s="524"/>
      <c r="O24" s="533"/>
      <c r="P24" s="533"/>
      <c r="Q24" s="533"/>
      <c r="R24" s="533"/>
      <c r="S24" s="533"/>
      <c r="T24" s="532"/>
    </row>
    <row r="25" spans="1:20" s="517" customFormat="1">
      <c r="A25" s="525"/>
      <c r="B25" s="526" t="s">
        <v>932</v>
      </c>
      <c r="C25" s="527"/>
      <c r="D25" s="525"/>
      <c r="E25" s="525"/>
      <c r="F25" s="525"/>
      <c r="G25" s="525"/>
      <c r="H25" s="525"/>
      <c r="I25" s="524"/>
      <c r="J25" s="524"/>
      <c r="K25" s="524"/>
      <c r="L25" s="524"/>
      <c r="M25" s="524"/>
      <c r="N25" s="524"/>
      <c r="O25" s="538">
        <v>1</v>
      </c>
      <c r="P25" s="538"/>
      <c r="Q25" s="538"/>
      <c r="R25" s="538">
        <v>2</v>
      </c>
      <c r="S25" s="538"/>
      <c r="T25" s="524"/>
    </row>
    <row r="27" spans="1:20" ht="55.25" customHeight="1">
      <c r="B27" s="518" t="s">
        <v>933</v>
      </c>
      <c r="C27" s="2426" t="s">
        <v>934</v>
      </c>
      <c r="D27" s="2426"/>
      <c r="E27" s="519"/>
      <c r="F27" s="2427" t="s">
        <v>935</v>
      </c>
      <c r="G27" s="2427"/>
      <c r="H27" s="2427"/>
      <c r="I27" s="2427"/>
      <c r="J27" s="2427"/>
      <c r="K27" s="2427"/>
      <c r="L27" s="2427"/>
      <c r="M27" s="2427"/>
      <c r="N27" s="2427"/>
      <c r="O27" s="2427"/>
      <c r="P27" s="523"/>
      <c r="Q27" s="523"/>
      <c r="R27" s="523"/>
      <c r="S27" s="523"/>
    </row>
    <row r="28" spans="1:20" ht="14.4" customHeight="1">
      <c r="B28" s="520"/>
      <c r="C28" s="520"/>
      <c r="D28" s="521"/>
      <c r="E28" s="521"/>
      <c r="F28" s="2428" t="s">
        <v>947</v>
      </c>
      <c r="G28" s="2428"/>
      <c r="H28" s="2428"/>
      <c r="I28" s="2429" t="s">
        <v>948</v>
      </c>
      <c r="J28" s="2429"/>
      <c r="K28" s="539"/>
      <c r="L28" s="2428" t="s">
        <v>936</v>
      </c>
      <c r="M28" s="2428"/>
    </row>
    <row r="31" spans="1:20">
      <c r="P31" s="549"/>
    </row>
    <row r="32" spans="1:20">
      <c r="P32" s="549"/>
    </row>
  </sheetData>
  <mergeCells count="28">
    <mergeCell ref="T8:T10"/>
    <mergeCell ref="A9:A10"/>
    <mergeCell ref="B9:B10"/>
    <mergeCell ref="C9:C10"/>
    <mergeCell ref="D9:D10"/>
    <mergeCell ref="J9:J10"/>
    <mergeCell ref="G9:G10"/>
    <mergeCell ref="E9:E10"/>
    <mergeCell ref="F9:F10"/>
    <mergeCell ref="H9:H10"/>
    <mergeCell ref="I9:I10"/>
    <mergeCell ref="K9:K10"/>
    <mergeCell ref="L9:L10"/>
    <mergeCell ref="M9:M10"/>
    <mergeCell ref="Q8:S8"/>
    <mergeCell ref="Q9:S9"/>
    <mergeCell ref="A1:O1"/>
    <mergeCell ref="B5:N6"/>
    <mergeCell ref="C8:F8"/>
    <mergeCell ref="H8:J8"/>
    <mergeCell ref="N8:P8"/>
    <mergeCell ref="K8:M8"/>
    <mergeCell ref="N9:P9"/>
    <mergeCell ref="C27:D27"/>
    <mergeCell ref="F27:O27"/>
    <mergeCell ref="F28:H28"/>
    <mergeCell ref="I28:J28"/>
    <mergeCell ref="L28:M28"/>
  </mergeCells>
  <pageMargins left="0.17" right="0.17" top="0.3" bottom="0.17" header="0.17" footer="0.17"/>
  <pageSetup paperSize="9" scale="45" orientation="landscape" r:id="rId1"/>
  <drawing r:id="rId2"/>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E7262-443B-4068-9789-8A80F4E915C1}">
  <dimension ref="A1:O79"/>
  <sheetViews>
    <sheetView view="pageBreakPreview" topLeftCell="A11" zoomScale="55" zoomScaleNormal="70" zoomScaleSheetLayoutView="55" workbookViewId="0">
      <selection activeCell="N11" sqref="A11:W64"/>
    </sheetView>
  </sheetViews>
  <sheetFormatPr defaultColWidth="9.796875" defaultRowHeight="18"/>
  <cols>
    <col min="1" max="1" width="16.296875" style="654" bestFit="1" customWidth="1"/>
    <col min="2" max="2" width="32.69921875" style="632" customWidth="1"/>
    <col min="3" max="3" width="54.19921875" style="632" customWidth="1"/>
    <col min="4" max="4" width="23.3984375" style="632" customWidth="1"/>
    <col min="5" max="5" width="20.5" style="632" bestFit="1" customWidth="1"/>
    <col min="6" max="6" width="11" style="632" customWidth="1"/>
    <col min="7" max="7" width="15.09765625" style="655" customWidth="1"/>
    <col min="8" max="8" width="15.09765625" style="632" customWidth="1"/>
    <col min="9" max="9" width="13" style="632" customWidth="1"/>
    <col min="10" max="10" width="23.19921875" style="632" customWidth="1"/>
    <col min="11" max="11" width="10.09765625" style="632" customWidth="1"/>
    <col min="12" max="12" width="11.3984375" style="632" bestFit="1" customWidth="1"/>
    <col min="13" max="13" width="21.09765625" style="632" customWidth="1"/>
    <col min="14" max="14" width="21.8984375" style="632" customWidth="1"/>
    <col min="15" max="16384" width="9.796875" style="632"/>
  </cols>
  <sheetData>
    <row r="1" spans="1:14" ht="51.65" customHeight="1">
      <c r="A1" s="2278" t="s">
        <v>910</v>
      </c>
      <c r="B1" s="2278"/>
      <c r="C1" s="2278"/>
      <c r="D1" s="2278"/>
      <c r="E1" s="2278"/>
      <c r="F1" s="2278"/>
      <c r="G1" s="2278"/>
      <c r="H1" s="2278"/>
      <c r="I1" s="2278"/>
      <c r="J1" s="2278"/>
      <c r="K1" s="2278"/>
      <c r="L1" s="2278"/>
      <c r="M1" s="607"/>
    </row>
    <row r="3" spans="1:14" ht="15" customHeight="1">
      <c r="A3" s="608" t="s">
        <v>911</v>
      </c>
      <c r="B3" s="609" t="s">
        <v>937</v>
      </c>
      <c r="C3" s="610"/>
      <c r="D3" s="610"/>
      <c r="E3" s="610"/>
      <c r="F3" s="610"/>
      <c r="G3" s="611"/>
      <c r="H3" s="610"/>
      <c r="I3" s="633"/>
      <c r="J3" s="633"/>
      <c r="K3" s="633"/>
      <c r="L3" s="633"/>
      <c r="M3" s="633"/>
      <c r="N3" s="634"/>
    </row>
    <row r="4" spans="1:14" ht="15" customHeight="1">
      <c r="A4" s="612" t="s">
        <v>912</v>
      </c>
      <c r="B4" s="613"/>
      <c r="C4" s="614"/>
      <c r="D4" s="614"/>
      <c r="E4" s="614"/>
      <c r="F4" s="614"/>
      <c r="G4" s="615"/>
      <c r="H4" s="614"/>
      <c r="I4" s="635"/>
      <c r="J4" s="635"/>
      <c r="K4" s="635"/>
      <c r="L4" s="635"/>
      <c r="M4" s="635"/>
      <c r="N4" s="636"/>
    </row>
    <row r="5" spans="1:14" ht="15" customHeight="1">
      <c r="A5" s="608" t="s">
        <v>913</v>
      </c>
      <c r="B5" s="2279" t="s">
        <v>938</v>
      </c>
      <c r="C5" s="2280"/>
      <c r="D5" s="2280"/>
      <c r="E5" s="2280"/>
      <c r="F5" s="2280"/>
      <c r="G5" s="2280"/>
      <c r="H5" s="2280"/>
      <c r="I5" s="2280"/>
      <c r="J5" s="2280"/>
      <c r="K5" s="2280"/>
      <c r="L5" s="633"/>
      <c r="N5" s="637"/>
    </row>
    <row r="6" spans="1:14" ht="15" customHeight="1">
      <c r="A6" s="612" t="s">
        <v>914</v>
      </c>
      <c r="B6" s="2281"/>
      <c r="C6" s="2282"/>
      <c r="D6" s="2282"/>
      <c r="E6" s="2282"/>
      <c r="F6" s="2282"/>
      <c r="G6" s="2282"/>
      <c r="H6" s="2282"/>
      <c r="I6" s="2282"/>
      <c r="J6" s="2282"/>
      <c r="K6" s="2282"/>
      <c r="L6" s="635"/>
      <c r="M6" s="635"/>
      <c r="N6" s="636"/>
    </row>
    <row r="8" spans="1:14" ht="34.5" customHeight="1">
      <c r="A8" s="616" t="s">
        <v>823</v>
      </c>
      <c r="B8" s="616" t="s">
        <v>915</v>
      </c>
      <c r="C8" s="2283" t="s">
        <v>916</v>
      </c>
      <c r="D8" s="2283"/>
      <c r="E8" s="2283"/>
      <c r="F8" s="2283"/>
      <c r="G8" s="2283"/>
      <c r="H8" s="2284" t="s">
        <v>871</v>
      </c>
      <c r="I8" s="2284"/>
      <c r="J8" s="2284"/>
      <c r="K8" s="2379" t="s">
        <v>943</v>
      </c>
      <c r="L8" s="2380"/>
      <c r="M8" s="2381"/>
      <c r="N8" s="2387" t="s">
        <v>917</v>
      </c>
    </row>
    <row r="9" spans="1:14" ht="45" customHeight="1">
      <c r="A9" s="2390" t="s">
        <v>939</v>
      </c>
      <c r="B9" s="2390" t="s">
        <v>940</v>
      </c>
      <c r="C9" s="2390" t="s">
        <v>12</v>
      </c>
      <c r="D9" s="2390" t="s">
        <v>13</v>
      </c>
      <c r="E9" s="2390" t="s">
        <v>941</v>
      </c>
      <c r="F9" s="2390" t="s">
        <v>91</v>
      </c>
      <c r="G9" s="2391" t="s">
        <v>93</v>
      </c>
      <c r="H9" s="2286" t="s">
        <v>660</v>
      </c>
      <c r="I9" s="2286" t="s">
        <v>661</v>
      </c>
      <c r="J9" s="2286" t="s">
        <v>662</v>
      </c>
      <c r="K9" s="2379" t="s">
        <v>638</v>
      </c>
      <c r="L9" s="2380"/>
      <c r="M9" s="2381"/>
      <c r="N9" s="2388"/>
    </row>
    <row r="10" spans="1:14" ht="37">
      <c r="A10" s="2390"/>
      <c r="B10" s="2390"/>
      <c r="C10" s="2390"/>
      <c r="D10" s="2390"/>
      <c r="E10" s="2390"/>
      <c r="F10" s="2390"/>
      <c r="G10" s="2391"/>
      <c r="H10" s="2286"/>
      <c r="I10" s="2286"/>
      <c r="J10" s="2286"/>
      <c r="K10" s="620" t="s">
        <v>945</v>
      </c>
      <c r="L10" s="620" t="s">
        <v>944</v>
      </c>
      <c r="M10" s="620" t="s">
        <v>946</v>
      </c>
      <c r="N10" s="2389"/>
    </row>
    <row r="11" spans="1:14" ht="26" customHeight="1">
      <c r="A11" s="656" t="s">
        <v>365</v>
      </c>
      <c r="B11" s="656"/>
      <c r="C11" s="656"/>
      <c r="D11" s="656"/>
      <c r="E11" s="656"/>
      <c r="F11" s="656"/>
      <c r="G11" s="657"/>
      <c r="H11" s="638" t="s">
        <v>416</v>
      </c>
      <c r="I11" s="638" t="s">
        <v>416</v>
      </c>
      <c r="J11" s="621">
        <f>'DT03 (TM)'!G19</f>
        <v>8332201691.7596788</v>
      </c>
      <c r="K11" s="658"/>
      <c r="L11" s="658"/>
      <c r="M11" s="621">
        <f>SUM(M13:M64)</f>
        <v>4842086070</v>
      </c>
      <c r="N11" s="2420" t="s">
        <v>1186</v>
      </c>
    </row>
    <row r="12" spans="1:14" ht="26" customHeight="1">
      <c r="A12" s="2423" t="s">
        <v>138</v>
      </c>
      <c r="B12" s="2424"/>
      <c r="C12" s="618"/>
      <c r="D12" s="618"/>
      <c r="E12" s="618"/>
      <c r="F12" s="618"/>
      <c r="G12" s="619"/>
      <c r="H12" s="638"/>
      <c r="I12" s="638"/>
      <c r="J12" s="621"/>
      <c r="K12" s="620"/>
      <c r="L12" s="620"/>
      <c r="M12" s="620"/>
      <c r="N12" s="2421"/>
    </row>
    <row r="13" spans="1:14" ht="37">
      <c r="A13" s="639" t="s">
        <v>507</v>
      </c>
      <c r="B13" s="639" t="s">
        <v>508</v>
      </c>
      <c r="C13" s="640" t="s">
        <v>509</v>
      </c>
      <c r="D13" s="639" t="s">
        <v>510</v>
      </c>
      <c r="E13" s="577">
        <f>VLOOKUP(A13,'25-VPI-I-095'!L:BW,25,0)</f>
        <v>0</v>
      </c>
      <c r="F13" s="641" t="s">
        <v>942</v>
      </c>
      <c r="G13" s="642">
        <v>52105</v>
      </c>
      <c r="H13" s="643" t="s">
        <v>416</v>
      </c>
      <c r="I13" s="643" t="s">
        <v>416</v>
      </c>
      <c r="J13" s="644"/>
      <c r="K13" s="644" t="s">
        <v>930</v>
      </c>
      <c r="L13" s="622">
        <v>1520</v>
      </c>
      <c r="M13" s="622">
        <f>L13*G13</f>
        <v>79199600</v>
      </c>
      <c r="N13" s="2421"/>
    </row>
    <row r="14" spans="1:14" ht="37">
      <c r="A14" s="639" t="s">
        <v>511</v>
      </c>
      <c r="B14" s="639" t="s">
        <v>512</v>
      </c>
      <c r="C14" s="640" t="s">
        <v>513</v>
      </c>
      <c r="D14" s="639" t="s">
        <v>510</v>
      </c>
      <c r="E14" s="577">
        <f>VLOOKUP(A14,'25-VPI-I-095'!L:BW,25,0)</f>
        <v>0</v>
      </c>
      <c r="F14" s="641" t="s">
        <v>942</v>
      </c>
      <c r="G14" s="642">
        <v>47960</v>
      </c>
      <c r="H14" s="643" t="s">
        <v>416</v>
      </c>
      <c r="I14" s="643" t="s">
        <v>416</v>
      </c>
      <c r="J14" s="644"/>
      <c r="K14" s="644" t="s">
        <v>930</v>
      </c>
      <c r="L14" s="622">
        <v>2130</v>
      </c>
      <c r="M14" s="622">
        <f t="shared" ref="M14:M64" si="0">L14*G14</f>
        <v>102154800</v>
      </c>
      <c r="N14" s="2421"/>
    </row>
    <row r="15" spans="1:14" ht="37">
      <c r="A15" s="639" t="s">
        <v>514</v>
      </c>
      <c r="B15" s="639" t="s">
        <v>1081</v>
      </c>
      <c r="C15" s="640" t="s">
        <v>516</v>
      </c>
      <c r="D15" s="639" t="s">
        <v>517</v>
      </c>
      <c r="E15" s="577">
        <f>VLOOKUP(A15,'25-VPI-I-095'!L:BW,25,0)</f>
        <v>0</v>
      </c>
      <c r="F15" s="641" t="s">
        <v>942</v>
      </c>
      <c r="G15" s="642">
        <v>21423</v>
      </c>
      <c r="H15" s="643" t="s">
        <v>416</v>
      </c>
      <c r="I15" s="643" t="s">
        <v>416</v>
      </c>
      <c r="J15" s="644"/>
      <c r="K15" s="644" t="s">
        <v>930</v>
      </c>
      <c r="L15" s="622">
        <v>9880</v>
      </c>
      <c r="M15" s="622">
        <f t="shared" si="0"/>
        <v>211659240</v>
      </c>
      <c r="N15" s="2421"/>
    </row>
    <row r="16" spans="1:14" ht="37">
      <c r="A16" s="639" t="s">
        <v>518</v>
      </c>
      <c r="B16" s="639" t="s">
        <v>519</v>
      </c>
      <c r="C16" s="640" t="s">
        <v>520</v>
      </c>
      <c r="D16" s="639" t="s">
        <v>521</v>
      </c>
      <c r="E16" s="577">
        <f>VLOOKUP(A16,'25-VPI-I-095'!L:BW,25,0)</f>
        <v>0</v>
      </c>
      <c r="F16" s="641" t="s">
        <v>942</v>
      </c>
      <c r="G16" s="642">
        <v>52105</v>
      </c>
      <c r="H16" s="643" t="s">
        <v>416</v>
      </c>
      <c r="I16" s="643" t="s">
        <v>416</v>
      </c>
      <c r="J16" s="644"/>
      <c r="K16" s="644" t="s">
        <v>930</v>
      </c>
      <c r="L16" s="622">
        <v>8970</v>
      </c>
      <c r="M16" s="622">
        <f t="shared" si="0"/>
        <v>467381850</v>
      </c>
      <c r="N16" s="2421"/>
    </row>
    <row r="17" spans="1:15" ht="37">
      <c r="A17" s="639" t="s">
        <v>522</v>
      </c>
      <c r="B17" s="639" t="s">
        <v>523</v>
      </c>
      <c r="C17" s="640" t="s">
        <v>524</v>
      </c>
      <c r="D17" s="639" t="s">
        <v>510</v>
      </c>
      <c r="E17" s="577">
        <f>VLOOKUP(A17,'25-VPI-I-095'!L:BW,25,0)</f>
        <v>0</v>
      </c>
      <c r="F17" s="641" t="s">
        <v>942</v>
      </c>
      <c r="G17" s="642">
        <v>7426</v>
      </c>
      <c r="H17" s="643" t="s">
        <v>416</v>
      </c>
      <c r="I17" s="643" t="s">
        <v>416</v>
      </c>
      <c r="J17" s="644"/>
      <c r="K17" s="644" t="s">
        <v>930</v>
      </c>
      <c r="L17" s="622">
        <v>14060</v>
      </c>
      <c r="M17" s="622">
        <f t="shared" si="0"/>
        <v>104409560</v>
      </c>
      <c r="N17" s="2421"/>
    </row>
    <row r="18" spans="1:15" ht="37">
      <c r="A18" s="639" t="s">
        <v>525</v>
      </c>
      <c r="B18" s="639" t="s">
        <v>519</v>
      </c>
      <c r="C18" s="640" t="s">
        <v>526</v>
      </c>
      <c r="D18" s="639" t="s">
        <v>517</v>
      </c>
      <c r="E18" s="577">
        <f>VLOOKUP(A18,'25-VPI-I-095'!L:BW,25,0)</f>
        <v>0</v>
      </c>
      <c r="F18" s="641" t="s">
        <v>942</v>
      </c>
      <c r="G18" s="642">
        <v>21423</v>
      </c>
      <c r="H18" s="643" t="s">
        <v>416</v>
      </c>
      <c r="I18" s="643" t="s">
        <v>416</v>
      </c>
      <c r="J18" s="645"/>
      <c r="K18" s="644" t="s">
        <v>930</v>
      </c>
      <c r="L18" s="622">
        <v>27360</v>
      </c>
      <c r="M18" s="622">
        <f t="shared" si="0"/>
        <v>586133280</v>
      </c>
      <c r="N18" s="2421"/>
      <c r="O18" s="646"/>
    </row>
    <row r="19" spans="1:15" ht="37">
      <c r="A19" s="639" t="s">
        <v>527</v>
      </c>
      <c r="B19" s="639" t="s">
        <v>528</v>
      </c>
      <c r="C19" s="640" t="s">
        <v>529</v>
      </c>
      <c r="D19" s="639" t="s">
        <v>510</v>
      </c>
      <c r="E19" s="577">
        <f>VLOOKUP(A19,'25-VPI-I-095'!L:BW,25,0)</f>
        <v>0</v>
      </c>
      <c r="F19" s="641" t="s">
        <v>942</v>
      </c>
      <c r="G19" s="642">
        <v>40400</v>
      </c>
      <c r="H19" s="643" t="s">
        <v>416</v>
      </c>
      <c r="I19" s="643" t="s">
        <v>416</v>
      </c>
      <c r="J19" s="645"/>
      <c r="K19" s="644" t="s">
        <v>930</v>
      </c>
      <c r="L19" s="622">
        <v>17480</v>
      </c>
      <c r="M19" s="622">
        <f t="shared" si="0"/>
        <v>706192000</v>
      </c>
      <c r="N19" s="2421"/>
    </row>
    <row r="20" spans="1:15" ht="37">
      <c r="A20" s="639" t="s">
        <v>530</v>
      </c>
      <c r="B20" s="639" t="s">
        <v>531</v>
      </c>
      <c r="C20" s="640" t="s">
        <v>532</v>
      </c>
      <c r="D20" s="639" t="s">
        <v>510</v>
      </c>
      <c r="E20" s="577">
        <f>VLOOKUP(A20,'25-VPI-I-095'!L:BW,25,0)</f>
        <v>0</v>
      </c>
      <c r="F20" s="641" t="s">
        <v>942</v>
      </c>
      <c r="G20" s="642">
        <v>21</v>
      </c>
      <c r="H20" s="643" t="s">
        <v>416</v>
      </c>
      <c r="I20" s="643" t="s">
        <v>416</v>
      </c>
      <c r="J20" s="645"/>
      <c r="K20" s="644" t="s">
        <v>930</v>
      </c>
      <c r="L20" s="622">
        <v>14360</v>
      </c>
      <c r="M20" s="622">
        <f t="shared" si="0"/>
        <v>301560</v>
      </c>
      <c r="N20" s="2421"/>
    </row>
    <row r="21" spans="1:15" ht="37">
      <c r="A21" s="639" t="s">
        <v>533</v>
      </c>
      <c r="B21" s="639" t="s">
        <v>531</v>
      </c>
      <c r="C21" s="640" t="s">
        <v>534</v>
      </c>
      <c r="D21" s="639" t="s">
        <v>510</v>
      </c>
      <c r="E21" s="577">
        <f>VLOOKUP(A21,'25-VPI-I-095'!L:BW,25,0)</f>
        <v>0</v>
      </c>
      <c r="F21" s="641" t="s">
        <v>942</v>
      </c>
      <c r="G21" s="642">
        <v>2105</v>
      </c>
      <c r="H21" s="643" t="s">
        <v>416</v>
      </c>
      <c r="I21" s="643" t="s">
        <v>416</v>
      </c>
      <c r="J21" s="645"/>
      <c r="K21" s="644" t="s">
        <v>930</v>
      </c>
      <c r="L21" s="622">
        <v>14520</v>
      </c>
      <c r="M21" s="622">
        <f t="shared" si="0"/>
        <v>30564600</v>
      </c>
      <c r="N21" s="2421"/>
    </row>
    <row r="22" spans="1:15" ht="37">
      <c r="A22" s="639" t="s">
        <v>535</v>
      </c>
      <c r="B22" s="639" t="s">
        <v>531</v>
      </c>
      <c r="C22" s="640" t="s">
        <v>536</v>
      </c>
      <c r="D22" s="639" t="s">
        <v>510</v>
      </c>
      <c r="E22" s="577">
        <f>VLOOKUP(A22,'25-VPI-I-095'!L:BW,25,0)</f>
        <v>0</v>
      </c>
      <c r="F22" s="641" t="s">
        <v>942</v>
      </c>
      <c r="G22" s="642">
        <v>586</v>
      </c>
      <c r="H22" s="643" t="s">
        <v>416</v>
      </c>
      <c r="I22" s="643" t="s">
        <v>416</v>
      </c>
      <c r="J22" s="645"/>
      <c r="K22" s="644" t="s">
        <v>930</v>
      </c>
      <c r="L22" s="622">
        <v>14740</v>
      </c>
      <c r="M22" s="622">
        <f t="shared" si="0"/>
        <v>8637640</v>
      </c>
      <c r="N22" s="2421"/>
    </row>
    <row r="23" spans="1:15" ht="37">
      <c r="A23" s="639" t="s">
        <v>537</v>
      </c>
      <c r="B23" s="639" t="s">
        <v>531</v>
      </c>
      <c r="C23" s="640" t="s">
        <v>538</v>
      </c>
      <c r="D23" s="639" t="s">
        <v>510</v>
      </c>
      <c r="E23" s="577">
        <f>VLOOKUP(A23,'25-VPI-I-095'!L:BW,25,0)</f>
        <v>0</v>
      </c>
      <c r="F23" s="641" t="s">
        <v>942</v>
      </c>
      <c r="G23" s="642">
        <v>954</v>
      </c>
      <c r="H23" s="643" t="s">
        <v>416</v>
      </c>
      <c r="I23" s="643" t="s">
        <v>416</v>
      </c>
      <c r="J23" s="647"/>
      <c r="K23" s="644" t="s">
        <v>930</v>
      </c>
      <c r="L23" s="622">
        <v>14970</v>
      </c>
      <c r="M23" s="622">
        <f t="shared" si="0"/>
        <v>14281380</v>
      </c>
      <c r="N23" s="2421"/>
    </row>
    <row r="24" spans="1:15" ht="37">
      <c r="A24" s="639" t="s">
        <v>539</v>
      </c>
      <c r="B24" s="639" t="s">
        <v>531</v>
      </c>
      <c r="C24" s="640" t="s">
        <v>540</v>
      </c>
      <c r="D24" s="639" t="s">
        <v>510</v>
      </c>
      <c r="E24" s="577">
        <f>VLOOKUP(A24,'25-VPI-I-095'!L:BW,25,0)</f>
        <v>0</v>
      </c>
      <c r="F24" s="641" t="s">
        <v>942</v>
      </c>
      <c r="G24" s="642">
        <v>10217</v>
      </c>
      <c r="H24" s="643" t="s">
        <v>416</v>
      </c>
      <c r="I24" s="643" t="s">
        <v>416</v>
      </c>
      <c r="J24" s="645"/>
      <c r="K24" s="644" t="s">
        <v>930</v>
      </c>
      <c r="L24" s="622">
        <v>15960</v>
      </c>
      <c r="M24" s="622">
        <f t="shared" si="0"/>
        <v>163063320</v>
      </c>
      <c r="N24" s="2421"/>
    </row>
    <row r="25" spans="1:15" ht="37">
      <c r="A25" s="639" t="s">
        <v>541</v>
      </c>
      <c r="B25" s="639" t="s">
        <v>531</v>
      </c>
      <c r="C25" s="640" t="s">
        <v>542</v>
      </c>
      <c r="D25" s="639" t="s">
        <v>510</v>
      </c>
      <c r="E25" s="577">
        <f>VLOOKUP(A25,'25-VPI-I-095'!L:BW,25,0)</f>
        <v>0</v>
      </c>
      <c r="F25" s="641" t="s">
        <v>942</v>
      </c>
      <c r="G25" s="642">
        <v>2114</v>
      </c>
      <c r="H25" s="643" t="s">
        <v>416</v>
      </c>
      <c r="I25" s="643" t="s">
        <v>416</v>
      </c>
      <c r="J25" s="645"/>
      <c r="K25" s="644" t="s">
        <v>930</v>
      </c>
      <c r="L25" s="622">
        <v>16260</v>
      </c>
      <c r="M25" s="622">
        <f t="shared" si="0"/>
        <v>34373640</v>
      </c>
      <c r="N25" s="2421"/>
    </row>
    <row r="26" spans="1:15" ht="37">
      <c r="A26" s="639" t="s">
        <v>543</v>
      </c>
      <c r="B26" s="639" t="s">
        <v>531</v>
      </c>
      <c r="C26" s="640" t="s">
        <v>544</v>
      </c>
      <c r="D26" s="639" t="s">
        <v>510</v>
      </c>
      <c r="E26" s="577">
        <f>VLOOKUP(A26,'25-VPI-I-095'!L:BW,25,0)</f>
        <v>0</v>
      </c>
      <c r="F26" s="641" t="s">
        <v>942</v>
      </c>
      <c r="G26" s="642">
        <v>656</v>
      </c>
      <c r="H26" s="643" t="s">
        <v>416</v>
      </c>
      <c r="I26" s="643" t="s">
        <v>416</v>
      </c>
      <c r="J26" s="647"/>
      <c r="K26" s="644" t="s">
        <v>930</v>
      </c>
      <c r="L26" s="622">
        <v>16340</v>
      </c>
      <c r="M26" s="622">
        <f t="shared" si="0"/>
        <v>10719040</v>
      </c>
      <c r="N26" s="2421"/>
    </row>
    <row r="27" spans="1:15" ht="37">
      <c r="A27" s="639" t="s">
        <v>545</v>
      </c>
      <c r="B27" s="639" t="s">
        <v>531</v>
      </c>
      <c r="C27" s="640" t="s">
        <v>546</v>
      </c>
      <c r="D27" s="639" t="s">
        <v>510</v>
      </c>
      <c r="E27" s="577">
        <f>VLOOKUP(A27,'25-VPI-I-095'!L:BW,25,0)</f>
        <v>0</v>
      </c>
      <c r="F27" s="641" t="s">
        <v>942</v>
      </c>
      <c r="G27" s="642">
        <v>630</v>
      </c>
      <c r="H27" s="643" t="s">
        <v>416</v>
      </c>
      <c r="I27" s="643" t="s">
        <v>416</v>
      </c>
      <c r="J27" s="645"/>
      <c r="K27" s="644" t="s">
        <v>930</v>
      </c>
      <c r="L27" s="622">
        <v>16720</v>
      </c>
      <c r="M27" s="622">
        <f t="shared" si="0"/>
        <v>10533600</v>
      </c>
      <c r="N27" s="2421"/>
    </row>
    <row r="28" spans="1:15" ht="37">
      <c r="A28" s="639" t="s">
        <v>547</v>
      </c>
      <c r="B28" s="639" t="s">
        <v>531</v>
      </c>
      <c r="C28" s="640" t="s">
        <v>548</v>
      </c>
      <c r="D28" s="639" t="s">
        <v>510</v>
      </c>
      <c r="E28" s="577">
        <f>VLOOKUP(A28,'25-VPI-I-095'!L:BW,25,0)</f>
        <v>20</v>
      </c>
      <c r="F28" s="641" t="s">
        <v>942</v>
      </c>
      <c r="G28" s="642">
        <v>118</v>
      </c>
      <c r="H28" s="643" t="s">
        <v>416</v>
      </c>
      <c r="I28" s="643" t="s">
        <v>416</v>
      </c>
      <c r="J28" s="645"/>
      <c r="K28" s="644" t="s">
        <v>930</v>
      </c>
      <c r="L28" s="622">
        <v>17100</v>
      </c>
      <c r="M28" s="622">
        <f t="shared" si="0"/>
        <v>2017800</v>
      </c>
      <c r="N28" s="2421"/>
    </row>
    <row r="29" spans="1:15" ht="37">
      <c r="A29" s="639" t="s">
        <v>549</v>
      </c>
      <c r="B29" s="639" t="s">
        <v>531</v>
      </c>
      <c r="C29" s="640" t="s">
        <v>550</v>
      </c>
      <c r="D29" s="639" t="s">
        <v>510</v>
      </c>
      <c r="E29" s="577">
        <f>VLOOKUP(A29,'25-VPI-I-095'!L:BW,25,0)</f>
        <v>5</v>
      </c>
      <c r="F29" s="641" t="s">
        <v>942</v>
      </c>
      <c r="G29" s="642">
        <v>5</v>
      </c>
      <c r="H29" s="643" t="s">
        <v>416</v>
      </c>
      <c r="I29" s="643" t="s">
        <v>416</v>
      </c>
      <c r="J29" s="645"/>
      <c r="K29" s="644" t="s">
        <v>930</v>
      </c>
      <c r="L29" s="622">
        <v>18620</v>
      </c>
      <c r="M29" s="622">
        <f t="shared" si="0"/>
        <v>93100</v>
      </c>
      <c r="N29" s="2421"/>
    </row>
    <row r="30" spans="1:15" ht="37">
      <c r="A30" s="639" t="s">
        <v>551</v>
      </c>
      <c r="B30" s="639" t="s">
        <v>531</v>
      </c>
      <c r="C30" s="640" t="s">
        <v>552</v>
      </c>
      <c r="D30" s="639" t="s">
        <v>510</v>
      </c>
      <c r="E30" s="577">
        <f>VLOOKUP(A30,'25-VPI-I-095'!L:BW,25,0)</f>
        <v>0</v>
      </c>
      <c r="F30" s="641" t="s">
        <v>942</v>
      </c>
      <c r="G30" s="642">
        <v>4053</v>
      </c>
      <c r="H30" s="643" t="s">
        <v>416</v>
      </c>
      <c r="I30" s="643" t="s">
        <v>416</v>
      </c>
      <c r="J30" s="645"/>
      <c r="K30" s="644" t="s">
        <v>930</v>
      </c>
      <c r="L30" s="622">
        <v>10260</v>
      </c>
      <c r="M30" s="622">
        <f t="shared" si="0"/>
        <v>41583780</v>
      </c>
      <c r="N30" s="2421"/>
    </row>
    <row r="31" spans="1:15" ht="37">
      <c r="A31" s="639" t="s">
        <v>553</v>
      </c>
      <c r="B31" s="639" t="s">
        <v>531</v>
      </c>
      <c r="C31" s="640" t="s">
        <v>554</v>
      </c>
      <c r="D31" s="639" t="s">
        <v>510</v>
      </c>
      <c r="E31" s="577">
        <f>VLOOKUP(A31,'25-VPI-I-095'!L:BW,25,0)</f>
        <v>0</v>
      </c>
      <c r="F31" s="641" t="s">
        <v>942</v>
      </c>
      <c r="G31" s="642">
        <v>586</v>
      </c>
      <c r="H31" s="643" t="s">
        <v>416</v>
      </c>
      <c r="I31" s="643" t="s">
        <v>416</v>
      </c>
      <c r="J31" s="645"/>
      <c r="K31" s="644" t="s">
        <v>930</v>
      </c>
      <c r="L31" s="622">
        <v>10490</v>
      </c>
      <c r="M31" s="622">
        <f t="shared" si="0"/>
        <v>6147140</v>
      </c>
      <c r="N31" s="2421"/>
    </row>
    <row r="32" spans="1:15" ht="37">
      <c r="A32" s="639" t="s">
        <v>555</v>
      </c>
      <c r="B32" s="639" t="s">
        <v>531</v>
      </c>
      <c r="C32" s="640" t="s">
        <v>556</v>
      </c>
      <c r="D32" s="639" t="s">
        <v>510</v>
      </c>
      <c r="E32" s="577">
        <f>VLOOKUP(A32,'25-VPI-I-095'!L:BW,25,0)</f>
        <v>0</v>
      </c>
      <c r="F32" s="641" t="s">
        <v>942</v>
      </c>
      <c r="G32" s="642">
        <v>1017</v>
      </c>
      <c r="H32" s="643" t="s">
        <v>416</v>
      </c>
      <c r="I32" s="643" t="s">
        <v>416</v>
      </c>
      <c r="J32" s="645"/>
      <c r="K32" s="644" t="s">
        <v>930</v>
      </c>
      <c r="L32" s="622">
        <v>10640</v>
      </c>
      <c r="M32" s="622">
        <f t="shared" si="0"/>
        <v>10820880</v>
      </c>
      <c r="N32" s="2421"/>
    </row>
    <row r="33" spans="1:14" ht="37">
      <c r="A33" s="639" t="s">
        <v>557</v>
      </c>
      <c r="B33" s="639" t="s">
        <v>531</v>
      </c>
      <c r="C33" s="640" t="s">
        <v>558</v>
      </c>
      <c r="D33" s="639" t="s">
        <v>510</v>
      </c>
      <c r="E33" s="577">
        <f>VLOOKUP(A33,'25-VPI-I-095'!L:BW,25,0)</f>
        <v>0</v>
      </c>
      <c r="F33" s="641" t="s">
        <v>942</v>
      </c>
      <c r="G33" s="642">
        <v>42</v>
      </c>
      <c r="H33" s="643" t="s">
        <v>416</v>
      </c>
      <c r="I33" s="643" t="s">
        <v>416</v>
      </c>
      <c r="J33" s="645"/>
      <c r="K33" s="644" t="s">
        <v>930</v>
      </c>
      <c r="L33" s="622">
        <v>10870</v>
      </c>
      <c r="M33" s="622">
        <f t="shared" si="0"/>
        <v>456540</v>
      </c>
      <c r="N33" s="2421"/>
    </row>
    <row r="34" spans="1:14" ht="37">
      <c r="A34" s="639" t="s">
        <v>559</v>
      </c>
      <c r="B34" s="639" t="s">
        <v>531</v>
      </c>
      <c r="C34" s="640" t="s">
        <v>560</v>
      </c>
      <c r="D34" s="639" t="s">
        <v>510</v>
      </c>
      <c r="E34" s="577">
        <f>VLOOKUP(A34,'25-VPI-I-095'!L:BW,25,0)</f>
        <v>0</v>
      </c>
      <c r="F34" s="641" t="s">
        <v>942</v>
      </c>
      <c r="G34" s="642">
        <v>1785</v>
      </c>
      <c r="H34" s="643" t="s">
        <v>416</v>
      </c>
      <c r="I34" s="643" t="s">
        <v>416</v>
      </c>
      <c r="J34" s="645"/>
      <c r="K34" s="644" t="s">
        <v>930</v>
      </c>
      <c r="L34" s="622">
        <v>11100</v>
      </c>
      <c r="M34" s="622">
        <f t="shared" si="0"/>
        <v>19813500</v>
      </c>
      <c r="N34" s="2421"/>
    </row>
    <row r="35" spans="1:14" ht="37">
      <c r="A35" s="639" t="s">
        <v>561</v>
      </c>
      <c r="B35" s="639" t="s">
        <v>531</v>
      </c>
      <c r="C35" s="640" t="s">
        <v>562</v>
      </c>
      <c r="D35" s="639" t="s">
        <v>510</v>
      </c>
      <c r="E35" s="577">
        <f>VLOOKUP(A35,'25-VPI-I-095'!L:BW,25,0)</f>
        <v>0</v>
      </c>
      <c r="F35" s="641" t="s">
        <v>942</v>
      </c>
      <c r="G35" s="642">
        <v>324</v>
      </c>
      <c r="H35" s="643" t="s">
        <v>416</v>
      </c>
      <c r="I35" s="643" t="s">
        <v>416</v>
      </c>
      <c r="J35" s="645"/>
      <c r="K35" s="644" t="s">
        <v>930</v>
      </c>
      <c r="L35" s="622">
        <v>11480</v>
      </c>
      <c r="M35" s="622">
        <f t="shared" si="0"/>
        <v>3719520</v>
      </c>
      <c r="N35" s="2421"/>
    </row>
    <row r="36" spans="1:14" ht="37">
      <c r="A36" s="639" t="s">
        <v>563</v>
      </c>
      <c r="B36" s="639" t="s">
        <v>564</v>
      </c>
      <c r="C36" s="640" t="s">
        <v>565</v>
      </c>
      <c r="D36" s="639" t="s">
        <v>517</v>
      </c>
      <c r="E36" s="577">
        <f>VLOOKUP(A36,'25-VPI-I-095'!L:BW,25,0)</f>
        <v>0</v>
      </c>
      <c r="F36" s="641" t="s">
        <v>942</v>
      </c>
      <c r="G36" s="642">
        <v>691</v>
      </c>
      <c r="H36" s="643" t="s">
        <v>416</v>
      </c>
      <c r="I36" s="643" t="s">
        <v>416</v>
      </c>
      <c r="J36" s="645"/>
      <c r="K36" s="644" t="s">
        <v>930</v>
      </c>
      <c r="L36" s="622">
        <v>41420</v>
      </c>
      <c r="M36" s="622">
        <f t="shared" si="0"/>
        <v>28621220</v>
      </c>
      <c r="N36" s="2421"/>
    </row>
    <row r="37" spans="1:14" ht="37">
      <c r="A37" s="639" t="s">
        <v>566</v>
      </c>
      <c r="B37" s="639" t="s">
        <v>531</v>
      </c>
      <c r="C37" s="640" t="s">
        <v>567</v>
      </c>
      <c r="D37" s="639" t="s">
        <v>510</v>
      </c>
      <c r="E37" s="577">
        <f>VLOOKUP(A37,'25-VPI-I-095'!L:BW,25,0)</f>
        <v>0</v>
      </c>
      <c r="F37" s="641" t="s">
        <v>942</v>
      </c>
      <c r="G37" s="642">
        <v>26</v>
      </c>
      <c r="H37" s="643" t="s">
        <v>416</v>
      </c>
      <c r="I37" s="643" t="s">
        <v>416</v>
      </c>
      <c r="J37" s="645"/>
      <c r="K37" s="644" t="s">
        <v>930</v>
      </c>
      <c r="L37" s="622">
        <v>198740</v>
      </c>
      <c r="M37" s="622">
        <f t="shared" si="0"/>
        <v>5167240</v>
      </c>
      <c r="N37" s="2421"/>
    </row>
    <row r="38" spans="1:14" ht="37">
      <c r="A38" s="639" t="s">
        <v>568</v>
      </c>
      <c r="B38" s="639" t="s">
        <v>531</v>
      </c>
      <c r="C38" s="640" t="s">
        <v>569</v>
      </c>
      <c r="D38" s="639" t="s">
        <v>510</v>
      </c>
      <c r="E38" s="577">
        <f>VLOOKUP(A38,'25-VPI-I-095'!L:BW,25,0)</f>
        <v>0</v>
      </c>
      <c r="F38" s="641" t="s">
        <v>942</v>
      </c>
      <c r="G38" s="642">
        <v>2968</v>
      </c>
      <c r="H38" s="643" t="s">
        <v>416</v>
      </c>
      <c r="I38" s="643" t="s">
        <v>416</v>
      </c>
      <c r="J38" s="645"/>
      <c r="K38" s="644" t="s">
        <v>930</v>
      </c>
      <c r="L38" s="622">
        <v>39140</v>
      </c>
      <c r="M38" s="622">
        <f t="shared" si="0"/>
        <v>116167520</v>
      </c>
      <c r="N38" s="2421"/>
    </row>
    <row r="39" spans="1:14" ht="37">
      <c r="A39" s="639" t="s">
        <v>570</v>
      </c>
      <c r="B39" s="639" t="s">
        <v>531</v>
      </c>
      <c r="C39" s="640" t="s">
        <v>571</v>
      </c>
      <c r="D39" s="639" t="s">
        <v>510</v>
      </c>
      <c r="E39" s="577">
        <f>VLOOKUP(A39,'25-VPI-I-095'!L:BW,25,0)</f>
        <v>0</v>
      </c>
      <c r="F39" s="641" t="s">
        <v>942</v>
      </c>
      <c r="G39" s="642">
        <v>126</v>
      </c>
      <c r="H39" s="643" t="s">
        <v>416</v>
      </c>
      <c r="I39" s="643" t="s">
        <v>416</v>
      </c>
      <c r="J39" s="645"/>
      <c r="K39" s="644" t="s">
        <v>930</v>
      </c>
      <c r="L39" s="622">
        <v>39900</v>
      </c>
      <c r="M39" s="622">
        <f t="shared" si="0"/>
        <v>5027400</v>
      </c>
      <c r="N39" s="2421"/>
    </row>
    <row r="40" spans="1:14" ht="37">
      <c r="A40" s="639" t="s">
        <v>572</v>
      </c>
      <c r="B40" s="639" t="s">
        <v>531</v>
      </c>
      <c r="C40" s="640" t="s">
        <v>573</v>
      </c>
      <c r="D40" s="639" t="s">
        <v>510</v>
      </c>
      <c r="E40" s="577">
        <f>VLOOKUP(A40,'25-VPI-I-095'!L:BW,25,0)</f>
        <v>0</v>
      </c>
      <c r="F40" s="641" t="s">
        <v>942</v>
      </c>
      <c r="G40" s="642">
        <v>20200</v>
      </c>
      <c r="H40" s="643" t="s">
        <v>416</v>
      </c>
      <c r="I40" s="643" t="s">
        <v>416</v>
      </c>
      <c r="J40" s="645"/>
      <c r="K40" s="644" t="s">
        <v>930</v>
      </c>
      <c r="L40" s="622">
        <v>40280</v>
      </c>
      <c r="M40" s="622">
        <f t="shared" si="0"/>
        <v>813656000</v>
      </c>
      <c r="N40" s="2421"/>
    </row>
    <row r="41" spans="1:14" ht="37">
      <c r="A41" s="639" t="s">
        <v>574</v>
      </c>
      <c r="B41" s="639" t="s">
        <v>531</v>
      </c>
      <c r="C41" s="640" t="s">
        <v>575</v>
      </c>
      <c r="D41" s="639" t="s">
        <v>510</v>
      </c>
      <c r="E41" s="577">
        <f>VLOOKUP(A41,'25-VPI-I-095'!L:BW,25,0)</f>
        <v>0</v>
      </c>
      <c r="F41" s="641" t="s">
        <v>942</v>
      </c>
      <c r="G41" s="642">
        <v>488</v>
      </c>
      <c r="H41" s="643" t="s">
        <v>416</v>
      </c>
      <c r="I41" s="643" t="s">
        <v>416</v>
      </c>
      <c r="J41" s="645"/>
      <c r="K41" s="644" t="s">
        <v>930</v>
      </c>
      <c r="L41" s="622">
        <v>40280</v>
      </c>
      <c r="M41" s="622">
        <f t="shared" si="0"/>
        <v>19656640</v>
      </c>
      <c r="N41" s="2421"/>
    </row>
    <row r="42" spans="1:14" ht="37">
      <c r="A42" s="639" t="s">
        <v>576</v>
      </c>
      <c r="B42" s="639" t="s">
        <v>531</v>
      </c>
      <c r="C42" s="640" t="s">
        <v>577</v>
      </c>
      <c r="D42" s="639" t="s">
        <v>510</v>
      </c>
      <c r="E42" s="577">
        <f>VLOOKUP(A42,'25-VPI-I-095'!L:BW,25,0)</f>
        <v>0</v>
      </c>
      <c r="F42" s="641" t="s">
        <v>942</v>
      </c>
      <c r="G42" s="642">
        <v>133</v>
      </c>
      <c r="H42" s="643" t="s">
        <v>416</v>
      </c>
      <c r="I42" s="643" t="s">
        <v>416</v>
      </c>
      <c r="J42" s="645"/>
      <c r="K42" s="644" t="s">
        <v>930</v>
      </c>
      <c r="L42" s="622">
        <v>54340</v>
      </c>
      <c r="M42" s="622">
        <f t="shared" si="0"/>
        <v>7227220</v>
      </c>
      <c r="N42" s="2421"/>
    </row>
    <row r="43" spans="1:14" ht="37">
      <c r="A43" s="639" t="s">
        <v>578</v>
      </c>
      <c r="B43" s="639" t="s">
        <v>564</v>
      </c>
      <c r="C43" s="640" t="s">
        <v>579</v>
      </c>
      <c r="D43" s="639" t="s">
        <v>517</v>
      </c>
      <c r="E43" s="577">
        <f>VLOOKUP(A43,'25-VPI-I-095'!L:BW,25,0)</f>
        <v>0</v>
      </c>
      <c r="F43" s="641" t="s">
        <v>942</v>
      </c>
      <c r="G43" s="642">
        <v>9374</v>
      </c>
      <c r="H43" s="643" t="s">
        <v>416</v>
      </c>
      <c r="I43" s="643" t="s">
        <v>416</v>
      </c>
      <c r="J43" s="645"/>
      <c r="K43" s="644" t="s">
        <v>930</v>
      </c>
      <c r="L43" s="622">
        <v>109820</v>
      </c>
      <c r="M43" s="622">
        <f t="shared" si="0"/>
        <v>1029452680</v>
      </c>
      <c r="N43" s="2421"/>
    </row>
    <row r="44" spans="1:14" ht="37">
      <c r="A44" s="639" t="s">
        <v>580</v>
      </c>
      <c r="B44" s="639" t="s">
        <v>564</v>
      </c>
      <c r="C44" s="640" t="s">
        <v>581</v>
      </c>
      <c r="D44" s="639" t="s">
        <v>517</v>
      </c>
      <c r="E44" s="577">
        <f>VLOOKUP(A44,'25-VPI-I-095'!L:BW,25,0)</f>
        <v>0</v>
      </c>
      <c r="F44" s="641" t="s">
        <v>942</v>
      </c>
      <c r="G44" s="642">
        <v>647</v>
      </c>
      <c r="H44" s="643" t="s">
        <v>416</v>
      </c>
      <c r="I44" s="643" t="s">
        <v>416</v>
      </c>
      <c r="J44" s="645"/>
      <c r="K44" s="644" t="s">
        <v>930</v>
      </c>
      <c r="L44" s="622">
        <v>110580</v>
      </c>
      <c r="M44" s="622">
        <f t="shared" si="0"/>
        <v>71545260</v>
      </c>
      <c r="N44" s="2421"/>
    </row>
    <row r="45" spans="1:14" ht="37">
      <c r="A45" s="639" t="s">
        <v>582</v>
      </c>
      <c r="B45" s="639" t="s">
        <v>531</v>
      </c>
      <c r="C45" s="640" t="s">
        <v>583</v>
      </c>
      <c r="D45" s="639" t="s">
        <v>510</v>
      </c>
      <c r="E45" s="577">
        <f>VLOOKUP(A45,'25-VPI-I-095'!L:BW,25,0)</f>
        <v>0</v>
      </c>
      <c r="F45" s="641" t="s">
        <v>942</v>
      </c>
      <c r="G45" s="642">
        <v>5</v>
      </c>
      <c r="H45" s="643" t="s">
        <v>416</v>
      </c>
      <c r="I45" s="643" t="s">
        <v>416</v>
      </c>
      <c r="J45" s="645"/>
      <c r="K45" s="644" t="s">
        <v>930</v>
      </c>
      <c r="L45" s="622">
        <v>73340</v>
      </c>
      <c r="M45" s="622">
        <f t="shared" si="0"/>
        <v>366700</v>
      </c>
      <c r="N45" s="2421"/>
    </row>
    <row r="46" spans="1:14" ht="37">
      <c r="A46" s="639" t="s">
        <v>584</v>
      </c>
      <c r="B46" s="639" t="s">
        <v>531</v>
      </c>
      <c r="C46" s="640" t="s">
        <v>585</v>
      </c>
      <c r="D46" s="639" t="s">
        <v>510</v>
      </c>
      <c r="E46" s="577">
        <f>VLOOKUP(A46,'25-VPI-I-095'!L:BW,25,0)</f>
        <v>0</v>
      </c>
      <c r="F46" s="641" t="s">
        <v>942</v>
      </c>
      <c r="G46" s="642">
        <v>30</v>
      </c>
      <c r="H46" s="643" t="s">
        <v>416</v>
      </c>
      <c r="I46" s="643" t="s">
        <v>416</v>
      </c>
      <c r="J46" s="645"/>
      <c r="K46" s="644" t="s">
        <v>930</v>
      </c>
      <c r="L46" s="622">
        <v>74100</v>
      </c>
      <c r="M46" s="622">
        <f t="shared" si="0"/>
        <v>2223000</v>
      </c>
      <c r="N46" s="2421"/>
    </row>
    <row r="47" spans="1:14" ht="37">
      <c r="A47" s="639" t="s">
        <v>586</v>
      </c>
      <c r="B47" s="639" t="s">
        <v>531</v>
      </c>
      <c r="C47" s="640" t="s">
        <v>1085</v>
      </c>
      <c r="D47" s="639" t="s">
        <v>510</v>
      </c>
      <c r="E47" s="577">
        <f>VLOOKUP(A47,'25-VPI-I-095'!L:BW,25,0)</f>
        <v>0</v>
      </c>
      <c r="F47" s="641" t="s">
        <v>942</v>
      </c>
      <c r="G47" s="642">
        <v>9</v>
      </c>
      <c r="H47" s="643" t="s">
        <v>416</v>
      </c>
      <c r="I47" s="643" t="s">
        <v>416</v>
      </c>
      <c r="J47" s="645"/>
      <c r="K47" s="644" t="s">
        <v>930</v>
      </c>
      <c r="L47" s="622">
        <v>98540</v>
      </c>
      <c r="M47" s="622">
        <f t="shared" si="0"/>
        <v>886860</v>
      </c>
      <c r="N47" s="2421"/>
    </row>
    <row r="48" spans="1:14" ht="37">
      <c r="A48" s="639" t="s">
        <v>1037</v>
      </c>
      <c r="B48" s="639" t="s">
        <v>564</v>
      </c>
      <c r="C48" s="640" t="s">
        <v>1038</v>
      </c>
      <c r="D48" s="648" t="s">
        <v>1039</v>
      </c>
      <c r="E48" s="577">
        <f>VLOOKUP(A48,'25-VPI-I-095'!L:BW,25,0)</f>
        <v>25</v>
      </c>
      <c r="F48" s="641" t="s">
        <v>942</v>
      </c>
      <c r="G48" s="642">
        <v>21</v>
      </c>
      <c r="H48" s="643" t="s">
        <v>416</v>
      </c>
      <c r="I48" s="643" t="s">
        <v>416</v>
      </c>
      <c r="J48" s="645"/>
      <c r="K48" s="644" t="s">
        <v>930</v>
      </c>
      <c r="L48" s="622">
        <v>64600</v>
      </c>
      <c r="M48" s="622">
        <f t="shared" si="0"/>
        <v>1356600</v>
      </c>
      <c r="N48" s="2421"/>
    </row>
    <row r="49" spans="1:14" ht="37">
      <c r="A49" s="639" t="s">
        <v>1040</v>
      </c>
      <c r="B49" s="639" t="s">
        <v>564</v>
      </c>
      <c r="C49" s="640" t="s">
        <v>1041</v>
      </c>
      <c r="D49" s="648" t="s">
        <v>1039</v>
      </c>
      <c r="E49" s="577">
        <f>VLOOKUP(A49,'25-VPI-I-095'!L:BW,25,0)</f>
        <v>5</v>
      </c>
      <c r="F49" s="641" t="s">
        <v>942</v>
      </c>
      <c r="G49" s="642">
        <v>5</v>
      </c>
      <c r="H49" s="643" t="s">
        <v>416</v>
      </c>
      <c r="I49" s="643" t="s">
        <v>416</v>
      </c>
      <c r="J49" s="645"/>
      <c r="K49" s="644" t="s">
        <v>930</v>
      </c>
      <c r="L49" s="622">
        <v>77520</v>
      </c>
      <c r="M49" s="622">
        <f t="shared" si="0"/>
        <v>387600</v>
      </c>
      <c r="N49" s="2421"/>
    </row>
    <row r="50" spans="1:14" ht="37">
      <c r="A50" s="639" t="s">
        <v>1042</v>
      </c>
      <c r="B50" s="639" t="s">
        <v>519</v>
      </c>
      <c r="C50" s="640" t="s">
        <v>1043</v>
      </c>
      <c r="D50" s="648" t="s">
        <v>1016</v>
      </c>
      <c r="E50" s="577">
        <f>VLOOKUP(A50,'25-VPI-I-095'!L:BW,25,0)</f>
        <v>0</v>
      </c>
      <c r="F50" s="641" t="s">
        <v>942</v>
      </c>
      <c r="G50" s="642">
        <v>51</v>
      </c>
      <c r="H50" s="643" t="s">
        <v>416</v>
      </c>
      <c r="I50" s="643" t="s">
        <v>416</v>
      </c>
      <c r="J50" s="645"/>
      <c r="K50" s="644" t="s">
        <v>930</v>
      </c>
      <c r="L50" s="622">
        <v>26600</v>
      </c>
      <c r="M50" s="622">
        <f t="shared" si="0"/>
        <v>1356600</v>
      </c>
      <c r="N50" s="2421"/>
    </row>
    <row r="51" spans="1:14" ht="37">
      <c r="A51" s="639" t="s">
        <v>1044</v>
      </c>
      <c r="B51" s="639" t="s">
        <v>515</v>
      </c>
      <c r="C51" s="640" t="s">
        <v>1045</v>
      </c>
      <c r="D51" s="639" t="s">
        <v>517</v>
      </c>
      <c r="E51" s="577">
        <f>VLOOKUP(A51,'25-VPI-I-095'!L:BW,25,0)</f>
        <v>50</v>
      </c>
      <c r="F51" s="641" t="s">
        <v>942</v>
      </c>
      <c r="G51" s="642">
        <v>51</v>
      </c>
      <c r="H51" s="643" t="s">
        <v>416</v>
      </c>
      <c r="I51" s="643" t="s">
        <v>416</v>
      </c>
      <c r="J51" s="645"/>
      <c r="K51" s="644" t="s">
        <v>930</v>
      </c>
      <c r="L51" s="622">
        <v>56600</v>
      </c>
      <c r="M51" s="622">
        <f t="shared" si="0"/>
        <v>2886600</v>
      </c>
      <c r="N51" s="2421"/>
    </row>
    <row r="52" spans="1:14" ht="37">
      <c r="A52" s="639" t="s">
        <v>1046</v>
      </c>
      <c r="B52" s="639" t="s">
        <v>564</v>
      </c>
      <c r="C52" s="640" t="s">
        <v>1047</v>
      </c>
      <c r="D52" s="639" t="s">
        <v>517</v>
      </c>
      <c r="E52" s="577">
        <f>VLOOKUP(A52,'25-VPI-I-095'!L:BW,25,0)</f>
        <v>0</v>
      </c>
      <c r="F52" s="641" t="s">
        <v>942</v>
      </c>
      <c r="G52" s="642">
        <v>13</v>
      </c>
      <c r="H52" s="643" t="s">
        <v>416</v>
      </c>
      <c r="I52" s="643" t="s">
        <v>416</v>
      </c>
      <c r="J52" s="645"/>
      <c r="K52" s="644" t="s">
        <v>930</v>
      </c>
      <c r="L52" s="622">
        <v>190000</v>
      </c>
      <c r="M52" s="622">
        <f t="shared" si="0"/>
        <v>2470000</v>
      </c>
      <c r="N52" s="2421"/>
    </row>
    <row r="53" spans="1:14" ht="37">
      <c r="A53" s="639" t="s">
        <v>1048</v>
      </c>
      <c r="B53" s="639" t="s">
        <v>564</v>
      </c>
      <c r="C53" s="640" t="s">
        <v>1049</v>
      </c>
      <c r="D53" s="639" t="s">
        <v>517</v>
      </c>
      <c r="E53" s="577">
        <f>VLOOKUP(A53,'25-VPI-I-095'!L:BW,25,0)</f>
        <v>0</v>
      </c>
      <c r="F53" s="641" t="s">
        <v>942</v>
      </c>
      <c r="G53" s="642">
        <v>13</v>
      </c>
      <c r="H53" s="643" t="s">
        <v>416</v>
      </c>
      <c r="I53" s="643" t="s">
        <v>416</v>
      </c>
      <c r="J53" s="645"/>
      <c r="K53" s="644" t="s">
        <v>930</v>
      </c>
      <c r="L53" s="622">
        <v>197600</v>
      </c>
      <c r="M53" s="622">
        <f t="shared" si="0"/>
        <v>2568800</v>
      </c>
      <c r="N53" s="2421"/>
    </row>
    <row r="54" spans="1:14" ht="37">
      <c r="A54" s="639" t="s">
        <v>1050</v>
      </c>
      <c r="B54" s="639" t="s">
        <v>531</v>
      </c>
      <c r="C54" s="640" t="s">
        <v>1051</v>
      </c>
      <c r="D54" s="639" t="s">
        <v>510</v>
      </c>
      <c r="E54" s="577">
        <f>VLOOKUP(A54,'25-VPI-I-095'!L:BW,25,0)</f>
        <v>0</v>
      </c>
      <c r="F54" s="641" t="s">
        <v>942</v>
      </c>
      <c r="G54" s="642">
        <v>520</v>
      </c>
      <c r="H54" s="643" t="s">
        <v>416</v>
      </c>
      <c r="I54" s="643" t="s">
        <v>416</v>
      </c>
      <c r="J54" s="645"/>
      <c r="K54" s="644" t="s">
        <v>930</v>
      </c>
      <c r="L54" s="622">
        <v>11400</v>
      </c>
      <c r="M54" s="622">
        <f t="shared" si="0"/>
        <v>5928000</v>
      </c>
      <c r="N54" s="2421"/>
    </row>
    <row r="55" spans="1:14" ht="37">
      <c r="A55" s="639" t="s">
        <v>1052</v>
      </c>
      <c r="B55" s="639" t="s">
        <v>531</v>
      </c>
      <c r="C55" s="640" t="s">
        <v>1053</v>
      </c>
      <c r="D55" s="639" t="s">
        <v>510</v>
      </c>
      <c r="E55" s="577">
        <f>VLOOKUP(A55,'25-VPI-I-095'!L:BW,25,0)</f>
        <v>0</v>
      </c>
      <c r="F55" s="641" t="s">
        <v>942</v>
      </c>
      <c r="G55" s="642">
        <v>240</v>
      </c>
      <c r="H55" s="643" t="s">
        <v>416</v>
      </c>
      <c r="I55" s="643" t="s">
        <v>416</v>
      </c>
      <c r="J55" s="645"/>
      <c r="K55" s="644" t="s">
        <v>930</v>
      </c>
      <c r="L55" s="622">
        <v>28880</v>
      </c>
      <c r="M55" s="622">
        <f t="shared" si="0"/>
        <v>6931200</v>
      </c>
      <c r="N55" s="2421"/>
    </row>
    <row r="56" spans="1:14" ht="37">
      <c r="A56" s="639" t="s">
        <v>1054</v>
      </c>
      <c r="B56" s="639" t="s">
        <v>531</v>
      </c>
      <c r="C56" s="640" t="s">
        <v>1055</v>
      </c>
      <c r="D56" s="639" t="s">
        <v>510</v>
      </c>
      <c r="E56" s="577">
        <f>VLOOKUP(A56,'25-VPI-I-095'!L:BW,25,0)</f>
        <v>0</v>
      </c>
      <c r="F56" s="641" t="s">
        <v>942</v>
      </c>
      <c r="G56" s="642">
        <v>80</v>
      </c>
      <c r="H56" s="643" t="s">
        <v>416</v>
      </c>
      <c r="I56" s="643" t="s">
        <v>416</v>
      </c>
      <c r="J56" s="645"/>
      <c r="K56" s="644" t="s">
        <v>930</v>
      </c>
      <c r="L56" s="622">
        <v>33590</v>
      </c>
      <c r="M56" s="622">
        <f t="shared" si="0"/>
        <v>2687200</v>
      </c>
      <c r="N56" s="2421"/>
    </row>
    <row r="57" spans="1:14" ht="37">
      <c r="A57" s="639" t="s">
        <v>1056</v>
      </c>
      <c r="B57" s="639" t="s">
        <v>531</v>
      </c>
      <c r="C57" s="640" t="s">
        <v>1057</v>
      </c>
      <c r="D57" s="639" t="s">
        <v>510</v>
      </c>
      <c r="E57" s="577">
        <f>VLOOKUP(A57,'25-VPI-I-095'!L:BW,25,0)</f>
        <v>0</v>
      </c>
      <c r="F57" s="641" t="s">
        <v>942</v>
      </c>
      <c r="G57" s="642">
        <v>38</v>
      </c>
      <c r="H57" s="643" t="s">
        <v>416</v>
      </c>
      <c r="I57" s="643" t="s">
        <v>416</v>
      </c>
      <c r="J57" s="645"/>
      <c r="K57" s="644" t="s">
        <v>930</v>
      </c>
      <c r="L57" s="622">
        <v>33820</v>
      </c>
      <c r="M57" s="622">
        <f t="shared" si="0"/>
        <v>1285160</v>
      </c>
      <c r="N57" s="2421"/>
    </row>
    <row r="58" spans="1:14" ht="14.5" customHeight="1">
      <c r="A58" s="2423" t="s">
        <v>140</v>
      </c>
      <c r="B58" s="2424"/>
      <c r="C58" s="649"/>
      <c r="D58" s="649"/>
      <c r="E58" s="577" t="e">
        <f>VLOOKUP(A58,'25-VPI-I-095'!L:BW,25,0)</f>
        <v>#N/A</v>
      </c>
      <c r="F58" s="641"/>
      <c r="G58" s="642"/>
      <c r="H58" s="643"/>
      <c r="I58" s="643"/>
      <c r="J58" s="645"/>
      <c r="K58" s="644"/>
      <c r="L58" s="622"/>
      <c r="M58" s="622"/>
      <c r="N58" s="2421"/>
    </row>
    <row r="59" spans="1:14" ht="37">
      <c r="A59" s="639" t="s">
        <v>614</v>
      </c>
      <c r="B59" s="623" t="s">
        <v>615</v>
      </c>
      <c r="C59" s="649" t="s">
        <v>61</v>
      </c>
      <c r="D59" s="649" t="s">
        <v>616</v>
      </c>
      <c r="E59" s="577">
        <f>VLOOKUP(A59,'25-VPI-I-095'!L:BW,25,0)</f>
        <v>96</v>
      </c>
      <c r="F59" s="641" t="s">
        <v>942</v>
      </c>
      <c r="G59" s="642">
        <v>296</v>
      </c>
      <c r="H59" s="643" t="s">
        <v>416</v>
      </c>
      <c r="I59" s="643" t="s">
        <v>416</v>
      </c>
      <c r="J59" s="624"/>
      <c r="K59" s="644" t="s">
        <v>930</v>
      </c>
      <c r="L59" s="622">
        <v>100000</v>
      </c>
      <c r="M59" s="622">
        <f t="shared" si="0"/>
        <v>29600000</v>
      </c>
      <c r="N59" s="2421"/>
    </row>
    <row r="60" spans="1:14" ht="37">
      <c r="A60" s="639" t="s">
        <v>617</v>
      </c>
      <c r="B60" s="623" t="s">
        <v>618</v>
      </c>
      <c r="C60" s="649" t="s">
        <v>62</v>
      </c>
      <c r="D60" s="649" t="s">
        <v>616</v>
      </c>
      <c r="E60" s="577">
        <f>VLOOKUP(A60,'25-VPI-I-095'!L:BW,25,0)</f>
        <v>96</v>
      </c>
      <c r="F60" s="641" t="s">
        <v>942</v>
      </c>
      <c r="G60" s="642">
        <v>296</v>
      </c>
      <c r="H60" s="643" t="s">
        <v>416</v>
      </c>
      <c r="I60" s="643" t="s">
        <v>416</v>
      </c>
      <c r="J60" s="624"/>
      <c r="K60" s="644" t="s">
        <v>930</v>
      </c>
      <c r="L60" s="622">
        <v>5000</v>
      </c>
      <c r="M60" s="622">
        <f t="shared" si="0"/>
        <v>1480000</v>
      </c>
      <c r="N60" s="2421"/>
    </row>
    <row r="61" spans="1:14" ht="37">
      <c r="A61" s="639" t="s">
        <v>619</v>
      </c>
      <c r="B61" s="623" t="s">
        <v>620</v>
      </c>
      <c r="C61" s="649" t="s">
        <v>621</v>
      </c>
      <c r="D61" s="649" t="s">
        <v>41</v>
      </c>
      <c r="E61" s="577">
        <f>VLOOKUP(A61,'25-VPI-I-095'!L:BW,25,0)</f>
        <v>12</v>
      </c>
      <c r="F61" s="641" t="s">
        <v>942</v>
      </c>
      <c r="G61" s="642">
        <v>36</v>
      </c>
      <c r="H61" s="643" t="s">
        <v>416</v>
      </c>
      <c r="I61" s="643" t="s">
        <v>416</v>
      </c>
      <c r="J61" s="624"/>
      <c r="K61" s="644" t="s">
        <v>930</v>
      </c>
      <c r="L61" s="622">
        <v>250000</v>
      </c>
      <c r="M61" s="622">
        <f t="shared" si="0"/>
        <v>9000000</v>
      </c>
      <c r="N61" s="2421"/>
    </row>
    <row r="62" spans="1:14" ht="74">
      <c r="A62" s="639" t="s">
        <v>622</v>
      </c>
      <c r="B62" s="623" t="s">
        <v>620</v>
      </c>
      <c r="C62" s="649" t="s">
        <v>623</v>
      </c>
      <c r="D62" s="649" t="s">
        <v>41</v>
      </c>
      <c r="E62" s="577">
        <f>VLOOKUP(A62,'25-VPI-I-095'!L:BW,25,0)</f>
        <v>96</v>
      </c>
      <c r="F62" s="641" t="s">
        <v>942</v>
      </c>
      <c r="G62" s="642">
        <v>296</v>
      </c>
      <c r="H62" s="643" t="s">
        <v>416</v>
      </c>
      <c r="I62" s="643" t="s">
        <v>416</v>
      </c>
      <c r="J62" s="624"/>
      <c r="K62" s="644" t="s">
        <v>930</v>
      </c>
      <c r="L62" s="622">
        <v>160000</v>
      </c>
      <c r="M62" s="622">
        <f t="shared" si="0"/>
        <v>47360000</v>
      </c>
      <c r="N62" s="2421"/>
    </row>
    <row r="63" spans="1:14" ht="18.5">
      <c r="A63" s="639" t="s">
        <v>624</v>
      </c>
      <c r="B63" s="623" t="s">
        <v>625</v>
      </c>
      <c r="C63" s="649" t="s">
        <v>1086</v>
      </c>
      <c r="D63" s="649" t="s">
        <v>626</v>
      </c>
      <c r="E63" s="577">
        <f>VLOOKUP(A63,'25-VPI-I-095'!L:BW,25,0)</f>
        <v>96</v>
      </c>
      <c r="F63" s="641" t="s">
        <v>942</v>
      </c>
      <c r="G63" s="642">
        <v>296</v>
      </c>
      <c r="H63" s="643" t="s">
        <v>416</v>
      </c>
      <c r="I63" s="643" t="s">
        <v>416</v>
      </c>
      <c r="J63" s="624"/>
      <c r="K63" s="644" t="s">
        <v>930</v>
      </c>
      <c r="L63" s="622">
        <v>600</v>
      </c>
      <c r="M63" s="622">
        <f t="shared" si="0"/>
        <v>177600</v>
      </c>
      <c r="N63" s="2421"/>
    </row>
    <row r="64" spans="1:14" ht="18.5">
      <c r="A64" s="639" t="s">
        <v>631</v>
      </c>
      <c r="B64" s="623" t="s">
        <v>632</v>
      </c>
      <c r="C64" s="649" t="s">
        <v>633</v>
      </c>
      <c r="D64" s="649" t="s">
        <v>634</v>
      </c>
      <c r="E64" s="577">
        <f>VLOOKUP(A64,'25-VPI-I-095'!L:BW,25,0)</f>
        <v>100</v>
      </c>
      <c r="F64" s="641" t="s">
        <v>942</v>
      </c>
      <c r="G64" s="642">
        <v>782</v>
      </c>
      <c r="H64" s="643" t="s">
        <v>416</v>
      </c>
      <c r="I64" s="643" t="s">
        <v>416</v>
      </c>
      <c r="J64" s="624"/>
      <c r="K64" s="644" t="s">
        <v>930</v>
      </c>
      <c r="L64" s="622">
        <v>15800</v>
      </c>
      <c r="M64" s="622">
        <f t="shared" si="0"/>
        <v>12355600</v>
      </c>
      <c r="N64" s="2422"/>
    </row>
    <row r="65" spans="1:14" s="652" customFormat="1">
      <c r="A65" s="625"/>
      <c r="B65" s="626" t="s">
        <v>918</v>
      </c>
      <c r="C65" s="627"/>
      <c r="D65" s="625"/>
      <c r="E65" s="625"/>
      <c r="F65" s="625"/>
      <c r="G65" s="628"/>
      <c r="H65" s="625"/>
      <c r="I65" s="650"/>
      <c r="J65" s="650"/>
      <c r="K65" s="650"/>
      <c r="L65" s="651"/>
      <c r="M65" s="651"/>
      <c r="N65" s="650"/>
    </row>
    <row r="66" spans="1:14" ht="15.5" hidden="1" customHeight="1">
      <c r="A66" s="617" t="s">
        <v>919</v>
      </c>
      <c r="B66" s="626" t="s">
        <v>1103</v>
      </c>
      <c r="C66" s="627"/>
      <c r="D66" s="627"/>
      <c r="E66" s="627"/>
      <c r="F66" s="627"/>
      <c r="G66" s="629"/>
      <c r="H66" s="627"/>
      <c r="I66" s="650"/>
      <c r="J66" s="650"/>
      <c r="K66" s="650"/>
      <c r="L66" s="653"/>
      <c r="M66" s="653"/>
      <c r="N66" s="650"/>
    </row>
    <row r="67" spans="1:14" ht="15.5" hidden="1" customHeight="1">
      <c r="A67" s="625">
        <v>1</v>
      </c>
      <c r="B67" s="626" t="s">
        <v>921</v>
      </c>
      <c r="C67" s="625" t="s">
        <v>669</v>
      </c>
      <c r="D67" s="625"/>
      <c r="E67" s="625"/>
      <c r="F67" s="625"/>
      <c r="G67" s="628"/>
      <c r="H67" s="625"/>
      <c r="I67" s="650"/>
      <c r="J67" s="650"/>
      <c r="K67" s="650"/>
      <c r="L67" s="653"/>
      <c r="M67" s="653"/>
      <c r="N67" s="650"/>
    </row>
    <row r="68" spans="1:14" ht="15.5" hidden="1" customHeight="1">
      <c r="A68" s="625">
        <v>2</v>
      </c>
      <c r="B68" s="626" t="s">
        <v>921</v>
      </c>
      <c r="C68" s="627"/>
      <c r="D68" s="627"/>
      <c r="E68" s="627"/>
      <c r="F68" s="627"/>
      <c r="G68" s="629"/>
      <c r="H68" s="627"/>
      <c r="I68" s="650"/>
      <c r="J68" s="650"/>
      <c r="K68" s="650"/>
      <c r="L68" s="653"/>
      <c r="M68" s="653"/>
      <c r="N68" s="650"/>
    </row>
    <row r="69" spans="1:14" ht="15.5" hidden="1" customHeight="1">
      <c r="A69" s="617" t="s">
        <v>922</v>
      </c>
      <c r="B69" s="626" t="s">
        <v>1104</v>
      </c>
      <c r="C69" s="617" t="s">
        <v>924</v>
      </c>
      <c r="D69" s="617" t="s">
        <v>925</v>
      </c>
      <c r="E69" s="617"/>
      <c r="F69" s="617"/>
      <c r="G69" s="630"/>
      <c r="H69" s="617"/>
      <c r="I69" s="650"/>
      <c r="J69" s="650"/>
      <c r="K69" s="650"/>
      <c r="L69" s="653"/>
      <c r="M69" s="653"/>
      <c r="N69" s="650"/>
    </row>
    <row r="70" spans="1:14" ht="15.5" hidden="1" customHeight="1">
      <c r="A70" s="625">
        <v>1</v>
      </c>
      <c r="B70" s="626" t="s">
        <v>926</v>
      </c>
      <c r="C70" s="627"/>
      <c r="D70" s="625"/>
      <c r="E70" s="625"/>
      <c r="F70" s="625"/>
      <c r="G70" s="628"/>
      <c r="H70" s="625"/>
      <c r="I70" s="650"/>
      <c r="J70" s="650"/>
      <c r="K70" s="650"/>
      <c r="L70" s="653"/>
      <c r="M70" s="653"/>
      <c r="N70" s="650"/>
    </row>
    <row r="71" spans="1:14" ht="15.5" hidden="1" customHeight="1">
      <c r="A71" s="625"/>
      <c r="B71" s="626"/>
      <c r="C71" s="627"/>
      <c r="D71" s="627"/>
      <c r="E71" s="627"/>
      <c r="F71" s="627"/>
      <c r="G71" s="629"/>
      <c r="H71" s="627"/>
      <c r="I71" s="650"/>
      <c r="J71" s="650"/>
      <c r="K71" s="650"/>
      <c r="L71" s="653"/>
      <c r="M71" s="653"/>
      <c r="N71" s="650"/>
    </row>
    <row r="72" spans="1:14" hidden="1">
      <c r="A72" s="617" t="s">
        <v>927</v>
      </c>
      <c r="B72" s="626" t="s">
        <v>1105</v>
      </c>
      <c r="C72" s="617"/>
      <c r="D72" s="617"/>
      <c r="E72" s="617"/>
      <c r="F72" s="617"/>
      <c r="G72" s="630"/>
      <c r="H72" s="617"/>
      <c r="I72" s="650"/>
      <c r="J72" s="650"/>
      <c r="K72" s="650"/>
      <c r="L72" s="653"/>
      <c r="M72" s="653"/>
      <c r="N72" s="650"/>
    </row>
    <row r="73" spans="1:14" ht="35" hidden="1">
      <c r="A73" s="625">
        <v>1</v>
      </c>
      <c r="B73" s="626" t="s">
        <v>929</v>
      </c>
      <c r="C73" s="627"/>
      <c r="D73" s="625"/>
      <c r="E73" s="625"/>
      <c r="F73" s="625"/>
      <c r="G73" s="628"/>
      <c r="H73" s="625"/>
      <c r="I73" s="650"/>
      <c r="J73" s="650"/>
      <c r="K73" s="650"/>
      <c r="L73" s="653"/>
      <c r="M73" s="653"/>
      <c r="N73" s="650"/>
    </row>
    <row r="74" spans="1:14" hidden="1">
      <c r="A74" s="625"/>
      <c r="B74" s="626" t="s">
        <v>926</v>
      </c>
      <c r="C74" s="627"/>
      <c r="D74" s="625"/>
      <c r="E74" s="625"/>
      <c r="F74" s="625"/>
      <c r="G74" s="628"/>
      <c r="H74" s="625"/>
      <c r="I74" s="650"/>
      <c r="J74" s="650"/>
      <c r="K74" s="650"/>
      <c r="L74" s="653"/>
      <c r="M74" s="653"/>
      <c r="N74" s="650"/>
    </row>
    <row r="75" spans="1:14" ht="87.5" hidden="1">
      <c r="A75" s="617" t="s">
        <v>930</v>
      </c>
      <c r="B75" s="626" t="s">
        <v>1106</v>
      </c>
      <c r="C75" s="627"/>
      <c r="D75" s="627"/>
      <c r="E75" s="627"/>
      <c r="F75" s="627"/>
      <c r="G75" s="629"/>
      <c r="H75" s="627"/>
      <c r="I75" s="650"/>
      <c r="J75" s="650"/>
      <c r="K75" s="650"/>
      <c r="L75" s="653"/>
      <c r="M75" s="653"/>
      <c r="N75" s="650"/>
    </row>
    <row r="76" spans="1:14" s="652" customFormat="1">
      <c r="A76" s="625"/>
      <c r="B76" s="626" t="s">
        <v>932</v>
      </c>
      <c r="C76" s="627"/>
      <c r="D76" s="625"/>
      <c r="E76" s="625"/>
      <c r="F76" s="625"/>
      <c r="G76" s="628"/>
      <c r="H76" s="625"/>
      <c r="I76" s="650"/>
      <c r="J76" s="650"/>
      <c r="K76" s="650"/>
      <c r="L76" s="653">
        <v>1</v>
      </c>
      <c r="M76" s="653"/>
      <c r="N76" s="650"/>
    </row>
    <row r="77" spans="1:14">
      <c r="A77" s="2204" t="s">
        <v>1107</v>
      </c>
      <c r="B77" s="2204"/>
      <c r="C77" s="2204"/>
      <c r="D77" s="2204"/>
      <c r="E77" s="2204"/>
      <c r="F77" s="2204"/>
      <c r="G77" s="2204"/>
      <c r="H77" s="2204"/>
      <c r="I77" s="2204"/>
      <c r="J77" s="2204"/>
      <c r="K77" s="2204"/>
      <c r="L77" s="2204"/>
      <c r="M77" s="2204"/>
      <c r="N77" s="2204"/>
    </row>
    <row r="78" spans="1:14" ht="55.25" customHeight="1">
      <c r="A78" s="2214" t="s">
        <v>1101</v>
      </c>
      <c r="B78" s="2214"/>
      <c r="C78" s="2214" t="s">
        <v>1102</v>
      </c>
      <c r="D78" s="2214"/>
      <c r="E78" s="607"/>
      <c r="F78" s="607"/>
      <c r="G78" s="2377" t="s">
        <v>935</v>
      </c>
      <c r="H78" s="2377"/>
      <c r="I78" s="2377"/>
      <c r="J78" s="2377"/>
      <c r="K78" s="2377"/>
      <c r="L78" s="2377"/>
      <c r="M78" s="607"/>
    </row>
    <row r="79" spans="1:14" ht="14.4" customHeight="1">
      <c r="B79" s="631"/>
      <c r="C79" s="631"/>
      <c r="D79" s="631"/>
      <c r="E79" s="631"/>
      <c r="F79" s="631"/>
      <c r="G79" s="2418" t="s">
        <v>947</v>
      </c>
      <c r="H79" s="2418"/>
      <c r="I79" s="2419" t="s">
        <v>948</v>
      </c>
      <c r="J79" s="2419"/>
      <c r="K79" s="2418" t="s">
        <v>936</v>
      </c>
      <c r="L79" s="2418"/>
    </row>
  </sheetData>
  <mergeCells count="27">
    <mergeCell ref="A58:B58"/>
    <mergeCell ref="A12:B12"/>
    <mergeCell ref="A78:B78"/>
    <mergeCell ref="A77:N77"/>
    <mergeCell ref="N11:N64"/>
    <mergeCell ref="N8:N10"/>
    <mergeCell ref="G78:L78"/>
    <mergeCell ref="K79:L79"/>
    <mergeCell ref="G79:H79"/>
    <mergeCell ref="I79:J79"/>
    <mergeCell ref="I9:I10"/>
    <mergeCell ref="J9:J10"/>
    <mergeCell ref="H9:H10"/>
    <mergeCell ref="H8:J8"/>
    <mergeCell ref="K8:M8"/>
    <mergeCell ref="K9:M9"/>
    <mergeCell ref="C8:G8"/>
    <mergeCell ref="F9:F10"/>
    <mergeCell ref="G9:G10"/>
    <mergeCell ref="C78:D78"/>
    <mergeCell ref="A1:L1"/>
    <mergeCell ref="B5:K6"/>
    <mergeCell ref="A9:A10"/>
    <mergeCell ref="B9:B10"/>
    <mergeCell ref="C9:C10"/>
    <mergeCell ref="D9:D10"/>
    <mergeCell ref="E9:E10"/>
  </mergeCells>
  <pageMargins left="0.17" right="0.17" top="0.3" bottom="0.17" header="0.17" footer="0.17"/>
  <pageSetup paperSize="9" scale="55" orientation="landscape" r:id="rId1"/>
  <headerFooter>
    <oddFooter>Page &amp;P of &amp;N</oddFooter>
  </headerFooter>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pageSetUpPr fitToPage="1"/>
  </sheetPr>
  <dimension ref="A1:DO680"/>
  <sheetViews>
    <sheetView showGridLines="0" tabSelected="1" topLeftCell="A338" zoomScale="40" zoomScaleNormal="40" zoomScaleSheetLayoutView="70" workbookViewId="0">
      <selection activeCell="A284" sqref="A284:XFD284"/>
    </sheetView>
  </sheetViews>
  <sheetFormatPr defaultColWidth="9" defaultRowHeight="15" customHeight="1" outlineLevelCol="1"/>
  <cols>
    <col min="1" max="1" width="9" style="1" customWidth="1"/>
    <col min="2" max="2" width="26.8984375" style="1" customWidth="1"/>
    <col min="3" max="3" width="22.8984375" style="1" customWidth="1"/>
    <col min="4" max="5" width="44.8984375" style="1651" customWidth="1"/>
    <col min="6" max="7" width="41.796875" style="1651" customWidth="1"/>
    <col min="8" max="8" width="22.69921875" style="1651" customWidth="1"/>
    <col min="9" max="9" width="30.8984375" style="1651" customWidth="1"/>
    <col min="10" max="10" width="38.3984375" style="351" customWidth="1"/>
    <col min="11" max="11" width="41" style="1651" customWidth="1"/>
    <col min="12" max="12" width="24.3984375" style="41" customWidth="1"/>
    <col min="13" max="13" width="49.8984375" style="1" customWidth="1"/>
    <col min="14" max="14" width="57" style="46" customWidth="1"/>
    <col min="15" max="15" width="40.796875" style="1" customWidth="1"/>
    <col min="16" max="16" width="8.09765625" style="1" customWidth="1"/>
    <col min="17" max="17" width="11.69921875" style="1" customWidth="1"/>
    <col min="18" max="18" width="15.09765625" style="1" customWidth="1" outlineLevel="1"/>
    <col min="19" max="19" width="17.296875" style="1" customWidth="1" outlineLevel="1"/>
    <col min="20" max="20" width="17.296875" style="47" customWidth="1" outlineLevel="1"/>
    <col min="21" max="33" width="17.296875" style="1" customWidth="1" outlineLevel="1"/>
    <col min="34" max="34" width="17.296875" style="568" customWidth="1" outlineLevel="1"/>
    <col min="35" max="35" width="17.296875" style="1" customWidth="1" outlineLevel="1"/>
    <col min="36" max="36" width="17.296875" style="84" customWidth="1" outlineLevel="1"/>
    <col min="37" max="39" width="17.296875" style="1" customWidth="1" outlineLevel="1"/>
    <col min="40" max="40" width="19.09765625" style="1" customWidth="1" outlineLevel="1"/>
    <col min="41" max="51" width="17.296875" style="1" customWidth="1" outlineLevel="1"/>
    <col min="52" max="52" width="20.5" style="1" customWidth="1" outlineLevel="1"/>
    <col min="53" max="53" width="34" style="1" customWidth="1" outlineLevel="1"/>
    <col min="54" max="54" width="31.8984375" style="46" customWidth="1" outlineLevel="1"/>
    <col min="55" max="55" width="17.3984375" style="1" customWidth="1" outlineLevel="1"/>
    <col min="56" max="56" width="13" style="1" customWidth="1"/>
    <col min="57" max="57" width="17.3984375" style="1" customWidth="1"/>
    <col min="58" max="58" width="22.19921875" style="1" customWidth="1"/>
    <col min="59" max="59" width="17.69921875" style="1" customWidth="1"/>
    <col min="60" max="60" width="13.8984375" style="1" customWidth="1"/>
    <col min="61" max="61" width="16" style="1" customWidth="1"/>
    <col min="62" max="62" width="18.69921875" style="84" customWidth="1"/>
    <col min="63" max="63" width="40" style="41" customWidth="1" outlineLevel="1"/>
    <col min="64" max="64" width="33.8984375" style="48" customWidth="1" outlineLevel="1"/>
    <col min="65" max="65" width="47.796875" style="1" customWidth="1" outlineLevel="1"/>
    <col min="66" max="66" width="40" style="48" customWidth="1" outlineLevel="1"/>
    <col min="67" max="67" width="15.69921875" style="1" customWidth="1" outlineLevel="1"/>
    <col min="68" max="68" width="18.09765625" style="1" customWidth="1" outlineLevel="1"/>
    <col min="69" max="69" width="14.296875" style="1" customWidth="1" outlineLevel="1"/>
    <col min="70" max="70" width="23.59765625" style="1" customWidth="1" outlineLevel="1"/>
    <col min="71" max="71" width="18.796875" style="1" customWidth="1" outlineLevel="1"/>
    <col min="72" max="72" width="36.296875" style="1" customWidth="1" outlineLevel="1"/>
    <col min="73" max="73" width="17.296875" style="1" customWidth="1" outlineLevel="1"/>
    <col min="74" max="74" width="25.796875" style="217" customWidth="1" outlineLevel="1"/>
    <col min="75" max="75" width="20.296875" style="111" customWidth="1" outlineLevel="1"/>
    <col min="76" max="77" width="16.09765625" style="1" customWidth="1"/>
    <col min="78" max="78" width="22.3984375" style="1" customWidth="1" outlineLevel="1"/>
    <col min="79" max="79" width="13.69921875" style="1" customWidth="1" outlineLevel="1"/>
    <col min="80" max="80" width="18" style="1" customWidth="1" outlineLevel="1"/>
    <col min="81" max="81" width="21" style="1" customWidth="1"/>
    <col min="82" max="82" width="37.796875" style="1" customWidth="1" outlineLevel="1"/>
    <col min="83" max="83" width="16.8984375" style="1" customWidth="1" outlineLevel="1"/>
    <col min="84" max="84" width="71.5" style="1" customWidth="1" outlineLevel="1"/>
    <col min="85" max="85" width="21.296875" style="1" customWidth="1" outlineLevel="1"/>
    <col min="86" max="87" width="18.09765625" style="1" customWidth="1" outlineLevel="1"/>
    <col min="88" max="88" width="24.5" style="1" customWidth="1" outlineLevel="1"/>
    <col min="89" max="89" width="18.09765625" style="1" customWidth="1" outlineLevel="1"/>
    <col min="90" max="90" width="20.09765625" style="1" customWidth="1" outlineLevel="1"/>
    <col min="91" max="91" width="18.09765625" style="1" customWidth="1" outlineLevel="1"/>
    <col min="92" max="92" width="21.19921875" style="1" customWidth="1" outlineLevel="1"/>
    <col min="93" max="93" width="13.8984375" style="244" customWidth="1" outlineLevel="1"/>
    <col min="94" max="94" width="13.69921875" style="244" customWidth="1" outlineLevel="1"/>
    <col min="95" max="96" width="13.69921875" style="1" customWidth="1" outlineLevel="1"/>
    <col min="97" max="97" width="16.3984375" style="1" customWidth="1" outlineLevel="1"/>
    <col min="98" max="98" width="13.69921875" style="1" customWidth="1" outlineLevel="1"/>
    <col min="99" max="99" width="47.59765625" style="1" customWidth="1" outlineLevel="1"/>
    <col min="100" max="100" width="17.5" style="1" customWidth="1"/>
    <col min="101" max="101" width="23.296875" style="1" customWidth="1"/>
    <col min="102" max="102" width="17.69921875" style="1" customWidth="1" outlineLevel="1"/>
    <col min="103" max="103" width="13.69921875" style="1" customWidth="1" outlineLevel="1"/>
    <col min="104" max="104" width="17" style="1" customWidth="1" outlineLevel="1"/>
    <col min="105" max="105" width="13.69921875" style="1" customWidth="1"/>
    <col min="106" max="106" width="19.296875" style="1" customWidth="1"/>
    <col min="107" max="107" width="18.59765625" style="1" customWidth="1"/>
    <col min="108" max="110" width="19.69921875" style="47" customWidth="1"/>
    <col min="111" max="111" width="15.69921875" style="1" customWidth="1"/>
    <col min="112" max="112" width="9" style="1" customWidth="1"/>
    <col min="113" max="113" width="49.296875" style="1" bestFit="1" customWidth="1"/>
    <col min="114" max="114" width="23" style="1" bestFit="1" customWidth="1"/>
    <col min="115" max="117" width="9" style="1" customWidth="1"/>
    <col min="118" max="118" width="12.8984375" style="1" bestFit="1" customWidth="1"/>
    <col min="119" max="119" width="13" style="1" bestFit="1" customWidth="1"/>
    <col min="120" max="16279" width="9" style="1" customWidth="1"/>
    <col min="16280" max="16384" width="9" style="1"/>
  </cols>
  <sheetData>
    <row r="1" spans="1:119" ht="40.5" customHeight="1">
      <c r="L1" s="1825" t="s">
        <v>0</v>
      </c>
      <c r="M1" s="4"/>
      <c r="N1" s="4"/>
      <c r="O1" s="4"/>
      <c r="P1" s="4"/>
      <c r="Q1" s="5" t="s">
        <v>1</v>
      </c>
      <c r="R1" s="6"/>
      <c r="S1" s="6"/>
      <c r="T1" s="7"/>
      <c r="U1" s="5" t="s">
        <v>2</v>
      </c>
      <c r="V1" s="5"/>
      <c r="W1" s="5"/>
      <c r="X1" s="5"/>
      <c r="Y1" s="5"/>
      <c r="Z1" s="5"/>
      <c r="AA1" s="5"/>
      <c r="AB1" s="5"/>
      <c r="AC1" s="5"/>
      <c r="AD1" s="5"/>
      <c r="AE1" s="5"/>
      <c r="AF1" s="5"/>
      <c r="AG1" s="5"/>
      <c r="AH1" s="566"/>
      <c r="AI1" s="5"/>
      <c r="AJ1" s="5"/>
      <c r="AK1" s="5"/>
      <c r="AL1" s="5"/>
      <c r="AM1" s="5"/>
      <c r="AN1" s="5"/>
      <c r="AO1" s="5"/>
      <c r="AP1" s="5"/>
      <c r="AQ1" s="5"/>
      <c r="AR1" s="5"/>
      <c r="AS1" s="5"/>
      <c r="AT1" s="5"/>
      <c r="AU1" s="5"/>
      <c r="AV1" s="5"/>
      <c r="AW1" s="5"/>
      <c r="AX1" s="5"/>
      <c r="AY1" s="5"/>
      <c r="AZ1" s="8"/>
      <c r="BA1" s="4"/>
      <c r="BB1" s="4"/>
      <c r="BC1" s="4"/>
      <c r="BD1" s="4"/>
      <c r="BE1" s="4"/>
      <c r="BF1" s="4"/>
      <c r="BG1" s="4"/>
      <c r="BH1" s="4"/>
      <c r="BI1" s="4"/>
      <c r="BJ1" s="81"/>
      <c r="BK1" s="9"/>
      <c r="BL1" s="9"/>
      <c r="BM1" s="4"/>
      <c r="BN1" s="9"/>
      <c r="BO1" s="4"/>
      <c r="BP1" s="4"/>
      <c r="BQ1" s="4"/>
      <c r="BR1" s="4"/>
      <c r="BS1" s="4"/>
      <c r="BT1" s="4"/>
      <c r="BU1" s="4"/>
      <c r="BV1" s="214"/>
      <c r="BW1" s="196"/>
      <c r="BX1" s="4"/>
      <c r="BY1" s="4"/>
      <c r="BZ1" s="4"/>
      <c r="CA1" s="4"/>
      <c r="CB1" s="4"/>
      <c r="CC1" s="4"/>
      <c r="CD1" s="4"/>
      <c r="CE1" s="10"/>
      <c r="CF1" s="10"/>
      <c r="CG1" s="10"/>
      <c r="CH1" s="10"/>
      <c r="CI1" s="10"/>
      <c r="CJ1" s="10"/>
      <c r="CK1" s="10"/>
      <c r="CL1" s="11"/>
      <c r="CM1" s="4"/>
      <c r="CN1" s="4"/>
      <c r="CO1" s="240"/>
      <c r="CP1" s="240"/>
      <c r="CQ1" s="4"/>
      <c r="CR1" s="4"/>
      <c r="CS1" s="4"/>
      <c r="CT1" s="4"/>
      <c r="CU1" s="4"/>
      <c r="CV1" s="4"/>
      <c r="CW1" s="4"/>
      <c r="CX1" s="4"/>
      <c r="CY1" s="4"/>
      <c r="CZ1" s="4"/>
      <c r="DA1" s="4"/>
      <c r="DB1" s="4"/>
      <c r="DC1" s="4"/>
      <c r="DD1" s="12"/>
      <c r="DE1" s="12"/>
      <c r="DF1" s="12"/>
      <c r="DG1" s="73"/>
      <c r="DH1" s="2455" t="s">
        <v>97</v>
      </c>
      <c r="DI1" s="2455"/>
      <c r="DJ1" s="2455"/>
      <c r="DK1" s="2455"/>
      <c r="DL1" s="2455"/>
      <c r="DM1" s="2455"/>
      <c r="DN1" s="2455"/>
      <c r="DO1" s="2455"/>
    </row>
    <row r="2" spans="1:119" ht="30" customHeight="1">
      <c r="L2" s="1825" t="s">
        <v>117</v>
      </c>
      <c r="M2" s="13"/>
      <c r="N2" s="13"/>
      <c r="O2" s="13"/>
      <c r="P2" s="13"/>
      <c r="Q2" s="14" t="s">
        <v>3</v>
      </c>
      <c r="R2" s="15"/>
      <c r="S2" s="15" t="s">
        <v>4</v>
      </c>
      <c r="T2" s="16"/>
      <c r="U2" s="17" t="s">
        <v>5</v>
      </c>
      <c r="V2" s="17"/>
      <c r="W2" s="17"/>
      <c r="X2" s="17"/>
      <c r="Y2" s="17"/>
      <c r="Z2" s="17"/>
      <c r="AA2" s="17"/>
      <c r="AB2" s="17"/>
      <c r="AC2" s="17"/>
      <c r="AD2" s="17"/>
      <c r="AE2" s="17"/>
      <c r="AF2" s="17"/>
      <c r="AG2" s="17"/>
      <c r="AH2" s="567"/>
      <c r="AI2" s="17"/>
      <c r="AJ2" s="17"/>
      <c r="AK2" s="17"/>
      <c r="AL2" s="17"/>
      <c r="AM2" s="17"/>
      <c r="AN2" s="17"/>
      <c r="AO2" s="17"/>
      <c r="AP2" s="17"/>
      <c r="AQ2" s="17"/>
      <c r="AR2" s="17"/>
      <c r="AS2" s="17"/>
      <c r="AT2" s="17"/>
      <c r="AU2" s="17"/>
      <c r="AV2" s="17"/>
      <c r="AW2" s="17"/>
      <c r="AX2" s="17"/>
      <c r="AY2" s="17"/>
      <c r="AZ2" s="18"/>
      <c r="BA2" s="18"/>
      <c r="BB2" s="13"/>
      <c r="BC2" s="13"/>
      <c r="BD2" s="13"/>
      <c r="BE2" s="13"/>
      <c r="BF2" s="13"/>
      <c r="BG2" s="13"/>
      <c r="BH2" s="13"/>
      <c r="BI2" s="13"/>
      <c r="BJ2" s="82"/>
      <c r="BK2" s="19"/>
      <c r="BL2" s="19"/>
      <c r="BM2" s="13"/>
      <c r="BN2" s="19"/>
      <c r="BO2" s="13"/>
      <c r="BP2" s="13"/>
      <c r="BQ2" s="13"/>
      <c r="BR2" s="13"/>
      <c r="BS2" s="13"/>
      <c r="BT2" s="13"/>
      <c r="BU2" s="13"/>
      <c r="BV2" s="215"/>
      <c r="BW2" s="197"/>
      <c r="BX2" s="13"/>
      <c r="BY2" s="13"/>
      <c r="BZ2" s="13"/>
      <c r="CA2" s="13"/>
      <c r="CB2" s="13"/>
      <c r="CC2" s="13"/>
      <c r="CD2" s="13"/>
      <c r="CE2" s="20"/>
      <c r="CF2" s="20"/>
      <c r="CG2" s="20"/>
      <c r="CH2" s="20"/>
      <c r="CI2" s="20"/>
      <c r="CJ2" s="20"/>
      <c r="CK2" s="20"/>
      <c r="CL2" s="21"/>
      <c r="CM2" s="13"/>
      <c r="CN2" s="13"/>
      <c r="CO2" s="241"/>
      <c r="CP2" s="241"/>
      <c r="CQ2" s="13"/>
      <c r="CR2" s="13"/>
      <c r="CS2" s="13"/>
      <c r="CT2" s="13"/>
      <c r="CU2" s="13"/>
      <c r="CV2" s="13"/>
      <c r="CW2" s="13"/>
      <c r="CX2" s="13"/>
      <c r="CY2" s="13"/>
      <c r="CZ2" s="13"/>
      <c r="DA2" s="13"/>
      <c r="DB2" s="4"/>
      <c r="DC2" s="4"/>
      <c r="DD2" s="12"/>
      <c r="DE2" s="22"/>
      <c r="DF2" s="22"/>
      <c r="DG2" s="74"/>
      <c r="DH2" s="2455"/>
      <c r="DI2" s="2455"/>
      <c r="DJ2" s="2455"/>
      <c r="DK2" s="2455"/>
      <c r="DL2" s="2455"/>
      <c r="DM2" s="2455"/>
      <c r="DN2" s="2455"/>
      <c r="DO2" s="2455"/>
    </row>
    <row r="3" spans="1:119" ht="60" customHeight="1">
      <c r="C3" s="99"/>
      <c r="D3" s="1652"/>
      <c r="E3" s="1652"/>
      <c r="F3" s="1652"/>
      <c r="G3" s="1652"/>
      <c r="H3" s="1652"/>
      <c r="I3" s="1652"/>
      <c r="J3" s="352"/>
      <c r="K3" s="1652"/>
      <c r="L3" s="30" t="s">
        <v>6</v>
      </c>
      <c r="M3" s="24"/>
      <c r="N3" s="25">
        <f ca="1">TODAY()</f>
        <v>46086</v>
      </c>
      <c r="O3" s="19"/>
      <c r="P3" s="19"/>
      <c r="Q3" s="26" t="s">
        <v>7</v>
      </c>
      <c r="R3" s="27"/>
      <c r="S3" s="28" t="s">
        <v>8</v>
      </c>
      <c r="T3" s="29"/>
      <c r="U3" s="17" t="s">
        <v>9</v>
      </c>
      <c r="V3" s="17"/>
      <c r="W3" s="17"/>
      <c r="X3" s="17"/>
      <c r="Y3" s="17"/>
      <c r="Z3" s="17"/>
      <c r="AA3" s="17"/>
      <c r="AB3" s="17"/>
      <c r="AC3" s="17"/>
      <c r="AD3" s="17"/>
      <c r="AE3" s="17"/>
      <c r="AF3" s="17"/>
      <c r="AG3" s="17"/>
      <c r="AH3" s="567"/>
      <c r="AI3" s="17"/>
      <c r="AJ3" s="17"/>
      <c r="AK3" s="17"/>
      <c r="AL3" s="17"/>
      <c r="AM3" s="17"/>
      <c r="AN3" s="17"/>
      <c r="AO3" s="17"/>
      <c r="AP3" s="17"/>
      <c r="AQ3" s="17"/>
      <c r="AR3" s="17"/>
      <c r="AS3" s="17"/>
      <c r="AT3" s="17"/>
      <c r="AU3" s="17"/>
      <c r="AV3" s="17"/>
      <c r="AW3" s="17"/>
      <c r="AX3" s="17"/>
      <c r="AY3" s="17"/>
      <c r="AZ3" s="97"/>
      <c r="BA3" s="183">
        <f>SUM(BA8:BA545)+AZ59</f>
        <v>4120527.7582939286</v>
      </c>
      <c r="BB3" s="13"/>
      <c r="BC3" s="24"/>
      <c r="BD3" s="24"/>
      <c r="BE3" s="97">
        <f>SUBTOTAL(9,BE7:BE1735)</f>
        <v>8.9330444964871205</v>
      </c>
      <c r="BF3" s="24"/>
      <c r="BG3" s="24"/>
      <c r="BH3" s="283">
        <f>BH17/24</f>
        <v>79</v>
      </c>
      <c r="BI3" s="283"/>
      <c r="BJ3" s="83"/>
      <c r="BK3" s="30"/>
      <c r="BL3" s="30"/>
      <c r="BM3" s="200"/>
      <c r="BN3" s="30"/>
      <c r="BO3" s="23"/>
      <c r="BP3" s="23"/>
      <c r="BQ3" s="97"/>
      <c r="BR3" s="192">
        <f>SUBTOTAL(9,BR8:BR192)</f>
        <v>80070</v>
      </c>
      <c r="BS3" s="200" t="s">
        <v>336</v>
      </c>
      <c r="BT3" s="200"/>
      <c r="BU3" s="200"/>
      <c r="BV3" s="192">
        <f>SUBTOTAL(9,BV8:BV1208)</f>
        <v>1649642554.8236771</v>
      </c>
      <c r="BW3" s="23"/>
      <c r="BX3" s="23"/>
      <c r="BY3" s="23"/>
      <c r="BZ3" s="23"/>
      <c r="CA3" s="23"/>
      <c r="CB3" s="23"/>
      <c r="CC3" s="23"/>
      <c r="CD3" s="23"/>
      <c r="CE3" s="31"/>
      <c r="CF3" s="31"/>
      <c r="CG3" s="31"/>
      <c r="CH3" s="31"/>
      <c r="CI3" s="31"/>
      <c r="CJ3" s="31"/>
      <c r="CK3" s="31"/>
      <c r="CL3" s="32"/>
      <c r="CM3" s="23"/>
      <c r="CN3" s="23"/>
      <c r="CO3" s="2" t="s">
        <v>25</v>
      </c>
      <c r="CP3" s="2" t="s">
        <v>76</v>
      </c>
      <c r="CQ3" s="23"/>
      <c r="CR3" s="23"/>
      <c r="CS3" s="23"/>
      <c r="CT3" s="23"/>
      <c r="CU3" s="23"/>
      <c r="CV3" s="23"/>
      <c r="CW3" s="23"/>
      <c r="CX3" s="23"/>
      <c r="CY3" s="23"/>
      <c r="CZ3" s="23"/>
      <c r="DA3" s="23"/>
      <c r="DB3" s="4"/>
      <c r="DC3" s="4"/>
      <c r="DD3" s="12"/>
      <c r="DE3" s="33"/>
      <c r="DF3" s="33"/>
      <c r="DG3" s="75"/>
      <c r="DH3" s="2455"/>
      <c r="DI3" s="2455"/>
      <c r="DJ3" s="2455"/>
      <c r="DK3" s="2455"/>
      <c r="DL3" s="2455"/>
      <c r="DM3" s="2455"/>
      <c r="DN3" s="2455"/>
      <c r="DO3" s="2455"/>
    </row>
    <row r="4" spans="1:119" s="41" customFormat="1" ht="51.75" customHeight="1">
      <c r="A4" s="34"/>
      <c r="B4" s="2443" t="s">
        <v>75</v>
      </c>
      <c r="C4" s="2444"/>
      <c r="D4" s="2445"/>
      <c r="E4" s="2445"/>
      <c r="F4" s="2445"/>
      <c r="G4" s="2445"/>
      <c r="H4" s="2445"/>
      <c r="I4" s="2445"/>
      <c r="J4" s="2446"/>
      <c r="K4" s="2445"/>
      <c r="L4" s="2453" t="s">
        <v>10</v>
      </c>
      <c r="M4" s="2453" t="s">
        <v>11</v>
      </c>
      <c r="N4" s="2453" t="s">
        <v>12</v>
      </c>
      <c r="O4" s="2453" t="s">
        <v>13</v>
      </c>
      <c r="P4" s="2453" t="s">
        <v>14</v>
      </c>
      <c r="Q4" s="2453" t="s">
        <v>15</v>
      </c>
      <c r="R4" s="2453" t="s">
        <v>16</v>
      </c>
      <c r="S4" s="2469"/>
      <c r="T4" s="2467" t="s">
        <v>115</v>
      </c>
      <c r="U4" s="2468"/>
      <c r="V4" s="2467" t="s">
        <v>129</v>
      </c>
      <c r="W4" s="2468"/>
      <c r="X4" s="2467" t="s">
        <v>191</v>
      </c>
      <c r="Y4" s="2468"/>
      <c r="Z4" s="2430" t="s">
        <v>242</v>
      </c>
      <c r="AA4" s="2431"/>
      <c r="AB4" s="2430" t="s">
        <v>338</v>
      </c>
      <c r="AC4" s="2431"/>
      <c r="AD4" s="2430" t="s">
        <v>635</v>
      </c>
      <c r="AE4" s="2431"/>
      <c r="AF4" s="2430" t="s">
        <v>897</v>
      </c>
      <c r="AG4" s="2431"/>
      <c r="AH4" s="2430" t="s">
        <v>1072</v>
      </c>
      <c r="AI4" s="2431"/>
      <c r="AJ4" s="2430" t="s">
        <v>1203</v>
      </c>
      <c r="AK4" s="2431"/>
      <c r="AL4" s="2441" t="s">
        <v>1456</v>
      </c>
      <c r="AM4" s="2442"/>
      <c r="AN4" s="2441" t="s">
        <v>1510</v>
      </c>
      <c r="AO4" s="2442"/>
      <c r="AP4" s="2441" t="s">
        <v>1578</v>
      </c>
      <c r="AQ4" s="2442"/>
      <c r="AR4" s="2441" t="s">
        <v>1814</v>
      </c>
      <c r="AS4" s="2442"/>
      <c r="AT4" s="2441" t="s">
        <v>1936</v>
      </c>
      <c r="AU4" s="2442"/>
      <c r="AV4" s="2441" t="s">
        <v>2014</v>
      </c>
      <c r="AW4" s="2442"/>
      <c r="AX4" s="2441" t="s">
        <v>2469</v>
      </c>
      <c r="AY4" s="2442"/>
      <c r="AZ4" s="2438" t="s">
        <v>17</v>
      </c>
      <c r="BA4" s="2439"/>
      <c r="BB4" s="2440" t="s">
        <v>22</v>
      </c>
      <c r="BC4" s="2435" t="s">
        <v>18</v>
      </c>
      <c r="BD4" s="2436"/>
      <c r="BE4" s="2436"/>
      <c r="BF4" s="2436"/>
      <c r="BG4" s="2437"/>
      <c r="BH4" s="2433" t="s">
        <v>19</v>
      </c>
      <c r="BI4" s="2434"/>
      <c r="BJ4" s="2432" t="s">
        <v>73</v>
      </c>
      <c r="BK4" s="2440" t="s">
        <v>74</v>
      </c>
      <c r="BL4" s="2440"/>
      <c r="BM4" s="2457"/>
      <c r="BN4" s="2440"/>
      <c r="BO4" s="2440"/>
      <c r="BP4" s="2440"/>
      <c r="BQ4" s="2440"/>
      <c r="BR4" s="2440"/>
      <c r="BS4" s="2457"/>
      <c r="BT4" s="2457"/>
      <c r="BU4" s="2457"/>
      <c r="BV4" s="2458"/>
      <c r="BW4" s="2440"/>
      <c r="BX4" s="2462" t="s">
        <v>69</v>
      </c>
      <c r="BY4" s="2462"/>
      <c r="BZ4" s="2461" t="s">
        <v>20</v>
      </c>
      <c r="CA4" s="2461"/>
      <c r="CB4" s="2461"/>
      <c r="CC4" s="2461"/>
      <c r="CD4" s="2459" t="s">
        <v>21</v>
      </c>
      <c r="CE4" s="2460"/>
      <c r="CF4" s="2460"/>
      <c r="CG4" s="2460"/>
      <c r="CH4" s="2460"/>
      <c r="CI4" s="2460"/>
      <c r="CJ4" s="2460"/>
      <c r="CK4" s="2460"/>
      <c r="CL4" s="2460"/>
      <c r="CM4" s="2460"/>
      <c r="CN4" s="2460"/>
      <c r="CO4" s="2460"/>
      <c r="CP4" s="2460"/>
      <c r="CQ4" s="2460"/>
      <c r="CR4" s="2460"/>
      <c r="CS4" s="2460"/>
      <c r="CT4" s="2460"/>
      <c r="CU4" s="2460"/>
      <c r="CV4" s="2462" t="s">
        <v>70</v>
      </c>
      <c r="CW4" s="2462"/>
      <c r="CX4" s="2440" t="s">
        <v>64</v>
      </c>
      <c r="CY4" s="2440"/>
      <c r="CZ4" s="2440"/>
      <c r="DA4" s="2440"/>
      <c r="DB4" s="2462" t="s">
        <v>72</v>
      </c>
      <c r="DC4" s="2463"/>
      <c r="DD4" s="2456" t="s">
        <v>71</v>
      </c>
      <c r="DE4" s="2456"/>
      <c r="DF4" s="2456"/>
      <c r="DG4" s="76" t="s">
        <v>22</v>
      </c>
      <c r="DH4" s="2455"/>
      <c r="DI4" s="2455"/>
      <c r="DJ4" s="2455"/>
      <c r="DK4" s="2455"/>
      <c r="DL4" s="2455"/>
      <c r="DM4" s="2455"/>
      <c r="DN4" s="2455"/>
      <c r="DO4" s="2455"/>
    </row>
    <row r="5" spans="1:119" s="41" customFormat="1" ht="56" customHeight="1">
      <c r="A5" s="34"/>
      <c r="B5" s="2447"/>
      <c r="C5" s="2448"/>
      <c r="D5" s="2449"/>
      <c r="E5" s="2449"/>
      <c r="F5" s="2449"/>
      <c r="G5" s="2449"/>
      <c r="H5" s="2449"/>
      <c r="I5" s="2449"/>
      <c r="J5" s="2450"/>
      <c r="K5" s="2449"/>
      <c r="L5" s="2453"/>
      <c r="M5" s="2453"/>
      <c r="N5" s="2453"/>
      <c r="O5" s="2453"/>
      <c r="P5" s="2453"/>
      <c r="Q5" s="2453"/>
      <c r="R5" s="36" t="s">
        <v>78</v>
      </c>
      <c r="S5" s="36" t="s">
        <v>77</v>
      </c>
      <c r="T5" s="93" t="s">
        <v>78</v>
      </c>
      <c r="U5" s="92" t="s">
        <v>77</v>
      </c>
      <c r="V5" s="93" t="s">
        <v>78</v>
      </c>
      <c r="W5" s="92" t="s">
        <v>77</v>
      </c>
      <c r="X5" s="93" t="s">
        <v>78</v>
      </c>
      <c r="Y5" s="92" t="s">
        <v>77</v>
      </c>
      <c r="Z5" s="195" t="s">
        <v>78</v>
      </c>
      <c r="AA5" s="194" t="s">
        <v>77</v>
      </c>
      <c r="AB5" s="195" t="s">
        <v>78</v>
      </c>
      <c r="AC5" s="194" t="s">
        <v>77</v>
      </c>
      <c r="AD5" s="195" t="s">
        <v>78</v>
      </c>
      <c r="AE5" s="194" t="s">
        <v>77</v>
      </c>
      <c r="AF5" s="195" t="s">
        <v>78</v>
      </c>
      <c r="AG5" s="194" t="s">
        <v>77</v>
      </c>
      <c r="AH5" s="195" t="s">
        <v>78</v>
      </c>
      <c r="AI5" s="194" t="s">
        <v>77</v>
      </c>
      <c r="AJ5" s="195" t="s">
        <v>78</v>
      </c>
      <c r="AK5" s="194" t="s">
        <v>77</v>
      </c>
      <c r="AL5" s="837" t="s">
        <v>78</v>
      </c>
      <c r="AM5" s="836" t="s">
        <v>77</v>
      </c>
      <c r="AN5" s="837" t="s">
        <v>78</v>
      </c>
      <c r="AO5" s="836" t="s">
        <v>77</v>
      </c>
      <c r="AP5" s="837" t="s">
        <v>78</v>
      </c>
      <c r="AQ5" s="836" t="s">
        <v>77</v>
      </c>
      <c r="AR5" s="837" t="s">
        <v>78</v>
      </c>
      <c r="AS5" s="836" t="s">
        <v>77</v>
      </c>
      <c r="AT5" s="837" t="s">
        <v>78</v>
      </c>
      <c r="AU5" s="836" t="s">
        <v>77</v>
      </c>
      <c r="AV5" s="837" t="s">
        <v>78</v>
      </c>
      <c r="AW5" s="836" t="s">
        <v>77</v>
      </c>
      <c r="AX5" s="837" t="s">
        <v>78</v>
      </c>
      <c r="AY5" s="836" t="s">
        <v>77</v>
      </c>
      <c r="AZ5" s="36" t="s">
        <v>78</v>
      </c>
      <c r="BA5" s="36" t="s">
        <v>77</v>
      </c>
      <c r="BB5" s="2440"/>
      <c r="BC5" s="42" t="s">
        <v>68</v>
      </c>
      <c r="BD5" s="42" t="s">
        <v>78</v>
      </c>
      <c r="BE5" s="42" t="s">
        <v>77</v>
      </c>
      <c r="BF5" s="42" t="s">
        <v>87</v>
      </c>
      <c r="BG5" s="42" t="s">
        <v>22</v>
      </c>
      <c r="BH5" s="37" t="s">
        <v>78</v>
      </c>
      <c r="BI5" s="37" t="s">
        <v>77</v>
      </c>
      <c r="BJ5" s="2432"/>
      <c r="BK5" s="38" t="s">
        <v>24</v>
      </c>
      <c r="BL5" s="38" t="s">
        <v>26</v>
      </c>
      <c r="BM5" s="201" t="s">
        <v>12</v>
      </c>
      <c r="BN5" s="38" t="s">
        <v>13</v>
      </c>
      <c r="BO5" s="38" t="s">
        <v>79</v>
      </c>
      <c r="BP5" s="38" t="s">
        <v>27</v>
      </c>
      <c r="BQ5" s="2" t="s">
        <v>80</v>
      </c>
      <c r="BR5" s="2" t="s">
        <v>81</v>
      </c>
      <c r="BS5" s="218" t="s">
        <v>82</v>
      </c>
      <c r="BT5" s="216" t="s">
        <v>954</v>
      </c>
      <c r="BU5" s="218" t="s">
        <v>955</v>
      </c>
      <c r="BV5" s="216" t="s">
        <v>956</v>
      </c>
      <c r="BW5" s="198" t="s">
        <v>32</v>
      </c>
      <c r="BX5" s="37" t="s">
        <v>78</v>
      </c>
      <c r="BY5" s="37" t="s">
        <v>77</v>
      </c>
      <c r="BZ5" s="39" t="s">
        <v>68</v>
      </c>
      <c r="CA5" s="39" t="s">
        <v>29</v>
      </c>
      <c r="CB5" s="44" t="s">
        <v>30</v>
      </c>
      <c r="CC5" s="39" t="s">
        <v>31</v>
      </c>
      <c r="CD5" s="262" t="s">
        <v>24</v>
      </c>
      <c r="CE5" s="38" t="s">
        <v>26</v>
      </c>
      <c r="CF5" s="38" t="s">
        <v>12</v>
      </c>
      <c r="CG5" s="38" t="s">
        <v>13</v>
      </c>
      <c r="CH5" s="40" t="s">
        <v>23</v>
      </c>
      <c r="CI5" s="38" t="s">
        <v>27</v>
      </c>
      <c r="CJ5" s="2" t="s">
        <v>25</v>
      </c>
      <c r="CK5" s="2" t="s">
        <v>76</v>
      </c>
      <c r="CL5" s="43" t="s">
        <v>28</v>
      </c>
      <c r="CM5" s="38" t="s">
        <v>33</v>
      </c>
      <c r="CN5" s="38" t="s">
        <v>34</v>
      </c>
      <c r="CO5" s="242" t="s">
        <v>35</v>
      </c>
      <c r="CP5" s="242" t="s">
        <v>36</v>
      </c>
      <c r="CQ5" s="38" t="s">
        <v>37</v>
      </c>
      <c r="CR5" s="38" t="s">
        <v>38</v>
      </c>
      <c r="CS5" s="38" t="s">
        <v>39</v>
      </c>
      <c r="CT5" s="38" t="s">
        <v>40</v>
      </c>
      <c r="CU5" s="38" t="s">
        <v>32</v>
      </c>
      <c r="CV5" s="37" t="s">
        <v>78</v>
      </c>
      <c r="CW5" s="37" t="s">
        <v>77</v>
      </c>
      <c r="CX5" s="38" t="s">
        <v>68</v>
      </c>
      <c r="CY5" s="38" t="s">
        <v>29</v>
      </c>
      <c r="CZ5" s="38" t="s">
        <v>30</v>
      </c>
      <c r="DA5" s="38" t="s">
        <v>31</v>
      </c>
      <c r="DB5" s="37" t="s">
        <v>78</v>
      </c>
      <c r="DC5" s="37" t="s">
        <v>77</v>
      </c>
      <c r="DD5" s="42" t="s">
        <v>78</v>
      </c>
      <c r="DE5" s="42" t="s">
        <v>77</v>
      </c>
      <c r="DF5" s="35" t="s">
        <v>75</v>
      </c>
      <c r="DG5" s="77"/>
      <c r="DH5" s="78" t="s">
        <v>63</v>
      </c>
      <c r="DI5" s="2454" t="s">
        <v>90</v>
      </c>
      <c r="DJ5" s="2454"/>
      <c r="DK5" s="78" t="s">
        <v>91</v>
      </c>
      <c r="DL5" s="79" t="s">
        <v>92</v>
      </c>
      <c r="DM5" s="79" t="s">
        <v>93</v>
      </c>
      <c r="DN5" s="79" t="s">
        <v>94</v>
      </c>
      <c r="DO5" s="80" t="s">
        <v>95</v>
      </c>
    </row>
    <row r="6" spans="1:119" s="41" customFormat="1" ht="69" customHeight="1">
      <c r="A6" s="34"/>
      <c r="B6" s="34"/>
      <c r="C6" s="98" t="s">
        <v>83</v>
      </c>
      <c r="D6" s="1751" t="s">
        <v>2348</v>
      </c>
      <c r="E6" s="1751" t="s">
        <v>2436</v>
      </c>
      <c r="F6" s="1751" t="s">
        <v>2353</v>
      </c>
      <c r="G6" s="1751" t="s">
        <v>2434</v>
      </c>
      <c r="H6" s="1751" t="s">
        <v>2340</v>
      </c>
      <c r="I6" s="1751" t="s">
        <v>2213</v>
      </c>
      <c r="J6" s="353" t="s">
        <v>733</v>
      </c>
      <c r="K6" s="1751" t="s">
        <v>415</v>
      </c>
      <c r="L6" s="45">
        <v>1</v>
      </c>
      <c r="M6" s="45">
        <f t="shared" ref="M6" si="0">L6+1</f>
        <v>2</v>
      </c>
      <c r="N6" s="45">
        <f t="shared" ref="N6" si="1">M6+1</f>
        <v>3</v>
      </c>
      <c r="O6" s="45">
        <f t="shared" ref="O6" si="2">N6+1</f>
        <v>4</v>
      </c>
      <c r="P6" s="45">
        <f t="shared" ref="P6" si="3">O6+1</f>
        <v>5</v>
      </c>
      <c r="Q6" s="45">
        <f t="shared" ref="Q6" si="4">P6+1</f>
        <v>6</v>
      </c>
      <c r="R6" s="45">
        <f t="shared" ref="R6" si="5">Q6+1</f>
        <v>7</v>
      </c>
      <c r="S6" s="45">
        <f t="shared" ref="S6" si="6">R6+1</f>
        <v>8</v>
      </c>
      <c r="T6" s="45">
        <f t="shared" ref="T6" si="7">S6+1</f>
        <v>9</v>
      </c>
      <c r="U6" s="45">
        <f t="shared" ref="U6" si="8">T6+1</f>
        <v>10</v>
      </c>
      <c r="V6" s="45">
        <f t="shared" ref="V6" si="9">U6+1</f>
        <v>11</v>
      </c>
      <c r="W6" s="45">
        <f t="shared" ref="W6" si="10">V6+1</f>
        <v>12</v>
      </c>
      <c r="X6" s="45">
        <f t="shared" ref="X6" si="11">W6+1</f>
        <v>13</v>
      </c>
      <c r="Y6" s="45">
        <f t="shared" ref="Y6" si="12">X6+1</f>
        <v>14</v>
      </c>
      <c r="Z6" s="45">
        <f t="shared" ref="Z6" si="13">Y6+1</f>
        <v>15</v>
      </c>
      <c r="AA6" s="45">
        <f t="shared" ref="AA6" si="14">Z6+1</f>
        <v>16</v>
      </c>
      <c r="AB6" s="45">
        <f t="shared" ref="AB6" si="15">AA6+1</f>
        <v>17</v>
      </c>
      <c r="AC6" s="45">
        <f t="shared" ref="AC6" si="16">AB6+1</f>
        <v>18</v>
      </c>
      <c r="AD6" s="45">
        <f t="shared" ref="AD6" si="17">AC6+1</f>
        <v>19</v>
      </c>
      <c r="AE6" s="45">
        <f t="shared" ref="AE6" si="18">AD6+1</f>
        <v>20</v>
      </c>
      <c r="AF6" s="45">
        <f t="shared" ref="AF6" si="19">AE6+1</f>
        <v>21</v>
      </c>
      <c r="AG6" s="45">
        <f t="shared" ref="AG6" si="20">AF6+1</f>
        <v>22</v>
      </c>
      <c r="AH6" s="45">
        <f t="shared" ref="AH6" si="21">AG6+1</f>
        <v>23</v>
      </c>
      <c r="AI6" s="45">
        <f t="shared" ref="AI6" si="22">AH6+1</f>
        <v>24</v>
      </c>
      <c r="AJ6" s="45">
        <f t="shared" ref="AJ6" si="23">AI6+1</f>
        <v>25</v>
      </c>
      <c r="AK6" s="45">
        <f t="shared" ref="AK6" si="24">AJ6+1</f>
        <v>26</v>
      </c>
      <c r="AL6" s="45">
        <f t="shared" ref="AL6" si="25">AK6+1</f>
        <v>27</v>
      </c>
      <c r="AM6" s="45">
        <f t="shared" ref="AM6" si="26">AL6+1</f>
        <v>28</v>
      </c>
      <c r="AN6" s="45">
        <f t="shared" ref="AN6" si="27">AM6+1</f>
        <v>29</v>
      </c>
      <c r="AO6" s="45">
        <f t="shared" ref="AO6" si="28">AN6+1</f>
        <v>30</v>
      </c>
      <c r="AP6" s="45">
        <f t="shared" ref="AP6" si="29">AO6+1</f>
        <v>31</v>
      </c>
      <c r="AQ6" s="45">
        <f t="shared" ref="AQ6" si="30">AP6+1</f>
        <v>32</v>
      </c>
      <c r="AR6" s="45">
        <f t="shared" ref="AR6" si="31">AQ6+1</f>
        <v>33</v>
      </c>
      <c r="AS6" s="45">
        <f t="shared" ref="AS6" si="32">AR6+1</f>
        <v>34</v>
      </c>
      <c r="AT6" s="45">
        <f t="shared" ref="AT6" si="33">AS6+1</f>
        <v>35</v>
      </c>
      <c r="AU6" s="45">
        <f t="shared" ref="AU6" si="34">AT6+1</f>
        <v>36</v>
      </c>
      <c r="AV6" s="45">
        <f t="shared" ref="AV6" si="35">AU6+1</f>
        <v>37</v>
      </c>
      <c r="AW6" s="45">
        <f t="shared" ref="AW6" si="36">AV6+1</f>
        <v>38</v>
      </c>
      <c r="AX6" s="45">
        <f t="shared" ref="AX6" si="37">AW6+1</f>
        <v>39</v>
      </c>
      <c r="AY6" s="45">
        <f t="shared" ref="AY6" si="38">AX6+1</f>
        <v>40</v>
      </c>
      <c r="AZ6" s="45">
        <f t="shared" ref="AZ6" si="39">AY6+1</f>
        <v>41</v>
      </c>
      <c r="BA6" s="45">
        <f t="shared" ref="BA6" si="40">AZ6+1</f>
        <v>42</v>
      </c>
      <c r="BB6" s="45">
        <f t="shared" ref="BB6" si="41">BA6+1</f>
        <v>43</v>
      </c>
      <c r="BC6" s="45">
        <f t="shared" ref="BC6" si="42">BB6+1</f>
        <v>44</v>
      </c>
      <c r="BD6" s="45">
        <f t="shared" ref="BD6" si="43">BC6+1</f>
        <v>45</v>
      </c>
      <c r="BE6" s="45">
        <f t="shared" ref="BE6" si="44">BD6+1</f>
        <v>46</v>
      </c>
      <c r="BF6" s="45">
        <f t="shared" ref="BF6" si="45">BE6+1</f>
        <v>47</v>
      </c>
      <c r="BG6" s="45">
        <f t="shared" ref="BG6" si="46">BF6+1</f>
        <v>48</v>
      </c>
      <c r="BH6" s="45">
        <f t="shared" ref="BH6" si="47">BG6+1</f>
        <v>49</v>
      </c>
      <c r="BI6" s="45">
        <f t="shared" ref="BI6" si="48">BH6+1</f>
        <v>50</v>
      </c>
      <c r="BJ6" s="45">
        <f t="shared" ref="BJ6" si="49">BI6+1</f>
        <v>51</v>
      </c>
      <c r="BK6" s="45">
        <f t="shared" ref="BK6" si="50">BJ6+1</f>
        <v>52</v>
      </c>
      <c r="BL6" s="45">
        <f t="shared" ref="BL6" si="51">BK6+1</f>
        <v>53</v>
      </c>
      <c r="BM6" s="45">
        <f t="shared" ref="BM6" si="52">BL6+1</f>
        <v>54</v>
      </c>
      <c r="BN6" s="45">
        <f t="shared" ref="BN6" si="53">BM6+1</f>
        <v>55</v>
      </c>
      <c r="BO6" s="45">
        <f t="shared" ref="BO6" si="54">BN6+1</f>
        <v>56</v>
      </c>
      <c r="BP6" s="45">
        <f t="shared" ref="BP6" si="55">BO6+1</f>
        <v>57</v>
      </c>
      <c r="BQ6" s="45">
        <f t="shared" ref="BQ6" si="56">BP6+1</f>
        <v>58</v>
      </c>
      <c r="BR6" s="45">
        <f t="shared" ref="BR6" si="57">BQ6+1</f>
        <v>59</v>
      </c>
      <c r="BS6" s="45">
        <f t="shared" ref="BS6" si="58">BR6+1</f>
        <v>60</v>
      </c>
      <c r="BT6" s="45">
        <f t="shared" ref="BT6" si="59">BS6+1</f>
        <v>61</v>
      </c>
      <c r="BU6" s="45">
        <f t="shared" ref="BU6" si="60">BT6+1</f>
        <v>62</v>
      </c>
      <c r="BV6" s="45">
        <f t="shared" ref="BV6" si="61">BU6+1</f>
        <v>63</v>
      </c>
      <c r="BW6" s="45">
        <f t="shared" ref="BW6" si="62">BV6+1</f>
        <v>64</v>
      </c>
      <c r="BX6" s="45">
        <f t="shared" ref="BX6" si="63">BW6+1</f>
        <v>65</v>
      </c>
      <c r="BY6" s="45">
        <f t="shared" ref="BY6" si="64">BX6+1</f>
        <v>66</v>
      </c>
      <c r="BZ6" s="45">
        <f t="shared" ref="BZ6" si="65">BY6+1</f>
        <v>67</v>
      </c>
      <c r="CA6" s="45">
        <f t="shared" ref="CA6" si="66">BZ6+1</f>
        <v>68</v>
      </c>
      <c r="CB6" s="45">
        <f t="shared" ref="CB6" si="67">CA6+1</f>
        <v>69</v>
      </c>
      <c r="CC6" s="45">
        <f t="shared" ref="CC6" si="68">CB6+1</f>
        <v>70</v>
      </c>
      <c r="CD6" s="45">
        <f t="shared" ref="CD6" si="69">CC6+1</f>
        <v>71</v>
      </c>
      <c r="CE6" s="45">
        <f t="shared" ref="CE6" si="70">CD6+1</f>
        <v>72</v>
      </c>
      <c r="CF6" s="45">
        <f t="shared" ref="CF6" si="71">CE6+1</f>
        <v>73</v>
      </c>
      <c r="CG6" s="45">
        <f t="shared" ref="CG6" si="72">CF6+1</f>
        <v>74</v>
      </c>
      <c r="CH6" s="45">
        <f t="shared" ref="CH6" si="73">CG6+1</f>
        <v>75</v>
      </c>
      <c r="CI6" s="45">
        <f t="shared" ref="CI6" si="74">CH6+1</f>
        <v>76</v>
      </c>
      <c r="CJ6" s="45">
        <f t="shared" ref="CJ6" si="75">CI6+1</f>
        <v>77</v>
      </c>
      <c r="CK6" s="45">
        <f t="shared" ref="CK6" si="76">CJ6+1</f>
        <v>78</v>
      </c>
      <c r="CL6" s="45">
        <f t="shared" ref="CL6" si="77">CK6+1</f>
        <v>79</v>
      </c>
      <c r="CM6" s="45">
        <f t="shared" ref="CM6" si="78">CL6+1</f>
        <v>80</v>
      </c>
      <c r="CN6" s="45">
        <f t="shared" ref="CN6" si="79">CM6+1</f>
        <v>81</v>
      </c>
      <c r="CO6" s="45">
        <f t="shared" ref="CO6" si="80">CN6+1</f>
        <v>82</v>
      </c>
      <c r="CP6" s="45">
        <f t="shared" ref="CP6" si="81">CO6+1</f>
        <v>83</v>
      </c>
      <c r="CQ6" s="45">
        <f t="shared" ref="CQ6" si="82">CP6+1</f>
        <v>84</v>
      </c>
      <c r="CR6" s="45">
        <f t="shared" ref="CR6" si="83">CQ6+1</f>
        <v>85</v>
      </c>
      <c r="CS6" s="45">
        <f t="shared" ref="CS6" si="84">CR6+1</f>
        <v>86</v>
      </c>
      <c r="CT6" s="45">
        <f t="shared" ref="CT6" si="85">CS6+1</f>
        <v>87</v>
      </c>
      <c r="CU6" s="45">
        <f t="shared" ref="CU6" si="86">CT6+1</f>
        <v>88</v>
      </c>
      <c r="CV6" s="45">
        <f t="shared" ref="CV6" si="87">CU6+1</f>
        <v>89</v>
      </c>
      <c r="CW6" s="45">
        <f t="shared" ref="CW6" si="88">CV6+1</f>
        <v>90</v>
      </c>
      <c r="CX6" s="45">
        <f t="shared" ref="CX6" si="89">CW6+1</f>
        <v>91</v>
      </c>
      <c r="CY6" s="45">
        <f t="shared" ref="CY6" si="90">CX6+1</f>
        <v>92</v>
      </c>
      <c r="CZ6" s="45">
        <f t="shared" ref="CZ6" si="91">CY6+1</f>
        <v>93</v>
      </c>
      <c r="DA6" s="45">
        <f t="shared" ref="DA6" si="92">CZ6+1</f>
        <v>94</v>
      </c>
      <c r="DB6" s="45">
        <f t="shared" ref="DB6" si="93">DA6+1</f>
        <v>95</v>
      </c>
      <c r="DC6" s="45">
        <f t="shared" ref="DC6" si="94">DB6+1</f>
        <v>96</v>
      </c>
      <c r="DD6" s="45">
        <f t="shared" ref="DD6" si="95">DC6+1</f>
        <v>97</v>
      </c>
      <c r="DE6" s="45">
        <f t="shared" ref="DE6" si="96">DD6+1</f>
        <v>98</v>
      </c>
      <c r="DF6" s="45">
        <f t="shared" ref="DF6" si="97">DE6+1</f>
        <v>99</v>
      </c>
      <c r="DG6" s="45">
        <f t="shared" ref="DG6" si="98">DF6+1</f>
        <v>100</v>
      </c>
      <c r="DH6" s="66"/>
      <c r="DI6" s="67"/>
      <c r="DJ6" s="66"/>
      <c r="DK6" s="66"/>
      <c r="DL6" s="68"/>
      <c r="DM6" s="68"/>
      <c r="DN6" s="68"/>
      <c r="DO6" s="69"/>
    </row>
    <row r="7" spans="1:119" s="154" customFormat="1" ht="30" hidden="1" customHeight="1">
      <c r="A7" s="138"/>
      <c r="B7" s="139" t="s">
        <v>734</v>
      </c>
      <c r="C7" s="139"/>
      <c r="D7" s="139"/>
      <c r="E7" s="139"/>
      <c r="F7" s="139"/>
      <c r="G7" s="139"/>
      <c r="H7" s="139"/>
      <c r="I7" s="139"/>
      <c r="J7" s="146">
        <f>SUM(J8:J215)</f>
        <v>0</v>
      </c>
      <c r="K7" s="139"/>
      <c r="L7" s="1826" t="s">
        <v>131</v>
      </c>
      <c r="M7" s="2451" t="s">
        <v>132</v>
      </c>
      <c r="N7" s="2452"/>
      <c r="O7" s="140"/>
      <c r="P7" s="141"/>
      <c r="Q7" s="141"/>
      <c r="R7" s="142"/>
      <c r="S7" s="143"/>
      <c r="T7" s="144"/>
      <c r="U7" s="145"/>
      <c r="V7" s="145"/>
      <c r="W7" s="145"/>
      <c r="X7" s="145"/>
      <c r="Y7" s="145"/>
      <c r="Z7" s="145"/>
      <c r="AA7" s="145"/>
      <c r="AB7" s="145"/>
      <c r="AC7" s="145"/>
      <c r="AD7" s="145"/>
      <c r="AE7" s="145"/>
      <c r="AF7" s="145"/>
      <c r="AG7" s="145"/>
      <c r="AH7" s="145"/>
      <c r="AI7" s="145"/>
      <c r="AJ7" s="145"/>
      <c r="AK7" s="145"/>
      <c r="AL7" s="145"/>
      <c r="AM7" s="145"/>
      <c r="AN7" s="145"/>
      <c r="AO7" s="145"/>
      <c r="AP7" s="145"/>
      <c r="AQ7" s="145"/>
      <c r="AR7" s="145"/>
      <c r="AS7" s="145"/>
      <c r="AT7" s="145"/>
      <c r="AU7" s="145"/>
      <c r="AV7" s="145"/>
      <c r="AW7" s="145"/>
      <c r="AX7" s="145"/>
      <c r="AY7" s="145"/>
      <c r="AZ7" s="146">
        <f t="shared" ref="AZ7:CE7" si="99">SUM(AZ8:AZ278)</f>
        <v>54855.44667693309</v>
      </c>
      <c r="BA7" s="146">
        <f t="shared" si="99"/>
        <v>2925353.3922833451</v>
      </c>
      <c r="BB7" s="146">
        <f t="shared" si="99"/>
        <v>0</v>
      </c>
      <c r="BC7" s="146">
        <f t="shared" si="99"/>
        <v>0</v>
      </c>
      <c r="BD7" s="146">
        <f t="shared" si="99"/>
        <v>146</v>
      </c>
      <c r="BE7" s="146">
        <f t="shared" si="99"/>
        <v>584.976</v>
      </c>
      <c r="BF7" s="146">
        <f t="shared" si="99"/>
        <v>0</v>
      </c>
      <c r="BG7" s="146">
        <f t="shared" si="99"/>
        <v>0</v>
      </c>
      <c r="BH7" s="146">
        <f t="shared" si="99"/>
        <v>54709.44667693309</v>
      </c>
      <c r="BI7" s="146">
        <f t="shared" si="99"/>
        <v>2924768.4162833453</v>
      </c>
      <c r="BJ7" s="146">
        <f t="shared" si="99"/>
        <v>3721148</v>
      </c>
      <c r="BK7" s="146">
        <f t="shared" si="99"/>
        <v>0</v>
      </c>
      <c r="BL7" s="146">
        <f t="shared" si="99"/>
        <v>0</v>
      </c>
      <c r="BM7" s="146">
        <f t="shared" si="99"/>
        <v>0</v>
      </c>
      <c r="BN7" s="146">
        <f t="shared" si="99"/>
        <v>0</v>
      </c>
      <c r="BO7" s="146">
        <f t="shared" si="99"/>
        <v>2143056.4039999992</v>
      </c>
      <c r="BP7" s="146">
        <f t="shared" si="99"/>
        <v>8824424</v>
      </c>
      <c r="BQ7" s="146">
        <f t="shared" si="99"/>
        <v>43724.898079999992</v>
      </c>
      <c r="BR7" s="146">
        <f t="shared" si="99"/>
        <v>2111139.6039999994</v>
      </c>
      <c r="BS7" s="146">
        <f t="shared" si="99"/>
        <v>6095779.3936363608</v>
      </c>
      <c r="BT7" s="146">
        <f t="shared" si="99"/>
        <v>34519532580.207497</v>
      </c>
      <c r="BU7" s="146">
        <f t="shared" si="99"/>
        <v>20.080000000000016</v>
      </c>
      <c r="BV7" s="146">
        <f t="shared" si="99"/>
        <v>31383025436.552261</v>
      </c>
      <c r="BW7" s="146">
        <f t="shared" si="99"/>
        <v>9194513</v>
      </c>
      <c r="BX7" s="146">
        <f t="shared" si="99"/>
        <v>48463.998079999998</v>
      </c>
      <c r="BY7" s="146">
        <f t="shared" si="99"/>
        <v>2226053.4240000001</v>
      </c>
      <c r="BZ7" s="146">
        <f t="shared" si="99"/>
        <v>0</v>
      </c>
      <c r="CA7" s="146">
        <f t="shared" si="99"/>
        <v>0</v>
      </c>
      <c r="CB7" s="146">
        <f t="shared" si="99"/>
        <v>0</v>
      </c>
      <c r="CC7" s="146">
        <f t="shared" si="99"/>
        <v>0</v>
      </c>
      <c r="CD7" s="146">
        <f t="shared" si="99"/>
        <v>0</v>
      </c>
      <c r="CE7" s="146">
        <f t="shared" si="99"/>
        <v>0</v>
      </c>
      <c r="CF7" s="146">
        <f t="shared" ref="CF7:DG7" si="100">SUM(CF8:CF278)</f>
        <v>0</v>
      </c>
      <c r="CG7" s="146">
        <f t="shared" si="100"/>
        <v>0</v>
      </c>
      <c r="CH7" s="146">
        <f t="shared" si="100"/>
        <v>862298.85000000009</v>
      </c>
      <c r="CI7" s="146">
        <f t="shared" si="100"/>
        <v>2804346</v>
      </c>
      <c r="CJ7" s="146">
        <f t="shared" si="100"/>
        <v>11350.1</v>
      </c>
      <c r="CK7" s="146">
        <f t="shared" si="100"/>
        <v>855139.35000000009</v>
      </c>
      <c r="CL7" s="146">
        <f t="shared" si="100"/>
        <v>62.393176973950531</v>
      </c>
      <c r="CM7" s="146">
        <f t="shared" si="100"/>
        <v>617231.47143452463</v>
      </c>
      <c r="CN7" s="146">
        <f t="shared" si="100"/>
        <v>919237</v>
      </c>
      <c r="CO7" s="146">
        <f t="shared" si="100"/>
        <v>123</v>
      </c>
      <c r="CP7" s="146">
        <f t="shared" si="100"/>
        <v>122819.3</v>
      </c>
      <c r="CQ7" s="146">
        <f t="shared" si="100"/>
        <v>92132</v>
      </c>
      <c r="CR7" s="146">
        <f t="shared" si="100"/>
        <v>92132</v>
      </c>
      <c r="CS7" s="146">
        <f t="shared" si="100"/>
        <v>1105765</v>
      </c>
      <c r="CT7" s="146">
        <f t="shared" si="100"/>
        <v>1795981</v>
      </c>
      <c r="CU7" s="146">
        <f t="shared" si="100"/>
        <v>2761833</v>
      </c>
      <c r="CV7" s="146">
        <f t="shared" si="100"/>
        <v>11350.1</v>
      </c>
      <c r="CW7" s="146">
        <f t="shared" si="100"/>
        <v>855139.35</v>
      </c>
      <c r="CX7" s="146">
        <f t="shared" si="100"/>
        <v>0</v>
      </c>
      <c r="CY7" s="146">
        <f t="shared" si="100"/>
        <v>0</v>
      </c>
      <c r="CZ7" s="146">
        <f t="shared" si="100"/>
        <v>0</v>
      </c>
      <c r="DA7" s="146">
        <f t="shared" si="100"/>
        <v>0</v>
      </c>
      <c r="DB7" s="146">
        <f t="shared" si="100"/>
        <v>55074.99807999999</v>
      </c>
      <c r="DC7" s="146">
        <f t="shared" si="100"/>
        <v>2966278.9539999994</v>
      </c>
      <c r="DD7" s="146">
        <f t="shared" si="100"/>
        <v>-365.55140306690748</v>
      </c>
      <c r="DE7" s="146">
        <f t="shared" si="100"/>
        <v>-41510.537716653824</v>
      </c>
      <c r="DF7" s="146">
        <f t="shared" si="100"/>
        <v>0</v>
      </c>
      <c r="DG7" s="146">
        <f t="shared" si="100"/>
        <v>0</v>
      </c>
      <c r="DH7" s="147" t="s">
        <v>96</v>
      </c>
      <c r="DI7" s="148"/>
      <c r="DJ7" s="149"/>
      <c r="DK7" s="150"/>
      <c r="DL7" s="151"/>
      <c r="DM7" s="151"/>
      <c r="DN7" s="152"/>
      <c r="DO7" s="153"/>
    </row>
    <row r="8" spans="1:119" s="91" customFormat="1" ht="32" hidden="1" customHeight="1">
      <c r="A8" s="85" t="str">
        <f t="shared" ref="A8:A48" si="101">IF(L8=L7,"ok","Hiện")</f>
        <v>Hiện</v>
      </c>
      <c r="B8" s="86" t="str">
        <f>DF8</f>
        <v>Thừa</v>
      </c>
      <c r="C8" s="86">
        <f>DD8</f>
        <v>-35</v>
      </c>
      <c r="D8" s="86"/>
      <c r="E8" s="86"/>
      <c r="F8" s="86"/>
      <c r="G8" s="86"/>
      <c r="H8" s="86"/>
      <c r="I8" s="86"/>
      <c r="J8" s="86"/>
      <c r="K8" s="86"/>
      <c r="L8" s="781" t="s">
        <v>192</v>
      </c>
      <c r="M8" s="1285" t="s">
        <v>113</v>
      </c>
      <c r="N8" s="1286" t="s">
        <v>114</v>
      </c>
      <c r="O8" s="781" t="s">
        <v>41</v>
      </c>
      <c r="P8" s="781" t="s">
        <v>42</v>
      </c>
      <c r="Q8" s="389">
        <v>78.5</v>
      </c>
      <c r="R8" s="389">
        <v>21.57248407643312</v>
      </c>
      <c r="S8" s="389">
        <v>1693.44</v>
      </c>
      <c r="T8" s="62">
        <v>48</v>
      </c>
      <c r="U8" s="63">
        <v>3768</v>
      </c>
      <c r="V8" s="63"/>
      <c r="W8" s="63"/>
      <c r="X8" s="63">
        <f>VLOOKUP(L8,[167]PR!$A:$S,15,0)</f>
        <v>0</v>
      </c>
      <c r="Y8" s="63">
        <f>VLOOKUP(L8,[167]PR!$A:$S,16,0)</f>
        <v>0</v>
      </c>
      <c r="Z8" s="63">
        <v>42</v>
      </c>
      <c r="AA8" s="63">
        <v>3297</v>
      </c>
      <c r="AB8" s="63">
        <v>48</v>
      </c>
      <c r="AC8" s="63">
        <v>3768</v>
      </c>
      <c r="AD8" s="63">
        <v>0</v>
      </c>
      <c r="AE8" s="63">
        <v>0</v>
      </c>
      <c r="AF8" s="63">
        <v>0</v>
      </c>
      <c r="AG8" s="63">
        <v>0</v>
      </c>
      <c r="AH8" s="63">
        <v>110</v>
      </c>
      <c r="AI8" s="63">
        <v>8635</v>
      </c>
      <c r="AJ8" s="63">
        <v>91</v>
      </c>
      <c r="AK8" s="63">
        <v>7143.5</v>
      </c>
      <c r="AL8" s="838">
        <v>64</v>
      </c>
      <c r="AM8" s="63">
        <v>5024</v>
      </c>
      <c r="AN8" s="63">
        <v>0</v>
      </c>
      <c r="AO8" s="63">
        <v>0</v>
      </c>
      <c r="AP8" s="63">
        <v>0</v>
      </c>
      <c r="AQ8" s="63">
        <v>0</v>
      </c>
      <c r="AR8" s="63">
        <v>0</v>
      </c>
      <c r="AS8" s="63">
        <v>0</v>
      </c>
      <c r="AT8" s="63">
        <v>90</v>
      </c>
      <c r="AU8" s="63">
        <v>7065</v>
      </c>
      <c r="AV8" s="63">
        <v>0</v>
      </c>
      <c r="AW8" s="63">
        <v>0</v>
      </c>
      <c r="AX8" s="63">
        <v>0</v>
      </c>
      <c r="AY8" s="63">
        <v>0</v>
      </c>
      <c r="AZ8" s="88">
        <f>T8+V8+X8+Z8+AB8+AD8+AF8+AH8+AJ8+AL8+AN8+AP8+AR8+AT8+AV8+AX8</f>
        <v>493</v>
      </c>
      <c r="BA8" s="88">
        <f>U8+W8+Y8+AA8+AC8+AE8+AG8+AI8+AK8+AM8+AO8+AQ8+AS8+AU8+AW8+AY8</f>
        <v>38700.5</v>
      </c>
      <c r="BB8" s="487" t="s">
        <v>1477</v>
      </c>
      <c r="BC8" s="85"/>
      <c r="BD8" s="89"/>
      <c r="BE8" s="89"/>
      <c r="BF8" s="100"/>
      <c r="BG8" s="87"/>
      <c r="BH8" s="89">
        <f>IF(AZ8&gt;BD8,AZ8-BD8,"0")</f>
        <v>493</v>
      </c>
      <c r="BI8" s="89">
        <f>IF(BA8&gt;BE8,BA8-BE8,"0")</f>
        <v>38700.5</v>
      </c>
      <c r="BJ8" s="90">
        <v>45882</v>
      </c>
      <c r="BK8" s="1501" t="s">
        <v>194</v>
      </c>
      <c r="BL8" s="1287" t="s">
        <v>43</v>
      </c>
      <c r="BM8" s="1288" t="s">
        <v>116</v>
      </c>
      <c r="BN8" s="102" t="s">
        <v>41</v>
      </c>
      <c r="BO8" s="202">
        <v>3768</v>
      </c>
      <c r="BP8" s="1289">
        <v>45881</v>
      </c>
      <c r="BQ8" s="1290">
        <v>48</v>
      </c>
      <c r="BR8" s="202">
        <v>3768</v>
      </c>
      <c r="BS8" s="489">
        <v>13090.91</v>
      </c>
      <c r="BT8" s="203">
        <f>BS8*BR8*1.1</f>
        <v>54259203.768000007</v>
      </c>
      <c r="BU8" s="671">
        <f>(BT8-BV8)/BV8</f>
        <v>0.10000000000000007</v>
      </c>
      <c r="BV8" s="489">
        <f>BS8*BR8*1</f>
        <v>49326548.880000003</v>
      </c>
      <c r="BW8" s="1291">
        <v>45882</v>
      </c>
      <c r="BX8" s="89">
        <f>SUMIF($L:$L,L8,$BQ:$BQ)</f>
        <v>528</v>
      </c>
      <c r="BY8" s="89">
        <f>SUMIF($L:$L,L8,$BR:$BR)</f>
        <v>41448</v>
      </c>
      <c r="BZ8" s="86"/>
      <c r="CA8" s="86"/>
      <c r="CB8" s="104"/>
      <c r="CC8" s="85"/>
      <c r="CD8" s="85"/>
      <c r="CE8" s="89"/>
      <c r="CF8" s="89"/>
      <c r="CG8" s="89"/>
      <c r="CH8" s="89"/>
      <c r="CI8" s="89"/>
      <c r="CJ8" s="89"/>
      <c r="CK8" s="89"/>
      <c r="CL8" s="88"/>
      <c r="CM8" s="105"/>
      <c r="CN8" s="90"/>
      <c r="CO8" s="89"/>
      <c r="CP8" s="89"/>
      <c r="CQ8" s="90"/>
      <c r="CR8" s="90"/>
      <c r="CS8" s="90"/>
      <c r="CT8" s="90"/>
      <c r="CU8" s="90"/>
      <c r="CV8" s="89">
        <f>SUMIF($L:$L,L8,$CJ:$CJ)</f>
        <v>0</v>
      </c>
      <c r="CW8" s="86">
        <f>SUMIF($L:$L,L8,$CK:$CK)</f>
        <v>0</v>
      </c>
      <c r="CX8" s="90"/>
      <c r="CY8" s="90"/>
      <c r="CZ8" s="90"/>
      <c r="DA8" s="90"/>
      <c r="DB8" s="89">
        <f>BX8+CV8</f>
        <v>528</v>
      </c>
      <c r="DC8" s="89">
        <f>BY8+CW8</f>
        <v>41448</v>
      </c>
      <c r="DD8" s="89">
        <f>BH8-DB8</f>
        <v>-35</v>
      </c>
      <c r="DE8" s="89">
        <f>BI8-DC8</f>
        <v>-2747.5</v>
      </c>
      <c r="DF8" s="86" t="str">
        <f>IF(DD8&lt;0,"Thừa",IF(DD8=0,"Đủ","Thiếu"))</f>
        <v>Thừa</v>
      </c>
      <c r="DG8" s="89"/>
      <c r="DH8" s="107"/>
      <c r="DI8" s="108"/>
      <c r="DJ8" s="109"/>
      <c r="DK8" s="110"/>
      <c r="DL8" s="70"/>
      <c r="DM8" s="71"/>
      <c r="DN8" s="72"/>
      <c r="DO8" s="72"/>
    </row>
    <row r="9" spans="1:119" s="91" customFormat="1" ht="32" hidden="1" customHeight="1">
      <c r="A9" s="85" t="str">
        <f t="shared" si="101"/>
        <v>ok</v>
      </c>
      <c r="B9" s="86"/>
      <c r="C9" s="86"/>
      <c r="D9" s="86"/>
      <c r="E9" s="86"/>
      <c r="F9" s="86"/>
      <c r="G9" s="86"/>
      <c r="H9" s="86"/>
      <c r="I9" s="86"/>
      <c r="J9" s="86"/>
      <c r="K9" s="86"/>
      <c r="L9" s="781" t="s">
        <v>192</v>
      </c>
      <c r="M9" s="1285" t="s">
        <v>113</v>
      </c>
      <c r="N9" s="1286" t="s">
        <v>114</v>
      </c>
      <c r="O9" s="781" t="s">
        <v>41</v>
      </c>
      <c r="P9" s="781" t="s">
        <v>42</v>
      </c>
      <c r="Q9" s="389"/>
      <c r="R9" s="389"/>
      <c r="S9" s="389"/>
      <c r="T9" s="62"/>
      <c r="U9" s="63"/>
      <c r="V9" s="63"/>
      <c r="W9" s="63"/>
      <c r="X9" s="63"/>
      <c r="Y9" s="63"/>
      <c r="Z9" s="63"/>
      <c r="AA9" s="63"/>
      <c r="AB9" s="63"/>
      <c r="AC9" s="63"/>
      <c r="AD9" s="63"/>
      <c r="AE9" s="63"/>
      <c r="AF9" s="63"/>
      <c r="AG9" s="63"/>
      <c r="AH9" s="63"/>
      <c r="AI9" s="63"/>
      <c r="AJ9" s="63"/>
      <c r="AK9" s="63"/>
      <c r="AL9" s="838"/>
      <c r="AM9" s="63"/>
      <c r="AN9" s="63"/>
      <c r="AO9" s="63"/>
      <c r="AP9" s="63"/>
      <c r="AQ9" s="63"/>
      <c r="AR9" s="63"/>
      <c r="AS9" s="63"/>
      <c r="AT9" s="63"/>
      <c r="AU9" s="63"/>
      <c r="AV9" s="63"/>
      <c r="AW9" s="63"/>
      <c r="AX9" s="63"/>
      <c r="AY9" s="63"/>
      <c r="AZ9" s="88"/>
      <c r="BA9" s="88"/>
      <c r="BB9" s="487"/>
      <c r="BC9" s="85"/>
      <c r="BD9" s="89"/>
      <c r="BE9" s="89"/>
      <c r="BF9" s="100"/>
      <c r="BG9" s="87"/>
      <c r="BH9" s="89"/>
      <c r="BI9" s="89"/>
      <c r="BJ9" s="90"/>
      <c r="BK9" s="1296" t="s">
        <v>2422</v>
      </c>
      <c r="BL9" s="1287" t="s">
        <v>43</v>
      </c>
      <c r="BM9" s="1496" t="s">
        <v>2335</v>
      </c>
      <c r="BN9" s="102"/>
      <c r="BO9" s="202">
        <v>9420</v>
      </c>
      <c r="BP9" s="1726">
        <v>46048</v>
      </c>
      <c r="BQ9" s="1290">
        <v>120</v>
      </c>
      <c r="BR9" s="202">
        <v>9420</v>
      </c>
      <c r="BS9" s="489">
        <v>13318.18</v>
      </c>
      <c r="BT9" s="203">
        <f>BS9*BR9*1.1</f>
        <v>138002981.16000003</v>
      </c>
      <c r="BU9" s="671">
        <f>(BT9-BV9)/BV9</f>
        <v>0.10000000000000013</v>
      </c>
      <c r="BV9" s="489">
        <f>BS9*BR9*1</f>
        <v>125457255.60000001</v>
      </c>
      <c r="BW9" s="1291">
        <v>46050</v>
      </c>
      <c r="BX9" s="89"/>
      <c r="BY9" s="89"/>
      <c r="BZ9" s="86"/>
      <c r="CA9" s="86"/>
      <c r="CB9" s="104"/>
      <c r="CC9" s="85"/>
      <c r="CD9" s="85"/>
      <c r="CE9" s="89"/>
      <c r="CF9" s="89"/>
      <c r="CG9" s="89"/>
      <c r="CH9" s="89"/>
      <c r="CI9" s="89"/>
      <c r="CJ9" s="89"/>
      <c r="CK9" s="89"/>
      <c r="CL9" s="88"/>
      <c r="CM9" s="105"/>
      <c r="CN9" s="90"/>
      <c r="CO9" s="89"/>
      <c r="CP9" s="89"/>
      <c r="CQ9" s="90"/>
      <c r="CR9" s="90"/>
      <c r="CS9" s="90"/>
      <c r="CT9" s="90"/>
      <c r="CU9" s="90"/>
      <c r="CV9" s="89"/>
      <c r="CW9" s="86"/>
      <c r="CX9" s="90"/>
      <c r="CY9" s="90"/>
      <c r="CZ9" s="90"/>
      <c r="DA9" s="90"/>
      <c r="DB9" s="89"/>
      <c r="DC9" s="89"/>
      <c r="DD9" s="89"/>
      <c r="DE9" s="89"/>
      <c r="DF9" s="86"/>
      <c r="DG9" s="89"/>
      <c r="DH9" s="107"/>
      <c r="DI9" s="108"/>
      <c r="DJ9" s="109"/>
      <c r="DK9" s="110"/>
      <c r="DL9" s="70"/>
      <c r="DM9" s="71"/>
      <c r="DN9" s="72"/>
      <c r="DO9" s="72"/>
    </row>
    <row r="10" spans="1:119" s="91" customFormat="1" ht="32" hidden="1" customHeight="1">
      <c r="A10" s="85" t="str">
        <f t="shared" si="101"/>
        <v>ok</v>
      </c>
      <c r="B10" s="86"/>
      <c r="C10" s="86"/>
      <c r="D10" s="86"/>
      <c r="E10" s="86"/>
      <c r="F10" s="86"/>
      <c r="G10" s="86"/>
      <c r="H10" s="86"/>
      <c r="I10" s="86"/>
      <c r="J10" s="86"/>
      <c r="K10" s="86"/>
      <c r="L10" s="781" t="s">
        <v>192</v>
      </c>
      <c r="M10" s="1285" t="s">
        <v>113</v>
      </c>
      <c r="N10" s="1286" t="s">
        <v>114</v>
      </c>
      <c r="O10" s="781" t="s">
        <v>41</v>
      </c>
      <c r="P10" s="781" t="s">
        <v>42</v>
      </c>
      <c r="Q10" s="389"/>
      <c r="R10" s="389"/>
      <c r="S10" s="389"/>
      <c r="T10" s="62"/>
      <c r="U10" s="63"/>
      <c r="V10" s="63"/>
      <c r="W10" s="63"/>
      <c r="X10" s="63"/>
      <c r="Y10" s="63"/>
      <c r="Z10" s="63"/>
      <c r="AA10" s="63"/>
      <c r="AB10" s="63"/>
      <c r="AC10" s="63"/>
      <c r="AD10" s="63"/>
      <c r="AE10" s="63"/>
      <c r="AF10" s="63"/>
      <c r="AG10" s="63"/>
      <c r="AH10" s="63"/>
      <c r="AI10" s="63"/>
      <c r="AJ10" s="63"/>
      <c r="AK10" s="63"/>
      <c r="AL10" s="63"/>
      <c r="AM10" s="63"/>
      <c r="AN10" s="63"/>
      <c r="AO10" s="63"/>
      <c r="AP10" s="63"/>
      <c r="AQ10" s="63"/>
      <c r="AR10" s="63"/>
      <c r="AS10" s="63"/>
      <c r="AT10" s="63"/>
      <c r="AU10" s="63"/>
      <c r="AV10" s="63"/>
      <c r="AW10" s="63"/>
      <c r="AX10" s="63"/>
      <c r="AY10" s="63"/>
      <c r="AZ10" s="88"/>
      <c r="BA10" s="88"/>
      <c r="BB10" s="487"/>
      <c r="BC10" s="85"/>
      <c r="BD10" s="89"/>
      <c r="BE10" s="89"/>
      <c r="BF10" s="100"/>
      <c r="BG10" s="87"/>
      <c r="BH10" s="89"/>
      <c r="BI10" s="89"/>
      <c r="BJ10" s="90"/>
      <c r="BK10" s="1292" t="s">
        <v>270</v>
      </c>
      <c r="BL10" s="173" t="s">
        <v>298</v>
      </c>
      <c r="BM10" s="1284" t="s">
        <v>363</v>
      </c>
      <c r="BN10" s="102" t="s">
        <v>41</v>
      </c>
      <c r="BO10" s="64">
        <v>3768</v>
      </c>
      <c r="BP10" s="90">
        <v>45917</v>
      </c>
      <c r="BQ10" s="86">
        <v>48</v>
      </c>
      <c r="BR10" s="64">
        <v>3768</v>
      </c>
      <c r="BS10" s="1293">
        <v>13363.64</v>
      </c>
      <c r="BT10" s="65">
        <f>BS10*BR10*1.1</f>
        <v>55389615.071999997</v>
      </c>
      <c r="BU10" s="671">
        <f>(BT10-BV10)/BV10</f>
        <v>0.10000000000000003</v>
      </c>
      <c r="BV10" s="489">
        <f>BS10*BR10*1</f>
        <v>50354195.519999996</v>
      </c>
      <c r="BW10" s="1291">
        <v>46009</v>
      </c>
      <c r="BX10" s="89"/>
      <c r="BY10" s="89"/>
      <c r="BZ10" s="86"/>
      <c r="CA10" s="86"/>
      <c r="CB10" s="104"/>
      <c r="CC10" s="85"/>
      <c r="CD10" s="85"/>
      <c r="CE10" s="89"/>
      <c r="CF10" s="89"/>
      <c r="CG10" s="89"/>
      <c r="CH10" s="89"/>
      <c r="CI10" s="89"/>
      <c r="CJ10" s="89"/>
      <c r="CK10" s="89"/>
      <c r="CL10" s="88"/>
      <c r="CM10" s="105"/>
      <c r="CN10" s="90"/>
      <c r="CO10" s="89"/>
      <c r="CP10" s="89"/>
      <c r="CQ10" s="90"/>
      <c r="CR10" s="90"/>
      <c r="CS10" s="90"/>
      <c r="CT10" s="90"/>
      <c r="CU10" s="90"/>
      <c r="CV10" s="89"/>
      <c r="CW10" s="86"/>
      <c r="CX10" s="90"/>
      <c r="CY10" s="90"/>
      <c r="CZ10" s="90"/>
      <c r="DA10" s="90"/>
      <c r="DB10" s="89"/>
      <c r="DC10" s="89"/>
      <c r="DD10" s="89"/>
      <c r="DE10" s="89"/>
      <c r="DF10" s="86"/>
      <c r="DG10" s="89"/>
      <c r="DH10" s="107"/>
      <c r="DI10" s="108"/>
      <c r="DJ10" s="109"/>
      <c r="DK10" s="110"/>
      <c r="DL10" s="70"/>
      <c r="DM10" s="71"/>
      <c r="DN10" s="72"/>
      <c r="DO10" s="72"/>
    </row>
    <row r="11" spans="1:119" s="91" customFormat="1" ht="30" hidden="1" customHeight="1">
      <c r="A11" s="85" t="str">
        <f t="shared" si="101"/>
        <v>ok</v>
      </c>
      <c r="B11" s="86"/>
      <c r="C11" s="86"/>
      <c r="D11" s="86"/>
      <c r="E11" s="86"/>
      <c r="F11" s="86"/>
      <c r="G11" s="86"/>
      <c r="H11" s="86"/>
      <c r="I11" s="86"/>
      <c r="J11" s="86"/>
      <c r="K11" s="86"/>
      <c r="L11" s="781" t="s">
        <v>192</v>
      </c>
      <c r="M11" s="1285" t="s">
        <v>113</v>
      </c>
      <c r="N11" s="1286" t="s">
        <v>114</v>
      </c>
      <c r="O11" s="781" t="s">
        <v>41</v>
      </c>
      <c r="P11" s="781" t="s">
        <v>42</v>
      </c>
      <c r="Q11" s="389"/>
      <c r="R11" s="389"/>
      <c r="S11" s="389"/>
      <c r="T11" s="62"/>
      <c r="U11" s="63"/>
      <c r="V11" s="63"/>
      <c r="W11" s="63"/>
      <c r="X11" s="63"/>
      <c r="Y11" s="63"/>
      <c r="Z11" s="63"/>
      <c r="AA11" s="63"/>
      <c r="AB11" s="63"/>
      <c r="AC11" s="63"/>
      <c r="AD11" s="63"/>
      <c r="AE11" s="63"/>
      <c r="AF11" s="63"/>
      <c r="AG11" s="63"/>
      <c r="AH11" s="63"/>
      <c r="AI11" s="63"/>
      <c r="AJ11" s="63"/>
      <c r="AK11" s="63"/>
      <c r="AL11" s="63"/>
      <c r="AM11" s="63"/>
      <c r="AN11" s="63"/>
      <c r="AO11" s="63"/>
      <c r="AP11" s="63"/>
      <c r="AQ11" s="63"/>
      <c r="AR11" s="63"/>
      <c r="AS11" s="63"/>
      <c r="AT11" s="63"/>
      <c r="AU11" s="63"/>
      <c r="AV11" s="63"/>
      <c r="AW11" s="63"/>
      <c r="AX11" s="63"/>
      <c r="AY11" s="63"/>
      <c r="AZ11" s="88"/>
      <c r="BA11" s="88"/>
      <c r="BB11" s="487"/>
      <c r="BC11" s="85"/>
      <c r="BD11" s="89"/>
      <c r="BE11" s="89"/>
      <c r="BF11" s="100"/>
      <c r="BG11" s="87"/>
      <c r="BH11" s="89"/>
      <c r="BI11" s="89"/>
      <c r="BJ11" s="90"/>
      <c r="BK11" s="1292" t="s">
        <v>270</v>
      </c>
      <c r="BL11" s="173" t="s">
        <v>298</v>
      </c>
      <c r="BM11" s="1294" t="s">
        <v>1382</v>
      </c>
      <c r="BN11" s="102" t="s">
        <v>41</v>
      </c>
      <c r="BO11" s="238">
        <v>7536</v>
      </c>
      <c r="BP11" s="90">
        <v>45917</v>
      </c>
      <c r="BQ11" s="187">
        <f>4*24</f>
        <v>96</v>
      </c>
      <c r="BR11" s="238">
        <v>7536</v>
      </c>
      <c r="BS11" s="1295">
        <v>13363.64</v>
      </c>
      <c r="BT11" s="65">
        <f t="shared" ref="BT11" si="102">BS11*BR11*1.1</f>
        <v>110779230.14399999</v>
      </c>
      <c r="BU11" s="671">
        <f t="shared" ref="BU11" si="103">(BT11-BV11)/BV11</f>
        <v>0.10000000000000003</v>
      </c>
      <c r="BV11" s="489">
        <f t="shared" ref="BV11" si="104">BS11*BR11*1</f>
        <v>100708391.03999999</v>
      </c>
      <c r="BW11" s="1291">
        <v>45997</v>
      </c>
      <c r="BX11" s="89"/>
      <c r="BY11" s="89"/>
      <c r="BZ11" s="86"/>
      <c r="CA11" s="86"/>
      <c r="CB11" s="104"/>
      <c r="CC11" s="85"/>
      <c r="CD11" s="85"/>
      <c r="CE11" s="89"/>
      <c r="CF11" s="89"/>
      <c r="CG11" s="89"/>
      <c r="CH11" s="89"/>
      <c r="CI11" s="89"/>
      <c r="CJ11" s="89"/>
      <c r="CK11" s="89"/>
      <c r="CL11" s="88"/>
      <c r="CM11" s="105"/>
      <c r="CN11" s="90"/>
      <c r="CO11" s="89"/>
      <c r="CP11" s="89"/>
      <c r="CQ11" s="90"/>
      <c r="CR11" s="90"/>
      <c r="CS11" s="90"/>
      <c r="CT11" s="90"/>
      <c r="CU11" s="90"/>
      <c r="CV11" s="89"/>
      <c r="CW11" s="86"/>
      <c r="CX11" s="90"/>
      <c r="CY11" s="90"/>
      <c r="CZ11" s="90"/>
      <c r="DA11" s="90"/>
      <c r="DB11" s="89"/>
      <c r="DC11" s="89"/>
      <c r="DD11" s="89"/>
      <c r="DE11" s="89"/>
      <c r="DF11" s="86"/>
      <c r="DG11" s="89"/>
      <c r="DH11" s="107"/>
      <c r="DI11" s="108"/>
      <c r="DJ11" s="109"/>
      <c r="DK11" s="110"/>
      <c r="DL11" s="70"/>
      <c r="DM11" s="71"/>
      <c r="DN11" s="72"/>
      <c r="DO11" s="72"/>
    </row>
    <row r="12" spans="1:119" s="91" customFormat="1" ht="30" hidden="1" customHeight="1">
      <c r="A12" s="85" t="str">
        <f t="shared" si="101"/>
        <v>ok</v>
      </c>
      <c r="B12" s="86"/>
      <c r="C12" s="86"/>
      <c r="D12" s="86"/>
      <c r="E12" s="86"/>
      <c r="F12" s="86"/>
      <c r="G12" s="86"/>
      <c r="H12" s="86"/>
      <c r="I12" s="86"/>
      <c r="J12" s="86"/>
      <c r="K12" s="86"/>
      <c r="L12" s="781" t="s">
        <v>192</v>
      </c>
      <c r="M12" s="1285" t="s">
        <v>113</v>
      </c>
      <c r="N12" s="87" t="s">
        <v>114</v>
      </c>
      <c r="O12" s="781" t="s">
        <v>41</v>
      </c>
      <c r="P12" s="781" t="s">
        <v>42</v>
      </c>
      <c r="Q12" s="389"/>
      <c r="R12" s="389"/>
      <c r="S12" s="389"/>
      <c r="T12" s="62"/>
      <c r="U12" s="63"/>
      <c r="V12" s="63"/>
      <c r="W12" s="63"/>
      <c r="X12" s="63"/>
      <c r="Y12" s="63"/>
      <c r="Z12" s="63"/>
      <c r="AA12" s="63"/>
      <c r="AB12" s="63"/>
      <c r="AC12" s="63"/>
      <c r="AD12" s="63"/>
      <c r="AE12" s="63"/>
      <c r="AF12" s="63"/>
      <c r="AG12" s="63"/>
      <c r="AH12" s="63"/>
      <c r="AI12" s="63"/>
      <c r="AJ12" s="63"/>
      <c r="AK12" s="63"/>
      <c r="AL12" s="63"/>
      <c r="AM12" s="63"/>
      <c r="AN12" s="63"/>
      <c r="AO12" s="63"/>
      <c r="AP12" s="63"/>
      <c r="AQ12" s="63"/>
      <c r="AR12" s="63"/>
      <c r="AS12" s="63"/>
      <c r="AT12" s="63"/>
      <c r="AU12" s="63"/>
      <c r="AV12" s="63"/>
      <c r="AW12" s="63"/>
      <c r="AX12" s="63"/>
      <c r="AY12" s="63"/>
      <c r="AZ12" s="88"/>
      <c r="BA12" s="88"/>
      <c r="BB12" s="487"/>
      <c r="BC12" s="85"/>
      <c r="BD12" s="89"/>
      <c r="BE12" s="89"/>
      <c r="BF12" s="100"/>
      <c r="BG12" s="87"/>
      <c r="BH12" s="89"/>
      <c r="BI12" s="89"/>
      <c r="BJ12" s="90"/>
      <c r="BK12" s="1296" t="s">
        <v>270</v>
      </c>
      <c r="BL12" s="1287" t="s">
        <v>43</v>
      </c>
      <c r="BM12" s="1288" t="s">
        <v>116</v>
      </c>
      <c r="BN12" s="102" t="s">
        <v>41</v>
      </c>
      <c r="BO12" s="202">
        <v>9420</v>
      </c>
      <c r="BP12" s="90">
        <v>45917</v>
      </c>
      <c r="BQ12" s="1290">
        <f>5*24</f>
        <v>120</v>
      </c>
      <c r="BR12" s="202">
        <v>9420</v>
      </c>
      <c r="BS12" s="1293">
        <v>13363.64</v>
      </c>
      <c r="BT12" s="203">
        <f>BS12*BR12*1.1</f>
        <v>138474037.68000001</v>
      </c>
      <c r="BU12" s="671">
        <f>(BT12-BV12)/BV12</f>
        <v>0.10000000000000009</v>
      </c>
      <c r="BV12" s="489">
        <f>BS12*BR12*1</f>
        <v>125885488.8</v>
      </c>
      <c r="BW12" s="1291">
        <v>45976</v>
      </c>
      <c r="BX12" s="89"/>
      <c r="BY12" s="89"/>
      <c r="BZ12" s="86"/>
      <c r="CA12" s="86"/>
      <c r="CB12" s="104"/>
      <c r="CC12" s="85"/>
      <c r="CD12" s="85"/>
      <c r="CE12" s="89"/>
      <c r="CF12" s="89"/>
      <c r="CG12" s="89"/>
      <c r="CH12" s="89"/>
      <c r="CI12" s="89"/>
      <c r="CJ12" s="89"/>
      <c r="CK12" s="89"/>
      <c r="CL12" s="88"/>
      <c r="CM12" s="105"/>
      <c r="CN12" s="90"/>
      <c r="CO12" s="89"/>
      <c r="CP12" s="89"/>
      <c r="CQ12" s="90"/>
      <c r="CR12" s="90"/>
      <c r="CS12" s="90"/>
      <c r="CT12" s="90"/>
      <c r="CU12" s="90"/>
      <c r="CV12" s="89"/>
      <c r="CW12" s="86"/>
      <c r="CX12" s="90"/>
      <c r="CY12" s="90"/>
      <c r="CZ12" s="90"/>
      <c r="DA12" s="90"/>
      <c r="DB12" s="89"/>
      <c r="DC12" s="89"/>
      <c r="DD12" s="89"/>
      <c r="DE12" s="89"/>
      <c r="DF12" s="86"/>
      <c r="DG12" s="89"/>
      <c r="DH12" s="107"/>
      <c r="DI12" s="108"/>
      <c r="DJ12" s="109"/>
      <c r="DK12" s="110"/>
      <c r="DL12" s="70"/>
      <c r="DM12" s="71"/>
      <c r="DN12" s="72"/>
      <c r="DO12" s="72"/>
    </row>
    <row r="13" spans="1:119" s="91" customFormat="1" ht="30" hidden="1" customHeight="1">
      <c r="A13" s="85" t="str">
        <f t="shared" si="101"/>
        <v>ok</v>
      </c>
      <c r="B13" s="86"/>
      <c r="C13" s="86"/>
      <c r="D13" s="86"/>
      <c r="E13" s="86"/>
      <c r="F13" s="86"/>
      <c r="G13" s="86"/>
      <c r="H13" s="86"/>
      <c r="I13" s="86"/>
      <c r="J13" s="86"/>
      <c r="K13" s="86"/>
      <c r="L13" s="781" t="s">
        <v>192</v>
      </c>
      <c r="M13" s="1285" t="s">
        <v>113</v>
      </c>
      <c r="N13" s="87" t="s">
        <v>114</v>
      </c>
      <c r="O13" s="781" t="s">
        <v>41</v>
      </c>
      <c r="P13" s="781" t="s">
        <v>42</v>
      </c>
      <c r="Q13" s="389"/>
      <c r="R13" s="389"/>
      <c r="S13" s="389"/>
      <c r="T13" s="62"/>
      <c r="U13" s="63"/>
      <c r="V13" s="63"/>
      <c r="W13" s="63"/>
      <c r="X13" s="63"/>
      <c r="Y13" s="63"/>
      <c r="Z13" s="63"/>
      <c r="AA13" s="63"/>
      <c r="AB13" s="63"/>
      <c r="AC13" s="63"/>
      <c r="AD13" s="63"/>
      <c r="AE13" s="63"/>
      <c r="AF13" s="63"/>
      <c r="AG13" s="63"/>
      <c r="AH13" s="63"/>
      <c r="AI13" s="63"/>
      <c r="AJ13" s="63"/>
      <c r="AK13" s="63"/>
      <c r="AL13" s="63"/>
      <c r="AM13" s="63"/>
      <c r="AN13" s="63"/>
      <c r="AO13" s="63"/>
      <c r="AP13" s="63"/>
      <c r="AQ13" s="63"/>
      <c r="AR13" s="63"/>
      <c r="AS13" s="63"/>
      <c r="AT13" s="63"/>
      <c r="AU13" s="63"/>
      <c r="AV13" s="63"/>
      <c r="AW13" s="63"/>
      <c r="AX13" s="63"/>
      <c r="AY13" s="63"/>
      <c r="AZ13" s="88"/>
      <c r="BA13" s="88"/>
      <c r="BB13" s="487"/>
      <c r="BC13" s="85"/>
      <c r="BD13" s="89"/>
      <c r="BE13" s="89"/>
      <c r="BF13" s="100"/>
      <c r="BG13" s="87"/>
      <c r="BH13" s="89"/>
      <c r="BI13" s="89"/>
      <c r="BJ13" s="90"/>
      <c r="BK13" s="1297" t="s">
        <v>270</v>
      </c>
      <c r="BL13" s="1298" t="s">
        <v>298</v>
      </c>
      <c r="BM13" s="1284" t="s">
        <v>363</v>
      </c>
      <c r="BN13" s="102" t="s">
        <v>41</v>
      </c>
      <c r="BO13" s="64">
        <v>3768</v>
      </c>
      <c r="BP13" s="90">
        <v>45917</v>
      </c>
      <c r="BQ13" s="86">
        <v>48</v>
      </c>
      <c r="BR13" s="64">
        <v>3768</v>
      </c>
      <c r="BS13" s="1293">
        <v>13363.64</v>
      </c>
      <c r="BT13" s="65">
        <f>BS13*BR13*1.1</f>
        <v>55389615.071999997</v>
      </c>
      <c r="BU13" s="671">
        <f>(BT13-BV13)/BV13</f>
        <v>0.10000000000000003</v>
      </c>
      <c r="BV13" s="489">
        <f>BS13*BR13*1</f>
        <v>50354195.519999996</v>
      </c>
      <c r="BW13" s="103">
        <v>45924</v>
      </c>
      <c r="BX13" s="89"/>
      <c r="BY13" s="89"/>
      <c r="BZ13" s="86"/>
      <c r="CA13" s="86"/>
      <c r="CB13" s="104"/>
      <c r="CC13" s="85"/>
      <c r="CD13" s="85"/>
      <c r="CE13" s="89"/>
      <c r="CF13" s="89"/>
      <c r="CG13" s="89"/>
      <c r="CH13" s="89"/>
      <c r="CI13" s="89"/>
      <c r="CJ13" s="89"/>
      <c r="CK13" s="89"/>
      <c r="CL13" s="88"/>
      <c r="CM13" s="105"/>
      <c r="CN13" s="90"/>
      <c r="CO13" s="89"/>
      <c r="CP13" s="89"/>
      <c r="CQ13" s="90"/>
      <c r="CR13" s="90"/>
      <c r="CS13" s="90"/>
      <c r="CT13" s="90"/>
      <c r="CU13" s="90"/>
      <c r="CV13" s="89"/>
      <c r="CW13" s="86"/>
      <c r="CX13" s="90"/>
      <c r="CY13" s="90"/>
      <c r="CZ13" s="90"/>
      <c r="DA13" s="90"/>
      <c r="DB13" s="89"/>
      <c r="DC13" s="89"/>
      <c r="DD13" s="89"/>
      <c r="DE13" s="89"/>
      <c r="DF13" s="86"/>
      <c r="DG13" s="89"/>
      <c r="DH13" s="107"/>
      <c r="DI13" s="108"/>
      <c r="DJ13" s="109"/>
      <c r="DK13" s="110"/>
      <c r="DL13" s="70"/>
      <c r="DM13" s="71"/>
      <c r="DN13" s="72"/>
      <c r="DO13" s="72"/>
    </row>
    <row r="14" spans="1:119" s="91" customFormat="1" ht="30" hidden="1" customHeight="1">
      <c r="A14" s="85" t="str">
        <f t="shared" si="101"/>
        <v>ok</v>
      </c>
      <c r="B14" s="86"/>
      <c r="C14" s="86"/>
      <c r="D14" s="86"/>
      <c r="E14" s="86"/>
      <c r="F14" s="86"/>
      <c r="G14" s="86"/>
      <c r="H14" s="86"/>
      <c r="I14" s="86"/>
      <c r="J14" s="86"/>
      <c r="K14" s="86"/>
      <c r="L14" s="781" t="s">
        <v>192</v>
      </c>
      <c r="M14" s="1285" t="s">
        <v>113</v>
      </c>
      <c r="N14" s="87" t="s">
        <v>114</v>
      </c>
      <c r="O14" s="781" t="s">
        <v>41</v>
      </c>
      <c r="P14" s="781" t="s">
        <v>42</v>
      </c>
      <c r="Q14" s="389"/>
      <c r="R14" s="389"/>
      <c r="S14" s="389"/>
      <c r="T14" s="62"/>
      <c r="U14" s="63"/>
      <c r="V14" s="63"/>
      <c r="W14" s="63"/>
      <c r="X14" s="63"/>
      <c r="Y14" s="63"/>
      <c r="Z14" s="63"/>
      <c r="AA14" s="63"/>
      <c r="AB14" s="63"/>
      <c r="AC14" s="63"/>
      <c r="AD14" s="63"/>
      <c r="AE14" s="63"/>
      <c r="AF14" s="63"/>
      <c r="AG14" s="63"/>
      <c r="AH14" s="63"/>
      <c r="AI14" s="63"/>
      <c r="AJ14" s="63"/>
      <c r="AK14" s="63"/>
      <c r="AL14" s="63"/>
      <c r="AM14" s="63"/>
      <c r="AN14" s="63"/>
      <c r="AO14" s="63"/>
      <c r="AP14" s="63"/>
      <c r="AQ14" s="63"/>
      <c r="AR14" s="63"/>
      <c r="AS14" s="63"/>
      <c r="AT14" s="63"/>
      <c r="AU14" s="63"/>
      <c r="AV14" s="63"/>
      <c r="AW14" s="63"/>
      <c r="AX14" s="63"/>
      <c r="AY14" s="63"/>
      <c r="AZ14" s="88"/>
      <c r="BA14" s="88"/>
      <c r="BB14" s="487"/>
      <c r="BC14" s="85"/>
      <c r="BD14" s="89"/>
      <c r="BE14" s="89"/>
      <c r="BF14" s="100"/>
      <c r="BG14" s="87"/>
      <c r="BH14" s="89"/>
      <c r="BI14" s="89"/>
      <c r="BJ14" s="90"/>
      <c r="BK14" s="1299" t="s">
        <v>341</v>
      </c>
      <c r="BL14" s="1298" t="s">
        <v>342</v>
      </c>
      <c r="BM14" s="1284" t="s">
        <v>271</v>
      </c>
      <c r="BN14" s="1300" t="s">
        <v>41</v>
      </c>
      <c r="BO14" s="190">
        <v>3768</v>
      </c>
      <c r="BP14" s="173">
        <v>45922</v>
      </c>
      <c r="BQ14" s="187">
        <v>48</v>
      </c>
      <c r="BR14" s="190">
        <v>3768</v>
      </c>
      <c r="BS14" s="780">
        <v>13818.18</v>
      </c>
      <c r="BT14" s="175">
        <f>BS14*BR14*1.1</f>
        <v>57273592.464000009</v>
      </c>
      <c r="BU14" s="671">
        <f>(BT14-BV14)/BV14</f>
        <v>0.10000000000000013</v>
      </c>
      <c r="BV14" s="489">
        <f>BS14*BR14*1</f>
        <v>52066902.240000002</v>
      </c>
      <c r="BW14" s="103">
        <v>45926</v>
      </c>
      <c r="BX14" s="89"/>
      <c r="BY14" s="89"/>
      <c r="BZ14" s="86"/>
      <c r="CA14" s="86"/>
      <c r="CB14" s="104"/>
      <c r="CC14" s="85"/>
      <c r="CD14" s="85"/>
      <c r="CE14" s="89"/>
      <c r="CF14" s="89"/>
      <c r="CG14" s="89"/>
      <c r="CH14" s="89"/>
      <c r="CI14" s="89"/>
      <c r="CJ14" s="89"/>
      <c r="CK14" s="89"/>
      <c r="CL14" s="88"/>
      <c r="CM14" s="105"/>
      <c r="CN14" s="90"/>
      <c r="CO14" s="89"/>
      <c r="CP14" s="89"/>
      <c r="CQ14" s="90"/>
      <c r="CR14" s="90"/>
      <c r="CS14" s="90"/>
      <c r="CT14" s="90"/>
      <c r="CU14" s="90"/>
      <c r="CV14" s="89"/>
      <c r="CW14" s="86"/>
      <c r="CX14" s="90"/>
      <c r="CY14" s="90"/>
      <c r="CZ14" s="90"/>
      <c r="DA14" s="90"/>
      <c r="DB14" s="89"/>
      <c r="DC14" s="89"/>
      <c r="DD14" s="89"/>
      <c r="DE14" s="89"/>
      <c r="DF14" s="86"/>
      <c r="DG14" s="89"/>
      <c r="DH14" s="107"/>
      <c r="DI14" s="108"/>
      <c r="DJ14" s="109"/>
      <c r="DK14" s="110"/>
      <c r="DL14" s="70"/>
      <c r="DM14" s="71"/>
      <c r="DN14" s="72"/>
      <c r="DO14" s="72"/>
    </row>
    <row r="15" spans="1:119" s="91" customFormat="1" ht="30" hidden="1" customHeight="1">
      <c r="A15" s="85" t="str">
        <f t="shared" si="101"/>
        <v>Hiện</v>
      </c>
      <c r="B15" s="86" t="str">
        <f t="shared" ref="B15:B17" si="105">DF15</f>
        <v>Đủ</v>
      </c>
      <c r="C15" s="86">
        <f t="shared" ref="C15:C26" si="106">DD15</f>
        <v>0</v>
      </c>
      <c r="D15" s="86"/>
      <c r="E15" s="86"/>
      <c r="F15" s="86"/>
      <c r="G15" s="86"/>
      <c r="H15" s="86"/>
      <c r="I15" s="86"/>
      <c r="J15" s="86"/>
      <c r="K15" s="86"/>
      <c r="L15" s="781" t="s">
        <v>118</v>
      </c>
      <c r="M15" s="1285" t="s">
        <v>113</v>
      </c>
      <c r="N15" s="87" t="s">
        <v>119</v>
      </c>
      <c r="O15" s="781" t="s">
        <v>120</v>
      </c>
      <c r="P15" s="781" t="s">
        <v>42</v>
      </c>
      <c r="Q15" s="389">
        <v>11.774999999999999</v>
      </c>
      <c r="R15" s="389">
        <v>2.4278080000000006</v>
      </c>
      <c r="S15" s="389">
        <v>28.587439200000002</v>
      </c>
      <c r="T15" s="62"/>
      <c r="U15" s="63"/>
      <c r="V15" s="63">
        <v>3.125</v>
      </c>
      <c r="W15" s="63">
        <v>36.796874999999993</v>
      </c>
      <c r="X15" s="63">
        <f>VLOOKUP(L15,[167]PR!$A:$S,15,0)</f>
        <v>0</v>
      </c>
      <c r="Y15" s="63">
        <f>VLOOKUP(L15,[167]PR!$A:$S,16,0)</f>
        <v>0</v>
      </c>
      <c r="Z15" s="63">
        <v>-3.125</v>
      </c>
      <c r="AA15" s="63">
        <v>-36.796874999999993</v>
      </c>
      <c r="AB15" s="63">
        <v>0</v>
      </c>
      <c r="AC15" s="63">
        <v>0</v>
      </c>
      <c r="AD15" s="63">
        <v>0</v>
      </c>
      <c r="AE15" s="63">
        <v>0</v>
      </c>
      <c r="AF15" s="63">
        <v>0</v>
      </c>
      <c r="AG15" s="63">
        <v>0</v>
      </c>
      <c r="AH15" s="63">
        <v>0</v>
      </c>
      <c r="AI15" s="63">
        <v>0</v>
      </c>
      <c r="AJ15" s="63">
        <v>0</v>
      </c>
      <c r="AK15" s="63">
        <v>0</v>
      </c>
      <c r="AL15" s="63">
        <v>0</v>
      </c>
      <c r="AM15" s="63">
        <v>0</v>
      </c>
      <c r="AN15" s="63">
        <v>0</v>
      </c>
      <c r="AO15" s="63">
        <v>0</v>
      </c>
      <c r="AP15" s="63">
        <v>0</v>
      </c>
      <c r="AQ15" s="63">
        <v>0</v>
      </c>
      <c r="AR15" s="63">
        <v>0</v>
      </c>
      <c r="AS15" s="63">
        <v>0</v>
      </c>
      <c r="AT15" s="63">
        <v>0</v>
      </c>
      <c r="AU15" s="63">
        <v>0</v>
      </c>
      <c r="AV15" s="63">
        <v>0</v>
      </c>
      <c r="AW15" s="63">
        <v>0</v>
      </c>
      <c r="AX15" s="63">
        <v>0</v>
      </c>
      <c r="AY15" s="63">
        <v>0</v>
      </c>
      <c r="AZ15" s="88">
        <f t="shared" ref="AZ15:BA17" si="107">T15+V15+X15+Z15+AB15+AD15+AF15+AH15+AJ15+AL15+AN15+AP15+AR15+AT15+AV15+AX15</f>
        <v>0</v>
      </c>
      <c r="BA15" s="88">
        <f t="shared" si="107"/>
        <v>0</v>
      </c>
      <c r="BB15" s="487" t="s">
        <v>251</v>
      </c>
      <c r="BC15" s="85"/>
      <c r="BD15" s="89"/>
      <c r="BE15" s="89"/>
      <c r="BF15" s="100"/>
      <c r="BG15" s="87"/>
      <c r="BH15" s="89" t="str">
        <f t="shared" ref="BH15:BH17" si="108">IF(AZ15&gt;BD15,AZ15-BD15,"0")</f>
        <v>0</v>
      </c>
      <c r="BI15" s="89" t="str">
        <f t="shared" ref="BI15:BI17" si="109">IF(BA15&gt;BE15,BA15-BE15,"0")</f>
        <v>0</v>
      </c>
      <c r="BJ15" s="90">
        <v>45909</v>
      </c>
      <c r="BK15" s="1301"/>
      <c r="BL15" s="778"/>
      <c r="BM15" s="779"/>
      <c r="BN15" s="221"/>
      <c r="BO15" s="190"/>
      <c r="BP15" s="173"/>
      <c r="BQ15" s="187"/>
      <c r="BR15" s="190"/>
      <c r="BS15" s="780"/>
      <c r="BT15" s="175"/>
      <c r="BU15" s="780"/>
      <c r="BV15" s="780"/>
      <c r="BW15" s="222"/>
      <c r="BX15" s="89">
        <f>SUMIF($L:$L,L15,$BQ:$BQ)</f>
        <v>0</v>
      </c>
      <c r="BY15" s="89">
        <f>SUMIF($L:$L,L15,$BR:$BR)</f>
        <v>0</v>
      </c>
      <c r="BZ15" s="86"/>
      <c r="CA15" s="86"/>
      <c r="CB15" s="104"/>
      <c r="CC15" s="85"/>
      <c r="CD15" s="85"/>
      <c r="CE15" s="89"/>
      <c r="CF15" s="89"/>
      <c r="CG15" s="89"/>
      <c r="CH15" s="89"/>
      <c r="CI15" s="89"/>
      <c r="CJ15" s="89"/>
      <c r="CK15" s="89"/>
      <c r="CL15" s="88"/>
      <c r="CM15" s="105"/>
      <c r="CN15" s="90"/>
      <c r="CO15" s="89"/>
      <c r="CP15" s="89"/>
      <c r="CQ15" s="90"/>
      <c r="CR15" s="90"/>
      <c r="CS15" s="90"/>
      <c r="CT15" s="90"/>
      <c r="CU15" s="90"/>
      <c r="CV15" s="89">
        <f>SUMIF($L:$L,L15,$CJ:$CJ)</f>
        <v>0</v>
      </c>
      <c r="CW15" s="86">
        <f>SUMIF($L:$L,L15,$CK:$CK)</f>
        <v>0</v>
      </c>
      <c r="CX15" s="90"/>
      <c r="CY15" s="90"/>
      <c r="CZ15" s="90"/>
      <c r="DA15" s="90"/>
      <c r="DB15" s="89">
        <f t="shared" ref="DB15:DB17" si="110">BX15+CV15</f>
        <v>0</v>
      </c>
      <c r="DC15" s="89">
        <f t="shared" ref="DC15:DC17" si="111">BY15+CW15</f>
        <v>0</v>
      </c>
      <c r="DD15" s="89">
        <f t="shared" ref="DD15:DD17" si="112">BH15-DB15</f>
        <v>0</v>
      </c>
      <c r="DE15" s="89">
        <f t="shared" ref="DE15:DE17" si="113">BI15-DC15</f>
        <v>0</v>
      </c>
      <c r="DF15" s="86" t="str">
        <f t="shared" ref="DF15:DF17" si="114">IF(DD15&lt;0,"Thừa",IF(DD15=0,"Đủ","Thiếu"))</f>
        <v>Đủ</v>
      </c>
      <c r="DG15" s="89"/>
      <c r="DH15" s="107"/>
      <c r="DI15" s="108"/>
      <c r="DJ15" s="109"/>
      <c r="DK15" s="110"/>
      <c r="DL15" s="70"/>
      <c r="DM15" s="71"/>
      <c r="DN15" s="72"/>
      <c r="DO15" s="72"/>
    </row>
    <row r="16" spans="1:119" s="91" customFormat="1" ht="30" hidden="1" customHeight="1">
      <c r="A16" s="85" t="str">
        <f t="shared" si="101"/>
        <v>Hiện</v>
      </c>
      <c r="B16" s="86" t="str">
        <f t="shared" si="105"/>
        <v>Đủ</v>
      </c>
      <c r="C16" s="86">
        <f t="shared" si="106"/>
        <v>0</v>
      </c>
      <c r="D16" s="86"/>
      <c r="E16" s="86"/>
      <c r="F16" s="86"/>
      <c r="G16" s="86"/>
      <c r="H16" s="86"/>
      <c r="I16" s="86"/>
      <c r="J16" s="86"/>
      <c r="K16" s="86"/>
      <c r="L16" s="781" t="s">
        <v>121</v>
      </c>
      <c r="M16" s="1285" t="s">
        <v>113</v>
      </c>
      <c r="N16" s="87" t="s">
        <v>122</v>
      </c>
      <c r="O16" s="781" t="s">
        <v>120</v>
      </c>
      <c r="P16" s="781" t="s">
        <v>42</v>
      </c>
      <c r="Q16" s="389">
        <v>23.549999999999997</v>
      </c>
      <c r="R16" s="389">
        <v>2.4278080000000006</v>
      </c>
      <c r="S16" s="389">
        <v>57.174878400000004</v>
      </c>
      <c r="T16" s="62"/>
      <c r="U16" s="63"/>
      <c r="V16" s="63">
        <v>9</v>
      </c>
      <c r="W16" s="63">
        <v>211.95</v>
      </c>
      <c r="X16" s="63">
        <f>VLOOKUP(L16,[167]PR!$A:$S,15,0)</f>
        <v>0</v>
      </c>
      <c r="Y16" s="63">
        <f>VLOOKUP(L16,[167]PR!$A:$S,16,0)</f>
        <v>0</v>
      </c>
      <c r="Z16" s="63">
        <v>-9</v>
      </c>
      <c r="AA16" s="63">
        <v>-211.95</v>
      </c>
      <c r="AB16" s="63">
        <v>0</v>
      </c>
      <c r="AC16" s="63">
        <v>0</v>
      </c>
      <c r="AD16" s="63">
        <v>0</v>
      </c>
      <c r="AE16" s="63">
        <v>0</v>
      </c>
      <c r="AF16" s="63">
        <v>0</v>
      </c>
      <c r="AG16" s="63">
        <v>0</v>
      </c>
      <c r="AH16" s="63">
        <v>0</v>
      </c>
      <c r="AI16" s="63">
        <v>0</v>
      </c>
      <c r="AJ16" s="63">
        <v>0</v>
      </c>
      <c r="AK16" s="63">
        <v>0</v>
      </c>
      <c r="AL16" s="63">
        <v>0</v>
      </c>
      <c r="AM16" s="63">
        <v>0</v>
      </c>
      <c r="AN16" s="63">
        <v>0</v>
      </c>
      <c r="AO16" s="63">
        <v>0</v>
      </c>
      <c r="AP16" s="63">
        <v>0</v>
      </c>
      <c r="AQ16" s="63">
        <v>0</v>
      </c>
      <c r="AR16" s="63">
        <v>0</v>
      </c>
      <c r="AS16" s="63">
        <v>0</v>
      </c>
      <c r="AT16" s="63">
        <v>0</v>
      </c>
      <c r="AU16" s="63">
        <v>0</v>
      </c>
      <c r="AV16" s="63">
        <v>0</v>
      </c>
      <c r="AW16" s="63">
        <v>0</v>
      </c>
      <c r="AX16" s="63">
        <v>0</v>
      </c>
      <c r="AY16" s="63">
        <v>0</v>
      </c>
      <c r="AZ16" s="88">
        <f t="shared" si="107"/>
        <v>0</v>
      </c>
      <c r="BA16" s="88">
        <f t="shared" si="107"/>
        <v>0</v>
      </c>
      <c r="BB16" s="487" t="s">
        <v>251</v>
      </c>
      <c r="BC16" s="85"/>
      <c r="BD16" s="89"/>
      <c r="BE16" s="89"/>
      <c r="BF16" s="100"/>
      <c r="BG16" s="87"/>
      <c r="BH16" s="89" t="str">
        <f t="shared" si="108"/>
        <v>0</v>
      </c>
      <c r="BI16" s="89" t="str">
        <f t="shared" si="109"/>
        <v>0</v>
      </c>
      <c r="BJ16" s="90">
        <v>45909</v>
      </c>
      <c r="BK16" s="101"/>
      <c r="BL16" s="90"/>
      <c r="BM16" s="1302"/>
      <c r="BN16" s="102"/>
      <c r="BO16" s="64"/>
      <c r="BP16" s="90"/>
      <c r="BQ16" s="86"/>
      <c r="BR16" s="64"/>
      <c r="BS16" s="65"/>
      <c r="BT16" s="65"/>
      <c r="BU16" s="65"/>
      <c r="BV16" s="65"/>
      <c r="BW16" s="103"/>
      <c r="BX16" s="89">
        <f>SUMIF($L:$L,L16,$BQ:$BQ)</f>
        <v>0</v>
      </c>
      <c r="BY16" s="89">
        <f>SUMIF($L:$L,L16,$BR:$BR)</f>
        <v>0</v>
      </c>
      <c r="BZ16" s="86"/>
      <c r="CA16" s="86"/>
      <c r="CB16" s="104"/>
      <c r="CC16" s="85"/>
      <c r="CD16" s="85"/>
      <c r="CE16" s="89"/>
      <c r="CF16" s="89"/>
      <c r="CG16" s="89"/>
      <c r="CH16" s="89"/>
      <c r="CI16" s="90"/>
      <c r="CJ16" s="89"/>
      <c r="CK16" s="89"/>
      <c r="CL16" s="184"/>
      <c r="CM16" s="1303"/>
      <c r="CN16" s="90"/>
      <c r="CO16" s="89"/>
      <c r="CP16" s="89"/>
      <c r="CQ16" s="90"/>
      <c r="CR16" s="90"/>
      <c r="CS16" s="90"/>
      <c r="CT16" s="90"/>
      <c r="CU16" s="90"/>
      <c r="CV16" s="89">
        <f>SUMIF($L:$L,L16,$CJ:$CJ)</f>
        <v>0</v>
      </c>
      <c r="CW16" s="86">
        <f>SUMIF($L:$L,L16,$CK:$CK)</f>
        <v>0</v>
      </c>
      <c r="CX16" s="90"/>
      <c r="CY16" s="90"/>
      <c r="CZ16" s="90"/>
      <c r="DA16" s="90"/>
      <c r="DB16" s="89">
        <f t="shared" si="110"/>
        <v>0</v>
      </c>
      <c r="DC16" s="89">
        <f t="shared" si="111"/>
        <v>0</v>
      </c>
      <c r="DD16" s="89">
        <f t="shared" si="112"/>
        <v>0</v>
      </c>
      <c r="DE16" s="89">
        <f t="shared" si="113"/>
        <v>0</v>
      </c>
      <c r="DF16" s="86" t="str">
        <f t="shared" si="114"/>
        <v>Đủ</v>
      </c>
      <c r="DG16" s="89"/>
      <c r="DH16" s="107"/>
      <c r="DI16" s="108"/>
      <c r="DJ16" s="109"/>
      <c r="DK16" s="110"/>
      <c r="DL16" s="70"/>
      <c r="DM16" s="71"/>
      <c r="DN16" s="72"/>
      <c r="DO16" s="72"/>
    </row>
    <row r="17" spans="1:119" s="91" customFormat="1" ht="30" customHeight="1">
      <c r="A17" s="85" t="str">
        <f t="shared" si="101"/>
        <v>Hiện</v>
      </c>
      <c r="B17" s="86" t="str">
        <f t="shared" si="105"/>
        <v>Thiếu</v>
      </c>
      <c r="C17" s="86">
        <f t="shared" si="106"/>
        <v>48</v>
      </c>
      <c r="D17" s="86"/>
      <c r="E17" s="86"/>
      <c r="F17" s="86"/>
      <c r="G17" s="86"/>
      <c r="H17" s="86"/>
      <c r="I17" s="86"/>
      <c r="J17" s="86"/>
      <c r="K17" s="86" t="s">
        <v>2491</v>
      </c>
      <c r="L17" s="781" t="s">
        <v>123</v>
      </c>
      <c r="M17" s="1285" t="s">
        <v>113</v>
      </c>
      <c r="N17" s="1286" t="s">
        <v>124</v>
      </c>
      <c r="O17" s="781" t="s">
        <v>120</v>
      </c>
      <c r="P17" s="781" t="s">
        <v>42</v>
      </c>
      <c r="Q17" s="389">
        <v>196.25</v>
      </c>
      <c r="R17" s="389">
        <v>1.2</v>
      </c>
      <c r="S17" s="389">
        <v>235.5</v>
      </c>
      <c r="T17" s="62"/>
      <c r="U17" s="63"/>
      <c r="V17" s="63">
        <v>24</v>
      </c>
      <c r="W17" s="63">
        <v>4710</v>
      </c>
      <c r="X17" s="63">
        <f>VLOOKUP(L17,[167]PR!$A:$S,15,0)</f>
        <v>1752</v>
      </c>
      <c r="Y17" s="63">
        <f>VLOOKUP(L17,[167]PR!$A:$S,16,0)</f>
        <v>343830</v>
      </c>
      <c r="Z17" s="63">
        <v>0</v>
      </c>
      <c r="AA17" s="63">
        <v>0</v>
      </c>
      <c r="AB17" s="63">
        <v>0</v>
      </c>
      <c r="AC17" s="63">
        <v>0</v>
      </c>
      <c r="AD17" s="63">
        <v>0</v>
      </c>
      <c r="AE17" s="63">
        <v>0</v>
      </c>
      <c r="AF17" s="63">
        <v>0</v>
      </c>
      <c r="AG17" s="63">
        <v>0</v>
      </c>
      <c r="AH17" s="63">
        <v>0</v>
      </c>
      <c r="AI17" s="63">
        <v>0</v>
      </c>
      <c r="AJ17" s="63">
        <v>78</v>
      </c>
      <c r="AK17" s="63">
        <v>15307.5</v>
      </c>
      <c r="AL17" s="63">
        <v>0</v>
      </c>
      <c r="AM17" s="63">
        <v>0</v>
      </c>
      <c r="AN17" s="63">
        <v>0</v>
      </c>
      <c r="AO17" s="63">
        <v>0</v>
      </c>
      <c r="AP17" s="63">
        <v>0</v>
      </c>
      <c r="AQ17" s="63">
        <v>0</v>
      </c>
      <c r="AR17" s="63">
        <v>0</v>
      </c>
      <c r="AS17" s="63">
        <v>0</v>
      </c>
      <c r="AT17" s="63">
        <v>0</v>
      </c>
      <c r="AU17" s="63">
        <v>0</v>
      </c>
      <c r="AV17" s="63">
        <v>0</v>
      </c>
      <c r="AW17" s="63">
        <v>0</v>
      </c>
      <c r="AX17" s="63">
        <v>42</v>
      </c>
      <c r="AY17" s="63">
        <v>8242.5</v>
      </c>
      <c r="AZ17" s="88">
        <f t="shared" si="107"/>
        <v>1896</v>
      </c>
      <c r="BA17" s="88">
        <f t="shared" si="107"/>
        <v>372090</v>
      </c>
      <c r="BB17" s="487" t="s">
        <v>2470</v>
      </c>
      <c r="BC17" s="85"/>
      <c r="BD17" s="89"/>
      <c r="BE17" s="89"/>
      <c r="BF17" s="100"/>
      <c r="BG17" s="87"/>
      <c r="BH17" s="89">
        <f t="shared" si="108"/>
        <v>1896</v>
      </c>
      <c r="BI17" s="89">
        <f t="shared" si="109"/>
        <v>372090</v>
      </c>
      <c r="BJ17" s="90">
        <v>45909</v>
      </c>
      <c r="BK17" s="1289" t="s">
        <v>637</v>
      </c>
      <c r="BL17" s="1287" t="s">
        <v>43</v>
      </c>
      <c r="BM17" s="1305" t="s">
        <v>146</v>
      </c>
      <c r="BN17" s="1306" t="s">
        <v>120</v>
      </c>
      <c r="BO17" s="202">
        <v>4710</v>
      </c>
      <c r="BP17" s="1289">
        <v>45897</v>
      </c>
      <c r="BQ17" s="1290">
        <v>24</v>
      </c>
      <c r="BR17" s="202">
        <v>4710</v>
      </c>
      <c r="BS17" s="1307">
        <v>15363.64</v>
      </c>
      <c r="BT17" s="203">
        <f t="shared" ref="BT17:BT26" si="115">BS17*BR17*1.1</f>
        <v>79599018.840000004</v>
      </c>
      <c r="BU17" s="671">
        <f t="shared" ref="BU17:BU26" si="116">(BT17-BV17)/BV17</f>
        <v>0.10000000000000019</v>
      </c>
      <c r="BV17" s="489">
        <f t="shared" ref="BV17:BV26" si="117">BS17*BR17*1</f>
        <v>72362744.399999991</v>
      </c>
      <c r="BW17" s="1291">
        <v>45903</v>
      </c>
      <c r="BX17" s="89">
        <f>SUMIF($L:$L,L17,$BQ:$BQ)</f>
        <v>1848</v>
      </c>
      <c r="BY17" s="89">
        <f>SUMIF($L:$L,L17,$BR:$BR)</f>
        <v>362670</v>
      </c>
      <c r="BZ17" s="86"/>
      <c r="CA17" s="86"/>
      <c r="CB17" s="104"/>
      <c r="CC17" s="85"/>
      <c r="CD17" s="85"/>
      <c r="CE17" s="89"/>
      <c r="CF17" s="89"/>
      <c r="CG17" s="89"/>
      <c r="CH17" s="89"/>
      <c r="CI17" s="89"/>
      <c r="CJ17" s="89"/>
      <c r="CK17" s="89"/>
      <c r="CL17" s="88"/>
      <c r="CM17" s="105"/>
      <c r="CN17" s="90"/>
      <c r="CO17" s="89"/>
      <c r="CP17" s="89"/>
      <c r="CQ17" s="90"/>
      <c r="CR17" s="90"/>
      <c r="CS17" s="90"/>
      <c r="CT17" s="90"/>
      <c r="CU17" s="90"/>
      <c r="CV17" s="89">
        <f>SUMIF($L:$L,L17,$CJ:$CJ)</f>
        <v>0</v>
      </c>
      <c r="CW17" s="86">
        <f>SUMIF($L:$L,L17,$CK:$CK)</f>
        <v>0</v>
      </c>
      <c r="CX17" s="90"/>
      <c r="CY17" s="90"/>
      <c r="CZ17" s="90"/>
      <c r="DA17" s="90"/>
      <c r="DB17" s="89">
        <f t="shared" si="110"/>
        <v>1848</v>
      </c>
      <c r="DC17" s="89">
        <f t="shared" si="111"/>
        <v>362670</v>
      </c>
      <c r="DD17" s="89">
        <f t="shared" si="112"/>
        <v>48</v>
      </c>
      <c r="DE17" s="89">
        <f t="shared" si="113"/>
        <v>9420</v>
      </c>
      <c r="DF17" s="86" t="str">
        <f t="shared" si="114"/>
        <v>Thiếu</v>
      </c>
      <c r="DG17" s="89"/>
      <c r="DH17" s="107"/>
      <c r="DI17" s="108"/>
      <c r="DJ17" s="109"/>
      <c r="DK17" s="110"/>
      <c r="DL17" s="70"/>
      <c r="DM17" s="71"/>
      <c r="DN17" s="72"/>
      <c r="DO17" s="72"/>
    </row>
    <row r="18" spans="1:119" s="91" customFormat="1" ht="30" hidden="1" customHeight="1">
      <c r="A18" s="85" t="str">
        <f t="shared" si="101"/>
        <v>ok</v>
      </c>
      <c r="B18" s="86"/>
      <c r="C18" s="86"/>
      <c r="D18" s="86"/>
      <c r="E18" s="86"/>
      <c r="F18" s="86"/>
      <c r="G18" s="86"/>
      <c r="H18" s="86"/>
      <c r="I18" s="86"/>
      <c r="J18" s="86"/>
      <c r="K18" s="86"/>
      <c r="L18" s="781" t="s">
        <v>123</v>
      </c>
      <c r="M18" s="1285" t="s">
        <v>113</v>
      </c>
      <c r="N18" s="1286" t="s">
        <v>124</v>
      </c>
      <c r="O18" s="781" t="s">
        <v>120</v>
      </c>
      <c r="P18" s="781" t="s">
        <v>42</v>
      </c>
      <c r="Q18" s="389"/>
      <c r="R18" s="389"/>
      <c r="S18" s="389"/>
      <c r="T18" s="62"/>
      <c r="U18" s="63"/>
      <c r="V18" s="63"/>
      <c r="W18" s="63"/>
      <c r="X18" s="63"/>
      <c r="Y18" s="63"/>
      <c r="Z18" s="63"/>
      <c r="AA18" s="63"/>
      <c r="AB18" s="63"/>
      <c r="AC18" s="63"/>
      <c r="AD18" s="63"/>
      <c r="AE18" s="63"/>
      <c r="AF18" s="63"/>
      <c r="AG18" s="63"/>
      <c r="AH18" s="63"/>
      <c r="AI18" s="63"/>
      <c r="AJ18" s="63"/>
      <c r="AK18" s="63"/>
      <c r="AL18" s="63"/>
      <c r="AM18" s="63"/>
      <c r="AN18" s="63"/>
      <c r="AO18" s="63"/>
      <c r="AP18" s="63"/>
      <c r="AQ18" s="63"/>
      <c r="AR18" s="63"/>
      <c r="AS18" s="63"/>
      <c r="AT18" s="63"/>
      <c r="AU18" s="63"/>
      <c r="AV18" s="63"/>
      <c r="AW18" s="63"/>
      <c r="AX18" s="63"/>
      <c r="AY18" s="63"/>
      <c r="AZ18" s="88"/>
      <c r="BA18" s="88"/>
      <c r="BB18" s="115"/>
      <c r="BC18" s="85"/>
      <c r="BD18" s="89"/>
      <c r="BE18" s="89"/>
      <c r="BF18" s="100"/>
      <c r="BG18" s="87"/>
      <c r="BH18" s="89"/>
      <c r="BI18" s="89"/>
      <c r="BJ18" s="90"/>
      <c r="BK18" s="1289" t="s">
        <v>1354</v>
      </c>
      <c r="BL18" s="1287" t="s">
        <v>43</v>
      </c>
      <c r="BM18" s="1305" t="s">
        <v>1355</v>
      </c>
      <c r="BN18" s="1306" t="s">
        <v>275</v>
      </c>
      <c r="BO18" s="202">
        <v>14130</v>
      </c>
      <c r="BP18" s="1289">
        <v>45994</v>
      </c>
      <c r="BQ18" s="1290">
        <v>72</v>
      </c>
      <c r="BR18" s="202">
        <v>14130</v>
      </c>
      <c r="BS18" s="1307">
        <v>14772.73</v>
      </c>
      <c r="BT18" s="203">
        <f>BS18*BR18*(1+BU18)</f>
        <v>229612542.39000002</v>
      </c>
      <c r="BU18" s="671">
        <v>0.1</v>
      </c>
      <c r="BV18" s="489">
        <f>BS18*BR18</f>
        <v>208738674.90000001</v>
      </c>
      <c r="BW18" s="1291">
        <v>45997</v>
      </c>
      <c r="BX18" s="89"/>
      <c r="BY18" s="89"/>
      <c r="BZ18" s="86"/>
      <c r="CA18" s="86"/>
      <c r="CB18" s="104"/>
      <c r="CC18" s="85"/>
      <c r="CD18" s="85"/>
      <c r="CE18" s="89"/>
      <c r="CF18" s="89"/>
      <c r="CG18" s="89"/>
      <c r="CH18" s="89"/>
      <c r="CI18" s="89"/>
      <c r="CJ18" s="89"/>
      <c r="CK18" s="89"/>
      <c r="CL18" s="88"/>
      <c r="CM18" s="105"/>
      <c r="CN18" s="90"/>
      <c r="CO18" s="89"/>
      <c r="CP18" s="89"/>
      <c r="CQ18" s="90"/>
      <c r="CR18" s="90"/>
      <c r="CS18" s="90"/>
      <c r="CT18" s="90"/>
      <c r="CU18" s="90"/>
      <c r="CV18" s="89"/>
      <c r="CW18" s="86"/>
      <c r="CX18" s="90"/>
      <c r="CY18" s="90"/>
      <c r="CZ18" s="90"/>
      <c r="DA18" s="90"/>
      <c r="DB18" s="89"/>
      <c r="DC18" s="89"/>
      <c r="DD18" s="89"/>
      <c r="DE18" s="89"/>
      <c r="DF18" s="86"/>
      <c r="DG18" s="89"/>
      <c r="DH18" s="107"/>
      <c r="DI18" s="108"/>
      <c r="DJ18" s="109"/>
      <c r="DK18" s="110"/>
      <c r="DL18" s="70"/>
      <c r="DM18" s="71"/>
      <c r="DN18" s="72"/>
      <c r="DO18" s="72"/>
    </row>
    <row r="19" spans="1:119" s="91" customFormat="1" ht="45.5" hidden="1" customHeight="1">
      <c r="A19" s="85" t="str">
        <f t="shared" si="101"/>
        <v>ok</v>
      </c>
      <c r="B19" s="86"/>
      <c r="C19" s="86"/>
      <c r="D19" s="86"/>
      <c r="E19" s="86"/>
      <c r="F19" s="86"/>
      <c r="G19" s="86"/>
      <c r="H19" s="86"/>
      <c r="I19" s="86"/>
      <c r="J19" s="86"/>
      <c r="K19" s="86"/>
      <c r="L19" s="781" t="s">
        <v>123</v>
      </c>
      <c r="M19" s="1285" t="s">
        <v>113</v>
      </c>
      <c r="N19" s="87" t="s">
        <v>124</v>
      </c>
      <c r="O19" s="781" t="s">
        <v>120</v>
      </c>
      <c r="P19" s="781" t="s">
        <v>42</v>
      </c>
      <c r="Q19" s="389"/>
      <c r="R19" s="389"/>
      <c r="S19" s="389"/>
      <c r="T19" s="62"/>
      <c r="U19" s="63"/>
      <c r="V19" s="63"/>
      <c r="W19" s="63"/>
      <c r="X19" s="63"/>
      <c r="Y19" s="63"/>
      <c r="Z19" s="63"/>
      <c r="AA19" s="63"/>
      <c r="AB19" s="63"/>
      <c r="AC19" s="63"/>
      <c r="AD19" s="63"/>
      <c r="AE19" s="63"/>
      <c r="AF19" s="63"/>
      <c r="AG19" s="63"/>
      <c r="AH19" s="63"/>
      <c r="AI19" s="63"/>
      <c r="AJ19" s="63"/>
      <c r="AK19" s="63"/>
      <c r="AL19" s="63"/>
      <c r="AM19" s="63"/>
      <c r="AN19" s="63"/>
      <c r="AO19" s="63"/>
      <c r="AP19" s="63"/>
      <c r="AQ19" s="63"/>
      <c r="AR19" s="63"/>
      <c r="AS19" s="63"/>
      <c r="AT19" s="63"/>
      <c r="AU19" s="63"/>
      <c r="AV19" s="63"/>
      <c r="AW19" s="63"/>
      <c r="AX19" s="63"/>
      <c r="AY19" s="63"/>
      <c r="AZ19" s="88"/>
      <c r="BA19" s="88"/>
      <c r="BB19" s="115"/>
      <c r="BC19" s="85"/>
      <c r="BD19" s="89"/>
      <c r="BE19" s="89"/>
      <c r="BF19" s="100"/>
      <c r="BG19" s="87"/>
      <c r="BH19" s="89"/>
      <c r="BI19" s="89"/>
      <c r="BJ19" s="90"/>
      <c r="BK19" s="1296" t="s">
        <v>290</v>
      </c>
      <c r="BL19" s="1296" t="s">
        <v>299</v>
      </c>
      <c r="BM19" s="1302" t="s">
        <v>278</v>
      </c>
      <c r="BN19" s="1308" t="s">
        <v>275</v>
      </c>
      <c r="BO19" s="246">
        <v>9420</v>
      </c>
      <c r="BP19" s="90">
        <v>45916</v>
      </c>
      <c r="BQ19" s="89">
        <v>48</v>
      </c>
      <c r="BR19" s="246">
        <v>9420</v>
      </c>
      <c r="BS19" s="1309">
        <v>15090.90909090909</v>
      </c>
      <c r="BT19" s="65">
        <f t="shared" si="115"/>
        <v>156372000</v>
      </c>
      <c r="BU19" s="671">
        <f t="shared" si="116"/>
        <v>0.10000000000000009</v>
      </c>
      <c r="BV19" s="489">
        <f t="shared" si="117"/>
        <v>142156363.63636363</v>
      </c>
      <c r="BW19" s="103">
        <v>45949</v>
      </c>
      <c r="BX19" s="89"/>
      <c r="BY19" s="89"/>
      <c r="BZ19" s="86"/>
      <c r="CA19" s="86"/>
      <c r="CB19" s="104"/>
      <c r="CC19" s="85"/>
      <c r="CD19" s="85"/>
      <c r="CE19" s="89"/>
      <c r="CF19" s="89"/>
      <c r="CG19" s="89"/>
      <c r="CH19" s="89"/>
      <c r="CI19" s="89"/>
      <c r="CJ19" s="89"/>
      <c r="CK19" s="89"/>
      <c r="CL19" s="88"/>
      <c r="CM19" s="105"/>
      <c r="CN19" s="90"/>
      <c r="CO19" s="89"/>
      <c r="CP19" s="89"/>
      <c r="CQ19" s="90"/>
      <c r="CR19" s="90"/>
      <c r="CS19" s="90"/>
      <c r="CT19" s="90"/>
      <c r="CU19" s="90"/>
      <c r="CV19" s="89"/>
      <c r="CW19" s="86"/>
      <c r="CX19" s="90"/>
      <c r="CY19" s="90"/>
      <c r="CZ19" s="90"/>
      <c r="DA19" s="90"/>
      <c r="DB19" s="89"/>
      <c r="DC19" s="89"/>
      <c r="DD19" s="89"/>
      <c r="DE19" s="89"/>
      <c r="DF19" s="86"/>
      <c r="DG19" s="89"/>
      <c r="DH19" s="107"/>
      <c r="DI19" s="108"/>
      <c r="DJ19" s="109"/>
      <c r="DK19" s="110"/>
      <c r="DL19" s="70"/>
      <c r="DM19" s="71"/>
      <c r="DN19" s="72"/>
      <c r="DO19" s="72"/>
    </row>
    <row r="20" spans="1:119" s="91" customFormat="1" ht="45.5" hidden="1" customHeight="1">
      <c r="A20" s="85" t="str">
        <f t="shared" si="101"/>
        <v>ok</v>
      </c>
      <c r="B20" s="86"/>
      <c r="C20" s="86"/>
      <c r="D20" s="86"/>
      <c r="E20" s="86"/>
      <c r="F20" s="86"/>
      <c r="G20" s="86"/>
      <c r="H20" s="86"/>
      <c r="I20" s="86"/>
      <c r="J20" s="86"/>
      <c r="K20" s="86"/>
      <c r="L20" s="781" t="s">
        <v>123</v>
      </c>
      <c r="M20" s="1285" t="s">
        <v>113</v>
      </c>
      <c r="N20" s="87" t="s">
        <v>124</v>
      </c>
      <c r="O20" s="781" t="s">
        <v>120</v>
      </c>
      <c r="P20" s="781" t="s">
        <v>42</v>
      </c>
      <c r="Q20" s="389"/>
      <c r="R20" s="389"/>
      <c r="S20" s="389"/>
      <c r="T20" s="62"/>
      <c r="U20" s="63"/>
      <c r="V20" s="63"/>
      <c r="W20" s="63"/>
      <c r="X20" s="63"/>
      <c r="Y20" s="63"/>
      <c r="Z20" s="63"/>
      <c r="AA20" s="63"/>
      <c r="AB20" s="63"/>
      <c r="AC20" s="63"/>
      <c r="AD20" s="63"/>
      <c r="AE20" s="63"/>
      <c r="AF20" s="63"/>
      <c r="AG20" s="63"/>
      <c r="AH20" s="63"/>
      <c r="AI20" s="63"/>
      <c r="AJ20" s="63"/>
      <c r="AK20" s="63"/>
      <c r="AL20" s="63"/>
      <c r="AM20" s="63"/>
      <c r="AN20" s="63"/>
      <c r="AO20" s="63"/>
      <c r="AP20" s="63"/>
      <c r="AQ20" s="63"/>
      <c r="AR20" s="63"/>
      <c r="AS20" s="63"/>
      <c r="AT20" s="63"/>
      <c r="AU20" s="63"/>
      <c r="AV20" s="63"/>
      <c r="AW20" s="63"/>
      <c r="AX20" s="63"/>
      <c r="AY20" s="63"/>
      <c r="AZ20" s="88"/>
      <c r="BA20" s="88"/>
      <c r="BB20" s="115"/>
      <c r="BC20" s="85"/>
      <c r="BD20" s="89"/>
      <c r="BE20" s="89"/>
      <c r="BF20" s="100"/>
      <c r="BG20" s="87"/>
      <c r="BH20" s="89"/>
      <c r="BI20" s="89"/>
      <c r="BJ20" s="90"/>
      <c r="BK20" s="1296" t="s">
        <v>290</v>
      </c>
      <c r="BL20" s="1296" t="s">
        <v>299</v>
      </c>
      <c r="BM20" s="1302" t="s">
        <v>278</v>
      </c>
      <c r="BN20" s="1310" t="s">
        <v>275</v>
      </c>
      <c r="BO20" s="282">
        <v>98910</v>
      </c>
      <c r="BP20" s="90">
        <v>45916</v>
      </c>
      <c r="BQ20" s="1311">
        <v>504</v>
      </c>
      <c r="BR20" s="282">
        <v>98910</v>
      </c>
      <c r="BS20" s="1309">
        <v>15090.90909090909</v>
      </c>
      <c r="BT20" s="65">
        <f t="shared" si="115"/>
        <v>1641906000</v>
      </c>
      <c r="BU20" s="671">
        <f t="shared" si="116"/>
        <v>0.10000000000000013</v>
      </c>
      <c r="BV20" s="489">
        <f t="shared" si="117"/>
        <v>1492641818.181818</v>
      </c>
      <c r="BW20" s="1312">
        <v>45942</v>
      </c>
      <c r="BX20" s="89"/>
      <c r="BY20" s="89"/>
      <c r="BZ20" s="86"/>
      <c r="CA20" s="86"/>
      <c r="CB20" s="104"/>
      <c r="CC20" s="85"/>
      <c r="CD20" s="85"/>
      <c r="CE20" s="89"/>
      <c r="CF20" s="89"/>
      <c r="CG20" s="89"/>
      <c r="CH20" s="89"/>
      <c r="CI20" s="89"/>
      <c r="CJ20" s="89"/>
      <c r="CK20" s="89"/>
      <c r="CL20" s="88"/>
      <c r="CM20" s="105"/>
      <c r="CN20" s="90"/>
      <c r="CO20" s="89"/>
      <c r="CP20" s="89"/>
      <c r="CQ20" s="90"/>
      <c r="CR20" s="90"/>
      <c r="CS20" s="90"/>
      <c r="CT20" s="90"/>
      <c r="CU20" s="90"/>
      <c r="CV20" s="89"/>
      <c r="CW20" s="86"/>
      <c r="CX20" s="90"/>
      <c r="CY20" s="90"/>
      <c r="CZ20" s="90"/>
      <c r="DA20" s="90"/>
      <c r="DB20" s="89"/>
      <c r="DC20" s="89"/>
      <c r="DD20" s="89"/>
      <c r="DE20" s="89"/>
      <c r="DF20" s="86"/>
      <c r="DG20" s="89"/>
      <c r="DH20" s="107"/>
      <c r="DI20" s="108"/>
      <c r="DJ20" s="109"/>
      <c r="DK20" s="110"/>
      <c r="DL20" s="70"/>
      <c r="DM20" s="71"/>
      <c r="DN20" s="72"/>
      <c r="DO20" s="72"/>
    </row>
    <row r="21" spans="1:119" s="91" customFormat="1" ht="45.5" hidden="1" customHeight="1">
      <c r="A21" s="85" t="str">
        <f t="shared" si="101"/>
        <v>ok</v>
      </c>
      <c r="B21" s="86"/>
      <c r="C21" s="86"/>
      <c r="D21" s="86"/>
      <c r="E21" s="86"/>
      <c r="F21" s="86"/>
      <c r="G21" s="86"/>
      <c r="H21" s="86"/>
      <c r="I21" s="86"/>
      <c r="J21" s="86"/>
      <c r="K21" s="86"/>
      <c r="L21" s="781" t="s">
        <v>123</v>
      </c>
      <c r="M21" s="1285" t="s">
        <v>113</v>
      </c>
      <c r="N21" s="87" t="s">
        <v>124</v>
      </c>
      <c r="O21" s="781" t="s">
        <v>120</v>
      </c>
      <c r="P21" s="781" t="s">
        <v>42</v>
      </c>
      <c r="Q21" s="389"/>
      <c r="R21" s="389"/>
      <c r="S21" s="389"/>
      <c r="T21" s="62"/>
      <c r="U21" s="63"/>
      <c r="V21" s="63"/>
      <c r="W21" s="63"/>
      <c r="X21" s="63"/>
      <c r="Y21" s="63"/>
      <c r="Z21" s="63"/>
      <c r="AA21" s="63"/>
      <c r="AB21" s="63"/>
      <c r="AC21" s="63"/>
      <c r="AD21" s="63"/>
      <c r="AE21" s="63"/>
      <c r="AF21" s="63"/>
      <c r="AG21" s="63"/>
      <c r="AH21" s="63"/>
      <c r="AI21" s="63"/>
      <c r="AJ21" s="63"/>
      <c r="AK21" s="63"/>
      <c r="AL21" s="63"/>
      <c r="AM21" s="63"/>
      <c r="AN21" s="63"/>
      <c r="AO21" s="63"/>
      <c r="AP21" s="63"/>
      <c r="AQ21" s="63"/>
      <c r="AR21" s="63"/>
      <c r="AS21" s="63"/>
      <c r="AT21" s="63"/>
      <c r="AU21" s="63"/>
      <c r="AV21" s="63"/>
      <c r="AW21" s="63"/>
      <c r="AX21" s="63"/>
      <c r="AY21" s="63"/>
      <c r="AZ21" s="88"/>
      <c r="BA21" s="88"/>
      <c r="BB21" s="115"/>
      <c r="BC21" s="85"/>
      <c r="BD21" s="89"/>
      <c r="BE21" s="89"/>
      <c r="BF21" s="100"/>
      <c r="BG21" s="87"/>
      <c r="BH21" s="89"/>
      <c r="BI21" s="89"/>
      <c r="BJ21" s="90"/>
      <c r="BK21" s="1296" t="s">
        <v>290</v>
      </c>
      <c r="BL21" s="1296" t="s">
        <v>299</v>
      </c>
      <c r="BM21" s="1302" t="s">
        <v>278</v>
      </c>
      <c r="BN21" s="1310" t="s">
        <v>275</v>
      </c>
      <c r="BO21" s="239">
        <v>4710</v>
      </c>
      <c r="BP21" s="90">
        <v>45916</v>
      </c>
      <c r="BQ21" s="1311">
        <v>24</v>
      </c>
      <c r="BR21" s="239">
        <v>4710</v>
      </c>
      <c r="BS21" s="1309">
        <v>15090.90909090909</v>
      </c>
      <c r="BT21" s="65">
        <f t="shared" si="115"/>
        <v>78186000</v>
      </c>
      <c r="BU21" s="671">
        <f t="shared" si="116"/>
        <v>0.10000000000000009</v>
      </c>
      <c r="BV21" s="489">
        <f t="shared" si="117"/>
        <v>71078181.818181813</v>
      </c>
      <c r="BW21" s="1312">
        <v>45940</v>
      </c>
      <c r="BX21" s="89"/>
      <c r="BY21" s="89"/>
      <c r="BZ21" s="86"/>
      <c r="CA21" s="86"/>
      <c r="CB21" s="104"/>
      <c r="CC21" s="85"/>
      <c r="CD21" s="85"/>
      <c r="CE21" s="89"/>
      <c r="CF21" s="89"/>
      <c r="CG21" s="89"/>
      <c r="CH21" s="89"/>
      <c r="CI21" s="89"/>
      <c r="CJ21" s="89"/>
      <c r="CK21" s="89"/>
      <c r="CL21" s="88"/>
      <c r="CM21" s="105"/>
      <c r="CN21" s="90"/>
      <c r="CO21" s="89"/>
      <c r="CP21" s="89"/>
      <c r="CQ21" s="90"/>
      <c r="CR21" s="90"/>
      <c r="CS21" s="90"/>
      <c r="CT21" s="90"/>
      <c r="CU21" s="90"/>
      <c r="CV21" s="89"/>
      <c r="CW21" s="86"/>
      <c r="CX21" s="90"/>
      <c r="CY21" s="90"/>
      <c r="CZ21" s="90"/>
      <c r="DA21" s="90"/>
      <c r="DB21" s="89"/>
      <c r="DC21" s="89"/>
      <c r="DD21" s="89"/>
      <c r="DE21" s="89"/>
      <c r="DF21" s="86"/>
      <c r="DG21" s="89"/>
      <c r="DH21" s="107"/>
      <c r="DI21" s="108"/>
      <c r="DJ21" s="109"/>
      <c r="DK21" s="110"/>
      <c r="DL21" s="70"/>
      <c r="DM21" s="71"/>
      <c r="DN21" s="72"/>
      <c r="DO21" s="72"/>
    </row>
    <row r="22" spans="1:119" s="91" customFormat="1" ht="45.5" hidden="1" customHeight="1">
      <c r="A22" s="85" t="str">
        <f t="shared" si="101"/>
        <v>ok</v>
      </c>
      <c r="B22" s="86"/>
      <c r="C22" s="86"/>
      <c r="D22" s="86"/>
      <c r="E22" s="86"/>
      <c r="F22" s="86"/>
      <c r="G22" s="86"/>
      <c r="H22" s="86"/>
      <c r="I22" s="86"/>
      <c r="J22" s="86"/>
      <c r="K22" s="86"/>
      <c r="L22" s="781" t="s">
        <v>123</v>
      </c>
      <c r="M22" s="1285" t="s">
        <v>113</v>
      </c>
      <c r="N22" s="87" t="s">
        <v>124</v>
      </c>
      <c r="O22" s="781" t="s">
        <v>120</v>
      </c>
      <c r="P22" s="781" t="s">
        <v>42</v>
      </c>
      <c r="Q22" s="389"/>
      <c r="R22" s="389"/>
      <c r="S22" s="389"/>
      <c r="T22" s="62"/>
      <c r="U22" s="63"/>
      <c r="V22" s="63"/>
      <c r="W22" s="63"/>
      <c r="X22" s="63"/>
      <c r="Y22" s="63"/>
      <c r="Z22" s="63"/>
      <c r="AA22" s="63"/>
      <c r="AB22" s="63"/>
      <c r="AC22" s="63"/>
      <c r="AD22" s="63"/>
      <c r="AE22" s="63"/>
      <c r="AF22" s="63"/>
      <c r="AG22" s="63"/>
      <c r="AH22" s="63"/>
      <c r="AI22" s="63"/>
      <c r="AJ22" s="63"/>
      <c r="AK22" s="63"/>
      <c r="AL22" s="63"/>
      <c r="AM22" s="63"/>
      <c r="AN22" s="63"/>
      <c r="AO22" s="63"/>
      <c r="AP22" s="63"/>
      <c r="AQ22" s="63"/>
      <c r="AR22" s="63"/>
      <c r="AS22" s="63"/>
      <c r="AT22" s="63"/>
      <c r="AU22" s="63"/>
      <c r="AV22" s="63"/>
      <c r="AW22" s="63"/>
      <c r="AX22" s="63"/>
      <c r="AY22" s="63"/>
      <c r="AZ22" s="88"/>
      <c r="BA22" s="88"/>
      <c r="BB22" s="115"/>
      <c r="BC22" s="85"/>
      <c r="BD22" s="89"/>
      <c r="BE22" s="89"/>
      <c r="BF22" s="100"/>
      <c r="BG22" s="87"/>
      <c r="BH22" s="89"/>
      <c r="BI22" s="89"/>
      <c r="BJ22" s="90"/>
      <c r="BK22" s="1296" t="s">
        <v>290</v>
      </c>
      <c r="BL22" s="1296" t="s">
        <v>299</v>
      </c>
      <c r="BM22" s="1302" t="s">
        <v>278</v>
      </c>
      <c r="BN22" s="1310" t="s">
        <v>275</v>
      </c>
      <c r="BO22" s="239">
        <v>4710</v>
      </c>
      <c r="BP22" s="90">
        <v>45916</v>
      </c>
      <c r="BQ22" s="1311">
        <v>24</v>
      </c>
      <c r="BR22" s="239">
        <v>4710</v>
      </c>
      <c r="BS22" s="1309">
        <v>15090.90909090909</v>
      </c>
      <c r="BT22" s="65">
        <f t="shared" si="115"/>
        <v>78186000</v>
      </c>
      <c r="BU22" s="671">
        <f t="shared" si="116"/>
        <v>0.10000000000000009</v>
      </c>
      <c r="BV22" s="489">
        <f t="shared" si="117"/>
        <v>71078181.818181813</v>
      </c>
      <c r="BW22" s="1312">
        <v>45927</v>
      </c>
      <c r="BX22" s="89"/>
      <c r="BY22" s="89"/>
      <c r="BZ22" s="86"/>
      <c r="CA22" s="86"/>
      <c r="CB22" s="104"/>
      <c r="CC22" s="85"/>
      <c r="CD22" s="85"/>
      <c r="CE22" s="89"/>
      <c r="CF22" s="89"/>
      <c r="CG22" s="89"/>
      <c r="CH22" s="89"/>
      <c r="CI22" s="89"/>
      <c r="CJ22" s="89"/>
      <c r="CK22" s="89"/>
      <c r="CL22" s="88"/>
      <c r="CM22" s="105"/>
      <c r="CN22" s="90"/>
      <c r="CO22" s="89"/>
      <c r="CP22" s="89"/>
      <c r="CQ22" s="90"/>
      <c r="CR22" s="90"/>
      <c r="CS22" s="90"/>
      <c r="CT22" s="90"/>
      <c r="CU22" s="90"/>
      <c r="CV22" s="89"/>
      <c r="CW22" s="86"/>
      <c r="CX22" s="90"/>
      <c r="CY22" s="90"/>
      <c r="CZ22" s="90"/>
      <c r="DA22" s="90"/>
      <c r="DB22" s="89"/>
      <c r="DC22" s="89"/>
      <c r="DD22" s="89"/>
      <c r="DE22" s="89"/>
      <c r="DF22" s="86"/>
      <c r="DG22" s="89"/>
      <c r="DH22" s="107"/>
      <c r="DI22" s="108"/>
      <c r="DJ22" s="109"/>
      <c r="DK22" s="110"/>
      <c r="DL22" s="70"/>
      <c r="DM22" s="71"/>
      <c r="DN22" s="72"/>
      <c r="DO22" s="72"/>
    </row>
    <row r="23" spans="1:119" s="91" customFormat="1" ht="89" hidden="1" customHeight="1">
      <c r="A23" s="85" t="str">
        <f t="shared" si="101"/>
        <v>ok</v>
      </c>
      <c r="B23" s="86"/>
      <c r="C23" s="86"/>
      <c r="D23" s="86"/>
      <c r="E23" s="86"/>
      <c r="F23" s="86"/>
      <c r="G23" s="86"/>
      <c r="H23" s="86"/>
      <c r="I23" s="86"/>
      <c r="J23" s="86"/>
      <c r="K23" s="86"/>
      <c r="L23" s="781" t="s">
        <v>123</v>
      </c>
      <c r="M23" s="1285" t="s">
        <v>113</v>
      </c>
      <c r="N23" s="87" t="s">
        <v>124</v>
      </c>
      <c r="O23" s="781" t="s">
        <v>120</v>
      </c>
      <c r="P23" s="781" t="s">
        <v>42</v>
      </c>
      <c r="Q23" s="389"/>
      <c r="R23" s="389"/>
      <c r="S23" s="389"/>
      <c r="T23" s="62"/>
      <c r="U23" s="63"/>
      <c r="V23" s="63"/>
      <c r="W23" s="63"/>
      <c r="X23" s="63"/>
      <c r="Y23" s="63"/>
      <c r="Z23" s="63"/>
      <c r="AA23" s="63"/>
      <c r="AB23" s="63"/>
      <c r="AC23" s="63"/>
      <c r="AD23" s="63">
        <v>0</v>
      </c>
      <c r="AE23" s="63">
        <v>0</v>
      </c>
      <c r="AF23" s="63"/>
      <c r="AG23" s="63"/>
      <c r="AH23" s="63"/>
      <c r="AI23" s="63"/>
      <c r="AJ23" s="63"/>
      <c r="AK23" s="63"/>
      <c r="AL23" s="63"/>
      <c r="AM23" s="63"/>
      <c r="AN23" s="63"/>
      <c r="AO23" s="63"/>
      <c r="AP23" s="63"/>
      <c r="AQ23" s="63"/>
      <c r="AR23" s="63"/>
      <c r="AS23" s="63"/>
      <c r="AT23" s="63"/>
      <c r="AU23" s="63"/>
      <c r="AV23" s="63"/>
      <c r="AW23" s="63"/>
      <c r="AX23" s="63"/>
      <c r="AY23" s="63"/>
      <c r="AZ23" s="88">
        <f>T23+V23+X23+Z23+AB23+AD23</f>
        <v>0</v>
      </c>
      <c r="BA23" s="88">
        <f>U23+W23+Y23+AA23+AC23+AE23</f>
        <v>0</v>
      </c>
      <c r="BB23" s="115"/>
      <c r="BC23" s="85"/>
      <c r="BD23" s="89"/>
      <c r="BE23" s="89"/>
      <c r="BF23" s="100"/>
      <c r="BG23" s="87"/>
      <c r="BH23" s="89"/>
      <c r="BI23" s="89"/>
      <c r="BJ23" s="90"/>
      <c r="BK23" s="1313" t="s">
        <v>290</v>
      </c>
      <c r="BL23" s="1313" t="s">
        <v>299</v>
      </c>
      <c r="BM23" s="1314" t="s">
        <v>278</v>
      </c>
      <c r="BN23" s="1310" t="s">
        <v>275</v>
      </c>
      <c r="BO23" s="223">
        <v>32970</v>
      </c>
      <c r="BP23" s="1315">
        <v>45916</v>
      </c>
      <c r="BQ23" s="1316">
        <f>7*24</f>
        <v>168</v>
      </c>
      <c r="BR23" s="223">
        <v>32970</v>
      </c>
      <c r="BS23" s="1317">
        <v>15090.90909090909</v>
      </c>
      <c r="BT23" s="208">
        <f t="shared" si="115"/>
        <v>547302000</v>
      </c>
      <c r="BU23" s="671">
        <f t="shared" si="116"/>
        <v>0.10000000000000009</v>
      </c>
      <c r="BV23" s="489">
        <f t="shared" si="117"/>
        <v>497547272.72727269</v>
      </c>
      <c r="BW23" s="1312">
        <v>45920</v>
      </c>
      <c r="BX23" s="89"/>
      <c r="BY23" s="89"/>
      <c r="BZ23" s="86"/>
      <c r="CA23" s="86"/>
      <c r="CB23" s="104"/>
      <c r="CC23" s="85"/>
      <c r="CD23" s="85"/>
      <c r="CE23" s="89"/>
      <c r="CF23" s="89"/>
      <c r="CG23" s="89"/>
      <c r="CH23" s="89"/>
      <c r="CI23" s="89"/>
      <c r="CJ23" s="89"/>
      <c r="CK23" s="89"/>
      <c r="CL23" s="88"/>
      <c r="CM23" s="105"/>
      <c r="CN23" s="90"/>
      <c r="CO23" s="89"/>
      <c r="CP23" s="89"/>
      <c r="CQ23" s="90"/>
      <c r="CR23" s="90"/>
      <c r="CS23" s="90"/>
      <c r="CT23" s="90"/>
      <c r="CU23" s="90"/>
      <c r="CV23" s="89"/>
      <c r="CW23" s="86"/>
      <c r="CX23" s="90"/>
      <c r="CY23" s="90"/>
      <c r="CZ23" s="90"/>
      <c r="DA23" s="90"/>
      <c r="DB23" s="89"/>
      <c r="DC23" s="89"/>
      <c r="DD23" s="89"/>
      <c r="DE23" s="89"/>
      <c r="DF23" s="86"/>
      <c r="DG23" s="89"/>
      <c r="DH23" s="107"/>
      <c r="DI23" s="108"/>
      <c r="DJ23" s="109"/>
      <c r="DK23" s="110"/>
      <c r="DL23" s="70"/>
      <c r="DM23" s="71"/>
      <c r="DN23" s="72"/>
      <c r="DO23" s="72"/>
    </row>
    <row r="24" spans="1:119" s="1322" customFormat="1" ht="45.5" hidden="1" customHeight="1">
      <c r="A24" s="85" t="str">
        <f t="shared" si="101"/>
        <v>ok</v>
      </c>
      <c r="B24" s="86"/>
      <c r="C24" s="86"/>
      <c r="D24" s="86"/>
      <c r="E24" s="86"/>
      <c r="F24" s="86"/>
      <c r="G24" s="86"/>
      <c r="H24" s="86"/>
      <c r="I24" s="86"/>
      <c r="J24" s="86"/>
      <c r="K24" s="86"/>
      <c r="L24" s="781" t="s">
        <v>123</v>
      </c>
      <c r="M24" s="1285" t="s">
        <v>113</v>
      </c>
      <c r="N24" s="87" t="s">
        <v>124</v>
      </c>
      <c r="O24" s="87" t="s">
        <v>120</v>
      </c>
      <c r="P24" s="87" t="s">
        <v>42</v>
      </c>
      <c r="Q24" s="210"/>
      <c r="R24" s="210"/>
      <c r="S24" s="210"/>
      <c r="T24" s="210"/>
      <c r="U24" s="210"/>
      <c r="V24" s="210"/>
      <c r="W24" s="210"/>
      <c r="X24" s="210"/>
      <c r="Y24" s="210"/>
      <c r="Z24" s="210"/>
      <c r="AA24" s="210"/>
      <c r="AB24" s="210"/>
      <c r="AC24" s="210"/>
      <c r="AD24" s="210"/>
      <c r="AE24" s="210"/>
      <c r="AF24" s="210"/>
      <c r="AG24" s="210"/>
      <c r="AH24" s="210"/>
      <c r="AI24" s="210"/>
      <c r="AJ24" s="210"/>
      <c r="AK24" s="210"/>
      <c r="AL24" s="210"/>
      <c r="AM24" s="210"/>
      <c r="AN24" s="210"/>
      <c r="AO24" s="210"/>
      <c r="AP24" s="210"/>
      <c r="AQ24" s="210"/>
      <c r="AR24" s="210"/>
      <c r="AS24" s="210"/>
      <c r="AT24" s="210"/>
      <c r="AU24" s="210"/>
      <c r="AV24" s="210"/>
      <c r="AW24" s="210"/>
      <c r="AX24" s="210"/>
      <c r="AY24" s="210"/>
      <c r="AZ24" s="88"/>
      <c r="BA24" s="88"/>
      <c r="BB24" s="115"/>
      <c r="BC24" s="85"/>
      <c r="BD24" s="89"/>
      <c r="BE24" s="89"/>
      <c r="BF24" s="100"/>
      <c r="BG24" s="87"/>
      <c r="BH24" s="89"/>
      <c r="BI24" s="89"/>
      <c r="BJ24" s="90"/>
      <c r="BK24" s="1292" t="s">
        <v>274</v>
      </c>
      <c r="BL24" s="488" t="s">
        <v>297</v>
      </c>
      <c r="BM24" s="1318" t="s">
        <v>424</v>
      </c>
      <c r="BN24" s="1310" t="s">
        <v>275</v>
      </c>
      <c r="BO24" s="247">
        <v>193110</v>
      </c>
      <c r="BP24" s="103">
        <v>45916</v>
      </c>
      <c r="BQ24" s="89">
        <v>984</v>
      </c>
      <c r="BR24" s="247">
        <v>193110</v>
      </c>
      <c r="BS24" s="1309">
        <v>15000</v>
      </c>
      <c r="BT24" s="65">
        <f t="shared" si="115"/>
        <v>3186315000.0000005</v>
      </c>
      <c r="BU24" s="671">
        <f t="shared" si="116"/>
        <v>0.10000000000000016</v>
      </c>
      <c r="BV24" s="489">
        <f t="shared" si="117"/>
        <v>2896650000</v>
      </c>
      <c r="BW24" s="103">
        <v>45938</v>
      </c>
      <c r="BX24" s="89"/>
      <c r="BY24" s="89"/>
      <c r="BZ24" s="86"/>
      <c r="CA24" s="86"/>
      <c r="CB24" s="104"/>
      <c r="CC24" s="85"/>
      <c r="CD24" s="85"/>
      <c r="CE24" s="89"/>
      <c r="CF24" s="89"/>
      <c r="CG24" s="89"/>
      <c r="CH24" s="89"/>
      <c r="CI24" s="89"/>
      <c r="CJ24" s="89"/>
      <c r="CK24" s="89"/>
      <c r="CL24" s="88"/>
      <c r="CM24" s="105"/>
      <c r="CN24" s="90"/>
      <c r="CO24" s="89"/>
      <c r="CP24" s="89"/>
      <c r="CQ24" s="90"/>
      <c r="CR24" s="90"/>
      <c r="CS24" s="90"/>
      <c r="CT24" s="90"/>
      <c r="CU24" s="90"/>
      <c r="CV24" s="89"/>
      <c r="CW24" s="86"/>
      <c r="CX24" s="90"/>
      <c r="CY24" s="90"/>
      <c r="CZ24" s="90"/>
      <c r="DA24" s="90"/>
      <c r="DB24" s="89"/>
      <c r="DC24" s="89"/>
      <c r="DD24" s="89"/>
      <c r="DE24" s="89"/>
      <c r="DF24" s="86"/>
      <c r="DG24" s="89"/>
      <c r="DH24" s="1319"/>
      <c r="DI24" s="488"/>
      <c r="DJ24" s="1320"/>
      <c r="DK24" s="1321"/>
      <c r="DL24" s="211"/>
      <c r="DM24" s="212"/>
      <c r="DN24" s="213"/>
      <c r="DO24" s="213"/>
    </row>
    <row r="25" spans="1:119" s="91" customFormat="1" ht="30" hidden="1" customHeight="1">
      <c r="A25" s="85" t="str">
        <f t="shared" si="101"/>
        <v>Hiện</v>
      </c>
      <c r="B25" s="86" t="str">
        <f t="shared" ref="B25:B26" si="118">DF25</f>
        <v>Thừa</v>
      </c>
      <c r="C25" s="86">
        <f t="shared" si="106"/>
        <v>-3.9200000000000017</v>
      </c>
      <c r="D25" s="86"/>
      <c r="E25" s="86"/>
      <c r="F25" s="86"/>
      <c r="G25" s="86"/>
      <c r="H25" s="86"/>
      <c r="I25" s="86"/>
      <c r="J25" s="86"/>
      <c r="K25" s="86"/>
      <c r="L25" s="781" t="s">
        <v>125</v>
      </c>
      <c r="M25" s="1285" t="s">
        <v>113</v>
      </c>
      <c r="N25" s="87" t="s">
        <v>126</v>
      </c>
      <c r="O25" s="781" t="s">
        <v>120</v>
      </c>
      <c r="P25" s="781" t="s">
        <v>42</v>
      </c>
      <c r="Q25" s="389">
        <v>329.7</v>
      </c>
      <c r="R25" s="389">
        <v>13.04932</v>
      </c>
      <c r="S25" s="389">
        <v>4302.3608039999999</v>
      </c>
      <c r="T25" s="62"/>
      <c r="U25" s="63"/>
      <c r="V25" s="63">
        <v>15</v>
      </c>
      <c r="W25" s="63">
        <v>4945.5</v>
      </c>
      <c r="X25" s="63">
        <f>VLOOKUP(L25,[167]PR!$A:$S,15,0)</f>
        <v>0</v>
      </c>
      <c r="Y25" s="63">
        <f>VLOOKUP(L25,[167]PR!$A:$S,16,0)</f>
        <v>0</v>
      </c>
      <c r="Z25" s="63">
        <v>0</v>
      </c>
      <c r="AA25" s="63">
        <v>0</v>
      </c>
      <c r="AB25" s="63">
        <v>0</v>
      </c>
      <c r="AC25" s="63">
        <v>0</v>
      </c>
      <c r="AD25" s="63">
        <v>0</v>
      </c>
      <c r="AE25" s="63">
        <v>0</v>
      </c>
      <c r="AF25" s="63">
        <v>0</v>
      </c>
      <c r="AG25" s="63">
        <v>0</v>
      </c>
      <c r="AH25" s="63">
        <v>0</v>
      </c>
      <c r="AI25" s="63">
        <v>0</v>
      </c>
      <c r="AJ25" s="63">
        <v>0</v>
      </c>
      <c r="AK25" s="63">
        <v>0</v>
      </c>
      <c r="AL25" s="63">
        <v>0</v>
      </c>
      <c r="AM25" s="63">
        <v>0</v>
      </c>
      <c r="AN25" s="63">
        <v>0</v>
      </c>
      <c r="AO25" s="63">
        <v>0</v>
      </c>
      <c r="AP25" s="63">
        <v>0</v>
      </c>
      <c r="AQ25" s="63">
        <v>0</v>
      </c>
      <c r="AR25" s="63">
        <v>0</v>
      </c>
      <c r="AS25" s="63">
        <v>0</v>
      </c>
      <c r="AT25" s="63">
        <v>0</v>
      </c>
      <c r="AU25" s="63">
        <v>0</v>
      </c>
      <c r="AV25" s="63">
        <v>0</v>
      </c>
      <c r="AW25" s="63">
        <v>0</v>
      </c>
      <c r="AX25" s="63">
        <v>0</v>
      </c>
      <c r="AY25" s="63">
        <v>0</v>
      </c>
      <c r="AZ25" s="88">
        <f t="shared" ref="AZ25:BA27" si="119">T25+V25+X25+Z25+AB25+AD25+AF25+AH25+AJ25+AL25+AN25+AP25+AR25+AT25+AV25+AX25</f>
        <v>15</v>
      </c>
      <c r="BA25" s="88">
        <f t="shared" si="119"/>
        <v>4945.5</v>
      </c>
      <c r="BB25" s="487" t="s">
        <v>130</v>
      </c>
      <c r="BC25" s="85"/>
      <c r="BD25" s="89"/>
      <c r="BE25" s="89"/>
      <c r="BF25" s="100"/>
      <c r="BG25" s="87"/>
      <c r="BH25" s="89">
        <f t="shared" ref="BH25:BH27" si="120">IF(AZ25&gt;BD25,AZ25-BD25,"0")</f>
        <v>15</v>
      </c>
      <c r="BI25" s="89">
        <f t="shared" ref="BI25:BI27" si="121">IF(BA25&gt;BE25,BA25-BE25,"0")</f>
        <v>4945.5</v>
      </c>
      <c r="BJ25" s="90">
        <v>45909</v>
      </c>
      <c r="BK25" s="209" t="s">
        <v>198</v>
      </c>
      <c r="BL25" s="173" t="s">
        <v>196</v>
      </c>
      <c r="BM25" s="224" t="s">
        <v>195</v>
      </c>
      <c r="BN25" s="1323" t="s">
        <v>197</v>
      </c>
      <c r="BO25" s="190">
        <v>6237.924</v>
      </c>
      <c r="BP25" s="173">
        <v>45899</v>
      </c>
      <c r="BQ25" s="187">
        <v>18.920000000000002</v>
      </c>
      <c r="BR25" s="190">
        <v>6237.924</v>
      </c>
      <c r="BS25" s="1324">
        <v>15909.090909090908</v>
      </c>
      <c r="BT25" s="175">
        <f t="shared" si="115"/>
        <v>109163670.00000001</v>
      </c>
      <c r="BU25" s="671">
        <f t="shared" si="116"/>
        <v>0.10000000000000014</v>
      </c>
      <c r="BV25" s="489">
        <f t="shared" si="117"/>
        <v>99239700</v>
      </c>
      <c r="BW25" s="222">
        <v>45905</v>
      </c>
      <c r="BX25" s="89">
        <f>SUMIF($L:$L,L25,$BQ:$BQ)</f>
        <v>18.920000000000002</v>
      </c>
      <c r="BY25" s="89">
        <f>SUMIF($L:$L,L25,$BR:$BR)</f>
        <v>6237.924</v>
      </c>
      <c r="BZ25" s="86"/>
      <c r="CA25" s="86"/>
      <c r="CB25" s="104"/>
      <c r="CC25" s="85"/>
      <c r="CD25" s="85"/>
      <c r="CE25" s="89"/>
      <c r="CF25" s="89"/>
      <c r="CG25" s="89"/>
      <c r="CH25" s="89"/>
      <c r="CI25" s="89"/>
      <c r="CJ25" s="89"/>
      <c r="CK25" s="89"/>
      <c r="CL25" s="88"/>
      <c r="CM25" s="105"/>
      <c r="CN25" s="90"/>
      <c r="CO25" s="89"/>
      <c r="CP25" s="89"/>
      <c r="CQ25" s="90"/>
      <c r="CR25" s="90"/>
      <c r="CS25" s="90"/>
      <c r="CT25" s="90"/>
      <c r="CU25" s="90"/>
      <c r="CV25" s="89">
        <f>SUMIF($L:$L,L25,$CJ:$CJ)</f>
        <v>0</v>
      </c>
      <c r="CW25" s="86">
        <f>SUMIF($L:$L,L25,$CK:$CK)</f>
        <v>0</v>
      </c>
      <c r="CX25" s="90"/>
      <c r="CY25" s="90"/>
      <c r="CZ25" s="90"/>
      <c r="DA25" s="90"/>
      <c r="DB25" s="89">
        <f t="shared" ref="DB25:DB27" si="122">BX25+CV25</f>
        <v>18.920000000000002</v>
      </c>
      <c r="DC25" s="89">
        <f t="shared" ref="DC25:DC27" si="123">BY25+CW25</f>
        <v>6237.924</v>
      </c>
      <c r="DD25" s="89">
        <f t="shared" ref="DD25:DD27" si="124">BH25-DB25</f>
        <v>-3.9200000000000017</v>
      </c>
      <c r="DE25" s="89">
        <f t="shared" ref="DE25:DE27" si="125">BI25-DC25</f>
        <v>-1292.424</v>
      </c>
      <c r="DF25" s="86" t="str">
        <f t="shared" ref="DF25:DF27" si="126">IF(DD25&lt;0,"Thừa",IF(DD25=0,"Đủ","Thiếu"))</f>
        <v>Thừa</v>
      </c>
      <c r="DG25" s="89"/>
      <c r="DH25" s="107"/>
      <c r="DI25" s="108"/>
      <c r="DJ25" s="109"/>
      <c r="DK25" s="110"/>
      <c r="DL25" s="70"/>
      <c r="DM25" s="71"/>
      <c r="DN25" s="72"/>
      <c r="DO25" s="72"/>
    </row>
    <row r="26" spans="1:119" s="91" customFormat="1" ht="30" hidden="1" customHeight="1">
      <c r="A26" s="85" t="str">
        <f t="shared" si="101"/>
        <v>Hiện</v>
      </c>
      <c r="B26" s="86" t="str">
        <f t="shared" si="118"/>
        <v>Thừa</v>
      </c>
      <c r="C26" s="86">
        <f t="shared" si="106"/>
        <v>-3.2000000000000028</v>
      </c>
      <c r="D26" s="86"/>
      <c r="E26" s="86"/>
      <c r="F26" s="86"/>
      <c r="G26" s="86"/>
      <c r="H26" s="86"/>
      <c r="I26" s="86"/>
      <c r="J26" s="86"/>
      <c r="K26" s="86"/>
      <c r="L26" s="781" t="s">
        <v>127</v>
      </c>
      <c r="M26" s="1285" t="s">
        <v>113</v>
      </c>
      <c r="N26" s="1286" t="s">
        <v>128</v>
      </c>
      <c r="O26" s="781" t="s">
        <v>120</v>
      </c>
      <c r="P26" s="781" t="s">
        <v>42</v>
      </c>
      <c r="Q26" s="389">
        <v>431.75</v>
      </c>
      <c r="R26" s="389">
        <v>36.063023999999999</v>
      </c>
      <c r="S26" s="389">
        <v>15570.210612000001</v>
      </c>
      <c r="T26" s="62"/>
      <c r="U26" s="63"/>
      <c r="V26" s="63">
        <v>39.799999999999997</v>
      </c>
      <c r="W26" s="63">
        <v>17183.649999999998</v>
      </c>
      <c r="X26" s="63">
        <f>VLOOKUP(L26,[167]PR!$A:$S,15,0)</f>
        <v>0</v>
      </c>
      <c r="Y26" s="63">
        <f>VLOOKUP(L26,[167]PR!$A:$S,16,0)</f>
        <v>0</v>
      </c>
      <c r="Z26" s="63">
        <v>0</v>
      </c>
      <c r="AA26" s="63">
        <v>0</v>
      </c>
      <c r="AB26" s="63">
        <v>0</v>
      </c>
      <c r="AC26" s="63">
        <v>0</v>
      </c>
      <c r="AD26" s="63">
        <v>0</v>
      </c>
      <c r="AE26" s="63">
        <v>0</v>
      </c>
      <c r="AF26" s="63">
        <v>0</v>
      </c>
      <c r="AG26" s="63">
        <v>0</v>
      </c>
      <c r="AH26" s="63">
        <v>0</v>
      </c>
      <c r="AI26" s="63">
        <v>0</v>
      </c>
      <c r="AJ26" s="63">
        <v>5</v>
      </c>
      <c r="AK26" s="63">
        <v>2158.75</v>
      </c>
      <c r="AL26" s="63">
        <v>0</v>
      </c>
      <c r="AM26" s="63">
        <v>0</v>
      </c>
      <c r="AN26" s="63">
        <v>0</v>
      </c>
      <c r="AO26" s="63">
        <v>0</v>
      </c>
      <c r="AP26" s="63">
        <v>0</v>
      </c>
      <c r="AQ26" s="63">
        <v>0</v>
      </c>
      <c r="AR26" s="63">
        <v>0</v>
      </c>
      <c r="AS26" s="63">
        <v>0</v>
      </c>
      <c r="AT26" s="63">
        <v>0</v>
      </c>
      <c r="AU26" s="63">
        <v>0</v>
      </c>
      <c r="AV26" s="63">
        <v>0</v>
      </c>
      <c r="AW26" s="63">
        <v>0</v>
      </c>
      <c r="AX26" s="63">
        <v>0</v>
      </c>
      <c r="AY26" s="63">
        <v>0</v>
      </c>
      <c r="AZ26" s="88">
        <f t="shared" si="119"/>
        <v>44.8</v>
      </c>
      <c r="BA26" s="88">
        <f t="shared" si="119"/>
        <v>19342.399999999998</v>
      </c>
      <c r="BB26" s="487" t="s">
        <v>1251</v>
      </c>
      <c r="BC26" s="85"/>
      <c r="BD26" s="89"/>
      <c r="BE26" s="89"/>
      <c r="BF26" s="100"/>
      <c r="BG26" s="87"/>
      <c r="BH26" s="89">
        <f t="shared" si="120"/>
        <v>44.8</v>
      </c>
      <c r="BI26" s="89">
        <f t="shared" si="121"/>
        <v>19342.399999999998</v>
      </c>
      <c r="BJ26" s="90">
        <v>45909</v>
      </c>
      <c r="BK26" s="1289" t="s">
        <v>637</v>
      </c>
      <c r="BL26" s="1287" t="s">
        <v>43</v>
      </c>
      <c r="BM26" s="1305" t="s">
        <v>145</v>
      </c>
      <c r="BN26" s="1306" t="s">
        <v>120</v>
      </c>
      <c r="BO26" s="204">
        <v>20724</v>
      </c>
      <c r="BP26" s="1289">
        <v>45897</v>
      </c>
      <c r="BQ26" s="205">
        <v>48</v>
      </c>
      <c r="BR26" s="204">
        <v>20724</v>
      </c>
      <c r="BS26" s="204">
        <v>15727.27</v>
      </c>
      <c r="BT26" s="203">
        <f t="shared" si="115"/>
        <v>358525137.82800007</v>
      </c>
      <c r="BU26" s="671">
        <f t="shared" si="116"/>
        <v>0.10000000000000014</v>
      </c>
      <c r="BV26" s="489">
        <f t="shared" si="117"/>
        <v>325931943.48000002</v>
      </c>
      <c r="BW26" s="1291">
        <v>45903</v>
      </c>
      <c r="BX26" s="89">
        <f>SUMIF($L:$L,L26,$BQ:$BQ)</f>
        <v>48</v>
      </c>
      <c r="BY26" s="89">
        <f>SUMIF($L:$L,L26,$BR:$BR)</f>
        <v>20724</v>
      </c>
      <c r="BZ26" s="86"/>
      <c r="CA26" s="86"/>
      <c r="CB26" s="104"/>
      <c r="CC26" s="85"/>
      <c r="CD26" s="85"/>
      <c r="CE26" s="89"/>
      <c r="CF26" s="89"/>
      <c r="CG26" s="89"/>
      <c r="CH26" s="89"/>
      <c r="CI26" s="89"/>
      <c r="CJ26" s="89"/>
      <c r="CK26" s="89"/>
      <c r="CL26" s="88"/>
      <c r="CM26" s="105"/>
      <c r="CN26" s="90"/>
      <c r="CO26" s="89"/>
      <c r="CP26" s="89"/>
      <c r="CQ26" s="90"/>
      <c r="CR26" s="90"/>
      <c r="CS26" s="90"/>
      <c r="CT26" s="90"/>
      <c r="CU26" s="90"/>
      <c r="CV26" s="89">
        <f>SUMIF($L:$L,L26,$CJ:$CJ)</f>
        <v>0</v>
      </c>
      <c r="CW26" s="86">
        <f>SUMIF($L:$L,L26,$CK:$CK)</f>
        <v>0</v>
      </c>
      <c r="CX26" s="90"/>
      <c r="CY26" s="90"/>
      <c r="CZ26" s="90"/>
      <c r="DA26" s="90"/>
      <c r="DB26" s="89">
        <f t="shared" si="122"/>
        <v>48</v>
      </c>
      <c r="DC26" s="89">
        <f t="shared" si="123"/>
        <v>20724</v>
      </c>
      <c r="DD26" s="89">
        <f t="shared" si="124"/>
        <v>-3.2000000000000028</v>
      </c>
      <c r="DE26" s="89">
        <f t="shared" si="125"/>
        <v>-1381.6000000000022</v>
      </c>
      <c r="DF26" s="86" t="str">
        <f t="shared" si="126"/>
        <v>Thừa</v>
      </c>
      <c r="DG26" s="89"/>
      <c r="DH26" s="107"/>
      <c r="DI26" s="108"/>
      <c r="DJ26" s="109"/>
      <c r="DK26" s="110"/>
      <c r="DL26" s="70"/>
      <c r="DM26" s="71"/>
      <c r="DN26" s="72"/>
      <c r="DO26" s="72"/>
    </row>
    <row r="27" spans="1:119" s="91" customFormat="1" ht="30" hidden="1" customHeight="1">
      <c r="A27" s="85" t="str">
        <f t="shared" si="101"/>
        <v>Hiện</v>
      </c>
      <c r="B27" s="86" t="str">
        <f t="shared" ref="B27:B50" si="127">DF27</f>
        <v>Thừa</v>
      </c>
      <c r="C27" s="86">
        <f>DD27</f>
        <v>-0.60422151679995295</v>
      </c>
      <c r="D27" s="86"/>
      <c r="E27" s="86"/>
      <c r="F27" s="86"/>
      <c r="G27" s="86"/>
      <c r="H27" s="86"/>
      <c r="I27" s="86"/>
      <c r="J27" s="86"/>
      <c r="K27" s="1325"/>
      <c r="L27" s="781" t="s">
        <v>147</v>
      </c>
      <c r="M27" s="1285" t="s">
        <v>113</v>
      </c>
      <c r="N27" s="1286" t="s">
        <v>148</v>
      </c>
      <c r="O27" s="781" t="s">
        <v>41</v>
      </c>
      <c r="P27" s="781" t="s">
        <v>42</v>
      </c>
      <c r="Q27" s="389">
        <v>47.099999999999994</v>
      </c>
      <c r="R27" s="389">
        <v>3276.7506828800006</v>
      </c>
      <c r="S27" s="389">
        <v>154334.95716364801</v>
      </c>
      <c r="T27" s="62"/>
      <c r="U27" s="63"/>
      <c r="V27" s="63"/>
      <c r="W27" s="63"/>
      <c r="X27" s="63">
        <f>VLOOKUP(L27,[167]PR!$A:$S,15,0)</f>
        <v>3735.4957784832004</v>
      </c>
      <c r="Y27" s="63">
        <f>VLOOKUP(L27,[167]PR!$A:$S,16,0)</f>
        <v>175941.85116655871</v>
      </c>
      <c r="Z27" s="63">
        <v>0</v>
      </c>
      <c r="AA27" s="63">
        <v>0</v>
      </c>
      <c r="AB27" s="63">
        <v>0</v>
      </c>
      <c r="AC27" s="63">
        <v>0</v>
      </c>
      <c r="AD27" s="63">
        <v>0</v>
      </c>
      <c r="AE27" s="63">
        <v>0</v>
      </c>
      <c r="AF27" s="63">
        <v>0</v>
      </c>
      <c r="AG27" s="63">
        <v>0</v>
      </c>
      <c r="AH27" s="63">
        <v>0</v>
      </c>
      <c r="AI27" s="63">
        <v>0</v>
      </c>
      <c r="AJ27" s="63">
        <v>1883</v>
      </c>
      <c r="AK27" s="63">
        <v>88689.299999999988</v>
      </c>
      <c r="AL27" s="838">
        <v>177</v>
      </c>
      <c r="AM27" s="63">
        <v>8336.6999999999989</v>
      </c>
      <c r="AN27" s="63">
        <v>0</v>
      </c>
      <c r="AO27" s="63">
        <v>0</v>
      </c>
      <c r="AP27" s="63">
        <v>0</v>
      </c>
      <c r="AQ27" s="63">
        <v>0</v>
      </c>
      <c r="AR27" s="63">
        <v>0</v>
      </c>
      <c r="AS27" s="63">
        <v>0</v>
      </c>
      <c r="AT27" s="63">
        <v>0</v>
      </c>
      <c r="AU27" s="63">
        <v>0</v>
      </c>
      <c r="AV27" s="63">
        <v>0</v>
      </c>
      <c r="AW27" s="63">
        <v>0</v>
      </c>
      <c r="AX27" s="63">
        <v>0</v>
      </c>
      <c r="AY27" s="63">
        <v>0</v>
      </c>
      <c r="AZ27" s="88">
        <f t="shared" si="119"/>
        <v>5795.4957784832004</v>
      </c>
      <c r="BA27" s="88">
        <f t="shared" si="119"/>
        <v>272967.85116655874</v>
      </c>
      <c r="BB27" s="487" t="s">
        <v>1477</v>
      </c>
      <c r="BC27" s="85"/>
      <c r="BD27" s="89"/>
      <c r="BE27" s="89"/>
      <c r="BF27" s="100"/>
      <c r="BG27" s="87"/>
      <c r="BH27" s="89">
        <f t="shared" si="120"/>
        <v>5795.4957784832004</v>
      </c>
      <c r="BI27" s="89">
        <f t="shared" si="121"/>
        <v>272967.85116655874</v>
      </c>
      <c r="BJ27" s="90">
        <v>45912</v>
      </c>
      <c r="BK27" s="1296" t="s">
        <v>290</v>
      </c>
      <c r="BL27" s="1296" t="s">
        <v>299</v>
      </c>
      <c r="BM27" s="1302" t="s">
        <v>279</v>
      </c>
      <c r="BN27" s="1310" t="s">
        <v>273</v>
      </c>
      <c r="BO27" s="64"/>
      <c r="BP27" s="90"/>
      <c r="BQ27" s="86"/>
      <c r="BR27" s="64"/>
      <c r="BS27" s="1309"/>
      <c r="BT27" s="65"/>
      <c r="BU27" s="1309"/>
      <c r="BV27" s="1309"/>
      <c r="BW27" s="103"/>
      <c r="BX27" s="89">
        <f>SUMIF($L:$L,L27,$BQ:$BQ)</f>
        <v>5796.1</v>
      </c>
      <c r="BY27" s="89">
        <f>SUMIF($L:$L,L27,$BR:$BR)</f>
        <v>272977.46999999997</v>
      </c>
      <c r="BZ27" s="86"/>
      <c r="CA27" s="86"/>
      <c r="CB27" s="104"/>
      <c r="CC27" s="85"/>
      <c r="CD27" s="85"/>
      <c r="CE27" s="89"/>
      <c r="CF27" s="89"/>
      <c r="CG27" s="89"/>
      <c r="CH27" s="89"/>
      <c r="CI27" s="89"/>
      <c r="CJ27" s="89"/>
      <c r="CK27" s="89"/>
      <c r="CL27" s="88"/>
      <c r="CM27" s="105"/>
      <c r="CN27" s="90"/>
      <c r="CO27" s="89"/>
      <c r="CP27" s="89"/>
      <c r="CQ27" s="90"/>
      <c r="CR27" s="90"/>
      <c r="CS27" s="90"/>
      <c r="CT27" s="90"/>
      <c r="CU27" s="90"/>
      <c r="CV27" s="89">
        <f>SUMIF($L:$L,L27,$CJ:$CJ)</f>
        <v>0</v>
      </c>
      <c r="CW27" s="86">
        <f>SUMIF($L:$L,L27,$CK:$CK)</f>
        <v>0</v>
      </c>
      <c r="CX27" s="90"/>
      <c r="CY27" s="90"/>
      <c r="CZ27" s="90"/>
      <c r="DA27" s="90"/>
      <c r="DB27" s="89">
        <f t="shared" si="122"/>
        <v>5796.1</v>
      </c>
      <c r="DC27" s="89">
        <f t="shared" si="123"/>
        <v>272977.46999999997</v>
      </c>
      <c r="DD27" s="89">
        <f t="shared" si="124"/>
        <v>-0.60422151679995295</v>
      </c>
      <c r="DE27" s="89">
        <f t="shared" si="125"/>
        <v>-9.6188334412290715</v>
      </c>
      <c r="DF27" s="86" t="str">
        <f t="shared" si="126"/>
        <v>Thừa</v>
      </c>
      <c r="DG27" s="89"/>
      <c r="DH27" s="107"/>
      <c r="DI27" s="108"/>
      <c r="DJ27" s="109"/>
      <c r="DK27" s="110"/>
      <c r="DL27" s="70"/>
      <c r="DM27" s="71"/>
      <c r="DN27" s="72"/>
      <c r="DO27" s="72"/>
    </row>
    <row r="28" spans="1:119" s="91" customFormat="1" ht="30" hidden="1" customHeight="1">
      <c r="A28" s="85" t="str">
        <f t="shared" si="101"/>
        <v>ok</v>
      </c>
      <c r="B28" s="86"/>
      <c r="C28" s="86"/>
      <c r="D28" s="86"/>
      <c r="E28" s="86"/>
      <c r="F28" s="86"/>
      <c r="G28" s="86"/>
      <c r="H28" s="86"/>
      <c r="I28" s="86"/>
      <c r="J28" s="86"/>
      <c r="K28" s="1325"/>
      <c r="L28" s="781" t="s">
        <v>147</v>
      </c>
      <c r="M28" s="1285" t="s">
        <v>113</v>
      </c>
      <c r="N28" s="1286" t="s">
        <v>148</v>
      </c>
      <c r="O28" s="781" t="s">
        <v>41</v>
      </c>
      <c r="P28" s="781" t="s">
        <v>42</v>
      </c>
      <c r="Q28" s="389"/>
      <c r="R28" s="389"/>
      <c r="S28" s="389"/>
      <c r="T28" s="62"/>
      <c r="U28" s="63"/>
      <c r="V28" s="63"/>
      <c r="W28" s="63"/>
      <c r="X28" s="63"/>
      <c r="Y28" s="63"/>
      <c r="Z28" s="63"/>
      <c r="AA28" s="63"/>
      <c r="AB28" s="63"/>
      <c r="AC28" s="63"/>
      <c r="AD28" s="63"/>
      <c r="AE28" s="63"/>
      <c r="AF28" s="63"/>
      <c r="AG28" s="63"/>
      <c r="AH28" s="63"/>
      <c r="AI28" s="63"/>
      <c r="AJ28" s="63"/>
      <c r="AK28" s="63"/>
      <c r="AL28" s="838"/>
      <c r="AM28" s="63"/>
      <c r="AN28" s="63"/>
      <c r="AO28" s="63"/>
      <c r="AP28" s="63"/>
      <c r="AQ28" s="63"/>
      <c r="AR28" s="63"/>
      <c r="AS28" s="63"/>
      <c r="AT28" s="63"/>
      <c r="AU28" s="63"/>
      <c r="AV28" s="63"/>
      <c r="AW28" s="63"/>
      <c r="AX28" s="63"/>
      <c r="AY28" s="63"/>
      <c r="AZ28" s="88"/>
      <c r="BA28" s="88"/>
      <c r="BB28" s="487"/>
      <c r="BC28" s="85"/>
      <c r="BD28" s="89"/>
      <c r="BE28" s="89"/>
      <c r="BF28" s="100"/>
      <c r="BG28" s="87"/>
      <c r="BH28" s="89"/>
      <c r="BI28" s="89"/>
      <c r="BJ28" s="90"/>
      <c r="BK28" s="808" t="s">
        <v>1626</v>
      </c>
      <c r="BL28" s="1296" t="s">
        <v>43</v>
      </c>
      <c r="BM28" s="1326" t="s">
        <v>1627</v>
      </c>
      <c r="BN28" s="1310" t="s">
        <v>1637</v>
      </c>
      <c r="BO28" s="1237">
        <v>1733.28</v>
      </c>
      <c r="BP28" s="90">
        <v>46029</v>
      </c>
      <c r="BQ28" s="1327">
        <v>37</v>
      </c>
      <c r="BR28" s="1237">
        <v>1733.28</v>
      </c>
      <c r="BS28" s="1309">
        <v>13231.82</v>
      </c>
      <c r="BT28" s="65">
        <f>BS28*BR28*1.1</f>
        <v>25227893.866560001</v>
      </c>
      <c r="BU28" s="1240">
        <v>0.1</v>
      </c>
      <c r="BV28" s="1328">
        <f>BS28*BR28</f>
        <v>22934448.969599999</v>
      </c>
      <c r="BW28" s="103">
        <v>46038</v>
      </c>
      <c r="BX28" s="89"/>
      <c r="BY28" s="89"/>
      <c r="BZ28" s="86"/>
      <c r="CA28" s="86"/>
      <c r="CB28" s="104"/>
      <c r="CC28" s="85"/>
      <c r="CD28" s="85"/>
      <c r="CE28" s="89"/>
      <c r="CF28" s="89"/>
      <c r="CG28" s="89"/>
      <c r="CH28" s="89"/>
      <c r="CI28" s="89"/>
      <c r="CJ28" s="89"/>
      <c r="CK28" s="89"/>
      <c r="CL28" s="88"/>
      <c r="CM28" s="105"/>
      <c r="CN28" s="90"/>
      <c r="CO28" s="89"/>
      <c r="CP28" s="89"/>
      <c r="CQ28" s="90"/>
      <c r="CR28" s="90"/>
      <c r="CS28" s="90"/>
      <c r="CT28" s="90"/>
      <c r="CU28" s="90"/>
      <c r="CV28" s="89"/>
      <c r="CW28" s="86"/>
      <c r="CX28" s="90"/>
      <c r="CY28" s="90"/>
      <c r="CZ28" s="90"/>
      <c r="DA28" s="90"/>
      <c r="DB28" s="89"/>
      <c r="DC28" s="89"/>
      <c r="DD28" s="89"/>
      <c r="DE28" s="89"/>
      <c r="DF28" s="86"/>
      <c r="DG28" s="89"/>
      <c r="DH28" s="107"/>
      <c r="DI28" s="108"/>
      <c r="DJ28" s="109"/>
      <c r="DK28" s="110"/>
      <c r="DL28" s="70"/>
      <c r="DM28" s="71"/>
      <c r="DN28" s="72"/>
      <c r="DO28" s="72"/>
    </row>
    <row r="29" spans="1:119" s="91" customFormat="1" ht="30" hidden="1" customHeight="1">
      <c r="A29" s="85" t="str">
        <f t="shared" si="101"/>
        <v>ok</v>
      </c>
      <c r="B29" s="86"/>
      <c r="C29" s="86"/>
      <c r="D29" s="86"/>
      <c r="E29" s="86"/>
      <c r="F29" s="86"/>
      <c r="G29" s="86"/>
      <c r="H29" s="86"/>
      <c r="I29" s="86"/>
      <c r="J29" s="86"/>
      <c r="K29" s="1325"/>
      <c r="L29" s="781" t="s">
        <v>147</v>
      </c>
      <c r="M29" s="1285" t="s">
        <v>113</v>
      </c>
      <c r="N29" s="1286" t="s">
        <v>148</v>
      </c>
      <c r="O29" s="781" t="s">
        <v>41</v>
      </c>
      <c r="P29" s="781" t="s">
        <v>42</v>
      </c>
      <c r="Q29" s="389"/>
      <c r="R29" s="389"/>
      <c r="S29" s="389"/>
      <c r="T29" s="62"/>
      <c r="U29" s="63"/>
      <c r="V29" s="63"/>
      <c r="W29" s="63"/>
      <c r="X29" s="63"/>
      <c r="Y29" s="63"/>
      <c r="Z29" s="63"/>
      <c r="AA29" s="63"/>
      <c r="AB29" s="63"/>
      <c r="AC29" s="63"/>
      <c r="AD29" s="63"/>
      <c r="AE29" s="63"/>
      <c r="AF29" s="63"/>
      <c r="AG29" s="63"/>
      <c r="AH29" s="63"/>
      <c r="AI29" s="63"/>
      <c r="AJ29" s="63"/>
      <c r="AK29" s="63"/>
      <c r="AL29" s="838"/>
      <c r="AM29" s="63"/>
      <c r="AN29" s="63"/>
      <c r="AO29" s="63"/>
      <c r="AP29" s="63"/>
      <c r="AQ29" s="63"/>
      <c r="AR29" s="63"/>
      <c r="AS29" s="63"/>
      <c r="AT29" s="63"/>
      <c r="AU29" s="63"/>
      <c r="AV29" s="63"/>
      <c r="AW29" s="63"/>
      <c r="AX29" s="63"/>
      <c r="AY29" s="63"/>
      <c r="AZ29" s="88"/>
      <c r="BA29" s="88"/>
      <c r="BB29" s="487"/>
      <c r="BC29" s="85"/>
      <c r="BD29" s="89"/>
      <c r="BE29" s="89"/>
      <c r="BF29" s="100"/>
      <c r="BG29" s="87"/>
      <c r="BH29" s="89"/>
      <c r="BI29" s="89"/>
      <c r="BJ29" s="90"/>
      <c r="BK29" s="808" t="s">
        <v>1626</v>
      </c>
      <c r="BL29" s="1296" t="s">
        <v>43</v>
      </c>
      <c r="BM29" s="1326" t="s">
        <v>1628</v>
      </c>
      <c r="BN29" s="1310" t="s">
        <v>1637</v>
      </c>
      <c r="BO29" s="1237">
        <v>57768.15</v>
      </c>
      <c r="BP29" s="90">
        <v>46029</v>
      </c>
      <c r="BQ29" s="1327">
        <v>1227</v>
      </c>
      <c r="BR29" s="1237">
        <v>57768.15</v>
      </c>
      <c r="BS29" s="1309">
        <v>13231.82</v>
      </c>
      <c r="BT29" s="65">
        <f t="shared" ref="BT29:BT32" si="128">BS29*BR29*1.1</f>
        <v>840815538.78630006</v>
      </c>
      <c r="BU29" s="1240">
        <v>0.1</v>
      </c>
      <c r="BV29" s="1328">
        <f t="shared" ref="BV29:BV32" si="129">BS29*BR29</f>
        <v>764377762.53299999</v>
      </c>
      <c r="BW29" s="103">
        <v>46038</v>
      </c>
      <c r="BX29" s="89"/>
      <c r="BY29" s="89"/>
      <c r="BZ29" s="86"/>
      <c r="CA29" s="86"/>
      <c r="CB29" s="104"/>
      <c r="CC29" s="85"/>
      <c r="CD29" s="85"/>
      <c r="CE29" s="89"/>
      <c r="CF29" s="89"/>
      <c r="CG29" s="89"/>
      <c r="CH29" s="89"/>
      <c r="CI29" s="89"/>
      <c r="CJ29" s="89"/>
      <c r="CK29" s="89"/>
      <c r="CL29" s="88"/>
      <c r="CM29" s="105"/>
      <c r="CN29" s="90"/>
      <c r="CO29" s="89"/>
      <c r="CP29" s="89"/>
      <c r="CQ29" s="90"/>
      <c r="CR29" s="90"/>
      <c r="CS29" s="90"/>
      <c r="CT29" s="90"/>
      <c r="CU29" s="90"/>
      <c r="CV29" s="89"/>
      <c r="CW29" s="86"/>
      <c r="CX29" s="90"/>
      <c r="CY29" s="90"/>
      <c r="CZ29" s="90"/>
      <c r="DA29" s="90"/>
      <c r="DB29" s="89"/>
      <c r="DC29" s="89"/>
      <c r="DD29" s="89"/>
      <c r="DE29" s="89"/>
      <c r="DF29" s="86"/>
      <c r="DG29" s="89"/>
      <c r="DH29" s="107"/>
      <c r="DI29" s="108"/>
      <c r="DJ29" s="109"/>
      <c r="DK29" s="110"/>
      <c r="DL29" s="70"/>
      <c r="DM29" s="71"/>
      <c r="DN29" s="72"/>
      <c r="DO29" s="72"/>
    </row>
    <row r="30" spans="1:119" s="91" customFormat="1" ht="30" hidden="1" customHeight="1">
      <c r="A30" s="85" t="str">
        <f t="shared" si="101"/>
        <v>ok</v>
      </c>
      <c r="B30" s="86"/>
      <c r="C30" s="86"/>
      <c r="D30" s="86"/>
      <c r="E30" s="86"/>
      <c r="F30" s="86"/>
      <c r="G30" s="86"/>
      <c r="H30" s="86"/>
      <c r="I30" s="86"/>
      <c r="J30" s="86"/>
      <c r="K30" s="1325"/>
      <c r="L30" s="781" t="s">
        <v>147</v>
      </c>
      <c r="M30" s="1285" t="s">
        <v>113</v>
      </c>
      <c r="N30" s="1286" t="s">
        <v>148</v>
      </c>
      <c r="O30" s="781" t="s">
        <v>41</v>
      </c>
      <c r="P30" s="781" t="s">
        <v>42</v>
      </c>
      <c r="Q30" s="389"/>
      <c r="R30" s="389"/>
      <c r="S30" s="389"/>
      <c r="T30" s="62"/>
      <c r="U30" s="63"/>
      <c r="V30" s="63"/>
      <c r="W30" s="63"/>
      <c r="X30" s="63"/>
      <c r="Y30" s="63"/>
      <c r="Z30" s="63"/>
      <c r="AA30" s="63"/>
      <c r="AB30" s="63"/>
      <c r="AC30" s="63"/>
      <c r="AD30" s="63"/>
      <c r="AE30" s="63"/>
      <c r="AF30" s="63"/>
      <c r="AG30" s="63"/>
      <c r="AH30" s="63"/>
      <c r="AI30" s="63"/>
      <c r="AJ30" s="63"/>
      <c r="AK30" s="63"/>
      <c r="AL30" s="838"/>
      <c r="AM30" s="63"/>
      <c r="AN30" s="63"/>
      <c r="AO30" s="63"/>
      <c r="AP30" s="63"/>
      <c r="AQ30" s="63"/>
      <c r="AR30" s="63"/>
      <c r="AS30" s="63"/>
      <c r="AT30" s="63"/>
      <c r="AU30" s="63"/>
      <c r="AV30" s="63"/>
      <c r="AW30" s="63"/>
      <c r="AX30" s="63"/>
      <c r="AY30" s="63"/>
      <c r="AZ30" s="88"/>
      <c r="BA30" s="88"/>
      <c r="BB30" s="487"/>
      <c r="BC30" s="85"/>
      <c r="BD30" s="89"/>
      <c r="BE30" s="89"/>
      <c r="BF30" s="100"/>
      <c r="BG30" s="87"/>
      <c r="BH30" s="89"/>
      <c r="BI30" s="89"/>
      <c r="BJ30" s="90"/>
      <c r="BK30" s="808" t="s">
        <v>1626</v>
      </c>
      <c r="BL30" s="1296" t="s">
        <v>43</v>
      </c>
      <c r="BM30" s="1326" t="s">
        <v>1629</v>
      </c>
      <c r="BN30" s="1310" t="s">
        <v>1637</v>
      </c>
      <c r="BO30" s="1237">
        <v>1078.5899999999999</v>
      </c>
      <c r="BP30" s="90">
        <v>46029</v>
      </c>
      <c r="BQ30" s="1327">
        <v>23</v>
      </c>
      <c r="BR30" s="1237">
        <v>1078.5899999999999</v>
      </c>
      <c r="BS30" s="1309">
        <v>13231.82</v>
      </c>
      <c r="BT30" s="65">
        <f t="shared" si="128"/>
        <v>15698879.607179999</v>
      </c>
      <c r="BU30" s="1240">
        <v>0.1</v>
      </c>
      <c r="BV30" s="1328">
        <f t="shared" si="129"/>
        <v>14271708.733799998</v>
      </c>
      <c r="BW30" s="103">
        <v>46038</v>
      </c>
      <c r="BX30" s="89"/>
      <c r="BY30" s="89"/>
      <c r="BZ30" s="86"/>
      <c r="CA30" s="86"/>
      <c r="CB30" s="104"/>
      <c r="CC30" s="85"/>
      <c r="CD30" s="85"/>
      <c r="CE30" s="89"/>
      <c r="CF30" s="89"/>
      <c r="CG30" s="89"/>
      <c r="CH30" s="89"/>
      <c r="CI30" s="89"/>
      <c r="CJ30" s="89"/>
      <c r="CK30" s="89"/>
      <c r="CL30" s="88"/>
      <c r="CM30" s="105"/>
      <c r="CN30" s="90"/>
      <c r="CO30" s="89"/>
      <c r="CP30" s="89"/>
      <c r="CQ30" s="90"/>
      <c r="CR30" s="90"/>
      <c r="CS30" s="90"/>
      <c r="CT30" s="90"/>
      <c r="CU30" s="90"/>
      <c r="CV30" s="89"/>
      <c r="CW30" s="86"/>
      <c r="CX30" s="90"/>
      <c r="CY30" s="90"/>
      <c r="CZ30" s="90"/>
      <c r="DA30" s="90"/>
      <c r="DB30" s="89"/>
      <c r="DC30" s="89"/>
      <c r="DD30" s="89"/>
      <c r="DE30" s="89"/>
      <c r="DF30" s="86"/>
      <c r="DG30" s="89"/>
      <c r="DH30" s="107"/>
      <c r="DI30" s="108"/>
      <c r="DJ30" s="109"/>
      <c r="DK30" s="110"/>
      <c r="DL30" s="70"/>
      <c r="DM30" s="71"/>
      <c r="DN30" s="72"/>
      <c r="DO30" s="72"/>
    </row>
    <row r="31" spans="1:119" s="91" customFormat="1" ht="30" hidden="1" customHeight="1">
      <c r="A31" s="85" t="str">
        <f t="shared" si="101"/>
        <v>ok</v>
      </c>
      <c r="B31" s="86"/>
      <c r="C31" s="86"/>
      <c r="D31" s="86"/>
      <c r="E31" s="86"/>
      <c r="F31" s="86"/>
      <c r="G31" s="86"/>
      <c r="H31" s="86"/>
      <c r="I31" s="86"/>
      <c r="J31" s="86"/>
      <c r="K31" s="1325"/>
      <c r="L31" s="781" t="s">
        <v>147</v>
      </c>
      <c r="M31" s="1285" t="s">
        <v>113</v>
      </c>
      <c r="N31" s="1286" t="s">
        <v>148</v>
      </c>
      <c r="O31" s="781" t="s">
        <v>41</v>
      </c>
      <c r="P31" s="781" t="s">
        <v>42</v>
      </c>
      <c r="Q31" s="389"/>
      <c r="R31" s="389"/>
      <c r="S31" s="389"/>
      <c r="T31" s="62"/>
      <c r="U31" s="63"/>
      <c r="V31" s="63"/>
      <c r="W31" s="63"/>
      <c r="X31" s="63"/>
      <c r="Y31" s="63"/>
      <c r="Z31" s="63"/>
      <c r="AA31" s="63"/>
      <c r="AB31" s="63"/>
      <c r="AC31" s="63"/>
      <c r="AD31" s="63"/>
      <c r="AE31" s="63"/>
      <c r="AF31" s="63"/>
      <c r="AG31" s="63"/>
      <c r="AH31" s="63"/>
      <c r="AI31" s="63"/>
      <c r="AJ31" s="63"/>
      <c r="AK31" s="63"/>
      <c r="AL31" s="838"/>
      <c r="AM31" s="63"/>
      <c r="AN31" s="63"/>
      <c r="AO31" s="63"/>
      <c r="AP31" s="63"/>
      <c r="AQ31" s="63"/>
      <c r="AR31" s="63"/>
      <c r="AS31" s="63"/>
      <c r="AT31" s="63"/>
      <c r="AU31" s="63"/>
      <c r="AV31" s="63"/>
      <c r="AW31" s="63"/>
      <c r="AX31" s="63"/>
      <c r="AY31" s="63"/>
      <c r="AZ31" s="88"/>
      <c r="BA31" s="88"/>
      <c r="BB31" s="487"/>
      <c r="BC31" s="85"/>
      <c r="BD31" s="89"/>
      <c r="BE31" s="89"/>
      <c r="BF31" s="100"/>
      <c r="BG31" s="87"/>
      <c r="BH31" s="89"/>
      <c r="BI31" s="89"/>
      <c r="BJ31" s="90"/>
      <c r="BK31" s="808" t="s">
        <v>1626</v>
      </c>
      <c r="BL31" s="1296" t="s">
        <v>43</v>
      </c>
      <c r="BM31" s="1326" t="s">
        <v>1630</v>
      </c>
      <c r="BN31" s="1310" t="s">
        <v>1637</v>
      </c>
      <c r="BO31" s="1237">
        <v>25999.200000000001</v>
      </c>
      <c r="BP31" s="90">
        <v>46029</v>
      </c>
      <c r="BQ31" s="1327">
        <v>552</v>
      </c>
      <c r="BR31" s="1237">
        <v>25999.200000000001</v>
      </c>
      <c r="BS31" s="1309">
        <v>13231.82</v>
      </c>
      <c r="BT31" s="65">
        <f t="shared" si="128"/>
        <v>378418407.99840009</v>
      </c>
      <c r="BU31" s="1240">
        <v>0.1</v>
      </c>
      <c r="BV31" s="1328">
        <f t="shared" si="129"/>
        <v>344016734.54400003</v>
      </c>
      <c r="BW31" s="103">
        <v>46038</v>
      </c>
      <c r="BX31" s="89"/>
      <c r="BY31" s="89"/>
      <c r="BZ31" s="86"/>
      <c r="CA31" s="86"/>
      <c r="CB31" s="104"/>
      <c r="CC31" s="85"/>
      <c r="CD31" s="85"/>
      <c r="CE31" s="89"/>
      <c r="CF31" s="89"/>
      <c r="CG31" s="89"/>
      <c r="CH31" s="89"/>
      <c r="CI31" s="89"/>
      <c r="CJ31" s="89"/>
      <c r="CK31" s="89"/>
      <c r="CL31" s="88"/>
      <c r="CM31" s="105"/>
      <c r="CN31" s="90"/>
      <c r="CO31" s="89"/>
      <c r="CP31" s="89"/>
      <c r="CQ31" s="90"/>
      <c r="CR31" s="90"/>
      <c r="CS31" s="90"/>
      <c r="CT31" s="90"/>
      <c r="CU31" s="90"/>
      <c r="CV31" s="89"/>
      <c r="CW31" s="86"/>
      <c r="CX31" s="90"/>
      <c r="CY31" s="90"/>
      <c r="CZ31" s="90"/>
      <c r="DA31" s="90"/>
      <c r="DB31" s="89"/>
      <c r="DC31" s="89"/>
      <c r="DD31" s="89"/>
      <c r="DE31" s="89"/>
      <c r="DF31" s="86"/>
      <c r="DG31" s="89"/>
      <c r="DH31" s="107"/>
      <c r="DI31" s="108"/>
      <c r="DJ31" s="109"/>
      <c r="DK31" s="110"/>
      <c r="DL31" s="70"/>
      <c r="DM31" s="71"/>
      <c r="DN31" s="72"/>
      <c r="DO31" s="72"/>
    </row>
    <row r="32" spans="1:119" s="91" customFormat="1" ht="30" hidden="1" customHeight="1">
      <c r="A32" s="85" t="str">
        <f t="shared" si="101"/>
        <v>ok</v>
      </c>
      <c r="B32" s="86"/>
      <c r="C32" s="86"/>
      <c r="D32" s="86"/>
      <c r="E32" s="86"/>
      <c r="F32" s="86"/>
      <c r="G32" s="86"/>
      <c r="H32" s="86"/>
      <c r="I32" s="86"/>
      <c r="J32" s="86"/>
      <c r="K32" s="1325"/>
      <c r="L32" s="781" t="s">
        <v>147</v>
      </c>
      <c r="M32" s="1285" t="s">
        <v>113</v>
      </c>
      <c r="N32" s="1286" t="s">
        <v>148</v>
      </c>
      <c r="O32" s="781" t="s">
        <v>41</v>
      </c>
      <c r="P32" s="781" t="s">
        <v>42</v>
      </c>
      <c r="Q32" s="389"/>
      <c r="R32" s="389"/>
      <c r="S32" s="389"/>
      <c r="T32" s="62"/>
      <c r="U32" s="63"/>
      <c r="V32" s="63"/>
      <c r="W32" s="63"/>
      <c r="X32" s="63"/>
      <c r="Y32" s="63"/>
      <c r="Z32" s="63"/>
      <c r="AA32" s="63"/>
      <c r="AB32" s="63"/>
      <c r="AC32" s="63"/>
      <c r="AD32" s="63"/>
      <c r="AE32" s="63"/>
      <c r="AF32" s="63"/>
      <c r="AG32" s="63"/>
      <c r="AH32" s="63"/>
      <c r="AI32" s="63"/>
      <c r="AJ32" s="63"/>
      <c r="AK32" s="63"/>
      <c r="AL32" s="838"/>
      <c r="AM32" s="63"/>
      <c r="AN32" s="63"/>
      <c r="AO32" s="63"/>
      <c r="AP32" s="63"/>
      <c r="AQ32" s="63"/>
      <c r="AR32" s="63"/>
      <c r="AS32" s="63"/>
      <c r="AT32" s="63"/>
      <c r="AU32" s="63"/>
      <c r="AV32" s="63"/>
      <c r="AW32" s="63"/>
      <c r="AX32" s="63"/>
      <c r="AY32" s="63"/>
      <c r="AZ32" s="88"/>
      <c r="BA32" s="88"/>
      <c r="BB32" s="487"/>
      <c r="BC32" s="85"/>
      <c r="BD32" s="89"/>
      <c r="BE32" s="89"/>
      <c r="BF32" s="100"/>
      <c r="BG32" s="87"/>
      <c r="BH32" s="89"/>
      <c r="BI32" s="89"/>
      <c r="BJ32" s="90"/>
      <c r="BK32" s="808" t="s">
        <v>1626</v>
      </c>
      <c r="BL32" s="1296" t="s">
        <v>43</v>
      </c>
      <c r="BM32" s="1326" t="s">
        <v>1631</v>
      </c>
      <c r="BN32" s="1310" t="s">
        <v>1637</v>
      </c>
      <c r="BO32" s="1237">
        <v>10427.94</v>
      </c>
      <c r="BP32" s="90">
        <v>46029</v>
      </c>
      <c r="BQ32" s="1327">
        <v>221</v>
      </c>
      <c r="BR32" s="1237">
        <v>10427.94</v>
      </c>
      <c r="BS32" s="1309">
        <v>13231.82</v>
      </c>
      <c r="BT32" s="65">
        <f t="shared" si="128"/>
        <v>151778687.55588001</v>
      </c>
      <c r="BU32" s="1240">
        <v>0.1</v>
      </c>
      <c r="BV32" s="1328">
        <f t="shared" si="129"/>
        <v>137980625.0508</v>
      </c>
      <c r="BW32" s="103">
        <v>46038</v>
      </c>
      <c r="BX32" s="89"/>
      <c r="BY32" s="89"/>
      <c r="BZ32" s="86"/>
      <c r="CA32" s="86"/>
      <c r="CB32" s="104"/>
      <c r="CC32" s="85"/>
      <c r="CD32" s="85"/>
      <c r="CE32" s="89"/>
      <c r="CF32" s="89"/>
      <c r="CG32" s="89"/>
      <c r="CH32" s="89"/>
      <c r="CI32" s="89"/>
      <c r="CJ32" s="89"/>
      <c r="CK32" s="89"/>
      <c r="CL32" s="88"/>
      <c r="CM32" s="105"/>
      <c r="CN32" s="90"/>
      <c r="CO32" s="89"/>
      <c r="CP32" s="89"/>
      <c r="CQ32" s="90"/>
      <c r="CR32" s="90"/>
      <c r="CS32" s="90"/>
      <c r="CT32" s="90"/>
      <c r="CU32" s="90"/>
      <c r="CV32" s="89"/>
      <c r="CW32" s="86"/>
      <c r="CX32" s="90"/>
      <c r="CY32" s="90"/>
      <c r="CZ32" s="90"/>
      <c r="DA32" s="90"/>
      <c r="DB32" s="89"/>
      <c r="DC32" s="89"/>
      <c r="DD32" s="89"/>
      <c r="DE32" s="89"/>
      <c r="DF32" s="86"/>
      <c r="DG32" s="89"/>
      <c r="DH32" s="107"/>
      <c r="DI32" s="108"/>
      <c r="DJ32" s="109"/>
      <c r="DK32" s="110"/>
      <c r="DL32" s="70"/>
      <c r="DM32" s="71"/>
      <c r="DN32" s="72"/>
      <c r="DO32" s="72"/>
    </row>
    <row r="33" spans="1:119" s="91" customFormat="1" ht="44" hidden="1" customHeight="1">
      <c r="A33" s="85" t="str">
        <f t="shared" si="101"/>
        <v>ok</v>
      </c>
      <c r="B33" s="86"/>
      <c r="C33" s="86"/>
      <c r="D33" s="86"/>
      <c r="E33" s="86"/>
      <c r="F33" s="86"/>
      <c r="G33" s="86"/>
      <c r="H33" s="86"/>
      <c r="I33" s="86"/>
      <c r="J33" s="86"/>
      <c r="K33" s="113"/>
      <c r="L33" s="781" t="s">
        <v>147</v>
      </c>
      <c r="M33" s="1285" t="s">
        <v>113</v>
      </c>
      <c r="N33" s="87" t="s">
        <v>148</v>
      </c>
      <c r="O33" s="781" t="s">
        <v>41</v>
      </c>
      <c r="P33" s="781" t="s">
        <v>42</v>
      </c>
      <c r="Q33" s="389"/>
      <c r="R33" s="389"/>
      <c r="S33" s="389"/>
      <c r="T33" s="62"/>
      <c r="U33" s="63"/>
      <c r="V33" s="63"/>
      <c r="W33" s="63"/>
      <c r="X33" s="63"/>
      <c r="Y33" s="63"/>
      <c r="Z33" s="63"/>
      <c r="AA33" s="63"/>
      <c r="AB33" s="63"/>
      <c r="AC33" s="63"/>
      <c r="AD33" s="63"/>
      <c r="AE33" s="63"/>
      <c r="AF33" s="63"/>
      <c r="AG33" s="63"/>
      <c r="AH33" s="63"/>
      <c r="AI33" s="63"/>
      <c r="AJ33" s="63"/>
      <c r="AK33" s="63"/>
      <c r="AL33" s="63"/>
      <c r="AM33" s="63"/>
      <c r="AN33" s="63"/>
      <c r="AO33" s="63"/>
      <c r="AP33" s="63"/>
      <c r="AQ33" s="63"/>
      <c r="AR33" s="63"/>
      <c r="AS33" s="63"/>
      <c r="AT33" s="63"/>
      <c r="AU33" s="63"/>
      <c r="AV33" s="63"/>
      <c r="AW33" s="63"/>
      <c r="AX33" s="63"/>
      <c r="AY33" s="63"/>
      <c r="AZ33" s="88"/>
      <c r="BA33" s="88"/>
      <c r="BB33" s="115"/>
      <c r="BC33" s="85"/>
      <c r="BD33" s="89"/>
      <c r="BE33" s="89"/>
      <c r="BF33" s="100"/>
      <c r="BG33" s="87"/>
      <c r="BH33" s="89"/>
      <c r="BI33" s="89"/>
      <c r="BJ33" s="90"/>
      <c r="BK33" s="1296" t="s">
        <v>290</v>
      </c>
      <c r="BL33" s="1296" t="s">
        <v>299</v>
      </c>
      <c r="BM33" s="1294" t="s">
        <v>397</v>
      </c>
      <c r="BN33" s="1310" t="s">
        <v>403</v>
      </c>
      <c r="BO33" s="490">
        <v>17540.04</v>
      </c>
      <c r="BP33" s="90">
        <v>45916</v>
      </c>
      <c r="BQ33" s="490">
        <v>372.4</v>
      </c>
      <c r="BR33" s="490">
        <v>17540.04</v>
      </c>
      <c r="BS33" s="1309">
        <v>13272.727272727272</v>
      </c>
      <c r="BT33" s="65">
        <f t="shared" ref="BT33:BT46" si="130">BS33*BR33*1.1</f>
        <v>256084584.00000003</v>
      </c>
      <c r="BU33" s="671">
        <f t="shared" ref="BU33:BU46" si="131">(BT33-BV33)/BV33</f>
        <v>0.10000000000000009</v>
      </c>
      <c r="BV33" s="489">
        <f t="shared" ref="BV33:BV46" si="132">BS33*BR33*1</f>
        <v>232804167.27272728</v>
      </c>
      <c r="BW33" s="103">
        <v>45929</v>
      </c>
      <c r="BX33" s="89"/>
      <c r="BY33" s="89"/>
      <c r="BZ33" s="86"/>
      <c r="CA33" s="86"/>
      <c r="CB33" s="104"/>
      <c r="CC33" s="85"/>
      <c r="CD33" s="85"/>
      <c r="CE33" s="89"/>
      <c r="CF33" s="89"/>
      <c r="CG33" s="89"/>
      <c r="CH33" s="89"/>
      <c r="CI33" s="89"/>
      <c r="CJ33" s="89"/>
      <c r="CK33" s="89"/>
      <c r="CL33" s="88"/>
      <c r="CM33" s="105"/>
      <c r="CN33" s="90"/>
      <c r="CO33" s="89"/>
      <c r="CP33" s="89"/>
      <c r="CQ33" s="90"/>
      <c r="CR33" s="90"/>
      <c r="CS33" s="90"/>
      <c r="CT33" s="90"/>
      <c r="CU33" s="90"/>
      <c r="CV33" s="89"/>
      <c r="CW33" s="86"/>
      <c r="CX33" s="90"/>
      <c r="CY33" s="90"/>
      <c r="CZ33" s="90"/>
      <c r="DA33" s="90"/>
      <c r="DB33" s="89"/>
      <c r="DC33" s="89"/>
      <c r="DD33" s="89"/>
      <c r="DE33" s="89"/>
      <c r="DF33" s="86"/>
      <c r="DG33" s="89"/>
      <c r="DH33" s="107"/>
      <c r="DI33" s="108"/>
      <c r="DJ33" s="109"/>
      <c r="DK33" s="110"/>
      <c r="DL33" s="70"/>
      <c r="DM33" s="71"/>
      <c r="DN33" s="72"/>
      <c r="DO33" s="72"/>
    </row>
    <row r="34" spans="1:119" s="91" customFormat="1" ht="44" hidden="1" customHeight="1">
      <c r="A34" s="85" t="str">
        <f t="shared" si="101"/>
        <v>ok</v>
      </c>
      <c r="B34" s="86"/>
      <c r="C34" s="86"/>
      <c r="D34" s="86"/>
      <c r="E34" s="86"/>
      <c r="F34" s="86"/>
      <c r="G34" s="86"/>
      <c r="H34" s="86"/>
      <c r="I34" s="86"/>
      <c r="J34" s="86"/>
      <c r="K34" s="113"/>
      <c r="L34" s="781" t="s">
        <v>147</v>
      </c>
      <c r="M34" s="1285" t="s">
        <v>113</v>
      </c>
      <c r="N34" s="87" t="s">
        <v>148</v>
      </c>
      <c r="O34" s="781" t="s">
        <v>41</v>
      </c>
      <c r="P34" s="781" t="s">
        <v>42</v>
      </c>
      <c r="Q34" s="389"/>
      <c r="R34" s="389"/>
      <c r="S34" s="389"/>
      <c r="T34" s="62"/>
      <c r="U34" s="63"/>
      <c r="V34" s="63"/>
      <c r="W34" s="63"/>
      <c r="X34" s="63"/>
      <c r="Y34" s="63"/>
      <c r="Z34" s="63"/>
      <c r="AA34" s="63"/>
      <c r="AB34" s="63"/>
      <c r="AC34" s="63"/>
      <c r="AD34" s="63"/>
      <c r="AE34" s="63"/>
      <c r="AF34" s="63"/>
      <c r="AG34" s="63"/>
      <c r="AH34" s="63"/>
      <c r="AI34" s="63"/>
      <c r="AJ34" s="63"/>
      <c r="AK34" s="63"/>
      <c r="AL34" s="63"/>
      <c r="AM34" s="63"/>
      <c r="AN34" s="63"/>
      <c r="AO34" s="63"/>
      <c r="AP34" s="63"/>
      <c r="AQ34" s="63"/>
      <c r="AR34" s="63"/>
      <c r="AS34" s="63"/>
      <c r="AT34" s="63"/>
      <c r="AU34" s="63"/>
      <c r="AV34" s="63"/>
      <c r="AW34" s="63"/>
      <c r="AX34" s="63"/>
      <c r="AY34" s="63"/>
      <c r="AZ34" s="88"/>
      <c r="BA34" s="88"/>
      <c r="BB34" s="115"/>
      <c r="BC34" s="85"/>
      <c r="BD34" s="89"/>
      <c r="BE34" s="89"/>
      <c r="BF34" s="100"/>
      <c r="BG34" s="87"/>
      <c r="BH34" s="89"/>
      <c r="BI34" s="89"/>
      <c r="BJ34" s="90"/>
      <c r="BK34" s="1296" t="s">
        <v>290</v>
      </c>
      <c r="BL34" s="1296" t="s">
        <v>299</v>
      </c>
      <c r="BM34" s="1294" t="s">
        <v>398</v>
      </c>
      <c r="BN34" s="1310" t="s">
        <v>403</v>
      </c>
      <c r="BO34" s="490">
        <v>7912.8</v>
      </c>
      <c r="BP34" s="90">
        <v>45916</v>
      </c>
      <c r="BQ34" s="490">
        <v>168</v>
      </c>
      <c r="BR34" s="490">
        <v>7912.8</v>
      </c>
      <c r="BS34" s="1309">
        <v>13272.727272727272</v>
      </c>
      <c r="BT34" s="65">
        <f t="shared" si="130"/>
        <v>115526880</v>
      </c>
      <c r="BU34" s="671">
        <f t="shared" si="131"/>
        <v>0.10000000000000005</v>
      </c>
      <c r="BV34" s="489">
        <f t="shared" si="132"/>
        <v>105024436.36363636</v>
      </c>
      <c r="BW34" s="103">
        <v>45929</v>
      </c>
      <c r="BX34" s="89"/>
      <c r="BY34" s="89"/>
      <c r="BZ34" s="86"/>
      <c r="CA34" s="86"/>
      <c r="CB34" s="104"/>
      <c r="CC34" s="85"/>
      <c r="CD34" s="85"/>
      <c r="CE34" s="89"/>
      <c r="CF34" s="89"/>
      <c r="CG34" s="89"/>
      <c r="CH34" s="89"/>
      <c r="CI34" s="89"/>
      <c r="CJ34" s="89"/>
      <c r="CK34" s="89"/>
      <c r="CL34" s="88"/>
      <c r="CM34" s="105"/>
      <c r="CN34" s="90"/>
      <c r="CO34" s="89"/>
      <c r="CP34" s="89"/>
      <c r="CQ34" s="90"/>
      <c r="CR34" s="90"/>
      <c r="CS34" s="90"/>
      <c r="CT34" s="90"/>
      <c r="CU34" s="90"/>
      <c r="CV34" s="89"/>
      <c r="CW34" s="86"/>
      <c r="CX34" s="90"/>
      <c r="CY34" s="90"/>
      <c r="CZ34" s="90"/>
      <c r="DA34" s="90"/>
      <c r="DB34" s="89"/>
      <c r="DC34" s="89"/>
      <c r="DD34" s="89"/>
      <c r="DE34" s="89"/>
      <c r="DF34" s="86"/>
      <c r="DG34" s="89"/>
      <c r="DH34" s="107"/>
      <c r="DI34" s="108"/>
      <c r="DJ34" s="109"/>
      <c r="DK34" s="110"/>
      <c r="DL34" s="70"/>
      <c r="DM34" s="71"/>
      <c r="DN34" s="72"/>
      <c r="DO34" s="72"/>
    </row>
    <row r="35" spans="1:119" s="91" customFormat="1" ht="44" hidden="1" customHeight="1">
      <c r="A35" s="85" t="str">
        <f t="shared" si="101"/>
        <v>ok</v>
      </c>
      <c r="B35" s="86"/>
      <c r="C35" s="86"/>
      <c r="D35" s="86"/>
      <c r="E35" s="86"/>
      <c r="F35" s="86"/>
      <c r="G35" s="86"/>
      <c r="H35" s="86"/>
      <c r="I35" s="86"/>
      <c r="J35" s="86"/>
      <c r="K35" s="113"/>
      <c r="L35" s="781" t="s">
        <v>147</v>
      </c>
      <c r="M35" s="1285" t="s">
        <v>113</v>
      </c>
      <c r="N35" s="87" t="s">
        <v>148</v>
      </c>
      <c r="O35" s="781" t="s">
        <v>41</v>
      </c>
      <c r="P35" s="781" t="s">
        <v>42</v>
      </c>
      <c r="Q35" s="389"/>
      <c r="R35" s="389"/>
      <c r="S35" s="389"/>
      <c r="T35" s="62"/>
      <c r="U35" s="63"/>
      <c r="V35" s="63"/>
      <c r="W35" s="63"/>
      <c r="X35" s="63"/>
      <c r="Y35" s="63"/>
      <c r="Z35" s="63"/>
      <c r="AA35" s="63"/>
      <c r="AB35" s="63"/>
      <c r="AC35" s="63"/>
      <c r="AD35" s="63"/>
      <c r="AE35" s="63"/>
      <c r="AF35" s="63"/>
      <c r="AG35" s="63"/>
      <c r="AH35" s="63"/>
      <c r="AI35" s="63"/>
      <c r="AJ35" s="63"/>
      <c r="AK35" s="63"/>
      <c r="AL35" s="63"/>
      <c r="AM35" s="63"/>
      <c r="AN35" s="63"/>
      <c r="AO35" s="63"/>
      <c r="AP35" s="63"/>
      <c r="AQ35" s="63"/>
      <c r="AR35" s="63"/>
      <c r="AS35" s="63"/>
      <c r="AT35" s="63"/>
      <c r="AU35" s="63"/>
      <c r="AV35" s="63"/>
      <c r="AW35" s="63"/>
      <c r="AX35" s="63"/>
      <c r="AY35" s="63"/>
      <c r="AZ35" s="88"/>
      <c r="BA35" s="88"/>
      <c r="BB35" s="115"/>
      <c r="BC35" s="85"/>
      <c r="BD35" s="89"/>
      <c r="BE35" s="89"/>
      <c r="BF35" s="100"/>
      <c r="BG35" s="87"/>
      <c r="BH35" s="89"/>
      <c r="BI35" s="89"/>
      <c r="BJ35" s="90"/>
      <c r="BK35" s="1296" t="s">
        <v>290</v>
      </c>
      <c r="BL35" s="1296" t="s">
        <v>299</v>
      </c>
      <c r="BM35" s="1294" t="s">
        <v>399</v>
      </c>
      <c r="BN35" s="1310" t="s">
        <v>403</v>
      </c>
      <c r="BO35" s="490">
        <v>3881.04</v>
      </c>
      <c r="BP35" s="90">
        <v>45916</v>
      </c>
      <c r="BQ35" s="490">
        <v>82.4</v>
      </c>
      <c r="BR35" s="490">
        <v>3881.04</v>
      </c>
      <c r="BS35" s="1309">
        <v>13272.727272727272</v>
      </c>
      <c r="BT35" s="65">
        <f t="shared" si="130"/>
        <v>56663184</v>
      </c>
      <c r="BU35" s="671">
        <f t="shared" si="131"/>
        <v>0.10000000000000003</v>
      </c>
      <c r="BV35" s="489">
        <f t="shared" si="132"/>
        <v>51511985.454545453</v>
      </c>
      <c r="BW35" s="103">
        <v>45929</v>
      </c>
      <c r="BX35" s="89"/>
      <c r="BY35" s="89"/>
      <c r="BZ35" s="86"/>
      <c r="CA35" s="86"/>
      <c r="CB35" s="104"/>
      <c r="CC35" s="85"/>
      <c r="CD35" s="85"/>
      <c r="CE35" s="89"/>
      <c r="CF35" s="89"/>
      <c r="CG35" s="89"/>
      <c r="CH35" s="89"/>
      <c r="CI35" s="89"/>
      <c r="CJ35" s="89"/>
      <c r="CK35" s="89"/>
      <c r="CL35" s="88"/>
      <c r="CM35" s="105"/>
      <c r="CN35" s="90"/>
      <c r="CO35" s="89"/>
      <c r="CP35" s="89"/>
      <c r="CQ35" s="90"/>
      <c r="CR35" s="90"/>
      <c r="CS35" s="90"/>
      <c r="CT35" s="90"/>
      <c r="CU35" s="90"/>
      <c r="CV35" s="89"/>
      <c r="CW35" s="86"/>
      <c r="CX35" s="90"/>
      <c r="CY35" s="90"/>
      <c r="CZ35" s="90"/>
      <c r="DA35" s="90"/>
      <c r="DB35" s="89"/>
      <c r="DC35" s="89"/>
      <c r="DD35" s="89"/>
      <c r="DE35" s="89"/>
      <c r="DF35" s="86"/>
      <c r="DG35" s="89"/>
      <c r="DH35" s="107"/>
      <c r="DI35" s="108"/>
      <c r="DJ35" s="109"/>
      <c r="DK35" s="110"/>
      <c r="DL35" s="70"/>
      <c r="DM35" s="71"/>
      <c r="DN35" s="72"/>
      <c r="DO35" s="72"/>
    </row>
    <row r="36" spans="1:119" s="91" customFormat="1" ht="44" hidden="1" customHeight="1">
      <c r="A36" s="85" t="str">
        <f t="shared" si="101"/>
        <v>ok</v>
      </c>
      <c r="B36" s="86"/>
      <c r="C36" s="86"/>
      <c r="D36" s="86"/>
      <c r="E36" s="86"/>
      <c r="F36" s="86"/>
      <c r="G36" s="86"/>
      <c r="H36" s="86"/>
      <c r="I36" s="86"/>
      <c r="J36" s="86"/>
      <c r="K36" s="113"/>
      <c r="L36" s="781" t="s">
        <v>147</v>
      </c>
      <c r="M36" s="1285" t="s">
        <v>113</v>
      </c>
      <c r="N36" s="87" t="s">
        <v>148</v>
      </c>
      <c r="O36" s="781" t="s">
        <v>41</v>
      </c>
      <c r="P36" s="781" t="s">
        <v>42</v>
      </c>
      <c r="Q36" s="389"/>
      <c r="R36" s="389"/>
      <c r="S36" s="389"/>
      <c r="T36" s="62"/>
      <c r="U36" s="63"/>
      <c r="V36" s="63"/>
      <c r="W36" s="63"/>
      <c r="X36" s="63"/>
      <c r="Y36" s="63"/>
      <c r="Z36" s="63"/>
      <c r="AA36" s="63"/>
      <c r="AB36" s="63"/>
      <c r="AC36" s="63"/>
      <c r="AD36" s="63"/>
      <c r="AE36" s="63"/>
      <c r="AF36" s="63"/>
      <c r="AG36" s="63"/>
      <c r="AH36" s="63"/>
      <c r="AI36" s="63"/>
      <c r="AJ36" s="63"/>
      <c r="AK36" s="63"/>
      <c r="AL36" s="63"/>
      <c r="AM36" s="63"/>
      <c r="AN36" s="63"/>
      <c r="AO36" s="63"/>
      <c r="AP36" s="63"/>
      <c r="AQ36" s="63"/>
      <c r="AR36" s="63"/>
      <c r="AS36" s="63"/>
      <c r="AT36" s="63"/>
      <c r="AU36" s="63"/>
      <c r="AV36" s="63"/>
      <c r="AW36" s="63"/>
      <c r="AX36" s="63"/>
      <c r="AY36" s="63"/>
      <c r="AZ36" s="88"/>
      <c r="BA36" s="88"/>
      <c r="BB36" s="115"/>
      <c r="BC36" s="85"/>
      <c r="BD36" s="89"/>
      <c r="BE36" s="89"/>
      <c r="BF36" s="100"/>
      <c r="BG36" s="87"/>
      <c r="BH36" s="89"/>
      <c r="BI36" s="89"/>
      <c r="BJ36" s="90"/>
      <c r="BK36" s="1296" t="s">
        <v>290</v>
      </c>
      <c r="BL36" s="1296" t="s">
        <v>299</v>
      </c>
      <c r="BM36" s="1294" t="s">
        <v>400</v>
      </c>
      <c r="BN36" s="1310" t="s">
        <v>403</v>
      </c>
      <c r="BO36" s="490">
        <v>74573.429999999993</v>
      </c>
      <c r="BP36" s="90">
        <v>45916</v>
      </c>
      <c r="BQ36" s="490">
        <v>1583.3</v>
      </c>
      <c r="BR36" s="490">
        <v>74573.429999999993</v>
      </c>
      <c r="BS36" s="1309">
        <v>13272.727272727272</v>
      </c>
      <c r="BT36" s="65">
        <f t="shared" si="130"/>
        <v>1088772078</v>
      </c>
      <c r="BU36" s="671">
        <f t="shared" si="131"/>
        <v>0.10000000000000019</v>
      </c>
      <c r="BV36" s="489">
        <f t="shared" si="132"/>
        <v>989792798.18181801</v>
      </c>
      <c r="BW36" s="103">
        <v>45929</v>
      </c>
      <c r="BX36" s="89"/>
      <c r="BY36" s="89"/>
      <c r="BZ36" s="86"/>
      <c r="CA36" s="86"/>
      <c r="CB36" s="104"/>
      <c r="CC36" s="85"/>
      <c r="CD36" s="85"/>
      <c r="CE36" s="89"/>
      <c r="CF36" s="89"/>
      <c r="CG36" s="89"/>
      <c r="CH36" s="89"/>
      <c r="CI36" s="89"/>
      <c r="CJ36" s="89"/>
      <c r="CK36" s="89"/>
      <c r="CL36" s="88"/>
      <c r="CM36" s="105"/>
      <c r="CN36" s="90"/>
      <c r="CO36" s="89"/>
      <c r="CP36" s="89"/>
      <c r="CQ36" s="90"/>
      <c r="CR36" s="90"/>
      <c r="CS36" s="90"/>
      <c r="CT36" s="90"/>
      <c r="CU36" s="90"/>
      <c r="CV36" s="89"/>
      <c r="CW36" s="86"/>
      <c r="CX36" s="90"/>
      <c r="CY36" s="90"/>
      <c r="CZ36" s="90"/>
      <c r="DA36" s="90"/>
      <c r="DB36" s="89"/>
      <c r="DC36" s="89"/>
      <c r="DD36" s="89"/>
      <c r="DE36" s="89"/>
      <c r="DF36" s="86"/>
      <c r="DG36" s="89"/>
      <c r="DH36" s="107"/>
      <c r="DI36" s="108"/>
      <c r="DJ36" s="109"/>
      <c r="DK36" s="110"/>
      <c r="DL36" s="70"/>
      <c r="DM36" s="71"/>
      <c r="DN36" s="72"/>
      <c r="DO36" s="72"/>
    </row>
    <row r="37" spans="1:119" s="91" customFormat="1" ht="44" hidden="1" customHeight="1">
      <c r="A37" s="85" t="str">
        <f t="shared" si="101"/>
        <v>ok</v>
      </c>
      <c r="B37" s="86"/>
      <c r="C37" s="86"/>
      <c r="D37" s="86"/>
      <c r="E37" s="86"/>
      <c r="F37" s="86"/>
      <c r="G37" s="86"/>
      <c r="H37" s="86"/>
      <c r="I37" s="86"/>
      <c r="J37" s="86"/>
      <c r="K37" s="113"/>
      <c r="L37" s="781" t="s">
        <v>147</v>
      </c>
      <c r="M37" s="1285" t="s">
        <v>113</v>
      </c>
      <c r="N37" s="87" t="s">
        <v>148</v>
      </c>
      <c r="O37" s="781" t="s">
        <v>41</v>
      </c>
      <c r="P37" s="781" t="s">
        <v>42</v>
      </c>
      <c r="Q37" s="389"/>
      <c r="R37" s="389"/>
      <c r="S37" s="389"/>
      <c r="T37" s="62"/>
      <c r="U37" s="63"/>
      <c r="V37" s="63"/>
      <c r="W37" s="63"/>
      <c r="X37" s="63"/>
      <c r="Y37" s="63"/>
      <c r="Z37" s="63"/>
      <c r="AA37" s="63"/>
      <c r="AB37" s="63"/>
      <c r="AC37" s="63"/>
      <c r="AD37" s="63"/>
      <c r="AE37" s="63"/>
      <c r="AF37" s="63"/>
      <c r="AG37" s="63"/>
      <c r="AH37" s="63"/>
      <c r="AI37" s="63"/>
      <c r="AJ37" s="63"/>
      <c r="AK37" s="63"/>
      <c r="AL37" s="63"/>
      <c r="AM37" s="63"/>
      <c r="AN37" s="63"/>
      <c r="AO37" s="63"/>
      <c r="AP37" s="63"/>
      <c r="AQ37" s="63"/>
      <c r="AR37" s="63"/>
      <c r="AS37" s="63"/>
      <c r="AT37" s="63"/>
      <c r="AU37" s="63"/>
      <c r="AV37" s="63"/>
      <c r="AW37" s="63"/>
      <c r="AX37" s="63"/>
      <c r="AY37" s="63"/>
      <c r="AZ37" s="88"/>
      <c r="BA37" s="88"/>
      <c r="BB37" s="115"/>
      <c r="BC37" s="85"/>
      <c r="BD37" s="89"/>
      <c r="BE37" s="89"/>
      <c r="BF37" s="100"/>
      <c r="BG37" s="87"/>
      <c r="BH37" s="89"/>
      <c r="BI37" s="89"/>
      <c r="BJ37" s="90"/>
      <c r="BK37" s="1296" t="s">
        <v>290</v>
      </c>
      <c r="BL37" s="1296" t="s">
        <v>299</v>
      </c>
      <c r="BM37" s="1294" t="s">
        <v>401</v>
      </c>
      <c r="BN37" s="1310" t="s">
        <v>403</v>
      </c>
      <c r="BO37" s="490">
        <v>16956</v>
      </c>
      <c r="BP37" s="90">
        <v>45916</v>
      </c>
      <c r="BQ37" s="490">
        <v>360</v>
      </c>
      <c r="BR37" s="490">
        <v>16956</v>
      </c>
      <c r="BS37" s="1309">
        <v>13272.727272727272</v>
      </c>
      <c r="BT37" s="65">
        <f t="shared" si="130"/>
        <v>247557600</v>
      </c>
      <c r="BU37" s="671">
        <f t="shared" si="131"/>
        <v>0.10000000000000005</v>
      </c>
      <c r="BV37" s="489">
        <f t="shared" si="132"/>
        <v>225052363.63636363</v>
      </c>
      <c r="BW37" s="103">
        <v>45929</v>
      </c>
      <c r="BX37" s="89"/>
      <c r="BY37" s="89"/>
      <c r="BZ37" s="86"/>
      <c r="CA37" s="86"/>
      <c r="CB37" s="104"/>
      <c r="CC37" s="85"/>
      <c r="CD37" s="85"/>
      <c r="CE37" s="89"/>
      <c r="CF37" s="89"/>
      <c r="CG37" s="89"/>
      <c r="CH37" s="89"/>
      <c r="CI37" s="89"/>
      <c r="CJ37" s="89"/>
      <c r="CK37" s="89"/>
      <c r="CL37" s="88"/>
      <c r="CM37" s="105"/>
      <c r="CN37" s="90"/>
      <c r="CO37" s="89"/>
      <c r="CP37" s="89"/>
      <c r="CQ37" s="90"/>
      <c r="CR37" s="90"/>
      <c r="CS37" s="90"/>
      <c r="CT37" s="90"/>
      <c r="CU37" s="90"/>
      <c r="CV37" s="89"/>
      <c r="CW37" s="86"/>
      <c r="CX37" s="90"/>
      <c r="CY37" s="90"/>
      <c r="CZ37" s="90"/>
      <c r="DA37" s="90"/>
      <c r="DB37" s="89"/>
      <c r="DC37" s="89"/>
      <c r="DD37" s="89"/>
      <c r="DE37" s="89"/>
      <c r="DF37" s="86"/>
      <c r="DG37" s="89"/>
      <c r="DH37" s="107"/>
      <c r="DI37" s="108"/>
      <c r="DJ37" s="109"/>
      <c r="DK37" s="110"/>
      <c r="DL37" s="70"/>
      <c r="DM37" s="71"/>
      <c r="DN37" s="72"/>
      <c r="DO37" s="72"/>
    </row>
    <row r="38" spans="1:119" s="91" customFormat="1" ht="44" hidden="1" customHeight="1">
      <c r="A38" s="85" t="str">
        <f t="shared" si="101"/>
        <v>ok</v>
      </c>
      <c r="B38" s="86"/>
      <c r="C38" s="86"/>
      <c r="D38" s="86"/>
      <c r="E38" s="86"/>
      <c r="F38" s="86"/>
      <c r="G38" s="86"/>
      <c r="H38" s="86"/>
      <c r="I38" s="86"/>
      <c r="J38" s="86"/>
      <c r="K38" s="113"/>
      <c r="L38" s="781" t="s">
        <v>147</v>
      </c>
      <c r="M38" s="1285" t="s">
        <v>113</v>
      </c>
      <c r="N38" s="87" t="s">
        <v>148</v>
      </c>
      <c r="O38" s="781" t="s">
        <v>41</v>
      </c>
      <c r="P38" s="781" t="s">
        <v>42</v>
      </c>
      <c r="Q38" s="389"/>
      <c r="R38" s="389"/>
      <c r="S38" s="389"/>
      <c r="T38" s="62"/>
      <c r="U38" s="63"/>
      <c r="V38" s="63"/>
      <c r="W38" s="63"/>
      <c r="X38" s="63"/>
      <c r="Y38" s="63"/>
      <c r="Z38" s="63"/>
      <c r="AA38" s="63"/>
      <c r="AB38" s="63"/>
      <c r="AC38" s="63"/>
      <c r="AD38" s="63"/>
      <c r="AE38" s="63"/>
      <c r="AF38" s="63"/>
      <c r="AG38" s="63"/>
      <c r="AH38" s="63"/>
      <c r="AI38" s="63"/>
      <c r="AJ38" s="63"/>
      <c r="AK38" s="63"/>
      <c r="AL38" s="63"/>
      <c r="AM38" s="63"/>
      <c r="AN38" s="63"/>
      <c r="AO38" s="63"/>
      <c r="AP38" s="63"/>
      <c r="AQ38" s="63"/>
      <c r="AR38" s="63"/>
      <c r="AS38" s="63"/>
      <c r="AT38" s="63"/>
      <c r="AU38" s="63"/>
      <c r="AV38" s="63"/>
      <c r="AW38" s="63"/>
      <c r="AX38" s="63"/>
      <c r="AY38" s="63"/>
      <c r="AZ38" s="88"/>
      <c r="BA38" s="88"/>
      <c r="BB38" s="115"/>
      <c r="BC38" s="85"/>
      <c r="BD38" s="89"/>
      <c r="BE38" s="89"/>
      <c r="BF38" s="100"/>
      <c r="BG38" s="87"/>
      <c r="BH38" s="89"/>
      <c r="BI38" s="89"/>
      <c r="BJ38" s="90"/>
      <c r="BK38" s="1296" t="s">
        <v>290</v>
      </c>
      <c r="BL38" s="1296" t="s">
        <v>299</v>
      </c>
      <c r="BM38" s="1294" t="s">
        <v>402</v>
      </c>
      <c r="BN38" s="1310" t="s">
        <v>403</v>
      </c>
      <c r="BO38" s="490">
        <v>55107</v>
      </c>
      <c r="BP38" s="90">
        <v>45916</v>
      </c>
      <c r="BQ38" s="490">
        <v>1170</v>
      </c>
      <c r="BR38" s="490">
        <v>55107</v>
      </c>
      <c r="BS38" s="1309">
        <v>13272.727272727272</v>
      </c>
      <c r="BT38" s="65">
        <f t="shared" si="130"/>
        <v>804562200</v>
      </c>
      <c r="BU38" s="671">
        <f t="shared" si="131"/>
        <v>0.1000000000000001</v>
      </c>
      <c r="BV38" s="489">
        <f t="shared" si="132"/>
        <v>731420181.81818175</v>
      </c>
      <c r="BW38" s="103">
        <v>45929</v>
      </c>
      <c r="BX38" s="89"/>
      <c r="BY38" s="89"/>
      <c r="BZ38" s="86"/>
      <c r="CA38" s="86"/>
      <c r="CB38" s="104"/>
      <c r="CC38" s="85"/>
      <c r="CD38" s="85"/>
      <c r="CE38" s="89"/>
      <c r="CF38" s="89"/>
      <c r="CG38" s="89"/>
      <c r="CH38" s="89"/>
      <c r="CI38" s="89"/>
      <c r="CJ38" s="89"/>
      <c r="CK38" s="89"/>
      <c r="CL38" s="88"/>
      <c r="CM38" s="105"/>
      <c r="CN38" s="90"/>
      <c r="CO38" s="89"/>
      <c r="CP38" s="89"/>
      <c r="CQ38" s="90"/>
      <c r="CR38" s="90"/>
      <c r="CS38" s="90"/>
      <c r="CT38" s="90"/>
      <c r="CU38" s="90"/>
      <c r="CV38" s="89"/>
      <c r="CW38" s="86"/>
      <c r="CX38" s="90"/>
      <c r="CY38" s="90"/>
      <c r="CZ38" s="90"/>
      <c r="DA38" s="90"/>
      <c r="DB38" s="89"/>
      <c r="DC38" s="89"/>
      <c r="DD38" s="89"/>
      <c r="DE38" s="89"/>
      <c r="DF38" s="86"/>
      <c r="DG38" s="89"/>
      <c r="DH38" s="107"/>
      <c r="DI38" s="108"/>
      <c r="DJ38" s="109"/>
      <c r="DK38" s="110"/>
      <c r="DL38" s="70"/>
      <c r="DM38" s="71"/>
      <c r="DN38" s="72"/>
      <c r="DO38" s="72"/>
    </row>
    <row r="39" spans="1:119" s="91" customFormat="1" ht="30" hidden="1" customHeight="1">
      <c r="A39" s="85" t="str">
        <f t="shared" si="101"/>
        <v>Hiện</v>
      </c>
      <c r="B39" s="86" t="str">
        <f t="shared" ref="B39" si="133">DF39</f>
        <v>Thừa</v>
      </c>
      <c r="C39" s="86">
        <f>DD39</f>
        <v>-7.9955955327999959</v>
      </c>
      <c r="D39" s="86"/>
      <c r="E39" s="86"/>
      <c r="F39" s="86"/>
      <c r="G39" s="86"/>
      <c r="H39" s="86"/>
      <c r="I39" s="86"/>
      <c r="J39" s="86"/>
      <c r="K39" s="1325"/>
      <c r="L39" s="781" t="s">
        <v>149</v>
      </c>
      <c r="M39" s="1285" t="s">
        <v>113</v>
      </c>
      <c r="N39" s="1286" t="s">
        <v>150</v>
      </c>
      <c r="O39" s="781" t="s">
        <v>41</v>
      </c>
      <c r="P39" s="781" t="s">
        <v>42</v>
      </c>
      <c r="Q39" s="389">
        <v>94.199999999999989</v>
      </c>
      <c r="R39" s="389">
        <v>26.570269440000001</v>
      </c>
      <c r="S39" s="389">
        <v>2502.9193812479998</v>
      </c>
      <c r="T39" s="62"/>
      <c r="U39" s="63"/>
      <c r="V39" s="63"/>
      <c r="W39" s="63"/>
      <c r="X39" s="63">
        <f>VLOOKUP(L39,[167]PR!$A:$S,15,0)</f>
        <v>30.024404467199997</v>
      </c>
      <c r="Y39" s="63">
        <f>VLOOKUP(L39,[167]PR!$A:$S,16,0)</f>
        <v>2828.2989008102395</v>
      </c>
      <c r="Z39" s="63">
        <v>0</v>
      </c>
      <c r="AA39" s="63">
        <v>0</v>
      </c>
      <c r="AB39" s="63">
        <v>17.98</v>
      </c>
      <c r="AC39" s="63">
        <v>1693.7159999999999</v>
      </c>
      <c r="AD39" s="63">
        <v>0</v>
      </c>
      <c r="AE39" s="63">
        <v>0</v>
      </c>
      <c r="AF39" s="63">
        <v>0</v>
      </c>
      <c r="AG39" s="63">
        <v>0</v>
      </c>
      <c r="AH39" s="63">
        <v>17</v>
      </c>
      <c r="AI39" s="63">
        <v>1601.3999999999999</v>
      </c>
      <c r="AJ39" s="63">
        <v>148</v>
      </c>
      <c r="AK39" s="63">
        <v>13941.599999999999</v>
      </c>
      <c r="AL39" s="838">
        <v>19</v>
      </c>
      <c r="AM39" s="63">
        <v>1789.7999999999997</v>
      </c>
      <c r="AN39" s="63">
        <v>0</v>
      </c>
      <c r="AO39" s="63">
        <v>0</v>
      </c>
      <c r="AP39" s="63">
        <v>0</v>
      </c>
      <c r="AQ39" s="63">
        <v>0</v>
      </c>
      <c r="AR39" s="63">
        <v>24</v>
      </c>
      <c r="AS39" s="63">
        <v>2260.7999999999997</v>
      </c>
      <c r="AT39" s="63">
        <v>0</v>
      </c>
      <c r="AU39" s="63">
        <v>0</v>
      </c>
      <c r="AV39" s="63">
        <v>0</v>
      </c>
      <c r="AW39" s="63">
        <v>0</v>
      </c>
      <c r="AX39" s="63">
        <v>0</v>
      </c>
      <c r="AY39" s="63">
        <v>0</v>
      </c>
      <c r="AZ39" s="88">
        <f>T39+V39+X39+Z39+AB39+AD39+AF39+AH39+AJ39+AL39+AN39+AP39+AR39+AT39+AV39+AX39</f>
        <v>256.0044044672</v>
      </c>
      <c r="BA39" s="88">
        <f>U39+W39+Y39+AA39+AC39+AE39+AG39+AI39+AK39+AM39+AO39+AQ39+AS39+AU39+AW39+AY39</f>
        <v>24115.614900810237</v>
      </c>
      <c r="BB39" s="487" t="s">
        <v>1815</v>
      </c>
      <c r="BC39" s="85"/>
      <c r="BD39" s="89"/>
      <c r="BE39" s="89"/>
      <c r="BF39" s="100"/>
      <c r="BG39" s="87"/>
      <c r="BH39" s="89">
        <f>IF(AZ39&gt;BD39,AZ39-BD39,"0")</f>
        <v>256.0044044672</v>
      </c>
      <c r="BI39" s="89">
        <f>IF(BA39&gt;BE39,BA39-BE39,"0")</f>
        <v>24115.614900810237</v>
      </c>
      <c r="BJ39" s="90">
        <v>45912</v>
      </c>
      <c r="BK39" s="1296" t="s">
        <v>290</v>
      </c>
      <c r="BL39" s="1296" t="s">
        <v>299</v>
      </c>
      <c r="BM39" s="1302" t="s">
        <v>280</v>
      </c>
      <c r="BN39" s="1310" t="s">
        <v>273</v>
      </c>
      <c r="BO39" s="246">
        <v>2260.7999999999997</v>
      </c>
      <c r="BP39" s="103">
        <v>45916</v>
      </c>
      <c r="BQ39" s="89">
        <v>24</v>
      </c>
      <c r="BR39" s="246">
        <v>2260.7999999999997</v>
      </c>
      <c r="BS39" s="1309">
        <v>13272.727272727272</v>
      </c>
      <c r="BT39" s="65">
        <f t="shared" si="130"/>
        <v>33007679.999999996</v>
      </c>
      <c r="BU39" s="671">
        <f t="shared" si="131"/>
        <v>0.10000000000000007</v>
      </c>
      <c r="BV39" s="489">
        <f t="shared" si="132"/>
        <v>30006981.818181813</v>
      </c>
      <c r="BW39" s="103">
        <v>45940</v>
      </c>
      <c r="BX39" s="89">
        <f>SUMIF($L:$L,L39,$BQ:$BQ)</f>
        <v>264</v>
      </c>
      <c r="BY39" s="89">
        <f>SUMIF($L:$L,L39,$BR:$BR)</f>
        <v>24868.799999999999</v>
      </c>
      <c r="BZ39" s="86"/>
      <c r="CA39" s="86"/>
      <c r="CB39" s="104"/>
      <c r="CC39" s="85"/>
      <c r="CD39" s="85"/>
      <c r="CE39" s="89"/>
      <c r="CF39" s="89"/>
      <c r="CG39" s="89"/>
      <c r="CH39" s="89"/>
      <c r="CI39" s="89"/>
      <c r="CJ39" s="89"/>
      <c r="CK39" s="89"/>
      <c r="CL39" s="88"/>
      <c r="CM39" s="105"/>
      <c r="CN39" s="90"/>
      <c r="CO39" s="89"/>
      <c r="CP39" s="89"/>
      <c r="CQ39" s="90"/>
      <c r="CR39" s="90"/>
      <c r="CS39" s="90"/>
      <c r="CT39" s="90"/>
      <c r="CU39" s="90"/>
      <c r="CV39" s="89">
        <f>SUMIF($L:$L,L39,$CJ:$CJ)</f>
        <v>0</v>
      </c>
      <c r="CW39" s="86">
        <f>SUMIF($L:$L,L39,$CK:$CK)</f>
        <v>0</v>
      </c>
      <c r="CX39" s="90"/>
      <c r="CY39" s="90"/>
      <c r="CZ39" s="90"/>
      <c r="DA39" s="90"/>
      <c r="DB39" s="89">
        <f>BX39+CV39</f>
        <v>264</v>
      </c>
      <c r="DC39" s="89">
        <f>BY39+CW39</f>
        <v>24868.799999999999</v>
      </c>
      <c r="DD39" s="89">
        <f>BH39-DB39</f>
        <v>-7.9955955327999959</v>
      </c>
      <c r="DE39" s="89">
        <f>BI39-DC39</f>
        <v>-753.1850991897627</v>
      </c>
      <c r="DF39" s="86" t="str">
        <f>IF(DD39&lt;0,"Thừa",IF(DD39=0,"Đủ","Thiếu"))</f>
        <v>Thừa</v>
      </c>
      <c r="DG39" s="89"/>
      <c r="DH39" s="107"/>
      <c r="DI39" s="108"/>
      <c r="DJ39" s="109"/>
      <c r="DK39" s="110"/>
      <c r="DL39" s="70"/>
      <c r="DM39" s="71"/>
      <c r="DN39" s="72"/>
      <c r="DO39" s="72"/>
    </row>
    <row r="40" spans="1:119" s="91" customFormat="1" ht="30" hidden="1" customHeight="1">
      <c r="A40" s="85" t="str">
        <f t="shared" si="101"/>
        <v>ok</v>
      </c>
      <c r="B40" s="86"/>
      <c r="C40" s="86"/>
      <c r="D40" s="86"/>
      <c r="E40" s="86"/>
      <c r="F40" s="86"/>
      <c r="G40" s="86"/>
      <c r="H40" s="86"/>
      <c r="I40" s="86"/>
      <c r="J40" s="86"/>
      <c r="K40" s="1325"/>
      <c r="L40" s="781" t="s">
        <v>149</v>
      </c>
      <c r="M40" s="1285" t="s">
        <v>113</v>
      </c>
      <c r="N40" s="1286" t="s">
        <v>150</v>
      </c>
      <c r="O40" s="781" t="s">
        <v>41</v>
      </c>
      <c r="P40" s="781" t="s">
        <v>42</v>
      </c>
      <c r="Q40" s="389"/>
      <c r="R40" s="389"/>
      <c r="S40" s="389"/>
      <c r="T40" s="62"/>
      <c r="U40" s="63"/>
      <c r="V40" s="63"/>
      <c r="W40" s="63"/>
      <c r="X40" s="63"/>
      <c r="Y40" s="63"/>
      <c r="Z40" s="63"/>
      <c r="AA40" s="63"/>
      <c r="AB40" s="63"/>
      <c r="AC40" s="63"/>
      <c r="AD40" s="63"/>
      <c r="AE40" s="63"/>
      <c r="AF40" s="63"/>
      <c r="AG40" s="63"/>
      <c r="AH40" s="63"/>
      <c r="AI40" s="63"/>
      <c r="AJ40" s="63"/>
      <c r="AK40" s="63"/>
      <c r="AL40" s="838"/>
      <c r="AM40" s="63"/>
      <c r="AN40" s="63"/>
      <c r="AO40" s="63"/>
      <c r="AP40" s="63"/>
      <c r="AQ40" s="63"/>
      <c r="AR40" s="63"/>
      <c r="AS40" s="63"/>
      <c r="AT40" s="63"/>
      <c r="AU40" s="63"/>
      <c r="AV40" s="63"/>
      <c r="AW40" s="63"/>
      <c r="AX40" s="63"/>
      <c r="AY40" s="63"/>
      <c r="AZ40" s="88"/>
      <c r="BA40" s="88"/>
      <c r="BB40" s="487"/>
      <c r="BC40" s="85"/>
      <c r="BD40" s="89"/>
      <c r="BE40" s="89"/>
      <c r="BF40" s="100"/>
      <c r="BG40" s="87"/>
      <c r="BH40" s="89"/>
      <c r="BI40" s="89"/>
      <c r="BJ40" s="90"/>
      <c r="BK40" s="1329" t="s">
        <v>1827</v>
      </c>
      <c r="BL40" s="1296" t="s">
        <v>43</v>
      </c>
      <c r="BM40" s="1330" t="s">
        <v>1825</v>
      </c>
      <c r="BN40" s="1310" t="s">
        <v>41</v>
      </c>
      <c r="BO40" s="1275">
        <v>2260.8000000000002</v>
      </c>
      <c r="BP40" s="103">
        <v>46036</v>
      </c>
      <c r="BQ40" s="1331">
        <v>24</v>
      </c>
      <c r="BR40" s="1275">
        <v>2260.8000000000002</v>
      </c>
      <c r="BS40" s="1328">
        <v>13363.64</v>
      </c>
      <c r="BT40" s="65">
        <f t="shared" ref="BT40" si="134">BS40*BR40*1.1</f>
        <v>33233769.043200005</v>
      </c>
      <c r="BU40" s="671">
        <f t="shared" ref="BU40" si="135">(BT40-BV40)/BV40</f>
        <v>0.10000000000000006</v>
      </c>
      <c r="BV40" s="489">
        <f t="shared" ref="BV40" si="136">BS40*BR40*1</f>
        <v>30212517.312000003</v>
      </c>
      <c r="BW40" s="103">
        <v>46041</v>
      </c>
      <c r="BX40" s="89"/>
      <c r="BY40" s="89"/>
      <c r="BZ40" s="86"/>
      <c r="CA40" s="86"/>
      <c r="CB40" s="104"/>
      <c r="CC40" s="85"/>
      <c r="CD40" s="85"/>
      <c r="CE40" s="89"/>
      <c r="CF40" s="89"/>
      <c r="CG40" s="89"/>
      <c r="CH40" s="89"/>
      <c r="CI40" s="89"/>
      <c r="CJ40" s="89"/>
      <c r="CK40" s="89"/>
      <c r="CL40" s="88"/>
      <c r="CM40" s="105"/>
      <c r="CN40" s="90"/>
      <c r="CO40" s="89"/>
      <c r="CP40" s="89"/>
      <c r="CQ40" s="90"/>
      <c r="CR40" s="90"/>
      <c r="CS40" s="90"/>
      <c r="CT40" s="90"/>
      <c r="CU40" s="90"/>
      <c r="CV40" s="89"/>
      <c r="CW40" s="86"/>
      <c r="CX40" s="90"/>
      <c r="CY40" s="90"/>
      <c r="CZ40" s="90"/>
      <c r="DA40" s="90"/>
      <c r="DB40" s="89"/>
      <c r="DC40" s="89"/>
      <c r="DD40" s="89"/>
      <c r="DE40" s="89"/>
      <c r="DF40" s="86"/>
      <c r="DG40" s="89"/>
      <c r="DH40" s="107"/>
      <c r="DI40" s="108"/>
      <c r="DJ40" s="109"/>
      <c r="DK40" s="110"/>
      <c r="DL40" s="70"/>
      <c r="DM40" s="71"/>
      <c r="DN40" s="72"/>
      <c r="DO40" s="72"/>
    </row>
    <row r="41" spans="1:119" s="91" customFormat="1" ht="30" hidden="1" customHeight="1">
      <c r="A41" s="85" t="str">
        <f t="shared" si="101"/>
        <v>ok</v>
      </c>
      <c r="B41" s="86"/>
      <c r="C41" s="86"/>
      <c r="D41" s="86"/>
      <c r="E41" s="86"/>
      <c r="F41" s="86"/>
      <c r="G41" s="86"/>
      <c r="H41" s="86"/>
      <c r="I41" s="86"/>
      <c r="J41" s="86"/>
      <c r="K41" s="1325"/>
      <c r="L41" s="781" t="s">
        <v>149</v>
      </c>
      <c r="M41" s="1285" t="s">
        <v>113</v>
      </c>
      <c r="N41" s="1286" t="s">
        <v>150</v>
      </c>
      <c r="O41" s="781" t="s">
        <v>41</v>
      </c>
      <c r="P41" s="781" t="s">
        <v>42</v>
      </c>
      <c r="Q41" s="389"/>
      <c r="R41" s="389"/>
      <c r="S41" s="389"/>
      <c r="T41" s="62"/>
      <c r="U41" s="63"/>
      <c r="V41" s="63"/>
      <c r="W41" s="63"/>
      <c r="X41" s="63"/>
      <c r="Y41" s="63"/>
      <c r="Z41" s="63"/>
      <c r="AA41" s="63"/>
      <c r="AB41" s="63"/>
      <c r="AC41" s="63"/>
      <c r="AD41" s="63"/>
      <c r="AE41" s="63"/>
      <c r="AF41" s="63"/>
      <c r="AG41" s="63"/>
      <c r="AH41" s="63"/>
      <c r="AI41" s="63"/>
      <c r="AJ41" s="63"/>
      <c r="AK41" s="63"/>
      <c r="AL41" s="838"/>
      <c r="AM41" s="63"/>
      <c r="AN41" s="63"/>
      <c r="AO41" s="63"/>
      <c r="AP41" s="63"/>
      <c r="AQ41" s="63"/>
      <c r="AR41" s="63"/>
      <c r="AS41" s="63"/>
      <c r="AT41" s="63"/>
      <c r="AU41" s="63"/>
      <c r="AV41" s="63"/>
      <c r="AW41" s="63"/>
      <c r="AX41" s="63"/>
      <c r="AY41" s="63"/>
      <c r="AZ41" s="88"/>
      <c r="BA41" s="88"/>
      <c r="BB41" s="487"/>
      <c r="BC41" s="85"/>
      <c r="BD41" s="89"/>
      <c r="BE41" s="89"/>
      <c r="BF41" s="100"/>
      <c r="BG41" s="87"/>
      <c r="BH41" s="89"/>
      <c r="BI41" s="89"/>
      <c r="BJ41" s="90"/>
      <c r="BK41" s="808" t="s">
        <v>1626</v>
      </c>
      <c r="BL41" s="1296" t="s">
        <v>43</v>
      </c>
      <c r="BM41" s="1305" t="s">
        <v>1632</v>
      </c>
      <c r="BN41" s="1310" t="s">
        <v>1637</v>
      </c>
      <c r="BO41" s="1238">
        <v>2260.8000000000002</v>
      </c>
      <c r="BP41" s="90">
        <v>46029</v>
      </c>
      <c r="BQ41" s="1331">
        <v>24</v>
      </c>
      <c r="BR41" s="1238">
        <v>2260.8000000000002</v>
      </c>
      <c r="BS41" s="1328">
        <v>13322.73</v>
      </c>
      <c r="BT41" s="65">
        <f>BS41*BR41*1.1</f>
        <v>33132030.782400005</v>
      </c>
      <c r="BU41" s="1240">
        <v>0.1</v>
      </c>
      <c r="BV41" s="1328">
        <f>BS41*BR41</f>
        <v>30120027.984000001</v>
      </c>
      <c r="BW41" s="103">
        <v>46038</v>
      </c>
      <c r="BX41" s="89"/>
      <c r="BY41" s="89"/>
      <c r="BZ41" s="86"/>
      <c r="CA41" s="86"/>
      <c r="CB41" s="104"/>
      <c r="CC41" s="85"/>
      <c r="CD41" s="85"/>
      <c r="CE41" s="89"/>
      <c r="CF41" s="89"/>
      <c r="CG41" s="89"/>
      <c r="CH41" s="89"/>
      <c r="CI41" s="89"/>
      <c r="CJ41" s="89"/>
      <c r="CK41" s="89"/>
      <c r="CL41" s="88"/>
      <c r="CM41" s="105"/>
      <c r="CN41" s="90"/>
      <c r="CO41" s="89"/>
      <c r="CP41" s="89"/>
      <c r="CQ41" s="90"/>
      <c r="CR41" s="90"/>
      <c r="CS41" s="90"/>
      <c r="CT41" s="90"/>
      <c r="CU41" s="90"/>
      <c r="CV41" s="89"/>
      <c r="CW41" s="86"/>
      <c r="CX41" s="90"/>
      <c r="CY41" s="90"/>
      <c r="CZ41" s="90"/>
      <c r="DA41" s="90"/>
      <c r="DB41" s="89"/>
      <c r="DC41" s="89"/>
      <c r="DD41" s="89"/>
      <c r="DE41" s="89"/>
      <c r="DF41" s="86"/>
      <c r="DG41" s="89"/>
      <c r="DH41" s="107"/>
      <c r="DI41" s="108"/>
      <c r="DJ41" s="109"/>
      <c r="DK41" s="110"/>
      <c r="DL41" s="70"/>
      <c r="DM41" s="71"/>
      <c r="DN41" s="72"/>
      <c r="DO41" s="72"/>
    </row>
    <row r="42" spans="1:119" s="91" customFormat="1" ht="30" hidden="1" customHeight="1">
      <c r="A42" s="85" t="str">
        <f t="shared" si="101"/>
        <v>ok</v>
      </c>
      <c r="B42" s="86"/>
      <c r="C42" s="86"/>
      <c r="D42" s="86"/>
      <c r="E42" s="86"/>
      <c r="F42" s="86"/>
      <c r="G42" s="86"/>
      <c r="H42" s="86"/>
      <c r="I42" s="86"/>
      <c r="J42" s="86"/>
      <c r="K42" s="86"/>
      <c r="L42" s="781" t="s">
        <v>149</v>
      </c>
      <c r="M42" s="1285" t="s">
        <v>113</v>
      </c>
      <c r="N42" s="1286" t="s">
        <v>150</v>
      </c>
      <c r="O42" s="781" t="s">
        <v>41</v>
      </c>
      <c r="P42" s="781" t="s">
        <v>42</v>
      </c>
      <c r="Q42" s="389"/>
      <c r="R42" s="389"/>
      <c r="S42" s="389"/>
      <c r="T42" s="62"/>
      <c r="U42" s="63"/>
      <c r="V42" s="63"/>
      <c r="W42" s="63"/>
      <c r="X42" s="63"/>
      <c r="Y42" s="63"/>
      <c r="Z42" s="63"/>
      <c r="AA42" s="63"/>
      <c r="AB42" s="63"/>
      <c r="AC42" s="63"/>
      <c r="AD42" s="63"/>
      <c r="AE42" s="63"/>
      <c r="AF42" s="63"/>
      <c r="AG42" s="63"/>
      <c r="AH42" s="63"/>
      <c r="AI42" s="63"/>
      <c r="AJ42" s="63"/>
      <c r="AK42" s="63"/>
      <c r="AL42" s="63"/>
      <c r="AM42" s="63"/>
      <c r="AN42" s="63"/>
      <c r="AO42" s="63"/>
      <c r="AP42" s="63"/>
      <c r="AQ42" s="63"/>
      <c r="AR42" s="63"/>
      <c r="AS42" s="63"/>
      <c r="AT42" s="63"/>
      <c r="AU42" s="63"/>
      <c r="AV42" s="63"/>
      <c r="AW42" s="63"/>
      <c r="AX42" s="63"/>
      <c r="AY42" s="63"/>
      <c r="AZ42" s="88"/>
      <c r="BA42" s="88"/>
      <c r="BB42" s="115"/>
      <c r="BC42" s="85"/>
      <c r="BD42" s="89"/>
      <c r="BE42" s="89"/>
      <c r="BF42" s="100"/>
      <c r="BG42" s="87"/>
      <c r="BH42" s="89"/>
      <c r="BI42" s="89"/>
      <c r="BJ42" s="90"/>
      <c r="BK42" s="1289" t="s">
        <v>1354</v>
      </c>
      <c r="BL42" s="1287" t="s">
        <v>43</v>
      </c>
      <c r="BM42" s="1305" t="s">
        <v>1356</v>
      </c>
      <c r="BN42" s="1306" t="s">
        <v>41</v>
      </c>
      <c r="BO42" s="202">
        <v>15825.6</v>
      </c>
      <c r="BP42" s="1289">
        <v>45994</v>
      </c>
      <c r="BQ42" s="1290">
        <v>168</v>
      </c>
      <c r="BR42" s="202">
        <v>15825.6</v>
      </c>
      <c r="BS42" s="1307">
        <v>13590.91</v>
      </c>
      <c r="BT42" s="203">
        <f>BS42*BR42*(1+BU42)</f>
        <v>236592735.82560003</v>
      </c>
      <c r="BU42" s="671">
        <v>0.1</v>
      </c>
      <c r="BV42" s="489">
        <f>BS42*BR42</f>
        <v>215084305.296</v>
      </c>
      <c r="BW42" s="1291">
        <v>46000</v>
      </c>
      <c r="BX42" s="89"/>
      <c r="BY42" s="89"/>
      <c r="BZ42" s="86"/>
      <c r="CA42" s="86"/>
      <c r="CB42" s="104"/>
      <c r="CC42" s="85"/>
      <c r="CD42" s="85"/>
      <c r="CE42" s="89"/>
      <c r="CF42" s="89"/>
      <c r="CG42" s="89"/>
      <c r="CH42" s="89"/>
      <c r="CI42" s="89"/>
      <c r="CJ42" s="89"/>
      <c r="CK42" s="89"/>
      <c r="CL42" s="88"/>
      <c r="CM42" s="105"/>
      <c r="CN42" s="90"/>
      <c r="CO42" s="89"/>
      <c r="CP42" s="89"/>
      <c r="CQ42" s="90"/>
      <c r="CR42" s="90"/>
      <c r="CS42" s="90"/>
      <c r="CT42" s="90"/>
      <c r="CU42" s="90"/>
      <c r="CV42" s="89"/>
      <c r="CW42" s="86"/>
      <c r="CX42" s="90"/>
      <c r="CY42" s="90"/>
      <c r="CZ42" s="90"/>
      <c r="DA42" s="90"/>
      <c r="DB42" s="89"/>
      <c r="DC42" s="89"/>
      <c r="DD42" s="89"/>
      <c r="DE42" s="89"/>
      <c r="DF42" s="86"/>
      <c r="DG42" s="89"/>
      <c r="DH42" s="107"/>
      <c r="DI42" s="108"/>
      <c r="DJ42" s="109"/>
      <c r="DK42" s="110"/>
      <c r="DL42" s="70"/>
      <c r="DM42" s="71"/>
      <c r="DN42" s="72"/>
      <c r="DO42" s="72"/>
    </row>
    <row r="43" spans="1:119" s="91" customFormat="1" ht="52" hidden="1" customHeight="1">
      <c r="A43" s="85" t="str">
        <f t="shared" si="101"/>
        <v>ok</v>
      </c>
      <c r="B43" s="86"/>
      <c r="C43" s="86"/>
      <c r="D43" s="86"/>
      <c r="E43" s="86"/>
      <c r="F43" s="86"/>
      <c r="G43" s="86"/>
      <c r="H43" s="86"/>
      <c r="I43" s="86"/>
      <c r="J43" s="86"/>
      <c r="K43" s="86"/>
      <c r="L43" s="781" t="s">
        <v>149</v>
      </c>
      <c r="M43" s="1285" t="s">
        <v>113</v>
      </c>
      <c r="N43" s="87" t="s">
        <v>150</v>
      </c>
      <c r="O43" s="781" t="s">
        <v>41</v>
      </c>
      <c r="P43" s="781" t="s">
        <v>42</v>
      </c>
      <c r="Q43" s="389"/>
      <c r="R43" s="389"/>
      <c r="S43" s="389"/>
      <c r="T43" s="62"/>
      <c r="U43" s="63"/>
      <c r="V43" s="63"/>
      <c r="W43" s="63"/>
      <c r="X43" s="63"/>
      <c r="Y43" s="63"/>
      <c r="Z43" s="63"/>
      <c r="AA43" s="63"/>
      <c r="AB43" s="63"/>
      <c r="AC43" s="63"/>
      <c r="AD43" s="63"/>
      <c r="AE43" s="63"/>
      <c r="AF43" s="63"/>
      <c r="AG43" s="63"/>
      <c r="AH43" s="63"/>
      <c r="AI43" s="63"/>
      <c r="AJ43" s="63"/>
      <c r="AK43" s="63"/>
      <c r="AL43" s="63"/>
      <c r="AM43" s="63"/>
      <c r="AN43" s="63"/>
      <c r="AO43" s="63"/>
      <c r="AP43" s="63"/>
      <c r="AQ43" s="63"/>
      <c r="AR43" s="63"/>
      <c r="AS43" s="63"/>
      <c r="AT43" s="63"/>
      <c r="AU43" s="63"/>
      <c r="AV43" s="63"/>
      <c r="AW43" s="63"/>
      <c r="AX43" s="63"/>
      <c r="AY43" s="63"/>
      <c r="AZ43" s="88"/>
      <c r="BA43" s="88"/>
      <c r="BB43" s="115"/>
      <c r="BC43" s="85"/>
      <c r="BD43" s="89"/>
      <c r="BE43" s="89"/>
      <c r="BF43" s="100"/>
      <c r="BG43" s="87"/>
      <c r="BH43" s="89"/>
      <c r="BI43" s="89"/>
      <c r="BJ43" s="90"/>
      <c r="BK43" s="1299" t="s">
        <v>341</v>
      </c>
      <c r="BL43" s="1298" t="s">
        <v>342</v>
      </c>
      <c r="BM43" s="1318" t="s">
        <v>362</v>
      </c>
      <c r="BN43" s="1332" t="s">
        <v>41</v>
      </c>
      <c r="BO43" s="64">
        <v>2260.8000000000002</v>
      </c>
      <c r="BP43" s="173">
        <v>45922</v>
      </c>
      <c r="BQ43" s="86">
        <v>24</v>
      </c>
      <c r="BR43" s="64">
        <v>2260.8000000000002</v>
      </c>
      <c r="BS43" s="1309">
        <v>13818.18</v>
      </c>
      <c r="BT43" s="175">
        <f t="shared" si="130"/>
        <v>34364155.478400007</v>
      </c>
      <c r="BU43" s="671">
        <f t="shared" si="131"/>
        <v>0.10000000000000007</v>
      </c>
      <c r="BV43" s="489">
        <f t="shared" si="132"/>
        <v>31240141.344000004</v>
      </c>
      <c r="BW43" s="103">
        <v>45924</v>
      </c>
      <c r="BX43" s="89"/>
      <c r="BY43" s="89"/>
      <c r="BZ43" s="86"/>
      <c r="CA43" s="86"/>
      <c r="CB43" s="104"/>
      <c r="CC43" s="85"/>
      <c r="CD43" s="85"/>
      <c r="CE43" s="89"/>
      <c r="CF43" s="89"/>
      <c r="CG43" s="89"/>
      <c r="CH43" s="89"/>
      <c r="CI43" s="89"/>
      <c r="CJ43" s="89"/>
      <c r="CK43" s="89"/>
      <c r="CL43" s="88"/>
      <c r="CM43" s="105"/>
      <c r="CN43" s="90"/>
      <c r="CO43" s="89"/>
      <c r="CP43" s="89"/>
      <c r="CQ43" s="90"/>
      <c r="CR43" s="90"/>
      <c r="CS43" s="90"/>
      <c r="CT43" s="90"/>
      <c r="CU43" s="90"/>
      <c r="CV43" s="89"/>
      <c r="CW43" s="86"/>
      <c r="CX43" s="90"/>
      <c r="CY43" s="90"/>
      <c r="CZ43" s="90"/>
      <c r="DA43" s="90"/>
      <c r="DB43" s="89"/>
      <c r="DC43" s="89"/>
      <c r="DD43" s="89"/>
      <c r="DE43" s="89"/>
      <c r="DF43" s="86"/>
      <c r="DG43" s="89"/>
      <c r="DH43" s="107"/>
      <c r="DI43" s="108"/>
      <c r="DJ43" s="109"/>
      <c r="DK43" s="110"/>
      <c r="DL43" s="70"/>
      <c r="DM43" s="71"/>
      <c r="DN43" s="72"/>
      <c r="DO43" s="72"/>
    </row>
    <row r="44" spans="1:119" s="91" customFormat="1" ht="30" hidden="1" customHeight="1">
      <c r="A44" s="85" t="str">
        <f t="shared" si="101"/>
        <v>Hiện</v>
      </c>
      <c r="B44" s="86" t="str">
        <f t="shared" si="127"/>
        <v>Thừa</v>
      </c>
      <c r="C44" s="86">
        <f>DD44</f>
        <v>-4.9863389952000148</v>
      </c>
      <c r="D44" s="86"/>
      <c r="E44" s="86"/>
      <c r="F44" s="86"/>
      <c r="G44" s="86"/>
      <c r="H44" s="86" t="s">
        <v>902</v>
      </c>
      <c r="I44" s="86"/>
      <c r="J44" s="1333"/>
      <c r="K44" s="1334"/>
      <c r="L44" s="781" t="s">
        <v>151</v>
      </c>
      <c r="M44" s="1285" t="s">
        <v>113</v>
      </c>
      <c r="N44" s="1286" t="s">
        <v>152</v>
      </c>
      <c r="O44" s="781" t="s">
        <v>41</v>
      </c>
      <c r="P44" s="781" t="s">
        <v>42</v>
      </c>
      <c r="Q44" s="389">
        <v>125.6</v>
      </c>
      <c r="R44" s="389">
        <v>30.100584960000003</v>
      </c>
      <c r="S44" s="389">
        <v>3780.6334709760004</v>
      </c>
      <c r="T44" s="62"/>
      <c r="U44" s="63"/>
      <c r="V44" s="63"/>
      <c r="W44" s="63"/>
      <c r="X44" s="63">
        <f>VLOOKUP(L44,[167]PR!$A:$S,15,0)</f>
        <v>34.013661004799999</v>
      </c>
      <c r="Y44" s="63">
        <f>VLOOKUP(L44,[167]PR!$A:$S,16,0)</f>
        <v>4272.1158222028798</v>
      </c>
      <c r="Z44" s="63">
        <v>0</v>
      </c>
      <c r="AA44" s="63">
        <v>0</v>
      </c>
      <c r="AB44" s="63">
        <v>0</v>
      </c>
      <c r="AC44" s="63">
        <v>0</v>
      </c>
      <c r="AD44" s="63">
        <v>0</v>
      </c>
      <c r="AE44" s="63">
        <v>0</v>
      </c>
      <c r="AF44" s="63">
        <v>0</v>
      </c>
      <c r="AG44" s="63">
        <v>0</v>
      </c>
      <c r="AH44" s="63">
        <v>0</v>
      </c>
      <c r="AI44" s="63">
        <v>0</v>
      </c>
      <c r="AJ44" s="63">
        <v>249</v>
      </c>
      <c r="AK44" s="63">
        <v>31274.399999999998</v>
      </c>
      <c r="AL44" s="63">
        <v>0</v>
      </c>
      <c r="AM44" s="63">
        <v>0</v>
      </c>
      <c r="AN44" s="63">
        <v>0</v>
      </c>
      <c r="AO44" s="63">
        <v>0</v>
      </c>
      <c r="AP44" s="63">
        <v>0</v>
      </c>
      <c r="AQ44" s="63">
        <v>0</v>
      </c>
      <c r="AR44" s="63">
        <v>0</v>
      </c>
      <c r="AS44" s="63">
        <v>0</v>
      </c>
      <c r="AT44" s="63">
        <v>0</v>
      </c>
      <c r="AU44" s="63">
        <v>0</v>
      </c>
      <c r="AV44" s="63">
        <v>0</v>
      </c>
      <c r="AW44" s="63">
        <v>0</v>
      </c>
      <c r="AX44" s="63">
        <v>0</v>
      </c>
      <c r="AY44" s="63">
        <v>0</v>
      </c>
      <c r="AZ44" s="88">
        <f>T44+V44+X44+Z44+AB44+AD44+AF44+AH44+AJ44+AL44+AN44+AP44+AR44+AT44+AV44+AX44</f>
        <v>283.01366100479999</v>
      </c>
      <c r="BA44" s="88">
        <f>U44+W44+Y44+AA44+AC44+AE44+AG44+AI44+AK44+AM44+AO44+AQ44+AS44+AU44+AW44+AY44</f>
        <v>35546.515822202877</v>
      </c>
      <c r="BB44" s="487" t="s">
        <v>1251</v>
      </c>
      <c r="BC44" s="85"/>
      <c r="BD44" s="89"/>
      <c r="BE44" s="89"/>
      <c r="BF44" s="100"/>
      <c r="BG44" s="87"/>
      <c r="BH44" s="89">
        <f>IF(AZ44&gt;BD44,AZ44-BD44,"0")</f>
        <v>283.01366100479999</v>
      </c>
      <c r="BI44" s="89">
        <f>IF(BA44&gt;BE44,BA44-BE44,"0")</f>
        <v>35546.515822202877</v>
      </c>
      <c r="BJ44" s="90">
        <v>45912</v>
      </c>
      <c r="BK44" s="1296" t="s">
        <v>290</v>
      </c>
      <c r="BL44" s="1296" t="s">
        <v>299</v>
      </c>
      <c r="BM44" s="1302" t="s">
        <v>408</v>
      </c>
      <c r="BN44" s="1310" t="s">
        <v>281</v>
      </c>
      <c r="BO44" s="64">
        <v>3014.3999999999996</v>
      </c>
      <c r="BP44" s="90">
        <v>45916</v>
      </c>
      <c r="BQ44" s="86">
        <v>24</v>
      </c>
      <c r="BR44" s="64">
        <v>3014.3999999999996</v>
      </c>
      <c r="BS44" s="1309">
        <v>13999.999999999998</v>
      </c>
      <c r="BT44" s="65">
        <f t="shared" si="130"/>
        <v>46421759.999999993</v>
      </c>
      <c r="BU44" s="671">
        <f t="shared" si="131"/>
        <v>0.10000000000000002</v>
      </c>
      <c r="BV44" s="489">
        <f t="shared" si="132"/>
        <v>42201599.999999993</v>
      </c>
      <c r="BW44" s="103">
        <v>45927</v>
      </c>
      <c r="BX44" s="89">
        <f>SUMIF($L:$L,L44,$BQ:$BQ)</f>
        <v>288</v>
      </c>
      <c r="BY44" s="89">
        <f>SUMIF($L:$L,L44,$BR:$BR)</f>
        <v>36172.800000000003</v>
      </c>
      <c r="BZ44" s="86"/>
      <c r="CA44" s="86"/>
      <c r="CB44" s="104"/>
      <c r="CC44" s="85"/>
      <c r="CD44" s="85"/>
      <c r="CE44" s="89"/>
      <c r="CF44" s="89"/>
      <c r="CG44" s="89"/>
      <c r="CH44" s="89"/>
      <c r="CI44" s="89"/>
      <c r="CJ44" s="89"/>
      <c r="CK44" s="89"/>
      <c r="CL44" s="88"/>
      <c r="CM44" s="105"/>
      <c r="CN44" s="90"/>
      <c r="CO44" s="89"/>
      <c r="CP44" s="89"/>
      <c r="CQ44" s="90"/>
      <c r="CR44" s="90"/>
      <c r="CS44" s="90"/>
      <c r="CT44" s="90"/>
      <c r="CU44" s="90"/>
      <c r="CV44" s="89">
        <f>SUMIF($L:$L,L44,$CJ:$CJ)</f>
        <v>0</v>
      </c>
      <c r="CW44" s="86">
        <f>SUMIF($L:$L,L44,$CK:$CK)</f>
        <v>0</v>
      </c>
      <c r="CX44" s="90"/>
      <c r="CY44" s="90"/>
      <c r="CZ44" s="90"/>
      <c r="DA44" s="90"/>
      <c r="DB44" s="89">
        <f>BX44+CV44</f>
        <v>288</v>
      </c>
      <c r="DC44" s="89">
        <f>BY44+CW44</f>
        <v>36172.800000000003</v>
      </c>
      <c r="DD44" s="89">
        <f>BH44-DB44</f>
        <v>-4.9863389952000148</v>
      </c>
      <c r="DE44" s="89">
        <f>BI44-DC44</f>
        <v>-626.28417779712618</v>
      </c>
      <c r="DF44" s="86" t="str">
        <f>IF(DD44&lt;0,"Thừa",IF(DD44=0,"Đủ","Thiếu"))</f>
        <v>Thừa</v>
      </c>
      <c r="DG44" s="89"/>
      <c r="DH44" s="107"/>
      <c r="DI44" s="108"/>
      <c r="DJ44" s="109"/>
      <c r="DK44" s="110"/>
      <c r="DL44" s="70"/>
      <c r="DM44" s="71"/>
      <c r="DN44" s="72"/>
      <c r="DO44" s="72"/>
    </row>
    <row r="45" spans="1:119" s="91" customFormat="1" ht="30" hidden="1" customHeight="1">
      <c r="A45" s="85" t="str">
        <f t="shared" si="101"/>
        <v>ok</v>
      </c>
      <c r="B45" s="86"/>
      <c r="C45" s="86"/>
      <c r="D45" s="86"/>
      <c r="E45" s="86"/>
      <c r="F45" s="86"/>
      <c r="G45" s="86"/>
      <c r="H45" s="86"/>
      <c r="I45" s="86"/>
      <c r="J45" s="1333"/>
      <c r="K45" s="1334"/>
      <c r="L45" s="781" t="s">
        <v>151</v>
      </c>
      <c r="M45" s="1285" t="s">
        <v>113</v>
      </c>
      <c r="N45" s="1286" t="s">
        <v>152</v>
      </c>
      <c r="O45" s="781" t="s">
        <v>41</v>
      </c>
      <c r="P45" s="781" t="s">
        <v>42</v>
      </c>
      <c r="Q45" s="389"/>
      <c r="R45" s="389"/>
      <c r="S45" s="389"/>
      <c r="T45" s="62"/>
      <c r="U45" s="63"/>
      <c r="V45" s="63"/>
      <c r="W45" s="63"/>
      <c r="X45" s="63"/>
      <c r="Y45" s="63"/>
      <c r="Z45" s="63"/>
      <c r="AA45" s="63"/>
      <c r="AB45" s="63"/>
      <c r="AC45" s="63"/>
      <c r="AD45" s="63"/>
      <c r="AE45" s="63"/>
      <c r="AF45" s="63"/>
      <c r="AG45" s="63"/>
      <c r="AH45" s="63"/>
      <c r="AI45" s="63"/>
      <c r="AJ45" s="63"/>
      <c r="AK45" s="63"/>
      <c r="AL45" s="63"/>
      <c r="AM45" s="63"/>
      <c r="AN45" s="63"/>
      <c r="AO45" s="63"/>
      <c r="AP45" s="63"/>
      <c r="AQ45" s="63"/>
      <c r="AR45" s="63"/>
      <c r="AS45" s="63"/>
      <c r="AT45" s="63"/>
      <c r="AU45" s="63"/>
      <c r="AV45" s="63"/>
      <c r="AW45" s="63"/>
      <c r="AX45" s="63"/>
      <c r="AY45" s="63"/>
      <c r="AZ45" s="88"/>
      <c r="BA45" s="88"/>
      <c r="BB45" s="115"/>
      <c r="BC45" s="85"/>
      <c r="BD45" s="89"/>
      <c r="BE45" s="89"/>
      <c r="BF45" s="100"/>
      <c r="BG45" s="87"/>
      <c r="BH45" s="89"/>
      <c r="BI45" s="89"/>
      <c r="BJ45" s="90"/>
      <c r="BK45" s="1289" t="s">
        <v>1354</v>
      </c>
      <c r="BL45" s="1287" t="s">
        <v>43</v>
      </c>
      <c r="BM45" s="1305" t="s">
        <v>1357</v>
      </c>
      <c r="BN45" s="1306" t="s">
        <v>41</v>
      </c>
      <c r="BO45" s="202">
        <v>33158.400000000001</v>
      </c>
      <c r="BP45" s="1289">
        <v>45994</v>
      </c>
      <c r="BQ45" s="1290">
        <v>264</v>
      </c>
      <c r="BR45" s="202">
        <v>33158.400000000001</v>
      </c>
      <c r="BS45" s="1307">
        <v>13909.09</v>
      </c>
      <c r="BT45" s="203">
        <f>BS45*BR45*(1+BU45)</f>
        <v>507323486.84160006</v>
      </c>
      <c r="BU45" s="671">
        <v>0.1</v>
      </c>
      <c r="BV45" s="489">
        <f>BS45*BR45</f>
        <v>461203169.85600001</v>
      </c>
      <c r="BW45" s="1291">
        <v>45997</v>
      </c>
      <c r="BX45" s="89"/>
      <c r="BY45" s="89"/>
      <c r="BZ45" s="86"/>
      <c r="CA45" s="86"/>
      <c r="CB45" s="104"/>
      <c r="CC45" s="85"/>
      <c r="CD45" s="85"/>
      <c r="CE45" s="89"/>
      <c r="CF45" s="89"/>
      <c r="CG45" s="89"/>
      <c r="CH45" s="89"/>
      <c r="CI45" s="89"/>
      <c r="CJ45" s="89"/>
      <c r="CK45" s="89"/>
      <c r="CL45" s="88"/>
      <c r="CM45" s="105"/>
      <c r="CN45" s="90"/>
      <c r="CO45" s="89"/>
      <c r="CP45" s="89"/>
      <c r="CQ45" s="90"/>
      <c r="CR45" s="90"/>
      <c r="CS45" s="90"/>
      <c r="CT45" s="90"/>
      <c r="CU45" s="90"/>
      <c r="CV45" s="89"/>
      <c r="CW45" s="86"/>
      <c r="CX45" s="90"/>
      <c r="CY45" s="90"/>
      <c r="CZ45" s="90"/>
      <c r="DA45" s="90"/>
      <c r="DB45" s="89"/>
      <c r="DC45" s="89"/>
      <c r="DD45" s="89"/>
      <c r="DE45" s="89"/>
      <c r="DF45" s="86"/>
      <c r="DG45" s="89"/>
      <c r="DH45" s="107"/>
      <c r="DI45" s="108"/>
      <c r="DJ45" s="109"/>
      <c r="DK45" s="110"/>
      <c r="DL45" s="70"/>
      <c r="DM45" s="71"/>
      <c r="DN45" s="72"/>
      <c r="DO45" s="72"/>
    </row>
    <row r="46" spans="1:119" s="91" customFormat="1" ht="30" hidden="1" customHeight="1">
      <c r="A46" s="85" t="str">
        <f t="shared" si="101"/>
        <v>Hiện</v>
      </c>
      <c r="B46" s="86" t="str">
        <f t="shared" si="127"/>
        <v>Thừa</v>
      </c>
      <c r="C46" s="86">
        <f>DD46</f>
        <v>-5</v>
      </c>
      <c r="D46" s="86"/>
      <c r="E46" s="86"/>
      <c r="F46" s="86"/>
      <c r="G46" s="86"/>
      <c r="H46" s="86"/>
      <c r="I46" s="86"/>
      <c r="J46" s="86"/>
      <c r="K46" s="1325"/>
      <c r="L46" s="781" t="s">
        <v>153</v>
      </c>
      <c r="M46" s="1285" t="s">
        <v>113</v>
      </c>
      <c r="N46" s="1286" t="s">
        <v>154</v>
      </c>
      <c r="O46" s="781" t="s">
        <v>41</v>
      </c>
      <c r="P46" s="781" t="s">
        <v>42</v>
      </c>
      <c r="Q46" s="389">
        <v>157</v>
      </c>
      <c r="R46" s="389">
        <v>15.60771072</v>
      </c>
      <c r="S46" s="389">
        <v>2450.4105830399999</v>
      </c>
      <c r="T46" s="62"/>
      <c r="U46" s="63"/>
      <c r="V46" s="63"/>
      <c r="W46" s="63"/>
      <c r="X46" s="63">
        <f>VLOOKUP(L46,[167]PR!$A:$S,15,0)</f>
        <v>24</v>
      </c>
      <c r="Y46" s="63">
        <f>VLOOKUP(L46,[167]PR!$A:$S,16,0)</f>
        <v>3768</v>
      </c>
      <c r="Z46" s="63">
        <v>0</v>
      </c>
      <c r="AA46" s="63">
        <v>0</v>
      </c>
      <c r="AB46" s="63">
        <v>0</v>
      </c>
      <c r="AC46" s="63">
        <v>0</v>
      </c>
      <c r="AD46" s="63">
        <v>0</v>
      </c>
      <c r="AE46" s="63">
        <v>0</v>
      </c>
      <c r="AF46" s="63">
        <v>0</v>
      </c>
      <c r="AG46" s="63">
        <v>0</v>
      </c>
      <c r="AH46" s="63">
        <v>0</v>
      </c>
      <c r="AI46" s="63">
        <v>0</v>
      </c>
      <c r="AJ46" s="63">
        <v>67</v>
      </c>
      <c r="AK46" s="63">
        <v>10519</v>
      </c>
      <c r="AL46" s="63">
        <v>0</v>
      </c>
      <c r="AM46" s="63">
        <v>0</v>
      </c>
      <c r="AN46" s="63">
        <v>24</v>
      </c>
      <c r="AO46" s="63">
        <v>3768</v>
      </c>
      <c r="AP46" s="63">
        <v>0</v>
      </c>
      <c r="AQ46" s="63">
        <v>0</v>
      </c>
      <c r="AR46" s="63">
        <v>0</v>
      </c>
      <c r="AS46" s="63">
        <v>0</v>
      </c>
      <c r="AT46" s="63">
        <v>0</v>
      </c>
      <c r="AU46" s="63">
        <v>0</v>
      </c>
      <c r="AV46" s="63">
        <v>0</v>
      </c>
      <c r="AW46" s="63">
        <v>0</v>
      </c>
      <c r="AX46" s="63">
        <v>0</v>
      </c>
      <c r="AY46" s="63">
        <v>0</v>
      </c>
      <c r="AZ46" s="88">
        <f>T46+V46+X46+Z46+AB46+AD46+AF46+AH46+AJ46+AL46+AN46+AP46+AR46+AT46+AV46+AX46</f>
        <v>115</v>
      </c>
      <c r="BA46" s="88">
        <f>U46+W46+Y46+AA46+AC46+AE46+AG46+AI46+AK46+AM46+AO46+AQ46+AS46+AU46+AW46+AY46</f>
        <v>18055</v>
      </c>
      <c r="BB46" s="487" t="s">
        <v>1511</v>
      </c>
      <c r="BC46" s="85"/>
      <c r="BD46" s="89"/>
      <c r="BE46" s="89"/>
      <c r="BF46" s="100"/>
      <c r="BG46" s="87"/>
      <c r="BH46" s="89">
        <f>IF(AZ46&gt;BD46,AZ46-BD46,"0")</f>
        <v>115</v>
      </c>
      <c r="BI46" s="89">
        <f>IF(BA46&gt;BE46,BA46-BE46,"0")</f>
        <v>18055</v>
      </c>
      <c r="BJ46" s="90">
        <v>45912</v>
      </c>
      <c r="BK46" s="1296" t="s">
        <v>290</v>
      </c>
      <c r="BL46" s="1296" t="s">
        <v>299</v>
      </c>
      <c r="BM46" s="1302" t="s">
        <v>282</v>
      </c>
      <c r="BN46" s="1310" t="s">
        <v>281</v>
      </c>
      <c r="BO46" s="64">
        <v>3768</v>
      </c>
      <c r="BP46" s="1335">
        <v>45916</v>
      </c>
      <c r="BQ46" s="86">
        <v>24</v>
      </c>
      <c r="BR46" s="64">
        <v>3768</v>
      </c>
      <c r="BS46" s="1309">
        <v>13999.999999999998</v>
      </c>
      <c r="BT46" s="65">
        <f t="shared" si="130"/>
        <v>58027200</v>
      </c>
      <c r="BU46" s="671">
        <f t="shared" si="131"/>
        <v>0.10000000000000016</v>
      </c>
      <c r="BV46" s="489">
        <f t="shared" si="132"/>
        <v>52751999.999999993</v>
      </c>
      <c r="BW46" s="103">
        <v>45925</v>
      </c>
      <c r="BX46" s="89">
        <f>SUMIF($L:$L,L46,$BQ:$BQ)</f>
        <v>120</v>
      </c>
      <c r="BY46" s="89">
        <f>SUMIF($L:$L,L46,$BR:$BR)</f>
        <v>18840</v>
      </c>
      <c r="BZ46" s="86"/>
      <c r="CA46" s="86"/>
      <c r="CB46" s="104"/>
      <c r="CC46" s="85"/>
      <c r="CD46" s="85"/>
      <c r="CE46" s="89"/>
      <c r="CF46" s="89"/>
      <c r="CG46" s="89"/>
      <c r="CH46" s="89"/>
      <c r="CI46" s="89"/>
      <c r="CJ46" s="89"/>
      <c r="CK46" s="89"/>
      <c r="CL46" s="88"/>
      <c r="CM46" s="105"/>
      <c r="CN46" s="90"/>
      <c r="CO46" s="89"/>
      <c r="CP46" s="89"/>
      <c r="CQ46" s="90"/>
      <c r="CR46" s="90"/>
      <c r="CS46" s="90"/>
      <c r="CT46" s="90"/>
      <c r="CU46" s="90"/>
      <c r="CV46" s="89">
        <f>SUMIF($L:$L,L46,$CJ:$CJ)</f>
        <v>0</v>
      </c>
      <c r="CW46" s="86">
        <f>SUMIF($L:$L,L46,$CK:$CK)</f>
        <v>0</v>
      </c>
      <c r="CX46" s="90"/>
      <c r="CY46" s="90"/>
      <c r="CZ46" s="90"/>
      <c r="DA46" s="90"/>
      <c r="DB46" s="89">
        <f>BX46+CV46</f>
        <v>120</v>
      </c>
      <c r="DC46" s="89">
        <f>BY46+CW46</f>
        <v>18840</v>
      </c>
      <c r="DD46" s="89">
        <f>BH46-DB46</f>
        <v>-5</v>
      </c>
      <c r="DE46" s="89">
        <f>BI46-DC46</f>
        <v>-785</v>
      </c>
      <c r="DF46" s="86" t="str">
        <f>IF(DD46&lt;0,"Thừa",IF(DD46=0,"Đủ","Thiếu"))</f>
        <v>Thừa</v>
      </c>
      <c r="DG46" s="89"/>
      <c r="DH46" s="107"/>
      <c r="DI46" s="108"/>
      <c r="DJ46" s="109"/>
      <c r="DK46" s="110"/>
      <c r="DL46" s="70"/>
      <c r="DM46" s="71"/>
      <c r="DN46" s="72"/>
      <c r="DO46" s="72"/>
    </row>
    <row r="47" spans="1:119" s="91" customFormat="1" ht="30" hidden="1" customHeight="1">
      <c r="A47" s="85" t="str">
        <f t="shared" si="101"/>
        <v>ok</v>
      </c>
      <c r="B47" s="86"/>
      <c r="C47" s="86"/>
      <c r="D47" s="86"/>
      <c r="E47" s="86"/>
      <c r="F47" s="86"/>
      <c r="G47" s="86"/>
      <c r="H47" s="86"/>
      <c r="I47" s="86"/>
      <c r="J47" s="86"/>
      <c r="K47" s="1325"/>
      <c r="L47" s="781" t="s">
        <v>153</v>
      </c>
      <c r="M47" s="1285" t="s">
        <v>113</v>
      </c>
      <c r="N47" s="1286" t="s">
        <v>154</v>
      </c>
      <c r="O47" s="781" t="s">
        <v>41</v>
      </c>
      <c r="P47" s="781" t="s">
        <v>42</v>
      </c>
      <c r="Q47" s="389"/>
      <c r="R47" s="389"/>
      <c r="S47" s="389"/>
      <c r="T47" s="62"/>
      <c r="U47" s="63"/>
      <c r="V47" s="63"/>
      <c r="W47" s="63"/>
      <c r="X47" s="63"/>
      <c r="Y47" s="63"/>
      <c r="Z47" s="63"/>
      <c r="AA47" s="63"/>
      <c r="AB47" s="63"/>
      <c r="AC47" s="63"/>
      <c r="AD47" s="63"/>
      <c r="AE47" s="63"/>
      <c r="AF47" s="63"/>
      <c r="AG47" s="63"/>
      <c r="AH47" s="63"/>
      <c r="AI47" s="63"/>
      <c r="AJ47" s="63"/>
      <c r="AK47" s="63"/>
      <c r="AL47" s="63"/>
      <c r="AM47" s="63"/>
      <c r="AN47" s="63"/>
      <c r="AO47" s="63"/>
      <c r="AP47" s="63"/>
      <c r="AQ47" s="63"/>
      <c r="AR47" s="63"/>
      <c r="AS47" s="63"/>
      <c r="AT47" s="63"/>
      <c r="AU47" s="63"/>
      <c r="AV47" s="63"/>
      <c r="AW47" s="63"/>
      <c r="AX47" s="63"/>
      <c r="AY47" s="63"/>
      <c r="AZ47" s="88"/>
      <c r="BA47" s="88"/>
      <c r="BB47" s="115"/>
      <c r="BC47" s="85"/>
      <c r="BD47" s="89"/>
      <c r="BE47" s="89"/>
      <c r="BF47" s="100"/>
      <c r="BG47" s="87"/>
      <c r="BH47" s="89"/>
      <c r="BI47" s="89"/>
      <c r="BJ47" s="90"/>
      <c r="BK47" s="808" t="s">
        <v>1626</v>
      </c>
      <c r="BL47" s="1296" t="s">
        <v>43</v>
      </c>
      <c r="BM47" s="1305" t="s">
        <v>1633</v>
      </c>
      <c r="BN47" s="1310" t="s">
        <v>1637</v>
      </c>
      <c r="BO47" s="202">
        <v>3768</v>
      </c>
      <c r="BP47" s="90">
        <v>46029</v>
      </c>
      <c r="BQ47" s="1331">
        <v>24</v>
      </c>
      <c r="BR47" s="202">
        <v>3768</v>
      </c>
      <c r="BS47" s="1328">
        <v>13777.27</v>
      </c>
      <c r="BT47" s="65">
        <f>BS47*BR47*1.1</f>
        <v>57104028.696000002</v>
      </c>
      <c r="BU47" s="1240">
        <v>0.1</v>
      </c>
      <c r="BV47" s="1328">
        <f>BS47*BR47</f>
        <v>51912753.359999999</v>
      </c>
      <c r="BW47" s="103">
        <v>46038</v>
      </c>
      <c r="BX47" s="89"/>
      <c r="BY47" s="89"/>
      <c r="BZ47" s="86"/>
      <c r="CA47" s="86"/>
      <c r="CB47" s="104"/>
      <c r="CC47" s="85"/>
      <c r="CD47" s="85"/>
      <c r="CE47" s="89"/>
      <c r="CF47" s="89"/>
      <c r="CG47" s="89"/>
      <c r="CH47" s="89"/>
      <c r="CI47" s="89"/>
      <c r="CJ47" s="89"/>
      <c r="CK47" s="89"/>
      <c r="CL47" s="88"/>
      <c r="CM47" s="105"/>
      <c r="CN47" s="90"/>
      <c r="CO47" s="89"/>
      <c r="CP47" s="89"/>
      <c r="CQ47" s="90"/>
      <c r="CR47" s="90"/>
      <c r="CS47" s="90"/>
      <c r="CT47" s="90"/>
      <c r="CU47" s="90"/>
      <c r="CV47" s="89"/>
      <c r="CW47" s="86"/>
      <c r="CX47" s="90"/>
      <c r="CY47" s="90"/>
      <c r="CZ47" s="90"/>
      <c r="DA47" s="90"/>
      <c r="DB47" s="89"/>
      <c r="DC47" s="89"/>
      <c r="DD47" s="89"/>
      <c r="DE47" s="89"/>
      <c r="DF47" s="86"/>
      <c r="DG47" s="89"/>
      <c r="DH47" s="107"/>
      <c r="DI47" s="108"/>
      <c r="DJ47" s="109"/>
      <c r="DK47" s="110"/>
      <c r="DL47" s="70"/>
      <c r="DM47" s="71"/>
      <c r="DN47" s="72"/>
      <c r="DO47" s="72"/>
    </row>
    <row r="48" spans="1:119" s="91" customFormat="1" ht="30" hidden="1" customHeight="1">
      <c r="A48" s="85" t="str">
        <f t="shared" si="101"/>
        <v>ok</v>
      </c>
      <c r="B48" s="86"/>
      <c r="C48" s="86"/>
      <c r="D48" s="86"/>
      <c r="E48" s="86"/>
      <c r="F48" s="86"/>
      <c r="G48" s="86"/>
      <c r="H48" s="86"/>
      <c r="I48" s="86"/>
      <c r="J48" s="86"/>
      <c r="K48" s="86"/>
      <c r="L48" s="781" t="s">
        <v>153</v>
      </c>
      <c r="M48" s="1285" t="s">
        <v>113</v>
      </c>
      <c r="N48" s="1286" t="s">
        <v>154</v>
      </c>
      <c r="O48" s="781" t="s">
        <v>41</v>
      </c>
      <c r="P48" s="781" t="s">
        <v>42</v>
      </c>
      <c r="Q48" s="389"/>
      <c r="R48" s="389"/>
      <c r="S48" s="389"/>
      <c r="T48" s="62"/>
      <c r="U48" s="63"/>
      <c r="V48" s="63"/>
      <c r="W48" s="63"/>
      <c r="X48" s="63"/>
      <c r="Y48" s="63"/>
      <c r="Z48" s="63"/>
      <c r="AA48" s="63"/>
      <c r="AB48" s="63"/>
      <c r="AC48" s="63"/>
      <c r="AD48" s="63"/>
      <c r="AE48" s="63"/>
      <c r="AF48" s="63"/>
      <c r="AG48" s="63"/>
      <c r="AH48" s="63"/>
      <c r="AI48" s="63"/>
      <c r="AJ48" s="63"/>
      <c r="AK48" s="63"/>
      <c r="AL48" s="63"/>
      <c r="AM48" s="63"/>
      <c r="AN48" s="63"/>
      <c r="AO48" s="63"/>
      <c r="AP48" s="63"/>
      <c r="AQ48" s="63"/>
      <c r="AR48" s="63"/>
      <c r="AS48" s="63"/>
      <c r="AT48" s="63"/>
      <c r="AU48" s="63"/>
      <c r="AV48" s="63"/>
      <c r="AW48" s="63"/>
      <c r="AX48" s="63"/>
      <c r="AY48" s="63"/>
      <c r="AZ48" s="88"/>
      <c r="BA48" s="88"/>
      <c r="BB48" s="115"/>
      <c r="BC48" s="85"/>
      <c r="BD48" s="89"/>
      <c r="BE48" s="89"/>
      <c r="BF48" s="100"/>
      <c r="BG48" s="87"/>
      <c r="BH48" s="89"/>
      <c r="BI48" s="89"/>
      <c r="BJ48" s="90"/>
      <c r="BK48" s="1289" t="s">
        <v>1354</v>
      </c>
      <c r="BL48" s="1287" t="s">
        <v>43</v>
      </c>
      <c r="BM48" s="1305" t="s">
        <v>1358</v>
      </c>
      <c r="BN48" s="1306" t="s">
        <v>1347</v>
      </c>
      <c r="BO48" s="202">
        <v>11304</v>
      </c>
      <c r="BP48" s="1289">
        <v>45994</v>
      </c>
      <c r="BQ48" s="1290">
        <v>72</v>
      </c>
      <c r="BR48" s="202">
        <v>11304</v>
      </c>
      <c r="BS48" s="1307">
        <v>13909.09</v>
      </c>
      <c r="BT48" s="203">
        <f>BS48*BR48*(1+BU48)</f>
        <v>172951188.69600004</v>
      </c>
      <c r="BU48" s="671">
        <v>0.1</v>
      </c>
      <c r="BV48" s="489">
        <f>BS48*BR48</f>
        <v>157228353.36000001</v>
      </c>
      <c r="BW48" s="1291">
        <v>46000</v>
      </c>
      <c r="BX48" s="89"/>
      <c r="BY48" s="89"/>
      <c r="BZ48" s="86"/>
      <c r="CA48" s="86"/>
      <c r="CB48" s="104"/>
      <c r="CC48" s="85"/>
      <c r="CD48" s="85"/>
      <c r="CE48" s="89"/>
      <c r="CF48" s="89"/>
      <c r="CG48" s="89"/>
      <c r="CH48" s="89"/>
      <c r="CI48" s="89"/>
      <c r="CJ48" s="89"/>
      <c r="CK48" s="89"/>
      <c r="CL48" s="88"/>
      <c r="CM48" s="105"/>
      <c r="CN48" s="90"/>
      <c r="CO48" s="89"/>
      <c r="CP48" s="89"/>
      <c r="CQ48" s="90"/>
      <c r="CR48" s="90"/>
      <c r="CS48" s="90"/>
      <c r="CT48" s="90"/>
      <c r="CU48" s="90"/>
      <c r="CV48" s="89"/>
      <c r="CW48" s="86"/>
      <c r="CX48" s="90"/>
      <c r="CY48" s="90"/>
      <c r="CZ48" s="90"/>
      <c r="DA48" s="90"/>
      <c r="DB48" s="89"/>
      <c r="DC48" s="89"/>
      <c r="DD48" s="89"/>
      <c r="DE48" s="89"/>
      <c r="DF48" s="86"/>
      <c r="DG48" s="89"/>
      <c r="DH48" s="107"/>
      <c r="DI48" s="108"/>
      <c r="DJ48" s="109"/>
      <c r="DK48" s="110"/>
      <c r="DL48" s="70"/>
      <c r="DM48" s="71"/>
      <c r="DN48" s="72"/>
      <c r="DO48" s="72"/>
    </row>
    <row r="49" spans="1:119" s="91" customFormat="1" ht="30" hidden="1" customHeight="1">
      <c r="A49" s="85" t="str">
        <f t="shared" ref="A49:A120" si="137">IF(L49=L48,"ok","Hiện")</f>
        <v>Hiện</v>
      </c>
      <c r="B49" s="86" t="str">
        <f>CONCATENATE(DF49,"dùng cùng I95-VTC01-015")</f>
        <v>Thiếudùng cùng I95-VTC01-015</v>
      </c>
      <c r="C49" s="86">
        <f>DD49</f>
        <v>12</v>
      </c>
      <c r="D49" s="86"/>
      <c r="E49" s="86"/>
      <c r="F49" s="86"/>
      <c r="G49" s="86"/>
      <c r="H49" s="86"/>
      <c r="I49" s="86"/>
      <c r="J49" s="86"/>
      <c r="K49" s="113"/>
      <c r="L49" s="781" t="s">
        <v>155</v>
      </c>
      <c r="M49" s="1285" t="s">
        <v>113</v>
      </c>
      <c r="N49" s="87" t="s">
        <v>156</v>
      </c>
      <c r="O49" s="781" t="s">
        <v>41</v>
      </c>
      <c r="P49" s="781" t="s">
        <v>42</v>
      </c>
      <c r="Q49" s="389">
        <v>219.8</v>
      </c>
      <c r="R49" s="389">
        <v>4.4593459199999996</v>
      </c>
      <c r="S49" s="389">
        <v>980.16423321599996</v>
      </c>
      <c r="T49" s="62"/>
      <c r="U49" s="63"/>
      <c r="V49" s="63"/>
      <c r="W49" s="63"/>
      <c r="X49" s="63">
        <f>VLOOKUP(L49,[167]PR!$A:$S,15,0)</f>
        <v>12</v>
      </c>
      <c r="Y49" s="63">
        <f>VLOOKUP(L49,[167]PR!$A:$S,16,0)</f>
        <v>2637.6000000000004</v>
      </c>
      <c r="Z49" s="63">
        <v>0</v>
      </c>
      <c r="AA49" s="63">
        <v>0</v>
      </c>
      <c r="AB49" s="63">
        <v>0</v>
      </c>
      <c r="AC49" s="63">
        <v>0</v>
      </c>
      <c r="AD49" s="63">
        <v>0</v>
      </c>
      <c r="AE49" s="63">
        <v>0</v>
      </c>
      <c r="AF49" s="63">
        <v>0</v>
      </c>
      <c r="AG49" s="63">
        <v>0</v>
      </c>
      <c r="AH49" s="63">
        <v>0</v>
      </c>
      <c r="AI49" s="63">
        <v>0</v>
      </c>
      <c r="AJ49" s="63">
        <v>0</v>
      </c>
      <c r="AK49" s="63">
        <v>0</v>
      </c>
      <c r="AL49" s="63">
        <v>0</v>
      </c>
      <c r="AM49" s="63">
        <v>0</v>
      </c>
      <c r="AN49" s="63">
        <v>0</v>
      </c>
      <c r="AO49" s="63">
        <v>0</v>
      </c>
      <c r="AP49" s="63">
        <v>0</v>
      </c>
      <c r="AQ49" s="63">
        <v>0</v>
      </c>
      <c r="AR49" s="63">
        <v>0</v>
      </c>
      <c r="AS49" s="63">
        <v>0</v>
      </c>
      <c r="AT49" s="63">
        <v>0</v>
      </c>
      <c r="AU49" s="63">
        <v>0</v>
      </c>
      <c r="AV49" s="63">
        <v>0</v>
      </c>
      <c r="AW49" s="63">
        <v>0</v>
      </c>
      <c r="AX49" s="63">
        <v>0</v>
      </c>
      <c r="AY49" s="63">
        <v>0</v>
      </c>
      <c r="AZ49" s="88">
        <f t="shared" ref="AZ49:BA51" si="138">T49+V49+X49+Z49+AB49+AD49+AF49+AH49+AJ49+AL49+AN49+AP49+AR49+AT49+AV49+AX49</f>
        <v>12</v>
      </c>
      <c r="BA49" s="88">
        <f t="shared" si="138"/>
        <v>2637.6000000000004</v>
      </c>
      <c r="BB49" s="487" t="s">
        <v>193</v>
      </c>
      <c r="BC49" s="85"/>
      <c r="BD49" s="89"/>
      <c r="BE49" s="89"/>
      <c r="BF49" s="100"/>
      <c r="BG49" s="87"/>
      <c r="BH49" s="89">
        <f t="shared" ref="BH49:BH51" si="139">IF(AZ49&gt;BD49,AZ49-BD49,"0")</f>
        <v>12</v>
      </c>
      <c r="BI49" s="89">
        <f t="shared" ref="BI49:BI51" si="140">IF(BA49&gt;BE49,BA49-BE49,"0")</f>
        <v>2637.6000000000004</v>
      </c>
      <c r="BJ49" s="90">
        <v>45912</v>
      </c>
      <c r="BK49" s="1336"/>
      <c r="BL49" s="1337"/>
      <c r="BM49" s="1314"/>
      <c r="BN49" s="1338"/>
      <c r="BO49" s="206"/>
      <c r="BP49" s="1339"/>
      <c r="BQ49" s="207"/>
      <c r="BR49" s="206"/>
      <c r="BS49" s="206"/>
      <c r="BT49" s="208"/>
      <c r="BU49" s="206"/>
      <c r="BV49" s="206"/>
      <c r="BW49" s="1312"/>
      <c r="BX49" s="89">
        <f>SUMIF($L:$L,L49,$BQ:$BQ)</f>
        <v>0</v>
      </c>
      <c r="BY49" s="89">
        <f>SUMIF($L:$L,L49,$BR:$BR)</f>
        <v>0</v>
      </c>
      <c r="BZ49" s="86"/>
      <c r="CA49" s="86"/>
      <c r="CB49" s="104"/>
      <c r="CC49" s="85"/>
      <c r="CD49" s="85"/>
      <c r="CE49" s="89"/>
      <c r="CF49" s="89"/>
      <c r="CG49" s="89"/>
      <c r="CH49" s="89"/>
      <c r="CI49" s="89"/>
      <c r="CJ49" s="89"/>
      <c r="CK49" s="89"/>
      <c r="CL49" s="88"/>
      <c r="CM49" s="105"/>
      <c r="CN49" s="90"/>
      <c r="CO49" s="89"/>
      <c r="CP49" s="89"/>
      <c r="CQ49" s="90"/>
      <c r="CR49" s="90"/>
      <c r="CS49" s="90"/>
      <c r="CT49" s="90"/>
      <c r="CU49" s="90"/>
      <c r="CV49" s="89">
        <f>SUMIF($L:$L,L49,$CJ:$CJ)</f>
        <v>0</v>
      </c>
      <c r="CW49" s="86">
        <f>SUMIF($L:$L,L49,$CK:$CK)</f>
        <v>0</v>
      </c>
      <c r="CX49" s="90"/>
      <c r="CY49" s="90"/>
      <c r="CZ49" s="90"/>
      <c r="DA49" s="90"/>
      <c r="DB49" s="89">
        <f t="shared" ref="DB49:DB51" si="141">BX49+CV49</f>
        <v>0</v>
      </c>
      <c r="DC49" s="89">
        <f t="shared" ref="DC49:DC51" si="142">BY49+CW49</f>
        <v>0</v>
      </c>
      <c r="DD49" s="89">
        <f t="shared" ref="DD49:DD51" si="143">BH49-DB49</f>
        <v>12</v>
      </c>
      <c r="DE49" s="89">
        <f t="shared" ref="DE49:DE51" si="144">BI49-DC49</f>
        <v>2637.6000000000004</v>
      </c>
      <c r="DF49" s="86" t="str">
        <f t="shared" ref="DF49:DF51" si="145">IF(DD49&lt;0,"Thừa",IF(DD49=0,"Đủ","Thiếu"))</f>
        <v>Thiếu</v>
      </c>
      <c r="DG49" s="89"/>
      <c r="DH49" s="107"/>
      <c r="DI49" s="108"/>
      <c r="DJ49" s="109"/>
      <c r="DK49" s="110"/>
      <c r="DL49" s="70"/>
      <c r="DM49" s="71"/>
      <c r="DN49" s="72"/>
      <c r="DO49" s="72"/>
    </row>
    <row r="50" spans="1:119" s="91" customFormat="1" ht="30" hidden="1" customHeight="1">
      <c r="A50" s="85" t="str">
        <f t="shared" si="137"/>
        <v>Hiện</v>
      </c>
      <c r="B50" s="86" t="str">
        <f t="shared" si="127"/>
        <v>Thừa</v>
      </c>
      <c r="C50" s="86">
        <f>DD50</f>
        <v>-1</v>
      </c>
      <c r="D50" s="86"/>
      <c r="E50" s="86"/>
      <c r="F50" s="86"/>
      <c r="G50" s="86"/>
      <c r="H50" s="86"/>
      <c r="I50" s="86"/>
      <c r="J50" s="86"/>
      <c r="K50" s="86"/>
      <c r="L50" s="781" t="s">
        <v>157</v>
      </c>
      <c r="M50" s="1285" t="s">
        <v>113</v>
      </c>
      <c r="N50" s="1286" t="s">
        <v>158</v>
      </c>
      <c r="O50" s="781" t="s">
        <v>41</v>
      </c>
      <c r="P50" s="781" t="s">
        <v>42</v>
      </c>
      <c r="Q50" s="389">
        <v>392.5</v>
      </c>
      <c r="R50" s="389">
        <v>13.935456000000002</v>
      </c>
      <c r="S50" s="389">
        <v>5469.6664800000008</v>
      </c>
      <c r="T50" s="62"/>
      <c r="U50" s="63"/>
      <c r="V50" s="63"/>
      <c r="W50" s="63"/>
      <c r="X50" s="63">
        <f>VLOOKUP(L50,[167]PR!$A:$S,15,0)</f>
        <v>18</v>
      </c>
      <c r="Y50" s="63">
        <f>VLOOKUP(L50,[167]PR!$A:$S,16,0)</f>
        <v>7065</v>
      </c>
      <c r="Z50" s="63">
        <v>0</v>
      </c>
      <c r="AA50" s="63">
        <v>0</v>
      </c>
      <c r="AB50" s="63">
        <v>0</v>
      </c>
      <c r="AC50" s="63">
        <v>0</v>
      </c>
      <c r="AD50" s="63">
        <v>0</v>
      </c>
      <c r="AE50" s="63">
        <v>0</v>
      </c>
      <c r="AF50" s="63">
        <v>0</v>
      </c>
      <c r="AG50" s="63">
        <v>0</v>
      </c>
      <c r="AH50" s="63">
        <v>0</v>
      </c>
      <c r="AI50" s="63">
        <v>0</v>
      </c>
      <c r="AJ50" s="63">
        <v>5</v>
      </c>
      <c r="AK50" s="63">
        <v>0</v>
      </c>
      <c r="AL50" s="63">
        <v>0</v>
      </c>
      <c r="AM50" s="63">
        <v>0</v>
      </c>
      <c r="AN50" s="63">
        <v>0</v>
      </c>
      <c r="AO50" s="63">
        <v>0</v>
      </c>
      <c r="AP50" s="63">
        <v>0</v>
      </c>
      <c r="AQ50" s="63">
        <v>0</v>
      </c>
      <c r="AR50" s="63">
        <v>0</v>
      </c>
      <c r="AS50" s="63">
        <v>0</v>
      </c>
      <c r="AT50" s="63">
        <v>0</v>
      </c>
      <c r="AU50" s="63">
        <v>0</v>
      </c>
      <c r="AV50" s="63">
        <v>0</v>
      </c>
      <c r="AW50" s="63">
        <v>0</v>
      </c>
      <c r="AX50" s="63">
        <v>0</v>
      </c>
      <c r="AY50" s="63">
        <v>0</v>
      </c>
      <c r="AZ50" s="88">
        <f t="shared" si="138"/>
        <v>23</v>
      </c>
      <c r="BA50" s="88">
        <f t="shared" si="138"/>
        <v>7065</v>
      </c>
      <c r="BB50" s="487" t="s">
        <v>1251</v>
      </c>
      <c r="BC50" s="85"/>
      <c r="BD50" s="89"/>
      <c r="BE50" s="89"/>
      <c r="BF50" s="100"/>
      <c r="BG50" s="87"/>
      <c r="BH50" s="89">
        <f t="shared" si="139"/>
        <v>23</v>
      </c>
      <c r="BI50" s="89">
        <f t="shared" si="140"/>
        <v>7065</v>
      </c>
      <c r="BJ50" s="90">
        <v>45912</v>
      </c>
      <c r="BK50" s="1296" t="s">
        <v>290</v>
      </c>
      <c r="BL50" s="1296" t="s">
        <v>299</v>
      </c>
      <c r="BM50" s="1302" t="s">
        <v>427</v>
      </c>
      <c r="BN50" s="221" t="s">
        <v>335</v>
      </c>
      <c r="BO50" s="64">
        <v>9420</v>
      </c>
      <c r="BP50" s="1335">
        <v>45916</v>
      </c>
      <c r="BQ50" s="86">
        <v>24</v>
      </c>
      <c r="BR50" s="64">
        <v>9420</v>
      </c>
      <c r="BS50" s="1309">
        <v>14909.090909090908</v>
      </c>
      <c r="BT50" s="65">
        <f t="shared" ref="BT50:BT61" si="146">BS50*BR50*1.1</f>
        <v>154488000</v>
      </c>
      <c r="BU50" s="671">
        <f t="shared" ref="BU50:BU61" si="147">(BT50-BV50)/BV50</f>
        <v>0.10000000000000014</v>
      </c>
      <c r="BV50" s="489">
        <f t="shared" ref="BV50:BV61" si="148">BS50*BR50*1</f>
        <v>140443636.36363634</v>
      </c>
      <c r="BW50" s="103">
        <v>45924</v>
      </c>
      <c r="BX50" s="89">
        <f>SUMIF($L:$L,L50,$BQ:$BQ)</f>
        <v>24</v>
      </c>
      <c r="BY50" s="89">
        <f>SUMIF($L:$L,L50,$BR:$BR)</f>
        <v>9420</v>
      </c>
      <c r="BZ50" s="86"/>
      <c r="CA50" s="86"/>
      <c r="CB50" s="104"/>
      <c r="CC50" s="85"/>
      <c r="CD50" s="85"/>
      <c r="CE50" s="89"/>
      <c r="CF50" s="89"/>
      <c r="CG50" s="89"/>
      <c r="CH50" s="89"/>
      <c r="CI50" s="89"/>
      <c r="CJ50" s="89"/>
      <c r="CK50" s="89"/>
      <c r="CL50" s="88"/>
      <c r="CM50" s="105"/>
      <c r="CN50" s="90"/>
      <c r="CO50" s="89"/>
      <c r="CP50" s="89"/>
      <c r="CQ50" s="90"/>
      <c r="CR50" s="90"/>
      <c r="CS50" s="90"/>
      <c r="CT50" s="90"/>
      <c r="CU50" s="90"/>
      <c r="CV50" s="89">
        <f>SUMIF($L:$L,L50,$CJ:$CJ)</f>
        <v>0</v>
      </c>
      <c r="CW50" s="86">
        <f>SUMIF($L:$L,L50,$CK:$CK)</f>
        <v>0</v>
      </c>
      <c r="CX50" s="90"/>
      <c r="CY50" s="90"/>
      <c r="CZ50" s="90"/>
      <c r="DA50" s="90"/>
      <c r="DB50" s="89">
        <f t="shared" si="141"/>
        <v>24</v>
      </c>
      <c r="DC50" s="89">
        <f t="shared" si="142"/>
        <v>9420</v>
      </c>
      <c r="DD50" s="89">
        <f t="shared" si="143"/>
        <v>-1</v>
      </c>
      <c r="DE50" s="89">
        <f t="shared" si="144"/>
        <v>-2355</v>
      </c>
      <c r="DF50" s="86" t="str">
        <f t="shared" si="145"/>
        <v>Thừa</v>
      </c>
      <c r="DG50" s="89"/>
      <c r="DH50" s="107"/>
      <c r="DI50" s="108"/>
      <c r="DJ50" s="109"/>
      <c r="DK50" s="110"/>
      <c r="DL50" s="70"/>
      <c r="DM50" s="71"/>
      <c r="DN50" s="72"/>
      <c r="DO50" s="72"/>
    </row>
    <row r="51" spans="1:119" s="91" customFormat="1" ht="30" hidden="1" customHeight="1">
      <c r="A51" s="85" t="str">
        <f t="shared" si="137"/>
        <v>Hiện</v>
      </c>
      <c r="B51" s="86" t="str">
        <f>CONCATENATE(DF51," Hàng đủ")</f>
        <v>Thiếu Hàng đủ</v>
      </c>
      <c r="C51" s="86">
        <f>DD51</f>
        <v>3.8518688000124257E-3</v>
      </c>
      <c r="D51" s="86"/>
      <c r="E51" s="86"/>
      <c r="F51" s="86"/>
      <c r="G51" s="86"/>
      <c r="H51" s="86"/>
      <c r="I51" s="86"/>
      <c r="J51" s="86"/>
      <c r="K51" s="86"/>
      <c r="L51" s="781" t="s">
        <v>159</v>
      </c>
      <c r="M51" s="1285" t="s">
        <v>113</v>
      </c>
      <c r="N51" s="87" t="s">
        <v>150</v>
      </c>
      <c r="O51" s="781" t="s">
        <v>120</v>
      </c>
      <c r="P51" s="781" t="s">
        <v>42</v>
      </c>
      <c r="Q51" s="389">
        <v>94.195919842705393</v>
      </c>
      <c r="R51" s="389">
        <v>118.62287776000001</v>
      </c>
      <c r="S51" s="389">
        <v>11173.791084992001</v>
      </c>
      <c r="T51" s="62"/>
      <c r="U51" s="63"/>
      <c r="V51" s="63"/>
      <c r="W51" s="63"/>
      <c r="X51" s="63">
        <f>VLOOKUP(L51,[167]PR!$A:$S,15,0)</f>
        <v>134.0438518688</v>
      </c>
      <c r="Y51" s="63">
        <f>VLOOKUP(L51,[167]PR!$A:$S,16,0)</f>
        <v>12626.38392604096</v>
      </c>
      <c r="Z51" s="63">
        <v>0</v>
      </c>
      <c r="AA51" s="63">
        <v>0</v>
      </c>
      <c r="AB51" s="63">
        <v>0</v>
      </c>
      <c r="AC51" s="63">
        <v>0</v>
      </c>
      <c r="AD51" s="63">
        <v>0</v>
      </c>
      <c r="AE51" s="63">
        <v>0</v>
      </c>
      <c r="AF51" s="63">
        <v>0</v>
      </c>
      <c r="AG51" s="63">
        <v>0</v>
      </c>
      <c r="AH51" s="63">
        <v>0</v>
      </c>
      <c r="AI51" s="63">
        <v>0</v>
      </c>
      <c r="AJ51" s="63">
        <v>0</v>
      </c>
      <c r="AK51" s="63">
        <v>0</v>
      </c>
      <c r="AL51" s="63">
        <v>0</v>
      </c>
      <c r="AM51" s="63">
        <v>0</v>
      </c>
      <c r="AN51" s="63">
        <v>0</v>
      </c>
      <c r="AO51" s="63">
        <v>0</v>
      </c>
      <c r="AP51" s="63">
        <v>0</v>
      </c>
      <c r="AQ51" s="63">
        <v>0</v>
      </c>
      <c r="AR51" s="63">
        <v>0</v>
      </c>
      <c r="AS51" s="63">
        <v>0</v>
      </c>
      <c r="AT51" s="63">
        <v>0</v>
      </c>
      <c r="AU51" s="63">
        <v>0</v>
      </c>
      <c r="AV51" s="63">
        <v>0</v>
      </c>
      <c r="AW51" s="63">
        <v>0</v>
      </c>
      <c r="AX51" s="63">
        <v>0</v>
      </c>
      <c r="AY51" s="63">
        <v>0</v>
      </c>
      <c r="AZ51" s="88">
        <f t="shared" si="138"/>
        <v>134.0438518688</v>
      </c>
      <c r="BA51" s="88">
        <f t="shared" si="138"/>
        <v>12626.38392604096</v>
      </c>
      <c r="BB51" s="487" t="s">
        <v>193</v>
      </c>
      <c r="BC51" s="85"/>
      <c r="BD51" s="89"/>
      <c r="BE51" s="89"/>
      <c r="BF51" s="100"/>
      <c r="BG51" s="87"/>
      <c r="BH51" s="89">
        <f t="shared" si="139"/>
        <v>134.0438518688</v>
      </c>
      <c r="BI51" s="89">
        <f t="shared" si="140"/>
        <v>12626.38392604096</v>
      </c>
      <c r="BJ51" s="90">
        <v>45912</v>
      </c>
      <c r="BK51" s="1340" t="s">
        <v>274</v>
      </c>
      <c r="BL51" s="778" t="s">
        <v>297</v>
      </c>
      <c r="BM51" s="252" t="s">
        <v>276</v>
      </c>
      <c r="BN51" s="1323" t="s">
        <v>275</v>
      </c>
      <c r="BO51" s="190">
        <v>11304</v>
      </c>
      <c r="BP51" s="173">
        <v>45915</v>
      </c>
      <c r="BQ51" s="187">
        <v>120</v>
      </c>
      <c r="BR51" s="190">
        <v>11304</v>
      </c>
      <c r="BS51" s="1324">
        <v>14454.55</v>
      </c>
      <c r="BT51" s="175">
        <f t="shared" si="146"/>
        <v>179733656.52000001</v>
      </c>
      <c r="BU51" s="671">
        <f t="shared" si="147"/>
        <v>0.10000000000000014</v>
      </c>
      <c r="BV51" s="489">
        <f t="shared" si="148"/>
        <v>163394233.19999999</v>
      </c>
      <c r="BW51" s="222">
        <v>45917</v>
      </c>
      <c r="BX51" s="89">
        <f>SUMIF($L:$L,L51,$BQ:$BQ)</f>
        <v>134.04</v>
      </c>
      <c r="BY51" s="89">
        <f>SUMIF($L:$L,L51,$BR:$BR)</f>
        <v>12626.57</v>
      </c>
      <c r="BZ51" s="86"/>
      <c r="CA51" s="86"/>
      <c r="CB51" s="104"/>
      <c r="CC51" s="85"/>
      <c r="CD51" s="85"/>
      <c r="CE51" s="89"/>
      <c r="CF51" s="89"/>
      <c r="CG51" s="89"/>
      <c r="CH51" s="89"/>
      <c r="CI51" s="89"/>
      <c r="CJ51" s="89"/>
      <c r="CK51" s="89"/>
      <c r="CL51" s="88"/>
      <c r="CM51" s="105"/>
      <c r="CN51" s="90"/>
      <c r="CO51" s="89"/>
      <c r="CP51" s="89"/>
      <c r="CQ51" s="90"/>
      <c r="CR51" s="90"/>
      <c r="CS51" s="90"/>
      <c r="CT51" s="90"/>
      <c r="CU51" s="90"/>
      <c r="CV51" s="89">
        <f>SUMIF($L:$L,L51,$CJ:$CJ)</f>
        <v>0</v>
      </c>
      <c r="CW51" s="86">
        <f>SUMIF($L:$L,L51,$CK:$CK)</f>
        <v>0</v>
      </c>
      <c r="CX51" s="90"/>
      <c r="CY51" s="90"/>
      <c r="CZ51" s="90"/>
      <c r="DA51" s="90"/>
      <c r="DB51" s="89">
        <f t="shared" si="141"/>
        <v>134.04</v>
      </c>
      <c r="DC51" s="89">
        <f t="shared" si="142"/>
        <v>12626.57</v>
      </c>
      <c r="DD51" s="89">
        <f t="shared" si="143"/>
        <v>3.8518688000124257E-3</v>
      </c>
      <c r="DE51" s="89">
        <f t="shared" si="144"/>
        <v>-0.18607395903927682</v>
      </c>
      <c r="DF51" s="86" t="str">
        <f t="shared" si="145"/>
        <v>Thiếu</v>
      </c>
      <c r="DG51" s="89"/>
      <c r="DH51" s="107"/>
      <c r="DI51" s="108"/>
      <c r="DJ51" s="109"/>
      <c r="DK51" s="110"/>
      <c r="DL51" s="70"/>
      <c r="DM51" s="71"/>
      <c r="DN51" s="72"/>
      <c r="DO51" s="72"/>
    </row>
    <row r="52" spans="1:119" s="91" customFormat="1" ht="52" hidden="1" customHeight="1">
      <c r="A52" s="85" t="str">
        <f t="shared" si="137"/>
        <v>ok</v>
      </c>
      <c r="B52" s="86"/>
      <c r="C52" s="86"/>
      <c r="D52" s="86"/>
      <c r="E52" s="86"/>
      <c r="F52" s="86"/>
      <c r="G52" s="86"/>
      <c r="H52" s="86"/>
      <c r="I52" s="86"/>
      <c r="J52" s="86"/>
      <c r="K52" s="86"/>
      <c r="L52" s="781" t="s">
        <v>159</v>
      </c>
      <c r="M52" s="1285" t="s">
        <v>113</v>
      </c>
      <c r="N52" s="87" t="s">
        <v>150</v>
      </c>
      <c r="O52" s="781" t="s">
        <v>120</v>
      </c>
      <c r="P52" s="781" t="s">
        <v>42</v>
      </c>
      <c r="Q52" s="389"/>
      <c r="R52" s="389"/>
      <c r="S52" s="389"/>
      <c r="T52" s="62"/>
      <c r="U52" s="63"/>
      <c r="V52" s="63"/>
      <c r="W52" s="63"/>
      <c r="X52" s="63"/>
      <c r="Y52" s="63"/>
      <c r="Z52" s="63"/>
      <c r="AA52" s="63"/>
      <c r="AB52" s="63"/>
      <c r="AC52" s="63"/>
      <c r="AD52" s="63"/>
      <c r="AE52" s="63"/>
      <c r="AF52" s="63"/>
      <c r="AG52" s="63"/>
      <c r="AH52" s="63"/>
      <c r="AI52" s="63"/>
      <c r="AJ52" s="63"/>
      <c r="AK52" s="63"/>
      <c r="AL52" s="63"/>
      <c r="AM52" s="63"/>
      <c r="AN52" s="63"/>
      <c r="AO52" s="63"/>
      <c r="AP52" s="63"/>
      <c r="AQ52" s="63"/>
      <c r="AR52" s="63"/>
      <c r="AS52" s="63"/>
      <c r="AT52" s="63"/>
      <c r="AU52" s="63"/>
      <c r="AV52" s="63"/>
      <c r="AW52" s="63"/>
      <c r="AX52" s="63"/>
      <c r="AY52" s="63"/>
      <c r="AZ52" s="88"/>
      <c r="BA52" s="88"/>
      <c r="BB52" s="115"/>
      <c r="BC52" s="85"/>
      <c r="BD52" s="89"/>
      <c r="BE52" s="89"/>
      <c r="BF52" s="100"/>
      <c r="BG52" s="87"/>
      <c r="BH52" s="89"/>
      <c r="BI52" s="89"/>
      <c r="BJ52" s="90"/>
      <c r="BK52" s="1341" t="s">
        <v>274</v>
      </c>
      <c r="BL52" s="1342" t="s">
        <v>297</v>
      </c>
      <c r="BM52" s="1302" t="s">
        <v>277</v>
      </c>
      <c r="BN52" s="1310" t="s">
        <v>275</v>
      </c>
      <c r="BO52" s="64">
        <v>1322.57</v>
      </c>
      <c r="BP52" s="90">
        <v>45915</v>
      </c>
      <c r="BQ52" s="86">
        <v>14.04</v>
      </c>
      <c r="BR52" s="64">
        <v>1322.57</v>
      </c>
      <c r="BS52" s="1343">
        <v>14454.55</v>
      </c>
      <c r="BT52" s="65">
        <f t="shared" si="146"/>
        <v>21028869.612849999</v>
      </c>
      <c r="BU52" s="671">
        <f t="shared" si="147"/>
        <v>0.10000000000000012</v>
      </c>
      <c r="BV52" s="489">
        <f t="shared" si="148"/>
        <v>19117154.193499997</v>
      </c>
      <c r="BW52" s="103">
        <v>45917</v>
      </c>
      <c r="BX52" s="89"/>
      <c r="BY52" s="89"/>
      <c r="BZ52" s="86"/>
      <c r="CA52" s="86"/>
      <c r="CB52" s="104"/>
      <c r="CC52" s="85"/>
      <c r="CD52" s="85"/>
      <c r="CE52" s="89"/>
      <c r="CF52" s="89"/>
      <c r="CG52" s="89"/>
      <c r="CH52" s="89"/>
      <c r="CI52" s="89"/>
      <c r="CJ52" s="89"/>
      <c r="CK52" s="89"/>
      <c r="CL52" s="88"/>
      <c r="CM52" s="105"/>
      <c r="CN52" s="90"/>
      <c r="CO52" s="89"/>
      <c r="CP52" s="89"/>
      <c r="CQ52" s="90"/>
      <c r="CR52" s="90"/>
      <c r="CS52" s="90"/>
      <c r="CT52" s="90"/>
      <c r="CU52" s="90"/>
      <c r="CV52" s="89"/>
      <c r="CW52" s="86"/>
      <c r="CX52" s="90"/>
      <c r="CY52" s="90"/>
      <c r="CZ52" s="90"/>
      <c r="DA52" s="90"/>
      <c r="DB52" s="89"/>
      <c r="DC52" s="89"/>
      <c r="DD52" s="89"/>
      <c r="DE52" s="89"/>
      <c r="DF52" s="86"/>
      <c r="DG52" s="89"/>
      <c r="DH52" s="107"/>
      <c r="DI52" s="108"/>
      <c r="DJ52" s="109"/>
      <c r="DK52" s="110"/>
      <c r="DL52" s="70"/>
      <c r="DM52" s="71"/>
      <c r="DN52" s="72"/>
      <c r="DO52" s="72"/>
    </row>
    <row r="53" spans="1:119" s="91" customFormat="1" ht="30" customHeight="1">
      <c r="A53" s="85" t="str">
        <f t="shared" si="137"/>
        <v>Hiện</v>
      </c>
      <c r="B53" s="86" t="str">
        <f>DF53</f>
        <v>Thiếu</v>
      </c>
      <c r="C53" s="86">
        <f>DD53</f>
        <v>19.490933286400036</v>
      </c>
      <c r="D53" s="86" t="s">
        <v>2433</v>
      </c>
      <c r="E53" s="86" t="s">
        <v>2356</v>
      </c>
      <c r="F53" s="86"/>
      <c r="G53" s="86" t="s">
        <v>2435</v>
      </c>
      <c r="H53" s="86">
        <f>C53</f>
        <v>19.490933286400036</v>
      </c>
      <c r="I53" s="86" t="str">
        <f>P53</f>
        <v>m2</v>
      </c>
      <c r="J53" s="86"/>
      <c r="K53" s="1325" t="s">
        <v>2421</v>
      </c>
      <c r="L53" s="781" t="s">
        <v>160</v>
      </c>
      <c r="M53" s="1285" t="s">
        <v>113</v>
      </c>
      <c r="N53" s="87" t="s">
        <v>154</v>
      </c>
      <c r="O53" s="781" t="s">
        <v>120</v>
      </c>
      <c r="P53" s="781" t="s">
        <v>42</v>
      </c>
      <c r="Q53" s="389">
        <v>149.15201494549467</v>
      </c>
      <c r="R53" s="389">
        <v>718.13356928000007</v>
      </c>
      <c r="S53" s="389">
        <v>107111.068858112</v>
      </c>
      <c r="T53" s="62"/>
      <c r="U53" s="63"/>
      <c r="V53" s="63"/>
      <c r="W53" s="63"/>
      <c r="X53" s="63">
        <f>VLOOKUP(L53,[167]PR!$A:$S,15,0)</f>
        <v>811.49093328640004</v>
      </c>
      <c r="Y53" s="63">
        <f>VLOOKUP(L53,[167]PR!$A:$S,16,0)</f>
        <v>121035.50780966655</v>
      </c>
      <c r="Z53" s="63">
        <v>0</v>
      </c>
      <c r="AA53" s="63">
        <v>0</v>
      </c>
      <c r="AB53" s="63">
        <v>0</v>
      </c>
      <c r="AC53" s="63">
        <v>0</v>
      </c>
      <c r="AD53" s="63">
        <v>0</v>
      </c>
      <c r="AE53" s="63">
        <v>0</v>
      </c>
      <c r="AF53" s="63">
        <v>0</v>
      </c>
      <c r="AG53" s="63">
        <v>0</v>
      </c>
      <c r="AH53" s="63">
        <v>0</v>
      </c>
      <c r="AI53" s="63">
        <v>0</v>
      </c>
      <c r="AJ53" s="63">
        <v>0</v>
      </c>
      <c r="AK53" s="63">
        <v>0</v>
      </c>
      <c r="AL53" s="838">
        <v>24</v>
      </c>
      <c r="AM53" s="63">
        <v>3768</v>
      </c>
      <c r="AN53" s="63">
        <v>96</v>
      </c>
      <c r="AO53" s="63">
        <v>15072</v>
      </c>
      <c r="AP53" s="63">
        <v>0</v>
      </c>
      <c r="AQ53" s="63">
        <v>0</v>
      </c>
      <c r="AR53" s="63">
        <v>0</v>
      </c>
      <c r="AS53" s="63">
        <v>0</v>
      </c>
      <c r="AT53" s="63">
        <v>0</v>
      </c>
      <c r="AU53" s="63">
        <v>0</v>
      </c>
      <c r="AV53" s="63">
        <v>0</v>
      </c>
      <c r="AW53" s="63">
        <v>0</v>
      </c>
      <c r="AX53" s="63">
        <v>0</v>
      </c>
      <c r="AY53" s="63">
        <v>0</v>
      </c>
      <c r="AZ53" s="88">
        <f>T53+V53+X53+Z53+AB53+AD53+AF53+AH53+AJ53+AL53+AN53+AP53+AR53+AT53+AV53+AX53</f>
        <v>931.49093328640004</v>
      </c>
      <c r="BA53" s="88">
        <f>U53+W53+Y53+AA53+AC53+AE53+AG53+AI53+AK53+AM53+AO53+AQ53+AS53+AU53+AW53+AY53</f>
        <v>139875.50780966657</v>
      </c>
      <c r="BB53" s="487" t="s">
        <v>1511</v>
      </c>
      <c r="BC53" s="85"/>
      <c r="BD53" s="89"/>
      <c r="BE53" s="89"/>
      <c r="BF53" s="100"/>
      <c r="BG53" s="87"/>
      <c r="BH53" s="89">
        <f>IF(AZ53&gt;BD53,AZ53-BD53,"0")</f>
        <v>931.49093328640004</v>
      </c>
      <c r="BI53" s="89">
        <f>IF(BA53&gt;BE53,BA53-BE53,"0")</f>
        <v>139875.50780966657</v>
      </c>
      <c r="BJ53" s="90">
        <v>45912</v>
      </c>
      <c r="BK53" s="1296" t="s">
        <v>292</v>
      </c>
      <c r="BL53" s="90" t="s">
        <v>301</v>
      </c>
      <c r="BM53" s="1344" t="s">
        <v>425</v>
      </c>
      <c r="BN53" s="1308" t="s">
        <v>275</v>
      </c>
      <c r="BO53" s="248">
        <v>75360</v>
      </c>
      <c r="BP53" s="103">
        <v>45925</v>
      </c>
      <c r="BQ53" s="250">
        <v>480</v>
      </c>
      <c r="BR53" s="248">
        <v>75360</v>
      </c>
      <c r="BS53" s="219">
        <v>14999.999999999998</v>
      </c>
      <c r="BT53" s="65">
        <f t="shared" si="146"/>
        <v>1243439999.9999998</v>
      </c>
      <c r="BU53" s="671">
        <f t="shared" si="147"/>
        <v>0.10000000000000002</v>
      </c>
      <c r="BV53" s="489">
        <f t="shared" si="148"/>
        <v>1130399999.9999998</v>
      </c>
      <c r="BW53" s="103">
        <v>45950</v>
      </c>
      <c r="BX53" s="89">
        <f>SUMIF($L:$L,L53,$BQ:$BQ)</f>
        <v>912</v>
      </c>
      <c r="BY53" s="89">
        <f>SUMIF($L:$L,L53,$BR:$BR)</f>
        <v>143184</v>
      </c>
      <c r="BZ53" s="86"/>
      <c r="CA53" s="86"/>
      <c r="CB53" s="104"/>
      <c r="CC53" s="85"/>
      <c r="CD53" s="85"/>
      <c r="CE53" s="89"/>
      <c r="CF53" s="89"/>
      <c r="CG53" s="89"/>
      <c r="CH53" s="89"/>
      <c r="CI53" s="89"/>
      <c r="CJ53" s="89"/>
      <c r="CK53" s="89"/>
      <c r="CL53" s="88"/>
      <c r="CM53" s="105"/>
      <c r="CN53" s="90"/>
      <c r="CO53" s="89"/>
      <c r="CP53" s="89"/>
      <c r="CQ53" s="90"/>
      <c r="CR53" s="90"/>
      <c r="CS53" s="90"/>
      <c r="CT53" s="90"/>
      <c r="CU53" s="90"/>
      <c r="CV53" s="89">
        <f>SUMIF($L:$L,L53,$CJ:$CJ)</f>
        <v>0</v>
      </c>
      <c r="CW53" s="86">
        <f>SUMIF($L:$L,L53,$CK:$CK)</f>
        <v>0</v>
      </c>
      <c r="CX53" s="90"/>
      <c r="CY53" s="90"/>
      <c r="CZ53" s="90"/>
      <c r="DA53" s="90"/>
      <c r="DB53" s="89">
        <f>BX53+CV53</f>
        <v>912</v>
      </c>
      <c r="DC53" s="89">
        <f>BY53+CW53</f>
        <v>143184</v>
      </c>
      <c r="DD53" s="89">
        <f>BH53-DB53</f>
        <v>19.490933286400036</v>
      </c>
      <c r="DE53" s="89">
        <f>BI53-DC53</f>
        <v>-3308.4921903334325</v>
      </c>
      <c r="DF53" s="86" t="str">
        <f>IF(DD53&lt;0,"Thừa",IF(DD53=0,"Đủ","Thiếu"))</f>
        <v>Thiếu</v>
      </c>
      <c r="DG53" s="89"/>
      <c r="DH53" s="107"/>
      <c r="DI53" s="108"/>
      <c r="DJ53" s="109"/>
      <c r="DK53" s="110"/>
      <c r="DL53" s="70"/>
      <c r="DM53" s="71"/>
      <c r="DN53" s="72"/>
      <c r="DO53" s="72"/>
    </row>
    <row r="54" spans="1:119" s="91" customFormat="1" ht="30" hidden="1" customHeight="1">
      <c r="A54" s="85" t="str">
        <f t="shared" si="137"/>
        <v>ok</v>
      </c>
      <c r="B54" s="86"/>
      <c r="C54" s="86"/>
      <c r="D54" s="86"/>
      <c r="E54" s="86"/>
      <c r="F54" s="86"/>
      <c r="G54" s="86"/>
      <c r="H54" s="86"/>
      <c r="I54" s="86"/>
      <c r="J54" s="86"/>
      <c r="K54" s="1325"/>
      <c r="L54" s="781" t="s">
        <v>160</v>
      </c>
      <c r="M54" s="1285" t="s">
        <v>113</v>
      </c>
      <c r="N54" s="87" t="s">
        <v>154</v>
      </c>
      <c r="O54" s="781" t="s">
        <v>120</v>
      </c>
      <c r="P54" s="781" t="s">
        <v>42</v>
      </c>
      <c r="Q54" s="389"/>
      <c r="R54" s="389"/>
      <c r="S54" s="389"/>
      <c r="T54" s="62"/>
      <c r="U54" s="63"/>
      <c r="V54" s="63"/>
      <c r="W54" s="63"/>
      <c r="X54" s="63"/>
      <c r="Y54" s="63"/>
      <c r="Z54" s="63"/>
      <c r="AA54" s="63"/>
      <c r="AB54" s="63"/>
      <c r="AC54" s="63"/>
      <c r="AD54" s="63"/>
      <c r="AE54" s="63"/>
      <c r="AF54" s="63"/>
      <c r="AG54" s="63"/>
      <c r="AH54" s="63"/>
      <c r="AI54" s="63"/>
      <c r="AJ54" s="63"/>
      <c r="AK54" s="63"/>
      <c r="AL54" s="838"/>
      <c r="AM54" s="63"/>
      <c r="AN54" s="63"/>
      <c r="AO54" s="63"/>
      <c r="AP54" s="63"/>
      <c r="AQ54" s="63"/>
      <c r="AR54" s="63"/>
      <c r="AS54" s="63"/>
      <c r="AT54" s="63"/>
      <c r="AU54" s="63"/>
      <c r="AV54" s="63"/>
      <c r="AW54" s="63"/>
      <c r="AX54" s="63"/>
      <c r="AY54" s="63"/>
      <c r="AZ54" s="88"/>
      <c r="BA54" s="88"/>
      <c r="BB54" s="115"/>
      <c r="BC54" s="85"/>
      <c r="BD54" s="89"/>
      <c r="BE54" s="89"/>
      <c r="BF54" s="100"/>
      <c r="BG54" s="87"/>
      <c r="BH54" s="89"/>
      <c r="BI54" s="89"/>
      <c r="BJ54" s="90"/>
      <c r="BK54" s="1296" t="s">
        <v>1828</v>
      </c>
      <c r="BL54" s="90" t="s">
        <v>803</v>
      </c>
      <c r="BM54" s="1344" t="s">
        <v>1829</v>
      </c>
      <c r="BN54" s="1308" t="s">
        <v>275</v>
      </c>
      <c r="BO54" s="248">
        <v>15072</v>
      </c>
      <c r="BP54" s="103">
        <v>46029</v>
      </c>
      <c r="BQ54" s="250">
        <v>96</v>
      </c>
      <c r="BR54" s="248">
        <v>15072</v>
      </c>
      <c r="BS54" s="219">
        <f>15960/1.1</f>
        <v>14509.090909090908</v>
      </c>
      <c r="BT54" s="65">
        <f t="shared" ref="BT54" si="149">BS54*BR54*1.1</f>
        <v>240549120</v>
      </c>
      <c r="BU54" s="671">
        <f t="shared" ref="BU54" si="150">(BT54-BV54)/BV54</f>
        <v>0.10000000000000012</v>
      </c>
      <c r="BV54" s="489">
        <f t="shared" ref="BV54" si="151">BS54*BR54*1</f>
        <v>218681018.18181816</v>
      </c>
      <c r="BW54" s="103">
        <v>46036</v>
      </c>
      <c r="BX54" s="89">
        <f>SUMIF($L:$L,L54,$BQ:$BQ)</f>
        <v>912</v>
      </c>
      <c r="BY54" s="89"/>
      <c r="BZ54" s="86"/>
      <c r="CA54" s="86"/>
      <c r="CB54" s="104"/>
      <c r="CC54" s="85"/>
      <c r="CD54" s="85"/>
      <c r="CE54" s="89"/>
      <c r="CF54" s="89"/>
      <c r="CG54" s="89"/>
      <c r="CH54" s="89"/>
      <c r="CI54" s="89"/>
      <c r="CJ54" s="89"/>
      <c r="CK54" s="89"/>
      <c r="CL54" s="88"/>
      <c r="CM54" s="105"/>
      <c r="CN54" s="90"/>
      <c r="CO54" s="89"/>
      <c r="CP54" s="89"/>
      <c r="CQ54" s="90"/>
      <c r="CR54" s="90"/>
      <c r="CS54" s="90"/>
      <c r="CT54" s="90"/>
      <c r="CU54" s="90"/>
      <c r="CV54" s="89"/>
      <c r="CW54" s="86"/>
      <c r="CX54" s="90"/>
      <c r="CY54" s="90"/>
      <c r="CZ54" s="90"/>
      <c r="DA54" s="90"/>
      <c r="DB54" s="89"/>
      <c r="DC54" s="89"/>
      <c r="DD54" s="89"/>
      <c r="DE54" s="89"/>
      <c r="DF54" s="86"/>
      <c r="DG54" s="89"/>
      <c r="DH54" s="107"/>
      <c r="DI54" s="108"/>
      <c r="DJ54" s="109"/>
      <c r="DK54" s="110"/>
      <c r="DL54" s="70"/>
      <c r="DM54" s="71"/>
      <c r="DN54" s="72"/>
      <c r="DO54" s="72"/>
    </row>
    <row r="55" spans="1:119" s="91" customFormat="1" ht="52" hidden="1" customHeight="1">
      <c r="A55" s="85" t="str">
        <f t="shared" si="137"/>
        <v>ok</v>
      </c>
      <c r="B55" s="86"/>
      <c r="C55" s="86"/>
      <c r="D55" s="86"/>
      <c r="E55" s="86"/>
      <c r="F55" s="86"/>
      <c r="G55" s="86"/>
      <c r="H55" s="86"/>
      <c r="I55" s="86"/>
      <c r="J55" s="86"/>
      <c r="K55" s="86"/>
      <c r="L55" s="781" t="s">
        <v>160</v>
      </c>
      <c r="M55" s="1285" t="s">
        <v>113</v>
      </c>
      <c r="N55" s="87" t="s">
        <v>154</v>
      </c>
      <c r="O55" s="781" t="s">
        <v>120</v>
      </c>
      <c r="P55" s="781" t="s">
        <v>42</v>
      </c>
      <c r="Q55" s="389"/>
      <c r="R55" s="389"/>
      <c r="S55" s="389"/>
      <c r="T55" s="62"/>
      <c r="U55" s="63"/>
      <c r="V55" s="63"/>
      <c r="W55" s="63"/>
      <c r="X55" s="63"/>
      <c r="Y55" s="63"/>
      <c r="Z55" s="63"/>
      <c r="AA55" s="63"/>
      <c r="AB55" s="63"/>
      <c r="AC55" s="63"/>
      <c r="AD55" s="63"/>
      <c r="AE55" s="63"/>
      <c r="AF55" s="63"/>
      <c r="AG55" s="63"/>
      <c r="AH55" s="63"/>
      <c r="AI55" s="63"/>
      <c r="AJ55" s="63"/>
      <c r="AK55" s="63"/>
      <c r="AL55" s="63"/>
      <c r="AM55" s="63"/>
      <c r="AN55" s="63"/>
      <c r="AO55" s="63"/>
      <c r="AP55" s="63"/>
      <c r="AQ55" s="63"/>
      <c r="AR55" s="63"/>
      <c r="AS55" s="63"/>
      <c r="AT55" s="63"/>
      <c r="AU55" s="63"/>
      <c r="AV55" s="63"/>
      <c r="AW55" s="63"/>
      <c r="AX55" s="63"/>
      <c r="AY55" s="63"/>
      <c r="AZ55" s="88"/>
      <c r="BA55" s="88"/>
      <c r="BB55" s="115"/>
      <c r="BC55" s="85"/>
      <c r="BD55" s="89"/>
      <c r="BE55" s="89"/>
      <c r="BF55" s="100"/>
      <c r="BG55" s="87"/>
      <c r="BH55" s="89"/>
      <c r="BI55" s="89"/>
      <c r="BJ55" s="90"/>
      <c r="BK55" s="1296" t="s">
        <v>292</v>
      </c>
      <c r="BL55" s="90" t="s">
        <v>301</v>
      </c>
      <c r="BM55" s="1344" t="s">
        <v>289</v>
      </c>
      <c r="BN55" s="1345" t="s">
        <v>120</v>
      </c>
      <c r="BO55" s="137">
        <v>3768</v>
      </c>
      <c r="BP55" s="90">
        <v>45918</v>
      </c>
      <c r="BQ55" s="185">
        <f>144-BQ56</f>
        <v>24</v>
      </c>
      <c r="BR55" s="137">
        <v>3768</v>
      </c>
      <c r="BS55" s="219">
        <v>15636.363636363634</v>
      </c>
      <c r="BT55" s="65">
        <f t="shared" si="146"/>
        <v>64809599.999999993</v>
      </c>
      <c r="BU55" s="671">
        <f t="shared" si="147"/>
        <v>0.10000000000000005</v>
      </c>
      <c r="BV55" s="489">
        <f t="shared" si="148"/>
        <v>58917818.181818172</v>
      </c>
      <c r="BW55" s="103">
        <v>45925</v>
      </c>
      <c r="BX55" s="89"/>
      <c r="BY55" s="89"/>
      <c r="BZ55" s="86"/>
      <c r="CA55" s="86"/>
      <c r="CB55" s="104"/>
      <c r="CC55" s="85"/>
      <c r="CD55" s="85"/>
      <c r="CE55" s="89"/>
      <c r="CF55" s="89"/>
      <c r="CG55" s="89"/>
      <c r="CH55" s="89"/>
      <c r="CI55" s="89"/>
      <c r="CJ55" s="89"/>
      <c r="CK55" s="89"/>
      <c r="CL55" s="88"/>
      <c r="CM55" s="105"/>
      <c r="CN55" s="90"/>
      <c r="CO55" s="89"/>
      <c r="CP55" s="89"/>
      <c r="CQ55" s="90"/>
      <c r="CR55" s="90"/>
      <c r="CS55" s="90"/>
      <c r="CT55" s="90"/>
      <c r="CU55" s="90"/>
      <c r="CV55" s="89"/>
      <c r="CW55" s="86"/>
      <c r="CX55" s="90"/>
      <c r="CY55" s="90"/>
      <c r="CZ55" s="90"/>
      <c r="DA55" s="90"/>
      <c r="DB55" s="89"/>
      <c r="DC55" s="89"/>
      <c r="DD55" s="89"/>
      <c r="DE55" s="89"/>
      <c r="DF55" s="86"/>
      <c r="DG55" s="89"/>
      <c r="DH55" s="107"/>
      <c r="DI55" s="108"/>
      <c r="DJ55" s="109"/>
      <c r="DK55" s="110"/>
      <c r="DL55" s="70"/>
      <c r="DM55" s="71"/>
      <c r="DN55" s="72"/>
      <c r="DO55" s="72"/>
    </row>
    <row r="56" spans="1:119" s="91" customFormat="1" ht="52" hidden="1" customHeight="1">
      <c r="A56" s="85" t="str">
        <f t="shared" si="137"/>
        <v>ok</v>
      </c>
      <c r="B56" s="86"/>
      <c r="C56" s="86"/>
      <c r="D56" s="86"/>
      <c r="E56" s="86"/>
      <c r="F56" s="86"/>
      <c r="G56" s="86"/>
      <c r="H56" s="86"/>
      <c r="I56" s="86"/>
      <c r="J56" s="86"/>
      <c r="K56" s="86"/>
      <c r="L56" s="781" t="s">
        <v>160</v>
      </c>
      <c r="M56" s="1285" t="s">
        <v>113</v>
      </c>
      <c r="N56" s="87" t="s">
        <v>154</v>
      </c>
      <c r="O56" s="781" t="s">
        <v>120</v>
      </c>
      <c r="P56" s="781" t="s">
        <v>42</v>
      </c>
      <c r="Q56" s="389"/>
      <c r="R56" s="389"/>
      <c r="S56" s="389"/>
      <c r="T56" s="62"/>
      <c r="U56" s="63"/>
      <c r="V56" s="63"/>
      <c r="W56" s="63"/>
      <c r="X56" s="63"/>
      <c r="Y56" s="63"/>
      <c r="Z56" s="63"/>
      <c r="AA56" s="63"/>
      <c r="AB56" s="63"/>
      <c r="AC56" s="63"/>
      <c r="AD56" s="63"/>
      <c r="AE56" s="63"/>
      <c r="AF56" s="63"/>
      <c r="AG56" s="63"/>
      <c r="AH56" s="63"/>
      <c r="AI56" s="63"/>
      <c r="AJ56" s="63"/>
      <c r="AK56" s="63"/>
      <c r="AL56" s="63"/>
      <c r="AM56" s="63"/>
      <c r="AN56" s="63"/>
      <c r="AO56" s="63"/>
      <c r="AP56" s="63"/>
      <c r="AQ56" s="63"/>
      <c r="AR56" s="63"/>
      <c r="AS56" s="63"/>
      <c r="AT56" s="63"/>
      <c r="AU56" s="63"/>
      <c r="AV56" s="63"/>
      <c r="AW56" s="63"/>
      <c r="AX56" s="63"/>
      <c r="AY56" s="63"/>
      <c r="AZ56" s="88"/>
      <c r="BA56" s="88"/>
      <c r="BB56" s="115"/>
      <c r="BC56" s="85"/>
      <c r="BD56" s="89"/>
      <c r="BE56" s="89"/>
      <c r="BF56" s="100"/>
      <c r="BG56" s="87"/>
      <c r="BH56" s="89"/>
      <c r="BI56" s="89"/>
      <c r="BJ56" s="90"/>
      <c r="BK56" s="1296" t="s">
        <v>292</v>
      </c>
      <c r="BL56" s="90" t="s">
        <v>301</v>
      </c>
      <c r="BM56" s="1344" t="s">
        <v>289</v>
      </c>
      <c r="BN56" s="1345" t="s">
        <v>120</v>
      </c>
      <c r="BO56" s="174">
        <v>18840</v>
      </c>
      <c r="BP56" s="90">
        <v>45918</v>
      </c>
      <c r="BQ56" s="186">
        <f>5*24</f>
        <v>120</v>
      </c>
      <c r="BR56" s="174">
        <v>18840</v>
      </c>
      <c r="BS56" s="219">
        <v>15636.363636363634</v>
      </c>
      <c r="BT56" s="65">
        <f t="shared" si="146"/>
        <v>324048000</v>
      </c>
      <c r="BU56" s="671">
        <f t="shared" si="147"/>
        <v>0.10000000000000012</v>
      </c>
      <c r="BV56" s="489">
        <f t="shared" si="148"/>
        <v>294589090.90909088</v>
      </c>
      <c r="BW56" s="103">
        <v>45924</v>
      </c>
      <c r="BX56" s="89"/>
      <c r="BY56" s="89"/>
      <c r="BZ56" s="86"/>
      <c r="CA56" s="86"/>
      <c r="CB56" s="104"/>
      <c r="CC56" s="85"/>
      <c r="CD56" s="85"/>
      <c r="CE56" s="89"/>
      <c r="CF56" s="89"/>
      <c r="CG56" s="89"/>
      <c r="CH56" s="89"/>
      <c r="CI56" s="89"/>
      <c r="CJ56" s="89"/>
      <c r="CK56" s="89"/>
      <c r="CL56" s="88"/>
      <c r="CM56" s="105"/>
      <c r="CN56" s="90"/>
      <c r="CO56" s="89"/>
      <c r="CP56" s="89"/>
      <c r="CQ56" s="90"/>
      <c r="CR56" s="90"/>
      <c r="CS56" s="90"/>
      <c r="CT56" s="90"/>
      <c r="CU56" s="90"/>
      <c r="CV56" s="89"/>
      <c r="CW56" s="86"/>
      <c r="CX56" s="90"/>
      <c r="CY56" s="90"/>
      <c r="CZ56" s="90"/>
      <c r="DA56" s="90"/>
      <c r="DB56" s="89"/>
      <c r="DC56" s="89"/>
      <c r="DD56" s="89"/>
      <c r="DE56" s="89"/>
      <c r="DF56" s="86"/>
      <c r="DG56" s="89"/>
      <c r="DH56" s="107"/>
      <c r="DI56" s="108"/>
      <c r="DJ56" s="109"/>
      <c r="DK56" s="110"/>
      <c r="DL56" s="70"/>
      <c r="DM56" s="71"/>
      <c r="DN56" s="72"/>
      <c r="DO56" s="72"/>
    </row>
    <row r="57" spans="1:119" s="91" customFormat="1" ht="52" hidden="1" customHeight="1">
      <c r="A57" s="85" t="str">
        <f t="shared" si="137"/>
        <v>ok</v>
      </c>
      <c r="B57" s="86"/>
      <c r="C57" s="86"/>
      <c r="D57" s="86"/>
      <c r="E57" s="86"/>
      <c r="F57" s="86"/>
      <c r="G57" s="86"/>
      <c r="H57" s="86"/>
      <c r="I57" s="86"/>
      <c r="J57" s="86"/>
      <c r="K57" s="86"/>
      <c r="L57" s="781" t="s">
        <v>160</v>
      </c>
      <c r="M57" s="1285" t="s">
        <v>113</v>
      </c>
      <c r="N57" s="87" t="s">
        <v>154</v>
      </c>
      <c r="O57" s="781" t="s">
        <v>120</v>
      </c>
      <c r="P57" s="781" t="s">
        <v>42</v>
      </c>
      <c r="Q57" s="389"/>
      <c r="R57" s="389"/>
      <c r="S57" s="389"/>
      <c r="T57" s="62"/>
      <c r="U57" s="63"/>
      <c r="V57" s="63"/>
      <c r="W57" s="63"/>
      <c r="X57" s="63"/>
      <c r="Y57" s="63"/>
      <c r="Z57" s="63"/>
      <c r="AA57" s="63"/>
      <c r="AB57" s="63"/>
      <c r="AC57" s="63"/>
      <c r="AD57" s="63"/>
      <c r="AE57" s="63"/>
      <c r="AF57" s="63"/>
      <c r="AG57" s="63"/>
      <c r="AH57" s="63"/>
      <c r="AI57" s="63"/>
      <c r="AJ57" s="63"/>
      <c r="AK57" s="63"/>
      <c r="AL57" s="63"/>
      <c r="AM57" s="63"/>
      <c r="AN57" s="63"/>
      <c r="AO57" s="63"/>
      <c r="AP57" s="63"/>
      <c r="AQ57" s="63"/>
      <c r="AR57" s="63"/>
      <c r="AS57" s="63"/>
      <c r="AT57" s="63"/>
      <c r="AU57" s="63"/>
      <c r="AV57" s="63"/>
      <c r="AW57" s="63"/>
      <c r="AX57" s="63"/>
      <c r="AY57" s="63"/>
      <c r="AZ57" s="88"/>
      <c r="BA57" s="88"/>
      <c r="BB57" s="115"/>
      <c r="BC57" s="85"/>
      <c r="BD57" s="89"/>
      <c r="BE57" s="89"/>
      <c r="BF57" s="100"/>
      <c r="BG57" s="87"/>
      <c r="BH57" s="89"/>
      <c r="BI57" s="89"/>
      <c r="BJ57" s="90"/>
      <c r="BK57" s="1340" t="s">
        <v>292</v>
      </c>
      <c r="BL57" s="1346" t="s">
        <v>301</v>
      </c>
      <c r="BM57" s="1347" t="s">
        <v>289</v>
      </c>
      <c r="BN57" s="1348" t="s">
        <v>120</v>
      </c>
      <c r="BO57" s="225">
        <v>30144</v>
      </c>
      <c r="BP57" s="1346">
        <v>45918</v>
      </c>
      <c r="BQ57" s="226">
        <f>8*24</f>
        <v>192</v>
      </c>
      <c r="BR57" s="225">
        <v>30144</v>
      </c>
      <c r="BS57" s="225">
        <v>15636.363636363634</v>
      </c>
      <c r="BT57" s="175">
        <f t="shared" si="146"/>
        <v>518476799.99999994</v>
      </c>
      <c r="BU57" s="671">
        <f t="shared" si="147"/>
        <v>0.10000000000000005</v>
      </c>
      <c r="BV57" s="489">
        <f t="shared" si="148"/>
        <v>471342545.45454538</v>
      </c>
      <c r="BW57" s="222">
        <v>45920</v>
      </c>
      <c r="BX57" s="89"/>
      <c r="BY57" s="89"/>
      <c r="BZ57" s="86"/>
      <c r="CA57" s="86"/>
      <c r="CB57" s="104"/>
      <c r="CC57" s="85"/>
      <c r="CD57" s="85"/>
      <c r="CE57" s="89"/>
      <c r="CF57" s="89"/>
      <c r="CG57" s="89"/>
      <c r="CH57" s="89"/>
      <c r="CI57" s="89"/>
      <c r="CJ57" s="89"/>
      <c r="CK57" s="89"/>
      <c r="CL57" s="88"/>
      <c r="CM57" s="105"/>
      <c r="CN57" s="90"/>
      <c r="CO57" s="89"/>
      <c r="CP57" s="89"/>
      <c r="CQ57" s="90"/>
      <c r="CR57" s="90"/>
      <c r="CS57" s="90"/>
      <c r="CT57" s="90"/>
      <c r="CU57" s="90"/>
      <c r="CV57" s="89"/>
      <c r="CW57" s="86"/>
      <c r="CX57" s="90"/>
      <c r="CY57" s="90"/>
      <c r="CZ57" s="90"/>
      <c r="DA57" s="90"/>
      <c r="DB57" s="89"/>
      <c r="DC57" s="89"/>
      <c r="DD57" s="89"/>
      <c r="DE57" s="89"/>
      <c r="DF57" s="86"/>
      <c r="DG57" s="89"/>
      <c r="DH57" s="107"/>
      <c r="DI57" s="108"/>
      <c r="DJ57" s="109"/>
      <c r="DK57" s="110"/>
      <c r="DL57" s="70"/>
      <c r="DM57" s="71"/>
      <c r="DN57" s="72"/>
      <c r="DO57" s="72"/>
    </row>
    <row r="58" spans="1:119" s="91" customFormat="1" ht="30" hidden="1" customHeight="1" thickBot="1">
      <c r="A58" s="85" t="str">
        <f t="shared" si="137"/>
        <v>Hiện</v>
      </c>
      <c r="B58" s="86" t="str">
        <f>DF58</f>
        <v>Thừa</v>
      </c>
      <c r="C58" s="86">
        <f>DD58</f>
        <v>-12</v>
      </c>
      <c r="D58" s="86"/>
      <c r="E58" s="86"/>
      <c r="F58" s="86"/>
      <c r="G58" s="86"/>
      <c r="H58" s="86"/>
      <c r="I58" s="86"/>
      <c r="J58" s="86"/>
      <c r="K58" s="86"/>
      <c r="L58" s="781" t="s">
        <v>161</v>
      </c>
      <c r="M58" s="1285" t="s">
        <v>113</v>
      </c>
      <c r="N58" s="87" t="s">
        <v>156</v>
      </c>
      <c r="O58" s="781" t="s">
        <v>120</v>
      </c>
      <c r="P58" s="781" t="s">
        <v>42</v>
      </c>
      <c r="Q58" s="389">
        <v>219.8</v>
      </c>
      <c r="R58" s="389">
        <v>5.0167641600000001</v>
      </c>
      <c r="S58" s="389">
        <v>1102.6847623680001</v>
      </c>
      <c r="T58" s="62"/>
      <c r="U58" s="63"/>
      <c r="V58" s="63"/>
      <c r="W58" s="63"/>
      <c r="X58" s="63">
        <f>VLOOKUP(L58,[167]PR!$A:$S,15,0)</f>
        <v>12</v>
      </c>
      <c r="Y58" s="63">
        <f>VLOOKUP(L58,[167]PR!$A:$S,16,0)</f>
        <v>2637.6000000000004</v>
      </c>
      <c r="Z58" s="63">
        <v>0</v>
      </c>
      <c r="AA58" s="63">
        <v>0</v>
      </c>
      <c r="AB58" s="63">
        <v>0</v>
      </c>
      <c r="AC58" s="63">
        <v>0</v>
      </c>
      <c r="AD58" s="63">
        <v>0</v>
      </c>
      <c r="AE58" s="63">
        <v>0</v>
      </c>
      <c r="AF58" s="63">
        <v>0</v>
      </c>
      <c r="AG58" s="63">
        <v>0</v>
      </c>
      <c r="AH58" s="63">
        <v>0</v>
      </c>
      <c r="AI58" s="63">
        <v>0</v>
      </c>
      <c r="AJ58" s="63">
        <v>0</v>
      </c>
      <c r="AK58" s="63">
        <v>0</v>
      </c>
      <c r="AL58" s="63">
        <v>0</v>
      </c>
      <c r="AM58" s="63">
        <v>0</v>
      </c>
      <c r="AN58" s="63">
        <v>0</v>
      </c>
      <c r="AO58" s="63">
        <v>0</v>
      </c>
      <c r="AP58" s="63">
        <v>0</v>
      </c>
      <c r="AQ58" s="63">
        <v>0</v>
      </c>
      <c r="AR58" s="63">
        <v>0</v>
      </c>
      <c r="AS58" s="63">
        <v>0</v>
      </c>
      <c r="AT58" s="63">
        <v>0</v>
      </c>
      <c r="AU58" s="63">
        <v>0</v>
      </c>
      <c r="AV58" s="63">
        <v>0</v>
      </c>
      <c r="AW58" s="63">
        <v>0</v>
      </c>
      <c r="AX58" s="63">
        <v>0</v>
      </c>
      <c r="AY58" s="63">
        <v>0</v>
      </c>
      <c r="AZ58" s="88">
        <f>T58+V58+X58+Z58+AB58+AD58+AF58+AH58+AJ58+AL58+AN58+AP58+AR58+AT58+AV58+AX58</f>
        <v>12</v>
      </c>
      <c r="BA58" s="88">
        <f>U58+W58+Y58+AA58+AC58+AE58+AG58+AI58+AK58+AM58+AO58+AQ58+AS58+AU58+AW58+AY58</f>
        <v>2637.6000000000004</v>
      </c>
      <c r="BB58" s="487" t="s">
        <v>193</v>
      </c>
      <c r="BC58" s="85"/>
      <c r="BD58" s="89"/>
      <c r="BE58" s="89"/>
      <c r="BF58" s="100"/>
      <c r="BG58" s="87"/>
      <c r="BH58" s="89">
        <f t="shared" ref="BH58:BH59" si="152">IF(AZ58&gt;BD58,AZ58-BD58,"0")</f>
        <v>12</v>
      </c>
      <c r="BI58" s="89">
        <f t="shared" ref="BI58:BI59" si="153">IF(BA58&gt;BE58,BA58-BE58,"0")</f>
        <v>2637.6000000000004</v>
      </c>
      <c r="BJ58" s="90">
        <v>45912</v>
      </c>
      <c r="BK58" s="1341" t="s">
        <v>343</v>
      </c>
      <c r="BL58" s="1346" t="s">
        <v>345</v>
      </c>
      <c r="BM58" s="1349" t="s">
        <v>344</v>
      </c>
      <c r="BN58" s="1350" t="s">
        <v>120</v>
      </c>
      <c r="BO58" s="137">
        <v>5275.2</v>
      </c>
      <c r="BP58" s="90">
        <v>45920</v>
      </c>
      <c r="BQ58" s="185">
        <v>24</v>
      </c>
      <c r="BR58" s="137">
        <v>5275.2</v>
      </c>
      <c r="BS58" s="219">
        <v>15636.36</v>
      </c>
      <c r="BT58" s="175">
        <f t="shared" si="146"/>
        <v>90733418.899200007</v>
      </c>
      <c r="BU58" s="671">
        <f t="shared" si="147"/>
        <v>0.10000000000000009</v>
      </c>
      <c r="BV58" s="489">
        <f t="shared" si="148"/>
        <v>82484926.272</v>
      </c>
      <c r="BW58" s="103">
        <v>45924</v>
      </c>
      <c r="BX58" s="89">
        <f>SUMIF($L:$L,L58,$BQ:$BQ)</f>
        <v>24</v>
      </c>
      <c r="BY58" s="89">
        <f>SUMIF($L:$L,L58,$BR:$BR)</f>
        <v>5275.2</v>
      </c>
      <c r="BZ58" s="86"/>
      <c r="CA58" s="86"/>
      <c r="CB58" s="104"/>
      <c r="CC58" s="85"/>
      <c r="CD58" s="85"/>
      <c r="CE58" s="89"/>
      <c r="CF58" s="89"/>
      <c r="CG58" s="89"/>
      <c r="CH58" s="89"/>
      <c r="CI58" s="89"/>
      <c r="CJ58" s="89"/>
      <c r="CK58" s="89"/>
      <c r="CL58" s="88"/>
      <c r="CM58" s="105"/>
      <c r="CN58" s="90"/>
      <c r="CO58" s="89"/>
      <c r="CP58" s="89"/>
      <c r="CQ58" s="90"/>
      <c r="CR58" s="90"/>
      <c r="CS58" s="90"/>
      <c r="CT58" s="90"/>
      <c r="CU58" s="90"/>
      <c r="CV58" s="89">
        <f>SUMIF($L:$L,L58,$CJ:$CJ)</f>
        <v>0</v>
      </c>
      <c r="CW58" s="86">
        <f>SUMIF($L:$L,L58,$CK:$CK)</f>
        <v>0</v>
      </c>
      <c r="CX58" s="90"/>
      <c r="CY58" s="90"/>
      <c r="CZ58" s="90"/>
      <c r="DA58" s="90"/>
      <c r="DB58" s="89">
        <f t="shared" ref="DB58:DB59" si="154">BX58+CV58</f>
        <v>24</v>
      </c>
      <c r="DC58" s="89">
        <f t="shared" ref="DC58:DC59" si="155">BY58+CW58</f>
        <v>5275.2</v>
      </c>
      <c r="DD58" s="89">
        <f t="shared" ref="DD58:DD59" si="156">BH58-DB58</f>
        <v>-12</v>
      </c>
      <c r="DE58" s="89">
        <f t="shared" ref="DE58:DE59" si="157">BI58-DC58</f>
        <v>-2637.5999999999995</v>
      </c>
      <c r="DF58" s="86" t="str">
        <f t="shared" ref="DF58:DF59" si="158">IF(DD58&lt;0,"Thừa",IF(DD58=0,"Đủ","Thiếu"))</f>
        <v>Thừa</v>
      </c>
      <c r="DG58" s="89"/>
      <c r="DH58" s="107"/>
      <c r="DI58" s="108"/>
      <c r="DJ58" s="109"/>
      <c r="DK58" s="110"/>
      <c r="DL58" s="70"/>
      <c r="DM58" s="71"/>
      <c r="DN58" s="72"/>
      <c r="DO58" s="72"/>
    </row>
    <row r="59" spans="1:119" s="91" customFormat="1" ht="29" hidden="1" customHeight="1">
      <c r="A59" s="85" t="str">
        <f t="shared" si="137"/>
        <v>Hiện</v>
      </c>
      <c r="B59" s="86" t="str">
        <f>CONCATENATE(DF59," Tk thông báo dùng hàng sẹp")</f>
        <v>Thiếu Tk thông báo dùng hàng sẹp</v>
      </c>
      <c r="C59" s="113">
        <f>DD59</f>
        <v>23.999114400000167</v>
      </c>
      <c r="D59" s="86"/>
      <c r="E59" s="86"/>
      <c r="F59" s="86"/>
      <c r="G59" s="86"/>
      <c r="H59" s="1351" t="s">
        <v>1158</v>
      </c>
      <c r="I59" s="1351"/>
      <c r="J59" s="1333"/>
      <c r="K59" s="113"/>
      <c r="L59" s="781" t="s">
        <v>162</v>
      </c>
      <c r="M59" s="1285" t="s">
        <v>113</v>
      </c>
      <c r="N59" s="87" t="s">
        <v>163</v>
      </c>
      <c r="O59" s="781" t="s">
        <v>120</v>
      </c>
      <c r="P59" s="781" t="s">
        <v>42</v>
      </c>
      <c r="Q59" s="389">
        <v>251.2</v>
      </c>
      <c r="R59" s="389">
        <v>745.72488000000021</v>
      </c>
      <c r="S59" s="389">
        <v>187326.08985600004</v>
      </c>
      <c r="T59" s="62"/>
      <c r="U59" s="63"/>
      <c r="V59" s="63"/>
      <c r="W59" s="63"/>
      <c r="X59" s="63">
        <f>VLOOKUP(L59,[167]PR!$A:$S,15,0)</f>
        <v>842.66911440000013</v>
      </c>
      <c r="Y59" s="63">
        <f>VLOOKUP(L59,[167]PR!$A:$S,16,0)</f>
        <v>211678.48153728002</v>
      </c>
      <c r="Z59" s="63">
        <v>0</v>
      </c>
      <c r="AA59" s="63">
        <v>0</v>
      </c>
      <c r="AB59" s="63">
        <v>0</v>
      </c>
      <c r="AC59" s="63">
        <v>0</v>
      </c>
      <c r="AD59" s="63">
        <v>0</v>
      </c>
      <c r="AE59" s="63">
        <v>0</v>
      </c>
      <c r="AF59" s="63">
        <v>0</v>
      </c>
      <c r="AG59" s="63">
        <v>0</v>
      </c>
      <c r="AH59" s="63">
        <v>0</v>
      </c>
      <c r="AI59" s="63">
        <v>0</v>
      </c>
      <c r="AJ59" s="63">
        <v>0</v>
      </c>
      <c r="AK59" s="63">
        <v>0</v>
      </c>
      <c r="AL59" s="63">
        <v>0</v>
      </c>
      <c r="AM59" s="63">
        <v>0</v>
      </c>
      <c r="AN59" s="63">
        <v>0</v>
      </c>
      <c r="AO59" s="63">
        <v>0</v>
      </c>
      <c r="AP59" s="63">
        <v>0</v>
      </c>
      <c r="AQ59" s="63">
        <v>0</v>
      </c>
      <c r="AR59" s="63">
        <v>0</v>
      </c>
      <c r="AS59" s="63">
        <v>0</v>
      </c>
      <c r="AT59" s="63">
        <v>0</v>
      </c>
      <c r="AU59" s="63">
        <v>0</v>
      </c>
      <c r="AV59" s="63">
        <v>0</v>
      </c>
      <c r="AW59" s="63">
        <v>0</v>
      </c>
      <c r="AX59" s="63">
        <v>21.33</v>
      </c>
      <c r="AY59" s="63">
        <v>5358.0959999999995</v>
      </c>
      <c r="AZ59" s="88">
        <f>T59+V59+X59+Z59+AB59+AD59+AF59+AH59+AJ59+AL59+AN59+AP59+AR59+AT59+AV59+AX59</f>
        <v>863.99911440000017</v>
      </c>
      <c r="BA59" s="88">
        <f>U59+W59+Y59+AA59+AC59+AE59+AG59+AI59+AK59+AM59+AO59+AQ59+AS59+AU59+AW59+AY59</f>
        <v>217036.57753728001</v>
      </c>
      <c r="BB59" s="487" t="s">
        <v>2470</v>
      </c>
      <c r="BC59" s="88"/>
      <c r="BD59" s="89"/>
      <c r="BE59" s="89"/>
      <c r="BF59" s="100"/>
      <c r="BG59" s="87"/>
      <c r="BH59" s="89">
        <f t="shared" si="152"/>
        <v>863.99911440000017</v>
      </c>
      <c r="BI59" s="89">
        <f t="shared" si="153"/>
        <v>217036.57753728001</v>
      </c>
      <c r="BJ59" s="90">
        <v>45912</v>
      </c>
      <c r="BK59" s="1296" t="s">
        <v>804</v>
      </c>
      <c r="BL59" s="1296" t="s">
        <v>803</v>
      </c>
      <c r="BM59" s="1305" t="s">
        <v>805</v>
      </c>
      <c r="BN59" s="1352" t="s">
        <v>806</v>
      </c>
      <c r="BO59" s="204">
        <v>24115.200000000001</v>
      </c>
      <c r="BP59" s="1289">
        <v>45960</v>
      </c>
      <c r="BQ59" s="205">
        <f>4*24</f>
        <v>96</v>
      </c>
      <c r="BR59" s="204">
        <v>24115.200000000001</v>
      </c>
      <c r="BS59" s="204">
        <v>15454.545454545454</v>
      </c>
      <c r="BT59" s="65">
        <f t="shared" si="146"/>
        <v>409958400.00000006</v>
      </c>
      <c r="BU59" s="671">
        <f t="shared" si="147"/>
        <v>0.10000000000000012</v>
      </c>
      <c r="BV59" s="489">
        <f t="shared" si="148"/>
        <v>372689454.54545456</v>
      </c>
      <c r="BW59" s="1291">
        <v>45964</v>
      </c>
      <c r="BX59" s="89">
        <f>SUMIF($L:$L,L59,$BQ:$BQ)</f>
        <v>600</v>
      </c>
      <c r="BY59" s="89">
        <f>SUMIF($L:$L,L59,$BR:$BR)</f>
        <v>176844.79999999999</v>
      </c>
      <c r="BZ59" s="86"/>
      <c r="CA59" s="86"/>
      <c r="CB59" s="104"/>
      <c r="CC59" s="85"/>
      <c r="CD59" s="85" t="s">
        <v>350</v>
      </c>
      <c r="CE59" s="89" t="s">
        <v>44</v>
      </c>
      <c r="CF59" s="1353" t="s">
        <v>1187</v>
      </c>
      <c r="CG59" s="1354" t="s">
        <v>347</v>
      </c>
      <c r="CH59" s="1355">
        <v>30144</v>
      </c>
      <c r="CI59" s="1356">
        <v>45923</v>
      </c>
      <c r="CJ59" s="1355">
        <f>5*24</f>
        <v>120</v>
      </c>
      <c r="CK59" s="1355">
        <v>30144</v>
      </c>
      <c r="CL59" s="390">
        <v>0.68460638045159838</v>
      </c>
      <c r="CM59" s="391">
        <f>CL59*CK59</f>
        <v>20636.774732332982</v>
      </c>
      <c r="CN59" s="1357"/>
      <c r="CO59" s="1355">
        <f>5*24</f>
        <v>120</v>
      </c>
      <c r="CP59" s="1355">
        <v>30144</v>
      </c>
      <c r="CQ59" s="90"/>
      <c r="CR59" s="90"/>
      <c r="CS59" s="90"/>
      <c r="CT59" s="90"/>
      <c r="CU59" s="90">
        <v>45983</v>
      </c>
      <c r="CV59" s="89">
        <f>SUMIF($L:$L,L59,$CJ:$CJ)</f>
        <v>240</v>
      </c>
      <c r="CW59" s="86">
        <f>SUMIF($L:$L,L59,$CK:$CK)</f>
        <v>60289</v>
      </c>
      <c r="CX59" s="90"/>
      <c r="CY59" s="90"/>
      <c r="CZ59" s="90"/>
      <c r="DA59" s="90"/>
      <c r="DB59" s="89">
        <f t="shared" si="154"/>
        <v>840</v>
      </c>
      <c r="DC59" s="89">
        <f t="shared" si="155"/>
        <v>237133.8</v>
      </c>
      <c r="DD59" s="89">
        <f t="shared" si="156"/>
        <v>23.999114400000167</v>
      </c>
      <c r="DE59" s="89">
        <f t="shared" si="157"/>
        <v>-20097.222462719976</v>
      </c>
      <c r="DF59" s="86" t="str">
        <f t="shared" si="158"/>
        <v>Thiếu</v>
      </c>
      <c r="DG59" s="89"/>
      <c r="DH59" s="107"/>
      <c r="DI59" s="108"/>
      <c r="DJ59" s="109"/>
      <c r="DK59" s="110"/>
      <c r="DL59" s="70"/>
      <c r="DM59" s="71"/>
      <c r="DN59" s="72"/>
      <c r="DO59" s="72"/>
    </row>
    <row r="60" spans="1:119" s="91" customFormat="1" ht="52" hidden="1" customHeight="1">
      <c r="A60" s="85" t="str">
        <f t="shared" si="137"/>
        <v>ok</v>
      </c>
      <c r="B60" s="86"/>
      <c r="C60" s="86"/>
      <c r="D60" s="86"/>
      <c r="E60" s="86"/>
      <c r="F60" s="86"/>
      <c r="G60" s="86"/>
      <c r="H60" s="86"/>
      <c r="I60" s="86"/>
      <c r="J60" s="86"/>
      <c r="K60" s="86"/>
      <c r="L60" s="781" t="s">
        <v>162</v>
      </c>
      <c r="M60" s="1285" t="s">
        <v>113</v>
      </c>
      <c r="N60" s="87" t="s">
        <v>163</v>
      </c>
      <c r="O60" s="781" t="s">
        <v>120</v>
      </c>
      <c r="P60" s="781" t="s">
        <v>42</v>
      </c>
      <c r="Q60" s="389"/>
      <c r="R60" s="389"/>
      <c r="S60" s="389"/>
      <c r="T60" s="62"/>
      <c r="U60" s="63"/>
      <c r="V60" s="63"/>
      <c r="W60" s="63"/>
      <c r="X60" s="63"/>
      <c r="Y60" s="63"/>
      <c r="Z60" s="63"/>
      <c r="AA60" s="63"/>
      <c r="AB60" s="63"/>
      <c r="AC60" s="63"/>
      <c r="AD60" s="63"/>
      <c r="AE60" s="63"/>
      <c r="AF60" s="63"/>
      <c r="AG60" s="63"/>
      <c r="AH60" s="63"/>
      <c r="AI60" s="63"/>
      <c r="AJ60" s="63"/>
      <c r="AK60" s="63"/>
      <c r="AL60" s="63"/>
      <c r="AM60" s="63"/>
      <c r="AN60" s="63"/>
      <c r="AO60" s="63"/>
      <c r="AP60" s="63"/>
      <c r="AQ60" s="63"/>
      <c r="AR60" s="63"/>
      <c r="AS60" s="63"/>
      <c r="AT60" s="63"/>
      <c r="AU60" s="63"/>
      <c r="AV60" s="63"/>
      <c r="AW60" s="63"/>
      <c r="AX60" s="63"/>
      <c r="AY60" s="63"/>
      <c r="AZ60" s="1358"/>
      <c r="BA60" s="88"/>
      <c r="BB60" s="115"/>
      <c r="BC60" s="85"/>
      <c r="BD60" s="89"/>
      <c r="BE60" s="89"/>
      <c r="BF60" s="100"/>
      <c r="BG60" s="87"/>
      <c r="BH60" s="89"/>
      <c r="BI60" s="89"/>
      <c r="BJ60" s="90"/>
      <c r="BK60" s="1296" t="s">
        <v>346</v>
      </c>
      <c r="BL60" s="1298" t="s">
        <v>302</v>
      </c>
      <c r="BM60" s="1359" t="s">
        <v>404</v>
      </c>
      <c r="BN60" s="102" t="s">
        <v>296</v>
      </c>
      <c r="BO60" s="137">
        <v>114547.2</v>
      </c>
      <c r="BP60" s="90">
        <v>45918</v>
      </c>
      <c r="BQ60" s="185">
        <v>456</v>
      </c>
      <c r="BR60" s="137">
        <v>114547.2</v>
      </c>
      <c r="BS60" s="219">
        <v>16600</v>
      </c>
      <c r="BT60" s="65">
        <f t="shared" si="146"/>
        <v>2091631872.0000002</v>
      </c>
      <c r="BU60" s="671">
        <f t="shared" si="147"/>
        <v>0.10000000000000013</v>
      </c>
      <c r="BV60" s="489">
        <f t="shared" si="148"/>
        <v>1901483520</v>
      </c>
      <c r="BW60" s="103">
        <v>45930</v>
      </c>
      <c r="BX60" s="89"/>
      <c r="BY60" s="89"/>
      <c r="BZ60" s="86"/>
      <c r="CA60" s="86"/>
      <c r="CB60" s="104"/>
      <c r="CC60" s="85"/>
      <c r="CD60" s="85"/>
      <c r="CE60" s="89"/>
      <c r="CF60" s="89"/>
      <c r="CG60" s="89"/>
      <c r="CH60" s="89"/>
      <c r="CI60" s="89"/>
      <c r="CJ60" s="89"/>
      <c r="CK60" s="89"/>
      <c r="CL60" s="88"/>
      <c r="CM60" s="105"/>
      <c r="CN60" s="90"/>
      <c r="CO60" s="89"/>
      <c r="CP60" s="89"/>
      <c r="CQ60" s="90"/>
      <c r="CR60" s="90"/>
      <c r="CS60" s="90"/>
      <c r="CT60" s="90"/>
      <c r="CU60" s="90"/>
      <c r="CV60" s="89"/>
      <c r="CW60" s="86"/>
      <c r="CX60" s="90"/>
      <c r="CY60" s="90"/>
      <c r="CZ60" s="90"/>
      <c r="DA60" s="90"/>
      <c r="DB60" s="89"/>
      <c r="DC60" s="89"/>
      <c r="DD60" s="89"/>
      <c r="DE60" s="89"/>
      <c r="DF60" s="86"/>
      <c r="DG60" s="89"/>
      <c r="DH60" s="107"/>
      <c r="DI60" s="108"/>
      <c r="DJ60" s="109"/>
      <c r="DK60" s="110"/>
      <c r="DL60" s="70"/>
      <c r="DM60" s="71"/>
      <c r="DN60" s="72"/>
      <c r="DO60" s="72"/>
    </row>
    <row r="61" spans="1:119" s="91" customFormat="1" ht="52" hidden="1" customHeight="1">
      <c r="A61" s="85" t="str">
        <f t="shared" si="137"/>
        <v>ok</v>
      </c>
      <c r="B61" s="86"/>
      <c r="C61" s="86"/>
      <c r="D61" s="86"/>
      <c r="E61" s="86"/>
      <c r="F61" s="86"/>
      <c r="G61" s="86"/>
      <c r="H61" s="86"/>
      <c r="I61" s="86"/>
      <c r="J61" s="86"/>
      <c r="K61" s="86"/>
      <c r="L61" s="781" t="s">
        <v>162</v>
      </c>
      <c r="M61" s="1285" t="s">
        <v>113</v>
      </c>
      <c r="N61" s="87" t="s">
        <v>163</v>
      </c>
      <c r="O61" s="781" t="s">
        <v>120</v>
      </c>
      <c r="P61" s="781" t="s">
        <v>42</v>
      </c>
      <c r="Q61" s="389"/>
      <c r="R61" s="389"/>
      <c r="S61" s="389"/>
      <c r="T61" s="62"/>
      <c r="U61" s="63"/>
      <c r="V61" s="63"/>
      <c r="W61" s="63"/>
      <c r="X61" s="63"/>
      <c r="Y61" s="63"/>
      <c r="Z61" s="63"/>
      <c r="AA61" s="63"/>
      <c r="AB61" s="63"/>
      <c r="AC61" s="63"/>
      <c r="AD61" s="63"/>
      <c r="AE61" s="63"/>
      <c r="AF61" s="63"/>
      <c r="AG61" s="63"/>
      <c r="AH61" s="63"/>
      <c r="AI61" s="63"/>
      <c r="AJ61" s="63"/>
      <c r="AK61" s="63"/>
      <c r="AL61" s="63"/>
      <c r="AM61" s="63"/>
      <c r="AN61" s="63"/>
      <c r="AO61" s="63"/>
      <c r="AP61" s="63"/>
      <c r="AQ61" s="63"/>
      <c r="AR61" s="63"/>
      <c r="AS61" s="63"/>
      <c r="AT61" s="63"/>
      <c r="AU61" s="63"/>
      <c r="AV61" s="63"/>
      <c r="AW61" s="63"/>
      <c r="AX61" s="63"/>
      <c r="AY61" s="63"/>
      <c r="AZ61" s="1358"/>
      <c r="BA61" s="88"/>
      <c r="BB61" s="115"/>
      <c r="BC61" s="85"/>
      <c r="BD61" s="89"/>
      <c r="BE61" s="89"/>
      <c r="BF61" s="100"/>
      <c r="BG61" s="87"/>
      <c r="BH61" s="89"/>
      <c r="BI61" s="89"/>
      <c r="BJ61" s="90"/>
      <c r="BK61" s="1296" t="s">
        <v>737</v>
      </c>
      <c r="BL61" s="1298" t="s">
        <v>736</v>
      </c>
      <c r="BM61" s="1360" t="s">
        <v>883</v>
      </c>
      <c r="BN61" s="1300" t="s">
        <v>275</v>
      </c>
      <c r="BO61" s="137">
        <f>BO60/3</f>
        <v>38182.400000000001</v>
      </c>
      <c r="BP61" s="90">
        <v>45960</v>
      </c>
      <c r="BQ61" s="185">
        <v>48</v>
      </c>
      <c r="BR61" s="137">
        <f>BR60/3</f>
        <v>38182.400000000001</v>
      </c>
      <c r="BS61" s="219">
        <v>15909.09</v>
      </c>
      <c r="BT61" s="65">
        <f t="shared" si="146"/>
        <v>668191961.81760013</v>
      </c>
      <c r="BU61" s="671">
        <f t="shared" si="147"/>
        <v>0.10000000000000016</v>
      </c>
      <c r="BV61" s="489">
        <f t="shared" si="148"/>
        <v>607447238.01600003</v>
      </c>
      <c r="BW61" s="103">
        <v>45963</v>
      </c>
      <c r="BX61" s="89"/>
      <c r="BY61" s="89"/>
      <c r="BZ61" s="86"/>
      <c r="CA61" s="86"/>
      <c r="CB61" s="104"/>
      <c r="CC61" s="85"/>
      <c r="CD61" s="85"/>
      <c r="CE61" s="89"/>
      <c r="CF61" s="106"/>
      <c r="CG61" s="89"/>
      <c r="CH61" s="89"/>
      <c r="CI61" s="89"/>
      <c r="CJ61" s="89"/>
      <c r="CK61" s="89"/>
      <c r="CL61" s="88"/>
      <c r="CM61" s="105"/>
      <c r="CN61" s="90"/>
      <c r="CO61" s="89"/>
      <c r="CP61" s="89"/>
      <c r="CQ61" s="90"/>
      <c r="CR61" s="90"/>
      <c r="CS61" s="90"/>
      <c r="CT61" s="90"/>
      <c r="CU61" s="90"/>
      <c r="CV61" s="89"/>
      <c r="CW61" s="86"/>
      <c r="CX61" s="90"/>
      <c r="CY61" s="90"/>
      <c r="CZ61" s="90"/>
      <c r="DA61" s="90"/>
      <c r="DB61" s="89"/>
      <c r="DC61" s="89"/>
      <c r="DD61" s="89"/>
      <c r="DE61" s="89"/>
      <c r="DF61" s="86"/>
      <c r="DG61" s="89"/>
      <c r="DH61" s="107"/>
      <c r="DI61" s="108"/>
      <c r="DJ61" s="109"/>
      <c r="DK61" s="110"/>
      <c r="DL61" s="70"/>
      <c r="DM61" s="71"/>
      <c r="DN61" s="72"/>
      <c r="DO61" s="72"/>
    </row>
    <row r="62" spans="1:119" s="91" customFormat="1" ht="52" hidden="1" customHeight="1">
      <c r="A62" s="85" t="str">
        <f t="shared" si="137"/>
        <v>ok</v>
      </c>
      <c r="B62" s="86"/>
      <c r="C62" s="86"/>
      <c r="D62" s="86"/>
      <c r="E62" s="86"/>
      <c r="F62" s="86"/>
      <c r="G62" s="86"/>
      <c r="H62" s="86"/>
      <c r="I62" s="86"/>
      <c r="J62" s="86"/>
      <c r="K62" s="86"/>
      <c r="L62" s="781" t="s">
        <v>162</v>
      </c>
      <c r="M62" s="1285" t="s">
        <v>113</v>
      </c>
      <c r="N62" s="87" t="s">
        <v>163</v>
      </c>
      <c r="O62" s="781" t="s">
        <v>120</v>
      </c>
      <c r="P62" s="781" t="s">
        <v>42</v>
      </c>
      <c r="Q62" s="389"/>
      <c r="R62" s="389"/>
      <c r="S62" s="389"/>
      <c r="T62" s="62"/>
      <c r="U62" s="63"/>
      <c r="V62" s="63"/>
      <c r="W62" s="63"/>
      <c r="X62" s="63"/>
      <c r="Y62" s="63"/>
      <c r="Z62" s="63"/>
      <c r="AA62" s="63"/>
      <c r="AB62" s="63"/>
      <c r="AC62" s="63"/>
      <c r="AD62" s="63"/>
      <c r="AE62" s="63"/>
      <c r="AF62" s="63"/>
      <c r="AG62" s="63"/>
      <c r="AH62" s="63"/>
      <c r="AI62" s="63"/>
      <c r="AJ62" s="63"/>
      <c r="AK62" s="63"/>
      <c r="AL62" s="63"/>
      <c r="AM62" s="63"/>
      <c r="AN62" s="63"/>
      <c r="AO62" s="63"/>
      <c r="AP62" s="63"/>
      <c r="AQ62" s="63"/>
      <c r="AR62" s="63"/>
      <c r="AS62" s="63"/>
      <c r="AT62" s="63"/>
      <c r="AU62" s="63"/>
      <c r="AV62" s="63"/>
      <c r="AW62" s="63"/>
      <c r="AX62" s="63"/>
      <c r="AY62" s="63"/>
      <c r="AZ62" s="1358"/>
      <c r="BA62" s="88"/>
      <c r="BB62" s="115"/>
      <c r="BC62" s="85"/>
      <c r="BD62" s="89"/>
      <c r="BE62" s="89"/>
      <c r="BF62" s="100"/>
      <c r="BG62" s="87"/>
      <c r="BH62" s="89"/>
      <c r="BI62" s="89"/>
      <c r="BJ62" s="90"/>
      <c r="BK62" s="1296"/>
      <c r="BL62" s="1298"/>
      <c r="BM62" s="1360"/>
      <c r="BN62" s="1300"/>
      <c r="BO62" s="137"/>
      <c r="BP62" s="90"/>
      <c r="BQ62" s="185"/>
      <c r="BR62" s="137"/>
      <c r="BS62" s="219"/>
      <c r="BT62" s="65"/>
      <c r="BU62" s="671"/>
      <c r="BV62" s="489"/>
      <c r="BW62" s="103"/>
      <c r="BX62" s="89"/>
      <c r="BY62" s="89"/>
      <c r="BZ62" s="86"/>
      <c r="CA62" s="86"/>
      <c r="CB62" s="104"/>
      <c r="CC62" s="85"/>
      <c r="CD62" s="85" t="s">
        <v>1154</v>
      </c>
      <c r="CE62" s="89" t="s">
        <v>1156</v>
      </c>
      <c r="CF62" s="1361" t="s">
        <v>1587</v>
      </c>
      <c r="CG62" s="89" t="s">
        <v>1155</v>
      </c>
      <c r="CH62" s="89">
        <v>30145</v>
      </c>
      <c r="CI62" s="89">
        <v>45968</v>
      </c>
      <c r="CJ62" s="89">
        <f>5*24</f>
        <v>120</v>
      </c>
      <c r="CK62" s="89">
        <v>30145</v>
      </c>
      <c r="CL62" s="89">
        <v>0.61</v>
      </c>
      <c r="CM62" s="89">
        <f>CL62*CK62</f>
        <v>18388.45</v>
      </c>
      <c r="CN62" s="90"/>
      <c r="CO62" s="89"/>
      <c r="CP62" s="89"/>
      <c r="CQ62" s="90"/>
      <c r="CR62" s="90"/>
      <c r="CS62" s="90"/>
      <c r="CT62" s="90"/>
      <c r="CU62" s="90">
        <v>46021</v>
      </c>
      <c r="CV62" s="89"/>
      <c r="CW62" s="86"/>
      <c r="CX62" s="90"/>
      <c r="CY62" s="90"/>
      <c r="CZ62" s="90"/>
      <c r="DA62" s="90"/>
      <c r="DB62" s="89"/>
      <c r="DC62" s="89"/>
      <c r="DD62" s="89"/>
      <c r="DE62" s="89"/>
      <c r="DF62" s="86"/>
      <c r="DG62" s="89"/>
      <c r="DH62" s="107"/>
      <c r="DI62" s="108"/>
      <c r="DJ62" s="109"/>
      <c r="DK62" s="110"/>
      <c r="DL62" s="70"/>
      <c r="DM62" s="71"/>
      <c r="DN62" s="72"/>
      <c r="DO62" s="72"/>
    </row>
    <row r="63" spans="1:119" s="91" customFormat="1" ht="29" hidden="1" customHeight="1">
      <c r="A63" s="85" t="str">
        <f t="shared" si="137"/>
        <v>Hiện</v>
      </c>
      <c r="B63" s="86" t="str">
        <f>CONCATENATE(DF63,"Thiết kế báo miua thế thôi")</f>
        <v>ThiếuThiết kế báo miua thế thôi</v>
      </c>
      <c r="C63" s="113">
        <f>DD63</f>
        <v>7.9955200000001696</v>
      </c>
      <c r="D63" s="86"/>
      <c r="E63" s="86"/>
      <c r="F63" s="86"/>
      <c r="G63" s="86"/>
      <c r="H63" s="1351" t="s">
        <v>1158</v>
      </c>
      <c r="I63" s="1351"/>
      <c r="J63" s="1333"/>
      <c r="K63" s="113"/>
      <c r="L63" s="781" t="s">
        <v>164</v>
      </c>
      <c r="M63" s="1285" t="s">
        <v>113</v>
      </c>
      <c r="N63" s="1286" t="s">
        <v>165</v>
      </c>
      <c r="O63" s="781" t="s">
        <v>120</v>
      </c>
      <c r="P63" s="781" t="s">
        <v>42</v>
      </c>
      <c r="Q63" s="389">
        <v>298.2997915780698</v>
      </c>
      <c r="R63" s="389">
        <v>949.99599999999998</v>
      </c>
      <c r="S63" s="389">
        <v>283383.60879999999</v>
      </c>
      <c r="T63" s="62"/>
      <c r="U63" s="63"/>
      <c r="V63" s="63"/>
      <c r="W63" s="63"/>
      <c r="X63" s="63">
        <f>VLOOKUP(L63,[167]PR!$A:$S,15,0)</f>
        <v>1063.9955200000002</v>
      </c>
      <c r="Y63" s="63">
        <f>VLOOKUP(L63,[167]PR!$A:$S,16,0)</f>
        <v>317389.64185600006</v>
      </c>
      <c r="Z63" s="63">
        <v>0</v>
      </c>
      <c r="AA63" s="63">
        <v>0</v>
      </c>
      <c r="AB63" s="63">
        <v>0</v>
      </c>
      <c r="AC63" s="63">
        <v>0</v>
      </c>
      <c r="AD63" s="63">
        <v>0</v>
      </c>
      <c r="AE63" s="63">
        <v>0</v>
      </c>
      <c r="AF63" s="63">
        <v>0</v>
      </c>
      <c r="AG63" s="63">
        <v>0</v>
      </c>
      <c r="AH63" s="63">
        <v>0</v>
      </c>
      <c r="AI63" s="63">
        <v>0</v>
      </c>
      <c r="AJ63" s="63">
        <v>24</v>
      </c>
      <c r="AK63" s="63">
        <v>7159.1949978736757</v>
      </c>
      <c r="AL63" s="63">
        <v>0</v>
      </c>
      <c r="AM63" s="63">
        <v>0</v>
      </c>
      <c r="AN63" s="63">
        <v>0</v>
      </c>
      <c r="AO63" s="63">
        <v>0</v>
      </c>
      <c r="AP63" s="63">
        <v>0</v>
      </c>
      <c r="AQ63" s="63">
        <v>0</v>
      </c>
      <c r="AR63" s="63">
        <v>0</v>
      </c>
      <c r="AS63" s="63">
        <v>0</v>
      </c>
      <c r="AT63" s="63">
        <v>0</v>
      </c>
      <c r="AU63" s="63">
        <v>0</v>
      </c>
      <c r="AV63" s="63">
        <v>0</v>
      </c>
      <c r="AW63" s="63">
        <v>0</v>
      </c>
      <c r="AX63" s="63">
        <v>0</v>
      </c>
      <c r="AY63" s="63">
        <v>0</v>
      </c>
      <c r="AZ63" s="88">
        <f>T63+V63+X63+Z63+AB63+AD63+AF63+AH63+AJ63+AL63+AN63+AP63+AR63+AT63+AV63+AX63</f>
        <v>1087.9955200000002</v>
      </c>
      <c r="BA63" s="88">
        <f>U63+W63+Y63+AA63+AC63+AE63+AG63+AI63+AK63+AM63+AO63+AQ63+AS63+AU63+AW63+AY63</f>
        <v>324548.83685387374</v>
      </c>
      <c r="BB63" s="487" t="s">
        <v>1251</v>
      </c>
      <c r="BC63" s="88"/>
      <c r="BD63" s="89"/>
      <c r="BE63" s="89"/>
      <c r="BF63" s="100"/>
      <c r="BG63" s="87"/>
      <c r="BH63" s="89">
        <f>IF(AZ63&gt;BD63,AZ63-BD63,"0")</f>
        <v>1087.9955200000002</v>
      </c>
      <c r="BI63" s="89">
        <f>IF(BA63&gt;BE63,BA63-BE63,"0")</f>
        <v>324548.83685387374</v>
      </c>
      <c r="BJ63" s="90">
        <v>45912</v>
      </c>
      <c r="BK63" s="1296"/>
      <c r="BL63" s="1296"/>
      <c r="BM63" s="1305"/>
      <c r="BN63" s="1352"/>
      <c r="BO63" s="204"/>
      <c r="BP63" s="1289"/>
      <c r="BQ63" s="205"/>
      <c r="BR63" s="204"/>
      <c r="BS63" s="204"/>
      <c r="BT63" s="65"/>
      <c r="BU63" s="671"/>
      <c r="BV63" s="489"/>
      <c r="BW63" s="1291"/>
      <c r="BX63" s="89">
        <f>SUMIF($L:$L,L63,$BQ:$BQ)</f>
        <v>96</v>
      </c>
      <c r="BY63" s="89">
        <f>SUMIF($L:$L,L63,$BR:$BR)</f>
        <v>28636.799999999999</v>
      </c>
      <c r="BZ63" s="86"/>
      <c r="CA63" s="86"/>
      <c r="CB63" s="104"/>
      <c r="CC63" s="85"/>
      <c r="CD63" s="85" t="s">
        <v>350</v>
      </c>
      <c r="CE63" s="89" t="s">
        <v>44</v>
      </c>
      <c r="CF63" s="1353" t="s">
        <v>1188</v>
      </c>
      <c r="CG63" s="1354" t="s">
        <v>347</v>
      </c>
      <c r="CH63" s="1355">
        <v>214776</v>
      </c>
      <c r="CI63" s="1356">
        <v>45923</v>
      </c>
      <c r="CJ63" s="1355">
        <f>30*24</f>
        <v>720</v>
      </c>
      <c r="CK63" s="1355">
        <v>214776</v>
      </c>
      <c r="CL63" s="390">
        <v>0.68460638045159838</v>
      </c>
      <c r="CM63" s="391">
        <f>CL63*CK63</f>
        <v>147037.0199678725</v>
      </c>
      <c r="CN63" s="1357"/>
      <c r="CO63" s="1355"/>
      <c r="CP63" s="1355"/>
      <c r="CQ63" s="90"/>
      <c r="CR63" s="90"/>
      <c r="CS63" s="90"/>
      <c r="CT63" s="90"/>
      <c r="CU63" s="90">
        <v>45983</v>
      </c>
      <c r="CV63" s="89">
        <f>SUMIF($L:$L,L63,$CJ:$CJ)</f>
        <v>984</v>
      </c>
      <c r="CW63" s="86">
        <f>SUMIF($L:$L,L63,$CK:$CK)</f>
        <v>293525.2</v>
      </c>
      <c r="CX63" s="90"/>
      <c r="CY63" s="90"/>
      <c r="CZ63" s="90"/>
      <c r="DA63" s="90"/>
      <c r="DB63" s="89">
        <f>BX63+CV63</f>
        <v>1080</v>
      </c>
      <c r="DC63" s="89">
        <f>BY63+CW63</f>
        <v>322162</v>
      </c>
      <c r="DD63" s="89">
        <f>BH63-DB63</f>
        <v>7.9955200000001696</v>
      </c>
      <c r="DE63" s="89">
        <f>BI63-DC63</f>
        <v>2386.8368538737413</v>
      </c>
      <c r="DF63" s="86" t="str">
        <f>IF(DD63&lt;0,"Thừa",IF(DD63=0,"Đủ","Thiếu"))</f>
        <v>Thiếu</v>
      </c>
      <c r="DG63" s="89"/>
      <c r="DH63" s="107"/>
      <c r="DI63" s="108"/>
      <c r="DJ63" s="109"/>
      <c r="DK63" s="110"/>
      <c r="DL63" s="70"/>
      <c r="DM63" s="71"/>
      <c r="DN63" s="72"/>
      <c r="DO63" s="72"/>
    </row>
    <row r="64" spans="1:119" s="91" customFormat="1" ht="30" hidden="1" customHeight="1">
      <c r="A64" s="85" t="str">
        <f t="shared" si="137"/>
        <v>ok</v>
      </c>
      <c r="B64" s="86"/>
      <c r="C64" s="113"/>
      <c r="D64" s="86"/>
      <c r="E64" s="86"/>
      <c r="F64" s="86"/>
      <c r="G64" s="86"/>
      <c r="H64" s="1351"/>
      <c r="I64" s="1351"/>
      <c r="J64" s="1333"/>
      <c r="K64" s="86"/>
      <c r="L64" s="781" t="s">
        <v>164</v>
      </c>
      <c r="M64" s="1285" t="s">
        <v>113</v>
      </c>
      <c r="N64" s="87" t="s">
        <v>165</v>
      </c>
      <c r="O64" s="781" t="s">
        <v>120</v>
      </c>
      <c r="P64" s="781" t="s">
        <v>42</v>
      </c>
      <c r="Q64" s="389"/>
      <c r="R64" s="389"/>
      <c r="S64" s="389"/>
      <c r="T64" s="62"/>
      <c r="U64" s="63"/>
      <c r="V64" s="63"/>
      <c r="W64" s="63"/>
      <c r="X64" s="63"/>
      <c r="Y64" s="63"/>
      <c r="Z64" s="63"/>
      <c r="AA64" s="63"/>
      <c r="AB64" s="63"/>
      <c r="AC64" s="63"/>
      <c r="AD64" s="63"/>
      <c r="AE64" s="63"/>
      <c r="AF64" s="63"/>
      <c r="AG64" s="63"/>
      <c r="AH64" s="63"/>
      <c r="AI64" s="63"/>
      <c r="AJ64" s="63"/>
      <c r="AK64" s="63"/>
      <c r="AL64" s="63"/>
      <c r="AM64" s="63"/>
      <c r="AN64" s="63"/>
      <c r="AO64" s="63"/>
      <c r="AP64" s="63"/>
      <c r="AQ64" s="63"/>
      <c r="AR64" s="63"/>
      <c r="AS64" s="63"/>
      <c r="AT64" s="63"/>
      <c r="AU64" s="63"/>
      <c r="AV64" s="63"/>
      <c r="AW64" s="63"/>
      <c r="AX64" s="63"/>
      <c r="AY64" s="63"/>
      <c r="AZ64" s="88"/>
      <c r="BA64" s="88"/>
      <c r="BB64" s="115"/>
      <c r="BC64" s="88"/>
      <c r="BD64" s="89"/>
      <c r="BE64" s="89"/>
      <c r="BF64" s="100"/>
      <c r="BG64" s="87"/>
      <c r="BH64" s="89"/>
      <c r="BI64" s="89"/>
      <c r="BJ64" s="90"/>
      <c r="BK64" s="1296"/>
      <c r="BL64" s="1296"/>
      <c r="BM64" s="1305"/>
      <c r="BN64" s="1362"/>
      <c r="BO64" s="204"/>
      <c r="BP64" s="1289"/>
      <c r="BQ64" s="205"/>
      <c r="BR64" s="204"/>
      <c r="BS64" s="204"/>
      <c r="BT64" s="65"/>
      <c r="BU64" s="671"/>
      <c r="BV64" s="489"/>
      <c r="BW64" s="1291"/>
      <c r="BX64" s="89"/>
      <c r="BY64" s="89"/>
      <c r="BZ64" s="86"/>
      <c r="CA64" s="86"/>
      <c r="CB64" s="104"/>
      <c r="CC64" s="85"/>
      <c r="CD64" s="85" t="s">
        <v>1324</v>
      </c>
      <c r="CE64" s="89" t="s">
        <v>44</v>
      </c>
      <c r="CF64" s="1353" t="s">
        <v>2953</v>
      </c>
      <c r="CG64" s="1354" t="s">
        <v>347</v>
      </c>
      <c r="CH64" s="1355">
        <v>7159.2</v>
      </c>
      <c r="CI64" s="1356">
        <v>45989</v>
      </c>
      <c r="CJ64" s="1355">
        <v>24</v>
      </c>
      <c r="CK64" s="1355">
        <v>7159.2</v>
      </c>
      <c r="CL64" s="572">
        <v>0.7285956229164442</v>
      </c>
      <c r="CM64" s="391">
        <f>CL64*CK64</f>
        <v>5216.1617835834068</v>
      </c>
      <c r="CN64" s="1357"/>
      <c r="CO64" s="1355"/>
      <c r="CP64" s="1355"/>
      <c r="CQ64" s="90"/>
      <c r="CR64" s="90"/>
      <c r="CS64" s="90">
        <v>46084</v>
      </c>
      <c r="CT64" s="90">
        <v>46084</v>
      </c>
      <c r="CU64" s="90">
        <v>46084</v>
      </c>
      <c r="CV64" s="89"/>
      <c r="CW64" s="86"/>
      <c r="CX64" s="90"/>
      <c r="CY64" s="90"/>
      <c r="CZ64" s="90"/>
      <c r="DA64" s="90"/>
      <c r="DB64" s="89"/>
      <c r="DC64" s="89"/>
      <c r="DD64" s="89"/>
      <c r="DE64" s="89"/>
      <c r="DF64" s="86"/>
      <c r="DG64" s="89"/>
      <c r="DH64" s="107"/>
      <c r="DI64" s="108"/>
      <c r="DJ64" s="109"/>
      <c r="DK64" s="110"/>
      <c r="DL64" s="70"/>
      <c r="DM64" s="71"/>
      <c r="DN64" s="72"/>
      <c r="DO64" s="72"/>
    </row>
    <row r="65" spans="1:119" s="91" customFormat="1" ht="30" hidden="1" customHeight="1">
      <c r="A65" s="85" t="str">
        <f t="shared" si="137"/>
        <v>ok</v>
      </c>
      <c r="B65" s="86"/>
      <c r="C65" s="86"/>
      <c r="D65" s="86"/>
      <c r="E65" s="86"/>
      <c r="F65" s="86"/>
      <c r="G65" s="86"/>
      <c r="H65" s="86"/>
      <c r="I65" s="86"/>
      <c r="J65" s="1333"/>
      <c r="K65" s="113"/>
      <c r="L65" s="781" t="s">
        <v>164</v>
      </c>
      <c r="M65" s="1285" t="s">
        <v>113</v>
      </c>
      <c r="N65" s="87" t="s">
        <v>165</v>
      </c>
      <c r="O65" s="781" t="s">
        <v>120</v>
      </c>
      <c r="P65" s="781" t="s">
        <v>42</v>
      </c>
      <c r="Q65" s="389"/>
      <c r="R65" s="389"/>
      <c r="S65" s="389"/>
      <c r="T65" s="62"/>
      <c r="U65" s="63"/>
      <c r="V65" s="63"/>
      <c r="W65" s="63"/>
      <c r="X65" s="63"/>
      <c r="Y65" s="63"/>
      <c r="Z65" s="63"/>
      <c r="AA65" s="63"/>
      <c r="AB65" s="63"/>
      <c r="AC65" s="63"/>
      <c r="AD65" s="63"/>
      <c r="AE65" s="63"/>
      <c r="AF65" s="63"/>
      <c r="AG65" s="63"/>
      <c r="AH65" s="63"/>
      <c r="AI65" s="63"/>
      <c r="AJ65" s="63"/>
      <c r="AK65" s="63"/>
      <c r="AL65" s="63"/>
      <c r="AM65" s="63"/>
      <c r="AN65" s="63"/>
      <c r="AO65" s="63"/>
      <c r="AP65" s="63"/>
      <c r="AQ65" s="63"/>
      <c r="AR65" s="63"/>
      <c r="AS65" s="63"/>
      <c r="AT65" s="63"/>
      <c r="AU65" s="63"/>
      <c r="AV65" s="63"/>
      <c r="AW65" s="63"/>
      <c r="AX65" s="63"/>
      <c r="AY65" s="63"/>
      <c r="AZ65" s="88"/>
      <c r="BA65" s="88"/>
      <c r="BB65" s="115"/>
      <c r="BC65" s="88"/>
      <c r="BD65" s="89"/>
      <c r="BE65" s="89"/>
      <c r="BF65" s="100"/>
      <c r="BG65" s="87"/>
      <c r="BH65" s="89"/>
      <c r="BI65" s="89"/>
      <c r="BJ65" s="90"/>
      <c r="BK65" s="1296" t="s">
        <v>737</v>
      </c>
      <c r="BL65" s="1298" t="s">
        <v>736</v>
      </c>
      <c r="BM65" s="1360" t="s">
        <v>742</v>
      </c>
      <c r="BN65" s="1300" t="s">
        <v>275</v>
      </c>
      <c r="BO65" s="137">
        <v>28636.799999999999</v>
      </c>
      <c r="BP65" s="90">
        <v>45960</v>
      </c>
      <c r="BQ65" s="185">
        <v>96</v>
      </c>
      <c r="BR65" s="137">
        <v>28636.799999999999</v>
      </c>
      <c r="BS65" s="219">
        <v>15909.09</v>
      </c>
      <c r="BT65" s="65">
        <f>BS65*BR65*1.1</f>
        <v>501143971.36320001</v>
      </c>
      <c r="BU65" s="671">
        <f>(BT65-BV65)/BV65</f>
        <v>0.1000000000000001</v>
      </c>
      <c r="BV65" s="489">
        <f>BS65*BR65*1</f>
        <v>455585428.51199996</v>
      </c>
      <c r="BW65" s="103">
        <v>45963</v>
      </c>
      <c r="BX65" s="89"/>
      <c r="BY65" s="89"/>
      <c r="BZ65" s="86"/>
      <c r="CA65" s="86"/>
      <c r="CB65" s="104"/>
      <c r="CC65" s="85"/>
      <c r="CD65" s="85"/>
      <c r="CE65" s="89"/>
      <c r="CF65" s="89" t="s">
        <v>1153</v>
      </c>
      <c r="CG65" s="89"/>
      <c r="CH65" s="89">
        <v>7159</v>
      </c>
      <c r="CI65" s="89"/>
      <c r="CJ65" s="89"/>
      <c r="CK65" s="89"/>
      <c r="CL65" s="89">
        <v>0.61</v>
      </c>
      <c r="CM65" s="89"/>
      <c r="CN65" s="90"/>
      <c r="CO65" s="1355"/>
      <c r="CP65" s="1355"/>
      <c r="CQ65" s="90"/>
      <c r="CR65" s="90"/>
      <c r="CS65" s="90"/>
      <c r="CT65" s="90"/>
      <c r="CU65" s="90"/>
      <c r="CV65" s="89"/>
      <c r="CW65" s="86"/>
      <c r="CX65" s="90"/>
      <c r="CY65" s="90"/>
      <c r="CZ65" s="90"/>
      <c r="DA65" s="90"/>
      <c r="DB65" s="89"/>
      <c r="DC65" s="89"/>
      <c r="DD65" s="89"/>
      <c r="DE65" s="89"/>
      <c r="DF65" s="86"/>
      <c r="DG65" s="89"/>
      <c r="DH65" s="107"/>
      <c r="DI65" s="108"/>
      <c r="DJ65" s="109"/>
      <c r="DK65" s="110"/>
      <c r="DL65" s="70"/>
      <c r="DM65" s="71"/>
      <c r="DN65" s="72"/>
      <c r="DO65" s="72"/>
    </row>
    <row r="66" spans="1:119" s="91" customFormat="1" ht="30" hidden="1" customHeight="1">
      <c r="A66" s="85" t="str">
        <f t="shared" si="137"/>
        <v>ok</v>
      </c>
      <c r="B66" s="86"/>
      <c r="C66" s="86"/>
      <c r="D66" s="86"/>
      <c r="E66" s="86"/>
      <c r="F66" s="86"/>
      <c r="G66" s="86"/>
      <c r="H66" s="86"/>
      <c r="I66" s="86"/>
      <c r="J66" s="1333"/>
      <c r="K66" s="113"/>
      <c r="L66" s="781" t="s">
        <v>164</v>
      </c>
      <c r="M66" s="1285" t="s">
        <v>113</v>
      </c>
      <c r="N66" s="87" t="s">
        <v>165</v>
      </c>
      <c r="O66" s="781" t="s">
        <v>120</v>
      </c>
      <c r="P66" s="781" t="s">
        <v>42</v>
      </c>
      <c r="Q66" s="389"/>
      <c r="R66" s="389"/>
      <c r="S66" s="389"/>
      <c r="T66" s="62"/>
      <c r="U66" s="63"/>
      <c r="V66" s="63"/>
      <c r="W66" s="63"/>
      <c r="X66" s="63"/>
      <c r="Y66" s="63"/>
      <c r="Z66" s="63"/>
      <c r="AA66" s="63"/>
      <c r="AB66" s="63"/>
      <c r="AC66" s="63"/>
      <c r="AD66" s="63"/>
      <c r="AE66" s="63"/>
      <c r="AF66" s="63"/>
      <c r="AG66" s="63"/>
      <c r="AH66" s="63"/>
      <c r="AI66" s="63"/>
      <c r="AJ66" s="63"/>
      <c r="AK66" s="63"/>
      <c r="AL66" s="63"/>
      <c r="AM66" s="63"/>
      <c r="AN66" s="63"/>
      <c r="AO66" s="63"/>
      <c r="AP66" s="63"/>
      <c r="AQ66" s="63"/>
      <c r="AR66" s="63"/>
      <c r="AS66" s="63"/>
      <c r="AT66" s="63"/>
      <c r="AU66" s="63"/>
      <c r="AV66" s="63"/>
      <c r="AW66" s="63"/>
      <c r="AX66" s="63"/>
      <c r="AY66" s="63"/>
      <c r="AZ66" s="88"/>
      <c r="BA66" s="88"/>
      <c r="BB66" s="115"/>
      <c r="BC66" s="88"/>
      <c r="BD66" s="89"/>
      <c r="BE66" s="89"/>
      <c r="BF66" s="100"/>
      <c r="BG66" s="87"/>
      <c r="BH66" s="89"/>
      <c r="BI66" s="89"/>
      <c r="BJ66" s="90"/>
      <c r="BK66" s="1296"/>
      <c r="BL66" s="1298"/>
      <c r="BM66" s="1360"/>
      <c r="BN66" s="1300"/>
      <c r="BO66" s="137"/>
      <c r="BP66" s="90"/>
      <c r="BQ66" s="185"/>
      <c r="BR66" s="137"/>
      <c r="BS66" s="219"/>
      <c r="BT66" s="65"/>
      <c r="BU66" s="671"/>
      <c r="BV66" s="489"/>
      <c r="BW66" s="103"/>
      <c r="BX66" s="89"/>
      <c r="BY66" s="89"/>
      <c r="BZ66" s="86"/>
      <c r="CA66" s="86"/>
      <c r="CB66" s="104"/>
      <c r="CC66" s="85"/>
      <c r="CD66" s="85" t="s">
        <v>1154</v>
      </c>
      <c r="CE66" s="89" t="s">
        <v>1156</v>
      </c>
      <c r="CF66" s="1361" t="s">
        <v>1588</v>
      </c>
      <c r="CG66" s="89" t="s">
        <v>1155</v>
      </c>
      <c r="CH66" s="89">
        <v>71590</v>
      </c>
      <c r="CI66" s="89">
        <v>45968</v>
      </c>
      <c r="CJ66" s="89">
        <f>10*24</f>
        <v>240</v>
      </c>
      <c r="CK66" s="89">
        <v>71590</v>
      </c>
      <c r="CL66" s="89">
        <v>0.61</v>
      </c>
      <c r="CM66" s="89">
        <f>CL66*CK66</f>
        <v>43669.9</v>
      </c>
      <c r="CN66" s="90"/>
      <c r="CO66" s="1355"/>
      <c r="CP66" s="1355"/>
      <c r="CQ66" s="90"/>
      <c r="CR66" s="90"/>
      <c r="CS66" s="90"/>
      <c r="CT66" s="90"/>
      <c r="CU66" s="90">
        <v>46021</v>
      </c>
      <c r="CV66" s="89"/>
      <c r="CW66" s="86"/>
      <c r="CX66" s="90"/>
      <c r="CY66" s="90"/>
      <c r="CZ66" s="90"/>
      <c r="DA66" s="90"/>
      <c r="DB66" s="89"/>
      <c r="DC66" s="89"/>
      <c r="DD66" s="89"/>
      <c r="DE66" s="89"/>
      <c r="DF66" s="86"/>
      <c r="DG66" s="89"/>
      <c r="DH66" s="107"/>
      <c r="DI66" s="108"/>
      <c r="DJ66" s="109"/>
      <c r="DK66" s="110"/>
      <c r="DL66" s="70"/>
      <c r="DM66" s="71"/>
      <c r="DN66" s="72"/>
      <c r="DO66" s="72"/>
    </row>
    <row r="67" spans="1:119" s="91" customFormat="1" ht="30" hidden="1" customHeight="1">
      <c r="A67" s="85" t="str">
        <f t="shared" si="137"/>
        <v>Hiện</v>
      </c>
      <c r="B67" s="86" t="str">
        <f t="shared" ref="B67:B100" si="159">DF67</f>
        <v>Đủ</v>
      </c>
      <c r="C67" s="86">
        <f>DD67</f>
        <v>0</v>
      </c>
      <c r="D67" s="86"/>
      <c r="E67" s="86"/>
      <c r="F67" s="86"/>
      <c r="G67" s="86"/>
      <c r="H67" s="86"/>
      <c r="I67" s="86"/>
      <c r="J67" s="86"/>
      <c r="K67" s="86"/>
      <c r="L67" s="781" t="s">
        <v>166</v>
      </c>
      <c r="M67" s="1285" t="s">
        <v>113</v>
      </c>
      <c r="N67" s="1286" t="s">
        <v>167</v>
      </c>
      <c r="O67" s="781" t="s">
        <v>120</v>
      </c>
      <c r="P67" s="781" t="s">
        <v>42</v>
      </c>
      <c r="Q67" s="389">
        <v>392.49999999999994</v>
      </c>
      <c r="R67" s="389">
        <v>3.3445094400000008</v>
      </c>
      <c r="S67" s="389">
        <v>1312.7199552000002</v>
      </c>
      <c r="T67" s="62"/>
      <c r="U67" s="63"/>
      <c r="V67" s="63"/>
      <c r="W67" s="63"/>
      <c r="X67" s="63">
        <f>VLOOKUP(L67,[167]PR!$A:$S,15,0)</f>
        <v>6</v>
      </c>
      <c r="Y67" s="63">
        <f>VLOOKUP(L67,[167]PR!$A:$S,16,0)</f>
        <v>2354.9999999999995</v>
      </c>
      <c r="Z67" s="63">
        <v>0</v>
      </c>
      <c r="AA67" s="63">
        <v>0</v>
      </c>
      <c r="AB67" s="63">
        <v>0</v>
      </c>
      <c r="AC67" s="63">
        <v>0</v>
      </c>
      <c r="AD67" s="63">
        <v>0</v>
      </c>
      <c r="AE67" s="63">
        <v>0</v>
      </c>
      <c r="AF67" s="63">
        <v>0</v>
      </c>
      <c r="AG67" s="63">
        <v>0</v>
      </c>
      <c r="AH67" s="63">
        <v>0</v>
      </c>
      <c r="AI67" s="63">
        <v>0</v>
      </c>
      <c r="AJ67" s="63">
        <v>6</v>
      </c>
      <c r="AK67" s="63">
        <v>2354.9999999999995</v>
      </c>
      <c r="AL67" s="63">
        <v>0</v>
      </c>
      <c r="AM67" s="63">
        <v>0</v>
      </c>
      <c r="AN67" s="63">
        <v>0</v>
      </c>
      <c r="AO67" s="63">
        <v>0</v>
      </c>
      <c r="AP67" s="63">
        <v>0</v>
      </c>
      <c r="AQ67" s="63">
        <v>0</v>
      </c>
      <c r="AR67" s="63">
        <v>0</v>
      </c>
      <c r="AS67" s="63">
        <v>0</v>
      </c>
      <c r="AT67" s="63">
        <v>0</v>
      </c>
      <c r="AU67" s="63">
        <v>0</v>
      </c>
      <c r="AV67" s="63">
        <v>0</v>
      </c>
      <c r="AW67" s="63">
        <v>0</v>
      </c>
      <c r="AX67" s="63">
        <v>0</v>
      </c>
      <c r="AY67" s="63">
        <v>0</v>
      </c>
      <c r="AZ67" s="88">
        <f t="shared" ref="AZ67:BA69" si="160">T67+V67+X67+Z67+AB67+AD67+AF67+AH67+AJ67+AL67+AN67+AP67+AR67+AT67+AV67+AX67</f>
        <v>12</v>
      </c>
      <c r="BA67" s="88">
        <f t="shared" si="160"/>
        <v>4709.9999999999991</v>
      </c>
      <c r="BB67" s="487" t="s">
        <v>1251</v>
      </c>
      <c r="BC67" s="85"/>
      <c r="BD67" s="89"/>
      <c r="BE67" s="89"/>
      <c r="BF67" s="100"/>
      <c r="BG67" s="87"/>
      <c r="BH67" s="89">
        <f t="shared" ref="BH67:BH69" si="161">IF(AZ67&gt;BD67,AZ67-BD67,"0")</f>
        <v>12</v>
      </c>
      <c r="BI67" s="89">
        <f t="shared" ref="BI67:BI69" si="162">IF(BA67&gt;BE67,BA67-BE67,"0")</f>
        <v>4709.9999999999991</v>
      </c>
      <c r="BJ67" s="90">
        <v>45912</v>
      </c>
      <c r="BK67" s="1296" t="s">
        <v>290</v>
      </c>
      <c r="BL67" s="1296" t="s">
        <v>299</v>
      </c>
      <c r="BM67" s="1302" t="s">
        <v>283</v>
      </c>
      <c r="BN67" s="1310" t="s">
        <v>120</v>
      </c>
      <c r="BO67" s="64">
        <v>4710</v>
      </c>
      <c r="BP67" s="90">
        <v>45916</v>
      </c>
      <c r="BQ67" s="86">
        <v>12</v>
      </c>
      <c r="BR67" s="64">
        <v>4710</v>
      </c>
      <c r="BS67" s="191">
        <v>15909.090909090908</v>
      </c>
      <c r="BT67" s="64">
        <f>BS67*BR67*1.1</f>
        <v>82425000</v>
      </c>
      <c r="BU67" s="671">
        <f>(BT67-BV67)/BV67</f>
        <v>0.10000000000000014</v>
      </c>
      <c r="BV67" s="489">
        <f>BS67*BR67*1</f>
        <v>74931818.181818172</v>
      </c>
      <c r="BW67" s="103">
        <v>45924</v>
      </c>
      <c r="BX67" s="89">
        <f>SUMIF($L:$L,L67,$BQ:$BQ)</f>
        <v>12</v>
      </c>
      <c r="BY67" s="89">
        <f>SUMIF($L:$L,L67,$BR:$BR)</f>
        <v>4710</v>
      </c>
      <c r="BZ67" s="86"/>
      <c r="CA67" s="86"/>
      <c r="CB67" s="104"/>
      <c r="CC67" s="85"/>
      <c r="CD67" s="85"/>
      <c r="CE67" s="89"/>
      <c r="CF67" s="89"/>
      <c r="CG67" s="89"/>
      <c r="CH67" s="89"/>
      <c r="CI67" s="89"/>
      <c r="CJ67" s="89"/>
      <c r="CK67" s="89"/>
      <c r="CL67" s="88"/>
      <c r="CM67" s="105"/>
      <c r="CN67" s="90"/>
      <c r="CO67" s="89"/>
      <c r="CP67" s="89"/>
      <c r="CQ67" s="90"/>
      <c r="CR67" s="90"/>
      <c r="CS67" s="90"/>
      <c r="CT67" s="90"/>
      <c r="CU67" s="90"/>
      <c r="CV67" s="89">
        <f>SUMIF($L:$L,L67,$CJ:$CJ)</f>
        <v>0</v>
      </c>
      <c r="CW67" s="86">
        <f>SUMIF($L:$L,L67,$CK:$CK)</f>
        <v>0</v>
      </c>
      <c r="CX67" s="90"/>
      <c r="CY67" s="90"/>
      <c r="CZ67" s="90"/>
      <c r="DA67" s="90"/>
      <c r="DB67" s="89">
        <f t="shared" ref="DB67:DB69" si="163">BX67+CV67</f>
        <v>12</v>
      </c>
      <c r="DC67" s="89">
        <f t="shared" ref="DC67:DC69" si="164">BY67+CW67</f>
        <v>4710</v>
      </c>
      <c r="DD67" s="89">
        <f t="shared" ref="DD67:DD69" si="165">BH67-DB67</f>
        <v>0</v>
      </c>
      <c r="DE67" s="89">
        <f t="shared" ref="DE67:DE69" si="166">BI67-DC67</f>
        <v>0</v>
      </c>
      <c r="DF67" s="86" t="str">
        <f t="shared" ref="DF67:DF69" si="167">IF(DD67&lt;0,"Thừa",IF(DD67=0,"Đủ","Thiếu"))</f>
        <v>Đủ</v>
      </c>
      <c r="DG67" s="89"/>
      <c r="DH67" s="107"/>
      <c r="DI67" s="108"/>
      <c r="DJ67" s="109"/>
      <c r="DK67" s="110"/>
      <c r="DL67" s="70"/>
      <c r="DM67" s="71"/>
      <c r="DN67" s="72"/>
      <c r="DO67" s="72"/>
    </row>
    <row r="68" spans="1:119" s="91" customFormat="1" ht="30" hidden="1" customHeight="1">
      <c r="A68" s="85" t="str">
        <f t="shared" si="137"/>
        <v>Hiện</v>
      </c>
      <c r="B68" s="86" t="str">
        <f>CONCATENATE(DF68," Tk báo đủ")</f>
        <v>Thiếu Tk báo đủ</v>
      </c>
      <c r="C68" s="86">
        <f>DD68</f>
        <v>0.61862399999999695</v>
      </c>
      <c r="D68" s="86"/>
      <c r="E68" s="86"/>
      <c r="F68" s="86"/>
      <c r="G68" s="86"/>
      <c r="H68" s="86"/>
      <c r="I68" s="86"/>
      <c r="J68" s="86"/>
      <c r="K68" s="113"/>
      <c r="L68" s="781" t="s">
        <v>168</v>
      </c>
      <c r="M68" s="1285" t="s">
        <v>113</v>
      </c>
      <c r="N68" s="87" t="s">
        <v>169</v>
      </c>
      <c r="O68" s="781" t="s">
        <v>120</v>
      </c>
      <c r="P68" s="781" t="s">
        <v>42</v>
      </c>
      <c r="Q68" s="389">
        <v>471</v>
      </c>
      <c r="R68" s="389">
        <v>53.644800000000004</v>
      </c>
      <c r="S68" s="389">
        <v>25266.700800000002</v>
      </c>
      <c r="T68" s="62"/>
      <c r="U68" s="63"/>
      <c r="V68" s="63"/>
      <c r="W68" s="63"/>
      <c r="X68" s="63">
        <f>VLOOKUP(L68,[167]PR!$A:$S,15,0)</f>
        <v>60.618623999999997</v>
      </c>
      <c r="Y68" s="63">
        <f>VLOOKUP(L68,[167]PR!$A:$S,16,0)</f>
        <v>28551.371904</v>
      </c>
      <c r="Z68" s="63">
        <v>0</v>
      </c>
      <c r="AA68" s="63">
        <v>0</v>
      </c>
      <c r="AB68" s="63">
        <v>0</v>
      </c>
      <c r="AC68" s="63">
        <v>0</v>
      </c>
      <c r="AD68" s="63">
        <v>0</v>
      </c>
      <c r="AE68" s="63">
        <v>0</v>
      </c>
      <c r="AF68" s="63">
        <v>0</v>
      </c>
      <c r="AG68" s="63">
        <v>0</v>
      </c>
      <c r="AH68" s="63">
        <v>0</v>
      </c>
      <c r="AI68" s="63">
        <v>0</v>
      </c>
      <c r="AJ68" s="63">
        <v>0</v>
      </c>
      <c r="AK68" s="63">
        <v>0</v>
      </c>
      <c r="AL68" s="63">
        <v>0</v>
      </c>
      <c r="AM68" s="63">
        <v>0</v>
      </c>
      <c r="AN68" s="63">
        <v>0</v>
      </c>
      <c r="AO68" s="63">
        <v>0</v>
      </c>
      <c r="AP68" s="63">
        <v>0</v>
      </c>
      <c r="AQ68" s="63">
        <v>0</v>
      </c>
      <c r="AR68" s="63">
        <v>0</v>
      </c>
      <c r="AS68" s="63">
        <v>0</v>
      </c>
      <c r="AT68" s="63">
        <v>0</v>
      </c>
      <c r="AU68" s="63">
        <v>0</v>
      </c>
      <c r="AV68" s="63">
        <v>0</v>
      </c>
      <c r="AW68" s="63">
        <v>0</v>
      </c>
      <c r="AX68" s="63">
        <v>0</v>
      </c>
      <c r="AY68" s="63">
        <v>0</v>
      </c>
      <c r="AZ68" s="88">
        <f t="shared" si="160"/>
        <v>60.618623999999997</v>
      </c>
      <c r="BA68" s="88">
        <f t="shared" si="160"/>
        <v>28551.371904</v>
      </c>
      <c r="BB68" s="487" t="s">
        <v>193</v>
      </c>
      <c r="BC68" s="85"/>
      <c r="BD68" s="89"/>
      <c r="BE68" s="89"/>
      <c r="BF68" s="100"/>
      <c r="BG68" s="87"/>
      <c r="BH68" s="89">
        <f t="shared" si="161"/>
        <v>60.618623999999997</v>
      </c>
      <c r="BI68" s="89">
        <f t="shared" si="162"/>
        <v>28551.371904</v>
      </c>
      <c r="BJ68" s="90">
        <v>45912</v>
      </c>
      <c r="BK68" s="1296" t="s">
        <v>290</v>
      </c>
      <c r="BL68" s="1296" t="s">
        <v>299</v>
      </c>
      <c r="BM68" s="1302" t="s">
        <v>284</v>
      </c>
      <c r="BN68" s="1310" t="s">
        <v>120</v>
      </c>
      <c r="BO68" s="64">
        <v>28260</v>
      </c>
      <c r="BP68" s="90">
        <v>45916</v>
      </c>
      <c r="BQ68" s="86">
        <v>60</v>
      </c>
      <c r="BR68" s="64">
        <v>28260</v>
      </c>
      <c r="BS68" s="191">
        <v>15909.090909090908</v>
      </c>
      <c r="BT68" s="64">
        <f>BS68*BR68*1.1</f>
        <v>494550000</v>
      </c>
      <c r="BU68" s="671">
        <f>(BT68-BV68)/BV68</f>
        <v>0.10000000000000006</v>
      </c>
      <c r="BV68" s="489">
        <f>BS68*BR68*1</f>
        <v>449590909.09090906</v>
      </c>
      <c r="BW68" s="103">
        <v>45924</v>
      </c>
      <c r="BX68" s="89">
        <f>SUMIF($L:$L,L68,$BQ:$BQ)</f>
        <v>60</v>
      </c>
      <c r="BY68" s="89">
        <f>SUMIF($L:$L,L68,$BR:$BR)</f>
        <v>28260</v>
      </c>
      <c r="BZ68" s="86"/>
      <c r="CA68" s="86"/>
      <c r="CB68" s="104"/>
      <c r="CC68" s="85"/>
      <c r="CD68" s="85"/>
      <c r="CE68" s="89"/>
      <c r="CF68" s="89"/>
      <c r="CG68" s="89"/>
      <c r="CH68" s="89"/>
      <c r="CI68" s="89"/>
      <c r="CJ68" s="89"/>
      <c r="CK68" s="89"/>
      <c r="CL68" s="88"/>
      <c r="CM68" s="105"/>
      <c r="CN68" s="90"/>
      <c r="CO68" s="89"/>
      <c r="CP68" s="89"/>
      <c r="CQ68" s="90"/>
      <c r="CR68" s="90"/>
      <c r="CS68" s="90"/>
      <c r="CT68" s="90"/>
      <c r="CU68" s="90"/>
      <c r="CV68" s="89">
        <f>SUMIF($L:$L,L68,$CJ:$CJ)</f>
        <v>0</v>
      </c>
      <c r="CW68" s="86">
        <f>SUMIF($L:$L,L68,$CK:$CK)</f>
        <v>0</v>
      </c>
      <c r="CX68" s="90"/>
      <c r="CY68" s="90"/>
      <c r="CZ68" s="90"/>
      <c r="DA68" s="90"/>
      <c r="DB68" s="89">
        <f t="shared" si="163"/>
        <v>60</v>
      </c>
      <c r="DC68" s="89">
        <f t="shared" si="164"/>
        <v>28260</v>
      </c>
      <c r="DD68" s="89">
        <f t="shared" si="165"/>
        <v>0.61862399999999695</v>
      </c>
      <c r="DE68" s="89">
        <f t="shared" si="166"/>
        <v>291.37190399999963</v>
      </c>
      <c r="DF68" s="86" t="str">
        <f t="shared" si="167"/>
        <v>Thiếu</v>
      </c>
      <c r="DG68" s="89"/>
      <c r="DH68" s="107"/>
      <c r="DI68" s="108"/>
      <c r="DJ68" s="109"/>
      <c r="DK68" s="110"/>
      <c r="DL68" s="70"/>
      <c r="DM68" s="71"/>
      <c r="DN68" s="72"/>
      <c r="DO68" s="72"/>
    </row>
    <row r="69" spans="1:119" s="91" customFormat="1" ht="30" hidden="1" customHeight="1">
      <c r="A69" s="85" t="str">
        <f t="shared" si="137"/>
        <v>Hiện</v>
      </c>
      <c r="B69" s="86" t="str">
        <f t="shared" si="159"/>
        <v>Đủ</v>
      </c>
      <c r="C69" s="86">
        <f>DD69</f>
        <v>0</v>
      </c>
      <c r="D69" s="86"/>
      <c r="E69" s="86"/>
      <c r="F69" s="86"/>
      <c r="G69" s="86"/>
      <c r="H69" s="86"/>
      <c r="I69" s="86"/>
      <c r="J69" s="86"/>
      <c r="K69" s="86"/>
      <c r="L69" s="781" t="s">
        <v>170</v>
      </c>
      <c r="M69" s="1285" t="s">
        <v>113</v>
      </c>
      <c r="N69" s="1286" t="s">
        <v>171</v>
      </c>
      <c r="O69" s="781" t="s">
        <v>120</v>
      </c>
      <c r="P69" s="781" t="s">
        <v>42</v>
      </c>
      <c r="Q69" s="389">
        <v>510.25</v>
      </c>
      <c r="R69" s="389">
        <v>6.1316006400000003</v>
      </c>
      <c r="S69" s="389">
        <v>3128.64922656</v>
      </c>
      <c r="T69" s="62"/>
      <c r="U69" s="63"/>
      <c r="V69" s="63"/>
      <c r="W69" s="63"/>
      <c r="X69" s="63">
        <f>VLOOKUP(L69,[167]PR!$A:$S,15,0)</f>
        <v>12</v>
      </c>
      <c r="Y69" s="63">
        <f>VLOOKUP(L69,[167]PR!$A:$S,16,0)</f>
        <v>6123</v>
      </c>
      <c r="Z69" s="63">
        <v>0</v>
      </c>
      <c r="AA69" s="63">
        <v>0</v>
      </c>
      <c r="AB69" s="63">
        <v>0</v>
      </c>
      <c r="AC69" s="63">
        <v>0</v>
      </c>
      <c r="AD69" s="63">
        <v>0</v>
      </c>
      <c r="AE69" s="63">
        <v>0</v>
      </c>
      <c r="AF69" s="63">
        <v>0</v>
      </c>
      <c r="AG69" s="63">
        <v>0</v>
      </c>
      <c r="AH69" s="63">
        <v>0</v>
      </c>
      <c r="AI69" s="63">
        <v>0</v>
      </c>
      <c r="AJ69" s="63">
        <v>2</v>
      </c>
      <c r="AK69" s="63">
        <v>1020.5</v>
      </c>
      <c r="AL69" s="63">
        <v>0</v>
      </c>
      <c r="AM69" s="63">
        <v>0</v>
      </c>
      <c r="AN69" s="63">
        <v>0</v>
      </c>
      <c r="AO69" s="63">
        <v>0</v>
      </c>
      <c r="AP69" s="63">
        <v>0</v>
      </c>
      <c r="AQ69" s="63">
        <v>0</v>
      </c>
      <c r="AR69" s="63">
        <v>2</v>
      </c>
      <c r="AS69" s="63">
        <v>1020.5</v>
      </c>
      <c r="AT69" s="63">
        <v>0</v>
      </c>
      <c r="AU69" s="63">
        <v>0</v>
      </c>
      <c r="AV69" s="63">
        <v>0</v>
      </c>
      <c r="AW69" s="63">
        <v>0</v>
      </c>
      <c r="AX69" s="63">
        <v>0</v>
      </c>
      <c r="AY69" s="63">
        <v>0</v>
      </c>
      <c r="AZ69" s="88">
        <f t="shared" si="160"/>
        <v>16</v>
      </c>
      <c r="BA69" s="88">
        <f t="shared" si="160"/>
        <v>8164</v>
      </c>
      <c r="BB69" s="487" t="s">
        <v>1251</v>
      </c>
      <c r="BC69" s="85"/>
      <c r="BD69" s="89"/>
      <c r="BE69" s="89"/>
      <c r="BF69" s="100"/>
      <c r="BG69" s="87"/>
      <c r="BH69" s="89">
        <f t="shared" si="161"/>
        <v>16</v>
      </c>
      <c r="BI69" s="89">
        <f t="shared" si="162"/>
        <v>8164</v>
      </c>
      <c r="BJ69" s="90">
        <v>45912</v>
      </c>
      <c r="BK69" s="1313"/>
      <c r="BL69" s="1363"/>
      <c r="BM69" s="1364"/>
      <c r="BN69" s="1365"/>
      <c r="BO69" s="206"/>
      <c r="BP69" s="1339"/>
      <c r="BQ69" s="207"/>
      <c r="BR69" s="206"/>
      <c r="BS69" s="491"/>
      <c r="BT69" s="64"/>
      <c r="BU69" s="491"/>
      <c r="BV69" s="491"/>
      <c r="BW69" s="1312"/>
      <c r="BX69" s="89">
        <f>SUMIF($L:$L,L69,$BQ:$BQ)</f>
        <v>0</v>
      </c>
      <c r="BY69" s="89">
        <f>SUMIF($L:$L,L69,$BR:$BR)</f>
        <v>0</v>
      </c>
      <c r="BZ69" s="86"/>
      <c r="CA69" s="86"/>
      <c r="CB69" s="104"/>
      <c r="CC69" s="85"/>
      <c r="CD69" s="85" t="s">
        <v>350</v>
      </c>
      <c r="CE69" s="89" t="s">
        <v>44</v>
      </c>
      <c r="CF69" s="1353" t="s">
        <v>1189</v>
      </c>
      <c r="CG69" s="1354" t="s">
        <v>347</v>
      </c>
      <c r="CH69" s="1355">
        <v>6123</v>
      </c>
      <c r="CI69" s="1356">
        <v>45923</v>
      </c>
      <c r="CJ69" s="1355">
        <v>12</v>
      </c>
      <c r="CK69" s="1355">
        <v>6123</v>
      </c>
      <c r="CL69" s="390">
        <v>0.72060638045159842</v>
      </c>
      <c r="CM69" s="391">
        <f>CL69*CK69</f>
        <v>4412.2728675051367</v>
      </c>
      <c r="CN69" s="90"/>
      <c r="CO69" s="1355"/>
      <c r="CP69" s="1355"/>
      <c r="CQ69" s="90"/>
      <c r="CR69" s="90"/>
      <c r="CS69" s="90"/>
      <c r="CT69" s="90"/>
      <c r="CU69" s="90">
        <v>45983</v>
      </c>
      <c r="CV69" s="89">
        <f>SUMIF($L:$L,L69,$CJ:$CJ)</f>
        <v>16</v>
      </c>
      <c r="CW69" s="86">
        <f>SUMIF($L:$L,L69,$CK:$CK)</f>
        <v>8164</v>
      </c>
      <c r="CX69" s="90"/>
      <c r="CY69" s="90"/>
      <c r="CZ69" s="90"/>
      <c r="DA69" s="90"/>
      <c r="DB69" s="89">
        <f t="shared" si="163"/>
        <v>16</v>
      </c>
      <c r="DC69" s="89">
        <f t="shared" si="164"/>
        <v>8164</v>
      </c>
      <c r="DD69" s="89">
        <f t="shared" si="165"/>
        <v>0</v>
      </c>
      <c r="DE69" s="89">
        <f t="shared" si="166"/>
        <v>0</v>
      </c>
      <c r="DF69" s="86" t="str">
        <f t="shared" si="167"/>
        <v>Đủ</v>
      </c>
      <c r="DG69" s="89"/>
      <c r="DH69" s="107"/>
      <c r="DI69" s="108"/>
      <c r="DJ69" s="109"/>
      <c r="DK69" s="110"/>
      <c r="DL69" s="70"/>
      <c r="DM69" s="71"/>
      <c r="DN69" s="72"/>
      <c r="DO69" s="72"/>
    </row>
    <row r="70" spans="1:119" s="91" customFormat="1" ht="30" hidden="1" customHeight="1">
      <c r="A70" s="85" t="str">
        <f t="shared" si="137"/>
        <v>ok</v>
      </c>
      <c r="B70" s="86"/>
      <c r="C70" s="86"/>
      <c r="D70" s="86"/>
      <c r="E70" s="86"/>
      <c r="F70" s="86"/>
      <c r="G70" s="86"/>
      <c r="H70" s="1351"/>
      <c r="I70" s="1351"/>
      <c r="J70" s="86"/>
      <c r="K70" s="86"/>
      <c r="L70" s="781" t="s">
        <v>170</v>
      </c>
      <c r="M70" s="1285" t="s">
        <v>113</v>
      </c>
      <c r="N70" s="87" t="s">
        <v>171</v>
      </c>
      <c r="O70" s="781" t="s">
        <v>120</v>
      </c>
      <c r="P70" s="781" t="s">
        <v>42</v>
      </c>
      <c r="Q70" s="389"/>
      <c r="R70" s="389"/>
      <c r="S70" s="389"/>
      <c r="T70" s="62"/>
      <c r="U70" s="63"/>
      <c r="V70" s="63"/>
      <c r="W70" s="63"/>
      <c r="X70" s="63"/>
      <c r="Y70" s="63"/>
      <c r="Z70" s="63"/>
      <c r="AA70" s="63"/>
      <c r="AB70" s="63"/>
      <c r="AC70" s="63"/>
      <c r="AD70" s="63"/>
      <c r="AE70" s="63"/>
      <c r="AF70" s="63"/>
      <c r="AG70" s="63"/>
      <c r="AH70" s="63"/>
      <c r="AI70" s="63"/>
      <c r="AJ70" s="63"/>
      <c r="AK70" s="63"/>
      <c r="AL70" s="63"/>
      <c r="AM70" s="63"/>
      <c r="AN70" s="63"/>
      <c r="AO70" s="63"/>
      <c r="AP70" s="63"/>
      <c r="AQ70" s="63"/>
      <c r="AR70" s="63"/>
      <c r="AS70" s="63"/>
      <c r="AT70" s="63"/>
      <c r="AU70" s="63"/>
      <c r="AV70" s="63"/>
      <c r="AW70" s="63"/>
      <c r="AX70" s="63"/>
      <c r="AY70" s="63"/>
      <c r="AZ70" s="88"/>
      <c r="BA70" s="88"/>
      <c r="BB70" s="115"/>
      <c r="BC70" s="85"/>
      <c r="BD70" s="89"/>
      <c r="BE70" s="89"/>
      <c r="BF70" s="100"/>
      <c r="BG70" s="87"/>
      <c r="BH70" s="89"/>
      <c r="BI70" s="89"/>
      <c r="BJ70" s="90"/>
      <c r="BK70" s="1313"/>
      <c r="BL70" s="1363"/>
      <c r="BM70" s="1364"/>
      <c r="BN70" s="1365"/>
      <c r="BO70" s="206"/>
      <c r="BP70" s="1339"/>
      <c r="BQ70" s="207"/>
      <c r="BR70" s="206"/>
      <c r="BS70" s="491"/>
      <c r="BT70" s="64"/>
      <c r="BU70" s="491"/>
      <c r="BV70" s="491"/>
      <c r="BW70" s="1312"/>
      <c r="BX70" s="89"/>
      <c r="BY70" s="89"/>
      <c r="BZ70" s="86"/>
      <c r="CA70" s="86"/>
      <c r="CB70" s="104"/>
      <c r="CC70" s="85"/>
      <c r="CD70" s="85" t="s">
        <v>1324</v>
      </c>
      <c r="CE70" s="89" t="s">
        <v>44</v>
      </c>
      <c r="CF70" s="1353" t="s">
        <v>2476</v>
      </c>
      <c r="CG70" s="1354" t="s">
        <v>347</v>
      </c>
      <c r="CH70" s="1355">
        <v>1020.5</v>
      </c>
      <c r="CI70" s="1356">
        <v>45989</v>
      </c>
      <c r="CJ70" s="1355">
        <v>2</v>
      </c>
      <c r="CK70" s="1355">
        <v>1020.5</v>
      </c>
      <c r="CL70" s="572">
        <v>0.72059562291644419</v>
      </c>
      <c r="CM70" s="391">
        <f>CL70*CK70</f>
        <v>735.36783318623134</v>
      </c>
      <c r="CN70" s="90"/>
      <c r="CO70" s="1355"/>
      <c r="CP70" s="1355"/>
      <c r="CQ70" s="90"/>
      <c r="CR70" s="90"/>
      <c r="CS70" s="90">
        <v>46084</v>
      </c>
      <c r="CT70" s="90">
        <v>46084</v>
      </c>
      <c r="CU70" s="90">
        <v>46084</v>
      </c>
      <c r="CV70" s="89"/>
      <c r="CW70" s="86"/>
      <c r="CX70" s="90"/>
      <c r="CY70" s="90"/>
      <c r="CZ70" s="90"/>
      <c r="DA70" s="90"/>
      <c r="DB70" s="89"/>
      <c r="DC70" s="89"/>
      <c r="DD70" s="89"/>
      <c r="DE70" s="89"/>
      <c r="DF70" s="86"/>
      <c r="DG70" s="89"/>
      <c r="DH70" s="107"/>
      <c r="DI70" s="108"/>
      <c r="DJ70" s="109"/>
      <c r="DK70" s="110"/>
      <c r="DL70" s="70"/>
      <c r="DM70" s="71"/>
      <c r="DN70" s="72"/>
      <c r="DO70" s="72"/>
    </row>
    <row r="71" spans="1:119" s="91" customFormat="1" ht="30" hidden="1" customHeight="1">
      <c r="A71" s="85" t="str">
        <f t="shared" si="137"/>
        <v>ok</v>
      </c>
      <c r="B71" s="86"/>
      <c r="C71" s="86"/>
      <c r="D71" s="86"/>
      <c r="E71" s="86"/>
      <c r="F71" s="86"/>
      <c r="G71" s="86"/>
      <c r="H71" s="1351"/>
      <c r="I71" s="1351"/>
      <c r="J71" s="86"/>
      <c r="K71" s="86"/>
      <c r="L71" s="781" t="s">
        <v>170</v>
      </c>
      <c r="M71" s="1285" t="s">
        <v>113</v>
      </c>
      <c r="N71" s="87" t="s">
        <v>171</v>
      </c>
      <c r="O71" s="781" t="s">
        <v>120</v>
      </c>
      <c r="P71" s="781" t="s">
        <v>42</v>
      </c>
      <c r="Q71" s="389"/>
      <c r="R71" s="389"/>
      <c r="S71" s="389"/>
      <c r="T71" s="62"/>
      <c r="U71" s="63"/>
      <c r="V71" s="63"/>
      <c r="W71" s="63"/>
      <c r="X71" s="63"/>
      <c r="Y71" s="63"/>
      <c r="Z71" s="63"/>
      <c r="AA71" s="63"/>
      <c r="AB71" s="63"/>
      <c r="AC71" s="63"/>
      <c r="AD71" s="63"/>
      <c r="AE71" s="63"/>
      <c r="AF71" s="63"/>
      <c r="AG71" s="63"/>
      <c r="AH71" s="63"/>
      <c r="AI71" s="63"/>
      <c r="AJ71" s="63"/>
      <c r="AK71" s="63"/>
      <c r="AL71" s="63"/>
      <c r="AM71" s="63"/>
      <c r="AN71" s="63"/>
      <c r="AO71" s="63"/>
      <c r="AP71" s="63"/>
      <c r="AQ71" s="63"/>
      <c r="AR71" s="63"/>
      <c r="AS71" s="63"/>
      <c r="AT71" s="63"/>
      <c r="AU71" s="63"/>
      <c r="AV71" s="63"/>
      <c r="AW71" s="63"/>
      <c r="AX71" s="63"/>
      <c r="AY71" s="63"/>
      <c r="AZ71" s="88"/>
      <c r="BA71" s="88"/>
      <c r="BB71" s="115"/>
      <c r="BC71" s="85"/>
      <c r="BD71" s="89"/>
      <c r="BE71" s="89"/>
      <c r="BF71" s="100"/>
      <c r="BG71" s="87"/>
      <c r="BH71" s="89"/>
      <c r="BI71" s="89"/>
      <c r="BJ71" s="90"/>
      <c r="BK71" s="1313"/>
      <c r="BL71" s="1363"/>
      <c r="BM71" s="1364"/>
      <c r="BN71" s="1365"/>
      <c r="BO71" s="206"/>
      <c r="BP71" s="1339"/>
      <c r="BQ71" s="207"/>
      <c r="BR71" s="206"/>
      <c r="BS71" s="491"/>
      <c r="BT71" s="64"/>
      <c r="BU71" s="491"/>
      <c r="BV71" s="491"/>
      <c r="BW71" s="1312"/>
      <c r="BX71" s="89"/>
      <c r="BY71" s="89"/>
      <c r="BZ71" s="86"/>
      <c r="CA71" s="86"/>
      <c r="CB71" s="104"/>
      <c r="CC71" s="85"/>
      <c r="CD71" s="85" t="s">
        <v>1834</v>
      </c>
      <c r="CE71" s="228" t="s">
        <v>1266</v>
      </c>
      <c r="CF71" s="1353" t="s">
        <v>2476</v>
      </c>
      <c r="CG71" s="1354" t="s">
        <v>347</v>
      </c>
      <c r="CH71" s="1355">
        <v>1021</v>
      </c>
      <c r="CI71" s="1356">
        <v>46038</v>
      </c>
      <c r="CJ71" s="1355">
        <v>2</v>
      </c>
      <c r="CK71" s="1355">
        <v>1020.5</v>
      </c>
      <c r="CL71" s="572">
        <v>1</v>
      </c>
      <c r="CM71" s="391">
        <f>CL71*CK71</f>
        <v>1020.5</v>
      </c>
      <c r="CN71" s="90"/>
      <c r="CO71" s="90"/>
      <c r="CP71" s="90">
        <v>46267</v>
      </c>
      <c r="CQ71" s="90">
        <v>46066</v>
      </c>
      <c r="CR71" s="90">
        <v>46066</v>
      </c>
      <c r="CS71" s="90">
        <v>46078</v>
      </c>
      <c r="CT71" s="90">
        <v>46078</v>
      </c>
      <c r="CU71" s="90">
        <v>46078</v>
      </c>
      <c r="CV71" s="89"/>
      <c r="CW71" s="86"/>
      <c r="CX71" s="90"/>
      <c r="CY71" s="90"/>
      <c r="CZ71" s="90"/>
      <c r="DA71" s="90"/>
      <c r="DB71" s="89"/>
      <c r="DC71" s="89"/>
      <c r="DD71" s="89"/>
      <c r="DE71" s="89"/>
      <c r="DF71" s="86"/>
      <c r="DG71" s="89"/>
      <c r="DH71" s="107"/>
      <c r="DI71" s="108"/>
      <c r="DJ71" s="109"/>
      <c r="DK71" s="110"/>
      <c r="DL71" s="70"/>
      <c r="DM71" s="71"/>
      <c r="DN71" s="72"/>
      <c r="DO71" s="72"/>
    </row>
    <row r="72" spans="1:119" s="91" customFormat="1" ht="30" hidden="1" customHeight="1">
      <c r="A72" s="85" t="str">
        <f t="shared" si="137"/>
        <v>Hiện</v>
      </c>
      <c r="B72" s="86" t="str">
        <f t="shared" si="159"/>
        <v>Thừa</v>
      </c>
      <c r="C72" s="86">
        <f>DD72</f>
        <v>-1</v>
      </c>
      <c r="D72" s="86"/>
      <c r="E72" s="86"/>
      <c r="F72" s="86"/>
      <c r="G72" s="86"/>
      <c r="H72" s="86"/>
      <c r="I72" s="86"/>
      <c r="J72" s="1333"/>
      <c r="K72" s="1325"/>
      <c r="L72" s="781" t="s">
        <v>172</v>
      </c>
      <c r="M72" s="1285" t="s">
        <v>173</v>
      </c>
      <c r="N72" s="1286" t="s">
        <v>46</v>
      </c>
      <c r="O72" s="781" t="s">
        <v>41</v>
      </c>
      <c r="P72" s="781" t="s">
        <v>45</v>
      </c>
      <c r="Q72" s="389">
        <v>18.600000000000001</v>
      </c>
      <c r="R72" s="389">
        <v>31.699200000000001</v>
      </c>
      <c r="S72" s="389">
        <v>589.60512000000006</v>
      </c>
      <c r="T72" s="62"/>
      <c r="U72" s="63"/>
      <c r="V72" s="63"/>
      <c r="W72" s="63"/>
      <c r="X72" s="63">
        <f>VLOOKUP(L72,[167]PR!$A:$S,15,0)</f>
        <v>36</v>
      </c>
      <c r="Y72" s="63">
        <f>VLOOKUP(L72,[167]PR!$A:$S,16,0)</f>
        <v>669.6</v>
      </c>
      <c r="Z72" s="63">
        <v>0</v>
      </c>
      <c r="AA72" s="63">
        <v>0</v>
      </c>
      <c r="AB72" s="63">
        <v>368</v>
      </c>
      <c r="AC72" s="63">
        <v>6844.8</v>
      </c>
      <c r="AD72" s="63">
        <v>0</v>
      </c>
      <c r="AE72" s="63">
        <v>0</v>
      </c>
      <c r="AF72" s="63">
        <v>0</v>
      </c>
      <c r="AG72" s="63">
        <v>0</v>
      </c>
      <c r="AH72" s="63">
        <v>0</v>
      </c>
      <c r="AI72" s="63">
        <v>0</v>
      </c>
      <c r="AJ72" s="63">
        <v>117</v>
      </c>
      <c r="AK72" s="63">
        <v>2176.2000000000003</v>
      </c>
      <c r="AL72" s="63">
        <v>0</v>
      </c>
      <c r="AM72" s="63">
        <v>0</v>
      </c>
      <c r="AN72" s="63">
        <v>0</v>
      </c>
      <c r="AO72" s="63">
        <v>0</v>
      </c>
      <c r="AP72" s="63">
        <v>30</v>
      </c>
      <c r="AQ72" s="63">
        <v>558</v>
      </c>
      <c r="AR72" s="63">
        <v>0</v>
      </c>
      <c r="AS72" s="63">
        <v>0</v>
      </c>
      <c r="AT72" s="63">
        <v>0</v>
      </c>
      <c r="AU72" s="63">
        <v>0</v>
      </c>
      <c r="AV72" s="63">
        <v>0</v>
      </c>
      <c r="AW72" s="63">
        <v>0</v>
      </c>
      <c r="AX72" s="63">
        <v>0</v>
      </c>
      <c r="AY72" s="63">
        <v>0</v>
      </c>
      <c r="AZ72" s="88">
        <f>T72+V72+X72+Z72+AB72+AD72+AF72+AH72+AJ72+AL72+AN72+AP72+AR72+AT72+AV72+AX72</f>
        <v>551</v>
      </c>
      <c r="BA72" s="88">
        <f>U72+W72+Y72+AA72+AC72+AE72+AG72+AI72+AK72+AM72+AO72+AQ72+AS72+AU72+AW72+AY72</f>
        <v>10248.6</v>
      </c>
      <c r="BB72" s="487" t="s">
        <v>1579</v>
      </c>
      <c r="BC72" s="85"/>
      <c r="BD72" s="89"/>
      <c r="BE72" s="89"/>
      <c r="BF72" s="100"/>
      <c r="BG72" s="87"/>
      <c r="BH72" s="89">
        <f>IF(AZ72&gt;BD72,AZ72-BD72,"0")</f>
        <v>551</v>
      </c>
      <c r="BI72" s="89">
        <f>IF(BA72&gt;BE72,BA72-BE72,"0")</f>
        <v>10248.6</v>
      </c>
      <c r="BJ72" s="90">
        <v>45912</v>
      </c>
      <c r="BK72" s="1296" t="s">
        <v>337</v>
      </c>
      <c r="BL72" s="1298" t="s">
        <v>295</v>
      </c>
      <c r="BM72" s="1366" t="s">
        <v>384</v>
      </c>
      <c r="BN72" s="102" t="s">
        <v>41</v>
      </c>
      <c r="BO72" s="137">
        <v>504</v>
      </c>
      <c r="BP72" s="90">
        <v>45916</v>
      </c>
      <c r="BQ72" s="792">
        <v>36</v>
      </c>
      <c r="BR72" s="137">
        <v>504</v>
      </c>
      <c r="BS72" s="219">
        <v>17454.55</v>
      </c>
      <c r="BT72" s="64">
        <f t="shared" ref="BT72:BT83" si="168">BS72*BR72*1.1</f>
        <v>9676802.5199999996</v>
      </c>
      <c r="BU72" s="671">
        <f t="shared" ref="BU72:BU83" si="169">(BT72-BV72)/BV72</f>
        <v>0.10000000000000005</v>
      </c>
      <c r="BV72" s="489">
        <f t="shared" ref="BV72:BV83" si="170">BS72*BR72*1</f>
        <v>8797093.1999999993</v>
      </c>
      <c r="BW72" s="103">
        <v>45925</v>
      </c>
      <c r="BX72" s="89">
        <f>SUMIF($L:$L,L72,$BQ:$BQ)</f>
        <v>552</v>
      </c>
      <c r="BY72" s="89">
        <f>SUMIF($L:$L,L72,$BR:$BR)</f>
        <v>10267.200000000001</v>
      </c>
      <c r="BZ72" s="86"/>
      <c r="CA72" s="86"/>
      <c r="CB72" s="104"/>
      <c r="CC72" s="85"/>
      <c r="CD72" s="85"/>
      <c r="CE72" s="89"/>
      <c r="CF72" s="89"/>
      <c r="CG72" s="89"/>
      <c r="CH72" s="89"/>
      <c r="CI72" s="89"/>
      <c r="CJ72" s="89"/>
      <c r="CK72" s="89"/>
      <c r="CL72" s="88"/>
      <c r="CM72" s="105"/>
      <c r="CN72" s="90"/>
      <c r="CO72" s="89"/>
      <c r="CP72" s="89"/>
      <c r="CQ72" s="90"/>
      <c r="CR72" s="90"/>
      <c r="CS72" s="90"/>
      <c r="CT72" s="90"/>
      <c r="CU72" s="90"/>
      <c r="CV72" s="89">
        <f>SUMIF($L:$L,L72,$CJ:$CJ)</f>
        <v>0</v>
      </c>
      <c r="CW72" s="86">
        <f>SUMIF($L:$L,L72,$CK:$CK)</f>
        <v>0</v>
      </c>
      <c r="CX72" s="90"/>
      <c r="CY72" s="90"/>
      <c r="CZ72" s="90"/>
      <c r="DA72" s="90"/>
      <c r="DB72" s="89">
        <f>BX72+CV72</f>
        <v>552</v>
      </c>
      <c r="DC72" s="89">
        <f>BY72+CW72</f>
        <v>10267.200000000001</v>
      </c>
      <c r="DD72" s="89">
        <f>BH72-DB72</f>
        <v>-1</v>
      </c>
      <c r="DE72" s="89">
        <f>BI72-DC72</f>
        <v>-18.600000000000364</v>
      </c>
      <c r="DF72" s="86" t="str">
        <f>IF(DD72&lt;0,"Thừa",IF(DD72=0,"Đủ","Thiếu"))</f>
        <v>Thừa</v>
      </c>
      <c r="DG72" s="89"/>
      <c r="DH72" s="107"/>
      <c r="DI72" s="108"/>
      <c r="DJ72" s="109"/>
      <c r="DK72" s="110"/>
      <c r="DL72" s="70"/>
      <c r="DM72" s="71"/>
      <c r="DN72" s="72"/>
      <c r="DO72" s="72"/>
    </row>
    <row r="73" spans="1:119" s="91" customFormat="1" ht="30" hidden="1" customHeight="1">
      <c r="A73" s="85" t="str">
        <f t="shared" si="137"/>
        <v>ok</v>
      </c>
      <c r="B73" s="86"/>
      <c r="C73" s="86"/>
      <c r="D73" s="86"/>
      <c r="E73" s="86"/>
      <c r="F73" s="86"/>
      <c r="G73" s="86"/>
      <c r="H73" s="86"/>
      <c r="I73" s="86"/>
      <c r="J73" s="1333"/>
      <c r="K73" s="1325"/>
      <c r="L73" s="781" t="s">
        <v>172</v>
      </c>
      <c r="M73" s="1285" t="s">
        <v>173</v>
      </c>
      <c r="N73" s="1286" t="s">
        <v>46</v>
      </c>
      <c r="O73" s="781" t="s">
        <v>41</v>
      </c>
      <c r="P73" s="781" t="s">
        <v>45</v>
      </c>
      <c r="Q73" s="389"/>
      <c r="R73" s="389"/>
      <c r="S73" s="389"/>
      <c r="T73" s="62"/>
      <c r="U73" s="63"/>
      <c r="V73" s="63"/>
      <c r="W73" s="63"/>
      <c r="X73" s="63"/>
      <c r="Y73" s="63"/>
      <c r="Z73" s="63"/>
      <c r="AA73" s="63"/>
      <c r="AB73" s="63"/>
      <c r="AC73" s="63"/>
      <c r="AD73" s="63"/>
      <c r="AE73" s="63"/>
      <c r="AF73" s="63"/>
      <c r="AG73" s="63"/>
      <c r="AH73" s="63"/>
      <c r="AI73" s="63"/>
      <c r="AJ73" s="63"/>
      <c r="AK73" s="63"/>
      <c r="AL73" s="63"/>
      <c r="AM73" s="63"/>
      <c r="AN73" s="63"/>
      <c r="AO73" s="63"/>
      <c r="AP73" s="63"/>
      <c r="AQ73" s="63"/>
      <c r="AR73" s="63"/>
      <c r="AS73" s="63"/>
      <c r="AT73" s="63"/>
      <c r="AU73" s="63"/>
      <c r="AV73" s="63"/>
      <c r="AW73" s="63"/>
      <c r="AX73" s="63"/>
      <c r="AY73" s="63"/>
      <c r="AZ73" s="88"/>
      <c r="BA73" s="88"/>
      <c r="BB73" s="115"/>
      <c r="BC73" s="85"/>
      <c r="BD73" s="89"/>
      <c r="BE73" s="89"/>
      <c r="BF73" s="100"/>
      <c r="BG73" s="87"/>
      <c r="BH73" s="89"/>
      <c r="BI73" s="89"/>
      <c r="BJ73" s="90"/>
      <c r="BK73" s="1296" t="s">
        <v>1619</v>
      </c>
      <c r="BL73" s="1298" t="s">
        <v>295</v>
      </c>
      <c r="BM73" s="1367" t="s">
        <v>1625</v>
      </c>
      <c r="BN73" s="102" t="s">
        <v>41</v>
      </c>
      <c r="BO73" s="137">
        <v>446</v>
      </c>
      <c r="BP73" s="90">
        <v>46028</v>
      </c>
      <c r="BQ73" s="792">
        <v>24</v>
      </c>
      <c r="BR73" s="137">
        <v>446</v>
      </c>
      <c r="BS73" s="219">
        <v>17272.73</v>
      </c>
      <c r="BT73" s="64">
        <f>BS73*BR73*1.1</f>
        <v>8474001.3380000014</v>
      </c>
      <c r="BU73" s="671">
        <v>0.1</v>
      </c>
      <c r="BV73" s="489">
        <f>BS73*BR73</f>
        <v>7703637.5800000001</v>
      </c>
      <c r="BW73" s="103">
        <v>46029</v>
      </c>
      <c r="BX73" s="89"/>
      <c r="BY73" s="89"/>
      <c r="BZ73" s="86"/>
      <c r="CA73" s="86"/>
      <c r="CB73" s="104"/>
      <c r="CC73" s="85"/>
      <c r="CD73" s="85"/>
      <c r="CE73" s="89"/>
      <c r="CF73" s="89"/>
      <c r="CG73" s="89"/>
      <c r="CH73" s="89"/>
      <c r="CI73" s="89"/>
      <c r="CJ73" s="89"/>
      <c r="CK73" s="89"/>
      <c r="CL73" s="88"/>
      <c r="CM73" s="105"/>
      <c r="CN73" s="90"/>
      <c r="CO73" s="89"/>
      <c r="CP73" s="89"/>
      <c r="CQ73" s="90"/>
      <c r="CR73" s="90"/>
      <c r="CS73" s="90"/>
      <c r="CT73" s="90"/>
      <c r="CU73" s="90"/>
      <c r="CV73" s="89"/>
      <c r="CW73" s="86"/>
      <c r="CX73" s="90"/>
      <c r="CY73" s="90"/>
      <c r="CZ73" s="90"/>
      <c r="DA73" s="90"/>
      <c r="DB73" s="89"/>
      <c r="DC73" s="89"/>
      <c r="DD73" s="89"/>
      <c r="DE73" s="89"/>
      <c r="DF73" s="86"/>
      <c r="DG73" s="89"/>
      <c r="DH73" s="107"/>
      <c r="DI73" s="108"/>
      <c r="DJ73" s="109"/>
      <c r="DK73" s="110"/>
      <c r="DL73" s="70"/>
      <c r="DM73" s="71"/>
      <c r="DN73" s="72"/>
      <c r="DO73" s="72"/>
    </row>
    <row r="74" spans="1:119" s="91" customFormat="1" ht="30" hidden="1" customHeight="1">
      <c r="A74" s="85" t="str">
        <f t="shared" si="137"/>
        <v>ok</v>
      </c>
      <c r="B74" s="86"/>
      <c r="C74" s="86"/>
      <c r="D74" s="86"/>
      <c r="E74" s="86"/>
      <c r="F74" s="86"/>
      <c r="G74" s="86"/>
      <c r="H74" s="86"/>
      <c r="I74" s="86"/>
      <c r="J74" s="1333"/>
      <c r="K74" s="113"/>
      <c r="L74" s="781" t="s">
        <v>172</v>
      </c>
      <c r="M74" s="1285" t="s">
        <v>173</v>
      </c>
      <c r="N74" s="1286" t="s">
        <v>46</v>
      </c>
      <c r="O74" s="781" t="s">
        <v>41</v>
      </c>
      <c r="P74" s="781" t="s">
        <v>45</v>
      </c>
      <c r="Q74" s="389"/>
      <c r="R74" s="389"/>
      <c r="S74" s="389"/>
      <c r="T74" s="62"/>
      <c r="U74" s="63"/>
      <c r="V74" s="63"/>
      <c r="W74" s="63"/>
      <c r="X74" s="63"/>
      <c r="Y74" s="63"/>
      <c r="Z74" s="63"/>
      <c r="AA74" s="63"/>
      <c r="AB74" s="63"/>
      <c r="AC74" s="63"/>
      <c r="AD74" s="63"/>
      <c r="AE74" s="63"/>
      <c r="AF74" s="63"/>
      <c r="AG74" s="63"/>
      <c r="AH74" s="63"/>
      <c r="AI74" s="63"/>
      <c r="AJ74" s="63"/>
      <c r="AK74" s="63"/>
      <c r="AL74" s="63"/>
      <c r="AM74" s="63"/>
      <c r="AN74" s="63"/>
      <c r="AO74" s="63"/>
      <c r="AP74" s="63"/>
      <c r="AQ74" s="63"/>
      <c r="AR74" s="63"/>
      <c r="AS74" s="63"/>
      <c r="AT74" s="63"/>
      <c r="AU74" s="63"/>
      <c r="AV74" s="63"/>
      <c r="AW74" s="63"/>
      <c r="AX74" s="63"/>
      <c r="AY74" s="63"/>
      <c r="AZ74" s="88"/>
      <c r="BA74" s="88"/>
      <c r="BB74" s="115"/>
      <c r="BC74" s="85"/>
      <c r="BD74" s="89"/>
      <c r="BE74" s="89"/>
      <c r="BF74" s="100"/>
      <c r="BG74" s="87"/>
      <c r="BH74" s="89"/>
      <c r="BI74" s="89"/>
      <c r="BJ74" s="90"/>
      <c r="BK74" s="1296" t="s">
        <v>1618</v>
      </c>
      <c r="BL74" s="1298" t="s">
        <v>295</v>
      </c>
      <c r="BM74" s="1318" t="str">
        <f>VLOOKUP(L74,'[168]IBSHI đơn 2 (2)'!$A$11:$G$21,2,0)</f>
        <v>Thép U150*75*6,5*10*6000</v>
      </c>
      <c r="BN74" s="102"/>
      <c r="BO74" s="137">
        <v>72</v>
      </c>
      <c r="BP74" s="90">
        <v>46013</v>
      </c>
      <c r="BQ74" s="792">
        <v>0</v>
      </c>
      <c r="BR74" s="137">
        <v>72</v>
      </c>
      <c r="BS74" s="219">
        <v>17090.91</v>
      </c>
      <c r="BT74" s="64">
        <f>BS74*BR74*(1+BU74)</f>
        <v>1353600.0720000002</v>
      </c>
      <c r="BU74" s="671">
        <v>0.1</v>
      </c>
      <c r="BV74" s="489">
        <f>BS74*BR74</f>
        <v>1230545.52</v>
      </c>
      <c r="BW74" s="103">
        <v>46029</v>
      </c>
      <c r="BX74" s="89"/>
      <c r="BY74" s="89"/>
      <c r="BZ74" s="86"/>
      <c r="CA74" s="86"/>
      <c r="CB74" s="104"/>
      <c r="CC74" s="85"/>
      <c r="CD74" s="85"/>
      <c r="CE74" s="89"/>
      <c r="CF74" s="89"/>
      <c r="CG74" s="89"/>
      <c r="CH74" s="89"/>
      <c r="CI74" s="89"/>
      <c r="CJ74" s="89"/>
      <c r="CK74" s="89"/>
      <c r="CL74" s="88"/>
      <c r="CM74" s="105"/>
      <c r="CN74" s="90"/>
      <c r="CO74" s="89"/>
      <c r="CP74" s="89"/>
      <c r="CQ74" s="90"/>
      <c r="CR74" s="90"/>
      <c r="CS74" s="90"/>
      <c r="CT74" s="90"/>
      <c r="CU74" s="90"/>
      <c r="CV74" s="89"/>
      <c r="CW74" s="86"/>
      <c r="CX74" s="90"/>
      <c r="CY74" s="90"/>
      <c r="CZ74" s="90"/>
      <c r="DA74" s="90"/>
      <c r="DB74" s="89"/>
      <c r="DC74" s="89"/>
      <c r="DD74" s="89"/>
      <c r="DE74" s="89"/>
      <c r="DF74" s="86"/>
      <c r="DG74" s="89"/>
      <c r="DH74" s="107"/>
      <c r="DI74" s="108"/>
      <c r="DJ74" s="109"/>
      <c r="DK74" s="110"/>
      <c r="DL74" s="70"/>
      <c r="DM74" s="71"/>
      <c r="DN74" s="72"/>
      <c r="DO74" s="72"/>
    </row>
    <row r="75" spans="1:119" s="91" customFormat="1" ht="30" hidden="1" customHeight="1">
      <c r="A75" s="85" t="str">
        <f t="shared" si="137"/>
        <v>ok</v>
      </c>
      <c r="B75" s="86"/>
      <c r="C75" s="86"/>
      <c r="D75" s="86"/>
      <c r="E75" s="86"/>
      <c r="F75" s="86"/>
      <c r="G75" s="86"/>
      <c r="H75" s="86"/>
      <c r="I75" s="86"/>
      <c r="J75" s="1333"/>
      <c r="K75" s="113"/>
      <c r="L75" s="781" t="s">
        <v>172</v>
      </c>
      <c r="M75" s="1285" t="s">
        <v>173</v>
      </c>
      <c r="N75" s="87" t="s">
        <v>46</v>
      </c>
      <c r="O75" s="781" t="s">
        <v>41</v>
      </c>
      <c r="P75" s="781" t="s">
        <v>45</v>
      </c>
      <c r="Q75" s="389"/>
      <c r="R75" s="389"/>
      <c r="S75" s="389"/>
      <c r="T75" s="62"/>
      <c r="U75" s="63"/>
      <c r="V75" s="63"/>
      <c r="W75" s="63"/>
      <c r="X75" s="63"/>
      <c r="Y75" s="63"/>
      <c r="Z75" s="63"/>
      <c r="AA75" s="63"/>
      <c r="AB75" s="63"/>
      <c r="AC75" s="63"/>
      <c r="AD75" s="63"/>
      <c r="AE75" s="63"/>
      <c r="AF75" s="63"/>
      <c r="AG75" s="63"/>
      <c r="AH75" s="63"/>
      <c r="AI75" s="63"/>
      <c r="AJ75" s="63"/>
      <c r="AK75" s="63"/>
      <c r="AL75" s="63"/>
      <c r="AM75" s="63"/>
      <c r="AN75" s="63"/>
      <c r="AO75" s="63"/>
      <c r="AP75" s="63"/>
      <c r="AQ75" s="63"/>
      <c r="AR75" s="63"/>
      <c r="AS75" s="63"/>
      <c r="AT75" s="63"/>
      <c r="AU75" s="63"/>
      <c r="AV75" s="63"/>
      <c r="AW75" s="63"/>
      <c r="AX75" s="63"/>
      <c r="AY75" s="63"/>
      <c r="AZ75" s="88"/>
      <c r="BA75" s="88"/>
      <c r="BB75" s="115"/>
      <c r="BC75" s="85"/>
      <c r="BD75" s="89"/>
      <c r="BE75" s="89"/>
      <c r="BF75" s="100"/>
      <c r="BG75" s="87"/>
      <c r="BH75" s="89"/>
      <c r="BI75" s="89"/>
      <c r="BJ75" s="90"/>
      <c r="BK75" s="1296" t="s">
        <v>1286</v>
      </c>
      <c r="BL75" s="1298" t="s">
        <v>295</v>
      </c>
      <c r="BM75" s="1366" t="s">
        <v>1261</v>
      </c>
      <c r="BN75" s="86"/>
      <c r="BO75" s="137">
        <v>2160</v>
      </c>
      <c r="BP75" s="90">
        <v>45988</v>
      </c>
      <c r="BQ75" s="792">
        <v>120</v>
      </c>
      <c r="BR75" s="137">
        <v>2160</v>
      </c>
      <c r="BS75" s="219">
        <v>17090.91</v>
      </c>
      <c r="BT75" s="64">
        <f>BS75*BR75*(1+BU75)</f>
        <v>40608002.160000004</v>
      </c>
      <c r="BU75" s="671">
        <v>0.1</v>
      </c>
      <c r="BV75" s="489">
        <f>BS75*BR75</f>
        <v>36916365.600000001</v>
      </c>
      <c r="BW75" s="103">
        <v>46007</v>
      </c>
      <c r="BX75" s="89"/>
      <c r="BY75" s="89"/>
      <c r="BZ75" s="86"/>
      <c r="CA75" s="86"/>
      <c r="CB75" s="104"/>
      <c r="CC75" s="85"/>
      <c r="CD75" s="85"/>
      <c r="CE75" s="89"/>
      <c r="CF75" s="89"/>
      <c r="CG75" s="89"/>
      <c r="CH75" s="89"/>
      <c r="CI75" s="89"/>
      <c r="CJ75" s="89"/>
      <c r="CK75" s="89"/>
      <c r="CL75" s="88"/>
      <c r="CM75" s="105"/>
      <c r="CN75" s="90"/>
      <c r="CO75" s="89"/>
      <c r="CP75" s="89"/>
      <c r="CQ75" s="90"/>
      <c r="CR75" s="90"/>
      <c r="CS75" s="90"/>
      <c r="CT75" s="90"/>
      <c r="CU75" s="90"/>
      <c r="CV75" s="89"/>
      <c r="CW75" s="86"/>
      <c r="CX75" s="90"/>
      <c r="CY75" s="90"/>
      <c r="CZ75" s="90"/>
      <c r="DA75" s="90"/>
      <c r="DB75" s="89"/>
      <c r="DC75" s="89"/>
      <c r="DD75" s="89"/>
      <c r="DE75" s="89"/>
      <c r="DF75" s="86"/>
      <c r="DG75" s="89"/>
      <c r="DH75" s="107"/>
      <c r="DI75" s="108"/>
      <c r="DJ75" s="109"/>
      <c r="DK75" s="110"/>
      <c r="DL75" s="70"/>
      <c r="DM75" s="71"/>
      <c r="DN75" s="72"/>
      <c r="DO75" s="72"/>
    </row>
    <row r="76" spans="1:119" s="91" customFormat="1" ht="52" hidden="1" customHeight="1">
      <c r="A76" s="85" t="str">
        <f t="shared" si="137"/>
        <v>ok</v>
      </c>
      <c r="B76" s="86"/>
      <c r="C76" s="86"/>
      <c r="D76" s="86"/>
      <c r="E76" s="86"/>
      <c r="F76" s="86"/>
      <c r="G76" s="86"/>
      <c r="H76" s="86"/>
      <c r="I76" s="86"/>
      <c r="J76" s="86"/>
      <c r="K76" s="113"/>
      <c r="L76" s="781" t="s">
        <v>172</v>
      </c>
      <c r="M76" s="1285" t="s">
        <v>173</v>
      </c>
      <c r="N76" s="87" t="s">
        <v>46</v>
      </c>
      <c r="O76" s="781" t="s">
        <v>41</v>
      </c>
      <c r="P76" s="781" t="s">
        <v>45</v>
      </c>
      <c r="Q76" s="389"/>
      <c r="R76" s="389"/>
      <c r="S76" s="389"/>
      <c r="T76" s="62"/>
      <c r="U76" s="63"/>
      <c r="V76" s="63"/>
      <c r="W76" s="63"/>
      <c r="X76" s="63"/>
      <c r="Y76" s="63"/>
      <c r="Z76" s="63"/>
      <c r="AA76" s="63"/>
      <c r="AB76" s="63"/>
      <c r="AC76" s="63"/>
      <c r="AD76" s="63"/>
      <c r="AE76" s="63"/>
      <c r="AF76" s="63"/>
      <c r="AG76" s="63"/>
      <c r="AH76" s="63"/>
      <c r="AI76" s="63"/>
      <c r="AJ76" s="63"/>
      <c r="AK76" s="63"/>
      <c r="AL76" s="63"/>
      <c r="AM76" s="63"/>
      <c r="AN76" s="63"/>
      <c r="AO76" s="63"/>
      <c r="AP76" s="63"/>
      <c r="AQ76" s="63"/>
      <c r="AR76" s="63"/>
      <c r="AS76" s="63"/>
      <c r="AT76" s="63"/>
      <c r="AU76" s="63"/>
      <c r="AV76" s="63"/>
      <c r="AW76" s="63"/>
      <c r="AX76" s="63"/>
      <c r="AY76" s="63"/>
      <c r="AZ76" s="88"/>
      <c r="BA76" s="88"/>
      <c r="BB76" s="115"/>
      <c r="BC76" s="85"/>
      <c r="BD76" s="89"/>
      <c r="BE76" s="89"/>
      <c r="BF76" s="100"/>
      <c r="BG76" s="87"/>
      <c r="BH76" s="89"/>
      <c r="BI76" s="89"/>
      <c r="BJ76" s="90"/>
      <c r="BK76" s="1296" t="s">
        <v>431</v>
      </c>
      <c r="BL76" s="1298" t="s">
        <v>295</v>
      </c>
      <c r="BM76" s="1366" t="s">
        <v>432</v>
      </c>
      <c r="BN76" s="86"/>
      <c r="BO76" s="137">
        <v>3348</v>
      </c>
      <c r="BP76" s="90">
        <v>45926</v>
      </c>
      <c r="BQ76" s="792">
        <f>12*15</f>
        <v>180</v>
      </c>
      <c r="BR76" s="137">
        <v>3348</v>
      </c>
      <c r="BS76" s="219">
        <v>17727</v>
      </c>
      <c r="BT76" s="64">
        <f t="shared" si="168"/>
        <v>65284995.600000009</v>
      </c>
      <c r="BU76" s="671">
        <f t="shared" si="169"/>
        <v>0.10000000000000014</v>
      </c>
      <c r="BV76" s="489">
        <f t="shared" si="170"/>
        <v>59349996</v>
      </c>
      <c r="BW76" s="103">
        <v>45936</v>
      </c>
      <c r="BX76" s="89"/>
      <c r="BY76" s="89"/>
      <c r="BZ76" s="86"/>
      <c r="CA76" s="86"/>
      <c r="CB76" s="104"/>
      <c r="CC76" s="85"/>
      <c r="CD76" s="85"/>
      <c r="CE76" s="89"/>
      <c r="CF76" s="89"/>
      <c r="CG76" s="89"/>
      <c r="CH76" s="89"/>
      <c r="CI76" s="89"/>
      <c r="CJ76" s="89"/>
      <c r="CK76" s="89"/>
      <c r="CL76" s="88"/>
      <c r="CM76" s="105"/>
      <c r="CN76" s="90"/>
      <c r="CO76" s="89"/>
      <c r="CP76" s="89"/>
      <c r="CQ76" s="90"/>
      <c r="CR76" s="90"/>
      <c r="CS76" s="90"/>
      <c r="CT76" s="90"/>
      <c r="CU76" s="90"/>
      <c r="CV76" s="89"/>
      <c r="CW76" s="86"/>
      <c r="CX76" s="90"/>
      <c r="CY76" s="90"/>
      <c r="CZ76" s="90"/>
      <c r="DA76" s="90"/>
      <c r="DB76" s="89"/>
      <c r="DC76" s="89"/>
      <c r="DD76" s="89"/>
      <c r="DE76" s="89"/>
      <c r="DF76" s="86"/>
      <c r="DG76" s="89"/>
      <c r="DH76" s="107"/>
      <c r="DI76" s="108"/>
      <c r="DJ76" s="109"/>
      <c r="DK76" s="110"/>
      <c r="DL76" s="70"/>
      <c r="DM76" s="71"/>
      <c r="DN76" s="72"/>
      <c r="DO76" s="72"/>
    </row>
    <row r="77" spans="1:119" s="91" customFormat="1" ht="52" hidden="1" customHeight="1">
      <c r="A77" s="85" t="str">
        <f t="shared" si="137"/>
        <v>ok</v>
      </c>
      <c r="B77" s="86"/>
      <c r="C77" s="86"/>
      <c r="D77" s="86"/>
      <c r="E77" s="86"/>
      <c r="F77" s="86"/>
      <c r="G77" s="86"/>
      <c r="H77" s="86"/>
      <c r="I77" s="86"/>
      <c r="J77" s="86"/>
      <c r="K77" s="113"/>
      <c r="L77" s="781" t="s">
        <v>172</v>
      </c>
      <c r="M77" s="1285" t="s">
        <v>173</v>
      </c>
      <c r="N77" s="87" t="s">
        <v>46</v>
      </c>
      <c r="O77" s="781" t="s">
        <v>41</v>
      </c>
      <c r="P77" s="781" t="s">
        <v>45</v>
      </c>
      <c r="Q77" s="389"/>
      <c r="R77" s="389"/>
      <c r="S77" s="389"/>
      <c r="T77" s="62"/>
      <c r="U77" s="63"/>
      <c r="V77" s="63"/>
      <c r="W77" s="63"/>
      <c r="X77" s="63"/>
      <c r="Y77" s="63"/>
      <c r="Z77" s="63"/>
      <c r="AA77" s="63"/>
      <c r="AB77" s="63"/>
      <c r="AC77" s="63"/>
      <c r="AD77" s="63"/>
      <c r="AE77" s="63"/>
      <c r="AF77" s="63"/>
      <c r="AG77" s="63"/>
      <c r="AH77" s="63"/>
      <c r="AI77" s="63"/>
      <c r="AJ77" s="63"/>
      <c r="AK77" s="63"/>
      <c r="AL77" s="63"/>
      <c r="AM77" s="63"/>
      <c r="AN77" s="63"/>
      <c r="AO77" s="63"/>
      <c r="AP77" s="63"/>
      <c r="AQ77" s="63"/>
      <c r="AR77" s="63"/>
      <c r="AS77" s="63"/>
      <c r="AT77" s="63"/>
      <c r="AU77" s="63"/>
      <c r="AV77" s="63"/>
      <c r="AW77" s="63"/>
      <c r="AX77" s="63"/>
      <c r="AY77" s="63"/>
      <c r="AZ77" s="88"/>
      <c r="BA77" s="88"/>
      <c r="BB77" s="115"/>
      <c r="BC77" s="85"/>
      <c r="BD77" s="89"/>
      <c r="BE77" s="89"/>
      <c r="BF77" s="100"/>
      <c r="BG77" s="87"/>
      <c r="BH77" s="89"/>
      <c r="BI77" s="89"/>
      <c r="BJ77" s="90"/>
      <c r="BK77" s="101" t="s">
        <v>646</v>
      </c>
      <c r="BL77" s="1298" t="s">
        <v>295</v>
      </c>
      <c r="BM77" s="1366" t="s">
        <v>648</v>
      </c>
      <c r="BN77" s="86"/>
      <c r="BO77" s="137">
        <v>166</v>
      </c>
      <c r="BP77" s="173">
        <v>45945</v>
      </c>
      <c r="BQ77" s="792">
        <v>0</v>
      </c>
      <c r="BR77" s="137">
        <v>166</v>
      </c>
      <c r="BS77" s="219">
        <v>17454.55</v>
      </c>
      <c r="BT77" s="64">
        <f t="shared" si="168"/>
        <v>3187200.83</v>
      </c>
      <c r="BU77" s="671">
        <f t="shared" si="169"/>
        <v>0.1000000000000001</v>
      </c>
      <c r="BV77" s="489">
        <f t="shared" si="170"/>
        <v>2897455.3</v>
      </c>
      <c r="BW77" s="103">
        <v>45954</v>
      </c>
      <c r="BX77" s="89"/>
      <c r="BY77" s="89"/>
      <c r="BZ77" s="86"/>
      <c r="CA77" s="86"/>
      <c r="CB77" s="104"/>
      <c r="CC77" s="85"/>
      <c r="CD77" s="85"/>
      <c r="CE77" s="89"/>
      <c r="CF77" s="89"/>
      <c r="CG77" s="89"/>
      <c r="CH77" s="89"/>
      <c r="CI77" s="89"/>
      <c r="CJ77" s="89"/>
      <c r="CK77" s="89"/>
      <c r="CL77" s="88"/>
      <c r="CM77" s="105"/>
      <c r="CN77" s="90"/>
      <c r="CO77" s="89"/>
      <c r="CP77" s="89"/>
      <c r="CQ77" s="90"/>
      <c r="CR77" s="90"/>
      <c r="CS77" s="90"/>
      <c r="CT77" s="90"/>
      <c r="CU77" s="90"/>
      <c r="CV77" s="89"/>
      <c r="CW77" s="86"/>
      <c r="CX77" s="90"/>
      <c r="CY77" s="90"/>
      <c r="CZ77" s="90"/>
      <c r="DA77" s="90"/>
      <c r="DB77" s="89"/>
      <c r="DC77" s="89"/>
      <c r="DD77" s="89"/>
      <c r="DE77" s="89"/>
      <c r="DF77" s="86"/>
      <c r="DG77" s="89"/>
      <c r="DH77" s="107"/>
      <c r="DI77" s="108"/>
      <c r="DJ77" s="109"/>
      <c r="DK77" s="110"/>
      <c r="DL77" s="70"/>
      <c r="DM77" s="71"/>
      <c r="DN77" s="72"/>
      <c r="DO77" s="72"/>
    </row>
    <row r="78" spans="1:119" s="91" customFormat="1" ht="52" hidden="1" customHeight="1">
      <c r="A78" s="85" t="str">
        <f t="shared" si="137"/>
        <v>ok</v>
      </c>
      <c r="B78" s="86"/>
      <c r="C78" s="86"/>
      <c r="D78" s="86"/>
      <c r="E78" s="86"/>
      <c r="F78" s="86"/>
      <c r="G78" s="86"/>
      <c r="H78" s="86"/>
      <c r="I78" s="86"/>
      <c r="J78" s="86"/>
      <c r="K78" s="113"/>
      <c r="L78" s="781" t="s">
        <v>172</v>
      </c>
      <c r="M78" s="1285" t="s">
        <v>173</v>
      </c>
      <c r="N78" s="87" t="s">
        <v>46</v>
      </c>
      <c r="O78" s="781" t="s">
        <v>41</v>
      </c>
      <c r="P78" s="781" t="s">
        <v>45</v>
      </c>
      <c r="Q78" s="389"/>
      <c r="R78" s="389"/>
      <c r="S78" s="389"/>
      <c r="T78" s="62"/>
      <c r="U78" s="63"/>
      <c r="V78" s="63"/>
      <c r="W78" s="63"/>
      <c r="X78" s="63"/>
      <c r="Y78" s="63"/>
      <c r="Z78" s="63"/>
      <c r="AA78" s="63"/>
      <c r="AB78" s="63"/>
      <c r="AC78" s="63"/>
      <c r="AD78" s="63"/>
      <c r="AE78" s="63"/>
      <c r="AF78" s="63"/>
      <c r="AG78" s="63"/>
      <c r="AH78" s="63"/>
      <c r="AI78" s="63"/>
      <c r="AJ78" s="63"/>
      <c r="AK78" s="63"/>
      <c r="AL78" s="63"/>
      <c r="AM78" s="63"/>
      <c r="AN78" s="63"/>
      <c r="AO78" s="63"/>
      <c r="AP78" s="63"/>
      <c r="AQ78" s="63"/>
      <c r="AR78" s="63"/>
      <c r="AS78" s="63"/>
      <c r="AT78" s="63"/>
      <c r="AU78" s="63"/>
      <c r="AV78" s="63"/>
      <c r="AW78" s="63"/>
      <c r="AX78" s="63"/>
      <c r="AY78" s="63"/>
      <c r="AZ78" s="88"/>
      <c r="BA78" s="88"/>
      <c r="BB78" s="115"/>
      <c r="BC78" s="85"/>
      <c r="BD78" s="89"/>
      <c r="BE78" s="89"/>
      <c r="BF78" s="100"/>
      <c r="BG78" s="87"/>
      <c r="BH78" s="89"/>
      <c r="BI78" s="89"/>
      <c r="BJ78" s="90"/>
      <c r="BK78" s="1296" t="s">
        <v>737</v>
      </c>
      <c r="BL78" s="1298" t="s">
        <v>736</v>
      </c>
      <c r="BM78" s="1360" t="s">
        <v>738</v>
      </c>
      <c r="BN78" s="86" t="s">
        <v>66</v>
      </c>
      <c r="BO78" s="137">
        <v>3571.2</v>
      </c>
      <c r="BP78" s="90">
        <v>45960</v>
      </c>
      <c r="BQ78" s="792">
        <v>192</v>
      </c>
      <c r="BR78" s="137">
        <v>3571.2</v>
      </c>
      <c r="BS78" s="219">
        <v>17500</v>
      </c>
      <c r="BT78" s="65">
        <f t="shared" si="168"/>
        <v>68745600</v>
      </c>
      <c r="BU78" s="671">
        <f t="shared" si="169"/>
        <v>0.1</v>
      </c>
      <c r="BV78" s="489">
        <f t="shared" si="170"/>
        <v>62496000</v>
      </c>
      <c r="BW78" s="103">
        <v>45961</v>
      </c>
      <c r="BX78" s="89"/>
      <c r="BY78" s="89"/>
      <c r="BZ78" s="86"/>
      <c r="CA78" s="86"/>
      <c r="CB78" s="104"/>
      <c r="CC78" s="85"/>
      <c r="CD78" s="85"/>
      <c r="CE78" s="89"/>
      <c r="CF78" s="89"/>
      <c r="CG78" s="89"/>
      <c r="CH78" s="89"/>
      <c r="CI78" s="89"/>
      <c r="CJ78" s="89"/>
      <c r="CK78" s="89"/>
      <c r="CL78" s="88"/>
      <c r="CM78" s="105"/>
      <c r="CN78" s="90"/>
      <c r="CO78" s="89"/>
      <c r="CP78" s="89"/>
      <c r="CQ78" s="90"/>
      <c r="CR78" s="90"/>
      <c r="CS78" s="90"/>
      <c r="CT78" s="90"/>
      <c r="CU78" s="90"/>
      <c r="CV78" s="89"/>
      <c r="CW78" s="86"/>
      <c r="CX78" s="90"/>
      <c r="CY78" s="90"/>
      <c r="CZ78" s="90"/>
      <c r="DA78" s="90"/>
      <c r="DB78" s="89"/>
      <c r="DC78" s="89"/>
      <c r="DD78" s="89"/>
      <c r="DE78" s="89"/>
      <c r="DF78" s="86"/>
      <c r="DG78" s="89"/>
      <c r="DH78" s="107"/>
      <c r="DI78" s="108"/>
      <c r="DJ78" s="109"/>
      <c r="DK78" s="110"/>
      <c r="DL78" s="70"/>
      <c r="DM78" s="71"/>
      <c r="DN78" s="72"/>
      <c r="DO78" s="72"/>
    </row>
    <row r="79" spans="1:119" s="2079" customFormat="1" ht="30" hidden="1" customHeight="1">
      <c r="A79" s="937" t="str">
        <f t="shared" si="137"/>
        <v>Hiện</v>
      </c>
      <c r="B79" s="815" t="str">
        <f t="shared" si="159"/>
        <v>Thừa</v>
      </c>
      <c r="C79" s="815">
        <f>DD79</f>
        <v>-3.6394000000000233</v>
      </c>
      <c r="D79" s="815" t="str">
        <f>CU79</f>
        <v>Dự kiến 15/4 hàng về cảng hải phòng</v>
      </c>
      <c r="E79" s="815"/>
      <c r="F79" s="815"/>
      <c r="G79" s="815" t="str">
        <f>CF79</f>
        <v>SIZE（MM）200x80x7.5x11</v>
      </c>
      <c r="H79" s="2063">
        <f>CJ79</f>
        <v>3240</v>
      </c>
      <c r="I79" s="2063" t="str">
        <f>P79</f>
        <v>m</v>
      </c>
      <c r="J79" s="2064"/>
      <c r="K79" s="815" t="str">
        <f>CE79</f>
        <v>JFE</v>
      </c>
      <c r="L79" s="781" t="s">
        <v>174</v>
      </c>
      <c r="M79" s="2065" t="s">
        <v>173</v>
      </c>
      <c r="N79" s="2066" t="s">
        <v>47</v>
      </c>
      <c r="O79" s="781" t="s">
        <v>41</v>
      </c>
      <c r="P79" s="781" t="s">
        <v>45</v>
      </c>
      <c r="Q79" s="389">
        <v>24.599999999999998</v>
      </c>
      <c r="R79" s="389">
        <v>439.52160000000003</v>
      </c>
      <c r="S79" s="389">
        <v>10812.23136</v>
      </c>
      <c r="T79" s="62"/>
      <c r="U79" s="63"/>
      <c r="V79" s="63"/>
      <c r="W79" s="63"/>
      <c r="X79" s="63">
        <f>VLOOKUP(L79,[167]PR!$A:$S,15,0)</f>
        <v>480</v>
      </c>
      <c r="Y79" s="63">
        <f>VLOOKUP(L79,[167]PR!$A:$S,16,0)</f>
        <v>11807.999999999998</v>
      </c>
      <c r="Z79" s="63">
        <v>0</v>
      </c>
      <c r="AA79" s="63">
        <v>0</v>
      </c>
      <c r="AB79" s="63">
        <v>1110.3606</v>
      </c>
      <c r="AC79" s="63">
        <v>27314.870759999998</v>
      </c>
      <c r="AD79" s="63">
        <v>0</v>
      </c>
      <c r="AE79" s="63">
        <v>0</v>
      </c>
      <c r="AF79" s="63">
        <v>0</v>
      </c>
      <c r="AG79" s="63">
        <v>0</v>
      </c>
      <c r="AH79" s="63">
        <v>1543</v>
      </c>
      <c r="AI79" s="63">
        <v>37957.799999999996</v>
      </c>
      <c r="AJ79" s="63">
        <v>1804</v>
      </c>
      <c r="AK79" s="63">
        <v>44378.399999999994</v>
      </c>
      <c r="AL79" s="838">
        <v>3320</v>
      </c>
      <c r="AM79" s="63">
        <v>81672</v>
      </c>
      <c r="AN79" s="63">
        <v>0</v>
      </c>
      <c r="AO79" s="63">
        <v>0</v>
      </c>
      <c r="AP79" s="63">
        <v>0</v>
      </c>
      <c r="AQ79" s="63">
        <v>0</v>
      </c>
      <c r="AR79" s="63">
        <v>0</v>
      </c>
      <c r="AS79" s="63">
        <v>0</v>
      </c>
      <c r="AT79" s="63">
        <v>127</v>
      </c>
      <c r="AU79" s="63">
        <v>3124.2</v>
      </c>
      <c r="AV79" s="63">
        <v>0</v>
      </c>
      <c r="AW79" s="63">
        <v>0</v>
      </c>
      <c r="AX79" s="63">
        <v>0</v>
      </c>
      <c r="AY79" s="63">
        <v>0</v>
      </c>
      <c r="AZ79" s="2067">
        <f>T79+V79+X79+Z79+AB79+AD79+AF79+AH79+AJ79+AL79+AN79+AP79+AR79+AT79+AV79+AX79</f>
        <v>8384.3606</v>
      </c>
      <c r="BA79" s="2067">
        <f>U79+W79+Y79+AA79+AC79+AE79+AG79+AI79+AK79+AM79+AO79+AQ79+AS79+AU79+AW79+AY79</f>
        <v>206255.27075999998</v>
      </c>
      <c r="BB79" s="2068" t="s">
        <v>1477</v>
      </c>
      <c r="BC79" s="937"/>
      <c r="BD79" s="946"/>
      <c r="BE79" s="946"/>
      <c r="BF79" s="2069"/>
      <c r="BG79" s="781"/>
      <c r="BH79" s="946">
        <f>IF(AZ79&gt;BD79,AZ79-BD79,"0")</f>
        <v>8384.3606</v>
      </c>
      <c r="BI79" s="946">
        <f>IF(BA79&gt;BE79,BA79-BE79,"0")</f>
        <v>206255.27075999998</v>
      </c>
      <c r="BJ79" s="1335">
        <v>45912</v>
      </c>
      <c r="BK79" s="553" t="s">
        <v>337</v>
      </c>
      <c r="BL79" s="2070" t="s">
        <v>295</v>
      </c>
      <c r="BM79" s="2071" t="s">
        <v>385</v>
      </c>
      <c r="BN79" s="815" t="s">
        <v>41</v>
      </c>
      <c r="BO79" s="2072">
        <v>11808</v>
      </c>
      <c r="BP79" s="1335">
        <v>45916</v>
      </c>
      <c r="BQ79" s="2073">
        <v>480</v>
      </c>
      <c r="BR79" s="2072">
        <v>11808</v>
      </c>
      <c r="BS79" s="2072">
        <v>17454.55</v>
      </c>
      <c r="BT79" s="2074">
        <f t="shared" si="168"/>
        <v>226713659.04000002</v>
      </c>
      <c r="BU79" s="2075">
        <f t="shared" si="169"/>
        <v>0.10000000000000007</v>
      </c>
      <c r="BV79" s="2076">
        <f t="shared" si="170"/>
        <v>206103326.40000001</v>
      </c>
      <c r="BW79" s="2077">
        <v>45925</v>
      </c>
      <c r="BX79" s="946">
        <f>SUMIF($L:$L,L79,$BQ:$BQ)</f>
        <v>5148</v>
      </c>
      <c r="BY79" s="946">
        <f>SUMIF($L:$L,L79,$BR:$BR)</f>
        <v>126640</v>
      </c>
      <c r="BZ79" s="815"/>
      <c r="CA79" s="815"/>
      <c r="CB79" s="2078"/>
      <c r="CC79" s="937"/>
      <c r="CD79" s="937" t="s">
        <v>1540</v>
      </c>
      <c r="CE79" s="946" t="s">
        <v>1536</v>
      </c>
      <c r="CF79" s="946" t="s">
        <v>1541</v>
      </c>
      <c r="CG79" s="946" t="s">
        <v>41</v>
      </c>
      <c r="CH79" s="946">
        <v>79704</v>
      </c>
      <c r="CI79" s="1356">
        <v>46015</v>
      </c>
      <c r="CJ79" s="946">
        <f>270*12</f>
        <v>3240</v>
      </c>
      <c r="CK79" s="946">
        <v>79704</v>
      </c>
      <c r="CL79" s="390">
        <v>0.6</v>
      </c>
      <c r="CM79" s="391">
        <f>CL79*CK79</f>
        <v>47822.400000000001</v>
      </c>
      <c r="CN79" s="1335"/>
      <c r="CO79" s="946"/>
      <c r="CP79" s="946"/>
      <c r="CQ79" s="1335"/>
      <c r="CR79" s="1335"/>
      <c r="CS79" s="1335"/>
      <c r="CT79" s="1335"/>
      <c r="CU79" s="1335" t="s">
        <v>2334</v>
      </c>
      <c r="CV79" s="946">
        <f>SUMIF($L:$L,L79,$CJ:$CJ)</f>
        <v>3240</v>
      </c>
      <c r="CW79" s="815">
        <f>SUMIF($L:$L,L79,$CK:$CK)</f>
        <v>79704</v>
      </c>
      <c r="CX79" s="1335"/>
      <c r="CY79" s="1335"/>
      <c r="CZ79" s="1335"/>
      <c r="DA79" s="1335"/>
      <c r="DB79" s="946">
        <f>BX79+CV79</f>
        <v>8388</v>
      </c>
      <c r="DC79" s="946">
        <f>BY79+CW79</f>
        <v>206344</v>
      </c>
      <c r="DD79" s="946">
        <f>BH79-DB79</f>
        <v>-3.6394000000000233</v>
      </c>
      <c r="DE79" s="946">
        <f>BI79-DC79</f>
        <v>-88.729240000015125</v>
      </c>
      <c r="DF79" s="815" t="str">
        <f>IF(DD79&lt;0,"Thừa",IF(DD79=0,"Đủ","Thiếu"))</f>
        <v>Thừa</v>
      </c>
      <c r="DG79" s="946"/>
      <c r="DH79" s="107"/>
      <c r="DI79" s="553"/>
      <c r="DJ79" s="109"/>
      <c r="DK79" s="110"/>
      <c r="DL79" s="70"/>
      <c r="DM79" s="71"/>
      <c r="DN79" s="72"/>
      <c r="DO79" s="72"/>
    </row>
    <row r="80" spans="1:119" s="91" customFormat="1" ht="30" hidden="1" customHeight="1">
      <c r="A80" s="85" t="str">
        <f t="shared" si="137"/>
        <v>ok</v>
      </c>
      <c r="B80" s="86"/>
      <c r="C80" s="86"/>
      <c r="D80" s="86"/>
      <c r="E80" s="86"/>
      <c r="F80" s="86"/>
      <c r="G80" s="86"/>
      <c r="H80" s="86"/>
      <c r="I80" s="86"/>
      <c r="J80" s="1333"/>
      <c r="K80" s="86"/>
      <c r="L80" s="781" t="s">
        <v>174</v>
      </c>
      <c r="M80" s="1285" t="s">
        <v>173</v>
      </c>
      <c r="N80" s="1529" t="s">
        <v>47</v>
      </c>
      <c r="O80" s="781" t="s">
        <v>41</v>
      </c>
      <c r="P80" s="781" t="s">
        <v>45</v>
      </c>
      <c r="Q80" s="389"/>
      <c r="R80" s="389"/>
      <c r="S80" s="389"/>
      <c r="T80" s="62"/>
      <c r="U80" s="63"/>
      <c r="V80" s="63"/>
      <c r="W80" s="63"/>
      <c r="X80" s="63"/>
      <c r="Y80" s="63"/>
      <c r="Z80" s="63"/>
      <c r="AA80" s="63"/>
      <c r="AB80" s="63"/>
      <c r="AC80" s="63"/>
      <c r="AD80" s="63"/>
      <c r="AE80" s="63"/>
      <c r="AF80" s="63"/>
      <c r="AG80" s="63"/>
      <c r="AH80" s="63"/>
      <c r="AI80" s="63"/>
      <c r="AJ80" s="63"/>
      <c r="AK80" s="63"/>
      <c r="AL80" s="838"/>
      <c r="AM80" s="63"/>
      <c r="AN80" s="63"/>
      <c r="AO80" s="63"/>
      <c r="AP80" s="63"/>
      <c r="AQ80" s="63"/>
      <c r="AR80" s="63"/>
      <c r="AS80" s="63"/>
      <c r="AT80" s="63"/>
      <c r="AU80" s="63"/>
      <c r="AV80" s="63"/>
      <c r="AW80" s="63"/>
      <c r="AX80" s="63"/>
      <c r="AY80" s="63"/>
      <c r="AZ80" s="88"/>
      <c r="BA80" s="88"/>
      <c r="BB80" s="487"/>
      <c r="BC80" s="85"/>
      <c r="BD80" s="89"/>
      <c r="BE80" s="89"/>
      <c r="BF80" s="100"/>
      <c r="BG80" s="87"/>
      <c r="BH80" s="89"/>
      <c r="BI80" s="89"/>
      <c r="BJ80" s="90"/>
      <c r="BK80" s="1296" t="s">
        <v>2443</v>
      </c>
      <c r="BL80" s="1298" t="s">
        <v>295</v>
      </c>
      <c r="BM80" s="1536" t="s">
        <v>2223</v>
      </c>
      <c r="BN80" s="1536"/>
      <c r="BO80" s="1531">
        <v>3247</v>
      </c>
      <c r="BP80" s="1537">
        <v>46048</v>
      </c>
      <c r="BQ80" s="1532">
        <v>132</v>
      </c>
      <c r="BR80" s="1531">
        <v>3247</v>
      </c>
      <c r="BS80" s="1533">
        <v>17090.91</v>
      </c>
      <c r="BT80" s="175">
        <f t="shared" si="168"/>
        <v>61043603.247000001</v>
      </c>
      <c r="BU80" s="730">
        <f t="shared" si="169"/>
        <v>0.1000000000000001</v>
      </c>
      <c r="BV80" s="1385">
        <f t="shared" si="170"/>
        <v>55494184.769999996</v>
      </c>
      <c r="BW80" s="103">
        <v>46051</v>
      </c>
      <c r="BX80" s="89"/>
      <c r="BY80" s="89"/>
      <c r="BZ80" s="86"/>
      <c r="CA80" s="86"/>
      <c r="CB80" s="104"/>
      <c r="CC80" s="85"/>
      <c r="CD80" s="85"/>
      <c r="CE80" s="89"/>
      <c r="CF80" s="89"/>
      <c r="CG80" s="89"/>
      <c r="CH80" s="89"/>
      <c r="CI80" s="1356"/>
      <c r="CJ80" s="89"/>
      <c r="CK80" s="89"/>
      <c r="CL80" s="390"/>
      <c r="CM80" s="391"/>
      <c r="CN80" s="90"/>
      <c r="CO80" s="89"/>
      <c r="CP80" s="89"/>
      <c r="CQ80" s="90"/>
      <c r="CR80" s="90"/>
      <c r="CS80" s="90"/>
      <c r="CT80" s="90"/>
      <c r="CU80" s="1530"/>
      <c r="CV80" s="89"/>
      <c r="CW80" s="86"/>
      <c r="CX80" s="90"/>
      <c r="CY80" s="90"/>
      <c r="CZ80" s="90"/>
      <c r="DA80" s="90"/>
      <c r="DB80" s="89"/>
      <c r="DC80" s="89"/>
      <c r="DD80" s="89"/>
      <c r="DE80" s="89"/>
      <c r="DF80" s="86"/>
      <c r="DG80" s="89"/>
      <c r="DH80" s="107"/>
      <c r="DI80" s="108"/>
      <c r="DJ80" s="109"/>
      <c r="DK80" s="110"/>
      <c r="DL80" s="70"/>
      <c r="DM80" s="71"/>
      <c r="DN80" s="72"/>
      <c r="DO80" s="72"/>
    </row>
    <row r="81" spans="1:119" s="91" customFormat="1" ht="30" hidden="1" customHeight="1">
      <c r="A81" s="85" t="str">
        <f t="shared" si="137"/>
        <v>ok</v>
      </c>
      <c r="B81" s="86"/>
      <c r="C81" s="86"/>
      <c r="D81" s="86"/>
      <c r="E81" s="86"/>
      <c r="F81" s="86"/>
      <c r="G81" s="86"/>
      <c r="H81" s="86"/>
      <c r="I81" s="86"/>
      <c r="J81" s="1333"/>
      <c r="K81" s="1325"/>
      <c r="L81" s="781" t="s">
        <v>174</v>
      </c>
      <c r="M81" s="1285" t="s">
        <v>173</v>
      </c>
      <c r="N81" s="1529" t="s">
        <v>47</v>
      </c>
      <c r="O81" s="781" t="s">
        <v>41</v>
      </c>
      <c r="P81" s="781" t="s">
        <v>45</v>
      </c>
      <c r="Q81" s="389"/>
      <c r="R81" s="389"/>
      <c r="S81" s="389"/>
      <c r="T81" s="62"/>
      <c r="U81" s="63"/>
      <c r="V81" s="63"/>
      <c r="W81" s="63"/>
      <c r="X81" s="63"/>
      <c r="Y81" s="63"/>
      <c r="Z81" s="63"/>
      <c r="AA81" s="63"/>
      <c r="AB81" s="63"/>
      <c r="AC81" s="63"/>
      <c r="AD81" s="63"/>
      <c r="AE81" s="63"/>
      <c r="AF81" s="63"/>
      <c r="AG81" s="63"/>
      <c r="AH81" s="63"/>
      <c r="AI81" s="63"/>
      <c r="AJ81" s="63"/>
      <c r="AK81" s="63"/>
      <c r="AL81" s="838"/>
      <c r="AM81" s="63"/>
      <c r="AN81" s="63"/>
      <c r="AO81" s="63"/>
      <c r="AP81" s="63"/>
      <c r="AQ81" s="63"/>
      <c r="AR81" s="63"/>
      <c r="AS81" s="63"/>
      <c r="AT81" s="63"/>
      <c r="AU81" s="63"/>
      <c r="AV81" s="63"/>
      <c r="AW81" s="63"/>
      <c r="AX81" s="63"/>
      <c r="AY81" s="63"/>
      <c r="AZ81" s="88"/>
      <c r="BA81" s="88"/>
      <c r="BB81" s="487"/>
      <c r="BC81" s="85"/>
      <c r="BD81" s="89"/>
      <c r="BE81" s="89"/>
      <c r="BF81" s="100"/>
      <c r="BG81" s="87"/>
      <c r="BH81" s="89"/>
      <c r="BI81" s="89"/>
      <c r="BJ81" s="90"/>
      <c r="BK81" s="1296" t="s">
        <v>1619</v>
      </c>
      <c r="BL81" s="1298" t="s">
        <v>295</v>
      </c>
      <c r="BM81" s="1368" t="s">
        <v>1620</v>
      </c>
      <c r="BN81" s="102" t="s">
        <v>41</v>
      </c>
      <c r="BO81" s="137">
        <v>1771</v>
      </c>
      <c r="BP81" s="90">
        <v>46028</v>
      </c>
      <c r="BQ81" s="792">
        <v>72</v>
      </c>
      <c r="BR81" s="137">
        <v>1771</v>
      </c>
      <c r="BS81" s="219">
        <v>17272.73</v>
      </c>
      <c r="BT81" s="64">
        <f>BS81*BR81*1.1</f>
        <v>33649005.313000001</v>
      </c>
      <c r="BU81" s="671">
        <v>0.1</v>
      </c>
      <c r="BV81" s="489">
        <f>BS81*BR81</f>
        <v>30590004.829999998</v>
      </c>
      <c r="BW81" s="103">
        <v>46029</v>
      </c>
      <c r="BX81" s="89"/>
      <c r="BY81" s="89"/>
      <c r="BZ81" s="86"/>
      <c r="CA81" s="86"/>
      <c r="CB81" s="104"/>
      <c r="CC81" s="85"/>
      <c r="CD81" s="85"/>
      <c r="CE81" s="89"/>
      <c r="CF81" s="89"/>
      <c r="CG81" s="89"/>
      <c r="CH81" s="89"/>
      <c r="CI81" s="1356"/>
      <c r="CJ81" s="89"/>
      <c r="CK81" s="89"/>
      <c r="CL81" s="390"/>
      <c r="CM81" s="391"/>
      <c r="CN81" s="90"/>
      <c r="CO81" s="89"/>
      <c r="CP81" s="89"/>
      <c r="CQ81" s="90"/>
      <c r="CR81" s="90"/>
      <c r="CS81" s="90"/>
      <c r="CT81" s="90"/>
      <c r="CU81" s="1530"/>
      <c r="CV81" s="89"/>
      <c r="CW81" s="86"/>
      <c r="CX81" s="90"/>
      <c r="CY81" s="90"/>
      <c r="CZ81" s="90"/>
      <c r="DA81" s="90"/>
      <c r="DB81" s="89"/>
      <c r="DC81" s="89"/>
      <c r="DD81" s="89"/>
      <c r="DE81" s="89"/>
      <c r="DF81" s="86"/>
      <c r="DG81" s="89"/>
      <c r="DH81" s="107"/>
      <c r="DI81" s="108"/>
      <c r="DJ81" s="109"/>
      <c r="DK81" s="110"/>
      <c r="DL81" s="70"/>
      <c r="DM81" s="71"/>
      <c r="DN81" s="72"/>
      <c r="DO81" s="72"/>
    </row>
    <row r="82" spans="1:119" s="91" customFormat="1" ht="30" hidden="1" customHeight="1">
      <c r="A82" s="85" t="str">
        <f>IF(L82=L79,"ok","Hiện")</f>
        <v>ok</v>
      </c>
      <c r="B82" s="86"/>
      <c r="C82" s="86"/>
      <c r="D82" s="86"/>
      <c r="E82" s="86"/>
      <c r="F82" s="86"/>
      <c r="G82" s="86"/>
      <c r="H82" s="86"/>
      <c r="I82" s="86"/>
      <c r="J82" s="1333"/>
      <c r="K82" s="86"/>
      <c r="L82" s="781" t="s">
        <v>174</v>
      </c>
      <c r="M82" s="1285" t="s">
        <v>173</v>
      </c>
      <c r="N82" s="1369" t="s">
        <v>47</v>
      </c>
      <c r="O82" s="781" t="s">
        <v>41</v>
      </c>
      <c r="P82" s="781" t="s">
        <v>45</v>
      </c>
      <c r="Q82" s="389"/>
      <c r="R82" s="389"/>
      <c r="S82" s="389"/>
      <c r="T82" s="62"/>
      <c r="U82" s="63"/>
      <c r="V82" s="63"/>
      <c r="W82" s="63"/>
      <c r="X82" s="63"/>
      <c r="Y82" s="63"/>
      <c r="Z82" s="63"/>
      <c r="AA82" s="63"/>
      <c r="AB82" s="63"/>
      <c r="AC82" s="63"/>
      <c r="AD82" s="63"/>
      <c r="AE82" s="63"/>
      <c r="AF82" s="63"/>
      <c r="AG82" s="63"/>
      <c r="AH82" s="63"/>
      <c r="AI82" s="63"/>
      <c r="AJ82" s="63"/>
      <c r="AK82" s="63"/>
      <c r="AL82" s="63"/>
      <c r="AM82" s="63"/>
      <c r="AN82" s="63"/>
      <c r="AO82" s="63"/>
      <c r="AP82" s="63"/>
      <c r="AQ82" s="63"/>
      <c r="AR82" s="63"/>
      <c r="AS82" s="63"/>
      <c r="AT82" s="63"/>
      <c r="AU82" s="63"/>
      <c r="AV82" s="63"/>
      <c r="AW82" s="63"/>
      <c r="AX82" s="63"/>
      <c r="AY82" s="63"/>
      <c r="AZ82" s="88"/>
      <c r="BA82" s="88"/>
      <c r="BB82" s="115"/>
      <c r="BC82" s="85"/>
      <c r="BD82" s="89"/>
      <c r="BE82" s="89"/>
      <c r="BF82" s="100"/>
      <c r="BG82" s="87"/>
      <c r="BH82" s="89"/>
      <c r="BI82" s="89"/>
      <c r="BJ82" s="90"/>
      <c r="BK82" s="1296" t="s">
        <v>1286</v>
      </c>
      <c r="BL82" s="1298" t="s">
        <v>295</v>
      </c>
      <c r="BM82" s="1366" t="s">
        <v>1196</v>
      </c>
      <c r="BN82" s="86"/>
      <c r="BO82" s="137">
        <v>92988</v>
      </c>
      <c r="BP82" s="90">
        <v>45988</v>
      </c>
      <c r="BQ82" s="792">
        <v>3780</v>
      </c>
      <c r="BR82" s="137">
        <v>92988</v>
      </c>
      <c r="BS82" s="219">
        <v>17090.91</v>
      </c>
      <c r="BT82" s="64">
        <f>BS82*BR82*(1+BU82)</f>
        <v>1748174492.9880002</v>
      </c>
      <c r="BU82" s="671">
        <v>0.1</v>
      </c>
      <c r="BV82" s="489">
        <f>BS82*BR82</f>
        <v>1589249539.0799999</v>
      </c>
      <c r="BW82" s="103">
        <v>46007</v>
      </c>
      <c r="BX82" s="89"/>
      <c r="BY82" s="89"/>
      <c r="BZ82" s="86"/>
      <c r="CA82" s="86"/>
      <c r="CB82" s="104"/>
      <c r="CC82" s="85"/>
      <c r="CD82" s="85"/>
      <c r="CE82" s="89"/>
      <c r="CF82" s="89"/>
      <c r="CG82" s="89"/>
      <c r="CH82" s="89"/>
      <c r="CI82" s="89"/>
      <c r="CJ82" s="89"/>
      <c r="CK82" s="89"/>
      <c r="CL82" s="88"/>
      <c r="CM82" s="105"/>
      <c r="CN82" s="90"/>
      <c r="CO82" s="89"/>
      <c r="CP82" s="89"/>
      <c r="CQ82" s="90"/>
      <c r="CR82" s="90"/>
      <c r="CS82" s="90"/>
      <c r="CT82" s="90"/>
      <c r="CU82" s="90"/>
      <c r="CV82" s="89"/>
      <c r="CW82" s="86"/>
      <c r="CX82" s="90"/>
      <c r="CY82" s="90"/>
      <c r="CZ82" s="90"/>
      <c r="DA82" s="90"/>
      <c r="DB82" s="89"/>
      <c r="DC82" s="89"/>
      <c r="DD82" s="89"/>
      <c r="DE82" s="89"/>
      <c r="DF82" s="86"/>
      <c r="DG82" s="89"/>
      <c r="DH82" s="107"/>
      <c r="DI82" s="108"/>
      <c r="DJ82" s="109"/>
      <c r="DK82" s="110"/>
      <c r="DL82" s="70"/>
      <c r="DM82" s="71"/>
      <c r="DN82" s="72"/>
      <c r="DO82" s="72"/>
    </row>
    <row r="83" spans="1:119" s="91" customFormat="1" ht="52" hidden="1" customHeight="1">
      <c r="A83" s="85" t="str">
        <f t="shared" si="137"/>
        <v>ok</v>
      </c>
      <c r="B83" s="86"/>
      <c r="C83" s="86"/>
      <c r="D83" s="86"/>
      <c r="E83" s="86"/>
      <c r="F83" s="86"/>
      <c r="G83" s="86"/>
      <c r="H83" s="86"/>
      <c r="I83" s="86"/>
      <c r="J83" s="86"/>
      <c r="K83" s="113"/>
      <c r="L83" s="781" t="s">
        <v>174</v>
      </c>
      <c r="M83" s="1285" t="s">
        <v>173</v>
      </c>
      <c r="N83" s="87" t="s">
        <v>47</v>
      </c>
      <c r="O83" s="781" t="s">
        <v>41</v>
      </c>
      <c r="P83" s="781" t="s">
        <v>45</v>
      </c>
      <c r="Q83" s="389"/>
      <c r="R83" s="389"/>
      <c r="S83" s="389"/>
      <c r="T83" s="62"/>
      <c r="U83" s="63"/>
      <c r="V83" s="63"/>
      <c r="W83" s="63"/>
      <c r="X83" s="63"/>
      <c r="Y83" s="63"/>
      <c r="Z83" s="63"/>
      <c r="AA83" s="63"/>
      <c r="AB83" s="63"/>
      <c r="AC83" s="63"/>
      <c r="AD83" s="63"/>
      <c r="AE83" s="63"/>
      <c r="AF83" s="63"/>
      <c r="AG83" s="63"/>
      <c r="AH83" s="63"/>
      <c r="AI83" s="63"/>
      <c r="AJ83" s="63"/>
      <c r="AK83" s="63"/>
      <c r="AL83" s="63"/>
      <c r="AM83" s="63"/>
      <c r="AN83" s="63"/>
      <c r="AO83" s="63"/>
      <c r="AP83" s="63"/>
      <c r="AQ83" s="63"/>
      <c r="AR83" s="63"/>
      <c r="AS83" s="63"/>
      <c r="AT83" s="63"/>
      <c r="AU83" s="63"/>
      <c r="AV83" s="63"/>
      <c r="AW83" s="63"/>
      <c r="AX83" s="63"/>
      <c r="AY83" s="63"/>
      <c r="AZ83" s="88"/>
      <c r="BA83" s="88"/>
      <c r="BB83" s="115"/>
      <c r="BC83" s="85"/>
      <c r="BD83" s="89"/>
      <c r="BE83" s="89"/>
      <c r="BF83" s="100"/>
      <c r="BG83" s="87"/>
      <c r="BH83" s="89"/>
      <c r="BI83" s="89"/>
      <c r="BJ83" s="90"/>
      <c r="BK83" s="1296" t="s">
        <v>431</v>
      </c>
      <c r="BL83" s="1298" t="s">
        <v>295</v>
      </c>
      <c r="BM83" s="1366" t="s">
        <v>433</v>
      </c>
      <c r="BN83" s="86"/>
      <c r="BO83" s="137">
        <v>16826</v>
      </c>
      <c r="BP83" s="90">
        <v>45926</v>
      </c>
      <c r="BQ83" s="792">
        <f>57*12</f>
        <v>684</v>
      </c>
      <c r="BR83" s="137">
        <v>16826</v>
      </c>
      <c r="BS83" s="219">
        <v>17636.36</v>
      </c>
      <c r="BT83" s="64">
        <f t="shared" si="168"/>
        <v>326424332.69600004</v>
      </c>
      <c r="BU83" s="671">
        <f t="shared" si="169"/>
        <v>0.10000000000000007</v>
      </c>
      <c r="BV83" s="489">
        <f t="shared" si="170"/>
        <v>296749393.36000001</v>
      </c>
      <c r="BW83" s="103">
        <v>45936</v>
      </c>
      <c r="BX83" s="89"/>
      <c r="BY83" s="89"/>
      <c r="BZ83" s="86"/>
      <c r="CA83" s="86"/>
      <c r="CB83" s="104"/>
      <c r="CC83" s="85"/>
      <c r="CD83" s="85"/>
      <c r="CE83" s="89"/>
      <c r="CF83" s="89"/>
      <c r="CG83" s="89"/>
      <c r="CH83" s="89"/>
      <c r="CI83" s="89"/>
      <c r="CJ83" s="89"/>
      <c r="CK83" s="89"/>
      <c r="CL83" s="88"/>
      <c r="CM83" s="105"/>
      <c r="CN83" s="90"/>
      <c r="CO83" s="89"/>
      <c r="CP83" s="89"/>
      <c r="CQ83" s="90"/>
      <c r="CR83" s="90"/>
      <c r="CS83" s="90"/>
      <c r="CT83" s="90"/>
      <c r="CU83" s="90"/>
      <c r="CV83" s="89"/>
      <c r="CW83" s="86"/>
      <c r="CX83" s="90"/>
      <c r="CY83" s="90"/>
      <c r="CZ83" s="90"/>
      <c r="DA83" s="90"/>
      <c r="DB83" s="89"/>
      <c r="DC83" s="89"/>
      <c r="DD83" s="89"/>
      <c r="DE83" s="89"/>
      <c r="DF83" s="86"/>
      <c r="DG83" s="89"/>
      <c r="DH83" s="107"/>
      <c r="DI83" s="108"/>
      <c r="DJ83" s="109"/>
      <c r="DK83" s="110"/>
      <c r="DL83" s="70"/>
      <c r="DM83" s="71"/>
      <c r="DN83" s="72"/>
      <c r="DO83" s="72"/>
    </row>
    <row r="84" spans="1:119" s="91" customFormat="1" ht="30" hidden="1" customHeight="1">
      <c r="A84" s="85" t="str">
        <f t="shared" si="137"/>
        <v>Hiện</v>
      </c>
      <c r="B84" s="86" t="str">
        <f t="shared" si="159"/>
        <v>Thừa</v>
      </c>
      <c r="C84" s="86">
        <f>DD84</f>
        <v>-92</v>
      </c>
      <c r="D84" s="86"/>
      <c r="E84" s="86"/>
      <c r="F84" s="86"/>
      <c r="G84" s="86"/>
      <c r="H84" s="86"/>
      <c r="I84" s="86"/>
      <c r="J84" s="86"/>
      <c r="K84" s="86"/>
      <c r="L84" s="781" t="s">
        <v>175</v>
      </c>
      <c r="M84" s="1285" t="s">
        <v>176</v>
      </c>
      <c r="N84" s="87" t="s">
        <v>177</v>
      </c>
      <c r="O84" s="781" t="s">
        <v>41</v>
      </c>
      <c r="P84" s="781" t="s">
        <v>45</v>
      </c>
      <c r="Q84" s="389">
        <v>49.900000000000006</v>
      </c>
      <c r="R84" s="389">
        <v>18.288</v>
      </c>
      <c r="S84" s="389">
        <v>912.57120000000009</v>
      </c>
      <c r="T84" s="62"/>
      <c r="U84" s="63"/>
      <c r="V84" s="63"/>
      <c r="W84" s="63"/>
      <c r="X84" s="63">
        <f>VLOOKUP(L84,[167]PR!$A:$S,15,0)</f>
        <v>24</v>
      </c>
      <c r="Y84" s="63">
        <f>VLOOKUP(L84,[167]PR!$A:$S,16,0)</f>
        <v>1197.6000000000001</v>
      </c>
      <c r="Z84" s="63">
        <v>0</v>
      </c>
      <c r="AA84" s="63">
        <v>0</v>
      </c>
      <c r="AB84" s="63">
        <v>0</v>
      </c>
      <c r="AC84" s="63">
        <v>0</v>
      </c>
      <c r="AD84" s="63">
        <v>0</v>
      </c>
      <c r="AE84" s="63">
        <v>0</v>
      </c>
      <c r="AF84" s="63">
        <v>0</v>
      </c>
      <c r="AG84" s="63">
        <v>0</v>
      </c>
      <c r="AH84" s="63">
        <v>0</v>
      </c>
      <c r="AI84" s="63">
        <v>0</v>
      </c>
      <c r="AJ84" s="63">
        <v>0</v>
      </c>
      <c r="AK84" s="63">
        <v>0</v>
      </c>
      <c r="AL84" s="838">
        <v>196</v>
      </c>
      <c r="AM84" s="63">
        <v>9780.4000000000015</v>
      </c>
      <c r="AN84" s="63">
        <v>0</v>
      </c>
      <c r="AO84" s="63">
        <v>0</v>
      </c>
      <c r="AP84" s="63">
        <v>0</v>
      </c>
      <c r="AQ84" s="63">
        <v>0</v>
      </c>
      <c r="AR84" s="63">
        <v>0</v>
      </c>
      <c r="AS84" s="63">
        <v>0</v>
      </c>
      <c r="AT84" s="63">
        <v>0</v>
      </c>
      <c r="AU84" s="63">
        <v>0</v>
      </c>
      <c r="AV84" s="63">
        <v>0</v>
      </c>
      <c r="AW84" s="63">
        <v>0</v>
      </c>
      <c r="AX84" s="63">
        <v>0</v>
      </c>
      <c r="AY84" s="63">
        <v>0</v>
      </c>
      <c r="AZ84" s="88">
        <f>T84+V84+X84+Z84+AB84+AD84+AF84+AH84+AJ84+AL84+AN84+AP84+AR84+AT84+AV84+AX84</f>
        <v>220</v>
      </c>
      <c r="BA84" s="88">
        <f>U84+W84+Y84+AA84+AC84+AE84+AG84+AI84+AK84+AM84+AO84+AQ84+AS84+AU84+AW84+AY84</f>
        <v>10978.000000000002</v>
      </c>
      <c r="BB84" s="487" t="s">
        <v>1477</v>
      </c>
      <c r="BC84" s="85"/>
      <c r="BD84" s="89"/>
      <c r="BE84" s="89"/>
      <c r="BF84" s="100"/>
      <c r="BG84" s="87"/>
      <c r="BH84" s="89">
        <f>IF(AZ84&gt;BD84,AZ84-BD84,"0")</f>
        <v>220</v>
      </c>
      <c r="BI84" s="89">
        <f>IF(BA84&gt;BE84,BA84-BE84,"0")</f>
        <v>10978.000000000002</v>
      </c>
      <c r="BJ84" s="90">
        <v>45912</v>
      </c>
      <c r="BK84" s="1296" t="s">
        <v>2422</v>
      </c>
      <c r="BL84" s="90" t="s">
        <v>43</v>
      </c>
      <c r="BM84" s="1302" t="s">
        <v>2423</v>
      </c>
      <c r="BN84" s="86"/>
      <c r="BO84" s="137">
        <v>4191.6000000000004</v>
      </c>
      <c r="BP84" s="1726">
        <v>46048</v>
      </c>
      <c r="BQ84" s="185">
        <f>7*12</f>
        <v>84</v>
      </c>
      <c r="BR84" s="137">
        <v>4191.6000000000004</v>
      </c>
      <c r="BS84" s="780">
        <v>17454.55</v>
      </c>
      <c r="BT84" s="780">
        <f>BS84*BR84*1.1</f>
        <v>80478740.958000004</v>
      </c>
      <c r="BU84" s="1727">
        <v>0.1</v>
      </c>
      <c r="BV84" s="780">
        <f>BS84*BR84</f>
        <v>73162491.780000001</v>
      </c>
      <c r="BW84" s="103">
        <v>46052</v>
      </c>
      <c r="BX84" s="89">
        <f>SUMIF($L:$L,L84,$BQ:$BQ)</f>
        <v>84</v>
      </c>
      <c r="BY84" s="89">
        <f>SUMIF($L:$L,L84,$BR:$BR)</f>
        <v>4191.6000000000004</v>
      </c>
      <c r="BZ84" s="86"/>
      <c r="CA84" s="86"/>
      <c r="CB84" s="104"/>
      <c r="CC84" s="90"/>
      <c r="CD84" s="1296" t="s">
        <v>293</v>
      </c>
      <c r="CE84" s="90" t="s">
        <v>294</v>
      </c>
      <c r="CF84" s="1302" t="s">
        <v>264</v>
      </c>
      <c r="CG84" s="102" t="s">
        <v>265</v>
      </c>
      <c r="CH84" s="137">
        <v>1198</v>
      </c>
      <c r="CI84" s="90">
        <v>45915</v>
      </c>
      <c r="CJ84" s="185">
        <v>24</v>
      </c>
      <c r="CK84" s="137">
        <v>1198</v>
      </c>
      <c r="CL84" s="492">
        <v>0.627</v>
      </c>
      <c r="CM84" s="391">
        <f t="shared" ref="CM84:CM93" si="171">CL84*CK84</f>
        <v>751.14599999999996</v>
      </c>
      <c r="CN84" s="90">
        <v>45922</v>
      </c>
      <c r="CO84" s="185"/>
      <c r="CP84" s="137"/>
      <c r="CQ84" s="90"/>
      <c r="CR84" s="90"/>
      <c r="CS84" s="90"/>
      <c r="CT84" s="90"/>
      <c r="CU84" s="90">
        <v>45954</v>
      </c>
      <c r="CV84" s="89">
        <f>SUMIF($L:$L,L84,$CJ:$CJ)</f>
        <v>228</v>
      </c>
      <c r="CW84" s="86">
        <f>SUMIF($L:$L,L84,$CK:$CK)</f>
        <v>11377.6</v>
      </c>
      <c r="CX84" s="90"/>
      <c r="CY84" s="90"/>
      <c r="CZ84" s="90"/>
      <c r="DA84" s="90"/>
      <c r="DB84" s="89">
        <f>BX84+CV84</f>
        <v>312</v>
      </c>
      <c r="DC84" s="89">
        <f>BY84+CW84</f>
        <v>15569.2</v>
      </c>
      <c r="DD84" s="89">
        <f>BH84-DB84</f>
        <v>-92</v>
      </c>
      <c r="DE84" s="89">
        <f>BI84-DC84</f>
        <v>-4591.1999999999989</v>
      </c>
      <c r="DF84" s="86" t="str">
        <f>IF(DD84&lt;0,"Thừa",IF(DD84=0,"Đủ","Thiếu"))</f>
        <v>Thừa</v>
      </c>
      <c r="DG84" s="89"/>
      <c r="DH84" s="107"/>
      <c r="DI84" s="108"/>
      <c r="DJ84" s="109"/>
      <c r="DK84" s="110"/>
      <c r="DL84" s="70"/>
      <c r="DM84" s="71"/>
      <c r="DN84" s="72"/>
      <c r="DO84" s="72"/>
    </row>
    <row r="85" spans="1:119" s="91" customFormat="1" ht="43.5" hidden="1" customHeight="1">
      <c r="A85" s="85" t="str">
        <f t="shared" si="137"/>
        <v>ok</v>
      </c>
      <c r="B85" s="86"/>
      <c r="C85" s="86"/>
      <c r="D85" s="86"/>
      <c r="E85" s="86"/>
      <c r="F85" s="86"/>
      <c r="G85" s="86"/>
      <c r="H85" s="1351"/>
      <c r="I85" s="1351"/>
      <c r="J85" s="1674"/>
      <c r="K85" s="86"/>
      <c r="L85" s="781" t="s">
        <v>175</v>
      </c>
      <c r="M85" s="1285" t="s">
        <v>176</v>
      </c>
      <c r="N85" s="87" t="s">
        <v>177</v>
      </c>
      <c r="O85" s="781" t="s">
        <v>41</v>
      </c>
      <c r="P85" s="781" t="s">
        <v>45</v>
      </c>
      <c r="Q85" s="389"/>
      <c r="R85" s="389"/>
      <c r="S85" s="389"/>
      <c r="T85" s="62"/>
      <c r="U85" s="63"/>
      <c r="V85" s="63"/>
      <c r="W85" s="63"/>
      <c r="X85" s="63"/>
      <c r="Y85" s="63"/>
      <c r="Z85" s="63"/>
      <c r="AA85" s="63"/>
      <c r="AB85" s="63"/>
      <c r="AC85" s="63"/>
      <c r="AD85" s="63"/>
      <c r="AE85" s="63"/>
      <c r="AF85" s="63"/>
      <c r="AG85" s="63"/>
      <c r="AH85" s="63"/>
      <c r="AI85" s="63"/>
      <c r="AJ85" s="63"/>
      <c r="AK85" s="63"/>
      <c r="AL85" s="838"/>
      <c r="AM85" s="63"/>
      <c r="AN85" s="63"/>
      <c r="AO85" s="63"/>
      <c r="AP85" s="63"/>
      <c r="AQ85" s="63"/>
      <c r="AR85" s="63"/>
      <c r="AS85" s="63"/>
      <c r="AT85" s="63"/>
      <c r="AU85" s="63"/>
      <c r="AV85" s="63"/>
      <c r="AW85" s="63"/>
      <c r="AX85" s="63"/>
      <c r="AY85" s="63"/>
      <c r="AZ85" s="88"/>
      <c r="BA85" s="88"/>
      <c r="BB85" s="487"/>
      <c r="BC85" s="85"/>
      <c r="BD85" s="89"/>
      <c r="BE85" s="89"/>
      <c r="BF85" s="100"/>
      <c r="BG85" s="87"/>
      <c r="BH85" s="89"/>
      <c r="BI85" s="89"/>
      <c r="BJ85" s="90"/>
      <c r="BK85" s="1296"/>
      <c r="BL85" s="90"/>
      <c r="BM85" s="1302"/>
      <c r="BN85" s="86"/>
      <c r="BO85" s="137"/>
      <c r="BP85" s="90"/>
      <c r="BQ85" s="185"/>
      <c r="BR85" s="137"/>
      <c r="BS85" s="492"/>
      <c r="BT85" s="392"/>
      <c r="BU85" s="492"/>
      <c r="BV85" s="492"/>
      <c r="BW85" s="103"/>
      <c r="BX85" s="89"/>
      <c r="BY85" s="89"/>
      <c r="BZ85" s="86"/>
      <c r="CA85" s="86"/>
      <c r="CB85" s="104"/>
      <c r="CC85" s="90"/>
      <c r="CD85" s="1296" t="s">
        <v>1534</v>
      </c>
      <c r="CE85" s="90" t="s">
        <v>294</v>
      </c>
      <c r="CF85" s="1302" t="s">
        <v>2961</v>
      </c>
      <c r="CG85" s="102" t="s">
        <v>41</v>
      </c>
      <c r="CH85" s="137">
        <v>10179.6</v>
      </c>
      <c r="CI85" s="90">
        <v>46014</v>
      </c>
      <c r="CJ85" s="185">
        <v>204</v>
      </c>
      <c r="CK85" s="137">
        <v>10179.6</v>
      </c>
      <c r="CL85" s="492">
        <v>0.59799999999999998</v>
      </c>
      <c r="CM85" s="391">
        <f>CL85*CK85</f>
        <v>6087.4008000000003</v>
      </c>
      <c r="CN85" s="90"/>
      <c r="CO85" s="185"/>
      <c r="CP85" s="137"/>
      <c r="CQ85" s="90"/>
      <c r="CR85" s="90"/>
      <c r="CS85" s="90">
        <v>46085</v>
      </c>
      <c r="CT85" s="90">
        <v>46085</v>
      </c>
      <c r="CU85" s="90">
        <v>46085</v>
      </c>
      <c r="CV85" s="89"/>
      <c r="CW85" s="86"/>
      <c r="CX85" s="90"/>
      <c r="CY85" s="90"/>
      <c r="CZ85" s="90"/>
      <c r="DA85" s="90"/>
      <c r="DB85" s="89"/>
      <c r="DC85" s="89"/>
      <c r="DD85" s="89"/>
      <c r="DE85" s="89"/>
      <c r="DF85" s="86"/>
      <c r="DG85" s="89"/>
      <c r="DH85" s="107"/>
      <c r="DI85" s="108"/>
      <c r="DJ85" s="109"/>
      <c r="DK85" s="110"/>
      <c r="DL85" s="70"/>
      <c r="DM85" s="71"/>
      <c r="DN85" s="72"/>
      <c r="DO85" s="72"/>
    </row>
    <row r="86" spans="1:119" s="91" customFormat="1" ht="30" hidden="1" customHeight="1">
      <c r="A86" s="85" t="str">
        <f t="shared" si="137"/>
        <v>Hiện</v>
      </c>
      <c r="B86" s="86" t="str">
        <f>CONCATENATE(DF86," thiếu ít")</f>
        <v>Thiếu thiếu ít</v>
      </c>
      <c r="C86" s="86">
        <f>DD86</f>
        <v>1</v>
      </c>
      <c r="D86" s="86"/>
      <c r="E86" s="86"/>
      <c r="F86" s="86"/>
      <c r="G86" s="86"/>
      <c r="H86" s="86"/>
      <c r="I86" s="86"/>
      <c r="J86" s="86"/>
      <c r="K86" s="86"/>
      <c r="L86" s="781" t="s">
        <v>178</v>
      </c>
      <c r="M86" s="1285" t="s">
        <v>176</v>
      </c>
      <c r="N86" s="1286" t="s">
        <v>179</v>
      </c>
      <c r="O86" s="781" t="s">
        <v>41</v>
      </c>
      <c r="P86" s="781" t="s">
        <v>45</v>
      </c>
      <c r="Q86" s="389">
        <v>58.599999999999994</v>
      </c>
      <c r="R86" s="389">
        <v>429.76800000000003</v>
      </c>
      <c r="S86" s="389">
        <v>25184.4048</v>
      </c>
      <c r="T86" s="62"/>
      <c r="U86" s="63"/>
      <c r="V86" s="63"/>
      <c r="W86" s="63"/>
      <c r="X86" s="63">
        <f>VLOOKUP(L86,[167]PR!$A:$S,15,0)</f>
        <v>468</v>
      </c>
      <c r="Y86" s="63">
        <f>VLOOKUP(L86,[167]PR!$A:$S,16,0)</f>
        <v>27424.799999999996</v>
      </c>
      <c r="Z86" s="63">
        <v>0</v>
      </c>
      <c r="AA86" s="63">
        <v>0</v>
      </c>
      <c r="AB86" s="63">
        <v>0</v>
      </c>
      <c r="AC86" s="63">
        <v>0</v>
      </c>
      <c r="AD86" s="63">
        <v>0</v>
      </c>
      <c r="AE86" s="63">
        <v>0</v>
      </c>
      <c r="AF86" s="63">
        <v>0</v>
      </c>
      <c r="AG86" s="63">
        <v>0</v>
      </c>
      <c r="AH86" s="63">
        <v>0</v>
      </c>
      <c r="AI86" s="63">
        <v>0</v>
      </c>
      <c r="AJ86" s="63">
        <v>460</v>
      </c>
      <c r="AK86" s="63">
        <v>26128</v>
      </c>
      <c r="AL86" s="838">
        <v>93</v>
      </c>
      <c r="AM86" s="63">
        <v>5282.4</v>
      </c>
      <c r="AN86" s="63">
        <v>0</v>
      </c>
      <c r="AO86" s="63">
        <v>0</v>
      </c>
      <c r="AP86" s="63">
        <v>0</v>
      </c>
      <c r="AQ86" s="63">
        <v>0</v>
      </c>
      <c r="AR86" s="63">
        <v>0</v>
      </c>
      <c r="AS86" s="63">
        <v>0</v>
      </c>
      <c r="AT86" s="63">
        <v>0</v>
      </c>
      <c r="AU86" s="63">
        <v>0</v>
      </c>
      <c r="AV86" s="63">
        <v>0</v>
      </c>
      <c r="AW86" s="63">
        <v>0</v>
      </c>
      <c r="AX86" s="63">
        <v>0</v>
      </c>
      <c r="AY86" s="63">
        <v>0</v>
      </c>
      <c r="AZ86" s="88">
        <f>T86+V86+X86+Z86+AB86+AD86+AF86+AH86+AJ86+AL86+AN86+AP86+AR86+AT86+AV86+AX86</f>
        <v>1021</v>
      </c>
      <c r="BA86" s="88">
        <f>U86+W86+Y86+AA86+AC86+AE86+AG86+AI86+AK86+AM86+AO86+AQ86+AS86+AU86+AW86+AY86</f>
        <v>58835.199999999997</v>
      </c>
      <c r="BB86" s="487" t="s">
        <v>1477</v>
      </c>
      <c r="BC86" s="85"/>
      <c r="BD86" s="89"/>
      <c r="BE86" s="89"/>
      <c r="BF86" s="100"/>
      <c r="BG86" s="87"/>
      <c r="BH86" s="89">
        <f>IF(AZ86&gt;BD86,AZ86-BD86,"0")</f>
        <v>1021</v>
      </c>
      <c r="BI86" s="89">
        <f>IF(BA86&gt;BE86,BA86-BE86,"0")</f>
        <v>58835.199999999997</v>
      </c>
      <c r="BJ86" s="90">
        <v>45912</v>
      </c>
      <c r="BK86" s="1296"/>
      <c r="BL86" s="90"/>
      <c r="BM86" s="1302"/>
      <c r="BN86" s="86"/>
      <c r="BO86" s="137"/>
      <c r="BP86" s="90"/>
      <c r="BQ86" s="185"/>
      <c r="BR86" s="137"/>
      <c r="BS86" s="492"/>
      <c r="BT86" s="392"/>
      <c r="BU86" s="492"/>
      <c r="BV86" s="492"/>
      <c r="BW86" s="103"/>
      <c r="BX86" s="89">
        <f>SUMIF($L:$L,L86,$BQ:$BQ)</f>
        <v>0</v>
      </c>
      <c r="BY86" s="89">
        <f>SUMIF($L:$L,L86,$BR:$BR)</f>
        <v>0</v>
      </c>
      <c r="BZ86" s="86"/>
      <c r="CA86" s="86"/>
      <c r="CB86" s="104"/>
      <c r="CC86" s="90"/>
      <c r="CD86" s="1296" t="s">
        <v>293</v>
      </c>
      <c r="CE86" s="90" t="s">
        <v>294</v>
      </c>
      <c r="CF86" s="1302" t="s">
        <v>266</v>
      </c>
      <c r="CG86" s="102" t="s">
        <v>265</v>
      </c>
      <c r="CH86" s="137">
        <v>26114</v>
      </c>
      <c r="CI86" s="90">
        <v>45915</v>
      </c>
      <c r="CJ86" s="185">
        <v>468</v>
      </c>
      <c r="CK86" s="137">
        <v>26114</v>
      </c>
      <c r="CL86" s="492">
        <v>0.627</v>
      </c>
      <c r="CM86" s="391">
        <f t="shared" si="171"/>
        <v>16373.477999999999</v>
      </c>
      <c r="CN86" s="90">
        <v>45922</v>
      </c>
      <c r="CO86" s="185"/>
      <c r="CP86" s="137"/>
      <c r="CQ86" s="90"/>
      <c r="CR86" s="90"/>
      <c r="CS86" s="90"/>
      <c r="CT86" s="90"/>
      <c r="CU86" s="90">
        <v>45954</v>
      </c>
      <c r="CV86" s="89">
        <f>SUMIF($L:$L,L86,$CJ:$CJ)</f>
        <v>1020</v>
      </c>
      <c r="CW86" s="86">
        <f>SUMIF($L:$L,L86,$CK:$CK)</f>
        <v>56915.6</v>
      </c>
      <c r="CX86" s="90"/>
      <c r="CY86" s="90"/>
      <c r="CZ86" s="90"/>
      <c r="DA86" s="90"/>
      <c r="DB86" s="89">
        <f>BX86+CV86</f>
        <v>1020</v>
      </c>
      <c r="DC86" s="89">
        <f>BY86+CW86</f>
        <v>56915.6</v>
      </c>
      <c r="DD86" s="89">
        <f>BH86-DB86</f>
        <v>1</v>
      </c>
      <c r="DE86" s="89">
        <f>BI86-DC86</f>
        <v>1919.5999999999985</v>
      </c>
      <c r="DF86" s="86" t="str">
        <f>IF(DD86&lt;0,"Thừa",IF(DD86=0,"Đủ","Thiếu"))</f>
        <v>Thiếu</v>
      </c>
      <c r="DG86" s="89"/>
      <c r="DH86" s="107"/>
      <c r="DI86" s="108"/>
      <c r="DJ86" s="109"/>
      <c r="DK86" s="110"/>
      <c r="DL86" s="70"/>
      <c r="DM86" s="71"/>
      <c r="DN86" s="72"/>
      <c r="DO86" s="72"/>
    </row>
    <row r="87" spans="1:119" s="91" customFormat="1" ht="44.5" hidden="1" customHeight="1">
      <c r="A87" s="85" t="str">
        <f t="shared" si="137"/>
        <v>ok</v>
      </c>
      <c r="B87" s="86"/>
      <c r="C87" s="86"/>
      <c r="D87" s="86"/>
      <c r="E87" s="86"/>
      <c r="F87" s="86"/>
      <c r="G87" s="86"/>
      <c r="H87" s="1351"/>
      <c r="I87" s="1351"/>
      <c r="J87" s="86"/>
      <c r="K87" s="86"/>
      <c r="L87" s="781" t="s">
        <v>178</v>
      </c>
      <c r="M87" s="1285" t="s">
        <v>176</v>
      </c>
      <c r="N87" s="1286" t="s">
        <v>179</v>
      </c>
      <c r="O87" s="781" t="s">
        <v>41</v>
      </c>
      <c r="P87" s="781" t="s">
        <v>45</v>
      </c>
      <c r="Q87" s="389"/>
      <c r="R87" s="389"/>
      <c r="S87" s="389"/>
      <c r="T87" s="62"/>
      <c r="U87" s="63"/>
      <c r="V87" s="63"/>
      <c r="W87" s="63"/>
      <c r="X87" s="63"/>
      <c r="Y87" s="63"/>
      <c r="Z87" s="63"/>
      <c r="AA87" s="63"/>
      <c r="AB87" s="63"/>
      <c r="AC87" s="63"/>
      <c r="AD87" s="63"/>
      <c r="AE87" s="63"/>
      <c r="AF87" s="63"/>
      <c r="AG87" s="63"/>
      <c r="AH87" s="63"/>
      <c r="AI87" s="63"/>
      <c r="AJ87" s="63"/>
      <c r="AK87" s="63"/>
      <c r="AL87" s="838"/>
      <c r="AM87" s="63"/>
      <c r="AN87" s="63"/>
      <c r="AO87" s="63"/>
      <c r="AP87" s="63"/>
      <c r="AQ87" s="63"/>
      <c r="AR87" s="63"/>
      <c r="AS87" s="63"/>
      <c r="AT87" s="63"/>
      <c r="AU87" s="63"/>
      <c r="AV87" s="63"/>
      <c r="AW87" s="63"/>
      <c r="AX87" s="63"/>
      <c r="AY87" s="63"/>
      <c r="AZ87" s="88"/>
      <c r="BA87" s="88"/>
      <c r="BB87" s="487"/>
      <c r="BC87" s="85"/>
      <c r="BD87" s="89"/>
      <c r="BE87" s="89"/>
      <c r="BF87" s="100"/>
      <c r="BG87" s="87"/>
      <c r="BH87" s="89"/>
      <c r="BI87" s="89"/>
      <c r="BJ87" s="90"/>
      <c r="BK87" s="1296"/>
      <c r="BL87" s="90"/>
      <c r="BM87" s="1302"/>
      <c r="BN87" s="86"/>
      <c r="BO87" s="137"/>
      <c r="BP87" s="90"/>
      <c r="BQ87" s="185"/>
      <c r="BR87" s="137"/>
      <c r="BS87" s="492"/>
      <c r="BT87" s="392"/>
      <c r="BU87" s="492"/>
      <c r="BV87" s="492"/>
      <c r="BW87" s="103"/>
      <c r="BX87" s="89"/>
      <c r="BY87" s="89"/>
      <c r="BZ87" s="86"/>
      <c r="CA87" s="86"/>
      <c r="CB87" s="104"/>
      <c r="CC87" s="90"/>
      <c r="CD87" s="1296" t="s">
        <v>1534</v>
      </c>
      <c r="CE87" s="90" t="s">
        <v>294</v>
      </c>
      <c r="CF87" s="1302" t="s">
        <v>2962</v>
      </c>
      <c r="CG87" s="102" t="s">
        <v>41</v>
      </c>
      <c r="CH87" s="137">
        <v>5356.8</v>
      </c>
      <c r="CI87" s="90">
        <v>46014</v>
      </c>
      <c r="CJ87" s="185">
        <v>96</v>
      </c>
      <c r="CK87" s="137">
        <v>5356.8</v>
      </c>
      <c r="CL87" s="492">
        <v>0.59799999999999998</v>
      </c>
      <c r="CM87" s="391">
        <f>CL87*CK87</f>
        <v>3203.3663999999999</v>
      </c>
      <c r="CN87" s="90"/>
      <c r="CO87" s="185"/>
      <c r="CP87" s="137"/>
      <c r="CQ87" s="90"/>
      <c r="CR87" s="90"/>
      <c r="CS87" s="90">
        <v>46085</v>
      </c>
      <c r="CT87" s="90">
        <v>46085</v>
      </c>
      <c r="CU87" s="90">
        <v>46085</v>
      </c>
      <c r="CV87" s="89"/>
      <c r="CW87" s="86"/>
      <c r="CX87" s="90"/>
      <c r="CY87" s="90"/>
      <c r="CZ87" s="90"/>
      <c r="DA87" s="90"/>
      <c r="DB87" s="89"/>
      <c r="DC87" s="89"/>
      <c r="DD87" s="89"/>
      <c r="DE87" s="89"/>
      <c r="DF87" s="86"/>
      <c r="DG87" s="89"/>
      <c r="DH87" s="107"/>
      <c r="DI87" s="108"/>
      <c r="DJ87" s="109"/>
      <c r="DK87" s="110"/>
      <c r="DL87" s="70"/>
      <c r="DM87" s="71"/>
      <c r="DN87" s="72"/>
      <c r="DO87" s="72"/>
    </row>
    <row r="88" spans="1:119" s="91" customFormat="1" ht="30" hidden="1" customHeight="1">
      <c r="A88" s="85" t="str">
        <f t="shared" si="137"/>
        <v>ok</v>
      </c>
      <c r="B88" s="86"/>
      <c r="C88" s="86"/>
      <c r="D88" s="86"/>
      <c r="E88" s="86"/>
      <c r="F88" s="86"/>
      <c r="G88" s="86"/>
      <c r="H88" s="86"/>
      <c r="I88" s="86"/>
      <c r="J88" s="86"/>
      <c r="K88" s="86"/>
      <c r="L88" s="781" t="s">
        <v>178</v>
      </c>
      <c r="M88" s="1285" t="s">
        <v>176</v>
      </c>
      <c r="N88" s="87" t="s">
        <v>179</v>
      </c>
      <c r="O88" s="781" t="s">
        <v>41</v>
      </c>
      <c r="P88" s="781" t="s">
        <v>45</v>
      </c>
      <c r="Q88" s="389"/>
      <c r="R88" s="389"/>
      <c r="S88" s="389"/>
      <c r="T88" s="62"/>
      <c r="U88" s="63"/>
      <c r="V88" s="63"/>
      <c r="W88" s="63"/>
      <c r="X88" s="63"/>
      <c r="Y88" s="63"/>
      <c r="Z88" s="63"/>
      <c r="AA88" s="63"/>
      <c r="AB88" s="63"/>
      <c r="AC88" s="63"/>
      <c r="AD88" s="63"/>
      <c r="AE88" s="63"/>
      <c r="AF88" s="63"/>
      <c r="AG88" s="63"/>
      <c r="AH88" s="63"/>
      <c r="AI88" s="63"/>
      <c r="AJ88" s="63"/>
      <c r="AK88" s="63"/>
      <c r="AL88" s="63"/>
      <c r="AM88" s="63"/>
      <c r="AN88" s="63"/>
      <c r="AO88" s="63"/>
      <c r="AP88" s="63"/>
      <c r="AQ88" s="63"/>
      <c r="AR88" s="63"/>
      <c r="AS88" s="63"/>
      <c r="AT88" s="63"/>
      <c r="AU88" s="63"/>
      <c r="AV88" s="63"/>
      <c r="AW88" s="63"/>
      <c r="AX88" s="63"/>
      <c r="AY88" s="63"/>
      <c r="AZ88" s="88"/>
      <c r="BA88" s="88"/>
      <c r="BB88" s="115"/>
      <c r="BC88" s="85"/>
      <c r="BD88" s="89"/>
      <c r="BE88" s="89"/>
      <c r="BF88" s="100"/>
      <c r="BG88" s="87"/>
      <c r="BH88" s="89"/>
      <c r="BI88" s="89"/>
      <c r="BJ88" s="90"/>
      <c r="BK88" s="1296"/>
      <c r="BL88" s="90"/>
      <c r="BM88" s="1302"/>
      <c r="BN88" s="86"/>
      <c r="BO88" s="137"/>
      <c r="BP88" s="90"/>
      <c r="BQ88" s="185"/>
      <c r="BR88" s="137"/>
      <c r="BS88" s="492"/>
      <c r="BT88" s="392"/>
      <c r="BU88" s="492"/>
      <c r="BV88" s="492"/>
      <c r="BW88" s="103"/>
      <c r="BX88" s="89"/>
      <c r="BY88" s="89"/>
      <c r="BZ88" s="86"/>
      <c r="CA88" s="86"/>
      <c r="CB88" s="104"/>
      <c r="CC88" s="90"/>
      <c r="CD88" s="1296" t="s">
        <v>1285</v>
      </c>
      <c r="CE88" s="90" t="s">
        <v>1284</v>
      </c>
      <c r="CF88" s="1302" t="s">
        <v>1256</v>
      </c>
      <c r="CG88" s="102" t="s">
        <v>41</v>
      </c>
      <c r="CH88" s="137">
        <v>25444.799999999999</v>
      </c>
      <c r="CI88" s="90">
        <v>45988</v>
      </c>
      <c r="CJ88" s="185">
        <v>456</v>
      </c>
      <c r="CK88" s="137">
        <v>25444.799999999999</v>
      </c>
      <c r="CL88" s="492">
        <v>0.621</v>
      </c>
      <c r="CM88" s="391">
        <f>CL88*CK88</f>
        <v>15801.220799999999</v>
      </c>
      <c r="CN88" s="90"/>
      <c r="CO88" s="185"/>
      <c r="CP88" s="137"/>
      <c r="CQ88" s="90"/>
      <c r="CR88" s="90"/>
      <c r="CS88" s="90">
        <v>46043</v>
      </c>
      <c r="CT88" s="90">
        <v>46047</v>
      </c>
      <c r="CU88" s="90">
        <v>46047</v>
      </c>
      <c r="CV88" s="89"/>
      <c r="CW88" s="86"/>
      <c r="CX88" s="90"/>
      <c r="CY88" s="90"/>
      <c r="CZ88" s="90"/>
      <c r="DA88" s="90"/>
      <c r="DB88" s="89"/>
      <c r="DC88" s="89"/>
      <c r="DD88" s="89"/>
      <c r="DE88" s="89"/>
      <c r="DF88" s="86"/>
      <c r="DG88" s="89"/>
      <c r="DH88" s="107"/>
      <c r="DI88" s="108"/>
      <c r="DJ88" s="109"/>
      <c r="DK88" s="110"/>
      <c r="DL88" s="70"/>
      <c r="DM88" s="71"/>
      <c r="DN88" s="72"/>
      <c r="DO88" s="72"/>
    </row>
    <row r="89" spans="1:119" s="91" customFormat="1" ht="30" hidden="1" customHeight="1">
      <c r="A89" s="85" t="str">
        <f t="shared" si="137"/>
        <v>Hiện</v>
      </c>
      <c r="B89" s="86" t="str">
        <f t="shared" si="159"/>
        <v>Thừa</v>
      </c>
      <c r="C89" s="86">
        <f>DD89</f>
        <v>-3</v>
      </c>
      <c r="D89" s="86"/>
      <c r="E89" s="86"/>
      <c r="F89" s="86"/>
      <c r="G89" s="86"/>
      <c r="H89" s="86"/>
      <c r="I89" s="86"/>
      <c r="J89" s="1351"/>
      <c r="K89" s="86"/>
      <c r="L89" s="781" t="s">
        <v>180</v>
      </c>
      <c r="M89" s="1285" t="s">
        <v>176</v>
      </c>
      <c r="N89" s="1286" t="s">
        <v>51</v>
      </c>
      <c r="O89" s="781" t="s">
        <v>41</v>
      </c>
      <c r="P89" s="781" t="s">
        <v>45</v>
      </c>
      <c r="Q89" s="389">
        <v>36.699999999999996</v>
      </c>
      <c r="R89" s="389">
        <v>205.43520000000001</v>
      </c>
      <c r="S89" s="389">
        <v>7539.4718400000002</v>
      </c>
      <c r="T89" s="62"/>
      <c r="U89" s="63"/>
      <c r="V89" s="63"/>
      <c r="W89" s="63"/>
      <c r="X89" s="63">
        <f>VLOOKUP(L89,[167]PR!$A:$S,15,0)</f>
        <v>228</v>
      </c>
      <c r="Y89" s="63">
        <f>VLOOKUP(L89,[167]PR!$A:$S,16,0)</f>
        <v>8367.5999999999985</v>
      </c>
      <c r="Z89" s="63">
        <v>0</v>
      </c>
      <c r="AA89" s="63">
        <v>0</v>
      </c>
      <c r="AB89" s="63">
        <v>0</v>
      </c>
      <c r="AC89" s="63">
        <v>0</v>
      </c>
      <c r="AD89" s="63">
        <v>0</v>
      </c>
      <c r="AE89" s="63">
        <v>0</v>
      </c>
      <c r="AF89" s="63">
        <v>0</v>
      </c>
      <c r="AG89" s="63">
        <v>0</v>
      </c>
      <c r="AH89" s="63">
        <v>327</v>
      </c>
      <c r="AI89" s="63">
        <v>12000.899999999998</v>
      </c>
      <c r="AJ89" s="63">
        <v>90</v>
      </c>
      <c r="AK89" s="63">
        <v>3302.9999999999995</v>
      </c>
      <c r="AL89" s="63">
        <v>0</v>
      </c>
      <c r="AM89" s="63">
        <v>0</v>
      </c>
      <c r="AN89" s="63">
        <v>0</v>
      </c>
      <c r="AO89" s="63">
        <v>0</v>
      </c>
      <c r="AP89" s="63">
        <v>0</v>
      </c>
      <c r="AQ89" s="63">
        <v>0</v>
      </c>
      <c r="AR89" s="63">
        <v>0</v>
      </c>
      <c r="AS89" s="63">
        <v>0</v>
      </c>
      <c r="AT89" s="63">
        <v>0</v>
      </c>
      <c r="AU89" s="63">
        <v>0</v>
      </c>
      <c r="AV89" s="63">
        <v>0</v>
      </c>
      <c r="AW89" s="63">
        <v>0</v>
      </c>
      <c r="AX89" s="63">
        <v>0</v>
      </c>
      <c r="AY89" s="63">
        <v>0</v>
      </c>
      <c r="AZ89" s="88">
        <f>T89+V89+X89+Z89+AB89+AD89+AF89+AH89+AJ89+AL89+AN89+AP89+AR89+AT89+AV89+AX89</f>
        <v>645</v>
      </c>
      <c r="BA89" s="88">
        <f>U89+W89+Y89+AA89+AC89+AE89+AG89+AI89+AK89+AM89+AO89+AQ89+AS89+AU89+AW89+AY89</f>
        <v>23671.499999999996</v>
      </c>
      <c r="BB89" s="487" t="s">
        <v>1251</v>
      </c>
      <c r="BC89" s="85"/>
      <c r="BD89" s="89"/>
      <c r="BE89" s="89"/>
      <c r="BF89" s="100"/>
      <c r="BG89" s="87"/>
      <c r="BH89" s="89">
        <f>IF(AZ89&gt;BD89,AZ89-BD89,"0")</f>
        <v>645</v>
      </c>
      <c r="BI89" s="89">
        <f>IF(BA89&gt;BE89,BA89-BE89,"0")</f>
        <v>23671.499999999996</v>
      </c>
      <c r="BJ89" s="90">
        <v>45912</v>
      </c>
      <c r="BK89" s="1296"/>
      <c r="BL89" s="90"/>
      <c r="BM89" s="1302"/>
      <c r="BN89" s="86"/>
      <c r="BO89" s="137"/>
      <c r="BP89" s="90"/>
      <c r="BQ89" s="185"/>
      <c r="BR89" s="137"/>
      <c r="BS89" s="492"/>
      <c r="BT89" s="392"/>
      <c r="BU89" s="492"/>
      <c r="BV89" s="492"/>
      <c r="BW89" s="103"/>
      <c r="BX89" s="89">
        <f>SUMIF($L:$L,L89,$BQ:$BQ)</f>
        <v>0</v>
      </c>
      <c r="BY89" s="89">
        <f>SUMIF($L:$L,L89,$BR:$BR)</f>
        <v>0</v>
      </c>
      <c r="BZ89" s="86"/>
      <c r="CA89" s="86"/>
      <c r="CB89" s="104"/>
      <c r="CC89" s="90"/>
      <c r="CD89" s="1296" t="s">
        <v>293</v>
      </c>
      <c r="CE89" s="90" t="s">
        <v>294</v>
      </c>
      <c r="CF89" s="1302" t="s">
        <v>267</v>
      </c>
      <c r="CG89" s="102" t="s">
        <v>265</v>
      </c>
      <c r="CH89" s="137">
        <v>8368</v>
      </c>
      <c r="CI89" s="90">
        <v>45915</v>
      </c>
      <c r="CJ89" s="185">
        <v>228</v>
      </c>
      <c r="CK89" s="137">
        <v>8368</v>
      </c>
      <c r="CL89" s="492">
        <v>0.627</v>
      </c>
      <c r="CM89" s="391">
        <f t="shared" si="171"/>
        <v>5246.7359999999999</v>
      </c>
      <c r="CN89" s="90">
        <v>45922</v>
      </c>
      <c r="CO89" s="185"/>
      <c r="CP89" s="137"/>
      <c r="CQ89" s="90"/>
      <c r="CR89" s="90"/>
      <c r="CS89" s="90"/>
      <c r="CT89" s="90"/>
      <c r="CU89" s="90">
        <v>45954</v>
      </c>
      <c r="CV89" s="89">
        <f>SUMIF($L:$L,L89,$CJ:$CJ)</f>
        <v>648</v>
      </c>
      <c r="CW89" s="86">
        <f>SUMIF($L:$L,L89,$CK:$CK)</f>
        <v>23781.8</v>
      </c>
      <c r="CX89" s="90"/>
      <c r="CY89" s="90"/>
      <c r="CZ89" s="90"/>
      <c r="DA89" s="90"/>
      <c r="DB89" s="89">
        <f>BX89+CV89</f>
        <v>648</v>
      </c>
      <c r="DC89" s="89">
        <f>BY89+CW89</f>
        <v>23781.8</v>
      </c>
      <c r="DD89" s="89">
        <f>BH89-DB89</f>
        <v>-3</v>
      </c>
      <c r="DE89" s="89">
        <f>BI89-DC89</f>
        <v>-110.30000000000291</v>
      </c>
      <c r="DF89" s="86" t="str">
        <f>IF(DD89&lt;0,"Thừa",IF(DD89=0,"Đủ","Thiếu"))</f>
        <v>Thừa</v>
      </c>
      <c r="DG89" s="89"/>
      <c r="DH89" s="107"/>
      <c r="DI89" s="108"/>
      <c r="DJ89" s="109"/>
      <c r="DK89" s="110"/>
      <c r="DL89" s="70"/>
      <c r="DM89" s="71"/>
      <c r="DN89" s="72"/>
      <c r="DO89" s="72"/>
    </row>
    <row r="90" spans="1:119" s="91" customFormat="1" ht="30" hidden="1" customHeight="1">
      <c r="A90" s="85" t="str">
        <f t="shared" si="137"/>
        <v>ok</v>
      </c>
      <c r="B90" s="86"/>
      <c r="C90" s="86"/>
      <c r="D90" s="86"/>
      <c r="E90" s="86"/>
      <c r="F90" s="86"/>
      <c r="G90" s="86"/>
      <c r="H90" s="86"/>
      <c r="I90" s="86"/>
      <c r="J90" s="1351"/>
      <c r="K90" s="86"/>
      <c r="L90" s="781" t="s">
        <v>180</v>
      </c>
      <c r="M90" s="1285" t="s">
        <v>176</v>
      </c>
      <c r="N90" s="87" t="s">
        <v>51</v>
      </c>
      <c r="O90" s="781" t="s">
        <v>41</v>
      </c>
      <c r="P90" s="781" t="s">
        <v>45</v>
      </c>
      <c r="Q90" s="389"/>
      <c r="R90" s="389"/>
      <c r="S90" s="389"/>
      <c r="T90" s="62"/>
      <c r="U90" s="63"/>
      <c r="V90" s="63"/>
      <c r="W90" s="63"/>
      <c r="X90" s="63"/>
      <c r="Y90" s="63"/>
      <c r="Z90" s="63"/>
      <c r="AA90" s="63"/>
      <c r="AB90" s="63"/>
      <c r="AC90" s="63"/>
      <c r="AD90" s="63"/>
      <c r="AE90" s="63"/>
      <c r="AF90" s="63"/>
      <c r="AG90" s="63"/>
      <c r="AH90" s="63"/>
      <c r="AI90" s="63"/>
      <c r="AJ90" s="63"/>
      <c r="AK90" s="63"/>
      <c r="AL90" s="63"/>
      <c r="AM90" s="63"/>
      <c r="AN90" s="63"/>
      <c r="AO90" s="63"/>
      <c r="AP90" s="63"/>
      <c r="AQ90" s="63"/>
      <c r="AR90" s="63"/>
      <c r="AS90" s="63"/>
      <c r="AT90" s="63"/>
      <c r="AU90" s="63"/>
      <c r="AV90" s="63"/>
      <c r="AW90" s="63"/>
      <c r="AX90" s="63"/>
      <c r="AY90" s="63"/>
      <c r="AZ90" s="88"/>
      <c r="BA90" s="88"/>
      <c r="BB90" s="115"/>
      <c r="BC90" s="85"/>
      <c r="BD90" s="89"/>
      <c r="BE90" s="89"/>
      <c r="BF90" s="100"/>
      <c r="BG90" s="87"/>
      <c r="BH90" s="89"/>
      <c r="BI90" s="89"/>
      <c r="BJ90" s="90"/>
      <c r="BK90" s="1296"/>
      <c r="BL90" s="90"/>
      <c r="BM90" s="1302"/>
      <c r="BN90" s="86"/>
      <c r="BO90" s="137"/>
      <c r="BP90" s="90"/>
      <c r="BQ90" s="185"/>
      <c r="BR90" s="137"/>
      <c r="BS90" s="492"/>
      <c r="BT90" s="392"/>
      <c r="BU90" s="492"/>
      <c r="BV90" s="492"/>
      <c r="BW90" s="103"/>
      <c r="BX90" s="89"/>
      <c r="BY90" s="89"/>
      <c r="BZ90" s="86"/>
      <c r="CA90" s="86"/>
      <c r="CB90" s="104"/>
      <c r="CC90" s="90"/>
      <c r="CD90" s="1296" t="s">
        <v>1285</v>
      </c>
      <c r="CE90" s="90" t="s">
        <v>1284</v>
      </c>
      <c r="CF90" s="1302" t="s">
        <v>1257</v>
      </c>
      <c r="CG90" s="102" t="s">
        <v>41</v>
      </c>
      <c r="CH90" s="137">
        <v>3082.8</v>
      </c>
      <c r="CI90" s="90">
        <v>45988</v>
      </c>
      <c r="CJ90" s="185">
        <v>84</v>
      </c>
      <c r="CK90" s="137">
        <v>3082.8</v>
      </c>
      <c r="CL90" s="492">
        <v>0.621</v>
      </c>
      <c r="CM90" s="391">
        <f>CL90*CK90</f>
        <v>1914.4188000000001</v>
      </c>
      <c r="CN90" s="90"/>
      <c r="CO90" s="185"/>
      <c r="CP90" s="137"/>
      <c r="CQ90" s="90"/>
      <c r="CR90" s="90"/>
      <c r="CS90" s="90">
        <v>46043</v>
      </c>
      <c r="CT90" s="90">
        <v>46047</v>
      </c>
      <c r="CU90" s="90">
        <v>46047</v>
      </c>
      <c r="CV90" s="89"/>
      <c r="CW90" s="86"/>
      <c r="CX90" s="90"/>
      <c r="CY90" s="90"/>
      <c r="CZ90" s="90"/>
      <c r="DA90" s="90"/>
      <c r="DB90" s="89"/>
      <c r="DC90" s="89"/>
      <c r="DD90" s="89"/>
      <c r="DE90" s="89"/>
      <c r="DF90" s="86"/>
      <c r="DG90" s="89"/>
      <c r="DH90" s="107"/>
      <c r="DI90" s="108"/>
      <c r="DJ90" s="109"/>
      <c r="DK90" s="110"/>
      <c r="DL90" s="70"/>
      <c r="DM90" s="71"/>
      <c r="DN90" s="72"/>
      <c r="DO90" s="72"/>
    </row>
    <row r="91" spans="1:119" s="91" customFormat="1" ht="30" hidden="1" customHeight="1">
      <c r="A91" s="85" t="str">
        <f t="shared" si="137"/>
        <v>ok</v>
      </c>
      <c r="B91" s="86"/>
      <c r="C91" s="86"/>
      <c r="D91" s="86"/>
      <c r="E91" s="86"/>
      <c r="F91" s="86"/>
      <c r="G91" s="86"/>
      <c r="H91" s="86"/>
      <c r="I91" s="86"/>
      <c r="J91" s="1351"/>
      <c r="K91" s="86"/>
      <c r="L91" s="781" t="s">
        <v>180</v>
      </c>
      <c r="M91" s="1285" t="s">
        <v>176</v>
      </c>
      <c r="N91" s="87" t="s">
        <v>51</v>
      </c>
      <c r="O91" s="781" t="s">
        <v>41</v>
      </c>
      <c r="P91" s="781" t="s">
        <v>45</v>
      </c>
      <c r="Q91" s="389"/>
      <c r="R91" s="389"/>
      <c r="S91" s="389"/>
      <c r="T91" s="62"/>
      <c r="U91" s="63"/>
      <c r="V91" s="63"/>
      <c r="W91" s="63"/>
      <c r="X91" s="63"/>
      <c r="Y91" s="63"/>
      <c r="Z91" s="63"/>
      <c r="AA91" s="63"/>
      <c r="AB91" s="63"/>
      <c r="AC91" s="63"/>
      <c r="AD91" s="63"/>
      <c r="AE91" s="63"/>
      <c r="AF91" s="63"/>
      <c r="AG91" s="63"/>
      <c r="AH91" s="63"/>
      <c r="AI91" s="63"/>
      <c r="AJ91" s="63"/>
      <c r="AK91" s="63"/>
      <c r="AL91" s="63"/>
      <c r="AM91" s="63"/>
      <c r="AN91" s="63"/>
      <c r="AO91" s="63"/>
      <c r="AP91" s="63"/>
      <c r="AQ91" s="63"/>
      <c r="AR91" s="63"/>
      <c r="AS91" s="63"/>
      <c r="AT91" s="63"/>
      <c r="AU91" s="63"/>
      <c r="AV91" s="63"/>
      <c r="AW91" s="63"/>
      <c r="AX91" s="63"/>
      <c r="AY91" s="63"/>
      <c r="AZ91" s="88"/>
      <c r="BA91" s="88"/>
      <c r="BB91" s="487"/>
      <c r="BC91" s="85"/>
      <c r="BD91" s="89"/>
      <c r="BE91" s="89"/>
      <c r="BF91" s="100"/>
      <c r="BG91" s="87"/>
      <c r="BH91" s="89"/>
      <c r="BI91" s="89"/>
      <c r="BJ91" s="90"/>
      <c r="BK91" s="1296"/>
      <c r="BL91" s="90"/>
      <c r="BM91" s="1302"/>
      <c r="BN91" s="86"/>
      <c r="BO91" s="137"/>
      <c r="BP91" s="90"/>
      <c r="BQ91" s="185"/>
      <c r="BR91" s="137"/>
      <c r="BS91" s="492"/>
      <c r="BT91" s="392"/>
      <c r="BU91" s="492"/>
      <c r="BV91" s="492"/>
      <c r="BW91" s="103"/>
      <c r="BX91" s="89"/>
      <c r="BY91" s="89"/>
      <c r="BZ91" s="86"/>
      <c r="CA91" s="86"/>
      <c r="CB91" s="104"/>
      <c r="CC91" s="90"/>
      <c r="CD91" s="1296" t="s">
        <v>1548</v>
      </c>
      <c r="CE91" s="228" t="s">
        <v>1157</v>
      </c>
      <c r="CF91" s="1302" t="s">
        <v>1556</v>
      </c>
      <c r="CG91" s="673" t="s">
        <v>1146</v>
      </c>
      <c r="CH91" s="137">
        <v>12331</v>
      </c>
      <c r="CI91" s="90">
        <v>45975</v>
      </c>
      <c r="CJ91" s="185">
        <v>336</v>
      </c>
      <c r="CK91" s="185">
        <v>12331</v>
      </c>
      <c r="CL91" s="492">
        <v>0.625</v>
      </c>
      <c r="CM91" s="391">
        <f t="shared" si="171"/>
        <v>7706.875</v>
      </c>
      <c r="CN91" s="90"/>
      <c r="CO91" s="185"/>
      <c r="CP91" s="137"/>
      <c r="CQ91" s="90"/>
      <c r="CR91" s="90"/>
      <c r="CS91" s="90"/>
      <c r="CT91" s="90"/>
      <c r="CU91" s="90">
        <v>46021</v>
      </c>
      <c r="CV91" s="89"/>
      <c r="CW91" s="86"/>
      <c r="CX91" s="90"/>
      <c r="CY91" s="90"/>
      <c r="CZ91" s="90"/>
      <c r="DA91" s="90"/>
      <c r="DB91" s="89"/>
      <c r="DC91" s="89"/>
      <c r="DD91" s="89"/>
      <c r="DE91" s="89"/>
      <c r="DF91" s="86"/>
      <c r="DG91" s="89"/>
      <c r="DH91" s="107"/>
      <c r="DI91" s="108"/>
      <c r="DJ91" s="109"/>
      <c r="DK91" s="110"/>
      <c r="DL91" s="70"/>
      <c r="DM91" s="71"/>
      <c r="DN91" s="72"/>
      <c r="DO91" s="72"/>
    </row>
    <row r="92" spans="1:119" s="91" customFormat="1" ht="30" hidden="1" customHeight="1">
      <c r="A92" s="85" t="str">
        <f t="shared" si="137"/>
        <v>Hiện</v>
      </c>
      <c r="B92" s="86" t="str">
        <f t="shared" si="159"/>
        <v>Đủ</v>
      </c>
      <c r="C92" s="86">
        <f>DD92</f>
        <v>0</v>
      </c>
      <c r="D92" s="86"/>
      <c r="E92" s="86"/>
      <c r="F92" s="86"/>
      <c r="G92" s="86"/>
      <c r="H92" s="86"/>
      <c r="I92" s="86"/>
      <c r="J92" s="86"/>
      <c r="K92" s="86"/>
      <c r="L92" s="781" t="s">
        <v>181</v>
      </c>
      <c r="M92" s="1285" t="s">
        <v>176</v>
      </c>
      <c r="N92" s="87" t="s">
        <v>182</v>
      </c>
      <c r="O92" s="781" t="s">
        <v>41</v>
      </c>
      <c r="P92" s="781" t="s">
        <v>45</v>
      </c>
      <c r="Q92" s="389">
        <v>79.699999999999989</v>
      </c>
      <c r="R92" s="389">
        <v>158.19120000000001</v>
      </c>
      <c r="S92" s="389">
        <v>12607.838639999998</v>
      </c>
      <c r="T92" s="62"/>
      <c r="U92" s="63"/>
      <c r="V92" s="63"/>
      <c r="W92" s="63"/>
      <c r="X92" s="63">
        <f>VLOOKUP(L92,[167]PR!$A:$S,15,0)</f>
        <v>180</v>
      </c>
      <c r="Y92" s="63">
        <f>VLOOKUP(L92,[167]PR!$A:$S,16,0)</f>
        <v>14345.999999999998</v>
      </c>
      <c r="Z92" s="63">
        <v>0</v>
      </c>
      <c r="AA92" s="63">
        <v>0</v>
      </c>
      <c r="AB92" s="63">
        <v>0</v>
      </c>
      <c r="AC92" s="63">
        <v>0</v>
      </c>
      <c r="AD92" s="63">
        <v>0</v>
      </c>
      <c r="AE92" s="63">
        <v>0</v>
      </c>
      <c r="AF92" s="63">
        <v>0</v>
      </c>
      <c r="AG92" s="63">
        <v>0</v>
      </c>
      <c r="AH92" s="63">
        <v>0</v>
      </c>
      <c r="AI92" s="63">
        <v>0</v>
      </c>
      <c r="AJ92" s="63">
        <v>0</v>
      </c>
      <c r="AK92" s="63">
        <v>0</v>
      </c>
      <c r="AL92" s="63">
        <v>0</v>
      </c>
      <c r="AM92" s="63">
        <v>0</v>
      </c>
      <c r="AN92" s="63">
        <v>0</v>
      </c>
      <c r="AO92" s="63">
        <v>0</v>
      </c>
      <c r="AP92" s="63">
        <v>0</v>
      </c>
      <c r="AQ92" s="63">
        <v>0</v>
      </c>
      <c r="AR92" s="63">
        <v>0</v>
      </c>
      <c r="AS92" s="63">
        <v>0</v>
      </c>
      <c r="AT92" s="63">
        <v>0</v>
      </c>
      <c r="AU92" s="63">
        <v>0</v>
      </c>
      <c r="AV92" s="63">
        <v>0</v>
      </c>
      <c r="AW92" s="63">
        <v>0</v>
      </c>
      <c r="AX92" s="63">
        <v>0</v>
      </c>
      <c r="AY92" s="63">
        <v>0</v>
      </c>
      <c r="AZ92" s="88">
        <f>T92+V92+X92+Z92+AB92+AD92+AF92+AH92+AJ92+AL92+AN92+AP92+AR92+AT92+AV92+AX92</f>
        <v>180</v>
      </c>
      <c r="BA92" s="88">
        <f>U92+W92+Y92+AA92+AC92+AE92+AG92+AI92+AK92+AM92+AO92+AQ92+AS92+AU92+AW92+AY92</f>
        <v>14345.999999999998</v>
      </c>
      <c r="BB92" s="487" t="s">
        <v>193</v>
      </c>
      <c r="BC92" s="85"/>
      <c r="BD92" s="89"/>
      <c r="BE92" s="89"/>
      <c r="BF92" s="100"/>
      <c r="BG92" s="87"/>
      <c r="BH92" s="89">
        <f t="shared" ref="BH92:BH93" si="172">IF(AZ92&gt;BD92,AZ92-BD92,"0")</f>
        <v>180</v>
      </c>
      <c r="BI92" s="89">
        <f t="shared" ref="BI92:BI93" si="173">IF(BA92&gt;BE92,BA92-BE92,"0")</f>
        <v>14345.999999999998</v>
      </c>
      <c r="BJ92" s="90">
        <v>45912</v>
      </c>
      <c r="BK92" s="1296"/>
      <c r="BL92" s="90"/>
      <c r="BM92" s="1302"/>
      <c r="BN92" s="86"/>
      <c r="BO92" s="137"/>
      <c r="BP92" s="90"/>
      <c r="BQ92" s="185"/>
      <c r="BR92" s="137"/>
      <c r="BS92" s="492"/>
      <c r="BT92" s="392"/>
      <c r="BU92" s="492"/>
      <c r="BV92" s="492"/>
      <c r="BW92" s="103"/>
      <c r="BX92" s="89">
        <f>SUMIF($L:$L,L92,$BQ:$BQ)</f>
        <v>0</v>
      </c>
      <c r="BY92" s="89">
        <f>SUMIF($L:$L,L92,$BR:$BR)</f>
        <v>0</v>
      </c>
      <c r="BZ92" s="86"/>
      <c r="CA92" s="86"/>
      <c r="CB92" s="104"/>
      <c r="CC92" s="90"/>
      <c r="CD92" s="1296" t="s">
        <v>293</v>
      </c>
      <c r="CE92" s="90" t="s">
        <v>294</v>
      </c>
      <c r="CF92" s="1302" t="s">
        <v>268</v>
      </c>
      <c r="CG92" s="102" t="s">
        <v>265</v>
      </c>
      <c r="CH92" s="137">
        <v>14058</v>
      </c>
      <c r="CI92" s="90">
        <v>45915</v>
      </c>
      <c r="CJ92" s="185">
        <v>180</v>
      </c>
      <c r="CK92" s="137">
        <v>14058</v>
      </c>
      <c r="CL92" s="492">
        <v>0.627</v>
      </c>
      <c r="CM92" s="391">
        <f t="shared" si="171"/>
        <v>8814.366</v>
      </c>
      <c r="CN92" s="90">
        <v>45922</v>
      </c>
      <c r="CO92" s="185"/>
      <c r="CP92" s="137"/>
      <c r="CQ92" s="90"/>
      <c r="CR92" s="90"/>
      <c r="CS92" s="90"/>
      <c r="CT92" s="90"/>
      <c r="CU92" s="90">
        <v>45954</v>
      </c>
      <c r="CV92" s="89">
        <f>SUMIF($L:$L,L92,$CJ:$CJ)</f>
        <v>180</v>
      </c>
      <c r="CW92" s="86">
        <f>SUMIF($L:$L,L92,$CK:$CK)</f>
        <v>14058</v>
      </c>
      <c r="CX92" s="90"/>
      <c r="CY92" s="90"/>
      <c r="CZ92" s="90"/>
      <c r="DA92" s="90"/>
      <c r="DB92" s="89">
        <f t="shared" ref="DB92:DB93" si="174">BX92+CV92</f>
        <v>180</v>
      </c>
      <c r="DC92" s="89">
        <f t="shared" ref="DC92:DC93" si="175">BY92+CW92</f>
        <v>14058</v>
      </c>
      <c r="DD92" s="89">
        <f t="shared" ref="DD92:DD93" si="176">BH92-DB92</f>
        <v>0</v>
      </c>
      <c r="DE92" s="89">
        <f t="shared" ref="DE92:DE93" si="177">BI92-DC92</f>
        <v>287.99999999999818</v>
      </c>
      <c r="DF92" s="86" t="str">
        <f t="shared" ref="DF92:DF93" si="178">IF(DD92&lt;0,"Thừa",IF(DD92=0,"Đủ","Thiếu"))</f>
        <v>Đủ</v>
      </c>
      <c r="DG92" s="89"/>
      <c r="DH92" s="107"/>
      <c r="DI92" s="108"/>
      <c r="DJ92" s="109"/>
      <c r="DK92" s="110"/>
      <c r="DL92" s="70"/>
      <c r="DM92" s="71"/>
      <c r="DN92" s="72"/>
      <c r="DO92" s="72"/>
    </row>
    <row r="93" spans="1:119" s="91" customFormat="1" ht="30" hidden="1" customHeight="1">
      <c r="A93" s="85" t="str">
        <f t="shared" si="137"/>
        <v>Hiện</v>
      </c>
      <c r="B93" s="86" t="str">
        <f t="shared" si="159"/>
        <v>Thừa</v>
      </c>
      <c r="C93" s="86">
        <f>DD93</f>
        <v>-0.73460000000000036</v>
      </c>
      <c r="D93" s="86"/>
      <c r="E93" s="86"/>
      <c r="F93" s="86"/>
      <c r="G93" s="86"/>
      <c r="H93" s="86"/>
      <c r="I93" s="86"/>
      <c r="J93" s="86"/>
      <c r="K93" s="86"/>
      <c r="L93" s="781" t="s">
        <v>183</v>
      </c>
      <c r="M93" s="1285" t="s">
        <v>176</v>
      </c>
      <c r="N93" s="87" t="s">
        <v>184</v>
      </c>
      <c r="O93" s="781" t="s">
        <v>41</v>
      </c>
      <c r="P93" s="781" t="s">
        <v>45</v>
      </c>
      <c r="Q93" s="389">
        <v>106</v>
      </c>
      <c r="R93" s="389">
        <v>338.32800000000003</v>
      </c>
      <c r="S93" s="389">
        <v>35862.768000000004</v>
      </c>
      <c r="T93" s="62"/>
      <c r="U93" s="63"/>
      <c r="V93" s="63"/>
      <c r="W93" s="63"/>
      <c r="X93" s="63">
        <f>VLOOKUP(L93,[167]PR!$A:$S,15,0)</f>
        <v>372</v>
      </c>
      <c r="Y93" s="63">
        <f>VLOOKUP(L93,[167]PR!$A:$S,16,0)</f>
        <v>39432</v>
      </c>
      <c r="Z93" s="63">
        <v>0</v>
      </c>
      <c r="AA93" s="63">
        <v>0</v>
      </c>
      <c r="AB93" s="63">
        <v>47.265400000000007</v>
      </c>
      <c r="AC93" s="63">
        <v>5010.1324000000004</v>
      </c>
      <c r="AD93" s="63">
        <v>0</v>
      </c>
      <c r="AE93" s="63">
        <v>0</v>
      </c>
      <c r="AF93" s="63">
        <v>0</v>
      </c>
      <c r="AG93" s="63">
        <v>0</v>
      </c>
      <c r="AH93" s="63">
        <v>0</v>
      </c>
      <c r="AI93" s="63">
        <v>0</v>
      </c>
      <c r="AJ93" s="63">
        <v>0</v>
      </c>
      <c r="AK93" s="63">
        <v>0</v>
      </c>
      <c r="AL93" s="63">
        <v>0</v>
      </c>
      <c r="AM93" s="63">
        <v>0</v>
      </c>
      <c r="AN93" s="63">
        <v>0</v>
      </c>
      <c r="AO93" s="63">
        <v>0</v>
      </c>
      <c r="AP93" s="63">
        <v>0</v>
      </c>
      <c r="AQ93" s="63">
        <v>0</v>
      </c>
      <c r="AR93" s="63">
        <v>0</v>
      </c>
      <c r="AS93" s="63">
        <v>0</v>
      </c>
      <c r="AT93" s="63">
        <v>0</v>
      </c>
      <c r="AU93" s="63">
        <v>0</v>
      </c>
      <c r="AV93" s="63">
        <v>0</v>
      </c>
      <c r="AW93" s="63">
        <v>0</v>
      </c>
      <c r="AX93" s="63">
        <v>0</v>
      </c>
      <c r="AY93" s="63">
        <v>0</v>
      </c>
      <c r="AZ93" s="88">
        <f>T93+V93+X93+Z93+AB93+AD93+AF93+AH93+AJ93+AL93+AN93+AP93+AR93+AT93+AV93+AX93</f>
        <v>419.2654</v>
      </c>
      <c r="BA93" s="88">
        <f>U93+W93+Y93+AA93+AC93+AE93+AG93+AI93+AK93+AM93+AO93+AQ93+AS93+AU93+AW93+AY93</f>
        <v>44442.132400000002</v>
      </c>
      <c r="BB93" s="487" t="s">
        <v>339</v>
      </c>
      <c r="BC93" s="85"/>
      <c r="BD93" s="89"/>
      <c r="BE93" s="89"/>
      <c r="BF93" s="100"/>
      <c r="BG93" s="87"/>
      <c r="BH93" s="89">
        <f t="shared" si="172"/>
        <v>419.2654</v>
      </c>
      <c r="BI93" s="89">
        <f t="shared" si="173"/>
        <v>44442.132400000002</v>
      </c>
      <c r="BJ93" s="90">
        <v>45912</v>
      </c>
      <c r="BK93" s="1296"/>
      <c r="BL93" s="90"/>
      <c r="BM93" s="1302"/>
      <c r="BN93" s="86"/>
      <c r="BO93" s="137"/>
      <c r="BP93" s="90"/>
      <c r="BQ93" s="185"/>
      <c r="BR93" s="137"/>
      <c r="BS93" s="492"/>
      <c r="BT93" s="392"/>
      <c r="BU93" s="492"/>
      <c r="BV93" s="492"/>
      <c r="BW93" s="103"/>
      <c r="BX93" s="89">
        <f>SUMIF($L:$L,L93,$BQ:$BQ)</f>
        <v>48</v>
      </c>
      <c r="BY93" s="89">
        <f>SUMIF($L:$L,L93,$BR:$BR)</f>
        <v>5088</v>
      </c>
      <c r="BZ93" s="86"/>
      <c r="CA93" s="86"/>
      <c r="CB93" s="104"/>
      <c r="CC93" s="90"/>
      <c r="CD93" s="1296" t="s">
        <v>293</v>
      </c>
      <c r="CE93" s="90" t="s">
        <v>294</v>
      </c>
      <c r="CF93" s="1302" t="s">
        <v>269</v>
      </c>
      <c r="CG93" s="102" t="s">
        <v>265</v>
      </c>
      <c r="CH93" s="137">
        <v>38316</v>
      </c>
      <c r="CI93" s="90">
        <v>45915</v>
      </c>
      <c r="CJ93" s="185">
        <v>372</v>
      </c>
      <c r="CK93" s="137">
        <v>38316</v>
      </c>
      <c r="CL93" s="492">
        <v>0.627</v>
      </c>
      <c r="CM93" s="391">
        <f t="shared" si="171"/>
        <v>24024.132000000001</v>
      </c>
      <c r="CN93" s="90">
        <v>45922</v>
      </c>
      <c r="CO93" s="185"/>
      <c r="CP93" s="137"/>
      <c r="CQ93" s="90"/>
      <c r="CR93" s="90"/>
      <c r="CS93" s="90"/>
      <c r="CT93" s="90"/>
      <c r="CU93" s="90">
        <v>45954</v>
      </c>
      <c r="CV93" s="89">
        <f>SUMIF($L:$L,L93,$CJ:$CJ)</f>
        <v>372</v>
      </c>
      <c r="CW93" s="86">
        <f>SUMIF($L:$L,L93,$CK:$CK)</f>
        <v>38316</v>
      </c>
      <c r="CX93" s="90"/>
      <c r="CY93" s="90"/>
      <c r="CZ93" s="90"/>
      <c r="DA93" s="90"/>
      <c r="DB93" s="89">
        <f t="shared" si="174"/>
        <v>420</v>
      </c>
      <c r="DC93" s="89">
        <f t="shared" si="175"/>
        <v>43404</v>
      </c>
      <c r="DD93" s="89">
        <f t="shared" si="176"/>
        <v>-0.73460000000000036</v>
      </c>
      <c r="DE93" s="89">
        <f t="shared" si="177"/>
        <v>1038.1324000000022</v>
      </c>
      <c r="DF93" s="86" t="str">
        <f t="shared" si="178"/>
        <v>Thừa</v>
      </c>
      <c r="DG93" s="89"/>
      <c r="DH93" s="107"/>
      <c r="DI93" s="108"/>
      <c r="DJ93" s="109"/>
      <c r="DK93" s="110"/>
      <c r="DL93" s="70"/>
      <c r="DM93" s="71"/>
      <c r="DN93" s="72"/>
      <c r="DO93" s="72"/>
    </row>
    <row r="94" spans="1:119" s="91" customFormat="1" ht="52" hidden="1" customHeight="1">
      <c r="A94" s="85" t="str">
        <f t="shared" si="137"/>
        <v>ok</v>
      </c>
      <c r="B94" s="86"/>
      <c r="C94" s="86"/>
      <c r="D94" s="86"/>
      <c r="E94" s="86"/>
      <c r="F94" s="86"/>
      <c r="G94" s="86"/>
      <c r="H94" s="86"/>
      <c r="I94" s="86"/>
      <c r="J94" s="86"/>
      <c r="K94" s="86"/>
      <c r="L94" s="781" t="s">
        <v>183</v>
      </c>
      <c r="M94" s="1285" t="s">
        <v>176</v>
      </c>
      <c r="N94" s="87" t="s">
        <v>184</v>
      </c>
      <c r="O94" s="781" t="s">
        <v>41</v>
      </c>
      <c r="P94" s="781" t="s">
        <v>45</v>
      </c>
      <c r="Q94" s="389"/>
      <c r="R94" s="389"/>
      <c r="S94" s="389"/>
      <c r="T94" s="62"/>
      <c r="U94" s="63"/>
      <c r="V94" s="63"/>
      <c r="W94" s="63"/>
      <c r="X94" s="63"/>
      <c r="Y94" s="63"/>
      <c r="Z94" s="63"/>
      <c r="AA94" s="63"/>
      <c r="AB94" s="63"/>
      <c r="AC94" s="63"/>
      <c r="AD94" s="63"/>
      <c r="AE94" s="63"/>
      <c r="AF94" s="63"/>
      <c r="AG94" s="63"/>
      <c r="AH94" s="63"/>
      <c r="AI94" s="63"/>
      <c r="AJ94" s="63"/>
      <c r="AK94" s="63"/>
      <c r="AL94" s="63"/>
      <c r="AM94" s="63"/>
      <c r="AN94" s="63"/>
      <c r="AO94" s="63"/>
      <c r="AP94" s="63"/>
      <c r="AQ94" s="63"/>
      <c r="AR94" s="63"/>
      <c r="AS94" s="63"/>
      <c r="AT94" s="63"/>
      <c r="AU94" s="63"/>
      <c r="AV94" s="63"/>
      <c r="AW94" s="63"/>
      <c r="AX94" s="63"/>
      <c r="AY94" s="63"/>
      <c r="AZ94" s="88"/>
      <c r="BA94" s="88"/>
      <c r="BB94" s="115"/>
      <c r="BC94" s="85"/>
      <c r="BD94" s="89"/>
      <c r="BE94" s="89"/>
      <c r="BF94" s="100"/>
      <c r="BG94" s="87"/>
      <c r="BH94" s="89"/>
      <c r="BI94" s="89"/>
      <c r="BJ94" s="90"/>
      <c r="BK94" s="1299" t="s">
        <v>341</v>
      </c>
      <c r="BL94" s="1298" t="s">
        <v>342</v>
      </c>
      <c r="BM94" s="1318" t="s">
        <v>393</v>
      </c>
      <c r="BN94" s="86" t="s">
        <v>66</v>
      </c>
      <c r="BO94" s="137">
        <v>5088</v>
      </c>
      <c r="BP94" s="173">
        <v>45922</v>
      </c>
      <c r="BQ94" s="185">
        <v>48</v>
      </c>
      <c r="BR94" s="137">
        <v>5088</v>
      </c>
      <c r="BS94" s="1309">
        <v>17636.36</v>
      </c>
      <c r="BT94" s="175">
        <f t="shared" ref="BT94:BT110" si="179">BS94*BR94*1.1</f>
        <v>98707179.648000017</v>
      </c>
      <c r="BU94" s="671">
        <f t="shared" ref="BU94:BU110" si="180">(BT94-BV94)/BV94</f>
        <v>0.1000000000000001</v>
      </c>
      <c r="BV94" s="489">
        <f t="shared" ref="BV94:BV110" si="181">BS94*BR94*1</f>
        <v>89733799.680000007</v>
      </c>
      <c r="BW94" s="103">
        <v>45923</v>
      </c>
      <c r="BX94" s="89"/>
      <c r="BY94" s="89"/>
      <c r="BZ94" s="86"/>
      <c r="CA94" s="86"/>
      <c r="CB94" s="104"/>
      <c r="CC94" s="85"/>
      <c r="CD94" s="85"/>
      <c r="CE94" s="89"/>
      <c r="CF94" s="89"/>
      <c r="CG94" s="89"/>
      <c r="CH94" s="89"/>
      <c r="CI94" s="89"/>
      <c r="CJ94" s="89"/>
      <c r="CK94" s="89"/>
      <c r="CL94" s="88"/>
      <c r="CM94" s="105"/>
      <c r="CN94" s="90"/>
      <c r="CO94" s="89"/>
      <c r="CP94" s="89"/>
      <c r="CQ94" s="90"/>
      <c r="CR94" s="90"/>
      <c r="CS94" s="90"/>
      <c r="CT94" s="90"/>
      <c r="CU94" s="90"/>
      <c r="CV94" s="89"/>
      <c r="CW94" s="86"/>
      <c r="CX94" s="90"/>
      <c r="CY94" s="90"/>
      <c r="CZ94" s="90"/>
      <c r="DA94" s="90"/>
      <c r="DB94" s="89"/>
      <c r="DC94" s="89"/>
      <c r="DD94" s="89"/>
      <c r="DE94" s="89"/>
      <c r="DF94" s="86"/>
      <c r="DG94" s="89"/>
      <c r="DH94" s="107"/>
      <c r="DI94" s="108"/>
      <c r="DJ94" s="109"/>
      <c r="DK94" s="110"/>
      <c r="DL94" s="70"/>
      <c r="DM94" s="71"/>
      <c r="DN94" s="72"/>
      <c r="DO94" s="72"/>
    </row>
    <row r="95" spans="1:119" s="91" customFormat="1" ht="30" hidden="1" customHeight="1">
      <c r="A95" s="85" t="str">
        <f t="shared" si="137"/>
        <v>Hiện</v>
      </c>
      <c r="B95" s="86" t="str">
        <f>CONCATENATE(DF95," thiếu ít")</f>
        <v>Thiếu thiếu ít</v>
      </c>
      <c r="C95" s="86">
        <f>DD95</f>
        <v>3</v>
      </c>
      <c r="D95" s="86"/>
      <c r="E95" s="86"/>
      <c r="F95" s="86"/>
      <c r="G95" s="86"/>
      <c r="H95" s="86"/>
      <c r="I95" s="86"/>
      <c r="J95" s="86"/>
      <c r="K95" s="1334"/>
      <c r="L95" s="781" t="s">
        <v>185</v>
      </c>
      <c r="M95" s="1285" t="s">
        <v>186</v>
      </c>
      <c r="N95" s="87" t="s">
        <v>187</v>
      </c>
      <c r="O95" s="781" t="s">
        <v>41</v>
      </c>
      <c r="P95" s="781" t="s">
        <v>45</v>
      </c>
      <c r="Q95" s="389">
        <v>10.7</v>
      </c>
      <c r="R95" s="389">
        <v>114.60480000000001</v>
      </c>
      <c r="S95" s="389">
        <v>1226.27136</v>
      </c>
      <c r="T95" s="62"/>
      <c r="U95" s="63"/>
      <c r="V95" s="63"/>
      <c r="W95" s="63"/>
      <c r="X95" s="63">
        <f>VLOOKUP(L95,[167]PR!$A:$S,15,0)</f>
        <v>132</v>
      </c>
      <c r="Y95" s="63">
        <f>VLOOKUP(L95,[167]PR!$A:$S,16,0)</f>
        <v>1412.3999999999999</v>
      </c>
      <c r="Z95" s="63">
        <v>0</v>
      </c>
      <c r="AA95" s="63">
        <v>0</v>
      </c>
      <c r="AB95" s="63">
        <v>0</v>
      </c>
      <c r="AC95" s="63">
        <v>0</v>
      </c>
      <c r="AD95" s="63">
        <v>0</v>
      </c>
      <c r="AE95" s="63">
        <v>0</v>
      </c>
      <c r="AF95" s="63">
        <v>0</v>
      </c>
      <c r="AG95" s="63">
        <v>0</v>
      </c>
      <c r="AH95" s="63">
        <v>4</v>
      </c>
      <c r="AI95" s="63">
        <v>42.8</v>
      </c>
      <c r="AJ95" s="63">
        <v>0</v>
      </c>
      <c r="AK95" s="63">
        <v>0</v>
      </c>
      <c r="AL95" s="838">
        <v>83</v>
      </c>
      <c r="AM95" s="63">
        <v>888.09999999999991</v>
      </c>
      <c r="AN95" s="63">
        <v>0</v>
      </c>
      <c r="AO95" s="63">
        <v>0</v>
      </c>
      <c r="AP95" s="63">
        <v>0</v>
      </c>
      <c r="AQ95" s="63">
        <v>0</v>
      </c>
      <c r="AR95" s="63">
        <v>0</v>
      </c>
      <c r="AS95" s="63">
        <v>0</v>
      </c>
      <c r="AT95" s="63">
        <v>0</v>
      </c>
      <c r="AU95" s="63">
        <v>0</v>
      </c>
      <c r="AV95" s="63">
        <v>0</v>
      </c>
      <c r="AW95" s="63">
        <v>0</v>
      </c>
      <c r="AX95" s="63">
        <v>0</v>
      </c>
      <c r="AY95" s="63">
        <v>0</v>
      </c>
      <c r="AZ95" s="88">
        <f>T95+V95+X95+Z95+AB95+AD95+AF95+AH95+AJ95+AL95+AN95+AP95+AR95+AT95+AV95+AX95</f>
        <v>219</v>
      </c>
      <c r="BA95" s="88">
        <f>U95+W95+Y95+AA95+AC95+AE95+AG95+AI95+AK95+AM95+AO95+AQ95+AS95+AU95+AW95+AY95</f>
        <v>2343.2999999999997</v>
      </c>
      <c r="BB95" s="487" t="s">
        <v>1477</v>
      </c>
      <c r="BC95" s="85"/>
      <c r="BD95" s="89"/>
      <c r="BE95" s="89"/>
      <c r="BF95" s="100"/>
      <c r="BG95" s="87"/>
      <c r="BH95" s="89">
        <f>IF(AZ95&gt;BD95,AZ95-BD95,"0")</f>
        <v>219</v>
      </c>
      <c r="BI95" s="89">
        <f>IF(BA95&gt;BE95,BA95-BE95,"0")</f>
        <v>2343.2999999999997</v>
      </c>
      <c r="BJ95" s="90">
        <v>45912</v>
      </c>
      <c r="BK95" s="1296" t="s">
        <v>274</v>
      </c>
      <c r="BL95" s="1298" t="s">
        <v>297</v>
      </c>
      <c r="BM95" s="1318" t="s">
        <v>387</v>
      </c>
      <c r="BN95" s="86" t="s">
        <v>41</v>
      </c>
      <c r="BO95" s="64">
        <v>1417.68</v>
      </c>
      <c r="BP95" s="90">
        <v>45915</v>
      </c>
      <c r="BQ95" s="86">
        <v>132</v>
      </c>
      <c r="BR95" s="64">
        <v>1417.68</v>
      </c>
      <c r="BS95" s="1309">
        <v>14181.82</v>
      </c>
      <c r="BT95" s="65">
        <f t="shared" si="179"/>
        <v>22115810.835360005</v>
      </c>
      <c r="BU95" s="671">
        <f t="shared" si="180"/>
        <v>0.10000000000000014</v>
      </c>
      <c r="BV95" s="489">
        <f t="shared" si="181"/>
        <v>20105282.577600002</v>
      </c>
      <c r="BW95" s="103">
        <v>45923</v>
      </c>
      <c r="BX95" s="89">
        <f>SUMIF($L:$L,L95,$BQ:$BQ)</f>
        <v>216</v>
      </c>
      <c r="BY95" s="89">
        <f>SUMIF($L:$L,L95,$BR:$BR)</f>
        <v>2316.6800000000003</v>
      </c>
      <c r="BZ95" s="86"/>
      <c r="CA95" s="86"/>
      <c r="CB95" s="104"/>
      <c r="CC95" s="85"/>
      <c r="CD95" s="85"/>
      <c r="CE95" s="89"/>
      <c r="CF95" s="89"/>
      <c r="CG95" s="89"/>
      <c r="CH95" s="89"/>
      <c r="CI95" s="89"/>
      <c r="CJ95" s="89"/>
      <c r="CK95" s="89"/>
      <c r="CL95" s="88"/>
      <c r="CM95" s="105"/>
      <c r="CN95" s="90"/>
      <c r="CO95" s="89"/>
      <c r="CP95" s="89"/>
      <c r="CQ95" s="90"/>
      <c r="CR95" s="90"/>
      <c r="CS95" s="90"/>
      <c r="CT95" s="90"/>
      <c r="CU95" s="90"/>
      <c r="CV95" s="89">
        <f>SUMIF($L:$L,L95,$CJ:$CJ)</f>
        <v>0</v>
      </c>
      <c r="CW95" s="86">
        <f>SUMIF($L:$L,L95,$CK:$CK)</f>
        <v>0</v>
      </c>
      <c r="CX95" s="90"/>
      <c r="CY95" s="90"/>
      <c r="CZ95" s="90"/>
      <c r="DA95" s="90"/>
      <c r="DB95" s="89">
        <f>BX95+CV95</f>
        <v>216</v>
      </c>
      <c r="DC95" s="89">
        <f>BY95+CW95</f>
        <v>2316.6800000000003</v>
      </c>
      <c r="DD95" s="89">
        <f>BH95-DB95</f>
        <v>3</v>
      </c>
      <c r="DE95" s="89">
        <f>BI95-DC95</f>
        <v>26.619999999999436</v>
      </c>
      <c r="DF95" s="86" t="str">
        <f>IF(DD95&lt;0,"Thừa",IF(DD95=0,"Đủ","Thiếu"))</f>
        <v>Thiếu</v>
      </c>
      <c r="DG95" s="89"/>
      <c r="DH95" s="107"/>
      <c r="DI95" s="108"/>
      <c r="DJ95" s="109"/>
      <c r="DK95" s="110"/>
      <c r="DL95" s="70"/>
      <c r="DM95" s="71"/>
      <c r="DN95" s="72"/>
      <c r="DO95" s="72"/>
    </row>
    <row r="96" spans="1:119" s="91" customFormat="1" ht="30" hidden="1" customHeight="1">
      <c r="A96" s="85" t="str">
        <f t="shared" si="137"/>
        <v>ok</v>
      </c>
      <c r="B96" s="86"/>
      <c r="C96" s="86"/>
      <c r="D96" s="86"/>
      <c r="E96" s="86"/>
      <c r="F96" s="86"/>
      <c r="G96" s="86"/>
      <c r="H96" s="86"/>
      <c r="I96" s="86"/>
      <c r="J96" s="86"/>
      <c r="K96" s="1334"/>
      <c r="L96" s="781" t="s">
        <v>185</v>
      </c>
      <c r="M96" s="1285" t="s">
        <v>186</v>
      </c>
      <c r="N96" s="87" t="s">
        <v>187</v>
      </c>
      <c r="O96" s="781" t="s">
        <v>41</v>
      </c>
      <c r="P96" s="781" t="s">
        <v>45</v>
      </c>
      <c r="Q96" s="389"/>
      <c r="R96" s="389"/>
      <c r="S96" s="389"/>
      <c r="T96" s="62"/>
      <c r="U96" s="63"/>
      <c r="V96" s="63"/>
      <c r="W96" s="63"/>
      <c r="X96" s="63"/>
      <c r="Y96" s="63"/>
      <c r="Z96" s="63"/>
      <c r="AA96" s="63"/>
      <c r="AB96" s="63"/>
      <c r="AC96" s="63"/>
      <c r="AD96" s="63"/>
      <c r="AE96" s="63"/>
      <c r="AF96" s="63"/>
      <c r="AG96" s="63"/>
      <c r="AH96" s="63"/>
      <c r="AI96" s="63"/>
      <c r="AJ96" s="63"/>
      <c r="AK96" s="63"/>
      <c r="AL96" s="838"/>
      <c r="AM96" s="63"/>
      <c r="AN96" s="63"/>
      <c r="AO96" s="63"/>
      <c r="AP96" s="63"/>
      <c r="AQ96" s="63"/>
      <c r="AR96" s="63"/>
      <c r="AS96" s="63"/>
      <c r="AT96" s="63"/>
      <c r="AU96" s="63"/>
      <c r="AV96" s="63"/>
      <c r="AW96" s="63"/>
      <c r="AX96" s="63"/>
      <c r="AY96" s="63"/>
      <c r="AZ96" s="88"/>
      <c r="BA96" s="88"/>
      <c r="BB96" s="487"/>
      <c r="BC96" s="85"/>
      <c r="BD96" s="89"/>
      <c r="BE96" s="89"/>
      <c r="BF96" s="100"/>
      <c r="BG96" s="87"/>
      <c r="BH96" s="89"/>
      <c r="BI96" s="89"/>
      <c r="BJ96" s="90"/>
      <c r="BK96" s="1296" t="s">
        <v>1618</v>
      </c>
      <c r="BL96" s="1298" t="s">
        <v>295</v>
      </c>
      <c r="BM96" s="1318" t="str">
        <f>VLOOKUP(L96,'[168]IBSHI đơn 2 (2)'!$A$11:$G$21,2,0)</f>
        <v>Thép V100*100*7*12000</v>
      </c>
      <c r="BN96" s="86"/>
      <c r="BO96" s="137">
        <v>899</v>
      </c>
      <c r="BP96" s="90">
        <v>46013</v>
      </c>
      <c r="BQ96" s="792">
        <v>84</v>
      </c>
      <c r="BR96" s="137">
        <v>899</v>
      </c>
      <c r="BS96" s="219">
        <v>13909.09</v>
      </c>
      <c r="BT96" s="64">
        <f>BS96*BR96*(1+BU96)</f>
        <v>13754699.101000002</v>
      </c>
      <c r="BU96" s="671">
        <v>0.1</v>
      </c>
      <c r="BV96" s="489">
        <f>BS96*BR96</f>
        <v>12504271.91</v>
      </c>
      <c r="BW96" s="103">
        <v>46029</v>
      </c>
      <c r="BX96" s="89"/>
      <c r="BY96" s="89"/>
      <c r="BZ96" s="86"/>
      <c r="CA96" s="86"/>
      <c r="CB96" s="104"/>
      <c r="CC96" s="85"/>
      <c r="CD96" s="85"/>
      <c r="CE96" s="89"/>
      <c r="CF96" s="89"/>
      <c r="CG96" s="89"/>
      <c r="CH96" s="89"/>
      <c r="CI96" s="89"/>
      <c r="CJ96" s="89"/>
      <c r="CK96" s="89"/>
      <c r="CL96" s="88"/>
      <c r="CM96" s="105"/>
      <c r="CN96" s="90"/>
      <c r="CO96" s="89"/>
      <c r="CP96" s="89"/>
      <c r="CQ96" s="90"/>
      <c r="CR96" s="90"/>
      <c r="CS96" s="90"/>
      <c r="CT96" s="90"/>
      <c r="CU96" s="90"/>
      <c r="CV96" s="89"/>
      <c r="CW96" s="86"/>
      <c r="CX96" s="90"/>
      <c r="CY96" s="90"/>
      <c r="CZ96" s="90"/>
      <c r="DA96" s="90"/>
      <c r="DB96" s="89"/>
      <c r="DC96" s="89"/>
      <c r="DD96" s="89"/>
      <c r="DE96" s="89"/>
      <c r="DF96" s="86"/>
      <c r="DG96" s="89"/>
      <c r="DH96" s="107"/>
      <c r="DI96" s="108"/>
      <c r="DJ96" s="109"/>
      <c r="DK96" s="110"/>
      <c r="DL96" s="70"/>
      <c r="DM96" s="71"/>
      <c r="DN96" s="72"/>
      <c r="DO96" s="72"/>
    </row>
    <row r="97" spans="1:119" s="91" customFormat="1" ht="30" hidden="1" customHeight="1">
      <c r="A97" s="85" t="str">
        <f t="shared" si="137"/>
        <v>Hiện</v>
      </c>
      <c r="B97" s="86" t="str">
        <f t="shared" si="159"/>
        <v>Thừa</v>
      </c>
      <c r="C97" s="86">
        <f>DD97</f>
        <v>-1</v>
      </c>
      <c r="D97" s="86"/>
      <c r="E97" s="86"/>
      <c r="F97" s="86"/>
      <c r="G97" s="86"/>
      <c r="H97" s="86"/>
      <c r="I97" s="86"/>
      <c r="J97" s="86"/>
      <c r="K97" s="86"/>
      <c r="L97" s="781" t="s">
        <v>188</v>
      </c>
      <c r="M97" s="1285" t="s">
        <v>186</v>
      </c>
      <c r="N97" s="1286" t="s">
        <v>189</v>
      </c>
      <c r="O97" s="781" t="s">
        <v>41</v>
      </c>
      <c r="P97" s="781" t="s">
        <v>45</v>
      </c>
      <c r="Q97" s="389">
        <v>14.7</v>
      </c>
      <c r="R97" s="389">
        <v>229.20960000000002</v>
      </c>
      <c r="S97" s="389">
        <v>3369.38112</v>
      </c>
      <c r="T97" s="62"/>
      <c r="U97" s="63"/>
      <c r="V97" s="63"/>
      <c r="W97" s="63"/>
      <c r="X97" s="63">
        <f>VLOOKUP(L97,[167]PR!$A:$S,15,0)</f>
        <v>252</v>
      </c>
      <c r="Y97" s="63">
        <f>VLOOKUP(L97,[167]PR!$A:$S,16,0)</f>
        <v>3704.3999999999996</v>
      </c>
      <c r="Z97" s="63">
        <v>0</v>
      </c>
      <c r="AA97" s="63">
        <v>0</v>
      </c>
      <c r="AB97" s="63">
        <v>0</v>
      </c>
      <c r="AC97" s="63">
        <v>0</v>
      </c>
      <c r="AD97" s="63">
        <v>0</v>
      </c>
      <c r="AE97" s="63">
        <v>0</v>
      </c>
      <c r="AF97" s="63">
        <v>0</v>
      </c>
      <c r="AG97" s="63">
        <v>0</v>
      </c>
      <c r="AH97" s="63">
        <v>0</v>
      </c>
      <c r="AI97" s="63">
        <v>0</v>
      </c>
      <c r="AJ97" s="63">
        <v>95</v>
      </c>
      <c r="AK97" s="63">
        <v>1396.5</v>
      </c>
      <c r="AL97" s="63">
        <v>0</v>
      </c>
      <c r="AM97" s="63">
        <v>0</v>
      </c>
      <c r="AN97" s="63">
        <v>0</v>
      </c>
      <c r="AO97" s="63">
        <v>0</v>
      </c>
      <c r="AP97" s="63">
        <v>0</v>
      </c>
      <c r="AQ97" s="63">
        <v>0</v>
      </c>
      <c r="AR97" s="63">
        <v>0</v>
      </c>
      <c r="AS97" s="63">
        <v>0</v>
      </c>
      <c r="AT97" s="63">
        <v>0</v>
      </c>
      <c r="AU97" s="63">
        <v>0</v>
      </c>
      <c r="AV97" s="63">
        <v>0</v>
      </c>
      <c r="AW97" s="63">
        <v>0</v>
      </c>
      <c r="AX97" s="63">
        <v>0</v>
      </c>
      <c r="AY97" s="63">
        <v>0</v>
      </c>
      <c r="AZ97" s="88">
        <f>T97+V97+X97+Z97+AB97+AD97+AF97+AH97+AJ97+AL97+AN97+AP97+AR97+AT97+AV97+AX97</f>
        <v>347</v>
      </c>
      <c r="BA97" s="88">
        <f>U97+W97+Y97+AA97+AC97+AE97+AG97+AI97+AK97+AM97+AO97+AQ97+AS97+AU97+AW97+AY97</f>
        <v>5100.8999999999996</v>
      </c>
      <c r="BB97" s="487" t="s">
        <v>1251</v>
      </c>
      <c r="BC97" s="85"/>
      <c r="BD97" s="89"/>
      <c r="BE97" s="89"/>
      <c r="BF97" s="100"/>
      <c r="BG97" s="87"/>
      <c r="BH97" s="89">
        <f>IF(AZ97&gt;BD97,AZ97-BD97,"0")</f>
        <v>347</v>
      </c>
      <c r="BI97" s="89">
        <f>IF(BA97&gt;BE97,BA97-BE97,"0")</f>
        <v>5100.8999999999996</v>
      </c>
      <c r="BJ97" s="90">
        <v>45912</v>
      </c>
      <c r="BK97" s="1296" t="s">
        <v>274</v>
      </c>
      <c r="BL97" s="1298" t="s">
        <v>297</v>
      </c>
      <c r="BM97" s="1318" t="s">
        <v>388</v>
      </c>
      <c r="BN97" s="86" t="s">
        <v>41</v>
      </c>
      <c r="BO97" s="64">
        <v>2832.96</v>
      </c>
      <c r="BP97" s="90">
        <v>45915</v>
      </c>
      <c r="BQ97" s="86">
        <v>192</v>
      </c>
      <c r="BR97" s="64">
        <v>2832.96</v>
      </c>
      <c r="BS97" s="1309">
        <v>16818.18</v>
      </c>
      <c r="BT97" s="65">
        <f t="shared" si="179"/>
        <v>52409754.334080011</v>
      </c>
      <c r="BU97" s="671">
        <f t="shared" si="180"/>
        <v>0.10000000000000014</v>
      </c>
      <c r="BV97" s="489">
        <f t="shared" si="181"/>
        <v>47645231.212800004</v>
      </c>
      <c r="BW97" s="103">
        <v>45927</v>
      </c>
      <c r="BX97" s="89">
        <f>SUMIF($L:$L,L97,$BQ:$BQ)</f>
        <v>348</v>
      </c>
      <c r="BY97" s="89">
        <f>SUMIF($L:$L,L97,$BR:$BR)</f>
        <v>5129.26</v>
      </c>
      <c r="BZ97" s="86"/>
      <c r="CA97" s="86"/>
      <c r="CB97" s="104"/>
      <c r="CC97" s="85"/>
      <c r="CD97" s="85"/>
      <c r="CE97" s="89"/>
      <c r="CF97" s="89"/>
      <c r="CG97" s="89"/>
      <c r="CH97" s="89"/>
      <c r="CI97" s="89"/>
      <c r="CJ97" s="89"/>
      <c r="CK97" s="89"/>
      <c r="CL97" s="88"/>
      <c r="CM97" s="105"/>
      <c r="CN97" s="90"/>
      <c r="CO97" s="89"/>
      <c r="CP97" s="89"/>
      <c r="CQ97" s="90"/>
      <c r="CR97" s="90"/>
      <c r="CS97" s="90"/>
      <c r="CT97" s="90"/>
      <c r="CU97" s="90"/>
      <c r="CV97" s="89">
        <f>SUMIF($L:$L,L97,$CJ:$CJ)</f>
        <v>0</v>
      </c>
      <c r="CW97" s="86">
        <f>SUMIF($L:$L,L97,$CK:$CK)</f>
        <v>0</v>
      </c>
      <c r="CX97" s="90"/>
      <c r="CY97" s="90"/>
      <c r="CZ97" s="90"/>
      <c r="DA97" s="90"/>
      <c r="DB97" s="89">
        <f>BX97+CV97</f>
        <v>348</v>
      </c>
      <c r="DC97" s="89">
        <f>BY97+CW97</f>
        <v>5129.26</v>
      </c>
      <c r="DD97" s="89">
        <f>BH97-DB97</f>
        <v>-1</v>
      </c>
      <c r="DE97" s="89">
        <f>BI97-DC97</f>
        <v>-28.360000000000582</v>
      </c>
      <c r="DF97" s="86" t="str">
        <f>IF(DD97&lt;0,"Thừa",IF(DD97=0,"Đủ","Thiếu"))</f>
        <v>Thừa</v>
      </c>
      <c r="DG97" s="89"/>
      <c r="DH97" s="107"/>
      <c r="DI97" s="108"/>
      <c r="DJ97" s="109"/>
      <c r="DK97" s="110"/>
      <c r="DL97" s="70"/>
      <c r="DM97" s="71"/>
      <c r="DN97" s="72"/>
      <c r="DO97" s="72"/>
    </row>
    <row r="98" spans="1:119" s="91" customFormat="1" ht="30" hidden="1" customHeight="1">
      <c r="A98" s="85" t="str">
        <f t="shared" si="137"/>
        <v>ok</v>
      </c>
      <c r="B98" s="86"/>
      <c r="C98" s="86"/>
      <c r="D98" s="86"/>
      <c r="E98" s="86"/>
      <c r="F98" s="86"/>
      <c r="G98" s="86"/>
      <c r="H98" s="86"/>
      <c r="I98" s="86"/>
      <c r="J98" s="86"/>
      <c r="K98" s="86"/>
      <c r="L98" s="781" t="s">
        <v>188</v>
      </c>
      <c r="M98" s="1285" t="s">
        <v>186</v>
      </c>
      <c r="N98" s="1286" t="s">
        <v>189</v>
      </c>
      <c r="O98" s="781" t="s">
        <v>41</v>
      </c>
      <c r="P98" s="781" t="s">
        <v>45</v>
      </c>
      <c r="Q98" s="389"/>
      <c r="R98" s="389"/>
      <c r="S98" s="389"/>
      <c r="T98" s="62"/>
      <c r="U98" s="63"/>
      <c r="V98" s="63"/>
      <c r="W98" s="63"/>
      <c r="X98" s="63"/>
      <c r="Y98" s="63"/>
      <c r="Z98" s="63"/>
      <c r="AA98" s="63"/>
      <c r="AB98" s="63"/>
      <c r="AC98" s="63"/>
      <c r="AD98" s="63"/>
      <c r="AE98" s="63"/>
      <c r="AF98" s="63"/>
      <c r="AG98" s="63"/>
      <c r="AH98" s="63"/>
      <c r="AI98" s="63"/>
      <c r="AJ98" s="63"/>
      <c r="AK98" s="63"/>
      <c r="AL98" s="63"/>
      <c r="AM98" s="63"/>
      <c r="AN98" s="63"/>
      <c r="AO98" s="63"/>
      <c r="AP98" s="63"/>
      <c r="AQ98" s="63"/>
      <c r="AR98" s="63"/>
      <c r="AS98" s="63"/>
      <c r="AT98" s="63"/>
      <c r="AU98" s="63"/>
      <c r="AV98" s="63"/>
      <c r="AW98" s="63"/>
      <c r="AX98" s="63"/>
      <c r="AY98" s="63"/>
      <c r="AZ98" s="88"/>
      <c r="BA98" s="88"/>
      <c r="BB98" s="115"/>
      <c r="BC98" s="85"/>
      <c r="BD98" s="89"/>
      <c r="BE98" s="89"/>
      <c r="BF98" s="100"/>
      <c r="BG98" s="87"/>
      <c r="BH98" s="89"/>
      <c r="BI98" s="89"/>
      <c r="BJ98" s="90"/>
      <c r="BK98" s="1296" t="s">
        <v>1618</v>
      </c>
      <c r="BL98" s="1298" t="s">
        <v>295</v>
      </c>
      <c r="BM98" s="1318" t="str">
        <f>VLOOKUP(L98,'[168]IBSHI đơn 2 (2)'!$A$11:$G$21,2,0)</f>
        <v>Thép V120*120*8*12000</v>
      </c>
      <c r="BN98" s="86"/>
      <c r="BO98" s="137">
        <v>1411</v>
      </c>
      <c r="BP98" s="90">
        <v>46013</v>
      </c>
      <c r="BQ98" s="792">
        <v>96</v>
      </c>
      <c r="BR98" s="137">
        <v>1411</v>
      </c>
      <c r="BS98" s="219">
        <v>15000</v>
      </c>
      <c r="BT98" s="64">
        <f>BS98*BR98*(1+BU98)</f>
        <v>23281500.000000004</v>
      </c>
      <c r="BU98" s="671">
        <v>0.1</v>
      </c>
      <c r="BV98" s="489">
        <f>BS98*BR98</f>
        <v>21165000</v>
      </c>
      <c r="BW98" s="103">
        <v>46029</v>
      </c>
      <c r="BX98" s="89"/>
      <c r="BY98" s="89"/>
      <c r="BZ98" s="86"/>
      <c r="CA98" s="86"/>
      <c r="CB98" s="104"/>
      <c r="CC98" s="85"/>
      <c r="CD98" s="85"/>
      <c r="CE98" s="89"/>
      <c r="CF98" s="89"/>
      <c r="CG98" s="89"/>
      <c r="CH98" s="89"/>
      <c r="CI98" s="89"/>
      <c r="CJ98" s="89"/>
      <c r="CK98" s="89"/>
      <c r="CL98" s="88"/>
      <c r="CM98" s="105"/>
      <c r="CN98" s="90"/>
      <c r="CO98" s="89"/>
      <c r="CP98" s="89"/>
      <c r="CQ98" s="90"/>
      <c r="CR98" s="90"/>
      <c r="CS98" s="90"/>
      <c r="CT98" s="90"/>
      <c r="CU98" s="90"/>
      <c r="CV98" s="89"/>
      <c r="CW98" s="86"/>
      <c r="CX98" s="90"/>
      <c r="CY98" s="90"/>
      <c r="CZ98" s="90"/>
      <c r="DA98" s="90"/>
      <c r="DB98" s="89"/>
      <c r="DC98" s="89"/>
      <c r="DD98" s="89"/>
      <c r="DE98" s="89"/>
      <c r="DF98" s="86"/>
      <c r="DG98" s="89"/>
      <c r="DH98" s="107"/>
      <c r="DI98" s="108"/>
      <c r="DJ98" s="109"/>
      <c r="DK98" s="110"/>
      <c r="DL98" s="70"/>
      <c r="DM98" s="71"/>
      <c r="DN98" s="72"/>
      <c r="DO98" s="72"/>
    </row>
    <row r="99" spans="1:119" s="91" customFormat="1" ht="52" hidden="1" customHeight="1">
      <c r="A99" s="85" t="str">
        <f t="shared" si="137"/>
        <v>ok</v>
      </c>
      <c r="B99" s="86"/>
      <c r="C99" s="86"/>
      <c r="D99" s="86"/>
      <c r="E99" s="86"/>
      <c r="F99" s="86"/>
      <c r="G99" s="86"/>
      <c r="H99" s="86"/>
      <c r="I99" s="86"/>
      <c r="J99" s="86"/>
      <c r="K99" s="86"/>
      <c r="L99" s="781" t="s">
        <v>188</v>
      </c>
      <c r="M99" s="1285" t="s">
        <v>186</v>
      </c>
      <c r="N99" s="87" t="s">
        <v>189</v>
      </c>
      <c r="O99" s="781" t="s">
        <v>41</v>
      </c>
      <c r="P99" s="781" t="s">
        <v>45</v>
      </c>
      <c r="Q99" s="389"/>
      <c r="R99" s="389"/>
      <c r="S99" s="389"/>
      <c r="T99" s="62"/>
      <c r="U99" s="63"/>
      <c r="V99" s="63"/>
      <c r="W99" s="63"/>
      <c r="X99" s="63"/>
      <c r="Y99" s="63"/>
      <c r="Z99" s="63"/>
      <c r="AA99" s="63"/>
      <c r="AB99" s="63"/>
      <c r="AC99" s="63"/>
      <c r="AD99" s="63"/>
      <c r="AE99" s="63"/>
      <c r="AF99" s="63"/>
      <c r="AG99" s="63"/>
      <c r="AH99" s="63"/>
      <c r="AI99" s="63"/>
      <c r="AJ99" s="63"/>
      <c r="AK99" s="63"/>
      <c r="AL99" s="63"/>
      <c r="AM99" s="63"/>
      <c r="AN99" s="63"/>
      <c r="AO99" s="63"/>
      <c r="AP99" s="63"/>
      <c r="AQ99" s="63"/>
      <c r="AR99" s="63"/>
      <c r="AS99" s="63"/>
      <c r="AT99" s="63"/>
      <c r="AU99" s="63"/>
      <c r="AV99" s="63"/>
      <c r="AW99" s="63"/>
      <c r="AX99" s="63"/>
      <c r="AY99" s="63"/>
      <c r="AZ99" s="88"/>
      <c r="BA99" s="88"/>
      <c r="BB99" s="115"/>
      <c r="BC99" s="85"/>
      <c r="BD99" s="89"/>
      <c r="BE99" s="89"/>
      <c r="BF99" s="100"/>
      <c r="BG99" s="87"/>
      <c r="BH99" s="89"/>
      <c r="BI99" s="89"/>
      <c r="BJ99" s="90"/>
      <c r="BK99" s="1296" t="s">
        <v>274</v>
      </c>
      <c r="BL99" s="1298" t="s">
        <v>297</v>
      </c>
      <c r="BM99" s="1318" t="s">
        <v>389</v>
      </c>
      <c r="BN99" s="86" t="s">
        <v>41</v>
      </c>
      <c r="BO99" s="64">
        <v>885.30000000000007</v>
      </c>
      <c r="BP99" s="90">
        <v>45915</v>
      </c>
      <c r="BQ99" s="86">
        <v>60</v>
      </c>
      <c r="BR99" s="64">
        <v>885.30000000000007</v>
      </c>
      <c r="BS99" s="1309">
        <v>16818.18</v>
      </c>
      <c r="BT99" s="65">
        <f t="shared" si="179"/>
        <v>16378048.229400001</v>
      </c>
      <c r="BU99" s="671">
        <f t="shared" si="180"/>
        <v>0.10000000000000005</v>
      </c>
      <c r="BV99" s="489">
        <f t="shared" si="181"/>
        <v>14889134.754000001</v>
      </c>
      <c r="BW99" s="103">
        <v>45923</v>
      </c>
      <c r="BX99" s="89">
        <f>SUMIF($L:$L,L99,$BQ:$BQ)</f>
        <v>348</v>
      </c>
      <c r="BY99" s="89">
        <f>SUMIF($L:$L,L99,$BR:$BR)</f>
        <v>5129.26</v>
      </c>
      <c r="BZ99" s="86"/>
      <c r="CA99" s="86"/>
      <c r="CB99" s="104"/>
      <c r="CC99" s="85"/>
      <c r="CD99" s="85"/>
      <c r="CE99" s="89"/>
      <c r="CF99" s="89"/>
      <c r="CG99" s="89"/>
      <c r="CH99" s="89"/>
      <c r="CI99" s="89"/>
      <c r="CJ99" s="89"/>
      <c r="CK99" s="89"/>
      <c r="CL99" s="88"/>
      <c r="CM99" s="105"/>
      <c r="CN99" s="90"/>
      <c r="CO99" s="89"/>
      <c r="CP99" s="89"/>
      <c r="CQ99" s="90"/>
      <c r="CR99" s="90"/>
      <c r="CS99" s="90"/>
      <c r="CT99" s="90"/>
      <c r="CU99" s="90"/>
      <c r="CV99" s="89"/>
      <c r="CW99" s="86"/>
      <c r="CX99" s="90"/>
      <c r="CY99" s="90"/>
      <c r="CZ99" s="90"/>
      <c r="DA99" s="90"/>
      <c r="DB99" s="89"/>
      <c r="DC99" s="89"/>
      <c r="DD99" s="89"/>
      <c r="DE99" s="89"/>
      <c r="DF99" s="86"/>
      <c r="DG99" s="89"/>
      <c r="DH99" s="107"/>
      <c r="DI99" s="108"/>
      <c r="DJ99" s="109"/>
      <c r="DK99" s="110"/>
      <c r="DL99" s="70"/>
      <c r="DM99" s="71"/>
      <c r="DN99" s="72"/>
      <c r="DO99" s="72"/>
    </row>
    <row r="100" spans="1:119" s="91" customFormat="1" ht="39.5" hidden="1" customHeight="1">
      <c r="A100" s="85" t="str">
        <f t="shared" si="137"/>
        <v>Hiện</v>
      </c>
      <c r="B100" s="86" t="str">
        <f t="shared" si="159"/>
        <v>Thừa</v>
      </c>
      <c r="C100" s="86">
        <f>DD100</f>
        <v>-2</v>
      </c>
      <c r="D100" s="86"/>
      <c r="E100" s="86"/>
      <c r="F100" s="86"/>
      <c r="G100" s="86"/>
      <c r="H100" s="86"/>
      <c r="I100" s="86"/>
      <c r="J100" s="86"/>
      <c r="K100" s="86"/>
      <c r="L100" s="781" t="s">
        <v>190</v>
      </c>
      <c r="M100" s="1285" t="s">
        <v>186</v>
      </c>
      <c r="N100" s="1286" t="s">
        <v>53</v>
      </c>
      <c r="O100" s="781" t="s">
        <v>41</v>
      </c>
      <c r="P100" s="781" t="s">
        <v>45</v>
      </c>
      <c r="Q100" s="389">
        <v>8.2799999999999994</v>
      </c>
      <c r="R100" s="389">
        <v>341.98560000000003</v>
      </c>
      <c r="S100" s="389">
        <v>2831.6407680000002</v>
      </c>
      <c r="T100" s="62"/>
      <c r="U100" s="63"/>
      <c r="V100" s="63"/>
      <c r="W100" s="63"/>
      <c r="X100" s="63">
        <f>VLOOKUP(L100,[167]PR!$A:$S,15,0)</f>
        <v>372</v>
      </c>
      <c r="Y100" s="63">
        <f>VLOOKUP(L100,[167]PR!$A:$S,16,0)</f>
        <v>3080.16</v>
      </c>
      <c r="Z100" s="63">
        <v>0</v>
      </c>
      <c r="AA100" s="63">
        <v>0</v>
      </c>
      <c r="AB100" s="63">
        <v>0</v>
      </c>
      <c r="AC100" s="63">
        <v>0</v>
      </c>
      <c r="AD100" s="63">
        <v>0</v>
      </c>
      <c r="AE100" s="63">
        <v>0</v>
      </c>
      <c r="AF100" s="63">
        <v>0</v>
      </c>
      <c r="AG100" s="63">
        <v>0</v>
      </c>
      <c r="AH100" s="63">
        <v>276</v>
      </c>
      <c r="AI100" s="63">
        <v>2285.2799999999997</v>
      </c>
      <c r="AJ100" s="63">
        <v>102</v>
      </c>
      <c r="AK100" s="63">
        <v>844.56</v>
      </c>
      <c r="AL100" s="838">
        <v>28</v>
      </c>
      <c r="AM100" s="63">
        <v>231.83999999999997</v>
      </c>
      <c r="AN100" s="63">
        <v>0</v>
      </c>
      <c r="AO100" s="63">
        <v>0</v>
      </c>
      <c r="AP100" s="63">
        <v>0</v>
      </c>
      <c r="AQ100" s="63">
        <v>0</v>
      </c>
      <c r="AR100" s="63">
        <v>0</v>
      </c>
      <c r="AS100" s="63">
        <v>0</v>
      </c>
      <c r="AT100" s="63">
        <v>0</v>
      </c>
      <c r="AU100" s="63">
        <v>0</v>
      </c>
      <c r="AV100" s="63">
        <v>0</v>
      </c>
      <c r="AW100" s="63">
        <v>0</v>
      </c>
      <c r="AX100" s="63">
        <v>0</v>
      </c>
      <c r="AY100" s="63">
        <v>0</v>
      </c>
      <c r="AZ100" s="88">
        <f>T100+V100+X100+Z100+AB100+AD100+AF100+AH100+AJ100+AL100+AN100+AP100+AR100+AT100+AV100+AX100</f>
        <v>778</v>
      </c>
      <c r="BA100" s="88">
        <f>U100+W100+Y100+AA100+AC100+AE100+AG100+AI100+AK100+AM100+AO100+AQ100+AS100+AU100+AW100+AY100</f>
        <v>6441.84</v>
      </c>
      <c r="BB100" s="487" t="s">
        <v>1477</v>
      </c>
      <c r="BC100" s="85"/>
      <c r="BD100" s="89"/>
      <c r="BE100" s="89"/>
      <c r="BF100" s="100"/>
      <c r="BG100" s="87"/>
      <c r="BH100" s="89">
        <f>IF(AZ100&gt;BD100,AZ100-BD100,"0")</f>
        <v>778</v>
      </c>
      <c r="BI100" s="89">
        <f>IF(BA100&gt;BE100,BA100-BE100,"0")</f>
        <v>6441.84</v>
      </c>
      <c r="BJ100" s="90">
        <v>45912</v>
      </c>
      <c r="BK100" s="1296" t="s">
        <v>274</v>
      </c>
      <c r="BL100" s="1298" t="s">
        <v>297</v>
      </c>
      <c r="BM100" s="1318" t="s">
        <v>390</v>
      </c>
      <c r="BN100" s="86" t="s">
        <v>41</v>
      </c>
      <c r="BO100" s="64">
        <v>1394.3999999999999</v>
      </c>
      <c r="BP100" s="90">
        <v>45915</v>
      </c>
      <c r="BQ100" s="86">
        <v>168</v>
      </c>
      <c r="BR100" s="64">
        <v>1394.3999999999999</v>
      </c>
      <c r="BS100" s="1309">
        <v>14181.82</v>
      </c>
      <c r="BT100" s="65">
        <f t="shared" si="179"/>
        <v>21752642.788800001</v>
      </c>
      <c r="BU100" s="671">
        <f t="shared" si="180"/>
        <v>0.10000000000000014</v>
      </c>
      <c r="BV100" s="489">
        <f t="shared" si="181"/>
        <v>19775129.807999998</v>
      </c>
      <c r="BW100" s="103">
        <v>45927</v>
      </c>
      <c r="BX100" s="89">
        <f>SUMIF($L:$L,L100,$BQ:$BQ)</f>
        <v>780</v>
      </c>
      <c r="BY100" s="89">
        <f>SUMIF($L:$L,L100,$BR:$BR)</f>
        <v>6466.5999999999995</v>
      </c>
      <c r="BZ100" s="86"/>
      <c r="CA100" s="86"/>
      <c r="CB100" s="104"/>
      <c r="CC100" s="85"/>
      <c r="CD100" s="85"/>
      <c r="CE100" s="89"/>
      <c r="CF100" s="89"/>
      <c r="CG100" s="89"/>
      <c r="CH100" s="89"/>
      <c r="CI100" s="89"/>
      <c r="CJ100" s="89"/>
      <c r="CK100" s="89"/>
      <c r="CL100" s="88"/>
      <c r="CM100" s="105"/>
      <c r="CN100" s="90"/>
      <c r="CO100" s="89"/>
      <c r="CP100" s="89"/>
      <c r="CQ100" s="90"/>
      <c r="CR100" s="90"/>
      <c r="CS100" s="90"/>
      <c r="CT100" s="90"/>
      <c r="CU100" s="90"/>
      <c r="CV100" s="89">
        <f>SUMIF($L:$L,L100,$CJ:$CJ)</f>
        <v>0</v>
      </c>
      <c r="CW100" s="86">
        <f>SUMIF($L:$L,L100,$CK:$CK)</f>
        <v>0</v>
      </c>
      <c r="CX100" s="90"/>
      <c r="CY100" s="90"/>
      <c r="CZ100" s="90"/>
      <c r="DA100" s="90"/>
      <c r="DB100" s="89">
        <f>BX100+CV100</f>
        <v>780</v>
      </c>
      <c r="DC100" s="89">
        <f>BY100+CW100</f>
        <v>6466.5999999999995</v>
      </c>
      <c r="DD100" s="89">
        <f>BH100-DB100</f>
        <v>-2</v>
      </c>
      <c r="DE100" s="89">
        <f>BI100-DC100</f>
        <v>-24.759999999999309</v>
      </c>
      <c r="DF100" s="86" t="str">
        <f>IF(DD100&lt;0,"Thừa",IF(DD100=0,"Đủ","Thiếu"))</f>
        <v>Thừa</v>
      </c>
      <c r="DG100" s="89"/>
      <c r="DH100" s="107"/>
      <c r="DI100" s="108"/>
      <c r="DJ100" s="109"/>
      <c r="DK100" s="110"/>
      <c r="DL100" s="70"/>
      <c r="DM100" s="71"/>
      <c r="DN100" s="72"/>
      <c r="DO100" s="72"/>
    </row>
    <row r="101" spans="1:119" s="237" customFormat="1" ht="39.5" hidden="1" customHeight="1">
      <c r="A101" s="85" t="str">
        <f t="shared" si="137"/>
        <v>ok</v>
      </c>
      <c r="B101" s="86"/>
      <c r="C101" s="86"/>
      <c r="D101" s="187"/>
      <c r="E101" s="187"/>
      <c r="F101" s="187"/>
      <c r="G101" s="187"/>
      <c r="H101" s="187"/>
      <c r="I101" s="187"/>
      <c r="J101" s="187"/>
      <c r="K101" s="187"/>
      <c r="L101" s="781" t="s">
        <v>190</v>
      </c>
      <c r="M101" s="1285" t="s">
        <v>186</v>
      </c>
      <c r="N101" s="1286" t="s">
        <v>53</v>
      </c>
      <c r="O101" s="781" t="s">
        <v>41</v>
      </c>
      <c r="P101" s="781" t="s">
        <v>45</v>
      </c>
      <c r="Q101" s="389"/>
      <c r="R101" s="389"/>
      <c r="S101" s="389"/>
      <c r="T101" s="171"/>
      <c r="U101" s="172"/>
      <c r="V101" s="172"/>
      <c r="W101" s="172"/>
      <c r="X101" s="172"/>
      <c r="Y101" s="172"/>
      <c r="Z101" s="63"/>
      <c r="AA101" s="63"/>
      <c r="AB101" s="63"/>
      <c r="AC101" s="63"/>
      <c r="AD101" s="63"/>
      <c r="AE101" s="63"/>
      <c r="AF101" s="63"/>
      <c r="AG101" s="63"/>
      <c r="AH101" s="63"/>
      <c r="AI101" s="63"/>
      <c r="AJ101" s="63"/>
      <c r="AK101" s="63"/>
      <c r="AL101" s="838"/>
      <c r="AM101" s="63"/>
      <c r="AN101" s="63"/>
      <c r="AO101" s="63"/>
      <c r="AP101" s="63"/>
      <c r="AQ101" s="63"/>
      <c r="AR101" s="63"/>
      <c r="AS101" s="63"/>
      <c r="AT101" s="63"/>
      <c r="AU101" s="63"/>
      <c r="AV101" s="63"/>
      <c r="AW101" s="63"/>
      <c r="AX101" s="63"/>
      <c r="AY101" s="63"/>
      <c r="AZ101" s="88"/>
      <c r="BA101" s="88"/>
      <c r="BB101" s="1078"/>
      <c r="BC101" s="227"/>
      <c r="BD101" s="228"/>
      <c r="BE101" s="228"/>
      <c r="BF101" s="229"/>
      <c r="BG101" s="224"/>
      <c r="BH101" s="89"/>
      <c r="BI101" s="89"/>
      <c r="BJ101" s="173"/>
      <c r="BK101" s="1296" t="s">
        <v>1618</v>
      </c>
      <c r="BL101" s="1298" t="s">
        <v>295</v>
      </c>
      <c r="BM101" s="1318" t="str">
        <f>VLOOKUP(L101,'[168]IBSHI đơn 2 (2)'!$A$11:$G$21,2,0)</f>
        <v>Thép V90*90*6*12000</v>
      </c>
      <c r="BN101" s="86"/>
      <c r="BO101" s="137">
        <v>199</v>
      </c>
      <c r="BP101" s="90">
        <v>46013</v>
      </c>
      <c r="BQ101" s="792">
        <v>24</v>
      </c>
      <c r="BR101" s="137">
        <v>199</v>
      </c>
      <c r="BS101" s="219">
        <v>13909.09</v>
      </c>
      <c r="BT101" s="64">
        <f>BS101*BR101*(1+BU101)</f>
        <v>3044699.8010000004</v>
      </c>
      <c r="BU101" s="671">
        <v>0.1</v>
      </c>
      <c r="BV101" s="489">
        <f>BS101*BR101</f>
        <v>2767908.91</v>
      </c>
      <c r="BW101" s="103">
        <v>46029</v>
      </c>
      <c r="BX101" s="89"/>
      <c r="BY101" s="89"/>
      <c r="BZ101" s="187"/>
      <c r="CA101" s="187"/>
      <c r="CB101" s="230"/>
      <c r="CC101" s="227"/>
      <c r="CD101" s="227"/>
      <c r="CE101" s="228"/>
      <c r="CF101" s="228"/>
      <c r="CG101" s="228"/>
      <c r="CH101" s="228"/>
      <c r="CI101" s="228"/>
      <c r="CJ101" s="228"/>
      <c r="CK101" s="228"/>
      <c r="CL101" s="231"/>
      <c r="CM101" s="232"/>
      <c r="CN101" s="173"/>
      <c r="CO101" s="228"/>
      <c r="CP101" s="228"/>
      <c r="CQ101" s="173"/>
      <c r="CR101" s="173"/>
      <c r="CS101" s="173"/>
      <c r="CT101" s="173"/>
      <c r="CU101" s="173"/>
      <c r="CV101" s="89"/>
      <c r="CW101" s="86"/>
      <c r="CX101" s="90"/>
      <c r="CY101" s="90"/>
      <c r="CZ101" s="90"/>
      <c r="DA101" s="90"/>
      <c r="DB101" s="89"/>
      <c r="DC101" s="89"/>
      <c r="DD101" s="89"/>
      <c r="DE101" s="89"/>
      <c r="DF101" s="86"/>
      <c r="DG101" s="228"/>
      <c r="DH101" s="233"/>
      <c r="DI101" s="234"/>
      <c r="DJ101" s="235"/>
      <c r="DK101" s="236"/>
      <c r="DL101" s="176"/>
      <c r="DM101" s="177"/>
      <c r="DN101" s="178"/>
      <c r="DO101" s="178"/>
    </row>
    <row r="102" spans="1:119" s="237" customFormat="1" ht="39.5" hidden="1" customHeight="1">
      <c r="A102" s="85" t="str">
        <f t="shared" si="137"/>
        <v>ok</v>
      </c>
      <c r="B102" s="86"/>
      <c r="C102" s="86"/>
      <c r="D102" s="187"/>
      <c r="E102" s="187"/>
      <c r="F102" s="187"/>
      <c r="G102" s="187"/>
      <c r="H102" s="187"/>
      <c r="I102" s="187"/>
      <c r="J102" s="187"/>
      <c r="K102" s="187"/>
      <c r="L102" s="781" t="s">
        <v>190</v>
      </c>
      <c r="M102" s="1285" t="s">
        <v>186</v>
      </c>
      <c r="N102" s="87" t="s">
        <v>53</v>
      </c>
      <c r="O102" s="781" t="s">
        <v>41</v>
      </c>
      <c r="P102" s="781" t="s">
        <v>45</v>
      </c>
      <c r="Q102" s="389"/>
      <c r="R102" s="389"/>
      <c r="S102" s="389"/>
      <c r="T102" s="171"/>
      <c r="U102" s="172"/>
      <c r="V102" s="172"/>
      <c r="W102" s="172"/>
      <c r="X102" s="172"/>
      <c r="Y102" s="172"/>
      <c r="Z102" s="63"/>
      <c r="AA102" s="63"/>
      <c r="AB102" s="63"/>
      <c r="AC102" s="63"/>
      <c r="AD102" s="63"/>
      <c r="AE102" s="63"/>
      <c r="AF102" s="63"/>
      <c r="AG102" s="63"/>
      <c r="AH102" s="63"/>
      <c r="AI102" s="63"/>
      <c r="AJ102" s="63"/>
      <c r="AK102" s="63"/>
      <c r="AL102" s="63"/>
      <c r="AM102" s="63"/>
      <c r="AN102" s="63"/>
      <c r="AO102" s="63"/>
      <c r="AP102" s="63"/>
      <c r="AQ102" s="63"/>
      <c r="AR102" s="63"/>
      <c r="AS102" s="63"/>
      <c r="AT102" s="63"/>
      <c r="AU102" s="63"/>
      <c r="AV102" s="63"/>
      <c r="AW102" s="63"/>
      <c r="AX102" s="63"/>
      <c r="AY102" s="63"/>
      <c r="AZ102" s="88"/>
      <c r="BA102" s="88"/>
      <c r="BB102" s="486"/>
      <c r="BC102" s="227"/>
      <c r="BD102" s="228"/>
      <c r="BE102" s="228"/>
      <c r="BF102" s="229"/>
      <c r="BG102" s="224"/>
      <c r="BH102" s="89"/>
      <c r="BI102" s="89"/>
      <c r="BJ102" s="173"/>
      <c r="BK102" s="1296" t="s">
        <v>1286</v>
      </c>
      <c r="BL102" s="1298" t="s">
        <v>295</v>
      </c>
      <c r="BM102" s="1366" t="s">
        <v>1197</v>
      </c>
      <c r="BN102" s="86"/>
      <c r="BO102" s="137">
        <v>3180</v>
      </c>
      <c r="BP102" s="90">
        <v>45988</v>
      </c>
      <c r="BQ102" s="792">
        <v>384</v>
      </c>
      <c r="BR102" s="137">
        <v>3180</v>
      </c>
      <c r="BS102" s="219">
        <v>13909.09</v>
      </c>
      <c r="BT102" s="64">
        <f>BS102*BR102*(1+BU102)</f>
        <v>48653996.820000008</v>
      </c>
      <c r="BU102" s="671">
        <v>0.1</v>
      </c>
      <c r="BV102" s="489">
        <f>BS102*BR102</f>
        <v>44230906.200000003</v>
      </c>
      <c r="BW102" s="103">
        <v>45995</v>
      </c>
      <c r="BX102" s="89"/>
      <c r="BY102" s="89"/>
      <c r="BZ102" s="187"/>
      <c r="CA102" s="187"/>
      <c r="CB102" s="230"/>
      <c r="CC102" s="227"/>
      <c r="CD102" s="227"/>
      <c r="CE102" s="228"/>
      <c r="CF102" s="228"/>
      <c r="CG102" s="228"/>
      <c r="CH102" s="228"/>
      <c r="CI102" s="228"/>
      <c r="CJ102" s="228"/>
      <c r="CK102" s="228"/>
      <c r="CL102" s="231"/>
      <c r="CM102" s="232"/>
      <c r="CN102" s="173"/>
      <c r="CO102" s="228"/>
      <c r="CP102" s="228"/>
      <c r="CQ102" s="173"/>
      <c r="CR102" s="173"/>
      <c r="CS102" s="173"/>
      <c r="CT102" s="173"/>
      <c r="CU102" s="173"/>
      <c r="CV102" s="89"/>
      <c r="CW102" s="86"/>
      <c r="CX102" s="90"/>
      <c r="CY102" s="90"/>
      <c r="CZ102" s="90"/>
      <c r="DA102" s="90"/>
      <c r="DB102" s="89"/>
      <c r="DC102" s="89"/>
      <c r="DD102" s="89"/>
      <c r="DE102" s="89"/>
      <c r="DF102" s="86"/>
      <c r="DG102" s="228"/>
      <c r="DH102" s="233"/>
      <c r="DI102" s="234"/>
      <c r="DJ102" s="235"/>
      <c r="DK102" s="236"/>
      <c r="DL102" s="176"/>
      <c r="DM102" s="177"/>
      <c r="DN102" s="178"/>
      <c r="DO102" s="178"/>
    </row>
    <row r="103" spans="1:119" s="237" customFormat="1" ht="39.5" hidden="1" customHeight="1">
      <c r="A103" s="85" t="str">
        <f t="shared" si="137"/>
        <v>ok</v>
      </c>
      <c r="B103" s="86"/>
      <c r="C103" s="86"/>
      <c r="D103" s="187"/>
      <c r="E103" s="187"/>
      <c r="F103" s="187"/>
      <c r="G103" s="187"/>
      <c r="H103" s="187"/>
      <c r="I103" s="187"/>
      <c r="J103" s="187"/>
      <c r="K103" s="187"/>
      <c r="L103" s="781" t="s">
        <v>190</v>
      </c>
      <c r="M103" s="1285" t="s">
        <v>186</v>
      </c>
      <c r="N103" s="87" t="s">
        <v>53</v>
      </c>
      <c r="O103" s="781" t="s">
        <v>41</v>
      </c>
      <c r="P103" s="781" t="s">
        <v>45</v>
      </c>
      <c r="Q103" s="389"/>
      <c r="R103" s="389"/>
      <c r="S103" s="389"/>
      <c r="T103" s="171"/>
      <c r="U103" s="172"/>
      <c r="V103" s="172"/>
      <c r="W103" s="172"/>
      <c r="X103" s="172"/>
      <c r="Y103" s="172"/>
      <c r="Z103" s="63"/>
      <c r="AA103" s="63"/>
      <c r="AB103" s="63"/>
      <c r="AC103" s="63"/>
      <c r="AD103" s="63"/>
      <c r="AE103" s="63"/>
      <c r="AF103" s="63"/>
      <c r="AG103" s="63"/>
      <c r="AH103" s="63"/>
      <c r="AI103" s="63"/>
      <c r="AJ103" s="63"/>
      <c r="AK103" s="63"/>
      <c r="AL103" s="63"/>
      <c r="AM103" s="63"/>
      <c r="AN103" s="63"/>
      <c r="AO103" s="63"/>
      <c r="AP103" s="63"/>
      <c r="AQ103" s="63"/>
      <c r="AR103" s="63"/>
      <c r="AS103" s="63"/>
      <c r="AT103" s="63"/>
      <c r="AU103" s="63"/>
      <c r="AV103" s="63"/>
      <c r="AW103" s="63"/>
      <c r="AX103" s="63"/>
      <c r="AY103" s="63"/>
      <c r="AZ103" s="88"/>
      <c r="BA103" s="88"/>
      <c r="BB103" s="486"/>
      <c r="BC103" s="227"/>
      <c r="BD103" s="228"/>
      <c r="BE103" s="228"/>
      <c r="BF103" s="229"/>
      <c r="BG103" s="224"/>
      <c r="BH103" s="89"/>
      <c r="BI103" s="89"/>
      <c r="BJ103" s="173"/>
      <c r="BK103" s="1296" t="s">
        <v>274</v>
      </c>
      <c r="BL103" s="1298" t="s">
        <v>297</v>
      </c>
      <c r="BM103" s="1318" t="s">
        <v>391</v>
      </c>
      <c r="BN103" s="86" t="s">
        <v>41</v>
      </c>
      <c r="BO103" s="64">
        <v>1693.2</v>
      </c>
      <c r="BP103" s="90">
        <v>45915</v>
      </c>
      <c r="BQ103" s="86">
        <v>204</v>
      </c>
      <c r="BR103" s="64">
        <v>1693.2</v>
      </c>
      <c r="BS103" s="1309">
        <v>14181.82</v>
      </c>
      <c r="BT103" s="65">
        <f t="shared" si="179"/>
        <v>26413923.386400003</v>
      </c>
      <c r="BU103" s="671">
        <f t="shared" si="180"/>
        <v>0.10000000000000005</v>
      </c>
      <c r="BV103" s="489">
        <f t="shared" si="181"/>
        <v>24012657.624000002</v>
      </c>
      <c r="BW103" s="103">
        <v>45923</v>
      </c>
      <c r="BX103" s="89">
        <f>SUMIF($L:$L,L103,$BQ:$BQ)</f>
        <v>780</v>
      </c>
      <c r="BY103" s="89">
        <f>SUMIF($L:$L,L103,$BR:$BR)</f>
        <v>6466.5999999999995</v>
      </c>
      <c r="BZ103" s="187"/>
      <c r="CA103" s="187"/>
      <c r="CB103" s="230"/>
      <c r="CC103" s="227"/>
      <c r="CD103" s="227"/>
      <c r="CE103" s="228"/>
      <c r="CF103" s="228"/>
      <c r="CG103" s="228"/>
      <c r="CH103" s="228"/>
      <c r="CI103" s="228"/>
      <c r="CJ103" s="228"/>
      <c r="CK103" s="228"/>
      <c r="CL103" s="231"/>
      <c r="CM103" s="232"/>
      <c r="CN103" s="173"/>
      <c r="CO103" s="228"/>
      <c r="CP103" s="228"/>
      <c r="CQ103" s="173"/>
      <c r="CR103" s="173"/>
      <c r="CS103" s="173"/>
      <c r="CT103" s="173"/>
      <c r="CU103" s="173"/>
      <c r="CV103" s="89"/>
      <c r="CW103" s="86"/>
      <c r="CX103" s="90"/>
      <c r="CY103" s="90"/>
      <c r="CZ103" s="90"/>
      <c r="DA103" s="90"/>
      <c r="DB103" s="89"/>
      <c r="DC103" s="89"/>
      <c r="DD103" s="89"/>
      <c r="DE103" s="89"/>
      <c r="DF103" s="86"/>
      <c r="DG103" s="228"/>
      <c r="DH103" s="233"/>
      <c r="DI103" s="234"/>
      <c r="DJ103" s="235"/>
      <c r="DK103" s="236"/>
      <c r="DL103" s="176"/>
      <c r="DM103" s="177"/>
      <c r="DN103" s="178"/>
      <c r="DO103" s="178"/>
    </row>
    <row r="104" spans="1:119" s="237" customFormat="1" ht="30" hidden="1" customHeight="1">
      <c r="A104" s="85" t="str">
        <f t="shared" si="137"/>
        <v>Hiện</v>
      </c>
      <c r="B104" s="86" t="str">
        <f t="shared" ref="B104:B139" si="182">DF104</f>
        <v>Thừa</v>
      </c>
      <c r="C104" s="86">
        <f>DD104</f>
        <v>-5.1361999999999171</v>
      </c>
      <c r="D104" s="86"/>
      <c r="E104" s="86"/>
      <c r="F104" s="86"/>
      <c r="G104" s="86"/>
      <c r="H104" s="86" t="s">
        <v>295</v>
      </c>
      <c r="I104" s="86"/>
      <c r="J104" s="86"/>
      <c r="K104" s="1325"/>
      <c r="L104" s="781" t="s">
        <v>199</v>
      </c>
      <c r="M104" s="793" t="s">
        <v>186</v>
      </c>
      <c r="N104" s="1370" t="s">
        <v>200</v>
      </c>
      <c r="O104" s="1371" t="s">
        <v>41</v>
      </c>
      <c r="P104" s="1371" t="s">
        <v>45</v>
      </c>
      <c r="Q104" s="493">
        <v>27.3</v>
      </c>
      <c r="R104" s="493">
        <v>1150.3399999999999</v>
      </c>
      <c r="S104" s="493">
        <f>+R104*Q104</f>
        <v>31404.281999999999</v>
      </c>
      <c r="T104" s="171"/>
      <c r="U104" s="172"/>
      <c r="V104" s="172"/>
      <c r="W104" s="172"/>
      <c r="X104" s="172"/>
      <c r="Y104" s="172"/>
      <c r="Z104" s="63">
        <v>1230.8638000000001</v>
      </c>
      <c r="AA104" s="63">
        <v>33602.581740000001</v>
      </c>
      <c r="AB104" s="63">
        <v>0</v>
      </c>
      <c r="AC104" s="63">
        <v>0</v>
      </c>
      <c r="AD104" s="63">
        <v>0</v>
      </c>
      <c r="AE104" s="63">
        <v>0</v>
      </c>
      <c r="AF104" s="63">
        <v>0</v>
      </c>
      <c r="AG104" s="63">
        <v>0</v>
      </c>
      <c r="AH104" s="63">
        <v>51</v>
      </c>
      <c r="AI104" s="63">
        <v>1392.3</v>
      </c>
      <c r="AJ104" s="63">
        <v>93</v>
      </c>
      <c r="AK104" s="63">
        <v>2538.9</v>
      </c>
      <c r="AL104" s="63">
        <v>0</v>
      </c>
      <c r="AM104" s="63">
        <v>0</v>
      </c>
      <c r="AN104" s="63">
        <v>0</v>
      </c>
      <c r="AO104" s="63">
        <v>0</v>
      </c>
      <c r="AP104" s="63">
        <v>0</v>
      </c>
      <c r="AQ104" s="63">
        <v>0</v>
      </c>
      <c r="AR104" s="63">
        <v>96</v>
      </c>
      <c r="AS104" s="63">
        <v>2620.8000000000002</v>
      </c>
      <c r="AT104" s="63">
        <v>0</v>
      </c>
      <c r="AU104" s="63">
        <v>0</v>
      </c>
      <c r="AV104" s="63">
        <v>0</v>
      </c>
      <c r="AW104" s="63">
        <v>0</v>
      </c>
      <c r="AX104" s="63">
        <v>0</v>
      </c>
      <c r="AY104" s="63">
        <v>0</v>
      </c>
      <c r="AZ104" s="88">
        <f>T104+V104+X104+Z104+AB104+AD104+AF104+AH104+AJ104+AL104+AN104+AP104+AR104+AT104+AV104+AX104</f>
        <v>1470.8638000000001</v>
      </c>
      <c r="BA104" s="88">
        <f>U104+W104+Y104+AA104+AC104+AE104+AG104+AI104+AK104+AM104+AO104+AQ104+AS104+AU104+AW104+AY104</f>
        <v>40154.581740000009</v>
      </c>
      <c r="BB104" s="487" t="s">
        <v>1251</v>
      </c>
      <c r="BC104" s="227"/>
      <c r="BD104" s="228"/>
      <c r="BE104" s="228"/>
      <c r="BF104" s="229"/>
      <c r="BG104" s="224"/>
      <c r="BH104" s="89">
        <f>IF(AZ104&gt;BD104,AZ104-BD104,"0")</f>
        <v>1470.8638000000001</v>
      </c>
      <c r="BI104" s="89">
        <f>IF(BA104&gt;BE104,BA104-BE104,"0")</f>
        <v>40154.581740000009</v>
      </c>
      <c r="BJ104" s="173">
        <v>45918</v>
      </c>
      <c r="BK104" s="1296" t="s">
        <v>291</v>
      </c>
      <c r="BL104" s="1296" t="s">
        <v>300</v>
      </c>
      <c r="BM104" s="1302" t="s">
        <v>285</v>
      </c>
      <c r="BN104" s="86" t="s">
        <v>286</v>
      </c>
      <c r="BO104" s="137">
        <v>33742.800000000003</v>
      </c>
      <c r="BP104" s="90">
        <v>45917</v>
      </c>
      <c r="BQ104" s="185">
        <v>60</v>
      </c>
      <c r="BR104" s="137">
        <v>1638</v>
      </c>
      <c r="BS104" s="219">
        <v>15454.545454545454</v>
      </c>
      <c r="BT104" s="65">
        <f t="shared" si="179"/>
        <v>27846000</v>
      </c>
      <c r="BU104" s="671">
        <f t="shared" si="180"/>
        <v>0.10000000000000006</v>
      </c>
      <c r="BV104" s="489">
        <f t="shared" si="181"/>
        <v>25314545.454545453</v>
      </c>
      <c r="BW104" s="103">
        <v>45924</v>
      </c>
      <c r="BX104" s="89">
        <f>SUMIF($L:$L,L104,$BQ:$BQ)</f>
        <v>1416</v>
      </c>
      <c r="BY104" s="89">
        <f>SUMIF($L:$L,L104,$BR:$BR)</f>
        <v>38656.800000000003</v>
      </c>
      <c r="BZ104" s="187"/>
      <c r="CA104" s="187"/>
      <c r="CB104" s="230"/>
      <c r="CC104" s="227"/>
      <c r="CD104" s="1296" t="s">
        <v>1548</v>
      </c>
      <c r="CE104" s="228" t="s">
        <v>1157</v>
      </c>
      <c r="CF104" s="1302" t="s">
        <v>1555</v>
      </c>
      <c r="CG104" s="673" t="s">
        <v>1146</v>
      </c>
      <c r="CH104" s="185">
        <v>1638</v>
      </c>
      <c r="CI104" s="90">
        <v>45975</v>
      </c>
      <c r="CJ104" s="185">
        <v>60</v>
      </c>
      <c r="CK104" s="185">
        <v>1638</v>
      </c>
      <c r="CL104" s="492">
        <v>0.61699999999999999</v>
      </c>
      <c r="CM104" s="391">
        <f t="shared" ref="CM104" si="183">CL104*CK104</f>
        <v>1010.646</v>
      </c>
      <c r="CN104" s="173"/>
      <c r="CO104" s="228"/>
      <c r="CP104" s="228"/>
      <c r="CQ104" s="173"/>
      <c r="CR104" s="173"/>
      <c r="CS104" s="173"/>
      <c r="CT104" s="173"/>
      <c r="CU104" s="90">
        <v>46021</v>
      </c>
      <c r="CV104" s="89">
        <f>SUMIF($L:$L,L104,$CJ:$CJ)</f>
        <v>60</v>
      </c>
      <c r="CW104" s="86">
        <f>SUMIF($L:$L,L104,$CK:$CK)</f>
        <v>1638</v>
      </c>
      <c r="CX104" s="90"/>
      <c r="CY104" s="90"/>
      <c r="CZ104" s="90"/>
      <c r="DA104" s="90"/>
      <c r="DB104" s="89">
        <f>BX104+CV104</f>
        <v>1476</v>
      </c>
      <c r="DC104" s="89">
        <f>BY104+CW104</f>
        <v>40294.800000000003</v>
      </c>
      <c r="DD104" s="89">
        <f>BH104-DB104</f>
        <v>-5.1361999999999171</v>
      </c>
      <c r="DE104" s="89">
        <f>BI104-DC104</f>
        <v>-140.21825999999419</v>
      </c>
      <c r="DF104" s="86" t="str">
        <f>IF(DD104&lt;0,"Thừa",IF(DD104=0,"Đủ","Thiếu"))</f>
        <v>Thừa</v>
      </c>
      <c r="DG104" s="228"/>
      <c r="DH104" s="233"/>
      <c r="DI104" s="234"/>
      <c r="DJ104" s="235"/>
      <c r="DK104" s="236"/>
      <c r="DL104" s="176"/>
      <c r="DM104" s="177"/>
      <c r="DN104" s="178"/>
      <c r="DO104" s="178"/>
    </row>
    <row r="105" spans="1:119" s="237" customFormat="1" ht="30" hidden="1" customHeight="1">
      <c r="A105" s="85" t="str">
        <f t="shared" si="137"/>
        <v>ok</v>
      </c>
      <c r="B105" s="86"/>
      <c r="C105" s="86"/>
      <c r="D105" s="86"/>
      <c r="E105" s="86"/>
      <c r="F105" s="86"/>
      <c r="G105" s="86"/>
      <c r="H105" s="86"/>
      <c r="I105" s="86"/>
      <c r="J105" s="187"/>
      <c r="K105" s="86"/>
      <c r="L105" s="781" t="s">
        <v>199</v>
      </c>
      <c r="M105" s="793" t="s">
        <v>186</v>
      </c>
      <c r="N105" s="1370" t="s">
        <v>200</v>
      </c>
      <c r="O105" s="1371" t="s">
        <v>41</v>
      </c>
      <c r="P105" s="1371" t="s">
        <v>45</v>
      </c>
      <c r="Q105" s="493"/>
      <c r="R105" s="493"/>
      <c r="S105" s="493"/>
      <c r="T105" s="171"/>
      <c r="U105" s="172"/>
      <c r="V105" s="172"/>
      <c r="W105" s="172"/>
      <c r="X105" s="172"/>
      <c r="Y105" s="172"/>
      <c r="Z105" s="63"/>
      <c r="AA105" s="63"/>
      <c r="AB105" s="63"/>
      <c r="AC105" s="63"/>
      <c r="AD105" s="63"/>
      <c r="AE105" s="63"/>
      <c r="AF105" s="63"/>
      <c r="AG105" s="63"/>
      <c r="AH105" s="63"/>
      <c r="AI105" s="63"/>
      <c r="AJ105" s="63"/>
      <c r="AK105" s="63"/>
      <c r="AL105" s="63"/>
      <c r="AM105" s="63"/>
      <c r="AN105" s="63"/>
      <c r="AO105" s="63"/>
      <c r="AP105" s="63"/>
      <c r="AQ105" s="63"/>
      <c r="AR105" s="63"/>
      <c r="AS105" s="63"/>
      <c r="AT105" s="63"/>
      <c r="AU105" s="63"/>
      <c r="AV105" s="63"/>
      <c r="AW105" s="63"/>
      <c r="AX105" s="63"/>
      <c r="AY105" s="63"/>
      <c r="AZ105" s="88"/>
      <c r="BA105" s="88"/>
      <c r="BB105" s="1078"/>
      <c r="BC105" s="227"/>
      <c r="BD105" s="228"/>
      <c r="BE105" s="228"/>
      <c r="BF105" s="229"/>
      <c r="BG105" s="224"/>
      <c r="BH105" s="89"/>
      <c r="BI105" s="89"/>
      <c r="BJ105" s="173"/>
      <c r="BK105" s="1296" t="s">
        <v>2443</v>
      </c>
      <c r="BL105" s="1298" t="s">
        <v>295</v>
      </c>
      <c r="BM105" s="1536" t="s">
        <v>2224</v>
      </c>
      <c r="BN105" s="1536"/>
      <c r="BO105" s="1531">
        <v>2621</v>
      </c>
      <c r="BP105" s="1537">
        <v>46048</v>
      </c>
      <c r="BQ105" s="1532">
        <v>96</v>
      </c>
      <c r="BR105" s="1531">
        <v>2621</v>
      </c>
      <c r="BS105" s="1533">
        <v>15727.27</v>
      </c>
      <c r="BT105" s="175">
        <f t="shared" si="179"/>
        <v>45343292.137000002</v>
      </c>
      <c r="BU105" s="730">
        <f t="shared" si="180"/>
        <v>0.1</v>
      </c>
      <c r="BV105" s="1385">
        <f t="shared" si="181"/>
        <v>41221174.670000002</v>
      </c>
      <c r="BW105" s="103">
        <v>46058</v>
      </c>
      <c r="BX105" s="89"/>
      <c r="BY105" s="89"/>
      <c r="BZ105" s="187"/>
      <c r="CA105" s="187"/>
      <c r="CB105" s="230"/>
      <c r="CC105" s="227"/>
      <c r="CD105" s="1372"/>
      <c r="CE105" s="228"/>
      <c r="CF105" s="252"/>
      <c r="CG105" s="1373"/>
      <c r="CH105" s="186"/>
      <c r="CI105" s="173"/>
      <c r="CJ105" s="186"/>
      <c r="CK105" s="186"/>
      <c r="CL105" s="1119"/>
      <c r="CM105" s="1120"/>
      <c r="CN105" s="173"/>
      <c r="CO105" s="228"/>
      <c r="CP105" s="228"/>
      <c r="CQ105" s="173"/>
      <c r="CR105" s="173"/>
      <c r="CS105" s="173"/>
      <c r="CT105" s="173"/>
      <c r="CU105" s="173"/>
      <c r="CV105" s="89"/>
      <c r="CW105" s="86"/>
      <c r="CX105" s="90"/>
      <c r="CY105" s="90"/>
      <c r="CZ105" s="90"/>
      <c r="DA105" s="90"/>
      <c r="DB105" s="89"/>
      <c r="DC105" s="89"/>
      <c r="DD105" s="89"/>
      <c r="DE105" s="89"/>
      <c r="DF105" s="86"/>
      <c r="DG105" s="228"/>
      <c r="DH105" s="233"/>
      <c r="DI105" s="234"/>
      <c r="DJ105" s="235"/>
      <c r="DK105" s="236"/>
      <c r="DL105" s="176"/>
      <c r="DM105" s="177"/>
      <c r="DN105" s="178"/>
      <c r="DO105" s="178"/>
    </row>
    <row r="106" spans="1:119" s="237" customFormat="1" ht="30" hidden="1" customHeight="1">
      <c r="A106" s="85" t="str">
        <f t="shared" si="137"/>
        <v>ok</v>
      </c>
      <c r="B106" s="86"/>
      <c r="C106" s="86"/>
      <c r="D106" s="187"/>
      <c r="E106" s="187"/>
      <c r="F106" s="187"/>
      <c r="G106" s="187"/>
      <c r="H106" s="187"/>
      <c r="I106" s="187"/>
      <c r="J106" s="187"/>
      <c r="K106" s="1334"/>
      <c r="L106" s="781" t="s">
        <v>199</v>
      </c>
      <c r="M106" s="793" t="s">
        <v>186</v>
      </c>
      <c r="N106" s="1370" t="s">
        <v>200</v>
      </c>
      <c r="O106" s="1371" t="s">
        <v>41</v>
      </c>
      <c r="P106" s="1371" t="s">
        <v>45</v>
      </c>
      <c r="Q106" s="493"/>
      <c r="R106" s="493"/>
      <c r="S106" s="493"/>
      <c r="T106" s="171"/>
      <c r="U106" s="172"/>
      <c r="V106" s="172"/>
      <c r="W106" s="172"/>
      <c r="X106" s="172"/>
      <c r="Y106" s="172"/>
      <c r="Z106" s="63"/>
      <c r="AA106" s="63"/>
      <c r="AB106" s="63"/>
      <c r="AC106" s="63"/>
      <c r="AD106" s="63"/>
      <c r="AE106" s="63"/>
      <c r="AF106" s="63"/>
      <c r="AG106" s="63"/>
      <c r="AH106" s="63"/>
      <c r="AI106" s="63"/>
      <c r="AJ106" s="63"/>
      <c r="AK106" s="63"/>
      <c r="AL106" s="63"/>
      <c r="AM106" s="63"/>
      <c r="AN106" s="63"/>
      <c r="AO106" s="63"/>
      <c r="AP106" s="63"/>
      <c r="AQ106" s="63"/>
      <c r="AR106" s="63"/>
      <c r="AS106" s="63"/>
      <c r="AT106" s="63"/>
      <c r="AU106" s="63"/>
      <c r="AV106" s="63"/>
      <c r="AW106" s="63"/>
      <c r="AX106" s="63"/>
      <c r="AY106" s="63"/>
      <c r="AZ106" s="88"/>
      <c r="BA106" s="88"/>
      <c r="BB106" s="486"/>
      <c r="BC106" s="227"/>
      <c r="BD106" s="228"/>
      <c r="BE106" s="228"/>
      <c r="BF106" s="229"/>
      <c r="BG106" s="224"/>
      <c r="BH106" s="89"/>
      <c r="BI106" s="89"/>
      <c r="BJ106" s="173"/>
      <c r="BK106" s="1296" t="s">
        <v>1619</v>
      </c>
      <c r="BL106" s="1298" t="s">
        <v>295</v>
      </c>
      <c r="BM106" s="1368" t="s">
        <v>1621</v>
      </c>
      <c r="BN106" s="102" t="s">
        <v>41</v>
      </c>
      <c r="BO106" s="174">
        <v>2293</v>
      </c>
      <c r="BP106" s="90">
        <v>46028</v>
      </c>
      <c r="BQ106" s="186">
        <v>84</v>
      </c>
      <c r="BR106" s="174">
        <v>2293</v>
      </c>
      <c r="BS106" s="225">
        <v>15727.27</v>
      </c>
      <c r="BT106" s="64">
        <f>BS106*BR106*1.1</f>
        <v>39668893.120999999</v>
      </c>
      <c r="BU106" s="671">
        <v>0.1</v>
      </c>
      <c r="BV106" s="489">
        <f>BS106*BR106</f>
        <v>36062630.109999999</v>
      </c>
      <c r="BW106" s="222">
        <v>46036</v>
      </c>
      <c r="BX106" s="89"/>
      <c r="BY106" s="89"/>
      <c r="BZ106" s="187"/>
      <c r="CA106" s="187"/>
      <c r="CB106" s="230"/>
      <c r="CC106" s="227"/>
      <c r="CD106" s="1372"/>
      <c r="CE106" s="228"/>
      <c r="CF106" s="252"/>
      <c r="CG106" s="1373"/>
      <c r="CH106" s="186"/>
      <c r="CI106" s="173"/>
      <c r="CJ106" s="186"/>
      <c r="CK106" s="186"/>
      <c r="CL106" s="1119"/>
      <c r="CM106" s="1120"/>
      <c r="CN106" s="173"/>
      <c r="CO106" s="228"/>
      <c r="CP106" s="228"/>
      <c r="CQ106" s="173"/>
      <c r="CR106" s="173"/>
      <c r="CS106" s="173"/>
      <c r="CT106" s="173"/>
      <c r="CU106" s="173"/>
      <c r="CV106" s="89"/>
      <c r="CW106" s="86"/>
      <c r="CX106" s="90"/>
      <c r="CY106" s="90"/>
      <c r="CZ106" s="90"/>
      <c r="DA106" s="90"/>
      <c r="DB106" s="89"/>
      <c r="DC106" s="89"/>
      <c r="DD106" s="89"/>
      <c r="DE106" s="89"/>
      <c r="DF106" s="86"/>
      <c r="DG106" s="228"/>
      <c r="DH106" s="233"/>
      <c r="DI106" s="234"/>
      <c r="DJ106" s="235"/>
      <c r="DK106" s="236"/>
      <c r="DL106" s="176"/>
      <c r="DM106" s="177"/>
      <c r="DN106" s="178"/>
      <c r="DO106" s="178"/>
    </row>
    <row r="107" spans="1:119" s="237" customFormat="1" ht="52" hidden="1" customHeight="1">
      <c r="A107" s="85" t="str">
        <f t="shared" si="137"/>
        <v>ok</v>
      </c>
      <c r="B107" s="86"/>
      <c r="C107" s="86"/>
      <c r="D107" s="187"/>
      <c r="E107" s="187"/>
      <c r="F107" s="187"/>
      <c r="G107" s="187"/>
      <c r="H107" s="187"/>
      <c r="I107" s="187"/>
      <c r="J107" s="187"/>
      <c r="K107" s="187"/>
      <c r="L107" s="781" t="s">
        <v>199</v>
      </c>
      <c r="M107" s="793" t="s">
        <v>186</v>
      </c>
      <c r="N107" s="793" t="s">
        <v>200</v>
      </c>
      <c r="O107" s="1371" t="s">
        <v>41</v>
      </c>
      <c r="P107" s="1371" t="s">
        <v>45</v>
      </c>
      <c r="Q107" s="493"/>
      <c r="R107" s="493"/>
      <c r="S107" s="493"/>
      <c r="T107" s="171"/>
      <c r="U107" s="172"/>
      <c r="V107" s="172"/>
      <c r="W107" s="172"/>
      <c r="X107" s="172"/>
      <c r="Y107" s="172"/>
      <c r="Z107" s="63"/>
      <c r="AA107" s="63"/>
      <c r="AB107" s="63"/>
      <c r="AC107" s="63"/>
      <c r="AD107" s="63"/>
      <c r="AE107" s="63"/>
      <c r="AF107" s="63"/>
      <c r="AG107" s="63"/>
      <c r="AH107" s="63"/>
      <c r="AI107" s="63"/>
      <c r="AJ107" s="63"/>
      <c r="AK107" s="63"/>
      <c r="AL107" s="63"/>
      <c r="AM107" s="63"/>
      <c r="AN107" s="63"/>
      <c r="AO107" s="63"/>
      <c r="AP107" s="63"/>
      <c r="AQ107" s="63"/>
      <c r="AR107" s="63"/>
      <c r="AS107" s="63"/>
      <c r="AT107" s="63"/>
      <c r="AU107" s="63"/>
      <c r="AV107" s="63"/>
      <c r="AW107" s="63"/>
      <c r="AX107" s="63"/>
      <c r="AY107" s="63"/>
      <c r="AZ107" s="88"/>
      <c r="BA107" s="88"/>
      <c r="BB107" s="486"/>
      <c r="BC107" s="227"/>
      <c r="BD107" s="228"/>
      <c r="BE107" s="228"/>
      <c r="BF107" s="229"/>
      <c r="BG107" s="224"/>
      <c r="BH107" s="89"/>
      <c r="BI107" s="89"/>
      <c r="BJ107" s="173"/>
      <c r="BK107" s="1340" t="s">
        <v>291</v>
      </c>
      <c r="BL107" s="1340" t="s">
        <v>300</v>
      </c>
      <c r="BM107" s="252" t="s">
        <v>285</v>
      </c>
      <c r="BN107" s="86" t="s">
        <v>286</v>
      </c>
      <c r="BO107" s="174">
        <v>32104.800000000003</v>
      </c>
      <c r="BP107" s="173">
        <v>45917</v>
      </c>
      <c r="BQ107" s="186">
        <f>98*12</f>
        <v>1176</v>
      </c>
      <c r="BR107" s="174">
        <v>32104.800000000003</v>
      </c>
      <c r="BS107" s="174">
        <v>15454.545454545454</v>
      </c>
      <c r="BT107" s="175">
        <f t="shared" si="179"/>
        <v>545781600.00000012</v>
      </c>
      <c r="BU107" s="671">
        <f t="shared" si="180"/>
        <v>0.10000000000000019</v>
      </c>
      <c r="BV107" s="489">
        <f t="shared" si="181"/>
        <v>496165090.90909094</v>
      </c>
      <c r="BW107" s="222">
        <v>45922</v>
      </c>
      <c r="BX107" s="89">
        <f>SUMIF($L:$L,L107,$BQ:$BQ)</f>
        <v>1416</v>
      </c>
      <c r="BY107" s="89">
        <f>SUMIF($L:$L,L107,$BR:$BR)</f>
        <v>38656.800000000003</v>
      </c>
      <c r="BZ107" s="187"/>
      <c r="CA107" s="187"/>
      <c r="CB107" s="230"/>
      <c r="CC107" s="227"/>
      <c r="CD107" s="227"/>
      <c r="CE107" s="228"/>
      <c r="CF107" s="228"/>
      <c r="CG107" s="228"/>
      <c r="CH107" s="228"/>
      <c r="CI107" s="228"/>
      <c r="CJ107" s="228"/>
      <c r="CK107" s="228"/>
      <c r="CL107" s="231"/>
      <c r="CM107" s="232"/>
      <c r="CN107" s="173"/>
      <c r="CO107" s="228"/>
      <c r="CP107" s="228"/>
      <c r="CQ107" s="173"/>
      <c r="CR107" s="173"/>
      <c r="CS107" s="173"/>
      <c r="CT107" s="173"/>
      <c r="CU107" s="173"/>
      <c r="CV107" s="89"/>
      <c r="CW107" s="86"/>
      <c r="CX107" s="90"/>
      <c r="CY107" s="90"/>
      <c r="CZ107" s="90"/>
      <c r="DA107" s="90"/>
      <c r="DB107" s="89"/>
      <c r="DC107" s="89"/>
      <c r="DD107" s="89"/>
      <c r="DE107" s="89"/>
      <c r="DF107" s="86"/>
      <c r="DG107" s="228"/>
      <c r="DH107" s="233"/>
      <c r="DI107" s="234"/>
      <c r="DJ107" s="235"/>
      <c r="DK107" s="236"/>
      <c r="DL107" s="176"/>
      <c r="DM107" s="177"/>
      <c r="DN107" s="178"/>
      <c r="DO107" s="178"/>
    </row>
    <row r="108" spans="1:119" s="237" customFormat="1" ht="30" hidden="1" customHeight="1">
      <c r="A108" s="85" t="str">
        <f t="shared" si="137"/>
        <v>Hiện</v>
      </c>
      <c r="B108" s="86" t="str">
        <f t="shared" si="182"/>
        <v>Đủ</v>
      </c>
      <c r="C108" s="86">
        <f>DD108</f>
        <v>0</v>
      </c>
      <c r="D108" s="86"/>
      <c r="E108" s="86"/>
      <c r="F108" s="86"/>
      <c r="G108" s="86"/>
      <c r="H108" s="86" t="s">
        <v>295</v>
      </c>
      <c r="I108" s="86"/>
      <c r="J108" s="1333"/>
      <c r="K108" s="113"/>
      <c r="L108" s="781" t="s">
        <v>201</v>
      </c>
      <c r="M108" s="793" t="s">
        <v>186</v>
      </c>
      <c r="N108" s="793" t="s">
        <v>202</v>
      </c>
      <c r="O108" s="1371" t="s">
        <v>41</v>
      </c>
      <c r="P108" s="1371" t="s">
        <v>45</v>
      </c>
      <c r="Q108" s="493">
        <v>17.8</v>
      </c>
      <c r="R108" s="493">
        <v>95.14</v>
      </c>
      <c r="S108" s="493">
        <v>1693.4920000000002</v>
      </c>
      <c r="T108" s="171"/>
      <c r="U108" s="172"/>
      <c r="V108" s="172"/>
      <c r="W108" s="172"/>
      <c r="X108" s="172"/>
      <c r="Y108" s="172"/>
      <c r="Z108" s="63">
        <v>102.75120000000001</v>
      </c>
      <c r="AA108" s="63">
        <v>1828.9713600000002</v>
      </c>
      <c r="AB108" s="63">
        <v>0</v>
      </c>
      <c r="AC108" s="63">
        <v>0</v>
      </c>
      <c r="AD108" s="63">
        <v>0</v>
      </c>
      <c r="AE108" s="63">
        <v>0</v>
      </c>
      <c r="AF108" s="63">
        <v>0</v>
      </c>
      <c r="AG108" s="63">
        <v>0</v>
      </c>
      <c r="AH108" s="63">
        <v>0</v>
      </c>
      <c r="AI108" s="63">
        <v>0</v>
      </c>
      <c r="AJ108" s="63">
        <v>0</v>
      </c>
      <c r="AK108" s="63">
        <v>0</v>
      </c>
      <c r="AL108" s="63">
        <v>0</v>
      </c>
      <c r="AM108" s="63">
        <v>0</v>
      </c>
      <c r="AN108" s="63">
        <v>0</v>
      </c>
      <c r="AO108" s="63">
        <v>0</v>
      </c>
      <c r="AP108" s="63">
        <v>0</v>
      </c>
      <c r="AQ108" s="63">
        <v>0</v>
      </c>
      <c r="AR108" s="63">
        <v>17.248799999999989</v>
      </c>
      <c r="AS108" s="63">
        <v>307.02863999999983</v>
      </c>
      <c r="AT108" s="63">
        <v>0</v>
      </c>
      <c r="AU108" s="63">
        <v>0</v>
      </c>
      <c r="AV108" s="63">
        <v>0</v>
      </c>
      <c r="AW108" s="63">
        <v>0</v>
      </c>
      <c r="AX108" s="63">
        <v>0</v>
      </c>
      <c r="AY108" s="63">
        <v>0</v>
      </c>
      <c r="AZ108" s="88">
        <f>T108+V108+X108+Z108+AB108+AD108+AF108+AH108+AJ108+AL108+AN108+AP108+AR108+AT108+AV108+AX108</f>
        <v>120</v>
      </c>
      <c r="BA108" s="88">
        <f>U108+W108+Y108+AA108+AC108+AE108+AG108+AI108+AK108+AM108+AO108+AQ108+AS108+AU108+AW108+AY108</f>
        <v>2136</v>
      </c>
      <c r="BB108" s="487" t="s">
        <v>1815</v>
      </c>
      <c r="BC108" s="227"/>
      <c r="BD108" s="228"/>
      <c r="BE108" s="228"/>
      <c r="BF108" s="229"/>
      <c r="BG108" s="224"/>
      <c r="BH108" s="89">
        <f>IF(AZ108&gt;BD108,AZ108-BD108,"0")</f>
        <v>120</v>
      </c>
      <c r="BI108" s="89">
        <f>IF(BA108&gt;BE108,BA108-BE108,"0")</f>
        <v>2136</v>
      </c>
      <c r="BJ108" s="173">
        <v>45918</v>
      </c>
      <c r="BK108" s="101" t="s">
        <v>646</v>
      </c>
      <c r="BL108" s="778" t="s">
        <v>295</v>
      </c>
      <c r="BM108" s="252" t="s">
        <v>647</v>
      </c>
      <c r="BN108" s="86"/>
      <c r="BO108" s="174">
        <v>1146</v>
      </c>
      <c r="BP108" s="173">
        <v>45945</v>
      </c>
      <c r="BQ108" s="186">
        <v>60</v>
      </c>
      <c r="BR108" s="174">
        <v>1146</v>
      </c>
      <c r="BS108" s="174">
        <v>15000</v>
      </c>
      <c r="BT108" s="175">
        <f t="shared" si="179"/>
        <v>18909000</v>
      </c>
      <c r="BU108" s="671">
        <f t="shared" si="180"/>
        <v>0.1</v>
      </c>
      <c r="BV108" s="489">
        <f t="shared" si="181"/>
        <v>17190000</v>
      </c>
      <c r="BW108" s="103">
        <v>45954</v>
      </c>
      <c r="BX108" s="89">
        <f>SUMIF($L:$L,L108,$BQ:$BQ)</f>
        <v>120</v>
      </c>
      <c r="BY108" s="89">
        <f>SUMIF($L:$L,L108,$BR:$BR)</f>
        <v>2236.12</v>
      </c>
      <c r="BZ108" s="187"/>
      <c r="CA108" s="187"/>
      <c r="CB108" s="230"/>
      <c r="CC108" s="227"/>
      <c r="CD108" s="227"/>
      <c r="CE108" s="228"/>
      <c r="CF108" s="228"/>
      <c r="CG108" s="228"/>
      <c r="CH108" s="228"/>
      <c r="CI108" s="228"/>
      <c r="CJ108" s="228"/>
      <c r="CK108" s="228"/>
      <c r="CL108" s="231"/>
      <c r="CM108" s="232"/>
      <c r="CN108" s="173"/>
      <c r="CO108" s="228"/>
      <c r="CP108" s="228"/>
      <c r="CQ108" s="173"/>
      <c r="CR108" s="173"/>
      <c r="CS108" s="173"/>
      <c r="CT108" s="173"/>
      <c r="CU108" s="173"/>
      <c r="CV108" s="89">
        <f>SUMIF($L:$L,L108,$CJ:$CJ)</f>
        <v>0</v>
      </c>
      <c r="CW108" s="86">
        <f>SUMIF($L:$L,L108,$CK:$CK)</f>
        <v>0</v>
      </c>
      <c r="CX108" s="90"/>
      <c r="CY108" s="90"/>
      <c r="CZ108" s="90"/>
      <c r="DA108" s="90"/>
      <c r="DB108" s="89">
        <f>BX108+CV108</f>
        <v>120</v>
      </c>
      <c r="DC108" s="89">
        <f>BY108+CW108</f>
        <v>2236.12</v>
      </c>
      <c r="DD108" s="89">
        <f>BH108-DB108</f>
        <v>0</v>
      </c>
      <c r="DE108" s="89">
        <f>BI108-DC108</f>
        <v>-100.11999999999989</v>
      </c>
      <c r="DF108" s="86" t="str">
        <f>IF(DD108&lt;0,"Thừa",IF(DD108=0,"Đủ","Thiếu"))</f>
        <v>Đủ</v>
      </c>
      <c r="DG108" s="228"/>
      <c r="DH108" s="233"/>
      <c r="DI108" s="234"/>
      <c r="DJ108" s="235"/>
      <c r="DK108" s="236"/>
      <c r="DL108" s="176"/>
      <c r="DM108" s="177"/>
      <c r="DN108" s="178"/>
      <c r="DO108" s="178"/>
    </row>
    <row r="109" spans="1:119" s="237" customFormat="1" ht="30" hidden="1" customHeight="1">
      <c r="A109" s="85" t="str">
        <f t="shared" si="137"/>
        <v>ok</v>
      </c>
      <c r="B109" s="86"/>
      <c r="C109" s="86"/>
      <c r="D109" s="86"/>
      <c r="E109" s="86"/>
      <c r="F109" s="86"/>
      <c r="G109" s="86"/>
      <c r="H109" s="86"/>
      <c r="I109" s="86"/>
      <c r="J109" s="1333"/>
      <c r="K109" s="86"/>
      <c r="L109" s="781" t="s">
        <v>201</v>
      </c>
      <c r="M109" s="793" t="s">
        <v>186</v>
      </c>
      <c r="N109" s="793" t="s">
        <v>202</v>
      </c>
      <c r="O109" s="1371" t="s">
        <v>41</v>
      </c>
      <c r="P109" s="1371" t="s">
        <v>45</v>
      </c>
      <c r="Q109" s="493"/>
      <c r="R109" s="493"/>
      <c r="S109" s="493"/>
      <c r="T109" s="171"/>
      <c r="U109" s="172"/>
      <c r="V109" s="172"/>
      <c r="W109" s="172"/>
      <c r="X109" s="172"/>
      <c r="Y109" s="172"/>
      <c r="Z109" s="63"/>
      <c r="AA109" s="63"/>
      <c r="AB109" s="63"/>
      <c r="AC109" s="63"/>
      <c r="AD109" s="63"/>
      <c r="AE109" s="63"/>
      <c r="AF109" s="63"/>
      <c r="AG109" s="63"/>
      <c r="AH109" s="63"/>
      <c r="AI109" s="63"/>
      <c r="AJ109" s="63"/>
      <c r="AK109" s="63"/>
      <c r="AL109" s="63"/>
      <c r="AM109" s="63"/>
      <c r="AN109" s="63"/>
      <c r="AO109" s="63"/>
      <c r="AP109" s="63"/>
      <c r="AQ109" s="63"/>
      <c r="AR109" s="63"/>
      <c r="AS109" s="63"/>
      <c r="AT109" s="63"/>
      <c r="AU109" s="63"/>
      <c r="AV109" s="63"/>
      <c r="AW109" s="63"/>
      <c r="AX109" s="63"/>
      <c r="AY109" s="63"/>
      <c r="AZ109" s="88"/>
      <c r="BA109" s="88"/>
      <c r="BB109" s="1078"/>
      <c r="BC109" s="227"/>
      <c r="BD109" s="228"/>
      <c r="BE109" s="228"/>
      <c r="BF109" s="229"/>
      <c r="BG109" s="224"/>
      <c r="BH109" s="89"/>
      <c r="BI109" s="89"/>
      <c r="BJ109" s="173"/>
      <c r="BK109" s="1296" t="s">
        <v>2443</v>
      </c>
      <c r="BL109" s="1298" t="s">
        <v>295</v>
      </c>
      <c r="BM109" s="1536" t="s">
        <v>2225</v>
      </c>
      <c r="BN109" s="1536"/>
      <c r="BO109" s="1531">
        <v>229</v>
      </c>
      <c r="BP109" s="1537">
        <v>46048</v>
      </c>
      <c r="BQ109" s="1532">
        <v>12</v>
      </c>
      <c r="BR109" s="1531">
        <v>229</v>
      </c>
      <c r="BS109" s="1533">
        <v>14545.45</v>
      </c>
      <c r="BT109" s="175">
        <f t="shared" si="179"/>
        <v>3663998.8550000004</v>
      </c>
      <c r="BU109" s="730">
        <f t="shared" si="180"/>
        <v>0.10000000000000005</v>
      </c>
      <c r="BV109" s="1385">
        <f t="shared" si="181"/>
        <v>3330908.0500000003</v>
      </c>
      <c r="BW109" s="103">
        <v>46051</v>
      </c>
      <c r="BX109" s="89"/>
      <c r="BY109" s="89"/>
      <c r="BZ109" s="187"/>
      <c r="CA109" s="187"/>
      <c r="CB109" s="230"/>
      <c r="CC109" s="227"/>
      <c r="CD109" s="227"/>
      <c r="CE109" s="228"/>
      <c r="CF109" s="228"/>
      <c r="CG109" s="228"/>
      <c r="CH109" s="228"/>
      <c r="CI109" s="228"/>
      <c r="CJ109" s="228"/>
      <c r="CK109" s="228"/>
      <c r="CL109" s="231"/>
      <c r="CM109" s="232"/>
      <c r="CN109" s="173"/>
      <c r="CO109" s="228"/>
      <c r="CP109" s="228"/>
      <c r="CQ109" s="173"/>
      <c r="CR109" s="173"/>
      <c r="CS109" s="173"/>
      <c r="CT109" s="173"/>
      <c r="CU109" s="173"/>
      <c r="CV109" s="89"/>
      <c r="CW109" s="86"/>
      <c r="CX109" s="90"/>
      <c r="CY109" s="90"/>
      <c r="CZ109" s="90"/>
      <c r="DA109" s="90"/>
      <c r="DB109" s="89"/>
      <c r="DC109" s="89"/>
      <c r="DD109" s="89"/>
      <c r="DE109" s="89"/>
      <c r="DF109" s="86"/>
      <c r="DG109" s="228"/>
      <c r="DH109" s="233"/>
      <c r="DI109" s="234"/>
      <c r="DJ109" s="235"/>
      <c r="DK109" s="236"/>
      <c r="DL109" s="176"/>
      <c r="DM109" s="177"/>
      <c r="DN109" s="178"/>
      <c r="DO109" s="178"/>
    </row>
    <row r="110" spans="1:119" s="237" customFormat="1" ht="30" hidden="1" customHeight="1">
      <c r="A110" s="85" t="str">
        <f t="shared" si="137"/>
        <v>ok</v>
      </c>
      <c r="B110" s="86"/>
      <c r="C110" s="86"/>
      <c r="D110" s="86"/>
      <c r="E110" s="86"/>
      <c r="F110" s="86"/>
      <c r="G110" s="86"/>
      <c r="H110" s="86"/>
      <c r="I110" s="86"/>
      <c r="J110" s="1333"/>
      <c r="K110" s="776"/>
      <c r="L110" s="781" t="s">
        <v>201</v>
      </c>
      <c r="M110" s="793" t="s">
        <v>186</v>
      </c>
      <c r="N110" s="793" t="s">
        <v>202</v>
      </c>
      <c r="O110" s="1371" t="s">
        <v>41</v>
      </c>
      <c r="P110" s="1371" t="s">
        <v>45</v>
      </c>
      <c r="Q110" s="493"/>
      <c r="R110" s="493"/>
      <c r="S110" s="493"/>
      <c r="T110" s="171"/>
      <c r="U110" s="172"/>
      <c r="V110" s="172"/>
      <c r="W110" s="172"/>
      <c r="X110" s="172"/>
      <c r="Y110" s="172"/>
      <c r="Z110" s="63"/>
      <c r="AA110" s="63"/>
      <c r="AB110" s="63"/>
      <c r="AC110" s="63"/>
      <c r="AD110" s="63"/>
      <c r="AE110" s="63"/>
      <c r="AF110" s="63"/>
      <c r="AG110" s="63"/>
      <c r="AH110" s="63"/>
      <c r="AI110" s="63"/>
      <c r="AJ110" s="63"/>
      <c r="AK110" s="63"/>
      <c r="AL110" s="63"/>
      <c r="AM110" s="63"/>
      <c r="AN110" s="63"/>
      <c r="AO110" s="63"/>
      <c r="AP110" s="63"/>
      <c r="AQ110" s="63"/>
      <c r="AR110" s="63"/>
      <c r="AS110" s="63"/>
      <c r="AT110" s="63"/>
      <c r="AU110" s="63"/>
      <c r="AV110" s="63"/>
      <c r="AW110" s="63"/>
      <c r="AX110" s="63"/>
      <c r="AY110" s="63"/>
      <c r="AZ110" s="88"/>
      <c r="BA110" s="88"/>
      <c r="BB110" s="486"/>
      <c r="BC110" s="227"/>
      <c r="BD110" s="228"/>
      <c r="BE110" s="228"/>
      <c r="BF110" s="229"/>
      <c r="BG110" s="224"/>
      <c r="BH110" s="89"/>
      <c r="BI110" s="89"/>
      <c r="BJ110" s="173"/>
      <c r="BK110" s="209" t="s">
        <v>804</v>
      </c>
      <c r="BL110" s="173" t="s">
        <v>196</v>
      </c>
      <c r="BM110" s="1374" t="s">
        <v>879</v>
      </c>
      <c r="BN110" s="86"/>
      <c r="BO110" s="206">
        <v>861.12</v>
      </c>
      <c r="BP110" s="1339">
        <v>45960</v>
      </c>
      <c r="BQ110" s="207">
        <v>48</v>
      </c>
      <c r="BR110" s="206">
        <v>861.12</v>
      </c>
      <c r="BS110" s="206">
        <v>15090.90909090909</v>
      </c>
      <c r="BT110" s="175">
        <f t="shared" si="179"/>
        <v>14294592</v>
      </c>
      <c r="BU110" s="671">
        <f t="shared" si="180"/>
        <v>0.10000000000000013</v>
      </c>
      <c r="BV110" s="489">
        <f t="shared" si="181"/>
        <v>12995083.636363635</v>
      </c>
      <c r="BW110" s="1312">
        <v>45964</v>
      </c>
      <c r="BX110" s="89"/>
      <c r="BY110" s="89"/>
      <c r="BZ110" s="187"/>
      <c r="CA110" s="187"/>
      <c r="CB110" s="230"/>
      <c r="CC110" s="227"/>
      <c r="CD110" s="227"/>
      <c r="CE110" s="228"/>
      <c r="CF110" s="228"/>
      <c r="CG110" s="228"/>
      <c r="CH110" s="228"/>
      <c r="CI110" s="228"/>
      <c r="CJ110" s="228"/>
      <c r="CK110" s="228"/>
      <c r="CL110" s="231"/>
      <c r="CM110" s="232"/>
      <c r="CN110" s="173"/>
      <c r="CO110" s="228"/>
      <c r="CP110" s="228"/>
      <c r="CQ110" s="173"/>
      <c r="CR110" s="173"/>
      <c r="CS110" s="173"/>
      <c r="CT110" s="173"/>
      <c r="CU110" s="173"/>
      <c r="CV110" s="89"/>
      <c r="CW110" s="86"/>
      <c r="CX110" s="90"/>
      <c r="CY110" s="90"/>
      <c r="CZ110" s="90"/>
      <c r="DA110" s="90"/>
      <c r="DB110" s="89"/>
      <c r="DC110" s="89"/>
      <c r="DD110" s="89"/>
      <c r="DE110" s="89"/>
      <c r="DF110" s="86"/>
      <c r="DG110" s="228"/>
      <c r="DH110" s="233"/>
      <c r="DI110" s="234"/>
      <c r="DJ110" s="235"/>
      <c r="DK110" s="236"/>
      <c r="DL110" s="176"/>
      <c r="DM110" s="177"/>
      <c r="DN110" s="178"/>
      <c r="DO110" s="178"/>
    </row>
    <row r="111" spans="1:119" s="237" customFormat="1" ht="30" hidden="1" customHeight="1">
      <c r="A111" s="85" t="str">
        <f t="shared" si="137"/>
        <v>Hiện</v>
      </c>
      <c r="B111" s="86" t="str">
        <f t="shared" ref="B111" si="184">DF111</f>
        <v>Đủ</v>
      </c>
      <c r="C111" s="86">
        <f>DD111</f>
        <v>0</v>
      </c>
      <c r="D111" s="86"/>
      <c r="E111" s="86"/>
      <c r="F111" s="86"/>
      <c r="G111" s="86"/>
      <c r="H111" s="86"/>
      <c r="I111" s="86"/>
      <c r="J111" s="86"/>
      <c r="K111" s="187"/>
      <c r="L111" s="781" t="s">
        <v>203</v>
      </c>
      <c r="M111" s="793" t="s">
        <v>186</v>
      </c>
      <c r="N111" s="1370" t="s">
        <v>204</v>
      </c>
      <c r="O111" s="1371" t="s">
        <v>41</v>
      </c>
      <c r="P111" s="1371" t="s">
        <v>45</v>
      </c>
      <c r="Q111" s="493">
        <v>73.599999999999994</v>
      </c>
      <c r="R111" s="493">
        <v>38</v>
      </c>
      <c r="S111" s="493">
        <v>2796.7999999999997</v>
      </c>
      <c r="T111" s="171"/>
      <c r="U111" s="172"/>
      <c r="V111" s="172"/>
      <c r="W111" s="172"/>
      <c r="X111" s="172"/>
      <c r="Y111" s="172"/>
      <c r="Z111" s="63">
        <v>44</v>
      </c>
      <c r="AA111" s="63">
        <v>3238.3999999999996</v>
      </c>
      <c r="AB111" s="63">
        <v>0</v>
      </c>
      <c r="AC111" s="63">
        <v>0</v>
      </c>
      <c r="AD111" s="63">
        <v>0</v>
      </c>
      <c r="AE111" s="63">
        <v>0</v>
      </c>
      <c r="AF111" s="63">
        <v>0</v>
      </c>
      <c r="AG111" s="63">
        <v>0</v>
      </c>
      <c r="AH111" s="63">
        <v>0</v>
      </c>
      <c r="AI111" s="63">
        <v>0</v>
      </c>
      <c r="AJ111" s="63">
        <v>-44</v>
      </c>
      <c r="AK111" s="63">
        <v>-3238.3999999999996</v>
      </c>
      <c r="AL111" s="63">
        <v>0</v>
      </c>
      <c r="AM111" s="63">
        <v>0</v>
      </c>
      <c r="AN111" s="63">
        <v>0</v>
      </c>
      <c r="AO111" s="63">
        <v>0</v>
      </c>
      <c r="AP111" s="63">
        <v>0</v>
      </c>
      <c r="AQ111" s="63">
        <v>0</v>
      </c>
      <c r="AR111" s="63">
        <v>0</v>
      </c>
      <c r="AS111" s="63">
        <v>0</v>
      </c>
      <c r="AT111" s="63">
        <v>0</v>
      </c>
      <c r="AU111" s="63">
        <v>0</v>
      </c>
      <c r="AV111" s="63">
        <v>0</v>
      </c>
      <c r="AW111" s="63">
        <v>0</v>
      </c>
      <c r="AX111" s="63">
        <v>0</v>
      </c>
      <c r="AY111" s="63">
        <v>0</v>
      </c>
      <c r="AZ111" s="88">
        <f>T111+V111+X111+Z111+AB111+AD111+AF111+AH111+AJ111+AL111+AN111+AP111+AR111+AT111+AV111+AX111</f>
        <v>0</v>
      </c>
      <c r="BA111" s="88">
        <f>U111+W111+Y111+AA111+AC111+AE111+AG111+AI111+AK111+AM111+AO111+AQ111+AS111+AU111+AW111+AY111</f>
        <v>0</v>
      </c>
      <c r="BB111" s="487" t="s">
        <v>1251</v>
      </c>
      <c r="BC111" s="227"/>
      <c r="BD111" s="228"/>
      <c r="BE111" s="228"/>
      <c r="BF111" s="229"/>
      <c r="BG111" s="224"/>
      <c r="BH111" s="89" t="str">
        <f t="shared" ref="BH111:BH112" si="185">IF(AZ111&gt;BD111,AZ111-BD111,"0")</f>
        <v>0</v>
      </c>
      <c r="BI111" s="89" t="str">
        <f t="shared" ref="BI111:BI112" si="186">IF(BA111&gt;BE111,BA111-BE111,"0")</f>
        <v>0</v>
      </c>
      <c r="BJ111" s="173">
        <v>45918</v>
      </c>
      <c r="BK111" s="1375"/>
      <c r="BL111" s="173"/>
      <c r="BM111" s="1314"/>
      <c r="BN111" s="86"/>
      <c r="BO111" s="206"/>
      <c r="BP111" s="1339"/>
      <c r="BQ111" s="207"/>
      <c r="BR111" s="206"/>
      <c r="BS111" s="206"/>
      <c r="BT111" s="208"/>
      <c r="BU111" s="206"/>
      <c r="BV111" s="206"/>
      <c r="BW111" s="1312"/>
      <c r="BX111" s="89">
        <f>SUMIF($L:$L,L111,$BQ:$BQ)</f>
        <v>0</v>
      </c>
      <c r="BY111" s="89">
        <f>SUMIF($L:$L,L111,$BR:$BR)</f>
        <v>0</v>
      </c>
      <c r="BZ111" s="187"/>
      <c r="CA111" s="187"/>
      <c r="CB111" s="230"/>
      <c r="CC111" s="227"/>
      <c r="CD111" s="227"/>
      <c r="CE111" s="228"/>
      <c r="CF111" s="228"/>
      <c r="CG111" s="228"/>
      <c r="CH111" s="228"/>
      <c r="CI111" s="228"/>
      <c r="CJ111" s="228"/>
      <c r="CK111" s="228"/>
      <c r="CL111" s="231"/>
      <c r="CM111" s="232"/>
      <c r="CN111" s="173"/>
      <c r="CO111" s="228"/>
      <c r="CP111" s="228"/>
      <c r="CQ111" s="173"/>
      <c r="CR111" s="173"/>
      <c r="CS111" s="173"/>
      <c r="CT111" s="173"/>
      <c r="CU111" s="173"/>
      <c r="CV111" s="89">
        <f>SUMIF($L:$L,L111,$CJ:$CJ)</f>
        <v>0</v>
      </c>
      <c r="CW111" s="86">
        <f>SUMIF($L:$L,L111,$CK:$CK)</f>
        <v>0</v>
      </c>
      <c r="CX111" s="90"/>
      <c r="CY111" s="90"/>
      <c r="CZ111" s="90"/>
      <c r="DA111" s="90"/>
      <c r="DB111" s="89">
        <f t="shared" ref="DB111:DB112" si="187">BX111+CV111</f>
        <v>0</v>
      </c>
      <c r="DC111" s="89">
        <f t="shared" ref="DC111:DC112" si="188">BY111+CW111</f>
        <v>0</v>
      </c>
      <c r="DD111" s="89">
        <f t="shared" ref="DD111:DD112" si="189">BH111-DB111</f>
        <v>0</v>
      </c>
      <c r="DE111" s="89">
        <f t="shared" ref="DE111:DE112" si="190">BI111-DC111</f>
        <v>0</v>
      </c>
      <c r="DF111" s="86" t="str">
        <f t="shared" ref="DF111:DF112" si="191">IF(DD111&lt;0,"Thừa",IF(DD111=0,"Đủ","Thiếu"))</f>
        <v>Đủ</v>
      </c>
      <c r="DG111" s="228"/>
      <c r="DH111" s="233"/>
      <c r="DI111" s="234"/>
      <c r="DJ111" s="235"/>
      <c r="DK111" s="236"/>
      <c r="DL111" s="176"/>
      <c r="DM111" s="177"/>
      <c r="DN111" s="178"/>
      <c r="DO111" s="178"/>
    </row>
    <row r="112" spans="1:119" s="237" customFormat="1" ht="30" hidden="1" customHeight="1">
      <c r="A112" s="85" t="str">
        <f t="shared" si="137"/>
        <v>Hiện</v>
      </c>
      <c r="B112" s="86" t="str">
        <f>CONCATENATE(DF112," Thiếu ít")</f>
        <v>Thiếu Thiếu ít</v>
      </c>
      <c r="C112" s="86">
        <f>DD112</f>
        <v>4.4096000000000686</v>
      </c>
      <c r="D112" s="86"/>
      <c r="E112" s="86"/>
      <c r="F112" s="86"/>
      <c r="G112" s="86"/>
      <c r="H112" s="86"/>
      <c r="I112" s="86"/>
      <c r="J112" s="1333"/>
      <c r="K112" s="86"/>
      <c r="L112" s="781" t="s">
        <v>205</v>
      </c>
      <c r="M112" s="793" t="s">
        <v>173</v>
      </c>
      <c r="N112" s="1370" t="s">
        <v>48</v>
      </c>
      <c r="O112" s="1371" t="s">
        <v>41</v>
      </c>
      <c r="P112" s="1371" t="s">
        <v>45</v>
      </c>
      <c r="Q112" s="493">
        <v>30.3</v>
      </c>
      <c r="R112" s="493">
        <v>93.6</v>
      </c>
      <c r="S112" s="493">
        <v>2836.08</v>
      </c>
      <c r="T112" s="171"/>
      <c r="U112" s="172"/>
      <c r="V112" s="172"/>
      <c r="W112" s="172"/>
      <c r="X112" s="172"/>
      <c r="Y112" s="172"/>
      <c r="Z112" s="63">
        <v>102.96000000000001</v>
      </c>
      <c r="AA112" s="63">
        <v>3119.6880000000001</v>
      </c>
      <c r="AB112" s="63">
        <v>411.44960000000003</v>
      </c>
      <c r="AC112" s="63">
        <v>12466.922880000002</v>
      </c>
      <c r="AD112" s="63">
        <v>0</v>
      </c>
      <c r="AE112" s="63">
        <v>0</v>
      </c>
      <c r="AF112" s="63">
        <v>0</v>
      </c>
      <c r="AG112" s="63">
        <v>0</v>
      </c>
      <c r="AH112" s="63">
        <v>116</v>
      </c>
      <c r="AI112" s="63">
        <v>3514.8</v>
      </c>
      <c r="AJ112" s="63">
        <v>55</v>
      </c>
      <c r="AK112" s="63">
        <v>1666.5</v>
      </c>
      <c r="AL112" s="838">
        <v>159</v>
      </c>
      <c r="AM112" s="63">
        <v>4817.7</v>
      </c>
      <c r="AN112" s="63">
        <v>0</v>
      </c>
      <c r="AO112" s="63">
        <v>0</v>
      </c>
      <c r="AP112" s="63">
        <v>0</v>
      </c>
      <c r="AQ112" s="63">
        <v>0</v>
      </c>
      <c r="AR112" s="63">
        <v>0</v>
      </c>
      <c r="AS112" s="63">
        <v>0</v>
      </c>
      <c r="AT112" s="63">
        <v>0</v>
      </c>
      <c r="AU112" s="63">
        <v>0</v>
      </c>
      <c r="AV112" s="63">
        <v>0</v>
      </c>
      <c r="AW112" s="63">
        <v>0</v>
      </c>
      <c r="AX112" s="63">
        <v>0</v>
      </c>
      <c r="AY112" s="63">
        <v>0</v>
      </c>
      <c r="AZ112" s="88">
        <f>T112+V112+X112+Z112+AB112+AD112+AF112+AH112+AJ112+AL112+AN112+AP112+AR112+AT112+AV112+AX112</f>
        <v>844.40960000000007</v>
      </c>
      <c r="BA112" s="88">
        <f>U112+W112+Y112+AA112+AC112+AE112+AG112+AI112+AK112+AM112+AO112+AQ112+AS112+AU112+AW112+AY112</f>
        <v>25585.610880000004</v>
      </c>
      <c r="BB112" s="487" t="s">
        <v>1477</v>
      </c>
      <c r="BC112" s="227"/>
      <c r="BD112" s="228"/>
      <c r="BE112" s="228"/>
      <c r="BF112" s="229"/>
      <c r="BG112" s="224"/>
      <c r="BH112" s="89">
        <f t="shared" si="185"/>
        <v>844.40960000000007</v>
      </c>
      <c r="BI112" s="89">
        <f t="shared" si="186"/>
        <v>25585.610880000004</v>
      </c>
      <c r="BJ112" s="173">
        <v>45918</v>
      </c>
      <c r="BK112" s="1296" t="s">
        <v>270</v>
      </c>
      <c r="BL112" s="173" t="s">
        <v>298</v>
      </c>
      <c r="BM112" s="1318" t="s">
        <v>409</v>
      </c>
      <c r="BN112" s="86" t="s">
        <v>66</v>
      </c>
      <c r="BO112" s="64">
        <v>3275.64</v>
      </c>
      <c r="BP112" s="90">
        <v>45917</v>
      </c>
      <c r="BQ112" s="86">
        <v>108</v>
      </c>
      <c r="BR112" s="64">
        <v>3275.64</v>
      </c>
      <c r="BS112" s="1293">
        <v>17636.36</v>
      </c>
      <c r="BT112" s="65">
        <f t="shared" ref="BT112:BT138" si="192">BS112*BR112*1.1</f>
        <v>63547402.897440009</v>
      </c>
      <c r="BU112" s="671">
        <f t="shared" ref="BU112:BU138" si="193">(BT112-BV112)/BV112</f>
        <v>0.1000000000000001</v>
      </c>
      <c r="BV112" s="489">
        <f t="shared" ref="BV112:BV138" si="194">BS112*BR112*1</f>
        <v>57770366.270400003</v>
      </c>
      <c r="BW112" s="103">
        <v>45923</v>
      </c>
      <c r="BX112" s="89">
        <f>SUMIF($L:$L,L112,$BQ:$BQ)</f>
        <v>840</v>
      </c>
      <c r="BY112" s="89">
        <f>SUMIF($L:$L,L112,$BR:$BR)</f>
        <v>32382.52</v>
      </c>
      <c r="BZ112" s="187"/>
      <c r="CA112" s="187"/>
      <c r="CB112" s="230"/>
      <c r="CC112" s="227"/>
      <c r="CD112" s="85"/>
      <c r="CE112" s="228"/>
      <c r="CF112" s="89"/>
      <c r="CG112" s="228"/>
      <c r="CH112" s="228"/>
      <c r="CI112" s="228"/>
      <c r="CJ112" s="228"/>
      <c r="CK112" s="228"/>
      <c r="CL112" s="231"/>
      <c r="CM112" s="232"/>
      <c r="CN112" s="173"/>
      <c r="CO112" s="228"/>
      <c r="CP112" s="228"/>
      <c r="CQ112" s="173"/>
      <c r="CR112" s="173"/>
      <c r="CS112" s="173"/>
      <c r="CT112" s="173"/>
      <c r="CU112" s="173"/>
      <c r="CV112" s="89">
        <f>SUMIF($L:$L,L112,$CJ:$CJ)</f>
        <v>0</v>
      </c>
      <c r="CW112" s="86">
        <f>SUMIF($L:$L,L112,$CK:$CK)</f>
        <v>0</v>
      </c>
      <c r="CX112" s="90"/>
      <c r="CY112" s="90"/>
      <c r="CZ112" s="90"/>
      <c r="DA112" s="90"/>
      <c r="DB112" s="89">
        <f t="shared" si="187"/>
        <v>840</v>
      </c>
      <c r="DC112" s="89">
        <f t="shared" si="188"/>
        <v>32382.52</v>
      </c>
      <c r="DD112" s="89">
        <f t="shared" si="189"/>
        <v>4.4096000000000686</v>
      </c>
      <c r="DE112" s="89">
        <f t="shared" si="190"/>
        <v>-6796.9091199999966</v>
      </c>
      <c r="DF112" s="86" t="str">
        <f t="shared" si="191"/>
        <v>Thiếu</v>
      </c>
      <c r="DG112" s="228"/>
      <c r="DH112" s="233"/>
      <c r="DI112" s="234"/>
      <c r="DJ112" s="235"/>
      <c r="DK112" s="236"/>
      <c r="DL112" s="176"/>
      <c r="DM112" s="177"/>
      <c r="DN112" s="178"/>
      <c r="DO112" s="178"/>
    </row>
    <row r="113" spans="1:119" s="237" customFormat="1" ht="30" hidden="1" customHeight="1">
      <c r="A113" s="85" t="str">
        <f t="shared" si="137"/>
        <v>ok</v>
      </c>
      <c r="B113" s="86"/>
      <c r="C113" s="86"/>
      <c r="D113" s="86"/>
      <c r="E113" s="86"/>
      <c r="F113" s="86"/>
      <c r="G113" s="86"/>
      <c r="H113" s="86"/>
      <c r="I113" s="86"/>
      <c r="J113" s="1333"/>
      <c r="K113" s="86"/>
      <c r="L113" s="781" t="s">
        <v>205</v>
      </c>
      <c r="M113" s="793" t="s">
        <v>173</v>
      </c>
      <c r="N113" s="793" t="s">
        <v>48</v>
      </c>
      <c r="O113" s="1371" t="s">
        <v>41</v>
      </c>
      <c r="P113" s="1371"/>
      <c r="Q113" s="493"/>
      <c r="R113" s="493"/>
      <c r="S113" s="493"/>
      <c r="T113" s="171"/>
      <c r="U113" s="172"/>
      <c r="V113" s="172"/>
      <c r="W113" s="172"/>
      <c r="X113" s="172"/>
      <c r="Y113" s="172"/>
      <c r="Z113" s="63"/>
      <c r="AA113" s="63"/>
      <c r="AB113" s="63"/>
      <c r="AC113" s="63"/>
      <c r="AD113" s="63"/>
      <c r="AE113" s="63"/>
      <c r="AF113" s="63"/>
      <c r="AG113" s="63"/>
      <c r="AH113" s="63"/>
      <c r="AI113" s="63"/>
      <c r="AJ113" s="63"/>
      <c r="AK113" s="63"/>
      <c r="AL113" s="63"/>
      <c r="AM113" s="63"/>
      <c r="AN113" s="63"/>
      <c r="AO113" s="63"/>
      <c r="AP113" s="63"/>
      <c r="AQ113" s="63"/>
      <c r="AR113" s="63"/>
      <c r="AS113" s="63"/>
      <c r="AT113" s="63"/>
      <c r="AU113" s="63"/>
      <c r="AV113" s="63"/>
      <c r="AW113" s="63"/>
      <c r="AX113" s="63"/>
      <c r="AY113" s="63"/>
      <c r="AZ113" s="88"/>
      <c r="BA113" s="88"/>
      <c r="BB113" s="486"/>
      <c r="BC113" s="227"/>
      <c r="BD113" s="228"/>
      <c r="BE113" s="228"/>
      <c r="BF113" s="229"/>
      <c r="BG113" s="224"/>
      <c r="BH113" s="89"/>
      <c r="BI113" s="89"/>
      <c r="BJ113" s="173"/>
      <c r="BK113" s="1296" t="s">
        <v>1286</v>
      </c>
      <c r="BL113" s="1298" t="s">
        <v>295</v>
      </c>
      <c r="BM113" s="1366" t="s">
        <v>1198</v>
      </c>
      <c r="BN113" s="86"/>
      <c r="BO113" s="137">
        <v>5090</v>
      </c>
      <c r="BP113" s="90">
        <v>45988</v>
      </c>
      <c r="BQ113" s="792">
        <v>168</v>
      </c>
      <c r="BR113" s="137">
        <v>5090</v>
      </c>
      <c r="BS113" s="219">
        <v>17090.91</v>
      </c>
      <c r="BT113" s="64">
        <f>BS113*BR113*(1+BU113)</f>
        <v>95692005.090000018</v>
      </c>
      <c r="BU113" s="671">
        <v>0.1</v>
      </c>
      <c r="BV113" s="489">
        <f>BS113*BR113</f>
        <v>86992731.900000006</v>
      </c>
      <c r="BW113" s="103">
        <v>45995</v>
      </c>
      <c r="BX113" s="89"/>
      <c r="BY113" s="89"/>
      <c r="BZ113" s="187"/>
      <c r="CA113" s="187"/>
      <c r="CB113" s="230"/>
      <c r="CC113" s="227"/>
      <c r="CD113" s="227"/>
      <c r="CE113" s="228"/>
      <c r="CF113" s="228"/>
      <c r="CG113" s="228"/>
      <c r="CH113" s="228"/>
      <c r="CI113" s="228"/>
      <c r="CJ113" s="228"/>
      <c r="CK113" s="228"/>
      <c r="CL113" s="231"/>
      <c r="CM113" s="232"/>
      <c r="CN113" s="173"/>
      <c r="CO113" s="228"/>
      <c r="CP113" s="228"/>
      <c r="CQ113" s="173"/>
      <c r="CR113" s="173"/>
      <c r="CS113" s="173"/>
      <c r="CT113" s="173"/>
      <c r="CU113" s="173"/>
      <c r="CV113" s="89"/>
      <c r="CW113" s="86"/>
      <c r="CX113" s="90"/>
      <c r="CY113" s="90"/>
      <c r="CZ113" s="90"/>
      <c r="DA113" s="90"/>
      <c r="DB113" s="89"/>
      <c r="DC113" s="89"/>
      <c r="DD113" s="89"/>
      <c r="DE113" s="89"/>
      <c r="DF113" s="86"/>
      <c r="DG113" s="228"/>
      <c r="DH113" s="233"/>
      <c r="DI113" s="234"/>
      <c r="DJ113" s="235"/>
      <c r="DK113" s="236"/>
      <c r="DL113" s="176"/>
      <c r="DM113" s="177"/>
      <c r="DN113" s="178"/>
      <c r="DO113" s="178"/>
    </row>
    <row r="114" spans="1:119" s="237" customFormat="1" ht="30" hidden="1" customHeight="1">
      <c r="A114" s="85" t="str">
        <f t="shared" si="137"/>
        <v>ok</v>
      </c>
      <c r="B114" s="86"/>
      <c r="C114" s="86"/>
      <c r="D114" s="86"/>
      <c r="E114" s="86"/>
      <c r="F114" s="86"/>
      <c r="G114" s="86"/>
      <c r="H114" s="86"/>
      <c r="I114" s="86"/>
      <c r="J114" s="1333"/>
      <c r="K114" s="86"/>
      <c r="L114" s="781" t="s">
        <v>205</v>
      </c>
      <c r="M114" s="793" t="s">
        <v>173</v>
      </c>
      <c r="N114" s="793" t="s">
        <v>48</v>
      </c>
      <c r="O114" s="1371" t="s">
        <v>41</v>
      </c>
      <c r="P114" s="1371"/>
      <c r="Q114" s="493"/>
      <c r="R114" s="493"/>
      <c r="S114" s="493"/>
      <c r="T114" s="171"/>
      <c r="U114" s="172"/>
      <c r="V114" s="172"/>
      <c r="W114" s="172"/>
      <c r="X114" s="172"/>
      <c r="Y114" s="172"/>
      <c r="Z114" s="63"/>
      <c r="AA114" s="63"/>
      <c r="AB114" s="63"/>
      <c r="AC114" s="63"/>
      <c r="AD114" s="63"/>
      <c r="AE114" s="63"/>
      <c r="AF114" s="63"/>
      <c r="AG114" s="63"/>
      <c r="AH114" s="63"/>
      <c r="AI114" s="63"/>
      <c r="AJ114" s="63"/>
      <c r="AK114" s="63"/>
      <c r="AL114" s="63"/>
      <c r="AM114" s="63"/>
      <c r="AN114" s="63"/>
      <c r="AO114" s="63"/>
      <c r="AP114" s="63"/>
      <c r="AQ114" s="63"/>
      <c r="AR114" s="63"/>
      <c r="AS114" s="63"/>
      <c r="AT114" s="63"/>
      <c r="AU114" s="63"/>
      <c r="AV114" s="63"/>
      <c r="AW114" s="63"/>
      <c r="AX114" s="63"/>
      <c r="AY114" s="63"/>
      <c r="AZ114" s="88"/>
      <c r="BA114" s="88"/>
      <c r="BB114" s="486"/>
      <c r="BC114" s="227"/>
      <c r="BD114" s="228"/>
      <c r="BE114" s="228"/>
      <c r="BF114" s="229"/>
      <c r="BG114" s="224"/>
      <c r="BH114" s="89"/>
      <c r="BI114" s="89"/>
      <c r="BJ114" s="173"/>
      <c r="BK114" s="1296" t="s">
        <v>1618</v>
      </c>
      <c r="BL114" s="1298" t="s">
        <v>295</v>
      </c>
      <c r="BM114" s="1318" t="str">
        <f>VLOOKUP(L114,'[168]IBSHI đơn 2 (2)'!$A$11:$G$21,2,0)</f>
        <v>Thép U200*90*8*13,5*12000</v>
      </c>
      <c r="BN114" s="86"/>
      <c r="BO114" s="137">
        <v>4727</v>
      </c>
      <c r="BP114" s="90">
        <v>46013</v>
      </c>
      <c r="BQ114" s="792">
        <v>156</v>
      </c>
      <c r="BR114" s="137">
        <v>4727</v>
      </c>
      <c r="BS114" s="219">
        <v>17272.73</v>
      </c>
      <c r="BT114" s="64">
        <f>BS114*BR114*(1+BU114)</f>
        <v>89813014.180999994</v>
      </c>
      <c r="BU114" s="671">
        <v>0.1</v>
      </c>
      <c r="BV114" s="489">
        <f>BS114*BR114</f>
        <v>81648194.709999993</v>
      </c>
      <c r="BW114" s="103">
        <v>46029</v>
      </c>
      <c r="BX114" s="89"/>
      <c r="BY114" s="89"/>
      <c r="BZ114" s="187"/>
      <c r="CA114" s="187"/>
      <c r="CB114" s="230"/>
      <c r="CC114" s="227"/>
      <c r="CD114" s="227"/>
      <c r="CE114" s="228"/>
      <c r="CF114" s="228"/>
      <c r="CG114" s="228"/>
      <c r="CH114" s="228"/>
      <c r="CI114" s="228"/>
      <c r="CJ114" s="228"/>
      <c r="CK114" s="228"/>
      <c r="CL114" s="231"/>
      <c r="CM114" s="232"/>
      <c r="CN114" s="173"/>
      <c r="CO114" s="228"/>
      <c r="CP114" s="228"/>
      <c r="CQ114" s="173"/>
      <c r="CR114" s="173"/>
      <c r="CS114" s="173"/>
      <c r="CT114" s="173"/>
      <c r="CU114" s="173"/>
      <c r="CV114" s="89"/>
      <c r="CW114" s="86"/>
      <c r="CX114" s="90"/>
      <c r="CY114" s="90"/>
      <c r="CZ114" s="90"/>
      <c r="DA114" s="90"/>
      <c r="DB114" s="89"/>
      <c r="DC114" s="89"/>
      <c r="DD114" s="89"/>
      <c r="DE114" s="89"/>
      <c r="DF114" s="86"/>
      <c r="DG114" s="228"/>
      <c r="DH114" s="233"/>
      <c r="DI114" s="234"/>
      <c r="DJ114" s="235"/>
      <c r="DK114" s="236"/>
      <c r="DL114" s="176"/>
      <c r="DM114" s="177"/>
      <c r="DN114" s="178"/>
      <c r="DO114" s="178"/>
    </row>
    <row r="115" spans="1:119" s="237" customFormat="1" ht="52" hidden="1" customHeight="1">
      <c r="A115" s="85" t="str">
        <f t="shared" si="137"/>
        <v>ok</v>
      </c>
      <c r="B115" s="86"/>
      <c r="C115" s="86"/>
      <c r="D115" s="86"/>
      <c r="E115" s="86"/>
      <c r="F115" s="86"/>
      <c r="G115" s="86"/>
      <c r="H115" s="86"/>
      <c r="I115" s="86"/>
      <c r="J115" s="86"/>
      <c r="K115" s="113"/>
      <c r="L115" s="781" t="s">
        <v>205</v>
      </c>
      <c r="M115" s="793" t="s">
        <v>173</v>
      </c>
      <c r="N115" s="793" t="s">
        <v>48</v>
      </c>
      <c r="O115" s="1371" t="s">
        <v>41</v>
      </c>
      <c r="P115" s="1371" t="s">
        <v>45</v>
      </c>
      <c r="Q115" s="493"/>
      <c r="R115" s="493"/>
      <c r="S115" s="493"/>
      <c r="T115" s="171"/>
      <c r="U115" s="172"/>
      <c r="V115" s="172"/>
      <c r="W115" s="172"/>
      <c r="X115" s="172"/>
      <c r="Y115" s="172"/>
      <c r="Z115" s="63"/>
      <c r="AA115" s="63"/>
      <c r="AB115" s="63"/>
      <c r="AC115" s="63"/>
      <c r="AD115" s="63"/>
      <c r="AE115" s="63"/>
      <c r="AF115" s="63"/>
      <c r="AG115" s="63"/>
      <c r="AH115" s="63"/>
      <c r="AI115" s="63"/>
      <c r="AJ115" s="63"/>
      <c r="AK115" s="63"/>
      <c r="AL115" s="63"/>
      <c r="AM115" s="63"/>
      <c r="AN115" s="63"/>
      <c r="AO115" s="63"/>
      <c r="AP115" s="63"/>
      <c r="AQ115" s="63"/>
      <c r="AR115" s="63"/>
      <c r="AS115" s="63"/>
      <c r="AT115" s="63"/>
      <c r="AU115" s="63"/>
      <c r="AV115" s="63"/>
      <c r="AW115" s="63"/>
      <c r="AX115" s="63"/>
      <c r="AY115" s="63"/>
      <c r="AZ115" s="88"/>
      <c r="BA115" s="88"/>
      <c r="BB115" s="486"/>
      <c r="BC115" s="227"/>
      <c r="BD115" s="228"/>
      <c r="BE115" s="228"/>
      <c r="BF115" s="229"/>
      <c r="BG115" s="224"/>
      <c r="BH115" s="89"/>
      <c r="BI115" s="89"/>
      <c r="BJ115" s="173"/>
      <c r="BK115" s="1372" t="s">
        <v>420</v>
      </c>
      <c r="BL115" s="173" t="s">
        <v>419</v>
      </c>
      <c r="BM115" s="1332" t="s">
        <v>421</v>
      </c>
      <c r="BN115" s="86"/>
      <c r="BO115" s="190">
        <v>5459.4</v>
      </c>
      <c r="BP115" s="173">
        <v>45925</v>
      </c>
      <c r="BQ115" s="187">
        <v>180</v>
      </c>
      <c r="BR115" s="190">
        <v>5459.4</v>
      </c>
      <c r="BS115" s="780">
        <v>18000</v>
      </c>
      <c r="BT115" s="65">
        <f t="shared" si="192"/>
        <v>108096120.00000001</v>
      </c>
      <c r="BU115" s="671">
        <f t="shared" si="193"/>
        <v>0.10000000000000016</v>
      </c>
      <c r="BV115" s="489">
        <f t="shared" si="194"/>
        <v>98269200</v>
      </c>
      <c r="BW115" s="222">
        <v>45932</v>
      </c>
      <c r="BX115" s="89"/>
      <c r="BY115" s="89"/>
      <c r="BZ115" s="187"/>
      <c r="CA115" s="187"/>
      <c r="CB115" s="230"/>
      <c r="CC115" s="227"/>
      <c r="CD115" s="227"/>
      <c r="CE115" s="228"/>
      <c r="CF115" s="228"/>
      <c r="CG115" s="228"/>
      <c r="CH115" s="228"/>
      <c r="CI115" s="228"/>
      <c r="CJ115" s="228"/>
      <c r="CK115" s="228"/>
      <c r="CL115" s="231"/>
      <c r="CM115" s="232"/>
      <c r="CN115" s="173"/>
      <c r="CO115" s="228"/>
      <c r="CP115" s="228"/>
      <c r="CQ115" s="173"/>
      <c r="CR115" s="173"/>
      <c r="CS115" s="173"/>
      <c r="CT115" s="173"/>
      <c r="CU115" s="173"/>
      <c r="CV115" s="89"/>
      <c r="CW115" s="86"/>
      <c r="CX115" s="90"/>
      <c r="CY115" s="90"/>
      <c r="CZ115" s="90"/>
      <c r="DA115" s="90"/>
      <c r="DB115" s="89"/>
      <c r="DC115" s="89"/>
      <c r="DD115" s="89"/>
      <c r="DE115" s="89"/>
      <c r="DF115" s="86"/>
      <c r="DG115" s="228"/>
      <c r="DH115" s="233"/>
      <c r="DI115" s="234"/>
      <c r="DJ115" s="235"/>
      <c r="DK115" s="236"/>
      <c r="DL115" s="176"/>
      <c r="DM115" s="177"/>
      <c r="DN115" s="178"/>
      <c r="DO115" s="178"/>
    </row>
    <row r="116" spans="1:119" s="237" customFormat="1" ht="52" hidden="1" customHeight="1">
      <c r="A116" s="85" t="str">
        <f t="shared" si="137"/>
        <v>ok</v>
      </c>
      <c r="B116" s="86"/>
      <c r="C116" s="86"/>
      <c r="D116" s="86"/>
      <c r="E116" s="86"/>
      <c r="F116" s="86"/>
      <c r="G116" s="86"/>
      <c r="H116" s="86"/>
      <c r="I116" s="86"/>
      <c r="J116" s="86"/>
      <c r="K116" s="776"/>
      <c r="L116" s="781" t="s">
        <v>205</v>
      </c>
      <c r="M116" s="793" t="s">
        <v>173</v>
      </c>
      <c r="N116" s="793" t="s">
        <v>48</v>
      </c>
      <c r="O116" s="1371" t="s">
        <v>41</v>
      </c>
      <c r="P116" s="1371" t="s">
        <v>45</v>
      </c>
      <c r="Q116" s="493"/>
      <c r="R116" s="493"/>
      <c r="S116" s="493"/>
      <c r="T116" s="171"/>
      <c r="U116" s="172"/>
      <c r="V116" s="172"/>
      <c r="W116" s="172"/>
      <c r="X116" s="172"/>
      <c r="Y116" s="172"/>
      <c r="Z116" s="63"/>
      <c r="AA116" s="63"/>
      <c r="AB116" s="63"/>
      <c r="AC116" s="63"/>
      <c r="AD116" s="63"/>
      <c r="AE116" s="63"/>
      <c r="AF116" s="63"/>
      <c r="AG116" s="63"/>
      <c r="AH116" s="63"/>
      <c r="AI116" s="63"/>
      <c r="AJ116" s="63"/>
      <c r="AK116" s="63"/>
      <c r="AL116" s="63"/>
      <c r="AM116" s="63"/>
      <c r="AN116" s="63"/>
      <c r="AO116" s="63"/>
      <c r="AP116" s="63"/>
      <c r="AQ116" s="63"/>
      <c r="AR116" s="63"/>
      <c r="AS116" s="63"/>
      <c r="AT116" s="63"/>
      <c r="AU116" s="63"/>
      <c r="AV116" s="63"/>
      <c r="AW116" s="63"/>
      <c r="AX116" s="63"/>
      <c r="AY116" s="63"/>
      <c r="AZ116" s="88"/>
      <c r="BA116" s="88"/>
      <c r="BB116" s="486"/>
      <c r="BC116" s="227"/>
      <c r="BD116" s="228"/>
      <c r="BE116" s="228"/>
      <c r="BF116" s="229"/>
      <c r="BG116" s="224"/>
      <c r="BH116" s="89"/>
      <c r="BI116" s="89"/>
      <c r="BJ116" s="173"/>
      <c r="BK116" s="1296" t="s">
        <v>737</v>
      </c>
      <c r="BL116" s="173" t="s">
        <v>736</v>
      </c>
      <c r="BM116" s="1360" t="s">
        <v>739</v>
      </c>
      <c r="BN116" s="86" t="s">
        <v>66</v>
      </c>
      <c r="BO116" s="190">
        <v>13830.48</v>
      </c>
      <c r="BP116" s="90">
        <v>45960</v>
      </c>
      <c r="BQ116" s="187">
        <v>228</v>
      </c>
      <c r="BR116" s="190">
        <v>13830.48</v>
      </c>
      <c r="BS116" s="780">
        <v>17500</v>
      </c>
      <c r="BT116" s="65">
        <f t="shared" si="192"/>
        <v>266236740.00000003</v>
      </c>
      <c r="BU116" s="671">
        <f t="shared" si="193"/>
        <v>0.10000000000000012</v>
      </c>
      <c r="BV116" s="489">
        <f t="shared" si="194"/>
        <v>242033400</v>
      </c>
      <c r="BW116" s="103">
        <v>45961</v>
      </c>
      <c r="BX116" s="89"/>
      <c r="BY116" s="89"/>
      <c r="BZ116" s="187"/>
      <c r="CA116" s="187"/>
      <c r="CB116" s="230"/>
      <c r="CC116" s="227"/>
      <c r="CD116" s="227"/>
      <c r="CE116" s="228"/>
      <c r="CF116" s="228"/>
      <c r="CG116" s="228"/>
      <c r="CH116" s="228"/>
      <c r="CI116" s="228"/>
      <c r="CJ116" s="228"/>
      <c r="CK116" s="228"/>
      <c r="CL116" s="231"/>
      <c r="CM116" s="232"/>
      <c r="CN116" s="173"/>
      <c r="CO116" s="228"/>
      <c r="CP116" s="228"/>
      <c r="CQ116" s="173"/>
      <c r="CR116" s="173"/>
      <c r="CS116" s="173"/>
      <c r="CT116" s="173"/>
      <c r="CU116" s="173"/>
      <c r="CV116" s="89"/>
      <c r="CW116" s="86"/>
      <c r="CX116" s="90"/>
      <c r="CY116" s="90"/>
      <c r="CZ116" s="90"/>
      <c r="DA116" s="90"/>
      <c r="DB116" s="89"/>
      <c r="DC116" s="89"/>
      <c r="DD116" s="89"/>
      <c r="DE116" s="89"/>
      <c r="DF116" s="86"/>
      <c r="DG116" s="228"/>
      <c r="DH116" s="233"/>
      <c r="DI116" s="234"/>
      <c r="DJ116" s="235"/>
      <c r="DK116" s="236"/>
      <c r="DL116" s="176"/>
      <c r="DM116" s="177"/>
      <c r="DN116" s="178"/>
      <c r="DO116" s="178"/>
    </row>
    <row r="117" spans="1:119" s="237" customFormat="1" ht="30" hidden="1" customHeight="1">
      <c r="A117" s="85" t="str">
        <f t="shared" si="137"/>
        <v>Hiện</v>
      </c>
      <c r="B117" s="86" t="str">
        <f t="shared" si="182"/>
        <v>Đủ</v>
      </c>
      <c r="C117" s="86">
        <f>DD117</f>
        <v>0</v>
      </c>
      <c r="D117" s="86"/>
      <c r="E117" s="86"/>
      <c r="F117" s="86"/>
      <c r="G117" s="86"/>
      <c r="H117" s="86"/>
      <c r="I117" s="86"/>
      <c r="J117" s="86"/>
      <c r="K117" s="187"/>
      <c r="L117" s="781" t="s">
        <v>206</v>
      </c>
      <c r="M117" s="793" t="s">
        <v>207</v>
      </c>
      <c r="N117" s="793" t="s">
        <v>208</v>
      </c>
      <c r="O117" s="1371" t="s">
        <v>41</v>
      </c>
      <c r="P117" s="1371" t="s">
        <v>42</v>
      </c>
      <c r="Q117" s="493">
        <f>6*7.85</f>
        <v>47.099999999999994</v>
      </c>
      <c r="R117" s="493">
        <v>973.76313600000003</v>
      </c>
      <c r="S117" s="493">
        <v>45864.243705599998</v>
      </c>
      <c r="T117" s="171"/>
      <c r="U117" s="172"/>
      <c r="V117" s="172"/>
      <c r="W117" s="172"/>
      <c r="X117" s="172"/>
      <c r="Y117" s="172"/>
      <c r="Z117" s="63">
        <v>1007.5999999999999</v>
      </c>
      <c r="AA117" s="63">
        <v>47457.959999999992</v>
      </c>
      <c r="AB117" s="63">
        <v>0</v>
      </c>
      <c r="AC117" s="63">
        <v>0</v>
      </c>
      <c r="AD117" s="63">
        <v>0</v>
      </c>
      <c r="AE117" s="63">
        <v>0</v>
      </c>
      <c r="AF117" s="63">
        <v>0</v>
      </c>
      <c r="AG117" s="63">
        <v>0</v>
      </c>
      <c r="AH117" s="63">
        <v>0</v>
      </c>
      <c r="AI117" s="63">
        <v>0</v>
      </c>
      <c r="AJ117" s="63">
        <v>0</v>
      </c>
      <c r="AK117" s="63">
        <v>0</v>
      </c>
      <c r="AL117" s="63">
        <v>0</v>
      </c>
      <c r="AM117" s="63">
        <v>0</v>
      </c>
      <c r="AN117" s="63">
        <v>0</v>
      </c>
      <c r="AO117" s="63">
        <v>0</v>
      </c>
      <c r="AP117" s="63">
        <v>0</v>
      </c>
      <c r="AQ117" s="63">
        <v>0</v>
      </c>
      <c r="AR117" s="63">
        <v>0</v>
      </c>
      <c r="AS117" s="63">
        <v>0</v>
      </c>
      <c r="AT117" s="63">
        <v>0</v>
      </c>
      <c r="AU117" s="63">
        <v>0</v>
      </c>
      <c r="AV117" s="63">
        <v>0</v>
      </c>
      <c r="AW117" s="63">
        <v>0</v>
      </c>
      <c r="AX117" s="63">
        <v>0</v>
      </c>
      <c r="AY117" s="63">
        <v>0</v>
      </c>
      <c r="AZ117" s="88">
        <f>T117+V117+X117+Z117+AB117+AD117+AF117+AH117+AJ117+AL117+AN117+AP117+AR117+AT117+AV117+AX117</f>
        <v>1007.5999999999999</v>
      </c>
      <c r="BA117" s="88">
        <f>U117+W117+Y117+AA117+AC117+AE117+AG117+AI117+AK117+AM117+AO117+AQ117+AS117+AU117+AW117+AY117</f>
        <v>47457.959999999992</v>
      </c>
      <c r="BB117" s="487" t="s">
        <v>253</v>
      </c>
      <c r="BC117" s="227"/>
      <c r="BD117" s="228"/>
      <c r="BE117" s="228"/>
      <c r="BF117" s="229"/>
      <c r="BG117" s="224"/>
      <c r="BH117" s="89">
        <f>IF(AZ117&gt;BD117,AZ117-BD117,"0")</f>
        <v>1007.5999999999999</v>
      </c>
      <c r="BI117" s="89">
        <f>IF(BA117&gt;BE117,BA117-BE117,"0")</f>
        <v>47457.959999999992</v>
      </c>
      <c r="BJ117" s="173">
        <v>45918</v>
      </c>
      <c r="BK117" s="1340" t="s">
        <v>270</v>
      </c>
      <c r="BL117" s="173" t="s">
        <v>298</v>
      </c>
      <c r="BM117" s="779" t="s">
        <v>351</v>
      </c>
      <c r="BN117" s="86" t="s">
        <v>41</v>
      </c>
      <c r="BO117" s="190">
        <v>15100.259999999998</v>
      </c>
      <c r="BP117" s="173">
        <v>45917</v>
      </c>
      <c r="BQ117" s="187">
        <v>320.60000000000002</v>
      </c>
      <c r="BR117" s="190">
        <v>15100.259999999998</v>
      </c>
      <c r="BS117" s="780">
        <v>13363.64</v>
      </c>
      <c r="BT117" s="175">
        <f t="shared" si="192"/>
        <v>221973882.40103999</v>
      </c>
      <c r="BU117" s="671">
        <f t="shared" si="193"/>
        <v>0.10000000000000005</v>
      </c>
      <c r="BV117" s="489">
        <f t="shared" si="194"/>
        <v>201794438.54639998</v>
      </c>
      <c r="BW117" s="222">
        <v>45922</v>
      </c>
      <c r="BX117" s="89">
        <f>SUMIF($L:$L,L117,$BQ:$BQ)</f>
        <v>1007.6</v>
      </c>
      <c r="BY117" s="89">
        <f>SUMIF($L:$L,L117,$BR:$BR)</f>
        <v>47457.96</v>
      </c>
      <c r="BZ117" s="187"/>
      <c r="CA117" s="187"/>
      <c r="CB117" s="230"/>
      <c r="CC117" s="227"/>
      <c r="CD117" s="227"/>
      <c r="CE117" s="228"/>
      <c r="CF117" s="228"/>
      <c r="CG117" s="228"/>
      <c r="CH117" s="228"/>
      <c r="CI117" s="228"/>
      <c r="CJ117" s="228"/>
      <c r="CK117" s="228"/>
      <c r="CL117" s="231"/>
      <c r="CM117" s="232"/>
      <c r="CN117" s="173"/>
      <c r="CO117" s="228"/>
      <c r="CP117" s="228"/>
      <c r="CQ117" s="173"/>
      <c r="CR117" s="173"/>
      <c r="CS117" s="173"/>
      <c r="CT117" s="173"/>
      <c r="CU117" s="173"/>
      <c r="CV117" s="89">
        <f>SUMIF($L:$L,L117,$CJ:$CJ)</f>
        <v>0</v>
      </c>
      <c r="CW117" s="86">
        <f>SUMIF($L:$L,L117,$CK:$CK)</f>
        <v>0</v>
      </c>
      <c r="CX117" s="90"/>
      <c r="CY117" s="90"/>
      <c r="CZ117" s="90"/>
      <c r="DA117" s="90"/>
      <c r="DB117" s="89">
        <f>BX117+CV117</f>
        <v>1007.6</v>
      </c>
      <c r="DC117" s="89">
        <f>BY117+CW117</f>
        <v>47457.96</v>
      </c>
      <c r="DD117" s="89">
        <f>BH117-DB117</f>
        <v>0</v>
      </c>
      <c r="DE117" s="89">
        <f>BI117-DC117</f>
        <v>0</v>
      </c>
      <c r="DF117" s="86" t="str">
        <f>IF(DD117&lt;0,"Thừa",IF(DD117=0,"Đủ","Thiếu"))</f>
        <v>Đủ</v>
      </c>
      <c r="DG117" s="228"/>
      <c r="DH117" s="233"/>
      <c r="DI117" s="234"/>
      <c r="DJ117" s="235"/>
      <c r="DK117" s="236"/>
      <c r="DL117" s="176"/>
      <c r="DM117" s="177"/>
      <c r="DN117" s="178"/>
      <c r="DO117" s="178"/>
    </row>
    <row r="118" spans="1:119" s="237" customFormat="1" ht="52" hidden="1" customHeight="1">
      <c r="A118" s="85" t="str">
        <f t="shared" si="137"/>
        <v>ok</v>
      </c>
      <c r="B118" s="86"/>
      <c r="C118" s="86"/>
      <c r="D118" s="187"/>
      <c r="E118" s="187"/>
      <c r="F118" s="187"/>
      <c r="G118" s="187"/>
      <c r="H118" s="187"/>
      <c r="I118" s="187"/>
      <c r="J118" s="187"/>
      <c r="K118" s="187"/>
      <c r="L118" s="781" t="s">
        <v>206</v>
      </c>
      <c r="M118" s="793" t="s">
        <v>207</v>
      </c>
      <c r="N118" s="793" t="s">
        <v>208</v>
      </c>
      <c r="O118" s="1371" t="s">
        <v>41</v>
      </c>
      <c r="P118" s="1371" t="s">
        <v>42</v>
      </c>
      <c r="Q118" s="493"/>
      <c r="R118" s="493"/>
      <c r="S118" s="493"/>
      <c r="T118" s="171"/>
      <c r="U118" s="172"/>
      <c r="V118" s="172"/>
      <c r="W118" s="172"/>
      <c r="X118" s="172"/>
      <c r="Y118" s="172"/>
      <c r="Z118" s="63"/>
      <c r="AA118" s="63"/>
      <c r="AB118" s="63"/>
      <c r="AC118" s="63"/>
      <c r="AD118" s="63"/>
      <c r="AE118" s="63"/>
      <c r="AF118" s="63"/>
      <c r="AG118" s="63"/>
      <c r="AH118" s="63"/>
      <c r="AI118" s="63"/>
      <c r="AJ118" s="63"/>
      <c r="AK118" s="63"/>
      <c r="AL118" s="63"/>
      <c r="AM118" s="63"/>
      <c r="AN118" s="63"/>
      <c r="AO118" s="63"/>
      <c r="AP118" s="63"/>
      <c r="AQ118" s="63"/>
      <c r="AR118" s="63"/>
      <c r="AS118" s="63"/>
      <c r="AT118" s="63"/>
      <c r="AU118" s="63"/>
      <c r="AV118" s="63"/>
      <c r="AW118" s="63"/>
      <c r="AX118" s="63"/>
      <c r="AY118" s="63"/>
      <c r="AZ118" s="88"/>
      <c r="BA118" s="88"/>
      <c r="BB118" s="486"/>
      <c r="BC118" s="227"/>
      <c r="BD118" s="228"/>
      <c r="BE118" s="228"/>
      <c r="BF118" s="229"/>
      <c r="BG118" s="224"/>
      <c r="BH118" s="89"/>
      <c r="BI118" s="89"/>
      <c r="BJ118" s="173"/>
      <c r="BK118" s="1341" t="s">
        <v>270</v>
      </c>
      <c r="BL118" s="173" t="s">
        <v>298</v>
      </c>
      <c r="BM118" s="1320" t="s">
        <v>352</v>
      </c>
      <c r="BN118" s="86" t="s">
        <v>41</v>
      </c>
      <c r="BO118" s="64">
        <v>32357.7</v>
      </c>
      <c r="BP118" s="90">
        <v>45917</v>
      </c>
      <c r="BQ118" s="86">
        <f>30*2*11.45</f>
        <v>687</v>
      </c>
      <c r="BR118" s="64">
        <v>32357.7</v>
      </c>
      <c r="BS118" s="1293">
        <v>13363.64</v>
      </c>
      <c r="BT118" s="65">
        <f t="shared" si="192"/>
        <v>475658319.43080002</v>
      </c>
      <c r="BU118" s="671">
        <f t="shared" si="193"/>
        <v>0.10000000000000006</v>
      </c>
      <c r="BV118" s="489">
        <f t="shared" si="194"/>
        <v>432416654.028</v>
      </c>
      <c r="BW118" s="103">
        <v>45921</v>
      </c>
      <c r="BX118" s="89">
        <f>SUMIF($L:$L,L118,$BQ:$BQ)</f>
        <v>1007.6</v>
      </c>
      <c r="BY118" s="89">
        <f>SUMIF($L:$L,L118,$BR:$BR)</f>
        <v>47457.96</v>
      </c>
      <c r="BZ118" s="187"/>
      <c r="CA118" s="187"/>
      <c r="CB118" s="230"/>
      <c r="CC118" s="227"/>
      <c r="CD118" s="227"/>
      <c r="CE118" s="228"/>
      <c r="CF118" s="228"/>
      <c r="CG118" s="228"/>
      <c r="CH118" s="228"/>
      <c r="CI118" s="228"/>
      <c r="CJ118" s="228"/>
      <c r="CK118" s="228"/>
      <c r="CL118" s="231"/>
      <c r="CM118" s="232"/>
      <c r="CN118" s="173"/>
      <c r="CO118" s="228"/>
      <c r="CP118" s="228"/>
      <c r="CQ118" s="173"/>
      <c r="CR118" s="173"/>
      <c r="CS118" s="173"/>
      <c r="CT118" s="173"/>
      <c r="CU118" s="173"/>
      <c r="CV118" s="89"/>
      <c r="CW118" s="86"/>
      <c r="CX118" s="90"/>
      <c r="CY118" s="90"/>
      <c r="CZ118" s="90"/>
      <c r="DA118" s="90"/>
      <c r="DB118" s="89"/>
      <c r="DC118" s="89"/>
      <c r="DD118" s="89"/>
      <c r="DE118" s="89"/>
      <c r="DF118" s="86"/>
      <c r="DG118" s="228"/>
      <c r="DH118" s="233"/>
      <c r="DI118" s="234"/>
      <c r="DJ118" s="235"/>
      <c r="DK118" s="236"/>
      <c r="DL118" s="176"/>
      <c r="DM118" s="177"/>
      <c r="DN118" s="178"/>
      <c r="DO118" s="178"/>
    </row>
    <row r="119" spans="1:119" s="237" customFormat="1" ht="30" hidden="1" customHeight="1">
      <c r="A119" s="85" t="str">
        <f t="shared" si="137"/>
        <v>Hiện</v>
      </c>
      <c r="B119" s="86" t="str">
        <f t="shared" si="182"/>
        <v>Thừa</v>
      </c>
      <c r="C119" s="86">
        <f>DD119</f>
        <v>-0.91973099999998453</v>
      </c>
      <c r="D119" s="86"/>
      <c r="E119" s="86"/>
      <c r="F119" s="86"/>
      <c r="G119" s="86"/>
      <c r="H119" s="86"/>
      <c r="I119" s="86"/>
      <c r="J119" s="86"/>
      <c r="K119" s="187"/>
      <c r="L119" s="781" t="s">
        <v>209</v>
      </c>
      <c r="M119" s="793" t="s">
        <v>210</v>
      </c>
      <c r="N119" s="1370" t="s">
        <v>211</v>
      </c>
      <c r="O119" s="1371" t="s">
        <v>41</v>
      </c>
      <c r="P119" s="1371" t="s">
        <v>42</v>
      </c>
      <c r="Q119" s="493">
        <f>6*7.85</f>
        <v>47.099999999999994</v>
      </c>
      <c r="R119" s="493">
        <v>103.54806000000002</v>
      </c>
      <c r="S119" s="493">
        <v>4877.1136260000003</v>
      </c>
      <c r="T119" s="171"/>
      <c r="U119" s="172"/>
      <c r="V119" s="172"/>
      <c r="W119" s="172"/>
      <c r="X119" s="172"/>
      <c r="Y119" s="172"/>
      <c r="Z119" s="63">
        <v>119.08026900000002</v>
      </c>
      <c r="AA119" s="63">
        <v>5608.6806698999999</v>
      </c>
      <c r="AB119" s="63">
        <v>0</v>
      </c>
      <c r="AC119" s="63">
        <v>0</v>
      </c>
      <c r="AD119" s="63">
        <v>0</v>
      </c>
      <c r="AE119" s="63">
        <v>0</v>
      </c>
      <c r="AF119" s="63">
        <v>0</v>
      </c>
      <c r="AG119" s="63">
        <v>0</v>
      </c>
      <c r="AH119" s="63">
        <v>0</v>
      </c>
      <c r="AI119" s="63">
        <v>0</v>
      </c>
      <c r="AJ119" s="63">
        <v>12</v>
      </c>
      <c r="AK119" s="63">
        <v>565.19999999999993</v>
      </c>
      <c r="AL119" s="63">
        <v>0</v>
      </c>
      <c r="AM119" s="63">
        <v>0</v>
      </c>
      <c r="AN119" s="63">
        <v>0</v>
      </c>
      <c r="AO119" s="63">
        <v>0</v>
      </c>
      <c r="AP119" s="63">
        <v>0</v>
      </c>
      <c r="AQ119" s="63">
        <v>0</v>
      </c>
      <c r="AR119" s="63">
        <v>0</v>
      </c>
      <c r="AS119" s="63">
        <v>0</v>
      </c>
      <c r="AT119" s="63">
        <v>0</v>
      </c>
      <c r="AU119" s="63">
        <v>0</v>
      </c>
      <c r="AV119" s="63">
        <v>0</v>
      </c>
      <c r="AW119" s="63">
        <v>0</v>
      </c>
      <c r="AX119" s="63">
        <v>0</v>
      </c>
      <c r="AY119" s="63">
        <v>0</v>
      </c>
      <c r="AZ119" s="88">
        <f>T119+V119+X119+Z119+AB119+AD119+AF119+AH119+AJ119+AL119+AN119+AP119+AR119+AT119+AV119+AX119</f>
        <v>131.08026900000002</v>
      </c>
      <c r="BA119" s="88">
        <f>U119+W119+Y119+AA119+AC119+AE119+AG119+AI119+AK119+AM119+AO119+AQ119+AS119+AU119+AW119+AY119</f>
        <v>6173.8806698999997</v>
      </c>
      <c r="BB119" s="487" t="s">
        <v>1251</v>
      </c>
      <c r="BC119" s="227"/>
      <c r="BD119" s="228"/>
      <c r="BE119" s="228"/>
      <c r="BF119" s="229"/>
      <c r="BG119" s="224"/>
      <c r="BH119" s="89">
        <f>IF(AZ119&gt;BD119,AZ119-BD119,"0")</f>
        <v>131.08026900000002</v>
      </c>
      <c r="BI119" s="89">
        <f>IF(BA119&gt;BE119,BA119-BE119,"0")</f>
        <v>6173.8806698999997</v>
      </c>
      <c r="BJ119" s="173">
        <v>45918</v>
      </c>
      <c r="BK119" s="1341" t="s">
        <v>270</v>
      </c>
      <c r="BL119" s="173" t="s">
        <v>298</v>
      </c>
      <c r="BM119" s="1320" t="s">
        <v>353</v>
      </c>
      <c r="BN119" s="86" t="s">
        <v>41</v>
      </c>
      <c r="BO119" s="64">
        <v>5652</v>
      </c>
      <c r="BP119" s="90">
        <v>45917</v>
      </c>
      <c r="BQ119" s="86">
        <v>120</v>
      </c>
      <c r="BR119" s="64">
        <v>5652</v>
      </c>
      <c r="BS119" s="1293">
        <v>13363.64</v>
      </c>
      <c r="BT119" s="65">
        <f t="shared" si="192"/>
        <v>83084422.60800001</v>
      </c>
      <c r="BU119" s="671">
        <f t="shared" si="193"/>
        <v>0.10000000000000012</v>
      </c>
      <c r="BV119" s="489">
        <f t="shared" si="194"/>
        <v>75531293.280000001</v>
      </c>
      <c r="BW119" s="103">
        <v>45921</v>
      </c>
      <c r="BX119" s="89">
        <f>SUMIF($L:$L,L119,$BQ:$BQ)</f>
        <v>132</v>
      </c>
      <c r="BY119" s="89">
        <f>SUMIF($L:$L,L119,$BR:$BR)</f>
        <v>6217.2</v>
      </c>
      <c r="BZ119" s="187"/>
      <c r="CA119" s="187"/>
      <c r="CB119" s="230"/>
      <c r="CC119" s="227"/>
      <c r="CD119" s="227"/>
      <c r="CE119" s="228"/>
      <c r="CF119" s="89"/>
      <c r="CG119" s="228"/>
      <c r="CH119" s="228"/>
      <c r="CI119" s="228"/>
      <c r="CJ119" s="228"/>
      <c r="CK119" s="228"/>
      <c r="CL119" s="231"/>
      <c r="CM119" s="232"/>
      <c r="CN119" s="173"/>
      <c r="CO119" s="228"/>
      <c r="CP119" s="228"/>
      <c r="CQ119" s="173"/>
      <c r="CR119" s="173"/>
      <c r="CS119" s="173"/>
      <c r="CT119" s="173"/>
      <c r="CU119" s="173"/>
      <c r="CV119" s="89">
        <f>SUMIF($L:$L,L119,$CJ:$CJ)</f>
        <v>0</v>
      </c>
      <c r="CW119" s="86">
        <f>SUMIF($L:$L,L119,$CK:$CK)</f>
        <v>0</v>
      </c>
      <c r="CX119" s="90"/>
      <c r="CY119" s="90"/>
      <c r="CZ119" s="90"/>
      <c r="DA119" s="90"/>
      <c r="DB119" s="89">
        <f>BX119+CV119</f>
        <v>132</v>
      </c>
      <c r="DC119" s="89">
        <f>BY119+CW119</f>
        <v>6217.2</v>
      </c>
      <c r="DD119" s="89">
        <f>BH119-DB119</f>
        <v>-0.91973099999998453</v>
      </c>
      <c r="DE119" s="89">
        <f>BI119-DC119</f>
        <v>-43.319330100000116</v>
      </c>
      <c r="DF119" s="86" t="str">
        <f>IF(DD119&lt;0,"Thừa",IF(DD119=0,"Đủ","Thiếu"))</f>
        <v>Thừa</v>
      </c>
      <c r="DG119" s="228"/>
      <c r="DH119" s="233"/>
      <c r="DI119" s="234"/>
      <c r="DJ119" s="235"/>
      <c r="DK119" s="236"/>
      <c r="DL119" s="176"/>
      <c r="DM119" s="177"/>
      <c r="DN119" s="178"/>
      <c r="DO119" s="178"/>
    </row>
    <row r="120" spans="1:119" s="237" customFormat="1" ht="30" hidden="1" customHeight="1">
      <c r="A120" s="85" t="str">
        <f t="shared" si="137"/>
        <v>ok</v>
      </c>
      <c r="B120" s="86"/>
      <c r="C120" s="86"/>
      <c r="D120" s="86"/>
      <c r="E120" s="86"/>
      <c r="F120" s="86"/>
      <c r="G120" s="86"/>
      <c r="H120" s="86"/>
      <c r="I120" s="86"/>
      <c r="J120" s="86"/>
      <c r="K120" s="187"/>
      <c r="L120" s="781" t="s">
        <v>209</v>
      </c>
      <c r="M120" s="793" t="s">
        <v>210</v>
      </c>
      <c r="N120" s="1370" t="s">
        <v>211</v>
      </c>
      <c r="O120" s="1371" t="s">
        <v>41</v>
      </c>
      <c r="P120" s="1371" t="s">
        <v>42</v>
      </c>
      <c r="Q120" s="493"/>
      <c r="R120" s="493"/>
      <c r="S120" s="493"/>
      <c r="T120" s="171"/>
      <c r="U120" s="172"/>
      <c r="V120" s="172"/>
      <c r="W120" s="172"/>
      <c r="X120" s="172"/>
      <c r="Y120" s="172"/>
      <c r="Z120" s="63"/>
      <c r="AA120" s="63"/>
      <c r="AB120" s="63"/>
      <c r="AC120" s="63"/>
      <c r="AD120" s="63"/>
      <c r="AE120" s="63"/>
      <c r="AF120" s="63"/>
      <c r="AG120" s="63"/>
      <c r="AH120" s="63"/>
      <c r="AI120" s="63"/>
      <c r="AJ120" s="63"/>
      <c r="AK120" s="63"/>
      <c r="AL120" s="63"/>
      <c r="AM120" s="63"/>
      <c r="AN120" s="63"/>
      <c r="AO120" s="63"/>
      <c r="AP120" s="63"/>
      <c r="AQ120" s="63"/>
      <c r="AR120" s="63"/>
      <c r="AS120" s="63"/>
      <c r="AT120" s="63"/>
      <c r="AU120" s="63"/>
      <c r="AV120" s="63"/>
      <c r="AW120" s="63"/>
      <c r="AX120" s="63"/>
      <c r="AY120" s="63"/>
      <c r="AZ120" s="88"/>
      <c r="BA120" s="88"/>
      <c r="BB120" s="486"/>
      <c r="BC120" s="227"/>
      <c r="BD120" s="228"/>
      <c r="BE120" s="228"/>
      <c r="BF120" s="229"/>
      <c r="BG120" s="224"/>
      <c r="BH120" s="89"/>
      <c r="BI120" s="89"/>
      <c r="BJ120" s="173"/>
      <c r="BK120" s="1289" t="s">
        <v>1354</v>
      </c>
      <c r="BL120" s="1287" t="s">
        <v>43</v>
      </c>
      <c r="BM120" s="1305" t="s">
        <v>1359</v>
      </c>
      <c r="BN120" s="86" t="s">
        <v>41</v>
      </c>
      <c r="BO120" s="202">
        <v>565.20000000000005</v>
      </c>
      <c r="BP120" s="1289">
        <v>45994</v>
      </c>
      <c r="BQ120" s="1290">
        <v>12</v>
      </c>
      <c r="BR120" s="202">
        <v>565.20000000000005</v>
      </c>
      <c r="BS120" s="1307">
        <v>13590.91</v>
      </c>
      <c r="BT120" s="203">
        <f>BS120*BR120*(1+BU120)</f>
        <v>8449740.565200001</v>
      </c>
      <c r="BU120" s="671">
        <v>0.1</v>
      </c>
      <c r="BV120" s="489">
        <f>BS120*BR120</f>
        <v>7681582.3320000004</v>
      </c>
      <c r="BW120" s="1291">
        <v>45997</v>
      </c>
      <c r="BX120" s="89"/>
      <c r="BY120" s="89"/>
      <c r="BZ120" s="187"/>
      <c r="CA120" s="187"/>
      <c r="CB120" s="230"/>
      <c r="CC120" s="227"/>
      <c r="CD120" s="227"/>
      <c r="CE120" s="228"/>
      <c r="CF120" s="228"/>
      <c r="CG120" s="228"/>
      <c r="CH120" s="228"/>
      <c r="CI120" s="228"/>
      <c r="CJ120" s="228"/>
      <c r="CK120" s="228"/>
      <c r="CL120" s="231"/>
      <c r="CM120" s="232"/>
      <c r="CN120" s="173"/>
      <c r="CO120" s="228"/>
      <c r="CP120" s="228"/>
      <c r="CQ120" s="173"/>
      <c r="CR120" s="173"/>
      <c r="CS120" s="173"/>
      <c r="CT120" s="173"/>
      <c r="CU120" s="173"/>
      <c r="CV120" s="89"/>
      <c r="CW120" s="86"/>
      <c r="CX120" s="90"/>
      <c r="CY120" s="90"/>
      <c r="CZ120" s="90"/>
      <c r="DA120" s="90"/>
      <c r="DB120" s="89"/>
      <c r="DC120" s="89"/>
      <c r="DD120" s="89"/>
      <c r="DE120" s="89"/>
      <c r="DF120" s="86"/>
      <c r="DG120" s="228"/>
      <c r="DH120" s="233"/>
      <c r="DI120" s="234"/>
      <c r="DJ120" s="235"/>
      <c r="DK120" s="236"/>
      <c r="DL120" s="176"/>
      <c r="DM120" s="177"/>
      <c r="DN120" s="178"/>
      <c r="DO120" s="178"/>
    </row>
    <row r="121" spans="1:119" s="237" customFormat="1" ht="30" hidden="1" customHeight="1">
      <c r="A121" s="85" t="str">
        <f t="shared" ref="A121:A186" si="195">IF(L121=L120,"ok","Hiện")</f>
        <v>Hiện</v>
      </c>
      <c r="B121" s="86" t="str">
        <f t="shared" si="182"/>
        <v>Đủ</v>
      </c>
      <c r="C121" s="86">
        <f t="shared" ref="C121:C128" si="196">DD121</f>
        <v>0</v>
      </c>
      <c r="D121" s="86"/>
      <c r="E121" s="86"/>
      <c r="F121" s="86"/>
      <c r="G121" s="86"/>
      <c r="H121" s="86"/>
      <c r="I121" s="86"/>
      <c r="J121" s="86"/>
      <c r="K121" s="187"/>
      <c r="L121" s="781" t="s">
        <v>212</v>
      </c>
      <c r="M121" s="793" t="s">
        <v>207</v>
      </c>
      <c r="N121" s="793" t="s">
        <v>213</v>
      </c>
      <c r="O121" s="1371" t="s">
        <v>41</v>
      </c>
      <c r="P121" s="1371" t="s">
        <v>42</v>
      </c>
      <c r="Q121" s="493">
        <f>8*7.85</f>
        <v>62.8</v>
      </c>
      <c r="R121" s="493">
        <v>556.76865599999996</v>
      </c>
      <c r="S121" s="493">
        <v>34965.071596799993</v>
      </c>
      <c r="T121" s="171"/>
      <c r="U121" s="172"/>
      <c r="V121" s="172"/>
      <c r="W121" s="172"/>
      <c r="X121" s="172"/>
      <c r="Y121" s="172"/>
      <c r="Z121" s="63">
        <v>572.5</v>
      </c>
      <c r="AA121" s="63">
        <v>35953</v>
      </c>
      <c r="AB121" s="63">
        <v>0</v>
      </c>
      <c r="AC121" s="63">
        <v>0</v>
      </c>
      <c r="AD121" s="63">
        <v>0</v>
      </c>
      <c r="AE121" s="63">
        <v>0</v>
      </c>
      <c r="AF121" s="63">
        <v>0</v>
      </c>
      <c r="AG121" s="63">
        <v>0</v>
      </c>
      <c r="AH121" s="63">
        <v>0</v>
      </c>
      <c r="AI121" s="63">
        <v>0</v>
      </c>
      <c r="AJ121" s="63">
        <v>0</v>
      </c>
      <c r="AK121" s="63">
        <v>0</v>
      </c>
      <c r="AL121" s="63">
        <v>0</v>
      </c>
      <c r="AM121" s="63">
        <v>0</v>
      </c>
      <c r="AN121" s="63">
        <v>0</v>
      </c>
      <c r="AO121" s="63">
        <v>0</v>
      </c>
      <c r="AP121" s="63">
        <v>0</v>
      </c>
      <c r="AQ121" s="63">
        <v>0</v>
      </c>
      <c r="AR121" s="63">
        <v>0</v>
      </c>
      <c r="AS121" s="63">
        <v>0</v>
      </c>
      <c r="AT121" s="63">
        <v>0</v>
      </c>
      <c r="AU121" s="63">
        <v>0</v>
      </c>
      <c r="AV121" s="63">
        <v>0</v>
      </c>
      <c r="AW121" s="63">
        <v>0</v>
      </c>
      <c r="AX121" s="63">
        <v>0</v>
      </c>
      <c r="AY121" s="63">
        <v>0</v>
      </c>
      <c r="AZ121" s="88">
        <f t="shared" ref="AZ121:BA128" si="197">T121+V121+X121+Z121+AB121+AD121+AF121+AH121+AJ121+AL121+AN121+AP121+AR121+AT121+AV121+AX121</f>
        <v>572.5</v>
      </c>
      <c r="BA121" s="88">
        <f t="shared" si="197"/>
        <v>35953</v>
      </c>
      <c r="BB121" s="487" t="s">
        <v>254</v>
      </c>
      <c r="BC121" s="227"/>
      <c r="BD121" s="228"/>
      <c r="BE121" s="228"/>
      <c r="BF121" s="229"/>
      <c r="BG121" s="224"/>
      <c r="BH121" s="89">
        <f t="shared" ref="BH121:BH128" si="198">IF(AZ121&gt;BD121,AZ121-BD121,"0")</f>
        <v>572.5</v>
      </c>
      <c r="BI121" s="89">
        <f t="shared" ref="BI121:BI128" si="199">IF(BA121&gt;BE121,BA121-BE121,"0")</f>
        <v>35953</v>
      </c>
      <c r="BJ121" s="173">
        <v>45918</v>
      </c>
      <c r="BK121" s="1341" t="s">
        <v>270</v>
      </c>
      <c r="BL121" s="173" t="s">
        <v>298</v>
      </c>
      <c r="BM121" s="1320" t="s">
        <v>354</v>
      </c>
      <c r="BN121" s="86" t="s">
        <v>41</v>
      </c>
      <c r="BO121" s="64">
        <v>35953</v>
      </c>
      <c r="BP121" s="90">
        <v>45917</v>
      </c>
      <c r="BQ121" s="86">
        <v>572.5</v>
      </c>
      <c r="BR121" s="64">
        <v>35953</v>
      </c>
      <c r="BS121" s="1293">
        <v>13363.64</v>
      </c>
      <c r="BT121" s="65">
        <f t="shared" si="192"/>
        <v>528509243.81199998</v>
      </c>
      <c r="BU121" s="671">
        <f t="shared" si="193"/>
        <v>0.10000000000000005</v>
      </c>
      <c r="BV121" s="489">
        <f t="shared" si="194"/>
        <v>480462948.91999996</v>
      </c>
      <c r="BW121" s="103">
        <v>45921</v>
      </c>
      <c r="BX121" s="89">
        <f t="shared" ref="BX121:BX128" si="200">SUMIF($L:$L,L121,$BQ:$BQ)</f>
        <v>572.5</v>
      </c>
      <c r="BY121" s="89">
        <f t="shared" ref="BY121:BY128" si="201">SUMIF($L:$L,L121,$BR:$BR)</f>
        <v>35953</v>
      </c>
      <c r="BZ121" s="187"/>
      <c r="CA121" s="187"/>
      <c r="CB121" s="230"/>
      <c r="CC121" s="227"/>
      <c r="CD121" s="227"/>
      <c r="CE121" s="228"/>
      <c r="CF121" s="228"/>
      <c r="CG121" s="228"/>
      <c r="CH121" s="228"/>
      <c r="CI121" s="228"/>
      <c r="CJ121" s="228"/>
      <c r="CK121" s="228"/>
      <c r="CL121" s="231"/>
      <c r="CM121" s="232"/>
      <c r="CN121" s="173"/>
      <c r="CO121" s="228"/>
      <c r="CP121" s="228"/>
      <c r="CQ121" s="173"/>
      <c r="CR121" s="173"/>
      <c r="CS121" s="173"/>
      <c r="CT121" s="173"/>
      <c r="CU121" s="173"/>
      <c r="CV121" s="89">
        <f t="shared" ref="CV121:CV128" si="202">SUMIF($L:$L,L121,$CJ:$CJ)</f>
        <v>0</v>
      </c>
      <c r="CW121" s="86">
        <f t="shared" ref="CW121:CW128" si="203">SUMIF($L:$L,L121,$CK:$CK)</f>
        <v>0</v>
      </c>
      <c r="CX121" s="90"/>
      <c r="CY121" s="90"/>
      <c r="CZ121" s="90"/>
      <c r="DA121" s="90"/>
      <c r="DB121" s="89">
        <f t="shared" ref="DB121:DB128" si="204">BX121+CV121</f>
        <v>572.5</v>
      </c>
      <c r="DC121" s="89">
        <f t="shared" ref="DC121:DC128" si="205">BY121+CW121</f>
        <v>35953</v>
      </c>
      <c r="DD121" s="89">
        <f t="shared" ref="DD121:DD128" si="206">BH121-DB121</f>
        <v>0</v>
      </c>
      <c r="DE121" s="89">
        <f t="shared" ref="DE121:DE128" si="207">BI121-DC121</f>
        <v>0</v>
      </c>
      <c r="DF121" s="86" t="str">
        <f t="shared" ref="DF121:DF128" si="208">IF(DD121&lt;0,"Thừa",IF(DD121=0,"Đủ","Thiếu"))</f>
        <v>Đủ</v>
      </c>
      <c r="DG121" s="228"/>
      <c r="DH121" s="233"/>
      <c r="DI121" s="234"/>
      <c r="DJ121" s="235"/>
      <c r="DK121" s="236"/>
      <c r="DL121" s="176"/>
      <c r="DM121" s="177"/>
      <c r="DN121" s="178"/>
      <c r="DO121" s="178"/>
    </row>
    <row r="122" spans="1:119" s="237" customFormat="1" ht="30" hidden="1" customHeight="1">
      <c r="A122" s="85" t="str">
        <f t="shared" si="195"/>
        <v>Hiện</v>
      </c>
      <c r="B122" s="86" t="str">
        <f t="shared" si="182"/>
        <v>Đủ</v>
      </c>
      <c r="C122" s="86">
        <f t="shared" si="196"/>
        <v>0</v>
      </c>
      <c r="D122" s="86"/>
      <c r="E122" s="86"/>
      <c r="F122" s="86"/>
      <c r="G122" s="86"/>
      <c r="H122" s="86"/>
      <c r="I122" s="86"/>
      <c r="J122" s="86"/>
      <c r="K122" s="187"/>
      <c r="L122" s="781" t="s">
        <v>214</v>
      </c>
      <c r="M122" s="793" t="s">
        <v>215</v>
      </c>
      <c r="N122" s="793" t="s">
        <v>216</v>
      </c>
      <c r="O122" s="1371" t="s">
        <v>41</v>
      </c>
      <c r="P122" s="1371" t="s">
        <v>42</v>
      </c>
      <c r="Q122" s="493">
        <v>62.8</v>
      </c>
      <c r="R122" s="2464">
        <v>83.69426751592357</v>
      </c>
      <c r="S122" s="2464">
        <v>5256</v>
      </c>
      <c r="T122" s="171"/>
      <c r="U122" s="172"/>
      <c r="V122" s="172"/>
      <c r="W122" s="172"/>
      <c r="X122" s="172"/>
      <c r="Y122" s="172"/>
      <c r="Z122" s="63">
        <v>59.2</v>
      </c>
      <c r="AA122" s="63">
        <v>3717.76</v>
      </c>
      <c r="AB122" s="63">
        <v>0</v>
      </c>
      <c r="AC122" s="63">
        <v>0</v>
      </c>
      <c r="AD122" s="63">
        <v>0</v>
      </c>
      <c r="AE122" s="63">
        <v>0</v>
      </c>
      <c r="AF122" s="63">
        <v>0</v>
      </c>
      <c r="AG122" s="63">
        <v>0</v>
      </c>
      <c r="AH122" s="63">
        <v>0</v>
      </c>
      <c r="AI122" s="63">
        <v>0</v>
      </c>
      <c r="AJ122" s="63">
        <v>0</v>
      </c>
      <c r="AK122" s="63">
        <v>0</v>
      </c>
      <c r="AL122" s="63">
        <v>0</v>
      </c>
      <c r="AM122" s="63">
        <v>0</v>
      </c>
      <c r="AN122" s="63">
        <v>0</v>
      </c>
      <c r="AO122" s="63">
        <v>0</v>
      </c>
      <c r="AP122" s="63">
        <v>0</v>
      </c>
      <c r="AQ122" s="63">
        <v>0</v>
      </c>
      <c r="AR122" s="63">
        <v>0</v>
      </c>
      <c r="AS122" s="63">
        <v>0</v>
      </c>
      <c r="AT122" s="63">
        <v>0</v>
      </c>
      <c r="AU122" s="63">
        <v>0</v>
      </c>
      <c r="AV122" s="63">
        <v>0</v>
      </c>
      <c r="AW122" s="63">
        <v>0</v>
      </c>
      <c r="AX122" s="63">
        <v>0</v>
      </c>
      <c r="AY122" s="63">
        <v>0</v>
      </c>
      <c r="AZ122" s="88">
        <f t="shared" si="197"/>
        <v>59.2</v>
      </c>
      <c r="BA122" s="88">
        <f t="shared" si="197"/>
        <v>3717.76</v>
      </c>
      <c r="BB122" s="487" t="s">
        <v>255</v>
      </c>
      <c r="BC122" s="227"/>
      <c r="BD122" s="228"/>
      <c r="BE122" s="228"/>
      <c r="BF122" s="229"/>
      <c r="BG122" s="224"/>
      <c r="BH122" s="89">
        <f t="shared" si="198"/>
        <v>59.2</v>
      </c>
      <c r="BI122" s="89">
        <f t="shared" si="199"/>
        <v>3717.76</v>
      </c>
      <c r="BJ122" s="173">
        <v>45918</v>
      </c>
      <c r="BK122" s="1341" t="s">
        <v>270</v>
      </c>
      <c r="BL122" s="173" t="s">
        <v>298</v>
      </c>
      <c r="BM122" s="1320" t="s">
        <v>355</v>
      </c>
      <c r="BN122" s="86" t="s">
        <v>41</v>
      </c>
      <c r="BO122" s="64">
        <v>3717.76</v>
      </c>
      <c r="BP122" s="90">
        <v>45917</v>
      </c>
      <c r="BQ122" s="86">
        <v>59.2</v>
      </c>
      <c r="BR122" s="64">
        <v>3717.76</v>
      </c>
      <c r="BS122" s="1293">
        <v>13363.64</v>
      </c>
      <c r="BT122" s="65">
        <f t="shared" si="192"/>
        <v>54651086.871040002</v>
      </c>
      <c r="BU122" s="671">
        <f t="shared" si="193"/>
        <v>0.10000000000000006</v>
      </c>
      <c r="BV122" s="489">
        <f t="shared" si="194"/>
        <v>49682806.246399999</v>
      </c>
      <c r="BW122" s="103">
        <v>45921</v>
      </c>
      <c r="BX122" s="89">
        <f t="shared" si="200"/>
        <v>59.2</v>
      </c>
      <c r="BY122" s="89">
        <f t="shared" si="201"/>
        <v>3717.76</v>
      </c>
      <c r="BZ122" s="187"/>
      <c r="CA122" s="187"/>
      <c r="CB122" s="230"/>
      <c r="CC122" s="227"/>
      <c r="CD122" s="227"/>
      <c r="CE122" s="228"/>
      <c r="CF122" s="228"/>
      <c r="CG122" s="228"/>
      <c r="CH122" s="228"/>
      <c r="CI122" s="228"/>
      <c r="CJ122" s="228"/>
      <c r="CK122" s="228"/>
      <c r="CL122" s="231"/>
      <c r="CM122" s="232"/>
      <c r="CN122" s="173"/>
      <c r="CO122" s="228"/>
      <c r="CP122" s="228"/>
      <c r="CQ122" s="173"/>
      <c r="CR122" s="173"/>
      <c r="CS122" s="173"/>
      <c r="CT122" s="173"/>
      <c r="CU122" s="173"/>
      <c r="CV122" s="89">
        <f t="shared" si="202"/>
        <v>0</v>
      </c>
      <c r="CW122" s="86">
        <f t="shared" si="203"/>
        <v>0</v>
      </c>
      <c r="CX122" s="90"/>
      <c r="CY122" s="90"/>
      <c r="CZ122" s="90"/>
      <c r="DA122" s="90"/>
      <c r="DB122" s="89">
        <f t="shared" si="204"/>
        <v>59.2</v>
      </c>
      <c r="DC122" s="89">
        <f t="shared" si="205"/>
        <v>3717.76</v>
      </c>
      <c r="DD122" s="89">
        <f t="shared" si="206"/>
        <v>0</v>
      </c>
      <c r="DE122" s="89">
        <f t="shared" si="207"/>
        <v>0</v>
      </c>
      <c r="DF122" s="86" t="str">
        <f t="shared" si="208"/>
        <v>Đủ</v>
      </c>
      <c r="DG122" s="228"/>
      <c r="DH122" s="233"/>
      <c r="DI122" s="234"/>
      <c r="DJ122" s="235"/>
      <c r="DK122" s="236"/>
      <c r="DL122" s="176"/>
      <c r="DM122" s="177"/>
      <c r="DN122" s="178"/>
      <c r="DO122" s="178"/>
    </row>
    <row r="123" spans="1:119" s="237" customFormat="1" ht="30" hidden="1" customHeight="1">
      <c r="A123" s="85" t="str">
        <f t="shared" si="195"/>
        <v>Hiện</v>
      </c>
      <c r="B123" s="86" t="str">
        <f t="shared" si="182"/>
        <v>Đủ</v>
      </c>
      <c r="C123" s="86">
        <f t="shared" si="196"/>
        <v>0</v>
      </c>
      <c r="D123" s="86"/>
      <c r="E123" s="86"/>
      <c r="F123" s="86"/>
      <c r="G123" s="86"/>
      <c r="H123" s="86"/>
      <c r="I123" s="86"/>
      <c r="J123" s="86"/>
      <c r="K123" s="187"/>
      <c r="L123" s="781" t="s">
        <v>217</v>
      </c>
      <c r="M123" s="793" t="s">
        <v>215</v>
      </c>
      <c r="N123" s="793" t="s">
        <v>218</v>
      </c>
      <c r="O123" s="1371" t="s">
        <v>41</v>
      </c>
      <c r="P123" s="1371" t="s">
        <v>42</v>
      </c>
      <c r="Q123" s="493">
        <v>62.8</v>
      </c>
      <c r="R123" s="2465"/>
      <c r="S123" s="2465"/>
      <c r="T123" s="171"/>
      <c r="U123" s="172"/>
      <c r="V123" s="172"/>
      <c r="W123" s="172"/>
      <c r="X123" s="172"/>
      <c r="Y123" s="172"/>
      <c r="Z123" s="63">
        <v>41.6</v>
      </c>
      <c r="AA123" s="63">
        <v>2612.48</v>
      </c>
      <c r="AB123" s="63">
        <v>0</v>
      </c>
      <c r="AC123" s="63">
        <v>0</v>
      </c>
      <c r="AD123" s="63">
        <v>0</v>
      </c>
      <c r="AE123" s="63">
        <v>0</v>
      </c>
      <c r="AF123" s="63">
        <v>0</v>
      </c>
      <c r="AG123" s="63">
        <v>0</v>
      </c>
      <c r="AH123" s="63">
        <v>0</v>
      </c>
      <c r="AI123" s="63">
        <v>0</v>
      </c>
      <c r="AJ123" s="63">
        <v>0</v>
      </c>
      <c r="AK123" s="63">
        <v>0</v>
      </c>
      <c r="AL123" s="63">
        <v>0</v>
      </c>
      <c r="AM123" s="63">
        <v>0</v>
      </c>
      <c r="AN123" s="63">
        <v>0</v>
      </c>
      <c r="AO123" s="63">
        <v>0</v>
      </c>
      <c r="AP123" s="63">
        <v>0</v>
      </c>
      <c r="AQ123" s="63">
        <v>0</v>
      </c>
      <c r="AR123" s="63">
        <v>0</v>
      </c>
      <c r="AS123" s="63">
        <v>0</v>
      </c>
      <c r="AT123" s="63">
        <v>0</v>
      </c>
      <c r="AU123" s="63">
        <v>0</v>
      </c>
      <c r="AV123" s="63">
        <v>0</v>
      </c>
      <c r="AW123" s="63">
        <v>0</v>
      </c>
      <c r="AX123" s="63">
        <v>0</v>
      </c>
      <c r="AY123" s="63">
        <v>0</v>
      </c>
      <c r="AZ123" s="88">
        <f t="shared" si="197"/>
        <v>41.6</v>
      </c>
      <c r="BA123" s="88">
        <f t="shared" si="197"/>
        <v>2612.48</v>
      </c>
      <c r="BB123" s="487" t="s">
        <v>256</v>
      </c>
      <c r="BC123" s="227"/>
      <c r="BD123" s="228"/>
      <c r="BE123" s="228"/>
      <c r="BF123" s="229"/>
      <c r="BG123" s="224"/>
      <c r="BH123" s="89">
        <f t="shared" si="198"/>
        <v>41.6</v>
      </c>
      <c r="BI123" s="89">
        <f t="shared" si="199"/>
        <v>2612.48</v>
      </c>
      <c r="BJ123" s="173">
        <v>45918</v>
      </c>
      <c r="BK123" s="1375" t="s">
        <v>270</v>
      </c>
      <c r="BL123" s="173" t="s">
        <v>298</v>
      </c>
      <c r="BM123" s="1288" t="s">
        <v>356</v>
      </c>
      <c r="BN123" s="86" t="s">
        <v>41</v>
      </c>
      <c r="BO123" s="202">
        <v>2612.48</v>
      </c>
      <c r="BP123" s="1289">
        <v>45917</v>
      </c>
      <c r="BQ123" s="1290">
        <v>41.6</v>
      </c>
      <c r="BR123" s="202">
        <v>2612.48</v>
      </c>
      <c r="BS123" s="489">
        <v>13363.64</v>
      </c>
      <c r="BT123" s="203">
        <f t="shared" si="192"/>
        <v>38403466.449920006</v>
      </c>
      <c r="BU123" s="671">
        <f t="shared" si="193"/>
        <v>0.10000000000000013</v>
      </c>
      <c r="BV123" s="489">
        <f t="shared" si="194"/>
        <v>34912242.227200001</v>
      </c>
      <c r="BW123" s="1291">
        <v>45921</v>
      </c>
      <c r="BX123" s="89">
        <f t="shared" si="200"/>
        <v>41.6</v>
      </c>
      <c r="BY123" s="89">
        <f t="shared" si="201"/>
        <v>2612.48</v>
      </c>
      <c r="BZ123" s="187"/>
      <c r="CA123" s="187"/>
      <c r="CB123" s="230"/>
      <c r="CC123" s="227"/>
      <c r="CD123" s="227"/>
      <c r="CE123" s="228"/>
      <c r="CF123" s="228"/>
      <c r="CG123" s="228"/>
      <c r="CH123" s="228"/>
      <c r="CI123" s="228"/>
      <c r="CJ123" s="228"/>
      <c r="CK123" s="228"/>
      <c r="CL123" s="231"/>
      <c r="CM123" s="232"/>
      <c r="CN123" s="173"/>
      <c r="CO123" s="228"/>
      <c r="CP123" s="228"/>
      <c r="CQ123" s="173"/>
      <c r="CR123" s="173"/>
      <c r="CS123" s="173"/>
      <c r="CT123" s="173"/>
      <c r="CU123" s="173"/>
      <c r="CV123" s="89">
        <f t="shared" si="202"/>
        <v>0</v>
      </c>
      <c r="CW123" s="86">
        <f t="shared" si="203"/>
        <v>0</v>
      </c>
      <c r="CX123" s="90"/>
      <c r="CY123" s="90"/>
      <c r="CZ123" s="90"/>
      <c r="DA123" s="90"/>
      <c r="DB123" s="89">
        <f t="shared" si="204"/>
        <v>41.6</v>
      </c>
      <c r="DC123" s="89">
        <f t="shared" si="205"/>
        <v>2612.48</v>
      </c>
      <c r="DD123" s="89">
        <f t="shared" si="206"/>
        <v>0</v>
      </c>
      <c r="DE123" s="89">
        <f t="shared" si="207"/>
        <v>0</v>
      </c>
      <c r="DF123" s="86" t="str">
        <f t="shared" si="208"/>
        <v>Đủ</v>
      </c>
      <c r="DG123" s="228"/>
      <c r="DH123" s="233"/>
      <c r="DI123" s="234"/>
      <c r="DJ123" s="235"/>
      <c r="DK123" s="236"/>
      <c r="DL123" s="176"/>
      <c r="DM123" s="177"/>
      <c r="DN123" s="178"/>
      <c r="DO123" s="178"/>
    </row>
    <row r="124" spans="1:119" s="237" customFormat="1" ht="30" hidden="1" customHeight="1">
      <c r="A124" s="85" t="str">
        <f t="shared" si="195"/>
        <v>Hiện</v>
      </c>
      <c r="B124" s="86" t="str">
        <f t="shared" si="182"/>
        <v>Đủ</v>
      </c>
      <c r="C124" s="86">
        <f t="shared" si="196"/>
        <v>0</v>
      </c>
      <c r="D124" s="86"/>
      <c r="E124" s="86"/>
      <c r="F124" s="86"/>
      <c r="G124" s="86"/>
      <c r="H124" s="86"/>
      <c r="I124" s="86"/>
      <c r="J124" s="86"/>
      <c r="K124" s="187"/>
      <c r="L124" s="781" t="s">
        <v>219</v>
      </c>
      <c r="M124" s="793" t="s">
        <v>207</v>
      </c>
      <c r="N124" s="793" t="s">
        <v>220</v>
      </c>
      <c r="O124" s="1371" t="s">
        <v>41</v>
      </c>
      <c r="P124" s="1371" t="s">
        <v>42</v>
      </c>
      <c r="Q124" s="493">
        <f>10*7.85</f>
        <v>78.5</v>
      </c>
      <c r="R124" s="493">
        <f>+S124/Q124</f>
        <v>556.40347200000008</v>
      </c>
      <c r="S124" s="493">
        <v>43677.672552000004</v>
      </c>
      <c r="T124" s="171"/>
      <c r="U124" s="172"/>
      <c r="V124" s="172"/>
      <c r="W124" s="172"/>
      <c r="X124" s="172"/>
      <c r="Y124" s="172"/>
      <c r="Z124" s="63">
        <v>572.5</v>
      </c>
      <c r="AA124" s="63">
        <v>44941.25</v>
      </c>
      <c r="AB124" s="63">
        <v>0</v>
      </c>
      <c r="AC124" s="63">
        <v>0</v>
      </c>
      <c r="AD124" s="63">
        <v>0</v>
      </c>
      <c r="AE124" s="63">
        <v>0</v>
      </c>
      <c r="AF124" s="63">
        <v>0</v>
      </c>
      <c r="AG124" s="63">
        <v>0</v>
      </c>
      <c r="AH124" s="63">
        <v>0</v>
      </c>
      <c r="AI124" s="63">
        <v>0</v>
      </c>
      <c r="AJ124" s="63">
        <v>0</v>
      </c>
      <c r="AK124" s="63">
        <v>0</v>
      </c>
      <c r="AL124" s="63">
        <v>0</v>
      </c>
      <c r="AM124" s="63">
        <v>0</v>
      </c>
      <c r="AN124" s="63">
        <v>0</v>
      </c>
      <c r="AO124" s="63">
        <v>0</v>
      </c>
      <c r="AP124" s="63">
        <v>0</v>
      </c>
      <c r="AQ124" s="63">
        <v>0</v>
      </c>
      <c r="AR124" s="63">
        <v>0</v>
      </c>
      <c r="AS124" s="63">
        <v>0</v>
      </c>
      <c r="AT124" s="63">
        <v>0</v>
      </c>
      <c r="AU124" s="63">
        <v>0</v>
      </c>
      <c r="AV124" s="63">
        <v>0</v>
      </c>
      <c r="AW124" s="63">
        <v>0</v>
      </c>
      <c r="AX124" s="63">
        <v>0</v>
      </c>
      <c r="AY124" s="63">
        <v>0</v>
      </c>
      <c r="AZ124" s="88">
        <f t="shared" si="197"/>
        <v>572.5</v>
      </c>
      <c r="BA124" s="88">
        <f t="shared" si="197"/>
        <v>44941.25</v>
      </c>
      <c r="BB124" s="487" t="s">
        <v>257</v>
      </c>
      <c r="BC124" s="227"/>
      <c r="BD124" s="228"/>
      <c r="BE124" s="228"/>
      <c r="BF124" s="229"/>
      <c r="BG124" s="224"/>
      <c r="BH124" s="89">
        <f t="shared" si="198"/>
        <v>572.5</v>
      </c>
      <c r="BI124" s="89">
        <f t="shared" si="199"/>
        <v>44941.25</v>
      </c>
      <c r="BJ124" s="173">
        <v>45918</v>
      </c>
      <c r="BK124" s="1296" t="s">
        <v>270</v>
      </c>
      <c r="BL124" s="173" t="s">
        <v>298</v>
      </c>
      <c r="BM124" s="1320" t="s">
        <v>357</v>
      </c>
      <c r="BN124" s="86" t="s">
        <v>41</v>
      </c>
      <c r="BO124" s="64">
        <v>44941.25</v>
      </c>
      <c r="BP124" s="90">
        <v>45917</v>
      </c>
      <c r="BQ124" s="86">
        <v>572.5</v>
      </c>
      <c r="BR124" s="64">
        <v>44941.25</v>
      </c>
      <c r="BS124" s="1293">
        <v>13363.64</v>
      </c>
      <c r="BT124" s="65">
        <f t="shared" si="192"/>
        <v>660636554.76499999</v>
      </c>
      <c r="BU124" s="671">
        <f t="shared" si="193"/>
        <v>0.10000000000000002</v>
      </c>
      <c r="BV124" s="489">
        <f t="shared" si="194"/>
        <v>600578686.14999998</v>
      </c>
      <c r="BW124" s="103">
        <v>45923</v>
      </c>
      <c r="BX124" s="89">
        <f t="shared" si="200"/>
        <v>572.5</v>
      </c>
      <c r="BY124" s="89">
        <f t="shared" si="201"/>
        <v>44941.25</v>
      </c>
      <c r="BZ124" s="187"/>
      <c r="CA124" s="187"/>
      <c r="CB124" s="230"/>
      <c r="CC124" s="227"/>
      <c r="CD124" s="227"/>
      <c r="CE124" s="228"/>
      <c r="CF124" s="228"/>
      <c r="CG124" s="228"/>
      <c r="CH124" s="228"/>
      <c r="CI124" s="228"/>
      <c r="CJ124" s="228"/>
      <c r="CK124" s="228"/>
      <c r="CL124" s="231"/>
      <c r="CM124" s="232"/>
      <c r="CN124" s="173"/>
      <c r="CO124" s="228"/>
      <c r="CP124" s="228"/>
      <c r="CQ124" s="173"/>
      <c r="CR124" s="173"/>
      <c r="CS124" s="173"/>
      <c r="CT124" s="173"/>
      <c r="CU124" s="173"/>
      <c r="CV124" s="89">
        <f t="shared" si="202"/>
        <v>0</v>
      </c>
      <c r="CW124" s="86">
        <f t="shared" si="203"/>
        <v>0</v>
      </c>
      <c r="CX124" s="90"/>
      <c r="CY124" s="90"/>
      <c r="CZ124" s="90"/>
      <c r="DA124" s="90"/>
      <c r="DB124" s="89">
        <f t="shared" si="204"/>
        <v>572.5</v>
      </c>
      <c r="DC124" s="89">
        <f t="shared" si="205"/>
        <v>44941.25</v>
      </c>
      <c r="DD124" s="89">
        <f t="shared" si="206"/>
        <v>0</v>
      </c>
      <c r="DE124" s="89">
        <f t="shared" si="207"/>
        <v>0</v>
      </c>
      <c r="DF124" s="86" t="str">
        <f t="shared" si="208"/>
        <v>Đủ</v>
      </c>
      <c r="DG124" s="228"/>
      <c r="DH124" s="233"/>
      <c r="DI124" s="234"/>
      <c r="DJ124" s="235"/>
      <c r="DK124" s="236"/>
      <c r="DL124" s="176"/>
      <c r="DM124" s="177"/>
      <c r="DN124" s="178"/>
      <c r="DO124" s="178"/>
    </row>
    <row r="125" spans="1:119" s="237" customFormat="1" ht="30" hidden="1" customHeight="1">
      <c r="A125" s="85" t="str">
        <f t="shared" si="195"/>
        <v>Hiện</v>
      </c>
      <c r="B125" s="86" t="str">
        <f t="shared" si="182"/>
        <v>Đủ</v>
      </c>
      <c r="C125" s="86">
        <f t="shared" si="196"/>
        <v>0</v>
      </c>
      <c r="D125" s="86"/>
      <c r="E125" s="86"/>
      <c r="F125" s="86"/>
      <c r="G125" s="86"/>
      <c r="H125" s="86"/>
      <c r="I125" s="86"/>
      <c r="J125" s="86"/>
      <c r="K125" s="187"/>
      <c r="L125" s="781" t="s">
        <v>221</v>
      </c>
      <c r="M125" s="793" t="s">
        <v>207</v>
      </c>
      <c r="N125" s="793" t="s">
        <v>222</v>
      </c>
      <c r="O125" s="1371" t="s">
        <v>41</v>
      </c>
      <c r="P125" s="1371" t="s">
        <v>42</v>
      </c>
      <c r="Q125" s="493">
        <v>94.199999999999989</v>
      </c>
      <c r="R125" s="2464">
        <f>+S125/Q125</f>
        <v>439.29599999999999</v>
      </c>
      <c r="S125" s="2464">
        <v>41381.683199999992</v>
      </c>
      <c r="T125" s="171"/>
      <c r="U125" s="172"/>
      <c r="V125" s="172"/>
      <c r="W125" s="172"/>
      <c r="X125" s="172"/>
      <c r="Y125" s="172"/>
      <c r="Z125" s="63">
        <v>91.6</v>
      </c>
      <c r="AA125" s="63">
        <v>8628.7199999999975</v>
      </c>
      <c r="AB125" s="63">
        <v>0</v>
      </c>
      <c r="AC125" s="63">
        <v>0</v>
      </c>
      <c r="AD125" s="63">
        <v>0</v>
      </c>
      <c r="AE125" s="63">
        <v>0</v>
      </c>
      <c r="AF125" s="63">
        <v>0</v>
      </c>
      <c r="AG125" s="63">
        <v>0</v>
      </c>
      <c r="AH125" s="63">
        <v>0</v>
      </c>
      <c r="AI125" s="63">
        <v>0</v>
      </c>
      <c r="AJ125" s="63">
        <v>0</v>
      </c>
      <c r="AK125" s="63">
        <v>0</v>
      </c>
      <c r="AL125" s="63">
        <v>0</v>
      </c>
      <c r="AM125" s="63">
        <v>0</v>
      </c>
      <c r="AN125" s="63">
        <v>0</v>
      </c>
      <c r="AO125" s="63">
        <v>0</v>
      </c>
      <c r="AP125" s="63">
        <v>0</v>
      </c>
      <c r="AQ125" s="63">
        <v>0</v>
      </c>
      <c r="AR125" s="63">
        <v>0</v>
      </c>
      <c r="AS125" s="63">
        <v>0</v>
      </c>
      <c r="AT125" s="63">
        <v>0</v>
      </c>
      <c r="AU125" s="63">
        <v>0</v>
      </c>
      <c r="AV125" s="63">
        <v>0</v>
      </c>
      <c r="AW125" s="63">
        <v>0</v>
      </c>
      <c r="AX125" s="63">
        <v>0</v>
      </c>
      <c r="AY125" s="63">
        <v>0</v>
      </c>
      <c r="AZ125" s="88">
        <f t="shared" si="197"/>
        <v>91.6</v>
      </c>
      <c r="BA125" s="88">
        <f t="shared" si="197"/>
        <v>8628.7199999999975</v>
      </c>
      <c r="BB125" s="487" t="s">
        <v>258</v>
      </c>
      <c r="BC125" s="227"/>
      <c r="BD125" s="228"/>
      <c r="BE125" s="228"/>
      <c r="BF125" s="229"/>
      <c r="BG125" s="224"/>
      <c r="BH125" s="89">
        <f t="shared" si="198"/>
        <v>91.6</v>
      </c>
      <c r="BI125" s="89">
        <f t="shared" si="199"/>
        <v>8628.7199999999975</v>
      </c>
      <c r="BJ125" s="173">
        <v>45918</v>
      </c>
      <c r="BK125" s="1296" t="s">
        <v>270</v>
      </c>
      <c r="BL125" s="173" t="s">
        <v>298</v>
      </c>
      <c r="BM125" s="1284" t="s">
        <v>361</v>
      </c>
      <c r="BN125" s="86" t="s">
        <v>41</v>
      </c>
      <c r="BO125" s="64">
        <v>8628.7199999999993</v>
      </c>
      <c r="BP125" s="90">
        <v>45917</v>
      </c>
      <c r="BQ125" s="86">
        <v>91.6</v>
      </c>
      <c r="BR125" s="64">
        <v>8628.7199999999993</v>
      </c>
      <c r="BS125" s="1293">
        <v>13363.64</v>
      </c>
      <c r="BT125" s="65">
        <f t="shared" si="192"/>
        <v>126842218.51488</v>
      </c>
      <c r="BU125" s="671">
        <f t="shared" si="193"/>
        <v>0.10000000000000007</v>
      </c>
      <c r="BV125" s="489">
        <f t="shared" si="194"/>
        <v>115311107.74079999</v>
      </c>
      <c r="BW125" s="103">
        <v>45924</v>
      </c>
      <c r="BX125" s="89">
        <f t="shared" si="200"/>
        <v>91.6</v>
      </c>
      <c r="BY125" s="89">
        <f t="shared" si="201"/>
        <v>8628.7199999999993</v>
      </c>
      <c r="BZ125" s="187"/>
      <c r="CA125" s="187"/>
      <c r="CB125" s="230"/>
      <c r="CC125" s="227"/>
      <c r="CD125" s="227"/>
      <c r="CE125" s="228"/>
      <c r="CF125" s="228"/>
      <c r="CG125" s="228"/>
      <c r="CH125" s="228"/>
      <c r="CI125" s="228"/>
      <c r="CJ125" s="228"/>
      <c r="CK125" s="228"/>
      <c r="CL125" s="231"/>
      <c r="CM125" s="232"/>
      <c r="CN125" s="173"/>
      <c r="CO125" s="228"/>
      <c r="CP125" s="228"/>
      <c r="CQ125" s="173"/>
      <c r="CR125" s="173"/>
      <c r="CS125" s="173"/>
      <c r="CT125" s="173"/>
      <c r="CU125" s="173"/>
      <c r="CV125" s="89">
        <f t="shared" si="202"/>
        <v>0</v>
      </c>
      <c r="CW125" s="86">
        <f t="shared" si="203"/>
        <v>0</v>
      </c>
      <c r="CX125" s="90"/>
      <c r="CY125" s="90"/>
      <c r="CZ125" s="90"/>
      <c r="DA125" s="90"/>
      <c r="DB125" s="89">
        <f t="shared" si="204"/>
        <v>91.6</v>
      </c>
      <c r="DC125" s="89">
        <f t="shared" si="205"/>
        <v>8628.7199999999993</v>
      </c>
      <c r="DD125" s="89">
        <f t="shared" si="206"/>
        <v>0</v>
      </c>
      <c r="DE125" s="89">
        <f t="shared" si="207"/>
        <v>0</v>
      </c>
      <c r="DF125" s="86" t="str">
        <f t="shared" si="208"/>
        <v>Đủ</v>
      </c>
      <c r="DG125" s="228"/>
      <c r="DH125" s="233"/>
      <c r="DI125" s="234"/>
      <c r="DJ125" s="235"/>
      <c r="DK125" s="236"/>
      <c r="DL125" s="176"/>
      <c r="DM125" s="177"/>
      <c r="DN125" s="178"/>
      <c r="DO125" s="178"/>
    </row>
    <row r="126" spans="1:119" s="237" customFormat="1" ht="30" hidden="1" customHeight="1">
      <c r="A126" s="85" t="str">
        <f t="shared" si="195"/>
        <v>Hiện</v>
      </c>
      <c r="B126" s="86" t="str">
        <f t="shared" si="182"/>
        <v>Đủ</v>
      </c>
      <c r="C126" s="86">
        <f t="shared" si="196"/>
        <v>0</v>
      </c>
      <c r="D126" s="86"/>
      <c r="E126" s="86"/>
      <c r="F126" s="86"/>
      <c r="G126" s="86"/>
      <c r="H126" s="86"/>
      <c r="I126" s="86"/>
      <c r="J126" s="86"/>
      <c r="K126" s="187"/>
      <c r="L126" s="781" t="s">
        <v>223</v>
      </c>
      <c r="M126" s="793" t="s">
        <v>207</v>
      </c>
      <c r="N126" s="793" t="s">
        <v>224</v>
      </c>
      <c r="O126" s="1371" t="s">
        <v>41</v>
      </c>
      <c r="P126" s="1371" t="s">
        <v>42</v>
      </c>
      <c r="Q126" s="493">
        <v>94.199999999999989</v>
      </c>
      <c r="R126" s="2466"/>
      <c r="S126" s="2466"/>
      <c r="T126" s="171"/>
      <c r="U126" s="172"/>
      <c r="V126" s="172"/>
      <c r="W126" s="172"/>
      <c r="X126" s="172"/>
      <c r="Y126" s="172"/>
      <c r="Z126" s="63">
        <v>216.04000000000002</v>
      </c>
      <c r="AA126" s="63">
        <v>20350.968000000001</v>
      </c>
      <c r="AB126" s="63">
        <v>0</v>
      </c>
      <c r="AC126" s="63">
        <v>0</v>
      </c>
      <c r="AD126" s="63">
        <v>0</v>
      </c>
      <c r="AE126" s="63">
        <v>0</v>
      </c>
      <c r="AF126" s="63">
        <v>0</v>
      </c>
      <c r="AG126" s="63">
        <v>0</v>
      </c>
      <c r="AH126" s="63">
        <v>0</v>
      </c>
      <c r="AI126" s="63">
        <v>0</v>
      </c>
      <c r="AJ126" s="63">
        <v>0</v>
      </c>
      <c r="AK126" s="63">
        <v>0</v>
      </c>
      <c r="AL126" s="63">
        <v>0</v>
      </c>
      <c r="AM126" s="63">
        <v>0</v>
      </c>
      <c r="AN126" s="63">
        <v>0</v>
      </c>
      <c r="AO126" s="63">
        <v>0</v>
      </c>
      <c r="AP126" s="63">
        <v>0</v>
      </c>
      <c r="AQ126" s="63">
        <v>0</v>
      </c>
      <c r="AR126" s="63">
        <v>0</v>
      </c>
      <c r="AS126" s="63">
        <v>0</v>
      </c>
      <c r="AT126" s="63">
        <v>0</v>
      </c>
      <c r="AU126" s="63">
        <v>0</v>
      </c>
      <c r="AV126" s="63">
        <v>0</v>
      </c>
      <c r="AW126" s="63">
        <v>0</v>
      </c>
      <c r="AX126" s="63">
        <v>0</v>
      </c>
      <c r="AY126" s="63">
        <v>0</v>
      </c>
      <c r="AZ126" s="88">
        <f t="shared" si="197"/>
        <v>216.04000000000002</v>
      </c>
      <c r="BA126" s="88">
        <f t="shared" si="197"/>
        <v>20350.968000000001</v>
      </c>
      <c r="BB126" s="487" t="s">
        <v>259</v>
      </c>
      <c r="BC126" s="227"/>
      <c r="BD126" s="228"/>
      <c r="BE126" s="228"/>
      <c r="BF126" s="229"/>
      <c r="BG126" s="224"/>
      <c r="BH126" s="89">
        <f t="shared" si="198"/>
        <v>216.04000000000002</v>
      </c>
      <c r="BI126" s="89">
        <f t="shared" si="199"/>
        <v>20350.968000000001</v>
      </c>
      <c r="BJ126" s="173">
        <v>45918</v>
      </c>
      <c r="BK126" s="1296" t="s">
        <v>270</v>
      </c>
      <c r="BL126" s="173" t="s">
        <v>298</v>
      </c>
      <c r="BM126" s="1284" t="s">
        <v>358</v>
      </c>
      <c r="BN126" s="86" t="s">
        <v>41</v>
      </c>
      <c r="BO126" s="64">
        <v>20350.97</v>
      </c>
      <c r="BP126" s="90">
        <v>45917</v>
      </c>
      <c r="BQ126" s="86">
        <v>216.04000000000002</v>
      </c>
      <c r="BR126" s="64">
        <v>20350.97</v>
      </c>
      <c r="BS126" s="1293">
        <v>13363.64</v>
      </c>
      <c r="BT126" s="65">
        <f t="shared" si="192"/>
        <v>299159340.40388006</v>
      </c>
      <c r="BU126" s="671">
        <f t="shared" si="193"/>
        <v>0.10000000000000009</v>
      </c>
      <c r="BV126" s="489">
        <f t="shared" si="194"/>
        <v>271963036.73080003</v>
      </c>
      <c r="BW126" s="103">
        <v>45923</v>
      </c>
      <c r="BX126" s="89">
        <f t="shared" si="200"/>
        <v>216.04000000000002</v>
      </c>
      <c r="BY126" s="89">
        <f t="shared" si="201"/>
        <v>20350.97</v>
      </c>
      <c r="BZ126" s="187"/>
      <c r="CA126" s="187"/>
      <c r="CB126" s="230"/>
      <c r="CC126" s="227"/>
      <c r="CD126" s="227"/>
      <c r="CE126" s="228"/>
      <c r="CF126" s="228"/>
      <c r="CG126" s="228"/>
      <c r="CH126" s="228"/>
      <c r="CI126" s="228"/>
      <c r="CJ126" s="228"/>
      <c r="CK126" s="228"/>
      <c r="CL126" s="231"/>
      <c r="CM126" s="232"/>
      <c r="CN126" s="173"/>
      <c r="CO126" s="228"/>
      <c r="CP126" s="228"/>
      <c r="CQ126" s="173"/>
      <c r="CR126" s="173"/>
      <c r="CS126" s="173"/>
      <c r="CT126" s="173"/>
      <c r="CU126" s="173"/>
      <c r="CV126" s="89">
        <f t="shared" si="202"/>
        <v>0</v>
      </c>
      <c r="CW126" s="86">
        <f t="shared" si="203"/>
        <v>0</v>
      </c>
      <c r="CX126" s="90"/>
      <c r="CY126" s="90"/>
      <c r="CZ126" s="90"/>
      <c r="DA126" s="90"/>
      <c r="DB126" s="89">
        <f t="shared" si="204"/>
        <v>216.04000000000002</v>
      </c>
      <c r="DC126" s="89">
        <f t="shared" si="205"/>
        <v>20350.97</v>
      </c>
      <c r="DD126" s="89">
        <f t="shared" si="206"/>
        <v>0</v>
      </c>
      <c r="DE126" s="89">
        <f t="shared" si="207"/>
        <v>-2.0000000004074536E-3</v>
      </c>
      <c r="DF126" s="86" t="str">
        <f t="shared" si="208"/>
        <v>Đủ</v>
      </c>
      <c r="DG126" s="228"/>
      <c r="DH126" s="233"/>
      <c r="DI126" s="234"/>
      <c r="DJ126" s="235"/>
      <c r="DK126" s="236"/>
      <c r="DL126" s="176"/>
      <c r="DM126" s="177"/>
      <c r="DN126" s="178"/>
      <c r="DO126" s="178"/>
    </row>
    <row r="127" spans="1:119" s="237" customFormat="1" ht="30" hidden="1" customHeight="1">
      <c r="A127" s="85" t="str">
        <f t="shared" si="195"/>
        <v>Hiện</v>
      </c>
      <c r="B127" s="86" t="str">
        <f t="shared" si="182"/>
        <v>Đủ</v>
      </c>
      <c r="C127" s="86">
        <f t="shared" si="196"/>
        <v>0</v>
      </c>
      <c r="D127" s="86"/>
      <c r="E127" s="86"/>
      <c r="F127" s="86"/>
      <c r="G127" s="86"/>
      <c r="H127" s="86"/>
      <c r="I127" s="86"/>
      <c r="J127" s="86"/>
      <c r="K127" s="187"/>
      <c r="L127" s="781" t="s">
        <v>225</v>
      </c>
      <c r="M127" s="793" t="s">
        <v>207</v>
      </c>
      <c r="N127" s="793" t="s">
        <v>226</v>
      </c>
      <c r="O127" s="1371" t="s">
        <v>41</v>
      </c>
      <c r="P127" s="1371" t="s">
        <v>42</v>
      </c>
      <c r="Q127" s="493">
        <v>94.199999999999989</v>
      </c>
      <c r="R127" s="2466"/>
      <c r="S127" s="2466"/>
      <c r="T127" s="171"/>
      <c r="U127" s="172"/>
      <c r="V127" s="172"/>
      <c r="W127" s="172"/>
      <c r="X127" s="172"/>
      <c r="Y127" s="172"/>
      <c r="Z127" s="63">
        <v>156.4</v>
      </c>
      <c r="AA127" s="63">
        <v>14732.88</v>
      </c>
      <c r="AB127" s="63">
        <v>0</v>
      </c>
      <c r="AC127" s="63">
        <v>0</v>
      </c>
      <c r="AD127" s="63">
        <v>0</v>
      </c>
      <c r="AE127" s="63">
        <v>0</v>
      </c>
      <c r="AF127" s="63">
        <v>0</v>
      </c>
      <c r="AG127" s="63">
        <v>0</v>
      </c>
      <c r="AH127" s="63">
        <v>0</v>
      </c>
      <c r="AI127" s="63">
        <v>0</v>
      </c>
      <c r="AJ127" s="63">
        <v>0</v>
      </c>
      <c r="AK127" s="63">
        <v>0</v>
      </c>
      <c r="AL127" s="63">
        <v>0</v>
      </c>
      <c r="AM127" s="63">
        <v>0</v>
      </c>
      <c r="AN127" s="63">
        <v>0</v>
      </c>
      <c r="AO127" s="63">
        <v>0</v>
      </c>
      <c r="AP127" s="63">
        <v>0</v>
      </c>
      <c r="AQ127" s="63">
        <v>0</v>
      </c>
      <c r="AR127" s="63">
        <v>0</v>
      </c>
      <c r="AS127" s="63">
        <v>0</v>
      </c>
      <c r="AT127" s="63">
        <v>0</v>
      </c>
      <c r="AU127" s="63">
        <v>0</v>
      </c>
      <c r="AV127" s="63">
        <v>0</v>
      </c>
      <c r="AW127" s="63">
        <v>0</v>
      </c>
      <c r="AX127" s="63">
        <v>0</v>
      </c>
      <c r="AY127" s="63">
        <v>0</v>
      </c>
      <c r="AZ127" s="88">
        <f t="shared" si="197"/>
        <v>156.4</v>
      </c>
      <c r="BA127" s="88">
        <f t="shared" si="197"/>
        <v>14732.88</v>
      </c>
      <c r="BB127" s="487" t="s">
        <v>260</v>
      </c>
      <c r="BC127" s="227"/>
      <c r="BD127" s="228"/>
      <c r="BE127" s="228"/>
      <c r="BF127" s="229"/>
      <c r="BG127" s="224"/>
      <c r="BH127" s="89">
        <f t="shared" si="198"/>
        <v>156.4</v>
      </c>
      <c r="BI127" s="89">
        <f t="shared" si="199"/>
        <v>14732.88</v>
      </c>
      <c r="BJ127" s="173">
        <v>45918</v>
      </c>
      <c r="BK127" s="1296" t="s">
        <v>270</v>
      </c>
      <c r="BL127" s="173" t="s">
        <v>298</v>
      </c>
      <c r="BM127" s="1284" t="s">
        <v>359</v>
      </c>
      <c r="BN127" s="86" t="s">
        <v>41</v>
      </c>
      <c r="BO127" s="64">
        <v>14732.88</v>
      </c>
      <c r="BP127" s="90">
        <v>45917</v>
      </c>
      <c r="BQ127" s="86">
        <v>156.4</v>
      </c>
      <c r="BR127" s="64">
        <v>14732.88</v>
      </c>
      <c r="BS127" s="1293">
        <v>13363.64</v>
      </c>
      <c r="BT127" s="65">
        <f t="shared" si="192"/>
        <v>216573394.93151999</v>
      </c>
      <c r="BU127" s="671">
        <f t="shared" si="193"/>
        <v>0.10000000000000002</v>
      </c>
      <c r="BV127" s="489">
        <f t="shared" si="194"/>
        <v>196884904.48319998</v>
      </c>
      <c r="BW127" s="103">
        <v>45923</v>
      </c>
      <c r="BX127" s="89">
        <f t="shared" si="200"/>
        <v>156.4</v>
      </c>
      <c r="BY127" s="89">
        <f t="shared" si="201"/>
        <v>14732.88</v>
      </c>
      <c r="BZ127" s="187"/>
      <c r="CA127" s="187"/>
      <c r="CB127" s="230"/>
      <c r="CC127" s="227"/>
      <c r="CD127" s="227"/>
      <c r="CE127" s="228"/>
      <c r="CF127" s="228"/>
      <c r="CG127" s="228"/>
      <c r="CH127" s="228"/>
      <c r="CI127" s="228"/>
      <c r="CJ127" s="228"/>
      <c r="CK127" s="228"/>
      <c r="CL127" s="231"/>
      <c r="CM127" s="232"/>
      <c r="CN127" s="173"/>
      <c r="CO127" s="228"/>
      <c r="CP127" s="228"/>
      <c r="CQ127" s="173"/>
      <c r="CR127" s="173"/>
      <c r="CS127" s="173"/>
      <c r="CT127" s="173"/>
      <c r="CU127" s="173"/>
      <c r="CV127" s="89">
        <f t="shared" si="202"/>
        <v>0</v>
      </c>
      <c r="CW127" s="86">
        <f t="shared" si="203"/>
        <v>0</v>
      </c>
      <c r="CX127" s="90"/>
      <c r="CY127" s="90"/>
      <c r="CZ127" s="90"/>
      <c r="DA127" s="90"/>
      <c r="DB127" s="89">
        <f t="shared" si="204"/>
        <v>156.4</v>
      </c>
      <c r="DC127" s="89">
        <f t="shared" si="205"/>
        <v>14732.88</v>
      </c>
      <c r="DD127" s="89">
        <f t="shared" si="206"/>
        <v>0</v>
      </c>
      <c r="DE127" s="89">
        <f t="shared" si="207"/>
        <v>0</v>
      </c>
      <c r="DF127" s="86" t="str">
        <f t="shared" si="208"/>
        <v>Đủ</v>
      </c>
      <c r="DG127" s="228"/>
      <c r="DH127" s="233"/>
      <c r="DI127" s="234"/>
      <c r="DJ127" s="235"/>
      <c r="DK127" s="236"/>
      <c r="DL127" s="176"/>
      <c r="DM127" s="177"/>
      <c r="DN127" s="178"/>
      <c r="DO127" s="178"/>
    </row>
    <row r="128" spans="1:119" s="237" customFormat="1" ht="30" hidden="1" customHeight="1">
      <c r="A128" s="85" t="str">
        <f t="shared" si="195"/>
        <v>Hiện</v>
      </c>
      <c r="B128" s="86" t="str">
        <f t="shared" si="182"/>
        <v>Đủ</v>
      </c>
      <c r="C128" s="86">
        <f t="shared" si="196"/>
        <v>0</v>
      </c>
      <c r="D128" s="86"/>
      <c r="E128" s="86"/>
      <c r="F128" s="86"/>
      <c r="G128" s="86"/>
      <c r="H128" s="86"/>
      <c r="I128" s="86"/>
      <c r="J128" s="86"/>
      <c r="K128" s="187"/>
      <c r="L128" s="781" t="s">
        <v>227</v>
      </c>
      <c r="M128" s="793" t="s">
        <v>207</v>
      </c>
      <c r="N128" s="793" t="s">
        <v>228</v>
      </c>
      <c r="O128" s="1371" t="s">
        <v>41</v>
      </c>
      <c r="P128" s="1371" t="s">
        <v>42</v>
      </c>
      <c r="Q128" s="493">
        <f>16*7.85</f>
        <v>125.6</v>
      </c>
      <c r="R128" s="2464">
        <v>695.71199999999999</v>
      </c>
      <c r="S128" s="2464">
        <v>87381.427199999991</v>
      </c>
      <c r="T128" s="171"/>
      <c r="U128" s="172"/>
      <c r="V128" s="172"/>
      <c r="W128" s="172"/>
      <c r="X128" s="172"/>
      <c r="Y128" s="172"/>
      <c r="Z128" s="63">
        <v>274.79999999999995</v>
      </c>
      <c r="AA128" s="63">
        <v>34514.87999999999</v>
      </c>
      <c r="AB128" s="63">
        <v>0</v>
      </c>
      <c r="AC128" s="63">
        <v>0</v>
      </c>
      <c r="AD128" s="63">
        <v>0</v>
      </c>
      <c r="AE128" s="63">
        <v>0</v>
      </c>
      <c r="AF128" s="63">
        <v>0</v>
      </c>
      <c r="AG128" s="63">
        <v>0</v>
      </c>
      <c r="AH128" s="63">
        <v>0</v>
      </c>
      <c r="AI128" s="63">
        <v>0</v>
      </c>
      <c r="AJ128" s="63">
        <v>0</v>
      </c>
      <c r="AK128" s="63">
        <v>0</v>
      </c>
      <c r="AL128" s="63">
        <v>0</v>
      </c>
      <c r="AM128" s="63">
        <v>0</v>
      </c>
      <c r="AN128" s="63">
        <v>0</v>
      </c>
      <c r="AO128" s="63">
        <v>0</v>
      </c>
      <c r="AP128" s="63">
        <v>0</v>
      </c>
      <c r="AQ128" s="63">
        <v>0</v>
      </c>
      <c r="AR128" s="63">
        <v>0</v>
      </c>
      <c r="AS128" s="63">
        <v>0</v>
      </c>
      <c r="AT128" s="63">
        <v>0</v>
      </c>
      <c r="AU128" s="63">
        <v>0</v>
      </c>
      <c r="AV128" s="63">
        <v>0</v>
      </c>
      <c r="AW128" s="63">
        <v>0</v>
      </c>
      <c r="AX128" s="63">
        <v>0</v>
      </c>
      <c r="AY128" s="63">
        <v>0</v>
      </c>
      <c r="AZ128" s="88">
        <f t="shared" si="197"/>
        <v>274.79999999999995</v>
      </c>
      <c r="BA128" s="88">
        <f t="shared" si="197"/>
        <v>34514.87999999999</v>
      </c>
      <c r="BB128" s="487" t="s">
        <v>261</v>
      </c>
      <c r="BC128" s="227"/>
      <c r="BD128" s="228"/>
      <c r="BE128" s="228"/>
      <c r="BF128" s="229"/>
      <c r="BG128" s="224"/>
      <c r="BH128" s="89">
        <f t="shared" si="198"/>
        <v>274.79999999999995</v>
      </c>
      <c r="BI128" s="89">
        <f t="shared" si="199"/>
        <v>34514.87999999999</v>
      </c>
      <c r="BJ128" s="173">
        <v>45918</v>
      </c>
      <c r="BK128" s="1296" t="s">
        <v>291</v>
      </c>
      <c r="BL128" s="173" t="s">
        <v>300</v>
      </c>
      <c r="BM128" s="1302" t="s">
        <v>405</v>
      </c>
      <c r="BN128" s="86" t="s">
        <v>273</v>
      </c>
      <c r="BO128" s="137">
        <v>5752.48</v>
      </c>
      <c r="BP128" s="90">
        <v>45917</v>
      </c>
      <c r="BQ128" s="102">
        <f>2*2*11.45</f>
        <v>45.8</v>
      </c>
      <c r="BR128" s="137">
        <v>5752.48</v>
      </c>
      <c r="BS128" s="219">
        <v>13818.181818181816</v>
      </c>
      <c r="BT128" s="65">
        <f t="shared" si="192"/>
        <v>87437695.999999985</v>
      </c>
      <c r="BU128" s="671">
        <f t="shared" si="193"/>
        <v>0.1</v>
      </c>
      <c r="BV128" s="489">
        <f t="shared" si="194"/>
        <v>79488814.545454532</v>
      </c>
      <c r="BW128" s="103">
        <v>45927</v>
      </c>
      <c r="BX128" s="89">
        <f t="shared" si="200"/>
        <v>274.8</v>
      </c>
      <c r="BY128" s="89">
        <f t="shared" si="201"/>
        <v>34514.879999999997</v>
      </c>
      <c r="BZ128" s="187"/>
      <c r="CA128" s="187"/>
      <c r="CB128" s="230"/>
      <c r="CC128" s="227"/>
      <c r="CD128" s="227"/>
      <c r="CE128" s="228"/>
      <c r="CF128" s="228"/>
      <c r="CG128" s="228"/>
      <c r="CH128" s="228"/>
      <c r="CI128" s="228"/>
      <c r="CJ128" s="228"/>
      <c r="CK128" s="228"/>
      <c r="CL128" s="231"/>
      <c r="CM128" s="232"/>
      <c r="CN128" s="173"/>
      <c r="CO128" s="228"/>
      <c r="CP128" s="228"/>
      <c r="CQ128" s="173"/>
      <c r="CR128" s="173"/>
      <c r="CS128" s="173"/>
      <c r="CT128" s="173"/>
      <c r="CU128" s="173"/>
      <c r="CV128" s="89">
        <f t="shared" si="202"/>
        <v>0</v>
      </c>
      <c r="CW128" s="86">
        <f t="shared" si="203"/>
        <v>0</v>
      </c>
      <c r="CX128" s="90"/>
      <c r="CY128" s="90"/>
      <c r="CZ128" s="90"/>
      <c r="DA128" s="90"/>
      <c r="DB128" s="89">
        <f t="shared" si="204"/>
        <v>274.8</v>
      </c>
      <c r="DC128" s="89">
        <f t="shared" si="205"/>
        <v>34514.879999999997</v>
      </c>
      <c r="DD128" s="89">
        <f t="shared" si="206"/>
        <v>0</v>
      </c>
      <c r="DE128" s="89">
        <f t="shared" si="207"/>
        <v>0</v>
      </c>
      <c r="DF128" s="86" t="str">
        <f t="shared" si="208"/>
        <v>Đủ</v>
      </c>
      <c r="DG128" s="228"/>
      <c r="DH128" s="233"/>
      <c r="DI128" s="234"/>
      <c r="DJ128" s="235"/>
      <c r="DK128" s="236"/>
      <c r="DL128" s="176"/>
      <c r="DM128" s="177"/>
      <c r="DN128" s="178"/>
      <c r="DO128" s="178"/>
    </row>
    <row r="129" spans="1:119" s="237" customFormat="1" ht="52" hidden="1" customHeight="1">
      <c r="A129" s="85" t="str">
        <f t="shared" si="195"/>
        <v>ok</v>
      </c>
      <c r="B129" s="86"/>
      <c r="C129" s="86"/>
      <c r="D129" s="187"/>
      <c r="E129" s="187"/>
      <c r="F129" s="187"/>
      <c r="G129" s="187"/>
      <c r="H129" s="187"/>
      <c r="I129" s="187"/>
      <c r="J129" s="187"/>
      <c r="K129" s="187"/>
      <c r="L129" s="781" t="s">
        <v>227</v>
      </c>
      <c r="M129" s="793" t="s">
        <v>207</v>
      </c>
      <c r="N129" s="793" t="s">
        <v>228</v>
      </c>
      <c r="O129" s="1371" t="s">
        <v>41</v>
      </c>
      <c r="P129" s="1371" t="s">
        <v>42</v>
      </c>
      <c r="Q129" s="493"/>
      <c r="R129" s="2466"/>
      <c r="S129" s="2466"/>
      <c r="T129" s="171"/>
      <c r="U129" s="172"/>
      <c r="V129" s="172"/>
      <c r="W129" s="172"/>
      <c r="X129" s="172"/>
      <c r="Y129" s="172"/>
      <c r="Z129" s="63"/>
      <c r="AA129" s="63"/>
      <c r="AB129" s="63"/>
      <c r="AC129" s="63"/>
      <c r="AD129" s="63"/>
      <c r="AE129" s="63"/>
      <c r="AF129" s="63"/>
      <c r="AG129" s="63"/>
      <c r="AH129" s="63"/>
      <c r="AI129" s="63"/>
      <c r="AJ129" s="63"/>
      <c r="AK129" s="63"/>
      <c r="AL129" s="63"/>
      <c r="AM129" s="63"/>
      <c r="AN129" s="63"/>
      <c r="AO129" s="63"/>
      <c r="AP129" s="63"/>
      <c r="AQ129" s="63"/>
      <c r="AR129" s="63"/>
      <c r="AS129" s="63"/>
      <c r="AT129" s="63"/>
      <c r="AU129" s="63"/>
      <c r="AV129" s="63"/>
      <c r="AW129" s="63"/>
      <c r="AX129" s="63"/>
      <c r="AY129" s="63"/>
      <c r="AZ129" s="88"/>
      <c r="BA129" s="88"/>
      <c r="BB129" s="486"/>
      <c r="BC129" s="227"/>
      <c r="BD129" s="228"/>
      <c r="BE129" s="228"/>
      <c r="BF129" s="229"/>
      <c r="BG129" s="224"/>
      <c r="BH129" s="89"/>
      <c r="BI129" s="89"/>
      <c r="BJ129" s="173"/>
      <c r="BK129" s="1296" t="s">
        <v>291</v>
      </c>
      <c r="BL129" s="173" t="s">
        <v>300</v>
      </c>
      <c r="BM129" s="1302" t="s">
        <v>366</v>
      </c>
      <c r="BN129" s="86" t="s">
        <v>273</v>
      </c>
      <c r="BO129" s="137">
        <v>28762.399999999998</v>
      </c>
      <c r="BP129" s="90">
        <v>45917</v>
      </c>
      <c r="BQ129" s="1376">
        <v>229</v>
      </c>
      <c r="BR129" s="137">
        <v>28762.399999999998</v>
      </c>
      <c r="BS129" s="219">
        <v>13818.181818181816</v>
      </c>
      <c r="BT129" s="65">
        <f t="shared" si="192"/>
        <v>437188479.99999994</v>
      </c>
      <c r="BU129" s="671">
        <f t="shared" si="193"/>
        <v>0.10000000000000012</v>
      </c>
      <c r="BV129" s="489">
        <f t="shared" si="194"/>
        <v>397444072.72727263</v>
      </c>
      <c r="BW129" s="103">
        <v>45925</v>
      </c>
      <c r="BX129" s="89"/>
      <c r="BY129" s="89"/>
      <c r="BZ129" s="187"/>
      <c r="CA129" s="187"/>
      <c r="CB129" s="230"/>
      <c r="CC129" s="227"/>
      <c r="CD129" s="227"/>
      <c r="CE129" s="228"/>
      <c r="CF129" s="228"/>
      <c r="CG129" s="228"/>
      <c r="CH129" s="228"/>
      <c r="CI129" s="228"/>
      <c r="CJ129" s="228"/>
      <c r="CK129" s="228"/>
      <c r="CL129" s="231"/>
      <c r="CM129" s="232"/>
      <c r="CN129" s="173"/>
      <c r="CO129" s="228"/>
      <c r="CP129" s="228"/>
      <c r="CQ129" s="173"/>
      <c r="CR129" s="173"/>
      <c r="CS129" s="173"/>
      <c r="CT129" s="173"/>
      <c r="CU129" s="173"/>
      <c r="CV129" s="89"/>
      <c r="CW129" s="86"/>
      <c r="CX129" s="90"/>
      <c r="CY129" s="90"/>
      <c r="CZ129" s="90"/>
      <c r="DA129" s="90"/>
      <c r="DB129" s="89"/>
      <c r="DC129" s="89"/>
      <c r="DD129" s="89"/>
      <c r="DE129" s="89"/>
      <c r="DF129" s="86"/>
      <c r="DG129" s="228"/>
      <c r="DH129" s="233"/>
      <c r="DI129" s="234"/>
      <c r="DJ129" s="235"/>
      <c r="DK129" s="236"/>
      <c r="DL129" s="176"/>
      <c r="DM129" s="177"/>
      <c r="DN129" s="178"/>
      <c r="DO129" s="178"/>
    </row>
    <row r="130" spans="1:119" s="237" customFormat="1" ht="30" hidden="1" customHeight="1">
      <c r="A130" s="85" t="str">
        <f t="shared" si="195"/>
        <v>Hiện</v>
      </c>
      <c r="B130" s="86" t="str">
        <f t="shared" si="182"/>
        <v>Đủ</v>
      </c>
      <c r="C130" s="86">
        <f>DD130</f>
        <v>0</v>
      </c>
      <c r="D130" s="86"/>
      <c r="E130" s="86"/>
      <c r="F130" s="86"/>
      <c r="G130" s="86"/>
      <c r="H130" s="86"/>
      <c r="I130" s="86"/>
      <c r="J130" s="86"/>
      <c r="K130" s="187"/>
      <c r="L130" s="781" t="s">
        <v>229</v>
      </c>
      <c r="M130" s="793" t="s">
        <v>207</v>
      </c>
      <c r="N130" s="793" t="s">
        <v>230</v>
      </c>
      <c r="O130" s="1371" t="s">
        <v>41</v>
      </c>
      <c r="P130" s="1371" t="s">
        <v>42</v>
      </c>
      <c r="Q130" s="493">
        <f t="shared" ref="Q130:Q133" si="209">16*7.85</f>
        <v>125.6</v>
      </c>
      <c r="R130" s="2466"/>
      <c r="S130" s="2466"/>
      <c r="T130" s="171"/>
      <c r="U130" s="172"/>
      <c r="V130" s="172"/>
      <c r="W130" s="172"/>
      <c r="X130" s="172"/>
      <c r="Y130" s="172"/>
      <c r="Z130" s="63">
        <v>255.32</v>
      </c>
      <c r="AA130" s="63">
        <v>32068.191999999999</v>
      </c>
      <c r="AB130" s="63">
        <v>0</v>
      </c>
      <c r="AC130" s="63">
        <v>0</v>
      </c>
      <c r="AD130" s="63">
        <v>0</v>
      </c>
      <c r="AE130" s="63">
        <v>0</v>
      </c>
      <c r="AF130" s="63">
        <v>0</v>
      </c>
      <c r="AG130" s="63">
        <v>0</v>
      </c>
      <c r="AH130" s="63">
        <v>0</v>
      </c>
      <c r="AI130" s="63">
        <v>0</v>
      </c>
      <c r="AJ130" s="63">
        <v>0</v>
      </c>
      <c r="AK130" s="63">
        <v>0</v>
      </c>
      <c r="AL130" s="63">
        <v>0</v>
      </c>
      <c r="AM130" s="63">
        <v>0</v>
      </c>
      <c r="AN130" s="63">
        <v>0</v>
      </c>
      <c r="AO130" s="63">
        <v>0</v>
      </c>
      <c r="AP130" s="63">
        <v>0</v>
      </c>
      <c r="AQ130" s="63">
        <v>0</v>
      </c>
      <c r="AR130" s="63">
        <v>0</v>
      </c>
      <c r="AS130" s="63">
        <v>0</v>
      </c>
      <c r="AT130" s="63">
        <v>0</v>
      </c>
      <c r="AU130" s="63">
        <v>0</v>
      </c>
      <c r="AV130" s="63">
        <v>0</v>
      </c>
      <c r="AW130" s="63">
        <v>0</v>
      </c>
      <c r="AX130" s="63">
        <v>0</v>
      </c>
      <c r="AY130" s="63">
        <v>0</v>
      </c>
      <c r="AZ130" s="88">
        <f>T130+V130+X130+Z130+AB130+AD130+AF130+AH130+AJ130+AL130+AN130+AP130+AR130+AT130+AV130+AX130</f>
        <v>255.32</v>
      </c>
      <c r="BA130" s="88">
        <f>U130+W130+Y130+AA130+AC130+AE130+AG130+AI130+AK130+AM130+AO130+AQ130+AS130+AU130+AW130+AY130</f>
        <v>32068.191999999999</v>
      </c>
      <c r="BB130" s="487" t="s">
        <v>262</v>
      </c>
      <c r="BC130" s="227"/>
      <c r="BD130" s="228"/>
      <c r="BE130" s="228"/>
      <c r="BF130" s="229"/>
      <c r="BG130" s="224"/>
      <c r="BH130" s="89">
        <f>IF(AZ130&gt;BD130,AZ130-BD130,"0")</f>
        <v>255.32</v>
      </c>
      <c r="BI130" s="89">
        <f>IF(BA130&gt;BE130,BA130-BE130,"0")</f>
        <v>32068.191999999999</v>
      </c>
      <c r="BJ130" s="173">
        <v>45918</v>
      </c>
      <c r="BK130" s="1296" t="s">
        <v>291</v>
      </c>
      <c r="BL130" s="173" t="s">
        <v>300</v>
      </c>
      <c r="BM130" s="1302" t="s">
        <v>406</v>
      </c>
      <c r="BN130" s="86" t="s">
        <v>273</v>
      </c>
      <c r="BO130" s="137">
        <v>4933.5680000000002</v>
      </c>
      <c r="BP130" s="90">
        <v>45917</v>
      </c>
      <c r="BQ130" s="102">
        <f>2*2*9.82</f>
        <v>39.28</v>
      </c>
      <c r="BR130" s="137">
        <v>4933.5680000000002</v>
      </c>
      <c r="BS130" s="219">
        <v>13818.181818181816</v>
      </c>
      <c r="BT130" s="65">
        <f t="shared" si="192"/>
        <v>74990233.599999994</v>
      </c>
      <c r="BU130" s="671">
        <f t="shared" si="193"/>
        <v>0.10000000000000009</v>
      </c>
      <c r="BV130" s="489">
        <f t="shared" si="194"/>
        <v>68172939.636363626</v>
      </c>
      <c r="BW130" s="103">
        <v>45927</v>
      </c>
      <c r="BX130" s="89">
        <f>SUMIF($L:$L,L130,$BQ:$BQ)</f>
        <v>255.32</v>
      </c>
      <c r="BY130" s="89">
        <f>SUMIF($L:$L,L130,$BR:$BR)</f>
        <v>32068.192000000003</v>
      </c>
      <c r="BZ130" s="187"/>
      <c r="CA130" s="187"/>
      <c r="CB130" s="230"/>
      <c r="CC130" s="227"/>
      <c r="CD130" s="227"/>
      <c r="CE130" s="228"/>
      <c r="CF130" s="228"/>
      <c r="CG130" s="228"/>
      <c r="CH130" s="228"/>
      <c r="CI130" s="228"/>
      <c r="CJ130" s="228"/>
      <c r="CK130" s="228"/>
      <c r="CL130" s="231"/>
      <c r="CM130" s="232"/>
      <c r="CN130" s="173"/>
      <c r="CO130" s="228"/>
      <c r="CP130" s="228"/>
      <c r="CQ130" s="173"/>
      <c r="CR130" s="173"/>
      <c r="CS130" s="173"/>
      <c r="CT130" s="173"/>
      <c r="CU130" s="173"/>
      <c r="CV130" s="89">
        <f>SUMIF($L:$L,L130,$CJ:$CJ)</f>
        <v>0</v>
      </c>
      <c r="CW130" s="86">
        <f>SUMIF($L:$L,L130,$CK:$CK)</f>
        <v>0</v>
      </c>
      <c r="CX130" s="90"/>
      <c r="CY130" s="90"/>
      <c r="CZ130" s="90"/>
      <c r="DA130" s="90"/>
      <c r="DB130" s="89">
        <f>BX130+CV130</f>
        <v>255.32</v>
      </c>
      <c r="DC130" s="89">
        <f>BY130+CW130</f>
        <v>32068.192000000003</v>
      </c>
      <c r="DD130" s="89">
        <f>BH130-DB130</f>
        <v>0</v>
      </c>
      <c r="DE130" s="89">
        <f>BI130-DC130</f>
        <v>0</v>
      </c>
      <c r="DF130" s="86" t="str">
        <f>IF(DD130&lt;0,"Thừa",IF(DD130=0,"Đủ","Thiếu"))</f>
        <v>Đủ</v>
      </c>
      <c r="DG130" s="228"/>
      <c r="DH130" s="233"/>
      <c r="DI130" s="234"/>
      <c r="DJ130" s="235"/>
      <c r="DK130" s="236"/>
      <c r="DL130" s="176"/>
      <c r="DM130" s="177"/>
      <c r="DN130" s="178"/>
      <c r="DO130" s="178"/>
    </row>
    <row r="131" spans="1:119" s="237" customFormat="1" ht="52" hidden="1" customHeight="1">
      <c r="A131" s="85" t="str">
        <f t="shared" si="195"/>
        <v>ok</v>
      </c>
      <c r="B131" s="86"/>
      <c r="C131" s="86"/>
      <c r="D131" s="187"/>
      <c r="E131" s="187"/>
      <c r="F131" s="187"/>
      <c r="G131" s="187"/>
      <c r="H131" s="187"/>
      <c r="I131" s="187"/>
      <c r="J131" s="187"/>
      <c r="K131" s="187"/>
      <c r="L131" s="781" t="s">
        <v>229</v>
      </c>
      <c r="M131" s="793" t="s">
        <v>207</v>
      </c>
      <c r="N131" s="793" t="s">
        <v>230</v>
      </c>
      <c r="O131" s="1371" t="s">
        <v>41</v>
      </c>
      <c r="P131" s="1371" t="s">
        <v>42</v>
      </c>
      <c r="Q131" s="493"/>
      <c r="R131" s="2466"/>
      <c r="S131" s="2466"/>
      <c r="T131" s="171"/>
      <c r="U131" s="172"/>
      <c r="V131" s="172"/>
      <c r="W131" s="172"/>
      <c r="X131" s="172"/>
      <c r="Y131" s="172"/>
      <c r="Z131" s="63"/>
      <c r="AA131" s="63"/>
      <c r="AB131" s="63"/>
      <c r="AC131" s="63"/>
      <c r="AD131" s="63"/>
      <c r="AE131" s="63"/>
      <c r="AF131" s="63"/>
      <c r="AG131" s="63"/>
      <c r="AH131" s="63"/>
      <c r="AI131" s="63"/>
      <c r="AJ131" s="63"/>
      <c r="AK131" s="63"/>
      <c r="AL131" s="63"/>
      <c r="AM131" s="63"/>
      <c r="AN131" s="63"/>
      <c r="AO131" s="63"/>
      <c r="AP131" s="63"/>
      <c r="AQ131" s="63"/>
      <c r="AR131" s="63"/>
      <c r="AS131" s="63"/>
      <c r="AT131" s="63"/>
      <c r="AU131" s="63"/>
      <c r="AV131" s="63"/>
      <c r="AW131" s="63"/>
      <c r="AX131" s="63"/>
      <c r="AY131" s="63"/>
      <c r="AZ131" s="88"/>
      <c r="BA131" s="88"/>
      <c r="BB131" s="486"/>
      <c r="BC131" s="227"/>
      <c r="BD131" s="228"/>
      <c r="BE131" s="228"/>
      <c r="BF131" s="229"/>
      <c r="BG131" s="224"/>
      <c r="BH131" s="89"/>
      <c r="BI131" s="89"/>
      <c r="BJ131" s="173"/>
      <c r="BK131" s="1296" t="s">
        <v>291</v>
      </c>
      <c r="BL131" s="173" t="s">
        <v>300</v>
      </c>
      <c r="BM131" s="1302" t="s">
        <v>367</v>
      </c>
      <c r="BN131" s="86" t="s">
        <v>273</v>
      </c>
      <c r="BO131" s="137">
        <v>7400.3519999999999</v>
      </c>
      <c r="BP131" s="90">
        <v>45917</v>
      </c>
      <c r="BQ131" s="185">
        <v>58.92</v>
      </c>
      <c r="BR131" s="137">
        <v>7400.3519999999999</v>
      </c>
      <c r="BS131" s="219">
        <v>13818.181818181816</v>
      </c>
      <c r="BT131" s="65">
        <f t="shared" si="192"/>
        <v>112485350.39999999</v>
      </c>
      <c r="BU131" s="671">
        <f t="shared" si="193"/>
        <v>0.10000000000000009</v>
      </c>
      <c r="BV131" s="489">
        <f t="shared" si="194"/>
        <v>102259409.45454544</v>
      </c>
      <c r="BW131" s="103">
        <v>45925</v>
      </c>
      <c r="BX131" s="89"/>
      <c r="BY131" s="89"/>
      <c r="BZ131" s="187"/>
      <c r="CA131" s="187"/>
      <c r="CB131" s="230"/>
      <c r="CC131" s="227"/>
      <c r="CD131" s="227"/>
      <c r="CE131" s="228"/>
      <c r="CF131" s="228"/>
      <c r="CG131" s="228"/>
      <c r="CH131" s="228"/>
      <c r="CI131" s="228"/>
      <c r="CJ131" s="228"/>
      <c r="CK131" s="228"/>
      <c r="CL131" s="231"/>
      <c r="CM131" s="232"/>
      <c r="CN131" s="173"/>
      <c r="CO131" s="228"/>
      <c r="CP131" s="228"/>
      <c r="CQ131" s="173"/>
      <c r="CR131" s="173"/>
      <c r="CS131" s="173"/>
      <c r="CT131" s="173"/>
      <c r="CU131" s="173"/>
      <c r="CV131" s="89"/>
      <c r="CW131" s="86"/>
      <c r="CX131" s="90"/>
      <c r="CY131" s="90"/>
      <c r="CZ131" s="90"/>
      <c r="DA131" s="90"/>
      <c r="DB131" s="89"/>
      <c r="DC131" s="89"/>
      <c r="DD131" s="89"/>
      <c r="DE131" s="89"/>
      <c r="DF131" s="86"/>
      <c r="DG131" s="228"/>
      <c r="DH131" s="233"/>
      <c r="DI131" s="234"/>
      <c r="DJ131" s="235"/>
      <c r="DK131" s="236"/>
      <c r="DL131" s="176"/>
      <c r="DM131" s="177"/>
      <c r="DN131" s="178"/>
      <c r="DO131" s="178"/>
    </row>
    <row r="132" spans="1:119" s="237" customFormat="1" ht="52" hidden="1" customHeight="1">
      <c r="A132" s="85" t="str">
        <f t="shared" si="195"/>
        <v>ok</v>
      </c>
      <c r="B132" s="86"/>
      <c r="C132" s="86"/>
      <c r="D132" s="187"/>
      <c r="E132" s="187"/>
      <c r="F132" s="187"/>
      <c r="G132" s="187"/>
      <c r="H132" s="187"/>
      <c r="I132" s="187"/>
      <c r="J132" s="187"/>
      <c r="K132" s="187"/>
      <c r="L132" s="781" t="s">
        <v>229</v>
      </c>
      <c r="M132" s="793" t="s">
        <v>207</v>
      </c>
      <c r="N132" s="793" t="s">
        <v>230</v>
      </c>
      <c r="O132" s="1371" t="s">
        <v>41</v>
      </c>
      <c r="P132" s="1371" t="s">
        <v>42</v>
      </c>
      <c r="Q132" s="493"/>
      <c r="R132" s="2466"/>
      <c r="S132" s="2466"/>
      <c r="T132" s="171"/>
      <c r="U132" s="172"/>
      <c r="V132" s="172"/>
      <c r="W132" s="172"/>
      <c r="X132" s="172"/>
      <c r="Y132" s="172"/>
      <c r="Z132" s="63"/>
      <c r="AA132" s="63"/>
      <c r="AB132" s="63"/>
      <c r="AC132" s="63"/>
      <c r="AD132" s="63"/>
      <c r="AE132" s="63"/>
      <c r="AF132" s="63"/>
      <c r="AG132" s="63"/>
      <c r="AH132" s="63"/>
      <c r="AI132" s="63"/>
      <c r="AJ132" s="63"/>
      <c r="AK132" s="63"/>
      <c r="AL132" s="63"/>
      <c r="AM132" s="63"/>
      <c r="AN132" s="63"/>
      <c r="AO132" s="63"/>
      <c r="AP132" s="63"/>
      <c r="AQ132" s="63"/>
      <c r="AR132" s="63"/>
      <c r="AS132" s="63"/>
      <c r="AT132" s="63"/>
      <c r="AU132" s="63"/>
      <c r="AV132" s="63"/>
      <c r="AW132" s="63"/>
      <c r="AX132" s="63"/>
      <c r="AY132" s="63"/>
      <c r="AZ132" s="88"/>
      <c r="BA132" s="88"/>
      <c r="BB132" s="486"/>
      <c r="BC132" s="227"/>
      <c r="BD132" s="228"/>
      <c r="BE132" s="228"/>
      <c r="BF132" s="229"/>
      <c r="BG132" s="224"/>
      <c r="BH132" s="89"/>
      <c r="BI132" s="89"/>
      <c r="BJ132" s="173"/>
      <c r="BK132" s="1296" t="s">
        <v>291</v>
      </c>
      <c r="BL132" s="173" t="s">
        <v>300</v>
      </c>
      <c r="BM132" s="1302" t="s">
        <v>364</v>
      </c>
      <c r="BN132" s="86" t="s">
        <v>273</v>
      </c>
      <c r="BO132" s="137">
        <v>19734.272000000001</v>
      </c>
      <c r="BP132" s="90">
        <v>45917</v>
      </c>
      <c r="BQ132" s="1377">
        <f>8*2*9.82</f>
        <v>157.12</v>
      </c>
      <c r="BR132" s="137">
        <v>19734.272000000001</v>
      </c>
      <c r="BS132" s="219">
        <v>13818.181818181816</v>
      </c>
      <c r="BT132" s="65">
        <f t="shared" si="192"/>
        <v>299960934.39999998</v>
      </c>
      <c r="BU132" s="671">
        <f t="shared" si="193"/>
        <v>0.10000000000000009</v>
      </c>
      <c r="BV132" s="489">
        <f t="shared" si="194"/>
        <v>272691758.5454545</v>
      </c>
      <c r="BW132" s="103">
        <v>45924</v>
      </c>
      <c r="BX132" s="89"/>
      <c r="BY132" s="89"/>
      <c r="BZ132" s="187"/>
      <c r="CA132" s="187"/>
      <c r="CB132" s="230"/>
      <c r="CC132" s="227"/>
      <c r="CD132" s="227"/>
      <c r="CE132" s="228"/>
      <c r="CF132" s="228"/>
      <c r="CG132" s="228"/>
      <c r="CH132" s="228"/>
      <c r="CI132" s="228"/>
      <c r="CJ132" s="228"/>
      <c r="CK132" s="228"/>
      <c r="CL132" s="231"/>
      <c r="CM132" s="232"/>
      <c r="CN132" s="173"/>
      <c r="CO132" s="228"/>
      <c r="CP132" s="228"/>
      <c r="CQ132" s="173"/>
      <c r="CR132" s="173"/>
      <c r="CS132" s="173"/>
      <c r="CT132" s="173"/>
      <c r="CU132" s="173"/>
      <c r="CV132" s="89"/>
      <c r="CW132" s="86"/>
      <c r="CX132" s="90"/>
      <c r="CY132" s="90"/>
      <c r="CZ132" s="90"/>
      <c r="DA132" s="90"/>
      <c r="DB132" s="89"/>
      <c r="DC132" s="89"/>
      <c r="DD132" s="89"/>
      <c r="DE132" s="89"/>
      <c r="DF132" s="86"/>
      <c r="DG132" s="228"/>
      <c r="DH132" s="233"/>
      <c r="DI132" s="234"/>
      <c r="DJ132" s="235"/>
      <c r="DK132" s="236"/>
      <c r="DL132" s="176"/>
      <c r="DM132" s="177"/>
      <c r="DN132" s="178"/>
      <c r="DO132" s="178"/>
    </row>
    <row r="133" spans="1:119" s="237" customFormat="1" ht="30" hidden="1" customHeight="1">
      <c r="A133" s="85" t="str">
        <f t="shared" si="195"/>
        <v>Hiện</v>
      </c>
      <c r="B133" s="86" t="str">
        <f t="shared" si="182"/>
        <v>Đủ</v>
      </c>
      <c r="C133" s="86">
        <f>DD133</f>
        <v>0</v>
      </c>
      <c r="D133" s="86"/>
      <c r="E133" s="86"/>
      <c r="F133" s="86"/>
      <c r="G133" s="86"/>
      <c r="H133" s="86"/>
      <c r="I133" s="86"/>
      <c r="J133" s="86"/>
      <c r="K133" s="187"/>
      <c r="L133" s="781" t="s">
        <v>231</v>
      </c>
      <c r="M133" s="793" t="s">
        <v>207</v>
      </c>
      <c r="N133" s="793" t="s">
        <v>232</v>
      </c>
      <c r="O133" s="1371" t="s">
        <v>41</v>
      </c>
      <c r="P133" s="1371" t="s">
        <v>42</v>
      </c>
      <c r="Q133" s="493">
        <f t="shared" si="209"/>
        <v>125.6</v>
      </c>
      <c r="R133" s="2465"/>
      <c r="S133" s="2465"/>
      <c r="T133" s="171"/>
      <c r="U133" s="172"/>
      <c r="V133" s="172"/>
      <c r="W133" s="172"/>
      <c r="X133" s="172"/>
      <c r="Y133" s="172"/>
      <c r="Z133" s="63">
        <v>187.68</v>
      </c>
      <c r="AA133" s="63">
        <v>23572.608</v>
      </c>
      <c r="AB133" s="63">
        <v>0</v>
      </c>
      <c r="AC133" s="63">
        <v>0</v>
      </c>
      <c r="AD133" s="63">
        <v>0</v>
      </c>
      <c r="AE133" s="63">
        <v>0</v>
      </c>
      <c r="AF133" s="63">
        <v>0</v>
      </c>
      <c r="AG133" s="63">
        <v>0</v>
      </c>
      <c r="AH133" s="63">
        <v>0</v>
      </c>
      <c r="AI133" s="63">
        <v>0</v>
      </c>
      <c r="AJ133" s="63">
        <v>0</v>
      </c>
      <c r="AK133" s="63">
        <v>0</v>
      </c>
      <c r="AL133" s="63">
        <v>0</v>
      </c>
      <c r="AM133" s="63">
        <v>0</v>
      </c>
      <c r="AN133" s="63">
        <v>0</v>
      </c>
      <c r="AO133" s="63">
        <v>0</v>
      </c>
      <c r="AP133" s="63">
        <v>0</v>
      </c>
      <c r="AQ133" s="63">
        <v>0</v>
      </c>
      <c r="AR133" s="63">
        <v>0</v>
      </c>
      <c r="AS133" s="63">
        <v>0</v>
      </c>
      <c r="AT133" s="63">
        <v>0</v>
      </c>
      <c r="AU133" s="63">
        <v>0</v>
      </c>
      <c r="AV133" s="63">
        <v>0</v>
      </c>
      <c r="AW133" s="63">
        <v>0</v>
      </c>
      <c r="AX133" s="63">
        <v>0</v>
      </c>
      <c r="AY133" s="63">
        <v>0</v>
      </c>
      <c r="AZ133" s="88">
        <f>T133+V133+X133+Z133+AB133+AD133+AF133+AH133+AJ133+AL133+AN133+AP133+AR133+AT133+AV133+AX133</f>
        <v>187.68</v>
      </c>
      <c r="BA133" s="88">
        <f>U133+W133+Y133+AA133+AC133+AE133+AG133+AI133+AK133+AM133+AO133+AQ133+AS133+AU133+AW133+AY133</f>
        <v>23572.608</v>
      </c>
      <c r="BB133" s="487" t="s">
        <v>263</v>
      </c>
      <c r="BC133" s="227"/>
      <c r="BD133" s="228"/>
      <c r="BE133" s="228"/>
      <c r="BF133" s="229"/>
      <c r="BG133" s="224"/>
      <c r="BH133" s="89">
        <f>IF(AZ133&gt;BD133,AZ133-BD133,"0")</f>
        <v>187.68</v>
      </c>
      <c r="BI133" s="89">
        <f>IF(BA133&gt;BE133,BA133-BE133,"0")</f>
        <v>23572.608</v>
      </c>
      <c r="BJ133" s="173">
        <v>45918</v>
      </c>
      <c r="BK133" s="1296" t="s">
        <v>291</v>
      </c>
      <c r="BL133" s="173" t="s">
        <v>300</v>
      </c>
      <c r="BM133" s="1302" t="s">
        <v>407</v>
      </c>
      <c r="BN133" s="86" t="s">
        <v>273</v>
      </c>
      <c r="BO133" s="137">
        <v>1964.3839999999982</v>
      </c>
      <c r="BP133" s="90">
        <v>45917</v>
      </c>
      <c r="BQ133" s="102">
        <f>1*2*7.82</f>
        <v>15.64</v>
      </c>
      <c r="BR133" s="137">
        <v>1964.3839999999982</v>
      </c>
      <c r="BS133" s="219">
        <v>13818.181818181816</v>
      </c>
      <c r="BT133" s="65">
        <f t="shared" si="192"/>
        <v>29858636.799999971</v>
      </c>
      <c r="BU133" s="671">
        <f t="shared" si="193"/>
        <v>0.10000000000000012</v>
      </c>
      <c r="BV133" s="489">
        <f t="shared" si="194"/>
        <v>27144215.272727244</v>
      </c>
      <c r="BW133" s="103">
        <v>45927</v>
      </c>
      <c r="BX133" s="89">
        <f>SUMIF($L:$L,L133,$BQ:$BQ)</f>
        <v>187.68</v>
      </c>
      <c r="BY133" s="89">
        <f>SUMIF($L:$L,L133,$BR:$BR)</f>
        <v>23572.608</v>
      </c>
      <c r="BZ133" s="187"/>
      <c r="CA133" s="187"/>
      <c r="CB133" s="230"/>
      <c r="CC133" s="227"/>
      <c r="CD133" s="227"/>
      <c r="CE133" s="228"/>
      <c r="CF133" s="228"/>
      <c r="CG133" s="228"/>
      <c r="CH133" s="228"/>
      <c r="CI133" s="228"/>
      <c r="CJ133" s="228"/>
      <c r="CK133" s="228"/>
      <c r="CL133" s="231"/>
      <c r="CM133" s="232"/>
      <c r="CN133" s="173"/>
      <c r="CO133" s="228"/>
      <c r="CP133" s="228"/>
      <c r="CQ133" s="173"/>
      <c r="CR133" s="173"/>
      <c r="CS133" s="173"/>
      <c r="CT133" s="173"/>
      <c r="CU133" s="173"/>
      <c r="CV133" s="89">
        <f>SUMIF($L:$L,L133,$CJ:$CJ)</f>
        <v>0</v>
      </c>
      <c r="CW133" s="86">
        <f>SUMIF($L:$L,L133,$CK:$CK)</f>
        <v>0</v>
      </c>
      <c r="CX133" s="90"/>
      <c r="CY133" s="90"/>
      <c r="CZ133" s="90"/>
      <c r="DA133" s="90"/>
      <c r="DB133" s="89">
        <f>BX133+CV133</f>
        <v>187.68</v>
      </c>
      <c r="DC133" s="89">
        <f>BY133+CW133</f>
        <v>23572.608</v>
      </c>
      <c r="DD133" s="89">
        <f>BH133-DB133</f>
        <v>0</v>
      </c>
      <c r="DE133" s="89">
        <f>BI133-DC133</f>
        <v>0</v>
      </c>
      <c r="DF133" s="86" t="str">
        <f>IF(DD133&lt;0,"Thừa",IF(DD133=0,"Đủ","Thiếu"))</f>
        <v>Đủ</v>
      </c>
      <c r="DG133" s="228"/>
      <c r="DH133" s="233"/>
      <c r="DI133" s="234"/>
      <c r="DJ133" s="235"/>
      <c r="DK133" s="236"/>
      <c r="DL133" s="176"/>
      <c r="DM133" s="177"/>
      <c r="DN133" s="178"/>
      <c r="DO133" s="178"/>
    </row>
    <row r="134" spans="1:119" s="237" customFormat="1" ht="52" hidden="1" customHeight="1">
      <c r="A134" s="85" t="str">
        <f t="shared" si="195"/>
        <v>ok</v>
      </c>
      <c r="B134" s="86"/>
      <c r="C134" s="86"/>
      <c r="D134" s="187"/>
      <c r="E134" s="187"/>
      <c r="F134" s="187"/>
      <c r="G134" s="187"/>
      <c r="H134" s="187"/>
      <c r="I134" s="187"/>
      <c r="J134" s="187"/>
      <c r="K134" s="187"/>
      <c r="L134" s="781" t="s">
        <v>231</v>
      </c>
      <c r="M134" s="793" t="s">
        <v>207</v>
      </c>
      <c r="N134" s="793" t="s">
        <v>232</v>
      </c>
      <c r="O134" s="1371" t="s">
        <v>41</v>
      </c>
      <c r="P134" s="1371" t="s">
        <v>42</v>
      </c>
      <c r="Q134" s="493"/>
      <c r="R134" s="494"/>
      <c r="S134" s="494"/>
      <c r="T134" s="171"/>
      <c r="U134" s="172"/>
      <c r="V134" s="172"/>
      <c r="W134" s="172"/>
      <c r="X134" s="172"/>
      <c r="Y134" s="172"/>
      <c r="Z134" s="63"/>
      <c r="AA134" s="63"/>
      <c r="AB134" s="63"/>
      <c r="AC134" s="63"/>
      <c r="AD134" s="63"/>
      <c r="AE134" s="63"/>
      <c r="AF134" s="63"/>
      <c r="AG134" s="63"/>
      <c r="AH134" s="63"/>
      <c r="AI134" s="63"/>
      <c r="AJ134" s="63"/>
      <c r="AK134" s="63"/>
      <c r="AL134" s="63"/>
      <c r="AM134" s="63"/>
      <c r="AN134" s="63"/>
      <c r="AO134" s="63"/>
      <c r="AP134" s="63"/>
      <c r="AQ134" s="63"/>
      <c r="AR134" s="63"/>
      <c r="AS134" s="63"/>
      <c r="AT134" s="63"/>
      <c r="AU134" s="63"/>
      <c r="AV134" s="63"/>
      <c r="AW134" s="63"/>
      <c r="AX134" s="63"/>
      <c r="AY134" s="63"/>
      <c r="AZ134" s="88"/>
      <c r="BA134" s="88"/>
      <c r="BB134" s="486"/>
      <c r="BC134" s="227"/>
      <c r="BD134" s="228"/>
      <c r="BE134" s="228"/>
      <c r="BF134" s="229"/>
      <c r="BG134" s="224"/>
      <c r="BH134" s="89"/>
      <c r="BI134" s="89"/>
      <c r="BJ134" s="173"/>
      <c r="BK134" s="1296" t="s">
        <v>291</v>
      </c>
      <c r="BL134" s="173" t="s">
        <v>300</v>
      </c>
      <c r="BM134" s="1302" t="s">
        <v>368</v>
      </c>
      <c r="BN134" s="86" t="s">
        <v>273</v>
      </c>
      <c r="BO134" s="174">
        <v>21608.224000000002</v>
      </c>
      <c r="BP134" s="90">
        <v>45917</v>
      </c>
      <c r="BQ134" s="1376">
        <f>11*2*7.82</f>
        <v>172.04000000000002</v>
      </c>
      <c r="BR134" s="174">
        <v>21608.224000000002</v>
      </c>
      <c r="BS134" s="219">
        <v>13818.181818181816</v>
      </c>
      <c r="BT134" s="65">
        <f t="shared" si="192"/>
        <v>328445004.80000001</v>
      </c>
      <c r="BU134" s="671">
        <f t="shared" si="193"/>
        <v>0.10000000000000003</v>
      </c>
      <c r="BV134" s="489">
        <f t="shared" si="194"/>
        <v>298586368</v>
      </c>
      <c r="BW134" s="222">
        <v>45925</v>
      </c>
      <c r="BX134" s="89"/>
      <c r="BY134" s="89"/>
      <c r="BZ134" s="187"/>
      <c r="CA134" s="187"/>
      <c r="CB134" s="230"/>
      <c r="CC134" s="227"/>
      <c r="CD134" s="227"/>
      <c r="CE134" s="228"/>
      <c r="CF134" s="228"/>
      <c r="CG134" s="228"/>
      <c r="CH134" s="228"/>
      <c r="CI134" s="228"/>
      <c r="CJ134" s="228"/>
      <c r="CK134" s="228"/>
      <c r="CL134" s="231"/>
      <c r="CM134" s="232"/>
      <c r="CN134" s="173"/>
      <c r="CO134" s="228"/>
      <c r="CP134" s="228"/>
      <c r="CQ134" s="173"/>
      <c r="CR134" s="173"/>
      <c r="CS134" s="173"/>
      <c r="CT134" s="173"/>
      <c r="CU134" s="173"/>
      <c r="CV134" s="89"/>
      <c r="CW134" s="86"/>
      <c r="CX134" s="90"/>
      <c r="CY134" s="90"/>
      <c r="CZ134" s="90"/>
      <c r="DA134" s="90"/>
      <c r="DB134" s="89"/>
      <c r="DC134" s="89"/>
      <c r="DD134" s="89"/>
      <c r="DE134" s="89"/>
      <c r="DF134" s="86"/>
      <c r="DG134" s="228"/>
      <c r="DH134" s="233"/>
      <c r="DI134" s="234"/>
      <c r="DJ134" s="235"/>
      <c r="DK134" s="236"/>
      <c r="DL134" s="176"/>
      <c r="DM134" s="177"/>
      <c r="DN134" s="178"/>
      <c r="DO134" s="178"/>
    </row>
    <row r="135" spans="1:119" s="237" customFormat="1" ht="30" hidden="1" customHeight="1">
      <c r="A135" s="85" t="str">
        <f t="shared" si="195"/>
        <v>Hiện</v>
      </c>
      <c r="B135" s="86" t="str">
        <f t="shared" si="182"/>
        <v>Thừa</v>
      </c>
      <c r="C135" s="86">
        <f>DD135</f>
        <v>-3.3206756000000155</v>
      </c>
      <c r="D135" s="86"/>
      <c r="E135" s="86"/>
      <c r="F135" s="86"/>
      <c r="G135" s="86"/>
      <c r="H135" s="86"/>
      <c r="I135" s="86"/>
      <c r="J135" s="1333"/>
      <c r="K135" s="113"/>
      <c r="L135" s="781" t="s">
        <v>233</v>
      </c>
      <c r="M135" s="793" t="s">
        <v>234</v>
      </c>
      <c r="N135" s="1370" t="s">
        <v>124</v>
      </c>
      <c r="O135" s="1371" t="s">
        <v>41</v>
      </c>
      <c r="P135" s="1371" t="s">
        <v>42</v>
      </c>
      <c r="Q135" s="493">
        <f>25*7.85</f>
        <v>196.25</v>
      </c>
      <c r="R135" s="493">
        <v>86.441879999999998</v>
      </c>
      <c r="S135" s="493">
        <v>16964.218949999999</v>
      </c>
      <c r="T135" s="171"/>
      <c r="U135" s="172"/>
      <c r="V135" s="172"/>
      <c r="W135" s="172"/>
      <c r="X135" s="172"/>
      <c r="Y135" s="172"/>
      <c r="Z135" s="63">
        <v>97.679324399999985</v>
      </c>
      <c r="AA135" s="63">
        <v>19169.567413499997</v>
      </c>
      <c r="AB135" s="63">
        <v>0</v>
      </c>
      <c r="AC135" s="63">
        <v>0</v>
      </c>
      <c r="AD135" s="63">
        <v>0</v>
      </c>
      <c r="AE135" s="63">
        <v>0</v>
      </c>
      <c r="AF135" s="63">
        <v>0</v>
      </c>
      <c r="AG135" s="63">
        <v>0</v>
      </c>
      <c r="AH135" s="63">
        <v>0</v>
      </c>
      <c r="AI135" s="63">
        <v>0</v>
      </c>
      <c r="AJ135" s="63">
        <v>43</v>
      </c>
      <c r="AK135" s="63">
        <v>8438.75</v>
      </c>
      <c r="AL135" s="63">
        <v>0</v>
      </c>
      <c r="AM135" s="63">
        <v>0</v>
      </c>
      <c r="AN135" s="63">
        <v>0</v>
      </c>
      <c r="AO135" s="63">
        <v>0</v>
      </c>
      <c r="AP135" s="63">
        <v>0</v>
      </c>
      <c r="AQ135" s="63">
        <v>0</v>
      </c>
      <c r="AR135" s="63">
        <v>0</v>
      </c>
      <c r="AS135" s="63">
        <v>0</v>
      </c>
      <c r="AT135" s="63">
        <v>0</v>
      </c>
      <c r="AU135" s="63">
        <v>0</v>
      </c>
      <c r="AV135" s="63">
        <v>0</v>
      </c>
      <c r="AW135" s="63">
        <v>0</v>
      </c>
      <c r="AX135" s="63">
        <v>0</v>
      </c>
      <c r="AY135" s="63">
        <v>0</v>
      </c>
      <c r="AZ135" s="88">
        <f>T135+V135+X135+Z135+AB135+AD135+AF135+AH135+AJ135+AL135+AN135+AP135+AR135+AT135+AV135+AX135</f>
        <v>140.67932439999998</v>
      </c>
      <c r="BA135" s="88">
        <f>U135+W135+Y135+AA135+AC135+AE135+AG135+AI135+AK135+AM135+AO135+AQ135+AS135+AU135+AW135+AY135</f>
        <v>27608.317413499997</v>
      </c>
      <c r="BB135" s="487" t="s">
        <v>1251</v>
      </c>
      <c r="BC135" s="227"/>
      <c r="BD135" s="228"/>
      <c r="BE135" s="228"/>
      <c r="BF135" s="229"/>
      <c r="BG135" s="224"/>
      <c r="BH135" s="89">
        <f>IF(AZ135&gt;BD135,AZ135-BD135,"0")</f>
        <v>140.67932439999998</v>
      </c>
      <c r="BI135" s="89">
        <f>IF(BA135&gt;BE135,BA135-BE135,"0")</f>
        <v>27608.317413499997</v>
      </c>
      <c r="BJ135" s="173">
        <v>45918</v>
      </c>
      <c r="BK135" s="1340" t="s">
        <v>291</v>
      </c>
      <c r="BL135" s="173" t="s">
        <v>300</v>
      </c>
      <c r="BM135" s="252" t="s">
        <v>428</v>
      </c>
      <c r="BN135" s="86" t="s">
        <v>335</v>
      </c>
      <c r="BO135" s="225">
        <v>18840</v>
      </c>
      <c r="BP135" s="794">
        <v>45917</v>
      </c>
      <c r="BQ135" s="226">
        <v>96</v>
      </c>
      <c r="BR135" s="225">
        <v>18840</v>
      </c>
      <c r="BS135" s="225">
        <v>14909.090909090908</v>
      </c>
      <c r="BT135" s="175">
        <f t="shared" si="192"/>
        <v>308976000</v>
      </c>
      <c r="BU135" s="671">
        <f t="shared" si="193"/>
        <v>0.10000000000000014</v>
      </c>
      <c r="BV135" s="489">
        <f t="shared" si="194"/>
        <v>280887272.72727269</v>
      </c>
      <c r="BW135" s="222">
        <v>45920</v>
      </c>
      <c r="BX135" s="89">
        <f>SUMIF($L:$L,L135,$BQ:$BQ)</f>
        <v>144</v>
      </c>
      <c r="BY135" s="89">
        <f>SUMIF($L:$L,L135,$BR:$BR)</f>
        <v>28260</v>
      </c>
      <c r="BZ135" s="187"/>
      <c r="CA135" s="187"/>
      <c r="CB135" s="230"/>
      <c r="CC135" s="227"/>
      <c r="CD135" s="227"/>
      <c r="CE135" s="228"/>
      <c r="CF135" s="89"/>
      <c r="CG135" s="228"/>
      <c r="CH135" s="228"/>
      <c r="CI135" s="228"/>
      <c r="CJ135" s="228"/>
      <c r="CK135" s="228"/>
      <c r="CL135" s="231"/>
      <c r="CM135" s="232"/>
      <c r="CN135" s="173"/>
      <c r="CO135" s="228"/>
      <c r="CP135" s="228"/>
      <c r="CQ135" s="173"/>
      <c r="CR135" s="173"/>
      <c r="CS135" s="173"/>
      <c r="CT135" s="173"/>
      <c r="CU135" s="173"/>
      <c r="CV135" s="89">
        <f>SUMIF($L:$L,L135,$CJ:$CJ)</f>
        <v>0</v>
      </c>
      <c r="CW135" s="86">
        <f>SUMIF($L:$L,L135,$CK:$CK)</f>
        <v>0</v>
      </c>
      <c r="CX135" s="90"/>
      <c r="CY135" s="90"/>
      <c r="CZ135" s="90"/>
      <c r="DA135" s="90"/>
      <c r="DB135" s="89">
        <f>BX135+CV135</f>
        <v>144</v>
      </c>
      <c r="DC135" s="89">
        <f>BY135+CW135</f>
        <v>28260</v>
      </c>
      <c r="DD135" s="89">
        <f>BH135-DB135</f>
        <v>-3.3206756000000155</v>
      </c>
      <c r="DE135" s="89">
        <f>BI135-DC135</f>
        <v>-651.6825865000028</v>
      </c>
      <c r="DF135" s="86" t="str">
        <f>IF(DD135&lt;0,"Thừa",IF(DD135=0,"Đủ","Thiếu"))</f>
        <v>Thừa</v>
      </c>
      <c r="DG135" s="228"/>
      <c r="DH135" s="233"/>
      <c r="DI135" s="234"/>
      <c r="DJ135" s="235"/>
      <c r="DK135" s="236"/>
      <c r="DL135" s="176"/>
      <c r="DM135" s="177"/>
      <c r="DN135" s="178"/>
      <c r="DO135" s="178"/>
    </row>
    <row r="136" spans="1:119" s="237" customFormat="1" ht="30" hidden="1" customHeight="1">
      <c r="A136" s="85" t="str">
        <f t="shared" si="195"/>
        <v>ok</v>
      </c>
      <c r="B136" s="86"/>
      <c r="C136" s="86"/>
      <c r="D136" s="86"/>
      <c r="E136" s="86"/>
      <c r="F136" s="86"/>
      <c r="G136" s="86"/>
      <c r="H136" s="86"/>
      <c r="I136" s="86"/>
      <c r="J136" s="1333"/>
      <c r="K136" s="776"/>
      <c r="L136" s="781" t="s">
        <v>233</v>
      </c>
      <c r="M136" s="793" t="s">
        <v>234</v>
      </c>
      <c r="N136" s="1370" t="s">
        <v>124</v>
      </c>
      <c r="O136" s="1371" t="s">
        <v>41</v>
      </c>
      <c r="P136" s="1371" t="s">
        <v>42</v>
      </c>
      <c r="Q136" s="493"/>
      <c r="R136" s="493"/>
      <c r="S136" s="493"/>
      <c r="T136" s="171"/>
      <c r="U136" s="172"/>
      <c r="V136" s="172"/>
      <c r="W136" s="172"/>
      <c r="X136" s="172"/>
      <c r="Y136" s="172"/>
      <c r="Z136" s="63"/>
      <c r="AA136" s="63"/>
      <c r="AB136" s="63"/>
      <c r="AC136" s="63"/>
      <c r="AD136" s="63"/>
      <c r="AE136" s="63"/>
      <c r="AF136" s="63"/>
      <c r="AG136" s="63"/>
      <c r="AH136" s="63"/>
      <c r="AI136" s="63"/>
      <c r="AJ136" s="63"/>
      <c r="AK136" s="63"/>
      <c r="AL136" s="63"/>
      <c r="AM136" s="63"/>
      <c r="AN136" s="63"/>
      <c r="AO136" s="63"/>
      <c r="AP136" s="63"/>
      <c r="AQ136" s="63"/>
      <c r="AR136" s="63"/>
      <c r="AS136" s="63"/>
      <c r="AT136" s="63"/>
      <c r="AU136" s="63"/>
      <c r="AV136" s="63"/>
      <c r="AW136" s="63"/>
      <c r="AX136" s="63"/>
      <c r="AY136" s="63"/>
      <c r="AZ136" s="88"/>
      <c r="BA136" s="88"/>
      <c r="BB136" s="115"/>
      <c r="BC136" s="227"/>
      <c r="BD136" s="228"/>
      <c r="BE136" s="228"/>
      <c r="BF136" s="229"/>
      <c r="BG136" s="224"/>
      <c r="BH136" s="89"/>
      <c r="BI136" s="89"/>
      <c r="BJ136" s="173"/>
      <c r="BK136" s="1289" t="s">
        <v>1354</v>
      </c>
      <c r="BL136" s="1287" t="s">
        <v>43</v>
      </c>
      <c r="BM136" s="1305" t="s">
        <v>1360</v>
      </c>
      <c r="BN136" s="86" t="s">
        <v>1348</v>
      </c>
      <c r="BO136" s="202">
        <v>9420</v>
      </c>
      <c r="BP136" s="1289">
        <v>45994</v>
      </c>
      <c r="BQ136" s="1290">
        <v>48</v>
      </c>
      <c r="BR136" s="202">
        <v>9420</v>
      </c>
      <c r="BS136" s="1307">
        <v>13909.09</v>
      </c>
      <c r="BT136" s="203">
        <f>BS136*BR136*(1+BU136)</f>
        <v>144125990.58000001</v>
      </c>
      <c r="BU136" s="671">
        <v>0.1</v>
      </c>
      <c r="BV136" s="489">
        <f>BS136*BR136</f>
        <v>131023627.8</v>
      </c>
      <c r="BW136" s="1291">
        <v>46000</v>
      </c>
      <c r="BX136" s="89"/>
      <c r="BY136" s="89"/>
      <c r="BZ136" s="187"/>
      <c r="CA136" s="187"/>
      <c r="CB136" s="230"/>
      <c r="CC136" s="227"/>
      <c r="CD136" s="227"/>
      <c r="CE136" s="228"/>
      <c r="CF136" s="228"/>
      <c r="CG136" s="228"/>
      <c r="CH136" s="228"/>
      <c r="CI136" s="228"/>
      <c r="CJ136" s="228"/>
      <c r="CK136" s="228"/>
      <c r="CL136" s="231"/>
      <c r="CM136" s="232"/>
      <c r="CN136" s="173"/>
      <c r="CO136" s="228"/>
      <c r="CP136" s="228"/>
      <c r="CQ136" s="173"/>
      <c r="CR136" s="173"/>
      <c r="CS136" s="173"/>
      <c r="CT136" s="173"/>
      <c r="CU136" s="173"/>
      <c r="CV136" s="89"/>
      <c r="CW136" s="86"/>
      <c r="CX136" s="90"/>
      <c r="CY136" s="90"/>
      <c r="CZ136" s="90"/>
      <c r="DA136" s="90"/>
      <c r="DB136" s="89"/>
      <c r="DC136" s="89"/>
      <c r="DD136" s="89"/>
      <c r="DE136" s="89"/>
      <c r="DF136" s="86"/>
      <c r="DG136" s="228"/>
      <c r="DH136" s="233"/>
      <c r="DI136" s="234"/>
      <c r="DJ136" s="235"/>
      <c r="DK136" s="236"/>
      <c r="DL136" s="176"/>
      <c r="DM136" s="177"/>
      <c r="DN136" s="178"/>
      <c r="DO136" s="178"/>
    </row>
    <row r="137" spans="1:119" s="237" customFormat="1" ht="30" hidden="1" customHeight="1">
      <c r="A137" s="85" t="str">
        <f t="shared" si="195"/>
        <v>Hiện</v>
      </c>
      <c r="B137" s="86" t="str">
        <f t="shared" si="182"/>
        <v>Thừa</v>
      </c>
      <c r="C137" s="86">
        <f>DD137</f>
        <v>-2.8400000000061709E-3</v>
      </c>
      <c r="D137" s="86"/>
      <c r="E137" s="86"/>
      <c r="F137" s="86"/>
      <c r="G137" s="86"/>
      <c r="H137" s="86"/>
      <c r="I137" s="86"/>
      <c r="J137" s="86"/>
      <c r="K137" s="187"/>
      <c r="L137" s="781" t="s">
        <v>235</v>
      </c>
      <c r="M137" s="793" t="s">
        <v>234</v>
      </c>
      <c r="N137" s="1370" t="s">
        <v>236</v>
      </c>
      <c r="O137" s="1371" t="s">
        <v>41</v>
      </c>
      <c r="P137" s="1371" t="s">
        <v>42</v>
      </c>
      <c r="Q137" s="493">
        <f>38*7.85</f>
        <v>298.3</v>
      </c>
      <c r="R137" s="493">
        <v>60.731999999999992</v>
      </c>
      <c r="S137" s="493">
        <v>18116.355599999999</v>
      </c>
      <c r="T137" s="171"/>
      <c r="U137" s="172"/>
      <c r="V137" s="172"/>
      <c r="W137" s="172"/>
      <c r="X137" s="172"/>
      <c r="Y137" s="172"/>
      <c r="Z137" s="63">
        <v>68.627159999999989</v>
      </c>
      <c r="AA137" s="63">
        <v>20471.481827999996</v>
      </c>
      <c r="AB137" s="63">
        <v>0</v>
      </c>
      <c r="AC137" s="63">
        <v>0</v>
      </c>
      <c r="AD137" s="63">
        <v>0</v>
      </c>
      <c r="AE137" s="63">
        <v>0</v>
      </c>
      <c r="AF137" s="63">
        <v>0</v>
      </c>
      <c r="AG137" s="63">
        <v>0</v>
      </c>
      <c r="AH137" s="63">
        <v>2.12</v>
      </c>
      <c r="AI137" s="63">
        <v>632.39600000000007</v>
      </c>
      <c r="AJ137" s="63">
        <v>1.25</v>
      </c>
      <c r="AK137" s="63">
        <v>372.875</v>
      </c>
      <c r="AL137" s="63">
        <v>0</v>
      </c>
      <c r="AM137" s="63">
        <v>0</v>
      </c>
      <c r="AN137" s="63">
        <v>0</v>
      </c>
      <c r="AO137" s="63">
        <v>0</v>
      </c>
      <c r="AP137" s="63">
        <v>0</v>
      </c>
      <c r="AQ137" s="63">
        <v>0</v>
      </c>
      <c r="AR137" s="63">
        <v>0</v>
      </c>
      <c r="AS137" s="63">
        <v>0</v>
      </c>
      <c r="AT137" s="63">
        <v>0</v>
      </c>
      <c r="AU137" s="63">
        <v>0</v>
      </c>
      <c r="AV137" s="63">
        <v>0</v>
      </c>
      <c r="AW137" s="63">
        <v>0</v>
      </c>
      <c r="AX137" s="63">
        <v>0</v>
      </c>
      <c r="AY137" s="63">
        <v>0</v>
      </c>
      <c r="AZ137" s="88">
        <f t="shared" ref="AZ137:BA139" si="210">T137+V137+X137+Z137+AB137+AD137+AF137+AH137+AJ137+AL137+AN137+AP137+AR137+AT137+AV137+AX137</f>
        <v>71.997159999999994</v>
      </c>
      <c r="BA137" s="88">
        <f t="shared" si="210"/>
        <v>21476.752827999997</v>
      </c>
      <c r="BB137" s="487" t="s">
        <v>1251</v>
      </c>
      <c r="BC137" s="227"/>
      <c r="BD137" s="228"/>
      <c r="BE137" s="228"/>
      <c r="BF137" s="229"/>
      <c r="BG137" s="224"/>
      <c r="BH137" s="89">
        <f t="shared" ref="BH137:BH139" si="211">IF(AZ137&gt;BD137,AZ137-BD137,"0")</f>
        <v>71.997159999999994</v>
      </c>
      <c r="BI137" s="89">
        <f t="shared" ref="BI137:BI139" si="212">IF(BA137&gt;BE137,BA137-BE137,"0")</f>
        <v>21476.752827999997</v>
      </c>
      <c r="BJ137" s="173">
        <v>45918</v>
      </c>
      <c r="BK137" s="1375" t="s">
        <v>270</v>
      </c>
      <c r="BL137" s="173" t="s">
        <v>298</v>
      </c>
      <c r="BM137" s="1288" t="s">
        <v>429</v>
      </c>
      <c r="BN137" s="86" t="s">
        <v>335</v>
      </c>
      <c r="BO137" s="202">
        <v>21477.599999999999</v>
      </c>
      <c r="BP137" s="1378">
        <v>45917</v>
      </c>
      <c r="BQ137" s="1290">
        <v>72</v>
      </c>
      <c r="BR137" s="202">
        <v>21477.599999999999</v>
      </c>
      <c r="BS137" s="489">
        <v>14909.09</v>
      </c>
      <c r="BT137" s="203">
        <f t="shared" si="192"/>
        <v>352232618.52240002</v>
      </c>
      <c r="BU137" s="671">
        <f t="shared" si="193"/>
        <v>0.10000000000000006</v>
      </c>
      <c r="BV137" s="489">
        <f t="shared" si="194"/>
        <v>320211471.384</v>
      </c>
      <c r="BW137" s="1291">
        <v>45922</v>
      </c>
      <c r="BX137" s="89">
        <f>SUMIF($L:$L,L137,$BQ:$BQ)</f>
        <v>72</v>
      </c>
      <c r="BY137" s="89">
        <f>SUMIF($L:$L,L137,$BR:$BR)</f>
        <v>21477.599999999999</v>
      </c>
      <c r="BZ137" s="187"/>
      <c r="CA137" s="187"/>
      <c r="CB137" s="230"/>
      <c r="CC137" s="227"/>
      <c r="CD137" s="227"/>
      <c r="CE137" s="228"/>
      <c r="CF137" s="228"/>
      <c r="CG137" s="228"/>
      <c r="CH137" s="228"/>
      <c r="CI137" s="228"/>
      <c r="CJ137" s="228"/>
      <c r="CK137" s="228"/>
      <c r="CL137" s="231"/>
      <c r="CM137" s="232"/>
      <c r="CN137" s="173"/>
      <c r="CO137" s="228"/>
      <c r="CP137" s="228"/>
      <c r="CQ137" s="173"/>
      <c r="CR137" s="173"/>
      <c r="CS137" s="173"/>
      <c r="CT137" s="173"/>
      <c r="CU137" s="173"/>
      <c r="CV137" s="89">
        <f>SUMIF($L:$L,L137,$CJ:$CJ)</f>
        <v>0</v>
      </c>
      <c r="CW137" s="86">
        <f>SUMIF($L:$L,L137,$CK:$CK)</f>
        <v>0</v>
      </c>
      <c r="CX137" s="90"/>
      <c r="CY137" s="90"/>
      <c r="CZ137" s="90"/>
      <c r="DA137" s="90"/>
      <c r="DB137" s="89">
        <f t="shared" ref="DB137:DB139" si="213">BX137+CV137</f>
        <v>72</v>
      </c>
      <c r="DC137" s="89">
        <f t="shared" ref="DC137:DC139" si="214">BY137+CW137</f>
        <v>21477.599999999999</v>
      </c>
      <c r="DD137" s="89">
        <f t="shared" ref="DD137:DD139" si="215">BH137-DB137</f>
        <v>-2.8400000000061709E-3</v>
      </c>
      <c r="DE137" s="89">
        <f t="shared" ref="DE137:DE139" si="216">BI137-DC137</f>
        <v>-0.8471720000015921</v>
      </c>
      <c r="DF137" s="86" t="str">
        <f t="shared" ref="DF137:DF139" si="217">IF(DD137&lt;0,"Thừa",IF(DD137=0,"Đủ","Thiếu"))</f>
        <v>Thừa</v>
      </c>
      <c r="DG137" s="228"/>
      <c r="DH137" s="233"/>
      <c r="DI137" s="234"/>
      <c r="DJ137" s="235"/>
      <c r="DK137" s="236"/>
      <c r="DL137" s="176"/>
      <c r="DM137" s="177"/>
      <c r="DN137" s="178"/>
      <c r="DO137" s="178"/>
    </row>
    <row r="138" spans="1:119" s="237" customFormat="1" ht="30" hidden="1" customHeight="1">
      <c r="A138" s="85" t="str">
        <f t="shared" si="195"/>
        <v>Hiện</v>
      </c>
      <c r="B138" s="86" t="str">
        <f t="shared" si="182"/>
        <v>Thừa</v>
      </c>
      <c r="C138" s="86">
        <f>DD138</f>
        <v>-5.6000000000000014</v>
      </c>
      <c r="D138" s="86"/>
      <c r="E138" s="86"/>
      <c r="F138" s="86"/>
      <c r="G138" s="86"/>
      <c r="H138" s="86"/>
      <c r="I138" s="86"/>
      <c r="J138" s="86"/>
      <c r="K138" s="187"/>
      <c r="L138" s="781" t="s">
        <v>237</v>
      </c>
      <c r="M138" s="793" t="s">
        <v>238</v>
      </c>
      <c r="N138" s="793" t="s">
        <v>128</v>
      </c>
      <c r="O138" s="1371" t="s">
        <v>41</v>
      </c>
      <c r="P138" s="1371" t="s">
        <v>42</v>
      </c>
      <c r="Q138" s="493">
        <f>55*7.85</f>
        <v>431.75</v>
      </c>
      <c r="R138" s="493">
        <v>30.556863999999997</v>
      </c>
      <c r="S138" s="493">
        <v>13192.926031999999</v>
      </c>
      <c r="T138" s="171"/>
      <c r="U138" s="172"/>
      <c r="V138" s="172"/>
      <c r="W138" s="172"/>
      <c r="X138" s="172"/>
      <c r="Y138" s="172"/>
      <c r="Z138" s="63">
        <v>42.4</v>
      </c>
      <c r="AA138" s="63">
        <v>18306.2</v>
      </c>
      <c r="AB138" s="63">
        <v>0</v>
      </c>
      <c r="AC138" s="63">
        <v>0</v>
      </c>
      <c r="AD138" s="63">
        <v>0</v>
      </c>
      <c r="AE138" s="63">
        <v>0</v>
      </c>
      <c r="AF138" s="63">
        <v>0</v>
      </c>
      <c r="AG138" s="63">
        <v>0</v>
      </c>
      <c r="AH138" s="63">
        <v>0</v>
      </c>
      <c r="AI138" s="63">
        <v>0</v>
      </c>
      <c r="AJ138" s="63">
        <v>0</v>
      </c>
      <c r="AK138" s="63">
        <v>0</v>
      </c>
      <c r="AL138" s="63">
        <v>0</v>
      </c>
      <c r="AM138" s="63">
        <v>0</v>
      </c>
      <c r="AN138" s="63">
        <v>0</v>
      </c>
      <c r="AO138" s="63">
        <v>0</v>
      </c>
      <c r="AP138" s="63">
        <v>0</v>
      </c>
      <c r="AQ138" s="63">
        <v>0</v>
      </c>
      <c r="AR138" s="63">
        <v>0</v>
      </c>
      <c r="AS138" s="63">
        <v>0</v>
      </c>
      <c r="AT138" s="63">
        <v>0</v>
      </c>
      <c r="AU138" s="63">
        <v>0</v>
      </c>
      <c r="AV138" s="63">
        <v>0</v>
      </c>
      <c r="AW138" s="63">
        <v>0</v>
      </c>
      <c r="AX138" s="63">
        <v>0</v>
      </c>
      <c r="AY138" s="63">
        <v>0</v>
      </c>
      <c r="AZ138" s="88">
        <f t="shared" si="210"/>
        <v>42.4</v>
      </c>
      <c r="BA138" s="88">
        <f t="shared" si="210"/>
        <v>18306.2</v>
      </c>
      <c r="BB138" s="487" t="s">
        <v>250</v>
      </c>
      <c r="BC138" s="227"/>
      <c r="BD138" s="228"/>
      <c r="BE138" s="228"/>
      <c r="BF138" s="229"/>
      <c r="BG138" s="224"/>
      <c r="BH138" s="89">
        <f t="shared" si="211"/>
        <v>42.4</v>
      </c>
      <c r="BI138" s="89">
        <f t="shared" si="212"/>
        <v>18306.2</v>
      </c>
      <c r="BJ138" s="173">
        <v>45918</v>
      </c>
      <c r="BK138" s="1296" t="s">
        <v>386</v>
      </c>
      <c r="BL138" s="173" t="s">
        <v>295</v>
      </c>
      <c r="BM138" s="1302" t="s">
        <v>430</v>
      </c>
      <c r="BN138" s="86" t="s">
        <v>335</v>
      </c>
      <c r="BO138" s="137">
        <v>20724</v>
      </c>
      <c r="BP138" s="1335">
        <v>45919</v>
      </c>
      <c r="BQ138" s="185">
        <v>48</v>
      </c>
      <c r="BR138" s="137">
        <v>20724</v>
      </c>
      <c r="BS138" s="219">
        <v>15181.82</v>
      </c>
      <c r="BT138" s="65">
        <f t="shared" si="192"/>
        <v>346090841.44800001</v>
      </c>
      <c r="BU138" s="671">
        <f t="shared" si="193"/>
        <v>0.10000000000000002</v>
      </c>
      <c r="BV138" s="489">
        <f t="shared" si="194"/>
        <v>314628037.68000001</v>
      </c>
      <c r="BW138" s="103">
        <v>45924</v>
      </c>
      <c r="BX138" s="89">
        <f>SUMIF($L:$L,L138,$BQ:$BQ)</f>
        <v>48</v>
      </c>
      <c r="BY138" s="89">
        <f>SUMIF($L:$L,L138,$BR:$BR)</f>
        <v>20724</v>
      </c>
      <c r="BZ138" s="187"/>
      <c r="CA138" s="187"/>
      <c r="CB138" s="230"/>
      <c r="CC138" s="227"/>
      <c r="CD138" s="227"/>
      <c r="CE138" s="228"/>
      <c r="CF138" s="228"/>
      <c r="CG138" s="228"/>
      <c r="CH138" s="228"/>
      <c r="CI138" s="228"/>
      <c r="CJ138" s="228"/>
      <c r="CK138" s="228"/>
      <c r="CL138" s="231"/>
      <c r="CM138" s="232"/>
      <c r="CN138" s="173"/>
      <c r="CO138" s="228"/>
      <c r="CP138" s="228"/>
      <c r="CQ138" s="173"/>
      <c r="CR138" s="173"/>
      <c r="CS138" s="173"/>
      <c r="CT138" s="173"/>
      <c r="CU138" s="173"/>
      <c r="CV138" s="89">
        <f>SUMIF($L:$L,L138,$CJ:$CJ)</f>
        <v>0</v>
      </c>
      <c r="CW138" s="86">
        <f>SUMIF($L:$L,L138,$CK:$CK)</f>
        <v>0</v>
      </c>
      <c r="CX138" s="90"/>
      <c r="CY138" s="90"/>
      <c r="CZ138" s="90"/>
      <c r="DA138" s="90"/>
      <c r="DB138" s="89">
        <f t="shared" si="213"/>
        <v>48</v>
      </c>
      <c r="DC138" s="89">
        <f t="shared" si="214"/>
        <v>20724</v>
      </c>
      <c r="DD138" s="89">
        <f t="shared" si="215"/>
        <v>-5.6000000000000014</v>
      </c>
      <c r="DE138" s="89">
        <f t="shared" si="216"/>
        <v>-2417.7999999999993</v>
      </c>
      <c r="DF138" s="86" t="str">
        <f t="shared" si="217"/>
        <v>Thừa</v>
      </c>
      <c r="DG138" s="228"/>
      <c r="DH138" s="233"/>
      <c r="DI138" s="234"/>
      <c r="DJ138" s="235"/>
      <c r="DK138" s="236"/>
      <c r="DL138" s="176"/>
      <c r="DM138" s="177"/>
      <c r="DN138" s="178"/>
      <c r="DO138" s="178"/>
    </row>
    <row r="139" spans="1:119" s="237" customFormat="1" ht="30" hidden="1" customHeight="1">
      <c r="A139" s="85" t="str">
        <f t="shared" si="195"/>
        <v>Hiện</v>
      </c>
      <c r="B139" s="86" t="str">
        <f t="shared" si="182"/>
        <v>Thừa</v>
      </c>
      <c r="C139" s="86">
        <f>DD139</f>
        <v>-0.8229299363060818</v>
      </c>
      <c r="D139" s="86"/>
      <c r="E139" s="86"/>
      <c r="F139" s="86"/>
      <c r="G139" s="86"/>
      <c r="H139" s="86"/>
      <c r="I139" s="86"/>
      <c r="J139" s="86"/>
      <c r="K139" s="187"/>
      <c r="L139" s="781" t="s">
        <v>239</v>
      </c>
      <c r="M139" s="793" t="s">
        <v>240</v>
      </c>
      <c r="N139" s="1379" t="s">
        <v>241</v>
      </c>
      <c r="O139" s="1371" t="s">
        <v>41</v>
      </c>
      <c r="P139" s="1371" t="s">
        <v>42</v>
      </c>
      <c r="Q139" s="493">
        <v>78.5</v>
      </c>
      <c r="R139" s="493">
        <f>+S139/Q139</f>
        <v>1417.3248407643312</v>
      </c>
      <c r="S139" s="493">
        <v>111260</v>
      </c>
      <c r="T139" s="171"/>
      <c r="U139" s="172"/>
      <c r="V139" s="172"/>
      <c r="W139" s="172"/>
      <c r="X139" s="172"/>
      <c r="Y139" s="172"/>
      <c r="Z139" s="63">
        <v>1601.577070063694</v>
      </c>
      <c r="AA139" s="63">
        <v>125723.79999999997</v>
      </c>
      <c r="AB139" s="63">
        <v>0</v>
      </c>
      <c r="AC139" s="63">
        <v>0</v>
      </c>
      <c r="AD139" s="63">
        <v>0</v>
      </c>
      <c r="AE139" s="63">
        <v>0</v>
      </c>
      <c r="AF139" s="63">
        <v>0</v>
      </c>
      <c r="AG139" s="63">
        <v>0</v>
      </c>
      <c r="AH139" s="63">
        <v>0</v>
      </c>
      <c r="AI139" s="63">
        <v>0</v>
      </c>
      <c r="AJ139" s="63">
        <v>0</v>
      </c>
      <c r="AK139" s="63">
        <v>0</v>
      </c>
      <c r="AL139" s="63">
        <v>0</v>
      </c>
      <c r="AM139" s="63">
        <v>0</v>
      </c>
      <c r="AN139" s="63">
        <v>0</v>
      </c>
      <c r="AO139" s="63">
        <v>0</v>
      </c>
      <c r="AP139" s="63">
        <v>0</v>
      </c>
      <c r="AQ139" s="63">
        <v>0</v>
      </c>
      <c r="AR139" s="63">
        <v>0</v>
      </c>
      <c r="AS139" s="63">
        <v>0</v>
      </c>
      <c r="AT139" s="63">
        <v>0</v>
      </c>
      <c r="AU139" s="63">
        <v>0</v>
      </c>
      <c r="AV139" s="63">
        <v>0</v>
      </c>
      <c r="AW139" s="63">
        <v>0</v>
      </c>
      <c r="AX139" s="63">
        <v>0</v>
      </c>
      <c r="AY139" s="63">
        <v>0</v>
      </c>
      <c r="AZ139" s="88">
        <f t="shared" si="210"/>
        <v>1601.577070063694</v>
      </c>
      <c r="BA139" s="88">
        <f t="shared" si="210"/>
        <v>125723.79999999997</v>
      </c>
      <c r="BB139" s="487" t="s">
        <v>252</v>
      </c>
      <c r="BC139" s="227"/>
      <c r="BD139" s="228"/>
      <c r="BE139" s="228"/>
      <c r="BF139" s="229"/>
      <c r="BG139" s="224"/>
      <c r="BH139" s="89">
        <f t="shared" si="211"/>
        <v>1601.577070063694</v>
      </c>
      <c r="BI139" s="89">
        <f t="shared" si="212"/>
        <v>125723.79999999997</v>
      </c>
      <c r="BJ139" s="173">
        <v>45918</v>
      </c>
      <c r="BK139" s="1292" t="s">
        <v>270</v>
      </c>
      <c r="BL139" s="173" t="s">
        <v>298</v>
      </c>
      <c r="BM139" s="1284" t="s">
        <v>272</v>
      </c>
      <c r="BN139" s="86" t="s">
        <v>41</v>
      </c>
      <c r="BO139" s="193"/>
      <c r="BP139" s="90"/>
      <c r="BQ139" s="86"/>
      <c r="BR139" s="193"/>
      <c r="BS139" s="1295"/>
      <c r="BT139" s="65"/>
      <c r="BU139" s="1295"/>
      <c r="BV139" s="1295"/>
      <c r="BW139" s="103"/>
      <c r="BX139" s="89">
        <f>SUMIF($L:$L,L139,$BQ:$BQ)</f>
        <v>1602.4</v>
      </c>
      <c r="BY139" s="89">
        <f>SUMIF($L:$L,L139,$BR:$BR)</f>
        <v>125788.4</v>
      </c>
      <c r="BZ139" s="187"/>
      <c r="CA139" s="187"/>
      <c r="CB139" s="230"/>
      <c r="CC139" s="227"/>
      <c r="CD139" s="227"/>
      <c r="CE139" s="228"/>
      <c r="CF139" s="228"/>
      <c r="CG139" s="228"/>
      <c r="CH139" s="228"/>
      <c r="CI139" s="228"/>
      <c r="CJ139" s="228"/>
      <c r="CK139" s="228"/>
      <c r="CL139" s="231"/>
      <c r="CM139" s="232"/>
      <c r="CN139" s="173"/>
      <c r="CO139" s="228"/>
      <c r="CP139" s="228"/>
      <c r="CQ139" s="173"/>
      <c r="CR139" s="173"/>
      <c r="CS139" s="173"/>
      <c r="CT139" s="173"/>
      <c r="CU139" s="173"/>
      <c r="CV139" s="89">
        <f>SUMIF($L:$L,L139,$CJ:$CJ)</f>
        <v>0</v>
      </c>
      <c r="CW139" s="86">
        <f>SUMIF($L:$L,L139,$CK:$CK)</f>
        <v>0</v>
      </c>
      <c r="CX139" s="90"/>
      <c r="CY139" s="90"/>
      <c r="CZ139" s="90"/>
      <c r="DA139" s="90"/>
      <c r="DB139" s="89">
        <f t="shared" si="213"/>
        <v>1602.4</v>
      </c>
      <c r="DC139" s="89">
        <f t="shared" si="214"/>
        <v>125788.4</v>
      </c>
      <c r="DD139" s="89">
        <f t="shared" si="215"/>
        <v>-0.8229299363060818</v>
      </c>
      <c r="DE139" s="89">
        <f t="shared" si="216"/>
        <v>-64.600000000020373</v>
      </c>
      <c r="DF139" s="86" t="str">
        <f t="shared" si="217"/>
        <v>Thừa</v>
      </c>
      <c r="DG139" s="228"/>
      <c r="DH139" s="233"/>
      <c r="DI139" s="234"/>
      <c r="DJ139" s="235"/>
      <c r="DK139" s="236"/>
      <c r="DL139" s="176"/>
      <c r="DM139" s="177"/>
      <c r="DN139" s="178"/>
      <c r="DO139" s="178"/>
    </row>
    <row r="140" spans="1:119" s="237" customFormat="1" ht="52" hidden="1" customHeight="1">
      <c r="A140" s="85" t="str">
        <f t="shared" si="195"/>
        <v>ok</v>
      </c>
      <c r="B140" s="86"/>
      <c r="C140" s="86"/>
      <c r="D140" s="187"/>
      <c r="E140" s="187"/>
      <c r="F140" s="187"/>
      <c r="G140" s="187"/>
      <c r="H140" s="187"/>
      <c r="I140" s="187"/>
      <c r="J140" s="187"/>
      <c r="K140" s="187"/>
      <c r="L140" s="781" t="s">
        <v>239</v>
      </c>
      <c r="M140" s="793" t="s">
        <v>240</v>
      </c>
      <c r="N140" s="1379" t="s">
        <v>241</v>
      </c>
      <c r="O140" s="1371" t="s">
        <v>41</v>
      </c>
      <c r="P140" s="1371" t="s">
        <v>42</v>
      </c>
      <c r="Q140" s="494"/>
      <c r="R140" s="494"/>
      <c r="S140" s="494"/>
      <c r="T140" s="171"/>
      <c r="U140" s="172"/>
      <c r="V140" s="172"/>
      <c r="W140" s="172"/>
      <c r="X140" s="172"/>
      <c r="Y140" s="172"/>
      <c r="Z140" s="172"/>
      <c r="AA140" s="172"/>
      <c r="AB140" s="63"/>
      <c r="AC140" s="63"/>
      <c r="AD140" s="63"/>
      <c r="AE140" s="63"/>
      <c r="AF140" s="63"/>
      <c r="AG140" s="63"/>
      <c r="AH140" s="63"/>
      <c r="AI140" s="63"/>
      <c r="AJ140" s="63"/>
      <c r="AK140" s="63"/>
      <c r="AL140" s="63"/>
      <c r="AM140" s="63"/>
      <c r="AN140" s="63"/>
      <c r="AO140" s="63"/>
      <c r="AP140" s="63"/>
      <c r="AQ140" s="63"/>
      <c r="AR140" s="63"/>
      <c r="AS140" s="63"/>
      <c r="AT140" s="63"/>
      <c r="AU140" s="63"/>
      <c r="AV140" s="63"/>
      <c r="AW140" s="63"/>
      <c r="AX140" s="63"/>
      <c r="AY140" s="63"/>
      <c r="AZ140" s="88"/>
      <c r="BA140" s="88"/>
      <c r="BB140" s="486"/>
      <c r="BC140" s="227"/>
      <c r="BD140" s="228"/>
      <c r="BE140" s="228"/>
      <c r="BF140" s="229"/>
      <c r="BG140" s="224"/>
      <c r="BH140" s="89"/>
      <c r="BI140" s="89"/>
      <c r="BJ140" s="173"/>
      <c r="BK140" s="1292" t="s">
        <v>270</v>
      </c>
      <c r="BL140" s="173" t="s">
        <v>298</v>
      </c>
      <c r="BM140" s="1294" t="s">
        <v>369</v>
      </c>
      <c r="BN140" s="86" t="s">
        <v>41</v>
      </c>
      <c r="BO140" s="238">
        <v>14977.8</v>
      </c>
      <c r="BP140" s="90">
        <v>45917</v>
      </c>
      <c r="BQ140" s="187">
        <v>190.8</v>
      </c>
      <c r="BR140" s="238">
        <v>14977.8</v>
      </c>
      <c r="BS140" s="1295">
        <v>13363.64</v>
      </c>
      <c r="BT140" s="65">
        <f t="shared" ref="BT140:BT162" si="218">BS140*BR140*1.1</f>
        <v>220173719.91119999</v>
      </c>
      <c r="BU140" s="671">
        <f t="shared" ref="BU140:BU162" si="219">(BT140-BV140)/BV140</f>
        <v>0.10000000000000009</v>
      </c>
      <c r="BV140" s="489">
        <f t="shared" ref="BV140:BV162" si="220">BS140*BR140*1</f>
        <v>200157927.19199997</v>
      </c>
      <c r="BW140" s="222">
        <v>45927</v>
      </c>
      <c r="BX140" s="89"/>
      <c r="BY140" s="89"/>
      <c r="BZ140" s="187"/>
      <c r="CA140" s="187"/>
      <c r="CB140" s="230"/>
      <c r="CC140" s="227"/>
      <c r="CD140" s="227"/>
      <c r="CE140" s="228"/>
      <c r="CF140" s="228"/>
      <c r="CG140" s="228"/>
      <c r="CH140" s="228"/>
      <c r="CI140" s="228"/>
      <c r="CJ140" s="228"/>
      <c r="CK140" s="228"/>
      <c r="CL140" s="231"/>
      <c r="CM140" s="232"/>
      <c r="CN140" s="173"/>
      <c r="CO140" s="228"/>
      <c r="CP140" s="228"/>
      <c r="CQ140" s="173"/>
      <c r="CR140" s="173"/>
      <c r="CS140" s="173"/>
      <c r="CT140" s="173"/>
      <c r="CU140" s="173"/>
      <c r="CV140" s="89"/>
      <c r="CW140" s="86"/>
      <c r="CX140" s="90"/>
      <c r="CY140" s="90"/>
      <c r="CZ140" s="90"/>
      <c r="DA140" s="90"/>
      <c r="DB140" s="89"/>
      <c r="DC140" s="89"/>
      <c r="DD140" s="89"/>
      <c r="DE140" s="89"/>
      <c r="DF140" s="86"/>
      <c r="DG140" s="228"/>
      <c r="DH140" s="233"/>
      <c r="DI140" s="234"/>
      <c r="DJ140" s="235"/>
      <c r="DK140" s="236"/>
      <c r="DL140" s="176"/>
      <c r="DM140" s="177"/>
      <c r="DN140" s="178"/>
      <c r="DO140" s="178"/>
    </row>
    <row r="141" spans="1:119" s="237" customFormat="1" ht="52" hidden="1" customHeight="1">
      <c r="A141" s="85" t="str">
        <f t="shared" si="195"/>
        <v>ok</v>
      </c>
      <c r="B141" s="86"/>
      <c r="C141" s="86"/>
      <c r="D141" s="187"/>
      <c r="E141" s="187"/>
      <c r="F141" s="187"/>
      <c r="G141" s="187"/>
      <c r="H141" s="187"/>
      <c r="I141" s="187"/>
      <c r="J141" s="187"/>
      <c r="K141" s="187"/>
      <c r="L141" s="781" t="s">
        <v>239</v>
      </c>
      <c r="M141" s="793" t="s">
        <v>240</v>
      </c>
      <c r="N141" s="1379" t="s">
        <v>241</v>
      </c>
      <c r="O141" s="1371" t="s">
        <v>41</v>
      </c>
      <c r="P141" s="1371" t="s">
        <v>42</v>
      </c>
      <c r="Q141" s="494"/>
      <c r="R141" s="494"/>
      <c r="S141" s="494"/>
      <c r="T141" s="171"/>
      <c r="U141" s="172"/>
      <c r="V141" s="172"/>
      <c r="W141" s="172"/>
      <c r="X141" s="172"/>
      <c r="Y141" s="172"/>
      <c r="Z141" s="172"/>
      <c r="AA141" s="172"/>
      <c r="AB141" s="63"/>
      <c r="AC141" s="63"/>
      <c r="AD141" s="63"/>
      <c r="AE141" s="63"/>
      <c r="AF141" s="63"/>
      <c r="AG141" s="63"/>
      <c r="AH141" s="63"/>
      <c r="AI141" s="63"/>
      <c r="AJ141" s="63"/>
      <c r="AK141" s="63"/>
      <c r="AL141" s="63"/>
      <c r="AM141" s="63"/>
      <c r="AN141" s="63"/>
      <c r="AO141" s="63"/>
      <c r="AP141" s="63"/>
      <c r="AQ141" s="63"/>
      <c r="AR141" s="63"/>
      <c r="AS141" s="63"/>
      <c r="AT141" s="63"/>
      <c r="AU141" s="63"/>
      <c r="AV141" s="63"/>
      <c r="AW141" s="63"/>
      <c r="AX141" s="63"/>
      <c r="AY141" s="63"/>
      <c r="AZ141" s="88"/>
      <c r="BA141" s="88"/>
      <c r="BB141" s="486"/>
      <c r="BC141" s="227"/>
      <c r="BD141" s="228"/>
      <c r="BE141" s="228"/>
      <c r="BF141" s="229"/>
      <c r="BG141" s="224"/>
      <c r="BH141" s="89"/>
      <c r="BI141" s="89"/>
      <c r="BJ141" s="173"/>
      <c r="BK141" s="1292" t="s">
        <v>270</v>
      </c>
      <c r="BL141" s="173" t="s">
        <v>298</v>
      </c>
      <c r="BM141" s="1294" t="s">
        <v>370</v>
      </c>
      <c r="BN141" s="86" t="s">
        <v>41</v>
      </c>
      <c r="BO141" s="238">
        <v>5181</v>
      </c>
      <c r="BP141" s="90">
        <v>45917</v>
      </c>
      <c r="BQ141" s="187">
        <v>66</v>
      </c>
      <c r="BR141" s="238">
        <v>5181</v>
      </c>
      <c r="BS141" s="1295">
        <v>13363.64</v>
      </c>
      <c r="BT141" s="65">
        <f t="shared" si="218"/>
        <v>76160720.724000007</v>
      </c>
      <c r="BU141" s="671">
        <f t="shared" si="219"/>
        <v>0.10000000000000005</v>
      </c>
      <c r="BV141" s="489">
        <f t="shared" si="220"/>
        <v>69237018.840000004</v>
      </c>
      <c r="BW141" s="222">
        <v>45927</v>
      </c>
      <c r="BX141" s="89"/>
      <c r="BY141" s="89"/>
      <c r="BZ141" s="187"/>
      <c r="CA141" s="187"/>
      <c r="CB141" s="230"/>
      <c r="CC141" s="227"/>
      <c r="CD141" s="227"/>
      <c r="CE141" s="228"/>
      <c r="CF141" s="228"/>
      <c r="CG141" s="228"/>
      <c r="CH141" s="228"/>
      <c r="CI141" s="228"/>
      <c r="CJ141" s="228"/>
      <c r="CK141" s="228"/>
      <c r="CL141" s="231"/>
      <c r="CM141" s="232"/>
      <c r="CN141" s="173"/>
      <c r="CO141" s="228"/>
      <c r="CP141" s="228"/>
      <c r="CQ141" s="173"/>
      <c r="CR141" s="173"/>
      <c r="CS141" s="173"/>
      <c r="CT141" s="173"/>
      <c r="CU141" s="173"/>
      <c r="CV141" s="89"/>
      <c r="CW141" s="86"/>
      <c r="CX141" s="90"/>
      <c r="CY141" s="90"/>
      <c r="CZ141" s="90"/>
      <c r="DA141" s="90"/>
      <c r="DB141" s="89"/>
      <c r="DC141" s="89"/>
      <c r="DD141" s="89"/>
      <c r="DE141" s="89"/>
      <c r="DF141" s="86"/>
      <c r="DG141" s="228"/>
      <c r="DH141" s="233"/>
      <c r="DI141" s="234"/>
      <c r="DJ141" s="235"/>
      <c r="DK141" s="236"/>
      <c r="DL141" s="176"/>
      <c r="DM141" s="177"/>
      <c r="DN141" s="178"/>
      <c r="DO141" s="178"/>
    </row>
    <row r="142" spans="1:119" s="237" customFormat="1" ht="52" hidden="1" customHeight="1">
      <c r="A142" s="85" t="str">
        <f t="shared" si="195"/>
        <v>ok</v>
      </c>
      <c r="B142" s="86"/>
      <c r="C142" s="86"/>
      <c r="D142" s="187"/>
      <c r="E142" s="187"/>
      <c r="F142" s="187"/>
      <c r="G142" s="187"/>
      <c r="H142" s="187"/>
      <c r="I142" s="187"/>
      <c r="J142" s="187"/>
      <c r="K142" s="187"/>
      <c r="L142" s="781" t="s">
        <v>239</v>
      </c>
      <c r="M142" s="793" t="s">
        <v>240</v>
      </c>
      <c r="N142" s="1379" t="s">
        <v>241</v>
      </c>
      <c r="O142" s="1371" t="s">
        <v>41</v>
      </c>
      <c r="P142" s="1371" t="s">
        <v>42</v>
      </c>
      <c r="Q142" s="494"/>
      <c r="R142" s="494"/>
      <c r="S142" s="494"/>
      <c r="T142" s="171"/>
      <c r="U142" s="172"/>
      <c r="V142" s="172"/>
      <c r="W142" s="172"/>
      <c r="X142" s="172"/>
      <c r="Y142" s="172"/>
      <c r="Z142" s="172"/>
      <c r="AA142" s="172"/>
      <c r="AB142" s="63"/>
      <c r="AC142" s="63"/>
      <c r="AD142" s="63"/>
      <c r="AE142" s="63"/>
      <c r="AF142" s="63"/>
      <c r="AG142" s="63"/>
      <c r="AH142" s="63"/>
      <c r="AI142" s="63"/>
      <c r="AJ142" s="63"/>
      <c r="AK142" s="63"/>
      <c r="AL142" s="63"/>
      <c r="AM142" s="63"/>
      <c r="AN142" s="63"/>
      <c r="AO142" s="63"/>
      <c r="AP142" s="63"/>
      <c r="AQ142" s="63"/>
      <c r="AR142" s="63"/>
      <c r="AS142" s="63"/>
      <c r="AT142" s="63"/>
      <c r="AU142" s="63"/>
      <c r="AV142" s="63"/>
      <c r="AW142" s="63"/>
      <c r="AX142" s="63"/>
      <c r="AY142" s="63"/>
      <c r="AZ142" s="88"/>
      <c r="BA142" s="88"/>
      <c r="BB142" s="486"/>
      <c r="BC142" s="227"/>
      <c r="BD142" s="228"/>
      <c r="BE142" s="228"/>
      <c r="BF142" s="229"/>
      <c r="BG142" s="224"/>
      <c r="BH142" s="89"/>
      <c r="BI142" s="89"/>
      <c r="BJ142" s="173"/>
      <c r="BK142" s="1292" t="s">
        <v>270</v>
      </c>
      <c r="BL142" s="173" t="s">
        <v>298</v>
      </c>
      <c r="BM142" s="1294" t="s">
        <v>371</v>
      </c>
      <c r="BN142" s="86" t="s">
        <v>41</v>
      </c>
      <c r="BO142" s="238">
        <v>5463.6</v>
      </c>
      <c r="BP142" s="90">
        <v>45917</v>
      </c>
      <c r="BQ142" s="187">
        <v>69.599999999999994</v>
      </c>
      <c r="BR142" s="238">
        <v>5463.6</v>
      </c>
      <c r="BS142" s="1295">
        <v>13363.64</v>
      </c>
      <c r="BT142" s="65">
        <f t="shared" si="218"/>
        <v>80314941.854400009</v>
      </c>
      <c r="BU142" s="671">
        <f t="shared" si="219"/>
        <v>0.1</v>
      </c>
      <c r="BV142" s="489">
        <f t="shared" si="220"/>
        <v>73013583.504000008</v>
      </c>
      <c r="BW142" s="222">
        <v>45927</v>
      </c>
      <c r="BX142" s="89"/>
      <c r="BY142" s="89"/>
      <c r="BZ142" s="187"/>
      <c r="CA142" s="187"/>
      <c r="CB142" s="230"/>
      <c r="CC142" s="227"/>
      <c r="CD142" s="227"/>
      <c r="CE142" s="228"/>
      <c r="CF142" s="228"/>
      <c r="CG142" s="228"/>
      <c r="CH142" s="228"/>
      <c r="CI142" s="228"/>
      <c r="CJ142" s="228"/>
      <c r="CK142" s="228"/>
      <c r="CL142" s="231"/>
      <c r="CM142" s="232"/>
      <c r="CN142" s="173"/>
      <c r="CO142" s="228"/>
      <c r="CP142" s="228"/>
      <c r="CQ142" s="173"/>
      <c r="CR142" s="173"/>
      <c r="CS142" s="173"/>
      <c r="CT142" s="173"/>
      <c r="CU142" s="173"/>
      <c r="CV142" s="89"/>
      <c r="CW142" s="86"/>
      <c r="CX142" s="90"/>
      <c r="CY142" s="90"/>
      <c r="CZ142" s="90"/>
      <c r="DA142" s="90"/>
      <c r="DB142" s="89"/>
      <c r="DC142" s="89"/>
      <c r="DD142" s="89"/>
      <c r="DE142" s="89"/>
      <c r="DF142" s="86"/>
      <c r="DG142" s="228"/>
      <c r="DH142" s="233"/>
      <c r="DI142" s="234"/>
      <c r="DJ142" s="235"/>
      <c r="DK142" s="236"/>
      <c r="DL142" s="176"/>
      <c r="DM142" s="177"/>
      <c r="DN142" s="178"/>
      <c r="DO142" s="178"/>
    </row>
    <row r="143" spans="1:119" s="237" customFormat="1" ht="52" hidden="1" customHeight="1">
      <c r="A143" s="85" t="str">
        <f t="shared" si="195"/>
        <v>ok</v>
      </c>
      <c r="B143" s="86"/>
      <c r="C143" s="86"/>
      <c r="D143" s="187"/>
      <c r="E143" s="187"/>
      <c r="F143" s="187"/>
      <c r="G143" s="187"/>
      <c r="H143" s="187"/>
      <c r="I143" s="187"/>
      <c r="J143" s="187"/>
      <c r="K143" s="187"/>
      <c r="L143" s="781" t="s">
        <v>239</v>
      </c>
      <c r="M143" s="793" t="s">
        <v>240</v>
      </c>
      <c r="N143" s="1379" t="s">
        <v>241</v>
      </c>
      <c r="O143" s="1371" t="s">
        <v>41</v>
      </c>
      <c r="P143" s="1371" t="s">
        <v>42</v>
      </c>
      <c r="Q143" s="494"/>
      <c r="R143" s="494"/>
      <c r="S143" s="494"/>
      <c r="T143" s="171"/>
      <c r="U143" s="172"/>
      <c r="V143" s="172"/>
      <c r="W143" s="172"/>
      <c r="X143" s="172"/>
      <c r="Y143" s="172"/>
      <c r="Z143" s="172"/>
      <c r="AA143" s="172"/>
      <c r="AB143" s="63"/>
      <c r="AC143" s="63"/>
      <c r="AD143" s="63"/>
      <c r="AE143" s="63"/>
      <c r="AF143" s="63"/>
      <c r="AG143" s="63"/>
      <c r="AH143" s="63"/>
      <c r="AI143" s="63"/>
      <c r="AJ143" s="63"/>
      <c r="AK143" s="63"/>
      <c r="AL143" s="63"/>
      <c r="AM143" s="63"/>
      <c r="AN143" s="63"/>
      <c r="AO143" s="63"/>
      <c r="AP143" s="63"/>
      <c r="AQ143" s="63"/>
      <c r="AR143" s="63"/>
      <c r="AS143" s="63"/>
      <c r="AT143" s="63"/>
      <c r="AU143" s="63"/>
      <c r="AV143" s="63"/>
      <c r="AW143" s="63"/>
      <c r="AX143" s="63"/>
      <c r="AY143" s="63"/>
      <c r="AZ143" s="88"/>
      <c r="BA143" s="88"/>
      <c r="BB143" s="486"/>
      <c r="BC143" s="227"/>
      <c r="BD143" s="228"/>
      <c r="BE143" s="228"/>
      <c r="BF143" s="229"/>
      <c r="BG143" s="224"/>
      <c r="BH143" s="89"/>
      <c r="BI143" s="89"/>
      <c r="BJ143" s="173"/>
      <c r="BK143" s="1292" t="s">
        <v>270</v>
      </c>
      <c r="BL143" s="173" t="s">
        <v>298</v>
      </c>
      <c r="BM143" s="1294" t="s">
        <v>372</v>
      </c>
      <c r="BN143" s="86" t="s">
        <v>41</v>
      </c>
      <c r="BO143" s="238">
        <v>2826</v>
      </c>
      <c r="BP143" s="90">
        <v>45917</v>
      </c>
      <c r="BQ143" s="187">
        <v>36</v>
      </c>
      <c r="BR143" s="238">
        <v>2826</v>
      </c>
      <c r="BS143" s="1295">
        <v>13363.64</v>
      </c>
      <c r="BT143" s="65">
        <f t="shared" si="218"/>
        <v>41542211.304000005</v>
      </c>
      <c r="BU143" s="671">
        <f t="shared" si="219"/>
        <v>0.10000000000000012</v>
      </c>
      <c r="BV143" s="489">
        <f t="shared" si="220"/>
        <v>37765646.640000001</v>
      </c>
      <c r="BW143" s="222">
        <v>45927</v>
      </c>
      <c r="BX143" s="89"/>
      <c r="BY143" s="89"/>
      <c r="BZ143" s="187"/>
      <c r="CA143" s="187"/>
      <c r="CB143" s="230"/>
      <c r="CC143" s="227"/>
      <c r="CD143" s="227"/>
      <c r="CE143" s="228"/>
      <c r="CF143" s="228"/>
      <c r="CG143" s="228"/>
      <c r="CH143" s="228"/>
      <c r="CI143" s="228"/>
      <c r="CJ143" s="228"/>
      <c r="CK143" s="228"/>
      <c r="CL143" s="231"/>
      <c r="CM143" s="232"/>
      <c r="CN143" s="173"/>
      <c r="CO143" s="228"/>
      <c r="CP143" s="228"/>
      <c r="CQ143" s="173"/>
      <c r="CR143" s="173"/>
      <c r="CS143" s="173"/>
      <c r="CT143" s="173"/>
      <c r="CU143" s="173"/>
      <c r="CV143" s="89"/>
      <c r="CW143" s="86"/>
      <c r="CX143" s="90"/>
      <c r="CY143" s="90"/>
      <c r="CZ143" s="90"/>
      <c r="DA143" s="90"/>
      <c r="DB143" s="89"/>
      <c r="DC143" s="89"/>
      <c r="DD143" s="89"/>
      <c r="DE143" s="89"/>
      <c r="DF143" s="86"/>
      <c r="DG143" s="228"/>
      <c r="DH143" s="233"/>
      <c r="DI143" s="234"/>
      <c r="DJ143" s="235"/>
      <c r="DK143" s="236"/>
      <c r="DL143" s="176"/>
      <c r="DM143" s="177"/>
      <c r="DN143" s="178"/>
      <c r="DO143" s="178"/>
    </row>
    <row r="144" spans="1:119" s="237" customFormat="1" ht="52" hidden="1" customHeight="1">
      <c r="A144" s="85" t="str">
        <f t="shared" si="195"/>
        <v>ok</v>
      </c>
      <c r="B144" s="86"/>
      <c r="C144" s="86"/>
      <c r="D144" s="187"/>
      <c r="E144" s="187"/>
      <c r="F144" s="187"/>
      <c r="G144" s="187"/>
      <c r="H144" s="187"/>
      <c r="I144" s="187"/>
      <c r="J144" s="187"/>
      <c r="K144" s="187"/>
      <c r="L144" s="781" t="s">
        <v>239</v>
      </c>
      <c r="M144" s="793" t="s">
        <v>240</v>
      </c>
      <c r="N144" s="1379" t="s">
        <v>241</v>
      </c>
      <c r="O144" s="1371" t="s">
        <v>41</v>
      </c>
      <c r="P144" s="1371" t="s">
        <v>42</v>
      </c>
      <c r="Q144" s="494"/>
      <c r="R144" s="494"/>
      <c r="S144" s="494"/>
      <c r="T144" s="171"/>
      <c r="U144" s="172"/>
      <c r="V144" s="172"/>
      <c r="W144" s="172"/>
      <c r="X144" s="172"/>
      <c r="Y144" s="172"/>
      <c r="Z144" s="172"/>
      <c r="AA144" s="172"/>
      <c r="AB144" s="63"/>
      <c r="AC144" s="63"/>
      <c r="AD144" s="63"/>
      <c r="AE144" s="63"/>
      <c r="AF144" s="63"/>
      <c r="AG144" s="63"/>
      <c r="AH144" s="63"/>
      <c r="AI144" s="63"/>
      <c r="AJ144" s="63"/>
      <c r="AK144" s="63"/>
      <c r="AL144" s="63"/>
      <c r="AM144" s="63"/>
      <c r="AN144" s="63"/>
      <c r="AO144" s="63"/>
      <c r="AP144" s="63"/>
      <c r="AQ144" s="63"/>
      <c r="AR144" s="63"/>
      <c r="AS144" s="63"/>
      <c r="AT144" s="63"/>
      <c r="AU144" s="63"/>
      <c r="AV144" s="63"/>
      <c r="AW144" s="63"/>
      <c r="AX144" s="63"/>
      <c r="AY144" s="63"/>
      <c r="AZ144" s="88"/>
      <c r="BA144" s="88"/>
      <c r="BB144" s="486"/>
      <c r="BC144" s="227"/>
      <c r="BD144" s="228"/>
      <c r="BE144" s="228"/>
      <c r="BF144" s="229"/>
      <c r="BG144" s="224"/>
      <c r="BH144" s="89"/>
      <c r="BI144" s="89"/>
      <c r="BJ144" s="173"/>
      <c r="BK144" s="1292" t="s">
        <v>270</v>
      </c>
      <c r="BL144" s="173" t="s">
        <v>298</v>
      </c>
      <c r="BM144" s="1294" t="s">
        <v>373</v>
      </c>
      <c r="BN144" s="86" t="s">
        <v>41</v>
      </c>
      <c r="BO144" s="238">
        <v>2920.2</v>
      </c>
      <c r="BP144" s="90">
        <v>45917</v>
      </c>
      <c r="BQ144" s="187">
        <v>37.200000000000003</v>
      </c>
      <c r="BR144" s="238">
        <v>2920.2</v>
      </c>
      <c r="BS144" s="1295">
        <v>13363.64</v>
      </c>
      <c r="BT144" s="65">
        <f t="shared" si="218"/>
        <v>42926951.680799998</v>
      </c>
      <c r="BU144" s="671">
        <f t="shared" si="219"/>
        <v>0.10000000000000003</v>
      </c>
      <c r="BV144" s="489">
        <f t="shared" si="220"/>
        <v>39024501.527999997</v>
      </c>
      <c r="BW144" s="222">
        <v>45927</v>
      </c>
      <c r="BX144" s="89"/>
      <c r="BY144" s="89"/>
      <c r="BZ144" s="187"/>
      <c r="CA144" s="187"/>
      <c r="CB144" s="230"/>
      <c r="CC144" s="227"/>
      <c r="CD144" s="227"/>
      <c r="CE144" s="228"/>
      <c r="CF144" s="228"/>
      <c r="CG144" s="228"/>
      <c r="CH144" s="228"/>
      <c r="CI144" s="228"/>
      <c r="CJ144" s="228"/>
      <c r="CK144" s="228"/>
      <c r="CL144" s="231"/>
      <c r="CM144" s="232"/>
      <c r="CN144" s="173"/>
      <c r="CO144" s="228"/>
      <c r="CP144" s="228"/>
      <c r="CQ144" s="173"/>
      <c r="CR144" s="173"/>
      <c r="CS144" s="173"/>
      <c r="CT144" s="173"/>
      <c r="CU144" s="173"/>
      <c r="CV144" s="89"/>
      <c r="CW144" s="86"/>
      <c r="CX144" s="90"/>
      <c r="CY144" s="90"/>
      <c r="CZ144" s="90"/>
      <c r="DA144" s="90"/>
      <c r="DB144" s="89"/>
      <c r="DC144" s="89"/>
      <c r="DD144" s="89"/>
      <c r="DE144" s="89"/>
      <c r="DF144" s="86"/>
      <c r="DG144" s="228"/>
      <c r="DH144" s="233"/>
      <c r="DI144" s="234"/>
      <c r="DJ144" s="235"/>
      <c r="DK144" s="236"/>
      <c r="DL144" s="176"/>
      <c r="DM144" s="177"/>
      <c r="DN144" s="178"/>
      <c r="DO144" s="178"/>
    </row>
    <row r="145" spans="1:119" s="237" customFormat="1" ht="52" hidden="1" customHeight="1">
      <c r="A145" s="85" t="str">
        <f t="shared" si="195"/>
        <v>ok</v>
      </c>
      <c r="B145" s="86"/>
      <c r="C145" s="86"/>
      <c r="D145" s="187"/>
      <c r="E145" s="187"/>
      <c r="F145" s="187"/>
      <c r="G145" s="187"/>
      <c r="H145" s="187"/>
      <c r="I145" s="187"/>
      <c r="J145" s="187"/>
      <c r="K145" s="187"/>
      <c r="L145" s="781" t="s">
        <v>239</v>
      </c>
      <c r="M145" s="793" t="s">
        <v>240</v>
      </c>
      <c r="N145" s="1379" t="s">
        <v>241</v>
      </c>
      <c r="O145" s="1371" t="s">
        <v>41</v>
      </c>
      <c r="P145" s="1371" t="s">
        <v>42</v>
      </c>
      <c r="Q145" s="494"/>
      <c r="R145" s="494"/>
      <c r="S145" s="494"/>
      <c r="T145" s="171"/>
      <c r="U145" s="172"/>
      <c r="V145" s="172"/>
      <c r="W145" s="172"/>
      <c r="X145" s="172"/>
      <c r="Y145" s="172"/>
      <c r="Z145" s="172"/>
      <c r="AA145" s="172"/>
      <c r="AB145" s="63"/>
      <c r="AC145" s="63"/>
      <c r="AD145" s="63"/>
      <c r="AE145" s="63"/>
      <c r="AF145" s="63"/>
      <c r="AG145" s="63"/>
      <c r="AH145" s="63"/>
      <c r="AI145" s="63"/>
      <c r="AJ145" s="63"/>
      <c r="AK145" s="63"/>
      <c r="AL145" s="63"/>
      <c r="AM145" s="63"/>
      <c r="AN145" s="63"/>
      <c r="AO145" s="63"/>
      <c r="AP145" s="63"/>
      <c r="AQ145" s="63"/>
      <c r="AR145" s="63"/>
      <c r="AS145" s="63"/>
      <c r="AT145" s="63"/>
      <c r="AU145" s="63"/>
      <c r="AV145" s="63"/>
      <c r="AW145" s="63"/>
      <c r="AX145" s="63"/>
      <c r="AY145" s="63"/>
      <c r="AZ145" s="88"/>
      <c r="BA145" s="88"/>
      <c r="BB145" s="486"/>
      <c r="BC145" s="227"/>
      <c r="BD145" s="228"/>
      <c r="BE145" s="228"/>
      <c r="BF145" s="229"/>
      <c r="BG145" s="224"/>
      <c r="BH145" s="89"/>
      <c r="BI145" s="89"/>
      <c r="BJ145" s="173"/>
      <c r="BK145" s="1292" t="s">
        <v>270</v>
      </c>
      <c r="BL145" s="173" t="s">
        <v>298</v>
      </c>
      <c r="BM145" s="1294" t="s">
        <v>374</v>
      </c>
      <c r="BN145" s="86" t="s">
        <v>41</v>
      </c>
      <c r="BO145" s="238">
        <v>3045.8</v>
      </c>
      <c r="BP145" s="90">
        <v>45917</v>
      </c>
      <c r="BQ145" s="187">
        <v>38.799999999999997</v>
      </c>
      <c r="BR145" s="238">
        <v>3045.8</v>
      </c>
      <c r="BS145" s="1295">
        <v>13363.64</v>
      </c>
      <c r="BT145" s="65">
        <f t="shared" si="218"/>
        <v>44773272.183200002</v>
      </c>
      <c r="BU145" s="671">
        <f t="shared" si="219"/>
        <v>0.10000000000000012</v>
      </c>
      <c r="BV145" s="489">
        <f t="shared" si="220"/>
        <v>40702974.711999997</v>
      </c>
      <c r="BW145" s="222">
        <v>45927</v>
      </c>
      <c r="BX145" s="89"/>
      <c r="BY145" s="89"/>
      <c r="BZ145" s="187"/>
      <c r="CA145" s="187"/>
      <c r="CB145" s="230"/>
      <c r="CC145" s="227"/>
      <c r="CD145" s="227"/>
      <c r="CE145" s="228"/>
      <c r="CF145" s="228"/>
      <c r="CG145" s="228"/>
      <c r="CH145" s="228"/>
      <c r="CI145" s="228"/>
      <c r="CJ145" s="228"/>
      <c r="CK145" s="228"/>
      <c r="CL145" s="231"/>
      <c r="CM145" s="232"/>
      <c r="CN145" s="173"/>
      <c r="CO145" s="228"/>
      <c r="CP145" s="228"/>
      <c r="CQ145" s="173"/>
      <c r="CR145" s="173"/>
      <c r="CS145" s="173"/>
      <c r="CT145" s="173"/>
      <c r="CU145" s="173"/>
      <c r="CV145" s="89"/>
      <c r="CW145" s="86"/>
      <c r="CX145" s="90"/>
      <c r="CY145" s="90"/>
      <c r="CZ145" s="90"/>
      <c r="DA145" s="90"/>
      <c r="DB145" s="89"/>
      <c r="DC145" s="89"/>
      <c r="DD145" s="89"/>
      <c r="DE145" s="89"/>
      <c r="DF145" s="86"/>
      <c r="DG145" s="228"/>
      <c r="DH145" s="233"/>
      <c r="DI145" s="234"/>
      <c r="DJ145" s="235"/>
      <c r="DK145" s="236"/>
      <c r="DL145" s="176"/>
      <c r="DM145" s="177"/>
      <c r="DN145" s="178"/>
      <c r="DO145" s="178"/>
    </row>
    <row r="146" spans="1:119" s="237" customFormat="1" ht="52" hidden="1" customHeight="1">
      <c r="A146" s="85" t="str">
        <f t="shared" si="195"/>
        <v>ok</v>
      </c>
      <c r="B146" s="86"/>
      <c r="C146" s="86"/>
      <c r="D146" s="187"/>
      <c r="E146" s="187"/>
      <c r="F146" s="187"/>
      <c r="G146" s="187"/>
      <c r="H146" s="187"/>
      <c r="I146" s="187"/>
      <c r="J146" s="187"/>
      <c r="K146" s="187"/>
      <c r="L146" s="781" t="s">
        <v>239</v>
      </c>
      <c r="M146" s="793" t="s">
        <v>240</v>
      </c>
      <c r="N146" s="1379" t="s">
        <v>241</v>
      </c>
      <c r="O146" s="1371" t="s">
        <v>41</v>
      </c>
      <c r="P146" s="1371" t="s">
        <v>42</v>
      </c>
      <c r="Q146" s="494"/>
      <c r="R146" s="494"/>
      <c r="S146" s="494"/>
      <c r="T146" s="171"/>
      <c r="U146" s="172"/>
      <c r="V146" s="172"/>
      <c r="W146" s="172"/>
      <c r="X146" s="172"/>
      <c r="Y146" s="172"/>
      <c r="Z146" s="172"/>
      <c r="AA146" s="172"/>
      <c r="AB146" s="63"/>
      <c r="AC146" s="63"/>
      <c r="AD146" s="63"/>
      <c r="AE146" s="63"/>
      <c r="AF146" s="63"/>
      <c r="AG146" s="63"/>
      <c r="AH146" s="63"/>
      <c r="AI146" s="63"/>
      <c r="AJ146" s="63"/>
      <c r="AK146" s="63"/>
      <c r="AL146" s="63"/>
      <c r="AM146" s="63"/>
      <c r="AN146" s="63"/>
      <c r="AO146" s="63"/>
      <c r="AP146" s="63"/>
      <c r="AQ146" s="63"/>
      <c r="AR146" s="63"/>
      <c r="AS146" s="63"/>
      <c r="AT146" s="63"/>
      <c r="AU146" s="63"/>
      <c r="AV146" s="63"/>
      <c r="AW146" s="63"/>
      <c r="AX146" s="63"/>
      <c r="AY146" s="63"/>
      <c r="AZ146" s="88"/>
      <c r="BA146" s="88"/>
      <c r="BB146" s="486"/>
      <c r="BC146" s="227"/>
      <c r="BD146" s="228"/>
      <c r="BE146" s="228"/>
      <c r="BF146" s="229"/>
      <c r="BG146" s="224"/>
      <c r="BH146" s="89"/>
      <c r="BI146" s="89"/>
      <c r="BJ146" s="173"/>
      <c r="BK146" s="1292" t="s">
        <v>270</v>
      </c>
      <c r="BL146" s="173" t="s">
        <v>298</v>
      </c>
      <c r="BM146" s="1294" t="s">
        <v>375</v>
      </c>
      <c r="BN146" s="86" t="s">
        <v>41</v>
      </c>
      <c r="BO146" s="238">
        <v>3077.2</v>
      </c>
      <c r="BP146" s="90">
        <v>45917</v>
      </c>
      <c r="BQ146" s="187">
        <v>39.200000000000003</v>
      </c>
      <c r="BR146" s="238">
        <v>3077.2</v>
      </c>
      <c r="BS146" s="1295">
        <v>13363.64</v>
      </c>
      <c r="BT146" s="65">
        <f t="shared" si="218"/>
        <v>45234852.308799997</v>
      </c>
      <c r="BU146" s="671">
        <f t="shared" si="219"/>
        <v>0.10000000000000009</v>
      </c>
      <c r="BV146" s="489">
        <f t="shared" si="220"/>
        <v>41122593.007999994</v>
      </c>
      <c r="BW146" s="222">
        <v>45927</v>
      </c>
      <c r="BX146" s="89"/>
      <c r="BY146" s="89"/>
      <c r="BZ146" s="187"/>
      <c r="CA146" s="187"/>
      <c r="CB146" s="230"/>
      <c r="CC146" s="227"/>
      <c r="CD146" s="227"/>
      <c r="CE146" s="228"/>
      <c r="CF146" s="228"/>
      <c r="CG146" s="228"/>
      <c r="CH146" s="228"/>
      <c r="CI146" s="228"/>
      <c r="CJ146" s="228"/>
      <c r="CK146" s="228"/>
      <c r="CL146" s="231"/>
      <c r="CM146" s="232"/>
      <c r="CN146" s="173"/>
      <c r="CO146" s="228"/>
      <c r="CP146" s="228"/>
      <c r="CQ146" s="173"/>
      <c r="CR146" s="173"/>
      <c r="CS146" s="173"/>
      <c r="CT146" s="173"/>
      <c r="CU146" s="173"/>
      <c r="CV146" s="89"/>
      <c r="CW146" s="86"/>
      <c r="CX146" s="90"/>
      <c r="CY146" s="90"/>
      <c r="CZ146" s="90"/>
      <c r="DA146" s="90"/>
      <c r="DB146" s="89"/>
      <c r="DC146" s="89"/>
      <c r="DD146" s="89"/>
      <c r="DE146" s="89"/>
      <c r="DF146" s="86"/>
      <c r="DG146" s="228"/>
      <c r="DH146" s="233"/>
      <c r="DI146" s="234"/>
      <c r="DJ146" s="235"/>
      <c r="DK146" s="236"/>
      <c r="DL146" s="176"/>
      <c r="DM146" s="177"/>
      <c r="DN146" s="178"/>
      <c r="DO146" s="178"/>
    </row>
    <row r="147" spans="1:119" s="237" customFormat="1" ht="52" hidden="1" customHeight="1">
      <c r="A147" s="85" t="str">
        <f t="shared" si="195"/>
        <v>ok</v>
      </c>
      <c r="B147" s="86"/>
      <c r="C147" s="86"/>
      <c r="D147" s="187"/>
      <c r="E147" s="187"/>
      <c r="F147" s="187"/>
      <c r="G147" s="187"/>
      <c r="H147" s="187"/>
      <c r="I147" s="187"/>
      <c r="J147" s="187"/>
      <c r="K147" s="187"/>
      <c r="L147" s="781" t="s">
        <v>239</v>
      </c>
      <c r="M147" s="793" t="s">
        <v>240</v>
      </c>
      <c r="N147" s="1379" t="s">
        <v>241</v>
      </c>
      <c r="O147" s="1371" t="s">
        <v>41</v>
      </c>
      <c r="P147" s="1371" t="s">
        <v>42</v>
      </c>
      <c r="Q147" s="494"/>
      <c r="R147" s="494"/>
      <c r="S147" s="494"/>
      <c r="T147" s="171"/>
      <c r="U147" s="172"/>
      <c r="V147" s="172"/>
      <c r="W147" s="172"/>
      <c r="X147" s="172"/>
      <c r="Y147" s="172"/>
      <c r="Z147" s="172"/>
      <c r="AA147" s="172"/>
      <c r="AB147" s="63"/>
      <c r="AC147" s="63"/>
      <c r="AD147" s="63"/>
      <c r="AE147" s="63"/>
      <c r="AF147" s="63"/>
      <c r="AG147" s="63"/>
      <c r="AH147" s="63"/>
      <c r="AI147" s="63"/>
      <c r="AJ147" s="63"/>
      <c r="AK147" s="63"/>
      <c r="AL147" s="63"/>
      <c r="AM147" s="63"/>
      <c r="AN147" s="63"/>
      <c r="AO147" s="63"/>
      <c r="AP147" s="63"/>
      <c r="AQ147" s="63"/>
      <c r="AR147" s="63"/>
      <c r="AS147" s="63"/>
      <c r="AT147" s="63"/>
      <c r="AU147" s="63"/>
      <c r="AV147" s="63"/>
      <c r="AW147" s="63"/>
      <c r="AX147" s="63"/>
      <c r="AY147" s="63"/>
      <c r="AZ147" s="88"/>
      <c r="BA147" s="88"/>
      <c r="BB147" s="486"/>
      <c r="BC147" s="227"/>
      <c r="BD147" s="228"/>
      <c r="BE147" s="228"/>
      <c r="BF147" s="229"/>
      <c r="BG147" s="224"/>
      <c r="BH147" s="89"/>
      <c r="BI147" s="89"/>
      <c r="BJ147" s="173"/>
      <c r="BK147" s="1292" t="s">
        <v>270</v>
      </c>
      <c r="BL147" s="173" t="s">
        <v>298</v>
      </c>
      <c r="BM147" s="1294" t="s">
        <v>376</v>
      </c>
      <c r="BN147" s="86" t="s">
        <v>41</v>
      </c>
      <c r="BO147" s="238">
        <v>19028.400000000001</v>
      </c>
      <c r="BP147" s="90">
        <v>45917</v>
      </c>
      <c r="BQ147" s="187">
        <v>242.4</v>
      </c>
      <c r="BR147" s="238">
        <v>19028.400000000001</v>
      </c>
      <c r="BS147" s="1295">
        <v>13363.64</v>
      </c>
      <c r="BT147" s="65">
        <f t="shared" si="218"/>
        <v>279717556.11360002</v>
      </c>
      <c r="BU147" s="671">
        <f t="shared" si="219"/>
        <v>9.9999999999999992E-2</v>
      </c>
      <c r="BV147" s="489">
        <f t="shared" si="220"/>
        <v>254288687.37600002</v>
      </c>
      <c r="BW147" s="222">
        <v>45927</v>
      </c>
      <c r="BX147" s="89"/>
      <c r="BY147" s="89"/>
      <c r="BZ147" s="187"/>
      <c r="CA147" s="187"/>
      <c r="CB147" s="230"/>
      <c r="CC147" s="227"/>
      <c r="CD147" s="227"/>
      <c r="CE147" s="228"/>
      <c r="CF147" s="228"/>
      <c r="CG147" s="228"/>
      <c r="CH147" s="228"/>
      <c r="CI147" s="228"/>
      <c r="CJ147" s="228"/>
      <c r="CK147" s="228"/>
      <c r="CL147" s="231"/>
      <c r="CM147" s="232"/>
      <c r="CN147" s="173"/>
      <c r="CO147" s="228"/>
      <c r="CP147" s="228"/>
      <c r="CQ147" s="173"/>
      <c r="CR147" s="173"/>
      <c r="CS147" s="173"/>
      <c r="CT147" s="173"/>
      <c r="CU147" s="173"/>
      <c r="CV147" s="89"/>
      <c r="CW147" s="86"/>
      <c r="CX147" s="90"/>
      <c r="CY147" s="90"/>
      <c r="CZ147" s="90"/>
      <c r="DA147" s="90"/>
      <c r="DB147" s="89"/>
      <c r="DC147" s="89"/>
      <c r="DD147" s="89"/>
      <c r="DE147" s="89"/>
      <c r="DF147" s="86"/>
      <c r="DG147" s="228"/>
      <c r="DH147" s="233"/>
      <c r="DI147" s="234"/>
      <c r="DJ147" s="235"/>
      <c r="DK147" s="236"/>
      <c r="DL147" s="176"/>
      <c r="DM147" s="177"/>
      <c r="DN147" s="178"/>
      <c r="DO147" s="178"/>
    </row>
    <row r="148" spans="1:119" s="237" customFormat="1" ht="52" hidden="1" customHeight="1">
      <c r="A148" s="85" t="str">
        <f t="shared" si="195"/>
        <v>ok</v>
      </c>
      <c r="B148" s="86"/>
      <c r="C148" s="86"/>
      <c r="D148" s="187"/>
      <c r="E148" s="187"/>
      <c r="F148" s="187"/>
      <c r="G148" s="187"/>
      <c r="H148" s="187"/>
      <c r="I148" s="187"/>
      <c r="J148" s="187"/>
      <c r="K148" s="187"/>
      <c r="L148" s="781" t="s">
        <v>239</v>
      </c>
      <c r="M148" s="793" t="s">
        <v>240</v>
      </c>
      <c r="N148" s="1379" t="s">
        <v>241</v>
      </c>
      <c r="O148" s="1371" t="s">
        <v>41</v>
      </c>
      <c r="P148" s="1371" t="s">
        <v>42</v>
      </c>
      <c r="Q148" s="494"/>
      <c r="R148" s="494"/>
      <c r="S148" s="494"/>
      <c r="T148" s="171"/>
      <c r="U148" s="172"/>
      <c r="V148" s="172"/>
      <c r="W148" s="172"/>
      <c r="X148" s="172"/>
      <c r="Y148" s="172"/>
      <c r="Z148" s="172"/>
      <c r="AA148" s="172"/>
      <c r="AB148" s="63"/>
      <c r="AC148" s="63"/>
      <c r="AD148" s="63"/>
      <c r="AE148" s="63"/>
      <c r="AF148" s="63"/>
      <c r="AG148" s="63"/>
      <c r="AH148" s="63"/>
      <c r="AI148" s="63"/>
      <c r="AJ148" s="63"/>
      <c r="AK148" s="63"/>
      <c r="AL148" s="63"/>
      <c r="AM148" s="63"/>
      <c r="AN148" s="63"/>
      <c r="AO148" s="63"/>
      <c r="AP148" s="63"/>
      <c r="AQ148" s="63"/>
      <c r="AR148" s="63"/>
      <c r="AS148" s="63"/>
      <c r="AT148" s="63"/>
      <c r="AU148" s="63"/>
      <c r="AV148" s="63"/>
      <c r="AW148" s="63"/>
      <c r="AX148" s="63"/>
      <c r="AY148" s="63"/>
      <c r="AZ148" s="88"/>
      <c r="BA148" s="88"/>
      <c r="BB148" s="486"/>
      <c r="BC148" s="227"/>
      <c r="BD148" s="228"/>
      <c r="BE148" s="228"/>
      <c r="BF148" s="229"/>
      <c r="BG148" s="224"/>
      <c r="BH148" s="89"/>
      <c r="BI148" s="89"/>
      <c r="BJ148" s="173"/>
      <c r="BK148" s="1292" t="s">
        <v>270</v>
      </c>
      <c r="BL148" s="173" t="s">
        <v>298</v>
      </c>
      <c r="BM148" s="1294" t="s">
        <v>377</v>
      </c>
      <c r="BN148" s="86" t="s">
        <v>41</v>
      </c>
      <c r="BO148" s="238">
        <v>6531.2</v>
      </c>
      <c r="BP148" s="90">
        <v>45917</v>
      </c>
      <c r="BQ148" s="187">
        <v>83.2</v>
      </c>
      <c r="BR148" s="238">
        <v>6531.2</v>
      </c>
      <c r="BS148" s="1295">
        <v>13363.64</v>
      </c>
      <c r="BT148" s="65">
        <f t="shared" si="218"/>
        <v>96008666.124799997</v>
      </c>
      <c r="BU148" s="671">
        <f t="shared" si="219"/>
        <v>0.1000000000000001</v>
      </c>
      <c r="BV148" s="489">
        <f t="shared" si="220"/>
        <v>87280605.567999989</v>
      </c>
      <c r="BW148" s="222">
        <v>45927</v>
      </c>
      <c r="BX148" s="89"/>
      <c r="BY148" s="89"/>
      <c r="BZ148" s="187"/>
      <c r="CA148" s="187"/>
      <c r="CB148" s="230"/>
      <c r="CC148" s="227"/>
      <c r="CD148" s="227"/>
      <c r="CE148" s="228"/>
      <c r="CF148" s="228"/>
      <c r="CG148" s="228"/>
      <c r="CH148" s="228"/>
      <c r="CI148" s="228"/>
      <c r="CJ148" s="228"/>
      <c r="CK148" s="228"/>
      <c r="CL148" s="231"/>
      <c r="CM148" s="232"/>
      <c r="CN148" s="173"/>
      <c r="CO148" s="228"/>
      <c r="CP148" s="228"/>
      <c r="CQ148" s="173"/>
      <c r="CR148" s="173"/>
      <c r="CS148" s="173"/>
      <c r="CT148" s="173"/>
      <c r="CU148" s="173"/>
      <c r="CV148" s="89"/>
      <c r="CW148" s="86"/>
      <c r="CX148" s="90"/>
      <c r="CY148" s="90"/>
      <c r="CZ148" s="90"/>
      <c r="DA148" s="90"/>
      <c r="DB148" s="89"/>
      <c r="DC148" s="89"/>
      <c r="DD148" s="89"/>
      <c r="DE148" s="89"/>
      <c r="DF148" s="86"/>
      <c r="DG148" s="228"/>
      <c r="DH148" s="233"/>
      <c r="DI148" s="234"/>
      <c r="DJ148" s="235"/>
      <c r="DK148" s="236"/>
      <c r="DL148" s="176"/>
      <c r="DM148" s="177"/>
      <c r="DN148" s="178"/>
      <c r="DO148" s="178"/>
    </row>
    <row r="149" spans="1:119" s="237" customFormat="1" ht="52" hidden="1" customHeight="1">
      <c r="A149" s="85" t="str">
        <f t="shared" si="195"/>
        <v>ok</v>
      </c>
      <c r="B149" s="86"/>
      <c r="C149" s="86"/>
      <c r="D149" s="187"/>
      <c r="E149" s="187"/>
      <c r="F149" s="187"/>
      <c r="G149" s="187"/>
      <c r="H149" s="187"/>
      <c r="I149" s="187"/>
      <c r="J149" s="187"/>
      <c r="K149" s="187"/>
      <c r="L149" s="781" t="s">
        <v>239</v>
      </c>
      <c r="M149" s="793" t="s">
        <v>240</v>
      </c>
      <c r="N149" s="1379" t="s">
        <v>241</v>
      </c>
      <c r="O149" s="1371" t="s">
        <v>41</v>
      </c>
      <c r="P149" s="1371" t="s">
        <v>42</v>
      </c>
      <c r="Q149" s="494"/>
      <c r="R149" s="494"/>
      <c r="S149" s="494"/>
      <c r="T149" s="171"/>
      <c r="U149" s="172"/>
      <c r="V149" s="172"/>
      <c r="W149" s="172"/>
      <c r="X149" s="172"/>
      <c r="Y149" s="172"/>
      <c r="Z149" s="172"/>
      <c r="AA149" s="172"/>
      <c r="AB149" s="63"/>
      <c r="AC149" s="63"/>
      <c r="AD149" s="63"/>
      <c r="AE149" s="63"/>
      <c r="AF149" s="63"/>
      <c r="AG149" s="63"/>
      <c r="AH149" s="63"/>
      <c r="AI149" s="63"/>
      <c r="AJ149" s="63"/>
      <c r="AK149" s="63"/>
      <c r="AL149" s="63"/>
      <c r="AM149" s="63"/>
      <c r="AN149" s="63"/>
      <c r="AO149" s="63"/>
      <c r="AP149" s="63"/>
      <c r="AQ149" s="63"/>
      <c r="AR149" s="63"/>
      <c r="AS149" s="63"/>
      <c r="AT149" s="63"/>
      <c r="AU149" s="63"/>
      <c r="AV149" s="63"/>
      <c r="AW149" s="63"/>
      <c r="AX149" s="63"/>
      <c r="AY149" s="63"/>
      <c r="AZ149" s="88"/>
      <c r="BA149" s="88"/>
      <c r="BB149" s="486"/>
      <c r="BC149" s="227"/>
      <c r="BD149" s="228"/>
      <c r="BE149" s="228"/>
      <c r="BF149" s="229"/>
      <c r="BG149" s="224"/>
      <c r="BH149" s="89"/>
      <c r="BI149" s="89"/>
      <c r="BJ149" s="173"/>
      <c r="BK149" s="1292" t="s">
        <v>270</v>
      </c>
      <c r="BL149" s="173" t="s">
        <v>298</v>
      </c>
      <c r="BM149" s="1294" t="s">
        <v>378</v>
      </c>
      <c r="BN149" s="86" t="s">
        <v>41</v>
      </c>
      <c r="BO149" s="238">
        <v>3391.2</v>
      </c>
      <c r="BP149" s="90">
        <v>45917</v>
      </c>
      <c r="BQ149" s="187">
        <v>43.2</v>
      </c>
      <c r="BR149" s="238">
        <v>3391.2</v>
      </c>
      <c r="BS149" s="1295">
        <v>13363.64</v>
      </c>
      <c r="BT149" s="65">
        <f t="shared" si="218"/>
        <v>49850653.564800002</v>
      </c>
      <c r="BU149" s="671">
        <f t="shared" si="219"/>
        <v>0.10000000000000016</v>
      </c>
      <c r="BV149" s="489">
        <f t="shared" si="220"/>
        <v>45318775.967999995</v>
      </c>
      <c r="BW149" s="222">
        <v>45927</v>
      </c>
      <c r="BX149" s="89"/>
      <c r="BY149" s="89"/>
      <c r="BZ149" s="187"/>
      <c r="CA149" s="187"/>
      <c r="CB149" s="230"/>
      <c r="CC149" s="227"/>
      <c r="CD149" s="227"/>
      <c r="CE149" s="228"/>
      <c r="CF149" s="228"/>
      <c r="CG149" s="228"/>
      <c r="CH149" s="228"/>
      <c r="CI149" s="228"/>
      <c r="CJ149" s="228"/>
      <c r="CK149" s="228"/>
      <c r="CL149" s="231"/>
      <c r="CM149" s="232"/>
      <c r="CN149" s="173"/>
      <c r="CO149" s="228"/>
      <c r="CP149" s="228"/>
      <c r="CQ149" s="173"/>
      <c r="CR149" s="173"/>
      <c r="CS149" s="173"/>
      <c r="CT149" s="173"/>
      <c r="CU149" s="173"/>
      <c r="CV149" s="89"/>
      <c r="CW149" s="86"/>
      <c r="CX149" s="90"/>
      <c r="CY149" s="90"/>
      <c r="CZ149" s="90"/>
      <c r="DA149" s="90"/>
      <c r="DB149" s="89"/>
      <c r="DC149" s="89"/>
      <c r="DD149" s="89"/>
      <c r="DE149" s="89"/>
      <c r="DF149" s="86"/>
      <c r="DG149" s="228"/>
      <c r="DH149" s="233"/>
      <c r="DI149" s="234"/>
      <c r="DJ149" s="235"/>
      <c r="DK149" s="236"/>
      <c r="DL149" s="176"/>
      <c r="DM149" s="177"/>
      <c r="DN149" s="178"/>
      <c r="DO149" s="178"/>
    </row>
    <row r="150" spans="1:119" s="237" customFormat="1" ht="52" hidden="1" customHeight="1">
      <c r="A150" s="85" t="str">
        <f t="shared" si="195"/>
        <v>ok</v>
      </c>
      <c r="B150" s="86"/>
      <c r="C150" s="86"/>
      <c r="D150" s="187"/>
      <c r="E150" s="187"/>
      <c r="F150" s="187"/>
      <c r="G150" s="187"/>
      <c r="H150" s="187"/>
      <c r="I150" s="187"/>
      <c r="J150" s="187"/>
      <c r="K150" s="187"/>
      <c r="L150" s="781" t="s">
        <v>239</v>
      </c>
      <c r="M150" s="793" t="s">
        <v>240</v>
      </c>
      <c r="N150" s="1379" t="s">
        <v>241</v>
      </c>
      <c r="O150" s="1371" t="s">
        <v>41</v>
      </c>
      <c r="P150" s="1371" t="s">
        <v>42</v>
      </c>
      <c r="Q150" s="494"/>
      <c r="R150" s="494"/>
      <c r="S150" s="494"/>
      <c r="T150" s="171"/>
      <c r="U150" s="172"/>
      <c r="V150" s="172"/>
      <c r="W150" s="172"/>
      <c r="X150" s="172"/>
      <c r="Y150" s="172"/>
      <c r="Z150" s="172"/>
      <c r="AA150" s="172"/>
      <c r="AB150" s="63"/>
      <c r="AC150" s="63"/>
      <c r="AD150" s="63"/>
      <c r="AE150" s="63"/>
      <c r="AF150" s="63"/>
      <c r="AG150" s="63"/>
      <c r="AH150" s="63"/>
      <c r="AI150" s="63"/>
      <c r="AJ150" s="63"/>
      <c r="AK150" s="63"/>
      <c r="AL150" s="63"/>
      <c r="AM150" s="63"/>
      <c r="AN150" s="63"/>
      <c r="AO150" s="63"/>
      <c r="AP150" s="63"/>
      <c r="AQ150" s="63"/>
      <c r="AR150" s="63"/>
      <c r="AS150" s="63"/>
      <c r="AT150" s="63"/>
      <c r="AU150" s="63"/>
      <c r="AV150" s="63"/>
      <c r="AW150" s="63"/>
      <c r="AX150" s="63"/>
      <c r="AY150" s="63"/>
      <c r="AZ150" s="88"/>
      <c r="BA150" s="88"/>
      <c r="BB150" s="486"/>
      <c r="BC150" s="227"/>
      <c r="BD150" s="228"/>
      <c r="BE150" s="228"/>
      <c r="BF150" s="229"/>
      <c r="BG150" s="224"/>
      <c r="BH150" s="89"/>
      <c r="BI150" s="89"/>
      <c r="BJ150" s="173"/>
      <c r="BK150" s="1292" t="s">
        <v>270</v>
      </c>
      <c r="BL150" s="173" t="s">
        <v>298</v>
      </c>
      <c r="BM150" s="1294" t="s">
        <v>379</v>
      </c>
      <c r="BN150" s="86" t="s">
        <v>41</v>
      </c>
      <c r="BO150" s="238">
        <v>6845.2</v>
      </c>
      <c r="BP150" s="90">
        <v>45917</v>
      </c>
      <c r="BQ150" s="187">
        <v>87.2</v>
      </c>
      <c r="BR150" s="238">
        <v>6845.2</v>
      </c>
      <c r="BS150" s="1295">
        <v>13363.64</v>
      </c>
      <c r="BT150" s="65">
        <f t="shared" si="218"/>
        <v>100624467.38080001</v>
      </c>
      <c r="BU150" s="671">
        <f t="shared" si="219"/>
        <v>0.10000000000000013</v>
      </c>
      <c r="BV150" s="489">
        <f t="shared" si="220"/>
        <v>91476788.527999997</v>
      </c>
      <c r="BW150" s="222">
        <v>45927</v>
      </c>
      <c r="BX150" s="89"/>
      <c r="BY150" s="89"/>
      <c r="BZ150" s="187"/>
      <c r="CA150" s="187"/>
      <c r="CB150" s="230"/>
      <c r="CC150" s="227"/>
      <c r="CD150" s="227"/>
      <c r="CE150" s="228"/>
      <c r="CF150" s="228"/>
      <c r="CG150" s="228"/>
      <c r="CH150" s="228"/>
      <c r="CI150" s="228"/>
      <c r="CJ150" s="228"/>
      <c r="CK150" s="228"/>
      <c r="CL150" s="231"/>
      <c r="CM150" s="232"/>
      <c r="CN150" s="173"/>
      <c r="CO150" s="228"/>
      <c r="CP150" s="228"/>
      <c r="CQ150" s="173"/>
      <c r="CR150" s="173"/>
      <c r="CS150" s="173"/>
      <c r="CT150" s="173"/>
      <c r="CU150" s="173"/>
      <c r="CV150" s="89"/>
      <c r="CW150" s="86"/>
      <c r="CX150" s="90"/>
      <c r="CY150" s="90"/>
      <c r="CZ150" s="90"/>
      <c r="DA150" s="90"/>
      <c r="DB150" s="89"/>
      <c r="DC150" s="89"/>
      <c r="DD150" s="89"/>
      <c r="DE150" s="89"/>
      <c r="DF150" s="86"/>
      <c r="DG150" s="228"/>
      <c r="DH150" s="233"/>
      <c r="DI150" s="234"/>
      <c r="DJ150" s="235"/>
      <c r="DK150" s="236"/>
      <c r="DL150" s="176"/>
      <c r="DM150" s="177"/>
      <c r="DN150" s="178"/>
      <c r="DO150" s="178"/>
    </row>
    <row r="151" spans="1:119" s="237" customFormat="1" ht="52" hidden="1" customHeight="1">
      <c r="A151" s="85" t="str">
        <f t="shared" si="195"/>
        <v>ok</v>
      </c>
      <c r="B151" s="86"/>
      <c r="C151" s="86"/>
      <c r="D151" s="187"/>
      <c r="E151" s="187"/>
      <c r="F151" s="187"/>
      <c r="G151" s="187"/>
      <c r="H151" s="187"/>
      <c r="I151" s="187"/>
      <c r="J151" s="187"/>
      <c r="K151" s="187"/>
      <c r="L151" s="781" t="s">
        <v>239</v>
      </c>
      <c r="M151" s="793" t="s">
        <v>240</v>
      </c>
      <c r="N151" s="1379" t="s">
        <v>241</v>
      </c>
      <c r="O151" s="1371" t="s">
        <v>41</v>
      </c>
      <c r="P151" s="1371" t="s">
        <v>42</v>
      </c>
      <c r="Q151" s="494"/>
      <c r="R151" s="494"/>
      <c r="S151" s="494"/>
      <c r="T151" s="171"/>
      <c r="U151" s="172"/>
      <c r="V151" s="172"/>
      <c r="W151" s="172"/>
      <c r="X151" s="172"/>
      <c r="Y151" s="172"/>
      <c r="Z151" s="172"/>
      <c r="AA151" s="172"/>
      <c r="AB151" s="63"/>
      <c r="AC151" s="63"/>
      <c r="AD151" s="63"/>
      <c r="AE151" s="63"/>
      <c r="AF151" s="63"/>
      <c r="AG151" s="63"/>
      <c r="AH151" s="63"/>
      <c r="AI151" s="63"/>
      <c r="AJ151" s="63"/>
      <c r="AK151" s="63"/>
      <c r="AL151" s="63"/>
      <c r="AM151" s="63"/>
      <c r="AN151" s="63"/>
      <c r="AO151" s="63"/>
      <c r="AP151" s="63"/>
      <c r="AQ151" s="63"/>
      <c r="AR151" s="63"/>
      <c r="AS151" s="63"/>
      <c r="AT151" s="63"/>
      <c r="AU151" s="63"/>
      <c r="AV151" s="63"/>
      <c r="AW151" s="63"/>
      <c r="AX151" s="63"/>
      <c r="AY151" s="63"/>
      <c r="AZ151" s="88"/>
      <c r="BA151" s="88"/>
      <c r="BB151" s="486"/>
      <c r="BC151" s="227"/>
      <c r="BD151" s="228"/>
      <c r="BE151" s="228"/>
      <c r="BF151" s="229"/>
      <c r="BG151" s="224"/>
      <c r="BH151" s="89"/>
      <c r="BI151" s="89"/>
      <c r="BJ151" s="173"/>
      <c r="BK151" s="1292" t="s">
        <v>270</v>
      </c>
      <c r="BL151" s="173" t="s">
        <v>298</v>
      </c>
      <c r="BM151" s="1294" t="s">
        <v>380</v>
      </c>
      <c r="BN151" s="86" t="s">
        <v>41</v>
      </c>
      <c r="BO151" s="238">
        <v>10738.8</v>
      </c>
      <c r="BP151" s="90">
        <v>45917</v>
      </c>
      <c r="BQ151" s="187">
        <v>136.80000000000001</v>
      </c>
      <c r="BR151" s="238">
        <v>10738.8</v>
      </c>
      <c r="BS151" s="1295">
        <v>13363.64</v>
      </c>
      <c r="BT151" s="65">
        <f t="shared" si="218"/>
        <v>157860402.95520002</v>
      </c>
      <c r="BU151" s="671">
        <f t="shared" si="219"/>
        <v>0.10000000000000017</v>
      </c>
      <c r="BV151" s="489">
        <f t="shared" si="220"/>
        <v>143509457.23199999</v>
      </c>
      <c r="BW151" s="222">
        <v>45927</v>
      </c>
      <c r="BX151" s="89"/>
      <c r="BY151" s="89"/>
      <c r="BZ151" s="187"/>
      <c r="CA151" s="187"/>
      <c r="CB151" s="230"/>
      <c r="CC151" s="227"/>
      <c r="CD151" s="227"/>
      <c r="CE151" s="228"/>
      <c r="CF151" s="228"/>
      <c r="CG151" s="228"/>
      <c r="CH151" s="228"/>
      <c r="CI151" s="228"/>
      <c r="CJ151" s="228"/>
      <c r="CK151" s="228"/>
      <c r="CL151" s="231"/>
      <c r="CM151" s="232"/>
      <c r="CN151" s="173"/>
      <c r="CO151" s="228"/>
      <c r="CP151" s="228"/>
      <c r="CQ151" s="173"/>
      <c r="CR151" s="173"/>
      <c r="CS151" s="173"/>
      <c r="CT151" s="173"/>
      <c r="CU151" s="173"/>
      <c r="CV151" s="89"/>
      <c r="CW151" s="86"/>
      <c r="CX151" s="90"/>
      <c r="CY151" s="90"/>
      <c r="CZ151" s="90"/>
      <c r="DA151" s="90"/>
      <c r="DB151" s="89"/>
      <c r="DC151" s="89"/>
      <c r="DD151" s="89"/>
      <c r="DE151" s="89"/>
      <c r="DF151" s="86"/>
      <c r="DG151" s="228"/>
      <c r="DH151" s="233"/>
      <c r="DI151" s="234"/>
      <c r="DJ151" s="235"/>
      <c r="DK151" s="236"/>
      <c r="DL151" s="176"/>
      <c r="DM151" s="177"/>
      <c r="DN151" s="178"/>
      <c r="DO151" s="178"/>
    </row>
    <row r="152" spans="1:119" s="237" customFormat="1" ht="52" hidden="1" customHeight="1">
      <c r="A152" s="85" t="str">
        <f t="shared" si="195"/>
        <v>ok</v>
      </c>
      <c r="B152" s="86"/>
      <c r="C152" s="86"/>
      <c r="D152" s="187"/>
      <c r="E152" s="187"/>
      <c r="F152" s="187"/>
      <c r="G152" s="187"/>
      <c r="H152" s="187"/>
      <c r="I152" s="187"/>
      <c r="J152" s="187"/>
      <c r="K152" s="187"/>
      <c r="L152" s="781" t="s">
        <v>239</v>
      </c>
      <c r="M152" s="793" t="s">
        <v>240</v>
      </c>
      <c r="N152" s="1379" t="s">
        <v>241</v>
      </c>
      <c r="O152" s="1371" t="s">
        <v>41</v>
      </c>
      <c r="P152" s="1371" t="s">
        <v>42</v>
      </c>
      <c r="Q152" s="494"/>
      <c r="R152" s="494"/>
      <c r="S152" s="494"/>
      <c r="T152" s="171"/>
      <c r="U152" s="172"/>
      <c r="V152" s="172"/>
      <c r="W152" s="172"/>
      <c r="X152" s="172"/>
      <c r="Y152" s="172"/>
      <c r="Z152" s="172"/>
      <c r="AA152" s="172"/>
      <c r="AB152" s="63"/>
      <c r="AC152" s="63"/>
      <c r="AD152" s="63"/>
      <c r="AE152" s="63"/>
      <c r="AF152" s="63"/>
      <c r="AG152" s="63"/>
      <c r="AH152" s="63"/>
      <c r="AI152" s="63"/>
      <c r="AJ152" s="63"/>
      <c r="AK152" s="63"/>
      <c r="AL152" s="63"/>
      <c r="AM152" s="63"/>
      <c r="AN152" s="63"/>
      <c r="AO152" s="63"/>
      <c r="AP152" s="63"/>
      <c r="AQ152" s="63"/>
      <c r="AR152" s="63"/>
      <c r="AS152" s="63"/>
      <c r="AT152" s="63"/>
      <c r="AU152" s="63"/>
      <c r="AV152" s="63"/>
      <c r="AW152" s="63"/>
      <c r="AX152" s="63"/>
      <c r="AY152" s="63"/>
      <c r="AZ152" s="88"/>
      <c r="BA152" s="88"/>
      <c r="BB152" s="486"/>
      <c r="BC152" s="227"/>
      <c r="BD152" s="228"/>
      <c r="BE152" s="228"/>
      <c r="BF152" s="229"/>
      <c r="BG152" s="224"/>
      <c r="BH152" s="89"/>
      <c r="BI152" s="89"/>
      <c r="BJ152" s="173"/>
      <c r="BK152" s="1292" t="s">
        <v>270</v>
      </c>
      <c r="BL152" s="173" t="s">
        <v>298</v>
      </c>
      <c r="BM152" s="1294" t="s">
        <v>381</v>
      </c>
      <c r="BN152" s="86" t="s">
        <v>41</v>
      </c>
      <c r="BO152" s="238">
        <v>7222</v>
      </c>
      <c r="BP152" s="90">
        <v>45917</v>
      </c>
      <c r="BQ152" s="187">
        <v>92</v>
      </c>
      <c r="BR152" s="238">
        <v>7222</v>
      </c>
      <c r="BS152" s="1295">
        <v>13363.64</v>
      </c>
      <c r="BT152" s="65">
        <f t="shared" si="218"/>
        <v>106163428.88800001</v>
      </c>
      <c r="BU152" s="671">
        <f t="shared" si="219"/>
        <v>0.10000000000000014</v>
      </c>
      <c r="BV152" s="489">
        <f t="shared" si="220"/>
        <v>96512208.079999998</v>
      </c>
      <c r="BW152" s="222">
        <v>45927</v>
      </c>
      <c r="BX152" s="89"/>
      <c r="BY152" s="89"/>
      <c r="BZ152" s="187"/>
      <c r="CA152" s="187"/>
      <c r="CB152" s="230"/>
      <c r="CC152" s="227"/>
      <c r="CD152" s="227"/>
      <c r="CE152" s="228"/>
      <c r="CF152" s="228"/>
      <c r="CG152" s="228"/>
      <c r="CH152" s="228"/>
      <c r="CI152" s="228"/>
      <c r="CJ152" s="228"/>
      <c r="CK152" s="228"/>
      <c r="CL152" s="231"/>
      <c r="CM152" s="232"/>
      <c r="CN152" s="173"/>
      <c r="CO152" s="228"/>
      <c r="CP152" s="228"/>
      <c r="CQ152" s="173"/>
      <c r="CR152" s="173"/>
      <c r="CS152" s="173"/>
      <c r="CT152" s="173"/>
      <c r="CU152" s="173"/>
      <c r="CV152" s="89"/>
      <c r="CW152" s="86"/>
      <c r="CX152" s="90"/>
      <c r="CY152" s="90"/>
      <c r="CZ152" s="90"/>
      <c r="DA152" s="90"/>
      <c r="DB152" s="89"/>
      <c r="DC152" s="89"/>
      <c r="DD152" s="89"/>
      <c r="DE152" s="89"/>
      <c r="DF152" s="86"/>
      <c r="DG152" s="228"/>
      <c r="DH152" s="233"/>
      <c r="DI152" s="234"/>
      <c r="DJ152" s="235"/>
      <c r="DK152" s="236"/>
      <c r="DL152" s="176"/>
      <c r="DM152" s="177"/>
      <c r="DN152" s="178"/>
      <c r="DO152" s="178"/>
    </row>
    <row r="153" spans="1:119" s="237" customFormat="1" ht="52" hidden="1" customHeight="1">
      <c r="A153" s="85" t="str">
        <f t="shared" si="195"/>
        <v>ok</v>
      </c>
      <c r="B153" s="86"/>
      <c r="C153" s="86"/>
      <c r="D153" s="187"/>
      <c r="E153" s="187"/>
      <c r="F153" s="187"/>
      <c r="G153" s="187"/>
      <c r="H153" s="187"/>
      <c r="I153" s="187"/>
      <c r="J153" s="187"/>
      <c r="K153" s="187"/>
      <c r="L153" s="781" t="s">
        <v>239</v>
      </c>
      <c r="M153" s="793" t="s">
        <v>240</v>
      </c>
      <c r="N153" s="1379" t="s">
        <v>241</v>
      </c>
      <c r="O153" s="1371" t="s">
        <v>41</v>
      </c>
      <c r="P153" s="1371" t="s">
        <v>42</v>
      </c>
      <c r="Q153" s="494"/>
      <c r="R153" s="494"/>
      <c r="S153" s="494"/>
      <c r="T153" s="171"/>
      <c r="U153" s="172"/>
      <c r="V153" s="172"/>
      <c r="W153" s="172"/>
      <c r="X153" s="172"/>
      <c r="Y153" s="172"/>
      <c r="Z153" s="172"/>
      <c r="AA153" s="172"/>
      <c r="AB153" s="63"/>
      <c r="AC153" s="63"/>
      <c r="AD153" s="63"/>
      <c r="AE153" s="63"/>
      <c r="AF153" s="63"/>
      <c r="AG153" s="63"/>
      <c r="AH153" s="63"/>
      <c r="AI153" s="63"/>
      <c r="AJ153" s="63"/>
      <c r="AK153" s="63"/>
      <c r="AL153" s="63"/>
      <c r="AM153" s="63"/>
      <c r="AN153" s="63"/>
      <c r="AO153" s="63"/>
      <c r="AP153" s="63"/>
      <c r="AQ153" s="63"/>
      <c r="AR153" s="63"/>
      <c r="AS153" s="63"/>
      <c r="AT153" s="63"/>
      <c r="AU153" s="63"/>
      <c r="AV153" s="63"/>
      <c r="AW153" s="63"/>
      <c r="AX153" s="63"/>
      <c r="AY153" s="63"/>
      <c r="AZ153" s="88"/>
      <c r="BA153" s="88"/>
      <c r="BB153" s="486"/>
      <c r="BC153" s="227"/>
      <c r="BD153" s="228"/>
      <c r="BE153" s="228"/>
      <c r="BF153" s="229"/>
      <c r="BG153" s="224"/>
      <c r="BH153" s="89"/>
      <c r="BI153" s="89"/>
      <c r="BJ153" s="173"/>
      <c r="BK153" s="1292" t="s">
        <v>270</v>
      </c>
      <c r="BL153" s="173" t="s">
        <v>298</v>
      </c>
      <c r="BM153" s="1294" t="s">
        <v>382</v>
      </c>
      <c r="BN153" s="86" t="s">
        <v>41</v>
      </c>
      <c r="BO153" s="238">
        <v>26376</v>
      </c>
      <c r="BP153" s="90">
        <v>45917</v>
      </c>
      <c r="BQ153" s="187">
        <v>336</v>
      </c>
      <c r="BR153" s="238">
        <v>26376</v>
      </c>
      <c r="BS153" s="1295">
        <v>13363.64</v>
      </c>
      <c r="BT153" s="65">
        <f t="shared" si="218"/>
        <v>387727305.50400001</v>
      </c>
      <c r="BU153" s="671">
        <f t="shared" si="219"/>
        <v>0.10000000000000006</v>
      </c>
      <c r="BV153" s="489">
        <f t="shared" si="220"/>
        <v>352479368.63999999</v>
      </c>
      <c r="BW153" s="222">
        <v>45927</v>
      </c>
      <c r="BX153" s="89"/>
      <c r="BY153" s="89"/>
      <c r="BZ153" s="187"/>
      <c r="CA153" s="187"/>
      <c r="CB153" s="230"/>
      <c r="CC153" s="227"/>
      <c r="CD153" s="227"/>
      <c r="CE153" s="228"/>
      <c r="CF153" s="228"/>
      <c r="CG153" s="228"/>
      <c r="CH153" s="228"/>
      <c r="CI153" s="228"/>
      <c r="CJ153" s="228"/>
      <c r="CK153" s="228"/>
      <c r="CL153" s="231"/>
      <c r="CM153" s="232"/>
      <c r="CN153" s="173"/>
      <c r="CO153" s="228"/>
      <c r="CP153" s="228"/>
      <c r="CQ153" s="173"/>
      <c r="CR153" s="173"/>
      <c r="CS153" s="173"/>
      <c r="CT153" s="173"/>
      <c r="CU153" s="173"/>
      <c r="CV153" s="89"/>
      <c r="CW153" s="86"/>
      <c r="CX153" s="90"/>
      <c r="CY153" s="90"/>
      <c r="CZ153" s="90"/>
      <c r="DA153" s="90"/>
      <c r="DB153" s="89"/>
      <c r="DC153" s="89"/>
      <c r="DD153" s="89"/>
      <c r="DE153" s="89"/>
      <c r="DF153" s="86"/>
      <c r="DG153" s="228"/>
      <c r="DH153" s="233"/>
      <c r="DI153" s="234"/>
      <c r="DJ153" s="235"/>
      <c r="DK153" s="236"/>
      <c r="DL153" s="176"/>
      <c r="DM153" s="177"/>
      <c r="DN153" s="178"/>
      <c r="DO153" s="178"/>
    </row>
    <row r="154" spans="1:119" s="237" customFormat="1" ht="52" hidden="1" customHeight="1">
      <c r="A154" s="85" t="str">
        <f t="shared" si="195"/>
        <v>ok</v>
      </c>
      <c r="B154" s="86"/>
      <c r="C154" s="86"/>
      <c r="D154" s="187"/>
      <c r="E154" s="187"/>
      <c r="F154" s="187"/>
      <c r="G154" s="187"/>
      <c r="H154" s="187"/>
      <c r="I154" s="187"/>
      <c r="J154" s="187"/>
      <c r="K154" s="187"/>
      <c r="L154" s="781" t="s">
        <v>239</v>
      </c>
      <c r="M154" s="793" t="s">
        <v>240</v>
      </c>
      <c r="N154" s="1379" t="s">
        <v>241</v>
      </c>
      <c r="O154" s="1371" t="s">
        <v>41</v>
      </c>
      <c r="P154" s="1371" t="s">
        <v>42</v>
      </c>
      <c r="Q154" s="494"/>
      <c r="R154" s="494"/>
      <c r="S154" s="494"/>
      <c r="T154" s="171"/>
      <c r="U154" s="172"/>
      <c r="V154" s="172"/>
      <c r="W154" s="172"/>
      <c r="X154" s="172"/>
      <c r="Y154" s="172"/>
      <c r="Z154" s="172"/>
      <c r="AA154" s="172"/>
      <c r="AB154" s="63"/>
      <c r="AC154" s="63"/>
      <c r="AD154" s="63"/>
      <c r="AE154" s="63"/>
      <c r="AF154" s="63"/>
      <c r="AG154" s="63"/>
      <c r="AH154" s="63"/>
      <c r="AI154" s="63"/>
      <c r="AJ154" s="63"/>
      <c r="AK154" s="63"/>
      <c r="AL154" s="63"/>
      <c r="AM154" s="63"/>
      <c r="AN154" s="63"/>
      <c r="AO154" s="63"/>
      <c r="AP154" s="63"/>
      <c r="AQ154" s="63"/>
      <c r="AR154" s="63"/>
      <c r="AS154" s="63"/>
      <c r="AT154" s="63"/>
      <c r="AU154" s="63"/>
      <c r="AV154" s="63"/>
      <c r="AW154" s="63"/>
      <c r="AX154" s="63"/>
      <c r="AY154" s="63"/>
      <c r="AZ154" s="88"/>
      <c r="BA154" s="88"/>
      <c r="BB154" s="486"/>
      <c r="BC154" s="227"/>
      <c r="BD154" s="228"/>
      <c r="BE154" s="228"/>
      <c r="BF154" s="229"/>
      <c r="BG154" s="224"/>
      <c r="BH154" s="89"/>
      <c r="BI154" s="89"/>
      <c r="BJ154" s="173"/>
      <c r="BK154" s="1292" t="s">
        <v>270</v>
      </c>
      <c r="BL154" s="173" t="s">
        <v>298</v>
      </c>
      <c r="BM154" s="1294" t="s">
        <v>383</v>
      </c>
      <c r="BN154" s="86" t="s">
        <v>41</v>
      </c>
      <c r="BO154" s="238">
        <v>8164</v>
      </c>
      <c r="BP154" s="90">
        <v>45917</v>
      </c>
      <c r="BQ154" s="187">
        <v>104</v>
      </c>
      <c r="BR154" s="238">
        <v>8164</v>
      </c>
      <c r="BS154" s="1295">
        <v>13363.64</v>
      </c>
      <c r="BT154" s="65">
        <f t="shared" si="218"/>
        <v>120010832.656</v>
      </c>
      <c r="BU154" s="671">
        <f t="shared" si="219"/>
        <v>0.10000000000000009</v>
      </c>
      <c r="BV154" s="489">
        <f t="shared" si="220"/>
        <v>109100756.95999999</v>
      </c>
      <c r="BW154" s="222">
        <v>45927</v>
      </c>
      <c r="BX154" s="89"/>
      <c r="BY154" s="89"/>
      <c r="BZ154" s="187"/>
      <c r="CA154" s="187"/>
      <c r="CB154" s="230"/>
      <c r="CC154" s="227"/>
      <c r="CD154" s="227"/>
      <c r="CE154" s="228"/>
      <c r="CF154" s="228"/>
      <c r="CG154" s="228"/>
      <c r="CH154" s="228"/>
      <c r="CI154" s="228"/>
      <c r="CJ154" s="228"/>
      <c r="CK154" s="228"/>
      <c r="CL154" s="231"/>
      <c r="CM154" s="232"/>
      <c r="CN154" s="173"/>
      <c r="CO154" s="228"/>
      <c r="CP154" s="228"/>
      <c r="CQ154" s="173"/>
      <c r="CR154" s="173"/>
      <c r="CS154" s="173"/>
      <c r="CT154" s="173"/>
      <c r="CU154" s="173"/>
      <c r="CV154" s="89"/>
      <c r="CW154" s="86"/>
      <c r="CX154" s="90"/>
      <c r="CY154" s="90"/>
      <c r="CZ154" s="90"/>
      <c r="DA154" s="90"/>
      <c r="DB154" s="89"/>
      <c r="DC154" s="89"/>
      <c r="DD154" s="89"/>
      <c r="DE154" s="89"/>
      <c r="DF154" s="86"/>
      <c r="DG154" s="228"/>
      <c r="DH154" s="233"/>
      <c r="DI154" s="234"/>
      <c r="DJ154" s="235"/>
      <c r="DK154" s="236"/>
      <c r="DL154" s="176"/>
      <c r="DM154" s="177"/>
      <c r="DN154" s="178"/>
      <c r="DO154" s="178"/>
    </row>
    <row r="155" spans="1:119" s="237" customFormat="1" ht="30" hidden="1" customHeight="1">
      <c r="A155" s="85" t="str">
        <f t="shared" si="195"/>
        <v>Hiện</v>
      </c>
      <c r="B155" s="86" t="str">
        <f t="shared" ref="B155" si="221">DF155</f>
        <v>Thừa</v>
      </c>
      <c r="C155" s="86">
        <f>DD155</f>
        <v>-4</v>
      </c>
      <c r="D155" s="187"/>
      <c r="E155" s="187"/>
      <c r="F155" s="187"/>
      <c r="G155" s="187"/>
      <c r="H155" s="86"/>
      <c r="I155" s="187"/>
      <c r="J155" s="775"/>
      <c r="K155" s="1334"/>
      <c r="L155" s="781" t="s">
        <v>303</v>
      </c>
      <c r="M155" s="713" t="s">
        <v>186</v>
      </c>
      <c r="N155" s="1423" t="s">
        <v>304</v>
      </c>
      <c r="O155" s="181" t="s">
        <v>41</v>
      </c>
      <c r="P155" s="181" t="s">
        <v>45</v>
      </c>
      <c r="Q155" s="182">
        <v>4.4304686951022418</v>
      </c>
      <c r="R155" s="182">
        <v>122.95584000000001</v>
      </c>
      <c r="S155" s="182">
        <v>544.75200000000007</v>
      </c>
      <c r="T155" s="562"/>
      <c r="U155" s="563"/>
      <c r="V155" s="561"/>
      <c r="W155" s="1404"/>
      <c r="X155" s="1405"/>
      <c r="Y155" s="1405"/>
      <c r="Z155" s="1405"/>
      <c r="AA155" s="672"/>
      <c r="AB155" s="672">
        <v>150</v>
      </c>
      <c r="AC155" s="672">
        <v>664.57030426533629</v>
      </c>
      <c r="AD155" s="672">
        <v>0</v>
      </c>
      <c r="AE155" s="1405">
        <v>0</v>
      </c>
      <c r="AF155" s="172">
        <v>0</v>
      </c>
      <c r="AG155" s="172">
        <v>0</v>
      </c>
      <c r="AH155" s="172">
        <v>0</v>
      </c>
      <c r="AI155" s="172">
        <v>0</v>
      </c>
      <c r="AJ155" s="172">
        <v>109</v>
      </c>
      <c r="AK155" s="172">
        <v>482.92108776614435</v>
      </c>
      <c r="AL155" s="1121">
        <v>0</v>
      </c>
      <c r="AM155" s="172">
        <v>0</v>
      </c>
      <c r="AN155" s="172">
        <v>0</v>
      </c>
      <c r="AO155" s="172">
        <v>0</v>
      </c>
      <c r="AP155" s="172">
        <v>0</v>
      </c>
      <c r="AQ155" s="172">
        <v>0</v>
      </c>
      <c r="AR155" s="172">
        <v>0</v>
      </c>
      <c r="AS155" s="172">
        <v>0</v>
      </c>
      <c r="AT155" s="63">
        <v>25</v>
      </c>
      <c r="AU155" s="63">
        <v>110.76171737755604</v>
      </c>
      <c r="AV155" s="63">
        <v>0</v>
      </c>
      <c r="AW155" s="63">
        <v>0</v>
      </c>
      <c r="AX155" s="63">
        <v>0</v>
      </c>
      <c r="AY155" s="63">
        <v>0</v>
      </c>
      <c r="AZ155" s="88">
        <f>T155+V155+X155+Z155+AB155+AD155+AF155+AH155+AJ155+AL155+AN155+AP155+AR155+AT155+AV155+AX155</f>
        <v>284</v>
      </c>
      <c r="BA155" s="88">
        <f>U155+W155+Y155+AA155+AC155+AE155+AG155+AI155+AK155+AM155+AO155+AQ155+AS155+AU155+AW155+AY155</f>
        <v>1258.2531094090368</v>
      </c>
      <c r="BB155" s="487" t="s">
        <v>1251</v>
      </c>
      <c r="BC155" s="227"/>
      <c r="BD155" s="228"/>
      <c r="BE155" s="228"/>
      <c r="BF155" s="229"/>
      <c r="BG155" s="224"/>
      <c r="BH155" s="89">
        <f>IF(AZ155&gt;BD155,AZ155-BD155,"0")</f>
        <v>284</v>
      </c>
      <c r="BI155" s="89">
        <f>IF(BA155&gt;BE155,BA155-BE155,"0")</f>
        <v>1258.2531094090368</v>
      </c>
      <c r="BJ155" s="173">
        <v>45983</v>
      </c>
      <c r="BK155" s="1296" t="s">
        <v>431</v>
      </c>
      <c r="BL155" s="1298" t="s">
        <v>295</v>
      </c>
      <c r="BM155" s="1422" t="s">
        <v>434</v>
      </c>
      <c r="BN155" s="1323"/>
      <c r="BO155" s="190">
        <v>671</v>
      </c>
      <c r="BP155" s="222">
        <v>45926</v>
      </c>
      <c r="BQ155" s="187">
        <f>25*6</f>
        <v>150</v>
      </c>
      <c r="BR155" s="190">
        <v>671</v>
      </c>
      <c r="BS155" s="780">
        <v>14090.91</v>
      </c>
      <c r="BT155" s="175">
        <f t="shared" si="218"/>
        <v>10400500.671</v>
      </c>
      <c r="BU155" s="730">
        <f t="shared" si="219"/>
        <v>0.10000000000000007</v>
      </c>
      <c r="BV155" s="1385">
        <f t="shared" si="220"/>
        <v>9455000.6099999994</v>
      </c>
      <c r="BW155" s="222">
        <v>45936</v>
      </c>
      <c r="BX155" s="89">
        <f>SUMIF($L:$L,L155,$BQ:$BQ)</f>
        <v>288</v>
      </c>
      <c r="BY155" s="89">
        <f>SUMIF($L:$L,L155,$BR:$BR)</f>
        <v>1282.44</v>
      </c>
      <c r="BZ155" s="187"/>
      <c r="CA155" s="187"/>
      <c r="CB155" s="230"/>
      <c r="CC155" s="227"/>
      <c r="CD155" s="227"/>
      <c r="CE155" s="228"/>
      <c r="CF155" s="228"/>
      <c r="CG155" s="228"/>
      <c r="CH155" s="228"/>
      <c r="CI155" s="173"/>
      <c r="CJ155" s="228"/>
      <c r="CK155" s="228"/>
      <c r="CL155" s="725"/>
      <c r="CM155" s="232"/>
      <c r="CN155" s="173"/>
      <c r="CO155" s="228"/>
      <c r="CP155" s="228"/>
      <c r="CQ155" s="173"/>
      <c r="CR155" s="173"/>
      <c r="CS155" s="173"/>
      <c r="CT155" s="173"/>
      <c r="CU155" s="173"/>
      <c r="CV155" s="89">
        <f>SUMIF($L:$L,L155,$CJ:$CJ)</f>
        <v>0</v>
      </c>
      <c r="CW155" s="86">
        <f>SUMIF($L:$L,L155,$CK:$CK)</f>
        <v>0</v>
      </c>
      <c r="CX155" s="90"/>
      <c r="CY155" s="90"/>
      <c r="CZ155" s="90"/>
      <c r="DA155" s="90"/>
      <c r="DB155" s="89">
        <f>BX155+CV155</f>
        <v>288</v>
      </c>
      <c r="DC155" s="89">
        <f>BY155+CW155</f>
        <v>1282.44</v>
      </c>
      <c r="DD155" s="89">
        <f>BH155-DB155</f>
        <v>-4</v>
      </c>
      <c r="DE155" s="89">
        <f>BI155-DC155</f>
        <v>-24.18689059096323</v>
      </c>
      <c r="DF155" s="86" t="str">
        <f>IF(DD155&lt;0,"Thừa",IF(DD155=0,"Đủ","Thiếu"))</f>
        <v>Thừa</v>
      </c>
      <c r="DG155" s="228"/>
      <c r="DH155" s="233"/>
      <c r="DI155" s="234"/>
      <c r="DJ155" s="235"/>
      <c r="DK155" s="236"/>
      <c r="DL155" s="176"/>
      <c r="DM155" s="177"/>
      <c r="DN155" s="178"/>
      <c r="DO155" s="178"/>
    </row>
    <row r="156" spans="1:119" s="237" customFormat="1" ht="30" hidden="1" customHeight="1">
      <c r="A156" s="85" t="str">
        <f t="shared" si="195"/>
        <v>ok</v>
      </c>
      <c r="B156" s="86"/>
      <c r="C156" s="86"/>
      <c r="D156" s="86"/>
      <c r="E156" s="86"/>
      <c r="F156" s="86"/>
      <c r="G156" s="86"/>
      <c r="H156" s="86"/>
      <c r="I156" s="86"/>
      <c r="J156" s="775"/>
      <c r="K156" s="86"/>
      <c r="L156" s="781" t="s">
        <v>303</v>
      </c>
      <c r="M156" s="713" t="s">
        <v>186</v>
      </c>
      <c r="N156" s="1423" t="s">
        <v>304</v>
      </c>
      <c r="O156" s="181" t="s">
        <v>41</v>
      </c>
      <c r="P156" s="181" t="s">
        <v>45</v>
      </c>
      <c r="Q156" s="182"/>
      <c r="R156" s="182"/>
      <c r="S156" s="182"/>
      <c r="T156" s="562"/>
      <c r="U156" s="563"/>
      <c r="V156" s="561"/>
      <c r="W156" s="1404"/>
      <c r="X156" s="1405"/>
      <c r="Y156" s="1405"/>
      <c r="Z156" s="1405"/>
      <c r="AA156" s="672"/>
      <c r="AB156" s="672"/>
      <c r="AC156" s="672"/>
      <c r="AD156" s="672"/>
      <c r="AE156" s="1405"/>
      <c r="AF156" s="172"/>
      <c r="AG156" s="172"/>
      <c r="AH156" s="172"/>
      <c r="AI156" s="172"/>
      <c r="AJ156" s="172"/>
      <c r="AK156" s="172"/>
      <c r="AL156" s="1121"/>
      <c r="AM156" s="172"/>
      <c r="AN156" s="172"/>
      <c r="AO156" s="172"/>
      <c r="AP156" s="172"/>
      <c r="AQ156" s="172"/>
      <c r="AR156" s="172"/>
      <c r="AS156" s="172"/>
      <c r="AT156" s="63"/>
      <c r="AU156" s="63"/>
      <c r="AV156" s="63"/>
      <c r="AW156" s="63"/>
      <c r="AX156" s="63"/>
      <c r="AY156" s="63"/>
      <c r="AZ156" s="88"/>
      <c r="BA156" s="88"/>
      <c r="BB156" s="487"/>
      <c r="BC156" s="227"/>
      <c r="BD156" s="228"/>
      <c r="BE156" s="228"/>
      <c r="BF156" s="229"/>
      <c r="BG156" s="224"/>
      <c r="BH156" s="89"/>
      <c r="BI156" s="89"/>
      <c r="BJ156" s="173"/>
      <c r="BK156" s="1296" t="s">
        <v>2443</v>
      </c>
      <c r="BL156" s="1298" t="s">
        <v>295</v>
      </c>
      <c r="BM156" s="1536" t="s">
        <v>2226</v>
      </c>
      <c r="BN156" s="1536"/>
      <c r="BO156" s="1531">
        <v>133</v>
      </c>
      <c r="BP156" s="1537">
        <v>46048</v>
      </c>
      <c r="BQ156" s="1532">
        <v>30</v>
      </c>
      <c r="BR156" s="1531">
        <v>133</v>
      </c>
      <c r="BS156" s="1533">
        <v>14000</v>
      </c>
      <c r="BT156" s="175">
        <f t="shared" ref="BT156" si="222">BS156*BR156*1.1</f>
        <v>2048200.0000000002</v>
      </c>
      <c r="BU156" s="730">
        <f t="shared" ref="BU156" si="223">(BT156-BV156)/BV156</f>
        <v>0.10000000000000013</v>
      </c>
      <c r="BV156" s="1385">
        <f t="shared" ref="BV156" si="224">BS156*BR156*1</f>
        <v>1862000</v>
      </c>
      <c r="BW156" s="103">
        <v>46058</v>
      </c>
      <c r="BX156" s="89"/>
      <c r="BY156" s="89"/>
      <c r="BZ156" s="187"/>
      <c r="CA156" s="187"/>
      <c r="CB156" s="230"/>
      <c r="CC156" s="227"/>
      <c r="CD156" s="227"/>
      <c r="CE156" s="228"/>
      <c r="CF156" s="228"/>
      <c r="CG156" s="228"/>
      <c r="CH156" s="228"/>
      <c r="CI156" s="173"/>
      <c r="CJ156" s="228"/>
      <c r="CK156" s="228"/>
      <c r="CL156" s="725"/>
      <c r="CM156" s="232"/>
      <c r="CN156" s="173"/>
      <c r="CO156" s="228"/>
      <c r="CP156" s="228"/>
      <c r="CQ156" s="173"/>
      <c r="CR156" s="173"/>
      <c r="CS156" s="173"/>
      <c r="CT156" s="173"/>
      <c r="CU156" s="173"/>
      <c r="CV156" s="89"/>
      <c r="CW156" s="86"/>
      <c r="CX156" s="90"/>
      <c r="CY156" s="90"/>
      <c r="CZ156" s="90"/>
      <c r="DA156" s="90"/>
      <c r="DB156" s="89"/>
      <c r="DC156" s="89"/>
      <c r="DD156" s="89"/>
      <c r="DE156" s="89"/>
      <c r="DF156" s="86"/>
      <c r="DG156" s="228"/>
      <c r="DH156" s="233"/>
      <c r="DI156" s="234"/>
      <c r="DJ156" s="235"/>
      <c r="DK156" s="236"/>
      <c r="DL156" s="176"/>
      <c r="DM156" s="177"/>
      <c r="DN156" s="178"/>
      <c r="DO156" s="178"/>
    </row>
    <row r="157" spans="1:119" s="237" customFormat="1" ht="30" hidden="1" customHeight="1">
      <c r="A157" s="85" t="str">
        <f>IF(L157=L155,"ok","Hiện")</f>
        <v>ok</v>
      </c>
      <c r="B157" s="86"/>
      <c r="C157" s="86"/>
      <c r="D157" s="86"/>
      <c r="E157" s="86"/>
      <c r="F157" s="86"/>
      <c r="G157" s="86"/>
      <c r="H157" s="86"/>
      <c r="I157" s="86"/>
      <c r="J157" s="86"/>
      <c r="K157" s="113"/>
      <c r="L157" s="781" t="s">
        <v>303</v>
      </c>
      <c r="M157" s="1380" t="s">
        <v>186</v>
      </c>
      <c r="N157" s="1381" t="s">
        <v>304</v>
      </c>
      <c r="O157" s="189" t="s">
        <v>41</v>
      </c>
      <c r="P157" s="189" t="s">
        <v>45</v>
      </c>
      <c r="Q157" s="494"/>
      <c r="R157" s="494"/>
      <c r="S157" s="494"/>
      <c r="T157" s="171"/>
      <c r="U157" s="172"/>
      <c r="V157" s="172"/>
      <c r="W157" s="172"/>
      <c r="X157" s="172"/>
      <c r="Y157" s="172"/>
      <c r="Z157" s="172"/>
      <c r="AA157" s="172"/>
      <c r="AB157" s="63"/>
      <c r="AC157" s="63"/>
      <c r="AD157" s="63"/>
      <c r="AE157" s="63"/>
      <c r="AF157" s="63"/>
      <c r="AG157" s="63"/>
      <c r="AH157" s="63"/>
      <c r="AI157" s="63"/>
      <c r="AJ157" s="63"/>
      <c r="AK157" s="63"/>
      <c r="AL157" s="63"/>
      <c r="AM157" s="63"/>
      <c r="AN157" s="63"/>
      <c r="AO157" s="63"/>
      <c r="AP157" s="63"/>
      <c r="AQ157" s="63"/>
      <c r="AR157" s="63"/>
      <c r="AS157" s="63"/>
      <c r="AT157" s="63"/>
      <c r="AU157" s="63"/>
      <c r="AV157" s="63"/>
      <c r="AW157" s="63"/>
      <c r="AX157" s="63"/>
      <c r="AY157" s="63"/>
      <c r="AZ157" s="88"/>
      <c r="BA157" s="88"/>
      <c r="BB157" s="115"/>
      <c r="BC157" s="227"/>
      <c r="BD157" s="228"/>
      <c r="BE157" s="228"/>
      <c r="BF157" s="229"/>
      <c r="BG157" s="224"/>
      <c r="BH157" s="89"/>
      <c r="BI157" s="89"/>
      <c r="BJ157" s="173"/>
      <c r="BK157" s="1289" t="s">
        <v>1354</v>
      </c>
      <c r="BL157" s="1287" t="s">
        <v>43</v>
      </c>
      <c r="BM157" s="1305" t="s">
        <v>1361</v>
      </c>
      <c r="BN157" s="86" t="s">
        <v>41</v>
      </c>
      <c r="BO157" s="202">
        <v>478.44</v>
      </c>
      <c r="BP157" s="1289">
        <v>45994</v>
      </c>
      <c r="BQ157" s="1290">
        <v>108</v>
      </c>
      <c r="BR157" s="202">
        <v>478.44</v>
      </c>
      <c r="BS157" s="1307">
        <v>14090.91</v>
      </c>
      <c r="BT157" s="203">
        <f>BS157*BR157*(1+BU157)</f>
        <v>7415820.4784400007</v>
      </c>
      <c r="BU157" s="671">
        <v>0.1</v>
      </c>
      <c r="BV157" s="489">
        <f>BS157*BR157</f>
        <v>6741654.9803999998</v>
      </c>
      <c r="BW157" s="1291">
        <v>45997</v>
      </c>
      <c r="BX157" s="89"/>
      <c r="BY157" s="89"/>
      <c r="BZ157" s="187"/>
      <c r="CA157" s="187"/>
      <c r="CB157" s="230"/>
      <c r="CC157" s="227"/>
      <c r="CD157" s="227"/>
      <c r="CE157" s="228"/>
      <c r="CF157" s="89"/>
      <c r="CG157" s="228"/>
      <c r="CH157" s="228"/>
      <c r="CI157" s="228"/>
      <c r="CJ157" s="228"/>
      <c r="CK157" s="228"/>
      <c r="CL157" s="231"/>
      <c r="CM157" s="232"/>
      <c r="CN157" s="173"/>
      <c r="CO157" s="228"/>
      <c r="CP157" s="228"/>
      <c r="CQ157" s="173"/>
      <c r="CR157" s="173"/>
      <c r="CS157" s="173"/>
      <c r="CT157" s="173"/>
      <c r="CU157" s="173"/>
      <c r="CV157" s="89"/>
      <c r="CW157" s="86"/>
      <c r="CX157" s="90"/>
      <c r="CY157" s="90"/>
      <c r="CZ157" s="90"/>
      <c r="DA157" s="90"/>
      <c r="DB157" s="89"/>
      <c r="DC157" s="89"/>
      <c r="DD157" s="89"/>
      <c r="DE157" s="89"/>
      <c r="DF157" s="86"/>
      <c r="DG157" s="228"/>
      <c r="DH157" s="233"/>
      <c r="DI157" s="234"/>
      <c r="DJ157" s="235"/>
      <c r="DK157" s="236"/>
      <c r="DL157" s="176"/>
      <c r="DM157" s="177"/>
      <c r="DN157" s="178"/>
      <c r="DO157" s="178"/>
    </row>
    <row r="158" spans="1:119" s="237" customFormat="1" ht="30" hidden="1" customHeight="1">
      <c r="A158" s="85" t="str">
        <f t="shared" si="195"/>
        <v>Hiện</v>
      </c>
      <c r="B158" s="86" t="str">
        <f>CONCATENATE(DF158," Thiếu ít")</f>
        <v>Thiếu Thiếu ít</v>
      </c>
      <c r="C158" s="86">
        <f>DD158</f>
        <v>4.7499728000000232</v>
      </c>
      <c r="D158" s="86"/>
      <c r="E158" s="86"/>
      <c r="F158" s="86"/>
      <c r="G158" s="86"/>
      <c r="H158" s="86"/>
      <c r="I158" s="86"/>
      <c r="J158" s="1333"/>
      <c r="K158" s="86"/>
      <c r="L158" s="781" t="s">
        <v>305</v>
      </c>
      <c r="M158" s="1380" t="s">
        <v>186</v>
      </c>
      <c r="N158" s="1381" t="s">
        <v>52</v>
      </c>
      <c r="O158" s="189" t="s">
        <v>41</v>
      </c>
      <c r="P158" s="189" t="s">
        <v>45</v>
      </c>
      <c r="Q158" s="494">
        <v>14.83</v>
      </c>
      <c r="R158" s="494">
        <v>249.29903999999999</v>
      </c>
      <c r="S158" s="494">
        <v>3697.1047632</v>
      </c>
      <c r="T158" s="171"/>
      <c r="U158" s="172"/>
      <c r="V158" s="172"/>
      <c r="W158" s="172"/>
      <c r="X158" s="172"/>
      <c r="Y158" s="172"/>
      <c r="Z158" s="172"/>
      <c r="AA158" s="172"/>
      <c r="AB158" s="63">
        <v>266.74997280000002</v>
      </c>
      <c r="AC158" s="63">
        <v>3955.9020966240005</v>
      </c>
      <c r="AD158" s="63">
        <v>400</v>
      </c>
      <c r="AE158" s="63">
        <v>5932</v>
      </c>
      <c r="AF158" s="63">
        <v>0</v>
      </c>
      <c r="AG158" s="63">
        <v>0</v>
      </c>
      <c r="AH158" s="63">
        <v>297</v>
      </c>
      <c r="AI158" s="63">
        <v>4404.51</v>
      </c>
      <c r="AJ158" s="63">
        <v>33</v>
      </c>
      <c r="AK158" s="63">
        <v>489.39</v>
      </c>
      <c r="AL158" s="838">
        <v>268</v>
      </c>
      <c r="AM158" s="63">
        <v>3974.44</v>
      </c>
      <c r="AN158" s="63">
        <v>0</v>
      </c>
      <c r="AO158" s="63">
        <v>0</v>
      </c>
      <c r="AP158" s="63">
        <v>0</v>
      </c>
      <c r="AQ158" s="63">
        <v>0</v>
      </c>
      <c r="AR158" s="63">
        <v>0</v>
      </c>
      <c r="AS158" s="63">
        <v>0</v>
      </c>
      <c r="AT158" s="63">
        <v>0</v>
      </c>
      <c r="AU158" s="63">
        <v>0</v>
      </c>
      <c r="AV158" s="63">
        <v>0</v>
      </c>
      <c r="AW158" s="63">
        <v>0</v>
      </c>
      <c r="AX158" s="63">
        <v>0</v>
      </c>
      <c r="AY158" s="63">
        <v>0</v>
      </c>
      <c r="AZ158" s="88">
        <f>T158+V158+X158+Z158+AB158+AD158+AF158+AH158+AJ158+AL158+AN158+AP158+AR158+AT158+AV158+AX158</f>
        <v>1264.7499728</v>
      </c>
      <c r="BA158" s="88">
        <f>U158+W158+Y158+AA158+AC158+AE158+AG158+AI158+AK158+AM158+AO158+AQ158+AS158+AU158+AW158+AY158</f>
        <v>18756.242096623999</v>
      </c>
      <c r="BB158" s="487" t="s">
        <v>1477</v>
      </c>
      <c r="BC158" s="227"/>
      <c r="BD158" s="228"/>
      <c r="BE158" s="228"/>
      <c r="BF158" s="229"/>
      <c r="BG158" s="224"/>
      <c r="BH158" s="89">
        <f>IF(AZ158&gt;BD158,AZ158-BD158,"0")</f>
        <v>1264.7499728</v>
      </c>
      <c r="BI158" s="89">
        <f>IF(BA158&gt;BE158,BA158-BE158,"0")</f>
        <v>18756.242096623999</v>
      </c>
      <c r="BJ158" s="173">
        <v>45983</v>
      </c>
      <c r="BK158" s="1296" t="s">
        <v>431</v>
      </c>
      <c r="BL158" s="173" t="s">
        <v>295</v>
      </c>
      <c r="BM158" s="1382" t="s">
        <v>435</v>
      </c>
      <c r="BN158" s="86"/>
      <c r="BO158" s="190">
        <v>2356</v>
      </c>
      <c r="BP158" s="90">
        <v>45926</v>
      </c>
      <c r="BQ158" s="187">
        <f>13*12</f>
        <v>156</v>
      </c>
      <c r="BR158" s="190">
        <v>2356</v>
      </c>
      <c r="BS158" s="780">
        <v>14090.91</v>
      </c>
      <c r="BT158" s="175">
        <f t="shared" si="218"/>
        <v>36518002.356000006</v>
      </c>
      <c r="BU158" s="671">
        <f t="shared" si="219"/>
        <v>0.10000000000000016</v>
      </c>
      <c r="BV158" s="489">
        <f t="shared" si="220"/>
        <v>33198183.960000001</v>
      </c>
      <c r="BW158" s="103">
        <v>45936</v>
      </c>
      <c r="BX158" s="89">
        <f>SUMIF($L:$L,L158,$BQ:$BQ)</f>
        <v>1260</v>
      </c>
      <c r="BY158" s="89">
        <f>SUMIF($L:$L,L158,$BR:$BR)</f>
        <v>18914.760000000002</v>
      </c>
      <c r="BZ158" s="187"/>
      <c r="CA158" s="187"/>
      <c r="CB158" s="230"/>
      <c r="CC158" s="227"/>
      <c r="CD158" s="85"/>
      <c r="CE158" s="228"/>
      <c r="CF158" s="89"/>
      <c r="CG158" s="228"/>
      <c r="CH158" s="228"/>
      <c r="CI158" s="228"/>
      <c r="CJ158" s="228"/>
      <c r="CK158" s="228"/>
      <c r="CL158" s="231"/>
      <c r="CM158" s="232"/>
      <c r="CN158" s="173"/>
      <c r="CO158" s="228"/>
      <c r="CP158" s="228"/>
      <c r="CQ158" s="173"/>
      <c r="CR158" s="173"/>
      <c r="CS158" s="173"/>
      <c r="CT158" s="173"/>
      <c r="CU158" s="173"/>
      <c r="CV158" s="89">
        <f>SUMIF($L:$L,L158,$CJ:$CJ)</f>
        <v>0</v>
      </c>
      <c r="CW158" s="86">
        <f>SUMIF($L:$L,L158,$CK:$CK)</f>
        <v>0</v>
      </c>
      <c r="CX158" s="90"/>
      <c r="CY158" s="90"/>
      <c r="CZ158" s="90"/>
      <c r="DA158" s="90"/>
      <c r="DB158" s="89">
        <f>BX158+CV158</f>
        <v>1260</v>
      </c>
      <c r="DC158" s="89">
        <f>BY158+CW158</f>
        <v>18914.760000000002</v>
      </c>
      <c r="DD158" s="89">
        <f>BH158-DB158</f>
        <v>4.7499728000000232</v>
      </c>
      <c r="DE158" s="89">
        <f>BI158-DC158</f>
        <v>-158.51790337600323</v>
      </c>
      <c r="DF158" s="86" t="str">
        <f>IF(DD158&lt;0,"Thừa",IF(DD158=0,"Đủ","Thiếu"))</f>
        <v>Thiếu</v>
      </c>
      <c r="DG158" s="228"/>
      <c r="DH158" s="233"/>
      <c r="DI158" s="234"/>
      <c r="DJ158" s="235"/>
      <c r="DK158" s="236"/>
      <c r="DL158" s="176"/>
      <c r="DM158" s="177"/>
      <c r="DN158" s="178"/>
      <c r="DO158" s="178"/>
    </row>
    <row r="159" spans="1:119" s="237" customFormat="1" ht="30" hidden="1" customHeight="1">
      <c r="A159" s="85" t="str">
        <f t="shared" si="195"/>
        <v>ok</v>
      </c>
      <c r="B159" s="86"/>
      <c r="C159" s="86"/>
      <c r="D159" s="86"/>
      <c r="E159" s="86"/>
      <c r="F159" s="86"/>
      <c r="G159" s="86"/>
      <c r="H159" s="86"/>
      <c r="I159" s="86"/>
      <c r="J159" s="1333"/>
      <c r="K159" s="187"/>
      <c r="L159" s="781" t="s">
        <v>305</v>
      </c>
      <c r="M159" s="1380" t="s">
        <v>186</v>
      </c>
      <c r="N159" s="1381" t="s">
        <v>52</v>
      </c>
      <c r="O159" s="189" t="s">
        <v>41</v>
      </c>
      <c r="P159" s="189" t="s">
        <v>45</v>
      </c>
      <c r="Q159" s="494"/>
      <c r="R159" s="494"/>
      <c r="S159" s="494"/>
      <c r="T159" s="171"/>
      <c r="U159" s="172"/>
      <c r="V159" s="172"/>
      <c r="W159" s="172"/>
      <c r="X159" s="172"/>
      <c r="Y159" s="172"/>
      <c r="Z159" s="172"/>
      <c r="AA159" s="172"/>
      <c r="AB159" s="63"/>
      <c r="AC159" s="63"/>
      <c r="AD159" s="63"/>
      <c r="AE159" s="63"/>
      <c r="AF159" s="63"/>
      <c r="AG159" s="63"/>
      <c r="AH159" s="63"/>
      <c r="AI159" s="63"/>
      <c r="AJ159" s="63"/>
      <c r="AK159" s="63"/>
      <c r="AL159" s="838"/>
      <c r="AM159" s="63"/>
      <c r="AN159" s="63"/>
      <c r="AO159" s="63"/>
      <c r="AP159" s="63"/>
      <c r="AQ159" s="63"/>
      <c r="AR159" s="63"/>
      <c r="AS159" s="63"/>
      <c r="AT159" s="63"/>
      <c r="AU159" s="63"/>
      <c r="AV159" s="63"/>
      <c r="AW159" s="63"/>
      <c r="AX159" s="63"/>
      <c r="AY159" s="63"/>
      <c r="AZ159" s="88"/>
      <c r="BA159" s="88"/>
      <c r="BB159" s="487"/>
      <c r="BC159" s="227"/>
      <c r="BD159" s="228"/>
      <c r="BE159" s="228"/>
      <c r="BF159" s="229"/>
      <c r="BG159" s="224"/>
      <c r="BH159" s="89"/>
      <c r="BI159" s="89"/>
      <c r="BJ159" s="173"/>
      <c r="BK159" s="1296" t="s">
        <v>1618</v>
      </c>
      <c r="BL159" s="1298" t="s">
        <v>295</v>
      </c>
      <c r="BM159" s="1318" t="str">
        <f>VLOOKUP(L159,'[168]IBSHI đơn 2 (2)'!$A$11:$G$21,2,0)</f>
        <v>Thép V100*100*10*12000</v>
      </c>
      <c r="BN159" s="86"/>
      <c r="BO159" s="137">
        <v>3934</v>
      </c>
      <c r="BP159" s="90">
        <v>46013</v>
      </c>
      <c r="BQ159" s="792">
        <v>264</v>
      </c>
      <c r="BR159" s="137">
        <v>3934</v>
      </c>
      <c r="BS159" s="219">
        <v>13909.09</v>
      </c>
      <c r="BT159" s="64">
        <f>BS159*BR159*(1+BU159)</f>
        <v>60190196.066000007</v>
      </c>
      <c r="BU159" s="671">
        <v>0.1</v>
      </c>
      <c r="BV159" s="489">
        <f>BS159*BR159</f>
        <v>54718360.060000002</v>
      </c>
      <c r="BW159" s="103">
        <v>46029</v>
      </c>
      <c r="BX159" s="89"/>
      <c r="BY159" s="89"/>
      <c r="BZ159" s="187"/>
      <c r="CA159" s="187"/>
      <c r="CB159" s="230"/>
      <c r="CC159" s="227"/>
      <c r="CD159" s="227"/>
      <c r="CE159" s="228"/>
      <c r="CF159" s="228"/>
      <c r="CG159" s="228"/>
      <c r="CH159" s="228"/>
      <c r="CI159" s="228"/>
      <c r="CJ159" s="228"/>
      <c r="CK159" s="228"/>
      <c r="CL159" s="231"/>
      <c r="CM159" s="232"/>
      <c r="CN159" s="173"/>
      <c r="CO159" s="228"/>
      <c r="CP159" s="228"/>
      <c r="CQ159" s="173"/>
      <c r="CR159" s="173"/>
      <c r="CS159" s="173"/>
      <c r="CT159" s="173"/>
      <c r="CU159" s="173"/>
      <c r="CV159" s="89"/>
      <c r="CW159" s="86"/>
      <c r="CX159" s="90"/>
      <c r="CY159" s="90"/>
      <c r="CZ159" s="90"/>
      <c r="DA159" s="90"/>
      <c r="DB159" s="89"/>
      <c r="DC159" s="89"/>
      <c r="DD159" s="89"/>
      <c r="DE159" s="89"/>
      <c r="DF159" s="86"/>
      <c r="DG159" s="228"/>
      <c r="DH159" s="233"/>
      <c r="DI159" s="234"/>
      <c r="DJ159" s="235"/>
      <c r="DK159" s="236"/>
      <c r="DL159" s="176"/>
      <c r="DM159" s="177"/>
      <c r="DN159" s="178"/>
      <c r="DO159" s="178"/>
    </row>
    <row r="160" spans="1:119" s="237" customFormat="1" ht="30" hidden="1" customHeight="1">
      <c r="A160" s="85" t="str">
        <f t="shared" si="195"/>
        <v>ok</v>
      </c>
      <c r="B160" s="86"/>
      <c r="C160" s="86"/>
      <c r="D160" s="86"/>
      <c r="E160" s="86"/>
      <c r="F160" s="86"/>
      <c r="G160" s="86"/>
      <c r="H160" s="86"/>
      <c r="I160" s="86"/>
      <c r="J160" s="1333"/>
      <c r="K160" s="187"/>
      <c r="L160" s="781" t="s">
        <v>305</v>
      </c>
      <c r="M160" s="1380" t="s">
        <v>186</v>
      </c>
      <c r="N160" s="1382" t="s">
        <v>52</v>
      </c>
      <c r="O160" s="189" t="s">
        <v>41</v>
      </c>
      <c r="P160" s="189" t="s">
        <v>45</v>
      </c>
      <c r="Q160" s="494"/>
      <c r="R160" s="494"/>
      <c r="S160" s="494"/>
      <c r="T160" s="171"/>
      <c r="U160" s="172"/>
      <c r="V160" s="172"/>
      <c r="W160" s="172"/>
      <c r="X160" s="172"/>
      <c r="Y160" s="172"/>
      <c r="Z160" s="172"/>
      <c r="AA160" s="172"/>
      <c r="AB160" s="63"/>
      <c r="AC160" s="63"/>
      <c r="AD160" s="63"/>
      <c r="AE160" s="63"/>
      <c r="AF160" s="63"/>
      <c r="AG160" s="63"/>
      <c r="AH160" s="63"/>
      <c r="AI160" s="63"/>
      <c r="AJ160" s="63"/>
      <c r="AK160" s="63"/>
      <c r="AL160" s="63"/>
      <c r="AM160" s="63"/>
      <c r="AN160" s="63"/>
      <c r="AO160" s="63"/>
      <c r="AP160" s="63"/>
      <c r="AQ160" s="63"/>
      <c r="AR160" s="63"/>
      <c r="AS160" s="63"/>
      <c r="AT160" s="63"/>
      <c r="AU160" s="63"/>
      <c r="AV160" s="63"/>
      <c r="AW160" s="63"/>
      <c r="AX160" s="63"/>
      <c r="AY160" s="63"/>
      <c r="AZ160" s="88"/>
      <c r="BA160" s="88"/>
      <c r="BB160" s="115"/>
      <c r="BC160" s="227"/>
      <c r="BD160" s="228"/>
      <c r="BE160" s="228"/>
      <c r="BF160" s="229"/>
      <c r="BG160" s="224"/>
      <c r="BH160" s="89"/>
      <c r="BI160" s="89"/>
      <c r="BJ160" s="173"/>
      <c r="BK160" s="1296" t="s">
        <v>1286</v>
      </c>
      <c r="BL160" s="1298" t="s">
        <v>295</v>
      </c>
      <c r="BM160" s="1366" t="s">
        <v>1199</v>
      </c>
      <c r="BN160" s="86"/>
      <c r="BO160" s="137">
        <v>4828</v>
      </c>
      <c r="BP160" s="90">
        <v>45988</v>
      </c>
      <c r="BQ160" s="792">
        <v>324</v>
      </c>
      <c r="BR160" s="137">
        <v>4828</v>
      </c>
      <c r="BS160" s="219">
        <v>13909.09</v>
      </c>
      <c r="BT160" s="64">
        <f>BS160*BR160*(1+BU160)</f>
        <v>73868395.172000006</v>
      </c>
      <c r="BU160" s="671">
        <v>0.1</v>
      </c>
      <c r="BV160" s="489">
        <f>BS160*BR160</f>
        <v>67153086.519999996</v>
      </c>
      <c r="BW160" s="103">
        <v>45995</v>
      </c>
      <c r="BX160" s="89"/>
      <c r="BY160" s="89"/>
      <c r="BZ160" s="187"/>
      <c r="CA160" s="187"/>
      <c r="CB160" s="230"/>
      <c r="CC160" s="227"/>
      <c r="CD160" s="227"/>
      <c r="CE160" s="228"/>
      <c r="CF160" s="228"/>
      <c r="CG160" s="228"/>
      <c r="CH160" s="228"/>
      <c r="CI160" s="228"/>
      <c r="CJ160" s="228"/>
      <c r="CK160" s="228"/>
      <c r="CL160" s="231"/>
      <c r="CM160" s="232"/>
      <c r="CN160" s="173"/>
      <c r="CO160" s="228"/>
      <c r="CP160" s="228"/>
      <c r="CQ160" s="173"/>
      <c r="CR160" s="173"/>
      <c r="CS160" s="173"/>
      <c r="CT160" s="173"/>
      <c r="CU160" s="173"/>
      <c r="CV160" s="89"/>
      <c r="CW160" s="86"/>
      <c r="CX160" s="90"/>
      <c r="CY160" s="90"/>
      <c r="CZ160" s="90"/>
      <c r="DA160" s="90"/>
      <c r="DB160" s="89"/>
      <c r="DC160" s="89"/>
      <c r="DD160" s="89"/>
      <c r="DE160" s="89"/>
      <c r="DF160" s="86"/>
      <c r="DG160" s="228"/>
      <c r="DH160" s="233"/>
      <c r="DI160" s="234"/>
      <c r="DJ160" s="235"/>
      <c r="DK160" s="236"/>
      <c r="DL160" s="176"/>
      <c r="DM160" s="177"/>
      <c r="DN160" s="178"/>
      <c r="DO160" s="178"/>
    </row>
    <row r="161" spans="1:119" s="237" customFormat="1" ht="30" hidden="1" customHeight="1">
      <c r="A161" s="85" t="str">
        <f t="shared" si="195"/>
        <v>ok</v>
      </c>
      <c r="B161" s="86"/>
      <c r="C161" s="86"/>
      <c r="D161" s="86"/>
      <c r="E161" s="86"/>
      <c r="F161" s="86"/>
      <c r="G161" s="86"/>
      <c r="H161" s="86"/>
      <c r="I161" s="86"/>
      <c r="J161" s="1333"/>
      <c r="K161" s="776"/>
      <c r="L161" s="781" t="s">
        <v>305</v>
      </c>
      <c r="M161" s="1380" t="s">
        <v>186</v>
      </c>
      <c r="N161" s="1382" t="s">
        <v>52</v>
      </c>
      <c r="O161" s="189" t="s">
        <v>41</v>
      </c>
      <c r="P161" s="189" t="s">
        <v>45</v>
      </c>
      <c r="Q161" s="494"/>
      <c r="R161" s="494"/>
      <c r="S161" s="494"/>
      <c r="T161" s="171"/>
      <c r="U161" s="172"/>
      <c r="V161" s="172"/>
      <c r="W161" s="172"/>
      <c r="X161" s="172"/>
      <c r="Y161" s="172"/>
      <c r="Z161" s="172"/>
      <c r="AA161" s="172"/>
      <c r="AB161" s="63"/>
      <c r="AC161" s="63"/>
      <c r="AD161" s="63"/>
      <c r="AE161" s="63"/>
      <c r="AF161" s="63"/>
      <c r="AG161" s="63"/>
      <c r="AH161" s="63"/>
      <c r="AI161" s="63"/>
      <c r="AJ161" s="63"/>
      <c r="AK161" s="63"/>
      <c r="AL161" s="63"/>
      <c r="AM161" s="63"/>
      <c r="AN161" s="63"/>
      <c r="AO161" s="63"/>
      <c r="AP161" s="63"/>
      <c r="AQ161" s="63"/>
      <c r="AR161" s="63"/>
      <c r="AS161" s="63"/>
      <c r="AT161" s="63"/>
      <c r="AU161" s="63"/>
      <c r="AV161" s="63"/>
      <c r="AW161" s="63"/>
      <c r="AX161" s="63"/>
      <c r="AY161" s="63"/>
      <c r="AZ161" s="88"/>
      <c r="BA161" s="88"/>
      <c r="BB161" s="115"/>
      <c r="BC161" s="227"/>
      <c r="BD161" s="228"/>
      <c r="BE161" s="228"/>
      <c r="BF161" s="229"/>
      <c r="BG161" s="224"/>
      <c r="BH161" s="89"/>
      <c r="BI161" s="89"/>
      <c r="BJ161" s="173"/>
      <c r="BK161" s="209" t="s">
        <v>804</v>
      </c>
      <c r="BL161" s="173" t="s">
        <v>196</v>
      </c>
      <c r="BM161" s="1374" t="s">
        <v>880</v>
      </c>
      <c r="BN161" s="86"/>
      <c r="BO161" s="190">
        <v>7796.76</v>
      </c>
      <c r="BP161" s="1339">
        <v>45960</v>
      </c>
      <c r="BQ161" s="187">
        <v>516</v>
      </c>
      <c r="BR161" s="190">
        <v>7796.76</v>
      </c>
      <c r="BS161" s="780">
        <v>13999.999999999998</v>
      </c>
      <c r="BT161" s="175">
        <f t="shared" si="218"/>
        <v>120070104</v>
      </c>
      <c r="BU161" s="671">
        <f t="shared" si="219"/>
        <v>0.10000000000000014</v>
      </c>
      <c r="BV161" s="489">
        <f t="shared" si="220"/>
        <v>109154639.99999999</v>
      </c>
      <c r="BW161" s="1312">
        <v>45964</v>
      </c>
      <c r="BX161" s="89"/>
      <c r="BY161" s="89"/>
      <c r="BZ161" s="187"/>
      <c r="CA161" s="187"/>
      <c r="CB161" s="230"/>
      <c r="CC161" s="227"/>
      <c r="CD161" s="227"/>
      <c r="CE161" s="228"/>
      <c r="CF161" s="228"/>
      <c r="CG161" s="228"/>
      <c r="CH161" s="228"/>
      <c r="CI161" s="228"/>
      <c r="CJ161" s="228"/>
      <c r="CK161" s="228"/>
      <c r="CL161" s="231"/>
      <c r="CM161" s="232"/>
      <c r="CN161" s="173"/>
      <c r="CO161" s="228"/>
      <c r="CP161" s="228"/>
      <c r="CQ161" s="173"/>
      <c r="CR161" s="173"/>
      <c r="CS161" s="173"/>
      <c r="CT161" s="173"/>
      <c r="CU161" s="173"/>
      <c r="CV161" s="89"/>
      <c r="CW161" s="86"/>
      <c r="CX161" s="90"/>
      <c r="CY161" s="90"/>
      <c r="CZ161" s="90"/>
      <c r="DA161" s="90"/>
      <c r="DB161" s="89"/>
      <c r="DC161" s="89"/>
      <c r="DD161" s="89"/>
      <c r="DE161" s="89"/>
      <c r="DF161" s="86"/>
      <c r="DG161" s="228"/>
      <c r="DH161" s="233"/>
      <c r="DI161" s="234"/>
      <c r="DJ161" s="235"/>
      <c r="DK161" s="236"/>
      <c r="DL161" s="176"/>
      <c r="DM161" s="177"/>
      <c r="DN161" s="178"/>
      <c r="DO161" s="178"/>
    </row>
    <row r="162" spans="1:119" s="237" customFormat="1" ht="30" hidden="1" customHeight="1">
      <c r="A162" s="85" t="str">
        <f t="shared" si="195"/>
        <v>Hiện</v>
      </c>
      <c r="B162" s="86" t="str">
        <f>CONCATENATE(DF162," thiếu ít")</f>
        <v>Thiếu thiếu ít</v>
      </c>
      <c r="C162" s="86">
        <f>DD162</f>
        <v>7</v>
      </c>
      <c r="D162" s="86"/>
      <c r="E162" s="86"/>
      <c r="F162" s="86"/>
      <c r="G162" s="86"/>
      <c r="H162" s="86"/>
      <c r="I162" s="86"/>
      <c r="J162" s="86"/>
      <c r="K162" s="1325"/>
      <c r="L162" s="781" t="s">
        <v>306</v>
      </c>
      <c r="M162" s="1380" t="s">
        <v>113</v>
      </c>
      <c r="N162" s="1381" t="s">
        <v>1353</v>
      </c>
      <c r="O162" s="189" t="s">
        <v>41</v>
      </c>
      <c r="P162" s="189" t="s">
        <v>42</v>
      </c>
      <c r="Q162" s="494">
        <v>39.25</v>
      </c>
      <c r="R162" s="494">
        <v>9</v>
      </c>
      <c r="S162" s="494">
        <v>353.25</v>
      </c>
      <c r="T162" s="171"/>
      <c r="U162" s="172"/>
      <c r="V162" s="172"/>
      <c r="W162" s="172"/>
      <c r="X162" s="172"/>
      <c r="Y162" s="172"/>
      <c r="Z162" s="172"/>
      <c r="AA162" s="172"/>
      <c r="AB162" s="63">
        <v>9</v>
      </c>
      <c r="AC162" s="63">
        <v>353.25</v>
      </c>
      <c r="AD162" s="63">
        <v>0</v>
      </c>
      <c r="AE162" s="63">
        <v>0</v>
      </c>
      <c r="AF162" s="63">
        <v>0</v>
      </c>
      <c r="AG162" s="63">
        <v>0</v>
      </c>
      <c r="AH162" s="63">
        <v>0</v>
      </c>
      <c r="AI162" s="63">
        <v>0</v>
      </c>
      <c r="AJ162" s="63">
        <v>63</v>
      </c>
      <c r="AK162" s="63">
        <v>2472.75</v>
      </c>
      <c r="AL162" s="838">
        <v>313</v>
      </c>
      <c r="AM162" s="63">
        <v>12285.25</v>
      </c>
      <c r="AN162" s="63">
        <v>0</v>
      </c>
      <c r="AO162" s="63">
        <v>0</v>
      </c>
      <c r="AP162" s="63">
        <v>0</v>
      </c>
      <c r="AQ162" s="63">
        <v>0</v>
      </c>
      <c r="AR162" s="63">
        <v>0</v>
      </c>
      <c r="AS162" s="63">
        <v>0</v>
      </c>
      <c r="AT162" s="63">
        <v>0</v>
      </c>
      <c r="AU162" s="63">
        <v>0</v>
      </c>
      <c r="AV162" s="63">
        <v>0</v>
      </c>
      <c r="AW162" s="63">
        <v>0</v>
      </c>
      <c r="AX162" s="63">
        <v>0</v>
      </c>
      <c r="AY162" s="63">
        <v>0</v>
      </c>
      <c r="AZ162" s="88">
        <f>T162+V162+X162+Z162+AB162+AD162+AF162+AH162+AJ162+AL162+AN162+AP162+AR162+AT162+AV162+AX162</f>
        <v>385</v>
      </c>
      <c r="BA162" s="88">
        <f>U162+W162+Y162+AA162+AC162+AE162+AG162+AI162+AK162+AM162+AO162+AQ162+AS162+AU162+AW162+AY162</f>
        <v>15111.25</v>
      </c>
      <c r="BB162" s="487" t="s">
        <v>1477</v>
      </c>
      <c r="BC162" s="227"/>
      <c r="BD162" s="228"/>
      <c r="BE162" s="228"/>
      <c r="BF162" s="229"/>
      <c r="BG162" s="224"/>
      <c r="BH162" s="89">
        <f>IF(AZ162&gt;BD162,AZ162-BD162,"0")</f>
        <v>385</v>
      </c>
      <c r="BI162" s="89">
        <f>IF(BA162&gt;BE162,BA162-BE162,"0")</f>
        <v>15111.25</v>
      </c>
      <c r="BJ162" s="173">
        <v>45983</v>
      </c>
      <c r="BK162" s="1299" t="s">
        <v>341</v>
      </c>
      <c r="BL162" s="173" t="s">
        <v>342</v>
      </c>
      <c r="BM162" s="1318" t="s">
        <v>360</v>
      </c>
      <c r="BN162" s="86" t="s">
        <v>41</v>
      </c>
      <c r="BO162" s="190">
        <v>706.5</v>
      </c>
      <c r="BP162" s="173">
        <v>45922</v>
      </c>
      <c r="BQ162" s="187">
        <v>18</v>
      </c>
      <c r="BR162" s="190">
        <v>706.5</v>
      </c>
      <c r="BS162" s="780">
        <v>14272.73</v>
      </c>
      <c r="BT162" s="175">
        <f t="shared" si="218"/>
        <v>11092052.1195</v>
      </c>
      <c r="BU162" s="671">
        <f t="shared" si="219"/>
        <v>0.10000000000000009</v>
      </c>
      <c r="BV162" s="489">
        <f t="shared" si="220"/>
        <v>10083683.744999999</v>
      </c>
      <c r="BW162" s="103">
        <v>45923</v>
      </c>
      <c r="BX162" s="89">
        <f>SUMIF($L:$L,L162,$BQ:$BQ)</f>
        <v>378</v>
      </c>
      <c r="BY162" s="89">
        <f>SUMIF($L:$L,L162,$BR:$BR)</f>
        <v>14836.5</v>
      </c>
      <c r="BZ162" s="187"/>
      <c r="CA162" s="187"/>
      <c r="CB162" s="230"/>
      <c r="CC162" s="227"/>
      <c r="CD162" s="85"/>
      <c r="CE162" s="228"/>
      <c r="CF162" s="89"/>
      <c r="CG162" s="228"/>
      <c r="CH162" s="228"/>
      <c r="CI162" s="228"/>
      <c r="CJ162" s="228"/>
      <c r="CK162" s="228"/>
      <c r="CL162" s="231"/>
      <c r="CM162" s="232"/>
      <c r="CN162" s="173"/>
      <c r="CO162" s="228"/>
      <c r="CP162" s="228"/>
      <c r="CQ162" s="173"/>
      <c r="CR162" s="173"/>
      <c r="CS162" s="173"/>
      <c r="CT162" s="173"/>
      <c r="CU162" s="173"/>
      <c r="CV162" s="89">
        <f>SUMIF($L:$L,L162,$CJ:$CJ)</f>
        <v>0</v>
      </c>
      <c r="CW162" s="86">
        <f>SUMIF($L:$L,L162,$CK:$CK)</f>
        <v>0</v>
      </c>
      <c r="CX162" s="90"/>
      <c r="CY162" s="90"/>
      <c r="CZ162" s="90"/>
      <c r="DA162" s="90"/>
      <c r="DB162" s="89">
        <f>BX162+CV162</f>
        <v>378</v>
      </c>
      <c r="DC162" s="89">
        <f>BY162+CW162</f>
        <v>14836.5</v>
      </c>
      <c r="DD162" s="89">
        <f>BH162-DB162</f>
        <v>7</v>
      </c>
      <c r="DE162" s="89">
        <f>BI162-DC162</f>
        <v>274.75</v>
      </c>
      <c r="DF162" s="86" t="str">
        <f>IF(DD162&lt;0,"Thừa",IF(DD162=0,"Đủ","Thiếu"))</f>
        <v>Thiếu</v>
      </c>
      <c r="DG162" s="228"/>
      <c r="DH162" s="233"/>
      <c r="DI162" s="234"/>
      <c r="DJ162" s="235"/>
      <c r="DK162" s="236"/>
      <c r="DL162" s="176"/>
      <c r="DM162" s="177"/>
      <c r="DN162" s="178"/>
      <c r="DO162" s="178"/>
    </row>
    <row r="163" spans="1:119" s="237" customFormat="1" ht="30" hidden="1" customHeight="1">
      <c r="A163" s="85" t="str">
        <f t="shared" si="195"/>
        <v>ok</v>
      </c>
      <c r="B163" s="86"/>
      <c r="C163" s="86"/>
      <c r="D163" s="86"/>
      <c r="E163" s="86"/>
      <c r="F163" s="86"/>
      <c r="G163" s="86"/>
      <c r="H163" s="86"/>
      <c r="I163" s="86"/>
      <c r="J163" s="86"/>
      <c r="K163" s="1334"/>
      <c r="L163" s="781" t="s">
        <v>306</v>
      </c>
      <c r="M163" s="1380" t="s">
        <v>113</v>
      </c>
      <c r="N163" s="1381" t="s">
        <v>1353</v>
      </c>
      <c r="O163" s="189" t="s">
        <v>41</v>
      </c>
      <c r="P163" s="189" t="s">
        <v>42</v>
      </c>
      <c r="Q163" s="494"/>
      <c r="R163" s="494"/>
      <c r="S163" s="494"/>
      <c r="T163" s="171"/>
      <c r="U163" s="172"/>
      <c r="V163" s="172"/>
      <c r="W163" s="172"/>
      <c r="X163" s="172"/>
      <c r="Y163" s="172"/>
      <c r="Z163" s="172"/>
      <c r="AA163" s="172"/>
      <c r="AB163" s="63"/>
      <c r="AC163" s="63"/>
      <c r="AD163" s="63"/>
      <c r="AE163" s="63"/>
      <c r="AF163" s="63"/>
      <c r="AG163" s="63"/>
      <c r="AH163" s="63"/>
      <c r="AI163" s="63"/>
      <c r="AJ163" s="63"/>
      <c r="AK163" s="63"/>
      <c r="AL163" s="838"/>
      <c r="AM163" s="63"/>
      <c r="AN163" s="63"/>
      <c r="AO163" s="63"/>
      <c r="AP163" s="63"/>
      <c r="AQ163" s="63"/>
      <c r="AR163" s="63"/>
      <c r="AS163" s="63"/>
      <c r="AT163" s="63"/>
      <c r="AU163" s="63"/>
      <c r="AV163" s="63"/>
      <c r="AW163" s="63"/>
      <c r="AX163" s="63"/>
      <c r="AY163" s="63"/>
      <c r="AZ163" s="88"/>
      <c r="BA163" s="88"/>
      <c r="BB163" s="487"/>
      <c r="BC163" s="227"/>
      <c r="BD163" s="228"/>
      <c r="BE163" s="228"/>
      <c r="BF163" s="229"/>
      <c r="BG163" s="224"/>
      <c r="BH163" s="89"/>
      <c r="BI163" s="89"/>
      <c r="BJ163" s="173"/>
      <c r="BK163" s="808" t="s">
        <v>1626</v>
      </c>
      <c r="BL163" s="1296" t="s">
        <v>43</v>
      </c>
      <c r="BM163" s="1383" t="s">
        <v>1634</v>
      </c>
      <c r="BN163" s="1310" t="s">
        <v>1637</v>
      </c>
      <c r="BO163" s="239">
        <v>12246</v>
      </c>
      <c r="BP163" s="90">
        <v>46029</v>
      </c>
      <c r="BQ163" s="1384">
        <v>312</v>
      </c>
      <c r="BR163" s="239">
        <v>12246</v>
      </c>
      <c r="BS163" s="1385">
        <v>13322.73</v>
      </c>
      <c r="BT163" s="65">
        <f>BS163*BR163*1.1</f>
        <v>179465166.73800001</v>
      </c>
      <c r="BU163" s="1240">
        <v>0.1</v>
      </c>
      <c r="BV163" s="1328">
        <f>BS163*BR163</f>
        <v>163150151.57999998</v>
      </c>
      <c r="BW163" s="103">
        <v>46038</v>
      </c>
      <c r="BX163" s="89"/>
      <c r="BY163" s="89"/>
      <c r="BZ163" s="187"/>
      <c r="CA163" s="187"/>
      <c r="CB163" s="230"/>
      <c r="CC163" s="227"/>
      <c r="CD163" s="227"/>
      <c r="CE163" s="228"/>
      <c r="CF163" s="106"/>
      <c r="CG163" s="228"/>
      <c r="CH163" s="228"/>
      <c r="CI163" s="228"/>
      <c r="CJ163" s="228"/>
      <c r="CK163" s="228"/>
      <c r="CL163" s="231"/>
      <c r="CM163" s="232"/>
      <c r="CN163" s="173"/>
      <c r="CO163" s="228"/>
      <c r="CP163" s="228"/>
      <c r="CQ163" s="173"/>
      <c r="CR163" s="173"/>
      <c r="CS163" s="173"/>
      <c r="CT163" s="173"/>
      <c r="CU163" s="173"/>
      <c r="CV163" s="89"/>
      <c r="CW163" s="86"/>
      <c r="CX163" s="90"/>
      <c r="CY163" s="90"/>
      <c r="CZ163" s="90"/>
      <c r="DA163" s="90"/>
      <c r="DB163" s="89"/>
      <c r="DC163" s="89"/>
      <c r="DD163" s="89"/>
      <c r="DE163" s="89"/>
      <c r="DF163" s="86"/>
      <c r="DG163" s="228"/>
      <c r="DH163" s="233"/>
      <c r="DI163" s="234"/>
      <c r="DJ163" s="235"/>
      <c r="DK163" s="236"/>
      <c r="DL163" s="176"/>
      <c r="DM163" s="177"/>
      <c r="DN163" s="178"/>
      <c r="DO163" s="178"/>
    </row>
    <row r="164" spans="1:119" s="237" customFormat="1" ht="30" hidden="1" customHeight="1">
      <c r="A164" s="85" t="str">
        <f t="shared" si="195"/>
        <v>ok</v>
      </c>
      <c r="B164" s="86"/>
      <c r="C164" s="86"/>
      <c r="D164" s="86"/>
      <c r="E164" s="86"/>
      <c r="F164" s="86"/>
      <c r="G164" s="86"/>
      <c r="H164" s="86"/>
      <c r="I164" s="86"/>
      <c r="J164" s="86"/>
      <c r="K164" s="187"/>
      <c r="L164" s="781" t="s">
        <v>306</v>
      </c>
      <c r="M164" s="1380" t="s">
        <v>113</v>
      </c>
      <c r="N164" s="1381" t="s">
        <v>1353</v>
      </c>
      <c r="O164" s="189" t="s">
        <v>41</v>
      </c>
      <c r="P164" s="189" t="s">
        <v>42</v>
      </c>
      <c r="Q164" s="494"/>
      <c r="R164" s="494"/>
      <c r="S164" s="494"/>
      <c r="T164" s="171"/>
      <c r="U164" s="172"/>
      <c r="V164" s="172"/>
      <c r="W164" s="172"/>
      <c r="X164" s="172"/>
      <c r="Y164" s="172"/>
      <c r="Z164" s="172"/>
      <c r="AA164" s="172"/>
      <c r="AB164" s="63"/>
      <c r="AC164" s="63"/>
      <c r="AD164" s="63"/>
      <c r="AE164" s="63"/>
      <c r="AF164" s="63"/>
      <c r="AG164" s="63"/>
      <c r="AH164" s="63"/>
      <c r="AI164" s="63"/>
      <c r="AJ164" s="63"/>
      <c r="AK164" s="63"/>
      <c r="AL164" s="63"/>
      <c r="AM164" s="63"/>
      <c r="AN164" s="63"/>
      <c r="AO164" s="63"/>
      <c r="AP164" s="63"/>
      <c r="AQ164" s="63"/>
      <c r="AR164" s="63"/>
      <c r="AS164" s="63"/>
      <c r="AT164" s="63"/>
      <c r="AU164" s="63"/>
      <c r="AV164" s="63"/>
      <c r="AW164" s="63"/>
      <c r="AX164" s="63"/>
      <c r="AY164" s="63"/>
      <c r="AZ164" s="88"/>
      <c r="BA164" s="88"/>
      <c r="BB164" s="115"/>
      <c r="BC164" s="227"/>
      <c r="BD164" s="228"/>
      <c r="BE164" s="228"/>
      <c r="BF164" s="229"/>
      <c r="BG164" s="224"/>
      <c r="BH164" s="89"/>
      <c r="BI164" s="89"/>
      <c r="BJ164" s="173"/>
      <c r="BK164" s="1289" t="s">
        <v>1354</v>
      </c>
      <c r="BL164" s="1287" t="s">
        <v>43</v>
      </c>
      <c r="BM164" s="1305" t="s">
        <v>1362</v>
      </c>
      <c r="BN164" s="86" t="s">
        <v>41</v>
      </c>
      <c r="BO164" s="202">
        <v>1884</v>
      </c>
      <c r="BP164" s="1289">
        <v>45994</v>
      </c>
      <c r="BQ164" s="1290">
        <v>48</v>
      </c>
      <c r="BR164" s="202">
        <v>1884</v>
      </c>
      <c r="BS164" s="1307">
        <v>13590.91</v>
      </c>
      <c r="BT164" s="203">
        <f>BS164*BR164*(1+BU164)</f>
        <v>28165801.884000003</v>
      </c>
      <c r="BU164" s="671">
        <v>0.1</v>
      </c>
      <c r="BV164" s="489">
        <f>BS164*BR164</f>
        <v>25605274.440000001</v>
      </c>
      <c r="BW164" s="1291">
        <v>46000</v>
      </c>
      <c r="BX164" s="89"/>
      <c r="BY164" s="89"/>
      <c r="BZ164" s="187"/>
      <c r="CA164" s="187"/>
      <c r="CB164" s="230"/>
      <c r="CC164" s="227"/>
      <c r="CD164" s="227"/>
      <c r="CE164" s="228"/>
      <c r="CF164" s="106"/>
      <c r="CG164" s="228"/>
      <c r="CH164" s="228"/>
      <c r="CI164" s="228"/>
      <c r="CJ164" s="228"/>
      <c r="CK164" s="228"/>
      <c r="CL164" s="231"/>
      <c r="CM164" s="232"/>
      <c r="CN164" s="173"/>
      <c r="CO164" s="228"/>
      <c r="CP164" s="228"/>
      <c r="CQ164" s="173"/>
      <c r="CR164" s="173"/>
      <c r="CS164" s="173"/>
      <c r="CT164" s="173"/>
      <c r="CU164" s="173"/>
      <c r="CV164" s="89"/>
      <c r="CW164" s="86"/>
      <c r="CX164" s="90"/>
      <c r="CY164" s="90"/>
      <c r="CZ164" s="90"/>
      <c r="DA164" s="90"/>
      <c r="DB164" s="89"/>
      <c r="DC164" s="89"/>
      <c r="DD164" s="89"/>
      <c r="DE164" s="89"/>
      <c r="DF164" s="86"/>
      <c r="DG164" s="228"/>
      <c r="DH164" s="233"/>
      <c r="DI164" s="234"/>
      <c r="DJ164" s="235"/>
      <c r="DK164" s="236"/>
      <c r="DL164" s="176"/>
      <c r="DM164" s="177"/>
      <c r="DN164" s="178"/>
      <c r="DO164" s="178"/>
    </row>
    <row r="165" spans="1:119" s="237" customFormat="1" ht="30" hidden="1" customHeight="1">
      <c r="A165" s="85" t="str">
        <f t="shared" si="195"/>
        <v>Hiện</v>
      </c>
      <c r="B165" s="86" t="str">
        <f t="shared" ref="B165:B192" si="225">DF165</f>
        <v>Đủ</v>
      </c>
      <c r="C165" s="86">
        <f>DD165</f>
        <v>0</v>
      </c>
      <c r="D165" s="86"/>
      <c r="E165" s="86"/>
      <c r="F165" s="86"/>
      <c r="G165" s="86"/>
      <c r="H165" s="86"/>
      <c r="I165" s="86"/>
      <c r="J165" s="86"/>
      <c r="K165" s="187"/>
      <c r="L165" s="781" t="s">
        <v>307</v>
      </c>
      <c r="M165" s="1380" t="s">
        <v>113</v>
      </c>
      <c r="N165" s="1381" t="s">
        <v>308</v>
      </c>
      <c r="O165" s="189" t="s">
        <v>309</v>
      </c>
      <c r="P165" s="189" t="s">
        <v>42</v>
      </c>
      <c r="Q165" s="494">
        <v>94.199999999999989</v>
      </c>
      <c r="R165" s="494">
        <v>1.1148619957537156</v>
      </c>
      <c r="S165" s="494">
        <v>105.02</v>
      </c>
      <c r="T165" s="171"/>
      <c r="U165" s="172"/>
      <c r="V165" s="172"/>
      <c r="W165" s="172"/>
      <c r="X165" s="172"/>
      <c r="Y165" s="172"/>
      <c r="Z165" s="172"/>
      <c r="AA165" s="172"/>
      <c r="AB165" s="63">
        <v>2</v>
      </c>
      <c r="AC165" s="63">
        <v>188.39999999999998</v>
      </c>
      <c r="AD165" s="63">
        <v>0</v>
      </c>
      <c r="AE165" s="63">
        <v>0</v>
      </c>
      <c r="AF165" s="63">
        <v>0</v>
      </c>
      <c r="AG165" s="63">
        <v>0</v>
      </c>
      <c r="AH165" s="63">
        <v>0</v>
      </c>
      <c r="AI165" s="63">
        <v>0</v>
      </c>
      <c r="AJ165" s="63">
        <v>2</v>
      </c>
      <c r="AK165" s="63">
        <v>188.39999999999998</v>
      </c>
      <c r="AL165" s="63">
        <v>0</v>
      </c>
      <c r="AM165" s="63">
        <v>0</v>
      </c>
      <c r="AN165" s="63">
        <v>0</v>
      </c>
      <c r="AO165" s="63">
        <v>0</v>
      </c>
      <c r="AP165" s="63">
        <v>0</v>
      </c>
      <c r="AQ165" s="63">
        <v>0</v>
      </c>
      <c r="AR165" s="63">
        <v>0</v>
      </c>
      <c r="AS165" s="63">
        <v>0</v>
      </c>
      <c r="AT165" s="63">
        <v>0</v>
      </c>
      <c r="AU165" s="63">
        <v>0</v>
      </c>
      <c r="AV165" s="63">
        <v>0</v>
      </c>
      <c r="AW165" s="63">
        <v>0</v>
      </c>
      <c r="AX165" s="63">
        <v>0</v>
      </c>
      <c r="AY165" s="63">
        <v>0</v>
      </c>
      <c r="AZ165" s="88">
        <f>T165+V165+X165+Z165+AB165+AD165+AF165+AH165+AJ165+AL165+AN165+AP165+AR165+AT165+AV165+AX165</f>
        <v>4</v>
      </c>
      <c r="BA165" s="88">
        <f>U165+W165+Y165+AA165+AC165+AE165+AG165+AI165+AK165+AM165+AO165+AQ165+AS165+AU165+AW165+AY165</f>
        <v>376.79999999999995</v>
      </c>
      <c r="BB165" s="487" t="s">
        <v>1251</v>
      </c>
      <c r="BC165" s="227"/>
      <c r="BD165" s="228"/>
      <c r="BE165" s="228"/>
      <c r="BF165" s="229"/>
      <c r="BG165" s="224"/>
      <c r="BH165" s="89">
        <f>IF(AZ165&gt;BD165,AZ165-BD165,"0")</f>
        <v>4</v>
      </c>
      <c r="BI165" s="89">
        <f>IF(BA165&gt;BE165,BA165-BE165,"0")</f>
        <v>376.79999999999995</v>
      </c>
      <c r="BJ165" s="173">
        <v>45983</v>
      </c>
      <c r="BK165" s="777"/>
      <c r="BL165" s="173"/>
      <c r="BM165" s="779"/>
      <c r="BN165" s="86"/>
      <c r="BO165" s="190"/>
      <c r="BP165" s="173"/>
      <c r="BQ165" s="187"/>
      <c r="BR165" s="190"/>
      <c r="BS165" s="780"/>
      <c r="BT165" s="175"/>
      <c r="BU165" s="780"/>
      <c r="BV165" s="780"/>
      <c r="BW165" s="222"/>
      <c r="BX165" s="89">
        <f>SUMIF($L:$L,L165,$BQ:$BQ)</f>
        <v>0</v>
      </c>
      <c r="BY165" s="89">
        <f>SUMIF($L:$L,L165,$BR:$BR)</f>
        <v>0</v>
      </c>
      <c r="BZ165" s="187"/>
      <c r="CA165" s="187"/>
      <c r="CB165" s="230"/>
      <c r="CC165" s="227"/>
      <c r="CD165" s="85" t="s">
        <v>350</v>
      </c>
      <c r="CE165" s="89" t="s">
        <v>44</v>
      </c>
      <c r="CF165" s="1353" t="s">
        <v>1190</v>
      </c>
      <c r="CG165" s="1354" t="s">
        <v>348</v>
      </c>
      <c r="CH165" s="1355">
        <v>188.4</v>
      </c>
      <c r="CI165" s="1356">
        <v>45923</v>
      </c>
      <c r="CJ165" s="1355">
        <v>2</v>
      </c>
      <c r="CK165" s="1355">
        <v>188.4</v>
      </c>
      <c r="CL165" s="390">
        <v>0.72060638045159842</v>
      </c>
      <c r="CM165" s="391">
        <f t="shared" ref="CM165:CM174" si="226">CL165*CK165</f>
        <v>135.76224207708114</v>
      </c>
      <c r="CN165" s="173"/>
      <c r="CO165" s="1355"/>
      <c r="CP165" s="1355"/>
      <c r="CQ165" s="173"/>
      <c r="CR165" s="173"/>
      <c r="CS165" s="173"/>
      <c r="CT165" s="173"/>
      <c r="CU165" s="90">
        <v>45983</v>
      </c>
      <c r="CV165" s="89">
        <f>SUMIF($L:$L,L165,$CJ:$CJ)</f>
        <v>4</v>
      </c>
      <c r="CW165" s="86">
        <f>SUMIF($L:$L,L165,$CK:$CK)</f>
        <v>376.8</v>
      </c>
      <c r="CX165" s="90"/>
      <c r="CY165" s="90"/>
      <c r="CZ165" s="90"/>
      <c r="DA165" s="90"/>
      <c r="DB165" s="89">
        <f>BX165+CV165</f>
        <v>4</v>
      </c>
      <c r="DC165" s="89">
        <f>BY165+CW165</f>
        <v>376.8</v>
      </c>
      <c r="DD165" s="89">
        <f>BH165-DB165</f>
        <v>0</v>
      </c>
      <c r="DE165" s="89">
        <f>BI165-DC165</f>
        <v>0</v>
      </c>
      <c r="DF165" s="86" t="str">
        <f>IF(DD165&lt;0,"Thừa",IF(DD165=0,"Đủ","Thiếu"))</f>
        <v>Đủ</v>
      </c>
      <c r="DG165" s="228"/>
      <c r="DH165" s="233"/>
      <c r="DI165" s="234"/>
      <c r="DJ165" s="235"/>
      <c r="DK165" s="236"/>
      <c r="DL165" s="176"/>
      <c r="DM165" s="177"/>
      <c r="DN165" s="178"/>
      <c r="DO165" s="178"/>
    </row>
    <row r="166" spans="1:119" s="237" customFormat="1" ht="30" hidden="1" customHeight="1">
      <c r="A166" s="85" t="str">
        <f t="shared" si="195"/>
        <v>ok</v>
      </c>
      <c r="B166" s="86"/>
      <c r="C166" s="86"/>
      <c r="D166" s="86"/>
      <c r="E166" s="86"/>
      <c r="F166" s="86"/>
      <c r="G166" s="86"/>
      <c r="H166" s="1351"/>
      <c r="I166" s="1351"/>
      <c r="J166" s="86"/>
      <c r="K166" s="86"/>
      <c r="L166" s="781" t="s">
        <v>307</v>
      </c>
      <c r="M166" s="1380" t="s">
        <v>113</v>
      </c>
      <c r="N166" s="1382" t="s">
        <v>308</v>
      </c>
      <c r="O166" s="189" t="s">
        <v>309</v>
      </c>
      <c r="P166" s="189" t="s">
        <v>42</v>
      </c>
      <c r="Q166" s="494"/>
      <c r="R166" s="494"/>
      <c r="S166" s="494"/>
      <c r="T166" s="171"/>
      <c r="U166" s="172"/>
      <c r="V166" s="172"/>
      <c r="W166" s="172"/>
      <c r="X166" s="172"/>
      <c r="Y166" s="172"/>
      <c r="Z166" s="172"/>
      <c r="AA166" s="172"/>
      <c r="AB166" s="63"/>
      <c r="AC166" s="63"/>
      <c r="AD166" s="63"/>
      <c r="AE166" s="63"/>
      <c r="AF166" s="63"/>
      <c r="AG166" s="63"/>
      <c r="AH166" s="63"/>
      <c r="AI166" s="63"/>
      <c r="AJ166" s="63"/>
      <c r="AK166" s="63"/>
      <c r="AL166" s="63"/>
      <c r="AM166" s="63"/>
      <c r="AN166" s="63"/>
      <c r="AO166" s="63"/>
      <c r="AP166" s="63"/>
      <c r="AQ166" s="63"/>
      <c r="AR166" s="63"/>
      <c r="AS166" s="63"/>
      <c r="AT166" s="63"/>
      <c r="AU166" s="63"/>
      <c r="AV166" s="63"/>
      <c r="AW166" s="63"/>
      <c r="AX166" s="63"/>
      <c r="AY166" s="63"/>
      <c r="AZ166" s="88"/>
      <c r="BA166" s="88"/>
      <c r="BB166" s="115"/>
      <c r="BC166" s="227"/>
      <c r="BD166" s="228"/>
      <c r="BE166" s="228"/>
      <c r="BF166" s="229"/>
      <c r="BG166" s="224"/>
      <c r="BH166" s="89"/>
      <c r="BI166" s="89"/>
      <c r="BJ166" s="173"/>
      <c r="BK166" s="777"/>
      <c r="BL166" s="173"/>
      <c r="BM166" s="779"/>
      <c r="BN166" s="86"/>
      <c r="BO166" s="190"/>
      <c r="BP166" s="173"/>
      <c r="BQ166" s="187"/>
      <c r="BR166" s="190"/>
      <c r="BS166" s="780"/>
      <c r="BT166" s="175"/>
      <c r="BU166" s="780"/>
      <c r="BV166" s="780"/>
      <c r="BW166" s="222"/>
      <c r="BX166" s="89"/>
      <c r="BY166" s="89"/>
      <c r="BZ166" s="187"/>
      <c r="CA166" s="187"/>
      <c r="CB166" s="230"/>
      <c r="CC166" s="227"/>
      <c r="CD166" s="85" t="s">
        <v>1324</v>
      </c>
      <c r="CE166" s="89" t="s">
        <v>44</v>
      </c>
      <c r="CF166" s="1353" t="s">
        <v>2954</v>
      </c>
      <c r="CG166" s="1354" t="s">
        <v>348</v>
      </c>
      <c r="CH166" s="1355">
        <v>188.4</v>
      </c>
      <c r="CI166" s="1356">
        <v>45989</v>
      </c>
      <c r="CJ166" s="1355">
        <v>2</v>
      </c>
      <c r="CK166" s="1355">
        <v>188.4</v>
      </c>
      <c r="CL166" s="572">
        <v>0.72059562291644419</v>
      </c>
      <c r="CM166" s="391">
        <f>CL166*CK166</f>
        <v>135.76021535745809</v>
      </c>
      <c r="CN166" s="173"/>
      <c r="CO166" s="1355"/>
      <c r="CP166" s="1355"/>
      <c r="CQ166" s="173"/>
      <c r="CR166" s="173"/>
      <c r="CS166" s="90">
        <v>46084</v>
      </c>
      <c r="CT166" s="90">
        <v>46084</v>
      </c>
      <c r="CU166" s="90">
        <v>46084</v>
      </c>
      <c r="CV166" s="89"/>
      <c r="CW166" s="86"/>
      <c r="CX166" s="90"/>
      <c r="CY166" s="90"/>
      <c r="CZ166" s="90"/>
      <c r="DA166" s="90"/>
      <c r="DB166" s="89"/>
      <c r="DC166" s="89"/>
      <c r="DD166" s="89"/>
      <c r="DE166" s="89"/>
      <c r="DF166" s="86"/>
      <c r="DG166" s="228"/>
      <c r="DH166" s="233"/>
      <c r="DI166" s="234"/>
      <c r="DJ166" s="235"/>
      <c r="DK166" s="236"/>
      <c r="DL166" s="176"/>
      <c r="DM166" s="177"/>
      <c r="DN166" s="178"/>
      <c r="DO166" s="178"/>
    </row>
    <row r="167" spans="1:119" s="237" customFormat="1" ht="30" hidden="1" customHeight="1">
      <c r="A167" s="85" t="str">
        <f t="shared" si="195"/>
        <v>Hiện</v>
      </c>
      <c r="B167" s="86" t="str">
        <f t="shared" si="225"/>
        <v>Đủ</v>
      </c>
      <c r="C167" s="86">
        <f>DD167</f>
        <v>0</v>
      </c>
      <c r="D167" s="86"/>
      <c r="E167" s="86"/>
      <c r="F167" s="86"/>
      <c r="G167" s="86"/>
      <c r="H167" s="86"/>
      <c r="I167" s="86"/>
      <c r="J167" s="86"/>
      <c r="K167" s="187"/>
      <c r="L167" s="781" t="s">
        <v>310</v>
      </c>
      <c r="M167" s="1380" t="s">
        <v>113</v>
      </c>
      <c r="N167" s="1381" t="s">
        <v>311</v>
      </c>
      <c r="O167" s="189" t="s">
        <v>309</v>
      </c>
      <c r="P167" s="189" t="s">
        <v>42</v>
      </c>
      <c r="Q167" s="494">
        <v>196.25</v>
      </c>
      <c r="R167" s="494">
        <v>0.90598726114649686</v>
      </c>
      <c r="S167" s="494">
        <v>177.8</v>
      </c>
      <c r="T167" s="171"/>
      <c r="U167" s="172"/>
      <c r="V167" s="172"/>
      <c r="W167" s="172"/>
      <c r="X167" s="172"/>
      <c r="Y167" s="172"/>
      <c r="Z167" s="172"/>
      <c r="AA167" s="172"/>
      <c r="AB167" s="63">
        <v>4</v>
      </c>
      <c r="AC167" s="63">
        <v>785</v>
      </c>
      <c r="AD167" s="63">
        <v>0</v>
      </c>
      <c r="AE167" s="63">
        <v>0</v>
      </c>
      <c r="AF167" s="63">
        <v>0</v>
      </c>
      <c r="AG167" s="63">
        <v>0</v>
      </c>
      <c r="AH167" s="63">
        <v>0</v>
      </c>
      <c r="AI167" s="63">
        <v>0</v>
      </c>
      <c r="AJ167" s="63">
        <v>2</v>
      </c>
      <c r="AK167" s="63">
        <v>392.5</v>
      </c>
      <c r="AL167" s="63">
        <v>0</v>
      </c>
      <c r="AM167" s="63">
        <v>0</v>
      </c>
      <c r="AN167" s="63">
        <v>0</v>
      </c>
      <c r="AO167" s="63">
        <v>0</v>
      </c>
      <c r="AP167" s="63">
        <v>0</v>
      </c>
      <c r="AQ167" s="63">
        <v>0</v>
      </c>
      <c r="AR167" s="63">
        <v>0</v>
      </c>
      <c r="AS167" s="63">
        <v>0</v>
      </c>
      <c r="AT167" s="63">
        <v>0</v>
      </c>
      <c r="AU167" s="63">
        <v>0</v>
      </c>
      <c r="AV167" s="63">
        <v>0</v>
      </c>
      <c r="AW167" s="63">
        <v>0</v>
      </c>
      <c r="AX167" s="63">
        <v>0</v>
      </c>
      <c r="AY167" s="63">
        <v>0</v>
      </c>
      <c r="AZ167" s="88">
        <f>T167+V167+X167+Z167+AB167+AD167+AF167+AH167+AJ167+AL167+AN167+AP167+AR167+AT167+AV167+AX167</f>
        <v>6</v>
      </c>
      <c r="BA167" s="88">
        <f>U167+W167+Y167+AA167+AC167+AE167+AG167+AI167+AK167+AM167+AO167+AQ167+AS167+AU167+AW167+AY167</f>
        <v>1177.5</v>
      </c>
      <c r="BB167" s="487" t="s">
        <v>1251</v>
      </c>
      <c r="BC167" s="227"/>
      <c r="BD167" s="228"/>
      <c r="BE167" s="228"/>
      <c r="BF167" s="229"/>
      <c r="BG167" s="224"/>
      <c r="BH167" s="89">
        <f>IF(AZ167&gt;BD167,AZ167-BD167,"0")</f>
        <v>6</v>
      </c>
      <c r="BI167" s="89">
        <f>IF(BA167&gt;BE167,BA167-BE167,"0")</f>
        <v>1177.5</v>
      </c>
      <c r="BJ167" s="173">
        <v>45983</v>
      </c>
      <c r="BK167" s="777"/>
      <c r="BL167" s="173"/>
      <c r="BM167" s="779"/>
      <c r="BN167" s="86"/>
      <c r="BO167" s="190"/>
      <c r="BP167" s="173"/>
      <c r="BQ167" s="187"/>
      <c r="BR167" s="190"/>
      <c r="BS167" s="780"/>
      <c r="BT167" s="175"/>
      <c r="BU167" s="780"/>
      <c r="BV167" s="780"/>
      <c r="BW167" s="222"/>
      <c r="BX167" s="89">
        <f>SUMIF($L:$L,L167,$BQ:$BQ)</f>
        <v>0</v>
      </c>
      <c r="BY167" s="89">
        <f>SUMIF($L:$L,L167,$BR:$BR)</f>
        <v>0</v>
      </c>
      <c r="BZ167" s="187"/>
      <c r="CA167" s="187"/>
      <c r="CB167" s="230"/>
      <c r="CC167" s="227"/>
      <c r="CD167" s="85" t="s">
        <v>350</v>
      </c>
      <c r="CE167" s="89" t="s">
        <v>44</v>
      </c>
      <c r="CF167" s="1353" t="s">
        <v>1191</v>
      </c>
      <c r="CG167" s="1354" t="s">
        <v>348</v>
      </c>
      <c r="CH167" s="1355">
        <v>785</v>
      </c>
      <c r="CI167" s="1356">
        <v>45923</v>
      </c>
      <c r="CJ167" s="1355">
        <v>4</v>
      </c>
      <c r="CK167" s="1355">
        <v>785</v>
      </c>
      <c r="CL167" s="390">
        <v>0.72060638045159842</v>
      </c>
      <c r="CM167" s="391">
        <f t="shared" si="226"/>
        <v>565.67600865450481</v>
      </c>
      <c r="CN167" s="173"/>
      <c r="CO167" s="1355"/>
      <c r="CP167" s="1355"/>
      <c r="CQ167" s="173"/>
      <c r="CR167" s="173"/>
      <c r="CS167" s="173"/>
      <c r="CT167" s="173"/>
      <c r="CU167" s="90">
        <v>45983</v>
      </c>
      <c r="CV167" s="89">
        <f>SUMIF($L:$L,L167,$CJ:$CJ)</f>
        <v>6</v>
      </c>
      <c r="CW167" s="86">
        <f>SUMIF($L:$L,L167,$CK:$CK)</f>
        <v>1177.5</v>
      </c>
      <c r="CX167" s="90"/>
      <c r="CY167" s="90"/>
      <c r="CZ167" s="90"/>
      <c r="DA167" s="90"/>
      <c r="DB167" s="89">
        <f>BX167+CV167</f>
        <v>6</v>
      </c>
      <c r="DC167" s="89">
        <f>BY167+CW167</f>
        <v>1177.5</v>
      </c>
      <c r="DD167" s="89">
        <f>BH167-DB167</f>
        <v>0</v>
      </c>
      <c r="DE167" s="89">
        <f>BI167-DC167</f>
        <v>0</v>
      </c>
      <c r="DF167" s="86" t="str">
        <f>IF(DD167&lt;0,"Thừa",IF(DD167=0,"Đủ","Thiếu"))</f>
        <v>Đủ</v>
      </c>
      <c r="DG167" s="228"/>
      <c r="DH167" s="233"/>
      <c r="DI167" s="234"/>
      <c r="DJ167" s="235"/>
      <c r="DK167" s="236"/>
      <c r="DL167" s="176"/>
      <c r="DM167" s="177"/>
      <c r="DN167" s="178"/>
      <c r="DO167" s="178"/>
    </row>
    <row r="168" spans="1:119" s="237" customFormat="1" ht="30" hidden="1" customHeight="1">
      <c r="A168" s="85" t="str">
        <f t="shared" si="195"/>
        <v>ok</v>
      </c>
      <c r="B168" s="86"/>
      <c r="C168" s="86"/>
      <c r="D168" s="86"/>
      <c r="E168" s="86"/>
      <c r="F168" s="86"/>
      <c r="G168" s="86"/>
      <c r="H168" s="1351"/>
      <c r="I168" s="1351"/>
      <c r="J168" s="86"/>
      <c r="K168" s="86"/>
      <c r="L168" s="781" t="s">
        <v>310</v>
      </c>
      <c r="M168" s="1380" t="s">
        <v>113</v>
      </c>
      <c r="N168" s="1382" t="s">
        <v>311</v>
      </c>
      <c r="O168" s="189" t="s">
        <v>309</v>
      </c>
      <c r="P168" s="189" t="s">
        <v>42</v>
      </c>
      <c r="Q168" s="494"/>
      <c r="R168" s="494"/>
      <c r="S168" s="494"/>
      <c r="T168" s="171"/>
      <c r="U168" s="172"/>
      <c r="V168" s="172"/>
      <c r="W168" s="172"/>
      <c r="X168" s="172"/>
      <c r="Y168" s="172"/>
      <c r="Z168" s="172"/>
      <c r="AA168" s="172"/>
      <c r="AB168" s="63"/>
      <c r="AC168" s="63"/>
      <c r="AD168" s="63"/>
      <c r="AE168" s="63"/>
      <c r="AF168" s="63"/>
      <c r="AG168" s="63"/>
      <c r="AH168" s="63"/>
      <c r="AI168" s="63"/>
      <c r="AJ168" s="63"/>
      <c r="AK168" s="63"/>
      <c r="AL168" s="63"/>
      <c r="AM168" s="63"/>
      <c r="AN168" s="63"/>
      <c r="AO168" s="63"/>
      <c r="AP168" s="63"/>
      <c r="AQ168" s="63"/>
      <c r="AR168" s="63"/>
      <c r="AS168" s="63"/>
      <c r="AT168" s="63"/>
      <c r="AU168" s="63"/>
      <c r="AV168" s="63"/>
      <c r="AW168" s="63"/>
      <c r="AX168" s="63"/>
      <c r="AY168" s="63"/>
      <c r="AZ168" s="88"/>
      <c r="BA168" s="88"/>
      <c r="BB168" s="115"/>
      <c r="BC168" s="227"/>
      <c r="BD168" s="228"/>
      <c r="BE168" s="228"/>
      <c r="BF168" s="229"/>
      <c r="BG168" s="224"/>
      <c r="BH168" s="89"/>
      <c r="BI168" s="89"/>
      <c r="BJ168" s="173"/>
      <c r="BK168" s="777"/>
      <c r="BL168" s="173"/>
      <c r="BM168" s="779"/>
      <c r="BN168" s="86"/>
      <c r="BO168" s="190"/>
      <c r="BP168" s="173"/>
      <c r="BQ168" s="187"/>
      <c r="BR168" s="190"/>
      <c r="BS168" s="780"/>
      <c r="BT168" s="175"/>
      <c r="BU168" s="780"/>
      <c r="BV168" s="780"/>
      <c r="BW168" s="222"/>
      <c r="BX168" s="89"/>
      <c r="BY168" s="89"/>
      <c r="BZ168" s="187"/>
      <c r="CA168" s="187"/>
      <c r="CB168" s="230"/>
      <c r="CC168" s="227"/>
      <c r="CD168" s="85" t="s">
        <v>1324</v>
      </c>
      <c r="CE168" s="89" t="s">
        <v>44</v>
      </c>
      <c r="CF168" s="1353" t="s">
        <v>2955</v>
      </c>
      <c r="CG168" s="1354" t="s">
        <v>348</v>
      </c>
      <c r="CH168" s="1355">
        <v>392.5</v>
      </c>
      <c r="CI168" s="1356">
        <v>45989</v>
      </c>
      <c r="CJ168" s="1355">
        <v>2</v>
      </c>
      <c r="CK168" s="1355">
        <v>392.5</v>
      </c>
      <c r="CL168" s="572">
        <v>0.72059562291644419</v>
      </c>
      <c r="CM168" s="391">
        <f>CL168*CK168</f>
        <v>282.83378199470434</v>
      </c>
      <c r="CN168" s="173"/>
      <c r="CO168" s="1355"/>
      <c r="CP168" s="1386"/>
      <c r="CQ168" s="173"/>
      <c r="CR168" s="173"/>
      <c r="CS168" s="90">
        <v>46084</v>
      </c>
      <c r="CT168" s="90">
        <v>46084</v>
      </c>
      <c r="CU168" s="90">
        <v>46084</v>
      </c>
      <c r="CV168" s="89"/>
      <c r="CW168" s="86"/>
      <c r="CX168" s="90"/>
      <c r="CY168" s="90"/>
      <c r="CZ168" s="90"/>
      <c r="DA168" s="90"/>
      <c r="DB168" s="89"/>
      <c r="DC168" s="89"/>
      <c r="DD168" s="89"/>
      <c r="DE168" s="89"/>
      <c r="DF168" s="86"/>
      <c r="DG168" s="228"/>
      <c r="DH168" s="233"/>
      <c r="DI168" s="234"/>
      <c r="DJ168" s="235"/>
      <c r="DK168" s="236"/>
      <c r="DL168" s="176"/>
      <c r="DM168" s="177"/>
      <c r="DN168" s="178"/>
      <c r="DO168" s="178"/>
    </row>
    <row r="169" spans="1:119" s="237" customFormat="1" ht="30" hidden="1" customHeight="1">
      <c r="A169" s="85" t="str">
        <f t="shared" si="195"/>
        <v>Hiện</v>
      </c>
      <c r="B169" s="86" t="str">
        <f t="shared" si="225"/>
        <v>Thừa</v>
      </c>
      <c r="C169" s="86">
        <f>DD169</f>
        <v>-1</v>
      </c>
      <c r="D169" s="86"/>
      <c r="E169" s="86"/>
      <c r="F169" s="86"/>
      <c r="G169" s="86"/>
      <c r="H169" s="86"/>
      <c r="I169" s="86"/>
      <c r="J169" s="86"/>
      <c r="K169" s="113"/>
      <c r="L169" s="781" t="s">
        <v>312</v>
      </c>
      <c r="M169" s="1380" t="s">
        <v>113</v>
      </c>
      <c r="N169" s="1381" t="s">
        <v>313</v>
      </c>
      <c r="O169" s="189" t="s">
        <v>309</v>
      </c>
      <c r="P169" s="189" t="s">
        <v>42</v>
      </c>
      <c r="Q169" s="494">
        <v>298.3</v>
      </c>
      <c r="R169" s="494">
        <v>4.392289641300704</v>
      </c>
      <c r="S169" s="494">
        <v>1310.22</v>
      </c>
      <c r="T169" s="171"/>
      <c r="U169" s="172"/>
      <c r="V169" s="172"/>
      <c r="W169" s="172"/>
      <c r="X169" s="172"/>
      <c r="Y169" s="172"/>
      <c r="Z169" s="172"/>
      <c r="AA169" s="172"/>
      <c r="AB169" s="63">
        <v>6</v>
      </c>
      <c r="AC169" s="63">
        <v>1789.8000000000002</v>
      </c>
      <c r="AD169" s="63">
        <v>0</v>
      </c>
      <c r="AE169" s="63">
        <v>0</v>
      </c>
      <c r="AF169" s="63">
        <v>0</v>
      </c>
      <c r="AG169" s="63">
        <v>0</v>
      </c>
      <c r="AH169" s="63">
        <v>0</v>
      </c>
      <c r="AI169" s="63">
        <v>0</v>
      </c>
      <c r="AJ169" s="63">
        <v>1</v>
      </c>
      <c r="AK169" s="63">
        <v>298.3</v>
      </c>
      <c r="AL169" s="63">
        <v>0</v>
      </c>
      <c r="AM169" s="63">
        <v>0</v>
      </c>
      <c r="AN169" s="63">
        <v>0</v>
      </c>
      <c r="AO169" s="63">
        <v>0</v>
      </c>
      <c r="AP169" s="63">
        <v>0</v>
      </c>
      <c r="AQ169" s="63">
        <v>0</v>
      </c>
      <c r="AR169" s="63">
        <v>0</v>
      </c>
      <c r="AS169" s="63">
        <v>0</v>
      </c>
      <c r="AT169" s="63">
        <v>0</v>
      </c>
      <c r="AU169" s="63">
        <v>0</v>
      </c>
      <c r="AV169" s="63">
        <v>0</v>
      </c>
      <c r="AW169" s="63">
        <v>0</v>
      </c>
      <c r="AX169" s="63">
        <v>0</v>
      </c>
      <c r="AY169" s="63">
        <v>0</v>
      </c>
      <c r="AZ169" s="88">
        <f>T169+V169+X169+Z169+AB169+AD169+AF169+AH169+AJ169+AL169+AN169+AP169+AR169+AT169+AV169+AX169</f>
        <v>7</v>
      </c>
      <c r="BA169" s="88">
        <f>U169+W169+Y169+AA169+AC169+AE169+AG169+AI169+AK169+AM169+AO169+AQ169+AS169+AU169+AW169+AY169</f>
        <v>2088.1000000000004</v>
      </c>
      <c r="BB169" s="487" t="s">
        <v>1251</v>
      </c>
      <c r="BC169" s="227"/>
      <c r="BD169" s="228"/>
      <c r="BE169" s="228"/>
      <c r="BF169" s="229"/>
      <c r="BG169" s="224"/>
      <c r="BH169" s="89">
        <f>IF(AZ169&gt;BD169,AZ169-BD169,"0")</f>
        <v>7</v>
      </c>
      <c r="BI169" s="89">
        <f>IF(BA169&gt;BE169,BA169-BE169,"0")</f>
        <v>2088.1000000000004</v>
      </c>
      <c r="BJ169" s="173">
        <v>45983</v>
      </c>
      <c r="BK169" s="777"/>
      <c r="BL169" s="173"/>
      <c r="BM169" s="779"/>
      <c r="BN169" s="86"/>
      <c r="BO169" s="190"/>
      <c r="BP169" s="173"/>
      <c r="BQ169" s="187"/>
      <c r="BR169" s="190"/>
      <c r="BS169" s="780"/>
      <c r="BT169" s="175"/>
      <c r="BU169" s="780"/>
      <c r="BV169" s="780"/>
      <c r="BW169" s="222"/>
      <c r="BX169" s="89">
        <f>SUMIF($L:$L,L169,$BQ:$BQ)</f>
        <v>0</v>
      </c>
      <c r="BY169" s="89">
        <f>SUMIF($L:$L,L169,$BR:$BR)</f>
        <v>0</v>
      </c>
      <c r="BZ169" s="187"/>
      <c r="CA169" s="187"/>
      <c r="CB169" s="230"/>
      <c r="CC169" s="227"/>
      <c r="CD169" s="227" t="s">
        <v>413</v>
      </c>
      <c r="CE169" s="89" t="s">
        <v>414</v>
      </c>
      <c r="CF169" s="228" t="s">
        <v>411</v>
      </c>
      <c r="CG169" s="1387" t="s">
        <v>410</v>
      </c>
      <c r="CH169" s="1388">
        <v>1789.8</v>
      </c>
      <c r="CI169" s="1356">
        <v>45930</v>
      </c>
      <c r="CJ169" s="1355">
        <v>6</v>
      </c>
      <c r="CK169" s="1388">
        <v>1789.8</v>
      </c>
      <c r="CL169" s="390">
        <v>1.01913133490999</v>
      </c>
      <c r="CM169" s="391">
        <f t="shared" si="226"/>
        <v>1824.0412632219</v>
      </c>
      <c r="CN169" s="173">
        <v>45937</v>
      </c>
      <c r="CO169" s="1355"/>
      <c r="CP169" s="1388"/>
      <c r="CQ169" s="173"/>
      <c r="CR169" s="173"/>
      <c r="CS169" s="173"/>
      <c r="CT169" s="173">
        <v>45966</v>
      </c>
      <c r="CU169" s="173">
        <v>45966</v>
      </c>
      <c r="CV169" s="89">
        <f>SUMIF($L:$L,L169,$CJ:$CJ)</f>
        <v>8</v>
      </c>
      <c r="CW169" s="86">
        <f>SUMIF($L:$L,L169,$CK:$CK)</f>
        <v>2386.4</v>
      </c>
      <c r="CX169" s="90"/>
      <c r="CY169" s="90"/>
      <c r="CZ169" s="90"/>
      <c r="DA169" s="90"/>
      <c r="DB169" s="89">
        <f>BX169+CV169</f>
        <v>8</v>
      </c>
      <c r="DC169" s="89">
        <f>BY169+CW169</f>
        <v>2386.4</v>
      </c>
      <c r="DD169" s="89">
        <f>BH169-DB169</f>
        <v>-1</v>
      </c>
      <c r="DE169" s="89">
        <f>BI169-DC169</f>
        <v>-298.29999999999973</v>
      </c>
      <c r="DF169" s="86" t="str">
        <f>IF(DD169&lt;0,"Thừa",IF(DD169=0,"Đủ","Thiếu"))</f>
        <v>Thừa</v>
      </c>
      <c r="DG169" s="228"/>
      <c r="DH169" s="233"/>
      <c r="DI169" s="234"/>
      <c r="DJ169" s="235"/>
      <c r="DK169" s="236"/>
      <c r="DL169" s="176"/>
      <c r="DM169" s="177"/>
      <c r="DN169" s="178"/>
      <c r="DO169" s="178"/>
    </row>
    <row r="170" spans="1:119" s="237" customFormat="1" ht="30" hidden="1" customHeight="1">
      <c r="A170" s="85" t="str">
        <f t="shared" si="195"/>
        <v>ok</v>
      </c>
      <c r="B170" s="86"/>
      <c r="C170" s="86"/>
      <c r="D170" s="86"/>
      <c r="E170" s="86"/>
      <c r="F170" s="86"/>
      <c r="G170" s="86"/>
      <c r="H170" s="1351"/>
      <c r="I170" s="1351"/>
      <c r="J170" s="86"/>
      <c r="K170" s="86"/>
      <c r="L170" s="781" t="s">
        <v>312</v>
      </c>
      <c r="M170" s="1380" t="s">
        <v>113</v>
      </c>
      <c r="N170" s="1382" t="s">
        <v>313</v>
      </c>
      <c r="O170" s="189" t="s">
        <v>309</v>
      </c>
      <c r="P170" s="189" t="s">
        <v>42</v>
      </c>
      <c r="Q170" s="494"/>
      <c r="R170" s="494"/>
      <c r="S170" s="494"/>
      <c r="T170" s="171"/>
      <c r="U170" s="172"/>
      <c r="V170" s="172"/>
      <c r="W170" s="172"/>
      <c r="X170" s="172"/>
      <c r="Y170" s="172"/>
      <c r="Z170" s="172"/>
      <c r="AA170" s="172"/>
      <c r="AB170" s="63"/>
      <c r="AC170" s="63"/>
      <c r="AD170" s="63"/>
      <c r="AE170" s="63"/>
      <c r="AF170" s="63"/>
      <c r="AG170" s="63"/>
      <c r="AH170" s="63"/>
      <c r="AI170" s="63"/>
      <c r="AJ170" s="63"/>
      <c r="AK170" s="63"/>
      <c r="AL170" s="63"/>
      <c r="AM170" s="63"/>
      <c r="AN170" s="63"/>
      <c r="AO170" s="63"/>
      <c r="AP170" s="63"/>
      <c r="AQ170" s="63"/>
      <c r="AR170" s="63"/>
      <c r="AS170" s="63"/>
      <c r="AT170" s="63"/>
      <c r="AU170" s="63"/>
      <c r="AV170" s="63"/>
      <c r="AW170" s="63"/>
      <c r="AX170" s="63"/>
      <c r="AY170" s="63"/>
      <c r="AZ170" s="88"/>
      <c r="BA170" s="88"/>
      <c r="BB170" s="115"/>
      <c r="BC170" s="227"/>
      <c r="BD170" s="228"/>
      <c r="BE170" s="228"/>
      <c r="BF170" s="229"/>
      <c r="BG170" s="224"/>
      <c r="BH170" s="89"/>
      <c r="BI170" s="89"/>
      <c r="BJ170" s="173"/>
      <c r="BK170" s="777"/>
      <c r="BL170" s="173"/>
      <c r="BM170" s="779"/>
      <c r="BN170" s="86"/>
      <c r="BO170" s="190"/>
      <c r="BP170" s="173"/>
      <c r="BQ170" s="187"/>
      <c r="BR170" s="190"/>
      <c r="BS170" s="780"/>
      <c r="BT170" s="175"/>
      <c r="BU170" s="1385"/>
      <c r="BV170" s="1385"/>
      <c r="BW170" s="222"/>
      <c r="BX170" s="89"/>
      <c r="BY170" s="89"/>
      <c r="BZ170" s="187"/>
      <c r="CA170" s="187"/>
      <c r="CB170" s="230"/>
      <c r="CC170" s="227"/>
      <c r="CD170" s="85" t="s">
        <v>1324</v>
      </c>
      <c r="CE170" s="89" t="s">
        <v>44</v>
      </c>
      <c r="CF170" s="1353" t="s">
        <v>2956</v>
      </c>
      <c r="CG170" s="1354" t="s">
        <v>348</v>
      </c>
      <c r="CH170" s="1355">
        <v>596.6</v>
      </c>
      <c r="CI170" s="1356">
        <v>45989</v>
      </c>
      <c r="CJ170" s="1355">
        <v>2</v>
      </c>
      <c r="CK170" s="1355">
        <v>596.6</v>
      </c>
      <c r="CL170" s="572">
        <v>0.7285956229164442</v>
      </c>
      <c r="CM170" s="391">
        <f>CL170*CK170</f>
        <v>434.6801486319506</v>
      </c>
      <c r="CN170" s="173"/>
      <c r="CO170" s="1355"/>
      <c r="CP170" s="1388"/>
      <c r="CQ170" s="173"/>
      <c r="CR170" s="173"/>
      <c r="CS170" s="90">
        <v>46084</v>
      </c>
      <c r="CT170" s="90">
        <v>46084</v>
      </c>
      <c r="CU170" s="90">
        <v>46084</v>
      </c>
      <c r="CV170" s="89"/>
      <c r="CW170" s="86"/>
      <c r="CX170" s="90"/>
      <c r="CY170" s="90"/>
      <c r="CZ170" s="90"/>
      <c r="DA170" s="90"/>
      <c r="DB170" s="89"/>
      <c r="DC170" s="89"/>
      <c r="DD170" s="89"/>
      <c r="DE170" s="89"/>
      <c r="DF170" s="86"/>
      <c r="DG170" s="228"/>
      <c r="DH170" s="233"/>
      <c r="DI170" s="234"/>
      <c r="DJ170" s="235"/>
      <c r="DK170" s="236"/>
      <c r="DL170" s="176"/>
      <c r="DM170" s="177"/>
      <c r="DN170" s="178"/>
      <c r="DO170" s="178"/>
    </row>
    <row r="171" spans="1:119" s="237" customFormat="1" ht="30" hidden="1" customHeight="1">
      <c r="A171" s="85" t="str">
        <f t="shared" si="195"/>
        <v>Hiện</v>
      </c>
      <c r="B171" s="86" t="str">
        <f t="shared" si="225"/>
        <v>Đủ</v>
      </c>
      <c r="C171" s="86">
        <f>DD171</f>
        <v>0</v>
      </c>
      <c r="D171" s="86"/>
      <c r="E171" s="86"/>
      <c r="F171" s="86"/>
      <c r="G171" s="86"/>
      <c r="H171" s="86"/>
      <c r="I171" s="86"/>
      <c r="J171" s="86"/>
      <c r="K171" s="1334"/>
      <c r="L171" s="781" t="s">
        <v>314</v>
      </c>
      <c r="M171" s="1380" t="s">
        <v>113</v>
      </c>
      <c r="N171" s="1382" t="s">
        <v>315</v>
      </c>
      <c r="O171" s="189" t="s">
        <v>120</v>
      </c>
      <c r="P171" s="189" t="s">
        <v>42</v>
      </c>
      <c r="Q171" s="494">
        <v>109.89999999999999</v>
      </c>
      <c r="R171" s="494">
        <v>24.882620564149228</v>
      </c>
      <c r="S171" s="494">
        <v>2734.6</v>
      </c>
      <c r="T171" s="171"/>
      <c r="U171" s="172"/>
      <c r="V171" s="172"/>
      <c r="W171" s="172"/>
      <c r="X171" s="172"/>
      <c r="Y171" s="172"/>
      <c r="Z171" s="172"/>
      <c r="AA171" s="172"/>
      <c r="AB171" s="63">
        <v>30</v>
      </c>
      <c r="AC171" s="63">
        <v>3296.9999999999995</v>
      </c>
      <c r="AD171" s="63">
        <v>0</v>
      </c>
      <c r="AE171" s="63">
        <v>0</v>
      </c>
      <c r="AF171" s="63">
        <v>0</v>
      </c>
      <c r="AG171" s="63">
        <v>0</v>
      </c>
      <c r="AH171" s="63">
        <v>42</v>
      </c>
      <c r="AI171" s="63">
        <v>4615.7999999999993</v>
      </c>
      <c r="AJ171" s="63">
        <v>0</v>
      </c>
      <c r="AK171" s="63">
        <v>0</v>
      </c>
      <c r="AL171" s="63">
        <v>0</v>
      </c>
      <c r="AM171" s="63">
        <v>0</v>
      </c>
      <c r="AN171" s="63">
        <v>0</v>
      </c>
      <c r="AO171" s="63">
        <v>0</v>
      </c>
      <c r="AP171" s="63">
        <v>0</v>
      </c>
      <c r="AQ171" s="63">
        <v>0</v>
      </c>
      <c r="AR171" s="63">
        <v>0</v>
      </c>
      <c r="AS171" s="63">
        <v>0</v>
      </c>
      <c r="AT171" s="63">
        <v>0</v>
      </c>
      <c r="AU171" s="63">
        <v>0</v>
      </c>
      <c r="AV171" s="63">
        <v>0</v>
      </c>
      <c r="AW171" s="63">
        <v>0</v>
      </c>
      <c r="AX171" s="63">
        <v>0</v>
      </c>
      <c r="AY171" s="63">
        <v>0</v>
      </c>
      <c r="AZ171" s="88">
        <f>T171+V171+X171+Z171+AB171+AD171+AF171+AH171+AJ171+AL171+AN171+AP171+AR171+AT171+AV171+AX171</f>
        <v>72</v>
      </c>
      <c r="BA171" s="88">
        <f>U171+W171+Y171+AA171+AC171+AE171+AG171+AI171+AK171+AM171+AO171+AQ171+AS171+AU171+AW171+AY171</f>
        <v>7912.7999999999993</v>
      </c>
      <c r="BB171" s="487" t="s">
        <v>1073</v>
      </c>
      <c r="BC171" s="227"/>
      <c r="BD171" s="228"/>
      <c r="BE171" s="228"/>
      <c r="BF171" s="229"/>
      <c r="BG171" s="224"/>
      <c r="BH171" s="89">
        <f>IF(AZ171&gt;BD171,AZ171-BD171,"0")</f>
        <v>72</v>
      </c>
      <c r="BI171" s="89">
        <f>IF(BA171&gt;BE171,BA171-BE171,"0")</f>
        <v>7912.7999999999993</v>
      </c>
      <c r="BJ171" s="173">
        <v>45983</v>
      </c>
      <c r="BK171" s="1372" t="s">
        <v>420</v>
      </c>
      <c r="BL171" s="173" t="s">
        <v>419</v>
      </c>
      <c r="BM171" s="1332" t="s">
        <v>422</v>
      </c>
      <c r="BN171" s="86"/>
      <c r="BO171" s="190">
        <v>3956.4</v>
      </c>
      <c r="BP171" s="173">
        <v>45925</v>
      </c>
      <c r="BQ171" s="187">
        <v>36</v>
      </c>
      <c r="BR171" s="190">
        <v>3956.4</v>
      </c>
      <c r="BS171" s="780">
        <v>15000</v>
      </c>
      <c r="BT171" s="65">
        <f>BS171*BR171*1.1</f>
        <v>65280600.000000007</v>
      </c>
      <c r="BU171" s="671">
        <f>(BT171-BV171)/BV171</f>
        <v>0.10000000000000013</v>
      </c>
      <c r="BV171" s="489">
        <f>BS171*BR171*1</f>
        <v>59346000</v>
      </c>
      <c r="BW171" s="222">
        <v>45932</v>
      </c>
      <c r="BX171" s="89">
        <f>SUMIF($L:$L,L171,$BQ:$BQ)</f>
        <v>72</v>
      </c>
      <c r="BY171" s="89">
        <f>SUMIF($L:$L,L171,$BR:$BR)</f>
        <v>7912.8</v>
      </c>
      <c r="BZ171" s="187"/>
      <c r="CA171" s="187"/>
      <c r="CB171" s="230"/>
      <c r="CC171" s="227"/>
      <c r="CD171" s="85"/>
      <c r="CE171" s="89"/>
      <c r="CF171" s="89"/>
      <c r="CG171" s="1387"/>
      <c r="CH171" s="1388"/>
      <c r="CI171" s="1355"/>
      <c r="CJ171" s="1355"/>
      <c r="CK171" s="1388"/>
      <c r="CL171" s="1357"/>
      <c r="CM171" s="391"/>
      <c r="CN171" s="173"/>
      <c r="CO171" s="1355"/>
      <c r="CP171" s="1388"/>
      <c r="CQ171" s="173"/>
      <c r="CR171" s="173"/>
      <c r="CS171" s="173"/>
      <c r="CT171" s="173"/>
      <c r="CU171" s="90"/>
      <c r="CV171" s="89">
        <f>SUMIF($L:$L,L171,$CJ:$CJ)</f>
        <v>0</v>
      </c>
      <c r="CW171" s="86">
        <f>SUMIF($L:$L,L171,$CK:$CK)</f>
        <v>0</v>
      </c>
      <c r="CX171" s="90"/>
      <c r="CY171" s="90"/>
      <c r="CZ171" s="90"/>
      <c r="DA171" s="90"/>
      <c r="DB171" s="89">
        <f>BX171+CV171</f>
        <v>72</v>
      </c>
      <c r="DC171" s="89">
        <f>BY171+CW171</f>
        <v>7912.8</v>
      </c>
      <c r="DD171" s="89">
        <f>BH171-DB171</f>
        <v>0</v>
      </c>
      <c r="DE171" s="89">
        <f>BI171-DC171</f>
        <v>0</v>
      </c>
      <c r="DF171" s="86" t="str">
        <f>IF(DD171&lt;0,"Thừa",IF(DD171=0,"Đủ","Thiếu"))</f>
        <v>Đủ</v>
      </c>
      <c r="DG171" s="228"/>
      <c r="DH171" s="233"/>
      <c r="DI171" s="234"/>
      <c r="DJ171" s="235"/>
      <c r="DK171" s="236"/>
      <c r="DL171" s="176"/>
      <c r="DM171" s="177"/>
      <c r="DN171" s="178"/>
      <c r="DO171" s="178"/>
    </row>
    <row r="172" spans="1:119" s="237" customFormat="1" ht="30" hidden="1" customHeight="1">
      <c r="A172" s="85" t="str">
        <f t="shared" si="195"/>
        <v>ok</v>
      </c>
      <c r="B172" s="86"/>
      <c r="C172" s="86"/>
      <c r="D172" s="86"/>
      <c r="E172" s="86"/>
      <c r="F172" s="86"/>
      <c r="G172" s="86"/>
      <c r="H172" s="86"/>
      <c r="I172" s="86"/>
      <c r="J172" s="86"/>
      <c r="K172" s="1334"/>
      <c r="L172" s="781" t="s">
        <v>314</v>
      </c>
      <c r="M172" s="1380" t="s">
        <v>113</v>
      </c>
      <c r="N172" s="1382" t="s">
        <v>315</v>
      </c>
      <c r="O172" s="189" t="s">
        <v>120</v>
      </c>
      <c r="P172" s="189" t="s">
        <v>42</v>
      </c>
      <c r="Q172" s="494"/>
      <c r="R172" s="494"/>
      <c r="S172" s="494"/>
      <c r="T172" s="171"/>
      <c r="U172" s="172"/>
      <c r="V172" s="172"/>
      <c r="W172" s="172"/>
      <c r="X172" s="172"/>
      <c r="Y172" s="172"/>
      <c r="Z172" s="172"/>
      <c r="AA172" s="172"/>
      <c r="AB172" s="63"/>
      <c r="AC172" s="63"/>
      <c r="AD172" s="63"/>
      <c r="AE172" s="63"/>
      <c r="AF172" s="63"/>
      <c r="AG172" s="63"/>
      <c r="AH172" s="63"/>
      <c r="AI172" s="63"/>
      <c r="AJ172" s="63"/>
      <c r="AK172" s="63"/>
      <c r="AL172" s="63"/>
      <c r="AM172" s="63"/>
      <c r="AN172" s="63"/>
      <c r="AO172" s="63"/>
      <c r="AP172" s="63"/>
      <c r="AQ172" s="63"/>
      <c r="AR172" s="63"/>
      <c r="AS172" s="63"/>
      <c r="AT172" s="63"/>
      <c r="AU172" s="63"/>
      <c r="AV172" s="63"/>
      <c r="AW172" s="63"/>
      <c r="AX172" s="63"/>
      <c r="AY172" s="63"/>
      <c r="AZ172" s="88"/>
      <c r="BA172" s="88"/>
      <c r="BB172" s="487"/>
      <c r="BC172" s="227"/>
      <c r="BD172" s="228"/>
      <c r="BE172" s="228"/>
      <c r="BF172" s="229"/>
      <c r="BG172" s="224"/>
      <c r="BH172" s="89"/>
      <c r="BI172" s="89"/>
      <c r="BJ172" s="173"/>
      <c r="BK172" s="1289" t="s">
        <v>1354</v>
      </c>
      <c r="BL172" s="1287" t="s">
        <v>43</v>
      </c>
      <c r="BM172" s="1305" t="s">
        <v>1363</v>
      </c>
      <c r="BN172" s="86" t="s">
        <v>275</v>
      </c>
      <c r="BO172" s="202">
        <v>2637.6</v>
      </c>
      <c r="BP172" s="1289">
        <v>45994</v>
      </c>
      <c r="BQ172" s="1290">
        <v>24</v>
      </c>
      <c r="BR172" s="202">
        <v>2637.6</v>
      </c>
      <c r="BS172" s="1307">
        <v>14181.82</v>
      </c>
      <c r="BT172" s="203">
        <f t="shared" ref="BT172:BT173" si="227">BS172*BR172*(1+BU172)</f>
        <v>41146565.275200002</v>
      </c>
      <c r="BU172" s="671">
        <v>0.1</v>
      </c>
      <c r="BV172" s="489">
        <f t="shared" ref="BV172:BV173" si="228">BS172*BR172</f>
        <v>37405968.431999996</v>
      </c>
      <c r="BW172" s="1291">
        <v>45997</v>
      </c>
      <c r="BX172" s="89"/>
      <c r="BY172" s="89"/>
      <c r="BZ172" s="187"/>
      <c r="CA172" s="187"/>
      <c r="CB172" s="230"/>
      <c r="CC172" s="227"/>
      <c r="CD172" s="227"/>
      <c r="CE172" s="89"/>
      <c r="CF172" s="228"/>
      <c r="CG172" s="1387"/>
      <c r="CH172" s="1388"/>
      <c r="CI172" s="1355"/>
      <c r="CJ172" s="1355"/>
      <c r="CK172" s="1388"/>
      <c r="CL172" s="1357"/>
      <c r="CM172" s="391"/>
      <c r="CN172" s="173"/>
      <c r="CO172" s="1355"/>
      <c r="CP172" s="1388"/>
      <c r="CQ172" s="173"/>
      <c r="CR172" s="173"/>
      <c r="CS172" s="173"/>
      <c r="CT172" s="173"/>
      <c r="CU172" s="173"/>
      <c r="CV172" s="89"/>
      <c r="CW172" s="86"/>
      <c r="CX172" s="90"/>
      <c r="CY172" s="90"/>
      <c r="CZ172" s="90"/>
      <c r="DA172" s="90"/>
      <c r="DB172" s="89"/>
      <c r="DC172" s="89"/>
      <c r="DD172" s="89"/>
      <c r="DE172" s="89"/>
      <c r="DF172" s="86"/>
      <c r="DG172" s="228"/>
      <c r="DH172" s="233"/>
      <c r="DI172" s="234"/>
      <c r="DJ172" s="235"/>
      <c r="DK172" s="236"/>
      <c r="DL172" s="176"/>
      <c r="DM172" s="177"/>
      <c r="DN172" s="178"/>
      <c r="DO172" s="178"/>
    </row>
    <row r="173" spans="1:119" s="237" customFormat="1" ht="30" hidden="1" customHeight="1">
      <c r="A173" s="85" t="str">
        <f t="shared" si="195"/>
        <v>ok</v>
      </c>
      <c r="B173" s="86"/>
      <c r="C173" s="86"/>
      <c r="D173" s="86"/>
      <c r="E173" s="86"/>
      <c r="F173" s="86"/>
      <c r="G173" s="86"/>
      <c r="H173" s="86"/>
      <c r="I173" s="86"/>
      <c r="J173" s="86"/>
      <c r="K173" s="1334"/>
      <c r="L173" s="781" t="s">
        <v>314</v>
      </c>
      <c r="M173" s="1380" t="s">
        <v>113</v>
      </c>
      <c r="N173" s="1382" t="s">
        <v>315</v>
      </c>
      <c r="O173" s="189" t="s">
        <v>120</v>
      </c>
      <c r="P173" s="189" t="s">
        <v>42</v>
      </c>
      <c r="Q173" s="494"/>
      <c r="R173" s="494"/>
      <c r="S173" s="494"/>
      <c r="T173" s="171"/>
      <c r="U173" s="172"/>
      <c r="V173" s="172"/>
      <c r="W173" s="172"/>
      <c r="X173" s="172"/>
      <c r="Y173" s="172"/>
      <c r="Z173" s="172"/>
      <c r="AA173" s="172"/>
      <c r="AB173" s="63"/>
      <c r="AC173" s="63"/>
      <c r="AD173" s="63"/>
      <c r="AE173" s="63"/>
      <c r="AF173" s="63"/>
      <c r="AG173" s="63"/>
      <c r="AH173" s="63"/>
      <c r="AI173" s="63"/>
      <c r="AJ173" s="63"/>
      <c r="AK173" s="63"/>
      <c r="AL173" s="63"/>
      <c r="AM173" s="63"/>
      <c r="AN173" s="63"/>
      <c r="AO173" s="63"/>
      <c r="AP173" s="63"/>
      <c r="AQ173" s="63"/>
      <c r="AR173" s="63"/>
      <c r="AS173" s="63"/>
      <c r="AT173" s="63"/>
      <c r="AU173" s="63"/>
      <c r="AV173" s="63"/>
      <c r="AW173" s="63"/>
      <c r="AX173" s="63"/>
      <c r="AY173" s="63"/>
      <c r="AZ173" s="88"/>
      <c r="BA173" s="88"/>
      <c r="BB173" s="487"/>
      <c r="BC173" s="227"/>
      <c r="BD173" s="228"/>
      <c r="BE173" s="228"/>
      <c r="BF173" s="229"/>
      <c r="BG173" s="224"/>
      <c r="BH173" s="89"/>
      <c r="BI173" s="89"/>
      <c r="BJ173" s="173"/>
      <c r="BK173" s="1289" t="s">
        <v>1354</v>
      </c>
      <c r="BL173" s="1287" t="s">
        <v>43</v>
      </c>
      <c r="BM173" s="1305" t="s">
        <v>1364</v>
      </c>
      <c r="BN173" s="86" t="s">
        <v>275</v>
      </c>
      <c r="BO173" s="202">
        <v>1318.8</v>
      </c>
      <c r="BP173" s="1289">
        <v>45994</v>
      </c>
      <c r="BQ173" s="1290">
        <v>12</v>
      </c>
      <c r="BR173" s="202">
        <v>1318.8</v>
      </c>
      <c r="BS173" s="1307">
        <v>14181.82</v>
      </c>
      <c r="BT173" s="203">
        <f t="shared" si="227"/>
        <v>20573282.637600001</v>
      </c>
      <c r="BU173" s="671">
        <v>0.1</v>
      </c>
      <c r="BV173" s="489">
        <f t="shared" si="228"/>
        <v>18702984.215999998</v>
      </c>
      <c r="BW173" s="1291">
        <v>45997</v>
      </c>
      <c r="BX173" s="89"/>
      <c r="BY173" s="89"/>
      <c r="BZ173" s="187"/>
      <c r="CA173" s="187"/>
      <c r="CB173" s="230"/>
      <c r="CC173" s="227"/>
      <c r="CD173" s="227"/>
      <c r="CE173" s="89"/>
      <c r="CF173" s="228"/>
      <c r="CG173" s="1387"/>
      <c r="CH173" s="1388"/>
      <c r="CI173" s="1355"/>
      <c r="CJ173" s="1355"/>
      <c r="CK173" s="1388"/>
      <c r="CL173" s="1357"/>
      <c r="CM173" s="391"/>
      <c r="CN173" s="173"/>
      <c r="CO173" s="1355"/>
      <c r="CP173" s="1388"/>
      <c r="CQ173" s="173"/>
      <c r="CR173" s="173"/>
      <c r="CS173" s="173"/>
      <c r="CT173" s="173"/>
      <c r="CU173" s="173"/>
      <c r="CV173" s="89"/>
      <c r="CW173" s="86"/>
      <c r="CX173" s="90"/>
      <c r="CY173" s="90"/>
      <c r="CZ173" s="90"/>
      <c r="DA173" s="90"/>
      <c r="DB173" s="89"/>
      <c r="DC173" s="89"/>
      <c r="DD173" s="89"/>
      <c r="DE173" s="89"/>
      <c r="DF173" s="86"/>
      <c r="DG173" s="228"/>
      <c r="DH173" s="233"/>
      <c r="DI173" s="234"/>
      <c r="DJ173" s="235"/>
      <c r="DK173" s="236"/>
      <c r="DL173" s="176"/>
      <c r="DM173" s="177"/>
      <c r="DN173" s="178"/>
      <c r="DO173" s="178"/>
    </row>
    <row r="174" spans="1:119" s="237" customFormat="1" ht="30" hidden="1" customHeight="1">
      <c r="A174" s="85" t="str">
        <f t="shared" si="195"/>
        <v>Hiện</v>
      </c>
      <c r="B174" s="86" t="str">
        <f>CONCATENATE(DF174," Thiếu lấy từ mã 005")</f>
        <v>Thiếu Thiếu lấy từ mã 005</v>
      </c>
      <c r="C174" s="86">
        <f>DD174</f>
        <v>3</v>
      </c>
      <c r="D174" s="86"/>
      <c r="E174" s="86"/>
      <c r="F174" s="86"/>
      <c r="G174" s="86"/>
      <c r="H174" s="86"/>
      <c r="I174" s="86"/>
      <c r="J174" s="1333"/>
      <c r="K174" s="113"/>
      <c r="L174" s="781" t="s">
        <v>316</v>
      </c>
      <c r="M174" s="1380" t="s">
        <v>113</v>
      </c>
      <c r="N174" s="1382" t="s">
        <v>317</v>
      </c>
      <c r="O174" s="189" t="s">
        <v>120</v>
      </c>
      <c r="P174" s="189" t="s">
        <v>42</v>
      </c>
      <c r="Q174" s="494">
        <v>329.7</v>
      </c>
      <c r="R174" s="494">
        <v>7.0003033060357902</v>
      </c>
      <c r="S174" s="494">
        <v>2308</v>
      </c>
      <c r="T174" s="171"/>
      <c r="U174" s="172"/>
      <c r="V174" s="172"/>
      <c r="W174" s="172"/>
      <c r="X174" s="172"/>
      <c r="Y174" s="172"/>
      <c r="Z174" s="172"/>
      <c r="AA174" s="172"/>
      <c r="AB174" s="63">
        <v>9</v>
      </c>
      <c r="AC174" s="63">
        <v>2967.2999999999997</v>
      </c>
      <c r="AD174" s="63">
        <v>0</v>
      </c>
      <c r="AE174" s="63">
        <v>0</v>
      </c>
      <c r="AF174" s="63">
        <v>0</v>
      </c>
      <c r="AG174" s="63">
        <v>0</v>
      </c>
      <c r="AH174" s="63">
        <v>0</v>
      </c>
      <c r="AI174" s="63">
        <v>0</v>
      </c>
      <c r="AJ174" s="63">
        <v>0</v>
      </c>
      <c r="AK174" s="63">
        <v>0</v>
      </c>
      <c r="AL174" s="63">
        <v>0</v>
      </c>
      <c r="AM174" s="63">
        <v>0</v>
      </c>
      <c r="AN174" s="63">
        <v>0</v>
      </c>
      <c r="AO174" s="63">
        <v>0</v>
      </c>
      <c r="AP174" s="63">
        <v>0</v>
      </c>
      <c r="AQ174" s="63">
        <v>0</v>
      </c>
      <c r="AR174" s="63">
        <v>0</v>
      </c>
      <c r="AS174" s="63">
        <v>0</v>
      </c>
      <c r="AT174" s="63">
        <v>0</v>
      </c>
      <c r="AU174" s="63">
        <v>0</v>
      </c>
      <c r="AV174" s="63">
        <v>0</v>
      </c>
      <c r="AW174" s="63">
        <v>0</v>
      </c>
      <c r="AX174" s="63">
        <v>0</v>
      </c>
      <c r="AY174" s="63">
        <v>0</v>
      </c>
      <c r="AZ174" s="88">
        <f>T174+V174+X174+Z174+AB174+AD174+AF174+AH174+AJ174+AL174+AN174+AP174+AR174+AT174+AV174+AX174</f>
        <v>9</v>
      </c>
      <c r="BA174" s="88">
        <f>U174+W174+Y174+AA174+AC174+AE174+AG174+AI174+AK174+AM174+AO174+AQ174+AS174+AU174+AW174+AY174</f>
        <v>2967.2999999999997</v>
      </c>
      <c r="BB174" s="487" t="s">
        <v>339</v>
      </c>
      <c r="BC174" s="227"/>
      <c r="BD174" s="228"/>
      <c r="BE174" s="228"/>
      <c r="BF174" s="229"/>
      <c r="BG174" s="224"/>
      <c r="BH174" s="89">
        <f t="shared" ref="BH174:BH175" si="229">IF(AZ174&gt;BD174,AZ174-BD174,"0")</f>
        <v>9</v>
      </c>
      <c r="BI174" s="89">
        <f t="shared" ref="BI174:BI175" si="230">IF(BA174&gt;BE174,BA174-BE174,"0")</f>
        <v>2967.2999999999997</v>
      </c>
      <c r="BJ174" s="173">
        <v>45983</v>
      </c>
      <c r="BK174" s="777"/>
      <c r="BL174" s="173"/>
      <c r="BM174" s="779"/>
      <c r="BN174" s="86"/>
      <c r="BO174" s="190"/>
      <c r="BP174" s="173"/>
      <c r="BQ174" s="187"/>
      <c r="BR174" s="190"/>
      <c r="BS174" s="780"/>
      <c r="BT174" s="175"/>
      <c r="BU174" s="780"/>
      <c r="BV174" s="780"/>
      <c r="BW174" s="222"/>
      <c r="BX174" s="89">
        <f>SUMIF($L:$L,L174,$BQ:$BQ)</f>
        <v>0</v>
      </c>
      <c r="BY174" s="89">
        <f>SUMIF($L:$L,L174,$BR:$BR)</f>
        <v>0</v>
      </c>
      <c r="BZ174" s="187"/>
      <c r="CA174" s="187"/>
      <c r="CB174" s="230"/>
      <c r="CC174" s="227"/>
      <c r="CD174" s="227" t="s">
        <v>413</v>
      </c>
      <c r="CE174" s="89" t="s">
        <v>414</v>
      </c>
      <c r="CF174" s="228" t="s">
        <v>412</v>
      </c>
      <c r="CG174" s="1387" t="s">
        <v>347</v>
      </c>
      <c r="CH174" s="1388">
        <v>1978.2</v>
      </c>
      <c r="CI174" s="1356">
        <v>45930</v>
      </c>
      <c r="CJ174" s="1355">
        <v>6</v>
      </c>
      <c r="CK174" s="1388">
        <v>1978.2</v>
      </c>
      <c r="CL174" s="390">
        <v>1.01913133490999</v>
      </c>
      <c r="CM174" s="391">
        <f t="shared" si="226"/>
        <v>2016.0456067189423</v>
      </c>
      <c r="CN174" s="173">
        <v>45937</v>
      </c>
      <c r="CO174" s="1355"/>
      <c r="CP174" s="1388"/>
      <c r="CQ174" s="173"/>
      <c r="CR174" s="173"/>
      <c r="CS174" s="173"/>
      <c r="CT174" s="173">
        <v>45966</v>
      </c>
      <c r="CU174" s="173">
        <v>45966</v>
      </c>
      <c r="CV174" s="89">
        <f>SUMIF($L:$L,L174,$CJ:$CJ)</f>
        <v>6</v>
      </c>
      <c r="CW174" s="86">
        <f>SUMIF($L:$L,L174,$CK:$CK)</f>
        <v>1978.2</v>
      </c>
      <c r="CX174" s="90"/>
      <c r="CY174" s="90"/>
      <c r="CZ174" s="90"/>
      <c r="DA174" s="90"/>
      <c r="DB174" s="89">
        <f t="shared" ref="DB174:DB175" si="231">BX174+CV174</f>
        <v>6</v>
      </c>
      <c r="DC174" s="89">
        <f t="shared" ref="DC174:DC175" si="232">BY174+CW174</f>
        <v>1978.2</v>
      </c>
      <c r="DD174" s="89">
        <f t="shared" ref="DD174:DD175" si="233">BH174-DB174</f>
        <v>3</v>
      </c>
      <c r="DE174" s="89">
        <f t="shared" ref="DE174:DE175" si="234">BI174-DC174</f>
        <v>989.09999999999968</v>
      </c>
      <c r="DF174" s="86" t="str">
        <f t="shared" ref="DF174:DF175" si="235">IF(DD174&lt;0,"Thừa",IF(DD174=0,"Đủ","Thiếu"))</f>
        <v>Thiếu</v>
      </c>
      <c r="DG174" s="228"/>
      <c r="DH174" s="233"/>
      <c r="DI174" s="234"/>
      <c r="DJ174" s="235"/>
      <c r="DK174" s="236"/>
      <c r="DL174" s="176"/>
      <c r="DM174" s="177"/>
      <c r="DN174" s="178"/>
      <c r="DO174" s="178"/>
    </row>
    <row r="175" spans="1:119" s="237" customFormat="1" ht="30" hidden="1" customHeight="1">
      <c r="A175" s="85" t="str">
        <f t="shared" si="195"/>
        <v>Hiện</v>
      </c>
      <c r="B175" s="86" t="str">
        <f>CONCATENATE(DF175," thiếu ít")</f>
        <v>Thiếu thiếu ít</v>
      </c>
      <c r="C175" s="86">
        <f>DD175</f>
        <v>2</v>
      </c>
      <c r="D175" s="86"/>
      <c r="E175" s="86"/>
      <c r="F175" s="86"/>
      <c r="G175" s="86"/>
      <c r="H175" s="86"/>
      <c r="I175" s="86"/>
      <c r="J175" s="86"/>
      <c r="K175" s="86"/>
      <c r="L175" s="781" t="s">
        <v>318</v>
      </c>
      <c r="M175" s="1380" t="s">
        <v>113</v>
      </c>
      <c r="N175" s="1382" t="s">
        <v>319</v>
      </c>
      <c r="O175" s="189" t="s">
        <v>120</v>
      </c>
      <c r="P175" s="189" t="s">
        <v>42</v>
      </c>
      <c r="Q175" s="494">
        <v>235.5</v>
      </c>
      <c r="R175" s="494">
        <v>10.497664543524417</v>
      </c>
      <c r="S175" s="494">
        <v>2472.1999999999998</v>
      </c>
      <c r="T175" s="171"/>
      <c r="U175" s="172"/>
      <c r="V175" s="172"/>
      <c r="W175" s="172"/>
      <c r="X175" s="172"/>
      <c r="Y175" s="172"/>
      <c r="Z175" s="172"/>
      <c r="AA175" s="172"/>
      <c r="AB175" s="63">
        <v>12</v>
      </c>
      <c r="AC175" s="63">
        <v>2826</v>
      </c>
      <c r="AD175" s="63">
        <v>0</v>
      </c>
      <c r="AE175" s="63">
        <v>0</v>
      </c>
      <c r="AF175" s="63">
        <v>0</v>
      </c>
      <c r="AG175" s="63">
        <v>0</v>
      </c>
      <c r="AH175" s="63">
        <v>14</v>
      </c>
      <c r="AI175" s="63">
        <v>3297</v>
      </c>
      <c r="AJ175" s="63">
        <v>0</v>
      </c>
      <c r="AK175" s="63">
        <v>0</v>
      </c>
      <c r="AL175" s="63">
        <v>0</v>
      </c>
      <c r="AM175" s="63">
        <v>0</v>
      </c>
      <c r="AN175" s="63">
        <v>0</v>
      </c>
      <c r="AO175" s="63">
        <v>0</v>
      </c>
      <c r="AP175" s="63">
        <v>0</v>
      </c>
      <c r="AQ175" s="63">
        <v>0</v>
      </c>
      <c r="AR175" s="63">
        <v>0</v>
      </c>
      <c r="AS175" s="63">
        <v>0</v>
      </c>
      <c r="AT175" s="63">
        <v>0</v>
      </c>
      <c r="AU175" s="63">
        <v>0</v>
      </c>
      <c r="AV175" s="63">
        <v>0</v>
      </c>
      <c r="AW175" s="63">
        <v>0</v>
      </c>
      <c r="AX175" s="63">
        <v>0</v>
      </c>
      <c r="AY175" s="63">
        <v>0</v>
      </c>
      <c r="AZ175" s="88">
        <f>T175+V175+X175+Z175+AB175+AD175+AF175+AH175+AJ175+AL175+AN175+AP175+AR175+AT175+AV175+AX175</f>
        <v>26</v>
      </c>
      <c r="BA175" s="88">
        <f>U175+W175+Y175+AA175+AC175+AE175+AG175+AI175+AK175+AM175+AO175+AQ175+AS175+AU175+AW175+AY175</f>
        <v>6123</v>
      </c>
      <c r="BB175" s="487" t="s">
        <v>1073</v>
      </c>
      <c r="BC175" s="227"/>
      <c r="BD175" s="228"/>
      <c r="BE175" s="228"/>
      <c r="BF175" s="229"/>
      <c r="BG175" s="224"/>
      <c r="BH175" s="89">
        <f t="shared" si="229"/>
        <v>26</v>
      </c>
      <c r="BI175" s="89">
        <f t="shared" si="230"/>
        <v>6123</v>
      </c>
      <c r="BJ175" s="173">
        <v>45983</v>
      </c>
      <c r="BK175" s="1372" t="s">
        <v>420</v>
      </c>
      <c r="BL175" s="173" t="s">
        <v>419</v>
      </c>
      <c r="BM175" s="1302" t="s">
        <v>426</v>
      </c>
      <c r="BN175" s="86" t="s">
        <v>275</v>
      </c>
      <c r="BO175" s="249">
        <v>2826</v>
      </c>
      <c r="BP175" s="173">
        <v>45925</v>
      </c>
      <c r="BQ175" s="228">
        <v>12</v>
      </c>
      <c r="BR175" s="249">
        <v>2826</v>
      </c>
      <c r="BS175" s="780">
        <v>15636.36</v>
      </c>
      <c r="BT175" s="65">
        <f>BS175*BR175*1.1</f>
        <v>48607188.696000002</v>
      </c>
      <c r="BU175" s="671">
        <f>(BT175-BV175)/BV175</f>
        <v>0.10000000000000006</v>
      </c>
      <c r="BV175" s="489">
        <f>BS175*BR175*1</f>
        <v>44188353.359999999</v>
      </c>
      <c r="BW175" s="222">
        <v>45943</v>
      </c>
      <c r="BX175" s="89">
        <f>SUMIF($L:$L,L175,$BQ:$BQ)</f>
        <v>24</v>
      </c>
      <c r="BY175" s="89">
        <f>SUMIF($L:$L,L175,$BR:$BR)</f>
        <v>5652</v>
      </c>
      <c r="BZ175" s="187"/>
      <c r="CA175" s="187"/>
      <c r="CB175" s="230"/>
      <c r="CC175" s="227"/>
      <c r="CD175" s="85"/>
      <c r="CE175" s="89"/>
      <c r="CF175" s="89"/>
      <c r="CG175" s="1354"/>
      <c r="CH175" s="1355"/>
      <c r="CI175" s="1355"/>
      <c r="CJ175" s="1355"/>
      <c r="CK175" s="1355"/>
      <c r="CL175" s="390"/>
      <c r="CM175" s="391"/>
      <c r="CN175" s="173"/>
      <c r="CO175" s="1355"/>
      <c r="CP175" s="1355"/>
      <c r="CQ175" s="173"/>
      <c r="CR175" s="173"/>
      <c r="CS175" s="173"/>
      <c r="CT175" s="173"/>
      <c r="CU175" s="90"/>
      <c r="CV175" s="89">
        <f>SUMIF($L:$L,L175,$CJ:$CJ)</f>
        <v>0</v>
      </c>
      <c r="CW175" s="86">
        <f>SUMIF($L:$L,L175,$CK:$CK)</f>
        <v>0</v>
      </c>
      <c r="CX175" s="90"/>
      <c r="CY175" s="90"/>
      <c r="CZ175" s="90"/>
      <c r="DA175" s="90"/>
      <c r="DB175" s="89">
        <f t="shared" si="231"/>
        <v>24</v>
      </c>
      <c r="DC175" s="89">
        <f t="shared" si="232"/>
        <v>5652</v>
      </c>
      <c r="DD175" s="89">
        <f t="shared" si="233"/>
        <v>2</v>
      </c>
      <c r="DE175" s="89">
        <f t="shared" si="234"/>
        <v>471</v>
      </c>
      <c r="DF175" s="86" t="str">
        <f t="shared" si="235"/>
        <v>Thiếu</v>
      </c>
      <c r="DG175" s="228"/>
      <c r="DH175" s="233"/>
      <c r="DI175" s="234"/>
      <c r="DJ175" s="235"/>
      <c r="DK175" s="236"/>
      <c r="DL175" s="176"/>
      <c r="DM175" s="177"/>
      <c r="DN175" s="178"/>
      <c r="DO175" s="178"/>
    </row>
    <row r="176" spans="1:119" s="237" customFormat="1" ht="30" hidden="1" customHeight="1">
      <c r="A176" s="85" t="str">
        <f t="shared" si="195"/>
        <v>ok</v>
      </c>
      <c r="B176" s="86"/>
      <c r="C176" s="86"/>
      <c r="D176" s="86"/>
      <c r="E176" s="86"/>
      <c r="F176" s="86"/>
      <c r="G176" s="86"/>
      <c r="H176" s="86"/>
      <c r="I176" s="86"/>
      <c r="J176" s="86"/>
      <c r="K176" s="187"/>
      <c r="L176" s="781" t="s">
        <v>318</v>
      </c>
      <c r="M176" s="1380" t="s">
        <v>113</v>
      </c>
      <c r="N176" s="1382" t="s">
        <v>319</v>
      </c>
      <c r="O176" s="189" t="s">
        <v>120</v>
      </c>
      <c r="P176" s="189" t="s">
        <v>42</v>
      </c>
      <c r="Q176" s="494"/>
      <c r="R176" s="494"/>
      <c r="S176" s="494"/>
      <c r="T176" s="171"/>
      <c r="U176" s="172"/>
      <c r="V176" s="172"/>
      <c r="W176" s="172"/>
      <c r="X176" s="172"/>
      <c r="Y176" s="172"/>
      <c r="Z176" s="172"/>
      <c r="AA176" s="172"/>
      <c r="AB176" s="63"/>
      <c r="AC176" s="63"/>
      <c r="AD176" s="63"/>
      <c r="AE176" s="63"/>
      <c r="AF176" s="63"/>
      <c r="AG176" s="63"/>
      <c r="AH176" s="63"/>
      <c r="AI176" s="63"/>
      <c r="AJ176" s="63"/>
      <c r="AK176" s="63"/>
      <c r="AL176" s="63"/>
      <c r="AM176" s="63"/>
      <c r="AN176" s="63"/>
      <c r="AO176" s="63"/>
      <c r="AP176" s="63"/>
      <c r="AQ176" s="63"/>
      <c r="AR176" s="63"/>
      <c r="AS176" s="63"/>
      <c r="AT176" s="63"/>
      <c r="AU176" s="63"/>
      <c r="AV176" s="63"/>
      <c r="AW176" s="63"/>
      <c r="AX176" s="63"/>
      <c r="AY176" s="63"/>
      <c r="AZ176" s="88"/>
      <c r="BA176" s="88"/>
      <c r="BB176" s="487"/>
      <c r="BC176" s="227"/>
      <c r="BD176" s="228"/>
      <c r="BE176" s="228"/>
      <c r="BF176" s="229"/>
      <c r="BG176" s="224"/>
      <c r="BH176" s="89"/>
      <c r="BI176" s="89"/>
      <c r="BJ176" s="173"/>
      <c r="BK176" s="1289" t="s">
        <v>1354</v>
      </c>
      <c r="BL176" s="1287" t="s">
        <v>43</v>
      </c>
      <c r="BM176" s="1305" t="s">
        <v>1365</v>
      </c>
      <c r="BN176" s="86" t="s">
        <v>275</v>
      </c>
      <c r="BO176" s="202">
        <v>2826</v>
      </c>
      <c r="BP176" s="1289">
        <v>45994</v>
      </c>
      <c r="BQ176" s="1290">
        <v>12</v>
      </c>
      <c r="BR176" s="202">
        <v>2826</v>
      </c>
      <c r="BS176" s="1307">
        <v>14772.73</v>
      </c>
      <c r="BT176" s="203">
        <f>BS176*BR176*(1+BU176)</f>
        <v>45922508.478</v>
      </c>
      <c r="BU176" s="671">
        <v>0.1</v>
      </c>
      <c r="BV176" s="489">
        <f>BS176*BR176</f>
        <v>41747734.979999997</v>
      </c>
      <c r="BW176" s="1291">
        <v>45997</v>
      </c>
      <c r="BX176" s="89"/>
      <c r="BY176" s="89"/>
      <c r="BZ176" s="187"/>
      <c r="CA176" s="187"/>
      <c r="CB176" s="230"/>
      <c r="CC176" s="227"/>
      <c r="CD176" s="85"/>
      <c r="CE176" s="89"/>
      <c r="CF176" s="106"/>
      <c r="CG176" s="1354"/>
      <c r="CH176" s="1355"/>
      <c r="CI176" s="1355"/>
      <c r="CJ176" s="1355"/>
      <c r="CK176" s="1355"/>
      <c r="CL176" s="390"/>
      <c r="CM176" s="391"/>
      <c r="CN176" s="173"/>
      <c r="CO176" s="1355"/>
      <c r="CP176" s="1355"/>
      <c r="CQ176" s="173"/>
      <c r="CR176" s="173"/>
      <c r="CS176" s="173"/>
      <c r="CT176" s="173"/>
      <c r="CU176" s="90"/>
      <c r="CV176" s="89"/>
      <c r="CW176" s="86"/>
      <c r="CX176" s="90"/>
      <c r="CY176" s="90"/>
      <c r="CZ176" s="90"/>
      <c r="DA176" s="90"/>
      <c r="DB176" s="89"/>
      <c r="DC176" s="89"/>
      <c r="DD176" s="89"/>
      <c r="DE176" s="89"/>
      <c r="DF176" s="86"/>
      <c r="DG176" s="228"/>
      <c r="DH176" s="233"/>
      <c r="DI176" s="234"/>
      <c r="DJ176" s="235"/>
      <c r="DK176" s="236"/>
      <c r="DL176" s="176"/>
      <c r="DM176" s="177"/>
      <c r="DN176" s="178"/>
      <c r="DO176" s="178"/>
    </row>
    <row r="177" spans="1:119" s="237" customFormat="1" ht="30" hidden="1" customHeight="1">
      <c r="A177" s="85" t="str">
        <f t="shared" si="195"/>
        <v>Hiện</v>
      </c>
      <c r="B177" s="86" t="str">
        <f t="shared" si="225"/>
        <v>Đủ</v>
      </c>
      <c r="C177" s="86">
        <f>DD177</f>
        <v>0</v>
      </c>
      <c r="D177" s="86"/>
      <c r="E177" s="86"/>
      <c r="F177" s="86"/>
      <c r="G177" s="86"/>
      <c r="H177" s="86"/>
      <c r="I177" s="86"/>
      <c r="J177" s="86"/>
      <c r="K177" s="187"/>
      <c r="L177" s="781" t="s">
        <v>320</v>
      </c>
      <c r="M177" s="1380" t="s">
        <v>113</v>
      </c>
      <c r="N177" s="1382" t="s">
        <v>321</v>
      </c>
      <c r="O177" s="189" t="s">
        <v>309</v>
      </c>
      <c r="P177" s="189" t="s">
        <v>42</v>
      </c>
      <c r="Q177" s="494">
        <v>47.099999999999994</v>
      </c>
      <c r="R177" s="494">
        <v>1</v>
      </c>
      <c r="S177" s="494">
        <v>47.099999999999994</v>
      </c>
      <c r="T177" s="171"/>
      <c r="U177" s="172"/>
      <c r="V177" s="172"/>
      <c r="W177" s="172"/>
      <c r="X177" s="172"/>
      <c r="Y177" s="172"/>
      <c r="Z177" s="172"/>
      <c r="AA177" s="172"/>
      <c r="AB177" s="63">
        <v>3</v>
      </c>
      <c r="AC177" s="63">
        <v>141.29999999999998</v>
      </c>
      <c r="AD177" s="63">
        <v>0</v>
      </c>
      <c r="AE177" s="63">
        <v>0</v>
      </c>
      <c r="AF177" s="63">
        <v>0</v>
      </c>
      <c r="AG177" s="63">
        <v>0</v>
      </c>
      <c r="AH177" s="63">
        <v>0</v>
      </c>
      <c r="AI177" s="63">
        <v>0</v>
      </c>
      <c r="AJ177" s="63">
        <v>0</v>
      </c>
      <c r="AK177" s="63">
        <v>0</v>
      </c>
      <c r="AL177" s="63">
        <v>0</v>
      </c>
      <c r="AM177" s="63">
        <v>0</v>
      </c>
      <c r="AN177" s="63">
        <v>0</v>
      </c>
      <c r="AO177" s="63">
        <v>0</v>
      </c>
      <c r="AP177" s="63">
        <v>0</v>
      </c>
      <c r="AQ177" s="63">
        <v>0</v>
      </c>
      <c r="AR177" s="63">
        <v>0</v>
      </c>
      <c r="AS177" s="63">
        <v>0</v>
      </c>
      <c r="AT177" s="63">
        <v>0</v>
      </c>
      <c r="AU177" s="63">
        <v>0</v>
      </c>
      <c r="AV177" s="63">
        <v>0</v>
      </c>
      <c r="AW177" s="63">
        <v>0</v>
      </c>
      <c r="AX177" s="63">
        <v>0</v>
      </c>
      <c r="AY177" s="63">
        <v>0</v>
      </c>
      <c r="AZ177" s="88">
        <f>T177+V177+X177+Z177+AB177+AD177+AF177+AH177+AJ177+AL177+AN177+AP177+AR177+AT177+AV177+AX177</f>
        <v>3</v>
      </c>
      <c r="BA177" s="88">
        <f>U177+W177+Y177+AA177+AC177+AE177+AG177+AI177+AK177+AM177+AO177+AQ177+AS177+AU177+AW177+AY177</f>
        <v>141.29999999999998</v>
      </c>
      <c r="BB177" s="487" t="s">
        <v>339</v>
      </c>
      <c r="BC177" s="227"/>
      <c r="BD177" s="228"/>
      <c r="BE177" s="228"/>
      <c r="BF177" s="229"/>
      <c r="BG177" s="224"/>
      <c r="BH177" s="89">
        <f t="shared" ref="BH177:BH178" si="236">IF(AZ177&gt;BD177,AZ177-BD177,"0")</f>
        <v>3</v>
      </c>
      <c r="BI177" s="89">
        <f t="shared" ref="BI177:BI178" si="237">IF(BA177&gt;BE177,BA177-BE177,"0")</f>
        <v>141.29999999999998</v>
      </c>
      <c r="BJ177" s="173">
        <v>45983</v>
      </c>
      <c r="BK177" s="777"/>
      <c r="BL177" s="173"/>
      <c r="BM177" s="779"/>
      <c r="BN177" s="86"/>
      <c r="BO177" s="190"/>
      <c r="BP177" s="173"/>
      <c r="BQ177" s="187"/>
      <c r="BR177" s="190"/>
      <c r="BS177" s="780"/>
      <c r="BT177" s="175"/>
      <c r="BU177" s="780"/>
      <c r="BV177" s="780"/>
      <c r="BW177" s="222"/>
      <c r="BX177" s="89">
        <f>SUMIF($L:$L,L177,$BQ:$BQ)</f>
        <v>0</v>
      </c>
      <c r="BY177" s="89">
        <f>SUMIF($L:$L,L177,$BR:$BR)</f>
        <v>0</v>
      </c>
      <c r="BZ177" s="187"/>
      <c r="CA177" s="187"/>
      <c r="CB177" s="230"/>
      <c r="CC177" s="227"/>
      <c r="CD177" s="85" t="s">
        <v>350</v>
      </c>
      <c r="CE177" s="89" t="s">
        <v>44</v>
      </c>
      <c r="CF177" s="1353" t="s">
        <v>1192</v>
      </c>
      <c r="CG177" s="1354" t="s">
        <v>348</v>
      </c>
      <c r="CH177" s="1355">
        <v>141.30000000000001</v>
      </c>
      <c r="CI177" s="1356">
        <v>45923</v>
      </c>
      <c r="CJ177" s="1355">
        <v>3</v>
      </c>
      <c r="CK177" s="1355">
        <v>141.30000000000001</v>
      </c>
      <c r="CL177" s="390">
        <v>0.72060638045159842</v>
      </c>
      <c r="CM177" s="391">
        <f t="shared" ref="CM177" si="238">CL177*CK177</f>
        <v>101.82168155781086</v>
      </c>
      <c r="CN177" s="173"/>
      <c r="CO177" s="1355">
        <v>3</v>
      </c>
      <c r="CP177" s="1355">
        <v>141.30000000000001</v>
      </c>
      <c r="CQ177" s="173"/>
      <c r="CR177" s="173"/>
      <c r="CS177" s="173"/>
      <c r="CT177" s="173"/>
      <c r="CU177" s="90">
        <v>45983</v>
      </c>
      <c r="CV177" s="89">
        <f>SUMIF($L:$L,L177,$CJ:$CJ)</f>
        <v>3</v>
      </c>
      <c r="CW177" s="86">
        <f>SUMIF($L:$L,L177,$CK:$CK)</f>
        <v>141.30000000000001</v>
      </c>
      <c r="CX177" s="90"/>
      <c r="CY177" s="90"/>
      <c r="CZ177" s="90"/>
      <c r="DA177" s="90"/>
      <c r="DB177" s="89">
        <f t="shared" ref="DB177:DB178" si="239">BX177+CV177</f>
        <v>3</v>
      </c>
      <c r="DC177" s="89">
        <f t="shared" ref="DC177:DC178" si="240">BY177+CW177</f>
        <v>141.30000000000001</v>
      </c>
      <c r="DD177" s="89">
        <f t="shared" ref="DD177:DD178" si="241">BH177-DB177</f>
        <v>0</v>
      </c>
      <c r="DE177" s="89">
        <f t="shared" ref="DE177:DE178" si="242">BI177-DC177</f>
        <v>0</v>
      </c>
      <c r="DF177" s="86" t="str">
        <f t="shared" ref="DF177:DF178" si="243">IF(DD177&lt;0,"Thừa",IF(DD177=0,"Đủ","Thiếu"))</f>
        <v>Đủ</v>
      </c>
      <c r="DG177" s="228"/>
      <c r="DH177" s="233"/>
      <c r="DI177" s="234"/>
      <c r="DJ177" s="235"/>
      <c r="DK177" s="236"/>
      <c r="DL177" s="176"/>
      <c r="DM177" s="177"/>
      <c r="DN177" s="178"/>
      <c r="DO177" s="178"/>
    </row>
    <row r="178" spans="1:119" s="237" customFormat="1" ht="30" hidden="1" customHeight="1">
      <c r="A178" s="85" t="str">
        <f t="shared" si="195"/>
        <v>Hiện</v>
      </c>
      <c r="B178" s="86" t="str">
        <f>CONCATENATE(DF178," Thiếu ít")</f>
        <v>Thiếu Thiếu ít</v>
      </c>
      <c r="C178" s="86">
        <f>DD178</f>
        <v>1</v>
      </c>
      <c r="D178" s="86"/>
      <c r="E178" s="86"/>
      <c r="F178" s="86"/>
      <c r="G178" s="86"/>
      <c r="H178" s="86"/>
      <c r="I178" s="86"/>
      <c r="J178" s="1333"/>
      <c r="K178" s="86"/>
      <c r="L178" s="781" t="s">
        <v>322</v>
      </c>
      <c r="M178" s="1380" t="s">
        <v>186</v>
      </c>
      <c r="N178" s="1381" t="s">
        <v>323</v>
      </c>
      <c r="O178" s="189" t="s">
        <v>41</v>
      </c>
      <c r="P178" s="189" t="s">
        <v>45</v>
      </c>
      <c r="Q178" s="494">
        <v>6.85</v>
      </c>
      <c r="R178" s="494">
        <v>93.468000000000004</v>
      </c>
      <c r="S178" s="494">
        <v>640.20000000000005</v>
      </c>
      <c r="T178" s="171"/>
      <c r="U178" s="172"/>
      <c r="V178" s="172"/>
      <c r="W178" s="172"/>
      <c r="X178" s="172"/>
      <c r="Y178" s="172"/>
      <c r="Z178" s="172"/>
      <c r="AA178" s="172"/>
      <c r="AB178" s="63">
        <v>100</v>
      </c>
      <c r="AC178" s="63">
        <v>685</v>
      </c>
      <c r="AD178" s="63">
        <v>115</v>
      </c>
      <c r="AE178" s="63">
        <v>787.75</v>
      </c>
      <c r="AF178" s="63">
        <v>0</v>
      </c>
      <c r="AG178" s="63">
        <v>0</v>
      </c>
      <c r="AH178" s="63">
        <v>87</v>
      </c>
      <c r="AI178" s="63">
        <v>595.94999999999993</v>
      </c>
      <c r="AJ178" s="63">
        <v>495</v>
      </c>
      <c r="AK178" s="63">
        <v>3390.75</v>
      </c>
      <c r="AL178" s="838">
        <v>668</v>
      </c>
      <c r="AM178" s="63">
        <v>4575.8</v>
      </c>
      <c r="AN178" s="63">
        <v>0</v>
      </c>
      <c r="AO178" s="63">
        <v>0</v>
      </c>
      <c r="AP178" s="63">
        <v>0</v>
      </c>
      <c r="AQ178" s="63">
        <v>0</v>
      </c>
      <c r="AR178" s="63">
        <v>0</v>
      </c>
      <c r="AS178" s="63">
        <v>0</v>
      </c>
      <c r="AT178" s="63">
        <v>0</v>
      </c>
      <c r="AU178" s="63">
        <v>0</v>
      </c>
      <c r="AV178" s="63">
        <v>0</v>
      </c>
      <c r="AW178" s="63">
        <v>0</v>
      </c>
      <c r="AX178" s="63">
        <v>0</v>
      </c>
      <c r="AY178" s="63">
        <v>0</v>
      </c>
      <c r="AZ178" s="88">
        <f>T178+V178+X178+Z178+AB178+AD178+AF178+AH178+AJ178+AL178+AN178+AP178+AR178+AT178+AV178+AX178</f>
        <v>1465</v>
      </c>
      <c r="BA178" s="88">
        <f>U178+W178+Y178+AA178+AC178+AE178+AG178+AI178+AK178+AM178+AO178+AQ178+AS178+AU178+AW178+AY178</f>
        <v>10035.25</v>
      </c>
      <c r="BB178" s="487" t="s">
        <v>1477</v>
      </c>
      <c r="BC178" s="227"/>
      <c r="BD178" s="228"/>
      <c r="BE178" s="228"/>
      <c r="BF178" s="229"/>
      <c r="BG178" s="224"/>
      <c r="BH178" s="89">
        <f t="shared" si="236"/>
        <v>1465</v>
      </c>
      <c r="BI178" s="89">
        <f t="shared" si="237"/>
        <v>10035.25</v>
      </c>
      <c r="BJ178" s="173">
        <v>45983</v>
      </c>
      <c r="BK178" s="1299" t="s">
        <v>341</v>
      </c>
      <c r="BL178" s="173" t="s">
        <v>342</v>
      </c>
      <c r="BM178" s="1318" t="s">
        <v>392</v>
      </c>
      <c r="BN178" s="86" t="s">
        <v>41</v>
      </c>
      <c r="BO178" s="190">
        <v>412.1</v>
      </c>
      <c r="BP178" s="173">
        <v>45922</v>
      </c>
      <c r="BQ178" s="187">
        <v>60</v>
      </c>
      <c r="BR178" s="190">
        <v>412.1</v>
      </c>
      <c r="BS178" s="780">
        <v>14181.82</v>
      </c>
      <c r="BT178" s="175">
        <f>BS178*BR178*1.1</f>
        <v>6428760.8242000006</v>
      </c>
      <c r="BU178" s="671">
        <f>(BT178-BV178)/BV178</f>
        <v>0.10000000000000013</v>
      </c>
      <c r="BV178" s="489">
        <f>BS178*BR178*1</f>
        <v>5844328.0219999999</v>
      </c>
      <c r="BW178" s="103">
        <v>45923</v>
      </c>
      <c r="BX178" s="89">
        <f>SUMIF($L:$L,L178,$BQ:$BQ)</f>
        <v>1464</v>
      </c>
      <c r="BY178" s="89">
        <f>SUMIF($L:$L,L178,$BR:$BR)</f>
        <v>10039.1</v>
      </c>
      <c r="BZ178" s="187"/>
      <c r="CA178" s="187"/>
      <c r="CB178" s="230"/>
      <c r="CC178" s="227"/>
      <c r="CD178" s="85"/>
      <c r="CE178" s="228"/>
      <c r="CF178" s="89"/>
      <c r="CG178" s="228"/>
      <c r="CH178" s="228"/>
      <c r="CI178" s="228"/>
      <c r="CJ178" s="228"/>
      <c r="CK178" s="228"/>
      <c r="CL178" s="231"/>
      <c r="CM178" s="232"/>
      <c r="CN178" s="173"/>
      <c r="CO178" s="228"/>
      <c r="CP178" s="228"/>
      <c r="CQ178" s="173"/>
      <c r="CR178" s="173"/>
      <c r="CS178" s="173"/>
      <c r="CT178" s="173"/>
      <c r="CU178" s="173"/>
      <c r="CV178" s="89">
        <f>SUMIF($L:$L,L178,$CJ:$CJ)</f>
        <v>0</v>
      </c>
      <c r="CW178" s="86">
        <f>SUMIF($L:$L,L178,$CK:$CK)</f>
        <v>0</v>
      </c>
      <c r="CX178" s="90"/>
      <c r="CY178" s="90"/>
      <c r="CZ178" s="90"/>
      <c r="DA178" s="90"/>
      <c r="DB178" s="89">
        <f t="shared" si="239"/>
        <v>1464</v>
      </c>
      <c r="DC178" s="89">
        <f t="shared" si="240"/>
        <v>10039.1</v>
      </c>
      <c r="DD178" s="89">
        <f t="shared" si="241"/>
        <v>1</v>
      </c>
      <c r="DE178" s="89">
        <f t="shared" si="242"/>
        <v>-3.8500000000003638</v>
      </c>
      <c r="DF178" s="86" t="str">
        <f t="shared" si="243"/>
        <v>Thiếu</v>
      </c>
      <c r="DG178" s="228"/>
      <c r="DH178" s="233"/>
      <c r="DI178" s="234"/>
      <c r="DJ178" s="235"/>
      <c r="DK178" s="236"/>
      <c r="DL178" s="176"/>
      <c r="DM178" s="177"/>
      <c r="DN178" s="178"/>
      <c r="DO178" s="178"/>
    </row>
    <row r="179" spans="1:119" s="237" customFormat="1" ht="30" hidden="1" customHeight="1">
      <c r="A179" s="85" t="str">
        <f t="shared" si="195"/>
        <v>ok</v>
      </c>
      <c r="B179" s="86"/>
      <c r="C179" s="86"/>
      <c r="D179" s="86"/>
      <c r="E179" s="86"/>
      <c r="F179" s="86"/>
      <c r="G179" s="86"/>
      <c r="H179" s="86"/>
      <c r="I179" s="86"/>
      <c r="J179" s="1333"/>
      <c r="K179" s="86"/>
      <c r="L179" s="781" t="s">
        <v>322</v>
      </c>
      <c r="M179" s="1380" t="s">
        <v>186</v>
      </c>
      <c r="N179" s="1381" t="s">
        <v>323</v>
      </c>
      <c r="O179" s="189" t="s">
        <v>41</v>
      </c>
      <c r="P179" s="189" t="s">
        <v>45</v>
      </c>
      <c r="Q179" s="494"/>
      <c r="R179" s="494"/>
      <c r="S179" s="494"/>
      <c r="T179" s="171"/>
      <c r="U179" s="172"/>
      <c r="V179" s="172"/>
      <c r="W179" s="172"/>
      <c r="X179" s="172"/>
      <c r="Y179" s="172"/>
      <c r="Z179" s="172"/>
      <c r="AA179" s="172"/>
      <c r="AB179" s="63"/>
      <c r="AC179" s="63"/>
      <c r="AD179" s="63"/>
      <c r="AE179" s="63"/>
      <c r="AF179" s="63"/>
      <c r="AG179" s="63"/>
      <c r="AH179" s="63"/>
      <c r="AI179" s="63"/>
      <c r="AJ179" s="63"/>
      <c r="AK179" s="63"/>
      <c r="AL179" s="838"/>
      <c r="AM179" s="63"/>
      <c r="AN179" s="63"/>
      <c r="AO179" s="63"/>
      <c r="AP179" s="63"/>
      <c r="AQ179" s="63"/>
      <c r="AR179" s="63"/>
      <c r="AS179" s="63"/>
      <c r="AT179" s="63"/>
      <c r="AU179" s="63"/>
      <c r="AV179" s="63"/>
      <c r="AW179" s="63"/>
      <c r="AX179" s="63"/>
      <c r="AY179" s="63"/>
      <c r="AZ179" s="88"/>
      <c r="BA179" s="88"/>
      <c r="BB179" s="487"/>
      <c r="BC179" s="227"/>
      <c r="BD179" s="228"/>
      <c r="BE179" s="228"/>
      <c r="BF179" s="229"/>
      <c r="BG179" s="224"/>
      <c r="BH179" s="89"/>
      <c r="BI179" s="89"/>
      <c r="BJ179" s="173"/>
      <c r="BK179" s="1296" t="s">
        <v>1618</v>
      </c>
      <c r="BL179" s="1298" t="s">
        <v>295</v>
      </c>
      <c r="BM179" s="1318" t="s">
        <v>1655</v>
      </c>
      <c r="BN179" s="102" t="s">
        <v>41</v>
      </c>
      <c r="BO179" s="137">
        <v>4603</v>
      </c>
      <c r="BP179" s="90">
        <v>46013</v>
      </c>
      <c r="BQ179" s="792">
        <v>672</v>
      </c>
      <c r="BR179" s="137">
        <v>4603</v>
      </c>
      <c r="BS179" s="219">
        <v>13909.09</v>
      </c>
      <c r="BT179" s="64">
        <f>BS179*BR179*(1+BU179)</f>
        <v>70425895.397000015</v>
      </c>
      <c r="BU179" s="671">
        <v>0.1</v>
      </c>
      <c r="BV179" s="489">
        <f>BS179*BR179</f>
        <v>64023541.270000003</v>
      </c>
      <c r="BW179" s="222">
        <v>46036</v>
      </c>
      <c r="BX179" s="89"/>
      <c r="BY179" s="89"/>
      <c r="BZ179" s="187"/>
      <c r="CA179" s="187"/>
      <c r="CB179" s="230"/>
      <c r="CC179" s="227"/>
      <c r="CD179" s="227"/>
      <c r="CE179" s="228"/>
      <c r="CF179" s="228"/>
      <c r="CG179" s="228"/>
      <c r="CH179" s="228"/>
      <c r="CI179" s="228"/>
      <c r="CJ179" s="228"/>
      <c r="CK179" s="228"/>
      <c r="CL179" s="231"/>
      <c r="CM179" s="232"/>
      <c r="CN179" s="173"/>
      <c r="CO179" s="228"/>
      <c r="CP179" s="228"/>
      <c r="CQ179" s="173"/>
      <c r="CR179" s="173"/>
      <c r="CS179" s="173"/>
      <c r="CT179" s="173"/>
      <c r="CU179" s="173"/>
      <c r="CV179" s="89"/>
      <c r="CW179" s="86"/>
      <c r="CX179" s="90"/>
      <c r="CY179" s="90"/>
      <c r="CZ179" s="90"/>
      <c r="DA179" s="90"/>
      <c r="DB179" s="89"/>
      <c r="DC179" s="89"/>
      <c r="DD179" s="89"/>
      <c r="DE179" s="89"/>
      <c r="DF179" s="86"/>
      <c r="DG179" s="228"/>
      <c r="DH179" s="233"/>
      <c r="DI179" s="234"/>
      <c r="DJ179" s="235"/>
      <c r="DK179" s="236"/>
      <c r="DL179" s="176"/>
      <c r="DM179" s="177"/>
      <c r="DN179" s="178"/>
      <c r="DO179" s="178"/>
    </row>
    <row r="180" spans="1:119" s="237" customFormat="1" ht="30" hidden="1" customHeight="1">
      <c r="A180" s="85" t="str">
        <f t="shared" si="195"/>
        <v>ok</v>
      </c>
      <c r="B180" s="86"/>
      <c r="C180" s="86"/>
      <c r="D180" s="86"/>
      <c r="E180" s="86"/>
      <c r="F180" s="86"/>
      <c r="G180" s="86"/>
      <c r="H180" s="86"/>
      <c r="I180" s="86"/>
      <c r="J180" s="1333"/>
      <c r="K180" s="86"/>
      <c r="L180" s="781" t="s">
        <v>322</v>
      </c>
      <c r="M180" s="1380" t="s">
        <v>186</v>
      </c>
      <c r="N180" s="1382" t="s">
        <v>323</v>
      </c>
      <c r="O180" s="189" t="s">
        <v>41</v>
      </c>
      <c r="P180" s="189" t="s">
        <v>45</v>
      </c>
      <c r="Q180" s="494"/>
      <c r="R180" s="494"/>
      <c r="S180" s="494"/>
      <c r="T180" s="171"/>
      <c r="U180" s="172"/>
      <c r="V180" s="172"/>
      <c r="W180" s="172"/>
      <c r="X180" s="172"/>
      <c r="Y180" s="172"/>
      <c r="Z180" s="172"/>
      <c r="AA180" s="172"/>
      <c r="AB180" s="63"/>
      <c r="AC180" s="63"/>
      <c r="AD180" s="63"/>
      <c r="AE180" s="63"/>
      <c r="AF180" s="63"/>
      <c r="AG180" s="63"/>
      <c r="AH180" s="63"/>
      <c r="AI180" s="63"/>
      <c r="AJ180" s="63"/>
      <c r="AK180" s="63"/>
      <c r="AL180" s="63"/>
      <c r="AM180" s="63"/>
      <c r="AN180" s="63"/>
      <c r="AO180" s="63"/>
      <c r="AP180" s="63"/>
      <c r="AQ180" s="63"/>
      <c r="AR180" s="63"/>
      <c r="AS180" s="63"/>
      <c r="AT180" s="63"/>
      <c r="AU180" s="63"/>
      <c r="AV180" s="63"/>
      <c r="AW180" s="63"/>
      <c r="AX180" s="63"/>
      <c r="AY180" s="63"/>
      <c r="AZ180" s="88"/>
      <c r="BA180" s="88"/>
      <c r="BB180" s="115"/>
      <c r="BC180" s="227"/>
      <c r="BD180" s="228"/>
      <c r="BE180" s="228"/>
      <c r="BF180" s="229"/>
      <c r="BG180" s="224"/>
      <c r="BH180" s="89"/>
      <c r="BI180" s="89"/>
      <c r="BJ180" s="173"/>
      <c r="BK180" s="1296" t="s">
        <v>1286</v>
      </c>
      <c r="BL180" s="1298" t="s">
        <v>295</v>
      </c>
      <c r="BM180" s="1366" t="s">
        <v>1200</v>
      </c>
      <c r="BN180" s="86"/>
      <c r="BO180" s="137">
        <v>3946</v>
      </c>
      <c r="BP180" s="90">
        <v>45988</v>
      </c>
      <c r="BQ180" s="792">
        <v>576</v>
      </c>
      <c r="BR180" s="137">
        <v>3946</v>
      </c>
      <c r="BS180" s="219">
        <v>13909.09</v>
      </c>
      <c r="BT180" s="64">
        <f>BS180*BR180*(1+BU180)</f>
        <v>60373796.054000005</v>
      </c>
      <c r="BU180" s="671">
        <v>0.1</v>
      </c>
      <c r="BV180" s="489">
        <f>BS180*BR180</f>
        <v>54885269.140000001</v>
      </c>
      <c r="BW180" s="103">
        <v>46009</v>
      </c>
      <c r="BX180" s="89"/>
      <c r="BY180" s="89"/>
      <c r="BZ180" s="187"/>
      <c r="CA180" s="187"/>
      <c r="CB180" s="230"/>
      <c r="CC180" s="227"/>
      <c r="CD180" s="227"/>
      <c r="CE180" s="228"/>
      <c r="CF180" s="228"/>
      <c r="CG180" s="228"/>
      <c r="CH180" s="228"/>
      <c r="CI180" s="228"/>
      <c r="CJ180" s="228"/>
      <c r="CK180" s="228"/>
      <c r="CL180" s="231"/>
      <c r="CM180" s="232"/>
      <c r="CN180" s="173"/>
      <c r="CO180" s="228"/>
      <c r="CP180" s="228"/>
      <c r="CQ180" s="173"/>
      <c r="CR180" s="173"/>
      <c r="CS180" s="173"/>
      <c r="CT180" s="173"/>
      <c r="CU180" s="173"/>
      <c r="CV180" s="89"/>
      <c r="CW180" s="86"/>
      <c r="CX180" s="90"/>
      <c r="CY180" s="90"/>
      <c r="CZ180" s="90"/>
      <c r="DA180" s="90"/>
      <c r="DB180" s="89"/>
      <c r="DC180" s="89"/>
      <c r="DD180" s="89"/>
      <c r="DE180" s="89"/>
      <c r="DF180" s="86"/>
      <c r="DG180" s="228"/>
      <c r="DH180" s="233"/>
      <c r="DI180" s="234"/>
      <c r="DJ180" s="235"/>
      <c r="DK180" s="236"/>
      <c r="DL180" s="176"/>
      <c r="DM180" s="177"/>
      <c r="DN180" s="178"/>
      <c r="DO180" s="178"/>
    </row>
    <row r="181" spans="1:119" s="237" customFormat="1" ht="30" hidden="1" customHeight="1">
      <c r="A181" s="85" t="str">
        <f t="shared" si="195"/>
        <v>ok</v>
      </c>
      <c r="B181" s="86"/>
      <c r="C181" s="86"/>
      <c r="D181" s="86"/>
      <c r="E181" s="86"/>
      <c r="F181" s="86"/>
      <c r="G181" s="86"/>
      <c r="H181" s="86"/>
      <c r="I181" s="86"/>
      <c r="J181" s="1333"/>
      <c r="K181" s="113"/>
      <c r="L181" s="781" t="s">
        <v>322</v>
      </c>
      <c r="M181" s="1380" t="s">
        <v>186</v>
      </c>
      <c r="N181" s="1382" t="s">
        <v>323</v>
      </c>
      <c r="O181" s="189" t="s">
        <v>41</v>
      </c>
      <c r="P181" s="189" t="s">
        <v>45</v>
      </c>
      <c r="Q181" s="494"/>
      <c r="R181" s="494"/>
      <c r="S181" s="494"/>
      <c r="T181" s="171"/>
      <c r="U181" s="172"/>
      <c r="V181" s="172"/>
      <c r="W181" s="172"/>
      <c r="X181" s="172"/>
      <c r="Y181" s="172"/>
      <c r="Z181" s="172"/>
      <c r="AA181" s="172"/>
      <c r="AB181" s="63"/>
      <c r="AC181" s="63"/>
      <c r="AD181" s="63"/>
      <c r="AE181" s="63"/>
      <c r="AF181" s="63"/>
      <c r="AG181" s="63"/>
      <c r="AH181" s="63"/>
      <c r="AI181" s="63"/>
      <c r="AJ181" s="63"/>
      <c r="AK181" s="63"/>
      <c r="AL181" s="63"/>
      <c r="AM181" s="63"/>
      <c r="AN181" s="63"/>
      <c r="AO181" s="63"/>
      <c r="AP181" s="63"/>
      <c r="AQ181" s="63"/>
      <c r="AR181" s="63"/>
      <c r="AS181" s="63"/>
      <c r="AT181" s="63"/>
      <c r="AU181" s="63"/>
      <c r="AV181" s="63"/>
      <c r="AW181" s="63"/>
      <c r="AX181" s="63"/>
      <c r="AY181" s="63"/>
      <c r="AZ181" s="88"/>
      <c r="BA181" s="88"/>
      <c r="BB181" s="115"/>
      <c r="BC181" s="227"/>
      <c r="BD181" s="228"/>
      <c r="BE181" s="228"/>
      <c r="BF181" s="229"/>
      <c r="BG181" s="224"/>
      <c r="BH181" s="89"/>
      <c r="BI181" s="89"/>
      <c r="BJ181" s="173"/>
      <c r="BK181" s="1299" t="s">
        <v>799</v>
      </c>
      <c r="BL181" s="173" t="s">
        <v>295</v>
      </c>
      <c r="BM181" s="1318" t="s">
        <v>800</v>
      </c>
      <c r="BN181" s="86" t="s">
        <v>41</v>
      </c>
      <c r="BO181" s="190">
        <v>1078</v>
      </c>
      <c r="BP181" s="173">
        <v>45961</v>
      </c>
      <c r="BQ181" s="187">
        <f>13*12</f>
        <v>156</v>
      </c>
      <c r="BR181" s="190">
        <v>1078</v>
      </c>
      <c r="BS181" s="780">
        <v>13909.09</v>
      </c>
      <c r="BT181" s="175"/>
      <c r="BU181" s="780"/>
      <c r="BV181" s="780"/>
      <c r="BW181" s="103"/>
      <c r="BX181" s="89"/>
      <c r="BY181" s="89"/>
      <c r="BZ181" s="187"/>
      <c r="CA181" s="187"/>
      <c r="CB181" s="230"/>
      <c r="CC181" s="227"/>
      <c r="CD181" s="227"/>
      <c r="CE181" s="228"/>
      <c r="CF181" s="228"/>
      <c r="CG181" s="228"/>
      <c r="CH181" s="228"/>
      <c r="CI181" s="228"/>
      <c r="CJ181" s="228"/>
      <c r="CK181" s="228"/>
      <c r="CL181" s="231"/>
      <c r="CM181" s="232"/>
      <c r="CN181" s="173"/>
      <c r="CO181" s="228"/>
      <c r="CP181" s="228"/>
      <c r="CQ181" s="173"/>
      <c r="CR181" s="173"/>
      <c r="CS181" s="173"/>
      <c r="CT181" s="173"/>
      <c r="CU181" s="173"/>
      <c r="CV181" s="89"/>
      <c r="CW181" s="86"/>
      <c r="CX181" s="90"/>
      <c r="CY181" s="90"/>
      <c r="CZ181" s="90"/>
      <c r="DA181" s="90"/>
      <c r="DB181" s="89"/>
      <c r="DC181" s="89"/>
      <c r="DD181" s="89"/>
      <c r="DE181" s="89"/>
      <c r="DF181" s="86"/>
      <c r="DG181" s="228"/>
      <c r="DH181" s="233"/>
      <c r="DI181" s="234"/>
      <c r="DJ181" s="235"/>
      <c r="DK181" s="236"/>
      <c r="DL181" s="176"/>
      <c r="DM181" s="177"/>
      <c r="DN181" s="178"/>
      <c r="DO181" s="178"/>
    </row>
    <row r="182" spans="1:119" s="237" customFormat="1" ht="30" hidden="1" customHeight="1">
      <c r="A182" s="85" t="str">
        <f t="shared" si="195"/>
        <v>Hiện</v>
      </c>
      <c r="B182" s="86" t="str">
        <f>CONCATENATE(DF182," Thiếu ít")</f>
        <v>Thiếu Thiếu ít</v>
      </c>
      <c r="C182" s="86">
        <f>DD182</f>
        <v>2.6250199999999495</v>
      </c>
      <c r="D182" s="86"/>
      <c r="E182" s="86"/>
      <c r="F182" s="86"/>
      <c r="G182" s="86"/>
      <c r="H182" s="86"/>
      <c r="I182" s="86"/>
      <c r="J182" s="1333"/>
      <c r="K182" s="86"/>
      <c r="L182" s="781" t="s">
        <v>324</v>
      </c>
      <c r="M182" s="1380" t="s">
        <v>186</v>
      </c>
      <c r="N182" s="1382" t="s">
        <v>325</v>
      </c>
      <c r="O182" s="189" t="s">
        <v>41</v>
      </c>
      <c r="P182" s="189" t="s">
        <v>45</v>
      </c>
      <c r="Q182" s="494">
        <v>13.35</v>
      </c>
      <c r="R182" s="494">
        <v>151.98599999999999</v>
      </c>
      <c r="S182" s="494">
        <v>2028.6</v>
      </c>
      <c r="T182" s="171"/>
      <c r="U182" s="172"/>
      <c r="V182" s="172"/>
      <c r="W182" s="172"/>
      <c r="X182" s="172"/>
      <c r="Y182" s="172"/>
      <c r="Z182" s="172"/>
      <c r="AA182" s="172"/>
      <c r="AB182" s="63">
        <v>162.62502000000001</v>
      </c>
      <c r="AC182" s="63">
        <v>2171.0440170000002</v>
      </c>
      <c r="AD182" s="63">
        <v>0</v>
      </c>
      <c r="AE182" s="63">
        <v>0</v>
      </c>
      <c r="AF182" s="63">
        <v>0</v>
      </c>
      <c r="AG182" s="63">
        <v>0</v>
      </c>
      <c r="AH182" s="63">
        <v>386</v>
      </c>
      <c r="AI182" s="63">
        <v>5153.0999999999995</v>
      </c>
      <c r="AJ182" s="63">
        <v>0</v>
      </c>
      <c r="AK182" s="63">
        <v>0</v>
      </c>
      <c r="AL182" s="63">
        <v>0</v>
      </c>
      <c r="AM182" s="63">
        <v>0</v>
      </c>
      <c r="AN182" s="63">
        <v>0</v>
      </c>
      <c r="AO182" s="63">
        <v>0</v>
      </c>
      <c r="AP182" s="63">
        <v>0</v>
      </c>
      <c r="AQ182" s="63">
        <v>0</v>
      </c>
      <c r="AR182" s="63">
        <v>0</v>
      </c>
      <c r="AS182" s="63">
        <v>0</v>
      </c>
      <c r="AT182" s="63">
        <v>0</v>
      </c>
      <c r="AU182" s="63">
        <v>0</v>
      </c>
      <c r="AV182" s="63">
        <v>0</v>
      </c>
      <c r="AW182" s="63">
        <v>0</v>
      </c>
      <c r="AX182" s="63">
        <v>0</v>
      </c>
      <c r="AY182" s="63">
        <v>0</v>
      </c>
      <c r="AZ182" s="88">
        <f>T182+V182+X182+Z182+AB182+AD182+AF182+AH182+AJ182+AL182+AN182+AP182+AR182+AT182+AV182+AX182</f>
        <v>548.62501999999995</v>
      </c>
      <c r="BA182" s="88">
        <f>U182+W182+Y182+AA182+AC182+AE182+AG182+AI182+AK182+AM182+AO182+AQ182+AS182+AU182+AW182+AY182</f>
        <v>7324.1440169999996</v>
      </c>
      <c r="BB182" s="487" t="s">
        <v>1073</v>
      </c>
      <c r="BC182" s="227"/>
      <c r="BD182" s="228"/>
      <c r="BE182" s="228"/>
      <c r="BF182" s="229"/>
      <c r="BG182" s="224"/>
      <c r="BH182" s="89">
        <f>IF(AZ182&gt;BD182,AZ182-BD182,"0")</f>
        <v>548.62501999999995</v>
      </c>
      <c r="BI182" s="89">
        <f>IF(BA182&gt;BE182,BA182-BE182,"0")</f>
        <v>7324.1440169999996</v>
      </c>
      <c r="BJ182" s="173">
        <v>45983</v>
      </c>
      <c r="BK182" s="1296" t="s">
        <v>431</v>
      </c>
      <c r="BL182" s="173" t="s">
        <v>295</v>
      </c>
      <c r="BM182" s="1318" t="s">
        <v>436</v>
      </c>
      <c r="BN182" s="86"/>
      <c r="BO182" s="190">
        <v>1197</v>
      </c>
      <c r="BP182" s="90">
        <v>45926</v>
      </c>
      <c r="BQ182" s="187">
        <f>7.5*12</f>
        <v>90</v>
      </c>
      <c r="BR182" s="190">
        <v>1197</v>
      </c>
      <c r="BS182" s="780">
        <v>15000</v>
      </c>
      <c r="BT182" s="64">
        <f t="shared" ref="BT182:BT189" si="244">BS182*BR182*1.1</f>
        <v>19750500</v>
      </c>
      <c r="BU182" s="671">
        <f t="shared" ref="BU182:BU189" si="245">(BT182-BV182)/BV182</f>
        <v>0.1</v>
      </c>
      <c r="BV182" s="489">
        <f t="shared" ref="BV182:BV189" si="246">BS182*BR182*1</f>
        <v>17955000</v>
      </c>
      <c r="BW182" s="103">
        <v>45936</v>
      </c>
      <c r="BX182" s="89">
        <f>SUMIF($L:$L,L182,$BQ:$BQ)</f>
        <v>546</v>
      </c>
      <c r="BY182" s="89">
        <f>SUMIF($L:$L,L182,$BR:$BR)</f>
        <v>7262</v>
      </c>
      <c r="BZ182" s="187"/>
      <c r="CA182" s="187"/>
      <c r="CB182" s="230"/>
      <c r="CC182" s="227"/>
      <c r="CD182" s="85"/>
      <c r="CE182" s="228"/>
      <c r="CF182" s="89"/>
      <c r="CG182" s="228"/>
      <c r="CH182" s="228"/>
      <c r="CI182" s="228"/>
      <c r="CJ182" s="228"/>
      <c r="CK182" s="228"/>
      <c r="CL182" s="231"/>
      <c r="CM182" s="232"/>
      <c r="CN182" s="173"/>
      <c r="CO182" s="228"/>
      <c r="CP182" s="228"/>
      <c r="CQ182" s="173"/>
      <c r="CR182" s="173"/>
      <c r="CS182" s="173"/>
      <c r="CT182" s="173"/>
      <c r="CU182" s="173"/>
      <c r="CV182" s="89">
        <f>SUMIF($L:$L,L182,$CJ:$CJ)</f>
        <v>0</v>
      </c>
      <c r="CW182" s="86">
        <f>SUMIF($L:$L,L182,$CK:$CK)</f>
        <v>0</v>
      </c>
      <c r="CX182" s="90"/>
      <c r="CY182" s="90"/>
      <c r="CZ182" s="90"/>
      <c r="DA182" s="90"/>
      <c r="DB182" s="89">
        <f>BX182+CV182</f>
        <v>546</v>
      </c>
      <c r="DC182" s="89">
        <f>BY182+CW182</f>
        <v>7262</v>
      </c>
      <c r="DD182" s="89">
        <f>BH182-DB182</f>
        <v>2.6250199999999495</v>
      </c>
      <c r="DE182" s="89">
        <f>BI182-DC182</f>
        <v>62.144016999999621</v>
      </c>
      <c r="DF182" s="86" t="str">
        <f>IF(DD182&lt;0,"Thừa",IF(DD182=0,"Đủ","Thiếu"))</f>
        <v>Thiếu</v>
      </c>
      <c r="DG182" s="228"/>
      <c r="DH182" s="233"/>
      <c r="DI182" s="234"/>
      <c r="DJ182" s="235"/>
      <c r="DK182" s="236"/>
      <c r="DL182" s="176"/>
      <c r="DM182" s="177"/>
      <c r="DN182" s="178"/>
      <c r="DO182" s="178"/>
    </row>
    <row r="183" spans="1:119" s="237" customFormat="1" ht="30" hidden="1" customHeight="1">
      <c r="A183" s="85" t="str">
        <f t="shared" si="195"/>
        <v>ok</v>
      </c>
      <c r="B183" s="86"/>
      <c r="C183" s="86"/>
      <c r="D183" s="86"/>
      <c r="E183" s="86"/>
      <c r="F183" s="86"/>
      <c r="G183" s="86"/>
      <c r="H183" s="86"/>
      <c r="I183" s="86"/>
      <c r="J183" s="1333"/>
      <c r="K183" s="187"/>
      <c r="L183" s="781" t="s">
        <v>324</v>
      </c>
      <c r="M183" s="1380" t="s">
        <v>186</v>
      </c>
      <c r="N183" s="1382" t="s">
        <v>325</v>
      </c>
      <c r="O183" s="189" t="s">
        <v>41</v>
      </c>
      <c r="P183" s="189" t="s">
        <v>45</v>
      </c>
      <c r="Q183" s="494"/>
      <c r="R183" s="494"/>
      <c r="S183" s="494"/>
      <c r="T183" s="171"/>
      <c r="U183" s="172"/>
      <c r="V183" s="172"/>
      <c r="W183" s="172"/>
      <c r="X183" s="172"/>
      <c r="Y183" s="172"/>
      <c r="Z183" s="172"/>
      <c r="AA183" s="172"/>
      <c r="AB183" s="63"/>
      <c r="AC183" s="63"/>
      <c r="AD183" s="63"/>
      <c r="AE183" s="63"/>
      <c r="AF183" s="63"/>
      <c r="AG183" s="63"/>
      <c r="AH183" s="63"/>
      <c r="AI183" s="63"/>
      <c r="AJ183" s="63"/>
      <c r="AK183" s="63"/>
      <c r="AL183" s="63"/>
      <c r="AM183" s="63"/>
      <c r="AN183" s="63"/>
      <c r="AO183" s="63"/>
      <c r="AP183" s="63"/>
      <c r="AQ183" s="63"/>
      <c r="AR183" s="63"/>
      <c r="AS183" s="63"/>
      <c r="AT183" s="63"/>
      <c r="AU183" s="63"/>
      <c r="AV183" s="63"/>
      <c r="AW183" s="63"/>
      <c r="AX183" s="63"/>
      <c r="AY183" s="63"/>
      <c r="AZ183" s="88"/>
      <c r="BA183" s="88"/>
      <c r="BB183" s="487"/>
      <c r="BC183" s="227"/>
      <c r="BD183" s="228"/>
      <c r="BE183" s="228"/>
      <c r="BF183" s="229"/>
      <c r="BG183" s="224"/>
      <c r="BH183" s="89"/>
      <c r="BI183" s="89"/>
      <c r="BJ183" s="173"/>
      <c r="BK183" s="1296" t="s">
        <v>1286</v>
      </c>
      <c r="BL183" s="1298" t="s">
        <v>295</v>
      </c>
      <c r="BM183" s="1366" t="s">
        <v>1201</v>
      </c>
      <c r="BN183" s="86"/>
      <c r="BO183" s="137">
        <v>6065</v>
      </c>
      <c r="BP183" s="90">
        <v>45988</v>
      </c>
      <c r="BQ183" s="792">
        <v>456</v>
      </c>
      <c r="BR183" s="137">
        <v>6065</v>
      </c>
      <c r="BS183" s="219">
        <v>15000</v>
      </c>
      <c r="BT183" s="64">
        <f>BS183*BR183*(1+BU183)</f>
        <v>100072500.00000001</v>
      </c>
      <c r="BU183" s="671">
        <v>0.1</v>
      </c>
      <c r="BV183" s="489">
        <f>BS183*BR183</f>
        <v>90975000</v>
      </c>
      <c r="BW183" s="103">
        <v>45995</v>
      </c>
      <c r="BX183" s="89"/>
      <c r="BY183" s="89"/>
      <c r="BZ183" s="187"/>
      <c r="CA183" s="187"/>
      <c r="CB183" s="230"/>
      <c r="CC183" s="227"/>
      <c r="CD183" s="227"/>
      <c r="CE183" s="228"/>
      <c r="CF183" s="228"/>
      <c r="CG183" s="228"/>
      <c r="CH183" s="228"/>
      <c r="CI183" s="228"/>
      <c r="CJ183" s="228"/>
      <c r="CK183" s="228"/>
      <c r="CL183" s="231"/>
      <c r="CM183" s="232"/>
      <c r="CN183" s="173"/>
      <c r="CO183" s="228"/>
      <c r="CP183" s="228"/>
      <c r="CQ183" s="173"/>
      <c r="CR183" s="173"/>
      <c r="CS183" s="173"/>
      <c r="CT183" s="173"/>
      <c r="CU183" s="173"/>
      <c r="CV183" s="89"/>
      <c r="CW183" s="86"/>
      <c r="CX183" s="90"/>
      <c r="CY183" s="90"/>
      <c r="CZ183" s="90"/>
      <c r="DA183" s="90"/>
      <c r="DB183" s="89"/>
      <c r="DC183" s="89"/>
      <c r="DD183" s="89"/>
      <c r="DE183" s="89"/>
      <c r="DF183" s="86"/>
      <c r="DG183" s="228"/>
      <c r="DH183" s="233"/>
      <c r="DI183" s="234"/>
      <c r="DJ183" s="235"/>
      <c r="DK183" s="236"/>
      <c r="DL183" s="176"/>
      <c r="DM183" s="177"/>
      <c r="DN183" s="178"/>
      <c r="DO183" s="178"/>
    </row>
    <row r="184" spans="1:119" s="237" customFormat="1" ht="30" hidden="1" customHeight="1">
      <c r="A184" s="85" t="str">
        <f t="shared" si="195"/>
        <v>Hiện</v>
      </c>
      <c r="B184" s="86" t="str">
        <f t="shared" si="225"/>
        <v>Thừa</v>
      </c>
      <c r="C184" s="86">
        <f>DD184</f>
        <v>-1.4525599999999912</v>
      </c>
      <c r="D184" s="86"/>
      <c r="E184" s="86"/>
      <c r="F184" s="86"/>
      <c r="G184" s="86"/>
      <c r="H184" s="86"/>
      <c r="I184" s="86"/>
      <c r="J184" s="86"/>
      <c r="K184" s="187"/>
      <c r="L184" s="781" t="s">
        <v>326</v>
      </c>
      <c r="M184" s="1380" t="s">
        <v>176</v>
      </c>
      <c r="N184" s="1382" t="s">
        <v>50</v>
      </c>
      <c r="O184" s="189" t="s">
        <v>41</v>
      </c>
      <c r="P184" s="189" t="s">
        <v>45</v>
      </c>
      <c r="Q184" s="494">
        <v>29.6</v>
      </c>
      <c r="R184" s="494">
        <v>110.792</v>
      </c>
      <c r="S184" s="494">
        <v>3275.4</v>
      </c>
      <c r="T184" s="171"/>
      <c r="U184" s="172"/>
      <c r="V184" s="172"/>
      <c r="W184" s="172"/>
      <c r="X184" s="172"/>
      <c r="Y184" s="172"/>
      <c r="Z184" s="172"/>
      <c r="AA184" s="172"/>
      <c r="AB184" s="63">
        <v>118.54744000000001</v>
      </c>
      <c r="AC184" s="63">
        <v>3509.0042240000002</v>
      </c>
      <c r="AD184" s="63">
        <v>0</v>
      </c>
      <c r="AE184" s="63">
        <v>0</v>
      </c>
      <c r="AF184" s="63">
        <v>0</v>
      </c>
      <c r="AG184" s="63">
        <v>0</v>
      </c>
      <c r="AH184" s="63">
        <v>0</v>
      </c>
      <c r="AI184" s="63">
        <v>0</v>
      </c>
      <c r="AJ184" s="63">
        <v>0</v>
      </c>
      <c r="AK184" s="63">
        <v>0</v>
      </c>
      <c r="AL184" s="63">
        <v>0</v>
      </c>
      <c r="AM184" s="63">
        <v>0</v>
      </c>
      <c r="AN184" s="63">
        <v>0</v>
      </c>
      <c r="AO184" s="63">
        <v>0</v>
      </c>
      <c r="AP184" s="63">
        <v>0</v>
      </c>
      <c r="AQ184" s="63">
        <v>0</v>
      </c>
      <c r="AR184" s="63">
        <v>0</v>
      </c>
      <c r="AS184" s="63">
        <v>0</v>
      </c>
      <c r="AT184" s="63">
        <v>0</v>
      </c>
      <c r="AU184" s="63">
        <v>0</v>
      </c>
      <c r="AV184" s="63">
        <v>0</v>
      </c>
      <c r="AW184" s="63">
        <v>0</v>
      </c>
      <c r="AX184" s="63">
        <v>0</v>
      </c>
      <c r="AY184" s="63">
        <v>0</v>
      </c>
      <c r="AZ184" s="88">
        <f t="shared" ref="AZ184:BA186" si="247">T184+V184+X184+Z184+AB184+AD184+AF184+AH184+AJ184+AL184+AN184+AP184+AR184+AT184+AV184+AX184</f>
        <v>118.54744000000001</v>
      </c>
      <c r="BA184" s="88">
        <f t="shared" si="247"/>
        <v>3509.0042240000002</v>
      </c>
      <c r="BB184" s="487" t="s">
        <v>339</v>
      </c>
      <c r="BC184" s="227"/>
      <c r="BD184" s="228"/>
      <c r="BE184" s="228"/>
      <c r="BF184" s="229"/>
      <c r="BG184" s="224"/>
      <c r="BH184" s="89">
        <f t="shared" ref="BH184:BH186" si="248">IF(AZ184&gt;BD184,AZ184-BD184,"0")</f>
        <v>118.54744000000001</v>
      </c>
      <c r="BI184" s="89">
        <f t="shared" ref="BI184:BI186" si="249">IF(BA184&gt;BE184,BA184-BE184,"0")</f>
        <v>3509.0042240000002</v>
      </c>
      <c r="BJ184" s="173">
        <v>45983</v>
      </c>
      <c r="BK184" s="1299" t="s">
        <v>341</v>
      </c>
      <c r="BL184" s="173" t="s">
        <v>342</v>
      </c>
      <c r="BM184" s="1318" t="s">
        <v>394</v>
      </c>
      <c r="BN184" s="86" t="s">
        <v>66</v>
      </c>
      <c r="BO184" s="190">
        <v>3552</v>
      </c>
      <c r="BP184" s="173">
        <v>45922</v>
      </c>
      <c r="BQ184" s="187">
        <v>120</v>
      </c>
      <c r="BR184" s="190">
        <v>3552</v>
      </c>
      <c r="BS184" s="780">
        <v>17636.36</v>
      </c>
      <c r="BT184" s="175">
        <f t="shared" si="244"/>
        <v>68908785.792000011</v>
      </c>
      <c r="BU184" s="671">
        <f t="shared" si="245"/>
        <v>0.10000000000000019</v>
      </c>
      <c r="BV184" s="489">
        <f t="shared" si="246"/>
        <v>62644350.719999999</v>
      </c>
      <c r="BW184" s="103">
        <v>45923</v>
      </c>
      <c r="BX184" s="89">
        <f>SUMIF($L:$L,L184,$BQ:$BQ)</f>
        <v>120</v>
      </c>
      <c r="BY184" s="89">
        <f>SUMIF($L:$L,L184,$BR:$BR)</f>
        <v>3552</v>
      </c>
      <c r="BZ184" s="187"/>
      <c r="CA184" s="187"/>
      <c r="CB184" s="230"/>
      <c r="CC184" s="227"/>
      <c r="CD184" s="227"/>
      <c r="CE184" s="228"/>
      <c r="CF184" s="228"/>
      <c r="CG184" s="228"/>
      <c r="CH184" s="228"/>
      <c r="CI184" s="228"/>
      <c r="CJ184" s="228"/>
      <c r="CK184" s="228"/>
      <c r="CL184" s="231"/>
      <c r="CM184" s="232"/>
      <c r="CN184" s="173"/>
      <c r="CO184" s="228"/>
      <c r="CP184" s="228"/>
      <c r="CQ184" s="173"/>
      <c r="CR184" s="173"/>
      <c r="CS184" s="173"/>
      <c r="CT184" s="173"/>
      <c r="CU184" s="173"/>
      <c r="CV184" s="89">
        <f>SUMIF($L:$L,L184,$CJ:$CJ)</f>
        <v>0</v>
      </c>
      <c r="CW184" s="86">
        <f>SUMIF($L:$L,L184,$CK:$CK)</f>
        <v>0</v>
      </c>
      <c r="CX184" s="90"/>
      <c r="CY184" s="90"/>
      <c r="CZ184" s="90"/>
      <c r="DA184" s="90"/>
      <c r="DB184" s="89">
        <f t="shared" ref="DB184:DB186" si="250">BX184+CV184</f>
        <v>120</v>
      </c>
      <c r="DC184" s="89">
        <f t="shared" ref="DC184:DC186" si="251">BY184+CW184</f>
        <v>3552</v>
      </c>
      <c r="DD184" s="89">
        <f t="shared" ref="DD184:DD186" si="252">BH184-DB184</f>
        <v>-1.4525599999999912</v>
      </c>
      <c r="DE184" s="89">
        <f t="shared" ref="DE184:DE186" si="253">BI184-DC184</f>
        <v>-42.995775999999751</v>
      </c>
      <c r="DF184" s="86" t="str">
        <f t="shared" ref="DF184:DF186" si="254">IF(DD184&lt;0,"Thừa",IF(DD184=0,"Đủ","Thiếu"))</f>
        <v>Thừa</v>
      </c>
      <c r="DG184" s="228"/>
      <c r="DH184" s="233"/>
      <c r="DI184" s="234"/>
      <c r="DJ184" s="235"/>
      <c r="DK184" s="236"/>
      <c r="DL184" s="176"/>
      <c r="DM184" s="177"/>
      <c r="DN184" s="178"/>
      <c r="DO184" s="178"/>
    </row>
    <row r="185" spans="1:119" s="237" customFormat="1" ht="30" hidden="1" customHeight="1">
      <c r="A185" s="85" t="str">
        <f t="shared" si="195"/>
        <v>Hiện</v>
      </c>
      <c r="B185" s="86" t="str">
        <f t="shared" si="225"/>
        <v>Thừa</v>
      </c>
      <c r="C185" s="86">
        <f>DD185</f>
        <v>-10.051539999999989</v>
      </c>
      <c r="D185" s="86"/>
      <c r="E185" s="86"/>
      <c r="F185" s="86"/>
      <c r="G185" s="86"/>
      <c r="H185" s="86"/>
      <c r="I185" s="86"/>
      <c r="J185" s="1351"/>
      <c r="K185" s="187"/>
      <c r="L185" s="781" t="s">
        <v>327</v>
      </c>
      <c r="M185" s="1380" t="s">
        <v>176</v>
      </c>
      <c r="N185" s="1382" t="s">
        <v>328</v>
      </c>
      <c r="O185" s="189" t="s">
        <v>41</v>
      </c>
      <c r="P185" s="189" t="s">
        <v>45</v>
      </c>
      <c r="Q185" s="494">
        <v>66</v>
      </c>
      <c r="R185" s="494">
        <v>119.57799999999999</v>
      </c>
      <c r="S185" s="494">
        <v>7689.6</v>
      </c>
      <c r="T185" s="171"/>
      <c r="U185" s="172"/>
      <c r="V185" s="172"/>
      <c r="W185" s="172"/>
      <c r="X185" s="172"/>
      <c r="Y185" s="172"/>
      <c r="Z185" s="172"/>
      <c r="AA185" s="172"/>
      <c r="AB185" s="63">
        <v>127.94846</v>
      </c>
      <c r="AC185" s="63">
        <v>8444.59836</v>
      </c>
      <c r="AD185" s="63">
        <v>0</v>
      </c>
      <c r="AE185" s="63">
        <v>0</v>
      </c>
      <c r="AF185" s="63">
        <v>0</v>
      </c>
      <c r="AG185" s="63">
        <v>0</v>
      </c>
      <c r="AH185" s="63">
        <v>30</v>
      </c>
      <c r="AI185" s="63">
        <v>1980</v>
      </c>
      <c r="AJ185" s="63">
        <v>0</v>
      </c>
      <c r="AK185" s="63">
        <v>0</v>
      </c>
      <c r="AL185" s="63">
        <v>0</v>
      </c>
      <c r="AM185" s="63">
        <v>0</v>
      </c>
      <c r="AN185" s="63">
        <v>0</v>
      </c>
      <c r="AO185" s="63">
        <v>0</v>
      </c>
      <c r="AP185" s="63">
        <v>0</v>
      </c>
      <c r="AQ185" s="63">
        <v>0</v>
      </c>
      <c r="AR185" s="63">
        <v>0</v>
      </c>
      <c r="AS185" s="63">
        <v>0</v>
      </c>
      <c r="AT185" s="63">
        <v>0</v>
      </c>
      <c r="AU185" s="63">
        <v>0</v>
      </c>
      <c r="AV185" s="63">
        <v>0</v>
      </c>
      <c r="AW185" s="63">
        <v>0</v>
      </c>
      <c r="AX185" s="63">
        <v>0</v>
      </c>
      <c r="AY185" s="63">
        <v>0</v>
      </c>
      <c r="AZ185" s="88">
        <f t="shared" si="247"/>
        <v>157.94846000000001</v>
      </c>
      <c r="BA185" s="88">
        <f t="shared" si="247"/>
        <v>10424.59836</v>
      </c>
      <c r="BB185" s="487" t="s">
        <v>1073</v>
      </c>
      <c r="BC185" s="227"/>
      <c r="BD185" s="228"/>
      <c r="BE185" s="228"/>
      <c r="BF185" s="229"/>
      <c r="BG185" s="224"/>
      <c r="BH185" s="89">
        <f t="shared" si="248"/>
        <v>157.94846000000001</v>
      </c>
      <c r="BI185" s="89">
        <f t="shared" si="249"/>
        <v>10424.59836</v>
      </c>
      <c r="BJ185" s="173">
        <v>45983</v>
      </c>
      <c r="BK185" s="1299" t="s">
        <v>341</v>
      </c>
      <c r="BL185" s="173" t="s">
        <v>342</v>
      </c>
      <c r="BM185" s="1318" t="s">
        <v>395</v>
      </c>
      <c r="BN185" s="86" t="s">
        <v>66</v>
      </c>
      <c r="BO185" s="190">
        <v>8712</v>
      </c>
      <c r="BP185" s="173">
        <v>45922</v>
      </c>
      <c r="BQ185" s="187">
        <v>132</v>
      </c>
      <c r="BR185" s="190">
        <v>8712</v>
      </c>
      <c r="BS185" s="780">
        <v>17636.36</v>
      </c>
      <c r="BT185" s="175">
        <f t="shared" si="244"/>
        <v>169012765.15200001</v>
      </c>
      <c r="BU185" s="671">
        <f t="shared" si="245"/>
        <v>0.10000000000000012</v>
      </c>
      <c r="BV185" s="489">
        <f t="shared" si="246"/>
        <v>153647968.31999999</v>
      </c>
      <c r="BW185" s="103">
        <v>45923</v>
      </c>
      <c r="BX185" s="89">
        <f>SUMIF($L:$L,L185,$BQ:$BQ)</f>
        <v>132</v>
      </c>
      <c r="BY185" s="89">
        <f>SUMIF($L:$L,L185,$BR:$BR)</f>
        <v>8712</v>
      </c>
      <c r="BZ185" s="187"/>
      <c r="CA185" s="187"/>
      <c r="CB185" s="230"/>
      <c r="CC185" s="227"/>
      <c r="CD185" s="1296" t="s">
        <v>1548</v>
      </c>
      <c r="CE185" s="228" t="s">
        <v>1157</v>
      </c>
      <c r="CF185" s="1302" t="s">
        <v>1554</v>
      </c>
      <c r="CG185" s="673" t="s">
        <v>1146</v>
      </c>
      <c r="CH185" s="228">
        <v>1796</v>
      </c>
      <c r="CI185" s="90">
        <v>45975</v>
      </c>
      <c r="CJ185" s="185">
        <v>36</v>
      </c>
      <c r="CK185" s="228">
        <v>1796</v>
      </c>
      <c r="CL185" s="492">
        <v>0.61199999999999999</v>
      </c>
      <c r="CM185" s="391">
        <f t="shared" ref="CM185" si="255">CL185*CK185</f>
        <v>1099.152</v>
      </c>
      <c r="CN185" s="173"/>
      <c r="CO185" s="228"/>
      <c r="CP185" s="228"/>
      <c r="CQ185" s="173"/>
      <c r="CR185" s="173"/>
      <c r="CS185" s="173"/>
      <c r="CT185" s="173"/>
      <c r="CU185" s="90">
        <v>46021</v>
      </c>
      <c r="CV185" s="89">
        <f>SUMIF($L:$L,L185,$CJ:$CJ)</f>
        <v>36</v>
      </c>
      <c r="CW185" s="86">
        <f>SUMIF($L:$L,L185,$CK:$CK)</f>
        <v>1796</v>
      </c>
      <c r="CX185" s="90"/>
      <c r="CY185" s="90"/>
      <c r="CZ185" s="90"/>
      <c r="DA185" s="90"/>
      <c r="DB185" s="89">
        <f t="shared" si="250"/>
        <v>168</v>
      </c>
      <c r="DC185" s="89">
        <f t="shared" si="251"/>
        <v>10508</v>
      </c>
      <c r="DD185" s="89">
        <f t="shared" si="252"/>
        <v>-10.051539999999989</v>
      </c>
      <c r="DE185" s="89">
        <f t="shared" si="253"/>
        <v>-83.401640000000043</v>
      </c>
      <c r="DF185" s="86" t="str">
        <f t="shared" si="254"/>
        <v>Thừa</v>
      </c>
      <c r="DG185" s="228"/>
      <c r="DH185" s="233"/>
      <c r="DI185" s="234"/>
      <c r="DJ185" s="235"/>
      <c r="DK185" s="236"/>
      <c r="DL185" s="176"/>
      <c r="DM185" s="177"/>
      <c r="DN185" s="178"/>
      <c r="DO185" s="178"/>
    </row>
    <row r="186" spans="1:119" s="237" customFormat="1" ht="22.5" hidden="1" customHeight="1">
      <c r="A186" s="85" t="str">
        <f t="shared" si="195"/>
        <v>Hiện</v>
      </c>
      <c r="B186" s="86" t="str">
        <f t="shared" si="225"/>
        <v>Thừa</v>
      </c>
      <c r="C186" s="86">
        <f>DD186</f>
        <v>-4.9697400000000016</v>
      </c>
      <c r="D186" s="86"/>
      <c r="E186" s="86"/>
      <c r="F186" s="86"/>
      <c r="G186" s="86"/>
      <c r="H186" s="86"/>
      <c r="I186" s="86"/>
      <c r="J186" s="86"/>
      <c r="K186" s="187"/>
      <c r="L186" s="781" t="s">
        <v>329</v>
      </c>
      <c r="M186" s="1380" t="s">
        <v>176</v>
      </c>
      <c r="N186" s="1382" t="s">
        <v>330</v>
      </c>
      <c r="O186" s="189" t="s">
        <v>41</v>
      </c>
      <c r="P186" s="189" t="s">
        <v>45</v>
      </c>
      <c r="Q186" s="494">
        <v>89.6</v>
      </c>
      <c r="R186" s="494">
        <v>167.31799999999998</v>
      </c>
      <c r="S186" s="494">
        <v>14999.4</v>
      </c>
      <c r="T186" s="171"/>
      <c r="U186" s="172"/>
      <c r="V186" s="172"/>
      <c r="W186" s="172"/>
      <c r="X186" s="172"/>
      <c r="Y186" s="172"/>
      <c r="Z186" s="172"/>
      <c r="AA186" s="172"/>
      <c r="AB186" s="63">
        <v>179.03026</v>
      </c>
      <c r="AC186" s="63">
        <v>16041.111295999999</v>
      </c>
      <c r="AD186" s="63">
        <v>0</v>
      </c>
      <c r="AE186" s="63">
        <v>0</v>
      </c>
      <c r="AF186" s="63">
        <v>13</v>
      </c>
      <c r="AG186" s="63">
        <v>1164.8</v>
      </c>
      <c r="AH186" s="63">
        <v>0</v>
      </c>
      <c r="AI186" s="63">
        <v>0</v>
      </c>
      <c r="AJ186" s="63">
        <v>0</v>
      </c>
      <c r="AK186" s="63">
        <v>0</v>
      </c>
      <c r="AL186" s="838">
        <v>43</v>
      </c>
      <c r="AM186" s="63">
        <v>3852.7999999999997</v>
      </c>
      <c r="AN186" s="63">
        <v>0</v>
      </c>
      <c r="AO186" s="63">
        <v>0</v>
      </c>
      <c r="AP186" s="63">
        <v>0</v>
      </c>
      <c r="AQ186" s="63">
        <v>0</v>
      </c>
      <c r="AR186" s="63">
        <v>0</v>
      </c>
      <c r="AS186" s="63">
        <v>0</v>
      </c>
      <c r="AT186" s="63">
        <v>0</v>
      </c>
      <c r="AU186" s="63">
        <v>0</v>
      </c>
      <c r="AV186" s="63">
        <v>0</v>
      </c>
      <c r="AW186" s="63">
        <v>0</v>
      </c>
      <c r="AX186" s="63">
        <v>0</v>
      </c>
      <c r="AY186" s="63">
        <v>0</v>
      </c>
      <c r="AZ186" s="88">
        <f t="shared" si="247"/>
        <v>235.03026</v>
      </c>
      <c r="BA186" s="88">
        <f t="shared" si="247"/>
        <v>21058.711295999998</v>
      </c>
      <c r="BB186" s="487" t="s">
        <v>1477</v>
      </c>
      <c r="BC186" s="227"/>
      <c r="BD186" s="228"/>
      <c r="BE186" s="228"/>
      <c r="BF186" s="229"/>
      <c r="BG186" s="224"/>
      <c r="BH186" s="89">
        <f t="shared" si="248"/>
        <v>235.03026</v>
      </c>
      <c r="BI186" s="89">
        <f t="shared" si="249"/>
        <v>21058.711295999998</v>
      </c>
      <c r="BJ186" s="173">
        <v>45983</v>
      </c>
      <c r="BK186" s="1299" t="s">
        <v>341</v>
      </c>
      <c r="BL186" s="173" t="s">
        <v>342</v>
      </c>
      <c r="BM186" s="1318" t="s">
        <v>396</v>
      </c>
      <c r="BN186" s="86" t="s">
        <v>66</v>
      </c>
      <c r="BO186" s="190">
        <v>16128</v>
      </c>
      <c r="BP186" s="173">
        <v>45922</v>
      </c>
      <c r="BQ186" s="187">
        <v>180</v>
      </c>
      <c r="BR186" s="190">
        <v>16128</v>
      </c>
      <c r="BS186" s="780">
        <v>17636.36</v>
      </c>
      <c r="BT186" s="175">
        <f t="shared" si="244"/>
        <v>312883135.48800004</v>
      </c>
      <c r="BU186" s="671">
        <f t="shared" si="245"/>
        <v>0.10000000000000019</v>
      </c>
      <c r="BV186" s="489">
        <f t="shared" si="246"/>
        <v>284439214.07999998</v>
      </c>
      <c r="BW186" s="103">
        <v>45923</v>
      </c>
      <c r="BX186" s="89">
        <f>SUMIF($L:$L,L186,$BQ:$BQ)</f>
        <v>192</v>
      </c>
      <c r="BY186" s="89">
        <f>SUMIF($L:$L,L186,$BR:$BR)</f>
        <v>17203.2</v>
      </c>
      <c r="BZ186" s="187"/>
      <c r="CA186" s="187"/>
      <c r="CB186" s="230"/>
      <c r="CC186" s="227"/>
      <c r="CD186" s="85"/>
      <c r="CE186" s="228"/>
      <c r="CF186" s="228"/>
      <c r="CG186" s="228"/>
      <c r="CH186" s="228"/>
      <c r="CI186" s="228"/>
      <c r="CJ186" s="228"/>
      <c r="CK186" s="228"/>
      <c r="CL186" s="231"/>
      <c r="CM186" s="232"/>
      <c r="CN186" s="173"/>
      <c r="CO186" s="228"/>
      <c r="CP186" s="228"/>
      <c r="CQ186" s="173"/>
      <c r="CR186" s="173"/>
      <c r="CS186" s="173"/>
      <c r="CT186" s="173"/>
      <c r="CU186" s="173"/>
      <c r="CV186" s="89">
        <f>SUMIF($L:$L,L186,$CJ:$CJ)</f>
        <v>48</v>
      </c>
      <c r="CW186" s="86">
        <f>SUMIF($L:$L,L186,$CK:$CK)</f>
        <v>4228.8</v>
      </c>
      <c r="CX186" s="90"/>
      <c r="CY186" s="90"/>
      <c r="CZ186" s="90"/>
      <c r="DA186" s="90"/>
      <c r="DB186" s="89">
        <f t="shared" si="250"/>
        <v>240</v>
      </c>
      <c r="DC186" s="89">
        <f t="shared" si="251"/>
        <v>21432</v>
      </c>
      <c r="DD186" s="89">
        <f t="shared" si="252"/>
        <v>-4.9697400000000016</v>
      </c>
      <c r="DE186" s="89">
        <f t="shared" si="253"/>
        <v>-373.28870400000233</v>
      </c>
      <c r="DF186" s="86" t="str">
        <f t="shared" si="254"/>
        <v>Thừa</v>
      </c>
      <c r="DG186" s="228"/>
      <c r="DH186" s="233"/>
      <c r="DI186" s="234"/>
      <c r="DJ186" s="235"/>
      <c r="DK186" s="236"/>
      <c r="DL186" s="176"/>
      <c r="DM186" s="177"/>
      <c r="DN186" s="178"/>
      <c r="DO186" s="178"/>
    </row>
    <row r="187" spans="1:119" s="237" customFormat="1" ht="48" hidden="1" customHeight="1">
      <c r="A187" s="85" t="str">
        <f t="shared" ref="A187:A260" si="256">IF(L187=L186,"ok","Hiện")</f>
        <v>ok</v>
      </c>
      <c r="B187" s="86"/>
      <c r="C187" s="86"/>
      <c r="D187" s="86"/>
      <c r="E187" s="86"/>
      <c r="F187" s="86"/>
      <c r="G187" s="86"/>
      <c r="H187" s="1351"/>
      <c r="I187" s="1351"/>
      <c r="J187" s="86"/>
      <c r="K187" s="86"/>
      <c r="L187" s="781" t="s">
        <v>329</v>
      </c>
      <c r="M187" s="1380" t="s">
        <v>176</v>
      </c>
      <c r="N187" s="1382" t="s">
        <v>330</v>
      </c>
      <c r="O187" s="189" t="s">
        <v>41</v>
      </c>
      <c r="P187" s="189" t="s">
        <v>45</v>
      </c>
      <c r="Q187" s="494"/>
      <c r="R187" s="494"/>
      <c r="S187" s="494"/>
      <c r="T187" s="171"/>
      <c r="U187" s="172"/>
      <c r="V187" s="172"/>
      <c r="W187" s="172"/>
      <c r="X187" s="172"/>
      <c r="Y187" s="172"/>
      <c r="Z187" s="172"/>
      <c r="AA187" s="172"/>
      <c r="AB187" s="63"/>
      <c r="AC187" s="63"/>
      <c r="AD187" s="63"/>
      <c r="AE187" s="63"/>
      <c r="AF187" s="63"/>
      <c r="AG187" s="63"/>
      <c r="AH187" s="63"/>
      <c r="AI187" s="63"/>
      <c r="AJ187" s="63"/>
      <c r="AK187" s="63"/>
      <c r="AL187" s="838"/>
      <c r="AM187" s="63"/>
      <c r="AN187" s="63"/>
      <c r="AO187" s="63"/>
      <c r="AP187" s="63"/>
      <c r="AQ187" s="63"/>
      <c r="AR187" s="63"/>
      <c r="AS187" s="63"/>
      <c r="AT187" s="63"/>
      <c r="AU187" s="63"/>
      <c r="AV187" s="63"/>
      <c r="AW187" s="63"/>
      <c r="AX187" s="63"/>
      <c r="AY187" s="63"/>
      <c r="AZ187" s="88"/>
      <c r="BA187" s="88"/>
      <c r="BB187" s="487"/>
      <c r="BC187" s="227"/>
      <c r="BD187" s="228"/>
      <c r="BE187" s="228"/>
      <c r="BF187" s="229"/>
      <c r="BG187" s="224"/>
      <c r="BH187" s="89"/>
      <c r="BI187" s="89"/>
      <c r="BJ187" s="173"/>
      <c r="BK187" s="1299"/>
      <c r="BL187" s="173"/>
      <c r="BM187" s="1318"/>
      <c r="BN187" s="86"/>
      <c r="BO187" s="190"/>
      <c r="BP187" s="173"/>
      <c r="BQ187" s="187"/>
      <c r="BR187" s="190"/>
      <c r="BS187" s="780"/>
      <c r="BT187" s="175"/>
      <c r="BU187" s="671"/>
      <c r="BV187" s="489"/>
      <c r="BW187" s="222"/>
      <c r="BX187" s="89"/>
      <c r="BY187" s="89"/>
      <c r="BZ187" s="187"/>
      <c r="CA187" s="187"/>
      <c r="CB187" s="230"/>
      <c r="CC187" s="227"/>
      <c r="CD187" s="1296" t="s">
        <v>1534</v>
      </c>
      <c r="CE187" s="90" t="s">
        <v>294</v>
      </c>
      <c r="CF187" s="1302" t="s">
        <v>2963</v>
      </c>
      <c r="CG187" s="102" t="s">
        <v>41</v>
      </c>
      <c r="CH187" s="137">
        <v>4228.8</v>
      </c>
      <c r="CI187" s="90">
        <v>46014</v>
      </c>
      <c r="CJ187" s="185">
        <v>48</v>
      </c>
      <c r="CK187" s="137">
        <v>4228.8</v>
      </c>
      <c r="CL187" s="492">
        <v>0.59799999999999998</v>
      </c>
      <c r="CM187" s="391">
        <f>CL187*CK187</f>
        <v>2528.8224</v>
      </c>
      <c r="CN187" s="173"/>
      <c r="CO187" s="228"/>
      <c r="CP187" s="228"/>
      <c r="CQ187" s="173"/>
      <c r="CR187" s="173"/>
      <c r="CS187" s="90">
        <v>46085</v>
      </c>
      <c r="CT187" s="90">
        <v>46085</v>
      </c>
      <c r="CU187" s="90">
        <v>46085</v>
      </c>
      <c r="CV187" s="89"/>
      <c r="CW187" s="86"/>
      <c r="CX187" s="90"/>
      <c r="CY187" s="90"/>
      <c r="CZ187" s="90"/>
      <c r="DA187" s="90"/>
      <c r="DB187" s="89"/>
      <c r="DC187" s="89"/>
      <c r="DD187" s="89"/>
      <c r="DE187" s="89"/>
      <c r="DF187" s="86"/>
      <c r="DG187" s="228"/>
      <c r="DH187" s="233"/>
      <c r="DI187" s="234"/>
      <c r="DJ187" s="235"/>
      <c r="DK187" s="236"/>
      <c r="DL187" s="176"/>
      <c r="DM187" s="177"/>
      <c r="DN187" s="178"/>
      <c r="DO187" s="178"/>
    </row>
    <row r="188" spans="1:119" s="237" customFormat="1" ht="30" hidden="1" customHeight="1">
      <c r="A188" s="85" t="str">
        <f t="shared" si="256"/>
        <v>ok</v>
      </c>
      <c r="B188" s="86"/>
      <c r="C188" s="86"/>
      <c r="D188" s="86"/>
      <c r="E188" s="86"/>
      <c r="F188" s="86"/>
      <c r="G188" s="86"/>
      <c r="H188" s="86"/>
      <c r="I188" s="86"/>
      <c r="J188" s="86"/>
      <c r="K188" s="187"/>
      <c r="L188" s="781" t="s">
        <v>329</v>
      </c>
      <c r="M188" s="1380" t="s">
        <v>176</v>
      </c>
      <c r="N188" s="1382" t="s">
        <v>330</v>
      </c>
      <c r="O188" s="189" t="s">
        <v>41</v>
      </c>
      <c r="P188" s="189" t="s">
        <v>45</v>
      </c>
      <c r="Q188" s="494"/>
      <c r="R188" s="494"/>
      <c r="S188" s="494"/>
      <c r="T188" s="171"/>
      <c r="U188" s="172"/>
      <c r="V188" s="172"/>
      <c r="W188" s="172"/>
      <c r="X188" s="172"/>
      <c r="Y188" s="172"/>
      <c r="Z188" s="172"/>
      <c r="AA188" s="172"/>
      <c r="AB188" s="63"/>
      <c r="AC188" s="63"/>
      <c r="AD188" s="63"/>
      <c r="AE188" s="63"/>
      <c r="AF188" s="63"/>
      <c r="AG188" s="63"/>
      <c r="AH188" s="63"/>
      <c r="AI188" s="63"/>
      <c r="AJ188" s="63"/>
      <c r="AK188" s="63"/>
      <c r="AL188" s="63"/>
      <c r="AM188" s="63"/>
      <c r="AN188" s="63"/>
      <c r="AO188" s="63"/>
      <c r="AP188" s="63"/>
      <c r="AQ188" s="63"/>
      <c r="AR188" s="63"/>
      <c r="AS188" s="63"/>
      <c r="AT188" s="63"/>
      <c r="AU188" s="63"/>
      <c r="AV188" s="63"/>
      <c r="AW188" s="63"/>
      <c r="AX188" s="63"/>
      <c r="AY188" s="63"/>
      <c r="AZ188" s="88"/>
      <c r="BA188" s="88"/>
      <c r="BB188" s="115"/>
      <c r="BC188" s="227"/>
      <c r="BD188" s="228"/>
      <c r="BE188" s="228"/>
      <c r="BF188" s="229"/>
      <c r="BG188" s="224"/>
      <c r="BH188" s="89"/>
      <c r="BI188" s="89"/>
      <c r="BJ188" s="173"/>
      <c r="BK188" s="1299" t="s">
        <v>1162</v>
      </c>
      <c r="BL188" s="173" t="s">
        <v>736</v>
      </c>
      <c r="BM188" s="1318" t="s">
        <v>1161</v>
      </c>
      <c r="BN188" s="86" t="s">
        <v>66</v>
      </c>
      <c r="BO188" s="190">
        <v>1075.2</v>
      </c>
      <c r="BP188" s="173">
        <v>45968</v>
      </c>
      <c r="BQ188" s="187">
        <v>12</v>
      </c>
      <c r="BR188" s="190">
        <v>1075.2</v>
      </c>
      <c r="BS188" s="780">
        <v>17636.36</v>
      </c>
      <c r="BT188" s="175">
        <f t="shared" si="244"/>
        <v>20858875.699200001</v>
      </c>
      <c r="BU188" s="671">
        <f t="shared" si="245"/>
        <v>0.10000000000000003</v>
      </c>
      <c r="BV188" s="489">
        <f t="shared" si="246"/>
        <v>18962614.272</v>
      </c>
      <c r="BW188" s="222">
        <v>45976</v>
      </c>
      <c r="BX188" s="89">
        <f>SUMIF($L:$L,L188,$BQ:$BQ)</f>
        <v>192</v>
      </c>
      <c r="BY188" s="89">
        <f>SUMIF($L:$L,L188,$BR:$BR)</f>
        <v>17203.2</v>
      </c>
      <c r="BZ188" s="187"/>
      <c r="CA188" s="187"/>
      <c r="CB188" s="230"/>
      <c r="CC188" s="227"/>
      <c r="CD188" s="85"/>
      <c r="CE188" s="228"/>
      <c r="CF188" s="228"/>
      <c r="CG188" s="228"/>
      <c r="CH188" s="228"/>
      <c r="CI188" s="228"/>
      <c r="CJ188" s="228"/>
      <c r="CK188" s="228"/>
      <c r="CL188" s="231"/>
      <c r="CM188" s="232"/>
      <c r="CN188" s="173"/>
      <c r="CO188" s="228"/>
      <c r="CP188" s="228"/>
      <c r="CQ188" s="173"/>
      <c r="CR188" s="173"/>
      <c r="CS188" s="173"/>
      <c r="CT188" s="173"/>
      <c r="CU188" s="173"/>
      <c r="CV188" s="89"/>
      <c r="CW188" s="86"/>
      <c r="CX188" s="90"/>
      <c r="CY188" s="90"/>
      <c r="CZ188" s="90"/>
      <c r="DA188" s="90"/>
      <c r="DB188" s="89"/>
      <c r="DC188" s="89"/>
      <c r="DD188" s="89"/>
      <c r="DE188" s="89"/>
      <c r="DF188" s="86"/>
      <c r="DG188" s="228"/>
      <c r="DH188" s="233"/>
      <c r="DI188" s="234"/>
      <c r="DJ188" s="235"/>
      <c r="DK188" s="236"/>
      <c r="DL188" s="176"/>
      <c r="DM188" s="177"/>
      <c r="DN188" s="178"/>
      <c r="DO188" s="178"/>
    </row>
    <row r="189" spans="1:119" s="237" customFormat="1" ht="30" hidden="1" customHeight="1">
      <c r="A189" s="85" t="str">
        <f t="shared" si="256"/>
        <v>Hiện</v>
      </c>
      <c r="B189" s="86" t="str">
        <f>CONCATENATE(DF189," Thiếu ít")</f>
        <v>Thiếu Thiếu ít</v>
      </c>
      <c r="C189" s="86">
        <f>DD189</f>
        <v>3.4000000000000341</v>
      </c>
      <c r="D189" s="86"/>
      <c r="E189" s="86"/>
      <c r="F189" s="86"/>
      <c r="G189" s="86"/>
      <c r="H189" s="86"/>
      <c r="I189" s="86"/>
      <c r="J189" s="1333"/>
      <c r="K189" s="86"/>
      <c r="L189" s="781" t="s">
        <v>331</v>
      </c>
      <c r="M189" s="1380" t="s">
        <v>173</v>
      </c>
      <c r="N189" s="1381" t="s">
        <v>332</v>
      </c>
      <c r="O189" s="189" t="s">
        <v>41</v>
      </c>
      <c r="P189" s="189" t="s">
        <v>45</v>
      </c>
      <c r="Q189" s="494">
        <v>38.1</v>
      </c>
      <c r="R189" s="494">
        <v>122</v>
      </c>
      <c r="S189" s="494">
        <v>4648.2</v>
      </c>
      <c r="T189" s="171"/>
      <c r="U189" s="172"/>
      <c r="V189" s="172"/>
      <c r="W189" s="172"/>
      <c r="X189" s="172"/>
      <c r="Y189" s="172"/>
      <c r="Z189" s="172"/>
      <c r="AA189" s="172"/>
      <c r="AB189" s="63">
        <v>134.20000000000002</v>
      </c>
      <c r="AC189" s="63">
        <v>5113.0200000000004</v>
      </c>
      <c r="AD189" s="63">
        <v>0</v>
      </c>
      <c r="AE189" s="63">
        <v>0</v>
      </c>
      <c r="AF189" s="63">
        <v>0</v>
      </c>
      <c r="AG189" s="63">
        <v>0</v>
      </c>
      <c r="AH189" s="63">
        <v>121.2</v>
      </c>
      <c r="AI189" s="63">
        <v>4617.72</v>
      </c>
      <c r="AJ189" s="63">
        <v>132</v>
      </c>
      <c r="AK189" s="63">
        <v>5029.2</v>
      </c>
      <c r="AL189" s="63">
        <v>0</v>
      </c>
      <c r="AM189" s="63">
        <v>0</v>
      </c>
      <c r="AN189" s="63">
        <v>0</v>
      </c>
      <c r="AO189" s="63">
        <v>0</v>
      </c>
      <c r="AP189" s="63">
        <v>0</v>
      </c>
      <c r="AQ189" s="63">
        <v>0</v>
      </c>
      <c r="AR189" s="63">
        <v>0</v>
      </c>
      <c r="AS189" s="63">
        <v>0</v>
      </c>
      <c r="AT189" s="63">
        <v>0</v>
      </c>
      <c r="AU189" s="63">
        <v>0</v>
      </c>
      <c r="AV189" s="63">
        <v>0</v>
      </c>
      <c r="AW189" s="63">
        <v>0</v>
      </c>
      <c r="AX189" s="63">
        <v>0</v>
      </c>
      <c r="AY189" s="63">
        <v>0</v>
      </c>
      <c r="AZ189" s="88">
        <f>T189+V189+X189+Z189+AB189+AD189+AF189+AH189+AJ189+AL189+AN189+AP189+AR189+AT189+AV189+AX189</f>
        <v>387.40000000000003</v>
      </c>
      <c r="BA189" s="88">
        <f>U189+W189+Y189+AA189+AC189+AE189+AG189+AI189+AK189+AM189+AO189+AQ189+AS189+AU189+AW189+AY189</f>
        <v>14759.940000000002</v>
      </c>
      <c r="BB189" s="487" t="s">
        <v>1251</v>
      </c>
      <c r="BC189" s="227"/>
      <c r="BD189" s="228"/>
      <c r="BE189" s="228"/>
      <c r="BF189" s="229"/>
      <c r="BG189" s="224"/>
      <c r="BH189" s="89">
        <f>IF(AZ189&gt;BD189,AZ189-BD189,"0")</f>
        <v>387.40000000000003</v>
      </c>
      <c r="BI189" s="89">
        <f>IF(BA189&gt;BE189,BA189-BE189,"0")</f>
        <v>14759.940000000002</v>
      </c>
      <c r="BJ189" s="173">
        <v>45983</v>
      </c>
      <c r="BK189" s="1372" t="s">
        <v>420</v>
      </c>
      <c r="BL189" s="173" t="s">
        <v>419</v>
      </c>
      <c r="BM189" s="1318" t="s">
        <v>423</v>
      </c>
      <c r="BN189" s="86" t="s">
        <v>41</v>
      </c>
      <c r="BO189" s="190">
        <v>2743.2</v>
      </c>
      <c r="BP189" s="173">
        <v>45925</v>
      </c>
      <c r="BQ189" s="187">
        <v>72</v>
      </c>
      <c r="BR189" s="190">
        <v>2743.2</v>
      </c>
      <c r="BS189" s="780">
        <v>18000</v>
      </c>
      <c r="BT189" s="65">
        <f t="shared" si="244"/>
        <v>54315360.000000007</v>
      </c>
      <c r="BU189" s="671">
        <f t="shared" si="245"/>
        <v>0.10000000000000014</v>
      </c>
      <c r="BV189" s="489">
        <f t="shared" si="246"/>
        <v>49377600</v>
      </c>
      <c r="BW189" s="222">
        <v>45932</v>
      </c>
      <c r="BX189" s="89">
        <f>SUMIF($L:$L,L189,$BQ:$BQ)</f>
        <v>384</v>
      </c>
      <c r="BY189" s="89">
        <f>SUMIF($L:$L,L189,$BR:$BR)</f>
        <v>14630.2</v>
      </c>
      <c r="BZ189" s="187"/>
      <c r="CA189" s="187"/>
      <c r="CB189" s="230"/>
      <c r="CC189" s="227"/>
      <c r="CD189" s="85"/>
      <c r="CE189" s="228"/>
      <c r="CF189" s="89"/>
      <c r="CG189" s="228"/>
      <c r="CH189" s="228"/>
      <c r="CI189" s="228"/>
      <c r="CJ189" s="228"/>
      <c r="CK189" s="228"/>
      <c r="CL189" s="231"/>
      <c r="CM189" s="232"/>
      <c r="CN189" s="173"/>
      <c r="CO189" s="228"/>
      <c r="CP189" s="228"/>
      <c r="CQ189" s="173"/>
      <c r="CR189" s="173"/>
      <c r="CS189" s="173"/>
      <c r="CT189" s="173"/>
      <c r="CU189" s="173"/>
      <c r="CV189" s="89">
        <f>SUMIF($L:$L,L189,$CJ:$CJ)</f>
        <v>0</v>
      </c>
      <c r="CW189" s="86">
        <f>SUMIF($L:$L,L189,$CK:$CK)</f>
        <v>0</v>
      </c>
      <c r="CX189" s="90"/>
      <c r="CY189" s="90"/>
      <c r="CZ189" s="90"/>
      <c r="DA189" s="90"/>
      <c r="DB189" s="89">
        <f>BX189+CV189</f>
        <v>384</v>
      </c>
      <c r="DC189" s="89">
        <f>BY189+CW189</f>
        <v>14630.2</v>
      </c>
      <c r="DD189" s="89">
        <f>BH189-DB189</f>
        <v>3.4000000000000341</v>
      </c>
      <c r="DE189" s="89">
        <f>BI189-DC189</f>
        <v>129.7400000000016</v>
      </c>
      <c r="DF189" s="86" t="str">
        <f>IF(DD189&lt;0,"Thừa",IF(DD189=0,"Đủ","Thiếu"))</f>
        <v>Thiếu</v>
      </c>
      <c r="DG189" s="228"/>
      <c r="DH189" s="233"/>
      <c r="DI189" s="234"/>
      <c r="DJ189" s="235"/>
      <c r="DK189" s="236"/>
      <c r="DL189" s="176"/>
      <c r="DM189" s="177"/>
      <c r="DN189" s="178"/>
      <c r="DO189" s="178"/>
    </row>
    <row r="190" spans="1:119" s="237" customFormat="1" ht="30" hidden="1" customHeight="1">
      <c r="A190" s="85" t="str">
        <f t="shared" si="256"/>
        <v>ok</v>
      </c>
      <c r="B190" s="86"/>
      <c r="C190" s="86"/>
      <c r="D190" s="86"/>
      <c r="E190" s="86"/>
      <c r="F190" s="86"/>
      <c r="G190" s="86"/>
      <c r="H190" s="86"/>
      <c r="I190" s="86"/>
      <c r="J190" s="1333"/>
      <c r="K190" s="86"/>
      <c r="L190" s="781" t="s">
        <v>331</v>
      </c>
      <c r="M190" s="1380" t="s">
        <v>173</v>
      </c>
      <c r="N190" s="1382" t="s">
        <v>332</v>
      </c>
      <c r="O190" s="189" t="s">
        <v>41</v>
      </c>
      <c r="P190" s="189" t="s">
        <v>45</v>
      </c>
      <c r="Q190" s="494"/>
      <c r="R190" s="494"/>
      <c r="S190" s="494"/>
      <c r="T190" s="171"/>
      <c r="U190" s="172"/>
      <c r="V190" s="172"/>
      <c r="W190" s="172"/>
      <c r="X190" s="172"/>
      <c r="Y190" s="172"/>
      <c r="Z190" s="172"/>
      <c r="AA190" s="172"/>
      <c r="AB190" s="63"/>
      <c r="AC190" s="63"/>
      <c r="AD190" s="63"/>
      <c r="AE190" s="63"/>
      <c r="AF190" s="63"/>
      <c r="AG190" s="63"/>
      <c r="AH190" s="63"/>
      <c r="AI190" s="63"/>
      <c r="AJ190" s="63"/>
      <c r="AK190" s="63"/>
      <c r="AL190" s="63"/>
      <c r="AM190" s="63"/>
      <c r="AN190" s="63"/>
      <c r="AO190" s="63"/>
      <c r="AP190" s="63"/>
      <c r="AQ190" s="63"/>
      <c r="AR190" s="63"/>
      <c r="AS190" s="63"/>
      <c r="AT190" s="63"/>
      <c r="AU190" s="63"/>
      <c r="AV190" s="63"/>
      <c r="AW190" s="63"/>
      <c r="AX190" s="63"/>
      <c r="AY190" s="63"/>
      <c r="AZ190" s="88"/>
      <c r="BA190" s="88"/>
      <c r="BB190" s="115"/>
      <c r="BC190" s="227"/>
      <c r="BD190" s="228"/>
      <c r="BE190" s="228"/>
      <c r="BF190" s="229"/>
      <c r="BG190" s="224"/>
      <c r="BH190" s="89"/>
      <c r="BI190" s="89"/>
      <c r="BJ190" s="173"/>
      <c r="BK190" s="1296" t="s">
        <v>1286</v>
      </c>
      <c r="BL190" s="1298" t="s">
        <v>295</v>
      </c>
      <c r="BM190" s="1366" t="s">
        <v>1262</v>
      </c>
      <c r="BN190" s="86"/>
      <c r="BO190" s="137">
        <v>9601</v>
      </c>
      <c r="BP190" s="90">
        <v>45988</v>
      </c>
      <c r="BQ190" s="792">
        <v>252</v>
      </c>
      <c r="BR190" s="137">
        <v>9601</v>
      </c>
      <c r="BS190" s="219">
        <v>17545.45</v>
      </c>
      <c r="BT190" s="64">
        <f>BS190*BR190*(1+BU190)</f>
        <v>185299251.99500003</v>
      </c>
      <c r="BU190" s="671">
        <v>0.1</v>
      </c>
      <c r="BV190" s="489">
        <f>BS190*BR190</f>
        <v>168453865.45000002</v>
      </c>
      <c r="BW190" s="103">
        <v>46007</v>
      </c>
      <c r="BX190" s="89"/>
      <c r="BY190" s="89"/>
      <c r="BZ190" s="187"/>
      <c r="CA190" s="187"/>
      <c r="CB190" s="230"/>
      <c r="CC190" s="227"/>
      <c r="CD190" s="227"/>
      <c r="CE190" s="228"/>
      <c r="CF190" s="228"/>
      <c r="CG190" s="228"/>
      <c r="CH190" s="228"/>
      <c r="CI190" s="228"/>
      <c r="CJ190" s="228"/>
      <c r="CK190" s="228"/>
      <c r="CL190" s="231"/>
      <c r="CM190" s="232"/>
      <c r="CN190" s="173"/>
      <c r="CO190" s="228"/>
      <c r="CP190" s="228"/>
      <c r="CQ190" s="173"/>
      <c r="CR190" s="173"/>
      <c r="CS190" s="173"/>
      <c r="CT190" s="173"/>
      <c r="CU190" s="173"/>
      <c r="CV190" s="89"/>
      <c r="CW190" s="86"/>
      <c r="CX190" s="90"/>
      <c r="CY190" s="90"/>
      <c r="CZ190" s="90"/>
      <c r="DA190" s="90"/>
      <c r="DB190" s="89"/>
      <c r="DC190" s="89"/>
      <c r="DD190" s="89"/>
      <c r="DE190" s="89"/>
      <c r="DF190" s="86"/>
      <c r="DG190" s="228"/>
      <c r="DH190" s="233"/>
      <c r="DI190" s="234"/>
      <c r="DJ190" s="235"/>
      <c r="DK190" s="236"/>
      <c r="DL190" s="176"/>
      <c r="DM190" s="177"/>
      <c r="DN190" s="178"/>
      <c r="DO190" s="178"/>
    </row>
    <row r="191" spans="1:119" s="237" customFormat="1" ht="30" hidden="1" customHeight="1">
      <c r="A191" s="85" t="str">
        <f t="shared" si="256"/>
        <v>ok</v>
      </c>
      <c r="B191" s="86"/>
      <c r="C191" s="86"/>
      <c r="D191" s="86"/>
      <c r="E191" s="86"/>
      <c r="F191" s="86"/>
      <c r="G191" s="86"/>
      <c r="H191" s="86"/>
      <c r="I191" s="86"/>
      <c r="J191" s="1333"/>
      <c r="K191" s="113"/>
      <c r="L191" s="781" t="s">
        <v>331</v>
      </c>
      <c r="M191" s="1380" t="s">
        <v>173</v>
      </c>
      <c r="N191" s="1382" t="s">
        <v>332</v>
      </c>
      <c r="O191" s="189" t="s">
        <v>41</v>
      </c>
      <c r="P191" s="189" t="s">
        <v>45</v>
      </c>
      <c r="Q191" s="494"/>
      <c r="R191" s="494"/>
      <c r="S191" s="494"/>
      <c r="T191" s="171"/>
      <c r="U191" s="172"/>
      <c r="V191" s="172"/>
      <c r="W191" s="172"/>
      <c r="X191" s="172"/>
      <c r="Y191" s="172"/>
      <c r="Z191" s="172"/>
      <c r="AA191" s="172"/>
      <c r="AB191" s="63"/>
      <c r="AC191" s="63"/>
      <c r="AD191" s="63"/>
      <c r="AE191" s="63"/>
      <c r="AF191" s="63"/>
      <c r="AG191" s="63"/>
      <c r="AH191" s="63"/>
      <c r="AI191" s="63"/>
      <c r="AJ191" s="63"/>
      <c r="AK191" s="63"/>
      <c r="AL191" s="63"/>
      <c r="AM191" s="63"/>
      <c r="AN191" s="63"/>
      <c r="AO191" s="63"/>
      <c r="AP191" s="63"/>
      <c r="AQ191" s="63"/>
      <c r="AR191" s="63"/>
      <c r="AS191" s="63"/>
      <c r="AT191" s="63"/>
      <c r="AU191" s="63"/>
      <c r="AV191" s="63"/>
      <c r="AW191" s="63"/>
      <c r="AX191" s="63"/>
      <c r="AY191" s="63"/>
      <c r="AZ191" s="88"/>
      <c r="BA191" s="88"/>
      <c r="BB191" s="115"/>
      <c r="BC191" s="227"/>
      <c r="BD191" s="228"/>
      <c r="BE191" s="228"/>
      <c r="BF191" s="229"/>
      <c r="BG191" s="224"/>
      <c r="BH191" s="89"/>
      <c r="BI191" s="89"/>
      <c r="BJ191" s="173"/>
      <c r="BK191" s="1299" t="s">
        <v>799</v>
      </c>
      <c r="BL191" s="173" t="s">
        <v>295</v>
      </c>
      <c r="BM191" s="1318" t="s">
        <v>801</v>
      </c>
      <c r="BN191" s="86" t="s">
        <v>41</v>
      </c>
      <c r="BO191" s="190">
        <v>2286</v>
      </c>
      <c r="BP191" s="173">
        <v>45961</v>
      </c>
      <c r="BQ191" s="187">
        <f>12*5</f>
        <v>60</v>
      </c>
      <c r="BR191" s="190">
        <v>2286</v>
      </c>
      <c r="BS191" s="780">
        <v>17545.45</v>
      </c>
      <c r="BT191" s="64">
        <f>BS191*BR191*(1+BU191)</f>
        <v>44119788.570000008</v>
      </c>
      <c r="BU191" s="671">
        <v>0.1</v>
      </c>
      <c r="BV191" s="489">
        <f>BS191*BR191</f>
        <v>40108898.700000003</v>
      </c>
      <c r="BW191" s="103">
        <v>45962</v>
      </c>
      <c r="BX191" s="89"/>
      <c r="BY191" s="89"/>
      <c r="BZ191" s="187"/>
      <c r="CA191" s="187"/>
      <c r="CB191" s="230"/>
      <c r="CC191" s="227"/>
      <c r="CD191" s="227"/>
      <c r="CE191" s="228"/>
      <c r="CF191" s="228"/>
      <c r="CG191" s="228"/>
      <c r="CH191" s="228"/>
      <c r="CI191" s="228"/>
      <c r="CJ191" s="228"/>
      <c r="CK191" s="228"/>
      <c r="CL191" s="231"/>
      <c r="CM191" s="232"/>
      <c r="CN191" s="173"/>
      <c r="CO191" s="228"/>
      <c r="CP191" s="228"/>
      <c r="CQ191" s="173"/>
      <c r="CR191" s="173"/>
      <c r="CS191" s="173"/>
      <c r="CT191" s="173"/>
      <c r="CU191" s="173"/>
      <c r="CV191" s="89"/>
      <c r="CW191" s="86"/>
      <c r="CX191" s="90"/>
      <c r="CY191" s="90"/>
      <c r="CZ191" s="90"/>
      <c r="DA191" s="90"/>
      <c r="DB191" s="89"/>
      <c r="DC191" s="89"/>
      <c r="DD191" s="89"/>
      <c r="DE191" s="89"/>
      <c r="DF191" s="86"/>
      <c r="DG191" s="228"/>
      <c r="DH191" s="233"/>
      <c r="DI191" s="234"/>
      <c r="DJ191" s="235"/>
      <c r="DK191" s="236"/>
      <c r="DL191" s="176"/>
      <c r="DM191" s="177"/>
      <c r="DN191" s="178"/>
      <c r="DO191" s="178"/>
    </row>
    <row r="192" spans="1:119" s="237" customFormat="1" ht="30" hidden="1" customHeight="1">
      <c r="A192" s="85" t="str">
        <f t="shared" si="256"/>
        <v>Hiện</v>
      </c>
      <c r="B192" s="86" t="str">
        <f t="shared" si="225"/>
        <v>Thừa</v>
      </c>
      <c r="C192" s="86">
        <f>DD192</f>
        <v>-0.5</v>
      </c>
      <c r="D192" s="86"/>
      <c r="E192" s="86"/>
      <c r="F192" s="86"/>
      <c r="G192" s="86"/>
      <c r="H192" s="86"/>
      <c r="I192" s="86"/>
      <c r="J192" s="1333"/>
      <c r="K192" s="113"/>
      <c r="L192" s="781" t="s">
        <v>333</v>
      </c>
      <c r="M192" s="1380" t="s">
        <v>334</v>
      </c>
      <c r="N192" s="1381" t="s">
        <v>1381</v>
      </c>
      <c r="O192" s="189" t="s">
        <v>41</v>
      </c>
      <c r="P192" s="189" t="s">
        <v>45</v>
      </c>
      <c r="Q192" s="494">
        <v>11.29</v>
      </c>
      <c r="R192" s="494">
        <v>40</v>
      </c>
      <c r="S192" s="494">
        <v>451.59999999999997</v>
      </c>
      <c r="T192" s="171"/>
      <c r="U192" s="172"/>
      <c r="V192" s="172"/>
      <c r="W192" s="172"/>
      <c r="X192" s="172"/>
      <c r="Y192" s="172"/>
      <c r="Z192" s="172"/>
      <c r="AA192" s="172"/>
      <c r="AB192" s="63">
        <v>48</v>
      </c>
      <c r="AC192" s="63">
        <v>541.91999999999996</v>
      </c>
      <c r="AD192" s="63">
        <v>0</v>
      </c>
      <c r="AE192" s="63">
        <v>0</v>
      </c>
      <c r="AF192" s="63">
        <v>0</v>
      </c>
      <c r="AG192" s="63">
        <v>0</v>
      </c>
      <c r="AH192" s="63">
        <v>0</v>
      </c>
      <c r="AI192" s="63">
        <v>0</v>
      </c>
      <c r="AJ192" s="63">
        <v>21</v>
      </c>
      <c r="AK192" s="63">
        <v>237.08999999999997</v>
      </c>
      <c r="AL192" s="838">
        <v>14</v>
      </c>
      <c r="AM192" s="63">
        <v>158.06</v>
      </c>
      <c r="AN192" s="63">
        <v>0</v>
      </c>
      <c r="AO192" s="63">
        <v>0</v>
      </c>
      <c r="AP192" s="63">
        <v>0</v>
      </c>
      <c r="AQ192" s="63">
        <v>0</v>
      </c>
      <c r="AR192" s="63">
        <v>0</v>
      </c>
      <c r="AS192" s="63">
        <v>0</v>
      </c>
      <c r="AT192" s="63">
        <v>0</v>
      </c>
      <c r="AU192" s="63">
        <v>0</v>
      </c>
      <c r="AV192" s="63">
        <v>0</v>
      </c>
      <c r="AW192" s="63">
        <v>0</v>
      </c>
      <c r="AX192" s="63">
        <v>0</v>
      </c>
      <c r="AY192" s="63">
        <v>0</v>
      </c>
      <c r="AZ192" s="88">
        <f>T192+V192+X192+Z192+AB192+AD192+AF192+AH192+AJ192+AL192+AN192+AP192+AR192+AT192+AV192+AX192</f>
        <v>83</v>
      </c>
      <c r="BA192" s="88">
        <f>U192+W192+Y192+AA192+AC192+AE192+AG192+AI192+AK192+AM192+AO192+AQ192+AS192+AU192+AW192+AY192</f>
        <v>937.06999999999994</v>
      </c>
      <c r="BB192" s="487" t="s">
        <v>1477</v>
      </c>
      <c r="BC192" s="227"/>
      <c r="BD192" s="228"/>
      <c r="BE192" s="228"/>
      <c r="BF192" s="229"/>
      <c r="BG192" s="224"/>
      <c r="BH192" s="89">
        <f>IF(AZ192&gt;BD192,AZ192-BD192,"0")</f>
        <v>83</v>
      </c>
      <c r="BI192" s="89">
        <f>IF(BA192&gt;BE192,BA192-BE192,"0")</f>
        <v>937.06999999999994</v>
      </c>
      <c r="BJ192" s="173">
        <v>45983</v>
      </c>
      <c r="BK192" s="777" t="s">
        <v>644</v>
      </c>
      <c r="BL192" s="173" t="s">
        <v>645</v>
      </c>
      <c r="BM192" s="388" t="s">
        <v>643</v>
      </c>
      <c r="BN192" s="86"/>
      <c r="BO192" s="190">
        <v>407</v>
      </c>
      <c r="BP192" s="173">
        <v>45940</v>
      </c>
      <c r="BQ192" s="187">
        <v>36</v>
      </c>
      <c r="BR192" s="190">
        <v>407</v>
      </c>
      <c r="BS192" s="780">
        <f>19500/1.1</f>
        <v>17727.272727272724</v>
      </c>
      <c r="BT192" s="65">
        <f>BS192*BR192*1.1</f>
        <v>7936500</v>
      </c>
      <c r="BU192" s="671">
        <f>(BT192-BV192)/BV192</f>
        <v>0.10000000000000014</v>
      </c>
      <c r="BV192" s="489">
        <f>BS192*BR192*1</f>
        <v>7214999.9999999991</v>
      </c>
      <c r="BW192" s="222">
        <v>45953</v>
      </c>
      <c r="BX192" s="89">
        <f>SUMIF($L:$L,L192,$BQ:$BQ)</f>
        <v>83.5</v>
      </c>
      <c r="BY192" s="89">
        <f>SUMIF($L:$L,L192,$BR:$BR)</f>
        <v>958</v>
      </c>
      <c r="BZ192" s="187"/>
      <c r="CA192" s="187"/>
      <c r="CB192" s="230"/>
      <c r="CC192" s="227"/>
      <c r="CD192" s="85"/>
      <c r="CE192" s="228"/>
      <c r="CF192" s="89"/>
      <c r="CG192" s="228"/>
      <c r="CH192" s="228"/>
      <c r="CI192" s="228"/>
      <c r="CJ192" s="228"/>
      <c r="CK192" s="228"/>
      <c r="CL192" s="231"/>
      <c r="CM192" s="232"/>
      <c r="CN192" s="173"/>
      <c r="CO192" s="228"/>
      <c r="CP192" s="228"/>
      <c r="CQ192" s="173"/>
      <c r="CR192" s="173"/>
      <c r="CS192" s="173"/>
      <c r="CT192" s="173"/>
      <c r="CU192" s="173"/>
      <c r="CV192" s="89">
        <f>SUMIF($L:$L,L192,$CJ:$CJ)</f>
        <v>0</v>
      </c>
      <c r="CW192" s="86">
        <f>SUMIF($L:$L,L192,$CK:$CK)</f>
        <v>0</v>
      </c>
      <c r="CX192" s="90"/>
      <c r="CY192" s="90"/>
      <c r="CZ192" s="90"/>
      <c r="DA192" s="90"/>
      <c r="DB192" s="89">
        <f>BX192+CV192</f>
        <v>83.5</v>
      </c>
      <c r="DC192" s="89">
        <f>BY192+CW192</f>
        <v>958</v>
      </c>
      <c r="DD192" s="89">
        <f>BH192-DB192</f>
        <v>-0.5</v>
      </c>
      <c r="DE192" s="89">
        <f>BI192-DC192</f>
        <v>-20.930000000000064</v>
      </c>
      <c r="DF192" s="86" t="str">
        <f>IF(DD192&lt;0,"Thừa",IF(DD192=0,"Đủ","Thiếu"))</f>
        <v>Thừa</v>
      </c>
      <c r="DG192" s="228"/>
      <c r="DH192" s="233"/>
      <c r="DI192" s="234"/>
      <c r="DJ192" s="235"/>
      <c r="DK192" s="236"/>
      <c r="DL192" s="176"/>
      <c r="DM192" s="177"/>
      <c r="DN192" s="178"/>
      <c r="DO192" s="178"/>
    </row>
    <row r="193" spans="1:119" s="237" customFormat="1" ht="30" hidden="1" customHeight="1">
      <c r="A193" s="85" t="str">
        <f t="shared" si="256"/>
        <v>ok</v>
      </c>
      <c r="B193" s="86"/>
      <c r="C193" s="86"/>
      <c r="D193" s="86"/>
      <c r="E193" s="86"/>
      <c r="F193" s="86"/>
      <c r="G193" s="86"/>
      <c r="H193" s="86"/>
      <c r="I193" s="86"/>
      <c r="J193" s="1333"/>
      <c r="K193" s="776"/>
      <c r="L193" s="781" t="s">
        <v>333</v>
      </c>
      <c r="M193" s="1380" t="s">
        <v>334</v>
      </c>
      <c r="N193" s="1381" t="s">
        <v>1381</v>
      </c>
      <c r="O193" s="189" t="s">
        <v>41</v>
      </c>
      <c r="P193" s="189" t="s">
        <v>45</v>
      </c>
      <c r="Q193" s="494"/>
      <c r="R193" s="494"/>
      <c r="S193" s="494"/>
      <c r="T193" s="171"/>
      <c r="U193" s="172"/>
      <c r="V193" s="172"/>
      <c r="W193" s="172"/>
      <c r="X193" s="172"/>
      <c r="Y193" s="172"/>
      <c r="Z193" s="172"/>
      <c r="AA193" s="172"/>
      <c r="AB193" s="172"/>
      <c r="AC193" s="172"/>
      <c r="AD193" s="63"/>
      <c r="AE193" s="63"/>
      <c r="AF193" s="63"/>
      <c r="AG193" s="63"/>
      <c r="AH193" s="63"/>
      <c r="AI193" s="63"/>
      <c r="AJ193" s="63"/>
      <c r="AK193" s="63"/>
      <c r="AL193" s="838"/>
      <c r="AM193" s="63"/>
      <c r="AN193" s="63"/>
      <c r="AO193" s="63"/>
      <c r="AP193" s="63"/>
      <c r="AQ193" s="63"/>
      <c r="AR193" s="63"/>
      <c r="AS193" s="63"/>
      <c r="AT193" s="63"/>
      <c r="AU193" s="63"/>
      <c r="AV193" s="63"/>
      <c r="AW193" s="63"/>
      <c r="AX193" s="63"/>
      <c r="AY193" s="63"/>
      <c r="AZ193" s="88"/>
      <c r="BA193" s="88"/>
      <c r="BB193" s="487"/>
      <c r="BC193" s="227"/>
      <c r="BD193" s="228"/>
      <c r="BE193" s="228"/>
      <c r="BF193" s="229"/>
      <c r="BG193" s="224"/>
      <c r="BH193" s="89"/>
      <c r="BI193" s="89"/>
      <c r="BJ193" s="173"/>
      <c r="BK193" s="54" t="s">
        <v>1498</v>
      </c>
      <c r="BL193" s="173" t="s">
        <v>1451</v>
      </c>
      <c r="BM193" s="1389" t="s">
        <v>1835</v>
      </c>
      <c r="BN193" s="86" t="s">
        <v>41</v>
      </c>
      <c r="BO193" s="1389">
        <v>136</v>
      </c>
      <c r="BP193" s="173">
        <v>46007</v>
      </c>
      <c r="BQ193" s="187">
        <v>12</v>
      </c>
      <c r="BR193" s="1389">
        <v>136</v>
      </c>
      <c r="BS193" s="780">
        <v>15636.36</v>
      </c>
      <c r="BT193" s="65">
        <f>BS193*BR193*1.1</f>
        <v>2339199.4560000002</v>
      </c>
      <c r="BU193" s="671">
        <f>(BT193-BV193)/BV193</f>
        <v>0.10000000000000013</v>
      </c>
      <c r="BV193" s="489">
        <f>BS193*BR193*1</f>
        <v>2126544.96</v>
      </c>
      <c r="BW193" s="222">
        <v>46042</v>
      </c>
      <c r="BX193" s="89"/>
      <c r="BY193" s="89"/>
      <c r="BZ193" s="187"/>
      <c r="CA193" s="187"/>
      <c r="CB193" s="230"/>
      <c r="CC193" s="227"/>
      <c r="CD193" s="85"/>
      <c r="CE193" s="228"/>
      <c r="CF193" s="228"/>
      <c r="CG193" s="228"/>
      <c r="CH193" s="228"/>
      <c r="CI193" s="228"/>
      <c r="CJ193" s="228"/>
      <c r="CK193" s="228"/>
      <c r="CL193" s="231"/>
      <c r="CM193" s="232"/>
      <c r="CN193" s="173"/>
      <c r="CO193" s="228"/>
      <c r="CP193" s="228"/>
      <c r="CQ193" s="173"/>
      <c r="CR193" s="173"/>
      <c r="CS193" s="173"/>
      <c r="CT193" s="173"/>
      <c r="CU193" s="173"/>
      <c r="CV193" s="89"/>
      <c r="CW193" s="86"/>
      <c r="CX193" s="90"/>
      <c r="CY193" s="90"/>
      <c r="CZ193" s="90"/>
      <c r="DA193" s="90"/>
      <c r="DB193" s="89"/>
      <c r="DC193" s="89"/>
      <c r="DD193" s="89"/>
      <c r="DE193" s="89"/>
      <c r="DF193" s="86"/>
      <c r="DG193" s="228"/>
      <c r="DH193" s="233"/>
      <c r="DI193" s="234"/>
      <c r="DJ193" s="235"/>
      <c r="DK193" s="236"/>
      <c r="DL193" s="176"/>
      <c r="DM193" s="177"/>
      <c r="DN193" s="178"/>
      <c r="DO193" s="178"/>
    </row>
    <row r="194" spans="1:119" s="237" customFormat="1" ht="30" hidden="1" customHeight="1">
      <c r="A194" s="85" t="str">
        <f t="shared" si="256"/>
        <v>ok</v>
      </c>
      <c r="B194" s="86"/>
      <c r="C194" s="86"/>
      <c r="D194" s="86"/>
      <c r="E194" s="86"/>
      <c r="F194" s="86"/>
      <c r="G194" s="86"/>
      <c r="H194" s="86"/>
      <c r="I194" s="86"/>
      <c r="J194" s="1333"/>
      <c r="K194" s="776"/>
      <c r="L194" s="781" t="s">
        <v>333</v>
      </c>
      <c r="M194" s="1380" t="s">
        <v>334</v>
      </c>
      <c r="N194" s="1382" t="s">
        <v>1381</v>
      </c>
      <c r="O194" s="189" t="s">
        <v>41</v>
      </c>
      <c r="P194" s="189" t="s">
        <v>45</v>
      </c>
      <c r="Q194" s="494"/>
      <c r="R194" s="494"/>
      <c r="S194" s="494"/>
      <c r="T194" s="171"/>
      <c r="U194" s="172"/>
      <c r="V194" s="172"/>
      <c r="W194" s="172"/>
      <c r="X194" s="172"/>
      <c r="Y194" s="172"/>
      <c r="Z194" s="172"/>
      <c r="AA194" s="172"/>
      <c r="AB194" s="172"/>
      <c r="AC194" s="172"/>
      <c r="AD194" s="63"/>
      <c r="AE194" s="63"/>
      <c r="AF194" s="63"/>
      <c r="AG194" s="63"/>
      <c r="AH194" s="63"/>
      <c r="AI194" s="63"/>
      <c r="AJ194" s="63"/>
      <c r="AK194" s="63"/>
      <c r="AL194" s="63"/>
      <c r="AM194" s="63"/>
      <c r="AN194" s="63"/>
      <c r="AO194" s="63"/>
      <c r="AP194" s="63"/>
      <c r="AQ194" s="63"/>
      <c r="AR194" s="63"/>
      <c r="AS194" s="63"/>
      <c r="AT194" s="63"/>
      <c r="AU194" s="63"/>
      <c r="AV194" s="63"/>
      <c r="AW194" s="63"/>
      <c r="AX194" s="63"/>
      <c r="AY194" s="63"/>
      <c r="AZ194" s="88"/>
      <c r="BA194" s="88"/>
      <c r="BB194" s="115"/>
      <c r="BC194" s="227"/>
      <c r="BD194" s="228"/>
      <c r="BE194" s="228"/>
      <c r="BF194" s="229"/>
      <c r="BG194" s="224"/>
      <c r="BH194" s="89"/>
      <c r="BI194" s="89"/>
      <c r="BJ194" s="173"/>
      <c r="BK194" s="777" t="s">
        <v>1193</v>
      </c>
      <c r="BL194" s="173" t="s">
        <v>1451</v>
      </c>
      <c r="BM194" s="388" t="s">
        <v>643</v>
      </c>
      <c r="BN194" s="86"/>
      <c r="BO194" s="190">
        <v>136</v>
      </c>
      <c r="BP194" s="173">
        <v>45967</v>
      </c>
      <c r="BQ194" s="187">
        <v>12</v>
      </c>
      <c r="BR194" s="190">
        <v>136</v>
      </c>
      <c r="BS194" s="780">
        <v>16363.64</v>
      </c>
      <c r="BT194" s="65">
        <f>BS194*BR194*1.1</f>
        <v>2448000.5440000002</v>
      </c>
      <c r="BU194" s="671">
        <f>(BT194-BV194)/BV194</f>
        <v>0.10000000000000009</v>
      </c>
      <c r="BV194" s="489">
        <f>BS194*BR194*1</f>
        <v>2225455.04</v>
      </c>
      <c r="BW194" s="222">
        <v>45985</v>
      </c>
      <c r="BX194" s="89">
        <f>SUMIF($L:$L,L194,$BQ:$BQ)</f>
        <v>83.5</v>
      </c>
      <c r="BY194" s="89"/>
      <c r="BZ194" s="187"/>
      <c r="CA194" s="187"/>
      <c r="CB194" s="230"/>
      <c r="CC194" s="227"/>
      <c r="CD194" s="85"/>
      <c r="CE194" s="228"/>
      <c r="CF194" s="228"/>
      <c r="CG194" s="228"/>
      <c r="CH194" s="228"/>
      <c r="CI194" s="228"/>
      <c r="CJ194" s="228"/>
      <c r="CK194" s="228"/>
      <c r="CL194" s="231"/>
      <c r="CM194" s="232"/>
      <c r="CN194" s="173"/>
      <c r="CO194" s="228"/>
      <c r="CP194" s="228"/>
      <c r="CQ194" s="173"/>
      <c r="CR194" s="173"/>
      <c r="CS194" s="173"/>
      <c r="CT194" s="173"/>
      <c r="CU194" s="173"/>
      <c r="CV194" s="89"/>
      <c r="CW194" s="86"/>
      <c r="CX194" s="90"/>
      <c r="CY194" s="90"/>
      <c r="CZ194" s="90"/>
      <c r="DA194" s="90"/>
      <c r="DB194" s="89"/>
      <c r="DC194" s="89"/>
      <c r="DD194" s="89"/>
      <c r="DE194" s="89"/>
      <c r="DF194" s="86"/>
      <c r="DG194" s="228"/>
      <c r="DH194" s="233"/>
      <c r="DI194" s="234"/>
      <c r="DJ194" s="235"/>
      <c r="DK194" s="236"/>
      <c r="DL194" s="176"/>
      <c r="DM194" s="177"/>
      <c r="DN194" s="178"/>
      <c r="DO194" s="178"/>
    </row>
    <row r="195" spans="1:119" s="237" customFormat="1" ht="30" hidden="1" customHeight="1">
      <c r="A195" s="85" t="str">
        <f t="shared" si="256"/>
        <v>ok</v>
      </c>
      <c r="B195" s="86"/>
      <c r="C195" s="86"/>
      <c r="D195" s="86"/>
      <c r="E195" s="86"/>
      <c r="F195" s="86"/>
      <c r="G195" s="86"/>
      <c r="H195" s="86"/>
      <c r="I195" s="86"/>
      <c r="J195" s="1333"/>
      <c r="K195" s="776"/>
      <c r="L195" s="781" t="s">
        <v>333</v>
      </c>
      <c r="M195" s="1380" t="s">
        <v>334</v>
      </c>
      <c r="N195" s="1382" t="s">
        <v>1381</v>
      </c>
      <c r="O195" s="189" t="s">
        <v>41</v>
      </c>
      <c r="P195" s="189" t="s">
        <v>45</v>
      </c>
      <c r="Q195" s="494"/>
      <c r="R195" s="494"/>
      <c r="S195" s="494"/>
      <c r="T195" s="171"/>
      <c r="U195" s="172"/>
      <c r="V195" s="172"/>
      <c r="W195" s="172"/>
      <c r="X195" s="172"/>
      <c r="Y195" s="172"/>
      <c r="Z195" s="172"/>
      <c r="AA195" s="172"/>
      <c r="AB195" s="172"/>
      <c r="AC195" s="172"/>
      <c r="AD195" s="63"/>
      <c r="AE195" s="63"/>
      <c r="AF195" s="63"/>
      <c r="AG195" s="63"/>
      <c r="AH195" s="63"/>
      <c r="AI195" s="63"/>
      <c r="AJ195" s="63"/>
      <c r="AK195" s="63"/>
      <c r="AL195" s="63"/>
      <c r="AM195" s="63"/>
      <c r="AN195" s="63"/>
      <c r="AO195" s="63"/>
      <c r="AP195" s="63"/>
      <c r="AQ195" s="63"/>
      <c r="AR195" s="63"/>
      <c r="AS195" s="63"/>
      <c r="AT195" s="63"/>
      <c r="AU195" s="63"/>
      <c r="AV195" s="63"/>
      <c r="AW195" s="63"/>
      <c r="AX195" s="63"/>
      <c r="AY195" s="63"/>
      <c r="AZ195" s="88"/>
      <c r="BA195" s="88"/>
      <c r="BB195" s="115"/>
      <c r="BC195" s="227"/>
      <c r="BD195" s="228"/>
      <c r="BE195" s="228"/>
      <c r="BF195" s="229"/>
      <c r="BG195" s="224"/>
      <c r="BH195" s="89"/>
      <c r="BI195" s="89"/>
      <c r="BJ195" s="173"/>
      <c r="BK195" s="777" t="s">
        <v>903</v>
      </c>
      <c r="BL195" s="173" t="s">
        <v>1293</v>
      </c>
      <c r="BM195" s="1390" t="s">
        <v>1299</v>
      </c>
      <c r="BN195" s="86" t="s">
        <v>1298</v>
      </c>
      <c r="BO195" s="1391">
        <v>279</v>
      </c>
      <c r="BP195" s="173" t="s">
        <v>903</v>
      </c>
      <c r="BQ195" s="1392">
        <f>18+5.5</f>
        <v>23.5</v>
      </c>
      <c r="BR195" s="1391">
        <v>279</v>
      </c>
      <c r="BS195" s="1393">
        <v>16909.09</v>
      </c>
      <c r="BT195" s="175">
        <f>BS195*BR195*(1+BU195)</f>
        <v>5189399.7210000008</v>
      </c>
      <c r="BU195" s="730">
        <v>0.1</v>
      </c>
      <c r="BV195" s="1385">
        <f>BS195*BR195</f>
        <v>4717636.1100000003</v>
      </c>
      <c r="BW195" s="222">
        <v>45987</v>
      </c>
      <c r="BX195" s="89"/>
      <c r="BY195" s="89"/>
      <c r="BZ195" s="187"/>
      <c r="CA195" s="187"/>
      <c r="CB195" s="230"/>
      <c r="CC195" s="227"/>
      <c r="CD195" s="85"/>
      <c r="CE195" s="228"/>
      <c r="CF195" s="228"/>
      <c r="CG195" s="228"/>
      <c r="CH195" s="228"/>
      <c r="CI195" s="228"/>
      <c r="CJ195" s="228"/>
      <c r="CK195" s="228"/>
      <c r="CL195" s="231"/>
      <c r="CM195" s="232"/>
      <c r="CN195" s="173"/>
      <c r="CO195" s="228"/>
      <c r="CP195" s="228"/>
      <c r="CQ195" s="173"/>
      <c r="CR195" s="173"/>
      <c r="CS195" s="173"/>
      <c r="CT195" s="173"/>
      <c r="CU195" s="173"/>
      <c r="CV195" s="89"/>
      <c r="CW195" s="86"/>
      <c r="CX195" s="90"/>
      <c r="CY195" s="90"/>
      <c r="CZ195" s="90"/>
      <c r="DA195" s="90"/>
      <c r="DB195" s="89"/>
      <c r="DC195" s="89"/>
      <c r="DD195" s="89"/>
      <c r="DE195" s="89"/>
      <c r="DF195" s="86"/>
      <c r="DG195" s="228"/>
      <c r="DH195" s="233"/>
      <c r="DI195" s="234"/>
      <c r="DJ195" s="235"/>
      <c r="DK195" s="236"/>
      <c r="DL195" s="176"/>
      <c r="DM195" s="177"/>
      <c r="DN195" s="178"/>
      <c r="DO195" s="178"/>
    </row>
    <row r="196" spans="1:119" s="237" customFormat="1" ht="30" hidden="1" customHeight="1">
      <c r="A196" s="85" t="str">
        <f t="shared" si="256"/>
        <v>Hiện</v>
      </c>
      <c r="B196" s="86" t="str">
        <f t="shared" ref="B196:B209" si="257">DF196</f>
        <v>Thừa</v>
      </c>
      <c r="C196" s="113">
        <f t="shared" ref="C196:C204" si="258">DD196</f>
        <v>-2.816599999999994</v>
      </c>
      <c r="D196" s="86"/>
      <c r="E196" s="86"/>
      <c r="F196" s="86"/>
      <c r="G196" s="86"/>
      <c r="H196" s="86"/>
      <c r="I196" s="86"/>
      <c r="J196" s="1333"/>
      <c r="K196" s="776"/>
      <c r="L196" s="781" t="s">
        <v>437</v>
      </c>
      <c r="M196" s="180" t="s">
        <v>334</v>
      </c>
      <c r="N196" s="788" t="s">
        <v>438</v>
      </c>
      <c r="O196" s="179" t="s">
        <v>439</v>
      </c>
      <c r="P196" s="179" t="s">
        <v>45</v>
      </c>
      <c r="Q196" s="495">
        <f>+S196/R196</f>
        <v>15.978154014199893</v>
      </c>
      <c r="R196" s="495">
        <v>36.619999999999997</v>
      </c>
      <c r="S196" s="495">
        <v>585.12</v>
      </c>
      <c r="T196" s="171"/>
      <c r="U196" s="172"/>
      <c r="V196" s="172"/>
      <c r="W196" s="172"/>
      <c r="X196" s="172"/>
      <c r="Y196" s="172"/>
      <c r="Z196" s="172"/>
      <c r="AA196" s="172"/>
      <c r="AB196" s="172"/>
      <c r="AC196" s="172"/>
      <c r="AD196" s="63">
        <v>39.183399999999999</v>
      </c>
      <c r="AE196" s="63">
        <v>626.0784000000001</v>
      </c>
      <c r="AF196" s="63">
        <v>0</v>
      </c>
      <c r="AG196" s="63">
        <v>0</v>
      </c>
      <c r="AH196" s="63">
        <v>0</v>
      </c>
      <c r="AI196" s="63">
        <v>0</v>
      </c>
      <c r="AJ196" s="63">
        <v>48</v>
      </c>
      <c r="AK196" s="63">
        <v>766.95139268159483</v>
      </c>
      <c r="AL196" s="63">
        <v>0</v>
      </c>
      <c r="AM196" s="63">
        <v>0</v>
      </c>
      <c r="AN196" s="63">
        <v>0</v>
      </c>
      <c r="AO196" s="63">
        <v>0</v>
      </c>
      <c r="AP196" s="63">
        <v>0</v>
      </c>
      <c r="AQ196" s="63">
        <v>0</v>
      </c>
      <c r="AR196" s="63">
        <v>0</v>
      </c>
      <c r="AS196" s="63">
        <v>0</v>
      </c>
      <c r="AT196" s="63">
        <v>0</v>
      </c>
      <c r="AU196" s="63">
        <v>0</v>
      </c>
      <c r="AV196" s="63">
        <v>0</v>
      </c>
      <c r="AW196" s="63">
        <v>0</v>
      </c>
      <c r="AX196" s="63">
        <v>0</v>
      </c>
      <c r="AY196" s="63">
        <v>0</v>
      </c>
      <c r="AZ196" s="88">
        <f t="shared" ref="AZ196:AZ204" si="259">T196+V196+X196+Z196+AB196+AD196+AF196+AH196+AJ196+AL196+AN196+AP196+AR196+AT196+AV196+AX196</f>
        <v>87.183400000000006</v>
      </c>
      <c r="BA196" s="88">
        <f t="shared" ref="BA196:BA204" si="260">U196+W196+Y196+AA196+AC196+AE196+AG196+AI196+AK196+AM196+AO196+AQ196+AS196+AU196+AW196+AY196</f>
        <v>1393.0297926815949</v>
      </c>
      <c r="BB196" s="487" t="s">
        <v>1251</v>
      </c>
      <c r="BC196" s="227"/>
      <c r="BD196" s="228"/>
      <c r="BE196" s="228"/>
      <c r="BF196" s="229"/>
      <c r="BG196" s="224"/>
      <c r="BH196" s="89">
        <f t="shared" ref="BH196:BH204" si="261">IF(AZ196&gt;BD196,AZ196-BD196,"0")</f>
        <v>87.183400000000006</v>
      </c>
      <c r="BI196" s="89">
        <f t="shared" ref="BI196:BI204" si="262">IF(BA196&gt;BE196,BA196-BE196,"0")</f>
        <v>1393.0297926815949</v>
      </c>
      <c r="BJ196" s="173">
        <v>45983</v>
      </c>
      <c r="BK196" s="777" t="s">
        <v>903</v>
      </c>
      <c r="BL196" s="173" t="s">
        <v>1293</v>
      </c>
      <c r="BM196" s="1394" t="s">
        <v>1294</v>
      </c>
      <c r="BN196" s="86" t="s">
        <v>1298</v>
      </c>
      <c r="BO196" s="1395">
        <v>1405</v>
      </c>
      <c r="BP196" s="173" t="s">
        <v>903</v>
      </c>
      <c r="BQ196" s="1396">
        <f>15*6</f>
        <v>90</v>
      </c>
      <c r="BR196" s="1395">
        <v>1405</v>
      </c>
      <c r="BS196" s="1397">
        <v>16909.09</v>
      </c>
      <c r="BT196" s="175">
        <f>BS196*BR196*(1+BU196)</f>
        <v>26132998.595000003</v>
      </c>
      <c r="BU196" s="730">
        <v>0.1</v>
      </c>
      <c r="BV196" s="1385">
        <f>BS196*BR196</f>
        <v>23757271.449999999</v>
      </c>
      <c r="BW196" s="222">
        <v>45987</v>
      </c>
      <c r="BX196" s="89">
        <f t="shared" ref="BX196:BX204" si="263">SUMIF($L:$L,L196,$BQ:$BQ)</f>
        <v>90</v>
      </c>
      <c r="BY196" s="89">
        <f t="shared" ref="BY196:BY204" si="264">SUMIF($L:$L,L196,$BR:$BR)</f>
        <v>1405</v>
      </c>
      <c r="BZ196" s="187"/>
      <c r="CA196" s="187"/>
      <c r="CB196" s="230"/>
      <c r="CC196" s="227"/>
      <c r="CD196" s="85"/>
      <c r="CE196" s="228"/>
      <c r="CF196" s="89"/>
      <c r="CG196" s="228"/>
      <c r="CH196" s="228"/>
      <c r="CI196" s="228"/>
      <c r="CJ196" s="228"/>
      <c r="CK196" s="228"/>
      <c r="CL196" s="231"/>
      <c r="CM196" s="232"/>
      <c r="CN196" s="173"/>
      <c r="CO196" s="228"/>
      <c r="CP196" s="228"/>
      <c r="CQ196" s="173"/>
      <c r="CR196" s="173"/>
      <c r="CS196" s="173"/>
      <c r="CT196" s="173"/>
      <c r="CU196" s="173"/>
      <c r="CV196" s="89">
        <f t="shared" ref="CV196:CV204" si="265">SUMIF($L:$L,L196,$CJ:$CJ)</f>
        <v>0</v>
      </c>
      <c r="CW196" s="86">
        <f t="shared" ref="CW196:CW204" si="266">SUMIF($L:$L,L196,$CK:$CK)</f>
        <v>0</v>
      </c>
      <c r="CX196" s="90"/>
      <c r="CY196" s="90"/>
      <c r="CZ196" s="90"/>
      <c r="DA196" s="90"/>
      <c r="DB196" s="89">
        <f t="shared" ref="DB196:DB204" si="267">BX196+CV196</f>
        <v>90</v>
      </c>
      <c r="DC196" s="89">
        <f t="shared" ref="DC196:DC204" si="268">BY196+CW196</f>
        <v>1405</v>
      </c>
      <c r="DD196" s="89">
        <f t="shared" ref="DD196:DD204" si="269">BH196-DB196</f>
        <v>-2.816599999999994</v>
      </c>
      <c r="DE196" s="89">
        <f t="shared" ref="DE196:DE204" si="270">BI196-DC196</f>
        <v>-11.970207318405073</v>
      </c>
      <c r="DF196" s="86" t="str">
        <f t="shared" ref="DF196:DF204" si="271">IF(DD196&lt;0,"Thừa",IF(DD196=0,"Đủ","Thiếu"))</f>
        <v>Thừa</v>
      </c>
      <c r="DG196" s="228"/>
      <c r="DH196" s="233"/>
      <c r="DI196" s="234"/>
      <c r="DJ196" s="235"/>
      <c r="DK196" s="236"/>
      <c r="DL196" s="176"/>
      <c r="DM196" s="177"/>
      <c r="DN196" s="178"/>
      <c r="DO196" s="178"/>
    </row>
    <row r="197" spans="1:119" s="237" customFormat="1" ht="30" hidden="1" customHeight="1">
      <c r="A197" s="85" t="str">
        <f t="shared" si="256"/>
        <v>Hiện</v>
      </c>
      <c r="B197" s="86" t="str">
        <f t="shared" si="257"/>
        <v>Thừa</v>
      </c>
      <c r="C197" s="113">
        <f t="shared" si="258"/>
        <v>-0.43439999999999657</v>
      </c>
      <c r="D197" s="86"/>
      <c r="E197" s="86"/>
      <c r="F197" s="86"/>
      <c r="G197" s="86"/>
      <c r="H197" s="86"/>
      <c r="I197" s="86"/>
      <c r="J197" s="1333"/>
      <c r="K197" s="776"/>
      <c r="L197" s="781" t="s">
        <v>440</v>
      </c>
      <c r="M197" s="180" t="s">
        <v>334</v>
      </c>
      <c r="N197" s="788" t="s">
        <v>441</v>
      </c>
      <c r="O197" s="179" t="s">
        <v>439</v>
      </c>
      <c r="P197" s="179" t="s">
        <v>45</v>
      </c>
      <c r="Q197" s="495">
        <f t="shared" ref="Q197:Q207" si="272">+S197/R197</f>
        <v>8.8411360799001244</v>
      </c>
      <c r="R197" s="495">
        <v>64.08</v>
      </c>
      <c r="S197" s="495">
        <v>566.54</v>
      </c>
      <c r="T197" s="171"/>
      <c r="U197" s="172"/>
      <c r="V197" s="172"/>
      <c r="W197" s="172"/>
      <c r="X197" s="172"/>
      <c r="Y197" s="172"/>
      <c r="Z197" s="172"/>
      <c r="AA197" s="172"/>
      <c r="AB197" s="172"/>
      <c r="AC197" s="172"/>
      <c r="AD197" s="63">
        <v>68.565600000000003</v>
      </c>
      <c r="AE197" s="63">
        <f>AD197*22.32</f>
        <v>1530.384192</v>
      </c>
      <c r="AF197" s="63">
        <v>0</v>
      </c>
      <c r="AG197" s="63">
        <v>0</v>
      </c>
      <c r="AH197" s="63">
        <v>0</v>
      </c>
      <c r="AI197" s="63">
        <v>0</v>
      </c>
      <c r="AJ197" s="63">
        <v>-33</v>
      </c>
      <c r="AK197" s="63">
        <v>-736.56000000000006</v>
      </c>
      <c r="AL197" s="63">
        <v>0</v>
      </c>
      <c r="AM197" s="63">
        <v>0</v>
      </c>
      <c r="AN197" s="63">
        <v>0</v>
      </c>
      <c r="AO197" s="63">
        <v>0</v>
      </c>
      <c r="AP197" s="63">
        <v>0</v>
      </c>
      <c r="AQ197" s="63">
        <v>0</v>
      </c>
      <c r="AR197" s="63">
        <v>0</v>
      </c>
      <c r="AS197" s="63">
        <v>0</v>
      </c>
      <c r="AT197" s="63">
        <v>0</v>
      </c>
      <c r="AU197" s="63">
        <v>0</v>
      </c>
      <c r="AV197" s="63">
        <v>0</v>
      </c>
      <c r="AW197" s="63">
        <v>0</v>
      </c>
      <c r="AX197" s="63">
        <v>0</v>
      </c>
      <c r="AY197" s="63">
        <v>0</v>
      </c>
      <c r="AZ197" s="88">
        <f t="shared" si="259"/>
        <v>35.565600000000003</v>
      </c>
      <c r="BA197" s="88">
        <f t="shared" si="260"/>
        <v>793.82419199999993</v>
      </c>
      <c r="BB197" s="487" t="s">
        <v>1251</v>
      </c>
      <c r="BC197" s="227"/>
      <c r="BD197" s="228"/>
      <c r="BE197" s="228"/>
      <c r="BF197" s="229"/>
      <c r="BG197" s="224"/>
      <c r="BH197" s="89">
        <f t="shared" si="261"/>
        <v>35.565600000000003</v>
      </c>
      <c r="BI197" s="89">
        <f t="shared" si="262"/>
        <v>793.82419199999993</v>
      </c>
      <c r="BJ197" s="173">
        <v>45983</v>
      </c>
      <c r="BK197" s="777" t="s">
        <v>903</v>
      </c>
      <c r="BL197" s="173" t="s">
        <v>1293</v>
      </c>
      <c r="BM197" s="1398" t="s">
        <v>1295</v>
      </c>
      <c r="BN197" s="86" t="s">
        <v>1298</v>
      </c>
      <c r="BO197" s="1399">
        <v>776</v>
      </c>
      <c r="BP197" s="173" t="s">
        <v>903</v>
      </c>
      <c r="BQ197" s="1400">
        <f>6*6</f>
        <v>36</v>
      </c>
      <c r="BR197" s="1399">
        <v>776</v>
      </c>
      <c r="BS197" s="1401">
        <v>16909.09</v>
      </c>
      <c r="BT197" s="175">
        <f>BS197*BR197*(1+BU197)</f>
        <v>14433599.224000001</v>
      </c>
      <c r="BU197" s="730">
        <v>0.1</v>
      </c>
      <c r="BV197" s="1385">
        <f>BS197*BR197</f>
        <v>13121453.84</v>
      </c>
      <c r="BW197" s="222">
        <v>45987</v>
      </c>
      <c r="BX197" s="89">
        <f t="shared" si="263"/>
        <v>36</v>
      </c>
      <c r="BY197" s="89">
        <f t="shared" si="264"/>
        <v>776</v>
      </c>
      <c r="BZ197" s="187"/>
      <c r="CA197" s="187"/>
      <c r="CB197" s="230"/>
      <c r="CC197" s="227"/>
      <c r="CD197" s="85"/>
      <c r="CE197" s="228"/>
      <c r="CF197" s="89"/>
      <c r="CG197" s="228"/>
      <c r="CH197" s="228"/>
      <c r="CI197" s="228"/>
      <c r="CJ197" s="228"/>
      <c r="CK197" s="228"/>
      <c r="CL197" s="231"/>
      <c r="CM197" s="232"/>
      <c r="CN197" s="173"/>
      <c r="CO197" s="228"/>
      <c r="CP197" s="228"/>
      <c r="CQ197" s="173"/>
      <c r="CR197" s="173"/>
      <c r="CS197" s="173"/>
      <c r="CT197" s="173"/>
      <c r="CU197" s="173"/>
      <c r="CV197" s="89">
        <f t="shared" si="265"/>
        <v>0</v>
      </c>
      <c r="CW197" s="86">
        <f t="shared" si="266"/>
        <v>0</v>
      </c>
      <c r="CX197" s="90"/>
      <c r="CY197" s="90"/>
      <c r="CZ197" s="90"/>
      <c r="DA197" s="90"/>
      <c r="DB197" s="89">
        <f t="shared" si="267"/>
        <v>36</v>
      </c>
      <c r="DC197" s="89">
        <f t="shared" si="268"/>
        <v>776</v>
      </c>
      <c r="DD197" s="89">
        <f t="shared" si="269"/>
        <v>-0.43439999999999657</v>
      </c>
      <c r="DE197" s="89">
        <f t="shared" si="270"/>
        <v>17.824191999999925</v>
      </c>
      <c r="DF197" s="86" t="str">
        <f t="shared" si="271"/>
        <v>Thừa</v>
      </c>
      <c r="DG197" s="228"/>
      <c r="DH197" s="233"/>
      <c r="DI197" s="234"/>
      <c r="DJ197" s="235"/>
      <c r="DK197" s="236"/>
      <c r="DL197" s="176"/>
      <c r="DM197" s="177"/>
      <c r="DN197" s="178"/>
      <c r="DO197" s="178"/>
    </row>
    <row r="198" spans="1:119" s="237" customFormat="1" ht="30" hidden="1" customHeight="1">
      <c r="A198" s="85" t="str">
        <f t="shared" si="256"/>
        <v>Hiện</v>
      </c>
      <c r="B198" s="86" t="str">
        <f t="shared" si="257"/>
        <v>Đủ</v>
      </c>
      <c r="C198" s="113">
        <f t="shared" si="258"/>
        <v>0</v>
      </c>
      <c r="D198" s="86"/>
      <c r="E198" s="86"/>
      <c r="F198" s="86"/>
      <c r="G198" s="86"/>
      <c r="H198" s="86"/>
      <c r="I198" s="86"/>
      <c r="J198" s="1333"/>
      <c r="K198" s="776"/>
      <c r="L198" s="781" t="s">
        <v>442</v>
      </c>
      <c r="M198" s="180" t="s">
        <v>334</v>
      </c>
      <c r="N198" s="180" t="s">
        <v>443</v>
      </c>
      <c r="O198" s="179" t="s">
        <v>439</v>
      </c>
      <c r="P198" s="179" t="s">
        <v>45</v>
      </c>
      <c r="Q198" s="495">
        <f t="shared" si="272"/>
        <v>27.906836055656385</v>
      </c>
      <c r="R198" s="495">
        <v>3.306</v>
      </c>
      <c r="S198" s="495">
        <v>92.26</v>
      </c>
      <c r="T198" s="171"/>
      <c r="U198" s="172"/>
      <c r="V198" s="172"/>
      <c r="W198" s="172"/>
      <c r="X198" s="172"/>
      <c r="Y198" s="172"/>
      <c r="Z198" s="172"/>
      <c r="AA198" s="172"/>
      <c r="AB198" s="172"/>
      <c r="AC198" s="172"/>
      <c r="AD198" s="63">
        <v>6</v>
      </c>
      <c r="AE198" s="63">
        <v>167.44101633393831</v>
      </c>
      <c r="AF198" s="63">
        <v>0</v>
      </c>
      <c r="AG198" s="63">
        <v>0</v>
      </c>
      <c r="AH198" s="63">
        <v>0</v>
      </c>
      <c r="AI198" s="63">
        <v>0</v>
      </c>
      <c r="AJ198" s="63">
        <v>0</v>
      </c>
      <c r="AK198" s="63">
        <v>0</v>
      </c>
      <c r="AL198" s="63">
        <v>0</v>
      </c>
      <c r="AM198" s="63">
        <v>0</v>
      </c>
      <c r="AN198" s="63">
        <v>0</v>
      </c>
      <c r="AO198" s="63">
        <v>0</v>
      </c>
      <c r="AP198" s="63">
        <v>0</v>
      </c>
      <c r="AQ198" s="63">
        <v>0</v>
      </c>
      <c r="AR198" s="63">
        <v>0</v>
      </c>
      <c r="AS198" s="63">
        <v>0</v>
      </c>
      <c r="AT198" s="63">
        <v>0</v>
      </c>
      <c r="AU198" s="63">
        <v>0</v>
      </c>
      <c r="AV198" s="63">
        <v>0</v>
      </c>
      <c r="AW198" s="63">
        <v>0</v>
      </c>
      <c r="AX198" s="63">
        <v>0</v>
      </c>
      <c r="AY198" s="63">
        <v>0</v>
      </c>
      <c r="AZ198" s="88">
        <f t="shared" si="259"/>
        <v>6</v>
      </c>
      <c r="BA198" s="88">
        <f t="shared" si="260"/>
        <v>167.44101633393831</v>
      </c>
      <c r="BB198" s="487" t="s">
        <v>636</v>
      </c>
      <c r="BC198" s="227"/>
      <c r="BD198" s="228"/>
      <c r="BE198" s="228"/>
      <c r="BF198" s="229"/>
      <c r="BG198" s="224"/>
      <c r="BH198" s="89">
        <f t="shared" si="261"/>
        <v>6</v>
      </c>
      <c r="BI198" s="89">
        <f t="shared" si="262"/>
        <v>167.44101633393831</v>
      </c>
      <c r="BJ198" s="173">
        <v>45983</v>
      </c>
      <c r="BK198" s="777" t="s">
        <v>903</v>
      </c>
      <c r="BL198" s="173" t="s">
        <v>1293</v>
      </c>
      <c r="BM198" s="1398" t="s">
        <v>1296</v>
      </c>
      <c r="BN198" s="86" t="s">
        <v>1298</v>
      </c>
      <c r="BO198" s="1399">
        <v>162</v>
      </c>
      <c r="BP198" s="173" t="s">
        <v>903</v>
      </c>
      <c r="BQ198" s="1400">
        <v>6</v>
      </c>
      <c r="BR198" s="1399">
        <v>162</v>
      </c>
      <c r="BS198" s="1401">
        <v>16909.09</v>
      </c>
      <c r="BT198" s="175">
        <f>BS198*BR198*(1+BU198)</f>
        <v>3013199.8380000005</v>
      </c>
      <c r="BU198" s="730">
        <v>0.1</v>
      </c>
      <c r="BV198" s="1385">
        <f>BS198*BR198</f>
        <v>2739272.58</v>
      </c>
      <c r="BW198" s="222">
        <v>45987</v>
      </c>
      <c r="BX198" s="89">
        <f t="shared" si="263"/>
        <v>6</v>
      </c>
      <c r="BY198" s="89">
        <f t="shared" si="264"/>
        <v>162</v>
      </c>
      <c r="BZ198" s="187"/>
      <c r="CA198" s="187"/>
      <c r="CB198" s="230"/>
      <c r="CC198" s="227"/>
      <c r="CD198" s="85"/>
      <c r="CE198" s="228"/>
      <c r="CF198" s="89"/>
      <c r="CG198" s="228"/>
      <c r="CH198" s="228"/>
      <c r="CI198" s="228"/>
      <c r="CJ198" s="228"/>
      <c r="CK198" s="228"/>
      <c r="CL198" s="231"/>
      <c r="CM198" s="232"/>
      <c r="CN198" s="173"/>
      <c r="CO198" s="228"/>
      <c r="CP198" s="228"/>
      <c r="CQ198" s="173"/>
      <c r="CR198" s="173"/>
      <c r="CS198" s="173"/>
      <c r="CT198" s="173"/>
      <c r="CU198" s="173"/>
      <c r="CV198" s="89">
        <f t="shared" si="265"/>
        <v>0</v>
      </c>
      <c r="CW198" s="86">
        <f t="shared" si="266"/>
        <v>0</v>
      </c>
      <c r="CX198" s="90"/>
      <c r="CY198" s="90"/>
      <c r="CZ198" s="90"/>
      <c r="DA198" s="90"/>
      <c r="DB198" s="89">
        <f t="shared" si="267"/>
        <v>6</v>
      </c>
      <c r="DC198" s="89">
        <f t="shared" si="268"/>
        <v>162</v>
      </c>
      <c r="DD198" s="89">
        <f t="shared" si="269"/>
        <v>0</v>
      </c>
      <c r="DE198" s="89">
        <f t="shared" si="270"/>
        <v>5.4410163339383075</v>
      </c>
      <c r="DF198" s="86" t="str">
        <f t="shared" si="271"/>
        <v>Đủ</v>
      </c>
      <c r="DG198" s="228"/>
      <c r="DH198" s="233"/>
      <c r="DI198" s="234"/>
      <c r="DJ198" s="235"/>
      <c r="DK198" s="236"/>
      <c r="DL198" s="176"/>
      <c r="DM198" s="177"/>
      <c r="DN198" s="178"/>
      <c r="DO198" s="178"/>
    </row>
    <row r="199" spans="1:119" s="237" customFormat="1" ht="30" hidden="1" customHeight="1">
      <c r="A199" s="85" t="str">
        <f t="shared" si="256"/>
        <v>Hiện</v>
      </c>
      <c r="B199" s="86" t="str">
        <f t="shared" si="257"/>
        <v>Thừa</v>
      </c>
      <c r="C199" s="113">
        <f t="shared" si="258"/>
        <v>-7.0939999999999976</v>
      </c>
      <c r="D199" s="86"/>
      <c r="E199" s="86"/>
      <c r="F199" s="86"/>
      <c r="G199" s="86"/>
      <c r="H199" s="86"/>
      <c r="I199" s="86"/>
      <c r="J199" s="1333"/>
      <c r="K199" s="776"/>
      <c r="L199" s="781" t="s">
        <v>444</v>
      </c>
      <c r="M199" s="782" t="s">
        <v>176</v>
      </c>
      <c r="N199" s="180" t="s">
        <v>49</v>
      </c>
      <c r="O199" s="179" t="s">
        <v>309</v>
      </c>
      <c r="P199" s="179" t="s">
        <v>45</v>
      </c>
      <c r="Q199" s="495">
        <f t="shared" si="272"/>
        <v>27.294936708860757</v>
      </c>
      <c r="R199" s="495">
        <v>15.8</v>
      </c>
      <c r="S199" s="495">
        <v>431.26</v>
      </c>
      <c r="T199" s="171"/>
      <c r="U199" s="172"/>
      <c r="V199" s="172"/>
      <c r="W199" s="172"/>
      <c r="X199" s="172"/>
      <c r="Y199" s="172"/>
      <c r="Z199" s="172"/>
      <c r="AA199" s="172"/>
      <c r="AB199" s="172"/>
      <c r="AC199" s="172"/>
      <c r="AD199" s="63">
        <v>16.906000000000002</v>
      </c>
      <c r="AE199" s="63">
        <v>461.44820000000004</v>
      </c>
      <c r="AF199" s="63">
        <v>0</v>
      </c>
      <c r="AG199" s="63">
        <v>0</v>
      </c>
      <c r="AH199" s="63">
        <v>0</v>
      </c>
      <c r="AI199" s="63">
        <v>0</v>
      </c>
      <c r="AJ199" s="63">
        <v>0</v>
      </c>
      <c r="AK199" s="63">
        <v>0</v>
      </c>
      <c r="AL199" s="63">
        <v>0</v>
      </c>
      <c r="AM199" s="63">
        <v>0</v>
      </c>
      <c r="AN199" s="63">
        <v>0</v>
      </c>
      <c r="AO199" s="63">
        <v>0</v>
      </c>
      <c r="AP199" s="63">
        <v>0</v>
      </c>
      <c r="AQ199" s="63">
        <v>0</v>
      </c>
      <c r="AR199" s="63">
        <v>0</v>
      </c>
      <c r="AS199" s="63">
        <v>0</v>
      </c>
      <c r="AT199" s="63">
        <v>0</v>
      </c>
      <c r="AU199" s="63">
        <v>0</v>
      </c>
      <c r="AV199" s="63">
        <v>0</v>
      </c>
      <c r="AW199" s="63">
        <v>0</v>
      </c>
      <c r="AX199" s="63">
        <v>0</v>
      </c>
      <c r="AY199" s="63">
        <v>0</v>
      </c>
      <c r="AZ199" s="88">
        <f t="shared" si="259"/>
        <v>16.906000000000002</v>
      </c>
      <c r="BA199" s="88">
        <f t="shared" si="260"/>
        <v>461.44820000000004</v>
      </c>
      <c r="BB199" s="487" t="s">
        <v>636</v>
      </c>
      <c r="BC199" s="227"/>
      <c r="BD199" s="228"/>
      <c r="BE199" s="228"/>
      <c r="BF199" s="229"/>
      <c r="BG199" s="224"/>
      <c r="BH199" s="89">
        <f t="shared" si="261"/>
        <v>16.906000000000002</v>
      </c>
      <c r="BI199" s="89">
        <f t="shared" si="262"/>
        <v>461.44820000000004</v>
      </c>
      <c r="BJ199" s="173">
        <v>45983</v>
      </c>
      <c r="BK199" s="777"/>
      <c r="BL199" s="173"/>
      <c r="BM199" s="779"/>
      <c r="BN199" s="86"/>
      <c r="BO199" s="190"/>
      <c r="BP199" s="173"/>
      <c r="BQ199" s="187"/>
      <c r="BR199" s="190"/>
      <c r="BS199" s="780"/>
      <c r="BT199" s="175"/>
      <c r="BU199" s="780"/>
      <c r="BV199" s="780"/>
      <c r="BW199" s="222"/>
      <c r="BX199" s="89">
        <f t="shared" si="263"/>
        <v>0</v>
      </c>
      <c r="BY199" s="89">
        <f t="shared" si="264"/>
        <v>0</v>
      </c>
      <c r="BZ199" s="187"/>
      <c r="CA199" s="187"/>
      <c r="CB199" s="230"/>
      <c r="CC199" s="227"/>
      <c r="CD199" s="228" t="s">
        <v>1133</v>
      </c>
      <c r="CE199" s="228" t="s">
        <v>1134</v>
      </c>
      <c r="CF199" s="228" t="s">
        <v>1136</v>
      </c>
      <c r="CG199" s="228" t="s">
        <v>962</v>
      </c>
      <c r="CH199" s="228">
        <v>746.4</v>
      </c>
      <c r="CI199" s="173">
        <v>45972</v>
      </c>
      <c r="CJ199" s="228">
        <v>24</v>
      </c>
      <c r="CK199" s="228">
        <v>746.4</v>
      </c>
      <c r="CL199" s="725">
        <v>0.82368580116714984</v>
      </c>
      <c r="CM199" s="232">
        <f>CL199*CK199</f>
        <v>614.79908199116062</v>
      </c>
      <c r="CN199" s="173">
        <v>45981</v>
      </c>
      <c r="CO199" s="228"/>
      <c r="CP199" s="228"/>
      <c r="CQ199" s="173"/>
      <c r="CR199" s="173"/>
      <c r="CS199" s="173"/>
      <c r="CT199" s="173">
        <v>46020</v>
      </c>
      <c r="CU199" s="173">
        <v>46018</v>
      </c>
      <c r="CV199" s="89">
        <f t="shared" si="265"/>
        <v>24</v>
      </c>
      <c r="CW199" s="86">
        <f t="shared" si="266"/>
        <v>746.4</v>
      </c>
      <c r="CX199" s="90"/>
      <c r="CY199" s="90"/>
      <c r="CZ199" s="90"/>
      <c r="DA199" s="90"/>
      <c r="DB199" s="89">
        <f t="shared" si="267"/>
        <v>24</v>
      </c>
      <c r="DC199" s="89">
        <f t="shared" si="268"/>
        <v>746.4</v>
      </c>
      <c r="DD199" s="89">
        <f t="shared" si="269"/>
        <v>-7.0939999999999976</v>
      </c>
      <c r="DE199" s="89">
        <f t="shared" si="270"/>
        <v>-284.95179999999993</v>
      </c>
      <c r="DF199" s="86" t="str">
        <f t="shared" si="271"/>
        <v>Thừa</v>
      </c>
      <c r="DG199" s="228"/>
      <c r="DH199" s="233"/>
      <c r="DI199" s="234"/>
      <c r="DJ199" s="235"/>
      <c r="DK199" s="236"/>
      <c r="DL199" s="176"/>
      <c r="DM199" s="177"/>
      <c r="DN199" s="178"/>
      <c r="DO199" s="178"/>
    </row>
    <row r="200" spans="1:119" s="237" customFormat="1" ht="30" hidden="1" customHeight="1">
      <c r="A200" s="85" t="str">
        <f t="shared" si="256"/>
        <v>Hiện</v>
      </c>
      <c r="B200" s="86" t="str">
        <f t="shared" si="257"/>
        <v>Đủ</v>
      </c>
      <c r="C200" s="86">
        <f t="shared" si="258"/>
        <v>0</v>
      </c>
      <c r="D200" s="86"/>
      <c r="E200" s="86"/>
      <c r="F200" s="86"/>
      <c r="G200" s="86"/>
      <c r="H200" s="86"/>
      <c r="I200" s="86"/>
      <c r="J200" s="1333"/>
      <c r="K200" s="776"/>
      <c r="L200" s="781" t="s">
        <v>445</v>
      </c>
      <c r="M200" s="782" t="s">
        <v>176</v>
      </c>
      <c r="N200" s="180" t="s">
        <v>49</v>
      </c>
      <c r="O200" s="179" t="s">
        <v>41</v>
      </c>
      <c r="P200" s="179" t="s">
        <v>45</v>
      </c>
      <c r="Q200" s="495">
        <f t="shared" si="272"/>
        <v>29.264164827078737</v>
      </c>
      <c r="R200" s="495">
        <v>2.718</v>
      </c>
      <c r="S200" s="495">
        <v>79.540000000000006</v>
      </c>
      <c r="T200" s="171"/>
      <c r="U200" s="172"/>
      <c r="V200" s="172"/>
      <c r="W200" s="172"/>
      <c r="X200" s="172"/>
      <c r="Y200" s="172"/>
      <c r="Z200" s="172"/>
      <c r="AA200" s="172"/>
      <c r="AB200" s="172"/>
      <c r="AC200" s="172"/>
      <c r="AD200" s="63">
        <v>6</v>
      </c>
      <c r="AE200" s="63">
        <v>175.58498896247244</v>
      </c>
      <c r="AF200" s="63">
        <v>0</v>
      </c>
      <c r="AG200" s="63">
        <v>0</v>
      </c>
      <c r="AH200" s="63">
        <v>6</v>
      </c>
      <c r="AI200" s="63">
        <v>158.8582124473561</v>
      </c>
      <c r="AJ200" s="63">
        <v>0</v>
      </c>
      <c r="AK200" s="63">
        <v>0</v>
      </c>
      <c r="AL200" s="63">
        <v>0</v>
      </c>
      <c r="AM200" s="63">
        <v>0</v>
      </c>
      <c r="AN200" s="63">
        <v>0</v>
      </c>
      <c r="AO200" s="63">
        <v>0</v>
      </c>
      <c r="AP200" s="63">
        <v>0</v>
      </c>
      <c r="AQ200" s="63">
        <v>0</v>
      </c>
      <c r="AR200" s="63">
        <v>0</v>
      </c>
      <c r="AS200" s="63">
        <v>0</v>
      </c>
      <c r="AT200" s="63">
        <v>0</v>
      </c>
      <c r="AU200" s="63">
        <v>0</v>
      </c>
      <c r="AV200" s="63">
        <v>0</v>
      </c>
      <c r="AW200" s="63">
        <v>0</v>
      </c>
      <c r="AX200" s="63">
        <v>0</v>
      </c>
      <c r="AY200" s="63">
        <v>0</v>
      </c>
      <c r="AZ200" s="88">
        <f t="shared" si="259"/>
        <v>12</v>
      </c>
      <c r="BA200" s="88">
        <f t="shared" si="260"/>
        <v>334.44320140982853</v>
      </c>
      <c r="BB200" s="487" t="s">
        <v>1073</v>
      </c>
      <c r="BC200" s="227"/>
      <c r="BD200" s="228"/>
      <c r="BE200" s="228"/>
      <c r="BF200" s="229"/>
      <c r="BG200" s="224"/>
      <c r="BH200" s="89">
        <f t="shared" si="261"/>
        <v>12</v>
      </c>
      <c r="BI200" s="89">
        <f t="shared" si="262"/>
        <v>334.44320140982853</v>
      </c>
      <c r="BJ200" s="173">
        <v>45983</v>
      </c>
      <c r="BK200" s="209" t="s">
        <v>804</v>
      </c>
      <c r="BL200" s="173" t="s">
        <v>196</v>
      </c>
      <c r="BM200" s="1374" t="s">
        <v>881</v>
      </c>
      <c r="BN200" s="86"/>
      <c r="BO200" s="190">
        <v>378</v>
      </c>
      <c r="BP200" s="1339">
        <v>45960</v>
      </c>
      <c r="BQ200" s="187">
        <v>12</v>
      </c>
      <c r="BR200" s="190">
        <v>378</v>
      </c>
      <c r="BS200" s="780">
        <v>17454.55</v>
      </c>
      <c r="BT200" s="175">
        <f>BS200*BR200*1.1</f>
        <v>7257601.8899999997</v>
      </c>
      <c r="BU200" s="671">
        <f>(BT200-BV200)/BV200</f>
        <v>0.10000000000000005</v>
      </c>
      <c r="BV200" s="489">
        <f>BS200*BR200*1</f>
        <v>6597819.8999999994</v>
      </c>
      <c r="BW200" s="1312">
        <v>45964</v>
      </c>
      <c r="BX200" s="89">
        <f t="shared" si="263"/>
        <v>12</v>
      </c>
      <c r="BY200" s="89">
        <f t="shared" si="264"/>
        <v>378</v>
      </c>
      <c r="BZ200" s="187"/>
      <c r="CA200" s="187"/>
      <c r="CB200" s="230"/>
      <c r="CC200" s="227"/>
      <c r="CD200" s="227"/>
      <c r="CE200" s="228"/>
      <c r="CF200" s="228"/>
      <c r="CG200" s="228"/>
      <c r="CH200" s="228"/>
      <c r="CI200" s="228"/>
      <c r="CJ200" s="228"/>
      <c r="CK200" s="228"/>
      <c r="CL200" s="231"/>
      <c r="CM200" s="232"/>
      <c r="CN200" s="173"/>
      <c r="CO200" s="228"/>
      <c r="CP200" s="228"/>
      <c r="CQ200" s="173"/>
      <c r="CR200" s="173"/>
      <c r="CS200" s="173"/>
      <c r="CT200" s="173"/>
      <c r="CU200" s="173"/>
      <c r="CV200" s="89">
        <f t="shared" si="265"/>
        <v>0</v>
      </c>
      <c r="CW200" s="86">
        <f t="shared" si="266"/>
        <v>0</v>
      </c>
      <c r="CX200" s="90"/>
      <c r="CY200" s="90"/>
      <c r="CZ200" s="90"/>
      <c r="DA200" s="90"/>
      <c r="DB200" s="89">
        <f t="shared" si="267"/>
        <v>12</v>
      </c>
      <c r="DC200" s="89">
        <f t="shared" si="268"/>
        <v>378</v>
      </c>
      <c r="DD200" s="89">
        <f t="shared" si="269"/>
        <v>0</v>
      </c>
      <c r="DE200" s="89">
        <f t="shared" si="270"/>
        <v>-43.556798590171468</v>
      </c>
      <c r="DF200" s="86" t="str">
        <f t="shared" si="271"/>
        <v>Đủ</v>
      </c>
      <c r="DG200" s="228"/>
      <c r="DH200" s="233"/>
      <c r="DI200" s="234"/>
      <c r="DJ200" s="235"/>
      <c r="DK200" s="236"/>
      <c r="DL200" s="176"/>
      <c r="DM200" s="177"/>
      <c r="DN200" s="178"/>
      <c r="DO200" s="178"/>
    </row>
    <row r="201" spans="1:119" s="237" customFormat="1" ht="30" hidden="1" customHeight="1">
      <c r="A201" s="85" t="str">
        <f t="shared" si="256"/>
        <v>Hiện</v>
      </c>
      <c r="B201" s="86" t="str">
        <f t="shared" si="257"/>
        <v>Thừa</v>
      </c>
      <c r="C201" s="113">
        <f t="shared" si="258"/>
        <v>-1.1644000000000005</v>
      </c>
      <c r="D201" s="86"/>
      <c r="E201" s="86"/>
      <c r="F201" s="86"/>
      <c r="G201" s="86"/>
      <c r="H201" s="86"/>
      <c r="I201" s="86"/>
      <c r="J201" s="1333"/>
      <c r="K201" s="776"/>
      <c r="L201" s="781" t="s">
        <v>446</v>
      </c>
      <c r="M201" s="782" t="s">
        <v>176</v>
      </c>
      <c r="N201" s="788" t="s">
        <v>1380</v>
      </c>
      <c r="O201" s="179" t="s">
        <v>309</v>
      </c>
      <c r="P201" s="179" t="s">
        <v>45</v>
      </c>
      <c r="Q201" s="495">
        <f t="shared" si="272"/>
        <v>49.848484848484865</v>
      </c>
      <c r="R201" s="495">
        <v>25.08</v>
      </c>
      <c r="S201" s="495">
        <v>1250.2000000000003</v>
      </c>
      <c r="T201" s="171"/>
      <c r="U201" s="172"/>
      <c r="V201" s="172"/>
      <c r="W201" s="172"/>
      <c r="X201" s="172"/>
      <c r="Y201" s="172"/>
      <c r="Z201" s="172"/>
      <c r="AA201" s="172"/>
      <c r="AB201" s="172"/>
      <c r="AC201" s="172"/>
      <c r="AD201" s="63">
        <v>26.835599999999999</v>
      </c>
      <c r="AE201" s="63">
        <v>1337.7140000000004</v>
      </c>
      <c r="AF201" s="63">
        <v>0</v>
      </c>
      <c r="AG201" s="63">
        <v>0</v>
      </c>
      <c r="AH201" s="63">
        <v>12</v>
      </c>
      <c r="AI201" s="63">
        <v>598.10820244328102</v>
      </c>
      <c r="AJ201" s="63">
        <v>8</v>
      </c>
      <c r="AK201" s="63">
        <v>398.73880162885405</v>
      </c>
      <c r="AL201" s="63">
        <v>0</v>
      </c>
      <c r="AM201" s="63">
        <v>0</v>
      </c>
      <c r="AN201" s="63">
        <v>0</v>
      </c>
      <c r="AO201" s="63">
        <v>0</v>
      </c>
      <c r="AP201" s="63">
        <v>0</v>
      </c>
      <c r="AQ201" s="63">
        <v>0</v>
      </c>
      <c r="AR201" s="63">
        <v>0</v>
      </c>
      <c r="AS201" s="63">
        <v>0</v>
      </c>
      <c r="AT201" s="63">
        <v>0</v>
      </c>
      <c r="AU201" s="63">
        <v>0</v>
      </c>
      <c r="AV201" s="63">
        <v>0</v>
      </c>
      <c r="AW201" s="63">
        <v>0</v>
      </c>
      <c r="AX201" s="63">
        <v>0</v>
      </c>
      <c r="AY201" s="63">
        <v>0</v>
      </c>
      <c r="AZ201" s="88">
        <f t="shared" si="259"/>
        <v>46.835599999999999</v>
      </c>
      <c r="BA201" s="88">
        <f t="shared" si="260"/>
        <v>2334.5610040721353</v>
      </c>
      <c r="BB201" s="487" t="s">
        <v>1251</v>
      </c>
      <c r="BC201" s="227"/>
      <c r="BD201" s="228"/>
      <c r="BE201" s="228"/>
      <c r="BF201" s="229"/>
      <c r="BG201" s="224"/>
      <c r="BH201" s="89">
        <f t="shared" si="261"/>
        <v>46.835599999999999</v>
      </c>
      <c r="BI201" s="89">
        <f t="shared" si="262"/>
        <v>2334.5610040721353</v>
      </c>
      <c r="BJ201" s="173">
        <v>45983</v>
      </c>
      <c r="BK201" s="777"/>
      <c r="BL201" s="778"/>
      <c r="BM201" s="779"/>
      <c r="BN201" s="86"/>
      <c r="BO201" s="190"/>
      <c r="BP201" s="173"/>
      <c r="BQ201" s="187"/>
      <c r="BR201" s="190"/>
      <c r="BS201" s="780"/>
      <c r="BT201" s="175"/>
      <c r="BU201" s="780"/>
      <c r="BV201" s="780"/>
      <c r="BW201" s="222"/>
      <c r="BX201" s="89">
        <f t="shared" si="263"/>
        <v>0</v>
      </c>
      <c r="BY201" s="89">
        <f t="shared" si="264"/>
        <v>0</v>
      </c>
      <c r="BZ201" s="187"/>
      <c r="CA201" s="187"/>
      <c r="CB201" s="230"/>
      <c r="CC201" s="227"/>
      <c r="CD201" s="228" t="s">
        <v>1133</v>
      </c>
      <c r="CE201" s="228" t="s">
        <v>1134</v>
      </c>
      <c r="CF201" s="228" t="s">
        <v>1137</v>
      </c>
      <c r="CG201" s="228" t="s">
        <v>962</v>
      </c>
      <c r="CH201" s="228">
        <v>2395.1999999999998</v>
      </c>
      <c r="CI201" s="173">
        <v>45972</v>
      </c>
      <c r="CJ201" s="228">
        <v>48</v>
      </c>
      <c r="CK201" s="228">
        <v>2395.1999999999998</v>
      </c>
      <c r="CL201" s="725">
        <v>0.82368580116714984</v>
      </c>
      <c r="CM201" s="232">
        <f>CL201*CK201</f>
        <v>1972.8922309555571</v>
      </c>
      <c r="CN201" s="173">
        <v>45981</v>
      </c>
      <c r="CO201" s="228"/>
      <c r="CP201" s="228"/>
      <c r="CQ201" s="173"/>
      <c r="CR201" s="173"/>
      <c r="CS201" s="173"/>
      <c r="CT201" s="173">
        <v>46020</v>
      </c>
      <c r="CU201" s="173">
        <v>46018</v>
      </c>
      <c r="CV201" s="89">
        <f t="shared" si="265"/>
        <v>48</v>
      </c>
      <c r="CW201" s="86">
        <f t="shared" si="266"/>
        <v>2395.1999999999998</v>
      </c>
      <c r="CX201" s="90"/>
      <c r="CY201" s="90"/>
      <c r="CZ201" s="90"/>
      <c r="DA201" s="90"/>
      <c r="DB201" s="89">
        <f t="shared" si="267"/>
        <v>48</v>
      </c>
      <c r="DC201" s="89">
        <f t="shared" si="268"/>
        <v>2395.1999999999998</v>
      </c>
      <c r="DD201" s="89">
        <f t="shared" si="269"/>
        <v>-1.1644000000000005</v>
      </c>
      <c r="DE201" s="89">
        <f t="shared" si="270"/>
        <v>-60.638995927864471</v>
      </c>
      <c r="DF201" s="86" t="str">
        <f t="shared" si="271"/>
        <v>Thừa</v>
      </c>
      <c r="DG201" s="228"/>
      <c r="DH201" s="233"/>
      <c r="DI201" s="234"/>
      <c r="DJ201" s="235"/>
      <c r="DK201" s="236"/>
      <c r="DL201" s="176"/>
      <c r="DM201" s="177"/>
      <c r="DN201" s="178"/>
      <c r="DO201" s="178"/>
    </row>
    <row r="202" spans="1:119" s="237" customFormat="1" ht="60" hidden="1" customHeight="1">
      <c r="A202" s="85" t="str">
        <f t="shared" si="256"/>
        <v>Hiện</v>
      </c>
      <c r="B202" s="86" t="str">
        <f>CONCATENATE(DF202," căt cánh")</f>
        <v>Thiếu căt cánh</v>
      </c>
      <c r="C202" s="86">
        <f t="shared" si="258"/>
        <v>3</v>
      </c>
      <c r="D202" s="86"/>
      <c r="E202" s="86"/>
      <c r="F202" s="86"/>
      <c r="G202" s="86"/>
      <c r="H202" s="86" t="s">
        <v>903</v>
      </c>
      <c r="I202" s="86"/>
      <c r="J202" s="1333"/>
      <c r="K202" s="776"/>
      <c r="L202" s="781" t="s">
        <v>447</v>
      </c>
      <c r="M202" s="782" t="s">
        <v>186</v>
      </c>
      <c r="N202" s="783" t="s">
        <v>1082</v>
      </c>
      <c r="O202" s="179" t="s">
        <v>41</v>
      </c>
      <c r="P202" s="179" t="s">
        <v>45</v>
      </c>
      <c r="Q202" s="495">
        <f t="shared" si="272"/>
        <v>7.0394736842105265</v>
      </c>
      <c r="R202" s="495">
        <v>0.30399999999999999</v>
      </c>
      <c r="S202" s="495">
        <v>2.14</v>
      </c>
      <c r="T202" s="171"/>
      <c r="U202" s="172"/>
      <c r="V202" s="172"/>
      <c r="W202" s="172"/>
      <c r="X202" s="172"/>
      <c r="Y202" s="172"/>
      <c r="Z202" s="172"/>
      <c r="AA202" s="172"/>
      <c r="AB202" s="172"/>
      <c r="AC202" s="172"/>
      <c r="AD202" s="63">
        <v>3</v>
      </c>
      <c r="AE202" s="63">
        <v>21.118421052631579</v>
      </c>
      <c r="AF202" s="63">
        <v>0</v>
      </c>
      <c r="AG202" s="63">
        <v>0</v>
      </c>
      <c r="AH202" s="63">
        <v>0</v>
      </c>
      <c r="AI202" s="63">
        <v>0</v>
      </c>
      <c r="AJ202" s="63">
        <v>0</v>
      </c>
      <c r="AK202" s="63">
        <v>0</v>
      </c>
      <c r="AL202" s="63">
        <v>0</v>
      </c>
      <c r="AM202" s="63">
        <v>0</v>
      </c>
      <c r="AN202" s="63">
        <v>0</v>
      </c>
      <c r="AO202" s="63">
        <v>0</v>
      </c>
      <c r="AP202" s="63">
        <v>0</v>
      </c>
      <c r="AQ202" s="63">
        <v>0</v>
      </c>
      <c r="AR202" s="63">
        <v>0</v>
      </c>
      <c r="AS202" s="63">
        <v>0</v>
      </c>
      <c r="AT202" s="63">
        <v>0</v>
      </c>
      <c r="AU202" s="63">
        <v>0</v>
      </c>
      <c r="AV202" s="63">
        <v>0</v>
      </c>
      <c r="AW202" s="63">
        <v>0</v>
      </c>
      <c r="AX202" s="63">
        <v>0</v>
      </c>
      <c r="AY202" s="63">
        <v>0</v>
      </c>
      <c r="AZ202" s="88">
        <f t="shared" si="259"/>
        <v>3</v>
      </c>
      <c r="BA202" s="88">
        <f t="shared" si="260"/>
        <v>21.118421052631579</v>
      </c>
      <c r="BB202" s="487" t="s">
        <v>636</v>
      </c>
      <c r="BC202" s="227"/>
      <c r="BD202" s="228"/>
      <c r="BE202" s="228"/>
      <c r="BF202" s="229"/>
      <c r="BG202" s="224"/>
      <c r="BH202" s="89">
        <f t="shared" si="261"/>
        <v>3</v>
      </c>
      <c r="BI202" s="89">
        <f t="shared" si="262"/>
        <v>21.118421052631579</v>
      </c>
      <c r="BJ202" s="173">
        <v>45983</v>
      </c>
      <c r="BK202" s="777"/>
      <c r="BL202" s="778"/>
      <c r="BM202" s="779"/>
      <c r="BN202" s="86"/>
      <c r="BO202" s="190"/>
      <c r="BP202" s="173"/>
      <c r="BQ202" s="187"/>
      <c r="BR202" s="190"/>
      <c r="BS202" s="780"/>
      <c r="BT202" s="175"/>
      <c r="BU202" s="780"/>
      <c r="BV202" s="780"/>
      <c r="BW202" s="222"/>
      <c r="BX202" s="89">
        <f t="shared" si="263"/>
        <v>0</v>
      </c>
      <c r="BY202" s="89">
        <f t="shared" si="264"/>
        <v>0</v>
      </c>
      <c r="BZ202" s="187"/>
      <c r="CA202" s="187"/>
      <c r="CB202" s="230"/>
      <c r="CC202" s="227"/>
      <c r="CD202" s="85"/>
      <c r="CE202" s="228"/>
      <c r="CF202" s="228"/>
      <c r="CG202" s="228"/>
      <c r="CH202" s="228"/>
      <c r="CI202" s="228"/>
      <c r="CJ202" s="228"/>
      <c r="CK202" s="228"/>
      <c r="CL202" s="231"/>
      <c r="CM202" s="232"/>
      <c r="CN202" s="173"/>
      <c r="CO202" s="228"/>
      <c r="CP202" s="228"/>
      <c r="CQ202" s="173"/>
      <c r="CR202" s="173"/>
      <c r="CS202" s="173"/>
      <c r="CT202" s="173"/>
      <c r="CU202" s="173"/>
      <c r="CV202" s="89">
        <f t="shared" si="265"/>
        <v>0</v>
      </c>
      <c r="CW202" s="86">
        <f t="shared" si="266"/>
        <v>0</v>
      </c>
      <c r="CX202" s="90"/>
      <c r="CY202" s="90"/>
      <c r="CZ202" s="90"/>
      <c r="DA202" s="90"/>
      <c r="DB202" s="89">
        <f t="shared" si="267"/>
        <v>0</v>
      </c>
      <c r="DC202" s="89">
        <f t="shared" si="268"/>
        <v>0</v>
      </c>
      <c r="DD202" s="89">
        <f t="shared" si="269"/>
        <v>3</v>
      </c>
      <c r="DE202" s="89">
        <f t="shared" si="270"/>
        <v>21.118421052631579</v>
      </c>
      <c r="DF202" s="86" t="str">
        <f t="shared" si="271"/>
        <v>Thiếu</v>
      </c>
      <c r="DG202" s="228"/>
      <c r="DH202" s="233"/>
      <c r="DI202" s="234"/>
      <c r="DJ202" s="235"/>
      <c r="DK202" s="236"/>
      <c r="DL202" s="176"/>
      <c r="DM202" s="177"/>
      <c r="DN202" s="178"/>
      <c r="DO202" s="178"/>
    </row>
    <row r="203" spans="1:119" s="237" customFormat="1" ht="57.5" hidden="1" customHeight="1">
      <c r="A203" s="85" t="str">
        <f t="shared" si="256"/>
        <v>Hiện</v>
      </c>
      <c r="B203" s="86" t="str">
        <f t="shared" si="257"/>
        <v>Thừa</v>
      </c>
      <c r="C203" s="86">
        <f t="shared" si="258"/>
        <v>-5.2427999999999955</v>
      </c>
      <c r="D203" s="86"/>
      <c r="E203" s="86"/>
      <c r="F203" s="86"/>
      <c r="G203" s="86"/>
      <c r="H203" s="86"/>
      <c r="I203" s="86"/>
      <c r="J203" s="1333"/>
      <c r="K203" s="776"/>
      <c r="L203" s="781" t="s">
        <v>448</v>
      </c>
      <c r="M203" s="782" t="s">
        <v>186</v>
      </c>
      <c r="N203" s="783" t="s">
        <v>1083</v>
      </c>
      <c r="O203" s="179" t="s">
        <v>41</v>
      </c>
      <c r="P203" s="179" t="s">
        <v>45</v>
      </c>
      <c r="Q203" s="495">
        <f t="shared" si="272"/>
        <v>7.6616616616616611</v>
      </c>
      <c r="R203" s="495">
        <v>39.96</v>
      </c>
      <c r="S203" s="495">
        <v>306.15999999999997</v>
      </c>
      <c r="T203" s="171"/>
      <c r="U203" s="172"/>
      <c r="V203" s="172"/>
      <c r="W203" s="172"/>
      <c r="X203" s="172"/>
      <c r="Y203" s="172"/>
      <c r="Z203" s="172"/>
      <c r="AA203" s="172"/>
      <c r="AB203" s="172"/>
      <c r="AC203" s="172"/>
      <c r="AD203" s="63">
        <v>42.757200000000005</v>
      </c>
      <c r="AE203" s="63">
        <v>327.59120000000001</v>
      </c>
      <c r="AF203" s="63">
        <v>0</v>
      </c>
      <c r="AG203" s="63">
        <v>0</v>
      </c>
      <c r="AH203" s="63">
        <v>0</v>
      </c>
      <c r="AI203" s="63">
        <v>0</v>
      </c>
      <c r="AJ203" s="63">
        <v>0</v>
      </c>
      <c r="AK203" s="63">
        <v>0</v>
      </c>
      <c r="AL203" s="63">
        <v>0</v>
      </c>
      <c r="AM203" s="63">
        <v>0</v>
      </c>
      <c r="AN203" s="63">
        <v>0</v>
      </c>
      <c r="AO203" s="63">
        <v>0</v>
      </c>
      <c r="AP203" s="63">
        <v>0</v>
      </c>
      <c r="AQ203" s="63">
        <v>0</v>
      </c>
      <c r="AR203" s="63">
        <v>0</v>
      </c>
      <c r="AS203" s="63">
        <v>0</v>
      </c>
      <c r="AT203" s="63">
        <v>0</v>
      </c>
      <c r="AU203" s="63">
        <v>0</v>
      </c>
      <c r="AV203" s="63">
        <v>0</v>
      </c>
      <c r="AW203" s="63">
        <v>0</v>
      </c>
      <c r="AX203" s="63">
        <v>0</v>
      </c>
      <c r="AY203" s="63">
        <v>0</v>
      </c>
      <c r="AZ203" s="88">
        <f t="shared" si="259"/>
        <v>42.757200000000005</v>
      </c>
      <c r="BA203" s="88">
        <f t="shared" si="260"/>
        <v>327.59120000000001</v>
      </c>
      <c r="BB203" s="487" t="s">
        <v>636</v>
      </c>
      <c r="BC203" s="227"/>
      <c r="BD203" s="228"/>
      <c r="BE203" s="228"/>
      <c r="BF203" s="229"/>
      <c r="BG203" s="224"/>
      <c r="BH203" s="89">
        <f t="shared" si="261"/>
        <v>42.757200000000005</v>
      </c>
      <c r="BI203" s="89">
        <f t="shared" si="262"/>
        <v>327.59120000000001</v>
      </c>
      <c r="BJ203" s="173">
        <v>45983</v>
      </c>
      <c r="BK203" s="777" t="s">
        <v>1159</v>
      </c>
      <c r="BL203" s="778" t="s">
        <v>295</v>
      </c>
      <c r="BM203" s="779" t="s">
        <v>1160</v>
      </c>
      <c r="BN203" s="86" t="s">
        <v>41</v>
      </c>
      <c r="BO203" s="190">
        <v>359</v>
      </c>
      <c r="BP203" s="173">
        <v>45975</v>
      </c>
      <c r="BQ203" s="190">
        <f>4*12</f>
        <v>48</v>
      </c>
      <c r="BR203" s="190">
        <v>359</v>
      </c>
      <c r="BS203" s="780">
        <v>15454.55</v>
      </c>
      <c r="BT203" s="175">
        <f>BR203*BS203*(1+BU203)</f>
        <v>6103001.7950000009</v>
      </c>
      <c r="BU203" s="726">
        <v>0.1</v>
      </c>
      <c r="BV203" s="780">
        <f>BS203*BR203</f>
        <v>5548183.4500000002</v>
      </c>
      <c r="BW203" s="173">
        <v>45975</v>
      </c>
      <c r="BX203" s="89">
        <f t="shared" si="263"/>
        <v>48</v>
      </c>
      <c r="BY203" s="89">
        <f t="shared" si="264"/>
        <v>359</v>
      </c>
      <c r="BZ203" s="187"/>
      <c r="CA203" s="187"/>
      <c r="CB203" s="230"/>
      <c r="CC203" s="227"/>
      <c r="CD203" s="85"/>
      <c r="CE203" s="228"/>
      <c r="CF203" s="228"/>
      <c r="CG203" s="228"/>
      <c r="CH203" s="228"/>
      <c r="CI203" s="228"/>
      <c r="CJ203" s="228"/>
      <c r="CK203" s="228"/>
      <c r="CL203" s="231"/>
      <c r="CM203" s="232"/>
      <c r="CN203" s="173"/>
      <c r="CO203" s="228"/>
      <c r="CP203" s="228"/>
      <c r="CQ203" s="173"/>
      <c r="CR203" s="173"/>
      <c r="CS203" s="173"/>
      <c r="CT203" s="173"/>
      <c r="CU203" s="173"/>
      <c r="CV203" s="89">
        <f t="shared" si="265"/>
        <v>0</v>
      </c>
      <c r="CW203" s="86">
        <f t="shared" si="266"/>
        <v>0</v>
      </c>
      <c r="CX203" s="90"/>
      <c r="CY203" s="90"/>
      <c r="CZ203" s="90"/>
      <c r="DA203" s="90"/>
      <c r="DB203" s="89">
        <f t="shared" si="267"/>
        <v>48</v>
      </c>
      <c r="DC203" s="89">
        <f t="shared" si="268"/>
        <v>359</v>
      </c>
      <c r="DD203" s="89">
        <f t="shared" si="269"/>
        <v>-5.2427999999999955</v>
      </c>
      <c r="DE203" s="89">
        <f t="shared" si="270"/>
        <v>-31.408799999999985</v>
      </c>
      <c r="DF203" s="86" t="str">
        <f t="shared" si="271"/>
        <v>Thừa</v>
      </c>
      <c r="DG203" s="228"/>
      <c r="DH203" s="233"/>
      <c r="DI203" s="234"/>
      <c r="DJ203" s="235"/>
      <c r="DK203" s="236"/>
      <c r="DL203" s="176"/>
      <c r="DM203" s="177"/>
      <c r="DN203" s="178"/>
      <c r="DO203" s="178"/>
    </row>
    <row r="204" spans="1:119" s="237" customFormat="1" ht="30" hidden="1" customHeight="1">
      <c r="A204" s="85" t="str">
        <f t="shared" si="256"/>
        <v>Hiện</v>
      </c>
      <c r="B204" s="86" t="str">
        <f t="shared" si="257"/>
        <v>Thừa</v>
      </c>
      <c r="C204" s="86">
        <f t="shared" si="258"/>
        <v>-1</v>
      </c>
      <c r="D204" s="86"/>
      <c r="E204" s="86"/>
      <c r="F204" s="86"/>
      <c r="G204" s="86"/>
      <c r="H204" s="86"/>
      <c r="I204" s="86"/>
      <c r="J204" s="1333"/>
      <c r="K204" s="1325"/>
      <c r="L204" s="781" t="s">
        <v>449</v>
      </c>
      <c r="M204" s="782" t="s">
        <v>450</v>
      </c>
      <c r="N204" s="788" t="s">
        <v>122</v>
      </c>
      <c r="O204" s="179" t="s">
        <v>41</v>
      </c>
      <c r="P204" s="179" t="s">
        <v>42</v>
      </c>
      <c r="Q204" s="495">
        <f t="shared" si="272"/>
        <v>23.55</v>
      </c>
      <c r="R204" s="495">
        <v>0.39575371549893845</v>
      </c>
      <c r="S204" s="495">
        <v>9.32</v>
      </c>
      <c r="T204" s="171"/>
      <c r="U204" s="172"/>
      <c r="V204" s="172"/>
      <c r="W204" s="172"/>
      <c r="X204" s="172"/>
      <c r="Y204" s="172"/>
      <c r="Z204" s="172"/>
      <c r="AA204" s="172"/>
      <c r="AB204" s="172"/>
      <c r="AC204" s="172"/>
      <c r="AD204" s="63">
        <v>3</v>
      </c>
      <c r="AE204" s="63">
        <v>70.650000000000006</v>
      </c>
      <c r="AF204" s="63">
        <v>0</v>
      </c>
      <c r="AG204" s="63">
        <v>0</v>
      </c>
      <c r="AH204" s="63">
        <v>0</v>
      </c>
      <c r="AI204" s="63">
        <v>0</v>
      </c>
      <c r="AJ204" s="63">
        <v>51</v>
      </c>
      <c r="AK204" s="63">
        <v>1201.05</v>
      </c>
      <c r="AL204" s="838">
        <v>13</v>
      </c>
      <c r="AM204" s="63">
        <v>306.14999999999998</v>
      </c>
      <c r="AN204" s="63">
        <v>0</v>
      </c>
      <c r="AO204" s="63">
        <v>0</v>
      </c>
      <c r="AP204" s="63">
        <v>0</v>
      </c>
      <c r="AQ204" s="63">
        <v>0</v>
      </c>
      <c r="AR204" s="63">
        <v>0</v>
      </c>
      <c r="AS204" s="63">
        <v>0</v>
      </c>
      <c r="AT204" s="63">
        <v>0</v>
      </c>
      <c r="AU204" s="63">
        <v>0</v>
      </c>
      <c r="AV204" s="63">
        <v>0</v>
      </c>
      <c r="AW204" s="63">
        <v>0</v>
      </c>
      <c r="AX204" s="63">
        <v>0</v>
      </c>
      <c r="AY204" s="63">
        <v>0</v>
      </c>
      <c r="AZ204" s="88">
        <f t="shared" si="259"/>
        <v>67</v>
      </c>
      <c r="BA204" s="88">
        <f t="shared" si="260"/>
        <v>1577.85</v>
      </c>
      <c r="BB204" s="487" t="s">
        <v>1477</v>
      </c>
      <c r="BC204" s="227"/>
      <c r="BD204" s="228"/>
      <c r="BE204" s="228"/>
      <c r="BF204" s="229"/>
      <c r="BG204" s="224"/>
      <c r="BH204" s="89">
        <f t="shared" si="261"/>
        <v>67</v>
      </c>
      <c r="BI204" s="89">
        <f t="shared" si="262"/>
        <v>1577.85</v>
      </c>
      <c r="BJ204" s="173">
        <v>45983</v>
      </c>
      <c r="BK204" s="808"/>
      <c r="BL204" s="778"/>
      <c r="BM204" s="779"/>
      <c r="BN204" s="86"/>
      <c r="BO204" s="190"/>
      <c r="BP204" s="173"/>
      <c r="BQ204" s="187"/>
      <c r="BR204" s="190"/>
      <c r="BS204" s="780"/>
      <c r="BT204" s="175"/>
      <c r="BU204" s="780"/>
      <c r="BV204" s="780"/>
      <c r="BW204" s="222"/>
      <c r="BX204" s="89">
        <f t="shared" si="263"/>
        <v>68</v>
      </c>
      <c r="BY204" s="89">
        <f t="shared" si="264"/>
        <v>1589.63</v>
      </c>
      <c r="BZ204" s="187"/>
      <c r="CA204" s="187"/>
      <c r="CB204" s="230"/>
      <c r="CC204" s="227"/>
      <c r="CD204" s="85"/>
      <c r="CE204" s="228"/>
      <c r="CF204" s="89"/>
      <c r="CG204" s="228"/>
      <c r="CH204" s="228"/>
      <c r="CI204" s="228"/>
      <c r="CJ204" s="228"/>
      <c r="CK204" s="228"/>
      <c r="CL204" s="231"/>
      <c r="CM204" s="232"/>
      <c r="CN204" s="173"/>
      <c r="CO204" s="228"/>
      <c r="CP204" s="228"/>
      <c r="CQ204" s="173"/>
      <c r="CR204" s="173"/>
      <c r="CS204" s="173"/>
      <c r="CT204" s="173"/>
      <c r="CU204" s="173"/>
      <c r="CV204" s="89">
        <f t="shared" si="265"/>
        <v>0</v>
      </c>
      <c r="CW204" s="86">
        <f t="shared" si="266"/>
        <v>0</v>
      </c>
      <c r="CX204" s="90"/>
      <c r="CY204" s="90"/>
      <c r="CZ204" s="90"/>
      <c r="DA204" s="90"/>
      <c r="DB204" s="89">
        <f t="shared" si="267"/>
        <v>68</v>
      </c>
      <c r="DC204" s="89">
        <f t="shared" si="268"/>
        <v>1589.63</v>
      </c>
      <c r="DD204" s="89">
        <f t="shared" si="269"/>
        <v>-1</v>
      </c>
      <c r="DE204" s="89">
        <f t="shared" si="270"/>
        <v>-11.7800000000002</v>
      </c>
      <c r="DF204" s="86" t="str">
        <f t="shared" si="271"/>
        <v>Thừa</v>
      </c>
      <c r="DG204" s="228"/>
      <c r="DH204" s="233"/>
      <c r="DI204" s="234"/>
      <c r="DJ204" s="235"/>
      <c r="DK204" s="236"/>
      <c r="DL204" s="176"/>
      <c r="DM204" s="177"/>
      <c r="DN204" s="178"/>
      <c r="DO204" s="178"/>
    </row>
    <row r="205" spans="1:119" s="237" customFormat="1" ht="30" hidden="1" customHeight="1">
      <c r="A205" s="85"/>
      <c r="B205" s="86"/>
      <c r="C205" s="86"/>
      <c r="D205" s="187"/>
      <c r="E205" s="187"/>
      <c r="F205" s="187"/>
      <c r="G205" s="187"/>
      <c r="H205" s="187"/>
      <c r="I205" s="187"/>
      <c r="J205" s="775"/>
      <c r="K205" s="1334"/>
      <c r="L205" s="781" t="s">
        <v>449</v>
      </c>
      <c r="M205" s="782" t="s">
        <v>450</v>
      </c>
      <c r="N205" s="788" t="s">
        <v>122</v>
      </c>
      <c r="O205" s="179" t="s">
        <v>41</v>
      </c>
      <c r="P205" s="179" t="s">
        <v>42</v>
      </c>
      <c r="Q205" s="495"/>
      <c r="R205" s="495"/>
      <c r="S205" s="495"/>
      <c r="T205" s="171"/>
      <c r="U205" s="172"/>
      <c r="V205" s="172"/>
      <c r="W205" s="172"/>
      <c r="X205" s="172"/>
      <c r="Y205" s="172"/>
      <c r="Z205" s="172"/>
      <c r="AA205" s="172"/>
      <c r="AB205" s="172"/>
      <c r="AC205" s="172"/>
      <c r="AD205" s="63"/>
      <c r="AE205" s="63"/>
      <c r="AF205" s="63"/>
      <c r="AG205" s="63"/>
      <c r="AH205" s="63"/>
      <c r="AI205" s="63"/>
      <c r="AJ205" s="63"/>
      <c r="AK205" s="63"/>
      <c r="AL205" s="838"/>
      <c r="AM205" s="63"/>
      <c r="AN205" s="63"/>
      <c r="AO205" s="63"/>
      <c r="AP205" s="63"/>
      <c r="AQ205" s="63"/>
      <c r="AR205" s="63"/>
      <c r="AS205" s="63"/>
      <c r="AT205" s="63"/>
      <c r="AU205" s="63"/>
      <c r="AV205" s="63"/>
      <c r="AW205" s="63"/>
      <c r="AX205" s="63"/>
      <c r="AY205" s="63"/>
      <c r="AZ205" s="88"/>
      <c r="BA205" s="88"/>
      <c r="BB205" s="487"/>
      <c r="BC205" s="227"/>
      <c r="BD205" s="228"/>
      <c r="BE205" s="228"/>
      <c r="BF205" s="229"/>
      <c r="BG205" s="224"/>
      <c r="BH205" s="89"/>
      <c r="BI205" s="89"/>
      <c r="BJ205" s="173"/>
      <c r="BK205" s="808" t="s">
        <v>1626</v>
      </c>
      <c r="BL205" s="1296" t="s">
        <v>43</v>
      </c>
      <c r="BM205" s="1402" t="s">
        <v>1635</v>
      </c>
      <c r="BN205" s="1310" t="s">
        <v>1637</v>
      </c>
      <c r="BO205" s="239">
        <v>317.93</v>
      </c>
      <c r="BP205" s="90">
        <v>46029</v>
      </c>
      <c r="BQ205" s="1384">
        <v>14</v>
      </c>
      <c r="BR205" s="239">
        <v>317.93</v>
      </c>
      <c r="BS205" s="1385">
        <v>13868.18</v>
      </c>
      <c r="BT205" s="65">
        <f>BS205*BR205*1.1</f>
        <v>4850021.5141400006</v>
      </c>
      <c r="BU205" s="1240">
        <v>0.1</v>
      </c>
      <c r="BV205" s="1328">
        <f>BS205*BR205</f>
        <v>4409110.4674000004</v>
      </c>
      <c r="BW205" s="103">
        <v>46038</v>
      </c>
      <c r="BX205" s="89"/>
      <c r="BY205" s="89"/>
      <c r="BZ205" s="187"/>
      <c r="CA205" s="187"/>
      <c r="CB205" s="230"/>
      <c r="CC205" s="227"/>
      <c r="CD205" s="227"/>
      <c r="CE205" s="228"/>
      <c r="CF205" s="228"/>
      <c r="CG205" s="228"/>
      <c r="CH205" s="228"/>
      <c r="CI205" s="228"/>
      <c r="CJ205" s="228"/>
      <c r="CK205" s="228"/>
      <c r="CL205" s="231"/>
      <c r="CM205" s="232"/>
      <c r="CN205" s="173"/>
      <c r="CO205" s="228"/>
      <c r="CP205" s="228"/>
      <c r="CQ205" s="173"/>
      <c r="CR205" s="173"/>
      <c r="CS205" s="173"/>
      <c r="CT205" s="173"/>
      <c r="CU205" s="173"/>
      <c r="CV205" s="89"/>
      <c r="CW205" s="86"/>
      <c r="CX205" s="90"/>
      <c r="CY205" s="90"/>
      <c r="CZ205" s="90"/>
      <c r="DA205" s="90"/>
      <c r="DB205" s="89"/>
      <c r="DC205" s="89"/>
      <c r="DD205" s="89"/>
      <c r="DE205" s="89"/>
      <c r="DF205" s="86"/>
      <c r="DG205" s="228"/>
      <c r="DH205" s="233"/>
      <c r="DI205" s="234"/>
      <c r="DJ205" s="235"/>
      <c r="DK205" s="236"/>
      <c r="DL205" s="176"/>
      <c r="DM205" s="177"/>
      <c r="DN205" s="178"/>
      <c r="DO205" s="178"/>
    </row>
    <row r="206" spans="1:119" s="237" customFormat="1" ht="30" hidden="1" customHeight="1">
      <c r="A206" s="85" t="str">
        <f>IF(L206=L204,"ok","Hiện")</f>
        <v>ok</v>
      </c>
      <c r="B206" s="86"/>
      <c r="C206" s="86"/>
      <c r="D206" s="187"/>
      <c r="E206" s="187"/>
      <c r="F206" s="187"/>
      <c r="G206" s="187"/>
      <c r="H206" s="187"/>
      <c r="I206" s="187"/>
      <c r="J206" s="775"/>
      <c r="K206" s="776"/>
      <c r="L206" s="781" t="s">
        <v>449</v>
      </c>
      <c r="M206" s="782" t="s">
        <v>450</v>
      </c>
      <c r="N206" s="788" t="s">
        <v>122</v>
      </c>
      <c r="O206" s="179" t="s">
        <v>41</v>
      </c>
      <c r="P206" s="179" t="s">
        <v>42</v>
      </c>
      <c r="Q206" s="495"/>
      <c r="R206" s="495"/>
      <c r="S206" s="495"/>
      <c r="T206" s="171"/>
      <c r="U206" s="172"/>
      <c r="V206" s="172"/>
      <c r="W206" s="172"/>
      <c r="X206" s="172"/>
      <c r="Y206" s="172"/>
      <c r="Z206" s="172"/>
      <c r="AA206" s="172"/>
      <c r="AB206" s="172"/>
      <c r="AC206" s="172"/>
      <c r="AD206" s="63"/>
      <c r="AE206" s="63"/>
      <c r="AF206" s="63"/>
      <c r="AG206" s="63"/>
      <c r="AH206" s="63"/>
      <c r="AI206" s="63"/>
      <c r="AJ206" s="63"/>
      <c r="AK206" s="63"/>
      <c r="AL206" s="63"/>
      <c r="AM206" s="63"/>
      <c r="AN206" s="63"/>
      <c r="AO206" s="63"/>
      <c r="AP206" s="63"/>
      <c r="AQ206" s="63"/>
      <c r="AR206" s="63"/>
      <c r="AS206" s="63"/>
      <c r="AT206" s="63"/>
      <c r="AU206" s="63"/>
      <c r="AV206" s="63"/>
      <c r="AW206" s="63"/>
      <c r="AX206" s="63"/>
      <c r="AY206" s="63"/>
      <c r="AZ206" s="88"/>
      <c r="BA206" s="88"/>
      <c r="BB206" s="115"/>
      <c r="BC206" s="227"/>
      <c r="BD206" s="228"/>
      <c r="BE206" s="228"/>
      <c r="BF206" s="229"/>
      <c r="BG206" s="224"/>
      <c r="BH206" s="89"/>
      <c r="BI206" s="89"/>
      <c r="BJ206" s="173"/>
      <c r="BK206" s="1289" t="s">
        <v>1354</v>
      </c>
      <c r="BL206" s="1287" t="s">
        <v>43</v>
      </c>
      <c r="BM206" s="1305" t="s">
        <v>1366</v>
      </c>
      <c r="BN206" s="86" t="s">
        <v>41</v>
      </c>
      <c r="BO206" s="202">
        <v>1271.7</v>
      </c>
      <c r="BP206" s="1289">
        <v>45994</v>
      </c>
      <c r="BQ206" s="1290">
        <v>54</v>
      </c>
      <c r="BR206" s="202">
        <v>1271.7</v>
      </c>
      <c r="BS206" s="1307">
        <v>14136.36</v>
      </c>
      <c r="BT206" s="203">
        <f>BS206*BR206*(1+BU206)</f>
        <v>19774929.913200002</v>
      </c>
      <c r="BU206" s="671">
        <v>0.1</v>
      </c>
      <c r="BV206" s="489">
        <f>BS206*BR206</f>
        <v>17977209.012000002</v>
      </c>
      <c r="BW206" s="1291">
        <v>46000</v>
      </c>
      <c r="BX206" s="89"/>
      <c r="BY206" s="89"/>
      <c r="BZ206" s="187"/>
      <c r="CA206" s="187"/>
      <c r="CB206" s="230"/>
      <c r="CC206" s="227"/>
      <c r="CD206" s="227"/>
      <c r="CE206" s="228"/>
      <c r="CF206" s="228"/>
      <c r="CG206" s="228"/>
      <c r="CH206" s="228"/>
      <c r="CI206" s="228"/>
      <c r="CJ206" s="228"/>
      <c r="CK206" s="228"/>
      <c r="CL206" s="231"/>
      <c r="CM206" s="232"/>
      <c r="CN206" s="173"/>
      <c r="CO206" s="228"/>
      <c r="CP206" s="228"/>
      <c r="CQ206" s="173"/>
      <c r="CR206" s="173"/>
      <c r="CS206" s="173"/>
      <c r="CT206" s="173"/>
      <c r="CU206" s="173"/>
      <c r="CV206" s="89"/>
      <c r="CW206" s="86"/>
      <c r="CX206" s="90"/>
      <c r="CY206" s="90"/>
      <c r="CZ206" s="90"/>
      <c r="DA206" s="90"/>
      <c r="DB206" s="89"/>
      <c r="DC206" s="89"/>
      <c r="DD206" s="89"/>
      <c r="DE206" s="89"/>
      <c r="DF206" s="86"/>
      <c r="DG206" s="228"/>
      <c r="DH206" s="233"/>
      <c r="DI206" s="234"/>
      <c r="DJ206" s="235"/>
      <c r="DK206" s="236"/>
      <c r="DL206" s="176"/>
      <c r="DM206" s="177"/>
      <c r="DN206" s="178"/>
      <c r="DO206" s="178"/>
    </row>
    <row r="207" spans="1:119" s="237" customFormat="1" ht="30" hidden="1" customHeight="1">
      <c r="A207" s="85" t="str">
        <f t="shared" si="256"/>
        <v>Hiện</v>
      </c>
      <c r="B207" s="86" t="str">
        <f t="shared" si="257"/>
        <v>Đủ</v>
      </c>
      <c r="C207" s="113">
        <f>DD207</f>
        <v>0</v>
      </c>
      <c r="D207" s="187"/>
      <c r="E207" s="187"/>
      <c r="F207" s="187"/>
      <c r="G207" s="187"/>
      <c r="H207" s="187" t="s">
        <v>44</v>
      </c>
      <c r="I207" s="187"/>
      <c r="J207" s="775"/>
      <c r="K207" s="776"/>
      <c r="L207" s="781" t="s">
        <v>451</v>
      </c>
      <c r="M207" s="782" t="s">
        <v>450</v>
      </c>
      <c r="N207" s="180" t="s">
        <v>1084</v>
      </c>
      <c r="O207" s="179" t="s">
        <v>309</v>
      </c>
      <c r="P207" s="179" t="s">
        <v>42</v>
      </c>
      <c r="Q207" s="495">
        <f t="shared" si="272"/>
        <v>62.8</v>
      </c>
      <c r="R207" s="495">
        <v>0.49872611464968153</v>
      </c>
      <c r="S207" s="495">
        <v>31.32</v>
      </c>
      <c r="T207" s="171"/>
      <c r="U207" s="172"/>
      <c r="V207" s="172"/>
      <c r="W207" s="172"/>
      <c r="X207" s="172"/>
      <c r="Y207" s="172"/>
      <c r="Z207" s="172"/>
      <c r="AA207" s="172"/>
      <c r="AB207" s="172"/>
      <c r="AC207" s="172"/>
      <c r="AD207" s="63">
        <v>3</v>
      </c>
      <c r="AE207" s="63">
        <v>188.39999999999998</v>
      </c>
      <c r="AF207" s="63">
        <v>0</v>
      </c>
      <c r="AG207" s="63">
        <v>0</v>
      </c>
      <c r="AH207" s="63">
        <v>0</v>
      </c>
      <c r="AI207" s="63">
        <v>0</v>
      </c>
      <c r="AJ207" s="63">
        <v>0</v>
      </c>
      <c r="AK207" s="63">
        <v>0</v>
      </c>
      <c r="AL207" s="63">
        <v>0</v>
      </c>
      <c r="AM207" s="63">
        <v>0</v>
      </c>
      <c r="AN207" s="63">
        <v>0</v>
      </c>
      <c r="AO207" s="63">
        <v>0</v>
      </c>
      <c r="AP207" s="63">
        <v>0</v>
      </c>
      <c r="AQ207" s="63">
        <v>0</v>
      </c>
      <c r="AR207" s="63">
        <v>0</v>
      </c>
      <c r="AS207" s="63">
        <v>0</v>
      </c>
      <c r="AT207" s="63">
        <v>0</v>
      </c>
      <c r="AU207" s="63">
        <v>0</v>
      </c>
      <c r="AV207" s="63">
        <v>0</v>
      </c>
      <c r="AW207" s="63">
        <v>0</v>
      </c>
      <c r="AX207" s="63">
        <v>0</v>
      </c>
      <c r="AY207" s="63">
        <v>0</v>
      </c>
      <c r="AZ207" s="88">
        <f t="shared" ref="AZ207:BA209" si="273">T207+V207+X207+Z207+AB207+AD207+AF207+AH207+AJ207+AL207+AN207+AP207+AR207+AT207+AV207+AX207</f>
        <v>3</v>
      </c>
      <c r="BA207" s="88">
        <f t="shared" si="273"/>
        <v>188.39999999999998</v>
      </c>
      <c r="BB207" s="487" t="s">
        <v>636</v>
      </c>
      <c r="BC207" s="227"/>
      <c r="BD207" s="228"/>
      <c r="BE207" s="228"/>
      <c r="BF207" s="229"/>
      <c r="BG207" s="224"/>
      <c r="BH207" s="89">
        <f t="shared" ref="BH207:BH209" si="274">IF(AZ207&gt;BD207,AZ207-BD207,"0")</f>
        <v>3</v>
      </c>
      <c r="BI207" s="89">
        <f t="shared" ref="BI207:BI209" si="275">IF(BA207&gt;BE207,BA207-BE207,"0")</f>
        <v>188.39999999999998</v>
      </c>
      <c r="BJ207" s="173">
        <v>45983</v>
      </c>
      <c r="BK207" s="777"/>
      <c r="BL207" s="778"/>
      <c r="BM207" s="779"/>
      <c r="BN207" s="86"/>
      <c r="BO207" s="190"/>
      <c r="BP207" s="173"/>
      <c r="BQ207" s="187"/>
      <c r="BR207" s="190"/>
      <c r="BS207" s="780"/>
      <c r="BT207" s="175"/>
      <c r="BU207" s="780"/>
      <c r="BV207" s="780"/>
      <c r="BW207" s="222"/>
      <c r="BX207" s="89">
        <f>SUMIF($L:$L,L207,$BQ:$BQ)</f>
        <v>0</v>
      </c>
      <c r="BY207" s="89">
        <f>SUMIF($L:$L,L207,$BR:$BR)</f>
        <v>0</v>
      </c>
      <c r="BZ207" s="187"/>
      <c r="CA207" s="187"/>
      <c r="CB207" s="230"/>
      <c r="CC207" s="227"/>
      <c r="CD207" s="228" t="s">
        <v>1133</v>
      </c>
      <c r="CE207" s="228" t="s">
        <v>1134</v>
      </c>
      <c r="CF207" s="228" t="s">
        <v>963</v>
      </c>
      <c r="CG207" s="228" t="s">
        <v>348</v>
      </c>
      <c r="CH207" s="228">
        <v>188.4</v>
      </c>
      <c r="CI207" s="173">
        <v>45972</v>
      </c>
      <c r="CJ207" s="228">
        <v>3</v>
      </c>
      <c r="CK207" s="228">
        <v>188.4</v>
      </c>
      <c r="CL207" s="725">
        <v>0.87868580116714989</v>
      </c>
      <c r="CM207" s="232">
        <f>CL207*CK207</f>
        <v>165.54440493989105</v>
      </c>
      <c r="CN207" s="173">
        <v>45981</v>
      </c>
      <c r="CO207" s="228"/>
      <c r="CP207" s="228"/>
      <c r="CQ207" s="173"/>
      <c r="CR207" s="173"/>
      <c r="CS207" s="173"/>
      <c r="CT207" s="173">
        <v>46020</v>
      </c>
      <c r="CU207" s="173">
        <v>46018</v>
      </c>
      <c r="CV207" s="89">
        <f>SUMIF($L:$L,L207,$CJ:$CJ)</f>
        <v>3</v>
      </c>
      <c r="CW207" s="86">
        <f>SUMIF($L:$L,L207,$CK:$CK)</f>
        <v>188.4</v>
      </c>
      <c r="CX207" s="90"/>
      <c r="CY207" s="90"/>
      <c r="CZ207" s="90"/>
      <c r="DA207" s="90"/>
      <c r="DB207" s="89">
        <f t="shared" ref="DB207:DB209" si="276">BX207+CV207</f>
        <v>3</v>
      </c>
      <c r="DC207" s="89">
        <f t="shared" ref="DC207:DC209" si="277">BY207+CW207</f>
        <v>188.4</v>
      </c>
      <c r="DD207" s="89">
        <f t="shared" ref="DD207:DD209" si="278">BH207-DB207</f>
        <v>0</v>
      </c>
      <c r="DE207" s="89">
        <f t="shared" ref="DE207:DE209" si="279">BI207-DC207</f>
        <v>0</v>
      </c>
      <c r="DF207" s="86" t="str">
        <f t="shared" ref="DF207:DF209" si="280">IF(DD207&lt;0,"Thừa",IF(DD207=0,"Đủ","Thiếu"))</f>
        <v>Đủ</v>
      </c>
      <c r="DG207" s="228"/>
      <c r="DH207" s="233"/>
      <c r="DI207" s="234"/>
      <c r="DJ207" s="235"/>
      <c r="DK207" s="236"/>
      <c r="DL207" s="176"/>
      <c r="DM207" s="177"/>
      <c r="DN207" s="178"/>
      <c r="DO207" s="178"/>
    </row>
    <row r="208" spans="1:119" s="237" customFormat="1" ht="30" hidden="1" customHeight="1">
      <c r="A208" s="85" t="str">
        <f t="shared" si="256"/>
        <v>Hiện</v>
      </c>
      <c r="B208" s="86" t="str">
        <f t="shared" si="257"/>
        <v>Đủ</v>
      </c>
      <c r="C208" s="86">
        <f>DD208</f>
        <v>0</v>
      </c>
      <c r="D208" s="86"/>
      <c r="E208" s="86"/>
      <c r="F208" s="86"/>
      <c r="G208" s="86"/>
      <c r="H208" s="86"/>
      <c r="I208" s="86"/>
      <c r="J208" s="1333"/>
      <c r="K208" s="776"/>
      <c r="L208" s="781" t="s">
        <v>452</v>
      </c>
      <c r="M208" s="782" t="s">
        <v>453</v>
      </c>
      <c r="N208" s="180" t="s">
        <v>454</v>
      </c>
      <c r="O208" s="179" t="s">
        <v>41</v>
      </c>
      <c r="P208" s="179" t="s">
        <v>45</v>
      </c>
      <c r="Q208" s="495">
        <v>0.88800000000000001</v>
      </c>
      <c r="R208" s="495">
        <v>0.54200000000000004</v>
      </c>
      <c r="S208" s="495">
        <v>0.42</v>
      </c>
      <c r="T208" s="171"/>
      <c r="U208" s="172"/>
      <c r="V208" s="172"/>
      <c r="W208" s="172"/>
      <c r="X208" s="172"/>
      <c r="Y208" s="172"/>
      <c r="Z208" s="172"/>
      <c r="AA208" s="172"/>
      <c r="AB208" s="172"/>
      <c r="AC208" s="172"/>
      <c r="AD208" s="63">
        <v>2</v>
      </c>
      <c r="AE208" s="63">
        <v>1.776</v>
      </c>
      <c r="AF208" s="63">
        <v>0</v>
      </c>
      <c r="AG208" s="63">
        <v>0</v>
      </c>
      <c r="AH208" s="63">
        <v>0</v>
      </c>
      <c r="AI208" s="63">
        <v>0</v>
      </c>
      <c r="AJ208" s="63">
        <v>0</v>
      </c>
      <c r="AK208" s="63">
        <v>0</v>
      </c>
      <c r="AL208" s="63">
        <v>0</v>
      </c>
      <c r="AM208" s="63">
        <v>0</v>
      </c>
      <c r="AN208" s="63">
        <v>0</v>
      </c>
      <c r="AO208" s="63">
        <v>0</v>
      </c>
      <c r="AP208" s="63">
        <v>0</v>
      </c>
      <c r="AQ208" s="63">
        <v>0</v>
      </c>
      <c r="AR208" s="63">
        <v>0</v>
      </c>
      <c r="AS208" s="63">
        <v>0</v>
      </c>
      <c r="AT208" s="63">
        <v>0</v>
      </c>
      <c r="AU208" s="63">
        <v>0</v>
      </c>
      <c r="AV208" s="63">
        <v>0</v>
      </c>
      <c r="AW208" s="63">
        <v>0</v>
      </c>
      <c r="AX208" s="63">
        <v>0</v>
      </c>
      <c r="AY208" s="63">
        <v>0</v>
      </c>
      <c r="AZ208" s="88">
        <f t="shared" si="273"/>
        <v>2</v>
      </c>
      <c r="BA208" s="88">
        <f t="shared" si="273"/>
        <v>1.776</v>
      </c>
      <c r="BB208" s="487" t="s">
        <v>636</v>
      </c>
      <c r="BC208" s="227"/>
      <c r="BD208" s="795">
        <v>2</v>
      </c>
      <c r="BE208" s="228">
        <v>1.776</v>
      </c>
      <c r="BF208" s="229"/>
      <c r="BG208" s="224" t="s">
        <v>882</v>
      </c>
      <c r="BH208" s="89" t="str">
        <f t="shared" si="274"/>
        <v>0</v>
      </c>
      <c r="BI208" s="89" t="str">
        <f t="shared" si="275"/>
        <v>0</v>
      </c>
      <c r="BJ208" s="173">
        <v>45983</v>
      </c>
      <c r="BK208" s="777"/>
      <c r="BL208" s="778"/>
      <c r="BM208" s="779"/>
      <c r="BN208" s="86"/>
      <c r="BO208" s="190"/>
      <c r="BP208" s="173"/>
      <c r="BQ208" s="187"/>
      <c r="BR208" s="190"/>
      <c r="BS208" s="780"/>
      <c r="BT208" s="175"/>
      <c r="BU208" s="780"/>
      <c r="BV208" s="780"/>
      <c r="BW208" s="222"/>
      <c r="BX208" s="89">
        <f>SUMIF($L:$L,L208,$BQ:$BQ)</f>
        <v>0</v>
      </c>
      <c r="BY208" s="89">
        <f>SUMIF($L:$L,L208,$BR:$BR)</f>
        <v>0</v>
      </c>
      <c r="BZ208" s="187"/>
      <c r="CA208" s="187"/>
      <c r="CB208" s="230"/>
      <c r="CC208" s="227"/>
      <c r="CD208" s="227"/>
      <c r="CE208" s="228"/>
      <c r="CF208" s="228"/>
      <c r="CG208" s="228"/>
      <c r="CH208" s="228"/>
      <c r="CI208" s="228"/>
      <c r="CJ208" s="228"/>
      <c r="CK208" s="228"/>
      <c r="CL208" s="231"/>
      <c r="CM208" s="232"/>
      <c r="CN208" s="173"/>
      <c r="CO208" s="228"/>
      <c r="CP208" s="228"/>
      <c r="CQ208" s="173"/>
      <c r="CR208" s="173"/>
      <c r="CS208" s="173"/>
      <c r="CT208" s="173"/>
      <c r="CU208" s="173"/>
      <c r="CV208" s="89">
        <f>SUMIF($L:$L,L208,$CJ:$CJ)</f>
        <v>0</v>
      </c>
      <c r="CW208" s="86">
        <f>SUMIF($L:$L,L208,$CK:$CK)</f>
        <v>0</v>
      </c>
      <c r="CX208" s="90"/>
      <c r="CY208" s="90"/>
      <c r="CZ208" s="90"/>
      <c r="DA208" s="90"/>
      <c r="DB208" s="89">
        <f t="shared" si="276"/>
        <v>0</v>
      </c>
      <c r="DC208" s="89">
        <f t="shared" si="277"/>
        <v>0</v>
      </c>
      <c r="DD208" s="89">
        <f t="shared" si="278"/>
        <v>0</v>
      </c>
      <c r="DE208" s="89">
        <f t="shared" si="279"/>
        <v>0</v>
      </c>
      <c r="DF208" s="86" t="str">
        <f t="shared" si="280"/>
        <v>Đủ</v>
      </c>
      <c r="DG208" s="228"/>
      <c r="DH208" s="233"/>
      <c r="DI208" s="234"/>
      <c r="DJ208" s="235"/>
      <c r="DK208" s="236"/>
      <c r="DL208" s="176"/>
      <c r="DM208" s="177"/>
      <c r="DN208" s="178"/>
      <c r="DO208" s="178"/>
    </row>
    <row r="209" spans="1:119" s="237" customFormat="1" ht="31.5" hidden="1" customHeight="1">
      <c r="A209" s="85" t="str">
        <f t="shared" si="256"/>
        <v>Hiện</v>
      </c>
      <c r="B209" s="86" t="str">
        <f t="shared" si="257"/>
        <v>Thừa</v>
      </c>
      <c r="C209" s="1325">
        <f>DD209</f>
        <v>-2.0609999999999928</v>
      </c>
      <c r="D209" s="86"/>
      <c r="E209" s="86"/>
      <c r="F209" s="86"/>
      <c r="G209" s="86"/>
      <c r="H209" s="86"/>
      <c r="I209" s="86"/>
      <c r="J209" s="1333"/>
      <c r="K209" s="1325"/>
      <c r="L209" s="781" t="s">
        <v>455</v>
      </c>
      <c r="M209" s="782" t="s">
        <v>453</v>
      </c>
      <c r="N209" s="788" t="s">
        <v>1379</v>
      </c>
      <c r="O209" s="179" t="s">
        <v>41</v>
      </c>
      <c r="P209" s="179" t="s">
        <v>45</v>
      </c>
      <c r="Q209" s="495">
        <v>1</v>
      </c>
      <c r="R209" s="495">
        <v>17.700000000000003</v>
      </c>
      <c r="S209" s="495">
        <v>16.5</v>
      </c>
      <c r="T209" s="171"/>
      <c r="U209" s="172"/>
      <c r="V209" s="172"/>
      <c r="W209" s="172"/>
      <c r="X209" s="172"/>
      <c r="Y209" s="172"/>
      <c r="Z209" s="172"/>
      <c r="AA209" s="172"/>
      <c r="AB209" s="172"/>
      <c r="AC209" s="172"/>
      <c r="AD209" s="63">
        <v>18.939000000000004</v>
      </c>
      <c r="AE209" s="63">
        <v>18.939000000000004</v>
      </c>
      <c r="AF209" s="63">
        <v>0</v>
      </c>
      <c r="AG209" s="63">
        <v>0</v>
      </c>
      <c r="AH209" s="63">
        <v>16</v>
      </c>
      <c r="AI209" s="63">
        <v>16</v>
      </c>
      <c r="AJ209" s="63">
        <v>12</v>
      </c>
      <c r="AK209" s="63">
        <v>12</v>
      </c>
      <c r="AL209" s="838">
        <v>35</v>
      </c>
      <c r="AM209" s="63">
        <v>35</v>
      </c>
      <c r="AN209" s="63">
        <v>0</v>
      </c>
      <c r="AO209" s="63">
        <v>0</v>
      </c>
      <c r="AP209" s="63">
        <v>6</v>
      </c>
      <c r="AQ209" s="63">
        <v>6</v>
      </c>
      <c r="AR209" s="63">
        <v>0</v>
      </c>
      <c r="AS209" s="63">
        <v>0</v>
      </c>
      <c r="AT209" s="63">
        <v>0</v>
      </c>
      <c r="AU209" s="63">
        <v>0</v>
      </c>
      <c r="AV209" s="63">
        <v>0</v>
      </c>
      <c r="AW209" s="63">
        <v>0</v>
      </c>
      <c r="AX209" s="63">
        <v>0</v>
      </c>
      <c r="AY209" s="63">
        <v>0</v>
      </c>
      <c r="AZ209" s="88">
        <f t="shared" si="273"/>
        <v>87.939000000000007</v>
      </c>
      <c r="BA209" s="88">
        <f t="shared" si="273"/>
        <v>87.939000000000007</v>
      </c>
      <c r="BB209" s="487" t="s">
        <v>1579</v>
      </c>
      <c r="BC209" s="227"/>
      <c r="BD209" s="228"/>
      <c r="BE209" s="228"/>
      <c r="BF209" s="229"/>
      <c r="BG209" s="224"/>
      <c r="BH209" s="89">
        <f t="shared" si="274"/>
        <v>87.939000000000007</v>
      </c>
      <c r="BI209" s="89">
        <f t="shared" si="275"/>
        <v>87.939000000000007</v>
      </c>
      <c r="BJ209" s="173">
        <v>45983</v>
      </c>
      <c r="BK209" s="1296" t="s">
        <v>737</v>
      </c>
      <c r="BL209" s="1298" t="s">
        <v>736</v>
      </c>
      <c r="BM209" s="779" t="s">
        <v>740</v>
      </c>
      <c r="BN209" s="86" t="s">
        <v>735</v>
      </c>
      <c r="BO209" s="190">
        <v>21.75</v>
      </c>
      <c r="BP209" s="90">
        <v>45960</v>
      </c>
      <c r="BQ209" s="187">
        <v>18</v>
      </c>
      <c r="BR209" s="190">
        <v>21.75</v>
      </c>
      <c r="BS209" s="780">
        <v>15272.73</v>
      </c>
      <c r="BT209" s="65">
        <f>BS209*BR209*1.1</f>
        <v>365400.06525000004</v>
      </c>
      <c r="BU209" s="671">
        <f>(BT209-BV209)/BV209</f>
        <v>0.10000000000000012</v>
      </c>
      <c r="BV209" s="489">
        <f>BS209*BR209*1</f>
        <v>332181.8775</v>
      </c>
      <c r="BW209" s="103">
        <v>45961</v>
      </c>
      <c r="BX209" s="89">
        <f>SUMIF($L:$L,L209,$BQ:$BQ)</f>
        <v>90</v>
      </c>
      <c r="BY209" s="89">
        <f>SUMIF($L:$L,L209,$BR:$BR)</f>
        <v>108</v>
      </c>
      <c r="BZ209" s="187"/>
      <c r="CA209" s="187"/>
      <c r="CB209" s="230"/>
      <c r="CC209" s="227"/>
      <c r="CD209" s="85"/>
      <c r="CE209" s="228"/>
      <c r="CF209" s="89"/>
      <c r="CG209" s="228"/>
      <c r="CH209" s="228"/>
      <c r="CI209" s="228"/>
      <c r="CJ209" s="228"/>
      <c r="CK209" s="228"/>
      <c r="CL209" s="231"/>
      <c r="CM209" s="232"/>
      <c r="CN209" s="173"/>
      <c r="CO209" s="228"/>
      <c r="CP209" s="228"/>
      <c r="CQ209" s="173"/>
      <c r="CR209" s="173"/>
      <c r="CS209" s="173"/>
      <c r="CT209" s="173"/>
      <c r="CU209" s="173"/>
      <c r="CV209" s="89">
        <f>SUMIF($L:$L,L209,$CJ:$CJ)</f>
        <v>0</v>
      </c>
      <c r="CW209" s="86">
        <f>SUMIF($L:$L,L209,$CK:$CK)</f>
        <v>0</v>
      </c>
      <c r="CX209" s="90"/>
      <c r="CY209" s="90"/>
      <c r="CZ209" s="90"/>
      <c r="DA209" s="90"/>
      <c r="DB209" s="89">
        <f t="shared" si="276"/>
        <v>90</v>
      </c>
      <c r="DC209" s="89">
        <f t="shared" si="277"/>
        <v>108</v>
      </c>
      <c r="DD209" s="89">
        <f t="shared" si="278"/>
        <v>-2.0609999999999928</v>
      </c>
      <c r="DE209" s="89">
        <f t="shared" si="279"/>
        <v>-20.060999999999993</v>
      </c>
      <c r="DF209" s="86" t="str">
        <f t="shared" si="280"/>
        <v>Thừa</v>
      </c>
      <c r="DG209" s="228"/>
      <c r="DH209" s="233"/>
      <c r="DI209" s="234"/>
      <c r="DJ209" s="235"/>
      <c r="DK209" s="236"/>
      <c r="DL209" s="176"/>
      <c r="DM209" s="177"/>
      <c r="DN209" s="178"/>
      <c r="DO209" s="178"/>
    </row>
    <row r="210" spans="1:119" s="237" customFormat="1" ht="31.5" hidden="1" customHeight="1">
      <c r="A210" s="85"/>
      <c r="B210" s="86"/>
      <c r="C210" s="1325"/>
      <c r="D210" s="86"/>
      <c r="E210" s="86"/>
      <c r="F210" s="86"/>
      <c r="G210" s="86"/>
      <c r="H210" s="86"/>
      <c r="I210" s="86"/>
      <c r="J210" s="1333"/>
      <c r="K210" s="1334"/>
      <c r="L210" s="781" t="s">
        <v>455</v>
      </c>
      <c r="M210" s="782" t="s">
        <v>453</v>
      </c>
      <c r="N210" s="788" t="s">
        <v>1379</v>
      </c>
      <c r="O210" s="179" t="s">
        <v>41</v>
      </c>
      <c r="P210" s="179" t="s">
        <v>45</v>
      </c>
      <c r="Q210" s="495"/>
      <c r="R210" s="495"/>
      <c r="S210" s="495"/>
      <c r="T210" s="171"/>
      <c r="U210" s="172"/>
      <c r="V210" s="172"/>
      <c r="W210" s="172"/>
      <c r="X210" s="172"/>
      <c r="Y210" s="172"/>
      <c r="Z210" s="172"/>
      <c r="AA210" s="172"/>
      <c r="AB210" s="172"/>
      <c r="AC210" s="172"/>
      <c r="AD210" s="63"/>
      <c r="AE210" s="63"/>
      <c r="AF210" s="63"/>
      <c r="AG210" s="63"/>
      <c r="AH210" s="63"/>
      <c r="AI210" s="63"/>
      <c r="AJ210" s="63"/>
      <c r="AK210" s="63"/>
      <c r="AL210" s="838"/>
      <c r="AM210" s="63"/>
      <c r="AN210" s="63"/>
      <c r="AO210" s="63"/>
      <c r="AP210" s="63"/>
      <c r="AQ210" s="63"/>
      <c r="AR210" s="63"/>
      <c r="AS210" s="63"/>
      <c r="AT210" s="63"/>
      <c r="AU210" s="63"/>
      <c r="AV210" s="63"/>
      <c r="AW210" s="63"/>
      <c r="AX210" s="63"/>
      <c r="AY210" s="63"/>
      <c r="AZ210" s="88"/>
      <c r="BA210" s="88"/>
      <c r="BB210" s="115"/>
      <c r="BC210" s="227"/>
      <c r="BD210" s="228"/>
      <c r="BE210" s="228"/>
      <c r="BF210" s="229"/>
      <c r="BG210" s="224"/>
      <c r="BH210" s="89"/>
      <c r="BI210" s="89"/>
      <c r="BJ210" s="173"/>
      <c r="BK210" s="1296" t="s">
        <v>1619</v>
      </c>
      <c r="BL210" s="1298" t="s">
        <v>295</v>
      </c>
      <c r="BM210" s="1368" t="s">
        <v>1622</v>
      </c>
      <c r="BN210" s="102" t="s">
        <v>41</v>
      </c>
      <c r="BO210" s="239">
        <v>7</v>
      </c>
      <c r="BP210" s="90">
        <v>46028</v>
      </c>
      <c r="BQ210" s="1311">
        <v>6</v>
      </c>
      <c r="BR210" s="239">
        <v>7</v>
      </c>
      <c r="BS210" s="1385">
        <v>14909.09</v>
      </c>
      <c r="BT210" s="64">
        <f>BS210*BR210*1.1</f>
        <v>114799.99300000002</v>
      </c>
      <c r="BU210" s="671">
        <v>0.1</v>
      </c>
      <c r="BV210" s="489">
        <f>BS210*BR210</f>
        <v>104363.63</v>
      </c>
      <c r="BW210" s="222">
        <v>46036</v>
      </c>
      <c r="BX210" s="89"/>
      <c r="BY210" s="89"/>
      <c r="BZ210" s="187"/>
      <c r="CA210" s="187"/>
      <c r="CB210" s="230"/>
      <c r="CC210" s="227"/>
      <c r="CD210" s="85"/>
      <c r="CE210" s="228"/>
      <c r="CF210" s="89"/>
      <c r="CG210" s="228"/>
      <c r="CH210" s="228"/>
      <c r="CI210" s="228"/>
      <c r="CJ210" s="228"/>
      <c r="CK210" s="228"/>
      <c r="CL210" s="231"/>
      <c r="CM210" s="232"/>
      <c r="CN210" s="173"/>
      <c r="CO210" s="228"/>
      <c r="CP210" s="228"/>
      <c r="CQ210" s="173"/>
      <c r="CR210" s="173"/>
      <c r="CS210" s="173"/>
      <c r="CT210" s="173"/>
      <c r="CU210" s="173"/>
      <c r="CV210" s="89"/>
      <c r="CW210" s="86"/>
      <c r="CX210" s="90"/>
      <c r="CY210" s="90"/>
      <c r="CZ210" s="90"/>
      <c r="DA210" s="90"/>
      <c r="DB210" s="89"/>
      <c r="DC210" s="89"/>
      <c r="DD210" s="89"/>
      <c r="DE210" s="89"/>
      <c r="DF210" s="86"/>
      <c r="DG210" s="228"/>
      <c r="DH210" s="233"/>
      <c r="DI210" s="234"/>
      <c r="DJ210" s="235"/>
      <c r="DK210" s="236"/>
      <c r="DL210" s="176"/>
      <c r="DM210" s="177"/>
      <c r="DN210" s="178"/>
      <c r="DO210" s="178"/>
    </row>
    <row r="211" spans="1:119" s="237" customFormat="1" ht="31.5" hidden="1" customHeight="1">
      <c r="A211" s="85" t="str">
        <f>IF(L211=L209,"ok","Hiện")</f>
        <v>ok</v>
      </c>
      <c r="B211" s="86"/>
      <c r="C211" s="1325"/>
      <c r="D211" s="86"/>
      <c r="E211" s="86"/>
      <c r="F211" s="86"/>
      <c r="G211" s="86"/>
      <c r="H211" s="86"/>
      <c r="I211" s="86"/>
      <c r="J211" s="1333"/>
      <c r="K211" s="1334"/>
      <c r="L211" s="781" t="s">
        <v>455</v>
      </c>
      <c r="M211" s="782" t="s">
        <v>453</v>
      </c>
      <c r="N211" s="788" t="s">
        <v>1379</v>
      </c>
      <c r="O211" s="179" t="s">
        <v>41</v>
      </c>
      <c r="P211" s="179" t="s">
        <v>45</v>
      </c>
      <c r="Q211" s="495"/>
      <c r="R211" s="495"/>
      <c r="S211" s="495"/>
      <c r="T211" s="171"/>
      <c r="U211" s="172"/>
      <c r="V211" s="172"/>
      <c r="W211" s="172"/>
      <c r="X211" s="172"/>
      <c r="Y211" s="172"/>
      <c r="Z211" s="172"/>
      <c r="AA211" s="172"/>
      <c r="AB211" s="172"/>
      <c r="AC211" s="172"/>
      <c r="AD211" s="63"/>
      <c r="AE211" s="63"/>
      <c r="AF211" s="63"/>
      <c r="AG211" s="63"/>
      <c r="AH211" s="63"/>
      <c r="AI211" s="63"/>
      <c r="AJ211" s="63"/>
      <c r="AK211" s="63"/>
      <c r="AL211" s="63"/>
      <c r="AM211" s="63"/>
      <c r="AN211" s="63"/>
      <c r="AO211" s="63"/>
      <c r="AP211" s="63"/>
      <c r="AQ211" s="63"/>
      <c r="AR211" s="63"/>
      <c r="AS211" s="63"/>
      <c r="AT211" s="63"/>
      <c r="AU211" s="63"/>
      <c r="AV211" s="63"/>
      <c r="AW211" s="63"/>
      <c r="AX211" s="63"/>
      <c r="AY211" s="63"/>
      <c r="AZ211" s="88"/>
      <c r="BA211" s="88"/>
      <c r="BB211" s="115"/>
      <c r="BC211" s="227"/>
      <c r="BD211" s="228"/>
      <c r="BE211" s="228"/>
      <c r="BF211" s="229"/>
      <c r="BG211" s="224"/>
      <c r="BH211" s="89"/>
      <c r="BI211" s="89"/>
      <c r="BJ211" s="173"/>
      <c r="BK211" s="1289" t="s">
        <v>1354</v>
      </c>
      <c r="BL211" s="1287" t="s">
        <v>43</v>
      </c>
      <c r="BM211" s="1305" t="s">
        <v>1367</v>
      </c>
      <c r="BN211" s="86" t="s">
        <v>1350</v>
      </c>
      <c r="BO211" s="202">
        <v>36.25</v>
      </c>
      <c r="BP211" s="1289">
        <v>45994</v>
      </c>
      <c r="BQ211" s="1290">
        <v>30</v>
      </c>
      <c r="BR211" s="202">
        <v>36.25</v>
      </c>
      <c r="BS211" s="1307">
        <v>15272.73</v>
      </c>
      <c r="BT211" s="203">
        <f>BS211*BR211*(1+BU211)</f>
        <v>609000.10875000013</v>
      </c>
      <c r="BU211" s="671">
        <v>0.1</v>
      </c>
      <c r="BV211" s="489">
        <f>BS211*BR211</f>
        <v>553636.46250000002</v>
      </c>
      <c r="BW211" s="1291">
        <v>45997</v>
      </c>
      <c r="BX211" s="89"/>
      <c r="BY211" s="89"/>
      <c r="BZ211" s="187"/>
      <c r="CA211" s="187"/>
      <c r="CB211" s="230"/>
      <c r="CC211" s="227"/>
      <c r="CD211" s="85"/>
      <c r="CE211" s="228"/>
      <c r="CF211" s="89"/>
      <c r="CG211" s="228"/>
      <c r="CH211" s="228"/>
      <c r="CI211" s="228"/>
      <c r="CJ211" s="228"/>
      <c r="CK211" s="228"/>
      <c r="CL211" s="231"/>
      <c r="CM211" s="232"/>
      <c r="CN211" s="173"/>
      <c r="CO211" s="228"/>
      <c r="CP211" s="228"/>
      <c r="CQ211" s="173"/>
      <c r="CR211" s="173"/>
      <c r="CS211" s="173"/>
      <c r="CT211" s="173"/>
      <c r="CU211" s="173"/>
      <c r="CV211" s="89"/>
      <c r="CW211" s="86"/>
      <c r="CX211" s="90"/>
      <c r="CY211" s="90"/>
      <c r="CZ211" s="90"/>
      <c r="DA211" s="90"/>
      <c r="DB211" s="89"/>
      <c r="DC211" s="89"/>
      <c r="DD211" s="89"/>
      <c r="DE211" s="89"/>
      <c r="DF211" s="86"/>
      <c r="DG211" s="228"/>
      <c r="DH211" s="233"/>
      <c r="DI211" s="234"/>
      <c r="DJ211" s="235"/>
      <c r="DK211" s="236"/>
      <c r="DL211" s="176"/>
      <c r="DM211" s="177"/>
      <c r="DN211" s="178"/>
      <c r="DO211" s="178"/>
    </row>
    <row r="212" spans="1:119" s="237" customFormat="1" ht="31.5" hidden="1" customHeight="1">
      <c r="A212" s="85" t="str">
        <f t="shared" si="256"/>
        <v>ok</v>
      </c>
      <c r="B212" s="86"/>
      <c r="C212" s="1325"/>
      <c r="D212" s="86"/>
      <c r="E212" s="86"/>
      <c r="F212" s="86"/>
      <c r="G212" s="86"/>
      <c r="H212" s="86"/>
      <c r="I212" s="86"/>
      <c r="J212" s="1333"/>
      <c r="K212" s="1334"/>
      <c r="L212" s="781" t="s">
        <v>455</v>
      </c>
      <c r="M212" s="782" t="s">
        <v>453</v>
      </c>
      <c r="N212" s="788" t="s">
        <v>1379</v>
      </c>
      <c r="O212" s="179" t="s">
        <v>41</v>
      </c>
      <c r="P212" s="179" t="s">
        <v>45</v>
      </c>
      <c r="Q212" s="495"/>
      <c r="R212" s="495"/>
      <c r="S212" s="495"/>
      <c r="T212" s="171"/>
      <c r="U212" s="172"/>
      <c r="V212" s="172"/>
      <c r="W212" s="172"/>
      <c r="X212" s="172"/>
      <c r="Y212" s="172"/>
      <c r="Z212" s="172"/>
      <c r="AA212" s="172"/>
      <c r="AB212" s="172"/>
      <c r="AC212" s="172"/>
      <c r="AD212" s="63"/>
      <c r="AE212" s="63"/>
      <c r="AF212" s="63"/>
      <c r="AG212" s="63"/>
      <c r="AH212" s="63"/>
      <c r="AI212" s="63"/>
      <c r="AJ212" s="63"/>
      <c r="AK212" s="63"/>
      <c r="AL212" s="63"/>
      <c r="AM212" s="63"/>
      <c r="AN212" s="63"/>
      <c r="AO212" s="63"/>
      <c r="AP212" s="63"/>
      <c r="AQ212" s="63"/>
      <c r="AR212" s="63"/>
      <c r="AS212" s="63"/>
      <c r="AT212" s="63"/>
      <c r="AU212" s="63"/>
      <c r="AV212" s="63"/>
      <c r="AW212" s="63"/>
      <c r="AX212" s="63"/>
      <c r="AY212" s="63"/>
      <c r="AZ212" s="88"/>
      <c r="BA212" s="88"/>
      <c r="BB212" s="115"/>
      <c r="BC212" s="227"/>
      <c r="BD212" s="228"/>
      <c r="BE212" s="228"/>
      <c r="BF212" s="229"/>
      <c r="BG212" s="224"/>
      <c r="BH212" s="89"/>
      <c r="BI212" s="89"/>
      <c r="BJ212" s="173"/>
      <c r="BK212" s="1296" t="s">
        <v>1618</v>
      </c>
      <c r="BL212" s="1298" t="s">
        <v>295</v>
      </c>
      <c r="BM212" s="1318" t="str">
        <f>VLOOKUP(L212,'[168]IBSHI đơn 2 (2)'!$A$11:$G$21,2,0)</f>
        <v>Thép tròn D14*6000</v>
      </c>
      <c r="BN212" s="86"/>
      <c r="BO212" s="137">
        <v>43</v>
      </c>
      <c r="BP212" s="90">
        <v>46013</v>
      </c>
      <c r="BQ212" s="792">
        <v>36</v>
      </c>
      <c r="BR212" s="137">
        <v>43</v>
      </c>
      <c r="BS212" s="219">
        <v>14181.82</v>
      </c>
      <c r="BT212" s="64">
        <f>BS212*BR212*(1+BU212)</f>
        <v>670800.08600000001</v>
      </c>
      <c r="BU212" s="671">
        <v>0.1</v>
      </c>
      <c r="BV212" s="489">
        <f>BS212*BR212</f>
        <v>609818.26</v>
      </c>
      <c r="BW212" s="103">
        <v>46029</v>
      </c>
      <c r="BX212" s="89"/>
      <c r="BY212" s="89"/>
      <c r="BZ212" s="187"/>
      <c r="CA212" s="187"/>
      <c r="CB212" s="230"/>
      <c r="CC212" s="227"/>
      <c r="CD212" s="85"/>
      <c r="CE212" s="228"/>
      <c r="CF212" s="89"/>
      <c r="CG212" s="228"/>
      <c r="CH212" s="228"/>
      <c r="CI212" s="228"/>
      <c r="CJ212" s="228"/>
      <c r="CK212" s="228"/>
      <c r="CL212" s="231"/>
      <c r="CM212" s="232"/>
      <c r="CN212" s="173"/>
      <c r="CO212" s="228"/>
      <c r="CP212" s="228"/>
      <c r="CQ212" s="173"/>
      <c r="CR212" s="173"/>
      <c r="CS212" s="173"/>
      <c r="CT212" s="173"/>
      <c r="CU212" s="173"/>
      <c r="CV212" s="89"/>
      <c r="CW212" s="86"/>
      <c r="CX212" s="90"/>
      <c r="CY212" s="90"/>
      <c r="CZ212" s="90"/>
      <c r="DA212" s="90"/>
      <c r="DB212" s="89"/>
      <c r="DC212" s="89"/>
      <c r="DD212" s="89"/>
      <c r="DE212" s="89"/>
      <c r="DF212" s="86"/>
      <c r="DG212" s="228"/>
      <c r="DH212" s="233"/>
      <c r="DI212" s="234"/>
      <c r="DJ212" s="235"/>
      <c r="DK212" s="236"/>
      <c r="DL212" s="176"/>
      <c r="DM212" s="177"/>
      <c r="DN212" s="178"/>
      <c r="DO212" s="178"/>
    </row>
    <row r="213" spans="1:119" s="237" customFormat="1" ht="30" hidden="1" customHeight="1">
      <c r="A213" s="85" t="str">
        <f t="shared" si="256"/>
        <v>Hiện</v>
      </c>
      <c r="B213" s="86" t="str">
        <f>CONCATENATE(DF213," Thiếu ít")</f>
        <v>Thiếu Thiếu ít</v>
      </c>
      <c r="C213" s="1325">
        <f>DD213</f>
        <v>1.3459399999999988</v>
      </c>
      <c r="D213" s="86"/>
      <c r="E213" s="86"/>
      <c r="F213" s="86"/>
      <c r="G213" s="86"/>
      <c r="H213" s="86"/>
      <c r="I213" s="86"/>
      <c r="J213" s="1333"/>
      <c r="K213" s="1334"/>
      <c r="L213" s="781" t="s">
        <v>456</v>
      </c>
      <c r="M213" s="782" t="s">
        <v>453</v>
      </c>
      <c r="N213" s="788" t="s">
        <v>1378</v>
      </c>
      <c r="O213" s="179" t="s">
        <v>41</v>
      </c>
      <c r="P213" s="179" t="s">
        <v>45</v>
      </c>
      <c r="Q213" s="495">
        <v>2.2000000000000002</v>
      </c>
      <c r="R213" s="495">
        <v>14.341999999999999</v>
      </c>
      <c r="S213" s="495">
        <v>28.66</v>
      </c>
      <c r="T213" s="171"/>
      <c r="U213" s="172"/>
      <c r="V213" s="172"/>
      <c r="W213" s="172"/>
      <c r="X213" s="172"/>
      <c r="Y213" s="172"/>
      <c r="Z213" s="172"/>
      <c r="AA213" s="172"/>
      <c r="AB213" s="172"/>
      <c r="AC213" s="172"/>
      <c r="AD213" s="63">
        <v>15.345939999999999</v>
      </c>
      <c r="AE213" s="63">
        <v>33.761068000000002</v>
      </c>
      <c r="AF213" s="63">
        <v>0</v>
      </c>
      <c r="AG213" s="63">
        <v>0</v>
      </c>
      <c r="AH213" s="63">
        <v>10</v>
      </c>
      <c r="AI213" s="63">
        <v>22</v>
      </c>
      <c r="AJ213" s="63">
        <v>18</v>
      </c>
      <c r="AK213" s="63">
        <v>39.6</v>
      </c>
      <c r="AL213" s="63">
        <v>0</v>
      </c>
      <c r="AM213" s="63">
        <v>0</v>
      </c>
      <c r="AN213" s="63">
        <v>0</v>
      </c>
      <c r="AO213" s="63">
        <v>0</v>
      </c>
      <c r="AP213" s="63">
        <v>0</v>
      </c>
      <c r="AQ213" s="63">
        <v>0</v>
      </c>
      <c r="AR213" s="63">
        <v>0</v>
      </c>
      <c r="AS213" s="63">
        <v>0</v>
      </c>
      <c r="AT213" s="63">
        <v>0</v>
      </c>
      <c r="AU213" s="63">
        <v>0</v>
      </c>
      <c r="AV213" s="63">
        <v>0</v>
      </c>
      <c r="AW213" s="63">
        <v>0</v>
      </c>
      <c r="AX213" s="63">
        <v>0</v>
      </c>
      <c r="AY213" s="63">
        <v>0</v>
      </c>
      <c r="AZ213" s="88">
        <f>T213+V213+X213+Z213+AB213+AD213+AF213+AH213+AJ213+AL213+AN213+AP213+AR213+AT213+AV213+AX213</f>
        <v>43.345939999999999</v>
      </c>
      <c r="BA213" s="88">
        <f>U213+W213+Y213+AA213+AC213+AE213+AG213+AI213+AK213+AM213+AO213+AQ213+AS213+AU213+AW213+AY213</f>
        <v>95.361068000000003</v>
      </c>
      <c r="BB213" s="487" t="s">
        <v>1251</v>
      </c>
      <c r="BC213" s="227"/>
      <c r="BD213" s="228"/>
      <c r="BE213" s="228"/>
      <c r="BF213" s="229"/>
      <c r="BG213" s="224"/>
      <c r="BH213" s="89">
        <f>IF(AZ213&gt;BD213,AZ213-BD213,"0")</f>
        <v>43.345939999999999</v>
      </c>
      <c r="BI213" s="89">
        <f>IF(BA213&gt;BE213,BA213-BE213,"0")</f>
        <v>95.361068000000003</v>
      </c>
      <c r="BJ213" s="173">
        <v>45983</v>
      </c>
      <c r="BK213" s="1296" t="s">
        <v>737</v>
      </c>
      <c r="BL213" s="1298" t="s">
        <v>736</v>
      </c>
      <c r="BM213" s="779" t="s">
        <v>741</v>
      </c>
      <c r="BN213" s="86" t="s">
        <v>735</v>
      </c>
      <c r="BO213" s="190">
        <v>44.39</v>
      </c>
      <c r="BP213" s="90">
        <v>45960</v>
      </c>
      <c r="BQ213" s="187">
        <v>18</v>
      </c>
      <c r="BR213" s="190">
        <v>44.39</v>
      </c>
      <c r="BS213" s="780">
        <v>15272.73</v>
      </c>
      <c r="BT213" s="65">
        <f>BS213*BR213*1.1</f>
        <v>745752.13317000004</v>
      </c>
      <c r="BU213" s="671">
        <f>(BT213-BV213)/BV213</f>
        <v>0.10000000000000002</v>
      </c>
      <c r="BV213" s="489">
        <f>BS213*BR213*1</f>
        <v>677956.48470000003</v>
      </c>
      <c r="BW213" s="103">
        <v>45961</v>
      </c>
      <c r="BX213" s="89">
        <f>SUMIF($L:$L,L213,$BQ:$BQ)</f>
        <v>42</v>
      </c>
      <c r="BY213" s="89">
        <f>SUMIF($L:$L,L213,$BR:$BR)</f>
        <v>103.57</v>
      </c>
      <c r="BZ213" s="187"/>
      <c r="CA213" s="187"/>
      <c r="CB213" s="230"/>
      <c r="CC213" s="227"/>
      <c r="CD213" s="85"/>
      <c r="CE213" s="228"/>
      <c r="CF213" s="89"/>
      <c r="CG213" s="228"/>
      <c r="CH213" s="228"/>
      <c r="CI213" s="228"/>
      <c r="CJ213" s="228"/>
      <c r="CK213" s="228"/>
      <c r="CL213" s="231"/>
      <c r="CM213" s="232"/>
      <c r="CN213" s="173"/>
      <c r="CO213" s="228"/>
      <c r="CP213" s="228"/>
      <c r="CQ213" s="173"/>
      <c r="CR213" s="173"/>
      <c r="CS213" s="173"/>
      <c r="CT213" s="173"/>
      <c r="CU213" s="173"/>
      <c r="CV213" s="89">
        <f>SUMIF($L:$L,L213,$CJ:$CJ)</f>
        <v>0</v>
      </c>
      <c r="CW213" s="86">
        <f>SUMIF($L:$L,L213,$CK:$CK)</f>
        <v>0</v>
      </c>
      <c r="CX213" s="90"/>
      <c r="CY213" s="90"/>
      <c r="CZ213" s="90"/>
      <c r="DA213" s="90"/>
      <c r="DB213" s="89">
        <f>BX213+CV213</f>
        <v>42</v>
      </c>
      <c r="DC213" s="89">
        <f>BY213+CW213</f>
        <v>103.57</v>
      </c>
      <c r="DD213" s="89">
        <f>BH213-DB213</f>
        <v>1.3459399999999988</v>
      </c>
      <c r="DE213" s="89">
        <f>BI213-DC213</f>
        <v>-8.2089319999999901</v>
      </c>
      <c r="DF213" s="86" t="str">
        <f>IF(DD213&lt;0,"Thừa",IF(DD213=0,"Đủ","Thiếu"))</f>
        <v>Thiếu</v>
      </c>
      <c r="DG213" s="228"/>
      <c r="DH213" s="233"/>
      <c r="DI213" s="234"/>
      <c r="DJ213" s="235"/>
      <c r="DK213" s="236"/>
      <c r="DL213" s="176"/>
      <c r="DM213" s="177"/>
      <c r="DN213" s="178"/>
      <c r="DO213" s="178"/>
    </row>
    <row r="214" spans="1:119" s="237" customFormat="1" ht="30" hidden="1" customHeight="1">
      <c r="A214" s="85" t="str">
        <f t="shared" si="256"/>
        <v>ok</v>
      </c>
      <c r="B214" s="86"/>
      <c r="C214" s="1325"/>
      <c r="D214" s="86"/>
      <c r="E214" s="86"/>
      <c r="F214" s="86"/>
      <c r="G214" s="86"/>
      <c r="H214" s="86"/>
      <c r="I214" s="86"/>
      <c r="J214" s="1333"/>
      <c r="K214" s="1334"/>
      <c r="L214" s="781" t="s">
        <v>456</v>
      </c>
      <c r="M214" s="782" t="s">
        <v>453</v>
      </c>
      <c r="N214" s="788" t="s">
        <v>1378</v>
      </c>
      <c r="O214" s="179" t="s">
        <v>41</v>
      </c>
      <c r="P214" s="179" t="s">
        <v>45</v>
      </c>
      <c r="Q214" s="495"/>
      <c r="R214" s="495"/>
      <c r="S214" s="495"/>
      <c r="T214" s="171"/>
      <c r="U214" s="172"/>
      <c r="V214" s="172"/>
      <c r="W214" s="172"/>
      <c r="X214" s="172"/>
      <c r="Y214" s="172"/>
      <c r="Z214" s="172"/>
      <c r="AA214" s="172"/>
      <c r="AB214" s="172"/>
      <c r="AC214" s="172"/>
      <c r="AD214" s="63"/>
      <c r="AE214" s="63"/>
      <c r="AF214" s="63"/>
      <c r="AG214" s="63"/>
      <c r="AH214" s="63"/>
      <c r="AI214" s="63"/>
      <c r="AJ214" s="63"/>
      <c r="AK214" s="63"/>
      <c r="AL214" s="63"/>
      <c r="AM214" s="63"/>
      <c r="AN214" s="63"/>
      <c r="AO214" s="63"/>
      <c r="AP214" s="63"/>
      <c r="AQ214" s="63"/>
      <c r="AR214" s="63"/>
      <c r="AS214" s="63"/>
      <c r="AT214" s="63"/>
      <c r="AU214" s="63"/>
      <c r="AV214" s="63"/>
      <c r="AW214" s="63"/>
      <c r="AX214" s="63"/>
      <c r="AY214" s="63"/>
      <c r="AZ214" s="88"/>
      <c r="BA214" s="88"/>
      <c r="BB214" s="115"/>
      <c r="BC214" s="227"/>
      <c r="BD214" s="228"/>
      <c r="BE214" s="228"/>
      <c r="BF214" s="229"/>
      <c r="BG214" s="224"/>
      <c r="BH214" s="89"/>
      <c r="BI214" s="89"/>
      <c r="BJ214" s="173"/>
      <c r="BK214" s="1289" t="s">
        <v>1354</v>
      </c>
      <c r="BL214" s="1287" t="s">
        <v>43</v>
      </c>
      <c r="BM214" s="1305" t="s">
        <v>1368</v>
      </c>
      <c r="BN214" s="86" t="s">
        <v>1350</v>
      </c>
      <c r="BO214" s="202">
        <v>59.18</v>
      </c>
      <c r="BP214" s="1289">
        <v>45994</v>
      </c>
      <c r="BQ214" s="1290">
        <v>24</v>
      </c>
      <c r="BR214" s="202">
        <v>59.18</v>
      </c>
      <c r="BS214" s="1307">
        <v>15272.73</v>
      </c>
      <c r="BT214" s="203">
        <f>BS214*BR214*(1+BU214)</f>
        <v>994224.17754000006</v>
      </c>
      <c r="BU214" s="671">
        <v>0.1</v>
      </c>
      <c r="BV214" s="489">
        <f>BS214*BR214</f>
        <v>903840.16139999998</v>
      </c>
      <c r="BW214" s="1291">
        <v>45997</v>
      </c>
      <c r="BX214" s="89"/>
      <c r="BY214" s="89"/>
      <c r="BZ214" s="187"/>
      <c r="CA214" s="187"/>
      <c r="CB214" s="230"/>
      <c r="CC214" s="227"/>
      <c r="CD214" s="85"/>
      <c r="CE214" s="228"/>
      <c r="CF214" s="89"/>
      <c r="CG214" s="228"/>
      <c r="CH214" s="228"/>
      <c r="CI214" s="228"/>
      <c r="CJ214" s="228"/>
      <c r="CK214" s="228"/>
      <c r="CL214" s="231"/>
      <c r="CM214" s="232"/>
      <c r="CN214" s="173"/>
      <c r="CO214" s="228"/>
      <c r="CP214" s="228"/>
      <c r="CQ214" s="173"/>
      <c r="CR214" s="173"/>
      <c r="CS214" s="173"/>
      <c r="CT214" s="173"/>
      <c r="CU214" s="173"/>
      <c r="CV214" s="89"/>
      <c r="CW214" s="86"/>
      <c r="CX214" s="90"/>
      <c r="CY214" s="90"/>
      <c r="CZ214" s="90"/>
      <c r="DA214" s="90"/>
      <c r="DB214" s="89"/>
      <c r="DC214" s="89"/>
      <c r="DD214" s="89"/>
      <c r="DE214" s="89"/>
      <c r="DF214" s="86"/>
      <c r="DG214" s="228"/>
      <c r="DH214" s="233"/>
      <c r="DI214" s="234"/>
      <c r="DJ214" s="235"/>
      <c r="DK214" s="236"/>
      <c r="DL214" s="176"/>
      <c r="DM214" s="177"/>
      <c r="DN214" s="178"/>
      <c r="DO214" s="178"/>
    </row>
    <row r="215" spans="1:119" s="237" customFormat="1" ht="30" hidden="1" customHeight="1">
      <c r="A215" s="85" t="str">
        <f t="shared" si="256"/>
        <v>Hiện</v>
      </c>
      <c r="B215" s="86" t="str">
        <f>DF215</f>
        <v>Thừa</v>
      </c>
      <c r="C215" s="1325">
        <f>DD215</f>
        <v>-0.25399999999999778</v>
      </c>
      <c r="D215" s="86"/>
      <c r="E215" s="86"/>
      <c r="F215" s="86"/>
      <c r="G215" s="86"/>
      <c r="H215" s="86"/>
      <c r="I215" s="86"/>
      <c r="J215" s="1333"/>
      <c r="K215" s="1334"/>
      <c r="L215" s="781" t="s">
        <v>457</v>
      </c>
      <c r="M215" s="782" t="s">
        <v>453</v>
      </c>
      <c r="N215" s="788" t="s">
        <v>1377</v>
      </c>
      <c r="O215" s="179" t="s">
        <v>41</v>
      </c>
      <c r="P215" s="179" t="s">
        <v>45</v>
      </c>
      <c r="Q215" s="495">
        <v>8.9</v>
      </c>
      <c r="R215" s="495">
        <v>23.8</v>
      </c>
      <c r="S215" s="495">
        <v>198.76</v>
      </c>
      <c r="T215" s="171"/>
      <c r="U215" s="172"/>
      <c r="V215" s="172"/>
      <c r="W215" s="172"/>
      <c r="X215" s="172"/>
      <c r="Y215" s="172"/>
      <c r="Z215" s="172"/>
      <c r="AA215" s="172"/>
      <c r="AB215" s="172"/>
      <c r="AC215" s="172"/>
      <c r="AD215" s="63">
        <v>25.466000000000001</v>
      </c>
      <c r="AE215" s="63">
        <v>226.6474</v>
      </c>
      <c r="AF215" s="63">
        <v>0</v>
      </c>
      <c r="AG215" s="63">
        <v>0</v>
      </c>
      <c r="AH215" s="63">
        <v>15.28</v>
      </c>
      <c r="AI215" s="63">
        <v>135.99199999999999</v>
      </c>
      <c r="AJ215" s="63">
        <v>18</v>
      </c>
      <c r="AK215" s="63">
        <v>160.20000000000002</v>
      </c>
      <c r="AL215" s="63">
        <v>0</v>
      </c>
      <c r="AM215" s="63">
        <v>0</v>
      </c>
      <c r="AN215" s="63">
        <v>0</v>
      </c>
      <c r="AO215" s="63">
        <v>0</v>
      </c>
      <c r="AP215" s="63">
        <v>0</v>
      </c>
      <c r="AQ215" s="63">
        <v>0</v>
      </c>
      <c r="AR215" s="63">
        <v>0</v>
      </c>
      <c r="AS215" s="63">
        <v>0</v>
      </c>
      <c r="AT215" s="63">
        <v>0</v>
      </c>
      <c r="AU215" s="63">
        <v>0</v>
      </c>
      <c r="AV215" s="63">
        <v>0</v>
      </c>
      <c r="AW215" s="63">
        <v>0</v>
      </c>
      <c r="AX215" s="63">
        <v>0</v>
      </c>
      <c r="AY215" s="63">
        <v>0</v>
      </c>
      <c r="AZ215" s="88">
        <f>T215+V215+X215+Z215+AB215+AD215+AF215+AH215+AJ215+AL215+AN215+AP215+AR215+AT215+AV215+AX215</f>
        <v>58.746000000000002</v>
      </c>
      <c r="BA215" s="88">
        <f>U215+W215+Y215+AA215+AC215+AE215+AG215+AI215+AK215+AM215+AO215+AQ215+AS215+AU215+AW215+AY215</f>
        <v>522.83940000000007</v>
      </c>
      <c r="BB215" s="487" t="s">
        <v>1251</v>
      </c>
      <c r="BC215" s="227"/>
      <c r="BD215" s="228"/>
      <c r="BE215" s="228"/>
      <c r="BF215" s="229"/>
      <c r="BG215" s="224"/>
      <c r="BH215" s="89">
        <f>IF(AZ215&gt;BD215,AZ215-BD215,"0")</f>
        <v>58.746000000000002</v>
      </c>
      <c r="BI215" s="89">
        <f>IF(BA215&gt;BE215,BA215-BE215,"0")</f>
        <v>522.83940000000007</v>
      </c>
      <c r="BJ215" s="173">
        <v>45983</v>
      </c>
      <c r="BK215" s="777" t="s">
        <v>903</v>
      </c>
      <c r="BL215" s="86" t="s">
        <v>904</v>
      </c>
      <c r="BM215" s="779" t="s">
        <v>907</v>
      </c>
      <c r="BN215" s="86" t="s">
        <v>908</v>
      </c>
      <c r="BO215" s="190">
        <v>192</v>
      </c>
      <c r="BP215" s="173">
        <v>45968</v>
      </c>
      <c r="BQ215" s="187">
        <v>17</v>
      </c>
      <c r="BR215" s="190">
        <v>192</v>
      </c>
      <c r="BS215" s="780">
        <v>15454.54</v>
      </c>
      <c r="BT215" s="65">
        <f>BS215*BR215*1.1</f>
        <v>3263998.8480000002</v>
      </c>
      <c r="BU215" s="671">
        <f>(BT215-BV215)/BV215</f>
        <v>0.10000000000000002</v>
      </c>
      <c r="BV215" s="489">
        <f>BS215*BR215*1</f>
        <v>2967271.68</v>
      </c>
      <c r="BW215" s="173">
        <v>45968</v>
      </c>
      <c r="BX215" s="89">
        <f>SUMIF($L:$L,L215,$BQ:$BQ)</f>
        <v>59</v>
      </c>
      <c r="BY215" s="89">
        <f>SUMIF($L:$L,L215,$BR:$BR)</f>
        <v>565.89</v>
      </c>
      <c r="BZ215" s="187"/>
      <c r="CA215" s="187"/>
      <c r="CB215" s="230"/>
      <c r="CC215" s="227"/>
      <c r="CD215" s="85"/>
      <c r="CE215" s="228"/>
      <c r="CF215" s="89"/>
      <c r="CG215" s="228"/>
      <c r="CH215" s="228"/>
      <c r="CI215" s="228"/>
      <c r="CJ215" s="228"/>
      <c r="CK215" s="228"/>
      <c r="CL215" s="231"/>
      <c r="CM215" s="232"/>
      <c r="CN215" s="173"/>
      <c r="CO215" s="228"/>
      <c r="CP215" s="228"/>
      <c r="CQ215" s="173"/>
      <c r="CR215" s="173"/>
      <c r="CS215" s="173"/>
      <c r="CT215" s="173"/>
      <c r="CU215" s="173"/>
      <c r="CV215" s="89">
        <f>SUMIF($L:$L,L215,$CJ:$CJ)</f>
        <v>0</v>
      </c>
      <c r="CW215" s="86">
        <f>SUMIF($L:$L,L215,$CK:$CK)</f>
        <v>0</v>
      </c>
      <c r="CX215" s="90"/>
      <c r="CY215" s="90"/>
      <c r="CZ215" s="90"/>
      <c r="DA215" s="90"/>
      <c r="DB215" s="89">
        <f>BX215+CV215</f>
        <v>59</v>
      </c>
      <c r="DC215" s="89">
        <f>BY215+CW215</f>
        <v>565.89</v>
      </c>
      <c r="DD215" s="89">
        <f>BH215-DB215</f>
        <v>-0.25399999999999778</v>
      </c>
      <c r="DE215" s="89">
        <f>BI215-DC215</f>
        <v>-43.050599999999918</v>
      </c>
      <c r="DF215" s="86" t="str">
        <f>IF(DD215&lt;0,"Thừa",IF(DD215=0,"Đủ","Thiếu"))</f>
        <v>Thừa</v>
      </c>
      <c r="DG215" s="228"/>
      <c r="DH215" s="233"/>
      <c r="DI215" s="234"/>
      <c r="DJ215" s="235"/>
      <c r="DK215" s="236"/>
      <c r="DL215" s="176"/>
      <c r="DM215" s="177"/>
      <c r="DN215" s="178"/>
      <c r="DO215" s="178"/>
    </row>
    <row r="216" spans="1:119" s="237" customFormat="1" ht="30" hidden="1" customHeight="1">
      <c r="A216" s="85" t="str">
        <f t="shared" si="256"/>
        <v>ok</v>
      </c>
      <c r="B216" s="86"/>
      <c r="C216" s="1325"/>
      <c r="D216" s="187"/>
      <c r="E216" s="187"/>
      <c r="F216" s="187"/>
      <c r="G216" s="187"/>
      <c r="H216" s="187"/>
      <c r="I216" s="187"/>
      <c r="J216" s="775"/>
      <c r="K216" s="1334"/>
      <c r="L216" s="781" t="s">
        <v>457</v>
      </c>
      <c r="M216" s="782" t="s">
        <v>453</v>
      </c>
      <c r="N216" s="788" t="s">
        <v>1377</v>
      </c>
      <c r="O216" s="179" t="s">
        <v>41</v>
      </c>
      <c r="P216" s="179" t="s">
        <v>45</v>
      </c>
      <c r="Q216" s="495"/>
      <c r="R216" s="495"/>
      <c r="S216" s="495"/>
      <c r="T216" s="171"/>
      <c r="U216" s="172"/>
      <c r="V216" s="172"/>
      <c r="W216" s="172"/>
      <c r="X216" s="172"/>
      <c r="Y216" s="172"/>
      <c r="Z216" s="172"/>
      <c r="AA216" s="172"/>
      <c r="AB216" s="172"/>
      <c r="AC216" s="172"/>
      <c r="AD216" s="63"/>
      <c r="AE216" s="63"/>
      <c r="AF216" s="63"/>
      <c r="AG216" s="63"/>
      <c r="AH216" s="63"/>
      <c r="AI216" s="63"/>
      <c r="AJ216" s="63"/>
      <c r="AK216" s="63"/>
      <c r="AL216" s="63"/>
      <c r="AM216" s="63"/>
      <c r="AN216" s="63"/>
      <c r="AO216" s="63"/>
      <c r="AP216" s="63"/>
      <c r="AQ216" s="63"/>
      <c r="AR216" s="63"/>
      <c r="AS216" s="63"/>
      <c r="AT216" s="63"/>
      <c r="AU216" s="63"/>
      <c r="AV216" s="63"/>
      <c r="AW216" s="63"/>
      <c r="AX216" s="63"/>
      <c r="AY216" s="63"/>
      <c r="AZ216" s="88"/>
      <c r="BA216" s="88"/>
      <c r="BB216" s="486"/>
      <c r="BC216" s="227"/>
      <c r="BD216" s="228"/>
      <c r="BE216" s="228"/>
      <c r="BF216" s="229"/>
      <c r="BG216" s="224"/>
      <c r="BH216" s="89"/>
      <c r="BI216" s="89"/>
      <c r="BJ216" s="173"/>
      <c r="BK216" s="1289" t="s">
        <v>1354</v>
      </c>
      <c r="BL216" s="1287" t="s">
        <v>43</v>
      </c>
      <c r="BM216" s="1305" t="s">
        <v>1369</v>
      </c>
      <c r="BN216" s="86" t="s">
        <v>908</v>
      </c>
      <c r="BO216" s="202">
        <v>373.89</v>
      </c>
      <c r="BP216" s="1289">
        <v>45994</v>
      </c>
      <c r="BQ216" s="1290">
        <v>42</v>
      </c>
      <c r="BR216" s="202">
        <v>373.89</v>
      </c>
      <c r="BS216" s="1307">
        <v>15272.73</v>
      </c>
      <c r="BT216" s="203">
        <f>BS216*BR216*(1+BU216)</f>
        <v>6281353.1216700003</v>
      </c>
      <c r="BU216" s="671">
        <v>0.1</v>
      </c>
      <c r="BV216" s="489">
        <f>BS216*BR216</f>
        <v>5710321.0197000001</v>
      </c>
      <c r="BW216" s="1291">
        <v>45997</v>
      </c>
      <c r="BX216" s="89"/>
      <c r="BY216" s="89"/>
      <c r="BZ216" s="187"/>
      <c r="CA216" s="187"/>
      <c r="CB216" s="230"/>
      <c r="CC216" s="227"/>
      <c r="CD216" s="227"/>
      <c r="CE216" s="228"/>
      <c r="CF216" s="228"/>
      <c r="CG216" s="228"/>
      <c r="CH216" s="228"/>
      <c r="CI216" s="228"/>
      <c r="CJ216" s="228"/>
      <c r="CK216" s="228"/>
      <c r="CL216" s="231"/>
      <c r="CM216" s="232"/>
      <c r="CN216" s="173"/>
      <c r="CO216" s="228"/>
      <c r="CP216" s="228"/>
      <c r="CQ216" s="173"/>
      <c r="CR216" s="173"/>
      <c r="CS216" s="173"/>
      <c r="CT216" s="173"/>
      <c r="CU216" s="173"/>
      <c r="CV216" s="89"/>
      <c r="CW216" s="86"/>
      <c r="CX216" s="90"/>
      <c r="CY216" s="90"/>
      <c r="CZ216" s="90"/>
      <c r="DA216" s="90"/>
      <c r="DB216" s="89"/>
      <c r="DC216" s="89"/>
      <c r="DD216" s="89"/>
      <c r="DE216" s="89"/>
      <c r="DF216" s="86"/>
      <c r="DG216" s="228"/>
      <c r="DH216" s="233"/>
      <c r="DI216" s="234"/>
      <c r="DJ216" s="235"/>
      <c r="DK216" s="236"/>
      <c r="DL216" s="176"/>
      <c r="DM216" s="177"/>
      <c r="DN216" s="178"/>
      <c r="DO216" s="178"/>
    </row>
    <row r="217" spans="1:119" s="237" customFormat="1" ht="30" hidden="1" customHeight="1">
      <c r="A217" s="85" t="str">
        <f t="shared" si="256"/>
        <v>Hiện</v>
      </c>
      <c r="B217" s="86" t="str">
        <f>DF217</f>
        <v>Đủ</v>
      </c>
      <c r="C217" s="86">
        <f t="shared" ref="C217" si="281">DD217</f>
        <v>0</v>
      </c>
      <c r="D217" s="187"/>
      <c r="E217" s="187"/>
      <c r="F217" s="187"/>
      <c r="G217" s="187"/>
      <c r="H217" s="187"/>
      <c r="I217" s="187"/>
      <c r="J217" s="775"/>
      <c r="K217" s="776"/>
      <c r="L217" s="781" t="s">
        <v>898</v>
      </c>
      <c r="M217" s="258" t="s">
        <v>450</v>
      </c>
      <c r="N217" s="257" t="s">
        <v>899</v>
      </c>
      <c r="O217" s="181" t="s">
        <v>309</v>
      </c>
      <c r="P217" s="179" t="s">
        <v>42</v>
      </c>
      <c r="Q217" s="182">
        <v>78.5</v>
      </c>
      <c r="R217" s="182">
        <f>+S217/Q217</f>
        <v>0.91719745222929938</v>
      </c>
      <c r="S217" s="182">
        <f>18*4</f>
        <v>72</v>
      </c>
      <c r="T217" s="501"/>
      <c r="U217" s="502"/>
      <c r="V217" s="182"/>
      <c r="W217" s="500"/>
      <c r="X217" s="1403"/>
      <c r="Y217" s="1403"/>
      <c r="Z217" s="1403"/>
      <c r="AA217" s="727"/>
      <c r="AB217" s="727"/>
      <c r="AC217" s="727"/>
      <c r="AD217" s="727"/>
      <c r="AE217" s="1403"/>
      <c r="AF217" s="63">
        <v>3</v>
      </c>
      <c r="AG217" s="63">
        <v>235.5</v>
      </c>
      <c r="AH217" s="63">
        <v>0</v>
      </c>
      <c r="AI217" s="63">
        <v>0</v>
      </c>
      <c r="AJ217" s="63">
        <v>0</v>
      </c>
      <c r="AK217" s="63">
        <v>0</v>
      </c>
      <c r="AL217" s="63">
        <v>0</v>
      </c>
      <c r="AM217" s="63">
        <v>0</v>
      </c>
      <c r="AN217" s="63">
        <v>0</v>
      </c>
      <c r="AO217" s="63">
        <v>0</v>
      </c>
      <c r="AP217" s="63">
        <v>0</v>
      </c>
      <c r="AQ217" s="63">
        <v>0</v>
      </c>
      <c r="AR217" s="63">
        <v>0</v>
      </c>
      <c r="AS217" s="63">
        <v>0</v>
      </c>
      <c r="AT217" s="63">
        <v>0</v>
      </c>
      <c r="AU217" s="63">
        <v>0</v>
      </c>
      <c r="AV217" s="63">
        <v>0</v>
      </c>
      <c r="AW217" s="63">
        <v>0</v>
      </c>
      <c r="AX217" s="63">
        <v>0</v>
      </c>
      <c r="AY217" s="63">
        <v>0</v>
      </c>
      <c r="AZ217" s="88">
        <f>T217+V217+X217+Z217+AB217+AD217+AF217+AH217+AJ217+AL217+AN217+AP217+AR217+AT217+AV217+AX217</f>
        <v>3</v>
      </c>
      <c r="BA217" s="88">
        <f>U217+W217+Y217+AA217+AC217+AE217+AG217+AI217+AK217+AM217+AO217+AQ217+AS217+AU217+AW217+AY217</f>
        <v>235.5</v>
      </c>
      <c r="BB217" s="487" t="s">
        <v>901</v>
      </c>
      <c r="BC217" s="227"/>
      <c r="BD217" s="228"/>
      <c r="BE217" s="228"/>
      <c r="BF217" s="229"/>
      <c r="BG217" s="224"/>
      <c r="BH217" s="89">
        <f t="shared" ref="BH217:BH218" si="282">IF(AZ217&gt;BD217,AZ217-BD217,"0")</f>
        <v>3</v>
      </c>
      <c r="BI217" s="89">
        <f t="shared" ref="BI217:BI218" si="283">IF(BA217&gt;BE217,BA217-BE217,"0")</f>
        <v>235.5</v>
      </c>
      <c r="BJ217" s="173"/>
      <c r="BK217" s="777"/>
      <c r="BL217" s="778"/>
      <c r="BM217" s="779"/>
      <c r="BN217" s="86"/>
      <c r="BO217" s="190"/>
      <c r="BP217" s="173"/>
      <c r="BQ217" s="187"/>
      <c r="BR217" s="190"/>
      <c r="BS217" s="780"/>
      <c r="BT217" s="175"/>
      <c r="BU217" s="780"/>
      <c r="BV217" s="780"/>
      <c r="BW217" s="222"/>
      <c r="BX217" s="89">
        <f>SUMIF($L:$L,L217,$BQ:$BQ)</f>
        <v>0</v>
      </c>
      <c r="BY217" s="89">
        <f>SUMIF($L:$L,L217,$BR:$BR)</f>
        <v>0</v>
      </c>
      <c r="BZ217" s="187"/>
      <c r="CA217" s="187"/>
      <c r="CB217" s="230"/>
      <c r="CC217" s="227"/>
      <c r="CD217" s="228" t="s">
        <v>1133</v>
      </c>
      <c r="CE217" s="228" t="s">
        <v>1134</v>
      </c>
      <c r="CF217" s="228" t="s">
        <v>964</v>
      </c>
      <c r="CG217" s="228" t="s">
        <v>348</v>
      </c>
      <c r="CH217" s="228">
        <v>235.5</v>
      </c>
      <c r="CI217" s="173">
        <v>45972</v>
      </c>
      <c r="CJ217" s="228">
        <v>3</v>
      </c>
      <c r="CK217" s="228">
        <v>235.5</v>
      </c>
      <c r="CL217" s="725">
        <v>0.87868580116714989</v>
      </c>
      <c r="CM217" s="232">
        <f>CL217*CK217</f>
        <v>206.93050617486381</v>
      </c>
      <c r="CN217" s="173">
        <v>45981</v>
      </c>
      <c r="CO217" s="228"/>
      <c r="CP217" s="228"/>
      <c r="CQ217" s="173"/>
      <c r="CR217" s="173"/>
      <c r="CS217" s="173"/>
      <c r="CT217" s="173">
        <v>46020</v>
      </c>
      <c r="CU217" s="173">
        <v>46018</v>
      </c>
      <c r="CV217" s="89">
        <f>SUMIF($L:$L,L217,$CJ:$CJ)</f>
        <v>3</v>
      </c>
      <c r="CW217" s="86">
        <f>SUMIF($L:$L,L217,$CK:$CK)</f>
        <v>235.5</v>
      </c>
      <c r="CX217" s="90"/>
      <c r="CY217" s="90"/>
      <c r="CZ217" s="90"/>
      <c r="DA217" s="90"/>
      <c r="DB217" s="89">
        <f t="shared" ref="DB217:DB218" si="284">BX217+CV217</f>
        <v>3</v>
      </c>
      <c r="DC217" s="89">
        <f t="shared" ref="DC217:DC218" si="285">BY217+CW217</f>
        <v>235.5</v>
      </c>
      <c r="DD217" s="89">
        <f t="shared" ref="DD217:DD218" si="286">BH217-DB217</f>
        <v>0</v>
      </c>
      <c r="DE217" s="89">
        <f t="shared" ref="DE217:DE218" si="287">BI217-DC217</f>
        <v>0</v>
      </c>
      <c r="DF217" s="86" t="str">
        <f t="shared" ref="DF217:DF218" si="288">IF(DD217&lt;0,"Thừa",IF(DD217=0,"Đủ","Thiếu"))</f>
        <v>Đủ</v>
      </c>
      <c r="DG217" s="228"/>
      <c r="DH217" s="233"/>
      <c r="DI217" s="234"/>
      <c r="DJ217" s="235"/>
      <c r="DK217" s="236"/>
      <c r="DL217" s="176"/>
      <c r="DM217" s="177"/>
      <c r="DN217" s="178"/>
      <c r="DO217" s="178"/>
    </row>
    <row r="218" spans="1:119" s="237" customFormat="1" ht="30" hidden="1" customHeight="1">
      <c r="A218" s="85" t="str">
        <f t="shared" si="256"/>
        <v>Hiện</v>
      </c>
      <c r="B218" s="86" t="str">
        <f>CONCATENATE(DF218," Thiếu ít")</f>
        <v>Thiếu Thiếu ít</v>
      </c>
      <c r="C218" s="86">
        <f t="shared" ref="C218:C243" si="289">DD218</f>
        <v>2.1102600000000393</v>
      </c>
      <c r="D218" s="187"/>
      <c r="E218" s="187"/>
      <c r="F218" s="187"/>
      <c r="G218" s="187"/>
      <c r="H218" s="187"/>
      <c r="I218" s="187"/>
      <c r="J218" s="775"/>
      <c r="K218" s="86"/>
      <c r="L218" s="781" t="s">
        <v>978</v>
      </c>
      <c r="M218" s="258" t="s">
        <v>173</v>
      </c>
      <c r="N218" s="790" t="s">
        <v>979</v>
      </c>
      <c r="O218" s="181" t="s">
        <v>41</v>
      </c>
      <c r="P218" s="179" t="s">
        <v>45</v>
      </c>
      <c r="Q218" s="182">
        <v>34.6</v>
      </c>
      <c r="R218" s="182">
        <v>311.31800000000004</v>
      </c>
      <c r="S218" s="182">
        <v>10770.02</v>
      </c>
      <c r="T218" s="562"/>
      <c r="U218" s="563"/>
      <c r="V218" s="561"/>
      <c r="W218" s="1404"/>
      <c r="X218" s="1405"/>
      <c r="Y218" s="1405"/>
      <c r="Z218" s="1405"/>
      <c r="AA218" s="672"/>
      <c r="AB218" s="672"/>
      <c r="AC218" s="672"/>
      <c r="AD218" s="672"/>
      <c r="AE218" s="1405"/>
      <c r="AF218" s="172"/>
      <c r="AG218" s="172"/>
      <c r="AH218" s="63">
        <v>333.11026000000004</v>
      </c>
      <c r="AI218" s="63">
        <v>11525.614996000002</v>
      </c>
      <c r="AJ218" s="63">
        <v>372</v>
      </c>
      <c r="AK218" s="63">
        <v>12871.2</v>
      </c>
      <c r="AL218" s="838">
        <v>101</v>
      </c>
      <c r="AM218" s="63">
        <v>3494.6000000000004</v>
      </c>
      <c r="AN218" s="63">
        <v>0</v>
      </c>
      <c r="AO218" s="63">
        <v>0</v>
      </c>
      <c r="AP218" s="63">
        <v>0</v>
      </c>
      <c r="AQ218" s="63">
        <v>0</v>
      </c>
      <c r="AR218" s="63">
        <v>0</v>
      </c>
      <c r="AS218" s="63">
        <v>0</v>
      </c>
      <c r="AT218" s="63">
        <v>0</v>
      </c>
      <c r="AU218" s="63">
        <v>0</v>
      </c>
      <c r="AV218" s="63">
        <v>0</v>
      </c>
      <c r="AW218" s="63">
        <v>0</v>
      </c>
      <c r="AX218" s="63">
        <v>0</v>
      </c>
      <c r="AY218" s="63">
        <v>0</v>
      </c>
      <c r="AZ218" s="88">
        <f>T218+V218+X218+Z218+AB218+AD218+AF218+AH218+AJ218+AL218+AN218+AP218+AR218+AT218+AV218+AX218</f>
        <v>806.11026000000004</v>
      </c>
      <c r="BA218" s="88">
        <f>U218+W218+Y218+AA218+AC218+AE218+AG218+AI218+AK218+AM218+AO218+AQ218+AS218+AU218+AW218+AY218</f>
        <v>27891.414996</v>
      </c>
      <c r="BB218" s="487" t="s">
        <v>1477</v>
      </c>
      <c r="BC218" s="227"/>
      <c r="BD218" s="228"/>
      <c r="BE218" s="228"/>
      <c r="BF218" s="229"/>
      <c r="BG218" s="224"/>
      <c r="BH218" s="89">
        <f t="shared" si="282"/>
        <v>806.11026000000004</v>
      </c>
      <c r="BI218" s="89">
        <f t="shared" si="283"/>
        <v>27891.414996</v>
      </c>
      <c r="BJ218" s="173"/>
      <c r="BK218" s="1296" t="s">
        <v>1286</v>
      </c>
      <c r="BL218" s="1298" t="s">
        <v>295</v>
      </c>
      <c r="BM218" s="1366" t="s">
        <v>1202</v>
      </c>
      <c r="BN218" s="86"/>
      <c r="BO218" s="137">
        <v>24497</v>
      </c>
      <c r="BP218" s="90">
        <v>45988</v>
      </c>
      <c r="BQ218" s="792">
        <v>708</v>
      </c>
      <c r="BR218" s="137">
        <v>24497</v>
      </c>
      <c r="BS218" s="219">
        <v>17090.91</v>
      </c>
      <c r="BT218" s="64">
        <f>BS218*BR218*(1+BU218)</f>
        <v>460543624.49700004</v>
      </c>
      <c r="BU218" s="671">
        <v>0.1</v>
      </c>
      <c r="BV218" s="489">
        <f>BS218*BR218</f>
        <v>418676022.26999998</v>
      </c>
      <c r="BW218" s="103">
        <v>46009</v>
      </c>
      <c r="BX218" s="89">
        <f>SUMIF($L:$L,L218,$BQ:$BQ)</f>
        <v>804</v>
      </c>
      <c r="BY218" s="89">
        <f>SUMIF($L:$L,L218,$BR:$BR)</f>
        <v>27819</v>
      </c>
      <c r="BZ218" s="187"/>
      <c r="CA218" s="187"/>
      <c r="CB218" s="230"/>
      <c r="CC218" s="227"/>
      <c r="CD218" s="85"/>
      <c r="CE218" s="228"/>
      <c r="CF218" s="89"/>
      <c r="CG218" s="228"/>
      <c r="CH218" s="228"/>
      <c r="CI218" s="228"/>
      <c r="CJ218" s="228"/>
      <c r="CK218" s="228"/>
      <c r="CL218" s="231"/>
      <c r="CM218" s="232"/>
      <c r="CN218" s="173"/>
      <c r="CO218" s="228"/>
      <c r="CP218" s="228"/>
      <c r="CQ218" s="173"/>
      <c r="CR218" s="173"/>
      <c r="CS218" s="173"/>
      <c r="CT218" s="173"/>
      <c r="CU218" s="173"/>
      <c r="CV218" s="89">
        <f>SUMIF($L:$L,L218,$CJ:$CJ)</f>
        <v>0</v>
      </c>
      <c r="CW218" s="86">
        <f>SUMIF($L:$L,L218,$CK:$CK)</f>
        <v>0</v>
      </c>
      <c r="CX218" s="90"/>
      <c r="CY218" s="90"/>
      <c r="CZ218" s="90"/>
      <c r="DA218" s="90"/>
      <c r="DB218" s="89">
        <f t="shared" si="284"/>
        <v>804</v>
      </c>
      <c r="DC218" s="89">
        <f t="shared" si="285"/>
        <v>27819</v>
      </c>
      <c r="DD218" s="89">
        <f t="shared" si="286"/>
        <v>2.1102600000000393</v>
      </c>
      <c r="DE218" s="89">
        <f t="shared" si="287"/>
        <v>72.414995999999519</v>
      </c>
      <c r="DF218" s="86" t="str">
        <f t="shared" si="288"/>
        <v>Thiếu</v>
      </c>
      <c r="DG218" s="228"/>
      <c r="DH218" s="233"/>
      <c r="DI218" s="234"/>
      <c r="DJ218" s="235"/>
      <c r="DK218" s="236"/>
      <c r="DL218" s="176"/>
      <c r="DM218" s="177"/>
      <c r="DN218" s="178"/>
      <c r="DO218" s="178"/>
    </row>
    <row r="219" spans="1:119" s="237" customFormat="1" ht="30" hidden="1" customHeight="1">
      <c r="A219" s="85" t="str">
        <f t="shared" si="256"/>
        <v>ok</v>
      </c>
      <c r="B219" s="86"/>
      <c r="C219" s="86"/>
      <c r="D219" s="86" t="str">
        <f>BW219</f>
        <v>Dự kiến 3/3/2026 có hàng</v>
      </c>
      <c r="E219" s="86" t="s">
        <v>2478</v>
      </c>
      <c r="F219" s="86"/>
      <c r="G219" s="86" t="str">
        <f>BM219</f>
        <v>Thép U250*90*9*13*12000</v>
      </c>
      <c r="H219" s="86">
        <f>BQ219</f>
        <v>96</v>
      </c>
      <c r="I219" s="86" t="str">
        <f>P219</f>
        <v>m</v>
      </c>
      <c r="J219" s="775"/>
      <c r="K219" s="86" t="s">
        <v>295</v>
      </c>
      <c r="L219" s="781" t="s">
        <v>978</v>
      </c>
      <c r="M219" s="258" t="s">
        <v>173</v>
      </c>
      <c r="N219" s="790" t="s">
        <v>979</v>
      </c>
      <c r="O219" s="181" t="s">
        <v>41</v>
      </c>
      <c r="P219" s="179" t="s">
        <v>45</v>
      </c>
      <c r="Q219" s="182"/>
      <c r="R219" s="182"/>
      <c r="S219" s="182"/>
      <c r="T219" s="562"/>
      <c r="U219" s="563"/>
      <c r="V219" s="561"/>
      <c r="W219" s="1404"/>
      <c r="X219" s="1405"/>
      <c r="Y219" s="1405"/>
      <c r="Z219" s="1405"/>
      <c r="AA219" s="672"/>
      <c r="AB219" s="672"/>
      <c r="AC219" s="672"/>
      <c r="AD219" s="672"/>
      <c r="AE219" s="1405"/>
      <c r="AF219" s="172"/>
      <c r="AG219" s="172"/>
      <c r="AH219" s="63"/>
      <c r="AI219" s="63"/>
      <c r="AJ219" s="63"/>
      <c r="AK219" s="63"/>
      <c r="AL219" s="838"/>
      <c r="AM219" s="63"/>
      <c r="AN219" s="63"/>
      <c r="AO219" s="63"/>
      <c r="AP219" s="63"/>
      <c r="AQ219" s="63"/>
      <c r="AR219" s="63"/>
      <c r="AS219" s="63"/>
      <c r="AT219" s="63"/>
      <c r="AU219" s="63"/>
      <c r="AV219" s="63"/>
      <c r="AW219" s="63"/>
      <c r="AX219" s="63"/>
      <c r="AY219" s="63"/>
      <c r="AZ219" s="88"/>
      <c r="BA219" s="88"/>
      <c r="BB219" s="487"/>
      <c r="BC219" s="227"/>
      <c r="BD219" s="228"/>
      <c r="BE219" s="228"/>
      <c r="BF219" s="229"/>
      <c r="BG219" s="224"/>
      <c r="BH219" s="89"/>
      <c r="BI219" s="89"/>
      <c r="BJ219" s="173"/>
      <c r="BK219" s="1296" t="s">
        <v>1618</v>
      </c>
      <c r="BL219" s="1298" t="s">
        <v>295</v>
      </c>
      <c r="BM219" s="1318" t="str">
        <f>VLOOKUP(L219,'[168]IBSHI đơn 2 (2)'!$A$11:$G$21,2,0)</f>
        <v>Thép U250*90*9*13*12000</v>
      </c>
      <c r="BN219" s="102" t="s">
        <v>41</v>
      </c>
      <c r="BO219" s="137">
        <v>3322</v>
      </c>
      <c r="BP219" s="90">
        <v>46013</v>
      </c>
      <c r="BQ219" s="792">
        <v>96</v>
      </c>
      <c r="BR219" s="137">
        <v>3322</v>
      </c>
      <c r="BS219" s="219">
        <v>17272.73</v>
      </c>
      <c r="BT219" s="64">
        <f>BS219*BR219*(1+BU219)</f>
        <v>63118009.965999998</v>
      </c>
      <c r="BU219" s="671">
        <v>0.1</v>
      </c>
      <c r="BV219" s="489">
        <f>BS219*BR219</f>
        <v>57380009.059999995</v>
      </c>
      <c r="BW219" s="1893" t="s">
        <v>2509</v>
      </c>
      <c r="BX219" s="89"/>
      <c r="BY219" s="89"/>
      <c r="BZ219" s="187"/>
      <c r="CA219" s="187"/>
      <c r="CB219" s="230"/>
      <c r="CC219" s="227"/>
      <c r="CD219" s="85"/>
      <c r="CE219" s="228"/>
      <c r="CF219" s="89"/>
      <c r="CG219" s="228"/>
      <c r="CH219" s="228"/>
      <c r="CI219" s="228"/>
      <c r="CJ219" s="228"/>
      <c r="CK219" s="228"/>
      <c r="CL219" s="231"/>
      <c r="CM219" s="232"/>
      <c r="CN219" s="173"/>
      <c r="CO219" s="228"/>
      <c r="CP219" s="228"/>
      <c r="CQ219" s="173"/>
      <c r="CR219" s="173"/>
      <c r="CS219" s="173"/>
      <c r="CT219" s="173"/>
      <c r="CU219" s="173"/>
      <c r="CV219" s="89"/>
      <c r="CW219" s="86"/>
      <c r="CX219" s="90"/>
      <c r="CY219" s="90"/>
      <c r="CZ219" s="90"/>
      <c r="DA219" s="90"/>
      <c r="DB219" s="89"/>
      <c r="DC219" s="89"/>
      <c r="DD219" s="89"/>
      <c r="DE219" s="89"/>
      <c r="DF219" s="86"/>
      <c r="DG219" s="228"/>
      <c r="DH219" s="233"/>
      <c r="DI219" s="234"/>
      <c r="DJ219" s="235"/>
      <c r="DK219" s="236"/>
      <c r="DL219" s="176"/>
      <c r="DM219" s="177"/>
      <c r="DN219" s="178"/>
      <c r="DO219" s="178"/>
    </row>
    <row r="220" spans="1:119" s="237" customFormat="1" ht="26.5" hidden="1" customHeight="1">
      <c r="A220" s="85" t="str">
        <f t="shared" si="256"/>
        <v>Hiện</v>
      </c>
      <c r="B220" s="86" t="str">
        <f t="shared" ref="B220:B243" si="290">DF220</f>
        <v>Thừa</v>
      </c>
      <c r="C220" s="86">
        <f t="shared" si="289"/>
        <v>-189.94453999999996</v>
      </c>
      <c r="D220" s="187"/>
      <c r="E220" s="187"/>
      <c r="F220" s="187"/>
      <c r="G220" s="187"/>
      <c r="H220" s="187"/>
      <c r="I220" s="187"/>
      <c r="J220" s="775"/>
      <c r="K220" s="776"/>
      <c r="L220" s="781" t="s">
        <v>980</v>
      </c>
      <c r="M220" s="258" t="s">
        <v>176</v>
      </c>
      <c r="N220" s="790" t="s">
        <v>981</v>
      </c>
      <c r="O220" s="181" t="s">
        <v>41</v>
      </c>
      <c r="P220" s="179" t="s">
        <v>45</v>
      </c>
      <c r="Q220" s="182">
        <v>30.6</v>
      </c>
      <c r="R220" s="182">
        <v>19.678000000000001</v>
      </c>
      <c r="S220" s="182">
        <v>602.58000000000004</v>
      </c>
      <c r="T220" s="562"/>
      <c r="U220" s="563"/>
      <c r="V220" s="561"/>
      <c r="W220" s="1404"/>
      <c r="X220" s="1405"/>
      <c r="Y220" s="1405"/>
      <c r="Z220" s="1405"/>
      <c r="AA220" s="672"/>
      <c r="AB220" s="672"/>
      <c r="AC220" s="672"/>
      <c r="AD220" s="672"/>
      <c r="AE220" s="1405"/>
      <c r="AF220" s="172"/>
      <c r="AG220" s="172"/>
      <c r="AH220" s="63">
        <v>21.055460000000004</v>
      </c>
      <c r="AI220" s="63">
        <v>644.29707600000017</v>
      </c>
      <c r="AJ220" s="63">
        <v>90</v>
      </c>
      <c r="AK220" s="63">
        <v>2754</v>
      </c>
      <c r="AL220" s="838">
        <v>911</v>
      </c>
      <c r="AM220" s="63">
        <v>27876.600000000002</v>
      </c>
      <c r="AN220" s="63">
        <v>0</v>
      </c>
      <c r="AO220" s="63">
        <v>0</v>
      </c>
      <c r="AP220" s="63">
        <v>0</v>
      </c>
      <c r="AQ220" s="63">
        <v>0</v>
      </c>
      <c r="AR220" s="63">
        <v>0</v>
      </c>
      <c r="AS220" s="63">
        <v>0</v>
      </c>
      <c r="AT220" s="63">
        <v>0</v>
      </c>
      <c r="AU220" s="63">
        <v>0</v>
      </c>
      <c r="AV220" s="63">
        <v>0</v>
      </c>
      <c r="AW220" s="63">
        <v>0</v>
      </c>
      <c r="AX220" s="63">
        <v>0</v>
      </c>
      <c r="AY220" s="63">
        <v>0</v>
      </c>
      <c r="AZ220" s="88">
        <f>T220+V220+X220+Z220+AB220+AD220+AF220+AH220+AJ220+AL220+AN220+AP220+AR220+AT220+AV220+AX220</f>
        <v>1022.05546</v>
      </c>
      <c r="BA220" s="88">
        <f>U220+W220+Y220+AA220+AC220+AE220+AG220+AI220+AK220+AM220+AO220+AQ220+AS220+AU220+AW220+AY220</f>
        <v>31274.897076000001</v>
      </c>
      <c r="BB220" s="487" t="s">
        <v>1477</v>
      </c>
      <c r="BC220" s="227"/>
      <c r="BD220" s="228"/>
      <c r="BE220" s="228"/>
      <c r="BF220" s="229"/>
      <c r="BG220" s="224"/>
      <c r="BH220" s="89">
        <f>IF(AZ220&gt;BD220,AZ220-BD220,"0")</f>
        <v>1022.05546</v>
      </c>
      <c r="BI220" s="89">
        <f>IF(BA220&gt;BE220,BA220-BE220,"0")</f>
        <v>31274.897076000001</v>
      </c>
      <c r="BJ220" s="173"/>
      <c r="BK220" s="1296" t="s">
        <v>2422</v>
      </c>
      <c r="BL220" s="90" t="s">
        <v>43</v>
      </c>
      <c r="BM220" s="1302" t="s">
        <v>2424</v>
      </c>
      <c r="BN220" s="221"/>
      <c r="BO220" s="190">
        <v>5382</v>
      </c>
      <c r="BP220" s="1726">
        <v>46048</v>
      </c>
      <c r="BQ220" s="187">
        <f>15*12</f>
        <v>180</v>
      </c>
      <c r="BR220" s="190">
        <v>5382</v>
      </c>
      <c r="BS220" s="780">
        <v>16909.09</v>
      </c>
      <c r="BT220" s="780">
        <f>BS220*BR220*1.1</f>
        <v>100105194.618</v>
      </c>
      <c r="BU220" s="1727">
        <v>0.1</v>
      </c>
      <c r="BV220" s="780">
        <f>BS220*BR220</f>
        <v>91004722.379999995</v>
      </c>
      <c r="BW220" s="103">
        <v>46052</v>
      </c>
      <c r="BX220" s="89">
        <f>SUMIF($L:$L,L220,$BQ:$BQ)</f>
        <v>180</v>
      </c>
      <c r="BY220" s="89">
        <f>SUMIF($L:$L,L220,$BR:$BR)</f>
        <v>5382</v>
      </c>
      <c r="BZ220" s="187"/>
      <c r="CA220" s="187"/>
      <c r="CB220" s="230"/>
      <c r="CC220" s="227"/>
      <c r="CD220" s="1296" t="s">
        <v>1548</v>
      </c>
      <c r="CE220" s="228" t="s">
        <v>1157</v>
      </c>
      <c r="CF220" s="1302" t="s">
        <v>1553</v>
      </c>
      <c r="CG220" s="673" t="s">
        <v>1146</v>
      </c>
      <c r="CH220" s="228">
        <v>734</v>
      </c>
      <c r="CI220" s="90">
        <v>45975</v>
      </c>
      <c r="CJ220" s="185">
        <v>24</v>
      </c>
      <c r="CK220" s="228">
        <v>734</v>
      </c>
      <c r="CL220" s="492">
        <v>0.59299999999999997</v>
      </c>
      <c r="CM220" s="391">
        <f t="shared" ref="CM220:CM226" si="291">CL220*CK220</f>
        <v>435.262</v>
      </c>
      <c r="CN220" s="173"/>
      <c r="CO220" s="228"/>
      <c r="CP220" s="228"/>
      <c r="CQ220" s="173"/>
      <c r="CR220" s="173"/>
      <c r="CS220" s="173"/>
      <c r="CT220" s="173"/>
      <c r="CU220" s="90">
        <v>46021</v>
      </c>
      <c r="CV220" s="89">
        <f>SUMIF($L:$L,L220,$CJ:$CJ)</f>
        <v>1032</v>
      </c>
      <c r="CW220" s="86">
        <f>SUMIF($L:$L,L220,$CK:$CK)</f>
        <v>30873.200000000001</v>
      </c>
      <c r="CX220" s="90"/>
      <c r="CY220" s="90"/>
      <c r="CZ220" s="90"/>
      <c r="DA220" s="90"/>
      <c r="DB220" s="89">
        <f>BX220+CV220</f>
        <v>1212</v>
      </c>
      <c r="DC220" s="89">
        <f>BY220+CW220</f>
        <v>36255.199999999997</v>
      </c>
      <c r="DD220" s="89">
        <f>BH220-DB220</f>
        <v>-189.94453999999996</v>
      </c>
      <c r="DE220" s="89">
        <f>BI220-DC220</f>
        <v>-4980.302923999996</v>
      </c>
      <c r="DF220" s="86" t="str">
        <f>IF(DD220&lt;0,"Thừa",IF(DD220=0,"Đủ","Thiếu"))</f>
        <v>Thừa</v>
      </c>
      <c r="DG220" s="228"/>
      <c r="DH220" s="233"/>
      <c r="DI220" s="234"/>
      <c r="DJ220" s="235"/>
      <c r="DK220" s="236"/>
      <c r="DL220" s="176"/>
      <c r="DM220" s="177"/>
      <c r="DN220" s="178"/>
      <c r="DO220" s="178"/>
    </row>
    <row r="221" spans="1:119" s="1722" customFormat="1" ht="26.5" hidden="1" customHeight="1">
      <c r="A221" s="1673" t="str">
        <f t="shared" si="256"/>
        <v>ok</v>
      </c>
      <c r="B221" s="1674"/>
      <c r="C221" s="1674"/>
      <c r="D221" s="1674"/>
      <c r="E221" s="86"/>
      <c r="F221" s="1674"/>
      <c r="G221" s="86"/>
      <c r="H221" s="1723"/>
      <c r="I221" s="1723"/>
      <c r="J221" s="1690"/>
      <c r="K221" s="1674"/>
      <c r="L221" s="1675" t="s">
        <v>980</v>
      </c>
      <c r="M221" s="1691" t="s">
        <v>176</v>
      </c>
      <c r="N221" s="1692" t="s">
        <v>981</v>
      </c>
      <c r="O221" s="1693" t="s">
        <v>41</v>
      </c>
      <c r="P221" s="1694" t="s">
        <v>45</v>
      </c>
      <c r="Q221" s="1695"/>
      <c r="R221" s="1695"/>
      <c r="S221" s="1695"/>
      <c r="T221" s="1696"/>
      <c r="U221" s="1697"/>
      <c r="V221" s="1698"/>
      <c r="W221" s="1699"/>
      <c r="X221" s="1700"/>
      <c r="Y221" s="1700"/>
      <c r="Z221" s="1700"/>
      <c r="AA221" s="1701"/>
      <c r="AB221" s="1701"/>
      <c r="AC221" s="1701"/>
      <c r="AD221" s="1701"/>
      <c r="AE221" s="1700"/>
      <c r="AF221" s="1702"/>
      <c r="AG221" s="1702"/>
      <c r="AH221" s="1676"/>
      <c r="AI221" s="1676"/>
      <c r="AJ221" s="1676"/>
      <c r="AK221" s="1676"/>
      <c r="AL221" s="1677"/>
      <c r="AM221" s="1676"/>
      <c r="AN221" s="1676"/>
      <c r="AO221" s="1676"/>
      <c r="AP221" s="1676"/>
      <c r="AQ221" s="1676"/>
      <c r="AR221" s="1676"/>
      <c r="AS221" s="1676"/>
      <c r="AT221" s="1676"/>
      <c r="AU221" s="1676"/>
      <c r="AV221" s="1676"/>
      <c r="AW221" s="1676"/>
      <c r="AX221" s="1676"/>
      <c r="AY221" s="1676"/>
      <c r="AZ221" s="1678"/>
      <c r="BA221" s="1678"/>
      <c r="BB221" s="1679"/>
      <c r="BC221" s="1703"/>
      <c r="BD221" s="1704"/>
      <c r="BE221" s="1704"/>
      <c r="BF221" s="1705"/>
      <c r="BG221" s="1706"/>
      <c r="BH221" s="1680"/>
      <c r="BI221" s="1680"/>
      <c r="BJ221" s="1707"/>
      <c r="BK221" s="1724"/>
      <c r="BL221" s="1725"/>
      <c r="BM221" s="1708"/>
      <c r="BN221" s="1709"/>
      <c r="BO221" s="1710"/>
      <c r="BP221" s="1707"/>
      <c r="BQ221" s="1689"/>
      <c r="BR221" s="1710"/>
      <c r="BS221" s="1711"/>
      <c r="BT221" s="1712"/>
      <c r="BU221" s="1711"/>
      <c r="BV221" s="1711"/>
      <c r="BW221" s="1713"/>
      <c r="BX221" s="1680"/>
      <c r="BY221" s="1680"/>
      <c r="BZ221" s="1689"/>
      <c r="CA221" s="1689"/>
      <c r="CB221" s="1714"/>
      <c r="CC221" s="1703"/>
      <c r="CD221" s="1682" t="s">
        <v>1534</v>
      </c>
      <c r="CE221" s="1681" t="s">
        <v>294</v>
      </c>
      <c r="CF221" s="1683" t="s">
        <v>2964</v>
      </c>
      <c r="CG221" s="1687" t="s">
        <v>41</v>
      </c>
      <c r="CH221" s="1684">
        <v>27268.799999999999</v>
      </c>
      <c r="CI221" s="1681">
        <v>46014</v>
      </c>
      <c r="CJ221" s="1685">
        <v>912</v>
      </c>
      <c r="CK221" s="1684">
        <v>27268.799999999999</v>
      </c>
      <c r="CL221" s="1686">
        <v>0.59799999999999998</v>
      </c>
      <c r="CM221" s="1688">
        <f>CL221*CK221</f>
        <v>16306.742399999999</v>
      </c>
      <c r="CN221" s="1707"/>
      <c r="CO221" s="1704"/>
      <c r="CP221" s="1704"/>
      <c r="CQ221" s="1707"/>
      <c r="CR221" s="1707"/>
      <c r="CS221" s="90">
        <v>46085</v>
      </c>
      <c r="CT221" s="90">
        <v>46085</v>
      </c>
      <c r="CU221" s="90">
        <v>46085</v>
      </c>
      <c r="CV221" s="1680"/>
      <c r="CW221" s="1674"/>
      <c r="CX221" s="1681"/>
      <c r="CY221" s="1681"/>
      <c r="CZ221" s="1681"/>
      <c r="DA221" s="1681"/>
      <c r="DB221" s="1680"/>
      <c r="DC221" s="1680"/>
      <c r="DD221" s="1680"/>
      <c r="DE221" s="1680"/>
      <c r="DF221" s="1674"/>
      <c r="DG221" s="1704"/>
      <c r="DH221" s="1715"/>
      <c r="DI221" s="1716"/>
      <c r="DJ221" s="1717"/>
      <c r="DK221" s="1718"/>
      <c r="DL221" s="1719"/>
      <c r="DM221" s="1720"/>
      <c r="DN221" s="1721"/>
      <c r="DO221" s="1721"/>
    </row>
    <row r="222" spans="1:119" s="237" customFormat="1" ht="30" hidden="1" customHeight="1">
      <c r="A222" s="85" t="str">
        <f t="shared" si="256"/>
        <v>ok</v>
      </c>
      <c r="B222" s="86"/>
      <c r="C222" s="86"/>
      <c r="D222" s="187"/>
      <c r="E222" s="187"/>
      <c r="F222" s="187"/>
      <c r="G222" s="187"/>
      <c r="H222" s="187"/>
      <c r="I222" s="187"/>
      <c r="J222" s="775"/>
      <c r="K222" s="776"/>
      <c r="L222" s="781" t="s">
        <v>980</v>
      </c>
      <c r="M222" s="258" t="s">
        <v>176</v>
      </c>
      <c r="N222" s="257" t="s">
        <v>981</v>
      </c>
      <c r="O222" s="181" t="s">
        <v>41</v>
      </c>
      <c r="P222" s="179" t="s">
        <v>45</v>
      </c>
      <c r="Q222" s="182"/>
      <c r="R222" s="182"/>
      <c r="S222" s="182"/>
      <c r="T222" s="562"/>
      <c r="U222" s="563"/>
      <c r="V222" s="561"/>
      <c r="W222" s="1404"/>
      <c r="X222" s="1405"/>
      <c r="Y222" s="1405"/>
      <c r="Z222" s="1405"/>
      <c r="AA222" s="672"/>
      <c r="AB222" s="672"/>
      <c r="AC222" s="672"/>
      <c r="AD222" s="672"/>
      <c r="AE222" s="1405"/>
      <c r="AF222" s="172"/>
      <c r="AG222" s="172"/>
      <c r="AH222" s="63"/>
      <c r="AI222" s="63"/>
      <c r="AJ222" s="63"/>
      <c r="AK222" s="63"/>
      <c r="AL222" s="63"/>
      <c r="AM222" s="63"/>
      <c r="AN222" s="63"/>
      <c r="AO222" s="63"/>
      <c r="AP222" s="63"/>
      <c r="AQ222" s="63"/>
      <c r="AR222" s="63"/>
      <c r="AS222" s="63"/>
      <c r="AT222" s="63"/>
      <c r="AU222" s="63"/>
      <c r="AV222" s="63"/>
      <c r="AW222" s="63"/>
      <c r="AX222" s="63"/>
      <c r="AY222" s="63"/>
      <c r="AZ222" s="88"/>
      <c r="BA222" s="88"/>
      <c r="BB222" s="115"/>
      <c r="BC222" s="227"/>
      <c r="BD222" s="228"/>
      <c r="BE222" s="228"/>
      <c r="BF222" s="229"/>
      <c r="BG222" s="224"/>
      <c r="BH222" s="89"/>
      <c r="BI222" s="89"/>
      <c r="BJ222" s="173"/>
      <c r="BK222" s="777"/>
      <c r="BL222" s="778"/>
      <c r="BM222" s="779"/>
      <c r="BN222" s="221"/>
      <c r="BO222" s="190"/>
      <c r="BP222" s="173"/>
      <c r="BQ222" s="187"/>
      <c r="BR222" s="190"/>
      <c r="BS222" s="780"/>
      <c r="BT222" s="175"/>
      <c r="BU222" s="780"/>
      <c r="BV222" s="780"/>
      <c r="BW222" s="222"/>
      <c r="BX222" s="89"/>
      <c r="BY222" s="89"/>
      <c r="BZ222" s="187"/>
      <c r="CA222" s="187"/>
      <c r="CB222" s="230"/>
      <c r="CC222" s="227"/>
      <c r="CD222" s="1296" t="s">
        <v>1285</v>
      </c>
      <c r="CE222" s="90" t="s">
        <v>1284</v>
      </c>
      <c r="CF222" s="1302" t="s">
        <v>981</v>
      </c>
      <c r="CG222" s="102" t="s">
        <v>41</v>
      </c>
      <c r="CH222" s="137">
        <v>2870.4</v>
      </c>
      <c r="CI222" s="90">
        <v>45988</v>
      </c>
      <c r="CJ222" s="185">
        <v>96</v>
      </c>
      <c r="CK222" s="137">
        <v>2870.4</v>
      </c>
      <c r="CL222" s="492">
        <v>0.621</v>
      </c>
      <c r="CM222" s="391">
        <f>CL222*CK222</f>
        <v>1782.5184000000002</v>
      </c>
      <c r="CN222" s="173"/>
      <c r="CO222" s="228"/>
      <c r="CP222" s="228"/>
      <c r="CQ222" s="173"/>
      <c r="CR222" s="173"/>
      <c r="CS222" s="90">
        <v>46043</v>
      </c>
      <c r="CT222" s="90">
        <v>46047</v>
      </c>
      <c r="CU222" s="90">
        <v>46047</v>
      </c>
      <c r="CV222" s="89"/>
      <c r="CW222" s="86"/>
      <c r="CX222" s="90"/>
      <c r="CY222" s="90"/>
      <c r="CZ222" s="90"/>
      <c r="DA222" s="90"/>
      <c r="DB222" s="89"/>
      <c r="DC222" s="89"/>
      <c r="DD222" s="89"/>
      <c r="DE222" s="89"/>
      <c r="DF222" s="86"/>
      <c r="DG222" s="228"/>
      <c r="DH222" s="233"/>
      <c r="DI222" s="234"/>
      <c r="DJ222" s="235"/>
      <c r="DK222" s="236"/>
      <c r="DL222" s="176"/>
      <c r="DM222" s="177"/>
      <c r="DN222" s="178"/>
      <c r="DO222" s="178"/>
    </row>
    <row r="223" spans="1:119" s="237" customFormat="1" ht="25.5" hidden="1" customHeight="1">
      <c r="A223" s="85" t="str">
        <f t="shared" si="256"/>
        <v>Hiện</v>
      </c>
      <c r="B223" s="86" t="str">
        <f t="shared" ref="B223" si="292">DF223</f>
        <v>Thừa</v>
      </c>
      <c r="C223" s="86">
        <f t="shared" si="289"/>
        <v>-3.915079999999989</v>
      </c>
      <c r="D223" s="187"/>
      <c r="E223" s="187"/>
      <c r="F223" s="187"/>
      <c r="G223" s="187"/>
      <c r="H223" s="187"/>
      <c r="I223" s="187"/>
      <c r="J223" s="775"/>
      <c r="K223" s="776"/>
      <c r="L223" s="781" t="s">
        <v>982</v>
      </c>
      <c r="M223" s="258" t="s">
        <v>176</v>
      </c>
      <c r="N223" s="790" t="s">
        <v>983</v>
      </c>
      <c r="O223" s="181" t="s">
        <v>41</v>
      </c>
      <c r="P223" s="179" t="s">
        <v>45</v>
      </c>
      <c r="Q223" s="182">
        <v>44.1</v>
      </c>
      <c r="R223" s="182">
        <v>107.556</v>
      </c>
      <c r="S223" s="182">
        <v>4748.8</v>
      </c>
      <c r="T223" s="562"/>
      <c r="U223" s="563"/>
      <c r="V223" s="561"/>
      <c r="W223" s="1404"/>
      <c r="X223" s="1405"/>
      <c r="Y223" s="1405"/>
      <c r="Z223" s="1405"/>
      <c r="AA223" s="672"/>
      <c r="AB223" s="672"/>
      <c r="AC223" s="672"/>
      <c r="AD223" s="672"/>
      <c r="AE223" s="1405"/>
      <c r="AF223" s="172"/>
      <c r="AG223" s="172"/>
      <c r="AH223" s="63">
        <v>115.08492000000001</v>
      </c>
      <c r="AI223" s="63">
        <v>5075.2449720000004</v>
      </c>
      <c r="AJ223" s="63">
        <v>750</v>
      </c>
      <c r="AK223" s="63">
        <v>33075</v>
      </c>
      <c r="AL223" s="838">
        <v>415</v>
      </c>
      <c r="AM223" s="63">
        <v>18301.5</v>
      </c>
      <c r="AN223" s="63">
        <v>0</v>
      </c>
      <c r="AO223" s="63">
        <v>0</v>
      </c>
      <c r="AP223" s="63">
        <v>0</v>
      </c>
      <c r="AQ223" s="63">
        <v>0</v>
      </c>
      <c r="AR223" s="63">
        <v>0</v>
      </c>
      <c r="AS223" s="63">
        <v>0</v>
      </c>
      <c r="AT223" s="63">
        <v>0</v>
      </c>
      <c r="AU223" s="63">
        <v>0</v>
      </c>
      <c r="AV223" s="63">
        <v>0</v>
      </c>
      <c r="AW223" s="63">
        <v>0</v>
      </c>
      <c r="AX223" s="63">
        <v>0</v>
      </c>
      <c r="AY223" s="63">
        <v>0</v>
      </c>
      <c r="AZ223" s="88">
        <f>T223+V223+X223+Z223+AB223+AD223+AF223+AH223+AJ223+AL223+AN223+AP223+AR223+AT223+AV223+AX223</f>
        <v>1280.08492</v>
      </c>
      <c r="BA223" s="88">
        <f>U223+W223+Y223+AA223+AC223+AE223+AG223+AI223+AK223+AM223+AO223+AQ223+AS223+AU223+AW223+AY223</f>
        <v>56451.744972</v>
      </c>
      <c r="BB223" s="487" t="s">
        <v>1477</v>
      </c>
      <c r="BC223" s="227"/>
      <c r="BD223" s="228"/>
      <c r="BE223" s="228"/>
      <c r="BF223" s="229"/>
      <c r="BG223" s="224"/>
      <c r="BH223" s="89">
        <f>IF(AZ223&gt;BD223,AZ223-BD223,"0")</f>
        <v>1280.08492</v>
      </c>
      <c r="BI223" s="89">
        <f>IF(BA223&gt;BE223,BA223-BE223,"0")</f>
        <v>56451.744972</v>
      </c>
      <c r="BJ223" s="173"/>
      <c r="BK223" s="777"/>
      <c r="BL223" s="778"/>
      <c r="BM223" s="779"/>
      <c r="BN223" s="221"/>
      <c r="BO223" s="190"/>
      <c r="BP223" s="173"/>
      <c r="BQ223" s="187"/>
      <c r="BR223" s="190"/>
      <c r="BS223" s="780"/>
      <c r="BT223" s="175"/>
      <c r="BU223" s="780"/>
      <c r="BV223" s="780"/>
      <c r="BW223" s="222"/>
      <c r="BX223" s="89">
        <f>SUMIF($L:$L,L223,$BQ:$BQ)</f>
        <v>0</v>
      </c>
      <c r="BY223" s="89">
        <f>SUMIF($L:$L,L223,$BR:$BR)</f>
        <v>0</v>
      </c>
      <c r="BZ223" s="187"/>
      <c r="CA223" s="187"/>
      <c r="CB223" s="230"/>
      <c r="CC223" s="227"/>
      <c r="CD223" s="1296" t="s">
        <v>1548</v>
      </c>
      <c r="CE223" s="228" t="s">
        <v>1157</v>
      </c>
      <c r="CF223" s="1302" t="s">
        <v>1552</v>
      </c>
      <c r="CG223" s="673" t="s">
        <v>1146</v>
      </c>
      <c r="CH223" s="228">
        <v>5292</v>
      </c>
      <c r="CI223" s="90">
        <v>45975</v>
      </c>
      <c r="CJ223" s="185">
        <v>120</v>
      </c>
      <c r="CK223" s="228">
        <v>5292</v>
      </c>
      <c r="CL223" s="492">
        <v>0.60399999999999998</v>
      </c>
      <c r="CM223" s="391">
        <f t="shared" si="291"/>
        <v>3196.3679999999999</v>
      </c>
      <c r="CN223" s="173"/>
      <c r="CO223" s="228"/>
      <c r="CP223" s="228"/>
      <c r="CQ223" s="173"/>
      <c r="CR223" s="173"/>
      <c r="CS223" s="173"/>
      <c r="CT223" s="173"/>
      <c r="CU223" s="90">
        <v>46021</v>
      </c>
      <c r="CV223" s="89">
        <f>SUMIF($L:$L,L223,$CJ:$CJ)</f>
        <v>1284</v>
      </c>
      <c r="CW223" s="86">
        <f>SUMIF($L:$L,L223,$CK:$CK)</f>
        <v>56042.400000000001</v>
      </c>
      <c r="CX223" s="90"/>
      <c r="CY223" s="90"/>
      <c r="CZ223" s="90"/>
      <c r="DA223" s="90"/>
      <c r="DB223" s="89">
        <f>BX223+CV223</f>
        <v>1284</v>
      </c>
      <c r="DC223" s="89">
        <f>BY223+CW223</f>
        <v>56042.400000000001</v>
      </c>
      <c r="DD223" s="89">
        <f>BH223-DB223</f>
        <v>-3.915079999999989</v>
      </c>
      <c r="DE223" s="89">
        <f>BI223-DC223</f>
        <v>409.34497199999896</v>
      </c>
      <c r="DF223" s="86" t="str">
        <f>IF(DD223&lt;0,"Thừa",IF(DD223=0,"Đủ","Thiếu"))</f>
        <v>Thừa</v>
      </c>
      <c r="DG223" s="228"/>
      <c r="DH223" s="233"/>
      <c r="DI223" s="234"/>
      <c r="DJ223" s="235"/>
      <c r="DK223" s="236"/>
      <c r="DL223" s="176"/>
      <c r="DM223" s="177"/>
      <c r="DN223" s="178"/>
      <c r="DO223" s="178"/>
    </row>
    <row r="224" spans="1:119" s="237" customFormat="1" ht="30" hidden="1" customHeight="1">
      <c r="A224" s="85" t="str">
        <f t="shared" si="256"/>
        <v>ok</v>
      </c>
      <c r="B224" s="86"/>
      <c r="C224" s="86"/>
      <c r="D224" s="86"/>
      <c r="E224" s="86"/>
      <c r="F224" s="86"/>
      <c r="G224" s="86"/>
      <c r="H224" s="1351"/>
      <c r="I224" s="1351"/>
      <c r="J224" s="775"/>
      <c r="K224" s="86"/>
      <c r="L224" s="781" t="s">
        <v>982</v>
      </c>
      <c r="M224" s="258" t="s">
        <v>176</v>
      </c>
      <c r="N224" s="790" t="s">
        <v>983</v>
      </c>
      <c r="O224" s="181" t="s">
        <v>41</v>
      </c>
      <c r="P224" s="179" t="s">
        <v>45</v>
      </c>
      <c r="Q224" s="182"/>
      <c r="R224" s="182"/>
      <c r="S224" s="182"/>
      <c r="T224" s="562"/>
      <c r="U224" s="563"/>
      <c r="V224" s="561"/>
      <c r="W224" s="1404"/>
      <c r="X224" s="1405"/>
      <c r="Y224" s="1405"/>
      <c r="Z224" s="1405"/>
      <c r="AA224" s="672"/>
      <c r="AB224" s="672"/>
      <c r="AC224" s="672"/>
      <c r="AD224" s="672"/>
      <c r="AE224" s="1405"/>
      <c r="AF224" s="172"/>
      <c r="AG224" s="172"/>
      <c r="AH224" s="63"/>
      <c r="AI224" s="63"/>
      <c r="AJ224" s="63"/>
      <c r="AK224" s="63"/>
      <c r="AL224" s="838"/>
      <c r="AM224" s="63"/>
      <c r="AN224" s="63"/>
      <c r="AO224" s="63"/>
      <c r="AP224" s="63"/>
      <c r="AQ224" s="63"/>
      <c r="AR224" s="63"/>
      <c r="AS224" s="63"/>
      <c r="AT224" s="63"/>
      <c r="AU224" s="63"/>
      <c r="AV224" s="63"/>
      <c r="AW224" s="63"/>
      <c r="AX224" s="63"/>
      <c r="AY224" s="63"/>
      <c r="AZ224" s="88"/>
      <c r="BA224" s="88"/>
      <c r="BB224" s="487"/>
      <c r="BC224" s="227"/>
      <c r="BD224" s="228"/>
      <c r="BE224" s="228"/>
      <c r="BF224" s="229"/>
      <c r="BG224" s="224"/>
      <c r="BH224" s="89"/>
      <c r="BI224" s="89"/>
      <c r="BJ224" s="173"/>
      <c r="BK224" s="777"/>
      <c r="BL224" s="778"/>
      <c r="BM224" s="779"/>
      <c r="BN224" s="221"/>
      <c r="BO224" s="190"/>
      <c r="BP224" s="173"/>
      <c r="BQ224" s="187"/>
      <c r="BR224" s="190"/>
      <c r="BS224" s="780"/>
      <c r="BT224" s="175"/>
      <c r="BU224" s="780"/>
      <c r="BV224" s="780"/>
      <c r="BW224" s="222"/>
      <c r="BX224" s="89"/>
      <c r="BY224" s="89"/>
      <c r="BZ224" s="187"/>
      <c r="CA224" s="187"/>
      <c r="CB224" s="230"/>
      <c r="CC224" s="227"/>
      <c r="CD224" s="1296" t="s">
        <v>1534</v>
      </c>
      <c r="CE224" s="90" t="s">
        <v>294</v>
      </c>
      <c r="CF224" s="1302" t="s">
        <v>2965</v>
      </c>
      <c r="CG224" s="102" t="s">
        <v>41</v>
      </c>
      <c r="CH224" s="137">
        <v>18312</v>
      </c>
      <c r="CI224" s="90">
        <v>46014</v>
      </c>
      <c r="CJ224" s="185">
        <v>420</v>
      </c>
      <c r="CK224" s="137">
        <v>18312</v>
      </c>
      <c r="CL224" s="492">
        <v>0.59799999999999998</v>
      </c>
      <c r="CM224" s="391">
        <f>CL224*CK224</f>
        <v>10950.575999999999</v>
      </c>
      <c r="CN224" s="173"/>
      <c r="CO224" s="228"/>
      <c r="CP224" s="228"/>
      <c r="CQ224" s="173"/>
      <c r="CR224" s="173"/>
      <c r="CS224" s="90">
        <v>46085</v>
      </c>
      <c r="CT224" s="90">
        <v>46085</v>
      </c>
      <c r="CU224" s="90">
        <v>46085</v>
      </c>
      <c r="CV224" s="89"/>
      <c r="CW224" s="86"/>
      <c r="CX224" s="90"/>
      <c r="CY224" s="90"/>
      <c r="CZ224" s="90"/>
      <c r="DA224" s="90"/>
      <c r="DB224" s="89"/>
      <c r="DC224" s="89"/>
      <c r="DD224" s="89"/>
      <c r="DE224" s="89"/>
      <c r="DF224" s="86"/>
      <c r="DG224" s="228"/>
      <c r="DH224" s="233"/>
      <c r="DI224" s="234"/>
      <c r="DJ224" s="235"/>
      <c r="DK224" s="236"/>
      <c r="DL224" s="176"/>
      <c r="DM224" s="177"/>
      <c r="DN224" s="178"/>
      <c r="DO224" s="178"/>
    </row>
    <row r="225" spans="1:119" s="237" customFormat="1" ht="30" hidden="1" customHeight="1">
      <c r="A225" s="85" t="str">
        <f t="shared" si="256"/>
        <v>ok</v>
      </c>
      <c r="B225" s="86"/>
      <c r="C225" s="86"/>
      <c r="D225" s="187"/>
      <c r="E225" s="187"/>
      <c r="F225" s="187"/>
      <c r="G225" s="187"/>
      <c r="H225" s="187"/>
      <c r="I225" s="187"/>
      <c r="J225" s="775"/>
      <c r="K225" s="776"/>
      <c r="L225" s="781" t="s">
        <v>982</v>
      </c>
      <c r="M225" s="258" t="s">
        <v>176</v>
      </c>
      <c r="N225" s="257" t="s">
        <v>983</v>
      </c>
      <c r="O225" s="181" t="s">
        <v>41</v>
      </c>
      <c r="P225" s="179" t="s">
        <v>45</v>
      </c>
      <c r="Q225" s="182"/>
      <c r="R225" s="182"/>
      <c r="S225" s="182"/>
      <c r="T225" s="562"/>
      <c r="U225" s="563"/>
      <c r="V225" s="561"/>
      <c r="W225" s="1404"/>
      <c r="X225" s="1405"/>
      <c r="Y225" s="1405"/>
      <c r="Z225" s="1405"/>
      <c r="AA225" s="672"/>
      <c r="AB225" s="672"/>
      <c r="AC225" s="672"/>
      <c r="AD225" s="672"/>
      <c r="AE225" s="1405"/>
      <c r="AF225" s="172"/>
      <c r="AG225" s="172"/>
      <c r="AH225" s="63"/>
      <c r="AI225" s="63"/>
      <c r="AJ225" s="63"/>
      <c r="AK225" s="63"/>
      <c r="AL225" s="63"/>
      <c r="AM225" s="63"/>
      <c r="AN225" s="63"/>
      <c r="AO225" s="63"/>
      <c r="AP225" s="63"/>
      <c r="AQ225" s="63"/>
      <c r="AR225" s="63"/>
      <c r="AS225" s="63"/>
      <c r="AT225" s="63"/>
      <c r="AU225" s="63"/>
      <c r="AV225" s="63"/>
      <c r="AW225" s="63"/>
      <c r="AX225" s="63"/>
      <c r="AY225" s="63"/>
      <c r="AZ225" s="88"/>
      <c r="BA225" s="88"/>
      <c r="BB225" s="115"/>
      <c r="BC225" s="227"/>
      <c r="BD225" s="228"/>
      <c r="BE225" s="228"/>
      <c r="BF225" s="229"/>
      <c r="BG225" s="224"/>
      <c r="BH225" s="89"/>
      <c r="BI225" s="89"/>
      <c r="BJ225" s="173"/>
      <c r="BK225" s="777"/>
      <c r="BL225" s="778"/>
      <c r="BM225" s="779"/>
      <c r="BN225" s="221"/>
      <c r="BO225" s="190"/>
      <c r="BP225" s="173"/>
      <c r="BQ225" s="187"/>
      <c r="BR225" s="190"/>
      <c r="BS225" s="780"/>
      <c r="BT225" s="175"/>
      <c r="BU225" s="780"/>
      <c r="BV225" s="780"/>
      <c r="BW225" s="222"/>
      <c r="BX225" s="89"/>
      <c r="BY225" s="89"/>
      <c r="BZ225" s="187"/>
      <c r="CA225" s="187"/>
      <c r="CB225" s="230"/>
      <c r="CC225" s="227"/>
      <c r="CD225" s="1296" t="s">
        <v>1285</v>
      </c>
      <c r="CE225" s="90" t="s">
        <v>1284</v>
      </c>
      <c r="CF225" s="1302" t="s">
        <v>983</v>
      </c>
      <c r="CG225" s="102" t="s">
        <v>41</v>
      </c>
      <c r="CH225" s="137">
        <v>32438.400000000001</v>
      </c>
      <c r="CI225" s="90">
        <v>45988</v>
      </c>
      <c r="CJ225" s="185">
        <v>744</v>
      </c>
      <c r="CK225" s="137">
        <v>32438.400000000001</v>
      </c>
      <c r="CL225" s="492">
        <v>0.621</v>
      </c>
      <c r="CM225" s="391">
        <f>CL225*CK225</f>
        <v>20144.2464</v>
      </c>
      <c r="CN225" s="173"/>
      <c r="CO225" s="228"/>
      <c r="CP225" s="228"/>
      <c r="CQ225" s="173"/>
      <c r="CR225" s="173"/>
      <c r="CS225" s="90">
        <v>46043</v>
      </c>
      <c r="CT225" s="90">
        <v>46047</v>
      </c>
      <c r="CU225" s="90">
        <v>46047</v>
      </c>
      <c r="CV225" s="89"/>
      <c r="CW225" s="86"/>
      <c r="CX225" s="90"/>
      <c r="CY225" s="90"/>
      <c r="CZ225" s="90"/>
      <c r="DA225" s="90"/>
      <c r="DB225" s="89"/>
      <c r="DC225" s="89"/>
      <c r="DD225" s="89"/>
      <c r="DE225" s="89"/>
      <c r="DF225" s="86"/>
      <c r="DG225" s="228"/>
      <c r="DH225" s="233"/>
      <c r="DI225" s="234"/>
      <c r="DJ225" s="235"/>
      <c r="DK225" s="236"/>
      <c r="DL225" s="176"/>
      <c r="DM225" s="177"/>
      <c r="DN225" s="178"/>
      <c r="DO225" s="178"/>
    </row>
    <row r="226" spans="1:119" s="237" customFormat="1" ht="30" hidden="1" customHeight="1">
      <c r="A226" s="85" t="str">
        <f t="shared" si="256"/>
        <v>Hiện</v>
      </c>
      <c r="B226" s="86" t="str">
        <f t="shared" si="290"/>
        <v>Thừa</v>
      </c>
      <c r="C226" s="86">
        <f t="shared" si="289"/>
        <v>-4.4325599999999952</v>
      </c>
      <c r="D226" s="187"/>
      <c r="E226" s="187"/>
      <c r="F226" s="187"/>
      <c r="G226" s="187"/>
      <c r="H226" s="187"/>
      <c r="I226" s="187"/>
      <c r="J226" s="775"/>
      <c r="K226" s="776"/>
      <c r="L226" s="781" t="s">
        <v>984</v>
      </c>
      <c r="M226" s="258" t="s">
        <v>176</v>
      </c>
      <c r="N226" s="257" t="s">
        <v>985</v>
      </c>
      <c r="O226" s="181" t="s">
        <v>41</v>
      </c>
      <c r="P226" s="179" t="s">
        <v>45</v>
      </c>
      <c r="Q226" s="182">
        <v>128.30000000000001</v>
      </c>
      <c r="R226" s="182">
        <v>96.792000000000002</v>
      </c>
      <c r="S226" s="182">
        <v>12422.880000000001</v>
      </c>
      <c r="T226" s="562"/>
      <c r="U226" s="563"/>
      <c r="V226" s="561"/>
      <c r="W226" s="1404"/>
      <c r="X226" s="1405"/>
      <c r="Y226" s="1405"/>
      <c r="Z226" s="1405"/>
      <c r="AA226" s="672"/>
      <c r="AB226" s="672"/>
      <c r="AC226" s="672"/>
      <c r="AD226" s="672"/>
      <c r="AE226" s="1405"/>
      <c r="AF226" s="172"/>
      <c r="AG226" s="172"/>
      <c r="AH226" s="63">
        <v>103.56744</v>
      </c>
      <c r="AI226" s="63">
        <v>13287.702552000002</v>
      </c>
      <c r="AJ226" s="63">
        <v>0</v>
      </c>
      <c r="AK226" s="63">
        <v>0</v>
      </c>
      <c r="AL226" s="63">
        <v>0</v>
      </c>
      <c r="AM226" s="63">
        <v>0</v>
      </c>
      <c r="AN226" s="63">
        <v>0</v>
      </c>
      <c r="AO226" s="63">
        <v>0</v>
      </c>
      <c r="AP226" s="63">
        <v>0</v>
      </c>
      <c r="AQ226" s="63">
        <v>0</v>
      </c>
      <c r="AR226" s="63">
        <v>0</v>
      </c>
      <c r="AS226" s="63">
        <v>0</v>
      </c>
      <c r="AT226" s="63">
        <v>0</v>
      </c>
      <c r="AU226" s="63">
        <v>0</v>
      </c>
      <c r="AV226" s="63">
        <v>0</v>
      </c>
      <c r="AW226" s="63">
        <v>0</v>
      </c>
      <c r="AX226" s="63">
        <v>0</v>
      </c>
      <c r="AY226" s="63">
        <v>0</v>
      </c>
      <c r="AZ226" s="88">
        <f t="shared" ref="AZ226:BA228" si="293">T226+V226+X226+Z226+AB226+AD226+AF226+AH226+AJ226+AL226+AN226+AP226+AR226+AT226+AV226+AX226</f>
        <v>103.56744</v>
      </c>
      <c r="BA226" s="88">
        <f t="shared" si="293"/>
        <v>13287.702552000002</v>
      </c>
      <c r="BB226" s="487" t="s">
        <v>1073</v>
      </c>
      <c r="BC226" s="227"/>
      <c r="BD226" s="228"/>
      <c r="BE226" s="228"/>
      <c r="BF226" s="229"/>
      <c r="BG226" s="224"/>
      <c r="BH226" s="89">
        <f t="shared" ref="BH226:BH228" si="294">IF(AZ226&gt;BD226,AZ226-BD226,"0")</f>
        <v>103.56744</v>
      </c>
      <c r="BI226" s="89">
        <f t="shared" ref="BI226:BI228" si="295">IF(BA226&gt;BE226,BA226-BE226,"0")</f>
        <v>13287.702552000002</v>
      </c>
      <c r="BJ226" s="173"/>
      <c r="BK226" s="777"/>
      <c r="BL226" s="778"/>
      <c r="BM226" s="779"/>
      <c r="BN226" s="221"/>
      <c r="BO226" s="190"/>
      <c r="BP226" s="173"/>
      <c r="BQ226" s="187"/>
      <c r="BR226" s="190"/>
      <c r="BS226" s="780"/>
      <c r="BT226" s="175"/>
      <c r="BU226" s="780"/>
      <c r="BV226" s="780"/>
      <c r="BW226" s="222"/>
      <c r="BX226" s="89">
        <f>SUMIF($L:$L,L226,$BQ:$BQ)</f>
        <v>0</v>
      </c>
      <c r="BY226" s="89">
        <f>SUMIF($L:$L,L226,$BR:$BR)</f>
        <v>0</v>
      </c>
      <c r="BZ226" s="187"/>
      <c r="CA226" s="187"/>
      <c r="CB226" s="230"/>
      <c r="CC226" s="227"/>
      <c r="CD226" s="1296" t="s">
        <v>1548</v>
      </c>
      <c r="CE226" s="228" t="s">
        <v>1157</v>
      </c>
      <c r="CF226" s="1302" t="s">
        <v>1551</v>
      </c>
      <c r="CG226" s="673" t="s">
        <v>1146</v>
      </c>
      <c r="CH226" s="228">
        <v>13856</v>
      </c>
      <c r="CI226" s="90">
        <v>45975</v>
      </c>
      <c r="CJ226" s="185">
        <v>108</v>
      </c>
      <c r="CK226" s="228">
        <v>13856</v>
      </c>
      <c r="CL226" s="492">
        <v>0.61399999999999999</v>
      </c>
      <c r="CM226" s="391">
        <f t="shared" si="291"/>
        <v>8507.5840000000007</v>
      </c>
      <c r="CN226" s="173"/>
      <c r="CO226" s="228"/>
      <c r="CP226" s="228"/>
      <c r="CQ226" s="173"/>
      <c r="CR226" s="173"/>
      <c r="CS226" s="173"/>
      <c r="CT226" s="173"/>
      <c r="CU226" s="90">
        <v>46021</v>
      </c>
      <c r="CV226" s="89">
        <f>SUMIF($L:$L,L226,$CJ:$CJ)</f>
        <v>108</v>
      </c>
      <c r="CW226" s="86">
        <f>SUMIF($L:$L,L226,$CK:$CK)</f>
        <v>13856</v>
      </c>
      <c r="CX226" s="90"/>
      <c r="CY226" s="90"/>
      <c r="CZ226" s="90"/>
      <c r="DA226" s="90"/>
      <c r="DB226" s="89">
        <f t="shared" ref="DB226:DB228" si="296">BX226+CV226</f>
        <v>108</v>
      </c>
      <c r="DC226" s="89">
        <f t="shared" ref="DC226:DC228" si="297">BY226+CW226</f>
        <v>13856</v>
      </c>
      <c r="DD226" s="89">
        <f t="shared" ref="DD226:DD228" si="298">BH226-DB226</f>
        <v>-4.4325599999999952</v>
      </c>
      <c r="DE226" s="89">
        <f t="shared" ref="DE226:DE228" si="299">BI226-DC226</f>
        <v>-568.29744799999753</v>
      </c>
      <c r="DF226" s="86" t="str">
        <f t="shared" ref="DF226:DF228" si="300">IF(DD226&lt;0,"Thừa",IF(DD226=0,"Đủ","Thiếu"))</f>
        <v>Thừa</v>
      </c>
      <c r="DG226" s="228"/>
      <c r="DH226" s="233"/>
      <c r="DI226" s="234"/>
      <c r="DJ226" s="235"/>
      <c r="DK226" s="236"/>
      <c r="DL226" s="176"/>
      <c r="DM226" s="177"/>
      <c r="DN226" s="178"/>
      <c r="DO226" s="178"/>
    </row>
    <row r="227" spans="1:119" s="237" customFormat="1" ht="30" hidden="1" customHeight="1">
      <c r="A227" s="85" t="str">
        <f t="shared" si="256"/>
        <v>Hiện</v>
      </c>
      <c r="B227" s="86" t="str">
        <f t="shared" si="290"/>
        <v>Đủ</v>
      </c>
      <c r="C227" s="86">
        <f t="shared" si="289"/>
        <v>0</v>
      </c>
      <c r="D227" s="187"/>
      <c r="E227" s="187"/>
      <c r="F227" s="187"/>
      <c r="G227" s="187"/>
      <c r="H227" s="187"/>
      <c r="I227" s="187"/>
      <c r="J227" s="775"/>
      <c r="K227" s="776"/>
      <c r="L227" s="781" t="s">
        <v>986</v>
      </c>
      <c r="M227" s="257" t="s">
        <v>450</v>
      </c>
      <c r="N227" s="790" t="s">
        <v>1376</v>
      </c>
      <c r="O227" s="181" t="s">
        <v>309</v>
      </c>
      <c r="P227" s="179" t="s">
        <v>42</v>
      </c>
      <c r="Q227" s="182">
        <f>35*7.85</f>
        <v>274.75</v>
      </c>
      <c r="R227" s="182">
        <v>0.51079162875341222</v>
      </c>
      <c r="S227" s="182">
        <v>140.34</v>
      </c>
      <c r="T227" s="562"/>
      <c r="U227" s="563"/>
      <c r="V227" s="561"/>
      <c r="W227" s="1404"/>
      <c r="X227" s="1405"/>
      <c r="Y227" s="1405"/>
      <c r="Z227" s="1405"/>
      <c r="AA227" s="672"/>
      <c r="AB227" s="672"/>
      <c r="AC227" s="672"/>
      <c r="AD227" s="672"/>
      <c r="AE227" s="1405"/>
      <c r="AF227" s="172"/>
      <c r="AG227" s="172"/>
      <c r="AH227" s="63">
        <v>0.56697870791628757</v>
      </c>
      <c r="AI227" s="63">
        <v>155.7774</v>
      </c>
      <c r="AJ227" s="63">
        <v>0.43302129208371243</v>
      </c>
      <c r="AK227" s="63">
        <v>118.97259999999999</v>
      </c>
      <c r="AL227" s="63">
        <v>0</v>
      </c>
      <c r="AM227" s="63">
        <v>0</v>
      </c>
      <c r="AN227" s="63">
        <v>0</v>
      </c>
      <c r="AO227" s="63">
        <v>0</v>
      </c>
      <c r="AP227" s="63">
        <v>0</v>
      </c>
      <c r="AQ227" s="63">
        <v>0</v>
      </c>
      <c r="AR227" s="63">
        <v>0</v>
      </c>
      <c r="AS227" s="63">
        <v>0</v>
      </c>
      <c r="AT227" s="63">
        <v>0</v>
      </c>
      <c r="AU227" s="63">
        <v>0</v>
      </c>
      <c r="AV227" s="63">
        <v>0</v>
      </c>
      <c r="AW227" s="63">
        <v>0</v>
      </c>
      <c r="AX227" s="63">
        <v>0</v>
      </c>
      <c r="AY227" s="63">
        <v>0</v>
      </c>
      <c r="AZ227" s="88">
        <f t="shared" si="293"/>
        <v>1</v>
      </c>
      <c r="BA227" s="88">
        <f t="shared" si="293"/>
        <v>274.75</v>
      </c>
      <c r="BB227" s="487" t="s">
        <v>1251</v>
      </c>
      <c r="BC227" s="227"/>
      <c r="BD227" s="228"/>
      <c r="BE227" s="228"/>
      <c r="BF227" s="229"/>
      <c r="BG227" s="224"/>
      <c r="BH227" s="89">
        <f t="shared" si="294"/>
        <v>1</v>
      </c>
      <c r="BI227" s="89">
        <f t="shared" si="295"/>
        <v>274.75</v>
      </c>
      <c r="BJ227" s="173"/>
      <c r="BK227" s="777"/>
      <c r="BL227" s="778"/>
      <c r="BM227" s="779"/>
      <c r="BN227" s="221"/>
      <c r="BO227" s="190"/>
      <c r="BP227" s="173"/>
      <c r="BQ227" s="187"/>
      <c r="BR227" s="190"/>
      <c r="BS227" s="780"/>
      <c r="BT227" s="175"/>
      <c r="BU227" s="780"/>
      <c r="BV227" s="780"/>
      <c r="BW227" s="222"/>
      <c r="BX227" s="89">
        <f>SUMIF($L:$L,L227,$BQ:$BQ)</f>
        <v>0</v>
      </c>
      <c r="BY227" s="89">
        <f>SUMIF($L:$L,L227,$BR:$BR)</f>
        <v>0</v>
      </c>
      <c r="BZ227" s="187"/>
      <c r="CA227" s="187"/>
      <c r="CB227" s="230"/>
      <c r="CC227" s="227"/>
      <c r="CD227" s="228" t="s">
        <v>1133</v>
      </c>
      <c r="CE227" s="228" t="s">
        <v>1134</v>
      </c>
      <c r="CF227" s="228" t="s">
        <v>1076</v>
      </c>
      <c r="CG227" s="228" t="s">
        <v>348</v>
      </c>
      <c r="CH227" s="228">
        <v>274.75</v>
      </c>
      <c r="CI227" s="173">
        <v>45972</v>
      </c>
      <c r="CJ227" s="228">
        <v>1</v>
      </c>
      <c r="CK227" s="228">
        <v>274.75</v>
      </c>
      <c r="CL227" s="725">
        <v>0.87868580116714989</v>
      </c>
      <c r="CM227" s="232">
        <f>CL227*CK227</f>
        <v>241.41892387067443</v>
      </c>
      <c r="CN227" s="173">
        <v>45981</v>
      </c>
      <c r="CO227" s="228"/>
      <c r="CP227" s="228"/>
      <c r="CQ227" s="173"/>
      <c r="CR227" s="173"/>
      <c r="CS227" s="173"/>
      <c r="CT227" s="173">
        <v>46020</v>
      </c>
      <c r="CU227" s="173">
        <v>46018</v>
      </c>
      <c r="CV227" s="89">
        <f>SUMIF($L:$L,L227,$CJ:$CJ)</f>
        <v>1</v>
      </c>
      <c r="CW227" s="86">
        <f>SUMIF($L:$L,L227,$CK:$CK)</f>
        <v>274.75</v>
      </c>
      <c r="CX227" s="90"/>
      <c r="CY227" s="90"/>
      <c r="CZ227" s="90"/>
      <c r="DA227" s="90"/>
      <c r="DB227" s="89">
        <f t="shared" si="296"/>
        <v>1</v>
      </c>
      <c r="DC227" s="89">
        <f t="shared" si="297"/>
        <v>274.75</v>
      </c>
      <c r="DD227" s="89">
        <f t="shared" si="298"/>
        <v>0</v>
      </c>
      <c r="DE227" s="89">
        <f t="shared" si="299"/>
        <v>0</v>
      </c>
      <c r="DF227" s="86" t="str">
        <f t="shared" si="300"/>
        <v>Đủ</v>
      </c>
      <c r="DG227" s="228"/>
      <c r="DH227" s="233"/>
      <c r="DI227" s="234"/>
      <c r="DJ227" s="235"/>
      <c r="DK227" s="236"/>
      <c r="DL227" s="176"/>
      <c r="DM227" s="177"/>
      <c r="DN227" s="178"/>
      <c r="DO227" s="178"/>
    </row>
    <row r="228" spans="1:119" s="237" customFormat="1" ht="30" hidden="1" customHeight="1">
      <c r="A228" s="85" t="str">
        <f t="shared" si="256"/>
        <v>Hiện</v>
      </c>
      <c r="B228" s="86" t="str">
        <f>CONCATENATE(DF228," Thiếu ít")</f>
        <v>Thiếu Thiếu ít</v>
      </c>
      <c r="C228" s="86">
        <f t="shared" si="289"/>
        <v>2.8961199999999963</v>
      </c>
      <c r="D228" s="187"/>
      <c r="E228" s="187"/>
      <c r="F228" s="187"/>
      <c r="G228" s="187"/>
      <c r="H228" s="187"/>
      <c r="I228" s="187"/>
      <c r="J228" s="775"/>
      <c r="K228" s="776"/>
      <c r="L228" s="781" t="s">
        <v>987</v>
      </c>
      <c r="M228" s="258" t="s">
        <v>173</v>
      </c>
      <c r="N228" s="257" t="s">
        <v>988</v>
      </c>
      <c r="O228" s="181" t="s">
        <v>41</v>
      </c>
      <c r="P228" s="179" t="s">
        <v>45</v>
      </c>
      <c r="Q228" s="182">
        <v>9.36</v>
      </c>
      <c r="R228" s="182">
        <v>59.716000000000008</v>
      </c>
      <c r="S228" s="182">
        <v>558.76</v>
      </c>
      <c r="T228" s="562"/>
      <c r="U228" s="563"/>
      <c r="V228" s="561"/>
      <c r="W228" s="1404"/>
      <c r="X228" s="1405"/>
      <c r="Y228" s="1405"/>
      <c r="Z228" s="1405"/>
      <c r="AA228" s="672"/>
      <c r="AB228" s="672"/>
      <c r="AC228" s="672"/>
      <c r="AD228" s="672"/>
      <c r="AE228" s="1405"/>
      <c r="AF228" s="172"/>
      <c r="AG228" s="172"/>
      <c r="AH228" s="63">
        <v>63.89612000000001</v>
      </c>
      <c r="AI228" s="63">
        <v>598.06768320000003</v>
      </c>
      <c r="AJ228" s="63">
        <v>0</v>
      </c>
      <c r="AK228" s="63">
        <v>0</v>
      </c>
      <c r="AL228" s="838">
        <v>215</v>
      </c>
      <c r="AM228" s="63">
        <v>2012.3999999999999</v>
      </c>
      <c r="AN228" s="63">
        <v>0</v>
      </c>
      <c r="AO228" s="63">
        <v>0</v>
      </c>
      <c r="AP228" s="63">
        <v>0</v>
      </c>
      <c r="AQ228" s="63">
        <v>0</v>
      </c>
      <c r="AR228" s="63">
        <v>0</v>
      </c>
      <c r="AS228" s="63">
        <v>0</v>
      </c>
      <c r="AT228" s="63">
        <v>0</v>
      </c>
      <c r="AU228" s="63">
        <v>0</v>
      </c>
      <c r="AV228" s="63">
        <v>0</v>
      </c>
      <c r="AW228" s="63">
        <v>0</v>
      </c>
      <c r="AX228" s="63">
        <v>0</v>
      </c>
      <c r="AY228" s="63">
        <v>0</v>
      </c>
      <c r="AZ228" s="88">
        <f t="shared" si="293"/>
        <v>278.89612</v>
      </c>
      <c r="BA228" s="88">
        <f t="shared" si="293"/>
        <v>2610.4676832</v>
      </c>
      <c r="BB228" s="487" t="s">
        <v>1477</v>
      </c>
      <c r="BC228" s="227"/>
      <c r="BD228" s="228"/>
      <c r="BE228" s="228"/>
      <c r="BF228" s="229"/>
      <c r="BG228" s="224"/>
      <c r="BH228" s="89">
        <f t="shared" si="294"/>
        <v>278.89612</v>
      </c>
      <c r="BI228" s="89">
        <f t="shared" si="295"/>
        <v>2610.4676832</v>
      </c>
      <c r="BJ228" s="173"/>
      <c r="BK228" s="777"/>
      <c r="BL228" s="778"/>
      <c r="BM228" s="779"/>
      <c r="BN228" s="221"/>
      <c r="BO228" s="190"/>
      <c r="BP228" s="173"/>
      <c r="BQ228" s="187"/>
      <c r="BR228" s="190"/>
      <c r="BS228" s="780"/>
      <c r="BT228" s="175"/>
      <c r="BU228" s="780"/>
      <c r="BV228" s="780"/>
      <c r="BW228" s="222"/>
      <c r="BX228" s="89">
        <f>SUMIF($L:$L,L228,$BQ:$BQ)</f>
        <v>216</v>
      </c>
      <c r="BY228" s="89">
        <f>SUMIF($L:$L,L228,$BR:$BR)</f>
        <v>2022</v>
      </c>
      <c r="BZ228" s="187"/>
      <c r="CA228" s="187"/>
      <c r="CB228" s="230"/>
      <c r="CC228" s="227"/>
      <c r="CD228" s="1296" t="s">
        <v>1548</v>
      </c>
      <c r="CE228" s="228" t="s">
        <v>1157</v>
      </c>
      <c r="CF228" s="1302" t="s">
        <v>1550</v>
      </c>
      <c r="CG228" s="673" t="s">
        <v>1146</v>
      </c>
      <c r="CH228" s="228">
        <v>562</v>
      </c>
      <c r="CI228" s="90">
        <v>45975</v>
      </c>
      <c r="CJ228" s="185">
        <v>60</v>
      </c>
      <c r="CK228" s="228">
        <v>562</v>
      </c>
      <c r="CL228" s="492">
        <v>0.65100000000000002</v>
      </c>
      <c r="CM228" s="391">
        <f t="shared" ref="CM228" si="301">CL228*CK228</f>
        <v>365.86200000000002</v>
      </c>
      <c r="CN228" s="173"/>
      <c r="CO228" s="228"/>
      <c r="CP228" s="228"/>
      <c r="CQ228" s="173"/>
      <c r="CR228" s="173"/>
      <c r="CS228" s="173"/>
      <c r="CT228" s="173"/>
      <c r="CU228" s="90">
        <v>46021</v>
      </c>
      <c r="CV228" s="89">
        <f>SUMIF($L:$L,L228,$CJ:$CJ)</f>
        <v>60</v>
      </c>
      <c r="CW228" s="86">
        <f>SUMIF($L:$L,L228,$CK:$CK)</f>
        <v>562</v>
      </c>
      <c r="CX228" s="90"/>
      <c r="CY228" s="90"/>
      <c r="CZ228" s="90"/>
      <c r="DA228" s="90"/>
      <c r="DB228" s="89">
        <f t="shared" si="296"/>
        <v>276</v>
      </c>
      <c r="DC228" s="89">
        <f t="shared" si="297"/>
        <v>2584</v>
      </c>
      <c r="DD228" s="89">
        <f t="shared" si="298"/>
        <v>2.8961199999999963</v>
      </c>
      <c r="DE228" s="89">
        <f t="shared" si="299"/>
        <v>26.46768320000001</v>
      </c>
      <c r="DF228" s="86" t="str">
        <f t="shared" si="300"/>
        <v>Thiếu</v>
      </c>
      <c r="DG228" s="228"/>
      <c r="DH228" s="233"/>
      <c r="DI228" s="234"/>
      <c r="DJ228" s="235"/>
      <c r="DK228" s="236"/>
      <c r="DL228" s="176"/>
      <c r="DM228" s="177"/>
      <c r="DN228" s="178"/>
      <c r="DO228" s="178"/>
    </row>
    <row r="229" spans="1:119" s="237" customFormat="1" ht="30" hidden="1" customHeight="1">
      <c r="A229" s="85" t="str">
        <f t="shared" si="256"/>
        <v>ok</v>
      </c>
      <c r="B229" s="86"/>
      <c r="C229" s="86"/>
      <c r="D229" s="187"/>
      <c r="E229" s="187"/>
      <c r="F229" s="187"/>
      <c r="G229" s="187"/>
      <c r="H229" s="187"/>
      <c r="I229" s="187"/>
      <c r="J229" s="775"/>
      <c r="K229" s="776"/>
      <c r="L229" s="781" t="s">
        <v>987</v>
      </c>
      <c r="M229" s="258" t="s">
        <v>173</v>
      </c>
      <c r="N229" s="257" t="s">
        <v>988</v>
      </c>
      <c r="O229" s="181" t="s">
        <v>41</v>
      </c>
      <c r="P229" s="179" t="s">
        <v>45</v>
      </c>
      <c r="Q229" s="182"/>
      <c r="R229" s="182"/>
      <c r="S229" s="182"/>
      <c r="T229" s="562"/>
      <c r="U229" s="563"/>
      <c r="V229" s="561"/>
      <c r="W229" s="1404"/>
      <c r="X229" s="1405"/>
      <c r="Y229" s="1405"/>
      <c r="Z229" s="1405"/>
      <c r="AA229" s="672"/>
      <c r="AB229" s="672"/>
      <c r="AC229" s="672"/>
      <c r="AD229" s="672"/>
      <c r="AE229" s="1405"/>
      <c r="AF229" s="172"/>
      <c r="AG229" s="172"/>
      <c r="AH229" s="63"/>
      <c r="AI229" s="63"/>
      <c r="AJ229" s="63"/>
      <c r="AK229" s="63"/>
      <c r="AL229" s="838"/>
      <c r="AM229" s="63"/>
      <c r="AN229" s="63"/>
      <c r="AO229" s="63"/>
      <c r="AP229" s="63"/>
      <c r="AQ229" s="63"/>
      <c r="AR229" s="63"/>
      <c r="AS229" s="63"/>
      <c r="AT229" s="63"/>
      <c r="AU229" s="63"/>
      <c r="AV229" s="63"/>
      <c r="AW229" s="63"/>
      <c r="AX229" s="63"/>
      <c r="AY229" s="63"/>
      <c r="AZ229" s="88"/>
      <c r="BA229" s="88"/>
      <c r="BB229" s="487"/>
      <c r="BC229" s="227"/>
      <c r="BD229" s="228"/>
      <c r="BE229" s="228"/>
      <c r="BF229" s="229"/>
      <c r="BG229" s="224"/>
      <c r="BH229" s="89"/>
      <c r="BI229" s="89"/>
      <c r="BJ229" s="173"/>
      <c r="BK229" s="1296" t="s">
        <v>1618</v>
      </c>
      <c r="BL229" s="1298" t="s">
        <v>295</v>
      </c>
      <c r="BM229" s="1318" t="str">
        <f>VLOOKUP(L229,'[168]IBSHI đơn 2 (2)'!$A$11:$G$21,2,0)</f>
        <v>Thép U100*50*5*7,5*12000</v>
      </c>
      <c r="BN229" s="221"/>
      <c r="BO229" s="137">
        <v>2022</v>
      </c>
      <c r="BP229" s="90">
        <v>46013</v>
      </c>
      <c r="BQ229" s="792">
        <v>216</v>
      </c>
      <c r="BR229" s="137">
        <v>2022</v>
      </c>
      <c r="BS229" s="219">
        <v>17090.91</v>
      </c>
      <c r="BT229" s="64">
        <f>BS229*BR229*(1+BU229)</f>
        <v>38013602.022000007</v>
      </c>
      <c r="BU229" s="671">
        <v>0.1</v>
      </c>
      <c r="BV229" s="489">
        <f>BS229*BR229</f>
        <v>34557820.020000003</v>
      </c>
      <c r="BW229" s="103">
        <v>46029</v>
      </c>
      <c r="BX229" s="89"/>
      <c r="BY229" s="89"/>
      <c r="BZ229" s="187"/>
      <c r="CA229" s="187"/>
      <c r="CB229" s="230"/>
      <c r="CC229" s="227"/>
      <c r="CD229" s="1296"/>
      <c r="CE229" s="228"/>
      <c r="CF229" s="1302"/>
      <c r="CG229" s="1373"/>
      <c r="CH229" s="228"/>
      <c r="CI229" s="173"/>
      <c r="CJ229" s="186"/>
      <c r="CK229" s="228"/>
      <c r="CL229" s="1119"/>
      <c r="CM229" s="1120"/>
      <c r="CN229" s="173"/>
      <c r="CO229" s="228"/>
      <c r="CP229" s="228"/>
      <c r="CQ229" s="173"/>
      <c r="CR229" s="173"/>
      <c r="CS229" s="173"/>
      <c r="CT229" s="173"/>
      <c r="CU229" s="173"/>
      <c r="CV229" s="89"/>
      <c r="CW229" s="86"/>
      <c r="CX229" s="90"/>
      <c r="CY229" s="90"/>
      <c r="CZ229" s="90"/>
      <c r="DA229" s="90"/>
      <c r="DB229" s="89"/>
      <c r="DC229" s="89"/>
      <c r="DD229" s="89"/>
      <c r="DE229" s="89"/>
      <c r="DF229" s="86"/>
      <c r="DG229" s="228"/>
      <c r="DH229" s="233"/>
      <c r="DI229" s="234"/>
      <c r="DJ229" s="235"/>
      <c r="DK229" s="236"/>
      <c r="DL229" s="176"/>
      <c r="DM229" s="177"/>
      <c r="DN229" s="178"/>
      <c r="DO229" s="178"/>
    </row>
    <row r="230" spans="1:119" s="237" customFormat="1" ht="30" hidden="1" customHeight="1">
      <c r="A230" s="85" t="str">
        <f t="shared" si="256"/>
        <v>Hiện</v>
      </c>
      <c r="B230" s="86" t="str">
        <f t="shared" si="290"/>
        <v>Thừa</v>
      </c>
      <c r="C230" s="86">
        <f t="shared" si="289"/>
        <v>-0.66311999999999971</v>
      </c>
      <c r="D230" s="187"/>
      <c r="E230" s="187"/>
      <c r="F230" s="187"/>
      <c r="G230" s="187"/>
      <c r="H230" s="187"/>
      <c r="I230" s="187"/>
      <c r="J230" s="775"/>
      <c r="K230" s="1334"/>
      <c r="L230" s="781" t="s">
        <v>989</v>
      </c>
      <c r="M230" s="257" t="s">
        <v>334</v>
      </c>
      <c r="N230" s="284" t="s">
        <v>990</v>
      </c>
      <c r="O230" s="181" t="s">
        <v>991</v>
      </c>
      <c r="P230" s="179" t="s">
        <v>45</v>
      </c>
      <c r="Q230" s="182">
        <v>78.168498168498161</v>
      </c>
      <c r="R230" s="182">
        <v>2.1840000000000002</v>
      </c>
      <c r="S230" s="182">
        <v>170.72</v>
      </c>
      <c r="T230" s="562"/>
      <c r="U230" s="563"/>
      <c r="V230" s="561"/>
      <c r="W230" s="1404"/>
      <c r="X230" s="1405"/>
      <c r="Y230" s="1405"/>
      <c r="Z230" s="1405"/>
      <c r="AA230" s="672"/>
      <c r="AB230" s="672"/>
      <c r="AC230" s="672"/>
      <c r="AD230" s="672"/>
      <c r="AE230" s="1405"/>
      <c r="AF230" s="172"/>
      <c r="AG230" s="172"/>
      <c r="AH230" s="63">
        <v>2.3368800000000003</v>
      </c>
      <c r="AI230" s="63">
        <v>182.6704</v>
      </c>
      <c r="AJ230" s="63">
        <v>0</v>
      </c>
      <c r="AK230" s="63">
        <v>0</v>
      </c>
      <c r="AL230" s="63">
        <v>0</v>
      </c>
      <c r="AM230" s="63">
        <v>0</v>
      </c>
      <c r="AN230" s="63">
        <v>0</v>
      </c>
      <c r="AO230" s="63">
        <v>0</v>
      </c>
      <c r="AP230" s="63">
        <v>0</v>
      </c>
      <c r="AQ230" s="63">
        <v>0</v>
      </c>
      <c r="AR230" s="63">
        <v>0</v>
      </c>
      <c r="AS230" s="63">
        <v>0</v>
      </c>
      <c r="AT230" s="63">
        <v>0</v>
      </c>
      <c r="AU230" s="63">
        <v>0</v>
      </c>
      <c r="AV230" s="63">
        <v>0</v>
      </c>
      <c r="AW230" s="63">
        <v>0</v>
      </c>
      <c r="AX230" s="63">
        <v>0</v>
      </c>
      <c r="AY230" s="63">
        <v>0</v>
      </c>
      <c r="AZ230" s="88">
        <f t="shared" ref="AZ230:BA234" si="302">T230+V230+X230+Z230+AB230+AD230+AF230+AH230+AJ230+AL230+AN230+AP230+AR230+AT230+AV230+AX230</f>
        <v>2.3368800000000003</v>
      </c>
      <c r="BA230" s="88">
        <f t="shared" si="302"/>
        <v>182.6704</v>
      </c>
      <c r="BB230" s="487" t="s">
        <v>1073</v>
      </c>
      <c r="BC230" s="227"/>
      <c r="BD230" s="228"/>
      <c r="BE230" s="228"/>
      <c r="BF230" s="229"/>
      <c r="BG230" s="224"/>
      <c r="BH230" s="89">
        <f t="shared" ref="BH230:BH234" si="303">IF(AZ230&gt;BD230,AZ230-BD230,"0")</f>
        <v>2.3368800000000003</v>
      </c>
      <c r="BI230" s="89">
        <f t="shared" ref="BI230:BI234" si="304">IF(BA230&gt;BE230,BA230-BE230,"0")</f>
        <v>182.6704</v>
      </c>
      <c r="BJ230" s="173"/>
      <c r="BK230" s="777" t="s">
        <v>903</v>
      </c>
      <c r="BL230" s="173" t="s">
        <v>1293</v>
      </c>
      <c r="BM230" s="1398" t="s">
        <v>1297</v>
      </c>
      <c r="BN230" s="221" t="s">
        <v>1298</v>
      </c>
      <c r="BO230" s="1399">
        <v>248</v>
      </c>
      <c r="BP230" s="173" t="s">
        <v>903</v>
      </c>
      <c r="BQ230" s="1400">
        <v>3</v>
      </c>
      <c r="BR230" s="1399">
        <v>248</v>
      </c>
      <c r="BS230" s="1401">
        <v>17818.18</v>
      </c>
      <c r="BT230" s="175">
        <f>BS230*BR230*(1+BU230)</f>
        <v>4860799.5039999997</v>
      </c>
      <c r="BU230" s="730">
        <v>0.1</v>
      </c>
      <c r="BV230" s="1385">
        <f>BS230*BR230</f>
        <v>4418908.6399999997</v>
      </c>
      <c r="BW230" s="222">
        <v>45987</v>
      </c>
      <c r="BX230" s="89">
        <f>SUMIF($L:$L,L230,$BQ:$BQ)</f>
        <v>3</v>
      </c>
      <c r="BY230" s="89">
        <f>SUMIF($L:$L,L230,$BR:$BR)</f>
        <v>248</v>
      </c>
      <c r="BZ230" s="187"/>
      <c r="CA230" s="187"/>
      <c r="CB230" s="230"/>
      <c r="CC230" s="227"/>
      <c r="CD230" s="85"/>
      <c r="CE230" s="228"/>
      <c r="CF230" s="89"/>
      <c r="CG230" s="228"/>
      <c r="CH230" s="228"/>
      <c r="CI230" s="228"/>
      <c r="CJ230" s="228"/>
      <c r="CK230" s="228"/>
      <c r="CL230" s="231"/>
      <c r="CM230" s="232"/>
      <c r="CN230" s="173"/>
      <c r="CO230" s="228"/>
      <c r="CP230" s="228"/>
      <c r="CQ230" s="173"/>
      <c r="CR230" s="173"/>
      <c r="CS230" s="173"/>
      <c r="CT230" s="173"/>
      <c r="CU230" s="173"/>
      <c r="CV230" s="89">
        <f>SUMIF($L:$L,L230,$CJ:$CJ)</f>
        <v>0</v>
      </c>
      <c r="CW230" s="86">
        <f>SUMIF($L:$L,L230,$CK:$CK)</f>
        <v>0</v>
      </c>
      <c r="CX230" s="90"/>
      <c r="CY230" s="90"/>
      <c r="CZ230" s="90"/>
      <c r="DA230" s="90"/>
      <c r="DB230" s="89">
        <f t="shared" ref="DB230:DB234" si="305">BX230+CV230</f>
        <v>3</v>
      </c>
      <c r="DC230" s="89">
        <f t="shared" ref="DC230:DC234" si="306">BY230+CW230</f>
        <v>248</v>
      </c>
      <c r="DD230" s="89">
        <f t="shared" ref="DD230:DD234" si="307">BH230-DB230</f>
        <v>-0.66311999999999971</v>
      </c>
      <c r="DE230" s="89">
        <f t="shared" ref="DE230:DE234" si="308">BI230-DC230</f>
        <v>-65.329599999999999</v>
      </c>
      <c r="DF230" s="86" t="str">
        <f t="shared" ref="DF230:DF234" si="309">IF(DD230&lt;0,"Thừa",IF(DD230=0,"Đủ","Thiếu"))</f>
        <v>Thừa</v>
      </c>
      <c r="DG230" s="228"/>
      <c r="DH230" s="233"/>
      <c r="DI230" s="234"/>
      <c r="DJ230" s="235"/>
      <c r="DK230" s="236"/>
      <c r="DL230" s="176"/>
      <c r="DM230" s="177"/>
      <c r="DN230" s="178"/>
      <c r="DO230" s="178"/>
    </row>
    <row r="231" spans="1:119" s="237" customFormat="1" ht="30" hidden="1" customHeight="1">
      <c r="A231" s="85" t="str">
        <f t="shared" si="256"/>
        <v>Hiện</v>
      </c>
      <c r="B231" s="86" t="str">
        <f t="shared" si="290"/>
        <v>Thừa</v>
      </c>
      <c r="C231" s="86">
        <f t="shared" si="289"/>
        <v>-5.1679999999999957</v>
      </c>
      <c r="D231" s="187"/>
      <c r="E231" s="187"/>
      <c r="F231" s="187"/>
      <c r="G231" s="187"/>
      <c r="H231" s="187"/>
      <c r="I231" s="187"/>
      <c r="J231" s="775"/>
      <c r="K231" s="776"/>
      <c r="L231" s="781" t="s">
        <v>992</v>
      </c>
      <c r="M231" s="257" t="s">
        <v>334</v>
      </c>
      <c r="N231" s="564" t="s">
        <v>464</v>
      </c>
      <c r="O231" s="565" t="s">
        <v>993</v>
      </c>
      <c r="P231" s="179" t="s">
        <v>45</v>
      </c>
      <c r="Q231" s="182">
        <v>5.2863636363636362</v>
      </c>
      <c r="R231" s="182">
        <v>17.600000000000001</v>
      </c>
      <c r="S231" s="182">
        <v>93.04</v>
      </c>
      <c r="T231" s="562"/>
      <c r="U231" s="563"/>
      <c r="V231" s="561"/>
      <c r="W231" s="1404"/>
      <c r="X231" s="1405"/>
      <c r="Y231" s="1405"/>
      <c r="Z231" s="1405"/>
      <c r="AA231" s="672"/>
      <c r="AB231" s="672"/>
      <c r="AC231" s="672"/>
      <c r="AD231" s="672"/>
      <c r="AE231" s="1405"/>
      <c r="AF231" s="172"/>
      <c r="AG231" s="172"/>
      <c r="AH231" s="63">
        <v>18.832000000000004</v>
      </c>
      <c r="AI231" s="63">
        <v>99.552800000000019</v>
      </c>
      <c r="AJ231" s="63">
        <v>0</v>
      </c>
      <c r="AK231" s="63">
        <v>0</v>
      </c>
      <c r="AL231" s="63">
        <v>0</v>
      </c>
      <c r="AM231" s="63">
        <v>0</v>
      </c>
      <c r="AN231" s="63">
        <v>0</v>
      </c>
      <c r="AO231" s="63">
        <v>0</v>
      </c>
      <c r="AP231" s="63">
        <v>0</v>
      </c>
      <c r="AQ231" s="63">
        <v>0</v>
      </c>
      <c r="AR231" s="63">
        <v>0</v>
      </c>
      <c r="AS231" s="63">
        <v>0</v>
      </c>
      <c r="AT231" s="63">
        <v>0</v>
      </c>
      <c r="AU231" s="63">
        <v>0</v>
      </c>
      <c r="AV231" s="63">
        <v>0</v>
      </c>
      <c r="AW231" s="63">
        <v>0</v>
      </c>
      <c r="AX231" s="63">
        <v>0</v>
      </c>
      <c r="AY231" s="63">
        <v>0</v>
      </c>
      <c r="AZ231" s="88">
        <f t="shared" si="302"/>
        <v>18.832000000000004</v>
      </c>
      <c r="BA231" s="88">
        <f t="shared" si="302"/>
        <v>99.552800000000019</v>
      </c>
      <c r="BB231" s="487" t="s">
        <v>1073</v>
      </c>
      <c r="BC231" s="227"/>
      <c r="BD231" s="228"/>
      <c r="BE231" s="228"/>
      <c r="BF231" s="229"/>
      <c r="BG231" s="224"/>
      <c r="BH231" s="89">
        <f t="shared" si="303"/>
        <v>18.832000000000004</v>
      </c>
      <c r="BI231" s="89">
        <f t="shared" si="304"/>
        <v>99.552800000000019</v>
      </c>
      <c r="BJ231" s="173"/>
      <c r="BK231" s="777"/>
      <c r="BL231" s="778"/>
      <c r="BM231" s="779"/>
      <c r="BN231" s="221"/>
      <c r="BO231" s="190"/>
      <c r="BP231" s="173"/>
      <c r="BQ231" s="187"/>
      <c r="BR231" s="190"/>
      <c r="BS231" s="780"/>
      <c r="BT231" s="175"/>
      <c r="BU231" s="780"/>
      <c r="BV231" s="780"/>
      <c r="BW231" s="222"/>
      <c r="BX231" s="89">
        <f>SUMIF($L:$L,L231,$BQ:$BQ)</f>
        <v>0</v>
      </c>
      <c r="BY231" s="89">
        <f>SUMIF($L:$L,L231,$BR:$BR)</f>
        <v>0</v>
      </c>
      <c r="BZ231" s="187"/>
      <c r="CA231" s="187"/>
      <c r="CB231" s="230"/>
      <c r="CC231" s="227"/>
      <c r="CD231" s="228" t="s">
        <v>1133</v>
      </c>
      <c r="CE231" s="228" t="s">
        <v>1134</v>
      </c>
      <c r="CF231" s="228" t="s">
        <v>1138</v>
      </c>
      <c r="CG231" s="228" t="s">
        <v>1139</v>
      </c>
      <c r="CH231" s="228">
        <v>130</v>
      </c>
      <c r="CI231" s="173">
        <v>45972</v>
      </c>
      <c r="CJ231" s="228">
        <v>24</v>
      </c>
      <c r="CK231" s="228">
        <v>130</v>
      </c>
      <c r="CL231" s="725">
        <v>3.5806858011671499</v>
      </c>
      <c r="CM231" s="232">
        <f t="shared" ref="CM231:CM233" si="310">CL231*CK231</f>
        <v>465.48915415172951</v>
      </c>
      <c r="CN231" s="173">
        <v>45981</v>
      </c>
      <c r="CO231" s="228"/>
      <c r="CP231" s="228"/>
      <c r="CQ231" s="173"/>
      <c r="CR231" s="173"/>
      <c r="CS231" s="173"/>
      <c r="CT231" s="173">
        <v>46020</v>
      </c>
      <c r="CU231" s="173">
        <v>46018</v>
      </c>
      <c r="CV231" s="89">
        <f>SUMIF($L:$L,L231,$CJ:$CJ)</f>
        <v>24</v>
      </c>
      <c r="CW231" s="86">
        <f>SUMIF($L:$L,L231,$CK:$CK)</f>
        <v>130</v>
      </c>
      <c r="CX231" s="90"/>
      <c r="CY231" s="90"/>
      <c r="CZ231" s="90"/>
      <c r="DA231" s="90"/>
      <c r="DB231" s="89">
        <f t="shared" si="305"/>
        <v>24</v>
      </c>
      <c r="DC231" s="89">
        <f t="shared" si="306"/>
        <v>130</v>
      </c>
      <c r="DD231" s="89">
        <f t="shared" si="307"/>
        <v>-5.1679999999999957</v>
      </c>
      <c r="DE231" s="89">
        <f t="shared" si="308"/>
        <v>-30.447199999999981</v>
      </c>
      <c r="DF231" s="86" t="str">
        <f t="shared" si="309"/>
        <v>Thừa</v>
      </c>
      <c r="DG231" s="228"/>
      <c r="DH231" s="233"/>
      <c r="DI231" s="234"/>
      <c r="DJ231" s="235"/>
      <c r="DK231" s="236"/>
      <c r="DL231" s="176"/>
      <c r="DM231" s="177"/>
      <c r="DN231" s="178"/>
      <c r="DO231" s="178"/>
    </row>
    <row r="232" spans="1:119" s="237" customFormat="1" ht="30" hidden="1" customHeight="1">
      <c r="A232" s="85" t="str">
        <f t="shared" si="256"/>
        <v>Hiện</v>
      </c>
      <c r="B232" s="86" t="str">
        <f t="shared" si="290"/>
        <v>Thừa</v>
      </c>
      <c r="C232" s="86">
        <f t="shared" si="289"/>
        <v>-4.4934399999999997</v>
      </c>
      <c r="D232" s="187"/>
      <c r="E232" s="187"/>
      <c r="F232" s="187"/>
      <c r="G232" s="187"/>
      <c r="H232" s="187"/>
      <c r="I232" s="187"/>
      <c r="J232" s="775"/>
      <c r="K232" s="776"/>
      <c r="L232" s="781" t="s">
        <v>994</v>
      </c>
      <c r="M232" s="257" t="s">
        <v>334</v>
      </c>
      <c r="N232" s="564" t="s">
        <v>468</v>
      </c>
      <c r="O232" s="565" t="s">
        <v>993</v>
      </c>
      <c r="P232" s="179" t="s">
        <v>45</v>
      </c>
      <c r="Q232" s="182">
        <v>11.022727272727273</v>
      </c>
      <c r="R232" s="182">
        <v>1.4079999999999999</v>
      </c>
      <c r="S232" s="182">
        <v>15.52</v>
      </c>
      <c r="T232" s="562"/>
      <c r="U232" s="563"/>
      <c r="V232" s="561"/>
      <c r="W232" s="1404"/>
      <c r="X232" s="1405"/>
      <c r="Y232" s="1405"/>
      <c r="Z232" s="1405"/>
      <c r="AA232" s="672"/>
      <c r="AB232" s="672"/>
      <c r="AC232" s="672"/>
      <c r="AD232" s="672"/>
      <c r="AE232" s="1405"/>
      <c r="AF232" s="172"/>
      <c r="AG232" s="172"/>
      <c r="AH232" s="63">
        <v>1.5065599999999999</v>
      </c>
      <c r="AI232" s="63">
        <v>16.606400000000001</v>
      </c>
      <c r="AJ232" s="63">
        <v>0</v>
      </c>
      <c r="AK232" s="63">
        <v>0</v>
      </c>
      <c r="AL232" s="63">
        <v>0</v>
      </c>
      <c r="AM232" s="63">
        <v>0</v>
      </c>
      <c r="AN232" s="63">
        <v>0</v>
      </c>
      <c r="AO232" s="63">
        <v>0</v>
      </c>
      <c r="AP232" s="63">
        <v>0</v>
      </c>
      <c r="AQ232" s="63">
        <v>0</v>
      </c>
      <c r="AR232" s="63">
        <v>0</v>
      </c>
      <c r="AS232" s="63">
        <v>0</v>
      </c>
      <c r="AT232" s="63">
        <v>0</v>
      </c>
      <c r="AU232" s="63">
        <v>0</v>
      </c>
      <c r="AV232" s="63">
        <v>0</v>
      </c>
      <c r="AW232" s="63">
        <v>0</v>
      </c>
      <c r="AX232" s="63">
        <v>0</v>
      </c>
      <c r="AY232" s="63">
        <v>0</v>
      </c>
      <c r="AZ232" s="88">
        <f t="shared" si="302"/>
        <v>1.5065599999999999</v>
      </c>
      <c r="BA232" s="88">
        <f t="shared" si="302"/>
        <v>16.606400000000001</v>
      </c>
      <c r="BB232" s="487" t="s">
        <v>1073</v>
      </c>
      <c r="BC232" s="227"/>
      <c r="BD232" s="228"/>
      <c r="BE232" s="228"/>
      <c r="BF232" s="229"/>
      <c r="BG232" s="224"/>
      <c r="BH232" s="89">
        <f t="shared" si="303"/>
        <v>1.5065599999999999</v>
      </c>
      <c r="BI232" s="89">
        <f t="shared" si="304"/>
        <v>16.606400000000001</v>
      </c>
      <c r="BJ232" s="173"/>
      <c r="BK232" s="777"/>
      <c r="BL232" s="778"/>
      <c r="BM232" s="779"/>
      <c r="BN232" s="221"/>
      <c r="BO232" s="190"/>
      <c r="BP232" s="173"/>
      <c r="BQ232" s="187"/>
      <c r="BR232" s="190"/>
      <c r="BS232" s="780"/>
      <c r="BT232" s="175"/>
      <c r="BU232" s="780"/>
      <c r="BV232" s="780"/>
      <c r="BW232" s="222"/>
      <c r="BX232" s="89">
        <f>SUMIF($L:$L,L232,$BQ:$BQ)</f>
        <v>0</v>
      </c>
      <c r="BY232" s="89">
        <f>SUMIF($L:$L,L232,$BR:$BR)</f>
        <v>0</v>
      </c>
      <c r="BZ232" s="187"/>
      <c r="CA232" s="187"/>
      <c r="CB232" s="230"/>
      <c r="CC232" s="227"/>
      <c r="CD232" s="228" t="s">
        <v>1133</v>
      </c>
      <c r="CE232" s="228" t="s">
        <v>1134</v>
      </c>
      <c r="CF232" s="228" t="s">
        <v>965</v>
      </c>
      <c r="CG232" s="228" t="s">
        <v>1139</v>
      </c>
      <c r="CH232" s="228">
        <v>67.900000000000006</v>
      </c>
      <c r="CI232" s="173">
        <v>45972</v>
      </c>
      <c r="CJ232" s="228">
        <v>6</v>
      </c>
      <c r="CK232" s="228">
        <v>67.900000000000006</v>
      </c>
      <c r="CL232" s="725">
        <v>3.5806858011671499</v>
      </c>
      <c r="CM232" s="232">
        <f t="shared" si="310"/>
        <v>243.12856589924951</v>
      </c>
      <c r="CN232" s="173">
        <v>45981</v>
      </c>
      <c r="CO232" s="228"/>
      <c r="CP232" s="228"/>
      <c r="CQ232" s="173"/>
      <c r="CR232" s="173"/>
      <c r="CS232" s="173"/>
      <c r="CT232" s="173">
        <v>46020</v>
      </c>
      <c r="CU232" s="173">
        <v>46018</v>
      </c>
      <c r="CV232" s="89">
        <f>SUMIF($L:$L,L232,$CJ:$CJ)</f>
        <v>6</v>
      </c>
      <c r="CW232" s="86">
        <f>SUMIF($L:$L,L232,$CK:$CK)</f>
        <v>67.900000000000006</v>
      </c>
      <c r="CX232" s="90"/>
      <c r="CY232" s="90"/>
      <c r="CZ232" s="90"/>
      <c r="DA232" s="90"/>
      <c r="DB232" s="89">
        <f t="shared" si="305"/>
        <v>6</v>
      </c>
      <c r="DC232" s="89">
        <f t="shared" si="306"/>
        <v>67.900000000000006</v>
      </c>
      <c r="DD232" s="89">
        <f t="shared" si="307"/>
        <v>-4.4934399999999997</v>
      </c>
      <c r="DE232" s="89">
        <f t="shared" si="308"/>
        <v>-51.293600000000005</v>
      </c>
      <c r="DF232" s="86" t="str">
        <f t="shared" si="309"/>
        <v>Thừa</v>
      </c>
      <c r="DG232" s="228"/>
      <c r="DH232" s="233"/>
      <c r="DI232" s="234"/>
      <c r="DJ232" s="235"/>
      <c r="DK232" s="236"/>
      <c r="DL232" s="176"/>
      <c r="DM232" s="177"/>
      <c r="DN232" s="178"/>
      <c r="DO232" s="178"/>
    </row>
    <row r="233" spans="1:119" s="237" customFormat="1" ht="30" hidden="1" customHeight="1">
      <c r="A233" s="85" t="str">
        <f t="shared" si="256"/>
        <v>Hiện</v>
      </c>
      <c r="B233" s="86" t="str">
        <f t="shared" si="290"/>
        <v>Thừa</v>
      </c>
      <c r="C233" s="86">
        <f t="shared" si="289"/>
        <v>-0.28666000000000125</v>
      </c>
      <c r="D233" s="187"/>
      <c r="E233" s="187"/>
      <c r="F233" s="187"/>
      <c r="G233" s="187"/>
      <c r="H233" s="187"/>
      <c r="I233" s="187"/>
      <c r="J233" s="775"/>
      <c r="K233" s="776"/>
      <c r="L233" s="781" t="s">
        <v>995</v>
      </c>
      <c r="M233" s="258" t="s">
        <v>176</v>
      </c>
      <c r="N233" s="257" t="s">
        <v>996</v>
      </c>
      <c r="O233" s="181" t="s">
        <v>41</v>
      </c>
      <c r="P233" s="179" t="s">
        <v>45</v>
      </c>
      <c r="Q233" s="182">
        <v>49.6</v>
      </c>
      <c r="R233" s="182">
        <v>22.161999999999999</v>
      </c>
      <c r="S233" s="182">
        <v>1098.46</v>
      </c>
      <c r="T233" s="562"/>
      <c r="U233" s="563"/>
      <c r="V233" s="561"/>
      <c r="W233" s="1404"/>
      <c r="X233" s="1405"/>
      <c r="Y233" s="1405"/>
      <c r="Z233" s="1405"/>
      <c r="AA233" s="672"/>
      <c r="AB233" s="672"/>
      <c r="AC233" s="672"/>
      <c r="AD233" s="672"/>
      <c r="AE233" s="1405"/>
      <c r="AF233" s="172"/>
      <c r="AG233" s="172"/>
      <c r="AH233" s="63">
        <v>23.713339999999999</v>
      </c>
      <c r="AI233" s="63">
        <v>1176.181664</v>
      </c>
      <c r="AJ233" s="63">
        <v>0</v>
      </c>
      <c r="AK233" s="63">
        <v>0</v>
      </c>
      <c r="AL233" s="63">
        <v>0</v>
      </c>
      <c r="AM233" s="63">
        <v>0</v>
      </c>
      <c r="AN233" s="63">
        <v>0</v>
      </c>
      <c r="AO233" s="63">
        <v>0</v>
      </c>
      <c r="AP233" s="63">
        <v>0</v>
      </c>
      <c r="AQ233" s="63">
        <v>0</v>
      </c>
      <c r="AR233" s="63">
        <v>0</v>
      </c>
      <c r="AS233" s="63">
        <v>0</v>
      </c>
      <c r="AT233" s="63">
        <v>0</v>
      </c>
      <c r="AU233" s="63">
        <v>0</v>
      </c>
      <c r="AV233" s="63">
        <v>0</v>
      </c>
      <c r="AW233" s="63">
        <v>0</v>
      </c>
      <c r="AX233" s="63">
        <v>0</v>
      </c>
      <c r="AY233" s="63">
        <v>0</v>
      </c>
      <c r="AZ233" s="88">
        <f t="shared" si="302"/>
        <v>23.713339999999999</v>
      </c>
      <c r="BA233" s="88">
        <f t="shared" si="302"/>
        <v>1176.181664</v>
      </c>
      <c r="BB233" s="487" t="s">
        <v>1073</v>
      </c>
      <c r="BC233" s="227"/>
      <c r="BD233" s="228"/>
      <c r="BE233" s="228"/>
      <c r="BF233" s="229"/>
      <c r="BG233" s="224"/>
      <c r="BH233" s="89">
        <f t="shared" si="303"/>
        <v>23.713339999999999</v>
      </c>
      <c r="BI233" s="89">
        <f t="shared" si="304"/>
        <v>1176.181664</v>
      </c>
      <c r="BJ233" s="173"/>
      <c r="BK233" s="777"/>
      <c r="BL233" s="778"/>
      <c r="BM233" s="779"/>
      <c r="BN233" s="221"/>
      <c r="BO233" s="190"/>
      <c r="BP233" s="173"/>
      <c r="BQ233" s="187"/>
      <c r="BR233" s="190"/>
      <c r="BS233" s="780"/>
      <c r="BT233" s="175"/>
      <c r="BU233" s="780"/>
      <c r="BV233" s="780"/>
      <c r="BW233" s="222"/>
      <c r="BX233" s="89">
        <f>SUMIF($L:$L,L233,$BQ:$BQ)</f>
        <v>0</v>
      </c>
      <c r="BY233" s="89">
        <f>SUMIF($L:$L,L233,$BR:$BR)</f>
        <v>0</v>
      </c>
      <c r="BZ233" s="187"/>
      <c r="CA233" s="187"/>
      <c r="CB233" s="230"/>
      <c r="CC233" s="227"/>
      <c r="CD233" s="1296" t="s">
        <v>1548</v>
      </c>
      <c r="CE233" s="228" t="s">
        <v>1157</v>
      </c>
      <c r="CF233" s="1302" t="s">
        <v>1549</v>
      </c>
      <c r="CG233" s="673" t="s">
        <v>1146</v>
      </c>
      <c r="CH233" s="228">
        <v>1190</v>
      </c>
      <c r="CI233" s="90">
        <v>45975</v>
      </c>
      <c r="CJ233" s="185">
        <v>24</v>
      </c>
      <c r="CK233" s="228">
        <v>1190</v>
      </c>
      <c r="CL233" s="492">
        <v>0.60399999999999998</v>
      </c>
      <c r="CM233" s="391">
        <f t="shared" si="310"/>
        <v>718.76</v>
      </c>
      <c r="CN233" s="173"/>
      <c r="CO233" s="228"/>
      <c r="CP233" s="228"/>
      <c r="CQ233" s="173"/>
      <c r="CR233" s="173"/>
      <c r="CS233" s="173"/>
      <c r="CT233" s="173"/>
      <c r="CU233" s="90">
        <v>46021</v>
      </c>
      <c r="CV233" s="89">
        <f>SUMIF($L:$L,L233,$CJ:$CJ)</f>
        <v>24</v>
      </c>
      <c r="CW233" s="86">
        <f>SUMIF($L:$L,L233,$CK:$CK)</f>
        <v>1190</v>
      </c>
      <c r="CX233" s="90"/>
      <c r="CY233" s="90"/>
      <c r="CZ233" s="90"/>
      <c r="DA233" s="90"/>
      <c r="DB233" s="89">
        <f t="shared" si="305"/>
        <v>24</v>
      </c>
      <c r="DC233" s="89">
        <f t="shared" si="306"/>
        <v>1190</v>
      </c>
      <c r="DD233" s="89">
        <f t="shared" si="307"/>
        <v>-0.28666000000000125</v>
      </c>
      <c r="DE233" s="89">
        <f t="shared" si="308"/>
        <v>-13.818336000000045</v>
      </c>
      <c r="DF233" s="86" t="str">
        <f t="shared" si="309"/>
        <v>Thừa</v>
      </c>
      <c r="DG233" s="228"/>
      <c r="DH233" s="233"/>
      <c r="DI233" s="234"/>
      <c r="DJ233" s="235"/>
      <c r="DK233" s="236"/>
      <c r="DL233" s="176"/>
      <c r="DM233" s="177"/>
      <c r="DN233" s="178"/>
      <c r="DO233" s="178"/>
    </row>
    <row r="234" spans="1:119" s="237" customFormat="1" ht="30" hidden="1" customHeight="1">
      <c r="A234" s="85" t="str">
        <f t="shared" si="256"/>
        <v>Hiện</v>
      </c>
      <c r="B234" s="86" t="str">
        <f t="shared" si="290"/>
        <v>Thừa</v>
      </c>
      <c r="C234" s="86">
        <f t="shared" si="289"/>
        <v>-3.0027170154686189</v>
      </c>
      <c r="D234" s="187"/>
      <c r="E234" s="187"/>
      <c r="F234" s="187"/>
      <c r="G234" s="187"/>
      <c r="H234" s="187"/>
      <c r="I234" s="187"/>
      <c r="J234" s="775"/>
      <c r="K234" s="1325"/>
      <c r="L234" s="781" t="s">
        <v>997</v>
      </c>
      <c r="M234" s="257" t="s">
        <v>450</v>
      </c>
      <c r="N234" s="790" t="s">
        <v>315</v>
      </c>
      <c r="O234" s="181" t="s">
        <v>41</v>
      </c>
      <c r="P234" s="179" t="s">
        <v>42</v>
      </c>
      <c r="Q234" s="182">
        <f>14*7.85</f>
        <v>109.89999999999999</v>
      </c>
      <c r="R234" s="182">
        <v>19.898453139217469</v>
      </c>
      <c r="S234" s="182">
        <v>2186.84</v>
      </c>
      <c r="T234" s="562"/>
      <c r="U234" s="563"/>
      <c r="V234" s="561"/>
      <c r="W234" s="1404"/>
      <c r="X234" s="1405"/>
      <c r="Y234" s="1405"/>
      <c r="Z234" s="1405"/>
      <c r="AA234" s="672"/>
      <c r="AB234" s="672"/>
      <c r="AC234" s="672"/>
      <c r="AD234" s="672"/>
      <c r="AE234" s="1405"/>
      <c r="AF234" s="172"/>
      <c r="AG234" s="172"/>
      <c r="AH234" s="63">
        <v>22.087282984531392</v>
      </c>
      <c r="AI234" s="63">
        <v>2427.3923999999997</v>
      </c>
      <c r="AJ234" s="63">
        <v>1.91</v>
      </c>
      <c r="AK234" s="63">
        <v>209.90899999999996</v>
      </c>
      <c r="AL234" s="63">
        <v>0</v>
      </c>
      <c r="AM234" s="63">
        <v>0</v>
      </c>
      <c r="AN234" s="63">
        <v>105</v>
      </c>
      <c r="AO234" s="63">
        <v>11539.5</v>
      </c>
      <c r="AP234" s="63">
        <v>0</v>
      </c>
      <c r="AQ234" s="63">
        <v>0</v>
      </c>
      <c r="AR234" s="63">
        <v>0</v>
      </c>
      <c r="AS234" s="63">
        <v>0</v>
      </c>
      <c r="AT234" s="63">
        <v>0</v>
      </c>
      <c r="AU234" s="63">
        <v>0</v>
      </c>
      <c r="AV234" s="63">
        <v>0</v>
      </c>
      <c r="AW234" s="63">
        <v>0</v>
      </c>
      <c r="AX234" s="63">
        <v>0</v>
      </c>
      <c r="AY234" s="63">
        <v>0</v>
      </c>
      <c r="AZ234" s="88">
        <f t="shared" si="302"/>
        <v>128.99728298453138</v>
      </c>
      <c r="BA234" s="88">
        <f t="shared" si="302"/>
        <v>14176.8014</v>
      </c>
      <c r="BB234" s="487" t="s">
        <v>1511</v>
      </c>
      <c r="BC234" s="227"/>
      <c r="BD234" s="228"/>
      <c r="BE234" s="228"/>
      <c r="BF234" s="229"/>
      <c r="BG234" s="224"/>
      <c r="BH234" s="89">
        <f t="shared" si="303"/>
        <v>128.99728298453138</v>
      </c>
      <c r="BI234" s="89">
        <f t="shared" si="304"/>
        <v>14176.8014</v>
      </c>
      <c r="BJ234" s="173"/>
      <c r="BK234" s="1289" t="s">
        <v>1354</v>
      </c>
      <c r="BL234" s="1287" t="s">
        <v>43</v>
      </c>
      <c r="BM234" s="1305" t="s">
        <v>1363</v>
      </c>
      <c r="BN234" s="1306" t="s">
        <v>41</v>
      </c>
      <c r="BO234" s="202">
        <v>2637.6</v>
      </c>
      <c r="BP234" s="1289">
        <v>45994</v>
      </c>
      <c r="BQ234" s="1290">
        <v>24</v>
      </c>
      <c r="BR234" s="202">
        <v>2637.6</v>
      </c>
      <c r="BS234" s="1307">
        <v>13909.09</v>
      </c>
      <c r="BT234" s="65">
        <f>BS234*BR234*1.1</f>
        <v>40355277.362400003</v>
      </c>
      <c r="BU234" s="671">
        <v>0.1</v>
      </c>
      <c r="BV234" s="489">
        <f>BS234*BR234*1</f>
        <v>36686615.784000002</v>
      </c>
      <c r="BW234" s="1291">
        <v>45997</v>
      </c>
      <c r="BX234" s="89">
        <f>SUMIF($L:$L,L234,$BQ:$BQ)</f>
        <v>132</v>
      </c>
      <c r="BY234" s="89">
        <f>SUMIF($L:$L,L234,$BR:$BR)</f>
        <v>14506.800000000001</v>
      </c>
      <c r="BZ234" s="187"/>
      <c r="CA234" s="187"/>
      <c r="CB234" s="230"/>
      <c r="CC234" s="227"/>
      <c r="CD234" s="85"/>
      <c r="CE234" s="228"/>
      <c r="CF234" s="89"/>
      <c r="CG234" s="228"/>
      <c r="CH234" s="228"/>
      <c r="CI234" s="228"/>
      <c r="CJ234" s="228"/>
      <c r="CK234" s="228"/>
      <c r="CL234" s="231"/>
      <c r="CM234" s="232"/>
      <c r="CN234" s="173"/>
      <c r="CO234" s="228"/>
      <c r="CP234" s="228"/>
      <c r="CQ234" s="173"/>
      <c r="CR234" s="173"/>
      <c r="CS234" s="173"/>
      <c r="CT234" s="173"/>
      <c r="CU234" s="173"/>
      <c r="CV234" s="89">
        <f>SUMIF($L:$L,L234,$CJ:$CJ)</f>
        <v>0</v>
      </c>
      <c r="CW234" s="86">
        <f>SUMIF($L:$L,L234,$CK:$CK)</f>
        <v>0</v>
      </c>
      <c r="CX234" s="90"/>
      <c r="CY234" s="90"/>
      <c r="CZ234" s="90"/>
      <c r="DA234" s="90"/>
      <c r="DB234" s="89">
        <f t="shared" si="305"/>
        <v>132</v>
      </c>
      <c r="DC234" s="89">
        <f t="shared" si="306"/>
        <v>14506.800000000001</v>
      </c>
      <c r="DD234" s="89">
        <f t="shared" si="307"/>
        <v>-3.0027170154686189</v>
      </c>
      <c r="DE234" s="89">
        <f t="shared" si="308"/>
        <v>-329.99860000000081</v>
      </c>
      <c r="DF234" s="86" t="str">
        <f t="shared" si="309"/>
        <v>Thừa</v>
      </c>
      <c r="DG234" s="228"/>
      <c r="DH234" s="233"/>
      <c r="DI234" s="234"/>
      <c r="DJ234" s="235"/>
      <c r="DK234" s="236"/>
      <c r="DL234" s="176"/>
      <c r="DM234" s="177"/>
      <c r="DN234" s="178"/>
      <c r="DO234" s="178"/>
    </row>
    <row r="235" spans="1:119" s="237" customFormat="1" ht="30" hidden="1" customHeight="1">
      <c r="A235" s="85" t="str">
        <f t="shared" si="256"/>
        <v>ok</v>
      </c>
      <c r="B235" s="86"/>
      <c r="C235" s="86"/>
      <c r="D235" s="187"/>
      <c r="E235" s="187"/>
      <c r="F235" s="187"/>
      <c r="G235" s="187"/>
      <c r="H235" s="187"/>
      <c r="I235" s="187"/>
      <c r="J235" s="775"/>
      <c r="K235" s="1334"/>
      <c r="L235" s="781" t="s">
        <v>997</v>
      </c>
      <c r="M235" s="257" t="s">
        <v>450</v>
      </c>
      <c r="N235" s="790" t="s">
        <v>315</v>
      </c>
      <c r="O235" s="181" t="s">
        <v>41</v>
      </c>
      <c r="P235" s="179" t="s">
        <v>42</v>
      </c>
      <c r="Q235" s="182"/>
      <c r="R235" s="182"/>
      <c r="S235" s="182"/>
      <c r="T235" s="562"/>
      <c r="U235" s="563"/>
      <c r="V235" s="561"/>
      <c r="W235" s="1404"/>
      <c r="X235" s="1405"/>
      <c r="Y235" s="1405"/>
      <c r="Z235" s="1405"/>
      <c r="AA235" s="672"/>
      <c r="AB235" s="672"/>
      <c r="AC235" s="672"/>
      <c r="AD235" s="672"/>
      <c r="AE235" s="1405"/>
      <c r="AF235" s="172"/>
      <c r="AG235" s="172"/>
      <c r="AH235" s="63"/>
      <c r="AI235" s="63"/>
      <c r="AJ235" s="63"/>
      <c r="AK235" s="63"/>
      <c r="AL235" s="63"/>
      <c r="AM235" s="63"/>
      <c r="AN235" s="63"/>
      <c r="AO235" s="63"/>
      <c r="AP235" s="63"/>
      <c r="AQ235" s="63"/>
      <c r="AR235" s="63"/>
      <c r="AS235" s="63"/>
      <c r="AT235" s="63"/>
      <c r="AU235" s="63"/>
      <c r="AV235" s="63"/>
      <c r="AW235" s="63"/>
      <c r="AX235" s="63"/>
      <c r="AY235" s="63"/>
      <c r="AZ235" s="88"/>
      <c r="BA235" s="88"/>
      <c r="BB235" s="115"/>
      <c r="BC235" s="227"/>
      <c r="BD235" s="228"/>
      <c r="BE235" s="228"/>
      <c r="BF235" s="229"/>
      <c r="BG235" s="224"/>
      <c r="BH235" s="89"/>
      <c r="BI235" s="89"/>
      <c r="BJ235" s="173"/>
      <c r="BK235" s="808" t="s">
        <v>1626</v>
      </c>
      <c r="BL235" s="1296" t="s">
        <v>43</v>
      </c>
      <c r="BM235" s="1305" t="s">
        <v>1636</v>
      </c>
      <c r="BN235" s="1310" t="s">
        <v>1637</v>
      </c>
      <c r="BO235" s="202">
        <v>11869.2</v>
      </c>
      <c r="BP235" s="90">
        <v>46029</v>
      </c>
      <c r="BQ235" s="1331">
        <v>108</v>
      </c>
      <c r="BR235" s="202">
        <v>11869.2</v>
      </c>
      <c r="BS235" s="1307">
        <v>13686.36</v>
      </c>
      <c r="BT235" s="65">
        <f>BS235*BR235*1.1</f>
        <v>178690758.52320004</v>
      </c>
      <c r="BU235" s="1240">
        <v>0.1</v>
      </c>
      <c r="BV235" s="1328">
        <f>BS235*BR235</f>
        <v>162446144.11200002</v>
      </c>
      <c r="BW235" s="103">
        <v>46038</v>
      </c>
      <c r="BX235" s="89"/>
      <c r="BY235" s="89"/>
      <c r="BZ235" s="187"/>
      <c r="CA235" s="187"/>
      <c r="CB235" s="230"/>
      <c r="CC235" s="227"/>
      <c r="CD235" s="85"/>
      <c r="CE235" s="228"/>
      <c r="CF235" s="89"/>
      <c r="CG235" s="228"/>
      <c r="CH235" s="228"/>
      <c r="CI235" s="228"/>
      <c r="CJ235" s="228"/>
      <c r="CK235" s="228"/>
      <c r="CL235" s="231"/>
      <c r="CM235" s="232"/>
      <c r="CN235" s="173"/>
      <c r="CO235" s="228"/>
      <c r="CP235" s="228"/>
      <c r="CQ235" s="173"/>
      <c r="CR235" s="173"/>
      <c r="CS235" s="173"/>
      <c r="CT235" s="173"/>
      <c r="CU235" s="173"/>
      <c r="CV235" s="89"/>
      <c r="CW235" s="86"/>
      <c r="CX235" s="90"/>
      <c r="CY235" s="90"/>
      <c r="CZ235" s="90"/>
      <c r="DA235" s="90"/>
      <c r="DB235" s="89"/>
      <c r="DC235" s="89"/>
      <c r="DD235" s="89"/>
      <c r="DE235" s="89"/>
      <c r="DF235" s="86"/>
      <c r="DG235" s="228"/>
      <c r="DH235" s="233"/>
      <c r="DI235" s="234"/>
      <c r="DJ235" s="235"/>
      <c r="DK235" s="236"/>
      <c r="DL235" s="176"/>
      <c r="DM235" s="177"/>
      <c r="DN235" s="178"/>
      <c r="DO235" s="178"/>
    </row>
    <row r="236" spans="1:119" s="237" customFormat="1" ht="30" hidden="1" customHeight="1">
      <c r="A236" s="85" t="str">
        <f t="shared" si="256"/>
        <v>Hiện</v>
      </c>
      <c r="B236" s="86" t="str">
        <f>CONCATENATE(DF236," Thiếu ít")</f>
        <v>Thiếu Thiếu ít</v>
      </c>
      <c r="C236" s="86">
        <f t="shared" si="289"/>
        <v>4.4745222929947204E-3</v>
      </c>
      <c r="D236" s="187"/>
      <c r="E236" s="187"/>
      <c r="F236" s="187"/>
      <c r="G236" s="187"/>
      <c r="H236" s="187"/>
      <c r="I236" s="187"/>
      <c r="J236" s="775"/>
      <c r="K236" s="1334"/>
      <c r="L236" s="781" t="s">
        <v>998</v>
      </c>
      <c r="M236" s="257" t="s">
        <v>450</v>
      </c>
      <c r="N236" s="790" t="s">
        <v>999</v>
      </c>
      <c r="O236" s="181" t="s">
        <v>41</v>
      </c>
      <c r="P236" s="179" t="s">
        <v>42</v>
      </c>
      <c r="Q236" s="182">
        <f>8*7.85</f>
        <v>62.8</v>
      </c>
      <c r="R236" s="182">
        <v>4.202229299363057</v>
      </c>
      <c r="S236" s="182">
        <v>263.89999999999998</v>
      </c>
      <c r="T236" s="562"/>
      <c r="U236" s="563"/>
      <c r="V236" s="561"/>
      <c r="W236" s="1404"/>
      <c r="X236" s="1405"/>
      <c r="Y236" s="1405"/>
      <c r="Z236" s="1405"/>
      <c r="AA236" s="672"/>
      <c r="AB236" s="672"/>
      <c r="AC236" s="672"/>
      <c r="AD236" s="672"/>
      <c r="AE236" s="1405"/>
      <c r="AF236" s="172"/>
      <c r="AG236" s="172"/>
      <c r="AH236" s="63">
        <v>4.664474522292994</v>
      </c>
      <c r="AI236" s="63">
        <v>292.92900000000003</v>
      </c>
      <c r="AJ236" s="63">
        <v>7.34</v>
      </c>
      <c r="AK236" s="63">
        <v>460.952</v>
      </c>
      <c r="AL236" s="63">
        <v>0</v>
      </c>
      <c r="AM236" s="63">
        <v>0</v>
      </c>
      <c r="AN236" s="63">
        <v>0</v>
      </c>
      <c r="AO236" s="63">
        <v>0</v>
      </c>
      <c r="AP236" s="63">
        <v>0</v>
      </c>
      <c r="AQ236" s="63">
        <v>0</v>
      </c>
      <c r="AR236" s="63">
        <v>0</v>
      </c>
      <c r="AS236" s="63">
        <v>0</v>
      </c>
      <c r="AT236" s="63">
        <v>0</v>
      </c>
      <c r="AU236" s="63">
        <v>0</v>
      </c>
      <c r="AV236" s="63">
        <v>0</v>
      </c>
      <c r="AW236" s="63">
        <v>0</v>
      </c>
      <c r="AX236" s="63">
        <v>0</v>
      </c>
      <c r="AY236" s="63">
        <v>0</v>
      </c>
      <c r="AZ236" s="88">
        <f t="shared" ref="AZ236:AZ244" si="311">T236+V236+X236+Z236+AB236+AD236+AF236+AH236+AJ236+AL236+AN236+AP236+AR236+AT236+AV236+AX236</f>
        <v>12.004474522292995</v>
      </c>
      <c r="BA236" s="88">
        <f t="shared" ref="BA236:BA244" si="312">U236+W236+Y236+AA236+AC236+AE236+AG236+AI236+AK236+AM236+AO236+AQ236+AS236+AU236+AW236+AY236</f>
        <v>753.88100000000009</v>
      </c>
      <c r="BB236" s="487" t="s">
        <v>1251</v>
      </c>
      <c r="BC236" s="227"/>
      <c r="BD236" s="228"/>
      <c r="BE236" s="228"/>
      <c r="BF236" s="229"/>
      <c r="BG236" s="224"/>
      <c r="BH236" s="89">
        <f t="shared" ref="BH236:BH244" si="313">IF(AZ236&gt;BD236,AZ236-BD236,"0")</f>
        <v>12.004474522292995</v>
      </c>
      <c r="BI236" s="89">
        <f t="shared" ref="BI236:BI244" si="314">IF(BA236&gt;BE236,BA236-BE236,"0")</f>
        <v>753.88100000000009</v>
      </c>
      <c r="BJ236" s="173"/>
      <c r="BK236" s="1289" t="s">
        <v>1354</v>
      </c>
      <c r="BL236" s="1287" t="s">
        <v>43</v>
      </c>
      <c r="BM236" s="1305" t="s">
        <v>1370</v>
      </c>
      <c r="BN236" s="1306" t="s">
        <v>41</v>
      </c>
      <c r="BO236" s="202">
        <v>753.6</v>
      </c>
      <c r="BP236" s="1289">
        <v>45994</v>
      </c>
      <c r="BQ236" s="1290">
        <v>12</v>
      </c>
      <c r="BR236" s="202">
        <v>753.6</v>
      </c>
      <c r="BS236" s="1307">
        <v>13590.91</v>
      </c>
      <c r="BT236" s="203">
        <f t="shared" ref="BT236:BT237" si="315">BS236*BR236*(1+BU236)</f>
        <v>11266320.753600001</v>
      </c>
      <c r="BU236" s="671">
        <v>0.1</v>
      </c>
      <c r="BV236" s="489">
        <f t="shared" ref="BV236:BV237" si="316">BS236*BR236</f>
        <v>10242109.776000001</v>
      </c>
      <c r="BW236" s="1291">
        <v>45997</v>
      </c>
      <c r="BX236" s="89">
        <f t="shared" ref="BX236:BX244" si="317">SUMIF($L:$L,L236,$BQ:$BQ)</f>
        <v>12</v>
      </c>
      <c r="BY236" s="89">
        <f t="shared" ref="BY236:BY244" si="318">SUMIF($L:$L,L236,$BR:$BR)</f>
        <v>753.6</v>
      </c>
      <c r="BZ236" s="187"/>
      <c r="CA236" s="187"/>
      <c r="CB236" s="230"/>
      <c r="CC236" s="227"/>
      <c r="CD236" s="85"/>
      <c r="CE236" s="228"/>
      <c r="CF236" s="89"/>
      <c r="CG236" s="228"/>
      <c r="CH236" s="228"/>
      <c r="CI236" s="228"/>
      <c r="CJ236" s="228"/>
      <c r="CK236" s="228"/>
      <c r="CL236" s="231"/>
      <c r="CM236" s="232"/>
      <c r="CN236" s="173"/>
      <c r="CO236" s="228"/>
      <c r="CP236" s="228"/>
      <c r="CQ236" s="173"/>
      <c r="CR236" s="173"/>
      <c r="CS236" s="173"/>
      <c r="CT236" s="173"/>
      <c r="CU236" s="173"/>
      <c r="CV236" s="89">
        <f t="shared" ref="CV236:CV244" si="319">SUMIF($L:$L,L236,$CJ:$CJ)</f>
        <v>0</v>
      </c>
      <c r="CW236" s="86">
        <f t="shared" ref="CW236:CW244" si="320">SUMIF($L:$L,L236,$CK:$CK)</f>
        <v>0</v>
      </c>
      <c r="CX236" s="90"/>
      <c r="CY236" s="90"/>
      <c r="CZ236" s="90"/>
      <c r="DA236" s="90"/>
      <c r="DB236" s="89">
        <f t="shared" ref="DB236:DB244" si="321">BX236+CV236</f>
        <v>12</v>
      </c>
      <c r="DC236" s="89">
        <f t="shared" ref="DC236:DC244" si="322">BY236+CW236</f>
        <v>753.6</v>
      </c>
      <c r="DD236" s="89">
        <f t="shared" ref="DD236:DD244" si="323">BH236-DB236</f>
        <v>4.4745222929947204E-3</v>
      </c>
      <c r="DE236" s="89">
        <f t="shared" ref="DE236:DE244" si="324">BI236-DC236</f>
        <v>0.28100000000006276</v>
      </c>
      <c r="DF236" s="86" t="str">
        <f t="shared" ref="DF236:DF244" si="325">IF(DD236&lt;0,"Thừa",IF(DD236=0,"Đủ","Thiếu"))</f>
        <v>Thiếu</v>
      </c>
      <c r="DG236" s="228"/>
      <c r="DH236" s="233"/>
      <c r="DI236" s="234"/>
      <c r="DJ236" s="235"/>
      <c r="DK236" s="236"/>
      <c r="DL236" s="176"/>
      <c r="DM236" s="177"/>
      <c r="DN236" s="178"/>
      <c r="DO236" s="178"/>
    </row>
    <row r="237" spans="1:119" s="237" customFormat="1" ht="30" hidden="1" customHeight="1">
      <c r="A237" s="85" t="str">
        <f t="shared" si="256"/>
        <v>Hiện</v>
      </c>
      <c r="B237" s="86" t="str">
        <f t="shared" si="290"/>
        <v>Thừa</v>
      </c>
      <c r="C237" s="1406">
        <f t="shared" si="289"/>
        <v>-0.90679999999999961</v>
      </c>
      <c r="D237" s="220"/>
      <c r="E237" s="220"/>
      <c r="F237" s="220"/>
      <c r="G237" s="220"/>
      <c r="H237" s="220"/>
      <c r="I237" s="220"/>
      <c r="J237" s="1407"/>
      <c r="K237" s="1334"/>
      <c r="L237" s="781" t="s">
        <v>1000</v>
      </c>
      <c r="M237" s="1408" t="s">
        <v>453</v>
      </c>
      <c r="N237" s="284" t="s">
        <v>1375</v>
      </c>
      <c r="O237" s="181" t="s">
        <v>41</v>
      </c>
      <c r="P237" s="179" t="s">
        <v>45</v>
      </c>
      <c r="Q237" s="182">
        <v>11.9</v>
      </c>
      <c r="R237" s="182">
        <v>4.76</v>
      </c>
      <c r="S237" s="182">
        <v>52.66</v>
      </c>
      <c r="T237" s="562"/>
      <c r="U237" s="563"/>
      <c r="V237" s="561"/>
      <c r="W237" s="1404"/>
      <c r="X237" s="1405"/>
      <c r="Y237" s="1405"/>
      <c r="Z237" s="1405"/>
      <c r="AA237" s="672"/>
      <c r="AB237" s="672"/>
      <c r="AC237" s="672"/>
      <c r="AD237" s="672"/>
      <c r="AE237" s="1405"/>
      <c r="AF237" s="172"/>
      <c r="AG237" s="172"/>
      <c r="AH237" s="63">
        <v>5.0932000000000004</v>
      </c>
      <c r="AI237" s="63">
        <v>60.609080000000006</v>
      </c>
      <c r="AJ237" s="63">
        <v>0</v>
      </c>
      <c r="AK237" s="63">
        <v>0</v>
      </c>
      <c r="AL237" s="63">
        <v>0</v>
      </c>
      <c r="AM237" s="63">
        <v>0</v>
      </c>
      <c r="AN237" s="63">
        <v>0</v>
      </c>
      <c r="AO237" s="63">
        <v>0</v>
      </c>
      <c r="AP237" s="63">
        <v>0</v>
      </c>
      <c r="AQ237" s="63">
        <v>0</v>
      </c>
      <c r="AR237" s="63">
        <v>0</v>
      </c>
      <c r="AS237" s="63">
        <v>0</v>
      </c>
      <c r="AT237" s="63">
        <v>0</v>
      </c>
      <c r="AU237" s="63">
        <v>0</v>
      </c>
      <c r="AV237" s="63">
        <v>0</v>
      </c>
      <c r="AW237" s="63">
        <v>0</v>
      </c>
      <c r="AX237" s="63">
        <v>0</v>
      </c>
      <c r="AY237" s="63">
        <v>0</v>
      </c>
      <c r="AZ237" s="88">
        <f t="shared" si="311"/>
        <v>5.0932000000000004</v>
      </c>
      <c r="BA237" s="88">
        <f t="shared" si="312"/>
        <v>60.609080000000006</v>
      </c>
      <c r="BB237" s="487" t="s">
        <v>1073</v>
      </c>
      <c r="BC237" s="227"/>
      <c r="BD237" s="228"/>
      <c r="BE237" s="228"/>
      <c r="BF237" s="229"/>
      <c r="BG237" s="224"/>
      <c r="BH237" s="89">
        <f t="shared" si="313"/>
        <v>5.0932000000000004</v>
      </c>
      <c r="BI237" s="89">
        <f t="shared" si="314"/>
        <v>60.609080000000006</v>
      </c>
      <c r="BJ237" s="173"/>
      <c r="BK237" s="1289" t="s">
        <v>1354</v>
      </c>
      <c r="BL237" s="1287" t="s">
        <v>43</v>
      </c>
      <c r="BM237" s="1305" t="s">
        <v>1371</v>
      </c>
      <c r="BN237" s="1306" t="s">
        <v>908</v>
      </c>
      <c r="BO237" s="202">
        <v>71.61</v>
      </c>
      <c r="BP237" s="1289">
        <v>45994</v>
      </c>
      <c r="BQ237" s="1290">
        <v>6</v>
      </c>
      <c r="BR237" s="202">
        <v>71.61</v>
      </c>
      <c r="BS237" s="1307">
        <v>15272.73</v>
      </c>
      <c r="BT237" s="203">
        <f t="shared" si="315"/>
        <v>1203048.2148300002</v>
      </c>
      <c r="BU237" s="671">
        <v>0.1</v>
      </c>
      <c r="BV237" s="489">
        <f t="shared" si="316"/>
        <v>1093680.1953</v>
      </c>
      <c r="BW237" s="1291">
        <v>45997</v>
      </c>
      <c r="BX237" s="89">
        <f t="shared" si="317"/>
        <v>6</v>
      </c>
      <c r="BY237" s="89">
        <f t="shared" si="318"/>
        <v>71.61</v>
      </c>
      <c r="BZ237" s="187"/>
      <c r="CA237" s="187"/>
      <c r="CB237" s="230"/>
      <c r="CC237" s="227"/>
      <c r="CD237" s="85"/>
      <c r="CE237" s="228"/>
      <c r="CF237" s="89"/>
      <c r="CG237" s="228"/>
      <c r="CH237" s="228"/>
      <c r="CI237" s="228"/>
      <c r="CJ237" s="228"/>
      <c r="CK237" s="228"/>
      <c r="CL237" s="231"/>
      <c r="CM237" s="232"/>
      <c r="CN237" s="173"/>
      <c r="CO237" s="228"/>
      <c r="CP237" s="228"/>
      <c r="CQ237" s="173"/>
      <c r="CR237" s="173"/>
      <c r="CS237" s="173"/>
      <c r="CT237" s="173"/>
      <c r="CU237" s="173"/>
      <c r="CV237" s="89">
        <f t="shared" si="319"/>
        <v>0</v>
      </c>
      <c r="CW237" s="86">
        <f t="shared" si="320"/>
        <v>0</v>
      </c>
      <c r="CX237" s="90"/>
      <c r="CY237" s="90"/>
      <c r="CZ237" s="90"/>
      <c r="DA237" s="90"/>
      <c r="DB237" s="89">
        <f t="shared" si="321"/>
        <v>6</v>
      </c>
      <c r="DC237" s="89">
        <f t="shared" si="322"/>
        <v>71.61</v>
      </c>
      <c r="DD237" s="89">
        <f t="shared" si="323"/>
        <v>-0.90679999999999961</v>
      </c>
      <c r="DE237" s="89">
        <f t="shared" si="324"/>
        <v>-11.000919999999994</v>
      </c>
      <c r="DF237" s="86" t="str">
        <f t="shared" si="325"/>
        <v>Thừa</v>
      </c>
      <c r="DG237" s="228"/>
      <c r="DH237" s="233"/>
      <c r="DI237" s="234"/>
      <c r="DJ237" s="235"/>
      <c r="DK237" s="236"/>
      <c r="DL237" s="176"/>
      <c r="DM237" s="177"/>
      <c r="DN237" s="178"/>
      <c r="DO237" s="178"/>
    </row>
    <row r="238" spans="1:119" s="237" customFormat="1" ht="30" hidden="1" customHeight="1">
      <c r="A238" s="85" t="str">
        <f t="shared" si="256"/>
        <v>Hiện</v>
      </c>
      <c r="B238" s="86" t="str">
        <f t="shared" si="290"/>
        <v>Đủ</v>
      </c>
      <c r="C238" s="86">
        <f t="shared" si="289"/>
        <v>0</v>
      </c>
      <c r="D238" s="187"/>
      <c r="E238" s="187"/>
      <c r="F238" s="187"/>
      <c r="G238" s="187"/>
      <c r="H238" s="187"/>
      <c r="I238" s="187"/>
      <c r="J238" s="775"/>
      <c r="K238" s="776"/>
      <c r="L238" s="781" t="s">
        <v>1001</v>
      </c>
      <c r="M238" s="257" t="s">
        <v>450</v>
      </c>
      <c r="N238" s="564" t="s">
        <v>899</v>
      </c>
      <c r="O238" s="565" t="s">
        <v>1002</v>
      </c>
      <c r="P238" s="179" t="s">
        <v>42</v>
      </c>
      <c r="Q238" s="182">
        <v>78.5</v>
      </c>
      <c r="R238" s="182">
        <v>1.2185987261146496</v>
      </c>
      <c r="S238" s="182">
        <v>95.66</v>
      </c>
      <c r="T238" s="562"/>
      <c r="U238" s="563"/>
      <c r="V238" s="561"/>
      <c r="W238" s="1404"/>
      <c r="X238" s="1405"/>
      <c r="Y238" s="1405"/>
      <c r="Z238" s="1405"/>
      <c r="AA238" s="672"/>
      <c r="AB238" s="672"/>
      <c r="AC238" s="672"/>
      <c r="AD238" s="672"/>
      <c r="AE238" s="1405"/>
      <c r="AF238" s="172"/>
      <c r="AG238" s="172"/>
      <c r="AH238" s="63">
        <v>3</v>
      </c>
      <c r="AI238" s="63">
        <v>235.5</v>
      </c>
      <c r="AJ238" s="63">
        <v>0</v>
      </c>
      <c r="AK238" s="63">
        <v>0</v>
      </c>
      <c r="AL238" s="63">
        <v>0</v>
      </c>
      <c r="AM238" s="63">
        <v>0</v>
      </c>
      <c r="AN238" s="63">
        <v>0</v>
      </c>
      <c r="AO238" s="63">
        <v>0</v>
      </c>
      <c r="AP238" s="63">
        <v>0</v>
      </c>
      <c r="AQ238" s="63">
        <v>0</v>
      </c>
      <c r="AR238" s="63">
        <v>0</v>
      </c>
      <c r="AS238" s="63">
        <v>0</v>
      </c>
      <c r="AT238" s="63">
        <v>0</v>
      </c>
      <c r="AU238" s="63">
        <v>0</v>
      </c>
      <c r="AV238" s="63">
        <v>0</v>
      </c>
      <c r="AW238" s="63">
        <v>0</v>
      </c>
      <c r="AX238" s="63">
        <v>0</v>
      </c>
      <c r="AY238" s="63">
        <v>0</v>
      </c>
      <c r="AZ238" s="88">
        <f t="shared" si="311"/>
        <v>3</v>
      </c>
      <c r="BA238" s="88">
        <f t="shared" si="312"/>
        <v>235.5</v>
      </c>
      <c r="BB238" s="487" t="s">
        <v>1073</v>
      </c>
      <c r="BC238" s="227"/>
      <c r="BD238" s="228"/>
      <c r="BE238" s="228"/>
      <c r="BF238" s="229"/>
      <c r="BG238" s="224"/>
      <c r="BH238" s="89">
        <f t="shared" si="313"/>
        <v>3</v>
      </c>
      <c r="BI238" s="89">
        <f t="shared" si="314"/>
        <v>235.5</v>
      </c>
      <c r="BJ238" s="173"/>
      <c r="BK238" s="777"/>
      <c r="BL238" s="778"/>
      <c r="BM238" s="779"/>
      <c r="BN238" s="221"/>
      <c r="BO238" s="190"/>
      <c r="BP238" s="173"/>
      <c r="BQ238" s="187"/>
      <c r="BR238" s="190"/>
      <c r="BS238" s="780"/>
      <c r="BT238" s="175"/>
      <c r="BU238" s="780"/>
      <c r="BV238" s="780"/>
      <c r="BW238" s="222"/>
      <c r="BX238" s="89">
        <f t="shared" si="317"/>
        <v>0</v>
      </c>
      <c r="BY238" s="89">
        <f t="shared" si="318"/>
        <v>0</v>
      </c>
      <c r="BZ238" s="187"/>
      <c r="CA238" s="187"/>
      <c r="CB238" s="230"/>
      <c r="CC238" s="227"/>
      <c r="CD238" s="228" t="s">
        <v>1133</v>
      </c>
      <c r="CE238" s="228" t="s">
        <v>1134</v>
      </c>
      <c r="CF238" s="228" t="s">
        <v>964</v>
      </c>
      <c r="CG238" s="228" t="s">
        <v>1140</v>
      </c>
      <c r="CH238" s="228">
        <v>235.5</v>
      </c>
      <c r="CI238" s="173">
        <v>45972</v>
      </c>
      <c r="CJ238" s="228">
        <v>3</v>
      </c>
      <c r="CK238" s="228">
        <v>235.5</v>
      </c>
      <c r="CL238" s="725">
        <v>2.7796858011671501</v>
      </c>
      <c r="CM238" s="232">
        <f t="shared" ref="CM238:CM243" si="326">CL238*CK238</f>
        <v>654.61600617486386</v>
      </c>
      <c r="CN238" s="173">
        <v>45981</v>
      </c>
      <c r="CO238" s="228"/>
      <c r="CP238" s="228"/>
      <c r="CQ238" s="173"/>
      <c r="CR238" s="173"/>
      <c r="CS238" s="173"/>
      <c r="CT238" s="173">
        <v>46020</v>
      </c>
      <c r="CU238" s="173">
        <v>46018</v>
      </c>
      <c r="CV238" s="89">
        <f t="shared" si="319"/>
        <v>3</v>
      </c>
      <c r="CW238" s="86">
        <f t="shared" si="320"/>
        <v>235.5</v>
      </c>
      <c r="CX238" s="90"/>
      <c r="CY238" s="90"/>
      <c r="CZ238" s="90"/>
      <c r="DA238" s="90"/>
      <c r="DB238" s="89">
        <f t="shared" si="321"/>
        <v>3</v>
      </c>
      <c r="DC238" s="89">
        <f t="shared" si="322"/>
        <v>235.5</v>
      </c>
      <c r="DD238" s="89">
        <f t="shared" si="323"/>
        <v>0</v>
      </c>
      <c r="DE238" s="89">
        <f t="shared" si="324"/>
        <v>0</v>
      </c>
      <c r="DF238" s="86" t="str">
        <f t="shared" si="325"/>
        <v>Đủ</v>
      </c>
      <c r="DG238" s="228"/>
      <c r="DH238" s="233"/>
      <c r="DI238" s="234"/>
      <c r="DJ238" s="235"/>
      <c r="DK238" s="236"/>
      <c r="DL238" s="176"/>
      <c r="DM238" s="177"/>
      <c r="DN238" s="178"/>
      <c r="DO238" s="178"/>
    </row>
    <row r="239" spans="1:119" s="237" customFormat="1" ht="30" hidden="1" customHeight="1">
      <c r="A239" s="85" t="str">
        <f t="shared" si="256"/>
        <v>Hiện</v>
      </c>
      <c r="B239" s="86" t="str">
        <f t="shared" si="290"/>
        <v>Đủ</v>
      </c>
      <c r="C239" s="86">
        <f t="shared" si="289"/>
        <v>0</v>
      </c>
      <c r="D239" s="187"/>
      <c r="E239" s="187"/>
      <c r="F239" s="187"/>
      <c r="G239" s="187"/>
      <c r="H239" s="187"/>
      <c r="I239" s="187"/>
      <c r="J239" s="775"/>
      <c r="K239" s="776"/>
      <c r="L239" s="781" t="s">
        <v>1003</v>
      </c>
      <c r="M239" s="257" t="s">
        <v>450</v>
      </c>
      <c r="N239" s="564" t="s">
        <v>1004</v>
      </c>
      <c r="O239" s="565" t="s">
        <v>1002</v>
      </c>
      <c r="P239" s="179" t="s">
        <v>42</v>
      </c>
      <c r="Q239" s="182">
        <v>94.199999999999989</v>
      </c>
      <c r="R239" s="182">
        <v>4.753290870488323</v>
      </c>
      <c r="S239" s="182">
        <v>447.76</v>
      </c>
      <c r="T239" s="562"/>
      <c r="U239" s="563"/>
      <c r="V239" s="561"/>
      <c r="W239" s="1404"/>
      <c r="X239" s="1405"/>
      <c r="Y239" s="1405"/>
      <c r="Z239" s="1405"/>
      <c r="AA239" s="672"/>
      <c r="AB239" s="672"/>
      <c r="AC239" s="672"/>
      <c r="AD239" s="672"/>
      <c r="AE239" s="1405"/>
      <c r="AF239" s="172"/>
      <c r="AG239" s="172"/>
      <c r="AH239" s="63">
        <v>6</v>
      </c>
      <c r="AI239" s="63">
        <v>565.19999999999993</v>
      </c>
      <c r="AJ239" s="63">
        <v>0</v>
      </c>
      <c r="AK239" s="63">
        <v>0</v>
      </c>
      <c r="AL239" s="63">
        <v>0</v>
      </c>
      <c r="AM239" s="63">
        <v>0</v>
      </c>
      <c r="AN239" s="63">
        <v>0</v>
      </c>
      <c r="AO239" s="63">
        <v>0</v>
      </c>
      <c r="AP239" s="63">
        <v>0</v>
      </c>
      <c r="AQ239" s="63">
        <v>0</v>
      </c>
      <c r="AR239" s="63">
        <v>0</v>
      </c>
      <c r="AS239" s="63">
        <v>0</v>
      </c>
      <c r="AT239" s="63">
        <v>0</v>
      </c>
      <c r="AU239" s="63">
        <v>0</v>
      </c>
      <c r="AV239" s="63">
        <v>0</v>
      </c>
      <c r="AW239" s="63">
        <v>0</v>
      </c>
      <c r="AX239" s="63">
        <v>0</v>
      </c>
      <c r="AY239" s="63">
        <v>0</v>
      </c>
      <c r="AZ239" s="88">
        <f t="shared" si="311"/>
        <v>6</v>
      </c>
      <c r="BA239" s="88">
        <f t="shared" si="312"/>
        <v>565.19999999999993</v>
      </c>
      <c r="BB239" s="487" t="s">
        <v>1073</v>
      </c>
      <c r="BC239" s="227"/>
      <c r="BD239" s="228"/>
      <c r="BE239" s="228"/>
      <c r="BF239" s="229"/>
      <c r="BG239" s="224"/>
      <c r="BH239" s="89">
        <f t="shared" si="313"/>
        <v>6</v>
      </c>
      <c r="BI239" s="89">
        <f t="shared" si="314"/>
        <v>565.19999999999993</v>
      </c>
      <c r="BJ239" s="173"/>
      <c r="BK239" s="777"/>
      <c r="BL239" s="778"/>
      <c r="BM239" s="779"/>
      <c r="BN239" s="221"/>
      <c r="BO239" s="190"/>
      <c r="BP239" s="173"/>
      <c r="BQ239" s="187"/>
      <c r="BR239" s="190"/>
      <c r="BS239" s="780"/>
      <c r="BT239" s="175"/>
      <c r="BU239" s="780"/>
      <c r="BV239" s="780"/>
      <c r="BW239" s="222"/>
      <c r="BX239" s="89">
        <f t="shared" si="317"/>
        <v>0</v>
      </c>
      <c r="BY239" s="89">
        <f t="shared" si="318"/>
        <v>0</v>
      </c>
      <c r="BZ239" s="187"/>
      <c r="CA239" s="187"/>
      <c r="CB239" s="230"/>
      <c r="CC239" s="227"/>
      <c r="CD239" s="228" t="s">
        <v>1133</v>
      </c>
      <c r="CE239" s="228" t="s">
        <v>1134</v>
      </c>
      <c r="CF239" s="228" t="s">
        <v>1141</v>
      </c>
      <c r="CG239" s="228" t="s">
        <v>1140</v>
      </c>
      <c r="CH239" s="228">
        <v>565.20000000000005</v>
      </c>
      <c r="CI239" s="173">
        <v>45972</v>
      </c>
      <c r="CJ239" s="228">
        <v>6</v>
      </c>
      <c r="CK239" s="228">
        <v>565.20000000000005</v>
      </c>
      <c r="CL239" s="725">
        <v>2.2136858011671499</v>
      </c>
      <c r="CM239" s="232">
        <f t="shared" si="326"/>
        <v>1251.1752148196731</v>
      </c>
      <c r="CN239" s="173">
        <v>45981</v>
      </c>
      <c r="CO239" s="228"/>
      <c r="CP239" s="228"/>
      <c r="CQ239" s="173"/>
      <c r="CR239" s="173"/>
      <c r="CS239" s="173"/>
      <c r="CT239" s="173">
        <v>46020</v>
      </c>
      <c r="CU239" s="173">
        <v>46018</v>
      </c>
      <c r="CV239" s="89">
        <f t="shared" si="319"/>
        <v>6</v>
      </c>
      <c r="CW239" s="86">
        <f t="shared" si="320"/>
        <v>565.20000000000005</v>
      </c>
      <c r="CX239" s="90"/>
      <c r="CY239" s="90"/>
      <c r="CZ239" s="90"/>
      <c r="DA239" s="90"/>
      <c r="DB239" s="89">
        <f t="shared" si="321"/>
        <v>6</v>
      </c>
      <c r="DC239" s="89">
        <f t="shared" si="322"/>
        <v>565.20000000000005</v>
      </c>
      <c r="DD239" s="89">
        <f t="shared" si="323"/>
        <v>0</v>
      </c>
      <c r="DE239" s="89">
        <f t="shared" si="324"/>
        <v>0</v>
      </c>
      <c r="DF239" s="86" t="str">
        <f t="shared" si="325"/>
        <v>Đủ</v>
      </c>
      <c r="DG239" s="228"/>
      <c r="DH239" s="233"/>
      <c r="DI239" s="234"/>
      <c r="DJ239" s="235"/>
      <c r="DK239" s="236"/>
      <c r="DL239" s="176"/>
      <c r="DM239" s="177"/>
      <c r="DN239" s="178"/>
      <c r="DO239" s="178"/>
    </row>
    <row r="240" spans="1:119" s="237" customFormat="1" ht="30" hidden="1" customHeight="1">
      <c r="A240" s="85" t="str">
        <f t="shared" si="256"/>
        <v>Hiện</v>
      </c>
      <c r="B240" s="86" t="str">
        <f t="shared" si="290"/>
        <v>Đủ</v>
      </c>
      <c r="C240" s="86">
        <f t="shared" si="289"/>
        <v>0</v>
      </c>
      <c r="D240" s="187"/>
      <c r="E240" s="187"/>
      <c r="F240" s="187"/>
      <c r="G240" s="187"/>
      <c r="H240" s="187"/>
      <c r="I240" s="187"/>
      <c r="J240" s="775"/>
      <c r="K240" s="776"/>
      <c r="L240" s="781" t="s">
        <v>1005</v>
      </c>
      <c r="M240" s="257" t="s">
        <v>450</v>
      </c>
      <c r="N240" s="564" t="s">
        <v>1006</v>
      </c>
      <c r="O240" s="565" t="s">
        <v>1002</v>
      </c>
      <c r="P240" s="179" t="s">
        <v>42</v>
      </c>
      <c r="Q240" s="182">
        <v>149.15</v>
      </c>
      <c r="R240" s="182">
        <v>2.8923902111967816</v>
      </c>
      <c r="S240" s="182">
        <v>431.4</v>
      </c>
      <c r="T240" s="562"/>
      <c r="U240" s="563"/>
      <c r="V240" s="561"/>
      <c r="W240" s="1404"/>
      <c r="X240" s="1405"/>
      <c r="Y240" s="1405"/>
      <c r="Z240" s="1405"/>
      <c r="AA240" s="672"/>
      <c r="AB240" s="672"/>
      <c r="AC240" s="672"/>
      <c r="AD240" s="672"/>
      <c r="AE240" s="1405"/>
      <c r="AF240" s="172"/>
      <c r="AG240" s="172"/>
      <c r="AH240" s="63">
        <v>6</v>
      </c>
      <c r="AI240" s="63">
        <v>894.90000000000009</v>
      </c>
      <c r="AJ240" s="63">
        <v>0</v>
      </c>
      <c r="AK240" s="63">
        <v>0</v>
      </c>
      <c r="AL240" s="63">
        <v>0</v>
      </c>
      <c r="AM240" s="63">
        <v>0</v>
      </c>
      <c r="AN240" s="63">
        <v>0</v>
      </c>
      <c r="AO240" s="63">
        <v>0</v>
      </c>
      <c r="AP240" s="63">
        <v>0</v>
      </c>
      <c r="AQ240" s="63">
        <v>0</v>
      </c>
      <c r="AR240" s="63">
        <v>0</v>
      </c>
      <c r="AS240" s="63">
        <v>0</v>
      </c>
      <c r="AT240" s="63">
        <v>0</v>
      </c>
      <c r="AU240" s="63">
        <v>0</v>
      </c>
      <c r="AV240" s="63">
        <v>0</v>
      </c>
      <c r="AW240" s="63">
        <v>0</v>
      </c>
      <c r="AX240" s="63">
        <v>0</v>
      </c>
      <c r="AY240" s="63">
        <v>0</v>
      </c>
      <c r="AZ240" s="88">
        <f t="shared" si="311"/>
        <v>6</v>
      </c>
      <c r="BA240" s="88">
        <f t="shared" si="312"/>
        <v>894.90000000000009</v>
      </c>
      <c r="BB240" s="487" t="s">
        <v>1073</v>
      </c>
      <c r="BC240" s="227"/>
      <c r="BD240" s="228"/>
      <c r="BE240" s="228"/>
      <c r="BF240" s="229"/>
      <c r="BG240" s="224"/>
      <c r="BH240" s="89">
        <f t="shared" si="313"/>
        <v>6</v>
      </c>
      <c r="BI240" s="89">
        <f t="shared" si="314"/>
        <v>894.90000000000009</v>
      </c>
      <c r="BJ240" s="173"/>
      <c r="BK240" s="777"/>
      <c r="BL240" s="778"/>
      <c r="BM240" s="779"/>
      <c r="BN240" s="221"/>
      <c r="BO240" s="190"/>
      <c r="BP240" s="173"/>
      <c r="BQ240" s="187"/>
      <c r="BR240" s="190"/>
      <c r="BS240" s="780"/>
      <c r="BT240" s="175"/>
      <c r="BU240" s="780"/>
      <c r="BV240" s="780"/>
      <c r="BW240" s="222"/>
      <c r="BX240" s="89">
        <f t="shared" si="317"/>
        <v>0</v>
      </c>
      <c r="BY240" s="89">
        <f t="shared" si="318"/>
        <v>0</v>
      </c>
      <c r="BZ240" s="187"/>
      <c r="CA240" s="187"/>
      <c r="CB240" s="230"/>
      <c r="CC240" s="227"/>
      <c r="CD240" s="228" t="s">
        <v>1133</v>
      </c>
      <c r="CE240" s="228" t="s">
        <v>1134</v>
      </c>
      <c r="CF240" s="228" t="s">
        <v>1142</v>
      </c>
      <c r="CG240" s="228" t="s">
        <v>1140</v>
      </c>
      <c r="CH240" s="228">
        <v>942</v>
      </c>
      <c r="CI240" s="173">
        <v>45972</v>
      </c>
      <c r="CJ240" s="228">
        <v>6</v>
      </c>
      <c r="CK240" s="228">
        <v>942</v>
      </c>
      <c r="CL240" s="725">
        <v>1.95068580116715</v>
      </c>
      <c r="CM240" s="232">
        <f t="shared" si="326"/>
        <v>1837.5460246994553</v>
      </c>
      <c r="CN240" s="173">
        <v>45981</v>
      </c>
      <c r="CO240" s="228"/>
      <c r="CP240" s="228"/>
      <c r="CQ240" s="173"/>
      <c r="CR240" s="173"/>
      <c r="CS240" s="173"/>
      <c r="CT240" s="173">
        <v>46020</v>
      </c>
      <c r="CU240" s="173">
        <v>46018</v>
      </c>
      <c r="CV240" s="89">
        <f t="shared" si="319"/>
        <v>6</v>
      </c>
      <c r="CW240" s="86">
        <f t="shared" si="320"/>
        <v>942</v>
      </c>
      <c r="CX240" s="90"/>
      <c r="CY240" s="90"/>
      <c r="CZ240" s="90"/>
      <c r="DA240" s="90"/>
      <c r="DB240" s="89">
        <f t="shared" si="321"/>
        <v>6</v>
      </c>
      <c r="DC240" s="89">
        <f t="shared" si="322"/>
        <v>942</v>
      </c>
      <c r="DD240" s="89">
        <f t="shared" si="323"/>
        <v>0</v>
      </c>
      <c r="DE240" s="89">
        <f t="shared" si="324"/>
        <v>-47.099999999999909</v>
      </c>
      <c r="DF240" s="86" t="str">
        <f t="shared" si="325"/>
        <v>Đủ</v>
      </c>
      <c r="DG240" s="228"/>
      <c r="DH240" s="233"/>
      <c r="DI240" s="234"/>
      <c r="DJ240" s="235"/>
      <c r="DK240" s="236"/>
      <c r="DL240" s="176"/>
      <c r="DM240" s="177"/>
      <c r="DN240" s="178"/>
      <c r="DO240" s="178"/>
    </row>
    <row r="241" spans="1:119" s="237" customFormat="1" ht="30" hidden="1" customHeight="1">
      <c r="A241" s="85" t="str">
        <f t="shared" si="256"/>
        <v>Hiện</v>
      </c>
      <c r="B241" s="86" t="str">
        <f t="shared" si="290"/>
        <v>Đủ</v>
      </c>
      <c r="C241" s="86">
        <f t="shared" si="289"/>
        <v>0</v>
      </c>
      <c r="D241" s="187"/>
      <c r="E241" s="187"/>
      <c r="F241" s="187"/>
      <c r="G241" s="187"/>
      <c r="H241" s="187"/>
      <c r="I241" s="187"/>
      <c r="J241" s="775"/>
      <c r="K241" s="776"/>
      <c r="L241" s="781" t="s">
        <v>1007</v>
      </c>
      <c r="M241" s="257" t="s">
        <v>450</v>
      </c>
      <c r="N241" s="564" t="s">
        <v>1008</v>
      </c>
      <c r="O241" s="565" t="s">
        <v>1002</v>
      </c>
      <c r="P241" s="179" t="s">
        <v>42</v>
      </c>
      <c r="Q241" s="182">
        <v>196.25</v>
      </c>
      <c r="R241" s="182">
        <v>2.9870063694267519</v>
      </c>
      <c r="S241" s="182">
        <v>586.20000000000005</v>
      </c>
      <c r="T241" s="562"/>
      <c r="U241" s="563"/>
      <c r="V241" s="561"/>
      <c r="W241" s="1404"/>
      <c r="X241" s="1405"/>
      <c r="Y241" s="1405"/>
      <c r="Z241" s="1405"/>
      <c r="AA241" s="672"/>
      <c r="AB241" s="672"/>
      <c r="AC241" s="672"/>
      <c r="AD241" s="672"/>
      <c r="AE241" s="1405"/>
      <c r="AF241" s="172"/>
      <c r="AG241" s="172"/>
      <c r="AH241" s="63">
        <v>6</v>
      </c>
      <c r="AI241" s="63">
        <v>1177.5</v>
      </c>
      <c r="AJ241" s="63">
        <v>0</v>
      </c>
      <c r="AK241" s="63">
        <v>0</v>
      </c>
      <c r="AL241" s="63">
        <v>0</v>
      </c>
      <c r="AM241" s="63">
        <v>0</v>
      </c>
      <c r="AN241" s="63">
        <v>0</v>
      </c>
      <c r="AO241" s="63">
        <v>0</v>
      </c>
      <c r="AP241" s="63">
        <v>0</v>
      </c>
      <c r="AQ241" s="63">
        <v>0</v>
      </c>
      <c r="AR241" s="63">
        <v>0</v>
      </c>
      <c r="AS241" s="63">
        <v>0</v>
      </c>
      <c r="AT241" s="63">
        <v>0</v>
      </c>
      <c r="AU241" s="63">
        <v>0</v>
      </c>
      <c r="AV241" s="63">
        <v>0</v>
      </c>
      <c r="AW241" s="63">
        <v>0</v>
      </c>
      <c r="AX241" s="63">
        <v>0</v>
      </c>
      <c r="AY241" s="63">
        <v>0</v>
      </c>
      <c r="AZ241" s="88">
        <f t="shared" si="311"/>
        <v>6</v>
      </c>
      <c r="BA241" s="88">
        <f t="shared" si="312"/>
        <v>1177.5</v>
      </c>
      <c r="BB241" s="487" t="s">
        <v>1073</v>
      </c>
      <c r="BC241" s="227"/>
      <c r="BD241" s="228"/>
      <c r="BE241" s="228"/>
      <c r="BF241" s="229"/>
      <c r="BG241" s="224"/>
      <c r="BH241" s="89">
        <f t="shared" si="313"/>
        <v>6</v>
      </c>
      <c r="BI241" s="89">
        <f t="shared" si="314"/>
        <v>1177.5</v>
      </c>
      <c r="BJ241" s="173"/>
      <c r="BK241" s="777"/>
      <c r="BL241" s="778"/>
      <c r="BM241" s="779"/>
      <c r="BN241" s="221"/>
      <c r="BO241" s="190"/>
      <c r="BP241" s="173"/>
      <c r="BQ241" s="187"/>
      <c r="BR241" s="190"/>
      <c r="BS241" s="780"/>
      <c r="BT241" s="175"/>
      <c r="BU241" s="780"/>
      <c r="BV241" s="780"/>
      <c r="BW241" s="222"/>
      <c r="BX241" s="89">
        <f t="shared" si="317"/>
        <v>0</v>
      </c>
      <c r="BY241" s="89">
        <f t="shared" si="318"/>
        <v>0</v>
      </c>
      <c r="BZ241" s="187"/>
      <c r="CA241" s="187"/>
      <c r="CB241" s="230"/>
      <c r="CC241" s="227"/>
      <c r="CD241" s="228" t="s">
        <v>1133</v>
      </c>
      <c r="CE241" s="228" t="s">
        <v>1134</v>
      </c>
      <c r="CF241" s="228" t="s">
        <v>1143</v>
      </c>
      <c r="CG241" s="228" t="s">
        <v>1140</v>
      </c>
      <c r="CH241" s="228">
        <v>1177.5</v>
      </c>
      <c r="CI241" s="173">
        <v>45972</v>
      </c>
      <c r="CJ241" s="228">
        <v>6</v>
      </c>
      <c r="CK241" s="228">
        <v>1177.5</v>
      </c>
      <c r="CL241" s="725">
        <v>2.1386858011671497</v>
      </c>
      <c r="CM241" s="232">
        <f t="shared" si="326"/>
        <v>2518.3025308743186</v>
      </c>
      <c r="CN241" s="173">
        <v>45981</v>
      </c>
      <c r="CO241" s="228"/>
      <c r="CP241" s="228"/>
      <c r="CQ241" s="173"/>
      <c r="CR241" s="173"/>
      <c r="CS241" s="173"/>
      <c r="CT241" s="173">
        <v>46020</v>
      </c>
      <c r="CU241" s="173">
        <v>46018</v>
      </c>
      <c r="CV241" s="89">
        <f t="shared" si="319"/>
        <v>6</v>
      </c>
      <c r="CW241" s="86">
        <f t="shared" si="320"/>
        <v>1177.5</v>
      </c>
      <c r="CX241" s="90"/>
      <c r="CY241" s="90"/>
      <c r="CZ241" s="90"/>
      <c r="DA241" s="90"/>
      <c r="DB241" s="89">
        <f t="shared" si="321"/>
        <v>6</v>
      </c>
      <c r="DC241" s="89">
        <f t="shared" si="322"/>
        <v>1177.5</v>
      </c>
      <c r="DD241" s="89">
        <f t="shared" si="323"/>
        <v>0</v>
      </c>
      <c r="DE241" s="89">
        <f t="shared" si="324"/>
        <v>0</v>
      </c>
      <c r="DF241" s="86" t="str">
        <f t="shared" si="325"/>
        <v>Đủ</v>
      </c>
      <c r="DG241" s="228"/>
      <c r="DH241" s="233"/>
      <c r="DI241" s="234"/>
      <c r="DJ241" s="235"/>
      <c r="DK241" s="236"/>
      <c r="DL241" s="176"/>
      <c r="DM241" s="177"/>
      <c r="DN241" s="178"/>
      <c r="DO241" s="178"/>
    </row>
    <row r="242" spans="1:119" s="237" customFormat="1" ht="30" hidden="1" customHeight="1">
      <c r="A242" s="937" t="str">
        <f t="shared" si="256"/>
        <v>Hiện</v>
      </c>
      <c r="B242" s="815" t="str">
        <f t="shared" si="290"/>
        <v>Đủ</v>
      </c>
      <c r="C242" s="815">
        <f t="shared" si="289"/>
        <v>0</v>
      </c>
      <c r="D242" s="187"/>
      <c r="E242" s="187"/>
      <c r="F242" s="187"/>
      <c r="G242" s="187"/>
      <c r="H242" s="187"/>
      <c r="I242" s="187"/>
      <c r="J242" s="775"/>
      <c r="K242" s="776"/>
      <c r="L242" s="2192" t="s">
        <v>1009</v>
      </c>
      <c r="M242" s="2193" t="s">
        <v>450</v>
      </c>
      <c r="N242" s="2194" t="s">
        <v>1010</v>
      </c>
      <c r="O242" s="2194" t="s">
        <v>1002</v>
      </c>
      <c r="P242" s="1371" t="s">
        <v>42</v>
      </c>
      <c r="Q242" s="182">
        <v>47.099999999999994</v>
      </c>
      <c r="R242" s="182">
        <v>0.20849256900212315</v>
      </c>
      <c r="S242" s="182">
        <v>9.82</v>
      </c>
      <c r="T242" s="562"/>
      <c r="U242" s="563"/>
      <c r="V242" s="561"/>
      <c r="W242" s="1404"/>
      <c r="X242" s="1405"/>
      <c r="Y242" s="1405"/>
      <c r="Z242" s="1405"/>
      <c r="AA242" s="672"/>
      <c r="AB242" s="672"/>
      <c r="AC242" s="672"/>
      <c r="AD242" s="672"/>
      <c r="AE242" s="1405"/>
      <c r="AF242" s="172"/>
      <c r="AG242" s="172"/>
      <c r="AH242" s="63">
        <v>1.5</v>
      </c>
      <c r="AI242" s="63">
        <v>70.649999999999991</v>
      </c>
      <c r="AJ242" s="63">
        <v>0</v>
      </c>
      <c r="AK242" s="63">
        <v>0</v>
      </c>
      <c r="AL242" s="63">
        <v>0</v>
      </c>
      <c r="AM242" s="63">
        <v>0</v>
      </c>
      <c r="AN242" s="63">
        <v>0</v>
      </c>
      <c r="AO242" s="63">
        <v>0</v>
      </c>
      <c r="AP242" s="63">
        <v>0</v>
      </c>
      <c r="AQ242" s="63">
        <v>0</v>
      </c>
      <c r="AR242" s="63">
        <v>0</v>
      </c>
      <c r="AS242" s="63">
        <v>0</v>
      </c>
      <c r="AT242" s="63">
        <v>0</v>
      </c>
      <c r="AU242" s="63">
        <v>0</v>
      </c>
      <c r="AV242" s="63">
        <v>0</v>
      </c>
      <c r="AW242" s="63">
        <v>0</v>
      </c>
      <c r="AX242" s="63">
        <v>0</v>
      </c>
      <c r="AY242" s="63">
        <v>0</v>
      </c>
      <c r="AZ242" s="88">
        <f t="shared" si="311"/>
        <v>1.5</v>
      </c>
      <c r="BA242" s="88">
        <f t="shared" si="312"/>
        <v>70.649999999999991</v>
      </c>
      <c r="BB242" s="487" t="s">
        <v>1073</v>
      </c>
      <c r="BC242" s="227"/>
      <c r="BD242" s="228"/>
      <c r="BE242" s="228"/>
      <c r="BF242" s="229"/>
      <c r="BG242" s="224"/>
      <c r="BH242" s="89">
        <f t="shared" si="313"/>
        <v>1.5</v>
      </c>
      <c r="BI242" s="89">
        <f t="shared" si="314"/>
        <v>70.649999999999991</v>
      </c>
      <c r="BJ242" s="173"/>
      <c r="BK242" s="777"/>
      <c r="BL242" s="778"/>
      <c r="BM242" s="779"/>
      <c r="BN242" s="221"/>
      <c r="BO242" s="190"/>
      <c r="BP242" s="173"/>
      <c r="BQ242" s="187"/>
      <c r="BR242" s="190"/>
      <c r="BS242" s="780"/>
      <c r="BT242" s="175"/>
      <c r="BU242" s="780"/>
      <c r="BV242" s="780"/>
      <c r="BW242" s="222"/>
      <c r="BX242" s="89">
        <f t="shared" si="317"/>
        <v>0</v>
      </c>
      <c r="BY242" s="89">
        <f t="shared" si="318"/>
        <v>0</v>
      </c>
      <c r="BZ242" s="187"/>
      <c r="CA242" s="187"/>
      <c r="CB242" s="230"/>
      <c r="CC242" s="227"/>
      <c r="CD242" s="228" t="s">
        <v>1133</v>
      </c>
      <c r="CE242" s="228" t="s">
        <v>1134</v>
      </c>
      <c r="CF242" s="944" t="s">
        <v>1144</v>
      </c>
      <c r="CG242" s="944" t="s">
        <v>1140</v>
      </c>
      <c r="CH242" s="2195">
        <v>70.599999999999994</v>
      </c>
      <c r="CI242" s="794">
        <v>45972</v>
      </c>
      <c r="CJ242" s="2195">
        <v>1.5</v>
      </c>
      <c r="CK242" s="228">
        <v>70.599999999999994</v>
      </c>
      <c r="CL242" s="725">
        <v>2.5656858011671502</v>
      </c>
      <c r="CM242" s="232">
        <f t="shared" si="326"/>
        <v>181.1374175624008</v>
      </c>
      <c r="CN242" s="173">
        <v>45981</v>
      </c>
      <c r="CO242" s="228"/>
      <c r="CP242" s="228"/>
      <c r="CQ242" s="173"/>
      <c r="CR242" s="173"/>
      <c r="CS242" s="173"/>
      <c r="CT242" s="173">
        <v>46020</v>
      </c>
      <c r="CU242" s="173">
        <v>46018</v>
      </c>
      <c r="CV242" s="89">
        <f t="shared" si="319"/>
        <v>1.5</v>
      </c>
      <c r="CW242" s="86">
        <f t="shared" si="320"/>
        <v>70.599999999999994</v>
      </c>
      <c r="CX242" s="90"/>
      <c r="CY242" s="90"/>
      <c r="CZ242" s="90"/>
      <c r="DA242" s="90"/>
      <c r="DB242" s="89">
        <f t="shared" si="321"/>
        <v>1.5</v>
      </c>
      <c r="DC242" s="89">
        <f t="shared" si="322"/>
        <v>70.599999999999994</v>
      </c>
      <c r="DD242" s="89">
        <f t="shared" si="323"/>
        <v>0</v>
      </c>
      <c r="DE242" s="89">
        <f t="shared" si="324"/>
        <v>4.9999999999997158E-2</v>
      </c>
      <c r="DF242" s="86" t="str">
        <f t="shared" si="325"/>
        <v>Đủ</v>
      </c>
      <c r="DG242" s="228"/>
      <c r="DH242" s="233"/>
      <c r="DI242" s="234"/>
      <c r="DJ242" s="235"/>
      <c r="DK242" s="236"/>
      <c r="DL242" s="176"/>
      <c r="DM242" s="177"/>
      <c r="DN242" s="178"/>
      <c r="DO242" s="178"/>
    </row>
    <row r="243" spans="1:119" s="237" customFormat="1" ht="30" hidden="1" customHeight="1" thickBot="1">
      <c r="A243" s="85" t="str">
        <f t="shared" si="256"/>
        <v>Hiện</v>
      </c>
      <c r="B243" s="86" t="str">
        <f t="shared" si="290"/>
        <v>Đủ</v>
      </c>
      <c r="C243" s="86">
        <f t="shared" si="289"/>
        <v>0</v>
      </c>
      <c r="D243" s="187"/>
      <c r="E243" s="187"/>
      <c r="F243" s="187"/>
      <c r="G243" s="187"/>
      <c r="H243" s="187"/>
      <c r="I243" s="187"/>
      <c r="J243" s="775"/>
      <c r="K243" s="776"/>
      <c r="L243" s="781" t="s">
        <v>1011</v>
      </c>
      <c r="M243" s="257" t="s">
        <v>450</v>
      </c>
      <c r="N243" s="564" t="s">
        <v>1012</v>
      </c>
      <c r="O243" s="565" t="s">
        <v>1002</v>
      </c>
      <c r="P243" s="179" t="s">
        <v>42</v>
      </c>
      <c r="Q243" s="182">
        <v>62.8</v>
      </c>
      <c r="R243" s="182">
        <v>0.43407643312101912</v>
      </c>
      <c r="S243" s="182">
        <v>27.259999999999998</v>
      </c>
      <c r="T243" s="562"/>
      <c r="U243" s="563"/>
      <c r="V243" s="561"/>
      <c r="W243" s="1404"/>
      <c r="X243" s="1405"/>
      <c r="Y243" s="1405"/>
      <c r="Z243" s="1405"/>
      <c r="AA243" s="672"/>
      <c r="AB243" s="672"/>
      <c r="AC243" s="672"/>
      <c r="AD243" s="672"/>
      <c r="AE243" s="1405"/>
      <c r="AF243" s="172"/>
      <c r="AG243" s="172"/>
      <c r="AH243" s="63">
        <v>1.5</v>
      </c>
      <c r="AI243" s="63">
        <v>94.199999999999989</v>
      </c>
      <c r="AJ243" s="63">
        <v>0</v>
      </c>
      <c r="AK243" s="63">
        <v>0</v>
      </c>
      <c r="AL243" s="63">
        <v>0</v>
      </c>
      <c r="AM243" s="63">
        <v>0</v>
      </c>
      <c r="AN243" s="63">
        <v>0</v>
      </c>
      <c r="AO243" s="63">
        <v>0</v>
      </c>
      <c r="AP243" s="63">
        <v>0</v>
      </c>
      <c r="AQ243" s="63">
        <v>0</v>
      </c>
      <c r="AR243" s="63">
        <v>0</v>
      </c>
      <c r="AS243" s="63">
        <v>0</v>
      </c>
      <c r="AT243" s="63">
        <v>0</v>
      </c>
      <c r="AU243" s="63">
        <v>0</v>
      </c>
      <c r="AV243" s="63">
        <v>0</v>
      </c>
      <c r="AW243" s="63">
        <v>0</v>
      </c>
      <c r="AX243" s="63">
        <v>0</v>
      </c>
      <c r="AY243" s="63">
        <v>0</v>
      </c>
      <c r="AZ243" s="88">
        <f t="shared" si="311"/>
        <v>1.5</v>
      </c>
      <c r="BA243" s="88">
        <f t="shared" si="312"/>
        <v>94.199999999999989</v>
      </c>
      <c r="BB243" s="487" t="s">
        <v>1073</v>
      </c>
      <c r="BC243" s="227"/>
      <c r="BD243" s="228"/>
      <c r="BE243" s="228"/>
      <c r="BF243" s="229"/>
      <c r="BG243" s="224"/>
      <c r="BH243" s="89">
        <f t="shared" si="313"/>
        <v>1.5</v>
      </c>
      <c r="BI243" s="89">
        <f t="shared" si="314"/>
        <v>94.199999999999989</v>
      </c>
      <c r="BJ243" s="173"/>
      <c r="BK243" s="777"/>
      <c r="BL243" s="778"/>
      <c r="BM243" s="779"/>
      <c r="BN243" s="221"/>
      <c r="BO243" s="190"/>
      <c r="BP243" s="173"/>
      <c r="BQ243" s="187"/>
      <c r="BR243" s="190"/>
      <c r="BS243" s="780"/>
      <c r="BT243" s="175"/>
      <c r="BU243" s="780"/>
      <c r="BV243" s="780"/>
      <c r="BW243" s="222"/>
      <c r="BX243" s="89">
        <f t="shared" si="317"/>
        <v>0</v>
      </c>
      <c r="BY243" s="89">
        <f t="shared" si="318"/>
        <v>0</v>
      </c>
      <c r="BZ243" s="187"/>
      <c r="CA243" s="187"/>
      <c r="CB243" s="230"/>
      <c r="CC243" s="227"/>
      <c r="CD243" s="228" t="s">
        <v>1133</v>
      </c>
      <c r="CE243" s="228" t="s">
        <v>1134</v>
      </c>
      <c r="CF243" s="228" t="s">
        <v>1145</v>
      </c>
      <c r="CG243" s="228" t="s">
        <v>1140</v>
      </c>
      <c r="CH243" s="2191">
        <v>94.2</v>
      </c>
      <c r="CI243" s="173">
        <v>45972</v>
      </c>
      <c r="CJ243" s="228">
        <v>1.5</v>
      </c>
      <c r="CK243" s="228">
        <v>94.2</v>
      </c>
      <c r="CL243" s="725">
        <v>2.4936858011671501</v>
      </c>
      <c r="CM243" s="232">
        <f t="shared" si="326"/>
        <v>234.90520246994555</v>
      </c>
      <c r="CN243" s="173">
        <v>45981</v>
      </c>
      <c r="CO243" s="228"/>
      <c r="CP243" s="228"/>
      <c r="CQ243" s="173"/>
      <c r="CR243" s="173"/>
      <c r="CS243" s="173"/>
      <c r="CT243" s="173">
        <v>46020</v>
      </c>
      <c r="CU243" s="173">
        <v>46018</v>
      </c>
      <c r="CV243" s="89">
        <f t="shared" si="319"/>
        <v>1.5</v>
      </c>
      <c r="CW243" s="86">
        <f t="shared" si="320"/>
        <v>94.2</v>
      </c>
      <c r="CX243" s="90"/>
      <c r="CY243" s="90"/>
      <c r="CZ243" s="90"/>
      <c r="DA243" s="90"/>
      <c r="DB243" s="89">
        <f t="shared" si="321"/>
        <v>1.5</v>
      </c>
      <c r="DC243" s="89">
        <f t="shared" si="322"/>
        <v>94.2</v>
      </c>
      <c r="DD243" s="89">
        <f t="shared" si="323"/>
        <v>0</v>
      </c>
      <c r="DE243" s="89">
        <f t="shared" si="324"/>
        <v>0</v>
      </c>
      <c r="DF243" s="86" t="str">
        <f t="shared" si="325"/>
        <v>Đủ</v>
      </c>
      <c r="DG243" s="228"/>
      <c r="DH243" s="233"/>
      <c r="DI243" s="234"/>
      <c r="DJ243" s="235"/>
      <c r="DK243" s="236"/>
      <c r="DL243" s="176"/>
      <c r="DM243" s="177"/>
      <c r="DN243" s="178"/>
      <c r="DO243" s="178"/>
    </row>
    <row r="244" spans="1:119" s="237" customFormat="1" ht="30" hidden="1" customHeight="1" thickBot="1">
      <c r="A244" s="85" t="str">
        <f t="shared" ref="A244:A251" si="327">IF(L244=L243,"ok","Hiện")</f>
        <v>Hiện</v>
      </c>
      <c r="B244" s="86" t="str">
        <f>CONCATENATE(DF244," Đã đủ theo bản vẽ")</f>
        <v>Thiếu Đã đủ theo bản vẽ</v>
      </c>
      <c r="C244" s="86">
        <f t="shared" ref="C244" si="328">DD244</f>
        <v>87.094615652173957</v>
      </c>
      <c r="D244" s="187"/>
      <c r="E244" s="86"/>
      <c r="F244" s="187"/>
      <c r="G244" s="86"/>
      <c r="H244" s="187"/>
      <c r="I244" s="187"/>
      <c r="J244" s="775"/>
      <c r="K244" s="187"/>
      <c r="L244" s="781" t="s">
        <v>1640</v>
      </c>
      <c r="M244" s="713" t="s">
        <v>1641</v>
      </c>
      <c r="N244" s="180" t="s">
        <v>1642</v>
      </c>
      <c r="O244" s="179" t="s">
        <v>1643</v>
      </c>
      <c r="P244" s="181" t="s">
        <v>42</v>
      </c>
      <c r="Q244" s="712">
        <v>2.29</v>
      </c>
      <c r="R244" s="182">
        <v>558.2660869565218</v>
      </c>
      <c r="S244" s="182">
        <v>1284</v>
      </c>
      <c r="T244" s="562"/>
      <c r="U244" s="563"/>
      <c r="V244" s="561"/>
      <c r="W244" s="1404"/>
      <c r="X244" s="1405"/>
      <c r="Y244" s="1405"/>
      <c r="Z244" s="1405"/>
      <c r="AA244" s="672"/>
      <c r="AB244" s="672"/>
      <c r="AC244" s="672"/>
      <c r="AD244" s="672"/>
      <c r="AE244" s="1405"/>
      <c r="AF244" s="172"/>
      <c r="AG244" s="172"/>
      <c r="AH244" s="63"/>
      <c r="AI244" s="63"/>
      <c r="AJ244" s="63">
        <v>614.09269565217403</v>
      </c>
      <c r="AK244" s="63">
        <v>1406.2722730434787</v>
      </c>
      <c r="AL244" s="63">
        <v>0</v>
      </c>
      <c r="AM244" s="63">
        <v>0</v>
      </c>
      <c r="AN244" s="63">
        <v>0</v>
      </c>
      <c r="AO244" s="63">
        <v>0</v>
      </c>
      <c r="AP244" s="63">
        <v>0</v>
      </c>
      <c r="AQ244" s="63">
        <v>0</v>
      </c>
      <c r="AR244" s="63">
        <v>0</v>
      </c>
      <c r="AS244" s="63">
        <v>0</v>
      </c>
      <c r="AT244" s="63">
        <v>0</v>
      </c>
      <c r="AU244" s="63">
        <v>0</v>
      </c>
      <c r="AV244" s="63">
        <v>0</v>
      </c>
      <c r="AW244" s="63">
        <v>0</v>
      </c>
      <c r="AX244" s="63">
        <v>0</v>
      </c>
      <c r="AY244" s="63">
        <v>0</v>
      </c>
      <c r="AZ244" s="88">
        <f t="shared" si="311"/>
        <v>614.09269565217403</v>
      </c>
      <c r="BA244" s="88">
        <f t="shared" si="312"/>
        <v>1406.2722730434787</v>
      </c>
      <c r="BB244" s="487" t="s">
        <v>1251</v>
      </c>
      <c r="BC244" s="227"/>
      <c r="BD244" s="228"/>
      <c r="BE244" s="228"/>
      <c r="BF244" s="229"/>
      <c r="BG244" s="224"/>
      <c r="BH244" s="89">
        <f t="shared" si="313"/>
        <v>614.09269565217403</v>
      </c>
      <c r="BI244" s="89">
        <f t="shared" si="314"/>
        <v>1406.2722730434787</v>
      </c>
      <c r="BJ244" s="173"/>
      <c r="BK244" s="777" t="s">
        <v>903</v>
      </c>
      <c r="BL244" s="778" t="s">
        <v>639</v>
      </c>
      <c r="BM244" s="1410" t="s">
        <v>1646</v>
      </c>
      <c r="BN244" s="221" t="str">
        <f>CONCATENATE(BM244," = ",BR244," Tấm")</f>
        <v>Lưới kéo giãn 1.2x1219x1632 = 40 Tấm</v>
      </c>
      <c r="BO244" s="1411" t="s">
        <v>416</v>
      </c>
      <c r="BP244" s="173" t="s">
        <v>903</v>
      </c>
      <c r="BQ244" s="1411">
        <f>BR244*1.219*1.632</f>
        <v>79.57632000000001</v>
      </c>
      <c r="BR244" s="1411">
        <v>40</v>
      </c>
      <c r="BS244" s="1412">
        <v>338875</v>
      </c>
      <c r="BT244" s="175">
        <f>BS244*BR244*1.08</f>
        <v>14639400.000000002</v>
      </c>
      <c r="BU244" s="726">
        <v>0.08</v>
      </c>
      <c r="BV244" s="780">
        <f>BS244*BR244</f>
        <v>13555000</v>
      </c>
      <c r="BW244" s="222">
        <v>46065</v>
      </c>
      <c r="BX244" s="89">
        <f t="shared" si="317"/>
        <v>526.99808000000007</v>
      </c>
      <c r="BY244" s="89">
        <f t="shared" si="318"/>
        <v>188</v>
      </c>
      <c r="BZ244" s="187"/>
      <c r="CA244" s="187"/>
      <c r="CB244" s="230"/>
      <c r="CC244" s="227"/>
      <c r="CD244" s="228"/>
      <c r="CE244" s="228"/>
      <c r="CF244" s="228"/>
      <c r="CG244" s="228"/>
      <c r="CH244" s="2191"/>
      <c r="CI244" s="173"/>
      <c r="CJ244" s="228"/>
      <c r="CK244" s="228"/>
      <c r="CL244" s="725"/>
      <c r="CM244" s="232"/>
      <c r="CN244" s="173"/>
      <c r="CO244" s="228"/>
      <c r="CP244" s="228"/>
      <c r="CQ244" s="173"/>
      <c r="CR244" s="173"/>
      <c r="CS244" s="173"/>
      <c r="CT244" s="173"/>
      <c r="CU244" s="173"/>
      <c r="CV244" s="89">
        <f t="shared" si="319"/>
        <v>0</v>
      </c>
      <c r="CW244" s="86">
        <f t="shared" si="320"/>
        <v>0</v>
      </c>
      <c r="CX244" s="90"/>
      <c r="CY244" s="90"/>
      <c r="CZ244" s="90"/>
      <c r="DA244" s="90"/>
      <c r="DB244" s="89">
        <f t="shared" si="321"/>
        <v>526.99808000000007</v>
      </c>
      <c r="DC244" s="89">
        <f t="shared" si="322"/>
        <v>188</v>
      </c>
      <c r="DD244" s="89">
        <f t="shared" si="323"/>
        <v>87.094615652173957</v>
      </c>
      <c r="DE244" s="89">
        <f t="shared" si="324"/>
        <v>1218.2722730434787</v>
      </c>
      <c r="DF244" s="86" t="str">
        <f t="shared" si="325"/>
        <v>Thiếu</v>
      </c>
      <c r="DG244" s="228"/>
      <c r="DH244" s="233"/>
      <c r="DI244" s="234"/>
      <c r="DJ244" s="235"/>
      <c r="DK244" s="236"/>
      <c r="DL244" s="176"/>
      <c r="DM244" s="177"/>
      <c r="DN244" s="178"/>
      <c r="DO244" s="178"/>
    </row>
    <row r="245" spans="1:119" s="237" customFormat="1" ht="30" hidden="1" customHeight="1" thickBot="1">
      <c r="A245" s="85" t="str">
        <f t="shared" si="327"/>
        <v>ok</v>
      </c>
      <c r="B245" s="86"/>
      <c r="C245" s="86"/>
      <c r="D245" s="187"/>
      <c r="E245" s="86"/>
      <c r="F245" s="187"/>
      <c r="G245" s="86"/>
      <c r="H245" s="187"/>
      <c r="I245" s="187"/>
      <c r="J245" s="775"/>
      <c r="K245" s="187"/>
      <c r="L245" s="781" t="s">
        <v>1640</v>
      </c>
      <c r="M245" s="713" t="s">
        <v>1641</v>
      </c>
      <c r="N245" s="180" t="s">
        <v>1642</v>
      </c>
      <c r="O245" s="179" t="s">
        <v>1643</v>
      </c>
      <c r="P245" s="181" t="s">
        <v>42</v>
      </c>
      <c r="Q245" s="712"/>
      <c r="R245" s="182"/>
      <c r="S245" s="182"/>
      <c r="T245" s="562"/>
      <c r="U245" s="563"/>
      <c r="V245" s="561"/>
      <c r="W245" s="1404"/>
      <c r="X245" s="1405"/>
      <c r="Y245" s="1405"/>
      <c r="Z245" s="1405"/>
      <c r="AA245" s="672"/>
      <c r="AB245" s="672"/>
      <c r="AC245" s="672"/>
      <c r="AD245" s="672"/>
      <c r="AE245" s="1405"/>
      <c r="AF245" s="172"/>
      <c r="AG245" s="172"/>
      <c r="AH245" s="172"/>
      <c r="AI245" s="172"/>
      <c r="AJ245" s="63"/>
      <c r="AK245" s="63"/>
      <c r="AL245" s="63"/>
      <c r="AM245" s="63"/>
      <c r="AN245" s="63"/>
      <c r="AO245" s="63"/>
      <c r="AP245" s="63"/>
      <c r="AQ245" s="63"/>
      <c r="AR245" s="63"/>
      <c r="AS245" s="63"/>
      <c r="AT245" s="63"/>
      <c r="AU245" s="63"/>
      <c r="AV245" s="63"/>
      <c r="AW245" s="63"/>
      <c r="AX245" s="63"/>
      <c r="AY245" s="63"/>
      <c r="AZ245" s="88"/>
      <c r="BA245" s="88"/>
      <c r="BB245" s="1409"/>
      <c r="BC245" s="227"/>
      <c r="BD245" s="228"/>
      <c r="BE245" s="228"/>
      <c r="BF245" s="229"/>
      <c r="BG245" s="224"/>
      <c r="BH245" s="89"/>
      <c r="BI245" s="89"/>
      <c r="BJ245" s="173"/>
      <c r="BK245" s="777" t="s">
        <v>903</v>
      </c>
      <c r="BL245" s="778" t="s">
        <v>639</v>
      </c>
      <c r="BM245" s="1413" t="s">
        <v>1647</v>
      </c>
      <c r="BN245" s="221" t="str">
        <f t="shared" ref="BN245:BN249" si="329">CONCATENATE(BM245," = ",BR245," Tấm")</f>
        <v>Lưới kéo giãn 1.2x1219x2337 = 40 Tấm</v>
      </c>
      <c r="BO245" s="1411" t="s">
        <v>416</v>
      </c>
      <c r="BP245" s="173" t="s">
        <v>903</v>
      </c>
      <c r="BQ245" s="1411">
        <f>BR245*1.219*2.337</f>
        <v>113.95212000000002</v>
      </c>
      <c r="BR245" s="1414">
        <v>40</v>
      </c>
      <c r="BS245" s="1415">
        <v>485250</v>
      </c>
      <c r="BT245" s="175">
        <f>BS245*BR245*1.08</f>
        <v>20962800</v>
      </c>
      <c r="BU245" s="726">
        <v>0.08</v>
      </c>
      <c r="BV245" s="780">
        <f t="shared" ref="BV245:BV249" si="330">BS245*BR245</f>
        <v>19410000</v>
      </c>
      <c r="BW245" s="222">
        <v>46065</v>
      </c>
      <c r="BX245" s="89"/>
      <c r="BY245" s="89"/>
      <c r="BZ245" s="187"/>
      <c r="CA245" s="187"/>
      <c r="CB245" s="230"/>
      <c r="CC245" s="227"/>
      <c r="CD245" s="228"/>
      <c r="CE245" s="228"/>
      <c r="CF245" s="228"/>
      <c r="CG245" s="228"/>
      <c r="CH245" s="2191"/>
      <c r="CI245" s="173"/>
      <c r="CJ245" s="228"/>
      <c r="CK245" s="228"/>
      <c r="CL245" s="725"/>
      <c r="CM245" s="232"/>
      <c r="CN245" s="173"/>
      <c r="CO245" s="228"/>
      <c r="CP245" s="228"/>
      <c r="CQ245" s="173"/>
      <c r="CR245" s="173"/>
      <c r="CS245" s="173"/>
      <c r="CT245" s="173"/>
      <c r="CU245" s="173"/>
      <c r="CV245" s="89"/>
      <c r="CW245" s="86"/>
      <c r="CX245" s="90"/>
      <c r="CY245" s="90"/>
      <c r="CZ245" s="90"/>
      <c r="DA245" s="90"/>
      <c r="DB245" s="89"/>
      <c r="DC245" s="89"/>
      <c r="DD245" s="89"/>
      <c r="DE245" s="89"/>
      <c r="DF245" s="86"/>
      <c r="DG245" s="228"/>
      <c r="DH245" s="233"/>
      <c r="DI245" s="234"/>
      <c r="DJ245" s="235"/>
      <c r="DK245" s="236"/>
      <c r="DL245" s="176"/>
      <c r="DM245" s="177"/>
      <c r="DN245" s="178"/>
      <c r="DO245" s="178"/>
    </row>
    <row r="246" spans="1:119" s="237" customFormat="1" ht="30" hidden="1" customHeight="1" thickBot="1">
      <c r="A246" s="85" t="str">
        <f t="shared" si="327"/>
        <v>ok</v>
      </c>
      <c r="B246" s="86"/>
      <c r="C246" s="86"/>
      <c r="D246" s="187"/>
      <c r="E246" s="86"/>
      <c r="F246" s="187"/>
      <c r="G246" s="86"/>
      <c r="H246" s="187"/>
      <c r="I246" s="187"/>
      <c r="J246" s="775"/>
      <c r="K246" s="187"/>
      <c r="L246" s="781" t="s">
        <v>1640</v>
      </c>
      <c r="M246" s="713" t="s">
        <v>1641</v>
      </c>
      <c r="N246" s="180" t="s">
        <v>1642</v>
      </c>
      <c r="O246" s="179" t="s">
        <v>1643</v>
      </c>
      <c r="P246" s="181" t="s">
        <v>42</v>
      </c>
      <c r="Q246" s="712"/>
      <c r="R246" s="182"/>
      <c r="S246" s="182"/>
      <c r="T246" s="562"/>
      <c r="U246" s="563"/>
      <c r="V246" s="561"/>
      <c r="W246" s="1404"/>
      <c r="X246" s="1405"/>
      <c r="Y246" s="1405"/>
      <c r="Z246" s="1405"/>
      <c r="AA246" s="672"/>
      <c r="AB246" s="672"/>
      <c r="AC246" s="672"/>
      <c r="AD246" s="672"/>
      <c r="AE246" s="1405"/>
      <c r="AF246" s="172"/>
      <c r="AG246" s="172"/>
      <c r="AH246" s="172"/>
      <c r="AI246" s="172"/>
      <c r="AJ246" s="63"/>
      <c r="AK246" s="63"/>
      <c r="AL246" s="63"/>
      <c r="AM246" s="63"/>
      <c r="AN246" s="63"/>
      <c r="AO246" s="63"/>
      <c r="AP246" s="63"/>
      <c r="AQ246" s="63"/>
      <c r="AR246" s="63"/>
      <c r="AS246" s="63"/>
      <c r="AT246" s="63"/>
      <c r="AU246" s="63"/>
      <c r="AV246" s="63"/>
      <c r="AW246" s="63"/>
      <c r="AX246" s="63"/>
      <c r="AY246" s="63"/>
      <c r="AZ246" s="88"/>
      <c r="BA246" s="88"/>
      <c r="BB246" s="1409"/>
      <c r="BC246" s="227"/>
      <c r="BD246" s="228"/>
      <c r="BE246" s="228"/>
      <c r="BF246" s="229"/>
      <c r="BG246" s="224"/>
      <c r="BH246" s="89"/>
      <c r="BI246" s="89"/>
      <c r="BJ246" s="173"/>
      <c r="BK246" s="777" t="s">
        <v>903</v>
      </c>
      <c r="BL246" s="778" t="s">
        <v>639</v>
      </c>
      <c r="BM246" s="1413" t="s">
        <v>1648</v>
      </c>
      <c r="BN246" s="221" t="str">
        <f t="shared" si="329"/>
        <v>Lưới kéo giãn 1.2x1219x2438 = 90 Tấm</v>
      </c>
      <c r="BO246" s="1411" t="s">
        <v>416</v>
      </c>
      <c r="BP246" s="173" t="s">
        <v>903</v>
      </c>
      <c r="BQ246" s="1411">
        <f>BR246*1.219*2.438</f>
        <v>267.47298000000006</v>
      </c>
      <c r="BR246" s="1414">
        <v>90</v>
      </c>
      <c r="BS246" s="1415">
        <v>506250</v>
      </c>
      <c r="BT246" s="175">
        <f t="shared" ref="BT246:BT249" si="331">BS246*BR246*1.08</f>
        <v>49207500</v>
      </c>
      <c r="BU246" s="726">
        <v>0.08</v>
      </c>
      <c r="BV246" s="780">
        <f t="shared" si="330"/>
        <v>45562500</v>
      </c>
      <c r="BW246" s="222">
        <v>46065</v>
      </c>
      <c r="BX246" s="89"/>
      <c r="BY246" s="89"/>
      <c r="BZ246" s="187"/>
      <c r="CA246" s="187"/>
      <c r="CB246" s="230"/>
      <c r="CC246" s="227"/>
      <c r="CD246" s="228"/>
      <c r="CE246" s="228"/>
      <c r="CF246" s="228"/>
      <c r="CG246" s="228"/>
      <c r="CH246" s="2191"/>
      <c r="CI246" s="173"/>
      <c r="CJ246" s="228"/>
      <c r="CK246" s="228"/>
      <c r="CL246" s="725"/>
      <c r="CM246" s="232"/>
      <c r="CN246" s="173"/>
      <c r="CO246" s="228"/>
      <c r="CP246" s="228"/>
      <c r="CQ246" s="173"/>
      <c r="CR246" s="173"/>
      <c r="CS246" s="173"/>
      <c r="CT246" s="173"/>
      <c r="CU246" s="173"/>
      <c r="CV246" s="89"/>
      <c r="CW246" s="86"/>
      <c r="CX246" s="90"/>
      <c r="CY246" s="90"/>
      <c r="CZ246" s="90"/>
      <c r="DA246" s="90"/>
      <c r="DB246" s="89"/>
      <c r="DC246" s="89"/>
      <c r="DD246" s="89"/>
      <c r="DE246" s="89"/>
      <c r="DF246" s="86"/>
      <c r="DG246" s="228"/>
      <c r="DH246" s="233"/>
      <c r="DI246" s="234"/>
      <c r="DJ246" s="235"/>
      <c r="DK246" s="236"/>
      <c r="DL246" s="176"/>
      <c r="DM246" s="177"/>
      <c r="DN246" s="178"/>
      <c r="DO246" s="178"/>
    </row>
    <row r="247" spans="1:119" s="237" customFormat="1" ht="30" hidden="1" customHeight="1" thickBot="1">
      <c r="A247" s="85" t="str">
        <f t="shared" si="327"/>
        <v>ok</v>
      </c>
      <c r="B247" s="86"/>
      <c r="C247" s="86"/>
      <c r="D247" s="187"/>
      <c r="E247" s="86"/>
      <c r="F247" s="187"/>
      <c r="G247" s="86"/>
      <c r="H247" s="187"/>
      <c r="I247" s="187"/>
      <c r="J247" s="775"/>
      <c r="K247" s="187"/>
      <c r="L247" s="781" t="s">
        <v>1640</v>
      </c>
      <c r="M247" s="713" t="s">
        <v>1641</v>
      </c>
      <c r="N247" s="180" t="s">
        <v>1642</v>
      </c>
      <c r="O247" s="179" t="s">
        <v>1643</v>
      </c>
      <c r="P247" s="181" t="s">
        <v>42</v>
      </c>
      <c r="Q247" s="712"/>
      <c r="R247" s="182"/>
      <c r="S247" s="182"/>
      <c r="T247" s="562"/>
      <c r="U247" s="563"/>
      <c r="V247" s="561"/>
      <c r="W247" s="1404"/>
      <c r="X247" s="1405"/>
      <c r="Y247" s="1405"/>
      <c r="Z247" s="1405"/>
      <c r="AA247" s="672"/>
      <c r="AB247" s="672"/>
      <c r="AC247" s="672"/>
      <c r="AD247" s="672"/>
      <c r="AE247" s="1405"/>
      <c r="AF247" s="172"/>
      <c r="AG247" s="172"/>
      <c r="AH247" s="172"/>
      <c r="AI247" s="172"/>
      <c r="AJ247" s="63"/>
      <c r="AK247" s="63"/>
      <c r="AL247" s="63"/>
      <c r="AM247" s="63"/>
      <c r="AN247" s="63"/>
      <c r="AO247" s="63"/>
      <c r="AP247" s="63"/>
      <c r="AQ247" s="63"/>
      <c r="AR247" s="63"/>
      <c r="AS247" s="63"/>
      <c r="AT247" s="63"/>
      <c r="AU247" s="63"/>
      <c r="AV247" s="63"/>
      <c r="AW247" s="63"/>
      <c r="AX247" s="63"/>
      <c r="AY247" s="63"/>
      <c r="AZ247" s="88"/>
      <c r="BA247" s="88"/>
      <c r="BB247" s="1409"/>
      <c r="BC247" s="227"/>
      <c r="BD247" s="228"/>
      <c r="BE247" s="228"/>
      <c r="BF247" s="229"/>
      <c r="BG247" s="224"/>
      <c r="BH247" s="89"/>
      <c r="BI247" s="89"/>
      <c r="BJ247" s="173"/>
      <c r="BK247" s="777" t="s">
        <v>903</v>
      </c>
      <c r="BL247" s="778" t="s">
        <v>639</v>
      </c>
      <c r="BM247" s="1413" t="s">
        <v>1649</v>
      </c>
      <c r="BN247" s="221" t="str">
        <f t="shared" si="329"/>
        <v>Lưới kéo giãn 1.2x1219x2750 = 4 Tấm</v>
      </c>
      <c r="BO247" s="1411" t="s">
        <v>416</v>
      </c>
      <c r="BP247" s="173" t="s">
        <v>903</v>
      </c>
      <c r="BQ247" s="1411">
        <f>BR247*1.219*2.75</f>
        <v>13.409000000000001</v>
      </c>
      <c r="BR247" s="1414">
        <v>4</v>
      </c>
      <c r="BS247" s="1415">
        <v>571125</v>
      </c>
      <c r="BT247" s="175">
        <f t="shared" si="331"/>
        <v>2467260</v>
      </c>
      <c r="BU247" s="726">
        <v>0.08</v>
      </c>
      <c r="BV247" s="780">
        <f t="shared" si="330"/>
        <v>2284500</v>
      </c>
      <c r="BW247" s="222">
        <v>46065</v>
      </c>
      <c r="BX247" s="89"/>
      <c r="BY247" s="89"/>
      <c r="BZ247" s="187"/>
      <c r="CA247" s="187"/>
      <c r="CB247" s="230"/>
      <c r="CC247" s="227"/>
      <c r="CD247" s="228"/>
      <c r="CE247" s="228"/>
      <c r="CF247" s="228"/>
      <c r="CG247" s="228"/>
      <c r="CH247" s="2191"/>
      <c r="CI247" s="173"/>
      <c r="CJ247" s="228"/>
      <c r="CK247" s="228"/>
      <c r="CL247" s="725"/>
      <c r="CM247" s="232"/>
      <c r="CN247" s="173"/>
      <c r="CO247" s="228"/>
      <c r="CP247" s="228"/>
      <c r="CQ247" s="173"/>
      <c r="CR247" s="173"/>
      <c r="CS247" s="173"/>
      <c r="CT247" s="173"/>
      <c r="CU247" s="173"/>
      <c r="CV247" s="89"/>
      <c r="CW247" s="86"/>
      <c r="CX247" s="90"/>
      <c r="CY247" s="90"/>
      <c r="CZ247" s="90"/>
      <c r="DA247" s="90"/>
      <c r="DB247" s="89"/>
      <c r="DC247" s="89"/>
      <c r="DD247" s="89"/>
      <c r="DE247" s="89"/>
      <c r="DF247" s="86"/>
      <c r="DG247" s="228"/>
      <c r="DH247" s="233"/>
      <c r="DI247" s="234"/>
      <c r="DJ247" s="235"/>
      <c r="DK247" s="236"/>
      <c r="DL247" s="176"/>
      <c r="DM247" s="177"/>
      <c r="DN247" s="178"/>
      <c r="DO247" s="178"/>
    </row>
    <row r="248" spans="1:119" s="237" customFormat="1" ht="30" hidden="1" customHeight="1" thickBot="1">
      <c r="A248" s="85" t="str">
        <f t="shared" si="327"/>
        <v>ok</v>
      </c>
      <c r="B248" s="86"/>
      <c r="C248" s="86"/>
      <c r="D248" s="187"/>
      <c r="E248" s="86"/>
      <c r="F248" s="187"/>
      <c r="G248" s="86"/>
      <c r="H248" s="187"/>
      <c r="I248" s="187"/>
      <c r="J248" s="775"/>
      <c r="K248" s="187"/>
      <c r="L248" s="781" t="s">
        <v>1640</v>
      </c>
      <c r="M248" s="713" t="s">
        <v>1641</v>
      </c>
      <c r="N248" s="180" t="s">
        <v>1642</v>
      </c>
      <c r="O248" s="179" t="s">
        <v>1643</v>
      </c>
      <c r="P248" s="181" t="s">
        <v>42</v>
      </c>
      <c r="Q248" s="712"/>
      <c r="R248" s="182"/>
      <c r="S248" s="182"/>
      <c r="T248" s="562"/>
      <c r="U248" s="563"/>
      <c r="V248" s="561"/>
      <c r="W248" s="1404"/>
      <c r="X248" s="1405"/>
      <c r="Y248" s="1405"/>
      <c r="Z248" s="1405"/>
      <c r="AA248" s="672"/>
      <c r="AB248" s="672"/>
      <c r="AC248" s="672"/>
      <c r="AD248" s="672"/>
      <c r="AE248" s="1405"/>
      <c r="AF248" s="172"/>
      <c r="AG248" s="172"/>
      <c r="AH248" s="172"/>
      <c r="AI248" s="172"/>
      <c r="AJ248" s="63"/>
      <c r="AK248" s="63"/>
      <c r="AL248" s="63"/>
      <c r="AM248" s="63"/>
      <c r="AN248" s="63"/>
      <c r="AO248" s="63"/>
      <c r="AP248" s="63"/>
      <c r="AQ248" s="63"/>
      <c r="AR248" s="63"/>
      <c r="AS248" s="63"/>
      <c r="AT248" s="63"/>
      <c r="AU248" s="63"/>
      <c r="AV248" s="63"/>
      <c r="AW248" s="63"/>
      <c r="AX248" s="63"/>
      <c r="AY248" s="63"/>
      <c r="AZ248" s="88"/>
      <c r="BA248" s="88"/>
      <c r="BB248" s="1409"/>
      <c r="BC248" s="227"/>
      <c r="BD248" s="228"/>
      <c r="BE248" s="228"/>
      <c r="BF248" s="229"/>
      <c r="BG248" s="224"/>
      <c r="BH248" s="89"/>
      <c r="BI248" s="89"/>
      <c r="BJ248" s="173"/>
      <c r="BK248" s="777" t="s">
        <v>903</v>
      </c>
      <c r="BL248" s="778" t="s">
        <v>639</v>
      </c>
      <c r="BM248" s="1413" t="s">
        <v>1650</v>
      </c>
      <c r="BN248" s="221" t="str">
        <f t="shared" si="329"/>
        <v>Lưới kéo giãn 1.2x1219x2850 = 2 Tấm</v>
      </c>
      <c r="BO248" s="1411" t="s">
        <v>416</v>
      </c>
      <c r="BP248" s="173" t="s">
        <v>903</v>
      </c>
      <c r="BQ248" s="1411">
        <f>BR248*1.219*2.85</f>
        <v>6.9483000000000006</v>
      </c>
      <c r="BR248" s="1414">
        <v>2</v>
      </c>
      <c r="BS248" s="1415">
        <v>591750</v>
      </c>
      <c r="BT248" s="175">
        <f t="shared" si="331"/>
        <v>1278180</v>
      </c>
      <c r="BU248" s="726">
        <v>0.08</v>
      </c>
      <c r="BV248" s="780">
        <f t="shared" si="330"/>
        <v>1183500</v>
      </c>
      <c r="BW248" s="222">
        <v>46065</v>
      </c>
      <c r="BX248" s="89"/>
      <c r="BY248" s="89"/>
      <c r="BZ248" s="187"/>
      <c r="CA248" s="187"/>
      <c r="CB248" s="230"/>
      <c r="CC248" s="227"/>
      <c r="CD248" s="228"/>
      <c r="CE248" s="228"/>
      <c r="CF248" s="228"/>
      <c r="CG248" s="228"/>
      <c r="CH248" s="2191"/>
      <c r="CI248" s="173"/>
      <c r="CJ248" s="228"/>
      <c r="CK248" s="228"/>
      <c r="CL248" s="725"/>
      <c r="CM248" s="232"/>
      <c r="CN248" s="173"/>
      <c r="CO248" s="228"/>
      <c r="CP248" s="228"/>
      <c r="CQ248" s="173"/>
      <c r="CR248" s="173"/>
      <c r="CS248" s="173"/>
      <c r="CT248" s="173"/>
      <c r="CU248" s="173"/>
      <c r="CV248" s="89"/>
      <c r="CW248" s="86"/>
      <c r="CX248" s="90"/>
      <c r="CY248" s="90"/>
      <c r="CZ248" s="90"/>
      <c r="DA248" s="90"/>
      <c r="DB248" s="89"/>
      <c r="DC248" s="89"/>
      <c r="DD248" s="89"/>
      <c r="DE248" s="89"/>
      <c r="DF248" s="86"/>
      <c r="DG248" s="228"/>
      <c r="DH248" s="233"/>
      <c r="DI248" s="234"/>
      <c r="DJ248" s="235"/>
      <c r="DK248" s="236"/>
      <c r="DL248" s="176"/>
      <c r="DM248" s="177"/>
      <c r="DN248" s="178"/>
      <c r="DO248" s="178"/>
    </row>
    <row r="249" spans="1:119" s="237" customFormat="1" ht="30" hidden="1" customHeight="1" thickBot="1">
      <c r="A249" s="85" t="str">
        <f t="shared" si="327"/>
        <v>ok</v>
      </c>
      <c r="B249" s="86"/>
      <c r="C249" s="86"/>
      <c r="D249" s="187"/>
      <c r="E249" s="86"/>
      <c r="F249" s="187"/>
      <c r="G249" s="86"/>
      <c r="H249" s="187"/>
      <c r="I249" s="187"/>
      <c r="J249" s="775"/>
      <c r="K249" s="187"/>
      <c r="L249" s="781" t="s">
        <v>1640</v>
      </c>
      <c r="M249" s="713" t="s">
        <v>1641</v>
      </c>
      <c r="N249" s="180" t="s">
        <v>1642</v>
      </c>
      <c r="O249" s="179" t="s">
        <v>1643</v>
      </c>
      <c r="P249" s="181" t="s">
        <v>42</v>
      </c>
      <c r="Q249" s="712"/>
      <c r="R249" s="182"/>
      <c r="S249" s="182"/>
      <c r="T249" s="562"/>
      <c r="U249" s="563"/>
      <c r="V249" s="561"/>
      <c r="W249" s="1404"/>
      <c r="X249" s="1405"/>
      <c r="Y249" s="1405"/>
      <c r="Z249" s="1405"/>
      <c r="AA249" s="672"/>
      <c r="AB249" s="672"/>
      <c r="AC249" s="672"/>
      <c r="AD249" s="672"/>
      <c r="AE249" s="1405"/>
      <c r="AF249" s="172"/>
      <c r="AG249" s="172"/>
      <c r="AH249" s="172"/>
      <c r="AI249" s="172"/>
      <c r="AJ249" s="63"/>
      <c r="AK249" s="63"/>
      <c r="AL249" s="63"/>
      <c r="AM249" s="63"/>
      <c r="AN249" s="63"/>
      <c r="AO249" s="63"/>
      <c r="AP249" s="63"/>
      <c r="AQ249" s="63"/>
      <c r="AR249" s="63"/>
      <c r="AS249" s="63"/>
      <c r="AT249" s="63"/>
      <c r="AU249" s="63"/>
      <c r="AV249" s="63"/>
      <c r="AW249" s="63"/>
      <c r="AX249" s="63"/>
      <c r="AY249" s="63"/>
      <c r="AZ249" s="88"/>
      <c r="BA249" s="88"/>
      <c r="BB249" s="1409"/>
      <c r="BC249" s="227"/>
      <c r="BD249" s="228"/>
      <c r="BE249" s="228"/>
      <c r="BF249" s="229"/>
      <c r="BG249" s="224"/>
      <c r="BH249" s="89"/>
      <c r="BI249" s="89"/>
      <c r="BJ249" s="173"/>
      <c r="BK249" s="777" t="s">
        <v>903</v>
      </c>
      <c r="BL249" s="778" t="s">
        <v>639</v>
      </c>
      <c r="BM249" s="1413" t="s">
        <v>1651</v>
      </c>
      <c r="BN249" s="221" t="str">
        <f t="shared" si="329"/>
        <v>Lưới kéo giãn 1.2x1219x3120 = 12 Tấm</v>
      </c>
      <c r="BO249" s="1411" t="s">
        <v>416</v>
      </c>
      <c r="BP249" s="173" t="s">
        <v>903</v>
      </c>
      <c r="BQ249" s="1411">
        <f>BR249*1.219*3.12</f>
        <v>45.639360000000003</v>
      </c>
      <c r="BR249" s="1414">
        <v>12</v>
      </c>
      <c r="BS249" s="1415">
        <v>647875</v>
      </c>
      <c r="BT249" s="175">
        <f t="shared" si="331"/>
        <v>8396460</v>
      </c>
      <c r="BU249" s="726">
        <v>0.08</v>
      </c>
      <c r="BV249" s="780">
        <f t="shared" si="330"/>
        <v>7774500</v>
      </c>
      <c r="BW249" s="222">
        <v>46065</v>
      </c>
      <c r="BX249" s="89"/>
      <c r="BY249" s="89"/>
      <c r="BZ249" s="187"/>
      <c r="CA249" s="187"/>
      <c r="CB249" s="230"/>
      <c r="CC249" s="227"/>
      <c r="CD249" s="228"/>
      <c r="CE249" s="228"/>
      <c r="CF249" s="228"/>
      <c r="CG249" s="228"/>
      <c r="CH249" s="2191"/>
      <c r="CI249" s="173"/>
      <c r="CJ249" s="228"/>
      <c r="CK249" s="228"/>
      <c r="CL249" s="725"/>
      <c r="CM249" s="232"/>
      <c r="CN249" s="173"/>
      <c r="CO249" s="228"/>
      <c r="CP249" s="228"/>
      <c r="CQ249" s="173"/>
      <c r="CR249" s="173"/>
      <c r="CS249" s="173"/>
      <c r="CT249" s="173"/>
      <c r="CU249" s="173"/>
      <c r="CV249" s="89"/>
      <c r="CW249" s="86"/>
      <c r="CX249" s="90"/>
      <c r="CY249" s="90"/>
      <c r="CZ249" s="90"/>
      <c r="DA249" s="90"/>
      <c r="DB249" s="89"/>
      <c r="DC249" s="89"/>
      <c r="DD249" s="89"/>
      <c r="DE249" s="89"/>
      <c r="DF249" s="86"/>
      <c r="DG249" s="228"/>
      <c r="DH249" s="233"/>
      <c r="DI249" s="234"/>
      <c r="DJ249" s="235"/>
      <c r="DK249" s="236"/>
      <c r="DL249" s="176"/>
      <c r="DM249" s="177"/>
      <c r="DN249" s="178"/>
      <c r="DO249" s="178"/>
    </row>
    <row r="250" spans="1:119" s="237" customFormat="1" ht="30" hidden="1" customHeight="1">
      <c r="A250" s="85" t="str">
        <f t="shared" si="327"/>
        <v>Hiện</v>
      </c>
      <c r="B250" s="86" t="str">
        <f t="shared" ref="B250:B264" si="332">DF250</f>
        <v>Thừa</v>
      </c>
      <c r="C250" s="86">
        <f t="shared" ref="C250:C264" si="333">DD250</f>
        <v>-78.143880000000536</v>
      </c>
      <c r="D250" s="187"/>
      <c r="E250" s="187"/>
      <c r="F250" s="187"/>
      <c r="G250" s="187"/>
      <c r="H250" s="187"/>
      <c r="I250" s="187"/>
      <c r="J250" s="775"/>
      <c r="K250" s="113"/>
      <c r="L250" s="781" t="s">
        <v>1204</v>
      </c>
      <c r="M250" s="257" t="s">
        <v>334</v>
      </c>
      <c r="N250" s="790" t="s">
        <v>1205</v>
      </c>
      <c r="O250" s="181" t="s">
        <v>991</v>
      </c>
      <c r="P250" s="181" t="s">
        <v>45</v>
      </c>
      <c r="Q250" s="712">
        <v>4.05</v>
      </c>
      <c r="R250" s="182">
        <v>1565.9019999999996</v>
      </c>
      <c r="S250" s="182">
        <v>6219.84</v>
      </c>
      <c r="T250" s="562"/>
      <c r="U250" s="563"/>
      <c r="V250" s="561"/>
      <c r="W250" s="1404"/>
      <c r="X250" s="1405"/>
      <c r="Y250" s="1405"/>
      <c r="Z250" s="1405"/>
      <c r="AA250" s="672"/>
      <c r="AB250" s="672"/>
      <c r="AC250" s="672"/>
      <c r="AD250" s="672"/>
      <c r="AE250" s="1405"/>
      <c r="AF250" s="172"/>
      <c r="AG250" s="172"/>
      <c r="AH250" s="172"/>
      <c r="AI250" s="172"/>
      <c r="AJ250" s="63">
        <v>1659.8561199999997</v>
      </c>
      <c r="AK250" s="63">
        <v>6722.4172859999981</v>
      </c>
      <c r="AL250" s="838">
        <v>3980</v>
      </c>
      <c r="AM250" s="63">
        <v>16119</v>
      </c>
      <c r="AN250" s="63">
        <v>0</v>
      </c>
      <c r="AO250" s="63">
        <v>0</v>
      </c>
      <c r="AP250" s="63">
        <v>0</v>
      </c>
      <c r="AQ250" s="63">
        <v>0</v>
      </c>
      <c r="AR250" s="63">
        <v>0</v>
      </c>
      <c r="AS250" s="63">
        <v>0</v>
      </c>
      <c r="AT250" s="63">
        <v>72</v>
      </c>
      <c r="AU250" s="63">
        <v>291.59999999999997</v>
      </c>
      <c r="AV250" s="63">
        <v>0</v>
      </c>
      <c r="AW250" s="63">
        <v>0</v>
      </c>
      <c r="AX250" s="63">
        <v>0</v>
      </c>
      <c r="AY250" s="63">
        <v>0</v>
      </c>
      <c r="AZ250" s="88">
        <f>T250+V250+X250+Z250+AB250+AD250+AF250+AH250+AJ250+AL250+AN250+AP250+AR250+AT250+AV250+AX250</f>
        <v>5711.8561199999995</v>
      </c>
      <c r="BA250" s="88">
        <f>U250+W250+Y250+AA250+AC250+AE250+AG250+AI250+AK250+AM250+AO250+AQ250+AS250+AU250+AW250+AY250</f>
        <v>23133.017285999995</v>
      </c>
      <c r="BB250" s="487" t="s">
        <v>1477</v>
      </c>
      <c r="BC250" s="227"/>
      <c r="BD250" s="228">
        <f>2*72</f>
        <v>144</v>
      </c>
      <c r="BE250" s="228">
        <f>2*291.6</f>
        <v>583.20000000000005</v>
      </c>
      <c r="BF250" s="229"/>
      <c r="BG250" s="224" t="s">
        <v>2219</v>
      </c>
      <c r="BH250" s="89">
        <f>IF(AZ250&gt;BD250,AZ250-BD250,"0")</f>
        <v>5567.8561199999995</v>
      </c>
      <c r="BI250" s="89">
        <f>IF(BA250&gt;BE250,BA250-BE250,"0")</f>
        <v>22549.817285999994</v>
      </c>
      <c r="BJ250" s="173"/>
      <c r="BK250" s="777" t="s">
        <v>1287</v>
      </c>
      <c r="BL250" s="173" t="s">
        <v>1451</v>
      </c>
      <c r="BM250" s="1416" t="s">
        <v>1288</v>
      </c>
      <c r="BN250" s="1417"/>
      <c r="BO250" s="190">
        <v>6730</v>
      </c>
      <c r="BP250" s="173">
        <v>45988</v>
      </c>
      <c r="BQ250" s="187">
        <v>1662</v>
      </c>
      <c r="BR250" s="190">
        <v>6730</v>
      </c>
      <c r="BS250" s="780">
        <v>15454.55</v>
      </c>
      <c r="BT250" s="65">
        <f>BS250*BR250*1.1</f>
        <v>114410033.65000001</v>
      </c>
      <c r="BU250" s="671">
        <f>(BT250-BV250)/BV250</f>
        <v>0.10000000000000006</v>
      </c>
      <c r="BV250" s="489">
        <f>BS250*BR250*1</f>
        <v>104009121.5</v>
      </c>
      <c r="BW250" s="222">
        <v>46002</v>
      </c>
      <c r="BX250" s="89">
        <f>SUMIF($L:$L,L250,$BQ:$BQ)</f>
        <v>5646</v>
      </c>
      <c r="BY250" s="89">
        <f>SUMIF($L:$L,L250,$BR:$BR)</f>
        <v>22862</v>
      </c>
      <c r="BZ250" s="187"/>
      <c r="CA250" s="187"/>
      <c r="CB250" s="230"/>
      <c r="CC250" s="227"/>
      <c r="CD250" s="228"/>
      <c r="CE250" s="228"/>
      <c r="CF250" s="89"/>
      <c r="CG250" s="228"/>
      <c r="CH250" s="2191"/>
      <c r="CI250" s="173"/>
      <c r="CJ250" s="228"/>
      <c r="CK250" s="228"/>
      <c r="CL250" s="725"/>
      <c r="CM250" s="232"/>
      <c r="CN250" s="173"/>
      <c r="CO250" s="228"/>
      <c r="CP250" s="228"/>
      <c r="CQ250" s="173"/>
      <c r="CR250" s="173"/>
      <c r="CS250" s="173"/>
      <c r="CT250" s="173"/>
      <c r="CU250" s="173"/>
      <c r="CV250" s="89">
        <f>SUMIF($L:$L,L250,$CJ:$CJ)</f>
        <v>0</v>
      </c>
      <c r="CW250" s="86">
        <f>SUMIF($L:$L,L250,$CK:$CK)</f>
        <v>0</v>
      </c>
      <c r="CX250" s="90"/>
      <c r="CY250" s="90"/>
      <c r="CZ250" s="90"/>
      <c r="DA250" s="90"/>
      <c r="DB250" s="89">
        <f>BX250+CV250</f>
        <v>5646</v>
      </c>
      <c r="DC250" s="89">
        <f>BY250+CW250</f>
        <v>22862</v>
      </c>
      <c r="DD250" s="89">
        <f>BH250-DB250</f>
        <v>-78.143880000000536</v>
      </c>
      <c r="DE250" s="89">
        <f>BI250-DC250</f>
        <v>-312.18271400000594</v>
      </c>
      <c r="DF250" s="86" t="str">
        <f>IF(DD250&lt;0,"Thừa",IF(DD250=0,"Đủ","Thiếu"))</f>
        <v>Thừa</v>
      </c>
      <c r="DG250" s="228"/>
      <c r="DH250" s="233"/>
      <c r="DI250" s="234"/>
      <c r="DJ250" s="235"/>
      <c r="DK250" s="236"/>
      <c r="DL250" s="176"/>
      <c r="DM250" s="177"/>
      <c r="DN250" s="178"/>
      <c r="DO250" s="178"/>
    </row>
    <row r="251" spans="1:119" s="237" customFormat="1" ht="30" hidden="1" customHeight="1">
      <c r="A251" s="85" t="str">
        <f t="shared" si="327"/>
        <v>ok</v>
      </c>
      <c r="B251" s="86"/>
      <c r="C251" s="86"/>
      <c r="D251" s="187"/>
      <c r="E251" s="187"/>
      <c r="F251" s="187"/>
      <c r="G251" s="187"/>
      <c r="H251" s="187"/>
      <c r="I251" s="187"/>
      <c r="J251" s="775"/>
      <c r="K251" s="776"/>
      <c r="L251" s="781" t="s">
        <v>1204</v>
      </c>
      <c r="M251" s="257" t="s">
        <v>334</v>
      </c>
      <c r="N251" s="790" t="s">
        <v>1205</v>
      </c>
      <c r="O251" s="181" t="s">
        <v>991</v>
      </c>
      <c r="P251" s="181" t="s">
        <v>45</v>
      </c>
      <c r="Q251" s="712"/>
      <c r="R251" s="182"/>
      <c r="S251" s="182"/>
      <c r="T251" s="562"/>
      <c r="U251" s="563"/>
      <c r="V251" s="561"/>
      <c r="W251" s="1404"/>
      <c r="X251" s="1405"/>
      <c r="Y251" s="1405"/>
      <c r="Z251" s="1405"/>
      <c r="AA251" s="672"/>
      <c r="AB251" s="672"/>
      <c r="AC251" s="672"/>
      <c r="AD251" s="672"/>
      <c r="AE251" s="1405"/>
      <c r="AF251" s="172"/>
      <c r="AG251" s="172"/>
      <c r="AH251" s="172"/>
      <c r="AI251" s="172"/>
      <c r="AJ251" s="63"/>
      <c r="AK251" s="63"/>
      <c r="AL251" s="838"/>
      <c r="AM251" s="63"/>
      <c r="AN251" s="63"/>
      <c r="AO251" s="63"/>
      <c r="AP251" s="63"/>
      <c r="AQ251" s="63"/>
      <c r="AR251" s="63"/>
      <c r="AS251" s="63"/>
      <c r="AT251" s="63"/>
      <c r="AU251" s="63"/>
      <c r="AV251" s="63"/>
      <c r="AW251" s="63"/>
      <c r="AX251" s="63"/>
      <c r="AY251" s="63"/>
      <c r="AZ251" s="88"/>
      <c r="BA251" s="88"/>
      <c r="BB251" s="487"/>
      <c r="BC251" s="227"/>
      <c r="BD251" s="228"/>
      <c r="BE251" s="228"/>
      <c r="BF251" s="229"/>
      <c r="BG251" s="224"/>
      <c r="BH251" s="89"/>
      <c r="BI251" s="89"/>
      <c r="BJ251" s="173"/>
      <c r="BK251" s="54" t="s">
        <v>1498</v>
      </c>
      <c r="BL251" s="173" t="s">
        <v>1451</v>
      </c>
      <c r="BM251" s="1389" t="s">
        <v>1836</v>
      </c>
      <c r="BN251" s="1418" t="s">
        <v>1499</v>
      </c>
      <c r="BO251" s="1419">
        <v>16132</v>
      </c>
      <c r="BP251" s="173">
        <v>46007</v>
      </c>
      <c r="BQ251" s="187">
        <f>664*6</f>
        <v>3984</v>
      </c>
      <c r="BR251" s="1419">
        <v>16132</v>
      </c>
      <c r="BS251" s="780">
        <v>15363.64</v>
      </c>
      <c r="BT251" s="65">
        <f>BS251*BR251*1.1</f>
        <v>272630864.528</v>
      </c>
      <c r="BU251" s="671">
        <f>(BT251-BV251)/BV251</f>
        <v>0.10000000000000003</v>
      </c>
      <c r="BV251" s="489">
        <f>BS251*BR251*1</f>
        <v>247846240.47999999</v>
      </c>
      <c r="BW251" s="222">
        <v>46042</v>
      </c>
      <c r="BX251" s="89"/>
      <c r="BY251" s="89"/>
      <c r="BZ251" s="187"/>
      <c r="CA251" s="187"/>
      <c r="CB251" s="230"/>
      <c r="CC251" s="227"/>
      <c r="CD251" s="228"/>
      <c r="CE251" s="228"/>
      <c r="CF251" s="89"/>
      <c r="CG251" s="228"/>
      <c r="CH251" s="2191"/>
      <c r="CI251" s="173"/>
      <c r="CJ251" s="228"/>
      <c r="CK251" s="228"/>
      <c r="CL251" s="725"/>
      <c r="CM251" s="232"/>
      <c r="CN251" s="173"/>
      <c r="CO251" s="228"/>
      <c r="CP251" s="228"/>
      <c r="CQ251" s="173"/>
      <c r="CR251" s="173"/>
      <c r="CS251" s="173"/>
      <c r="CT251" s="173"/>
      <c r="CU251" s="173"/>
      <c r="CV251" s="89"/>
      <c r="CW251" s="86"/>
      <c r="CX251" s="90"/>
      <c r="CY251" s="90"/>
      <c r="CZ251" s="90"/>
      <c r="DA251" s="90"/>
      <c r="DB251" s="89"/>
      <c r="DC251" s="89"/>
      <c r="DD251" s="89"/>
      <c r="DE251" s="89"/>
      <c r="DF251" s="86"/>
      <c r="DG251" s="228"/>
      <c r="DH251" s="233"/>
      <c r="DI251" s="234"/>
      <c r="DJ251" s="235"/>
      <c r="DK251" s="236"/>
      <c r="DL251" s="176"/>
      <c r="DM251" s="177"/>
      <c r="DN251" s="178"/>
      <c r="DO251" s="178"/>
    </row>
    <row r="252" spans="1:119" s="237" customFormat="1" ht="30" hidden="1" customHeight="1">
      <c r="A252" s="85" t="str">
        <f t="shared" si="256"/>
        <v>Hiện</v>
      </c>
      <c r="B252" s="86" t="str">
        <f t="shared" si="332"/>
        <v>Thừa</v>
      </c>
      <c r="C252" s="86">
        <f t="shared" si="333"/>
        <v>-3.452679999999873</v>
      </c>
      <c r="D252" s="187"/>
      <c r="E252" s="187"/>
      <c r="F252" s="187"/>
      <c r="G252" s="187"/>
      <c r="H252" s="187"/>
      <c r="I252" s="187"/>
      <c r="J252" s="775"/>
      <c r="K252" s="776"/>
      <c r="L252" s="781" t="s">
        <v>1206</v>
      </c>
      <c r="M252" s="257" t="s">
        <v>334</v>
      </c>
      <c r="N252" s="790" t="s">
        <v>1207</v>
      </c>
      <c r="O252" s="181" t="s">
        <v>991</v>
      </c>
      <c r="P252" s="181" t="s">
        <v>45</v>
      </c>
      <c r="Q252" s="712">
        <v>5.41</v>
      </c>
      <c r="R252" s="182">
        <v>635.42200000000003</v>
      </c>
      <c r="S252" s="182">
        <v>3098.9799999999996</v>
      </c>
      <c r="T252" s="562"/>
      <c r="U252" s="563"/>
      <c r="V252" s="561"/>
      <c r="W252" s="1404"/>
      <c r="X252" s="1405"/>
      <c r="Y252" s="1405"/>
      <c r="Z252" s="1405"/>
      <c r="AA252" s="672"/>
      <c r="AB252" s="672"/>
      <c r="AC252" s="672"/>
      <c r="AD252" s="672"/>
      <c r="AE252" s="1405"/>
      <c r="AF252" s="172"/>
      <c r="AG252" s="172"/>
      <c r="AH252" s="172"/>
      <c r="AI252" s="172"/>
      <c r="AJ252" s="63">
        <v>673.54732000000001</v>
      </c>
      <c r="AK252" s="63">
        <v>3643.8910012000001</v>
      </c>
      <c r="AL252" s="838">
        <v>2150</v>
      </c>
      <c r="AM252" s="63">
        <v>11631.5</v>
      </c>
      <c r="AN252" s="63">
        <v>0</v>
      </c>
      <c r="AO252" s="63">
        <v>0</v>
      </c>
      <c r="AP252" s="63">
        <v>0</v>
      </c>
      <c r="AQ252" s="63">
        <v>0</v>
      </c>
      <c r="AR252" s="63">
        <v>0</v>
      </c>
      <c r="AS252" s="63">
        <v>0</v>
      </c>
      <c r="AT252" s="63">
        <v>125</v>
      </c>
      <c r="AU252" s="63">
        <v>676.25</v>
      </c>
      <c r="AV252" s="63">
        <v>0</v>
      </c>
      <c r="AW252" s="63">
        <v>0</v>
      </c>
      <c r="AX252" s="63">
        <v>0</v>
      </c>
      <c r="AY252" s="63">
        <v>0</v>
      </c>
      <c r="AZ252" s="88">
        <f>T252+V252+X252+Z252+AB252+AD252+AF252+AH252+AJ252+AL252+AN252+AP252+AR252+AT252+AV252+AX252</f>
        <v>2948.5473200000001</v>
      </c>
      <c r="BA252" s="88">
        <f>U252+W252+Y252+AA252+AC252+AE252+AG252+AI252+AK252+AM252+AO252+AQ252+AS252+AU252+AW252+AY252</f>
        <v>15951.6410012</v>
      </c>
      <c r="BB252" s="487" t="s">
        <v>1477</v>
      </c>
      <c r="BC252" s="227"/>
      <c r="BD252" s="228"/>
      <c r="BE252" s="228"/>
      <c r="BF252" s="229"/>
      <c r="BG252" s="224"/>
      <c r="BH252" s="89">
        <f>IF(AZ252&gt;BD252,AZ252-BD252,"0")</f>
        <v>2948.5473200000001</v>
      </c>
      <c r="BI252" s="89">
        <f>IF(BA252&gt;BE252,BA252-BE252,"0")</f>
        <v>15951.6410012</v>
      </c>
      <c r="BJ252" s="173"/>
      <c r="BK252" s="777" t="s">
        <v>1287</v>
      </c>
      <c r="BL252" s="173" t="s">
        <v>1451</v>
      </c>
      <c r="BM252" s="1416" t="s">
        <v>1289</v>
      </c>
      <c r="BN252" s="1417"/>
      <c r="BO252" s="190">
        <v>3671</v>
      </c>
      <c r="BP252" s="173">
        <v>45988</v>
      </c>
      <c r="BQ252" s="187">
        <v>678</v>
      </c>
      <c r="BR252" s="190">
        <v>3671</v>
      </c>
      <c r="BS252" s="780">
        <v>15727.27</v>
      </c>
      <c r="BT252" s="65">
        <f>BS252*BR252*1.1</f>
        <v>63508288.987000003</v>
      </c>
      <c r="BU252" s="671">
        <f>(BT252-BV252)/BV252</f>
        <v>0.10000000000000002</v>
      </c>
      <c r="BV252" s="489">
        <f>BS252*BR252*1</f>
        <v>57734808.170000002</v>
      </c>
      <c r="BW252" s="222">
        <v>46002</v>
      </c>
      <c r="BX252" s="89">
        <f>SUMIF($L:$L,L252,$BQ:$BQ)</f>
        <v>2952</v>
      </c>
      <c r="BY252" s="89">
        <f>SUMIF($L:$L,L252,$BR:$BR)</f>
        <v>15983</v>
      </c>
      <c r="BZ252" s="187"/>
      <c r="CA252" s="187"/>
      <c r="CB252" s="230"/>
      <c r="CC252" s="227"/>
      <c r="CD252" s="228"/>
      <c r="CE252" s="228"/>
      <c r="CF252" s="89"/>
      <c r="CG252" s="228"/>
      <c r="CH252" s="2191"/>
      <c r="CI252" s="173"/>
      <c r="CJ252" s="228"/>
      <c r="CK252" s="228"/>
      <c r="CL252" s="725"/>
      <c r="CM252" s="232"/>
      <c r="CN252" s="173"/>
      <c r="CO252" s="228"/>
      <c r="CP252" s="228"/>
      <c r="CQ252" s="173"/>
      <c r="CR252" s="173"/>
      <c r="CS252" s="173"/>
      <c r="CT252" s="173"/>
      <c r="CU252" s="173"/>
      <c r="CV252" s="89">
        <f>SUMIF($L:$L,L252,$CJ:$CJ)</f>
        <v>0</v>
      </c>
      <c r="CW252" s="86">
        <f>SUMIF($L:$L,L252,$CK:$CK)</f>
        <v>0</v>
      </c>
      <c r="CX252" s="90"/>
      <c r="CY252" s="90"/>
      <c r="CZ252" s="90"/>
      <c r="DA252" s="90"/>
      <c r="DB252" s="89">
        <f>BX252+CV252</f>
        <v>2952</v>
      </c>
      <c r="DC252" s="89">
        <f>BY252+CW252</f>
        <v>15983</v>
      </c>
      <c r="DD252" s="89">
        <f>BH252-DB252</f>
        <v>-3.452679999999873</v>
      </c>
      <c r="DE252" s="89">
        <f>BI252-DC252</f>
        <v>-31.358998800000336</v>
      </c>
      <c r="DF252" s="86" t="str">
        <f>IF(DD252&lt;0,"Thừa",IF(DD252=0,"Đủ","Thiếu"))</f>
        <v>Thừa</v>
      </c>
      <c r="DG252" s="228"/>
      <c r="DH252" s="233"/>
      <c r="DI252" s="234"/>
      <c r="DJ252" s="235"/>
      <c r="DK252" s="236"/>
      <c r="DL252" s="176"/>
      <c r="DM252" s="177"/>
      <c r="DN252" s="178"/>
      <c r="DO252" s="178"/>
    </row>
    <row r="253" spans="1:119" s="237" customFormat="1" ht="30" hidden="1" customHeight="1">
      <c r="A253" s="85" t="str">
        <f t="shared" si="256"/>
        <v>ok</v>
      </c>
      <c r="B253" s="86"/>
      <c r="C253" s="86"/>
      <c r="D253" s="187"/>
      <c r="E253" s="187"/>
      <c r="F253" s="187"/>
      <c r="G253" s="187"/>
      <c r="H253" s="187"/>
      <c r="I253" s="187"/>
      <c r="J253" s="775"/>
      <c r="K253" s="776"/>
      <c r="L253" s="781" t="s">
        <v>1206</v>
      </c>
      <c r="M253" s="257" t="s">
        <v>334</v>
      </c>
      <c r="N253" s="790" t="s">
        <v>1207</v>
      </c>
      <c r="O253" s="181" t="s">
        <v>991</v>
      </c>
      <c r="P253" s="181" t="s">
        <v>45</v>
      </c>
      <c r="Q253" s="712"/>
      <c r="R253" s="182"/>
      <c r="S253" s="182"/>
      <c r="T253" s="562"/>
      <c r="U253" s="563"/>
      <c r="V253" s="561"/>
      <c r="W253" s="1404"/>
      <c r="X253" s="1405"/>
      <c r="Y253" s="1405"/>
      <c r="Z253" s="1405"/>
      <c r="AA253" s="672"/>
      <c r="AB253" s="672"/>
      <c r="AC253" s="672"/>
      <c r="AD253" s="672"/>
      <c r="AE253" s="1405"/>
      <c r="AF253" s="172"/>
      <c r="AG253" s="172"/>
      <c r="AH253" s="172"/>
      <c r="AI253" s="172"/>
      <c r="AJ253" s="63"/>
      <c r="AK253" s="63"/>
      <c r="AL253" s="838"/>
      <c r="AM253" s="63"/>
      <c r="AN253" s="63"/>
      <c r="AO253" s="63"/>
      <c r="AP253" s="63"/>
      <c r="AQ253" s="63"/>
      <c r="AR253" s="63"/>
      <c r="AS253" s="63"/>
      <c r="AT253" s="63"/>
      <c r="AU253" s="63"/>
      <c r="AV253" s="63"/>
      <c r="AW253" s="63"/>
      <c r="AX253" s="63"/>
      <c r="AY253" s="63"/>
      <c r="AZ253" s="88"/>
      <c r="BA253" s="88"/>
      <c r="BB253" s="487"/>
      <c r="BC253" s="227"/>
      <c r="BD253" s="228"/>
      <c r="BE253" s="228"/>
      <c r="BF253" s="229"/>
      <c r="BG253" s="224"/>
      <c r="BH253" s="89"/>
      <c r="BI253" s="89"/>
      <c r="BJ253" s="173"/>
      <c r="BK253" s="777" t="s">
        <v>1962</v>
      </c>
      <c r="BL253" s="173" t="s">
        <v>1451</v>
      </c>
      <c r="BM253" s="1434" t="s">
        <v>2217</v>
      </c>
      <c r="BN253" s="1418"/>
      <c r="BO253" s="1237">
        <v>682</v>
      </c>
      <c r="BP253" s="173">
        <v>46044</v>
      </c>
      <c r="BQ253" s="1435">
        <f>21*6</f>
        <v>126</v>
      </c>
      <c r="BR253" s="1237">
        <v>682</v>
      </c>
      <c r="BS253" s="780">
        <v>15727.27</v>
      </c>
      <c r="BT253" s="65">
        <f>BS253*BR253*1.1</f>
        <v>11798597.954000002</v>
      </c>
      <c r="BU253" s="671">
        <f>(BT253-BV253)/BV253</f>
        <v>0.1000000000000001</v>
      </c>
      <c r="BV253" s="489">
        <f>BS253*BR253*1</f>
        <v>10725998.140000001</v>
      </c>
      <c r="BW253" s="222">
        <v>46046</v>
      </c>
      <c r="BX253" s="89"/>
      <c r="BY253" s="89"/>
      <c r="BZ253" s="187"/>
      <c r="CA253" s="187"/>
      <c r="CB253" s="230"/>
      <c r="CC253" s="227"/>
      <c r="CD253" s="228"/>
      <c r="CE253" s="228"/>
      <c r="CF253" s="89"/>
      <c r="CG253" s="228"/>
      <c r="CH253" s="2191"/>
      <c r="CI253" s="173"/>
      <c r="CJ253" s="228"/>
      <c r="CK253" s="228"/>
      <c r="CL253" s="725"/>
      <c r="CM253" s="232"/>
      <c r="CN253" s="173"/>
      <c r="CO253" s="228"/>
      <c r="CP253" s="228"/>
      <c r="CQ253" s="173"/>
      <c r="CR253" s="173"/>
      <c r="CS253" s="173"/>
      <c r="CT253" s="173"/>
      <c r="CU253" s="173"/>
      <c r="CV253" s="89"/>
      <c r="CW253" s="86"/>
      <c r="CX253" s="90"/>
      <c r="CY253" s="90"/>
      <c r="CZ253" s="90"/>
      <c r="DA253" s="90"/>
      <c r="DB253" s="89"/>
      <c r="DC253" s="89"/>
      <c r="DD253" s="89"/>
      <c r="DE253" s="89"/>
      <c r="DF253" s="86"/>
      <c r="DG253" s="228"/>
      <c r="DH253" s="233"/>
      <c r="DI253" s="234"/>
      <c r="DJ253" s="235"/>
      <c r="DK253" s="236"/>
      <c r="DL253" s="176"/>
      <c r="DM253" s="177"/>
      <c r="DN253" s="178"/>
      <c r="DO253" s="178"/>
    </row>
    <row r="254" spans="1:119" s="237" customFormat="1" ht="30" hidden="1" customHeight="1" thickBot="1">
      <c r="A254" s="85" t="str">
        <f t="shared" si="256"/>
        <v>ok</v>
      </c>
      <c r="B254" s="86"/>
      <c r="C254" s="86"/>
      <c r="D254" s="187"/>
      <c r="E254" s="187"/>
      <c r="F254" s="187"/>
      <c r="G254" s="187"/>
      <c r="H254" s="187"/>
      <c r="I254" s="187"/>
      <c r="J254" s="775"/>
      <c r="K254" s="776"/>
      <c r="L254" s="781" t="s">
        <v>1206</v>
      </c>
      <c r="M254" s="257" t="s">
        <v>334</v>
      </c>
      <c r="N254" s="790" t="s">
        <v>1207</v>
      </c>
      <c r="O254" s="181" t="s">
        <v>991</v>
      </c>
      <c r="P254" s="181" t="s">
        <v>45</v>
      </c>
      <c r="Q254" s="712"/>
      <c r="R254" s="182"/>
      <c r="S254" s="182"/>
      <c r="T254" s="562"/>
      <c r="U254" s="563"/>
      <c r="V254" s="561"/>
      <c r="W254" s="1404"/>
      <c r="X254" s="1405"/>
      <c r="Y254" s="1405"/>
      <c r="Z254" s="1405"/>
      <c r="AA254" s="672"/>
      <c r="AB254" s="672"/>
      <c r="AC254" s="672"/>
      <c r="AD254" s="672"/>
      <c r="AE254" s="1405"/>
      <c r="AF254" s="172"/>
      <c r="AG254" s="172"/>
      <c r="AH254" s="172"/>
      <c r="AI254" s="172"/>
      <c r="AJ254" s="63"/>
      <c r="AK254" s="63"/>
      <c r="AL254" s="838"/>
      <c r="AM254" s="63"/>
      <c r="AN254" s="63"/>
      <c r="AO254" s="63"/>
      <c r="AP254" s="63"/>
      <c r="AQ254" s="63"/>
      <c r="AR254" s="63"/>
      <c r="AS254" s="63"/>
      <c r="AT254" s="63"/>
      <c r="AU254" s="63"/>
      <c r="AV254" s="63"/>
      <c r="AW254" s="63"/>
      <c r="AX254" s="63"/>
      <c r="AY254" s="63"/>
      <c r="AZ254" s="88"/>
      <c r="BA254" s="88"/>
      <c r="BB254" s="487"/>
      <c r="BC254" s="227"/>
      <c r="BD254" s="228"/>
      <c r="BE254" s="228"/>
      <c r="BF254" s="229"/>
      <c r="BG254" s="224"/>
      <c r="BH254" s="89"/>
      <c r="BI254" s="89"/>
      <c r="BJ254" s="173"/>
      <c r="BK254" s="777" t="s">
        <v>1498</v>
      </c>
      <c r="BL254" s="173" t="s">
        <v>1451</v>
      </c>
      <c r="BM254" s="1436" t="s">
        <v>1837</v>
      </c>
      <c r="BN254" s="1418" t="s">
        <v>1499</v>
      </c>
      <c r="BO254" s="1419">
        <v>11630</v>
      </c>
      <c r="BP254" s="173">
        <v>46007</v>
      </c>
      <c r="BQ254" s="1389">
        <f>6*358</f>
        <v>2148</v>
      </c>
      <c r="BR254" s="1419">
        <v>11630</v>
      </c>
      <c r="BS254" s="780">
        <v>15636.36</v>
      </c>
      <c r="BT254" s="65">
        <f>BS254*BR254*1.1</f>
        <v>200035953.48000002</v>
      </c>
      <c r="BU254" s="671">
        <f>(BT254-BV254)/BV254</f>
        <v>0.10000000000000003</v>
      </c>
      <c r="BV254" s="489">
        <f>BS254*BR254*1</f>
        <v>181850866.80000001</v>
      </c>
      <c r="BW254" s="222">
        <v>46042</v>
      </c>
      <c r="BX254" s="89"/>
      <c r="BY254" s="89"/>
      <c r="BZ254" s="187"/>
      <c r="CA254" s="187"/>
      <c r="CB254" s="230"/>
      <c r="CC254" s="227"/>
      <c r="CD254" s="228"/>
      <c r="CE254" s="228"/>
      <c r="CF254" s="89"/>
      <c r="CG254" s="228"/>
      <c r="CH254" s="2191"/>
      <c r="CI254" s="173"/>
      <c r="CJ254" s="228"/>
      <c r="CK254" s="228"/>
      <c r="CL254" s="725"/>
      <c r="CM254" s="232"/>
      <c r="CN254" s="173"/>
      <c r="CO254" s="228"/>
      <c r="CP254" s="228"/>
      <c r="CQ254" s="173"/>
      <c r="CR254" s="173"/>
      <c r="CS254" s="173"/>
      <c r="CT254" s="173"/>
      <c r="CU254" s="173"/>
      <c r="CV254" s="89"/>
      <c r="CW254" s="86"/>
      <c r="CX254" s="90"/>
      <c r="CY254" s="90"/>
      <c r="CZ254" s="90"/>
      <c r="DA254" s="90"/>
      <c r="DB254" s="89"/>
      <c r="DC254" s="89"/>
      <c r="DD254" s="89"/>
      <c r="DE254" s="89"/>
      <c r="DF254" s="86"/>
      <c r="DG254" s="228"/>
      <c r="DH254" s="233"/>
      <c r="DI254" s="234"/>
      <c r="DJ254" s="235"/>
      <c r="DK254" s="236"/>
      <c r="DL254" s="176"/>
      <c r="DM254" s="177"/>
      <c r="DN254" s="178"/>
      <c r="DO254" s="178"/>
    </row>
    <row r="255" spans="1:119" s="237" customFormat="1" ht="30" hidden="1" customHeight="1">
      <c r="A255" s="85" t="str">
        <f t="shared" si="256"/>
        <v>Hiện</v>
      </c>
      <c r="B255" s="86" t="str">
        <f t="shared" si="332"/>
        <v>Đủ</v>
      </c>
      <c r="C255" s="86">
        <f t="shared" si="333"/>
        <v>0</v>
      </c>
      <c r="D255" s="187"/>
      <c r="E255" s="187"/>
      <c r="F255" s="187"/>
      <c r="G255" s="187"/>
      <c r="H255" s="187"/>
      <c r="I255" s="187"/>
      <c r="J255" s="775"/>
      <c r="K255" s="776"/>
      <c r="L255" s="781" t="s">
        <v>1208</v>
      </c>
      <c r="M255" s="713" t="s">
        <v>1209</v>
      </c>
      <c r="N255" s="790" t="s">
        <v>1210</v>
      </c>
      <c r="O255" s="181" t="s">
        <v>41</v>
      </c>
      <c r="P255" s="181" t="s">
        <v>42</v>
      </c>
      <c r="Q255" s="712">
        <v>47.1</v>
      </c>
      <c r="R255" s="182">
        <v>1.1881104033970276</v>
      </c>
      <c r="S255" s="182">
        <v>55.96</v>
      </c>
      <c r="T255" s="562"/>
      <c r="U255" s="563"/>
      <c r="V255" s="561"/>
      <c r="W255" s="1404"/>
      <c r="X255" s="1405"/>
      <c r="Y255" s="1405"/>
      <c r="Z255" s="1405"/>
      <c r="AA255" s="672"/>
      <c r="AB255" s="672"/>
      <c r="AC255" s="672"/>
      <c r="AD255" s="672"/>
      <c r="AE255" s="1405"/>
      <c r="AF255" s="172"/>
      <c r="AG255" s="172"/>
      <c r="AH255" s="172"/>
      <c r="AI255" s="172"/>
      <c r="AJ255" s="63">
        <v>9</v>
      </c>
      <c r="AK255" s="63">
        <v>423.90000000000003</v>
      </c>
      <c r="AL255" s="63">
        <v>0</v>
      </c>
      <c r="AM255" s="63">
        <v>0</v>
      </c>
      <c r="AN255" s="63">
        <v>0</v>
      </c>
      <c r="AO255" s="63">
        <v>0</v>
      </c>
      <c r="AP255" s="63">
        <v>0</v>
      </c>
      <c r="AQ255" s="63">
        <v>0</v>
      </c>
      <c r="AR255" s="63">
        <v>0</v>
      </c>
      <c r="AS255" s="63">
        <v>0</v>
      </c>
      <c r="AT255" s="63">
        <v>0</v>
      </c>
      <c r="AU255" s="63">
        <v>0</v>
      </c>
      <c r="AV255" s="63">
        <v>0</v>
      </c>
      <c r="AW255" s="63">
        <v>0</v>
      </c>
      <c r="AX255" s="63">
        <v>0</v>
      </c>
      <c r="AY255" s="63">
        <v>0</v>
      </c>
      <c r="AZ255" s="88">
        <f t="shared" ref="AZ255:AZ265" si="334">T255+V255+X255+Z255+AB255+AD255+AF255+AH255+AJ255+AL255+AN255+AP255+AR255+AT255+AV255+AX255</f>
        <v>9</v>
      </c>
      <c r="BA255" s="88">
        <f t="shared" ref="BA255:BA265" si="335">U255+W255+Y255+AA255+AC255+AE255+AG255+AI255+AK255+AM255+AO255+AQ255+AS255+AU255+AW255+AY255</f>
        <v>423.90000000000003</v>
      </c>
      <c r="BB255" s="487" t="s">
        <v>1251</v>
      </c>
      <c r="BC255" s="227"/>
      <c r="BD255" s="228"/>
      <c r="BE255" s="228"/>
      <c r="BF255" s="229"/>
      <c r="BG255" s="224"/>
      <c r="BH255" s="89">
        <f t="shared" ref="BH255:BH265" si="336">IF(AZ255&gt;BD255,AZ255-BD255,"0")</f>
        <v>9</v>
      </c>
      <c r="BI255" s="89">
        <f t="shared" ref="BI255:BI265" si="337">IF(BA255&gt;BE255,BA255-BE255,"0")</f>
        <v>423.90000000000003</v>
      </c>
      <c r="BJ255" s="173"/>
      <c r="BK255" s="1432" t="s">
        <v>1354</v>
      </c>
      <c r="BL255" s="1287" t="s">
        <v>43</v>
      </c>
      <c r="BM255" s="1305" t="s">
        <v>1372</v>
      </c>
      <c r="BN255" s="1306" t="s">
        <v>1349</v>
      </c>
      <c r="BO255" s="202">
        <v>450.9</v>
      </c>
      <c r="BP255" s="1289">
        <v>45994</v>
      </c>
      <c r="BQ255" s="1290">
        <v>9</v>
      </c>
      <c r="BR255" s="202">
        <v>450.9</v>
      </c>
      <c r="BS255" s="1431">
        <v>13590.91</v>
      </c>
      <c r="BT255" s="203">
        <f>BS255*BR255*(1+BU255)</f>
        <v>6740955.4508999996</v>
      </c>
      <c r="BU255" s="671">
        <v>0.1</v>
      </c>
      <c r="BV255" s="489">
        <f>BS255*BR255</f>
        <v>6128141.3189999992</v>
      </c>
      <c r="BW255" s="1291">
        <v>45997</v>
      </c>
      <c r="BX255" s="89">
        <f t="shared" ref="BX255:BX265" si="338">SUMIF($L:$L,L255,$BQ:$BQ)</f>
        <v>9</v>
      </c>
      <c r="BY255" s="89">
        <f t="shared" ref="BY255:BY265" si="339">SUMIF($L:$L,L255,$BR:$BR)</f>
        <v>450.9</v>
      </c>
      <c r="BZ255" s="187"/>
      <c r="CA255" s="187"/>
      <c r="CB255" s="230"/>
      <c r="CC255" s="227"/>
      <c r="CD255" s="228"/>
      <c r="CE255" s="228"/>
      <c r="CF255" s="89"/>
      <c r="CG255" s="228"/>
      <c r="CH255" s="2191"/>
      <c r="CI255" s="173"/>
      <c r="CJ255" s="228"/>
      <c r="CK255" s="228"/>
      <c r="CL255" s="725"/>
      <c r="CM255" s="232"/>
      <c r="CN255" s="173"/>
      <c r="CO255" s="228"/>
      <c r="CP255" s="228"/>
      <c r="CQ255" s="173"/>
      <c r="CR255" s="173"/>
      <c r="CS255" s="173"/>
      <c r="CT255" s="173"/>
      <c r="CU255" s="173"/>
      <c r="CV255" s="89">
        <f t="shared" ref="CV255:CV265" si="340">SUMIF($L:$L,L255,$CJ:$CJ)</f>
        <v>0</v>
      </c>
      <c r="CW255" s="86">
        <f t="shared" ref="CW255:CW265" si="341">SUMIF($L:$L,L255,$CK:$CK)</f>
        <v>0</v>
      </c>
      <c r="CX255" s="90"/>
      <c r="CY255" s="90"/>
      <c r="CZ255" s="90"/>
      <c r="DA255" s="90"/>
      <c r="DB255" s="89">
        <f t="shared" ref="DB255:DB265" si="342">BX255+CV255</f>
        <v>9</v>
      </c>
      <c r="DC255" s="89">
        <f t="shared" ref="DC255:DC265" si="343">BY255+CW255</f>
        <v>450.9</v>
      </c>
      <c r="DD255" s="89">
        <f t="shared" ref="DD255:DD265" si="344">BH255-DB255</f>
        <v>0</v>
      </c>
      <c r="DE255" s="89">
        <f t="shared" ref="DE255:DE265" si="345">BI255-DC255</f>
        <v>-26.999999999999943</v>
      </c>
      <c r="DF255" s="86" t="str">
        <f t="shared" ref="DF255:DF265" si="346">IF(DD255&lt;0,"Thừa",IF(DD255=0,"Đủ","Thiếu"))</f>
        <v>Đủ</v>
      </c>
      <c r="DG255" s="228"/>
      <c r="DH255" s="233"/>
      <c r="DI255" s="234"/>
      <c r="DJ255" s="235"/>
      <c r="DK255" s="236"/>
      <c r="DL255" s="176"/>
      <c r="DM255" s="177"/>
      <c r="DN255" s="178"/>
      <c r="DO255" s="178"/>
    </row>
    <row r="256" spans="1:119" s="237" customFormat="1" ht="30" hidden="1" customHeight="1">
      <c r="A256" s="85" t="str">
        <f t="shared" si="256"/>
        <v>Hiện</v>
      </c>
      <c r="B256" s="86" t="str">
        <f t="shared" si="332"/>
        <v>Thừa</v>
      </c>
      <c r="C256" s="86">
        <f t="shared" si="333"/>
        <v>-1.8623999999999796</v>
      </c>
      <c r="D256" s="187"/>
      <c r="E256" s="187"/>
      <c r="F256" s="187"/>
      <c r="G256" s="187"/>
      <c r="H256" s="187"/>
      <c r="I256" s="187"/>
      <c r="J256" s="775"/>
      <c r="K256" s="776"/>
      <c r="L256" s="781" t="s">
        <v>1211</v>
      </c>
      <c r="M256" s="713" t="s">
        <v>176</v>
      </c>
      <c r="N256" s="788" t="s">
        <v>1212</v>
      </c>
      <c r="O256" s="179" t="s">
        <v>309</v>
      </c>
      <c r="P256" s="181" t="s">
        <v>45</v>
      </c>
      <c r="Q256" s="712">
        <v>172</v>
      </c>
      <c r="R256" s="182">
        <v>369.21600000000001</v>
      </c>
      <c r="S256" s="182">
        <v>63385.2</v>
      </c>
      <c r="T256" s="562"/>
      <c r="U256" s="563"/>
      <c r="V256" s="561"/>
      <c r="W256" s="1404"/>
      <c r="X256" s="1405"/>
      <c r="Y256" s="1405"/>
      <c r="Z256" s="1405"/>
      <c r="AA256" s="672"/>
      <c r="AB256" s="672"/>
      <c r="AC256" s="672"/>
      <c r="AD256" s="672"/>
      <c r="AE256" s="1405"/>
      <c r="AF256" s="172"/>
      <c r="AG256" s="172"/>
      <c r="AH256" s="172"/>
      <c r="AI256" s="172"/>
      <c r="AJ256" s="63">
        <v>406.13760000000002</v>
      </c>
      <c r="AK256" s="63">
        <v>69855.667199999996</v>
      </c>
      <c r="AL256" s="63">
        <v>0</v>
      </c>
      <c r="AM256" s="63">
        <v>0</v>
      </c>
      <c r="AN256" s="63">
        <v>0</v>
      </c>
      <c r="AO256" s="63">
        <v>0</v>
      </c>
      <c r="AP256" s="63">
        <v>0</v>
      </c>
      <c r="AQ256" s="63">
        <v>0</v>
      </c>
      <c r="AR256" s="63">
        <v>0</v>
      </c>
      <c r="AS256" s="63">
        <v>0</v>
      </c>
      <c r="AT256" s="63">
        <v>0</v>
      </c>
      <c r="AU256" s="63">
        <v>0</v>
      </c>
      <c r="AV256" s="63">
        <v>0</v>
      </c>
      <c r="AW256" s="63">
        <v>0</v>
      </c>
      <c r="AX256" s="63">
        <v>0</v>
      </c>
      <c r="AY256" s="63">
        <v>0</v>
      </c>
      <c r="AZ256" s="88">
        <f t="shared" si="334"/>
        <v>406.13760000000002</v>
      </c>
      <c r="BA256" s="88">
        <f t="shared" si="335"/>
        <v>69855.667199999996</v>
      </c>
      <c r="BB256" s="487" t="s">
        <v>1251</v>
      </c>
      <c r="BC256" s="227"/>
      <c r="BD256" s="228"/>
      <c r="BE256" s="228"/>
      <c r="BF256" s="229"/>
      <c r="BG256" s="224"/>
      <c r="BH256" s="89">
        <f t="shared" si="336"/>
        <v>406.13760000000002</v>
      </c>
      <c r="BI256" s="89">
        <f t="shared" si="337"/>
        <v>69855.667199999996</v>
      </c>
      <c r="BJ256" s="173"/>
      <c r="BK256" s="1432"/>
      <c r="BL256" s="778"/>
      <c r="BM256" s="779"/>
      <c r="BN256" s="221"/>
      <c r="BO256" s="190"/>
      <c r="BP256" s="173"/>
      <c r="BQ256" s="187"/>
      <c r="BR256" s="190"/>
      <c r="BS256" s="1431"/>
      <c r="BT256" s="175"/>
      <c r="BU256" s="780"/>
      <c r="BV256" s="780"/>
      <c r="BW256" s="222"/>
      <c r="BX256" s="89">
        <f t="shared" si="338"/>
        <v>0</v>
      </c>
      <c r="BY256" s="89">
        <f t="shared" si="339"/>
        <v>0</v>
      </c>
      <c r="BZ256" s="187"/>
      <c r="CA256" s="187"/>
      <c r="CB256" s="230"/>
      <c r="CC256" s="227"/>
      <c r="CD256" s="1296" t="s">
        <v>1285</v>
      </c>
      <c r="CE256" s="90" t="s">
        <v>1284</v>
      </c>
      <c r="CF256" s="1302" t="s">
        <v>1212</v>
      </c>
      <c r="CG256" s="102" t="s">
        <v>1260</v>
      </c>
      <c r="CH256" s="2191">
        <v>70176</v>
      </c>
      <c r="CI256" s="90">
        <v>45988</v>
      </c>
      <c r="CJ256" s="185">
        <v>408</v>
      </c>
      <c r="CK256" s="137">
        <v>70176</v>
      </c>
      <c r="CL256" s="492">
        <v>0.621</v>
      </c>
      <c r="CM256" s="391">
        <f>CL256*CK256</f>
        <v>43579.296000000002</v>
      </c>
      <c r="CN256" s="173"/>
      <c r="CO256" s="228"/>
      <c r="CP256" s="228"/>
      <c r="CQ256" s="173"/>
      <c r="CR256" s="173"/>
      <c r="CS256" s="90">
        <v>46043</v>
      </c>
      <c r="CT256" s="90">
        <v>46047</v>
      </c>
      <c r="CU256" s="90">
        <v>46047</v>
      </c>
      <c r="CV256" s="89">
        <f t="shared" si="340"/>
        <v>408</v>
      </c>
      <c r="CW256" s="86">
        <f t="shared" si="341"/>
        <v>70176</v>
      </c>
      <c r="CX256" s="90"/>
      <c r="CY256" s="90"/>
      <c r="CZ256" s="90"/>
      <c r="DA256" s="90"/>
      <c r="DB256" s="89">
        <f t="shared" si="342"/>
        <v>408</v>
      </c>
      <c r="DC256" s="89">
        <f t="shared" si="343"/>
        <v>70176</v>
      </c>
      <c r="DD256" s="89">
        <f t="shared" si="344"/>
        <v>-1.8623999999999796</v>
      </c>
      <c r="DE256" s="89">
        <f t="shared" si="345"/>
        <v>-320.33280000000377</v>
      </c>
      <c r="DF256" s="86" t="str">
        <f t="shared" si="346"/>
        <v>Thừa</v>
      </c>
      <c r="DG256" s="228"/>
      <c r="DH256" s="233"/>
      <c r="DI256" s="234"/>
      <c r="DJ256" s="235"/>
      <c r="DK256" s="236"/>
      <c r="DL256" s="176"/>
      <c r="DM256" s="177"/>
      <c r="DN256" s="178"/>
      <c r="DO256" s="178"/>
    </row>
    <row r="257" spans="1:119" s="237" customFormat="1" ht="30" hidden="1" customHeight="1">
      <c r="A257" s="85" t="str">
        <f t="shared" si="256"/>
        <v>Hiện</v>
      </c>
      <c r="B257" s="86" t="str">
        <f t="shared" si="332"/>
        <v>Thừa</v>
      </c>
      <c r="C257" s="86">
        <f t="shared" si="333"/>
        <v>-5</v>
      </c>
      <c r="D257" s="86"/>
      <c r="E257" s="86"/>
      <c r="F257" s="86"/>
      <c r="G257" s="86"/>
      <c r="H257" s="1351"/>
      <c r="I257" s="1351"/>
      <c r="J257" s="775"/>
      <c r="K257" s="86"/>
      <c r="L257" s="781" t="s">
        <v>1213</v>
      </c>
      <c r="M257" s="713" t="s">
        <v>1214</v>
      </c>
      <c r="N257" s="788" t="s">
        <v>1215</v>
      </c>
      <c r="O257" s="181" t="s">
        <v>1002</v>
      </c>
      <c r="P257" s="181" t="s">
        <v>42</v>
      </c>
      <c r="Q257" s="712">
        <v>78.5</v>
      </c>
      <c r="R257" s="182">
        <v>79.811111272356698</v>
      </c>
      <c r="S257" s="182">
        <v>6265.1722348800013</v>
      </c>
      <c r="T257" s="562"/>
      <c r="U257" s="563"/>
      <c r="V257" s="561"/>
      <c r="W257" s="1404"/>
      <c r="X257" s="1405"/>
      <c r="Y257" s="1405"/>
      <c r="Z257" s="1405"/>
      <c r="AA257" s="672"/>
      <c r="AB257" s="672"/>
      <c r="AC257" s="672"/>
      <c r="AD257" s="672"/>
      <c r="AE257" s="1405"/>
      <c r="AF257" s="172"/>
      <c r="AG257" s="172"/>
      <c r="AH257" s="172"/>
      <c r="AI257" s="172"/>
      <c r="AJ257" s="63">
        <v>91</v>
      </c>
      <c r="AK257" s="63">
        <v>7143.5</v>
      </c>
      <c r="AL257" s="63">
        <v>0</v>
      </c>
      <c r="AM257" s="63">
        <v>0</v>
      </c>
      <c r="AN257" s="63">
        <v>0</v>
      </c>
      <c r="AO257" s="63">
        <v>0</v>
      </c>
      <c r="AP257" s="63">
        <v>0</v>
      </c>
      <c r="AQ257" s="63">
        <v>0</v>
      </c>
      <c r="AR257" s="63">
        <v>0</v>
      </c>
      <c r="AS257" s="63">
        <v>0</v>
      </c>
      <c r="AT257" s="63">
        <v>0</v>
      </c>
      <c r="AU257" s="63">
        <v>0</v>
      </c>
      <c r="AV257" s="63">
        <v>0</v>
      </c>
      <c r="AW257" s="63">
        <v>0</v>
      </c>
      <c r="AX257" s="63">
        <v>0</v>
      </c>
      <c r="AY257" s="63">
        <v>0</v>
      </c>
      <c r="AZ257" s="88">
        <f t="shared" si="334"/>
        <v>91</v>
      </c>
      <c r="BA257" s="88">
        <f t="shared" si="335"/>
        <v>7143.5</v>
      </c>
      <c r="BB257" s="487" t="s">
        <v>1251</v>
      </c>
      <c r="BC257" s="227"/>
      <c r="BD257" s="228"/>
      <c r="BE257" s="228"/>
      <c r="BF257" s="229"/>
      <c r="BG257" s="224"/>
      <c r="BH257" s="89">
        <f t="shared" si="336"/>
        <v>91</v>
      </c>
      <c r="BI257" s="89">
        <f t="shared" si="337"/>
        <v>7143.5</v>
      </c>
      <c r="BJ257" s="173"/>
      <c r="BK257" s="1432"/>
      <c r="BL257" s="778"/>
      <c r="BM257" s="779"/>
      <c r="BN257" s="221"/>
      <c r="BO257" s="190"/>
      <c r="BP257" s="173"/>
      <c r="BQ257" s="187"/>
      <c r="BR257" s="190"/>
      <c r="BS257" s="1431"/>
      <c r="BT257" s="175"/>
      <c r="BU257" s="780"/>
      <c r="BV257" s="780"/>
      <c r="BW257" s="222"/>
      <c r="BX257" s="89">
        <f t="shared" si="338"/>
        <v>0</v>
      </c>
      <c r="BY257" s="89">
        <f t="shared" si="339"/>
        <v>0</v>
      </c>
      <c r="BZ257" s="187"/>
      <c r="CA257" s="187"/>
      <c r="CB257" s="230"/>
      <c r="CC257" s="227"/>
      <c r="CD257" s="85" t="s">
        <v>1324</v>
      </c>
      <c r="CE257" s="89" t="s">
        <v>44</v>
      </c>
      <c r="CF257" s="1353" t="s">
        <v>2957</v>
      </c>
      <c r="CG257" s="1354" t="s">
        <v>1313</v>
      </c>
      <c r="CH257" s="2191">
        <v>7536</v>
      </c>
      <c r="CI257" s="1356">
        <v>45989</v>
      </c>
      <c r="CJ257" s="1355">
        <v>96</v>
      </c>
      <c r="CK257" s="1355">
        <v>7536</v>
      </c>
      <c r="CL257" s="572">
        <v>1.4115956229164441</v>
      </c>
      <c r="CM257" s="391">
        <f t="shared" ref="CM257:CM260" si="347">CL257*CK257</f>
        <v>10637.784614298324</v>
      </c>
      <c r="CN257" s="173"/>
      <c r="CO257" s="228"/>
      <c r="CP257" s="228"/>
      <c r="CQ257" s="173"/>
      <c r="CR257" s="173"/>
      <c r="CS257" s="90">
        <v>46084</v>
      </c>
      <c r="CT257" s="90">
        <v>46084</v>
      </c>
      <c r="CU257" s="90">
        <v>46084</v>
      </c>
      <c r="CV257" s="89">
        <f t="shared" si="340"/>
        <v>96</v>
      </c>
      <c r="CW257" s="86">
        <f t="shared" si="341"/>
        <v>7536</v>
      </c>
      <c r="CX257" s="90"/>
      <c r="CY257" s="90"/>
      <c r="CZ257" s="90"/>
      <c r="DA257" s="90"/>
      <c r="DB257" s="89">
        <f t="shared" si="342"/>
        <v>96</v>
      </c>
      <c r="DC257" s="89">
        <f t="shared" si="343"/>
        <v>7536</v>
      </c>
      <c r="DD257" s="89">
        <f t="shared" si="344"/>
        <v>-5</v>
      </c>
      <c r="DE257" s="89">
        <f t="shared" si="345"/>
        <v>-392.5</v>
      </c>
      <c r="DF257" s="86" t="str">
        <f t="shared" si="346"/>
        <v>Thừa</v>
      </c>
      <c r="DG257" s="228"/>
      <c r="DH257" s="233"/>
      <c r="DI257" s="234"/>
      <c r="DJ257" s="235"/>
      <c r="DK257" s="236"/>
      <c r="DL257" s="176"/>
      <c r="DM257" s="177"/>
      <c r="DN257" s="178"/>
      <c r="DO257" s="178"/>
    </row>
    <row r="258" spans="1:119" s="237" customFormat="1" ht="30" hidden="1" customHeight="1">
      <c r="A258" s="85" t="str">
        <f t="shared" si="256"/>
        <v>Hiện</v>
      </c>
      <c r="B258" s="86" t="str">
        <f t="shared" si="332"/>
        <v>Thừa</v>
      </c>
      <c r="C258" s="86">
        <f t="shared" si="333"/>
        <v>-8</v>
      </c>
      <c r="D258" s="86"/>
      <c r="E258" s="86"/>
      <c r="F258" s="86"/>
      <c r="G258" s="86"/>
      <c r="H258" s="1351"/>
      <c r="I258" s="1351"/>
      <c r="J258" s="775"/>
      <c r="K258" s="86"/>
      <c r="L258" s="781" t="s">
        <v>1216</v>
      </c>
      <c r="M258" s="713" t="s">
        <v>1214</v>
      </c>
      <c r="N258" s="788" t="s">
        <v>150</v>
      </c>
      <c r="O258" s="181" t="s">
        <v>1002</v>
      </c>
      <c r="P258" s="181" t="s">
        <v>42</v>
      </c>
      <c r="Q258" s="712">
        <v>94.199999999999989</v>
      </c>
      <c r="R258" s="182">
        <v>140.74387145375798</v>
      </c>
      <c r="S258" s="182">
        <v>13258.072690944002</v>
      </c>
      <c r="T258" s="562"/>
      <c r="U258" s="563"/>
      <c r="V258" s="561"/>
      <c r="W258" s="1404"/>
      <c r="X258" s="1405"/>
      <c r="Y258" s="1405"/>
      <c r="Z258" s="1405"/>
      <c r="AA258" s="672"/>
      <c r="AB258" s="672"/>
      <c r="AC258" s="672"/>
      <c r="AD258" s="672"/>
      <c r="AE258" s="1405"/>
      <c r="AF258" s="172"/>
      <c r="AG258" s="172"/>
      <c r="AH258" s="172"/>
      <c r="AI258" s="172"/>
      <c r="AJ258" s="63">
        <v>160</v>
      </c>
      <c r="AK258" s="63">
        <v>15071.999999999998</v>
      </c>
      <c r="AL258" s="63">
        <v>0</v>
      </c>
      <c r="AM258" s="63">
        <v>0</v>
      </c>
      <c r="AN258" s="63">
        <v>0</v>
      </c>
      <c r="AO258" s="63">
        <v>0</v>
      </c>
      <c r="AP258" s="63">
        <v>0</v>
      </c>
      <c r="AQ258" s="63">
        <v>0</v>
      </c>
      <c r="AR258" s="63">
        <v>0</v>
      </c>
      <c r="AS258" s="63">
        <v>0</v>
      </c>
      <c r="AT258" s="63">
        <v>0</v>
      </c>
      <c r="AU258" s="63">
        <v>0</v>
      </c>
      <c r="AV258" s="63">
        <v>0</v>
      </c>
      <c r="AW258" s="63">
        <v>0</v>
      </c>
      <c r="AX258" s="63">
        <v>0</v>
      </c>
      <c r="AY258" s="63">
        <v>0</v>
      </c>
      <c r="AZ258" s="88">
        <f t="shared" si="334"/>
        <v>160</v>
      </c>
      <c r="BA258" s="88">
        <f t="shared" si="335"/>
        <v>15071.999999999998</v>
      </c>
      <c r="BB258" s="487" t="s">
        <v>1251</v>
      </c>
      <c r="BC258" s="227"/>
      <c r="BD258" s="228"/>
      <c r="BE258" s="228"/>
      <c r="BF258" s="229"/>
      <c r="BG258" s="224"/>
      <c r="BH258" s="89">
        <f t="shared" si="336"/>
        <v>160</v>
      </c>
      <c r="BI258" s="89">
        <f t="shared" si="337"/>
        <v>15071.999999999998</v>
      </c>
      <c r="BJ258" s="173"/>
      <c r="BK258" s="1432"/>
      <c r="BL258" s="778"/>
      <c r="BM258" s="779"/>
      <c r="BN258" s="221"/>
      <c r="BO258" s="190"/>
      <c r="BP258" s="173"/>
      <c r="BQ258" s="187"/>
      <c r="BR258" s="190"/>
      <c r="BS258" s="1431"/>
      <c r="BT258" s="175"/>
      <c r="BU258" s="780"/>
      <c r="BV258" s="780"/>
      <c r="BW258" s="222"/>
      <c r="BX258" s="89">
        <f t="shared" si="338"/>
        <v>0</v>
      </c>
      <c r="BY258" s="89">
        <f t="shared" si="339"/>
        <v>0</v>
      </c>
      <c r="BZ258" s="187"/>
      <c r="CA258" s="187"/>
      <c r="CB258" s="230"/>
      <c r="CC258" s="227"/>
      <c r="CD258" s="85" t="s">
        <v>1324</v>
      </c>
      <c r="CE258" s="89" t="s">
        <v>44</v>
      </c>
      <c r="CF258" s="1353" t="s">
        <v>2958</v>
      </c>
      <c r="CG258" s="1354" t="s">
        <v>1313</v>
      </c>
      <c r="CH258" s="2191">
        <v>15825.600000000002</v>
      </c>
      <c r="CI258" s="1356">
        <v>45989</v>
      </c>
      <c r="CJ258" s="1355">
        <v>168</v>
      </c>
      <c r="CK258" s="1355">
        <v>15825.600000000002</v>
      </c>
      <c r="CL258" s="572">
        <v>1.4115956229164441</v>
      </c>
      <c r="CM258" s="391">
        <f t="shared" si="347"/>
        <v>22339.347690026483</v>
      </c>
      <c r="CN258" s="173"/>
      <c r="CO258" s="228"/>
      <c r="CP258" s="228"/>
      <c r="CQ258" s="173"/>
      <c r="CR258" s="173"/>
      <c r="CS258" s="90">
        <v>46084</v>
      </c>
      <c r="CT258" s="90">
        <v>46084</v>
      </c>
      <c r="CU258" s="90">
        <v>46084</v>
      </c>
      <c r="CV258" s="89">
        <f t="shared" si="340"/>
        <v>168</v>
      </c>
      <c r="CW258" s="86">
        <f t="shared" si="341"/>
        <v>15825.600000000002</v>
      </c>
      <c r="CX258" s="90"/>
      <c r="CY258" s="90"/>
      <c r="CZ258" s="90"/>
      <c r="DA258" s="90"/>
      <c r="DB258" s="89">
        <f t="shared" si="342"/>
        <v>168</v>
      </c>
      <c r="DC258" s="89">
        <f t="shared" si="343"/>
        <v>15825.600000000002</v>
      </c>
      <c r="DD258" s="89">
        <f t="shared" si="344"/>
        <v>-8</v>
      </c>
      <c r="DE258" s="89">
        <f t="shared" si="345"/>
        <v>-753.600000000004</v>
      </c>
      <c r="DF258" s="86" t="str">
        <f t="shared" si="346"/>
        <v>Thừa</v>
      </c>
      <c r="DG258" s="228"/>
      <c r="DH258" s="233"/>
      <c r="DI258" s="234"/>
      <c r="DJ258" s="235"/>
      <c r="DK258" s="236"/>
      <c r="DL258" s="176"/>
      <c r="DM258" s="177"/>
      <c r="DN258" s="178"/>
      <c r="DO258" s="178"/>
    </row>
    <row r="259" spans="1:119" s="237" customFormat="1" ht="45" hidden="1" customHeight="1">
      <c r="A259" s="937" t="str">
        <f t="shared" si="256"/>
        <v>Hiện</v>
      </c>
      <c r="B259" s="815" t="str">
        <f t="shared" si="332"/>
        <v>Thừa</v>
      </c>
      <c r="C259" s="2201">
        <f t="shared" si="333"/>
        <v>-10</v>
      </c>
      <c r="D259" s="86"/>
      <c r="E259" s="86"/>
      <c r="F259" s="86"/>
      <c r="G259" s="86"/>
      <c r="H259" s="1351"/>
      <c r="I259" s="1351"/>
      <c r="J259" s="775"/>
      <c r="K259" s="86"/>
      <c r="L259" s="2192" t="s">
        <v>1217</v>
      </c>
      <c r="M259" s="2196" t="s">
        <v>1214</v>
      </c>
      <c r="N259" s="2196" t="s">
        <v>1218</v>
      </c>
      <c r="O259" s="2193" t="s">
        <v>1002</v>
      </c>
      <c r="P259" s="2193" t="s">
        <v>42</v>
      </c>
      <c r="Q259" s="712">
        <f>6*7.85</f>
        <v>47.099999999999994</v>
      </c>
      <c r="R259" s="182">
        <v>31.438833129171975</v>
      </c>
      <c r="S259" s="182">
        <v>1480.7690403840002</v>
      </c>
      <c r="T259" s="562"/>
      <c r="U259" s="563"/>
      <c r="V259" s="561"/>
      <c r="W259" s="1404"/>
      <c r="X259" s="1405"/>
      <c r="Y259" s="1405"/>
      <c r="Z259" s="1405"/>
      <c r="AA259" s="672"/>
      <c r="AB259" s="672"/>
      <c r="AC259" s="672"/>
      <c r="AD259" s="672"/>
      <c r="AE259" s="1405"/>
      <c r="AF259" s="172"/>
      <c r="AG259" s="172"/>
      <c r="AH259" s="172"/>
      <c r="AI259" s="172"/>
      <c r="AJ259" s="63">
        <v>38</v>
      </c>
      <c r="AK259" s="63">
        <v>1789.7999999999997</v>
      </c>
      <c r="AL259" s="63">
        <v>0</v>
      </c>
      <c r="AM259" s="63">
        <v>0</v>
      </c>
      <c r="AN259" s="63">
        <v>0</v>
      </c>
      <c r="AO259" s="63">
        <v>0</v>
      </c>
      <c r="AP259" s="63">
        <v>0</v>
      </c>
      <c r="AQ259" s="63">
        <v>0</v>
      </c>
      <c r="AR259" s="63">
        <v>0</v>
      </c>
      <c r="AS259" s="63">
        <v>0</v>
      </c>
      <c r="AT259" s="63">
        <v>0</v>
      </c>
      <c r="AU259" s="63">
        <v>0</v>
      </c>
      <c r="AV259" s="63">
        <v>0</v>
      </c>
      <c r="AW259" s="63">
        <v>0</v>
      </c>
      <c r="AX259" s="63">
        <v>0</v>
      </c>
      <c r="AY259" s="63">
        <v>0</v>
      </c>
      <c r="AZ259" s="88">
        <f t="shared" si="334"/>
        <v>38</v>
      </c>
      <c r="BA259" s="88">
        <f t="shared" si="335"/>
        <v>1789.7999999999997</v>
      </c>
      <c r="BB259" s="487" t="s">
        <v>1251</v>
      </c>
      <c r="BC259" s="227"/>
      <c r="BD259" s="228"/>
      <c r="BE259" s="228"/>
      <c r="BF259" s="229"/>
      <c r="BG259" s="224"/>
      <c r="BH259" s="89">
        <f t="shared" si="336"/>
        <v>38</v>
      </c>
      <c r="BI259" s="89">
        <f t="shared" si="337"/>
        <v>1789.7999999999997</v>
      </c>
      <c r="BJ259" s="173"/>
      <c r="BK259" s="1432"/>
      <c r="BL259" s="778"/>
      <c r="BM259" s="779"/>
      <c r="BN259" s="221"/>
      <c r="BO259" s="190"/>
      <c r="BP259" s="173"/>
      <c r="BQ259" s="187"/>
      <c r="BR259" s="190"/>
      <c r="BS259" s="1431"/>
      <c r="BT259" s="175"/>
      <c r="BU259" s="780"/>
      <c r="BV259" s="780"/>
      <c r="BW259" s="222"/>
      <c r="BX259" s="89">
        <f t="shared" si="338"/>
        <v>0</v>
      </c>
      <c r="BY259" s="89">
        <f t="shared" si="339"/>
        <v>0</v>
      </c>
      <c r="BZ259" s="187"/>
      <c r="CA259" s="187"/>
      <c r="CB259" s="230"/>
      <c r="CC259" s="227"/>
      <c r="CD259" s="85" t="s">
        <v>1324</v>
      </c>
      <c r="CE259" s="89" t="s">
        <v>44</v>
      </c>
      <c r="CF259" s="2197" t="s">
        <v>2959</v>
      </c>
      <c r="CG259" s="2198" t="s">
        <v>1313</v>
      </c>
      <c r="CH259" s="2195">
        <v>2260.8000000000002</v>
      </c>
      <c r="CI259" s="794">
        <v>45989</v>
      </c>
      <c r="CJ259" s="2199">
        <v>48</v>
      </c>
      <c r="CK259" s="1355">
        <v>2260.8000000000002</v>
      </c>
      <c r="CL259" s="572">
        <v>1.5355956229164442</v>
      </c>
      <c r="CM259" s="391">
        <f t="shared" si="347"/>
        <v>3471.6745842894975</v>
      </c>
      <c r="CN259" s="173"/>
      <c r="CO259" s="228"/>
      <c r="CP259" s="228"/>
      <c r="CQ259" s="173"/>
      <c r="CR259" s="173"/>
      <c r="CS259" s="90">
        <v>46084</v>
      </c>
      <c r="CT259" s="90">
        <v>46084</v>
      </c>
      <c r="CU259" s="90">
        <v>46084</v>
      </c>
      <c r="CV259" s="89">
        <f t="shared" si="340"/>
        <v>48</v>
      </c>
      <c r="CW259" s="86">
        <f t="shared" si="341"/>
        <v>2260.8000000000002</v>
      </c>
      <c r="CX259" s="90"/>
      <c r="CY259" s="90"/>
      <c r="CZ259" s="90"/>
      <c r="DA259" s="90"/>
      <c r="DB259" s="89">
        <f t="shared" si="342"/>
        <v>48</v>
      </c>
      <c r="DC259" s="89">
        <f t="shared" si="343"/>
        <v>2260.8000000000002</v>
      </c>
      <c r="DD259" s="89">
        <f t="shared" si="344"/>
        <v>-10</v>
      </c>
      <c r="DE259" s="89">
        <f t="shared" si="345"/>
        <v>-471.00000000000045</v>
      </c>
      <c r="DF259" s="86" t="str">
        <f t="shared" si="346"/>
        <v>Thừa</v>
      </c>
      <c r="DG259" s="228"/>
      <c r="DH259" s="233"/>
      <c r="DI259" s="234"/>
      <c r="DJ259" s="235"/>
      <c r="DK259" s="236"/>
      <c r="DL259" s="176"/>
      <c r="DM259" s="177"/>
      <c r="DN259" s="178"/>
      <c r="DO259" s="178"/>
    </row>
    <row r="260" spans="1:119" s="237" customFormat="1" ht="30" hidden="1" customHeight="1">
      <c r="A260" s="85" t="str">
        <f t="shared" si="256"/>
        <v>Hiện</v>
      </c>
      <c r="B260" s="86" t="str">
        <f t="shared" si="332"/>
        <v>Thừa</v>
      </c>
      <c r="C260" s="86">
        <f t="shared" si="333"/>
        <v>-21</v>
      </c>
      <c r="D260" s="86"/>
      <c r="E260" s="86"/>
      <c r="F260" s="86"/>
      <c r="G260" s="86"/>
      <c r="H260" s="1351"/>
      <c r="I260" s="1351"/>
      <c r="J260" s="775"/>
      <c r="K260" s="86"/>
      <c r="L260" s="781" t="s">
        <v>1219</v>
      </c>
      <c r="M260" s="713" t="s">
        <v>1214</v>
      </c>
      <c r="N260" s="788" t="s">
        <v>1220</v>
      </c>
      <c r="O260" s="181" t="s">
        <v>1002</v>
      </c>
      <c r="P260" s="181" t="s">
        <v>42</v>
      </c>
      <c r="Q260" s="712">
        <f>8*7.85</f>
        <v>62.8</v>
      </c>
      <c r="R260" s="182">
        <v>486.56112152866251</v>
      </c>
      <c r="S260" s="182">
        <v>30556.038432000001</v>
      </c>
      <c r="T260" s="562"/>
      <c r="U260" s="563"/>
      <c r="V260" s="561"/>
      <c r="W260" s="1404"/>
      <c r="X260" s="1405"/>
      <c r="Y260" s="1405"/>
      <c r="Z260" s="1405"/>
      <c r="AA260" s="672"/>
      <c r="AB260" s="672"/>
      <c r="AC260" s="672"/>
      <c r="AD260" s="672"/>
      <c r="AE260" s="1405"/>
      <c r="AF260" s="172"/>
      <c r="AG260" s="172"/>
      <c r="AH260" s="172"/>
      <c r="AI260" s="172"/>
      <c r="AJ260" s="63">
        <v>555</v>
      </c>
      <c r="AK260" s="63">
        <v>34854</v>
      </c>
      <c r="AL260" s="63">
        <v>0</v>
      </c>
      <c r="AM260" s="63">
        <v>0</v>
      </c>
      <c r="AN260" s="63">
        <v>0</v>
      </c>
      <c r="AO260" s="63">
        <v>0</v>
      </c>
      <c r="AP260" s="63">
        <v>0</v>
      </c>
      <c r="AQ260" s="63">
        <v>0</v>
      </c>
      <c r="AR260" s="63">
        <v>0</v>
      </c>
      <c r="AS260" s="63">
        <v>0</v>
      </c>
      <c r="AT260" s="63">
        <v>0</v>
      </c>
      <c r="AU260" s="63">
        <v>0</v>
      </c>
      <c r="AV260" s="63">
        <v>0</v>
      </c>
      <c r="AW260" s="63">
        <v>0</v>
      </c>
      <c r="AX260" s="63">
        <v>0</v>
      </c>
      <c r="AY260" s="63">
        <v>0</v>
      </c>
      <c r="AZ260" s="88">
        <f t="shared" si="334"/>
        <v>555</v>
      </c>
      <c r="BA260" s="88">
        <f t="shared" si="335"/>
        <v>34854</v>
      </c>
      <c r="BB260" s="487" t="s">
        <v>1251</v>
      </c>
      <c r="BC260" s="227"/>
      <c r="BD260" s="228"/>
      <c r="BE260" s="228"/>
      <c r="BF260" s="229"/>
      <c r="BG260" s="224"/>
      <c r="BH260" s="89">
        <f t="shared" si="336"/>
        <v>555</v>
      </c>
      <c r="BI260" s="89">
        <f t="shared" si="337"/>
        <v>34854</v>
      </c>
      <c r="BJ260" s="173"/>
      <c r="BK260" s="1432"/>
      <c r="BL260" s="778"/>
      <c r="BM260" s="779"/>
      <c r="BN260" s="221"/>
      <c r="BO260" s="190"/>
      <c r="BP260" s="173"/>
      <c r="BQ260" s="187"/>
      <c r="BR260" s="190"/>
      <c r="BS260" s="1431"/>
      <c r="BT260" s="175"/>
      <c r="BU260" s="780"/>
      <c r="BV260" s="780"/>
      <c r="BW260" s="222"/>
      <c r="BX260" s="89">
        <f t="shared" si="338"/>
        <v>0</v>
      </c>
      <c r="BY260" s="89">
        <f t="shared" si="339"/>
        <v>0</v>
      </c>
      <c r="BZ260" s="187"/>
      <c r="CA260" s="187"/>
      <c r="CB260" s="230"/>
      <c r="CC260" s="227"/>
      <c r="CD260" s="85" t="s">
        <v>1324</v>
      </c>
      <c r="CE260" s="89" t="s">
        <v>44</v>
      </c>
      <c r="CF260" s="1353" t="s">
        <v>2960</v>
      </c>
      <c r="CG260" s="1354" t="s">
        <v>1313</v>
      </c>
      <c r="CH260" s="2191">
        <v>36172.800000000003</v>
      </c>
      <c r="CI260" s="1356">
        <v>45989</v>
      </c>
      <c r="CJ260" s="1355">
        <v>576</v>
      </c>
      <c r="CK260" s="1355">
        <v>36172.800000000003</v>
      </c>
      <c r="CL260" s="572">
        <v>1.5115956229164442</v>
      </c>
      <c r="CM260" s="391">
        <f t="shared" si="347"/>
        <v>54678.64614863196</v>
      </c>
      <c r="CN260" s="173"/>
      <c r="CO260" s="228"/>
      <c r="CP260" s="228"/>
      <c r="CQ260" s="173"/>
      <c r="CR260" s="173"/>
      <c r="CS260" s="90">
        <v>46084</v>
      </c>
      <c r="CT260" s="90">
        <v>46084</v>
      </c>
      <c r="CU260" s="90">
        <v>46084</v>
      </c>
      <c r="CV260" s="89">
        <f t="shared" si="340"/>
        <v>576</v>
      </c>
      <c r="CW260" s="86">
        <f t="shared" si="341"/>
        <v>36172.800000000003</v>
      </c>
      <c r="CX260" s="90"/>
      <c r="CY260" s="90"/>
      <c r="CZ260" s="90"/>
      <c r="DA260" s="90"/>
      <c r="DB260" s="89">
        <f t="shared" si="342"/>
        <v>576</v>
      </c>
      <c r="DC260" s="89">
        <f t="shared" si="343"/>
        <v>36172.800000000003</v>
      </c>
      <c r="DD260" s="89">
        <f t="shared" si="344"/>
        <v>-21</v>
      </c>
      <c r="DE260" s="89">
        <f t="shared" si="345"/>
        <v>-1318.8000000000029</v>
      </c>
      <c r="DF260" s="86" t="str">
        <f t="shared" si="346"/>
        <v>Thừa</v>
      </c>
      <c r="DG260" s="228"/>
      <c r="DH260" s="233"/>
      <c r="DI260" s="234"/>
      <c r="DJ260" s="235"/>
      <c r="DK260" s="236"/>
      <c r="DL260" s="176"/>
      <c r="DM260" s="177"/>
      <c r="DN260" s="178"/>
      <c r="DO260" s="178"/>
    </row>
    <row r="261" spans="1:119" s="237" customFormat="1" ht="30" hidden="1" customHeight="1">
      <c r="A261" s="85" t="str">
        <f t="shared" ref="A261:A270" si="348">IF(L261=L260,"ok","Hiện")</f>
        <v>Hiện</v>
      </c>
      <c r="B261" s="86" t="str">
        <f t="shared" si="332"/>
        <v>Đủ</v>
      </c>
      <c r="C261" s="86">
        <f t="shared" si="333"/>
        <v>0</v>
      </c>
      <c r="D261" s="187"/>
      <c r="E261" s="187"/>
      <c r="F261" s="187"/>
      <c r="G261" s="187"/>
      <c r="H261" s="187"/>
      <c r="I261" s="187"/>
      <c r="J261" s="775"/>
      <c r="K261" s="776"/>
      <c r="L261" s="781" t="s">
        <v>1323</v>
      </c>
      <c r="M261" s="713" t="s">
        <v>1221</v>
      </c>
      <c r="N261" s="788" t="s">
        <v>53</v>
      </c>
      <c r="O261" s="181" t="s">
        <v>1002</v>
      </c>
      <c r="P261" s="181" t="s">
        <v>45</v>
      </c>
      <c r="Q261" s="712">
        <v>8.3000000000000007</v>
      </c>
      <c r="R261" s="182">
        <v>1050.7380000000001</v>
      </c>
      <c r="S261" s="182">
        <v>8699.66</v>
      </c>
      <c r="T261" s="562"/>
      <c r="U261" s="563"/>
      <c r="V261" s="561"/>
      <c r="W261" s="1404"/>
      <c r="X261" s="1405"/>
      <c r="Y261" s="1405"/>
      <c r="Z261" s="1405"/>
      <c r="AA261" s="672"/>
      <c r="AB261" s="672"/>
      <c r="AC261" s="672"/>
      <c r="AD261" s="672"/>
      <c r="AE261" s="1405"/>
      <c r="AF261" s="172"/>
      <c r="AG261" s="172"/>
      <c r="AH261" s="172"/>
      <c r="AI261" s="172"/>
      <c r="AJ261" s="172">
        <v>1150</v>
      </c>
      <c r="AK261" s="172">
        <v>9545</v>
      </c>
      <c r="AL261" s="63">
        <v>0</v>
      </c>
      <c r="AM261" s="63">
        <v>0</v>
      </c>
      <c r="AN261" s="63">
        <v>0</v>
      </c>
      <c r="AO261" s="63">
        <v>0</v>
      </c>
      <c r="AP261" s="63">
        <v>-1150</v>
      </c>
      <c r="AQ261" s="63">
        <v>-9545</v>
      </c>
      <c r="AR261" s="63">
        <v>0</v>
      </c>
      <c r="AS261" s="63">
        <v>0</v>
      </c>
      <c r="AT261" s="63">
        <v>0</v>
      </c>
      <c r="AU261" s="63">
        <v>0</v>
      </c>
      <c r="AV261" s="63">
        <v>0</v>
      </c>
      <c r="AW261" s="63">
        <v>0</v>
      </c>
      <c r="AX261" s="63">
        <v>0</v>
      </c>
      <c r="AY261" s="63">
        <v>0</v>
      </c>
      <c r="AZ261" s="88">
        <f t="shared" si="334"/>
        <v>0</v>
      </c>
      <c r="BA261" s="88">
        <f t="shared" si="335"/>
        <v>0</v>
      </c>
      <c r="BB261" s="487" t="s">
        <v>1579</v>
      </c>
      <c r="BC261" s="227"/>
      <c r="BD261" s="228"/>
      <c r="BE261" s="228"/>
      <c r="BF261" s="229"/>
      <c r="BG261" s="224"/>
      <c r="BH261" s="89" t="str">
        <f t="shared" si="336"/>
        <v>0</v>
      </c>
      <c r="BI261" s="89" t="str">
        <f t="shared" si="337"/>
        <v>0</v>
      </c>
      <c r="BJ261" s="173"/>
      <c r="BK261" s="1432"/>
      <c r="BL261" s="778"/>
      <c r="BM261" s="779"/>
      <c r="BN261" s="221"/>
      <c r="BO261" s="190"/>
      <c r="BP261" s="173"/>
      <c r="BQ261" s="187"/>
      <c r="BR261" s="190"/>
      <c r="BS261" s="1431"/>
      <c r="BT261" s="175"/>
      <c r="BU261" s="780"/>
      <c r="BV261" s="780"/>
      <c r="BW261" s="222"/>
      <c r="BX261" s="89">
        <f t="shared" si="338"/>
        <v>0</v>
      </c>
      <c r="BY261" s="89">
        <f t="shared" si="339"/>
        <v>0</v>
      </c>
      <c r="BZ261" s="187"/>
      <c r="CA261" s="187"/>
      <c r="CB261" s="230"/>
      <c r="CC261" s="227"/>
      <c r="CD261" s="85"/>
      <c r="CE261" s="228"/>
      <c r="CF261" s="228"/>
      <c r="CG261" s="228"/>
      <c r="CH261" s="2191"/>
      <c r="CI261" s="173"/>
      <c r="CJ261" s="228"/>
      <c r="CK261" s="228"/>
      <c r="CL261" s="725"/>
      <c r="CM261" s="232"/>
      <c r="CN261" s="173"/>
      <c r="CO261" s="228"/>
      <c r="CP261" s="228"/>
      <c r="CQ261" s="173"/>
      <c r="CR261" s="173"/>
      <c r="CS261" s="173"/>
      <c r="CT261" s="173"/>
      <c r="CU261" s="173"/>
      <c r="CV261" s="89">
        <f t="shared" si="340"/>
        <v>0</v>
      </c>
      <c r="CW261" s="86">
        <f t="shared" si="341"/>
        <v>0</v>
      </c>
      <c r="CX261" s="90"/>
      <c r="CY261" s="90"/>
      <c r="CZ261" s="90"/>
      <c r="DA261" s="90"/>
      <c r="DB261" s="89">
        <f t="shared" si="342"/>
        <v>0</v>
      </c>
      <c r="DC261" s="89">
        <f t="shared" si="343"/>
        <v>0</v>
      </c>
      <c r="DD261" s="89">
        <f t="shared" si="344"/>
        <v>0</v>
      </c>
      <c r="DE261" s="89">
        <f t="shared" si="345"/>
        <v>0</v>
      </c>
      <c r="DF261" s="86" t="str">
        <f t="shared" si="346"/>
        <v>Đủ</v>
      </c>
      <c r="DG261" s="228"/>
      <c r="DH261" s="233"/>
      <c r="DI261" s="234"/>
      <c r="DJ261" s="235"/>
      <c r="DK261" s="236"/>
      <c r="DL261" s="176"/>
      <c r="DM261" s="177"/>
      <c r="DN261" s="178"/>
      <c r="DO261" s="178"/>
    </row>
    <row r="262" spans="1:119" s="237" customFormat="1" ht="30" hidden="1" customHeight="1">
      <c r="A262" s="85" t="str">
        <f t="shared" si="348"/>
        <v>Hiện</v>
      </c>
      <c r="B262" s="86" t="str">
        <f t="shared" si="332"/>
        <v>Đủ</v>
      </c>
      <c r="C262" s="86">
        <f t="shared" si="333"/>
        <v>0</v>
      </c>
      <c r="D262" s="187"/>
      <c r="E262" s="187"/>
      <c r="F262" s="187"/>
      <c r="G262" s="187"/>
      <c r="H262" s="187"/>
      <c r="I262" s="187"/>
      <c r="J262" s="775"/>
      <c r="K262" s="776"/>
      <c r="L262" s="781" t="s">
        <v>1222</v>
      </c>
      <c r="M262" s="713" t="s">
        <v>173</v>
      </c>
      <c r="N262" s="788" t="s">
        <v>1223</v>
      </c>
      <c r="O262" s="181" t="s">
        <v>41</v>
      </c>
      <c r="P262" s="181" t="s">
        <v>45</v>
      </c>
      <c r="Q262" s="712">
        <v>67.3</v>
      </c>
      <c r="R262" s="182">
        <v>273.41800000000001</v>
      </c>
      <c r="S262" s="182">
        <v>18401.031399999996</v>
      </c>
      <c r="T262" s="562"/>
      <c r="U262" s="563"/>
      <c r="V262" s="561"/>
      <c r="W262" s="1404"/>
      <c r="X262" s="1405"/>
      <c r="Y262" s="1405"/>
      <c r="Z262" s="1405"/>
      <c r="AA262" s="672"/>
      <c r="AB262" s="672"/>
      <c r="AC262" s="672"/>
      <c r="AD262" s="672"/>
      <c r="AE262" s="1405"/>
      <c r="AF262" s="172"/>
      <c r="AG262" s="172"/>
      <c r="AH262" s="172"/>
      <c r="AI262" s="172"/>
      <c r="AJ262" s="63">
        <v>293</v>
      </c>
      <c r="AK262" s="63">
        <v>19718.899999999998</v>
      </c>
      <c r="AL262" s="63">
        <v>0</v>
      </c>
      <c r="AM262" s="63">
        <v>0</v>
      </c>
      <c r="AN262" s="63">
        <v>-293</v>
      </c>
      <c r="AO262" s="63">
        <v>-19718.899999999998</v>
      </c>
      <c r="AP262" s="63">
        <v>0</v>
      </c>
      <c r="AQ262" s="63">
        <v>0</v>
      </c>
      <c r="AR262" s="63">
        <v>0</v>
      </c>
      <c r="AS262" s="63">
        <v>0</v>
      </c>
      <c r="AT262" s="63">
        <v>0</v>
      </c>
      <c r="AU262" s="63">
        <v>0</v>
      </c>
      <c r="AV262" s="63">
        <v>0</v>
      </c>
      <c r="AW262" s="63">
        <v>0</v>
      </c>
      <c r="AX262" s="63">
        <v>0</v>
      </c>
      <c r="AY262" s="63">
        <v>0</v>
      </c>
      <c r="AZ262" s="88">
        <f t="shared" si="334"/>
        <v>0</v>
      </c>
      <c r="BA262" s="88">
        <f t="shared" si="335"/>
        <v>0</v>
      </c>
      <c r="BB262" s="487" t="s">
        <v>1512</v>
      </c>
      <c r="BC262" s="227"/>
      <c r="BD262" s="228"/>
      <c r="BE262" s="228"/>
      <c r="BF262" s="229"/>
      <c r="BG262" s="224"/>
      <c r="BH262" s="89" t="str">
        <f t="shared" si="336"/>
        <v>0</v>
      </c>
      <c r="BI262" s="89" t="str">
        <f t="shared" si="337"/>
        <v>0</v>
      </c>
      <c r="BJ262" s="173"/>
      <c r="BK262" s="1432"/>
      <c r="BL262" s="778"/>
      <c r="BM262" s="779"/>
      <c r="BN262" s="221"/>
      <c r="BO262" s="190"/>
      <c r="BP262" s="173"/>
      <c r="BQ262" s="187"/>
      <c r="BR262" s="190"/>
      <c r="BS262" s="1431"/>
      <c r="BT262" s="175"/>
      <c r="BU262" s="780"/>
      <c r="BV262" s="780"/>
      <c r="BW262" s="222"/>
      <c r="BX262" s="89">
        <f t="shared" si="338"/>
        <v>0</v>
      </c>
      <c r="BY262" s="89">
        <f t="shared" si="339"/>
        <v>0</v>
      </c>
      <c r="BZ262" s="187"/>
      <c r="CA262" s="187"/>
      <c r="CB262" s="230"/>
      <c r="CC262" s="227"/>
      <c r="CD262" s="85"/>
      <c r="CE262" s="228"/>
      <c r="CF262" s="89"/>
      <c r="CG262" s="228"/>
      <c r="CH262" s="2191"/>
      <c r="CI262" s="173"/>
      <c r="CJ262" s="228"/>
      <c r="CK262" s="228"/>
      <c r="CL262" s="725"/>
      <c r="CM262" s="232"/>
      <c r="CN262" s="173"/>
      <c r="CO262" s="228"/>
      <c r="CP262" s="228"/>
      <c r="CQ262" s="173"/>
      <c r="CR262" s="173"/>
      <c r="CS262" s="173"/>
      <c r="CT262" s="173"/>
      <c r="CU262" s="173"/>
      <c r="CV262" s="89">
        <f t="shared" si="340"/>
        <v>0</v>
      </c>
      <c r="CW262" s="86">
        <f t="shared" si="341"/>
        <v>0</v>
      </c>
      <c r="CX262" s="90"/>
      <c r="CY262" s="90"/>
      <c r="CZ262" s="90"/>
      <c r="DA262" s="90"/>
      <c r="DB262" s="89">
        <f t="shared" si="342"/>
        <v>0</v>
      </c>
      <c r="DC262" s="89">
        <f t="shared" si="343"/>
        <v>0</v>
      </c>
      <c r="DD262" s="89">
        <f t="shared" si="344"/>
        <v>0</v>
      </c>
      <c r="DE262" s="89">
        <f t="shared" si="345"/>
        <v>0</v>
      </c>
      <c r="DF262" s="86" t="str">
        <f t="shared" si="346"/>
        <v>Đủ</v>
      </c>
      <c r="DG262" s="228"/>
      <c r="DH262" s="233"/>
      <c r="DI262" s="234"/>
      <c r="DJ262" s="235"/>
      <c r="DK262" s="236"/>
      <c r="DL262" s="176"/>
      <c r="DM262" s="177"/>
      <c r="DN262" s="178"/>
      <c r="DO262" s="178"/>
    </row>
    <row r="263" spans="1:119" s="237" customFormat="1" ht="30" hidden="1" customHeight="1">
      <c r="A263" s="85" t="str">
        <f t="shared" si="348"/>
        <v>Hiện</v>
      </c>
      <c r="B263" s="86" t="str">
        <f t="shared" si="332"/>
        <v>Thừa</v>
      </c>
      <c r="C263" s="86">
        <f t="shared" si="333"/>
        <v>-6</v>
      </c>
      <c r="D263" s="187"/>
      <c r="E263" s="187"/>
      <c r="F263" s="187"/>
      <c r="G263" s="187"/>
      <c r="H263" s="187"/>
      <c r="I263" s="187"/>
      <c r="J263" s="775"/>
      <c r="K263" s="776"/>
      <c r="L263" s="781" t="s">
        <v>1224</v>
      </c>
      <c r="M263" s="713" t="s">
        <v>176</v>
      </c>
      <c r="N263" s="788" t="s">
        <v>1225</v>
      </c>
      <c r="O263" s="181" t="s">
        <v>41</v>
      </c>
      <c r="P263" s="181" t="s">
        <v>45</v>
      </c>
      <c r="Q263" s="712">
        <v>14</v>
      </c>
      <c r="R263" s="182">
        <v>14.268000000000001</v>
      </c>
      <c r="S263" s="182">
        <v>199.75200000000001</v>
      </c>
      <c r="T263" s="562"/>
      <c r="U263" s="563"/>
      <c r="V263" s="561"/>
      <c r="W263" s="1404"/>
      <c r="X263" s="1405"/>
      <c r="Y263" s="1405"/>
      <c r="Z263" s="1405"/>
      <c r="AA263" s="672"/>
      <c r="AB263" s="672"/>
      <c r="AC263" s="672"/>
      <c r="AD263" s="672"/>
      <c r="AE263" s="1405"/>
      <c r="AF263" s="172"/>
      <c r="AG263" s="172"/>
      <c r="AH263" s="172"/>
      <c r="AI263" s="172"/>
      <c r="AJ263" s="63">
        <v>18</v>
      </c>
      <c r="AK263" s="63">
        <v>252</v>
      </c>
      <c r="AL263" s="63">
        <v>0</v>
      </c>
      <c r="AM263" s="63">
        <v>0</v>
      </c>
      <c r="AN263" s="63">
        <v>0</v>
      </c>
      <c r="AO263" s="63">
        <v>0</v>
      </c>
      <c r="AP263" s="63">
        <v>0</v>
      </c>
      <c r="AQ263" s="63">
        <v>0</v>
      </c>
      <c r="AR263" s="63">
        <v>0</v>
      </c>
      <c r="AS263" s="63">
        <v>0</v>
      </c>
      <c r="AT263" s="63">
        <v>0</v>
      </c>
      <c r="AU263" s="63">
        <v>0</v>
      </c>
      <c r="AV263" s="63">
        <v>0</v>
      </c>
      <c r="AW263" s="63">
        <v>0</v>
      </c>
      <c r="AX263" s="63">
        <v>0</v>
      </c>
      <c r="AY263" s="63">
        <v>0</v>
      </c>
      <c r="AZ263" s="88">
        <f t="shared" si="334"/>
        <v>18</v>
      </c>
      <c r="BA263" s="88">
        <f t="shared" si="335"/>
        <v>252</v>
      </c>
      <c r="BB263" s="487" t="s">
        <v>1251</v>
      </c>
      <c r="BC263" s="227"/>
      <c r="BD263" s="228"/>
      <c r="BE263" s="228"/>
      <c r="BF263" s="229"/>
      <c r="BG263" s="224"/>
      <c r="BH263" s="89">
        <f t="shared" si="336"/>
        <v>18</v>
      </c>
      <c r="BI263" s="89">
        <f t="shared" si="337"/>
        <v>252</v>
      </c>
      <c r="BJ263" s="173"/>
      <c r="BK263" s="1432"/>
      <c r="BL263" s="778"/>
      <c r="BM263" s="779"/>
      <c r="BN263" s="221"/>
      <c r="BO263" s="190"/>
      <c r="BP263" s="173"/>
      <c r="BQ263" s="187"/>
      <c r="BR263" s="190"/>
      <c r="BS263" s="1431"/>
      <c r="BT263" s="175"/>
      <c r="BU263" s="780"/>
      <c r="BV263" s="780"/>
      <c r="BW263" s="222"/>
      <c r="BX263" s="89">
        <f t="shared" si="338"/>
        <v>0</v>
      </c>
      <c r="BY263" s="89">
        <f t="shared" si="339"/>
        <v>0</v>
      </c>
      <c r="BZ263" s="187"/>
      <c r="CA263" s="187"/>
      <c r="CB263" s="230"/>
      <c r="CC263" s="227"/>
      <c r="CD263" s="1296" t="s">
        <v>1285</v>
      </c>
      <c r="CE263" s="90" t="s">
        <v>1284</v>
      </c>
      <c r="CF263" s="1302" t="s">
        <v>1225</v>
      </c>
      <c r="CG263" s="102" t="s">
        <v>41</v>
      </c>
      <c r="CH263" s="2191">
        <v>336</v>
      </c>
      <c r="CI263" s="90">
        <v>45988</v>
      </c>
      <c r="CJ263" s="185">
        <v>24</v>
      </c>
      <c r="CK263" s="137">
        <v>336</v>
      </c>
      <c r="CL263" s="492">
        <v>0.621</v>
      </c>
      <c r="CM263" s="391">
        <f>CL263*CK263</f>
        <v>208.65600000000001</v>
      </c>
      <c r="CN263" s="173"/>
      <c r="CO263" s="228"/>
      <c r="CP263" s="228"/>
      <c r="CQ263" s="173"/>
      <c r="CR263" s="173"/>
      <c r="CS263" s="90">
        <v>46043</v>
      </c>
      <c r="CT263" s="90">
        <v>46047</v>
      </c>
      <c r="CU263" s="90">
        <v>46047</v>
      </c>
      <c r="CV263" s="89">
        <f t="shared" si="340"/>
        <v>24</v>
      </c>
      <c r="CW263" s="86">
        <f t="shared" si="341"/>
        <v>336</v>
      </c>
      <c r="CX263" s="90"/>
      <c r="CY263" s="90"/>
      <c r="CZ263" s="90"/>
      <c r="DA263" s="90"/>
      <c r="DB263" s="89">
        <f t="shared" si="342"/>
        <v>24</v>
      </c>
      <c r="DC263" s="89">
        <f t="shared" si="343"/>
        <v>336</v>
      </c>
      <c r="DD263" s="89">
        <f t="shared" si="344"/>
        <v>-6</v>
      </c>
      <c r="DE263" s="89">
        <f t="shared" si="345"/>
        <v>-84</v>
      </c>
      <c r="DF263" s="86" t="str">
        <f t="shared" si="346"/>
        <v>Thừa</v>
      </c>
      <c r="DG263" s="228"/>
      <c r="DH263" s="233"/>
      <c r="DI263" s="234"/>
      <c r="DJ263" s="235"/>
      <c r="DK263" s="236"/>
      <c r="DL263" s="176"/>
      <c r="DM263" s="177"/>
      <c r="DN263" s="178"/>
      <c r="DO263" s="178"/>
    </row>
    <row r="264" spans="1:119" s="237" customFormat="1" ht="30" hidden="1" customHeight="1">
      <c r="A264" s="85" t="str">
        <f t="shared" si="348"/>
        <v>Hiện</v>
      </c>
      <c r="B264" s="86" t="str">
        <f t="shared" si="332"/>
        <v>Đủ</v>
      </c>
      <c r="C264" s="86">
        <f t="shared" si="333"/>
        <v>0</v>
      </c>
      <c r="D264" s="187"/>
      <c r="E264" s="187"/>
      <c r="F264" s="187"/>
      <c r="G264" s="187"/>
      <c r="H264" s="86"/>
      <c r="I264" s="86"/>
      <c r="J264" s="775"/>
      <c r="K264" s="86"/>
      <c r="L264" s="781" t="s">
        <v>1226</v>
      </c>
      <c r="M264" s="713" t="s">
        <v>1227</v>
      </c>
      <c r="N264" s="788" t="s">
        <v>1228</v>
      </c>
      <c r="O264" s="181" t="s">
        <v>1229</v>
      </c>
      <c r="P264" s="181" t="s">
        <v>45</v>
      </c>
      <c r="Q264" s="714">
        <v>5.548833337499999E-2</v>
      </c>
      <c r="R264" s="182">
        <f>208.7*2</f>
        <v>417.4</v>
      </c>
      <c r="S264" s="182">
        <f>+R264*Q264</f>
        <v>23.160830350724996</v>
      </c>
      <c r="T264" s="562"/>
      <c r="U264" s="563"/>
      <c r="V264" s="561"/>
      <c r="W264" s="1404"/>
      <c r="X264" s="1405"/>
      <c r="Y264" s="1405"/>
      <c r="Z264" s="1405"/>
      <c r="AA264" s="672"/>
      <c r="AB264" s="672"/>
      <c r="AC264" s="672"/>
      <c r="AD264" s="672"/>
      <c r="AE264" s="1405"/>
      <c r="AF264" s="172"/>
      <c r="AG264" s="172"/>
      <c r="AH264" s="172"/>
      <c r="AI264" s="172"/>
      <c r="AJ264" s="63">
        <v>550</v>
      </c>
      <c r="AK264" s="63">
        <v>30.518583356249994</v>
      </c>
      <c r="AL264" s="63">
        <v>0</v>
      </c>
      <c r="AM264" s="63">
        <v>0</v>
      </c>
      <c r="AN264" s="63">
        <v>0</v>
      </c>
      <c r="AO264" s="63">
        <v>0</v>
      </c>
      <c r="AP264" s="63">
        <v>0</v>
      </c>
      <c r="AQ264" s="63">
        <v>0</v>
      </c>
      <c r="AR264" s="63">
        <v>800</v>
      </c>
      <c r="AS264" s="63">
        <v>44.39066669999999</v>
      </c>
      <c r="AT264" s="63">
        <v>0</v>
      </c>
      <c r="AU264" s="63">
        <v>0</v>
      </c>
      <c r="AV264" s="63">
        <v>0</v>
      </c>
      <c r="AW264" s="63">
        <v>0</v>
      </c>
      <c r="AX264" s="63">
        <v>0</v>
      </c>
      <c r="AY264" s="63">
        <v>0</v>
      </c>
      <c r="AZ264" s="88">
        <f t="shared" si="334"/>
        <v>1350</v>
      </c>
      <c r="BA264" s="88">
        <f t="shared" si="335"/>
        <v>74.909250056249988</v>
      </c>
      <c r="BB264" s="487" t="s">
        <v>1815</v>
      </c>
      <c r="BC264" s="227"/>
      <c r="BD264" s="228"/>
      <c r="BE264" s="228"/>
      <c r="BF264" s="229"/>
      <c r="BG264" s="224"/>
      <c r="BH264" s="89">
        <f t="shared" si="336"/>
        <v>1350</v>
      </c>
      <c r="BI264" s="89">
        <f t="shared" si="337"/>
        <v>74.909250056249988</v>
      </c>
      <c r="BJ264" s="173"/>
      <c r="BK264" s="1432" t="s">
        <v>2420</v>
      </c>
      <c r="BL264" s="778" t="s">
        <v>2419</v>
      </c>
      <c r="BM264" s="779"/>
      <c r="BN264" s="221"/>
      <c r="BO264" s="190">
        <v>100</v>
      </c>
      <c r="BP264" s="173">
        <v>46053</v>
      </c>
      <c r="BQ264" s="187">
        <v>1350</v>
      </c>
      <c r="BR264" s="190">
        <v>100</v>
      </c>
      <c r="BS264" s="219">
        <v>30000</v>
      </c>
      <c r="BT264" s="65">
        <f t="shared" ref="BT264" si="349">BS264*BR264*1.1</f>
        <v>3300000.0000000005</v>
      </c>
      <c r="BU264" s="671">
        <f t="shared" ref="BU264" si="350">(BT264-BV264)/BV264</f>
        <v>0.10000000000000016</v>
      </c>
      <c r="BV264" s="489">
        <f t="shared" ref="BV264" si="351">BS264*BR264*1</f>
        <v>3000000</v>
      </c>
      <c r="BW264" s="222">
        <v>46053</v>
      </c>
      <c r="BX264" s="89">
        <f t="shared" si="338"/>
        <v>1350</v>
      </c>
      <c r="BY264" s="89">
        <f t="shared" si="339"/>
        <v>100</v>
      </c>
      <c r="BZ264" s="187"/>
      <c r="CA264" s="187"/>
      <c r="CB264" s="230"/>
      <c r="CC264" s="227"/>
      <c r="CD264" s="85"/>
      <c r="CE264" s="228"/>
      <c r="CF264" s="89"/>
      <c r="CG264" s="228"/>
      <c r="CH264" s="2191"/>
      <c r="CI264" s="173"/>
      <c r="CJ264" s="228"/>
      <c r="CK264" s="228"/>
      <c r="CL264" s="725"/>
      <c r="CM264" s="232"/>
      <c r="CN264" s="173"/>
      <c r="CO264" s="228"/>
      <c r="CP264" s="228"/>
      <c r="CQ264" s="173"/>
      <c r="CR264" s="173"/>
      <c r="CS264" s="173"/>
      <c r="CT264" s="173"/>
      <c r="CU264" s="173"/>
      <c r="CV264" s="89">
        <f t="shared" si="340"/>
        <v>0</v>
      </c>
      <c r="CW264" s="86">
        <f t="shared" si="341"/>
        <v>0</v>
      </c>
      <c r="CX264" s="90"/>
      <c r="CY264" s="90"/>
      <c r="CZ264" s="90"/>
      <c r="DA264" s="90"/>
      <c r="DB264" s="89">
        <f t="shared" si="342"/>
        <v>1350</v>
      </c>
      <c r="DC264" s="89">
        <f t="shared" si="343"/>
        <v>100</v>
      </c>
      <c r="DD264" s="89">
        <f t="shared" si="344"/>
        <v>0</v>
      </c>
      <c r="DE264" s="89">
        <f t="shared" si="345"/>
        <v>-25.090749943750012</v>
      </c>
      <c r="DF264" s="86" t="str">
        <f t="shared" si="346"/>
        <v>Đủ</v>
      </c>
      <c r="DG264" s="228"/>
      <c r="DH264" s="233"/>
      <c r="DI264" s="234"/>
      <c r="DJ264" s="235"/>
      <c r="DK264" s="236"/>
      <c r="DL264" s="176"/>
      <c r="DM264" s="177"/>
      <c r="DN264" s="178"/>
      <c r="DO264" s="178"/>
    </row>
    <row r="265" spans="1:119" s="1874" customFormat="1" ht="30" hidden="1" customHeight="1">
      <c r="A265" s="1827" t="str">
        <f t="shared" si="348"/>
        <v>Hiện</v>
      </c>
      <c r="B265" s="1828" t="str">
        <f>DF265</f>
        <v>Đủ</v>
      </c>
      <c r="C265" s="1828">
        <f t="shared" ref="C265:C270" si="352">DD265</f>
        <v>0</v>
      </c>
      <c r="D265" s="1829"/>
      <c r="E265" s="1829"/>
      <c r="F265" s="1829"/>
      <c r="G265" s="1829"/>
      <c r="H265" s="1829"/>
      <c r="I265" s="1829"/>
      <c r="J265" s="1830"/>
      <c r="K265" s="1831"/>
      <c r="L265" s="1832" t="s">
        <v>1457</v>
      </c>
      <c r="M265" s="1833" t="s">
        <v>186</v>
      </c>
      <c r="N265" s="1834" t="s">
        <v>1458</v>
      </c>
      <c r="O265" s="1835" t="s">
        <v>41</v>
      </c>
      <c r="P265" s="1835" t="s">
        <v>45</v>
      </c>
      <c r="Q265" s="1836">
        <v>5.9</v>
      </c>
      <c r="R265" s="1837">
        <v>219.45600000000002</v>
      </c>
      <c r="S265" s="1837">
        <v>1294.7904000000001</v>
      </c>
      <c r="T265" s="1838"/>
      <c r="U265" s="1839"/>
      <c r="V265" s="1840"/>
      <c r="W265" s="1841"/>
      <c r="X265" s="1842"/>
      <c r="Y265" s="1842"/>
      <c r="Z265" s="1842"/>
      <c r="AA265" s="1843"/>
      <c r="AB265" s="1843"/>
      <c r="AC265" s="1843"/>
      <c r="AD265" s="1843"/>
      <c r="AE265" s="1842"/>
      <c r="AF265" s="1844"/>
      <c r="AG265" s="1844"/>
      <c r="AH265" s="1844"/>
      <c r="AI265" s="1844"/>
      <c r="AJ265" s="1844"/>
      <c r="AK265" s="1844"/>
      <c r="AL265" s="1845">
        <v>235</v>
      </c>
      <c r="AM265" s="1846">
        <v>1386.5</v>
      </c>
      <c r="AN265" s="1846">
        <v>0</v>
      </c>
      <c r="AO265" s="1846">
        <v>0</v>
      </c>
      <c r="AP265" s="1846">
        <v>0</v>
      </c>
      <c r="AQ265" s="1846">
        <v>0</v>
      </c>
      <c r="AR265" s="1846">
        <v>0</v>
      </c>
      <c r="AS265" s="1846">
        <v>0</v>
      </c>
      <c r="AT265" s="1846">
        <v>0</v>
      </c>
      <c r="AU265" s="1846">
        <v>0</v>
      </c>
      <c r="AV265" s="1846">
        <v>0</v>
      </c>
      <c r="AW265" s="1846">
        <v>0</v>
      </c>
      <c r="AX265" s="1846">
        <v>29</v>
      </c>
      <c r="AY265" s="1846">
        <v>171.10000000000002</v>
      </c>
      <c r="AZ265" s="1847">
        <f t="shared" si="334"/>
        <v>264</v>
      </c>
      <c r="BA265" s="1847">
        <f t="shared" si="335"/>
        <v>1557.6</v>
      </c>
      <c r="BB265" s="1848" t="s">
        <v>2470</v>
      </c>
      <c r="BC265" s="1849"/>
      <c r="BD265" s="1850"/>
      <c r="BE265" s="1850"/>
      <c r="BF265" s="1851"/>
      <c r="BG265" s="1852"/>
      <c r="BH265" s="1853">
        <f t="shared" si="336"/>
        <v>264</v>
      </c>
      <c r="BI265" s="1853">
        <f t="shared" si="337"/>
        <v>1557.6</v>
      </c>
      <c r="BJ265" s="1854"/>
      <c r="BK265" s="1855"/>
      <c r="BL265" s="1856"/>
      <c r="BM265" s="1857"/>
      <c r="BN265" s="1858"/>
      <c r="BO265" s="1859"/>
      <c r="BP265" s="1854"/>
      <c r="BQ265" s="1829"/>
      <c r="BR265" s="1859"/>
      <c r="BS265" s="1860"/>
      <c r="BT265" s="1861"/>
      <c r="BU265" s="1860"/>
      <c r="BV265" s="1860"/>
      <c r="BW265" s="1862"/>
      <c r="BX265" s="1853">
        <f t="shared" si="338"/>
        <v>264</v>
      </c>
      <c r="BY265" s="1853">
        <f t="shared" si="339"/>
        <v>1560</v>
      </c>
      <c r="BZ265" s="1829"/>
      <c r="CA265" s="1829"/>
      <c r="CB265" s="1863"/>
      <c r="CC265" s="1849"/>
      <c r="CD265" s="1849"/>
      <c r="CE265" s="1850"/>
      <c r="CF265" s="1850"/>
      <c r="CG265" s="1850"/>
      <c r="CH265" s="2191"/>
      <c r="CI265" s="1854"/>
      <c r="CJ265" s="1850"/>
      <c r="CK265" s="1850"/>
      <c r="CL265" s="1864"/>
      <c r="CM265" s="1865"/>
      <c r="CN265" s="1854"/>
      <c r="CO265" s="1850"/>
      <c r="CP265" s="1850"/>
      <c r="CQ265" s="1854"/>
      <c r="CR265" s="1854"/>
      <c r="CS265" s="1854"/>
      <c r="CT265" s="1854"/>
      <c r="CU265" s="1854"/>
      <c r="CV265" s="1853">
        <f t="shared" si="340"/>
        <v>0</v>
      </c>
      <c r="CW265" s="1828">
        <f t="shared" si="341"/>
        <v>0</v>
      </c>
      <c r="CX265" s="1866"/>
      <c r="CY265" s="1866"/>
      <c r="CZ265" s="1866"/>
      <c r="DA265" s="1866"/>
      <c r="DB265" s="1853">
        <f t="shared" si="342"/>
        <v>264</v>
      </c>
      <c r="DC265" s="1853">
        <f t="shared" si="343"/>
        <v>1560</v>
      </c>
      <c r="DD265" s="1853">
        <f t="shared" si="344"/>
        <v>0</v>
      </c>
      <c r="DE265" s="1853">
        <f t="shared" si="345"/>
        <v>-2.4000000000000909</v>
      </c>
      <c r="DF265" s="1828" t="str">
        <f t="shared" si="346"/>
        <v>Đủ</v>
      </c>
      <c r="DG265" s="1850"/>
      <c r="DH265" s="1867"/>
      <c r="DI265" s="1868"/>
      <c r="DJ265" s="1869"/>
      <c r="DK265" s="1870"/>
      <c r="DL265" s="1871"/>
      <c r="DM265" s="1872"/>
      <c r="DN265" s="1873"/>
      <c r="DO265" s="1873"/>
    </row>
    <row r="266" spans="1:119" s="237" customFormat="1" ht="30" hidden="1" customHeight="1">
      <c r="A266" s="85" t="str">
        <f t="shared" si="348"/>
        <v>ok</v>
      </c>
      <c r="B266" s="86"/>
      <c r="C266" s="86"/>
      <c r="D266" s="86" t="str">
        <f>BW266</f>
        <v>Dự kiến 3/3/2026 có hàng</v>
      </c>
      <c r="E266" s="86" t="s">
        <v>2478</v>
      </c>
      <c r="F266" s="86"/>
      <c r="G266" s="86" t="str">
        <f>BM266</f>
        <v>Thép V65*65*6*12000 = 2 Cây</v>
      </c>
      <c r="H266" s="86">
        <f>BQ266</f>
        <v>24</v>
      </c>
      <c r="I266" s="86" t="str">
        <f>P266</f>
        <v>m</v>
      </c>
      <c r="J266" s="775"/>
      <c r="K266" s="776" t="s">
        <v>295</v>
      </c>
      <c r="L266" s="781" t="s">
        <v>1457</v>
      </c>
      <c r="M266" s="713" t="s">
        <v>186</v>
      </c>
      <c r="N266" s="180" t="s">
        <v>1458</v>
      </c>
      <c r="O266" s="181" t="s">
        <v>41</v>
      </c>
      <c r="P266" s="181" t="s">
        <v>45</v>
      </c>
      <c r="Q266" s="714"/>
      <c r="R266" s="182"/>
      <c r="S266" s="182"/>
      <c r="T266" s="562"/>
      <c r="U266" s="563"/>
      <c r="V266" s="561"/>
      <c r="W266" s="1404"/>
      <c r="X266" s="1405"/>
      <c r="Y266" s="1405"/>
      <c r="Z266" s="1405"/>
      <c r="AA266" s="672"/>
      <c r="AB266" s="672"/>
      <c r="AC266" s="672"/>
      <c r="AD266" s="672"/>
      <c r="AE266" s="1405"/>
      <c r="AF266" s="172"/>
      <c r="AG266" s="172"/>
      <c r="AH266" s="172"/>
      <c r="AI266" s="172"/>
      <c r="AJ266" s="172"/>
      <c r="AK266" s="172"/>
      <c r="AL266" s="838"/>
      <c r="AM266" s="63"/>
      <c r="AN266" s="63"/>
      <c r="AO266" s="63"/>
      <c r="AP266" s="63"/>
      <c r="AQ266" s="63"/>
      <c r="AR266" s="63"/>
      <c r="AS266" s="63"/>
      <c r="AT266" s="63"/>
      <c r="AU266" s="63"/>
      <c r="AV266" s="63"/>
      <c r="AW266" s="63"/>
      <c r="AX266" s="63"/>
      <c r="AY266" s="63"/>
      <c r="AZ266" s="88"/>
      <c r="BA266" s="88"/>
      <c r="BB266" s="487"/>
      <c r="BC266" s="227"/>
      <c r="BD266" s="228"/>
      <c r="BE266" s="228"/>
      <c r="BF266" s="229"/>
      <c r="BG266" s="224"/>
      <c r="BH266" s="89"/>
      <c r="BI266" s="89"/>
      <c r="BJ266" s="173"/>
      <c r="BK266" s="1894" t="s">
        <v>2496</v>
      </c>
      <c r="BL266" s="1894" t="s">
        <v>295</v>
      </c>
      <c r="BM266" s="1502" t="s">
        <v>2497</v>
      </c>
      <c r="BN266" s="1895" t="s">
        <v>41</v>
      </c>
      <c r="BO266" s="1894">
        <f>BR266</f>
        <v>142</v>
      </c>
      <c r="BP266" s="1896">
        <v>46077</v>
      </c>
      <c r="BQ266" s="1894">
        <v>24</v>
      </c>
      <c r="BR266" s="1534">
        <v>142</v>
      </c>
      <c r="BS266" s="1533">
        <v>14181.82</v>
      </c>
      <c r="BT266" s="175">
        <f t="shared" ref="BT266" si="353">BS266*BR266*1.1</f>
        <v>2215200.284</v>
      </c>
      <c r="BU266" s="730">
        <f t="shared" ref="BU266" si="354">(BT266-BV266)/BV266</f>
        <v>0.10000000000000002</v>
      </c>
      <c r="BV266" s="1385">
        <f t="shared" ref="BV266" si="355">BS266*BR266*1</f>
        <v>2013818.44</v>
      </c>
      <c r="BW266" s="222" t="s">
        <v>2509</v>
      </c>
      <c r="BX266" s="89"/>
      <c r="BY266" s="89"/>
      <c r="BZ266" s="187"/>
      <c r="CA266" s="187"/>
      <c r="CB266" s="230"/>
      <c r="CC266" s="227"/>
      <c r="CD266" s="227"/>
      <c r="CE266" s="228"/>
      <c r="CF266" s="228"/>
      <c r="CG266" s="228"/>
      <c r="CH266" s="2191"/>
      <c r="CI266" s="173"/>
      <c r="CJ266" s="228"/>
      <c r="CK266" s="228"/>
      <c r="CL266" s="725"/>
      <c r="CM266" s="232"/>
      <c r="CN266" s="173"/>
      <c r="CO266" s="228"/>
      <c r="CP266" s="228"/>
      <c r="CQ266" s="173"/>
      <c r="CR266" s="173"/>
      <c r="CS266" s="173"/>
      <c r="CT266" s="173"/>
      <c r="CU266" s="173"/>
      <c r="CV266" s="89"/>
      <c r="CW266" s="86"/>
      <c r="CX266" s="90"/>
      <c r="CY266" s="90"/>
      <c r="CZ266" s="90"/>
      <c r="DA266" s="90"/>
      <c r="DB266" s="89"/>
      <c r="DC266" s="89"/>
      <c r="DD266" s="89"/>
      <c r="DE266" s="89"/>
      <c r="DF266" s="86"/>
      <c r="DG266" s="228"/>
      <c r="DH266" s="233"/>
      <c r="DI266" s="234"/>
      <c r="DJ266" s="235"/>
      <c r="DK266" s="236"/>
      <c r="DL266" s="176"/>
      <c r="DM266" s="177"/>
      <c r="DN266" s="178"/>
      <c r="DO266" s="178"/>
    </row>
    <row r="267" spans="1:119" s="237" customFormat="1" ht="30" hidden="1" customHeight="1">
      <c r="A267" s="1827" t="str">
        <f t="shared" si="348"/>
        <v>ok</v>
      </c>
      <c r="B267" s="86"/>
      <c r="C267" s="86"/>
      <c r="D267" s="187"/>
      <c r="E267" s="187"/>
      <c r="F267" s="187"/>
      <c r="G267" s="187"/>
      <c r="H267" s="187"/>
      <c r="I267" s="187"/>
      <c r="J267" s="775"/>
      <c r="K267" s="776"/>
      <c r="L267" s="781" t="s">
        <v>1457</v>
      </c>
      <c r="M267" s="713" t="s">
        <v>186</v>
      </c>
      <c r="N267" s="180" t="s">
        <v>1458</v>
      </c>
      <c r="O267" s="181" t="s">
        <v>41</v>
      </c>
      <c r="P267" s="181" t="s">
        <v>45</v>
      </c>
      <c r="Q267" s="714"/>
      <c r="R267" s="182"/>
      <c r="S267" s="182"/>
      <c r="T267" s="562"/>
      <c r="U267" s="563"/>
      <c r="V267" s="561"/>
      <c r="W267" s="1404"/>
      <c r="X267" s="1405"/>
      <c r="Y267" s="1405"/>
      <c r="Z267" s="1405"/>
      <c r="AA267" s="672"/>
      <c r="AB267" s="672"/>
      <c r="AC267" s="672"/>
      <c r="AD267" s="672"/>
      <c r="AE267" s="1405"/>
      <c r="AF267" s="172"/>
      <c r="AG267" s="172"/>
      <c r="AH267" s="172"/>
      <c r="AI267" s="172"/>
      <c r="AJ267" s="172"/>
      <c r="AK267" s="172"/>
      <c r="AL267" s="838"/>
      <c r="AM267" s="63"/>
      <c r="AN267" s="63"/>
      <c r="AO267" s="63"/>
      <c r="AP267" s="63"/>
      <c r="AQ267" s="63"/>
      <c r="AR267" s="63"/>
      <c r="AS267" s="63"/>
      <c r="AT267" s="63"/>
      <c r="AU267" s="63"/>
      <c r="AV267" s="63"/>
      <c r="AW267" s="63"/>
      <c r="AX267" s="63"/>
      <c r="AY267" s="63"/>
      <c r="AZ267" s="88"/>
      <c r="BA267" s="88"/>
      <c r="BB267" s="487"/>
      <c r="BC267" s="227"/>
      <c r="BD267" s="228"/>
      <c r="BE267" s="228"/>
      <c r="BF267" s="229"/>
      <c r="BG267" s="224"/>
      <c r="BH267" s="89"/>
      <c r="BI267" s="89"/>
      <c r="BJ267" s="173"/>
      <c r="BK267" s="1432" t="s">
        <v>1618</v>
      </c>
      <c r="BL267" s="1298" t="s">
        <v>295</v>
      </c>
      <c r="BM267" s="1318" t="str">
        <f>VLOOKUP(L267,'[168]IBSHI đơn 2 (2)'!$A$11:$G$21,2,0)</f>
        <v>Thép V65*65*6*12000</v>
      </c>
      <c r="BN267" s="221"/>
      <c r="BO267" s="137">
        <v>1418</v>
      </c>
      <c r="BP267" s="90">
        <v>46013</v>
      </c>
      <c r="BQ267" s="792">
        <v>240</v>
      </c>
      <c r="BR267" s="137">
        <v>1418</v>
      </c>
      <c r="BS267" s="1431">
        <v>13909.09</v>
      </c>
      <c r="BT267" s="64">
        <f>BS267*BR267*(1+BU267)</f>
        <v>21695398.582000002</v>
      </c>
      <c r="BU267" s="671">
        <v>0.1</v>
      </c>
      <c r="BV267" s="489">
        <f>BS267*BR267</f>
        <v>19723089.620000001</v>
      </c>
      <c r="BW267" s="103">
        <v>46029</v>
      </c>
      <c r="BX267" s="89"/>
      <c r="BY267" s="89"/>
      <c r="BZ267" s="187"/>
      <c r="CA267" s="187"/>
      <c r="CB267" s="230"/>
      <c r="CC267" s="227"/>
      <c r="CD267" s="227"/>
      <c r="CE267" s="228"/>
      <c r="CF267" s="228"/>
      <c r="CG267" s="228"/>
      <c r="CH267" s="2191"/>
      <c r="CI267" s="173"/>
      <c r="CJ267" s="228"/>
      <c r="CK267" s="228"/>
      <c r="CL267" s="725"/>
      <c r="CM267" s="232"/>
      <c r="CN267" s="173"/>
      <c r="CO267" s="228"/>
      <c r="CP267" s="228"/>
      <c r="CQ267" s="173"/>
      <c r="CR267" s="173"/>
      <c r="CS267" s="173"/>
      <c r="CT267" s="173"/>
      <c r="CU267" s="173"/>
      <c r="CV267" s="89"/>
      <c r="CW267" s="86"/>
      <c r="CX267" s="90"/>
      <c r="CY267" s="90"/>
      <c r="CZ267" s="90"/>
      <c r="DA267" s="90"/>
      <c r="DB267" s="89"/>
      <c r="DC267" s="89"/>
      <c r="DD267" s="89"/>
      <c r="DE267" s="89"/>
      <c r="DF267" s="86"/>
      <c r="DG267" s="228"/>
      <c r="DH267" s="233"/>
      <c r="DI267" s="234"/>
      <c r="DJ267" s="235"/>
      <c r="DK267" s="236"/>
      <c r="DL267" s="176"/>
      <c r="DM267" s="177"/>
      <c r="DN267" s="178"/>
      <c r="DO267" s="178"/>
    </row>
    <row r="268" spans="1:119" s="237" customFormat="1" ht="30" hidden="1" customHeight="1">
      <c r="A268" s="85" t="str">
        <f t="shared" si="348"/>
        <v>Hiện</v>
      </c>
      <c r="B268" s="86" t="str">
        <f t="shared" ref="B268:B270" si="356">DF268</f>
        <v>Đủ</v>
      </c>
      <c r="C268" s="86">
        <f t="shared" si="352"/>
        <v>0</v>
      </c>
      <c r="D268" s="86"/>
      <c r="E268" s="86"/>
      <c r="F268" s="86"/>
      <c r="G268" s="86"/>
      <c r="H268" s="1351"/>
      <c r="I268" s="1351"/>
      <c r="J268" s="775"/>
      <c r="K268" s="86"/>
      <c r="L268" s="781" t="s">
        <v>1459</v>
      </c>
      <c r="M268" s="713" t="s">
        <v>176</v>
      </c>
      <c r="N268" s="180" t="s">
        <v>1460</v>
      </c>
      <c r="O268" s="181" t="s">
        <v>41</v>
      </c>
      <c r="P268" s="181" t="s">
        <v>45</v>
      </c>
      <c r="Q268" s="714">
        <v>21.3</v>
      </c>
      <c r="R268" s="182">
        <f t="shared" ref="R268:R270" si="357">+CP268</f>
        <v>0</v>
      </c>
      <c r="S268" s="182">
        <v>451.43999999999994</v>
      </c>
      <c r="T268" s="562"/>
      <c r="U268" s="563"/>
      <c r="V268" s="561"/>
      <c r="W268" s="1404"/>
      <c r="X268" s="1405"/>
      <c r="Y268" s="1405"/>
      <c r="Z268" s="1405"/>
      <c r="AA268" s="672"/>
      <c r="AB268" s="672"/>
      <c r="AC268" s="672"/>
      <c r="AD268" s="672"/>
      <c r="AE268" s="1405"/>
      <c r="AF268" s="172"/>
      <c r="AG268" s="172"/>
      <c r="AH268" s="172"/>
      <c r="AI268" s="172"/>
      <c r="AJ268" s="172"/>
      <c r="AK268" s="172"/>
      <c r="AL268" s="838">
        <v>24</v>
      </c>
      <c r="AM268" s="63">
        <v>511.20000000000005</v>
      </c>
      <c r="AN268" s="63">
        <v>0</v>
      </c>
      <c r="AO268" s="63">
        <v>0</v>
      </c>
      <c r="AP268" s="63">
        <v>0</v>
      </c>
      <c r="AQ268" s="63">
        <v>0</v>
      </c>
      <c r="AR268" s="63">
        <v>0</v>
      </c>
      <c r="AS268" s="63">
        <v>0</v>
      </c>
      <c r="AT268" s="63">
        <v>0</v>
      </c>
      <c r="AU268" s="63">
        <v>0</v>
      </c>
      <c r="AV268" s="63">
        <v>0</v>
      </c>
      <c r="AW268" s="63">
        <v>0</v>
      </c>
      <c r="AX268" s="63">
        <v>0</v>
      </c>
      <c r="AY268" s="63">
        <v>0</v>
      </c>
      <c r="AZ268" s="88">
        <f t="shared" ref="AZ268:AZ280" si="358">T268+V268+X268+Z268+AB268+AD268+AF268+AH268+AJ268+AL268+AN268+AP268+AR268+AT268+AV268+AX268</f>
        <v>24</v>
      </c>
      <c r="BA268" s="88">
        <f t="shared" ref="BA268:BA280" si="359">U268+W268+Y268+AA268+AC268+AE268+AG268+AI268+AK268+AM268+AO268+AQ268+AS268+AU268+AW268+AY268</f>
        <v>511.20000000000005</v>
      </c>
      <c r="BB268" s="487" t="s">
        <v>1477</v>
      </c>
      <c r="BC268" s="227"/>
      <c r="BD268" s="228"/>
      <c r="BE268" s="228"/>
      <c r="BF268" s="229"/>
      <c r="BG268" s="224"/>
      <c r="BH268" s="89">
        <f t="shared" ref="BH268:BH280" si="360">IF(AZ268&gt;BD268,AZ268-BD268,"0")</f>
        <v>24</v>
      </c>
      <c r="BI268" s="89">
        <f t="shared" ref="BI268:BI280" si="361">IF(BA268&gt;BE268,BA268-BE268,"0")</f>
        <v>511.20000000000005</v>
      </c>
      <c r="BJ268" s="173"/>
      <c r="BK268" s="1432"/>
      <c r="BL268" s="778"/>
      <c r="BM268" s="779"/>
      <c r="BN268" s="221"/>
      <c r="BO268" s="190"/>
      <c r="BP268" s="173"/>
      <c r="BQ268" s="187"/>
      <c r="BR268" s="190"/>
      <c r="BS268" s="1431"/>
      <c r="BT268" s="175"/>
      <c r="BU268" s="780"/>
      <c r="BV268" s="780"/>
      <c r="BW268" s="222"/>
      <c r="BX268" s="89">
        <f t="shared" ref="BX268:BX280" si="362">SUMIF($L:$L,L268,$BQ:$BQ)</f>
        <v>0</v>
      </c>
      <c r="BY268" s="89">
        <f t="shared" ref="BY268:BY280" si="363">SUMIF($L:$L,L268,$BR:$BR)</f>
        <v>0</v>
      </c>
      <c r="BZ268" s="187"/>
      <c r="CA268" s="187"/>
      <c r="CB268" s="230"/>
      <c r="CC268" s="227"/>
      <c r="CD268" s="1296" t="s">
        <v>1534</v>
      </c>
      <c r="CE268" s="90" t="s">
        <v>294</v>
      </c>
      <c r="CF268" s="1302" t="s">
        <v>2966</v>
      </c>
      <c r="CG268" s="102" t="s">
        <v>41</v>
      </c>
      <c r="CH268" s="2191">
        <v>501.6</v>
      </c>
      <c r="CI268" s="90">
        <v>46014</v>
      </c>
      <c r="CJ268" s="185">
        <v>24</v>
      </c>
      <c r="CK268" s="137">
        <v>501.6</v>
      </c>
      <c r="CL268" s="492">
        <v>0.59799999999999998</v>
      </c>
      <c r="CM268" s="391">
        <f t="shared" ref="CM268:CM269" si="364">CL268*CK268</f>
        <v>299.95679999999999</v>
      </c>
      <c r="CN268" s="173"/>
      <c r="CO268" s="228"/>
      <c r="CP268" s="228"/>
      <c r="CQ268" s="173"/>
      <c r="CR268" s="173"/>
      <c r="CS268" s="90">
        <v>46085</v>
      </c>
      <c r="CT268" s="90">
        <v>46085</v>
      </c>
      <c r="CU268" s="90">
        <v>46085</v>
      </c>
      <c r="CV268" s="89">
        <f t="shared" ref="CV268:CV280" si="365">SUMIF($L:$L,L268,$CJ:$CJ)</f>
        <v>24</v>
      </c>
      <c r="CW268" s="86">
        <f t="shared" ref="CW268:CW280" si="366">SUMIF($L:$L,L268,$CK:$CK)</f>
        <v>501.6</v>
      </c>
      <c r="CX268" s="90"/>
      <c r="CY268" s="90"/>
      <c r="CZ268" s="90"/>
      <c r="DA268" s="90"/>
      <c r="DB268" s="89">
        <f t="shared" ref="DB268:DB280" si="367">BX268+CV268</f>
        <v>24</v>
      </c>
      <c r="DC268" s="89">
        <f t="shared" ref="DC268:DC280" si="368">BY268+CW268</f>
        <v>501.6</v>
      </c>
      <c r="DD268" s="89">
        <f t="shared" ref="DD268:DD280" si="369">BH268-DB268</f>
        <v>0</v>
      </c>
      <c r="DE268" s="89">
        <f t="shared" ref="DE268:DE280" si="370">BI268-DC268</f>
        <v>9.6000000000000227</v>
      </c>
      <c r="DF268" s="86" t="str">
        <f t="shared" ref="DF268:DF280" si="371">IF(DD268&lt;0,"Thừa",IF(DD268=0,"Đủ","Thiếu"))</f>
        <v>Đủ</v>
      </c>
      <c r="DG268" s="228"/>
      <c r="DH268" s="233"/>
      <c r="DI268" s="234"/>
      <c r="DJ268" s="235"/>
      <c r="DK268" s="236"/>
      <c r="DL268" s="176"/>
      <c r="DM268" s="177"/>
      <c r="DN268" s="178"/>
      <c r="DO268" s="178"/>
    </row>
    <row r="269" spans="1:119" s="237" customFormat="1" ht="30" hidden="1" customHeight="1">
      <c r="A269" s="85" t="str">
        <f t="shared" si="348"/>
        <v>Hiện</v>
      </c>
      <c r="B269" s="86" t="str">
        <f t="shared" si="356"/>
        <v>Thừa</v>
      </c>
      <c r="C269" s="86">
        <f t="shared" si="352"/>
        <v>-6</v>
      </c>
      <c r="D269" s="86"/>
      <c r="E269" s="86"/>
      <c r="F269" s="86"/>
      <c r="G269" s="86"/>
      <c r="H269" s="1351"/>
      <c r="I269" s="1351"/>
      <c r="J269" s="775"/>
      <c r="K269" s="86"/>
      <c r="L269" s="781" t="s">
        <v>1461</v>
      </c>
      <c r="M269" s="713" t="s">
        <v>176</v>
      </c>
      <c r="N269" s="180" t="s">
        <v>1462</v>
      </c>
      <c r="O269" s="181" t="s">
        <v>41</v>
      </c>
      <c r="P269" s="181" t="s">
        <v>45</v>
      </c>
      <c r="Q269" s="714">
        <v>72.400000000000006</v>
      </c>
      <c r="R269" s="182">
        <f t="shared" si="357"/>
        <v>0</v>
      </c>
      <c r="S269" s="182">
        <v>402.2</v>
      </c>
      <c r="T269" s="562"/>
      <c r="U269" s="563"/>
      <c r="V269" s="561"/>
      <c r="W269" s="1404"/>
      <c r="X269" s="1405"/>
      <c r="Y269" s="1405"/>
      <c r="Z269" s="1405"/>
      <c r="AA269" s="672"/>
      <c r="AB269" s="672"/>
      <c r="AC269" s="672"/>
      <c r="AD269" s="672"/>
      <c r="AE269" s="1405"/>
      <c r="AF269" s="172"/>
      <c r="AG269" s="172"/>
      <c r="AH269" s="172"/>
      <c r="AI269" s="172"/>
      <c r="AJ269" s="172"/>
      <c r="AK269" s="172"/>
      <c r="AL269" s="838">
        <v>6</v>
      </c>
      <c r="AM269" s="63">
        <v>434.40000000000003</v>
      </c>
      <c r="AN269" s="63">
        <v>0</v>
      </c>
      <c r="AO269" s="63">
        <v>0</v>
      </c>
      <c r="AP269" s="63">
        <v>0</v>
      </c>
      <c r="AQ269" s="63">
        <v>0</v>
      </c>
      <c r="AR269" s="63">
        <v>0</v>
      </c>
      <c r="AS269" s="63">
        <v>0</v>
      </c>
      <c r="AT269" s="63">
        <v>0</v>
      </c>
      <c r="AU269" s="63">
        <v>0</v>
      </c>
      <c r="AV269" s="63">
        <v>0</v>
      </c>
      <c r="AW269" s="63">
        <v>0</v>
      </c>
      <c r="AX269" s="63">
        <v>0</v>
      </c>
      <c r="AY269" s="63">
        <v>0</v>
      </c>
      <c r="AZ269" s="88">
        <f t="shared" si="358"/>
        <v>6</v>
      </c>
      <c r="BA269" s="88">
        <f t="shared" si="359"/>
        <v>434.40000000000003</v>
      </c>
      <c r="BB269" s="487" t="s">
        <v>1477</v>
      </c>
      <c r="BC269" s="227"/>
      <c r="BD269" s="228"/>
      <c r="BE269" s="228"/>
      <c r="BF269" s="229"/>
      <c r="BG269" s="224"/>
      <c r="BH269" s="89">
        <f t="shared" si="360"/>
        <v>6</v>
      </c>
      <c r="BI269" s="89">
        <f t="shared" si="361"/>
        <v>434.40000000000003</v>
      </c>
      <c r="BJ269" s="173"/>
      <c r="BK269" s="1432"/>
      <c r="BL269" s="778"/>
      <c r="BM269" s="779"/>
      <c r="BN269" s="221"/>
      <c r="BO269" s="190"/>
      <c r="BP269" s="173"/>
      <c r="BQ269" s="187"/>
      <c r="BR269" s="190"/>
      <c r="BS269" s="1431"/>
      <c r="BT269" s="175"/>
      <c r="BU269" s="780"/>
      <c r="BV269" s="780"/>
      <c r="BW269" s="222"/>
      <c r="BX269" s="89">
        <f t="shared" si="362"/>
        <v>0</v>
      </c>
      <c r="BY269" s="89">
        <f t="shared" si="363"/>
        <v>0</v>
      </c>
      <c r="BZ269" s="187"/>
      <c r="CA269" s="187"/>
      <c r="CB269" s="230"/>
      <c r="CC269" s="227"/>
      <c r="CD269" s="1296" t="s">
        <v>1534</v>
      </c>
      <c r="CE269" s="90" t="s">
        <v>294</v>
      </c>
      <c r="CF269" s="1302" t="s">
        <v>2967</v>
      </c>
      <c r="CG269" s="102" t="s">
        <v>41</v>
      </c>
      <c r="CH269" s="2191">
        <v>861.6</v>
      </c>
      <c r="CI269" s="90">
        <v>46014</v>
      </c>
      <c r="CJ269" s="185">
        <v>12</v>
      </c>
      <c r="CK269" s="137">
        <v>861.6</v>
      </c>
      <c r="CL269" s="492">
        <v>0.59799999999999998</v>
      </c>
      <c r="CM269" s="391">
        <f t="shared" si="364"/>
        <v>515.23680000000002</v>
      </c>
      <c r="CN269" s="173"/>
      <c r="CO269" s="228"/>
      <c r="CP269" s="228"/>
      <c r="CQ269" s="173"/>
      <c r="CR269" s="173"/>
      <c r="CS269" s="90">
        <v>46085</v>
      </c>
      <c r="CT269" s="90">
        <v>46085</v>
      </c>
      <c r="CU269" s="90">
        <v>46085</v>
      </c>
      <c r="CV269" s="89">
        <f t="shared" si="365"/>
        <v>12</v>
      </c>
      <c r="CW269" s="86">
        <f t="shared" si="366"/>
        <v>861.6</v>
      </c>
      <c r="CX269" s="90"/>
      <c r="CY269" s="90"/>
      <c r="CZ269" s="90"/>
      <c r="DA269" s="90"/>
      <c r="DB269" s="89">
        <f t="shared" si="367"/>
        <v>12</v>
      </c>
      <c r="DC269" s="89">
        <f t="shared" si="368"/>
        <v>861.6</v>
      </c>
      <c r="DD269" s="89">
        <f t="shared" si="369"/>
        <v>-6</v>
      </c>
      <c r="DE269" s="89">
        <f t="shared" si="370"/>
        <v>-427.2</v>
      </c>
      <c r="DF269" s="86" t="str">
        <f t="shared" si="371"/>
        <v>Thừa</v>
      </c>
      <c r="DG269" s="228"/>
      <c r="DH269" s="233"/>
      <c r="DI269" s="234"/>
      <c r="DJ269" s="235"/>
      <c r="DK269" s="236"/>
      <c r="DL269" s="176"/>
      <c r="DM269" s="177"/>
      <c r="DN269" s="178"/>
      <c r="DO269" s="178"/>
    </row>
    <row r="270" spans="1:119" s="237" customFormat="1" ht="30" hidden="1" customHeight="1">
      <c r="A270" s="85" t="str">
        <f t="shared" si="348"/>
        <v>Hiện</v>
      </c>
      <c r="B270" s="86" t="str">
        <f t="shared" si="356"/>
        <v>Đủ</v>
      </c>
      <c r="C270" s="86">
        <f t="shared" si="352"/>
        <v>0</v>
      </c>
      <c r="D270" s="187"/>
      <c r="E270" s="187"/>
      <c r="F270" s="187"/>
      <c r="G270" s="187"/>
      <c r="H270" s="187"/>
      <c r="I270" s="187"/>
      <c r="J270" s="775"/>
      <c r="K270" s="1334"/>
      <c r="L270" s="781" t="s">
        <v>1463</v>
      </c>
      <c r="M270" s="713" t="s">
        <v>186</v>
      </c>
      <c r="N270" s="180" t="s">
        <v>1464</v>
      </c>
      <c r="O270" s="181" t="s">
        <v>41</v>
      </c>
      <c r="P270" s="181" t="s">
        <v>45</v>
      </c>
      <c r="Q270" s="714">
        <v>17.899999999999999</v>
      </c>
      <c r="R270" s="182">
        <f t="shared" si="357"/>
        <v>0</v>
      </c>
      <c r="S270" s="182">
        <v>1361.66</v>
      </c>
      <c r="T270" s="562"/>
      <c r="U270" s="563"/>
      <c r="V270" s="561"/>
      <c r="W270" s="1404"/>
      <c r="X270" s="1405"/>
      <c r="Y270" s="1405"/>
      <c r="Z270" s="1405"/>
      <c r="AA270" s="672"/>
      <c r="AB270" s="672"/>
      <c r="AC270" s="672"/>
      <c r="AD270" s="672"/>
      <c r="AE270" s="1405"/>
      <c r="AF270" s="172"/>
      <c r="AG270" s="172"/>
      <c r="AH270" s="172"/>
      <c r="AI270" s="172"/>
      <c r="AJ270" s="172"/>
      <c r="AK270" s="172"/>
      <c r="AL270" s="838">
        <v>84</v>
      </c>
      <c r="AM270" s="63">
        <v>1503.6</v>
      </c>
      <c r="AN270" s="63">
        <v>0</v>
      </c>
      <c r="AO270" s="63">
        <v>0</v>
      </c>
      <c r="AP270" s="63">
        <v>0</v>
      </c>
      <c r="AQ270" s="63">
        <v>0</v>
      </c>
      <c r="AR270" s="63">
        <v>0</v>
      </c>
      <c r="AS270" s="63">
        <v>0</v>
      </c>
      <c r="AT270" s="63">
        <v>0</v>
      </c>
      <c r="AU270" s="63">
        <v>0</v>
      </c>
      <c r="AV270" s="63">
        <v>0</v>
      </c>
      <c r="AW270" s="63">
        <v>0</v>
      </c>
      <c r="AX270" s="63">
        <v>0</v>
      </c>
      <c r="AY270" s="63">
        <v>0</v>
      </c>
      <c r="AZ270" s="88">
        <f t="shared" si="358"/>
        <v>84</v>
      </c>
      <c r="BA270" s="88">
        <f t="shared" si="359"/>
        <v>1503.6</v>
      </c>
      <c r="BB270" s="487" t="s">
        <v>1477</v>
      </c>
      <c r="BC270" s="227"/>
      <c r="BD270" s="228"/>
      <c r="BE270" s="228"/>
      <c r="BF270" s="229"/>
      <c r="BG270" s="224"/>
      <c r="BH270" s="89">
        <f t="shared" si="360"/>
        <v>84</v>
      </c>
      <c r="BI270" s="89">
        <f t="shared" si="361"/>
        <v>1503.6</v>
      </c>
      <c r="BJ270" s="173"/>
      <c r="BK270" s="1432" t="s">
        <v>1638</v>
      </c>
      <c r="BL270" s="778" t="s">
        <v>1617</v>
      </c>
      <c r="BM270" s="779" t="s">
        <v>1639</v>
      </c>
      <c r="BN270" s="221" t="s">
        <v>41</v>
      </c>
      <c r="BO270" s="1239">
        <v>1503.6</v>
      </c>
      <c r="BP270" s="173">
        <v>46029</v>
      </c>
      <c r="BQ270" s="187">
        <f>7*12</f>
        <v>84</v>
      </c>
      <c r="BR270" s="1239">
        <v>1503.6</v>
      </c>
      <c r="BS270" s="1431">
        <v>15909.09</v>
      </c>
      <c r="BT270" s="65">
        <f>BS270*BR270*1.1</f>
        <v>26312998.496400002</v>
      </c>
      <c r="BU270" s="1240">
        <v>0.1</v>
      </c>
      <c r="BV270" s="1328">
        <f>BS270*BR270</f>
        <v>23920907.723999999</v>
      </c>
      <c r="BW270" s="222">
        <v>46032</v>
      </c>
      <c r="BX270" s="89">
        <f t="shared" si="362"/>
        <v>84</v>
      </c>
      <c r="BY270" s="89">
        <f t="shared" si="363"/>
        <v>1503.6</v>
      </c>
      <c r="BZ270" s="187"/>
      <c r="CA270" s="187"/>
      <c r="CB270" s="230"/>
      <c r="CC270" s="227"/>
      <c r="CD270" s="227"/>
      <c r="CE270" s="228"/>
      <c r="CF270" s="228"/>
      <c r="CG270" s="228"/>
      <c r="CH270" s="2191"/>
      <c r="CI270" s="173"/>
      <c r="CJ270" s="228"/>
      <c r="CK270" s="228"/>
      <c r="CL270" s="725"/>
      <c r="CM270" s="232"/>
      <c r="CN270" s="173"/>
      <c r="CO270" s="228"/>
      <c r="CP270" s="228"/>
      <c r="CQ270" s="173"/>
      <c r="CR270" s="173"/>
      <c r="CS270" s="173"/>
      <c r="CT270" s="173"/>
      <c r="CU270" s="173"/>
      <c r="CV270" s="89">
        <f t="shared" si="365"/>
        <v>0</v>
      </c>
      <c r="CW270" s="86">
        <f t="shared" si="366"/>
        <v>0</v>
      </c>
      <c r="CX270" s="90"/>
      <c r="CY270" s="90"/>
      <c r="CZ270" s="90"/>
      <c r="DA270" s="90"/>
      <c r="DB270" s="89">
        <f t="shared" si="367"/>
        <v>84</v>
      </c>
      <c r="DC270" s="89">
        <f t="shared" si="368"/>
        <v>1503.6</v>
      </c>
      <c r="DD270" s="89">
        <f t="shared" si="369"/>
        <v>0</v>
      </c>
      <c r="DE270" s="89">
        <f t="shared" si="370"/>
        <v>0</v>
      </c>
      <c r="DF270" s="86" t="str">
        <f t="shared" si="371"/>
        <v>Đủ</v>
      </c>
      <c r="DG270" s="228"/>
      <c r="DH270" s="233"/>
      <c r="DI270" s="234"/>
      <c r="DJ270" s="235"/>
      <c r="DK270" s="236"/>
      <c r="DL270" s="176"/>
      <c r="DM270" s="177"/>
      <c r="DN270" s="178"/>
      <c r="DO270" s="178"/>
    </row>
    <row r="271" spans="1:119" s="237" customFormat="1" ht="30" hidden="1" customHeight="1">
      <c r="A271" s="85" t="str">
        <f t="shared" ref="A271:A273" si="372">IF(L271=L270,"ok","Hiện")</f>
        <v>Hiện</v>
      </c>
      <c r="B271" s="86" t="str">
        <f t="shared" ref="B271:B273" si="373">DF271</f>
        <v>Thừa</v>
      </c>
      <c r="C271" s="86">
        <f t="shared" ref="C271:C273" si="374">DD271</f>
        <v>-5</v>
      </c>
      <c r="D271" s="187"/>
      <c r="E271" s="187"/>
      <c r="F271" s="187"/>
      <c r="G271" s="187"/>
      <c r="H271" s="187"/>
      <c r="I271" s="187"/>
      <c r="J271" s="775"/>
      <c r="K271" s="1325"/>
      <c r="L271" s="781" t="s">
        <v>1557</v>
      </c>
      <c r="M271" s="713" t="s">
        <v>186</v>
      </c>
      <c r="N271" s="1420" t="s">
        <v>1558</v>
      </c>
      <c r="O271" s="181" t="s">
        <v>41</v>
      </c>
      <c r="P271" s="181" t="s">
        <v>45</v>
      </c>
      <c r="Q271" s="182">
        <v>5.72</v>
      </c>
      <c r="R271" s="182">
        <v>28.728000000000002</v>
      </c>
      <c r="S271" s="182">
        <v>164.32416000000001</v>
      </c>
      <c r="T271" s="562"/>
      <c r="U271" s="563"/>
      <c r="V271" s="561"/>
      <c r="W271" s="1404"/>
      <c r="X271" s="1405"/>
      <c r="Y271" s="1405"/>
      <c r="Z271" s="1405"/>
      <c r="AA271" s="672"/>
      <c r="AB271" s="672"/>
      <c r="AC271" s="672"/>
      <c r="AD271" s="672"/>
      <c r="AE271" s="1405"/>
      <c r="AF271" s="172"/>
      <c r="AG271" s="172"/>
      <c r="AH271" s="172"/>
      <c r="AI271" s="172"/>
      <c r="AJ271" s="172"/>
      <c r="AK271" s="172"/>
      <c r="AL271" s="1121"/>
      <c r="AM271" s="172"/>
      <c r="AN271" s="172"/>
      <c r="AO271" s="172"/>
      <c r="AP271" s="63">
        <v>31</v>
      </c>
      <c r="AQ271" s="63">
        <v>177.32</v>
      </c>
      <c r="AR271" s="63">
        <v>0</v>
      </c>
      <c r="AS271" s="63">
        <v>0</v>
      </c>
      <c r="AT271" s="63">
        <v>0</v>
      </c>
      <c r="AU271" s="63">
        <v>0</v>
      </c>
      <c r="AV271" s="63">
        <v>0</v>
      </c>
      <c r="AW271" s="63">
        <v>0</v>
      </c>
      <c r="AX271" s="63">
        <v>0</v>
      </c>
      <c r="AY271" s="63">
        <v>0</v>
      </c>
      <c r="AZ271" s="88">
        <f t="shared" si="358"/>
        <v>31</v>
      </c>
      <c r="BA271" s="88">
        <f t="shared" si="359"/>
        <v>177.32</v>
      </c>
      <c r="BB271" s="487" t="s">
        <v>1579</v>
      </c>
      <c r="BC271" s="227"/>
      <c r="BD271" s="228"/>
      <c r="BE271" s="228"/>
      <c r="BF271" s="229"/>
      <c r="BG271" s="224"/>
      <c r="BH271" s="89">
        <f t="shared" si="360"/>
        <v>31</v>
      </c>
      <c r="BI271" s="89">
        <f t="shared" si="361"/>
        <v>177.32</v>
      </c>
      <c r="BJ271" s="173"/>
      <c r="BK271" s="1432" t="s">
        <v>1619</v>
      </c>
      <c r="BL271" s="1298" t="s">
        <v>295</v>
      </c>
      <c r="BM271" s="1368" t="s">
        <v>1623</v>
      </c>
      <c r="BN271" s="102" t="s">
        <v>41</v>
      </c>
      <c r="BO271" s="190">
        <v>206</v>
      </c>
      <c r="BP271" s="90">
        <v>46028</v>
      </c>
      <c r="BQ271" s="187">
        <v>36</v>
      </c>
      <c r="BR271" s="190">
        <v>206</v>
      </c>
      <c r="BS271" s="1431">
        <v>13909.09</v>
      </c>
      <c r="BT271" s="64">
        <f>BS271*BR271*1.1</f>
        <v>3151799.7940000002</v>
      </c>
      <c r="BU271" s="671">
        <v>0.1</v>
      </c>
      <c r="BV271" s="489">
        <f>BS271*BR271</f>
        <v>2865272.54</v>
      </c>
      <c r="BW271" s="222">
        <v>46036</v>
      </c>
      <c r="BX271" s="89">
        <f t="shared" si="362"/>
        <v>36</v>
      </c>
      <c r="BY271" s="89">
        <f t="shared" si="363"/>
        <v>206</v>
      </c>
      <c r="BZ271" s="187"/>
      <c r="CA271" s="187"/>
      <c r="CB271" s="230"/>
      <c r="CC271" s="227"/>
      <c r="CD271" s="227"/>
      <c r="CE271" s="228"/>
      <c r="CF271" s="228"/>
      <c r="CG271" s="228"/>
      <c r="CH271" s="2191"/>
      <c r="CI271" s="173"/>
      <c r="CJ271" s="228"/>
      <c r="CK271" s="228"/>
      <c r="CL271" s="725"/>
      <c r="CM271" s="232"/>
      <c r="CN271" s="173"/>
      <c r="CO271" s="228"/>
      <c r="CP271" s="228"/>
      <c r="CQ271" s="173"/>
      <c r="CR271" s="173"/>
      <c r="CS271" s="173"/>
      <c r="CT271" s="173"/>
      <c r="CU271" s="173"/>
      <c r="CV271" s="89">
        <f t="shared" si="365"/>
        <v>0</v>
      </c>
      <c r="CW271" s="86">
        <f t="shared" si="366"/>
        <v>0</v>
      </c>
      <c r="CX271" s="90"/>
      <c r="CY271" s="90"/>
      <c r="CZ271" s="90"/>
      <c r="DA271" s="90"/>
      <c r="DB271" s="89">
        <f t="shared" si="367"/>
        <v>36</v>
      </c>
      <c r="DC271" s="89">
        <f t="shared" si="368"/>
        <v>206</v>
      </c>
      <c r="DD271" s="89">
        <f t="shared" si="369"/>
        <v>-5</v>
      </c>
      <c r="DE271" s="89">
        <f t="shared" si="370"/>
        <v>-28.680000000000007</v>
      </c>
      <c r="DF271" s="86" t="str">
        <f t="shared" si="371"/>
        <v>Thừa</v>
      </c>
      <c r="DG271" s="228"/>
      <c r="DH271" s="233"/>
      <c r="DI271" s="234"/>
      <c r="DJ271" s="235"/>
      <c r="DK271" s="236"/>
      <c r="DL271" s="176"/>
      <c r="DM271" s="177"/>
      <c r="DN271" s="178"/>
      <c r="DO271" s="178"/>
    </row>
    <row r="272" spans="1:119" s="237" customFormat="1" ht="65" hidden="1" customHeight="1">
      <c r="A272" s="937" t="str">
        <f t="shared" si="372"/>
        <v>Hiện</v>
      </c>
      <c r="B272" s="815" t="str">
        <f t="shared" si="373"/>
        <v>Thừa</v>
      </c>
      <c r="C272" s="2201">
        <f t="shared" si="374"/>
        <v>-2.1000000000000227</v>
      </c>
      <c r="D272" s="86"/>
      <c r="E272" s="86"/>
      <c r="F272" s="86"/>
      <c r="G272" s="86"/>
      <c r="H272" s="1351"/>
      <c r="I272" s="1351"/>
      <c r="J272" s="775"/>
      <c r="K272" s="86"/>
      <c r="L272" s="2192" t="s">
        <v>1559</v>
      </c>
      <c r="M272" s="2196" t="s">
        <v>1214</v>
      </c>
      <c r="N272" s="1371" t="s">
        <v>1218</v>
      </c>
      <c r="O272" s="2193" t="s">
        <v>1002</v>
      </c>
      <c r="P272" s="2193" t="s">
        <v>42</v>
      </c>
      <c r="Q272" s="182">
        <f>6*7.85</f>
        <v>47.099999999999994</v>
      </c>
      <c r="R272" s="182">
        <v>218.55391999999998</v>
      </c>
      <c r="S272" s="182">
        <f>+R272*Q272</f>
        <v>10293.889631999999</v>
      </c>
      <c r="T272" s="562"/>
      <c r="U272" s="563"/>
      <c r="V272" s="561"/>
      <c r="W272" s="1404"/>
      <c r="X272" s="1405"/>
      <c r="Y272" s="1405"/>
      <c r="Z272" s="1405"/>
      <c r="AA272" s="672"/>
      <c r="AB272" s="672"/>
      <c r="AC272" s="672"/>
      <c r="AD272" s="672"/>
      <c r="AE272" s="1405"/>
      <c r="AF272" s="172"/>
      <c r="AG272" s="172"/>
      <c r="AH272" s="172"/>
      <c r="AI272" s="172"/>
      <c r="AJ272" s="172"/>
      <c r="AK272" s="172"/>
      <c r="AL272" s="1121"/>
      <c r="AM272" s="172"/>
      <c r="AN272" s="172"/>
      <c r="AO272" s="172"/>
      <c r="AP272" s="63">
        <v>252</v>
      </c>
      <c r="AQ272" s="63">
        <v>11869.199999999999</v>
      </c>
      <c r="AR272" s="63">
        <v>0</v>
      </c>
      <c r="AS272" s="63">
        <v>0</v>
      </c>
      <c r="AT272" s="63">
        <v>0</v>
      </c>
      <c r="AU272" s="63">
        <v>0</v>
      </c>
      <c r="AV272" s="63">
        <v>0</v>
      </c>
      <c r="AW272" s="63">
        <v>0</v>
      </c>
      <c r="AX272" s="63">
        <v>0</v>
      </c>
      <c r="AY272" s="63">
        <v>0</v>
      </c>
      <c r="AZ272" s="88">
        <f t="shared" si="358"/>
        <v>252</v>
      </c>
      <c r="BA272" s="88">
        <f t="shared" si="359"/>
        <v>11869.199999999999</v>
      </c>
      <c r="BB272" s="487" t="s">
        <v>1579</v>
      </c>
      <c r="BC272" s="227"/>
      <c r="BD272" s="228"/>
      <c r="BE272" s="228"/>
      <c r="BF272" s="229"/>
      <c r="BG272" s="224"/>
      <c r="BH272" s="89">
        <f t="shared" si="360"/>
        <v>252</v>
      </c>
      <c r="BI272" s="89">
        <f t="shared" si="361"/>
        <v>11869.199999999999</v>
      </c>
      <c r="BJ272" s="173"/>
      <c r="BK272" s="1432"/>
      <c r="BL272" s="778"/>
      <c r="BM272" s="779"/>
      <c r="BN272" s="221"/>
      <c r="BO272" s="190"/>
      <c r="BP272" s="173"/>
      <c r="BQ272" s="187"/>
      <c r="BR272" s="190"/>
      <c r="BS272" s="1431"/>
      <c r="BT272" s="175"/>
      <c r="BU272" s="780"/>
      <c r="BV272" s="780"/>
      <c r="BW272" s="222"/>
      <c r="BX272" s="89">
        <f t="shared" si="362"/>
        <v>0</v>
      </c>
      <c r="BY272" s="89">
        <f t="shared" si="363"/>
        <v>0</v>
      </c>
      <c r="BZ272" s="187"/>
      <c r="CA272" s="187"/>
      <c r="CB272" s="230"/>
      <c r="CC272" s="227"/>
      <c r="CD272" s="227" t="s">
        <v>1585</v>
      </c>
      <c r="CE272" s="228" t="s">
        <v>1266</v>
      </c>
      <c r="CF272" s="2197" t="s">
        <v>2477</v>
      </c>
      <c r="CG272" s="944" t="s">
        <v>1586</v>
      </c>
      <c r="CH272" s="2195">
        <v>11968</v>
      </c>
      <c r="CI272" s="794">
        <v>46021</v>
      </c>
      <c r="CJ272" s="2200">
        <f>11*2.1*11</f>
        <v>254.10000000000002</v>
      </c>
      <c r="CK272" s="228">
        <v>11968</v>
      </c>
      <c r="CL272" s="725">
        <v>1.63</v>
      </c>
      <c r="CM272" s="232">
        <f>CL272*CK272</f>
        <v>19507.84</v>
      </c>
      <c r="CN272" s="173"/>
      <c r="CO272" s="90"/>
      <c r="CP272" s="90">
        <v>46267</v>
      </c>
      <c r="CQ272" s="90">
        <v>46066</v>
      </c>
      <c r="CR272" s="90">
        <v>46066</v>
      </c>
      <c r="CS272" s="90">
        <v>46078</v>
      </c>
      <c r="CT272" s="90">
        <v>46078</v>
      </c>
      <c r="CU272" s="90">
        <v>46078</v>
      </c>
      <c r="CV272" s="89">
        <f t="shared" si="365"/>
        <v>254.10000000000002</v>
      </c>
      <c r="CW272" s="86">
        <f t="shared" si="366"/>
        <v>11968</v>
      </c>
      <c r="CX272" s="90"/>
      <c r="CY272" s="90"/>
      <c r="CZ272" s="90"/>
      <c r="DA272" s="90"/>
      <c r="DB272" s="89">
        <f t="shared" si="367"/>
        <v>254.10000000000002</v>
      </c>
      <c r="DC272" s="89">
        <f t="shared" si="368"/>
        <v>11968</v>
      </c>
      <c r="DD272" s="89">
        <f t="shared" si="369"/>
        <v>-2.1000000000000227</v>
      </c>
      <c r="DE272" s="89">
        <f t="shared" si="370"/>
        <v>-98.800000000001091</v>
      </c>
      <c r="DF272" s="86" t="str">
        <f t="shared" si="371"/>
        <v>Thừa</v>
      </c>
      <c r="DG272" s="228"/>
      <c r="DH272" s="233"/>
      <c r="DI272" s="234"/>
      <c r="DJ272" s="235"/>
      <c r="DK272" s="236"/>
      <c r="DL272" s="176"/>
      <c r="DM272" s="177"/>
      <c r="DN272" s="178"/>
      <c r="DO272" s="178"/>
    </row>
    <row r="273" spans="1:119" s="237" customFormat="1" ht="30" hidden="1" customHeight="1">
      <c r="A273" s="85" t="str">
        <f t="shared" si="372"/>
        <v>Hiện</v>
      </c>
      <c r="B273" s="86" t="str">
        <f t="shared" si="373"/>
        <v>Đủ</v>
      </c>
      <c r="C273" s="86">
        <f t="shared" si="374"/>
        <v>0</v>
      </c>
      <c r="D273" s="187"/>
      <c r="E273" s="187"/>
      <c r="F273" s="187"/>
      <c r="G273" s="187"/>
      <c r="H273" s="187"/>
      <c r="I273" s="187"/>
      <c r="J273" s="775"/>
      <c r="K273" s="1325"/>
      <c r="L273" s="781" t="s">
        <v>1560</v>
      </c>
      <c r="M273" s="713" t="s">
        <v>186</v>
      </c>
      <c r="N273" s="1420" t="s">
        <v>1561</v>
      </c>
      <c r="O273" s="181" t="s">
        <v>41</v>
      </c>
      <c r="P273" s="181" t="s">
        <v>45</v>
      </c>
      <c r="Q273" s="182">
        <v>16.437293309590434</v>
      </c>
      <c r="R273" s="182">
        <v>15.724</v>
      </c>
      <c r="S273" s="182">
        <v>258.45999999999998</v>
      </c>
      <c r="T273" s="562"/>
      <c r="U273" s="563"/>
      <c r="V273" s="561"/>
      <c r="W273" s="1404"/>
      <c r="X273" s="1405"/>
      <c r="Y273" s="1405"/>
      <c r="Z273" s="1405"/>
      <c r="AA273" s="672"/>
      <c r="AB273" s="672"/>
      <c r="AC273" s="672"/>
      <c r="AD273" s="672"/>
      <c r="AE273" s="1405"/>
      <c r="AF273" s="172"/>
      <c r="AG273" s="172"/>
      <c r="AH273" s="172"/>
      <c r="AI273" s="172"/>
      <c r="AJ273" s="172"/>
      <c r="AK273" s="172"/>
      <c r="AL273" s="1121"/>
      <c r="AM273" s="172"/>
      <c r="AN273" s="172"/>
      <c r="AO273" s="172"/>
      <c r="AP273" s="63">
        <v>18</v>
      </c>
      <c r="AQ273" s="63">
        <v>295.87127957262783</v>
      </c>
      <c r="AR273" s="63">
        <v>0</v>
      </c>
      <c r="AS273" s="63">
        <v>0</v>
      </c>
      <c r="AT273" s="63">
        <v>0</v>
      </c>
      <c r="AU273" s="63">
        <v>0</v>
      </c>
      <c r="AV273" s="63">
        <v>0</v>
      </c>
      <c r="AW273" s="63">
        <v>0</v>
      </c>
      <c r="AX273" s="63">
        <v>6</v>
      </c>
      <c r="AY273" s="63">
        <v>98.623759857542609</v>
      </c>
      <c r="AZ273" s="88">
        <f t="shared" si="358"/>
        <v>24</v>
      </c>
      <c r="BA273" s="88">
        <f t="shared" si="359"/>
        <v>394.49503943017044</v>
      </c>
      <c r="BB273" s="487" t="s">
        <v>2470</v>
      </c>
      <c r="BC273" s="227"/>
      <c r="BD273" s="228"/>
      <c r="BE273" s="228"/>
      <c r="BF273" s="229"/>
      <c r="BG273" s="224"/>
      <c r="BH273" s="89">
        <f t="shared" si="360"/>
        <v>24</v>
      </c>
      <c r="BI273" s="89">
        <f t="shared" si="361"/>
        <v>394.49503943017044</v>
      </c>
      <c r="BJ273" s="173"/>
      <c r="BK273" s="1432" t="s">
        <v>1619</v>
      </c>
      <c r="BL273" s="1298" t="s">
        <v>295</v>
      </c>
      <c r="BM273" s="1368" t="s">
        <v>1624</v>
      </c>
      <c r="BN273" s="102" t="s">
        <v>41</v>
      </c>
      <c r="BO273" s="190">
        <v>552</v>
      </c>
      <c r="BP273" s="90">
        <v>46028</v>
      </c>
      <c r="BQ273" s="187">
        <v>24</v>
      </c>
      <c r="BR273" s="190">
        <v>552</v>
      </c>
      <c r="BS273" s="1431">
        <v>15727.27</v>
      </c>
      <c r="BT273" s="64">
        <f>BS273*BR273*1.1</f>
        <v>9549598.3440000024</v>
      </c>
      <c r="BU273" s="671">
        <v>0.1</v>
      </c>
      <c r="BV273" s="489">
        <f>BS273*BR273</f>
        <v>8681453.040000001</v>
      </c>
      <c r="BW273" s="222">
        <v>46036</v>
      </c>
      <c r="BX273" s="89">
        <f t="shared" si="362"/>
        <v>24</v>
      </c>
      <c r="BY273" s="89">
        <f t="shared" si="363"/>
        <v>552</v>
      </c>
      <c r="BZ273" s="187"/>
      <c r="CA273" s="187"/>
      <c r="CB273" s="230"/>
      <c r="CC273" s="227"/>
      <c r="CD273" s="227"/>
      <c r="CE273" s="228"/>
      <c r="CF273" s="228"/>
      <c r="CG273" s="228"/>
      <c r="CH273" s="228"/>
      <c r="CI273" s="173"/>
      <c r="CJ273" s="228"/>
      <c r="CK273" s="228"/>
      <c r="CL273" s="725"/>
      <c r="CM273" s="232"/>
      <c r="CN273" s="173"/>
      <c r="CO273" s="228"/>
      <c r="CP273" s="228"/>
      <c r="CQ273" s="173"/>
      <c r="CR273" s="173"/>
      <c r="CS273" s="173"/>
      <c r="CT273" s="173"/>
      <c r="CU273" s="173"/>
      <c r="CV273" s="89">
        <f t="shared" si="365"/>
        <v>0</v>
      </c>
      <c r="CW273" s="86">
        <f t="shared" si="366"/>
        <v>0</v>
      </c>
      <c r="CX273" s="90"/>
      <c r="CY273" s="90"/>
      <c r="CZ273" s="90"/>
      <c r="DA273" s="90"/>
      <c r="DB273" s="89">
        <f t="shared" si="367"/>
        <v>24</v>
      </c>
      <c r="DC273" s="89">
        <f t="shared" si="368"/>
        <v>552</v>
      </c>
      <c r="DD273" s="89">
        <f t="shared" si="369"/>
        <v>0</v>
      </c>
      <c r="DE273" s="89">
        <f t="shared" si="370"/>
        <v>-157.50496056982956</v>
      </c>
      <c r="DF273" s="86" t="str">
        <f t="shared" si="371"/>
        <v>Đủ</v>
      </c>
      <c r="DG273" s="228"/>
      <c r="DH273" s="233"/>
      <c r="DI273" s="234"/>
      <c r="DJ273" s="235"/>
      <c r="DK273" s="236"/>
      <c r="DL273" s="176"/>
      <c r="DM273" s="177"/>
      <c r="DN273" s="178"/>
      <c r="DO273" s="178"/>
    </row>
    <row r="274" spans="1:119" s="237" customFormat="1" ht="30" hidden="1" customHeight="1">
      <c r="A274" s="85" t="str">
        <f t="shared" ref="A274" si="375">IF(L274=L273,"ok","Hiện")</f>
        <v>Hiện</v>
      </c>
      <c r="B274" s="86" t="str">
        <f t="shared" ref="B274" si="376">DF274</f>
        <v>Đủ</v>
      </c>
      <c r="C274" s="86">
        <f t="shared" ref="C274" si="377">DD274</f>
        <v>0</v>
      </c>
      <c r="D274" s="187"/>
      <c r="E274" s="187"/>
      <c r="F274" s="187"/>
      <c r="G274" s="187"/>
      <c r="H274" s="187"/>
      <c r="I274" s="187"/>
      <c r="J274" s="775"/>
      <c r="K274" s="1325"/>
      <c r="L274" s="781" t="s">
        <v>1656</v>
      </c>
      <c r="M274" s="713" t="s">
        <v>1657</v>
      </c>
      <c r="N274" s="1420" t="s">
        <v>1658</v>
      </c>
      <c r="O274" s="181" t="s">
        <v>41</v>
      </c>
      <c r="P274" s="181" t="s">
        <v>42</v>
      </c>
      <c r="Q274" s="182">
        <f>8*7.85</f>
        <v>62.8</v>
      </c>
      <c r="R274" s="182"/>
      <c r="S274" s="182"/>
      <c r="T274" s="562"/>
      <c r="U274" s="563"/>
      <c r="V274" s="561"/>
      <c r="W274" s="1404"/>
      <c r="X274" s="1405"/>
      <c r="Y274" s="1405"/>
      <c r="Z274" s="1405"/>
      <c r="AA274" s="672"/>
      <c r="AB274" s="672"/>
      <c r="AC274" s="672"/>
      <c r="AD274" s="672"/>
      <c r="AE274" s="1405"/>
      <c r="AF274" s="172"/>
      <c r="AG274" s="172"/>
      <c r="AH274" s="172"/>
      <c r="AI274" s="172"/>
      <c r="AJ274" s="172"/>
      <c r="AK274" s="172"/>
      <c r="AL274" s="1121"/>
      <c r="AM274" s="172"/>
      <c r="AN274" s="172"/>
      <c r="AO274" s="172"/>
      <c r="AP274" s="63"/>
      <c r="AQ274" s="63"/>
      <c r="AR274" s="63">
        <v>20.7</v>
      </c>
      <c r="AS274" s="63">
        <v>1299.9599999999998</v>
      </c>
      <c r="AT274" s="63">
        <v>0</v>
      </c>
      <c r="AU274" s="63">
        <v>0</v>
      </c>
      <c r="AV274" s="63">
        <v>0</v>
      </c>
      <c r="AW274" s="63">
        <v>0</v>
      </c>
      <c r="AX274" s="63">
        <v>0</v>
      </c>
      <c r="AY274" s="63">
        <v>0</v>
      </c>
      <c r="AZ274" s="88">
        <f t="shared" si="358"/>
        <v>20.7</v>
      </c>
      <c r="BA274" s="88">
        <f t="shared" si="359"/>
        <v>1299.9599999999998</v>
      </c>
      <c r="BB274" s="487" t="s">
        <v>1815</v>
      </c>
      <c r="BC274" s="227"/>
      <c r="BD274" s="228"/>
      <c r="BE274" s="228"/>
      <c r="BF274" s="229"/>
      <c r="BG274" s="224"/>
      <c r="BH274" s="89">
        <f t="shared" si="360"/>
        <v>20.7</v>
      </c>
      <c r="BI274" s="89">
        <f t="shared" si="361"/>
        <v>1299.9599999999998</v>
      </c>
      <c r="BJ274" s="173"/>
      <c r="BK274" s="1432" t="s">
        <v>1827</v>
      </c>
      <c r="BL274" s="1296" t="s">
        <v>43</v>
      </c>
      <c r="BM274" s="1421" t="s">
        <v>1826</v>
      </c>
      <c r="BN274" s="1310" t="s">
        <v>41</v>
      </c>
      <c r="BO274" s="190">
        <v>1299.96</v>
      </c>
      <c r="BP274" s="103">
        <v>46036</v>
      </c>
      <c r="BQ274" s="187">
        <v>20.7</v>
      </c>
      <c r="BR274" s="190">
        <v>1299.96</v>
      </c>
      <c r="BS274" s="1431">
        <v>13636.36</v>
      </c>
      <c r="BT274" s="65">
        <f t="shared" ref="BT274" si="378">BS274*BR274*1.1</f>
        <v>19499394.800160002</v>
      </c>
      <c r="BU274" s="671">
        <f t="shared" ref="BU274" si="379">(BT274-BV274)/BV274</f>
        <v>0.10000000000000006</v>
      </c>
      <c r="BV274" s="489">
        <f t="shared" ref="BV274" si="380">BS274*BR274*1</f>
        <v>17726722.545600001</v>
      </c>
      <c r="BW274" s="103">
        <v>46041</v>
      </c>
      <c r="BX274" s="89">
        <f t="shared" si="362"/>
        <v>20.7</v>
      </c>
      <c r="BY274" s="89">
        <f t="shared" si="363"/>
        <v>1299.96</v>
      </c>
      <c r="BZ274" s="187"/>
      <c r="CA274" s="187"/>
      <c r="CB274" s="230"/>
      <c r="CC274" s="227"/>
      <c r="CD274" s="227"/>
      <c r="CE274" s="228"/>
      <c r="CF274" s="228"/>
      <c r="CG274" s="228"/>
      <c r="CH274" s="228"/>
      <c r="CI274" s="173"/>
      <c r="CJ274" s="228"/>
      <c r="CK274" s="228"/>
      <c r="CL274" s="725"/>
      <c r="CM274" s="232"/>
      <c r="CN274" s="173"/>
      <c r="CO274" s="228"/>
      <c r="CP274" s="228"/>
      <c r="CQ274" s="173"/>
      <c r="CR274" s="173"/>
      <c r="CS274" s="173"/>
      <c r="CT274" s="173"/>
      <c r="CU274" s="173"/>
      <c r="CV274" s="89">
        <f t="shared" si="365"/>
        <v>0</v>
      </c>
      <c r="CW274" s="86">
        <f t="shared" si="366"/>
        <v>0</v>
      </c>
      <c r="CX274" s="90"/>
      <c r="CY274" s="90"/>
      <c r="CZ274" s="90"/>
      <c r="DA274" s="90"/>
      <c r="DB274" s="89">
        <f t="shared" si="367"/>
        <v>20.7</v>
      </c>
      <c r="DC274" s="89">
        <f t="shared" si="368"/>
        <v>1299.96</v>
      </c>
      <c r="DD274" s="89">
        <f t="shared" si="369"/>
        <v>0</v>
      </c>
      <c r="DE274" s="89">
        <f t="shared" si="370"/>
        <v>0</v>
      </c>
      <c r="DF274" s="86" t="str">
        <f t="shared" si="371"/>
        <v>Đủ</v>
      </c>
      <c r="DG274" s="228"/>
      <c r="DH274" s="233"/>
      <c r="DI274" s="234"/>
      <c r="DJ274" s="235"/>
      <c r="DK274" s="236"/>
      <c r="DL274" s="176"/>
      <c r="DM274" s="177"/>
      <c r="DN274" s="178"/>
      <c r="DO274" s="178"/>
    </row>
    <row r="275" spans="1:119" s="237" customFormat="1" ht="30" hidden="1" customHeight="1">
      <c r="A275" s="85" t="str">
        <f t="shared" ref="A275:A278" si="381">IF(L275=L274,"ok","Hiện")</f>
        <v>Hiện</v>
      </c>
      <c r="B275" s="86" t="str">
        <f t="shared" ref="B275:B278" si="382">DF275</f>
        <v>Thừa</v>
      </c>
      <c r="C275" s="86">
        <f t="shared" ref="C275:C278" si="383">DD275</f>
        <v>-3</v>
      </c>
      <c r="D275" s="187"/>
      <c r="E275" s="187"/>
      <c r="F275" s="187"/>
      <c r="G275" s="187"/>
      <c r="H275" s="187"/>
      <c r="I275" s="187"/>
      <c r="J275" s="775"/>
      <c r="K275" s="776"/>
      <c r="L275" s="781" t="s">
        <v>1838</v>
      </c>
      <c r="M275" s="713" t="s">
        <v>334</v>
      </c>
      <c r="N275" s="180" t="s">
        <v>464</v>
      </c>
      <c r="O275" s="181" t="s">
        <v>991</v>
      </c>
      <c r="P275" s="181" t="s">
        <v>45</v>
      </c>
      <c r="Q275" s="182">
        <v>5.29</v>
      </c>
      <c r="R275" s="182">
        <v>7.7559999999999993</v>
      </c>
      <c r="S275" s="182">
        <v>42.5</v>
      </c>
      <c r="T275" s="562"/>
      <c r="U275" s="563"/>
      <c r="V275" s="561"/>
      <c r="W275" s="1404"/>
      <c r="X275" s="1405"/>
      <c r="Y275" s="1405"/>
      <c r="Z275" s="1405"/>
      <c r="AA275" s="672"/>
      <c r="AB275" s="672"/>
      <c r="AC275" s="672"/>
      <c r="AD275" s="672"/>
      <c r="AE275" s="1405"/>
      <c r="AF275" s="172"/>
      <c r="AG275" s="172"/>
      <c r="AH275" s="172"/>
      <c r="AI275" s="172"/>
      <c r="AJ275" s="172"/>
      <c r="AK275" s="172"/>
      <c r="AL275" s="1121"/>
      <c r="AM275" s="172"/>
      <c r="AN275" s="172"/>
      <c r="AO275" s="172"/>
      <c r="AP275" s="172"/>
      <c r="AQ275" s="172"/>
      <c r="AR275" s="172"/>
      <c r="AS275" s="172"/>
      <c r="AT275" s="63">
        <v>9</v>
      </c>
      <c r="AU275" s="63">
        <v>47.61</v>
      </c>
      <c r="AV275" s="63">
        <v>0</v>
      </c>
      <c r="AW275" s="63">
        <v>0</v>
      </c>
      <c r="AX275" s="63">
        <v>0</v>
      </c>
      <c r="AY275" s="63">
        <v>0</v>
      </c>
      <c r="AZ275" s="88">
        <f t="shared" si="358"/>
        <v>9</v>
      </c>
      <c r="BA275" s="88">
        <f t="shared" si="359"/>
        <v>47.61</v>
      </c>
      <c r="BB275" s="487" t="s">
        <v>1937</v>
      </c>
      <c r="BC275" s="227"/>
      <c r="BD275" s="228"/>
      <c r="BE275" s="228"/>
      <c r="BF275" s="229"/>
      <c r="BG275" s="224"/>
      <c r="BH275" s="89">
        <f t="shared" si="360"/>
        <v>9</v>
      </c>
      <c r="BI275" s="89">
        <f t="shared" si="361"/>
        <v>47.61</v>
      </c>
      <c r="BJ275" s="173"/>
      <c r="BK275" s="777" t="s">
        <v>1962</v>
      </c>
      <c r="BL275" s="173" t="s">
        <v>1451</v>
      </c>
      <c r="BM275" s="1422" t="s">
        <v>2218</v>
      </c>
      <c r="BN275" s="1323"/>
      <c r="BO275" s="190">
        <v>66</v>
      </c>
      <c r="BP275" s="173">
        <v>46044</v>
      </c>
      <c r="BQ275" s="187">
        <v>12</v>
      </c>
      <c r="BR275" s="190">
        <v>66</v>
      </c>
      <c r="BS275" s="780">
        <v>15454.55</v>
      </c>
      <c r="BT275" s="65">
        <f>BS275*BR275*1.1</f>
        <v>1122000.33</v>
      </c>
      <c r="BU275" s="671">
        <f>(BT275-BV275)/BV275</f>
        <v>0.10000000000000014</v>
      </c>
      <c r="BV275" s="489">
        <f>BS275*BR275*1</f>
        <v>1020000.2999999999</v>
      </c>
      <c r="BW275" s="222">
        <v>46046</v>
      </c>
      <c r="BX275" s="89">
        <f t="shared" si="362"/>
        <v>12</v>
      </c>
      <c r="BY275" s="89">
        <f t="shared" si="363"/>
        <v>66</v>
      </c>
      <c r="BZ275" s="187"/>
      <c r="CA275" s="187"/>
      <c r="CB275" s="230"/>
      <c r="CC275" s="227"/>
      <c r="CD275" s="227"/>
      <c r="CE275" s="228"/>
      <c r="CF275" s="228"/>
      <c r="CG275" s="228"/>
      <c r="CH275" s="228"/>
      <c r="CI275" s="173"/>
      <c r="CJ275" s="228"/>
      <c r="CK275" s="228"/>
      <c r="CL275" s="725"/>
      <c r="CM275" s="232"/>
      <c r="CN275" s="173"/>
      <c r="CO275" s="228"/>
      <c r="CP275" s="228"/>
      <c r="CQ275" s="173"/>
      <c r="CR275" s="173"/>
      <c r="CS275" s="173"/>
      <c r="CT275" s="173"/>
      <c r="CU275" s="173"/>
      <c r="CV275" s="89">
        <f t="shared" si="365"/>
        <v>0</v>
      </c>
      <c r="CW275" s="86">
        <f t="shared" si="366"/>
        <v>0</v>
      </c>
      <c r="CX275" s="90"/>
      <c r="CY275" s="90"/>
      <c r="CZ275" s="90"/>
      <c r="DA275" s="90"/>
      <c r="DB275" s="89">
        <f t="shared" si="367"/>
        <v>12</v>
      </c>
      <c r="DC275" s="89">
        <f t="shared" si="368"/>
        <v>66</v>
      </c>
      <c r="DD275" s="89">
        <f t="shared" si="369"/>
        <v>-3</v>
      </c>
      <c r="DE275" s="89">
        <f t="shared" si="370"/>
        <v>-18.39</v>
      </c>
      <c r="DF275" s="86" t="str">
        <f t="shared" si="371"/>
        <v>Thừa</v>
      </c>
      <c r="DG275" s="228"/>
      <c r="DH275" s="233"/>
      <c r="DI275" s="234"/>
      <c r="DJ275" s="235"/>
      <c r="DK275" s="236"/>
      <c r="DL275" s="176"/>
      <c r="DM275" s="177"/>
      <c r="DN275" s="178"/>
      <c r="DO275" s="178"/>
    </row>
    <row r="276" spans="1:119" s="237" customFormat="1" ht="30" hidden="1" customHeight="1">
      <c r="A276" s="85" t="str">
        <f t="shared" si="381"/>
        <v>Hiện</v>
      </c>
      <c r="B276" s="86" t="str">
        <f t="shared" si="382"/>
        <v>Thừa</v>
      </c>
      <c r="C276" s="86">
        <f t="shared" si="383"/>
        <v>-9</v>
      </c>
      <c r="D276" s="187"/>
      <c r="E276" s="187"/>
      <c r="F276" s="187"/>
      <c r="G276" s="187"/>
      <c r="H276" s="86"/>
      <c r="I276" s="187"/>
      <c r="J276" s="775"/>
      <c r="K276" s="1334"/>
      <c r="L276" s="781" t="s">
        <v>1839</v>
      </c>
      <c r="M276" s="713" t="s">
        <v>173</v>
      </c>
      <c r="N276" s="1423" t="s">
        <v>1840</v>
      </c>
      <c r="O276" s="181" t="s">
        <v>41</v>
      </c>
      <c r="P276" s="181" t="s">
        <v>45</v>
      </c>
      <c r="Q276" s="182">
        <v>6.9</v>
      </c>
      <c r="R276" s="182">
        <v>238.30399999999997</v>
      </c>
      <c r="S276" s="182">
        <v>1649.18</v>
      </c>
      <c r="T276" s="562"/>
      <c r="U276" s="563"/>
      <c r="V276" s="561"/>
      <c r="W276" s="1404"/>
      <c r="X276" s="1405"/>
      <c r="Y276" s="1405"/>
      <c r="Z276" s="1405"/>
      <c r="AA276" s="672"/>
      <c r="AB276" s="672"/>
      <c r="AC276" s="672"/>
      <c r="AD276" s="672"/>
      <c r="AE276" s="1405"/>
      <c r="AF276" s="172"/>
      <c r="AG276" s="172"/>
      <c r="AH276" s="172"/>
      <c r="AI276" s="172"/>
      <c r="AJ276" s="172"/>
      <c r="AK276" s="172"/>
      <c r="AL276" s="1121"/>
      <c r="AM276" s="172"/>
      <c r="AN276" s="172"/>
      <c r="AO276" s="172"/>
      <c r="AP276" s="172"/>
      <c r="AQ276" s="172"/>
      <c r="AR276" s="172"/>
      <c r="AS276" s="172"/>
      <c r="AT276" s="63">
        <v>255</v>
      </c>
      <c r="AU276" s="63">
        <v>1759.5</v>
      </c>
      <c r="AV276" s="63">
        <v>0</v>
      </c>
      <c r="AW276" s="63">
        <v>0</v>
      </c>
      <c r="AX276" s="63">
        <v>0</v>
      </c>
      <c r="AY276" s="63">
        <v>0</v>
      </c>
      <c r="AZ276" s="88">
        <f t="shared" si="358"/>
        <v>255</v>
      </c>
      <c r="BA276" s="88">
        <f t="shared" si="359"/>
        <v>1759.5</v>
      </c>
      <c r="BB276" s="487" t="s">
        <v>1937</v>
      </c>
      <c r="BC276" s="227"/>
      <c r="BD276" s="228"/>
      <c r="BE276" s="228"/>
      <c r="BF276" s="229"/>
      <c r="BG276" s="224"/>
      <c r="BH276" s="89">
        <f t="shared" si="360"/>
        <v>255</v>
      </c>
      <c r="BI276" s="89">
        <f t="shared" si="361"/>
        <v>1759.5</v>
      </c>
      <c r="BJ276" s="173"/>
      <c r="BK276" s="1296" t="s">
        <v>2443</v>
      </c>
      <c r="BL276" s="1298" t="s">
        <v>295</v>
      </c>
      <c r="BM276" s="1536" t="s">
        <v>2227</v>
      </c>
      <c r="BN276" s="1536"/>
      <c r="BO276" s="1534">
        <v>1827</v>
      </c>
      <c r="BP276" s="1537">
        <v>46048</v>
      </c>
      <c r="BQ276" s="1535">
        <v>264</v>
      </c>
      <c r="BR276" s="1534">
        <v>1827</v>
      </c>
      <c r="BS276" s="1533">
        <v>17272.73</v>
      </c>
      <c r="BT276" s="175">
        <f t="shared" ref="BT276" si="384">BS276*BR276*1.1</f>
        <v>34713005.481000006</v>
      </c>
      <c r="BU276" s="730">
        <f t="shared" ref="BU276" si="385">(BT276-BV276)/BV276</f>
        <v>0.10000000000000017</v>
      </c>
      <c r="BV276" s="1385">
        <f t="shared" ref="BV276" si="386">BS276*BR276*1</f>
        <v>31557277.710000001</v>
      </c>
      <c r="BW276" s="103">
        <v>46051</v>
      </c>
      <c r="BX276" s="89">
        <f t="shared" si="362"/>
        <v>264</v>
      </c>
      <c r="BY276" s="89">
        <f t="shared" si="363"/>
        <v>1827</v>
      </c>
      <c r="BZ276" s="187"/>
      <c r="CA276" s="187"/>
      <c r="CB276" s="230"/>
      <c r="CC276" s="227"/>
      <c r="CD276" s="227"/>
      <c r="CE276" s="228"/>
      <c r="CF276" s="228"/>
      <c r="CG276" s="228"/>
      <c r="CH276" s="228"/>
      <c r="CI276" s="173"/>
      <c r="CJ276" s="228"/>
      <c r="CK276" s="228"/>
      <c r="CL276" s="725"/>
      <c r="CM276" s="232"/>
      <c r="CN276" s="173"/>
      <c r="CO276" s="228"/>
      <c r="CP276" s="228"/>
      <c r="CQ276" s="173"/>
      <c r="CR276" s="173"/>
      <c r="CS276" s="173"/>
      <c r="CT276" s="173"/>
      <c r="CU276" s="173"/>
      <c r="CV276" s="89">
        <f t="shared" si="365"/>
        <v>0</v>
      </c>
      <c r="CW276" s="86">
        <f t="shared" si="366"/>
        <v>0</v>
      </c>
      <c r="CX276" s="90"/>
      <c r="CY276" s="90"/>
      <c r="CZ276" s="90"/>
      <c r="DA276" s="90"/>
      <c r="DB276" s="89">
        <f t="shared" si="367"/>
        <v>264</v>
      </c>
      <c r="DC276" s="89">
        <f t="shared" si="368"/>
        <v>1827</v>
      </c>
      <c r="DD276" s="89">
        <f t="shared" si="369"/>
        <v>-9</v>
      </c>
      <c r="DE276" s="89">
        <f t="shared" si="370"/>
        <v>-67.5</v>
      </c>
      <c r="DF276" s="86" t="str">
        <f t="shared" si="371"/>
        <v>Thừa</v>
      </c>
      <c r="DG276" s="228"/>
      <c r="DH276" s="233"/>
      <c r="DI276" s="234"/>
      <c r="DJ276" s="235"/>
      <c r="DK276" s="236"/>
      <c r="DL276" s="176"/>
      <c r="DM276" s="177"/>
      <c r="DN276" s="178"/>
      <c r="DO276" s="178"/>
    </row>
    <row r="277" spans="1:119" s="237" customFormat="1" ht="49" hidden="1" customHeight="1">
      <c r="A277" s="85" t="str">
        <f t="shared" si="381"/>
        <v>Hiện</v>
      </c>
      <c r="B277" s="86" t="str">
        <f t="shared" si="382"/>
        <v>Đủ</v>
      </c>
      <c r="C277" s="86">
        <f t="shared" si="383"/>
        <v>0</v>
      </c>
      <c r="D277" s="1406"/>
      <c r="E277" s="1406"/>
      <c r="F277" s="1406"/>
      <c r="G277" s="86"/>
      <c r="H277" s="86"/>
      <c r="I277" s="86"/>
      <c r="J277" s="2185"/>
      <c r="K277" s="1325"/>
      <c r="L277" s="781" t="s">
        <v>1841</v>
      </c>
      <c r="M277" s="713" t="s">
        <v>1842</v>
      </c>
      <c r="N277" s="1423" t="s">
        <v>1843</v>
      </c>
      <c r="O277" s="181" t="s">
        <v>41</v>
      </c>
      <c r="P277" s="181" t="s">
        <v>45</v>
      </c>
      <c r="Q277" s="182">
        <v>2.2250000000000001</v>
      </c>
      <c r="R277" s="182">
        <v>436.25399999999968</v>
      </c>
      <c r="S277" s="182">
        <v>874.24000000000035</v>
      </c>
      <c r="T277" s="562"/>
      <c r="U277" s="563"/>
      <c r="V277" s="561"/>
      <c r="W277" s="1404"/>
      <c r="X277" s="1405"/>
      <c r="Y277" s="1405"/>
      <c r="Z277" s="1405"/>
      <c r="AA277" s="672"/>
      <c r="AB277" s="672"/>
      <c r="AC277" s="672"/>
      <c r="AD277" s="672"/>
      <c r="AE277" s="1405"/>
      <c r="AF277" s="172"/>
      <c r="AG277" s="172"/>
      <c r="AH277" s="172"/>
      <c r="AI277" s="172"/>
      <c r="AJ277" s="172"/>
      <c r="AK277" s="172"/>
      <c r="AL277" s="1121"/>
      <c r="AM277" s="172"/>
      <c r="AN277" s="172"/>
      <c r="AO277" s="172"/>
      <c r="AP277" s="172"/>
      <c r="AQ277" s="172"/>
      <c r="AR277" s="172"/>
      <c r="AS277" s="172"/>
      <c r="AT277" s="63">
        <v>465</v>
      </c>
      <c r="AU277" s="63">
        <v>1034.625</v>
      </c>
      <c r="AV277" s="63">
        <v>0</v>
      </c>
      <c r="AW277" s="63">
        <v>0</v>
      </c>
      <c r="AX277" s="63">
        <v>-465</v>
      </c>
      <c r="AY277" s="63">
        <v>-1034.625</v>
      </c>
      <c r="AZ277" s="88">
        <f t="shared" si="358"/>
        <v>0</v>
      </c>
      <c r="BA277" s="88">
        <f t="shared" si="359"/>
        <v>0</v>
      </c>
      <c r="BB277" s="487" t="s">
        <v>2471</v>
      </c>
      <c r="BC277" s="227"/>
      <c r="BD277" s="228"/>
      <c r="BE277" s="228"/>
      <c r="BF277" s="229"/>
      <c r="BG277" s="224"/>
      <c r="BH277" s="89" t="str">
        <f t="shared" si="360"/>
        <v>0</v>
      </c>
      <c r="BI277" s="89" t="str">
        <f t="shared" si="361"/>
        <v>0</v>
      </c>
      <c r="BJ277" s="173"/>
      <c r="BK277" s="1372"/>
      <c r="BL277" s="1372"/>
      <c r="BM277" s="1422"/>
      <c r="BN277" s="1323"/>
      <c r="BO277" s="190"/>
      <c r="BP277" s="222"/>
      <c r="BQ277" s="187"/>
      <c r="BR277" s="190"/>
      <c r="BS277" s="780"/>
      <c r="BT277" s="175"/>
      <c r="BU277" s="730"/>
      <c r="BV277" s="1385"/>
      <c r="BW277" s="222"/>
      <c r="BX277" s="89">
        <f t="shared" si="362"/>
        <v>0</v>
      </c>
      <c r="BY277" s="89">
        <f t="shared" si="363"/>
        <v>0</v>
      </c>
      <c r="BZ277" s="187"/>
      <c r="CA277" s="187"/>
      <c r="CB277" s="230"/>
      <c r="CC277" s="227"/>
      <c r="CD277" s="227"/>
      <c r="CE277" s="228"/>
      <c r="CF277" s="228"/>
      <c r="CG277" s="228"/>
      <c r="CH277" s="228"/>
      <c r="CI277" s="173"/>
      <c r="CJ277" s="228"/>
      <c r="CK277" s="228"/>
      <c r="CL277" s="725"/>
      <c r="CM277" s="232"/>
      <c r="CN277" s="173"/>
      <c r="CO277" s="228"/>
      <c r="CP277" s="228"/>
      <c r="CQ277" s="173"/>
      <c r="CR277" s="173"/>
      <c r="CS277" s="173"/>
      <c r="CT277" s="173"/>
      <c r="CU277" s="173"/>
      <c r="CV277" s="89">
        <f t="shared" si="365"/>
        <v>0</v>
      </c>
      <c r="CW277" s="86">
        <f t="shared" si="366"/>
        <v>0</v>
      </c>
      <c r="CX277" s="90"/>
      <c r="CY277" s="90"/>
      <c r="CZ277" s="90"/>
      <c r="DA277" s="90"/>
      <c r="DB277" s="89">
        <f t="shared" si="367"/>
        <v>0</v>
      </c>
      <c r="DC277" s="89">
        <f t="shared" si="368"/>
        <v>0</v>
      </c>
      <c r="DD277" s="89">
        <f t="shared" si="369"/>
        <v>0</v>
      </c>
      <c r="DE277" s="89">
        <f t="shared" si="370"/>
        <v>0</v>
      </c>
      <c r="DF277" s="86" t="str">
        <f t="shared" si="371"/>
        <v>Đủ</v>
      </c>
      <c r="DG277" s="228"/>
      <c r="DH277" s="233"/>
      <c r="DI277" s="234"/>
      <c r="DJ277" s="235"/>
      <c r="DK277" s="236"/>
      <c r="DL277" s="176"/>
      <c r="DM277" s="177"/>
      <c r="DN277" s="178"/>
      <c r="DO277" s="178"/>
    </row>
    <row r="278" spans="1:119" s="237" customFormat="1" ht="30" hidden="1" customHeight="1">
      <c r="A278" s="85" t="str">
        <f t="shared" si="381"/>
        <v>Hiện</v>
      </c>
      <c r="B278" s="86" t="str">
        <f t="shared" si="382"/>
        <v>Đủ</v>
      </c>
      <c r="C278" s="86">
        <f t="shared" si="383"/>
        <v>0</v>
      </c>
      <c r="D278" s="86"/>
      <c r="E278" s="86"/>
      <c r="F278" s="86"/>
      <c r="G278" s="86"/>
      <c r="H278" s="86"/>
      <c r="I278" s="86"/>
      <c r="J278" s="775"/>
      <c r="K278" s="86"/>
      <c r="L278" s="781" t="s">
        <v>1844</v>
      </c>
      <c r="M278" s="713" t="s">
        <v>453</v>
      </c>
      <c r="N278" s="1423" t="s">
        <v>1845</v>
      </c>
      <c r="O278" s="181" t="s">
        <v>41</v>
      </c>
      <c r="P278" s="181" t="s">
        <v>45</v>
      </c>
      <c r="Q278" s="182">
        <v>1.5780000000000001</v>
      </c>
      <c r="R278" s="182">
        <v>25.080000000000002</v>
      </c>
      <c r="S278" s="182">
        <v>35.64</v>
      </c>
      <c r="T278" s="562"/>
      <c r="U278" s="563"/>
      <c r="V278" s="561"/>
      <c r="W278" s="1404"/>
      <c r="X278" s="1405"/>
      <c r="Y278" s="1405"/>
      <c r="Z278" s="1405"/>
      <c r="AA278" s="672"/>
      <c r="AB278" s="672"/>
      <c r="AC278" s="672"/>
      <c r="AD278" s="672"/>
      <c r="AE278" s="1405"/>
      <c r="AF278" s="172"/>
      <c r="AG278" s="172"/>
      <c r="AH278" s="172"/>
      <c r="AI278" s="172"/>
      <c r="AJ278" s="172"/>
      <c r="AK278" s="172"/>
      <c r="AL278" s="1121"/>
      <c r="AM278" s="172"/>
      <c r="AN278" s="172"/>
      <c r="AO278" s="172"/>
      <c r="AP278" s="172"/>
      <c r="AQ278" s="172"/>
      <c r="AR278" s="172"/>
      <c r="AS278" s="172"/>
      <c r="AT278" s="63">
        <v>30</v>
      </c>
      <c r="AU278" s="63">
        <v>47.34</v>
      </c>
      <c r="AV278" s="63">
        <v>0</v>
      </c>
      <c r="AW278" s="63">
        <v>0</v>
      </c>
      <c r="AX278" s="63">
        <v>0</v>
      </c>
      <c r="AY278" s="63">
        <v>0</v>
      </c>
      <c r="AZ278" s="88">
        <f t="shared" si="358"/>
        <v>30</v>
      </c>
      <c r="BA278" s="88">
        <f t="shared" si="359"/>
        <v>47.34</v>
      </c>
      <c r="BB278" s="487" t="s">
        <v>1937</v>
      </c>
      <c r="BC278" s="227"/>
      <c r="BD278" s="228"/>
      <c r="BE278" s="228"/>
      <c r="BF278" s="229"/>
      <c r="BG278" s="224"/>
      <c r="BH278" s="89">
        <f t="shared" si="360"/>
        <v>30</v>
      </c>
      <c r="BI278" s="89">
        <f t="shared" si="361"/>
        <v>47.34</v>
      </c>
      <c r="BJ278" s="173"/>
      <c r="BK278" s="1296" t="s">
        <v>2443</v>
      </c>
      <c r="BL278" s="1298" t="s">
        <v>295</v>
      </c>
      <c r="BM278" s="1536" t="s">
        <v>2228</v>
      </c>
      <c r="BN278" s="1536"/>
      <c r="BO278" s="1534">
        <v>47</v>
      </c>
      <c r="BP278" s="1537">
        <v>46048</v>
      </c>
      <c r="BQ278" s="1535">
        <v>30</v>
      </c>
      <c r="BR278" s="1534">
        <v>47</v>
      </c>
      <c r="BS278" s="1533">
        <v>14545.45</v>
      </c>
      <c r="BT278" s="175">
        <f t="shared" ref="BT278" si="387">BS278*BR278*1.1</f>
        <v>751999.76500000013</v>
      </c>
      <c r="BU278" s="730">
        <f t="shared" ref="BU278" si="388">(BT278-BV278)/BV278</f>
        <v>0.10000000000000016</v>
      </c>
      <c r="BV278" s="1385">
        <f t="shared" ref="BV278" si="389">BS278*BR278*1</f>
        <v>683636.15</v>
      </c>
      <c r="BW278" s="103">
        <v>46051</v>
      </c>
      <c r="BX278" s="89">
        <f t="shared" si="362"/>
        <v>30</v>
      </c>
      <c r="BY278" s="89">
        <f t="shared" si="363"/>
        <v>47</v>
      </c>
      <c r="BZ278" s="187"/>
      <c r="CA278" s="187"/>
      <c r="CB278" s="230"/>
      <c r="CC278" s="227"/>
      <c r="CD278" s="227"/>
      <c r="CE278" s="228"/>
      <c r="CF278" s="228"/>
      <c r="CG278" s="228"/>
      <c r="CH278" s="228"/>
      <c r="CI278" s="173"/>
      <c r="CJ278" s="228"/>
      <c r="CK278" s="228"/>
      <c r="CL278" s="725"/>
      <c r="CM278" s="232"/>
      <c r="CN278" s="173"/>
      <c r="CO278" s="228"/>
      <c r="CP278" s="228"/>
      <c r="CQ278" s="173"/>
      <c r="CR278" s="173"/>
      <c r="CS278" s="173"/>
      <c r="CT278" s="173"/>
      <c r="CU278" s="173"/>
      <c r="CV278" s="89">
        <f t="shared" si="365"/>
        <v>0</v>
      </c>
      <c r="CW278" s="86">
        <f t="shared" si="366"/>
        <v>0</v>
      </c>
      <c r="CX278" s="90"/>
      <c r="CY278" s="90"/>
      <c r="CZ278" s="90"/>
      <c r="DA278" s="90"/>
      <c r="DB278" s="89">
        <f t="shared" si="367"/>
        <v>30</v>
      </c>
      <c r="DC278" s="89">
        <f t="shared" si="368"/>
        <v>47</v>
      </c>
      <c r="DD278" s="89">
        <f t="shared" si="369"/>
        <v>0</v>
      </c>
      <c r="DE278" s="89">
        <f t="shared" si="370"/>
        <v>0.34000000000000341</v>
      </c>
      <c r="DF278" s="86" t="str">
        <f t="shared" si="371"/>
        <v>Đủ</v>
      </c>
      <c r="DG278" s="228"/>
      <c r="DH278" s="233"/>
      <c r="DI278" s="234"/>
      <c r="DJ278" s="235"/>
      <c r="DK278" s="236"/>
      <c r="DL278" s="176"/>
      <c r="DM278" s="177"/>
      <c r="DN278" s="178"/>
      <c r="DO278" s="178"/>
    </row>
    <row r="279" spans="1:119" s="237" customFormat="1" ht="30" customHeight="1">
      <c r="A279" s="85" t="str">
        <f t="shared" ref="A279:A280" si="390">IF(L279=L278,"ok","Hiện")</f>
        <v>Hiện</v>
      </c>
      <c r="B279" s="86" t="str">
        <f t="shared" ref="B279:B280" si="391">DF279</f>
        <v>Thiếu</v>
      </c>
      <c r="C279" s="86">
        <f t="shared" ref="C279:C280" si="392">DD279</f>
        <v>674</v>
      </c>
      <c r="D279" s="187"/>
      <c r="E279" s="187"/>
      <c r="F279" s="187"/>
      <c r="G279" s="187"/>
      <c r="H279" s="187"/>
      <c r="I279" s="187"/>
      <c r="J279" s="775"/>
      <c r="K279" s="187"/>
      <c r="L279" s="179" t="s">
        <v>2445</v>
      </c>
      <c r="M279" s="713" t="s">
        <v>2446</v>
      </c>
      <c r="N279" s="1423" t="s">
        <v>2447</v>
      </c>
      <c r="O279" s="181" t="s">
        <v>2448</v>
      </c>
      <c r="P279" s="181" t="s">
        <v>1476</v>
      </c>
      <c r="Q279" s="182">
        <f>2.22*0.471</f>
        <v>1.04562</v>
      </c>
      <c r="R279" s="182">
        <v>674</v>
      </c>
      <c r="S279" s="182">
        <f>+R279*Q279</f>
        <v>704.74788000000001</v>
      </c>
      <c r="T279" s="562"/>
      <c r="U279" s="563"/>
      <c r="V279" s="561"/>
      <c r="W279" s="1404"/>
      <c r="X279" s="1405"/>
      <c r="Y279" s="1405"/>
      <c r="Z279" s="1405"/>
      <c r="AA279" s="672"/>
      <c r="AB279" s="672"/>
      <c r="AC279" s="672"/>
      <c r="AD279" s="672"/>
      <c r="AE279" s="1405"/>
      <c r="AF279" s="172"/>
      <c r="AG279" s="172"/>
      <c r="AH279" s="172"/>
      <c r="AI279" s="172"/>
      <c r="AJ279" s="172"/>
      <c r="AK279" s="172"/>
      <c r="AL279" s="1121"/>
      <c r="AM279" s="172"/>
      <c r="AN279" s="172"/>
      <c r="AO279" s="172"/>
      <c r="AP279" s="172"/>
      <c r="AQ279" s="172"/>
      <c r="AR279" s="172"/>
      <c r="AS279" s="172"/>
      <c r="AT279" s="172"/>
      <c r="AU279" s="172"/>
      <c r="AV279" s="172"/>
      <c r="AW279" s="172"/>
      <c r="AX279" s="63">
        <v>674</v>
      </c>
      <c r="AY279" s="63">
        <v>704.74788000000001</v>
      </c>
      <c r="AZ279" s="88">
        <f t="shared" si="358"/>
        <v>674</v>
      </c>
      <c r="BA279" s="88">
        <f t="shared" si="359"/>
        <v>704.74788000000001</v>
      </c>
      <c r="BB279" s="487" t="s">
        <v>2470</v>
      </c>
      <c r="BC279" s="227"/>
      <c r="BD279" s="228"/>
      <c r="BE279" s="228"/>
      <c r="BF279" s="229"/>
      <c r="BG279" s="224"/>
      <c r="BH279" s="89">
        <f t="shared" si="360"/>
        <v>674</v>
      </c>
      <c r="BI279" s="89">
        <f t="shared" si="361"/>
        <v>704.74788000000001</v>
      </c>
      <c r="BJ279" s="173"/>
      <c r="BK279" s="1372"/>
      <c r="BL279" s="1657"/>
      <c r="BM279" s="1759"/>
      <c r="BN279" s="1759"/>
      <c r="BO279" s="1535"/>
      <c r="BP279" s="1537"/>
      <c r="BQ279" s="1535"/>
      <c r="BR279" s="1535"/>
      <c r="BS279" s="1760"/>
      <c r="BT279" s="175"/>
      <c r="BU279" s="730"/>
      <c r="BV279" s="1385"/>
      <c r="BW279" s="222"/>
      <c r="BX279" s="89">
        <f t="shared" si="362"/>
        <v>0</v>
      </c>
      <c r="BY279" s="89">
        <f t="shared" si="363"/>
        <v>0</v>
      </c>
      <c r="BZ279" s="187"/>
      <c r="CA279" s="187"/>
      <c r="CB279" s="230"/>
      <c r="CC279" s="227"/>
      <c r="CD279" s="227"/>
      <c r="CE279" s="228"/>
      <c r="CF279" s="228"/>
      <c r="CG279" s="228"/>
      <c r="CH279" s="228"/>
      <c r="CI279" s="173"/>
      <c r="CJ279" s="228"/>
      <c r="CK279" s="228"/>
      <c r="CL279" s="725"/>
      <c r="CM279" s="232"/>
      <c r="CN279" s="173"/>
      <c r="CO279" s="228"/>
      <c r="CP279" s="228"/>
      <c r="CQ279" s="173"/>
      <c r="CR279" s="173"/>
      <c r="CS279" s="173"/>
      <c r="CT279" s="173"/>
      <c r="CU279" s="173"/>
      <c r="CV279" s="89">
        <f t="shared" si="365"/>
        <v>0</v>
      </c>
      <c r="CW279" s="86">
        <f t="shared" si="366"/>
        <v>0</v>
      </c>
      <c r="CX279" s="90"/>
      <c r="CY279" s="90"/>
      <c r="CZ279" s="90"/>
      <c r="DA279" s="90"/>
      <c r="DB279" s="89">
        <f t="shared" si="367"/>
        <v>0</v>
      </c>
      <c r="DC279" s="89">
        <f t="shared" si="368"/>
        <v>0</v>
      </c>
      <c r="DD279" s="89">
        <f t="shared" si="369"/>
        <v>674</v>
      </c>
      <c r="DE279" s="89">
        <f t="shared" si="370"/>
        <v>704.74788000000001</v>
      </c>
      <c r="DF279" s="86" t="str">
        <f t="shared" si="371"/>
        <v>Thiếu</v>
      </c>
      <c r="DG279" s="228"/>
      <c r="DH279" s="233"/>
      <c r="DI279" s="234"/>
      <c r="DJ279" s="235"/>
      <c r="DK279" s="236"/>
      <c r="DL279" s="176"/>
      <c r="DM279" s="177"/>
      <c r="DN279" s="178"/>
      <c r="DO279" s="178"/>
    </row>
    <row r="280" spans="1:119" s="237" customFormat="1" ht="30" customHeight="1">
      <c r="A280" s="85" t="str">
        <f t="shared" si="390"/>
        <v>Hiện</v>
      </c>
      <c r="B280" s="86" t="str">
        <f t="shared" si="391"/>
        <v>Thiếu</v>
      </c>
      <c r="C280" s="86">
        <f t="shared" si="392"/>
        <v>240</v>
      </c>
      <c r="D280" s="187"/>
      <c r="E280" s="187"/>
      <c r="F280" s="187"/>
      <c r="G280" s="187"/>
      <c r="H280" s="187"/>
      <c r="I280" s="187"/>
      <c r="J280" s="775"/>
      <c r="K280" s="187"/>
      <c r="L280" s="179" t="s">
        <v>2449</v>
      </c>
      <c r="M280" s="713" t="s">
        <v>2446</v>
      </c>
      <c r="N280" s="1423" t="s">
        <v>2450</v>
      </c>
      <c r="O280" s="181" t="s">
        <v>2448</v>
      </c>
      <c r="P280" s="181" t="s">
        <v>1476</v>
      </c>
      <c r="Q280" s="182">
        <f>2.22*0.495</f>
        <v>1.0989</v>
      </c>
      <c r="R280" s="182">
        <v>240</v>
      </c>
      <c r="S280" s="182">
        <f>+R280*Q280</f>
        <v>263.73599999999999</v>
      </c>
      <c r="T280" s="562"/>
      <c r="U280" s="563"/>
      <c r="V280" s="561"/>
      <c r="W280" s="1404"/>
      <c r="X280" s="1405"/>
      <c r="Y280" s="1405"/>
      <c r="Z280" s="1405"/>
      <c r="AA280" s="672"/>
      <c r="AB280" s="672"/>
      <c r="AC280" s="672"/>
      <c r="AD280" s="672"/>
      <c r="AE280" s="1405"/>
      <c r="AF280" s="172"/>
      <c r="AG280" s="172"/>
      <c r="AH280" s="172"/>
      <c r="AI280" s="172"/>
      <c r="AJ280" s="172"/>
      <c r="AK280" s="172"/>
      <c r="AL280" s="1121"/>
      <c r="AM280" s="172"/>
      <c r="AN280" s="172"/>
      <c r="AO280" s="172"/>
      <c r="AP280" s="172"/>
      <c r="AQ280" s="172"/>
      <c r="AR280" s="172"/>
      <c r="AS280" s="172"/>
      <c r="AT280" s="172"/>
      <c r="AU280" s="172"/>
      <c r="AV280" s="172"/>
      <c r="AW280" s="172"/>
      <c r="AX280" s="63">
        <v>240</v>
      </c>
      <c r="AY280" s="63">
        <v>263.73599999999999</v>
      </c>
      <c r="AZ280" s="88">
        <f t="shared" si="358"/>
        <v>240</v>
      </c>
      <c r="BA280" s="88">
        <f t="shared" si="359"/>
        <v>263.73599999999999</v>
      </c>
      <c r="BB280" s="487" t="s">
        <v>2470</v>
      </c>
      <c r="BC280" s="227"/>
      <c r="BD280" s="228"/>
      <c r="BE280" s="228"/>
      <c r="BF280" s="229"/>
      <c r="BG280" s="224"/>
      <c r="BH280" s="89">
        <f t="shared" si="360"/>
        <v>240</v>
      </c>
      <c r="BI280" s="89">
        <f t="shared" si="361"/>
        <v>263.73599999999999</v>
      </c>
      <c r="BJ280" s="173"/>
      <c r="BK280" s="1372"/>
      <c r="BL280" s="1657"/>
      <c r="BM280" s="1759"/>
      <c r="BN280" s="1759"/>
      <c r="BO280" s="1535"/>
      <c r="BP280" s="1537"/>
      <c r="BQ280" s="1535"/>
      <c r="BR280" s="1535"/>
      <c r="BS280" s="1760"/>
      <c r="BT280" s="175"/>
      <c r="BU280" s="730"/>
      <c r="BV280" s="1385"/>
      <c r="BW280" s="222"/>
      <c r="BX280" s="89">
        <f t="shared" si="362"/>
        <v>0</v>
      </c>
      <c r="BY280" s="89">
        <f t="shared" si="363"/>
        <v>0</v>
      </c>
      <c r="BZ280" s="187"/>
      <c r="CA280" s="187"/>
      <c r="CB280" s="230"/>
      <c r="CC280" s="227"/>
      <c r="CD280" s="227"/>
      <c r="CE280" s="228"/>
      <c r="CF280" s="228"/>
      <c r="CG280" s="228"/>
      <c r="CH280" s="228"/>
      <c r="CI280" s="173"/>
      <c r="CJ280" s="228"/>
      <c r="CK280" s="228"/>
      <c r="CL280" s="725"/>
      <c r="CM280" s="232"/>
      <c r="CN280" s="173"/>
      <c r="CO280" s="228"/>
      <c r="CP280" s="228"/>
      <c r="CQ280" s="173"/>
      <c r="CR280" s="173"/>
      <c r="CS280" s="173"/>
      <c r="CT280" s="173"/>
      <c r="CU280" s="173"/>
      <c r="CV280" s="89">
        <f t="shared" si="365"/>
        <v>0</v>
      </c>
      <c r="CW280" s="86">
        <f t="shared" si="366"/>
        <v>0</v>
      </c>
      <c r="CX280" s="90"/>
      <c r="CY280" s="90"/>
      <c r="CZ280" s="90"/>
      <c r="DA280" s="90"/>
      <c r="DB280" s="89">
        <f t="shared" si="367"/>
        <v>0</v>
      </c>
      <c r="DC280" s="89">
        <f t="shared" si="368"/>
        <v>0</v>
      </c>
      <c r="DD280" s="89">
        <f t="shared" si="369"/>
        <v>240</v>
      </c>
      <c r="DE280" s="89">
        <f t="shared" si="370"/>
        <v>263.73599999999999</v>
      </c>
      <c r="DF280" s="86" t="str">
        <f t="shared" si="371"/>
        <v>Thiếu</v>
      </c>
      <c r="DG280" s="228"/>
      <c r="DH280" s="233"/>
      <c r="DI280" s="234"/>
      <c r="DJ280" s="235"/>
      <c r="DK280" s="236"/>
      <c r="DL280" s="176"/>
      <c r="DM280" s="177"/>
      <c r="DN280" s="178"/>
      <c r="DO280" s="178"/>
    </row>
    <row r="281" spans="1:119" s="154" customFormat="1" ht="30" hidden="1" customHeight="1">
      <c r="A281" s="155"/>
      <c r="B281" s="156"/>
      <c r="C281" s="156"/>
      <c r="D281" s="156"/>
      <c r="E281" s="156"/>
      <c r="F281" s="156"/>
      <c r="G281" s="156"/>
      <c r="H281" s="156"/>
      <c r="I281" s="156"/>
      <c r="J281" s="156"/>
      <c r="K281" s="156"/>
      <c r="L281" s="781" t="s">
        <v>133</v>
      </c>
      <c r="M281" s="2382" t="s">
        <v>134</v>
      </c>
      <c r="N281" s="2383"/>
      <c r="O281" s="157"/>
      <c r="P281" s="158"/>
      <c r="Q281" s="158"/>
      <c r="R281" s="159"/>
      <c r="S281" s="160"/>
      <c r="T281" s="161"/>
      <c r="U281" s="162"/>
      <c r="V281" s="162"/>
      <c r="W281" s="162"/>
      <c r="X281" s="162"/>
      <c r="Y281" s="162"/>
      <c r="Z281" s="162"/>
      <c r="AA281" s="162"/>
      <c r="AB281" s="162"/>
      <c r="AC281" s="162"/>
      <c r="AD281" s="162"/>
      <c r="AE281" s="162"/>
      <c r="AF281" s="162"/>
      <c r="AG281" s="162"/>
      <c r="AH281" s="162"/>
      <c r="AI281" s="162"/>
      <c r="AJ281" s="162"/>
      <c r="AK281" s="162"/>
      <c r="AL281" s="162"/>
      <c r="AM281" s="162"/>
      <c r="AN281" s="162"/>
      <c r="AO281" s="162"/>
      <c r="AP281" s="162"/>
      <c r="AQ281" s="162"/>
      <c r="AR281" s="162"/>
      <c r="AS281" s="162"/>
      <c r="AT281" s="162"/>
      <c r="AU281" s="162"/>
      <c r="AV281" s="162"/>
      <c r="AW281" s="162"/>
      <c r="AX281" s="162"/>
      <c r="AY281" s="162"/>
      <c r="AZ281" s="163">
        <f>SUM(AZ282:AZ333)</f>
        <v>14673.288383487625</v>
      </c>
      <c r="BA281" s="163">
        <f t="shared" ref="BA281:DG281" si="393">SUM(BA282:BA333)</f>
        <v>184790.46081177841</v>
      </c>
      <c r="BB281" s="163"/>
      <c r="BC281" s="163">
        <f t="shared" si="393"/>
        <v>0</v>
      </c>
      <c r="BD281" s="163">
        <f t="shared" si="393"/>
        <v>49.371600000000001</v>
      </c>
      <c r="BE281" s="163">
        <f t="shared" si="393"/>
        <v>633.2295001626884</v>
      </c>
      <c r="BF281" s="163">
        <f t="shared" si="393"/>
        <v>0</v>
      </c>
      <c r="BG281" s="163">
        <f t="shared" si="393"/>
        <v>0</v>
      </c>
      <c r="BH281" s="163">
        <f t="shared" si="393"/>
        <v>14623.916783487623</v>
      </c>
      <c r="BI281" s="163">
        <f t="shared" si="393"/>
        <v>184157.2313116157</v>
      </c>
      <c r="BJ281" s="163">
        <f t="shared" si="393"/>
        <v>965643</v>
      </c>
      <c r="BK281" s="163">
        <f t="shared" si="393"/>
        <v>0</v>
      </c>
      <c r="BL281" s="163">
        <f t="shared" si="393"/>
        <v>0</v>
      </c>
      <c r="BM281" s="163">
        <f t="shared" si="393"/>
        <v>0</v>
      </c>
      <c r="BN281" s="163">
        <f t="shared" si="393"/>
        <v>0</v>
      </c>
      <c r="BO281" s="163">
        <f t="shared" si="393"/>
        <v>64196</v>
      </c>
      <c r="BP281" s="163">
        <f t="shared" si="393"/>
        <v>367744</v>
      </c>
      <c r="BQ281" s="163">
        <f t="shared" si="393"/>
        <v>4875.2337399999997</v>
      </c>
      <c r="BR281" s="163">
        <f t="shared" si="393"/>
        <v>64196</v>
      </c>
      <c r="BS281" s="163">
        <f t="shared" si="393"/>
        <v>564344.09090909094</v>
      </c>
      <c r="BT281" s="163">
        <f t="shared" si="393"/>
        <v>3913599544</v>
      </c>
      <c r="BU281" s="163">
        <f t="shared" si="393"/>
        <v>0.87999999999999989</v>
      </c>
      <c r="BV281" s="163">
        <f t="shared" si="393"/>
        <v>3562530494.5454545</v>
      </c>
      <c r="BW281" s="163">
        <f t="shared" si="393"/>
        <v>414063</v>
      </c>
      <c r="BX281" s="163">
        <f t="shared" si="393"/>
        <v>4875.2337399999997</v>
      </c>
      <c r="BY281" s="163">
        <f t="shared" si="393"/>
        <v>64196</v>
      </c>
      <c r="BZ281" s="163">
        <f t="shared" si="393"/>
        <v>0</v>
      </c>
      <c r="CA281" s="163">
        <f t="shared" si="393"/>
        <v>0</v>
      </c>
      <c r="CB281" s="163">
        <f t="shared" si="393"/>
        <v>0</v>
      </c>
      <c r="CC281" s="163">
        <f t="shared" si="393"/>
        <v>0</v>
      </c>
      <c r="CD281" s="163">
        <f t="shared" si="393"/>
        <v>0</v>
      </c>
      <c r="CE281" s="163">
        <f t="shared" si="393"/>
        <v>0</v>
      </c>
      <c r="CF281" s="163">
        <f t="shared" si="393"/>
        <v>0</v>
      </c>
      <c r="CG281" s="163">
        <f t="shared" si="393"/>
        <v>0</v>
      </c>
      <c r="CH281" s="163">
        <f t="shared" si="393"/>
        <v>118691.31103359998</v>
      </c>
      <c r="CI281" s="163">
        <f t="shared" si="393"/>
        <v>1655476</v>
      </c>
      <c r="CJ281" s="163">
        <f t="shared" si="393"/>
        <v>23312.188400000003</v>
      </c>
      <c r="CK281" s="163">
        <f t="shared" si="393"/>
        <v>118691.31103359998</v>
      </c>
      <c r="CL281" s="163">
        <f t="shared" si="393"/>
        <v>137.46211480700291</v>
      </c>
      <c r="CM281" s="163">
        <f t="shared" si="393"/>
        <v>290198.75739864627</v>
      </c>
      <c r="CN281" s="163">
        <f t="shared" si="393"/>
        <v>275886</v>
      </c>
      <c r="CO281" s="163">
        <f t="shared" si="393"/>
        <v>0</v>
      </c>
      <c r="CP281" s="163">
        <f t="shared" si="393"/>
        <v>0</v>
      </c>
      <c r="CQ281" s="163">
        <f t="shared" si="393"/>
        <v>0</v>
      </c>
      <c r="CR281" s="163">
        <f t="shared" si="393"/>
        <v>0</v>
      </c>
      <c r="CS281" s="163">
        <f t="shared" si="393"/>
        <v>276312</v>
      </c>
      <c r="CT281" s="163">
        <f t="shared" si="393"/>
        <v>552468</v>
      </c>
      <c r="CU281" s="163">
        <f t="shared" si="393"/>
        <v>1657200</v>
      </c>
      <c r="CV281" s="163">
        <f t="shared" si="393"/>
        <v>23327.072400000005</v>
      </c>
      <c r="CW281" s="163">
        <f t="shared" si="393"/>
        <v>118921.67103360001</v>
      </c>
      <c r="CX281" s="163">
        <f t="shared" si="393"/>
        <v>0</v>
      </c>
      <c r="CY281" s="163">
        <f t="shared" si="393"/>
        <v>0</v>
      </c>
      <c r="CZ281" s="163">
        <f t="shared" si="393"/>
        <v>0</v>
      </c>
      <c r="DA281" s="163">
        <f t="shared" si="393"/>
        <v>0</v>
      </c>
      <c r="DB281" s="163">
        <f t="shared" si="393"/>
        <v>28187.422140000006</v>
      </c>
      <c r="DC281" s="163">
        <f t="shared" si="393"/>
        <v>182887.31103360001</v>
      </c>
      <c r="DD281" s="163">
        <f t="shared" si="393"/>
        <v>-13563.505356512376</v>
      </c>
      <c r="DE281" s="163">
        <f t="shared" si="393"/>
        <v>1269.9202780157473</v>
      </c>
      <c r="DF281" s="163">
        <f t="shared" si="393"/>
        <v>0</v>
      </c>
      <c r="DG281" s="163">
        <f t="shared" si="393"/>
        <v>0</v>
      </c>
      <c r="DH281" s="164"/>
      <c r="DI281" s="165"/>
      <c r="DJ281" s="166"/>
      <c r="DK281" s="167"/>
      <c r="DL281" s="168"/>
      <c r="DM281" s="168"/>
      <c r="DN281" s="169"/>
      <c r="DO281" s="170"/>
    </row>
    <row r="282" spans="1:119" s="237" customFormat="1" ht="30" hidden="1" customHeight="1">
      <c r="A282" s="85" t="str">
        <f t="shared" ref="A282:A328" si="394">IF(L282=L281,"ok","Hiện")</f>
        <v>Hiện</v>
      </c>
      <c r="B282" s="86" t="str">
        <f>DF282</f>
        <v>Đủ</v>
      </c>
      <c r="C282" s="113">
        <f>DD282</f>
        <v>0</v>
      </c>
      <c r="D282" s="187"/>
      <c r="E282" s="187"/>
      <c r="F282" s="187"/>
      <c r="G282" s="187"/>
      <c r="H282" s="187"/>
      <c r="I282" s="187"/>
      <c r="J282" s="775"/>
      <c r="K282" s="776"/>
      <c r="L282" s="781" t="s">
        <v>458</v>
      </c>
      <c r="M282" s="180" t="s">
        <v>459</v>
      </c>
      <c r="N282" s="180" t="s">
        <v>438</v>
      </c>
      <c r="O282" s="179" t="s">
        <v>460</v>
      </c>
      <c r="P282" s="179" t="s">
        <v>45</v>
      </c>
      <c r="Q282" s="495">
        <v>16.158088235294116</v>
      </c>
      <c r="R282" s="495">
        <v>1.0880000000000001</v>
      </c>
      <c r="S282" s="495">
        <v>17.579999999999998</v>
      </c>
      <c r="T282" s="171"/>
      <c r="U282" s="172"/>
      <c r="V282" s="172"/>
      <c r="W282" s="172"/>
      <c r="X282" s="172"/>
      <c r="Y282" s="172"/>
      <c r="Z282" s="172"/>
      <c r="AA282" s="172"/>
      <c r="AB282" s="172"/>
      <c r="AC282" s="172"/>
      <c r="AD282" s="63">
        <v>1.1968000000000001</v>
      </c>
      <c r="AE282" s="63">
        <v>19.338000000000001</v>
      </c>
      <c r="AF282" s="63">
        <v>0</v>
      </c>
      <c r="AG282" s="63">
        <v>0</v>
      </c>
      <c r="AH282" s="63">
        <v>2</v>
      </c>
      <c r="AI282" s="63">
        <v>32.316176470588232</v>
      </c>
      <c r="AJ282" s="63">
        <v>0</v>
      </c>
      <c r="AK282" s="63">
        <v>0</v>
      </c>
      <c r="AL282" s="63">
        <v>0</v>
      </c>
      <c r="AM282" s="63">
        <v>0</v>
      </c>
      <c r="AN282" s="63">
        <v>0</v>
      </c>
      <c r="AO282" s="63">
        <v>0</v>
      </c>
      <c r="AP282" s="63">
        <v>0</v>
      </c>
      <c r="AQ282" s="63">
        <v>0</v>
      </c>
      <c r="AR282" s="63">
        <v>0</v>
      </c>
      <c r="AS282" s="63">
        <v>0</v>
      </c>
      <c r="AT282" s="63">
        <v>0</v>
      </c>
      <c r="AU282" s="63">
        <v>0</v>
      </c>
      <c r="AV282" s="63">
        <v>0</v>
      </c>
      <c r="AW282" s="63">
        <v>0</v>
      </c>
      <c r="AX282" s="63">
        <v>0</v>
      </c>
      <c r="AY282" s="63">
        <v>0</v>
      </c>
      <c r="AZ282" s="88">
        <f t="shared" ref="AZ282:BA289" si="395">T282+V282+X282+Z282+AB282+AD282+AF282+AH282+AJ282+AL282+AN282+AP282+AR282+AT282+AV282+AX282</f>
        <v>3.1968000000000001</v>
      </c>
      <c r="BA282" s="88">
        <f t="shared" si="395"/>
        <v>51.654176470588233</v>
      </c>
      <c r="BB282" s="487" t="s">
        <v>1073</v>
      </c>
      <c r="BC282" s="227"/>
      <c r="BD282" s="795">
        <v>3.1968000000000001</v>
      </c>
      <c r="BE282" s="228">
        <v>51.654176470588233</v>
      </c>
      <c r="BF282" s="229"/>
      <c r="BG282" s="224" t="s">
        <v>802</v>
      </c>
      <c r="BH282" s="89" t="str">
        <f t="shared" ref="BH282:BH289" si="396">IF(AZ282&gt;BD282,AZ282-BD282,"0")</f>
        <v>0</v>
      </c>
      <c r="BI282" s="89" t="str">
        <f t="shared" ref="BI282:BI289" si="397">IF(BA282&gt;BE282,BA282-BE282,"0")</f>
        <v>0</v>
      </c>
      <c r="BJ282" s="173">
        <v>45983</v>
      </c>
      <c r="BK282" s="777"/>
      <c r="BL282" s="778"/>
      <c r="BM282" s="779"/>
      <c r="BN282" s="221"/>
      <c r="BO282" s="190"/>
      <c r="BP282" s="173"/>
      <c r="BQ282" s="187"/>
      <c r="BR282" s="190"/>
      <c r="BS282" s="780"/>
      <c r="BT282" s="175"/>
      <c r="BU282" s="780"/>
      <c r="BV282" s="780"/>
      <c r="BW282" s="222"/>
      <c r="BX282" s="89">
        <f t="shared" ref="BX282:BX289" si="398">SUMIF($L:$L,L282,$BQ:$BQ)</f>
        <v>0</v>
      </c>
      <c r="BY282" s="89">
        <f t="shared" ref="BY282:BY289" si="399">SUMIF($L:$L,L282,$BR:$BR)</f>
        <v>0</v>
      </c>
      <c r="BZ282" s="187"/>
      <c r="CA282" s="187"/>
      <c r="CB282" s="230"/>
      <c r="CC282" s="227"/>
      <c r="CD282" s="85"/>
      <c r="CE282" s="228"/>
      <c r="CF282" s="228"/>
      <c r="CG282" s="228"/>
      <c r="CH282" s="228"/>
      <c r="CI282" s="228"/>
      <c r="CJ282" s="228"/>
      <c r="CK282" s="228"/>
      <c r="CL282" s="231"/>
      <c r="CM282" s="232"/>
      <c r="CN282" s="173"/>
      <c r="CO282" s="228"/>
      <c r="CP282" s="228"/>
      <c r="CQ282" s="173"/>
      <c r="CR282" s="173"/>
      <c r="CS282" s="173"/>
      <c r="CT282" s="173"/>
      <c r="CU282" s="173"/>
      <c r="CV282" s="89">
        <f t="shared" ref="CV282:CV289" si="400">SUMIF($L:$L,L282,$CJ:$CJ)</f>
        <v>0</v>
      </c>
      <c r="CW282" s="86">
        <f t="shared" ref="CW282:CW289" si="401">SUMIF($L:$L,L282,$CK:$CK)</f>
        <v>0</v>
      </c>
      <c r="CX282" s="90"/>
      <c r="CY282" s="90"/>
      <c r="CZ282" s="90"/>
      <c r="DA282" s="90"/>
      <c r="DB282" s="89">
        <f t="shared" ref="DB282:DB289" si="402">BX282+CV282</f>
        <v>0</v>
      </c>
      <c r="DC282" s="89">
        <f t="shared" ref="DC282:DC289" si="403">BY282+CW282</f>
        <v>0</v>
      </c>
      <c r="DD282" s="89">
        <f t="shared" ref="DD282:DD289" si="404">BH282-DB282</f>
        <v>0</v>
      </c>
      <c r="DE282" s="89">
        <f t="shared" ref="DE282:DE289" si="405">BI282-DC282</f>
        <v>0</v>
      </c>
      <c r="DF282" s="86" t="str">
        <f t="shared" ref="DF282:DF289" si="406">IF(DD282&lt;0,"Thừa",IF(DD282=0,"Đủ","Thiếu"))</f>
        <v>Đủ</v>
      </c>
      <c r="DG282" s="228"/>
      <c r="DH282" s="233"/>
      <c r="DI282" s="234"/>
      <c r="DJ282" s="235"/>
      <c r="DK282" s="236"/>
      <c r="DL282" s="176"/>
      <c r="DM282" s="177"/>
      <c r="DN282" s="178"/>
      <c r="DO282" s="178"/>
    </row>
    <row r="283" spans="1:119" s="237" customFormat="1" ht="30" hidden="1" customHeight="1">
      <c r="A283" s="85" t="str">
        <f t="shared" si="394"/>
        <v>Hiện</v>
      </c>
      <c r="B283" s="86" t="str">
        <f t="shared" ref="B283:B309" si="407">DF283</f>
        <v>Đủ</v>
      </c>
      <c r="C283" s="113">
        <f t="shared" ref="C283:C306" si="408">DD283</f>
        <v>0</v>
      </c>
      <c r="D283" s="187"/>
      <c r="E283" s="187"/>
      <c r="F283" s="187"/>
      <c r="G283" s="187"/>
      <c r="H283" s="187"/>
      <c r="I283" s="187"/>
      <c r="J283" s="775"/>
      <c r="K283" s="776"/>
      <c r="L283" s="781" t="s">
        <v>461</v>
      </c>
      <c r="M283" s="180" t="s">
        <v>459</v>
      </c>
      <c r="N283" s="180" t="s">
        <v>443</v>
      </c>
      <c r="O283" s="179" t="s">
        <v>460</v>
      </c>
      <c r="P283" s="179" t="s">
        <v>45</v>
      </c>
      <c r="Q283" s="495">
        <v>28.2</v>
      </c>
      <c r="R283" s="495">
        <v>2.7</v>
      </c>
      <c r="S283" s="495">
        <v>76.14</v>
      </c>
      <c r="T283" s="171"/>
      <c r="U283" s="172"/>
      <c r="V283" s="172"/>
      <c r="W283" s="172"/>
      <c r="X283" s="172"/>
      <c r="Y283" s="172"/>
      <c r="Z283" s="172"/>
      <c r="AA283" s="172"/>
      <c r="AB283" s="172"/>
      <c r="AC283" s="172"/>
      <c r="AD283" s="63">
        <v>2.9700000000000006</v>
      </c>
      <c r="AE283" s="63">
        <v>83.754000000000019</v>
      </c>
      <c r="AF283" s="63">
        <v>0</v>
      </c>
      <c r="AG283" s="63">
        <v>0</v>
      </c>
      <c r="AH283" s="63">
        <v>0</v>
      </c>
      <c r="AI283" s="63">
        <v>0</v>
      </c>
      <c r="AJ283" s="63">
        <v>0</v>
      </c>
      <c r="AK283" s="63">
        <v>0</v>
      </c>
      <c r="AL283" s="63">
        <v>0</v>
      </c>
      <c r="AM283" s="63">
        <v>0</v>
      </c>
      <c r="AN283" s="63">
        <v>0</v>
      </c>
      <c r="AO283" s="63">
        <v>0</v>
      </c>
      <c r="AP283" s="63">
        <v>0</v>
      </c>
      <c r="AQ283" s="63">
        <v>0</v>
      </c>
      <c r="AR283" s="63">
        <v>0</v>
      </c>
      <c r="AS283" s="63">
        <v>0</v>
      </c>
      <c r="AT283" s="63">
        <v>0</v>
      </c>
      <c r="AU283" s="63">
        <v>0</v>
      </c>
      <c r="AV283" s="63">
        <v>0</v>
      </c>
      <c r="AW283" s="63">
        <v>0</v>
      </c>
      <c r="AX283" s="63">
        <v>0</v>
      </c>
      <c r="AY283" s="63">
        <v>0</v>
      </c>
      <c r="AZ283" s="88">
        <f t="shared" si="395"/>
        <v>2.9700000000000006</v>
      </c>
      <c r="BA283" s="88">
        <f t="shared" si="395"/>
        <v>83.754000000000019</v>
      </c>
      <c r="BB283" s="487" t="s">
        <v>636</v>
      </c>
      <c r="BC283" s="227"/>
      <c r="BD283" s="795">
        <v>2.9700000000000006</v>
      </c>
      <c r="BE283" s="228">
        <v>83.754000000000019</v>
      </c>
      <c r="BF283" s="229"/>
      <c r="BG283" s="224" t="s">
        <v>802</v>
      </c>
      <c r="BH283" s="89" t="str">
        <f t="shared" si="396"/>
        <v>0</v>
      </c>
      <c r="BI283" s="89" t="str">
        <f t="shared" si="397"/>
        <v>0</v>
      </c>
      <c r="BJ283" s="173">
        <v>45983</v>
      </c>
      <c r="BK283" s="777"/>
      <c r="BL283" s="778"/>
      <c r="BM283" s="779"/>
      <c r="BN283" s="221"/>
      <c r="BO283" s="190"/>
      <c r="BP283" s="173"/>
      <c r="BQ283" s="187"/>
      <c r="BR283" s="190"/>
      <c r="BS283" s="780"/>
      <c r="BT283" s="175"/>
      <c r="BU283" s="780"/>
      <c r="BV283" s="780"/>
      <c r="BW283" s="222"/>
      <c r="BX283" s="89">
        <f t="shared" si="398"/>
        <v>0</v>
      </c>
      <c r="BY283" s="89">
        <f t="shared" si="399"/>
        <v>0</v>
      </c>
      <c r="BZ283" s="187"/>
      <c r="CA283" s="187"/>
      <c r="CB283" s="230"/>
      <c r="CC283" s="227"/>
      <c r="CD283" s="227"/>
      <c r="CE283" s="228"/>
      <c r="CF283" s="228"/>
      <c r="CG283" s="228"/>
      <c r="CH283" s="228"/>
      <c r="CI283" s="228"/>
      <c r="CJ283" s="228"/>
      <c r="CK283" s="228"/>
      <c r="CL283" s="231"/>
      <c r="CM283" s="232"/>
      <c r="CN283" s="173"/>
      <c r="CO283" s="228"/>
      <c r="CP283" s="228"/>
      <c r="CQ283" s="173"/>
      <c r="CR283" s="173"/>
      <c r="CS283" s="173"/>
      <c r="CT283" s="173"/>
      <c r="CU283" s="173"/>
      <c r="CV283" s="89">
        <f t="shared" si="400"/>
        <v>0</v>
      </c>
      <c r="CW283" s="86">
        <f t="shared" si="401"/>
        <v>0</v>
      </c>
      <c r="CX283" s="90"/>
      <c r="CY283" s="90"/>
      <c r="CZ283" s="90"/>
      <c r="DA283" s="90"/>
      <c r="DB283" s="89">
        <f t="shared" si="402"/>
        <v>0</v>
      </c>
      <c r="DC283" s="89">
        <f t="shared" si="403"/>
        <v>0</v>
      </c>
      <c r="DD283" s="89">
        <f t="shared" si="404"/>
        <v>0</v>
      </c>
      <c r="DE283" s="89">
        <f t="shared" si="405"/>
        <v>0</v>
      </c>
      <c r="DF283" s="86" t="str">
        <f t="shared" si="406"/>
        <v>Đủ</v>
      </c>
      <c r="DG283" s="228"/>
      <c r="DH283" s="233"/>
      <c r="DI283" s="234"/>
      <c r="DJ283" s="235"/>
      <c r="DK283" s="236"/>
      <c r="DL283" s="176"/>
      <c r="DM283" s="177"/>
      <c r="DN283" s="178"/>
      <c r="DO283" s="178"/>
    </row>
    <row r="284" spans="1:119" s="237" customFormat="1" ht="30" customHeight="1">
      <c r="A284" s="85" t="str">
        <f t="shared" si="394"/>
        <v>Hiện</v>
      </c>
      <c r="B284" s="86" t="str">
        <f t="shared" si="407"/>
        <v>Thiếu</v>
      </c>
      <c r="C284" s="113">
        <f t="shared" si="408"/>
        <v>2.5</v>
      </c>
      <c r="D284" s="187"/>
      <c r="E284" s="187"/>
      <c r="F284" s="187"/>
      <c r="G284" s="187"/>
      <c r="H284" s="187"/>
      <c r="I284" s="187"/>
      <c r="J284" s="775"/>
      <c r="K284" s="776"/>
      <c r="L284" s="781" t="s">
        <v>462</v>
      </c>
      <c r="M284" s="180" t="s">
        <v>459</v>
      </c>
      <c r="N284" s="788" t="s">
        <v>2949</v>
      </c>
      <c r="O284" s="179" t="s">
        <v>460</v>
      </c>
      <c r="P284" s="179" t="s">
        <v>45</v>
      </c>
      <c r="Q284" s="495">
        <v>1.5515222482435598</v>
      </c>
      <c r="R284" s="495">
        <v>3.4159999999999999</v>
      </c>
      <c r="S284" s="495">
        <v>5.3</v>
      </c>
      <c r="T284" s="171"/>
      <c r="U284" s="172"/>
      <c r="V284" s="172"/>
      <c r="W284" s="172"/>
      <c r="X284" s="172"/>
      <c r="Y284" s="172"/>
      <c r="Z284" s="172"/>
      <c r="AA284" s="172"/>
      <c r="AB284" s="172"/>
      <c r="AC284" s="172"/>
      <c r="AD284" s="63">
        <v>3.7576000000000001</v>
      </c>
      <c r="AE284" s="63">
        <v>5.83</v>
      </c>
      <c r="AF284" s="63">
        <v>0</v>
      </c>
      <c r="AG284" s="63">
        <v>0</v>
      </c>
      <c r="AH284" s="63">
        <v>0</v>
      </c>
      <c r="AI284" s="63">
        <v>0</v>
      </c>
      <c r="AJ284" s="63">
        <v>2</v>
      </c>
      <c r="AK284" s="63">
        <v>3.1030444964871196</v>
      </c>
      <c r="AL284" s="63">
        <v>0</v>
      </c>
      <c r="AM284" s="63">
        <v>0</v>
      </c>
      <c r="AN284" s="63">
        <v>0</v>
      </c>
      <c r="AO284" s="63">
        <v>0</v>
      </c>
      <c r="AP284" s="63">
        <v>0</v>
      </c>
      <c r="AQ284" s="63">
        <v>0</v>
      </c>
      <c r="AR284" s="63">
        <v>0</v>
      </c>
      <c r="AS284" s="63">
        <v>0</v>
      </c>
      <c r="AT284" s="63">
        <v>0</v>
      </c>
      <c r="AU284" s="63">
        <v>0</v>
      </c>
      <c r="AV284" s="63">
        <v>0</v>
      </c>
      <c r="AW284" s="63">
        <v>0</v>
      </c>
      <c r="AX284" s="63">
        <v>2.5</v>
      </c>
      <c r="AY284" s="63">
        <v>3.8788056206088992</v>
      </c>
      <c r="AZ284" s="88">
        <f t="shared" si="395"/>
        <v>8.2576000000000001</v>
      </c>
      <c r="BA284" s="88">
        <f t="shared" si="395"/>
        <v>12.81185011709602</v>
      </c>
      <c r="BB284" s="487" t="s">
        <v>2472</v>
      </c>
      <c r="BC284" s="227"/>
      <c r="BD284" s="795">
        <v>5.7576000000000001</v>
      </c>
      <c r="BE284" s="228">
        <v>8.9330444964871205</v>
      </c>
      <c r="BF284" s="229"/>
      <c r="BG284" s="224" t="s">
        <v>802</v>
      </c>
      <c r="BH284" s="89">
        <f t="shared" si="396"/>
        <v>2.5</v>
      </c>
      <c r="BI284" s="89">
        <f t="shared" si="397"/>
        <v>3.8788056206088992</v>
      </c>
      <c r="BJ284" s="173">
        <v>45983</v>
      </c>
      <c r="BK284" s="777"/>
      <c r="BL284" s="778"/>
      <c r="BM284" s="779"/>
      <c r="BN284" s="221"/>
      <c r="BO284" s="190"/>
      <c r="BP284" s="173"/>
      <c r="BQ284" s="187"/>
      <c r="BR284" s="190"/>
      <c r="BS284" s="780"/>
      <c r="BT284" s="175"/>
      <c r="BU284" s="780"/>
      <c r="BV284" s="780"/>
      <c r="BW284" s="222"/>
      <c r="BX284" s="89">
        <f t="shared" si="398"/>
        <v>0</v>
      </c>
      <c r="BY284" s="89">
        <f t="shared" si="399"/>
        <v>0</v>
      </c>
      <c r="BZ284" s="187"/>
      <c r="CA284" s="187"/>
      <c r="CB284" s="230"/>
      <c r="CC284" s="227"/>
      <c r="CD284" s="227"/>
      <c r="CE284" s="228"/>
      <c r="CF284" s="89"/>
      <c r="CG284" s="228"/>
      <c r="CH284" s="228"/>
      <c r="CI284" s="228"/>
      <c r="CJ284" s="228"/>
      <c r="CK284" s="228"/>
      <c r="CL284" s="231"/>
      <c r="CM284" s="232"/>
      <c r="CN284" s="173"/>
      <c r="CO284" s="228"/>
      <c r="CP284" s="228"/>
      <c r="CQ284" s="173"/>
      <c r="CR284" s="173"/>
      <c r="CS284" s="173"/>
      <c r="CT284" s="173"/>
      <c r="CU284" s="173"/>
      <c r="CV284" s="89">
        <f t="shared" si="400"/>
        <v>0</v>
      </c>
      <c r="CW284" s="86">
        <f t="shared" si="401"/>
        <v>0</v>
      </c>
      <c r="CX284" s="90"/>
      <c r="CY284" s="90"/>
      <c r="CZ284" s="90"/>
      <c r="DA284" s="90"/>
      <c r="DB284" s="89">
        <f t="shared" si="402"/>
        <v>0</v>
      </c>
      <c r="DC284" s="89">
        <f t="shared" si="403"/>
        <v>0</v>
      </c>
      <c r="DD284" s="89">
        <f t="shared" si="404"/>
        <v>2.5</v>
      </c>
      <c r="DE284" s="89">
        <f t="shared" si="405"/>
        <v>3.8788056206088992</v>
      </c>
      <c r="DF284" s="86" t="str">
        <f t="shared" si="406"/>
        <v>Thiếu</v>
      </c>
      <c r="DG284" s="228"/>
      <c r="DH284" s="233"/>
      <c r="DI284" s="234"/>
      <c r="DJ284" s="235"/>
      <c r="DK284" s="236"/>
      <c r="DL284" s="176"/>
      <c r="DM284" s="177"/>
      <c r="DN284" s="178"/>
      <c r="DO284" s="178"/>
    </row>
    <row r="285" spans="1:119" s="237" customFormat="1" ht="30" hidden="1" customHeight="1">
      <c r="A285" s="85" t="str">
        <f t="shared" si="394"/>
        <v>Hiện</v>
      </c>
      <c r="B285" s="86" t="str">
        <f t="shared" si="407"/>
        <v>Thừa</v>
      </c>
      <c r="C285" s="113">
        <f t="shared" si="408"/>
        <v>-4</v>
      </c>
      <c r="D285" s="187"/>
      <c r="E285" s="187"/>
      <c r="F285" s="187"/>
      <c r="G285" s="187"/>
      <c r="H285" s="187"/>
      <c r="I285" s="187"/>
      <c r="J285" s="775"/>
      <c r="K285" s="776"/>
      <c r="L285" s="781" t="s">
        <v>463</v>
      </c>
      <c r="M285" s="180" t="s">
        <v>459</v>
      </c>
      <c r="N285" s="180" t="s">
        <v>464</v>
      </c>
      <c r="O285" s="179" t="s">
        <v>460</v>
      </c>
      <c r="P285" s="179" t="s">
        <v>45</v>
      </c>
      <c r="Q285" s="495">
        <v>5.3333333333333339</v>
      </c>
      <c r="R285" s="495">
        <v>3.78</v>
      </c>
      <c r="S285" s="495">
        <v>20.16</v>
      </c>
      <c r="T285" s="171"/>
      <c r="U285" s="172"/>
      <c r="V285" s="172"/>
      <c r="W285" s="172"/>
      <c r="X285" s="172"/>
      <c r="Y285" s="172"/>
      <c r="Z285" s="172"/>
      <c r="AA285" s="172"/>
      <c r="AB285" s="172"/>
      <c r="AC285" s="172"/>
      <c r="AD285" s="63">
        <v>4.1580000000000004</v>
      </c>
      <c r="AE285" s="63">
        <v>22.176000000000005</v>
      </c>
      <c r="AF285" s="63">
        <v>0</v>
      </c>
      <c r="AG285" s="63">
        <v>0</v>
      </c>
      <c r="AH285" s="63">
        <v>8</v>
      </c>
      <c r="AI285" s="63">
        <v>42.666666666666671</v>
      </c>
      <c r="AJ285" s="63">
        <v>0</v>
      </c>
      <c r="AK285" s="63">
        <v>0</v>
      </c>
      <c r="AL285" s="63">
        <v>0</v>
      </c>
      <c r="AM285" s="63">
        <v>0</v>
      </c>
      <c r="AN285" s="63">
        <v>0</v>
      </c>
      <c r="AO285" s="63">
        <v>0</v>
      </c>
      <c r="AP285" s="63">
        <v>0</v>
      </c>
      <c r="AQ285" s="63">
        <v>0</v>
      </c>
      <c r="AR285" s="63">
        <v>0</v>
      </c>
      <c r="AS285" s="63">
        <v>0</v>
      </c>
      <c r="AT285" s="63">
        <v>0</v>
      </c>
      <c r="AU285" s="63">
        <v>0</v>
      </c>
      <c r="AV285" s="63">
        <v>0</v>
      </c>
      <c r="AW285" s="63">
        <v>0</v>
      </c>
      <c r="AX285" s="63">
        <v>0</v>
      </c>
      <c r="AY285" s="63">
        <v>0</v>
      </c>
      <c r="AZ285" s="88">
        <f t="shared" si="395"/>
        <v>12.158000000000001</v>
      </c>
      <c r="BA285" s="88">
        <f t="shared" si="395"/>
        <v>64.842666666666673</v>
      </c>
      <c r="BB285" s="487" t="s">
        <v>1073</v>
      </c>
      <c r="BC285" s="227"/>
      <c r="BD285" s="795">
        <v>4.1580000000000004</v>
      </c>
      <c r="BE285" s="228">
        <v>22.176000000000005</v>
      </c>
      <c r="BF285" s="229"/>
      <c r="BG285" s="224" t="s">
        <v>802</v>
      </c>
      <c r="BH285" s="89">
        <f t="shared" si="396"/>
        <v>8</v>
      </c>
      <c r="BI285" s="89">
        <f t="shared" si="397"/>
        <v>42.666666666666671</v>
      </c>
      <c r="BJ285" s="173">
        <v>45983</v>
      </c>
      <c r="BK285" s="777"/>
      <c r="BL285" s="778"/>
      <c r="BM285" s="779"/>
      <c r="BN285" s="221"/>
      <c r="BO285" s="190"/>
      <c r="BP285" s="173"/>
      <c r="BQ285" s="187"/>
      <c r="BR285" s="190"/>
      <c r="BS285" s="780"/>
      <c r="BT285" s="175"/>
      <c r="BU285" s="780"/>
      <c r="BV285" s="780"/>
      <c r="BW285" s="222"/>
      <c r="BX285" s="89">
        <f t="shared" si="398"/>
        <v>0</v>
      </c>
      <c r="BY285" s="89">
        <f t="shared" si="399"/>
        <v>0</v>
      </c>
      <c r="BZ285" s="187"/>
      <c r="CA285" s="187"/>
      <c r="CB285" s="230"/>
      <c r="CC285" s="227"/>
      <c r="CD285" s="85" t="s">
        <v>1267</v>
      </c>
      <c r="CE285" s="228" t="s">
        <v>1266</v>
      </c>
      <c r="CF285" s="89" t="s">
        <v>1268</v>
      </c>
      <c r="CG285" s="228" t="s">
        <v>1269</v>
      </c>
      <c r="CH285" s="228">
        <v>65.75</v>
      </c>
      <c r="CI285" s="173">
        <v>45987</v>
      </c>
      <c r="CJ285" s="228">
        <v>12</v>
      </c>
      <c r="CK285" s="228">
        <v>65.75</v>
      </c>
      <c r="CL285" s="725">
        <v>2.823</v>
      </c>
      <c r="CM285" s="232">
        <f>CL285*CK285</f>
        <v>185.61224999999999</v>
      </c>
      <c r="CN285" s="232"/>
      <c r="CO285" s="228"/>
      <c r="CP285" s="228"/>
      <c r="CQ285" s="173"/>
      <c r="CR285" s="173"/>
      <c r="CS285" s="173"/>
      <c r="CT285" s="173"/>
      <c r="CU285" s="173">
        <v>46039</v>
      </c>
      <c r="CV285" s="89">
        <f t="shared" si="400"/>
        <v>12</v>
      </c>
      <c r="CW285" s="86">
        <f t="shared" si="401"/>
        <v>65.75</v>
      </c>
      <c r="CX285" s="90"/>
      <c r="CY285" s="90"/>
      <c r="CZ285" s="90"/>
      <c r="DA285" s="90"/>
      <c r="DB285" s="89">
        <f t="shared" si="402"/>
        <v>12</v>
      </c>
      <c r="DC285" s="89">
        <f t="shared" si="403"/>
        <v>65.75</v>
      </c>
      <c r="DD285" s="89">
        <f t="shared" si="404"/>
        <v>-4</v>
      </c>
      <c r="DE285" s="89">
        <f t="shared" si="405"/>
        <v>-23.083333333333329</v>
      </c>
      <c r="DF285" s="86" t="str">
        <f t="shared" si="406"/>
        <v>Thừa</v>
      </c>
      <c r="DG285" s="228"/>
      <c r="DH285" s="233"/>
      <c r="DI285" s="234"/>
      <c r="DJ285" s="235"/>
      <c r="DK285" s="236"/>
      <c r="DL285" s="176"/>
      <c r="DM285" s="177"/>
      <c r="DN285" s="178"/>
      <c r="DO285" s="178"/>
    </row>
    <row r="286" spans="1:119" s="237" customFormat="1" ht="30" hidden="1" customHeight="1">
      <c r="A286" s="85" t="str">
        <f t="shared" si="394"/>
        <v>Hiện</v>
      </c>
      <c r="B286" s="86" t="str">
        <f t="shared" si="407"/>
        <v>Đủ</v>
      </c>
      <c r="C286" s="113">
        <f t="shared" si="408"/>
        <v>0</v>
      </c>
      <c r="D286" s="187"/>
      <c r="E286" s="187"/>
      <c r="F286" s="187"/>
      <c r="G286" s="187"/>
      <c r="H286" s="187"/>
      <c r="I286" s="187"/>
      <c r="J286" s="775"/>
      <c r="K286" s="776"/>
      <c r="L286" s="781" t="s">
        <v>465</v>
      </c>
      <c r="M286" s="180" t="s">
        <v>459</v>
      </c>
      <c r="N286" s="788" t="s">
        <v>466</v>
      </c>
      <c r="O286" s="179" t="s">
        <v>460</v>
      </c>
      <c r="P286" s="179" t="s">
        <v>45</v>
      </c>
      <c r="Q286" s="495">
        <v>7.3208191126279853</v>
      </c>
      <c r="R286" s="495">
        <v>1.1720000000000002</v>
      </c>
      <c r="S286" s="495">
        <v>8.58</v>
      </c>
      <c r="T286" s="171"/>
      <c r="U286" s="172"/>
      <c r="V286" s="172"/>
      <c r="W286" s="172"/>
      <c r="X286" s="172"/>
      <c r="Y286" s="172"/>
      <c r="Z286" s="172"/>
      <c r="AA286" s="172"/>
      <c r="AB286" s="172"/>
      <c r="AC286" s="172"/>
      <c r="AD286" s="63">
        <v>1.2892000000000003</v>
      </c>
      <c r="AE286" s="63">
        <v>9.4380000000000006</v>
      </c>
      <c r="AF286" s="63">
        <v>0</v>
      </c>
      <c r="AG286" s="63">
        <v>0</v>
      </c>
      <c r="AH286" s="63">
        <v>0</v>
      </c>
      <c r="AI286" s="63">
        <v>0</v>
      </c>
      <c r="AJ286" s="63">
        <v>2</v>
      </c>
      <c r="AK286" s="63">
        <v>14.96</v>
      </c>
      <c r="AL286" s="63">
        <v>0</v>
      </c>
      <c r="AM286" s="63">
        <v>0</v>
      </c>
      <c r="AN286" s="63">
        <v>0</v>
      </c>
      <c r="AO286" s="63">
        <v>0</v>
      </c>
      <c r="AP286" s="63">
        <v>0</v>
      </c>
      <c r="AQ286" s="63">
        <v>0</v>
      </c>
      <c r="AR286" s="63">
        <v>0</v>
      </c>
      <c r="AS286" s="63">
        <v>0</v>
      </c>
      <c r="AT286" s="63">
        <v>0</v>
      </c>
      <c r="AU286" s="63">
        <v>0</v>
      </c>
      <c r="AV286" s="63">
        <v>0</v>
      </c>
      <c r="AW286" s="63">
        <v>0</v>
      </c>
      <c r="AX286" s="63">
        <v>0</v>
      </c>
      <c r="AY286" s="63">
        <v>0</v>
      </c>
      <c r="AZ286" s="88">
        <f t="shared" si="395"/>
        <v>3.2892000000000001</v>
      </c>
      <c r="BA286" s="88">
        <f t="shared" si="395"/>
        <v>24.398000000000003</v>
      </c>
      <c r="BB286" s="487" t="s">
        <v>1251</v>
      </c>
      <c r="BC286" s="227"/>
      <c r="BD286" s="795">
        <v>3.2892000000000001</v>
      </c>
      <c r="BE286" s="228">
        <v>24.398000000000003</v>
      </c>
      <c r="BF286" s="229"/>
      <c r="BG286" s="224" t="s">
        <v>802</v>
      </c>
      <c r="BH286" s="89" t="str">
        <f t="shared" si="396"/>
        <v>0</v>
      </c>
      <c r="BI286" s="89" t="str">
        <f t="shared" si="397"/>
        <v>0</v>
      </c>
      <c r="BJ286" s="173">
        <v>45983</v>
      </c>
      <c r="BK286" s="777"/>
      <c r="BL286" s="778"/>
      <c r="BM286" s="779"/>
      <c r="BN286" s="221"/>
      <c r="BO286" s="190"/>
      <c r="BP286" s="173"/>
      <c r="BQ286" s="187"/>
      <c r="BR286" s="190"/>
      <c r="BS286" s="780"/>
      <c r="BT286" s="175"/>
      <c r="BU286" s="780"/>
      <c r="BV286" s="780"/>
      <c r="BW286" s="222"/>
      <c r="BX286" s="89">
        <f t="shared" si="398"/>
        <v>0</v>
      </c>
      <c r="BY286" s="89">
        <f t="shared" si="399"/>
        <v>0</v>
      </c>
      <c r="BZ286" s="187"/>
      <c r="CA286" s="187"/>
      <c r="CB286" s="230"/>
      <c r="CC286" s="227"/>
      <c r="CD286" s="227"/>
      <c r="CE286" s="228"/>
      <c r="CF286" s="89"/>
      <c r="CG286" s="228"/>
      <c r="CH286" s="228"/>
      <c r="CI286" s="228"/>
      <c r="CJ286" s="228"/>
      <c r="CK286" s="228"/>
      <c r="CL286" s="231"/>
      <c r="CM286" s="232"/>
      <c r="CN286" s="173"/>
      <c r="CO286" s="228"/>
      <c r="CP286" s="228"/>
      <c r="CQ286" s="173"/>
      <c r="CR286" s="173"/>
      <c r="CS286" s="173"/>
      <c r="CT286" s="173"/>
      <c r="CU286" s="173"/>
      <c r="CV286" s="89">
        <f t="shared" si="400"/>
        <v>0</v>
      </c>
      <c r="CW286" s="86">
        <f t="shared" si="401"/>
        <v>0</v>
      </c>
      <c r="CX286" s="90"/>
      <c r="CY286" s="90"/>
      <c r="CZ286" s="90"/>
      <c r="DA286" s="90"/>
      <c r="DB286" s="89">
        <f t="shared" si="402"/>
        <v>0</v>
      </c>
      <c r="DC286" s="89">
        <f t="shared" si="403"/>
        <v>0</v>
      </c>
      <c r="DD286" s="89">
        <f t="shared" si="404"/>
        <v>0</v>
      </c>
      <c r="DE286" s="89">
        <f t="shared" si="405"/>
        <v>0</v>
      </c>
      <c r="DF286" s="86" t="str">
        <f t="shared" si="406"/>
        <v>Đủ</v>
      </c>
      <c r="DG286" s="228"/>
      <c r="DH286" s="233"/>
      <c r="DI286" s="234"/>
      <c r="DJ286" s="235"/>
      <c r="DK286" s="236"/>
      <c r="DL286" s="176"/>
      <c r="DM286" s="177"/>
      <c r="DN286" s="178"/>
      <c r="DO286" s="178"/>
    </row>
    <row r="287" spans="1:119" s="237" customFormat="1" ht="82.5" hidden="1" customHeight="1">
      <c r="A287" s="85" t="str">
        <f t="shared" si="394"/>
        <v>Hiện</v>
      </c>
      <c r="B287" s="86" t="str">
        <f t="shared" si="407"/>
        <v>Thừa</v>
      </c>
      <c r="C287" s="113">
        <f t="shared" si="408"/>
        <v>-3.8389999999999986</v>
      </c>
      <c r="D287" s="187"/>
      <c r="E287" s="187"/>
      <c r="F287" s="187"/>
      <c r="G287" s="187"/>
      <c r="H287" s="187"/>
      <c r="I287" s="187"/>
      <c r="J287" s="775"/>
      <c r="K287" s="776"/>
      <c r="L287" s="781" t="s">
        <v>467</v>
      </c>
      <c r="M287" s="180" t="s">
        <v>459</v>
      </c>
      <c r="N287" s="180" t="s">
        <v>468</v>
      </c>
      <c r="O287" s="179" t="s">
        <v>460</v>
      </c>
      <c r="P287" s="179" t="s">
        <v>45</v>
      </c>
      <c r="Q287" s="495">
        <v>11.136370470605922</v>
      </c>
      <c r="R287" s="495">
        <v>66.510000000000005</v>
      </c>
      <c r="S287" s="495">
        <v>740.68</v>
      </c>
      <c r="T287" s="171"/>
      <c r="U287" s="172"/>
      <c r="V287" s="172"/>
      <c r="W287" s="172"/>
      <c r="X287" s="172"/>
      <c r="Y287" s="172"/>
      <c r="Z287" s="172"/>
      <c r="AA287" s="172"/>
      <c r="AB287" s="172"/>
      <c r="AC287" s="172"/>
      <c r="AD287" s="63">
        <v>73.161000000000016</v>
      </c>
      <c r="AE287" s="63">
        <v>814.74800000000005</v>
      </c>
      <c r="AF287" s="63">
        <v>0</v>
      </c>
      <c r="AG287" s="63">
        <v>0</v>
      </c>
      <c r="AH287" s="63">
        <v>205</v>
      </c>
      <c r="AI287" s="63">
        <v>2282.9559464742138</v>
      </c>
      <c r="AJ287" s="63">
        <v>0</v>
      </c>
      <c r="AK287" s="63">
        <v>0</v>
      </c>
      <c r="AL287" s="63">
        <v>0</v>
      </c>
      <c r="AM287" s="63">
        <v>0</v>
      </c>
      <c r="AN287" s="63">
        <v>0</v>
      </c>
      <c r="AO287" s="63">
        <v>0</v>
      </c>
      <c r="AP287" s="63">
        <v>0</v>
      </c>
      <c r="AQ287" s="63">
        <v>0</v>
      </c>
      <c r="AR287" s="63">
        <v>0</v>
      </c>
      <c r="AS287" s="63">
        <v>0</v>
      </c>
      <c r="AT287" s="63">
        <v>0</v>
      </c>
      <c r="AU287" s="63">
        <v>0</v>
      </c>
      <c r="AV287" s="63">
        <v>0</v>
      </c>
      <c r="AW287" s="63">
        <v>0</v>
      </c>
      <c r="AX287" s="63">
        <v>0</v>
      </c>
      <c r="AY287" s="63">
        <v>0</v>
      </c>
      <c r="AZ287" s="88">
        <f t="shared" si="395"/>
        <v>278.161</v>
      </c>
      <c r="BA287" s="88">
        <f t="shared" si="395"/>
        <v>3097.7039464742138</v>
      </c>
      <c r="BB287" s="487" t="s">
        <v>1073</v>
      </c>
      <c r="BC287" s="227"/>
      <c r="BD287" s="795">
        <f>4*6</f>
        <v>24</v>
      </c>
      <c r="BE287" s="228">
        <f>BD287*Q287</f>
        <v>267.27289129454209</v>
      </c>
      <c r="BF287" s="229"/>
      <c r="BG287" s="224" t="s">
        <v>802</v>
      </c>
      <c r="BH287" s="89">
        <f t="shared" si="396"/>
        <v>254.161</v>
      </c>
      <c r="BI287" s="89">
        <f t="shared" si="397"/>
        <v>2830.4310551796716</v>
      </c>
      <c r="BJ287" s="173">
        <v>45983</v>
      </c>
      <c r="BK287" s="777"/>
      <c r="BL287" s="778"/>
      <c r="BM287" s="779"/>
      <c r="BN287" s="221"/>
      <c r="BO287" s="190"/>
      <c r="BP287" s="173"/>
      <c r="BQ287" s="187"/>
      <c r="BR287" s="190"/>
      <c r="BS287" s="780"/>
      <c r="BT287" s="175"/>
      <c r="BU287" s="780"/>
      <c r="BV287" s="780"/>
      <c r="BW287" s="222"/>
      <c r="BX287" s="89">
        <f t="shared" si="398"/>
        <v>0</v>
      </c>
      <c r="BY287" s="89">
        <f t="shared" si="399"/>
        <v>0</v>
      </c>
      <c r="BZ287" s="187"/>
      <c r="CA287" s="187"/>
      <c r="CB287" s="230"/>
      <c r="CC287" s="227"/>
      <c r="CD287" s="85" t="s">
        <v>1123</v>
      </c>
      <c r="CE287" s="228" t="s">
        <v>1096</v>
      </c>
      <c r="CF287" s="228" t="s">
        <v>1124</v>
      </c>
      <c r="CG287" s="228" t="s">
        <v>1125</v>
      </c>
      <c r="CH287" s="228">
        <v>2947.7359999999999</v>
      </c>
      <c r="CI287" s="173">
        <v>45975</v>
      </c>
      <c r="CJ287" s="228">
        <v>258</v>
      </c>
      <c r="CK287" s="228">
        <v>2947.7359999999999</v>
      </c>
      <c r="CL287" s="231">
        <v>2.85</v>
      </c>
      <c r="CM287" s="232">
        <f>CL287*CH287</f>
        <v>8401.0475999999999</v>
      </c>
      <c r="CN287" s="173"/>
      <c r="CO287" s="228"/>
      <c r="CP287" s="228"/>
      <c r="CQ287" s="173"/>
      <c r="CR287" s="173"/>
      <c r="CS287" s="173"/>
      <c r="CT287" s="173"/>
      <c r="CU287" s="794">
        <v>46023</v>
      </c>
      <c r="CV287" s="89">
        <f t="shared" si="400"/>
        <v>258</v>
      </c>
      <c r="CW287" s="86">
        <f t="shared" si="401"/>
        <v>2947.7359999999999</v>
      </c>
      <c r="CX287" s="90"/>
      <c r="CY287" s="90"/>
      <c r="CZ287" s="90"/>
      <c r="DA287" s="90"/>
      <c r="DB287" s="89">
        <f t="shared" si="402"/>
        <v>258</v>
      </c>
      <c r="DC287" s="89">
        <f t="shared" si="403"/>
        <v>2947.7359999999999</v>
      </c>
      <c r="DD287" s="89">
        <f t="shared" si="404"/>
        <v>-3.8389999999999986</v>
      </c>
      <c r="DE287" s="89">
        <f t="shared" si="405"/>
        <v>-117.30494482032827</v>
      </c>
      <c r="DF287" s="86" t="str">
        <f t="shared" si="406"/>
        <v>Thừa</v>
      </c>
      <c r="DG287" s="228"/>
      <c r="DH287" s="233"/>
      <c r="DI287" s="234"/>
      <c r="DJ287" s="235"/>
      <c r="DK287" s="236"/>
      <c r="DL287" s="176"/>
      <c r="DM287" s="177"/>
      <c r="DN287" s="178"/>
      <c r="DO287" s="178"/>
    </row>
    <row r="288" spans="1:119" s="237" customFormat="1" ht="30" hidden="1" customHeight="1">
      <c r="A288" s="85" t="str">
        <f t="shared" si="394"/>
        <v>Hiện</v>
      </c>
      <c r="B288" s="86" t="str">
        <f t="shared" si="407"/>
        <v>Thừa</v>
      </c>
      <c r="C288" s="113">
        <f t="shared" si="408"/>
        <v>-2.970731971416555</v>
      </c>
      <c r="D288" s="187"/>
      <c r="E288" s="187"/>
      <c r="F288" s="187"/>
      <c r="G288" s="187"/>
      <c r="H288" s="187"/>
      <c r="I288" s="187"/>
      <c r="J288" s="113"/>
      <c r="K288" s="776"/>
      <c r="L288" s="781" t="s">
        <v>469</v>
      </c>
      <c r="M288" s="783" t="s">
        <v>470</v>
      </c>
      <c r="N288" s="789" t="s">
        <v>471</v>
      </c>
      <c r="O288" s="784" t="s">
        <v>472</v>
      </c>
      <c r="P288" s="784" t="s">
        <v>42</v>
      </c>
      <c r="Q288" s="495">
        <v>11.895</v>
      </c>
      <c r="R288" s="495">
        <v>13.854560739806644</v>
      </c>
      <c r="S288" s="495">
        <v>164.8</v>
      </c>
      <c r="T288" s="171"/>
      <c r="U288" s="172"/>
      <c r="V288" s="172"/>
      <c r="W288" s="172"/>
      <c r="X288" s="172"/>
      <c r="Y288" s="172"/>
      <c r="Z288" s="172"/>
      <c r="AA288" s="172"/>
      <c r="AB288" s="172"/>
      <c r="AC288" s="172"/>
      <c r="AD288" s="63">
        <v>15.517108028583442</v>
      </c>
      <c r="AE288" s="63">
        <v>184.57600000000002</v>
      </c>
      <c r="AF288" s="63">
        <v>0</v>
      </c>
      <c r="AG288" s="63">
        <v>0</v>
      </c>
      <c r="AH288" s="63">
        <v>0</v>
      </c>
      <c r="AI288" s="63">
        <v>0</v>
      </c>
      <c r="AJ288" s="63">
        <v>18.2</v>
      </c>
      <c r="AK288" s="63">
        <v>216.48899999999998</v>
      </c>
      <c r="AL288" s="63">
        <v>0</v>
      </c>
      <c r="AM288" s="63">
        <v>0</v>
      </c>
      <c r="AN288" s="63">
        <v>0</v>
      </c>
      <c r="AO288" s="63">
        <v>0</v>
      </c>
      <c r="AP288" s="63">
        <v>0</v>
      </c>
      <c r="AQ288" s="63">
        <v>0</v>
      </c>
      <c r="AR288" s="63">
        <v>0</v>
      </c>
      <c r="AS288" s="63">
        <v>0</v>
      </c>
      <c r="AT288" s="63">
        <v>0</v>
      </c>
      <c r="AU288" s="63">
        <v>0</v>
      </c>
      <c r="AV288" s="63">
        <v>0</v>
      </c>
      <c r="AW288" s="63">
        <v>0</v>
      </c>
      <c r="AX288" s="63">
        <v>0</v>
      </c>
      <c r="AY288" s="63">
        <v>0</v>
      </c>
      <c r="AZ288" s="88">
        <f t="shared" si="395"/>
        <v>33.717108028583439</v>
      </c>
      <c r="BA288" s="88">
        <f t="shared" si="395"/>
        <v>401.065</v>
      </c>
      <c r="BB288" s="487" t="s">
        <v>1251</v>
      </c>
      <c r="BC288" s="227"/>
      <c r="BD288" s="228"/>
      <c r="BE288" s="228"/>
      <c r="BF288" s="229"/>
      <c r="BG288" s="224"/>
      <c r="BH288" s="89">
        <f t="shared" si="396"/>
        <v>33.717108028583439</v>
      </c>
      <c r="BI288" s="89">
        <f t="shared" si="397"/>
        <v>401.065</v>
      </c>
      <c r="BJ288" s="173">
        <v>45983</v>
      </c>
      <c r="BK288" s="777" t="s">
        <v>1135</v>
      </c>
      <c r="BL288" s="778" t="s">
        <v>906</v>
      </c>
      <c r="BM288" s="779" t="s">
        <v>1452</v>
      </c>
      <c r="BN288" s="221" t="s">
        <v>975</v>
      </c>
      <c r="BO288" s="190">
        <v>432</v>
      </c>
      <c r="BP288" s="173">
        <v>45968</v>
      </c>
      <c r="BQ288" s="187">
        <f>1.253*2.44*12</f>
        <v>36.687839999999994</v>
      </c>
      <c r="BR288" s="190">
        <v>432</v>
      </c>
      <c r="BS288" s="1263">
        <v>50800</v>
      </c>
      <c r="BT288" s="175">
        <f>BV288*(1+BU288)</f>
        <v>24140160.000000004</v>
      </c>
      <c r="BU288" s="726">
        <v>0.1</v>
      </c>
      <c r="BV288" s="780">
        <f>BR288*BS288</f>
        <v>21945600</v>
      </c>
      <c r="BW288" s="222">
        <v>46006</v>
      </c>
      <c r="BX288" s="89">
        <f t="shared" si="398"/>
        <v>36.687839999999994</v>
      </c>
      <c r="BY288" s="89">
        <f t="shared" si="399"/>
        <v>432</v>
      </c>
      <c r="BZ288" s="187"/>
      <c r="CA288" s="187"/>
      <c r="CB288" s="230"/>
      <c r="CC288" s="227"/>
      <c r="CD288" s="85"/>
      <c r="CE288" s="228"/>
      <c r="CF288" s="89"/>
      <c r="CG288" s="228"/>
      <c r="CH288" s="228"/>
      <c r="CI288" s="228"/>
      <c r="CJ288" s="228"/>
      <c r="CK288" s="228"/>
      <c r="CL288" s="231"/>
      <c r="CM288" s="232"/>
      <c r="CN288" s="173"/>
      <c r="CO288" s="228"/>
      <c r="CP288" s="228"/>
      <c r="CQ288" s="173"/>
      <c r="CR288" s="173"/>
      <c r="CS288" s="173"/>
      <c r="CT288" s="173"/>
      <c r="CU288" s="173"/>
      <c r="CV288" s="89">
        <f t="shared" si="400"/>
        <v>0</v>
      </c>
      <c r="CW288" s="86">
        <f t="shared" si="401"/>
        <v>0</v>
      </c>
      <c r="CX288" s="90"/>
      <c r="CY288" s="90"/>
      <c r="CZ288" s="90"/>
      <c r="DA288" s="90"/>
      <c r="DB288" s="89">
        <f t="shared" si="402"/>
        <v>36.687839999999994</v>
      </c>
      <c r="DC288" s="89">
        <f t="shared" si="403"/>
        <v>432</v>
      </c>
      <c r="DD288" s="89">
        <f t="shared" si="404"/>
        <v>-2.970731971416555</v>
      </c>
      <c r="DE288" s="89">
        <f t="shared" si="405"/>
        <v>-30.935000000000002</v>
      </c>
      <c r="DF288" s="86" t="str">
        <f t="shared" si="406"/>
        <v>Thừa</v>
      </c>
      <c r="DG288" s="228"/>
      <c r="DH288" s="233"/>
      <c r="DI288" s="234"/>
      <c r="DJ288" s="235"/>
      <c r="DK288" s="236"/>
      <c r="DL288" s="176"/>
      <c r="DM288" s="177"/>
      <c r="DN288" s="178"/>
      <c r="DO288" s="178"/>
    </row>
    <row r="289" spans="1:119" s="237" customFormat="1" ht="30" hidden="1" customHeight="1">
      <c r="A289" s="85" t="str">
        <f t="shared" si="394"/>
        <v>Hiện</v>
      </c>
      <c r="B289" s="86" t="str">
        <f t="shared" si="407"/>
        <v>Thừa</v>
      </c>
      <c r="C289" s="1283">
        <f t="shared" si="408"/>
        <v>-2.5194666666666308</v>
      </c>
      <c r="D289" s="187"/>
      <c r="E289" s="187"/>
      <c r="F289" s="187"/>
      <c r="G289" s="187"/>
      <c r="H289" s="187"/>
      <c r="I289" s="187"/>
      <c r="J289" s="113"/>
      <c r="K289" s="776"/>
      <c r="L289" s="781" t="s">
        <v>473</v>
      </c>
      <c r="M289" s="783" t="s">
        <v>450</v>
      </c>
      <c r="N289" s="789" t="s">
        <v>471</v>
      </c>
      <c r="O289" s="784" t="s">
        <v>474</v>
      </c>
      <c r="P289" s="784" t="s">
        <v>42</v>
      </c>
      <c r="Q289" s="495">
        <v>11.55</v>
      </c>
      <c r="R289" s="495">
        <f>+S289/Q289</f>
        <v>1867.0761904761903</v>
      </c>
      <c r="S289" s="495">
        <f>13607.14+7957.59</f>
        <v>21564.73</v>
      </c>
      <c r="T289" s="171"/>
      <c r="U289" s="172"/>
      <c r="V289" s="172"/>
      <c r="W289" s="172"/>
      <c r="X289" s="172"/>
      <c r="Y289" s="172"/>
      <c r="Z289" s="172"/>
      <c r="AA289" s="172"/>
      <c r="AB289" s="172"/>
      <c r="AC289" s="172"/>
      <c r="AD289" s="63">
        <v>2091.1253333333334</v>
      </c>
      <c r="AE289" s="63">
        <v>24152.497600000002</v>
      </c>
      <c r="AF289" s="63">
        <v>0</v>
      </c>
      <c r="AG289" s="63">
        <v>0</v>
      </c>
      <c r="AH289" s="63">
        <v>1230</v>
      </c>
      <c r="AI289" s="63">
        <v>14206.5</v>
      </c>
      <c r="AJ289" s="63">
        <v>58</v>
      </c>
      <c r="AK289" s="63">
        <v>669.90000000000009</v>
      </c>
      <c r="AL289" s="63">
        <v>0</v>
      </c>
      <c r="AM289" s="63">
        <v>0</v>
      </c>
      <c r="AN289" s="63">
        <v>0</v>
      </c>
      <c r="AO289" s="63">
        <v>0</v>
      </c>
      <c r="AP289" s="63">
        <v>0</v>
      </c>
      <c r="AQ289" s="63">
        <v>0</v>
      </c>
      <c r="AR289" s="63">
        <v>0</v>
      </c>
      <c r="AS289" s="63">
        <v>0</v>
      </c>
      <c r="AT289" s="63">
        <v>0</v>
      </c>
      <c r="AU289" s="63">
        <v>0</v>
      </c>
      <c r="AV289" s="63">
        <v>0</v>
      </c>
      <c r="AW289" s="63">
        <v>0</v>
      </c>
      <c r="AX289" s="63">
        <v>0</v>
      </c>
      <c r="AY289" s="63">
        <v>0</v>
      </c>
      <c r="AZ289" s="88">
        <f t="shared" si="395"/>
        <v>3379.1253333333334</v>
      </c>
      <c r="BA289" s="88">
        <f t="shared" si="395"/>
        <v>39028.897600000004</v>
      </c>
      <c r="BB289" s="487" t="s">
        <v>1251</v>
      </c>
      <c r="BC289" s="227"/>
      <c r="BD289" s="228"/>
      <c r="BE289" s="228"/>
      <c r="BF289" s="229"/>
      <c r="BG289" s="224"/>
      <c r="BH289" s="89">
        <f t="shared" si="396"/>
        <v>3379.1253333333334</v>
      </c>
      <c r="BI289" s="89">
        <f t="shared" si="397"/>
        <v>39028.897600000004</v>
      </c>
      <c r="BJ289" s="173">
        <v>45983</v>
      </c>
      <c r="BK289" s="777"/>
      <c r="BL289" s="778"/>
      <c r="BM289" s="779"/>
      <c r="BN289" s="221"/>
      <c r="BO289" s="190"/>
      <c r="BP289" s="173"/>
      <c r="BQ289" s="187"/>
      <c r="BR289" s="190"/>
      <c r="BS289" s="780"/>
      <c r="BT289" s="175"/>
      <c r="BU289" s="780"/>
      <c r="BV289" s="780"/>
      <c r="BW289" s="222"/>
      <c r="BX289" s="89">
        <f t="shared" si="398"/>
        <v>0</v>
      </c>
      <c r="BY289" s="89">
        <f t="shared" si="399"/>
        <v>0</v>
      </c>
      <c r="BZ289" s="187"/>
      <c r="CA289" s="187"/>
      <c r="CB289" s="230"/>
      <c r="CC289" s="227"/>
      <c r="CD289" s="85" t="s">
        <v>1123</v>
      </c>
      <c r="CE289" s="228" t="s">
        <v>1096</v>
      </c>
      <c r="CF289" s="228" t="s">
        <v>1126</v>
      </c>
      <c r="CG289" s="228" t="s">
        <v>1127</v>
      </c>
      <c r="CH289" s="228">
        <v>38619.21</v>
      </c>
      <c r="CI289" s="173">
        <v>45975</v>
      </c>
      <c r="CJ289" s="228">
        <v>3322.1088</v>
      </c>
      <c r="CK289" s="228">
        <v>38619.21</v>
      </c>
      <c r="CL289" s="231">
        <v>1.1499999999999999</v>
      </c>
      <c r="CM289" s="232">
        <f>CL289*CH289</f>
        <v>44412.091499999995</v>
      </c>
      <c r="CN289" s="173"/>
      <c r="CO289" s="228"/>
      <c r="CP289" s="228"/>
      <c r="CQ289" s="173"/>
      <c r="CR289" s="173"/>
      <c r="CS289" s="173"/>
      <c r="CT289" s="173"/>
      <c r="CU289" s="794">
        <v>46023</v>
      </c>
      <c r="CV289" s="89">
        <f t="shared" si="400"/>
        <v>3381.6448</v>
      </c>
      <c r="CW289" s="86">
        <f t="shared" si="401"/>
        <v>39311.32</v>
      </c>
      <c r="CX289" s="90"/>
      <c r="CY289" s="90"/>
      <c r="CZ289" s="90"/>
      <c r="DA289" s="90"/>
      <c r="DB289" s="89">
        <f t="shared" si="402"/>
        <v>3381.6448</v>
      </c>
      <c r="DC289" s="89">
        <f t="shared" si="403"/>
        <v>39311.32</v>
      </c>
      <c r="DD289" s="89">
        <f t="shared" si="404"/>
        <v>-2.5194666666666308</v>
      </c>
      <c r="DE289" s="89">
        <f t="shared" si="405"/>
        <v>-282.42239999999583</v>
      </c>
      <c r="DF289" s="86" t="str">
        <f t="shared" si="406"/>
        <v>Thừa</v>
      </c>
      <c r="DG289" s="228"/>
      <c r="DH289" s="233"/>
      <c r="DI289" s="234"/>
      <c r="DJ289" s="235"/>
      <c r="DK289" s="236"/>
      <c r="DL289" s="176"/>
      <c r="DM289" s="177"/>
      <c r="DN289" s="178"/>
      <c r="DO289" s="178"/>
    </row>
    <row r="290" spans="1:119" s="237" customFormat="1" ht="30" hidden="1" customHeight="1">
      <c r="A290" s="85" t="str">
        <f t="shared" si="394"/>
        <v>ok</v>
      </c>
      <c r="B290" s="86"/>
      <c r="C290" s="113"/>
      <c r="D290" s="187"/>
      <c r="E290" s="187"/>
      <c r="F290" s="187"/>
      <c r="G290" s="187"/>
      <c r="H290" s="187"/>
      <c r="I290" s="187"/>
      <c r="J290" s="113"/>
      <c r="K290" s="776"/>
      <c r="L290" s="781" t="s">
        <v>473</v>
      </c>
      <c r="M290" s="783" t="s">
        <v>450</v>
      </c>
      <c r="N290" s="783" t="s">
        <v>471</v>
      </c>
      <c r="O290" s="784" t="s">
        <v>474</v>
      </c>
      <c r="P290" s="784" t="s">
        <v>42</v>
      </c>
      <c r="Q290" s="495"/>
      <c r="R290" s="495"/>
      <c r="S290" s="495"/>
      <c r="T290" s="171"/>
      <c r="U290" s="172"/>
      <c r="V290" s="172"/>
      <c r="W290" s="172"/>
      <c r="X290" s="172"/>
      <c r="Y290" s="172"/>
      <c r="Z290" s="172"/>
      <c r="AA290" s="172"/>
      <c r="AB290" s="172"/>
      <c r="AC290" s="172"/>
      <c r="AD290" s="63"/>
      <c r="AE290" s="63"/>
      <c r="AF290" s="63"/>
      <c r="AG290" s="63"/>
      <c r="AH290" s="63"/>
      <c r="AI290" s="63"/>
      <c r="AJ290" s="63"/>
      <c r="AK290" s="63"/>
      <c r="AL290" s="63"/>
      <c r="AM290" s="63"/>
      <c r="AN290" s="63"/>
      <c r="AO290" s="63"/>
      <c r="AP290" s="63"/>
      <c r="AQ290" s="63"/>
      <c r="AR290" s="63"/>
      <c r="AS290" s="63"/>
      <c r="AT290" s="63"/>
      <c r="AU290" s="63"/>
      <c r="AV290" s="63"/>
      <c r="AW290" s="63"/>
      <c r="AX290" s="63"/>
      <c r="AY290" s="63"/>
      <c r="AZ290" s="88"/>
      <c r="BA290" s="88"/>
      <c r="BB290" s="115"/>
      <c r="BC290" s="227"/>
      <c r="BD290" s="228"/>
      <c r="BE290" s="228"/>
      <c r="BF290" s="229"/>
      <c r="BG290" s="224"/>
      <c r="BH290" s="89"/>
      <c r="BI290" s="89"/>
      <c r="BJ290" s="173"/>
      <c r="BK290" s="777"/>
      <c r="BL290" s="778"/>
      <c r="BM290" s="779"/>
      <c r="BN290" s="221"/>
      <c r="BO290" s="190"/>
      <c r="BP290" s="173"/>
      <c r="BQ290" s="187"/>
      <c r="BR290" s="190"/>
      <c r="BS290" s="780"/>
      <c r="BT290" s="175"/>
      <c r="BU290" s="780"/>
      <c r="BV290" s="780"/>
      <c r="BW290" s="222"/>
      <c r="BX290" s="89"/>
      <c r="BY290" s="89"/>
      <c r="BZ290" s="187"/>
      <c r="CA290" s="187"/>
      <c r="CB290" s="230"/>
      <c r="CC290" s="227"/>
      <c r="CD290" s="85" t="s">
        <v>1325</v>
      </c>
      <c r="CE290" s="228" t="s">
        <v>1096</v>
      </c>
      <c r="CF290" s="228" t="s">
        <v>1330</v>
      </c>
      <c r="CG290" s="228" t="s">
        <v>1127</v>
      </c>
      <c r="CH290" s="228">
        <v>692.11</v>
      </c>
      <c r="CI290" s="173">
        <v>45992</v>
      </c>
      <c r="CJ290" s="228">
        <v>59.535999999999994</v>
      </c>
      <c r="CK290" s="228">
        <v>692.11</v>
      </c>
      <c r="CL290" s="231">
        <v>1.1499999999999999</v>
      </c>
      <c r="CM290" s="232">
        <f>CL290*CH290</f>
        <v>795.92649999999992</v>
      </c>
      <c r="CN290" s="173"/>
      <c r="CO290" s="228"/>
      <c r="CP290" s="228"/>
      <c r="CQ290" s="173"/>
      <c r="CR290" s="173"/>
      <c r="CS290" s="173"/>
      <c r="CT290" s="173"/>
      <c r="CU290" s="794">
        <v>46023</v>
      </c>
      <c r="CV290" s="89"/>
      <c r="CW290" s="86"/>
      <c r="CX290" s="90"/>
      <c r="CY290" s="90"/>
      <c r="CZ290" s="90"/>
      <c r="DA290" s="90"/>
      <c r="DB290" s="89"/>
      <c r="DC290" s="89"/>
      <c r="DD290" s="89"/>
      <c r="DE290" s="89"/>
      <c r="DF290" s="86"/>
      <c r="DG290" s="228"/>
      <c r="DH290" s="233"/>
      <c r="DI290" s="234"/>
      <c r="DJ290" s="235"/>
      <c r="DK290" s="236"/>
      <c r="DL290" s="176"/>
      <c r="DM290" s="177"/>
      <c r="DN290" s="178"/>
      <c r="DO290" s="178"/>
    </row>
    <row r="291" spans="1:119" s="237" customFormat="1" ht="30" hidden="1" customHeight="1">
      <c r="A291" s="85" t="str">
        <f t="shared" si="394"/>
        <v>Hiện</v>
      </c>
      <c r="B291" s="86" t="str">
        <f t="shared" si="407"/>
        <v>Thừa</v>
      </c>
      <c r="C291" s="113">
        <f t="shared" si="408"/>
        <v>-0.12699999999999978</v>
      </c>
      <c r="D291" s="187"/>
      <c r="E291" s="187"/>
      <c r="F291" s="187"/>
      <c r="G291" s="187"/>
      <c r="H291" s="187"/>
      <c r="I291" s="187"/>
      <c r="J291" s="113"/>
      <c r="K291" s="796"/>
      <c r="L291" s="781" t="s">
        <v>475</v>
      </c>
      <c r="M291" s="783" t="s">
        <v>470</v>
      </c>
      <c r="N291" s="783" t="s">
        <v>476</v>
      </c>
      <c r="O291" s="784" t="s">
        <v>472</v>
      </c>
      <c r="P291" s="784" t="s">
        <v>42</v>
      </c>
      <c r="Q291" s="495">
        <v>79.3</v>
      </c>
      <c r="R291" s="495">
        <f t="shared" ref="R291:R306" si="409">+S291/Q291</f>
        <v>0.25825977301387137</v>
      </c>
      <c r="S291" s="495">
        <v>20.48</v>
      </c>
      <c r="T291" s="171"/>
      <c r="U291" s="172"/>
      <c r="V291" s="172"/>
      <c r="W291" s="172"/>
      <c r="X291" s="172"/>
      <c r="Y291" s="172"/>
      <c r="Z291" s="172"/>
      <c r="AA291" s="172"/>
      <c r="AB291" s="172"/>
      <c r="AC291" s="172"/>
      <c r="AD291" s="63">
        <v>1.5</v>
      </c>
      <c r="AE291" s="63">
        <v>118.94999999999999</v>
      </c>
      <c r="AF291" s="63">
        <v>0</v>
      </c>
      <c r="AG291" s="63">
        <v>0</v>
      </c>
      <c r="AH291" s="63">
        <v>2</v>
      </c>
      <c r="AI291" s="63">
        <v>158.6</v>
      </c>
      <c r="AJ291" s="63">
        <v>0</v>
      </c>
      <c r="AK291" s="63">
        <v>0</v>
      </c>
      <c r="AL291" s="63">
        <v>0</v>
      </c>
      <c r="AM291" s="63">
        <v>0</v>
      </c>
      <c r="AN291" s="63">
        <v>0</v>
      </c>
      <c r="AO291" s="63">
        <v>0</v>
      </c>
      <c r="AP291" s="63">
        <v>0</v>
      </c>
      <c r="AQ291" s="63">
        <v>0</v>
      </c>
      <c r="AR291" s="63">
        <v>0</v>
      </c>
      <c r="AS291" s="63">
        <v>0</v>
      </c>
      <c r="AT291" s="63">
        <v>0</v>
      </c>
      <c r="AU291" s="63">
        <v>0</v>
      </c>
      <c r="AV291" s="63">
        <v>0</v>
      </c>
      <c r="AW291" s="63">
        <v>0</v>
      </c>
      <c r="AX291" s="63">
        <v>0</v>
      </c>
      <c r="AY291" s="63">
        <v>0</v>
      </c>
      <c r="AZ291" s="88">
        <f t="shared" ref="AZ291:BA293" si="410">T291+V291+X291+Z291+AB291+AD291+AF291+AH291+AJ291+AL291+AN291+AP291+AR291+AT291+AV291+AX291</f>
        <v>3.5</v>
      </c>
      <c r="BA291" s="88">
        <f t="shared" si="410"/>
        <v>277.54999999999995</v>
      </c>
      <c r="BB291" s="487" t="s">
        <v>1073</v>
      </c>
      <c r="BC291" s="227"/>
      <c r="BD291" s="228"/>
      <c r="BE291" s="228"/>
      <c r="BF291" s="229"/>
      <c r="BG291" s="224"/>
      <c r="BH291" s="89">
        <f t="shared" ref="BH291:BH293" si="411">IF(AZ291&gt;BD291,AZ291-BD291,"0")</f>
        <v>3.5</v>
      </c>
      <c r="BI291" s="89">
        <f t="shared" ref="BI291:BI293" si="412">IF(BA291&gt;BE291,BA291-BE291,"0")</f>
        <v>277.54999999999995</v>
      </c>
      <c r="BJ291" s="173">
        <v>45983</v>
      </c>
      <c r="BK291" s="777" t="s">
        <v>1135</v>
      </c>
      <c r="BL291" s="778" t="s">
        <v>906</v>
      </c>
      <c r="BM291" s="779" t="s">
        <v>1453</v>
      </c>
      <c r="BN291" s="221" t="s">
        <v>973</v>
      </c>
      <c r="BO291" s="190">
        <v>286</v>
      </c>
      <c r="BP291" s="173">
        <v>45968</v>
      </c>
      <c r="BQ291" s="187">
        <f>1.55*2.34</f>
        <v>3.6269999999999998</v>
      </c>
      <c r="BR291" s="190">
        <v>286</v>
      </c>
      <c r="BS291" s="1263">
        <v>50400</v>
      </c>
      <c r="BT291" s="175">
        <f>BV291*(1+BU291)</f>
        <v>15855840.000000002</v>
      </c>
      <c r="BU291" s="726">
        <v>0.1</v>
      </c>
      <c r="BV291" s="780">
        <f>BR291*BS291</f>
        <v>14414400</v>
      </c>
      <c r="BW291" s="222">
        <v>46006</v>
      </c>
      <c r="BX291" s="89">
        <f>SUMIF($L:$L,L291,$BQ:$BQ)</f>
        <v>3.6269999999999998</v>
      </c>
      <c r="BY291" s="89">
        <f>SUMIF($L:$L,L291,$BR:$BR)</f>
        <v>286</v>
      </c>
      <c r="BZ291" s="187"/>
      <c r="CA291" s="187"/>
      <c r="CB291" s="230"/>
      <c r="CC291" s="227"/>
      <c r="CD291" s="85"/>
      <c r="CE291" s="228"/>
      <c r="CF291" s="228"/>
      <c r="CG291" s="228"/>
      <c r="CH291" s="228"/>
      <c r="CI291" s="228"/>
      <c r="CJ291" s="228"/>
      <c r="CK291" s="228"/>
      <c r="CL291" s="231"/>
      <c r="CM291" s="232"/>
      <c r="CN291" s="173"/>
      <c r="CO291" s="228"/>
      <c r="CP291" s="228"/>
      <c r="CQ291" s="173"/>
      <c r="CR291" s="173"/>
      <c r="CS291" s="173"/>
      <c r="CT291" s="173"/>
      <c r="CU291" s="173"/>
      <c r="CV291" s="89">
        <f>SUMIF($L:$L,L291,$CJ:$CJ)</f>
        <v>0</v>
      </c>
      <c r="CW291" s="86">
        <f>SUMIF($L:$L,L291,$CK:$CK)</f>
        <v>0</v>
      </c>
      <c r="CX291" s="90"/>
      <c r="CY291" s="90"/>
      <c r="CZ291" s="90"/>
      <c r="DA291" s="90"/>
      <c r="DB291" s="89">
        <f t="shared" ref="DB291:DB293" si="413">BX291+CV291</f>
        <v>3.6269999999999998</v>
      </c>
      <c r="DC291" s="89">
        <f t="shared" ref="DC291:DC293" si="414">BY291+CW291</f>
        <v>286</v>
      </c>
      <c r="DD291" s="89">
        <f t="shared" ref="DD291:DD293" si="415">BH291-DB291</f>
        <v>-0.12699999999999978</v>
      </c>
      <c r="DE291" s="89">
        <f t="shared" ref="DE291:DE293" si="416">BI291-DC291</f>
        <v>-8.4500000000000455</v>
      </c>
      <c r="DF291" s="86" t="str">
        <f t="shared" ref="DF291:DF293" si="417">IF(DD291&lt;0,"Thừa",IF(DD291=0,"Đủ","Thiếu"))</f>
        <v>Thừa</v>
      </c>
      <c r="DG291" s="228"/>
      <c r="DH291" s="233"/>
      <c r="DI291" s="234"/>
      <c r="DJ291" s="235"/>
      <c r="DK291" s="236"/>
      <c r="DL291" s="176"/>
      <c r="DM291" s="177"/>
      <c r="DN291" s="178"/>
      <c r="DO291" s="178"/>
    </row>
    <row r="292" spans="1:119" s="237" customFormat="1" ht="30" hidden="1" customHeight="1">
      <c r="A292" s="85" t="str">
        <f t="shared" si="394"/>
        <v>Hiện</v>
      </c>
      <c r="B292" s="86" t="str">
        <f t="shared" si="407"/>
        <v>Thừa</v>
      </c>
      <c r="C292" s="113">
        <f t="shared" si="408"/>
        <v>-0.49721212121211877</v>
      </c>
      <c r="D292" s="187"/>
      <c r="E292" s="187"/>
      <c r="F292" s="187"/>
      <c r="G292" s="187"/>
      <c r="H292" s="187" t="s">
        <v>905</v>
      </c>
      <c r="I292" s="187"/>
      <c r="J292" s="775"/>
      <c r="K292" s="776"/>
      <c r="L292" s="781" t="s">
        <v>477</v>
      </c>
      <c r="M292" s="783" t="s">
        <v>450</v>
      </c>
      <c r="N292" s="783" t="s">
        <v>478</v>
      </c>
      <c r="O292" s="784" t="s">
        <v>474</v>
      </c>
      <c r="P292" s="784" t="s">
        <v>42</v>
      </c>
      <c r="Q292" s="495">
        <v>92.4</v>
      </c>
      <c r="R292" s="495">
        <f t="shared" si="409"/>
        <v>23.663203463203462</v>
      </c>
      <c r="S292" s="495">
        <v>2186.48</v>
      </c>
      <c r="T292" s="171"/>
      <c r="U292" s="172"/>
      <c r="V292" s="172"/>
      <c r="W292" s="172"/>
      <c r="X292" s="172"/>
      <c r="Y292" s="172"/>
      <c r="Z292" s="172"/>
      <c r="AA292" s="172"/>
      <c r="AB292" s="172"/>
      <c r="AC292" s="172"/>
      <c r="AD292" s="63">
        <v>26.502787878787881</v>
      </c>
      <c r="AE292" s="63">
        <v>2448.8576000000003</v>
      </c>
      <c r="AF292" s="63">
        <v>0</v>
      </c>
      <c r="AG292" s="63">
        <v>0</v>
      </c>
      <c r="AH292" s="63">
        <v>0</v>
      </c>
      <c r="AI292" s="63">
        <v>0</v>
      </c>
      <c r="AJ292" s="63">
        <v>0</v>
      </c>
      <c r="AK292" s="63">
        <v>0</v>
      </c>
      <c r="AL292" s="63">
        <v>0</v>
      </c>
      <c r="AM292" s="63">
        <v>0</v>
      </c>
      <c r="AN292" s="63">
        <v>0</v>
      </c>
      <c r="AO292" s="63">
        <v>0</v>
      </c>
      <c r="AP292" s="63">
        <v>0</v>
      </c>
      <c r="AQ292" s="63">
        <v>0</v>
      </c>
      <c r="AR292" s="63">
        <v>0</v>
      </c>
      <c r="AS292" s="63">
        <v>0</v>
      </c>
      <c r="AT292" s="63">
        <v>0</v>
      </c>
      <c r="AU292" s="63">
        <v>0</v>
      </c>
      <c r="AV292" s="63">
        <v>0</v>
      </c>
      <c r="AW292" s="63">
        <v>0</v>
      </c>
      <c r="AX292" s="63">
        <v>0</v>
      </c>
      <c r="AY292" s="63">
        <v>0</v>
      </c>
      <c r="AZ292" s="88">
        <f t="shared" si="410"/>
        <v>26.502787878787881</v>
      </c>
      <c r="BA292" s="88">
        <f t="shared" si="410"/>
        <v>2448.8576000000003</v>
      </c>
      <c r="BB292" s="487" t="s">
        <v>636</v>
      </c>
      <c r="BC292" s="227"/>
      <c r="BD292" s="228"/>
      <c r="BE292" s="228"/>
      <c r="BF292" s="229"/>
      <c r="BG292" s="224"/>
      <c r="BH292" s="89">
        <f t="shared" si="411"/>
        <v>26.502787878787881</v>
      </c>
      <c r="BI292" s="89">
        <f t="shared" si="412"/>
        <v>2448.8576000000003</v>
      </c>
      <c r="BJ292" s="173">
        <v>45983</v>
      </c>
      <c r="BK292" s="777"/>
      <c r="BL292" s="778"/>
      <c r="BM292" s="779"/>
      <c r="BN292" s="221"/>
      <c r="BO292" s="190"/>
      <c r="BP292" s="173"/>
      <c r="BQ292" s="187"/>
      <c r="BR292" s="190"/>
      <c r="BS292" s="780"/>
      <c r="BT292" s="175"/>
      <c r="BU292" s="780"/>
      <c r="BV292" s="780"/>
      <c r="BW292" s="222"/>
      <c r="BX292" s="89">
        <f>SUMIF($L:$L,L292,$BQ:$BQ)</f>
        <v>0</v>
      </c>
      <c r="BY292" s="89">
        <f>SUMIF($L:$L,L292,$BR:$BR)</f>
        <v>0</v>
      </c>
      <c r="BZ292" s="187"/>
      <c r="CA292" s="187"/>
      <c r="CB292" s="230"/>
      <c r="CC292" s="227"/>
      <c r="CD292" s="228" t="s">
        <v>1133</v>
      </c>
      <c r="CE292" s="228" t="s">
        <v>1134</v>
      </c>
      <c r="CF292" s="228" t="s">
        <v>967</v>
      </c>
      <c r="CG292" s="228" t="s">
        <v>966</v>
      </c>
      <c r="CH292" s="228">
        <v>2494.8000000000002</v>
      </c>
      <c r="CI292" s="173">
        <v>45972</v>
      </c>
      <c r="CJ292" s="228">
        <v>27</v>
      </c>
      <c r="CK292" s="228">
        <v>2494.8000000000002</v>
      </c>
      <c r="CL292" s="725">
        <v>1.7276858011671501</v>
      </c>
      <c r="CM292" s="232">
        <f>CL292*CK292</f>
        <v>4310.2305367518065</v>
      </c>
      <c r="CN292" s="173">
        <v>45981</v>
      </c>
      <c r="CO292" s="228"/>
      <c r="CP292" s="228"/>
      <c r="CQ292" s="173"/>
      <c r="CR292" s="173"/>
      <c r="CS292" s="173"/>
      <c r="CT292" s="173">
        <v>46020</v>
      </c>
      <c r="CU292" s="173">
        <v>46018</v>
      </c>
      <c r="CV292" s="89">
        <f>SUMIF($L:$L,L292,$CJ:$CJ)</f>
        <v>27</v>
      </c>
      <c r="CW292" s="86">
        <f>SUMIF($L:$L,L292,$CK:$CK)</f>
        <v>2494.8000000000002</v>
      </c>
      <c r="CX292" s="90"/>
      <c r="CY292" s="90"/>
      <c r="CZ292" s="90"/>
      <c r="DA292" s="90"/>
      <c r="DB292" s="89">
        <f t="shared" si="413"/>
        <v>27</v>
      </c>
      <c r="DC292" s="89">
        <f t="shared" si="414"/>
        <v>2494.8000000000002</v>
      </c>
      <c r="DD292" s="89">
        <f t="shared" si="415"/>
        <v>-0.49721212121211877</v>
      </c>
      <c r="DE292" s="89">
        <f t="shared" si="416"/>
        <v>-45.942399999999907</v>
      </c>
      <c r="DF292" s="86" t="str">
        <f t="shared" si="417"/>
        <v>Thừa</v>
      </c>
      <c r="DG292" s="228"/>
      <c r="DH292" s="233"/>
      <c r="DI292" s="234"/>
      <c r="DJ292" s="235"/>
      <c r="DK292" s="236"/>
      <c r="DL292" s="176"/>
      <c r="DM292" s="177"/>
      <c r="DN292" s="178"/>
      <c r="DO292" s="178"/>
    </row>
    <row r="293" spans="1:119" s="237" customFormat="1" ht="30" hidden="1" customHeight="1">
      <c r="A293" s="85" t="str">
        <f t="shared" si="394"/>
        <v>Hiện</v>
      </c>
      <c r="B293" s="86" t="str">
        <f t="shared" si="407"/>
        <v>Thừa</v>
      </c>
      <c r="C293" s="113">
        <f t="shared" si="408"/>
        <v>-13.352573857793686</v>
      </c>
      <c r="D293" s="187"/>
      <c r="E293" s="187"/>
      <c r="F293" s="187"/>
      <c r="G293" s="187"/>
      <c r="H293" s="187"/>
      <c r="I293" s="187"/>
      <c r="J293" s="113"/>
      <c r="K293" s="776"/>
      <c r="L293" s="781" t="s">
        <v>479</v>
      </c>
      <c r="M293" s="783" t="s">
        <v>470</v>
      </c>
      <c r="N293" s="789" t="s">
        <v>480</v>
      </c>
      <c r="O293" s="784" t="s">
        <v>472</v>
      </c>
      <c r="P293" s="784" t="s">
        <v>42</v>
      </c>
      <c r="Q293" s="495">
        <v>20.617999999999999</v>
      </c>
      <c r="R293" s="495">
        <f t="shared" si="409"/>
        <v>1793.2718983412553</v>
      </c>
      <c r="S293" s="495">
        <f>26794.2+10179.48</f>
        <v>36973.68</v>
      </c>
      <c r="T293" s="171"/>
      <c r="U293" s="172"/>
      <c r="V293" s="172"/>
      <c r="W293" s="172"/>
      <c r="X293" s="172"/>
      <c r="Y293" s="172"/>
      <c r="Z293" s="172"/>
      <c r="AA293" s="172"/>
      <c r="AB293" s="172"/>
      <c r="AC293" s="172"/>
      <c r="AD293" s="63">
        <v>2008.4645261422061</v>
      </c>
      <c r="AE293" s="63">
        <v>41410.5216</v>
      </c>
      <c r="AF293" s="63">
        <v>0</v>
      </c>
      <c r="AG293" s="63">
        <v>0</v>
      </c>
      <c r="AH293" s="63">
        <v>0</v>
      </c>
      <c r="AI293" s="63">
        <v>0</v>
      </c>
      <c r="AJ293" s="63">
        <v>263</v>
      </c>
      <c r="AK293" s="63">
        <v>5422.5339999999997</v>
      </c>
      <c r="AL293" s="838">
        <v>18</v>
      </c>
      <c r="AM293" s="63">
        <v>371.12399999999997</v>
      </c>
      <c r="AN293" s="63">
        <v>0</v>
      </c>
      <c r="AO293" s="63">
        <v>0</v>
      </c>
      <c r="AP293" s="63">
        <v>0</v>
      </c>
      <c r="AQ293" s="63">
        <v>0</v>
      </c>
      <c r="AR293" s="63">
        <v>0</v>
      </c>
      <c r="AS293" s="63">
        <v>0</v>
      </c>
      <c r="AT293" s="63">
        <v>0</v>
      </c>
      <c r="AU293" s="63">
        <v>0</v>
      </c>
      <c r="AV293" s="63">
        <v>0</v>
      </c>
      <c r="AW293" s="63">
        <v>0</v>
      </c>
      <c r="AX293" s="63">
        <v>0</v>
      </c>
      <c r="AY293" s="63">
        <v>0</v>
      </c>
      <c r="AZ293" s="88">
        <f t="shared" si="410"/>
        <v>2289.4645261422061</v>
      </c>
      <c r="BA293" s="88">
        <f t="shared" si="410"/>
        <v>47204.179600000003</v>
      </c>
      <c r="BB293" s="487" t="s">
        <v>1477</v>
      </c>
      <c r="BC293" s="227"/>
      <c r="BD293" s="228"/>
      <c r="BE293" s="228"/>
      <c r="BF293" s="229"/>
      <c r="BG293" s="224"/>
      <c r="BH293" s="89">
        <f t="shared" si="411"/>
        <v>2289.4645261422061</v>
      </c>
      <c r="BI293" s="89">
        <f t="shared" si="412"/>
        <v>47204.179600000003</v>
      </c>
      <c r="BJ293" s="173">
        <v>45983</v>
      </c>
      <c r="BK293" s="777" t="s">
        <v>1135</v>
      </c>
      <c r="BL293" s="778" t="s">
        <v>906</v>
      </c>
      <c r="BM293" s="779" t="s">
        <v>1089</v>
      </c>
      <c r="BN293" s="221" t="s">
        <v>975</v>
      </c>
      <c r="BO293" s="190">
        <v>39503</v>
      </c>
      <c r="BP293" s="173">
        <v>45968</v>
      </c>
      <c r="BQ293" s="187">
        <v>1940.0134999999996</v>
      </c>
      <c r="BR293" s="190">
        <v>39503</v>
      </c>
      <c r="BS293" s="1263">
        <v>51545</v>
      </c>
      <c r="BT293" s="175">
        <f t="shared" ref="BT293:BT294" si="418">BV293*(1+BU293)</f>
        <v>2239800348.5</v>
      </c>
      <c r="BU293" s="726">
        <v>0.1</v>
      </c>
      <c r="BV293" s="780">
        <f t="shared" ref="BV293:BV294" si="419">BR293*BS293</f>
        <v>2036182135</v>
      </c>
      <c r="BW293" s="222">
        <v>46006</v>
      </c>
      <c r="BX293" s="89">
        <f>SUMIF($L:$L,L293,$BQ:$BQ)</f>
        <v>2302.8170999999998</v>
      </c>
      <c r="BY293" s="89">
        <f>SUMIF($L:$L,L293,$BR:$BR)</f>
        <v>46610</v>
      </c>
      <c r="BZ293" s="187"/>
      <c r="CA293" s="187"/>
      <c r="CB293" s="230"/>
      <c r="CC293" s="227"/>
      <c r="CD293" s="85"/>
      <c r="CE293" s="228"/>
      <c r="CF293" s="89"/>
      <c r="CG293" s="228"/>
      <c r="CH293" s="228"/>
      <c r="CI293" s="228"/>
      <c r="CJ293" s="228"/>
      <c r="CK293" s="228"/>
      <c r="CL293" s="231"/>
      <c r="CM293" s="232"/>
      <c r="CN293" s="173"/>
      <c r="CO293" s="228"/>
      <c r="CP293" s="228"/>
      <c r="CQ293" s="173"/>
      <c r="CR293" s="173"/>
      <c r="CS293" s="173"/>
      <c r="CT293" s="173"/>
      <c r="CU293" s="173"/>
      <c r="CV293" s="89">
        <f>SUMIF($L:$L,L293,$CJ:$CJ)</f>
        <v>0</v>
      </c>
      <c r="CW293" s="86">
        <f>SUMIF($L:$L,L293,$CK:$CK)</f>
        <v>0</v>
      </c>
      <c r="CX293" s="90"/>
      <c r="CY293" s="90"/>
      <c r="CZ293" s="90"/>
      <c r="DA293" s="90"/>
      <c r="DB293" s="89">
        <f t="shared" si="413"/>
        <v>2302.8170999999998</v>
      </c>
      <c r="DC293" s="89">
        <f t="shared" si="414"/>
        <v>46610</v>
      </c>
      <c r="DD293" s="89">
        <f t="shared" si="415"/>
        <v>-13.352573857793686</v>
      </c>
      <c r="DE293" s="89">
        <f t="shared" si="416"/>
        <v>594.17960000000312</v>
      </c>
      <c r="DF293" s="86" t="str">
        <f t="shared" si="417"/>
        <v>Thừa</v>
      </c>
      <c r="DG293" s="228"/>
      <c r="DH293" s="233"/>
      <c r="DI293" s="234"/>
      <c r="DJ293" s="235"/>
      <c r="DK293" s="236"/>
      <c r="DL293" s="176"/>
      <c r="DM293" s="177"/>
      <c r="DN293" s="178"/>
      <c r="DO293" s="178"/>
    </row>
    <row r="294" spans="1:119" s="237" customFormat="1" ht="30" hidden="1" customHeight="1">
      <c r="A294" s="85" t="str">
        <f t="shared" si="394"/>
        <v>ok</v>
      </c>
      <c r="B294" s="86"/>
      <c r="C294" s="113"/>
      <c r="D294" s="187"/>
      <c r="E294" s="187"/>
      <c r="F294" s="187"/>
      <c r="G294" s="187"/>
      <c r="H294" s="187"/>
      <c r="I294" s="187"/>
      <c r="J294" s="776"/>
      <c r="K294" s="776"/>
      <c r="L294" s="781" t="s">
        <v>479</v>
      </c>
      <c r="M294" s="783" t="s">
        <v>470</v>
      </c>
      <c r="N294" s="783" t="s">
        <v>480</v>
      </c>
      <c r="O294" s="784" t="s">
        <v>472</v>
      </c>
      <c r="P294" s="784" t="s">
        <v>42</v>
      </c>
      <c r="Q294" s="495"/>
      <c r="R294" s="495"/>
      <c r="S294" s="495"/>
      <c r="T294" s="171"/>
      <c r="U294" s="172"/>
      <c r="V294" s="172"/>
      <c r="W294" s="172"/>
      <c r="X294" s="172"/>
      <c r="Y294" s="172"/>
      <c r="Z294" s="172"/>
      <c r="AA294" s="172"/>
      <c r="AB294" s="172"/>
      <c r="AC294" s="172"/>
      <c r="AD294" s="63"/>
      <c r="AE294" s="63"/>
      <c r="AF294" s="63"/>
      <c r="AG294" s="63"/>
      <c r="AH294" s="63"/>
      <c r="AI294" s="63"/>
      <c r="AJ294" s="63"/>
      <c r="AK294" s="63"/>
      <c r="AL294" s="63"/>
      <c r="AM294" s="63"/>
      <c r="AN294" s="63"/>
      <c r="AO294" s="63"/>
      <c r="AP294" s="63"/>
      <c r="AQ294" s="63"/>
      <c r="AR294" s="63"/>
      <c r="AS294" s="63"/>
      <c r="AT294" s="63"/>
      <c r="AU294" s="63"/>
      <c r="AV294" s="63"/>
      <c r="AW294" s="63"/>
      <c r="AX294" s="63"/>
      <c r="AY294" s="63"/>
      <c r="AZ294" s="88"/>
      <c r="BA294" s="88"/>
      <c r="BB294" s="115"/>
      <c r="BC294" s="227"/>
      <c r="BD294" s="228"/>
      <c r="BE294" s="228"/>
      <c r="BF294" s="229"/>
      <c r="BG294" s="224"/>
      <c r="BH294" s="89"/>
      <c r="BI294" s="89"/>
      <c r="BJ294" s="173"/>
      <c r="BK294" s="777" t="s">
        <v>1135</v>
      </c>
      <c r="BL294" s="778" t="s">
        <v>906</v>
      </c>
      <c r="BM294" s="779" t="s">
        <v>860</v>
      </c>
      <c r="BN294" s="221" t="s">
        <v>975</v>
      </c>
      <c r="BO294" s="190">
        <v>7107</v>
      </c>
      <c r="BP294" s="173">
        <v>45968</v>
      </c>
      <c r="BQ294" s="187">
        <v>362.80360000000002</v>
      </c>
      <c r="BR294" s="190">
        <v>7107</v>
      </c>
      <c r="BS294" s="1263">
        <v>51545</v>
      </c>
      <c r="BT294" s="175">
        <f t="shared" si="418"/>
        <v>402963346.50000006</v>
      </c>
      <c r="BU294" s="726">
        <v>0.1</v>
      </c>
      <c r="BV294" s="780">
        <f t="shared" si="419"/>
        <v>366330315</v>
      </c>
      <c r="BW294" s="222">
        <v>46006</v>
      </c>
      <c r="BX294" s="89"/>
      <c r="BY294" s="89"/>
      <c r="BZ294" s="187"/>
      <c r="CA294" s="187"/>
      <c r="CB294" s="230"/>
      <c r="CC294" s="227"/>
      <c r="CD294" s="85"/>
      <c r="CE294" s="228"/>
      <c r="CF294" s="228"/>
      <c r="CG294" s="228"/>
      <c r="CH294" s="228"/>
      <c r="CI294" s="228"/>
      <c r="CJ294" s="228"/>
      <c r="CK294" s="228"/>
      <c r="CL294" s="231"/>
      <c r="CM294" s="232"/>
      <c r="CN294" s="173"/>
      <c r="CO294" s="228"/>
      <c r="CP294" s="228"/>
      <c r="CQ294" s="173"/>
      <c r="CR294" s="173"/>
      <c r="CS294" s="173"/>
      <c r="CT294" s="173"/>
      <c r="CU294" s="173"/>
      <c r="CV294" s="89"/>
      <c r="CW294" s="86"/>
      <c r="CX294" s="90"/>
      <c r="CY294" s="90"/>
      <c r="CZ294" s="90"/>
      <c r="DA294" s="90"/>
      <c r="DB294" s="89"/>
      <c r="DC294" s="89"/>
      <c r="DD294" s="89"/>
      <c r="DE294" s="89"/>
      <c r="DF294" s="86"/>
      <c r="DG294" s="228"/>
      <c r="DH294" s="233"/>
      <c r="DI294" s="234"/>
      <c r="DJ294" s="235"/>
      <c r="DK294" s="236"/>
      <c r="DL294" s="176"/>
      <c r="DM294" s="177"/>
      <c r="DN294" s="178"/>
      <c r="DO294" s="178"/>
    </row>
    <row r="295" spans="1:119" s="237" customFormat="1" ht="30" hidden="1" customHeight="1">
      <c r="A295" s="85" t="str">
        <f t="shared" si="394"/>
        <v>Hiện</v>
      </c>
      <c r="B295" s="86" t="str">
        <f t="shared" si="407"/>
        <v>Thừa</v>
      </c>
      <c r="C295" s="113">
        <f t="shared" si="408"/>
        <v>-2.8110713286714599</v>
      </c>
      <c r="D295" s="187"/>
      <c r="E295" s="187"/>
      <c r="F295" s="187"/>
      <c r="G295" s="187"/>
      <c r="H295" s="187"/>
      <c r="I295" s="187"/>
      <c r="J295" s="775"/>
      <c r="K295" s="776"/>
      <c r="L295" s="781" t="s">
        <v>481</v>
      </c>
      <c r="M295" s="783" t="s">
        <v>450</v>
      </c>
      <c r="N295" s="789" t="s">
        <v>480</v>
      </c>
      <c r="O295" s="784" t="s">
        <v>474</v>
      </c>
      <c r="P295" s="784" t="s">
        <v>42</v>
      </c>
      <c r="Q295" s="495">
        <v>20.020000000000003</v>
      </c>
      <c r="R295" s="495">
        <f t="shared" si="409"/>
        <v>219.38511488511486</v>
      </c>
      <c r="S295" s="495">
        <f>3168.26+1223.83</f>
        <v>4392.09</v>
      </c>
      <c r="T295" s="171"/>
      <c r="U295" s="172"/>
      <c r="V295" s="172"/>
      <c r="W295" s="172"/>
      <c r="X295" s="172"/>
      <c r="Y295" s="172"/>
      <c r="Z295" s="172"/>
      <c r="AA295" s="172"/>
      <c r="AB295" s="172"/>
      <c r="AC295" s="172"/>
      <c r="AD295" s="63">
        <v>245.71132867132866</v>
      </c>
      <c r="AE295" s="63">
        <v>4919.1408000000001</v>
      </c>
      <c r="AF295" s="63">
        <v>0</v>
      </c>
      <c r="AG295" s="63">
        <v>0</v>
      </c>
      <c r="AH295" s="63">
        <v>282</v>
      </c>
      <c r="AI295" s="63">
        <v>5645.6400000000012</v>
      </c>
      <c r="AJ295" s="63">
        <v>44</v>
      </c>
      <c r="AK295" s="63">
        <v>880.88000000000011</v>
      </c>
      <c r="AL295" s="63">
        <v>0</v>
      </c>
      <c r="AM295" s="63">
        <v>0</v>
      </c>
      <c r="AN295" s="63">
        <v>0</v>
      </c>
      <c r="AO295" s="63">
        <v>0</v>
      </c>
      <c r="AP295" s="63">
        <v>0</v>
      </c>
      <c r="AQ295" s="63">
        <v>0</v>
      </c>
      <c r="AR295" s="63">
        <v>0</v>
      </c>
      <c r="AS295" s="63">
        <v>0</v>
      </c>
      <c r="AT295" s="63">
        <v>0</v>
      </c>
      <c r="AU295" s="63">
        <v>0</v>
      </c>
      <c r="AV295" s="63">
        <v>0</v>
      </c>
      <c r="AW295" s="63">
        <v>0</v>
      </c>
      <c r="AX295" s="63">
        <v>0</v>
      </c>
      <c r="AY295" s="63">
        <v>0</v>
      </c>
      <c r="AZ295" s="88">
        <f>T295+V295+X295+Z295+AB295+AD295+AF295+AH295+AJ295+AL295+AN295+AP295+AR295+AT295+AV295+AX295</f>
        <v>571.7113286713286</v>
      </c>
      <c r="BA295" s="88">
        <f>U295+W295+Y295+AA295+AC295+AE295+AG295+AI295+AK295+AM295+AO295+AQ295+AS295+AU295+AW295+AY295</f>
        <v>11445.660800000001</v>
      </c>
      <c r="BB295" s="487" t="s">
        <v>1251</v>
      </c>
      <c r="BC295" s="227"/>
      <c r="BD295" s="228"/>
      <c r="BE295" s="228"/>
      <c r="BF295" s="229"/>
      <c r="BG295" s="224"/>
      <c r="BH295" s="89">
        <f t="shared" ref="BH295:BH296" si="420">IF(AZ295&gt;BD295,AZ295-BD295,"0")</f>
        <v>571.7113286713286</v>
      </c>
      <c r="BI295" s="89">
        <f t="shared" ref="BI295:BI296" si="421">IF(BA295&gt;BE295,BA295-BE295,"0")</f>
        <v>11445.660800000001</v>
      </c>
      <c r="BJ295" s="173">
        <v>45983</v>
      </c>
      <c r="BK295" s="777"/>
      <c r="BL295" s="778"/>
      <c r="BM295" s="779"/>
      <c r="BN295" s="221"/>
      <c r="BO295" s="190"/>
      <c r="BP295" s="173"/>
      <c r="BQ295" s="187"/>
      <c r="BR295" s="190"/>
      <c r="BS295" s="780"/>
      <c r="BT295" s="175"/>
      <c r="BU295" s="780"/>
      <c r="BV295" s="780"/>
      <c r="BW295" s="222"/>
      <c r="BX295" s="89">
        <f>SUMIF($L:$L,L295,$BQ:$BQ)</f>
        <v>0</v>
      </c>
      <c r="BY295" s="89">
        <f>SUMIF($L:$L,L295,$BR:$BR)</f>
        <v>0</v>
      </c>
      <c r="BZ295" s="187"/>
      <c r="CA295" s="187"/>
      <c r="CB295" s="230"/>
      <c r="CC295" s="227"/>
      <c r="CD295" s="85" t="s">
        <v>1267</v>
      </c>
      <c r="CE295" s="228" t="s">
        <v>1266</v>
      </c>
      <c r="CF295" s="89" t="s">
        <v>1270</v>
      </c>
      <c r="CG295" s="228" t="s">
        <v>1171</v>
      </c>
      <c r="CH295" s="228">
        <v>11576.63</v>
      </c>
      <c r="CI295" s="173">
        <v>45987</v>
      </c>
      <c r="CJ295" s="228">
        <v>574.52240000000006</v>
      </c>
      <c r="CK295" s="228">
        <v>11576.63</v>
      </c>
      <c r="CL295" s="725">
        <v>1.2030000000000001</v>
      </c>
      <c r="CM295" s="232">
        <f>CL295*CK295</f>
        <v>13926.685890000001</v>
      </c>
      <c r="CN295" s="232"/>
      <c r="CO295" s="228"/>
      <c r="CP295" s="228"/>
      <c r="CQ295" s="173"/>
      <c r="CR295" s="173"/>
      <c r="CS295" s="173"/>
      <c r="CT295" s="173"/>
      <c r="CU295" s="173">
        <v>46039</v>
      </c>
      <c r="CV295" s="89">
        <f>SUMIF($L:$L,L295,$CJ:$CJ)</f>
        <v>574.52240000000006</v>
      </c>
      <c r="CW295" s="86">
        <f>SUMIF($L:$L,L295,$CK:$CK)</f>
        <v>11576.63</v>
      </c>
      <c r="CX295" s="90"/>
      <c r="CY295" s="90"/>
      <c r="CZ295" s="90"/>
      <c r="DA295" s="90"/>
      <c r="DB295" s="89">
        <f t="shared" ref="DB295:DB296" si="422">BX295+CV295</f>
        <v>574.52240000000006</v>
      </c>
      <c r="DC295" s="89">
        <f t="shared" ref="DC295:DC296" si="423">BY295+CW295</f>
        <v>11576.63</v>
      </c>
      <c r="DD295" s="89">
        <f t="shared" ref="DD295:DD296" si="424">BH295-DB295</f>
        <v>-2.8110713286714599</v>
      </c>
      <c r="DE295" s="89">
        <f t="shared" ref="DE295:DE296" si="425">BI295-DC295</f>
        <v>-130.96919999999773</v>
      </c>
      <c r="DF295" s="86" t="str">
        <f t="shared" ref="DF295:DF296" si="426">IF(DD295&lt;0,"Thừa",IF(DD295=0,"Đủ","Thiếu"))</f>
        <v>Thừa</v>
      </c>
      <c r="DG295" s="228"/>
      <c r="DH295" s="233"/>
      <c r="DI295" s="234"/>
      <c r="DJ295" s="235"/>
      <c r="DK295" s="236"/>
      <c r="DL295" s="176"/>
      <c r="DM295" s="177"/>
      <c r="DN295" s="178"/>
      <c r="DO295" s="178"/>
    </row>
    <row r="296" spans="1:119" s="237" customFormat="1" ht="30" hidden="1" customHeight="1">
      <c r="A296" s="85" t="str">
        <f t="shared" si="394"/>
        <v>Hiện</v>
      </c>
      <c r="B296" s="86" t="str">
        <f t="shared" si="407"/>
        <v>Thừa</v>
      </c>
      <c r="C296" s="113">
        <f t="shared" si="408"/>
        <v>-1.4010380277668446</v>
      </c>
      <c r="D296" s="187"/>
      <c r="E296" s="187"/>
      <c r="F296" s="187"/>
      <c r="G296" s="187"/>
      <c r="H296" s="187"/>
      <c r="I296" s="187"/>
      <c r="J296" s="775"/>
      <c r="K296" s="776"/>
      <c r="L296" s="781" t="s">
        <v>482</v>
      </c>
      <c r="M296" s="783" t="s">
        <v>450</v>
      </c>
      <c r="N296" s="789" t="s">
        <v>480</v>
      </c>
      <c r="O296" s="784" t="s">
        <v>483</v>
      </c>
      <c r="P296" s="784" t="s">
        <v>42</v>
      </c>
      <c r="Q296" s="495">
        <v>20.617999999999999</v>
      </c>
      <c r="R296" s="495">
        <f t="shared" si="409"/>
        <v>639.45478747520815</v>
      </c>
      <c r="S296" s="495">
        <v>13184.278808163841</v>
      </c>
      <c r="T296" s="171"/>
      <c r="U296" s="172"/>
      <c r="V296" s="172"/>
      <c r="W296" s="172"/>
      <c r="X296" s="172"/>
      <c r="Y296" s="172"/>
      <c r="Z296" s="172"/>
      <c r="AA296" s="172"/>
      <c r="AB296" s="172"/>
      <c r="AC296" s="172"/>
      <c r="AD296" s="63">
        <v>716.1893619722332</v>
      </c>
      <c r="AE296" s="63">
        <v>14766.392265143502</v>
      </c>
      <c r="AF296" s="63">
        <v>0</v>
      </c>
      <c r="AG296" s="63">
        <v>0</v>
      </c>
      <c r="AH296" s="63">
        <v>991</v>
      </c>
      <c r="AI296" s="63">
        <v>20432.437999999998</v>
      </c>
      <c r="AJ296" s="63">
        <v>12</v>
      </c>
      <c r="AK296" s="63">
        <v>247.416</v>
      </c>
      <c r="AL296" s="63">
        <v>0</v>
      </c>
      <c r="AM296" s="63">
        <v>0</v>
      </c>
      <c r="AN296" s="63">
        <v>0</v>
      </c>
      <c r="AO296" s="63">
        <v>0</v>
      </c>
      <c r="AP296" s="63">
        <v>0</v>
      </c>
      <c r="AQ296" s="63">
        <v>0</v>
      </c>
      <c r="AR296" s="63">
        <v>0</v>
      </c>
      <c r="AS296" s="63">
        <v>0</v>
      </c>
      <c r="AT296" s="63">
        <v>0</v>
      </c>
      <c r="AU296" s="63">
        <v>0</v>
      </c>
      <c r="AV296" s="63">
        <v>0</v>
      </c>
      <c r="AW296" s="63">
        <v>0</v>
      </c>
      <c r="AX296" s="63">
        <v>0</v>
      </c>
      <c r="AY296" s="63">
        <v>0</v>
      </c>
      <c r="AZ296" s="88">
        <f>T296+V296+X296+Z296+AB296+AD296+AF296+AH296+AJ296+AL296+AN296+AP296+AR296+AT296+AV296+AX296</f>
        <v>1719.1893619722332</v>
      </c>
      <c r="BA296" s="88">
        <f>U296+W296+Y296+AA296+AC296+AE296+AG296+AI296+AK296+AM296+AO296+AQ296+AS296+AU296+AW296+AY296</f>
        <v>35446.246265143498</v>
      </c>
      <c r="BB296" s="487" t="s">
        <v>1251</v>
      </c>
      <c r="BC296" s="227"/>
      <c r="BD296" s="228"/>
      <c r="BE296" s="228"/>
      <c r="BF296" s="229"/>
      <c r="BG296" s="224"/>
      <c r="BH296" s="89">
        <f t="shared" si="420"/>
        <v>1719.1893619722332</v>
      </c>
      <c r="BI296" s="89">
        <f t="shared" si="421"/>
        <v>35446.246265143498</v>
      </c>
      <c r="BJ296" s="173">
        <v>45983</v>
      </c>
      <c r="BK296" s="777"/>
      <c r="BL296" s="778"/>
      <c r="BM296" s="779"/>
      <c r="BN296" s="221"/>
      <c r="BO296" s="190"/>
      <c r="BP296" s="173"/>
      <c r="BQ296" s="187"/>
      <c r="BR296" s="190"/>
      <c r="BS296" s="780"/>
      <c r="BT296" s="175"/>
      <c r="BU296" s="780"/>
      <c r="BV296" s="780"/>
      <c r="BW296" s="222"/>
      <c r="BX296" s="89">
        <f>SUMIF($L:$L,L296,$BQ:$BQ)</f>
        <v>0</v>
      </c>
      <c r="BY296" s="89">
        <f>SUMIF($L:$L,L296,$BR:$BR)</f>
        <v>0</v>
      </c>
      <c r="BZ296" s="187"/>
      <c r="CA296" s="187"/>
      <c r="CB296" s="230"/>
      <c r="CC296" s="227"/>
      <c r="CD296" s="85" t="s">
        <v>1123</v>
      </c>
      <c r="CE296" s="228" t="s">
        <v>1096</v>
      </c>
      <c r="CF296" s="228" t="s">
        <v>1128</v>
      </c>
      <c r="CG296" s="228" t="s">
        <v>1129</v>
      </c>
      <c r="CH296" s="228">
        <v>35451.759033599999</v>
      </c>
      <c r="CI296" s="173">
        <v>45975</v>
      </c>
      <c r="CJ296" s="228">
        <v>1708.6831999999999</v>
      </c>
      <c r="CK296" s="228">
        <v>35451.759033599999</v>
      </c>
      <c r="CL296" s="725">
        <v>3.2</v>
      </c>
      <c r="CM296" s="232">
        <f t="shared" ref="CM296:CM297" si="427">CL296*CH296</f>
        <v>113445.62890752</v>
      </c>
      <c r="CN296" s="173"/>
      <c r="CO296" s="228"/>
      <c r="CP296" s="228"/>
      <c r="CQ296" s="173"/>
      <c r="CR296" s="173"/>
      <c r="CS296" s="173"/>
      <c r="CT296" s="173"/>
      <c r="CU296" s="794">
        <v>46023</v>
      </c>
      <c r="CV296" s="89">
        <f>SUMIF($L:$L,L296,$CJ:$CJ)</f>
        <v>1720.5904</v>
      </c>
      <c r="CW296" s="86">
        <f>SUMIF($L:$L,L296,$CK:$CK)</f>
        <v>35698.809033600002</v>
      </c>
      <c r="CX296" s="90"/>
      <c r="CY296" s="90"/>
      <c r="CZ296" s="90"/>
      <c r="DA296" s="90"/>
      <c r="DB296" s="89">
        <f t="shared" si="422"/>
        <v>1720.5904</v>
      </c>
      <c r="DC296" s="89">
        <f t="shared" si="423"/>
        <v>35698.809033600002</v>
      </c>
      <c r="DD296" s="89">
        <f t="shared" si="424"/>
        <v>-1.4010380277668446</v>
      </c>
      <c r="DE296" s="89">
        <f t="shared" si="425"/>
        <v>-252.56276845650427</v>
      </c>
      <c r="DF296" s="86" t="str">
        <f t="shared" si="426"/>
        <v>Thừa</v>
      </c>
      <c r="DG296" s="228"/>
      <c r="DH296" s="233"/>
      <c r="DI296" s="234"/>
      <c r="DJ296" s="235"/>
      <c r="DK296" s="236"/>
      <c r="DL296" s="176"/>
      <c r="DM296" s="177"/>
      <c r="DN296" s="178"/>
      <c r="DO296" s="178"/>
    </row>
    <row r="297" spans="1:119" s="237" customFormat="1" ht="30" hidden="1" customHeight="1">
      <c r="A297" s="85" t="str">
        <f t="shared" si="394"/>
        <v>ok</v>
      </c>
      <c r="B297" s="86"/>
      <c r="C297" s="113"/>
      <c r="D297" s="187"/>
      <c r="E297" s="187"/>
      <c r="F297" s="187"/>
      <c r="G297" s="187"/>
      <c r="H297" s="187"/>
      <c r="I297" s="187"/>
      <c r="J297" s="775"/>
      <c r="K297" s="776"/>
      <c r="L297" s="781" t="s">
        <v>482</v>
      </c>
      <c r="M297" s="783" t="s">
        <v>450</v>
      </c>
      <c r="N297" s="783" t="s">
        <v>480</v>
      </c>
      <c r="O297" s="784" t="s">
        <v>483</v>
      </c>
      <c r="P297" s="784" t="s">
        <v>42</v>
      </c>
      <c r="Q297" s="495"/>
      <c r="R297" s="495"/>
      <c r="S297" s="495"/>
      <c r="T297" s="171"/>
      <c r="U297" s="172"/>
      <c r="V297" s="172"/>
      <c r="W297" s="172"/>
      <c r="X297" s="172"/>
      <c r="Y297" s="172"/>
      <c r="Z297" s="172"/>
      <c r="AA297" s="172"/>
      <c r="AB297" s="172"/>
      <c r="AC297" s="172"/>
      <c r="AD297" s="63"/>
      <c r="AE297" s="63"/>
      <c r="AF297" s="63"/>
      <c r="AG297" s="63"/>
      <c r="AH297" s="63"/>
      <c r="AI297" s="63"/>
      <c r="AJ297" s="63"/>
      <c r="AK297" s="63"/>
      <c r="AL297" s="63"/>
      <c r="AM297" s="63"/>
      <c r="AN297" s="63"/>
      <c r="AO297" s="63"/>
      <c r="AP297" s="63"/>
      <c r="AQ297" s="63"/>
      <c r="AR297" s="63"/>
      <c r="AS297" s="63"/>
      <c r="AT297" s="63"/>
      <c r="AU297" s="63"/>
      <c r="AV297" s="63"/>
      <c r="AW297" s="63"/>
      <c r="AX297" s="63"/>
      <c r="AY297" s="63"/>
      <c r="AZ297" s="88"/>
      <c r="BA297" s="88"/>
      <c r="BB297" s="115"/>
      <c r="BC297" s="227"/>
      <c r="BD297" s="228"/>
      <c r="BE297" s="228"/>
      <c r="BF297" s="229"/>
      <c r="BG297" s="224"/>
      <c r="BH297" s="89"/>
      <c r="BI297" s="89"/>
      <c r="BJ297" s="173"/>
      <c r="BK297" s="777"/>
      <c r="BL297" s="778"/>
      <c r="BM297" s="779"/>
      <c r="BN297" s="221"/>
      <c r="BO297" s="190"/>
      <c r="BP297" s="173"/>
      <c r="BQ297" s="187"/>
      <c r="BR297" s="190"/>
      <c r="BS297" s="780"/>
      <c r="BT297" s="175"/>
      <c r="BU297" s="780"/>
      <c r="BV297" s="780"/>
      <c r="BW297" s="222"/>
      <c r="BX297" s="89"/>
      <c r="BY297" s="89"/>
      <c r="BZ297" s="187"/>
      <c r="CA297" s="187"/>
      <c r="CB297" s="230"/>
      <c r="CC297" s="227"/>
      <c r="CD297" s="85" t="s">
        <v>1325</v>
      </c>
      <c r="CE297" s="228" t="s">
        <v>1096</v>
      </c>
      <c r="CF297" s="228" t="s">
        <v>1329</v>
      </c>
      <c r="CG297" s="228" t="s">
        <v>1129</v>
      </c>
      <c r="CH297" s="228">
        <v>247.05</v>
      </c>
      <c r="CI297" s="173">
        <v>45992</v>
      </c>
      <c r="CJ297" s="228">
        <v>11.9072</v>
      </c>
      <c r="CK297" s="228">
        <v>247.05</v>
      </c>
      <c r="CL297" s="725">
        <v>3.2</v>
      </c>
      <c r="CM297" s="232">
        <f t="shared" si="427"/>
        <v>790.56000000000006</v>
      </c>
      <c r="CN297" s="173"/>
      <c r="CO297" s="228"/>
      <c r="CP297" s="228"/>
      <c r="CQ297" s="173"/>
      <c r="CR297" s="173"/>
      <c r="CS297" s="173"/>
      <c r="CT297" s="173"/>
      <c r="CU297" s="794">
        <v>46023</v>
      </c>
      <c r="CV297" s="89"/>
      <c r="CW297" s="86"/>
      <c r="CX297" s="90"/>
      <c r="CY297" s="90"/>
      <c r="CZ297" s="90"/>
      <c r="DA297" s="90"/>
      <c r="DB297" s="89"/>
      <c r="DC297" s="89"/>
      <c r="DD297" s="89"/>
      <c r="DE297" s="89"/>
      <c r="DF297" s="86"/>
      <c r="DG297" s="228"/>
      <c r="DH297" s="233"/>
      <c r="DI297" s="234"/>
      <c r="DJ297" s="235"/>
      <c r="DK297" s="236"/>
      <c r="DL297" s="176"/>
      <c r="DM297" s="177"/>
      <c r="DN297" s="178"/>
      <c r="DO297" s="178"/>
    </row>
    <row r="298" spans="1:119" s="237" customFormat="1" ht="30" hidden="1" customHeight="1">
      <c r="A298" s="85" t="str">
        <f t="shared" si="394"/>
        <v>Hiện</v>
      </c>
      <c r="B298" s="86" t="str">
        <f t="shared" si="407"/>
        <v>Thừa</v>
      </c>
      <c r="C298" s="113">
        <f t="shared" si="408"/>
        <v>-1.9917205548548509</v>
      </c>
      <c r="D298" s="187"/>
      <c r="E298" s="187"/>
      <c r="F298" s="187"/>
      <c r="G298" s="187"/>
      <c r="H298" s="187"/>
      <c r="I298" s="187"/>
      <c r="J298" s="113"/>
      <c r="K298" s="776"/>
      <c r="L298" s="781" t="s">
        <v>484</v>
      </c>
      <c r="M298" s="783" t="s">
        <v>470</v>
      </c>
      <c r="N298" s="789" t="s">
        <v>485</v>
      </c>
      <c r="O298" s="784" t="s">
        <v>472</v>
      </c>
      <c r="P298" s="784" t="s">
        <v>42</v>
      </c>
      <c r="Q298" s="495">
        <v>15.86</v>
      </c>
      <c r="R298" s="495">
        <f t="shared" si="409"/>
        <v>543.29382093316519</v>
      </c>
      <c r="S298" s="495">
        <v>8616.64</v>
      </c>
      <c r="T298" s="171"/>
      <c r="U298" s="172"/>
      <c r="V298" s="172"/>
      <c r="W298" s="172"/>
      <c r="X298" s="172"/>
      <c r="Y298" s="172"/>
      <c r="Z298" s="172"/>
      <c r="AA298" s="172"/>
      <c r="AB298" s="172"/>
      <c r="AC298" s="172"/>
      <c r="AD298" s="63">
        <v>608.48907944514508</v>
      </c>
      <c r="AE298" s="63">
        <v>9650.6368000000002</v>
      </c>
      <c r="AF298" s="63">
        <v>0</v>
      </c>
      <c r="AG298" s="63">
        <v>0</v>
      </c>
      <c r="AH298" s="63">
        <v>0</v>
      </c>
      <c r="AI298" s="63">
        <v>0</v>
      </c>
      <c r="AJ298" s="63">
        <v>226</v>
      </c>
      <c r="AK298" s="63">
        <v>3584.3599999999997</v>
      </c>
      <c r="AL298" s="63">
        <v>0</v>
      </c>
      <c r="AM298" s="63">
        <v>0</v>
      </c>
      <c r="AN298" s="63">
        <v>0</v>
      </c>
      <c r="AO298" s="63">
        <v>0</v>
      </c>
      <c r="AP298" s="63">
        <v>0</v>
      </c>
      <c r="AQ298" s="63">
        <v>0</v>
      </c>
      <c r="AR298" s="63">
        <v>0</v>
      </c>
      <c r="AS298" s="63">
        <v>0</v>
      </c>
      <c r="AT298" s="63">
        <v>0</v>
      </c>
      <c r="AU298" s="63">
        <v>0</v>
      </c>
      <c r="AV298" s="63">
        <v>0</v>
      </c>
      <c r="AW298" s="63">
        <v>0</v>
      </c>
      <c r="AX298" s="63">
        <v>0</v>
      </c>
      <c r="AY298" s="63">
        <v>0</v>
      </c>
      <c r="AZ298" s="88">
        <f>T298+V298+X298+Z298+AB298+AD298+AF298+AH298+AJ298+AL298+AN298+AP298+AR298+AT298+AV298+AX298</f>
        <v>834.48907944514508</v>
      </c>
      <c r="BA298" s="88">
        <f>U298+W298+Y298+AA298+AC298+AE298+AG298+AI298+AK298+AM298+AO298+AQ298+AS298+AU298+AW298+AY298</f>
        <v>13234.996800000001</v>
      </c>
      <c r="BB298" s="487" t="s">
        <v>1251</v>
      </c>
      <c r="BC298" s="227"/>
      <c r="BD298" s="228"/>
      <c r="BE298" s="228"/>
      <c r="BF298" s="229"/>
      <c r="BG298" s="224"/>
      <c r="BH298" s="89">
        <f t="shared" ref="BH298:BH299" si="428">IF(AZ298&gt;BD298,AZ298-BD298,"0")</f>
        <v>834.48907944514508</v>
      </c>
      <c r="BI298" s="89">
        <f t="shared" ref="BI298:BI299" si="429">IF(BA298&gt;BE298,BA298-BE298,"0")</f>
        <v>13234.996800000001</v>
      </c>
      <c r="BJ298" s="173">
        <v>45983</v>
      </c>
      <c r="BK298" s="777" t="s">
        <v>1135</v>
      </c>
      <c r="BL298" s="778" t="s">
        <v>906</v>
      </c>
      <c r="BM298" s="779" t="s">
        <v>1482</v>
      </c>
      <c r="BN298" s="221" t="s">
        <v>975</v>
      </c>
      <c r="BO298" s="190">
        <f>9776+1686+1640</f>
        <v>13102</v>
      </c>
      <c r="BP298" s="173">
        <v>45968</v>
      </c>
      <c r="BQ298" s="187">
        <f>210*1.22*2.44+71*1.22*2.44</f>
        <v>836.48079999999993</v>
      </c>
      <c r="BR298" s="190">
        <f>9776+1686+1640</f>
        <v>13102</v>
      </c>
      <c r="BS298" s="1263">
        <v>51545</v>
      </c>
      <c r="BT298" s="175">
        <f>BV298*(1+BU298)</f>
        <v>742876849.00000012</v>
      </c>
      <c r="BU298" s="726">
        <v>0.1</v>
      </c>
      <c r="BV298" s="780">
        <f>BR298*BS298</f>
        <v>675342590</v>
      </c>
      <c r="BW298" s="222">
        <v>46006</v>
      </c>
      <c r="BX298" s="89">
        <f>SUMIF($L:$L,L298,$BQ:$BQ)</f>
        <v>836.48079999999993</v>
      </c>
      <c r="BY298" s="89">
        <f>SUMIF($L:$L,L298,$BR:$BR)</f>
        <v>13102</v>
      </c>
      <c r="BZ298" s="187"/>
      <c r="CA298" s="187"/>
      <c r="CB298" s="230"/>
      <c r="CC298" s="227"/>
      <c r="CD298" s="85"/>
      <c r="CE298" s="228"/>
      <c r="CF298" s="89"/>
      <c r="CG298" s="228"/>
      <c r="CH298" s="228"/>
      <c r="CI298" s="228"/>
      <c r="CJ298" s="228"/>
      <c r="CK298" s="228"/>
      <c r="CL298" s="231"/>
      <c r="CM298" s="232"/>
      <c r="CN298" s="173"/>
      <c r="CO298" s="228"/>
      <c r="CP298" s="228"/>
      <c r="CQ298" s="173"/>
      <c r="CR298" s="173"/>
      <c r="CS298" s="173"/>
      <c r="CT298" s="173"/>
      <c r="CU298" s="173"/>
      <c r="CV298" s="89">
        <f t="shared" ref="CV298:CV306" si="430">SUMIF($L:$L,L298,$CJ:$CJ)</f>
        <v>0</v>
      </c>
      <c r="CW298" s="86">
        <f t="shared" ref="CW298:CW306" si="431">SUMIF($L:$L,L298,$CK:$CK)</f>
        <v>0</v>
      </c>
      <c r="CX298" s="90"/>
      <c r="CY298" s="90"/>
      <c r="CZ298" s="90"/>
      <c r="DA298" s="90"/>
      <c r="DB298" s="89">
        <f t="shared" ref="DB298:DB299" si="432">BX298+CV298</f>
        <v>836.48079999999993</v>
      </c>
      <c r="DC298" s="89">
        <f t="shared" ref="DC298:DC299" si="433">BY298+CW298</f>
        <v>13102</v>
      </c>
      <c r="DD298" s="89">
        <f t="shared" ref="DD298:DD299" si="434">BH298-DB298</f>
        <v>-1.9917205548548509</v>
      </c>
      <c r="DE298" s="89">
        <f t="shared" ref="DE298:DE299" si="435">BI298-DC298</f>
        <v>132.9968000000008</v>
      </c>
      <c r="DF298" s="86" t="str">
        <f t="shared" ref="DF298:DF299" si="436">IF(DD298&lt;0,"Thừa",IF(DD298=0,"Đủ","Thiếu"))</f>
        <v>Thừa</v>
      </c>
      <c r="DG298" s="228"/>
      <c r="DH298" s="233"/>
      <c r="DI298" s="234"/>
      <c r="DJ298" s="235"/>
      <c r="DK298" s="236"/>
      <c r="DL298" s="176"/>
      <c r="DM298" s="177"/>
      <c r="DN298" s="178"/>
      <c r="DO298" s="178"/>
    </row>
    <row r="299" spans="1:119" s="237" customFormat="1" ht="30" hidden="1" customHeight="1">
      <c r="A299" s="85" t="str">
        <f t="shared" si="394"/>
        <v>Hiện</v>
      </c>
      <c r="B299" s="86" t="str">
        <f t="shared" si="407"/>
        <v>Thừa</v>
      </c>
      <c r="C299" s="113">
        <f t="shared" si="408"/>
        <v>-1.9071999999999996</v>
      </c>
      <c r="D299" s="187"/>
      <c r="E299" s="187"/>
      <c r="F299" s="187"/>
      <c r="G299" s="187"/>
      <c r="H299" s="187"/>
      <c r="I299" s="187"/>
      <c r="J299" s="775"/>
      <c r="K299" s="776"/>
      <c r="L299" s="781" t="s">
        <v>486</v>
      </c>
      <c r="M299" s="783" t="s">
        <v>450</v>
      </c>
      <c r="N299" s="789" t="s">
        <v>487</v>
      </c>
      <c r="O299" s="784" t="s">
        <v>474</v>
      </c>
      <c r="P299" s="784" t="s">
        <v>42</v>
      </c>
      <c r="Q299" s="495">
        <v>15.4</v>
      </c>
      <c r="R299" s="495">
        <f t="shared" si="409"/>
        <v>0.35324675324675325</v>
      </c>
      <c r="S299" s="495">
        <v>5.44</v>
      </c>
      <c r="T299" s="171"/>
      <c r="U299" s="172"/>
      <c r="V299" s="172"/>
      <c r="W299" s="172"/>
      <c r="X299" s="172"/>
      <c r="Y299" s="172"/>
      <c r="Z299" s="172"/>
      <c r="AA299" s="172"/>
      <c r="AB299" s="172"/>
      <c r="AC299" s="172"/>
      <c r="AD299" s="63">
        <v>2.9767999999999999</v>
      </c>
      <c r="AE299" s="63">
        <v>45.84272</v>
      </c>
      <c r="AF299" s="63">
        <v>0</v>
      </c>
      <c r="AG299" s="63">
        <v>0</v>
      </c>
      <c r="AH299" s="63">
        <v>0</v>
      </c>
      <c r="AI299" s="63">
        <v>0</v>
      </c>
      <c r="AJ299" s="63">
        <v>10</v>
      </c>
      <c r="AK299" s="63">
        <v>154</v>
      </c>
      <c r="AL299" s="63">
        <v>0</v>
      </c>
      <c r="AM299" s="63">
        <v>0</v>
      </c>
      <c r="AN299" s="63">
        <v>0</v>
      </c>
      <c r="AO299" s="63">
        <v>0</v>
      </c>
      <c r="AP299" s="63">
        <v>0</v>
      </c>
      <c r="AQ299" s="63">
        <v>0</v>
      </c>
      <c r="AR299" s="63">
        <v>0</v>
      </c>
      <c r="AS299" s="63">
        <v>0</v>
      </c>
      <c r="AT299" s="63">
        <v>0</v>
      </c>
      <c r="AU299" s="63">
        <v>0</v>
      </c>
      <c r="AV299" s="63">
        <v>0</v>
      </c>
      <c r="AW299" s="63">
        <v>0</v>
      </c>
      <c r="AX299" s="63">
        <v>0</v>
      </c>
      <c r="AY299" s="63">
        <v>0</v>
      </c>
      <c r="AZ299" s="88">
        <f>T299+V299+X299+Z299+AB299+AD299+AF299+AH299+AJ299+AL299+AN299+AP299+AR299+AT299+AV299+AX299</f>
        <v>12.976800000000001</v>
      </c>
      <c r="BA299" s="88">
        <f>U299+W299+Y299+AA299+AC299+AE299+AG299+AI299+AK299+AM299+AO299+AQ299+AS299+AU299+AW299+AY299</f>
        <v>199.84271999999999</v>
      </c>
      <c r="BB299" s="487" t="s">
        <v>1251</v>
      </c>
      <c r="BC299" s="227"/>
      <c r="BD299" s="228"/>
      <c r="BE299" s="228"/>
      <c r="BF299" s="229"/>
      <c r="BG299" s="224"/>
      <c r="BH299" s="89">
        <f t="shared" si="428"/>
        <v>12.976800000000001</v>
      </c>
      <c r="BI299" s="89">
        <f t="shared" si="429"/>
        <v>199.84271999999999</v>
      </c>
      <c r="BJ299" s="173">
        <v>45983</v>
      </c>
      <c r="BK299" s="777"/>
      <c r="BL299" s="778"/>
      <c r="BM299" s="779"/>
      <c r="BN299" s="221"/>
      <c r="BO299" s="190"/>
      <c r="BP299" s="173"/>
      <c r="BQ299" s="187"/>
      <c r="BR299" s="190"/>
      <c r="BS299" s="780"/>
      <c r="BT299" s="175"/>
      <c r="BU299" s="780"/>
      <c r="BV299" s="780"/>
      <c r="BW299" s="222"/>
      <c r="BX299" s="89">
        <f>SUMIF($L:$L,L299,$BQ:$BQ)</f>
        <v>0</v>
      </c>
      <c r="BY299" s="89">
        <f>SUMIF($L:$L,L299,$BR:$BR)</f>
        <v>0</v>
      </c>
      <c r="BZ299" s="187"/>
      <c r="CA299" s="187"/>
      <c r="CB299" s="230"/>
      <c r="CC299" s="227"/>
      <c r="CD299" s="228" t="s">
        <v>1133</v>
      </c>
      <c r="CE299" s="228" t="s">
        <v>1134</v>
      </c>
      <c r="CF299" s="228" t="s">
        <v>969</v>
      </c>
      <c r="CG299" s="228" t="s">
        <v>966</v>
      </c>
      <c r="CH299" s="228">
        <v>45.8</v>
      </c>
      <c r="CI299" s="173">
        <v>45972</v>
      </c>
      <c r="CJ299" s="228">
        <v>2.9767999999999999</v>
      </c>
      <c r="CK299" s="228">
        <v>45.8</v>
      </c>
      <c r="CL299" s="725">
        <v>1.5396858011671499</v>
      </c>
      <c r="CM299" s="232">
        <f>CL299*CK299</f>
        <v>70.517609693455469</v>
      </c>
      <c r="CN299" s="173">
        <v>45981</v>
      </c>
      <c r="CO299" s="228"/>
      <c r="CP299" s="228"/>
      <c r="CQ299" s="173"/>
      <c r="CR299" s="173"/>
      <c r="CS299" s="173"/>
      <c r="CT299" s="173">
        <v>46020</v>
      </c>
      <c r="CU299" s="173">
        <v>46018</v>
      </c>
      <c r="CV299" s="89">
        <f t="shared" si="430"/>
        <v>14.884</v>
      </c>
      <c r="CW299" s="86">
        <f t="shared" si="431"/>
        <v>230.36</v>
      </c>
      <c r="CX299" s="90"/>
      <c r="CY299" s="90"/>
      <c r="CZ299" s="90"/>
      <c r="DA299" s="90"/>
      <c r="DB299" s="89">
        <f t="shared" si="432"/>
        <v>14.884</v>
      </c>
      <c r="DC299" s="89">
        <f t="shared" si="433"/>
        <v>230.36</v>
      </c>
      <c r="DD299" s="89">
        <f t="shared" si="434"/>
        <v>-1.9071999999999996</v>
      </c>
      <c r="DE299" s="89">
        <f t="shared" si="435"/>
        <v>-30.517280000000028</v>
      </c>
      <c r="DF299" s="86" t="str">
        <f t="shared" si="436"/>
        <v>Thừa</v>
      </c>
      <c r="DG299" s="228"/>
      <c r="DH299" s="233"/>
      <c r="DI299" s="234"/>
      <c r="DJ299" s="235"/>
      <c r="DK299" s="236"/>
      <c r="DL299" s="176"/>
      <c r="DM299" s="177"/>
      <c r="DN299" s="178"/>
      <c r="DO299" s="178"/>
    </row>
    <row r="300" spans="1:119" s="237" customFormat="1" ht="30" hidden="1" customHeight="1">
      <c r="A300" s="85" t="str">
        <f t="shared" si="394"/>
        <v>ok</v>
      </c>
      <c r="B300" s="86"/>
      <c r="C300" s="113"/>
      <c r="D300" s="187"/>
      <c r="E300" s="187"/>
      <c r="F300" s="187"/>
      <c r="G300" s="187"/>
      <c r="H300" s="187"/>
      <c r="I300" s="187"/>
      <c r="J300" s="775"/>
      <c r="K300" s="776"/>
      <c r="L300" s="781" t="s">
        <v>486</v>
      </c>
      <c r="M300" s="783" t="s">
        <v>450</v>
      </c>
      <c r="N300" s="789" t="s">
        <v>487</v>
      </c>
      <c r="O300" s="784" t="s">
        <v>474</v>
      </c>
      <c r="P300" s="784" t="s">
        <v>42</v>
      </c>
      <c r="Q300" s="495"/>
      <c r="R300" s="495"/>
      <c r="S300" s="495"/>
      <c r="T300" s="171"/>
      <c r="U300" s="172"/>
      <c r="V300" s="172"/>
      <c r="W300" s="172"/>
      <c r="X300" s="172"/>
      <c r="Y300" s="172"/>
      <c r="Z300" s="172"/>
      <c r="AA300" s="172"/>
      <c r="AB300" s="172"/>
      <c r="AC300" s="172"/>
      <c r="AD300" s="63"/>
      <c r="AE300" s="63"/>
      <c r="AF300" s="63"/>
      <c r="AG300" s="63"/>
      <c r="AH300" s="63"/>
      <c r="AI300" s="63"/>
      <c r="AJ300" s="63"/>
      <c r="AK300" s="63"/>
      <c r="AL300" s="63"/>
      <c r="AM300" s="63"/>
      <c r="AN300" s="63"/>
      <c r="AO300" s="63"/>
      <c r="AP300" s="63"/>
      <c r="AQ300" s="63"/>
      <c r="AR300" s="63"/>
      <c r="AS300" s="63"/>
      <c r="AT300" s="63"/>
      <c r="AU300" s="63"/>
      <c r="AV300" s="63"/>
      <c r="AW300" s="63"/>
      <c r="AX300" s="63"/>
      <c r="AY300" s="63"/>
      <c r="AZ300" s="88"/>
      <c r="BA300" s="88"/>
      <c r="BB300" s="115"/>
      <c r="BC300" s="227"/>
      <c r="BD300" s="228"/>
      <c r="BE300" s="228"/>
      <c r="BF300" s="229"/>
      <c r="BG300" s="224"/>
      <c r="BH300" s="89"/>
      <c r="BI300" s="89"/>
      <c r="BJ300" s="173"/>
      <c r="BK300" s="777"/>
      <c r="BL300" s="778"/>
      <c r="BM300" s="779"/>
      <c r="BN300" s="221"/>
      <c r="BO300" s="190"/>
      <c r="BP300" s="173"/>
      <c r="BQ300" s="187"/>
      <c r="BR300" s="190"/>
      <c r="BS300" s="780"/>
      <c r="BT300" s="175"/>
      <c r="BU300" s="780"/>
      <c r="BV300" s="780"/>
      <c r="BW300" s="222"/>
      <c r="BX300" s="89"/>
      <c r="BY300" s="89"/>
      <c r="BZ300" s="187"/>
      <c r="CA300" s="187"/>
      <c r="CB300" s="230"/>
      <c r="CC300" s="227"/>
      <c r="CD300" s="228" t="s">
        <v>1644</v>
      </c>
      <c r="CE300" s="228" t="s">
        <v>1266</v>
      </c>
      <c r="CF300" s="228" t="s">
        <v>1645</v>
      </c>
      <c r="CG300" s="228" t="s">
        <v>966</v>
      </c>
      <c r="CH300" s="228">
        <v>184.56</v>
      </c>
      <c r="CI300" s="173">
        <v>45912</v>
      </c>
      <c r="CJ300" s="228">
        <f>4*1.22*2.44</f>
        <v>11.9072</v>
      </c>
      <c r="CK300" s="228">
        <v>184.56</v>
      </c>
      <c r="CL300" s="725">
        <v>1.25</v>
      </c>
      <c r="CM300" s="232">
        <f>CL300*CK300</f>
        <v>230.7</v>
      </c>
      <c r="CN300" s="173"/>
      <c r="CO300" s="228"/>
      <c r="CP300" s="228"/>
      <c r="CQ300" s="173"/>
      <c r="CR300" s="173"/>
      <c r="CS300" s="173"/>
      <c r="CT300" s="173"/>
      <c r="CU300" s="173">
        <v>46039</v>
      </c>
      <c r="CV300" s="89">
        <f t="shared" si="430"/>
        <v>14.884</v>
      </c>
      <c r="CW300" s="86">
        <f t="shared" si="431"/>
        <v>230.36</v>
      </c>
      <c r="CX300" s="90"/>
      <c r="CY300" s="90"/>
      <c r="CZ300" s="90"/>
      <c r="DA300" s="90"/>
      <c r="DB300" s="89"/>
      <c r="DC300" s="89"/>
      <c r="DD300" s="89"/>
      <c r="DE300" s="89"/>
      <c r="DF300" s="86"/>
      <c r="DG300" s="228"/>
      <c r="DH300" s="233"/>
      <c r="DI300" s="234"/>
      <c r="DJ300" s="235"/>
      <c r="DK300" s="236"/>
      <c r="DL300" s="176"/>
      <c r="DM300" s="177"/>
      <c r="DN300" s="178"/>
      <c r="DO300" s="178"/>
    </row>
    <row r="301" spans="1:119" s="237" customFormat="1" ht="30" customHeight="1">
      <c r="A301" s="85" t="str">
        <f t="shared" si="394"/>
        <v>Hiện</v>
      </c>
      <c r="B301" s="86" t="str">
        <f t="shared" si="407"/>
        <v>Thiếu</v>
      </c>
      <c r="C301" s="113">
        <f t="shared" si="408"/>
        <v>12.829999999999998</v>
      </c>
      <c r="D301" s="187"/>
      <c r="E301" s="187"/>
      <c r="F301" s="187"/>
      <c r="G301" s="187"/>
      <c r="H301" s="187"/>
      <c r="I301" s="187"/>
      <c r="J301" s="113"/>
      <c r="K301" s="776"/>
      <c r="L301" s="781" t="s">
        <v>488</v>
      </c>
      <c r="M301" s="783" t="s">
        <v>470</v>
      </c>
      <c r="N301" s="789" t="s">
        <v>2950</v>
      </c>
      <c r="O301" s="784" t="s">
        <v>472</v>
      </c>
      <c r="P301" s="784" t="s">
        <v>42</v>
      </c>
      <c r="Q301" s="495">
        <v>23.79</v>
      </c>
      <c r="R301" s="495">
        <f t="shared" si="409"/>
        <v>39.938629676334592</v>
      </c>
      <c r="S301" s="495">
        <f>1.58+948.56</f>
        <v>950.14</v>
      </c>
      <c r="T301" s="171"/>
      <c r="U301" s="172"/>
      <c r="V301" s="172"/>
      <c r="W301" s="172"/>
      <c r="X301" s="172"/>
      <c r="Y301" s="172"/>
      <c r="Z301" s="172"/>
      <c r="AA301" s="172"/>
      <c r="AB301" s="172"/>
      <c r="AC301" s="172"/>
      <c r="AD301" s="63">
        <v>45</v>
      </c>
      <c r="AE301" s="63">
        <v>1070.55</v>
      </c>
      <c r="AF301" s="63">
        <v>0</v>
      </c>
      <c r="AG301" s="63">
        <v>0</v>
      </c>
      <c r="AH301" s="63">
        <v>0</v>
      </c>
      <c r="AI301" s="63">
        <v>0</v>
      </c>
      <c r="AJ301" s="63">
        <v>2</v>
      </c>
      <c r="AK301" s="63">
        <v>47.58</v>
      </c>
      <c r="AL301" s="63">
        <v>0</v>
      </c>
      <c r="AM301" s="63">
        <v>0</v>
      </c>
      <c r="AN301" s="63">
        <v>0</v>
      </c>
      <c r="AO301" s="63">
        <v>0</v>
      </c>
      <c r="AP301" s="63">
        <v>0</v>
      </c>
      <c r="AQ301" s="63">
        <v>0</v>
      </c>
      <c r="AR301" s="63">
        <v>0</v>
      </c>
      <c r="AS301" s="63">
        <v>0</v>
      </c>
      <c r="AT301" s="63">
        <v>0</v>
      </c>
      <c r="AU301" s="63">
        <v>0</v>
      </c>
      <c r="AV301" s="63">
        <v>0</v>
      </c>
      <c r="AW301" s="63">
        <v>0</v>
      </c>
      <c r="AX301" s="63">
        <v>12</v>
      </c>
      <c r="AY301" s="63">
        <v>285.48</v>
      </c>
      <c r="AZ301" s="88">
        <f t="shared" ref="AZ301:BA306" si="437">T301+V301+X301+Z301+AB301+AD301+AF301+AH301+AJ301+AL301+AN301+AP301+AR301+AT301+AV301+AX301</f>
        <v>59</v>
      </c>
      <c r="BA301" s="88">
        <f t="shared" si="437"/>
        <v>1403.61</v>
      </c>
      <c r="BB301" s="487" t="s">
        <v>2472</v>
      </c>
      <c r="BC301" s="227"/>
      <c r="BD301" s="228"/>
      <c r="BE301" s="228"/>
      <c r="BF301" s="229"/>
      <c r="BG301" s="224"/>
      <c r="BH301" s="89">
        <f t="shared" ref="BH301:BH306" si="438">IF(AZ301&gt;BD301,AZ301-BD301,"0")</f>
        <v>59</v>
      </c>
      <c r="BI301" s="89">
        <f t="shared" ref="BI301:BI306" si="439">IF(BA301&gt;BE301,BA301-BE301,"0")</f>
        <v>1403.61</v>
      </c>
      <c r="BJ301" s="173">
        <v>45983</v>
      </c>
      <c r="BK301" s="777" t="s">
        <v>1135</v>
      </c>
      <c r="BL301" s="778" t="s">
        <v>906</v>
      </c>
      <c r="BM301" s="779" t="s">
        <v>1454</v>
      </c>
      <c r="BN301" s="221" t="s">
        <v>973</v>
      </c>
      <c r="BO301" s="190">
        <v>1070</v>
      </c>
      <c r="BP301" s="173">
        <v>45968</v>
      </c>
      <c r="BQ301" s="187">
        <f>1.539*6*5</f>
        <v>46.17</v>
      </c>
      <c r="BR301" s="190">
        <v>1070</v>
      </c>
      <c r="BS301" s="1263">
        <v>48600</v>
      </c>
      <c r="BT301" s="175">
        <f>BV301*(1+BU301)</f>
        <v>57202200.000000007</v>
      </c>
      <c r="BU301" s="726">
        <v>0.1</v>
      </c>
      <c r="BV301" s="780">
        <f>BR301*BS301</f>
        <v>52002000</v>
      </c>
      <c r="BW301" s="222">
        <v>46006</v>
      </c>
      <c r="BX301" s="89">
        <f t="shared" ref="BX301:BX306" si="440">SUMIF($L:$L,L301,$BQ:$BQ)</f>
        <v>46.17</v>
      </c>
      <c r="BY301" s="89">
        <f t="shared" ref="BY301:BY306" si="441">SUMIF($L:$L,L301,$BR:$BR)</f>
        <v>1070</v>
      </c>
      <c r="BZ301" s="187"/>
      <c r="CA301" s="187"/>
      <c r="CB301" s="230"/>
      <c r="CC301" s="227"/>
      <c r="CD301" s="85"/>
      <c r="CE301" s="228"/>
      <c r="CF301" s="89"/>
      <c r="CG301" s="228"/>
      <c r="CH301" s="228"/>
      <c r="CI301" s="228"/>
      <c r="CJ301" s="228"/>
      <c r="CK301" s="228"/>
      <c r="CL301" s="231"/>
      <c r="CM301" s="232"/>
      <c r="CN301" s="173"/>
      <c r="CO301" s="228"/>
      <c r="CP301" s="228"/>
      <c r="CQ301" s="173"/>
      <c r="CR301" s="173"/>
      <c r="CS301" s="173"/>
      <c r="CT301" s="173"/>
      <c r="CU301" s="173"/>
      <c r="CV301" s="89">
        <f t="shared" si="430"/>
        <v>0</v>
      </c>
      <c r="CW301" s="86">
        <f t="shared" si="431"/>
        <v>0</v>
      </c>
      <c r="CX301" s="90"/>
      <c r="CY301" s="90"/>
      <c r="CZ301" s="90"/>
      <c r="DA301" s="90"/>
      <c r="DB301" s="89">
        <f t="shared" ref="DB301:DB306" si="442">BX301+CV301</f>
        <v>46.17</v>
      </c>
      <c r="DC301" s="89">
        <f t="shared" ref="DC301:DC306" si="443">BY301+CW301</f>
        <v>1070</v>
      </c>
      <c r="DD301" s="89">
        <f t="shared" ref="DD301:DD306" si="444">BH301-DB301</f>
        <v>12.829999999999998</v>
      </c>
      <c r="DE301" s="89">
        <f t="shared" ref="DE301:DE306" si="445">BI301-DC301</f>
        <v>333.6099999999999</v>
      </c>
      <c r="DF301" s="86" t="str">
        <f t="shared" ref="DF301:DF306" si="446">IF(DD301&lt;0,"Thừa",IF(DD301=0,"Đủ","Thiếu"))</f>
        <v>Thiếu</v>
      </c>
      <c r="DG301" s="228"/>
      <c r="DH301" s="233"/>
      <c r="DI301" s="234"/>
      <c r="DJ301" s="235"/>
      <c r="DK301" s="236"/>
      <c r="DL301" s="176"/>
      <c r="DM301" s="177"/>
      <c r="DN301" s="178"/>
      <c r="DO301" s="178"/>
    </row>
    <row r="302" spans="1:119" s="237" customFormat="1" ht="30" hidden="1" customHeight="1">
      <c r="A302" s="85" t="str">
        <f t="shared" si="394"/>
        <v>Hiện</v>
      </c>
      <c r="B302" s="86" t="str">
        <f t="shared" si="407"/>
        <v>Thừa</v>
      </c>
      <c r="C302" s="113">
        <f t="shared" si="408"/>
        <v>-1</v>
      </c>
      <c r="D302" s="187"/>
      <c r="E302" s="187"/>
      <c r="F302" s="187"/>
      <c r="G302" s="187"/>
      <c r="H302" s="187"/>
      <c r="I302" s="187"/>
      <c r="J302" s="775"/>
      <c r="K302" s="776"/>
      <c r="L302" s="781" t="s">
        <v>489</v>
      </c>
      <c r="M302" s="783" t="s">
        <v>450</v>
      </c>
      <c r="N302" s="789" t="s">
        <v>122</v>
      </c>
      <c r="O302" s="784" t="s">
        <v>474</v>
      </c>
      <c r="P302" s="784" t="s">
        <v>42</v>
      </c>
      <c r="Q302" s="495">
        <v>23.099999999999998</v>
      </c>
      <c r="R302" s="495">
        <f t="shared" si="409"/>
        <v>22.391341991341992</v>
      </c>
      <c r="S302" s="495">
        <f>27.94+489.3</f>
        <v>517.24</v>
      </c>
      <c r="T302" s="171"/>
      <c r="U302" s="172"/>
      <c r="V302" s="172"/>
      <c r="W302" s="172"/>
      <c r="X302" s="172"/>
      <c r="Y302" s="172"/>
      <c r="Z302" s="172"/>
      <c r="AA302" s="172"/>
      <c r="AB302" s="172"/>
      <c r="AC302" s="172"/>
      <c r="AD302" s="63">
        <v>30</v>
      </c>
      <c r="AE302" s="63">
        <v>692.99999999999989</v>
      </c>
      <c r="AF302" s="63">
        <v>0</v>
      </c>
      <c r="AG302" s="63">
        <v>0</v>
      </c>
      <c r="AH302" s="63">
        <v>0</v>
      </c>
      <c r="AI302" s="63">
        <v>0</v>
      </c>
      <c r="AJ302" s="63">
        <v>5</v>
      </c>
      <c r="AK302" s="63">
        <v>115.49999999999999</v>
      </c>
      <c r="AL302" s="63">
        <v>0</v>
      </c>
      <c r="AM302" s="63">
        <v>0</v>
      </c>
      <c r="AN302" s="63">
        <v>0</v>
      </c>
      <c r="AO302" s="63">
        <v>0</v>
      </c>
      <c r="AP302" s="63">
        <v>0</v>
      </c>
      <c r="AQ302" s="63">
        <v>0</v>
      </c>
      <c r="AR302" s="63">
        <v>0</v>
      </c>
      <c r="AS302" s="63">
        <v>0</v>
      </c>
      <c r="AT302" s="63">
        <v>0</v>
      </c>
      <c r="AU302" s="63">
        <v>0</v>
      </c>
      <c r="AV302" s="63">
        <v>0</v>
      </c>
      <c r="AW302" s="63">
        <v>0</v>
      </c>
      <c r="AX302" s="63">
        <v>0</v>
      </c>
      <c r="AY302" s="63">
        <v>0</v>
      </c>
      <c r="AZ302" s="88">
        <f t="shared" si="437"/>
        <v>35</v>
      </c>
      <c r="BA302" s="88">
        <f t="shared" si="437"/>
        <v>808.49999999999989</v>
      </c>
      <c r="BB302" s="487" t="s">
        <v>1251</v>
      </c>
      <c r="BC302" s="227"/>
      <c r="BD302" s="228"/>
      <c r="BE302" s="228"/>
      <c r="BF302" s="229"/>
      <c r="BG302" s="224"/>
      <c r="BH302" s="89">
        <f t="shared" si="438"/>
        <v>35</v>
      </c>
      <c r="BI302" s="89">
        <f t="shared" si="439"/>
        <v>808.49999999999989</v>
      </c>
      <c r="BJ302" s="173">
        <v>45983</v>
      </c>
      <c r="BK302" s="777"/>
      <c r="BL302" s="778"/>
      <c r="BM302" s="779"/>
      <c r="BN302" s="221"/>
      <c r="BO302" s="190"/>
      <c r="BP302" s="173"/>
      <c r="BQ302" s="187"/>
      <c r="BR302" s="190"/>
      <c r="BS302" s="780"/>
      <c r="BT302" s="175"/>
      <c r="BU302" s="780"/>
      <c r="BV302" s="780"/>
      <c r="BW302" s="222"/>
      <c r="BX302" s="89">
        <f t="shared" si="440"/>
        <v>0</v>
      </c>
      <c r="BY302" s="89">
        <f t="shared" si="441"/>
        <v>0</v>
      </c>
      <c r="BZ302" s="187"/>
      <c r="CA302" s="187"/>
      <c r="CB302" s="230"/>
      <c r="CC302" s="227"/>
      <c r="CD302" s="228" t="s">
        <v>1133</v>
      </c>
      <c r="CE302" s="228" t="s">
        <v>1134</v>
      </c>
      <c r="CF302" s="228" t="s">
        <v>970</v>
      </c>
      <c r="CG302" s="228" t="s">
        <v>966</v>
      </c>
      <c r="CH302" s="228">
        <v>831.6</v>
      </c>
      <c r="CI302" s="173">
        <v>45972</v>
      </c>
      <c r="CJ302" s="228">
        <v>36</v>
      </c>
      <c r="CK302" s="228">
        <v>831.6</v>
      </c>
      <c r="CL302" s="725">
        <v>1.5136858011671499</v>
      </c>
      <c r="CM302" s="232">
        <f>CL302*CK302</f>
        <v>1258.7811122506018</v>
      </c>
      <c r="CN302" s="173">
        <v>45981</v>
      </c>
      <c r="CO302" s="228"/>
      <c r="CP302" s="228"/>
      <c r="CQ302" s="173"/>
      <c r="CR302" s="173"/>
      <c r="CS302" s="173"/>
      <c r="CT302" s="173">
        <v>46020</v>
      </c>
      <c r="CU302" s="173">
        <v>46018</v>
      </c>
      <c r="CV302" s="89">
        <f t="shared" si="430"/>
        <v>36</v>
      </c>
      <c r="CW302" s="86">
        <f t="shared" si="431"/>
        <v>831.6</v>
      </c>
      <c r="CX302" s="90"/>
      <c r="CY302" s="90"/>
      <c r="CZ302" s="90"/>
      <c r="DA302" s="90"/>
      <c r="DB302" s="89">
        <f t="shared" si="442"/>
        <v>36</v>
      </c>
      <c r="DC302" s="89">
        <f t="shared" si="443"/>
        <v>831.6</v>
      </c>
      <c r="DD302" s="89">
        <f t="shared" si="444"/>
        <v>-1</v>
      </c>
      <c r="DE302" s="89">
        <f t="shared" si="445"/>
        <v>-23.100000000000136</v>
      </c>
      <c r="DF302" s="86" t="str">
        <f t="shared" si="446"/>
        <v>Thừa</v>
      </c>
      <c r="DG302" s="228"/>
      <c r="DH302" s="233"/>
      <c r="DI302" s="234"/>
      <c r="DJ302" s="235"/>
      <c r="DK302" s="236"/>
      <c r="DL302" s="176"/>
      <c r="DM302" s="177"/>
      <c r="DN302" s="178"/>
      <c r="DO302" s="178"/>
    </row>
    <row r="303" spans="1:119" s="237" customFormat="1" ht="30" hidden="1" customHeight="1">
      <c r="A303" s="85" t="str">
        <f t="shared" si="394"/>
        <v>Hiện</v>
      </c>
      <c r="B303" s="86" t="str">
        <f t="shared" si="407"/>
        <v>Thừa</v>
      </c>
      <c r="C303" s="113">
        <f t="shared" si="408"/>
        <v>-1.0424019333972225</v>
      </c>
      <c r="D303" s="187"/>
      <c r="E303" s="187"/>
      <c r="F303" s="187"/>
      <c r="G303" s="187"/>
      <c r="H303" s="187"/>
      <c r="I303" s="187"/>
      <c r="J303" s="775"/>
      <c r="K303" s="776"/>
      <c r="L303" s="781" t="s">
        <v>490</v>
      </c>
      <c r="M303" s="783" t="s">
        <v>450</v>
      </c>
      <c r="N303" s="783" t="s">
        <v>122</v>
      </c>
      <c r="O303" s="784" t="s">
        <v>491</v>
      </c>
      <c r="P303" s="784" t="s">
        <v>42</v>
      </c>
      <c r="Q303" s="495">
        <v>23.79</v>
      </c>
      <c r="R303" s="495">
        <f t="shared" si="409"/>
        <v>31.212141130895336</v>
      </c>
      <c r="S303" s="495">
        <v>742.536837504</v>
      </c>
      <c r="T303" s="171"/>
      <c r="U303" s="172"/>
      <c r="V303" s="172"/>
      <c r="W303" s="172"/>
      <c r="X303" s="172"/>
      <c r="Y303" s="172"/>
      <c r="Z303" s="172"/>
      <c r="AA303" s="172"/>
      <c r="AB303" s="172"/>
      <c r="AC303" s="172"/>
      <c r="AD303" s="63">
        <v>34.957598066602777</v>
      </c>
      <c r="AE303" s="63">
        <v>831.64125800448005</v>
      </c>
      <c r="AF303" s="63">
        <v>0</v>
      </c>
      <c r="AG303" s="63">
        <v>0</v>
      </c>
      <c r="AH303" s="63">
        <v>0</v>
      </c>
      <c r="AI303" s="63">
        <v>0</v>
      </c>
      <c r="AJ303" s="63">
        <v>0</v>
      </c>
      <c r="AK303" s="63">
        <v>0</v>
      </c>
      <c r="AL303" s="63">
        <v>0</v>
      </c>
      <c r="AM303" s="63">
        <v>0</v>
      </c>
      <c r="AN303" s="63">
        <v>0</v>
      </c>
      <c r="AO303" s="63">
        <v>0</v>
      </c>
      <c r="AP303" s="63">
        <v>0</v>
      </c>
      <c r="AQ303" s="63">
        <v>0</v>
      </c>
      <c r="AR303" s="63">
        <v>0</v>
      </c>
      <c r="AS303" s="63">
        <v>0</v>
      </c>
      <c r="AT303" s="63">
        <v>0</v>
      </c>
      <c r="AU303" s="63">
        <v>0</v>
      </c>
      <c r="AV303" s="63">
        <v>0</v>
      </c>
      <c r="AW303" s="63">
        <v>0</v>
      </c>
      <c r="AX303" s="63">
        <v>0</v>
      </c>
      <c r="AY303" s="63">
        <v>0</v>
      </c>
      <c r="AZ303" s="88">
        <f t="shared" si="437"/>
        <v>34.957598066602777</v>
      </c>
      <c r="BA303" s="88">
        <f t="shared" si="437"/>
        <v>831.64125800448005</v>
      </c>
      <c r="BB303" s="487" t="s">
        <v>636</v>
      </c>
      <c r="BC303" s="227"/>
      <c r="BD303" s="228"/>
      <c r="BE303" s="228"/>
      <c r="BF303" s="229"/>
      <c r="BG303" s="224"/>
      <c r="BH303" s="89">
        <f t="shared" si="438"/>
        <v>34.957598066602777</v>
      </c>
      <c r="BI303" s="89">
        <f t="shared" si="439"/>
        <v>831.64125800448005</v>
      </c>
      <c r="BJ303" s="173">
        <v>45983</v>
      </c>
      <c r="BK303" s="777"/>
      <c r="BL303" s="778"/>
      <c r="BM303" s="779"/>
      <c r="BN303" s="221"/>
      <c r="BO303" s="190"/>
      <c r="BP303" s="173"/>
      <c r="BQ303" s="187"/>
      <c r="BR303" s="190"/>
      <c r="BS303" s="780"/>
      <c r="BT303" s="175"/>
      <c r="BU303" s="780"/>
      <c r="BV303" s="780"/>
      <c r="BW303" s="222"/>
      <c r="BX303" s="89">
        <f t="shared" si="440"/>
        <v>0</v>
      </c>
      <c r="BY303" s="89">
        <f t="shared" si="441"/>
        <v>0</v>
      </c>
      <c r="BZ303" s="187"/>
      <c r="CA303" s="187"/>
      <c r="CB303" s="230"/>
      <c r="CC303" s="227"/>
      <c r="CD303" s="85" t="s">
        <v>1123</v>
      </c>
      <c r="CE303" s="228" t="s">
        <v>1096</v>
      </c>
      <c r="CF303" s="228" t="s">
        <v>1130</v>
      </c>
      <c r="CG303" s="228" t="s">
        <v>1131</v>
      </c>
      <c r="CH303" s="228">
        <v>861.84</v>
      </c>
      <c r="CI303" s="173">
        <v>45975</v>
      </c>
      <c r="CJ303" s="228">
        <v>36</v>
      </c>
      <c r="CK303" s="228">
        <v>861.84</v>
      </c>
      <c r="CL303" s="231">
        <v>5.38</v>
      </c>
      <c r="CM303" s="232">
        <f>CL303*CH303</f>
        <v>4636.6992</v>
      </c>
      <c r="CN303" s="173"/>
      <c r="CO303" s="228"/>
      <c r="CP303" s="228"/>
      <c r="CQ303" s="173"/>
      <c r="CR303" s="173"/>
      <c r="CS303" s="173"/>
      <c r="CT303" s="173"/>
      <c r="CU303" s="794">
        <v>46023</v>
      </c>
      <c r="CV303" s="89">
        <f t="shared" si="430"/>
        <v>36</v>
      </c>
      <c r="CW303" s="86">
        <f t="shared" si="431"/>
        <v>861.84</v>
      </c>
      <c r="CX303" s="90"/>
      <c r="CY303" s="90"/>
      <c r="CZ303" s="90"/>
      <c r="DA303" s="90"/>
      <c r="DB303" s="89">
        <f t="shared" si="442"/>
        <v>36</v>
      </c>
      <c r="DC303" s="89">
        <f t="shared" si="443"/>
        <v>861.84</v>
      </c>
      <c r="DD303" s="89">
        <f t="shared" si="444"/>
        <v>-1.0424019333972225</v>
      </c>
      <c r="DE303" s="89">
        <f t="shared" si="445"/>
        <v>-30.198741995519981</v>
      </c>
      <c r="DF303" s="86" t="str">
        <f t="shared" si="446"/>
        <v>Thừa</v>
      </c>
      <c r="DG303" s="228"/>
      <c r="DH303" s="233"/>
      <c r="DI303" s="234"/>
      <c r="DJ303" s="235"/>
      <c r="DK303" s="236"/>
      <c r="DL303" s="176"/>
      <c r="DM303" s="177"/>
      <c r="DN303" s="178"/>
      <c r="DO303" s="178"/>
    </row>
    <row r="304" spans="1:119" s="237" customFormat="1" ht="30" hidden="1" customHeight="1">
      <c r="A304" s="85" t="str">
        <f t="shared" si="394"/>
        <v>Hiện</v>
      </c>
      <c r="B304" s="86" t="str">
        <f t="shared" si="407"/>
        <v>Thừa</v>
      </c>
      <c r="C304" s="113">
        <f t="shared" si="408"/>
        <v>-1.0509999999999999</v>
      </c>
      <c r="D304" s="187"/>
      <c r="E304" s="187"/>
      <c r="F304" s="187"/>
      <c r="G304" s="187"/>
      <c r="H304" s="187"/>
      <c r="I304" s="187"/>
      <c r="J304" s="113"/>
      <c r="K304" s="776"/>
      <c r="L304" s="781" t="s">
        <v>492</v>
      </c>
      <c r="M304" s="783" t="s">
        <v>470</v>
      </c>
      <c r="N304" s="783" t="s">
        <v>493</v>
      </c>
      <c r="O304" s="784" t="s">
        <v>494</v>
      </c>
      <c r="P304" s="784" t="s">
        <v>42</v>
      </c>
      <c r="Q304" s="495">
        <v>47.58</v>
      </c>
      <c r="R304" s="495">
        <f t="shared" si="409"/>
        <v>3.5729298024379991E-2</v>
      </c>
      <c r="S304" s="495">
        <v>1.7</v>
      </c>
      <c r="T304" s="171"/>
      <c r="U304" s="172"/>
      <c r="V304" s="172"/>
      <c r="W304" s="172"/>
      <c r="X304" s="172"/>
      <c r="Y304" s="172"/>
      <c r="Z304" s="172"/>
      <c r="AA304" s="172"/>
      <c r="AB304" s="172"/>
      <c r="AC304" s="172"/>
      <c r="AD304" s="63">
        <v>0.5</v>
      </c>
      <c r="AE304" s="63">
        <v>23.79</v>
      </c>
      <c r="AF304" s="63">
        <v>0</v>
      </c>
      <c r="AG304" s="63">
        <v>0</v>
      </c>
      <c r="AH304" s="63">
        <v>0</v>
      </c>
      <c r="AI304" s="63">
        <v>0</v>
      </c>
      <c r="AJ304" s="63">
        <v>0</v>
      </c>
      <c r="AK304" s="63">
        <v>0</v>
      </c>
      <c r="AL304" s="63">
        <v>0</v>
      </c>
      <c r="AM304" s="63">
        <v>0</v>
      </c>
      <c r="AN304" s="63">
        <v>0</v>
      </c>
      <c r="AO304" s="63">
        <v>0</v>
      </c>
      <c r="AP304" s="63">
        <v>0</v>
      </c>
      <c r="AQ304" s="63">
        <v>0</v>
      </c>
      <c r="AR304" s="63">
        <v>0</v>
      </c>
      <c r="AS304" s="63">
        <v>0</v>
      </c>
      <c r="AT304" s="63">
        <v>0</v>
      </c>
      <c r="AU304" s="63">
        <v>0</v>
      </c>
      <c r="AV304" s="63">
        <v>0</v>
      </c>
      <c r="AW304" s="63">
        <v>0</v>
      </c>
      <c r="AX304" s="63">
        <v>0</v>
      </c>
      <c r="AY304" s="63">
        <v>0</v>
      </c>
      <c r="AZ304" s="88">
        <f t="shared" si="437"/>
        <v>0.5</v>
      </c>
      <c r="BA304" s="88">
        <f t="shared" si="437"/>
        <v>23.79</v>
      </c>
      <c r="BB304" s="487" t="s">
        <v>636</v>
      </c>
      <c r="BC304" s="227"/>
      <c r="BD304" s="228"/>
      <c r="BE304" s="228"/>
      <c r="BF304" s="229"/>
      <c r="BG304" s="224"/>
      <c r="BH304" s="89">
        <f t="shared" si="438"/>
        <v>0.5</v>
      </c>
      <c r="BI304" s="89">
        <f t="shared" si="439"/>
        <v>23.79</v>
      </c>
      <c r="BJ304" s="173">
        <v>45983</v>
      </c>
      <c r="BK304" s="777" t="s">
        <v>1135</v>
      </c>
      <c r="BL304" s="778" t="s">
        <v>906</v>
      </c>
      <c r="BM304" s="779" t="s">
        <v>1455</v>
      </c>
      <c r="BN304" s="221" t="s">
        <v>973</v>
      </c>
      <c r="BO304" s="190">
        <v>72</v>
      </c>
      <c r="BP304" s="173">
        <v>45968</v>
      </c>
      <c r="BQ304" s="187">
        <v>1.5509999999999999</v>
      </c>
      <c r="BR304" s="190">
        <v>72</v>
      </c>
      <c r="BS304" s="1263">
        <v>49000</v>
      </c>
      <c r="BT304" s="175">
        <f>BV304*(1+BU304)</f>
        <v>3880800.0000000005</v>
      </c>
      <c r="BU304" s="726">
        <v>0.1</v>
      </c>
      <c r="BV304" s="780">
        <f>BR304*BS304</f>
        <v>3528000</v>
      </c>
      <c r="BW304" s="222">
        <v>46006</v>
      </c>
      <c r="BX304" s="89">
        <f t="shared" si="440"/>
        <v>1.5509999999999999</v>
      </c>
      <c r="BY304" s="89">
        <f t="shared" si="441"/>
        <v>72</v>
      </c>
      <c r="BZ304" s="187"/>
      <c r="CA304" s="187"/>
      <c r="CB304" s="230"/>
      <c r="CC304" s="227"/>
      <c r="CD304" s="85"/>
      <c r="CE304" s="228"/>
      <c r="CF304" s="228"/>
      <c r="CG304" s="228"/>
      <c r="CH304" s="228"/>
      <c r="CI304" s="228"/>
      <c r="CJ304" s="228"/>
      <c r="CK304" s="228"/>
      <c r="CL304" s="231"/>
      <c r="CM304" s="232"/>
      <c r="CN304" s="173"/>
      <c r="CO304" s="228"/>
      <c r="CP304" s="228"/>
      <c r="CQ304" s="173"/>
      <c r="CR304" s="173"/>
      <c r="CS304" s="173"/>
      <c r="CT304" s="173"/>
      <c r="CU304" s="173"/>
      <c r="CV304" s="89">
        <f t="shared" si="430"/>
        <v>0</v>
      </c>
      <c r="CW304" s="86">
        <f t="shared" si="431"/>
        <v>0</v>
      </c>
      <c r="CX304" s="90"/>
      <c r="CY304" s="90"/>
      <c r="CZ304" s="90"/>
      <c r="DA304" s="90"/>
      <c r="DB304" s="89">
        <f t="shared" si="442"/>
        <v>1.5509999999999999</v>
      </c>
      <c r="DC304" s="89">
        <f t="shared" si="443"/>
        <v>72</v>
      </c>
      <c r="DD304" s="89">
        <f t="shared" si="444"/>
        <v>-1.0509999999999999</v>
      </c>
      <c r="DE304" s="89">
        <f t="shared" si="445"/>
        <v>-48.21</v>
      </c>
      <c r="DF304" s="86" t="str">
        <f t="shared" si="446"/>
        <v>Thừa</v>
      </c>
      <c r="DG304" s="228"/>
      <c r="DH304" s="233"/>
      <c r="DI304" s="234"/>
      <c r="DJ304" s="235"/>
      <c r="DK304" s="236"/>
      <c r="DL304" s="176"/>
      <c r="DM304" s="177"/>
      <c r="DN304" s="178"/>
      <c r="DO304" s="178"/>
    </row>
    <row r="305" spans="1:119" s="237" customFormat="1" ht="30" hidden="1" customHeight="1">
      <c r="A305" s="85" t="str">
        <f t="shared" si="394"/>
        <v>Hiện</v>
      </c>
      <c r="B305" s="86" t="str">
        <f t="shared" si="407"/>
        <v>Đủ</v>
      </c>
      <c r="C305" s="113">
        <f t="shared" si="408"/>
        <v>0</v>
      </c>
      <c r="D305" s="187"/>
      <c r="E305" s="187"/>
      <c r="F305" s="187"/>
      <c r="G305" s="187"/>
      <c r="H305" s="187"/>
      <c r="I305" s="187"/>
      <c r="J305" s="775"/>
      <c r="K305" s="776"/>
      <c r="L305" s="781" t="s">
        <v>495</v>
      </c>
      <c r="M305" s="783" t="s">
        <v>450</v>
      </c>
      <c r="N305" s="783" t="s">
        <v>321</v>
      </c>
      <c r="O305" s="784" t="s">
        <v>474</v>
      </c>
      <c r="P305" s="784" t="s">
        <v>42</v>
      </c>
      <c r="Q305" s="495">
        <v>46.199999999999996</v>
      </c>
      <c r="R305" s="495">
        <f t="shared" si="409"/>
        <v>1.5380952380952382</v>
      </c>
      <c r="S305" s="495">
        <v>71.06</v>
      </c>
      <c r="T305" s="171"/>
      <c r="U305" s="172"/>
      <c r="V305" s="172"/>
      <c r="W305" s="172"/>
      <c r="X305" s="172"/>
      <c r="Y305" s="172"/>
      <c r="Z305" s="172"/>
      <c r="AA305" s="172"/>
      <c r="AB305" s="172"/>
      <c r="AC305" s="172"/>
      <c r="AD305" s="63">
        <v>3</v>
      </c>
      <c r="AE305" s="63">
        <v>138.6</v>
      </c>
      <c r="AF305" s="63">
        <v>0</v>
      </c>
      <c r="AG305" s="63">
        <v>0</v>
      </c>
      <c r="AH305" s="63">
        <v>0</v>
      </c>
      <c r="AI305" s="63">
        <v>0</v>
      </c>
      <c r="AJ305" s="63">
        <v>0</v>
      </c>
      <c r="AK305" s="63">
        <v>0</v>
      </c>
      <c r="AL305" s="63">
        <v>0</v>
      </c>
      <c r="AM305" s="63">
        <v>0</v>
      </c>
      <c r="AN305" s="63">
        <v>0</v>
      </c>
      <c r="AO305" s="63">
        <v>0</v>
      </c>
      <c r="AP305" s="63">
        <v>0</v>
      </c>
      <c r="AQ305" s="63">
        <v>0</v>
      </c>
      <c r="AR305" s="63">
        <v>0</v>
      </c>
      <c r="AS305" s="63">
        <v>0</v>
      </c>
      <c r="AT305" s="63">
        <v>0</v>
      </c>
      <c r="AU305" s="63">
        <v>0</v>
      </c>
      <c r="AV305" s="63">
        <v>0</v>
      </c>
      <c r="AW305" s="63">
        <v>0</v>
      </c>
      <c r="AX305" s="63">
        <v>0</v>
      </c>
      <c r="AY305" s="63">
        <v>0</v>
      </c>
      <c r="AZ305" s="88">
        <f t="shared" si="437"/>
        <v>3</v>
      </c>
      <c r="BA305" s="88">
        <f t="shared" si="437"/>
        <v>138.6</v>
      </c>
      <c r="BB305" s="487" t="s">
        <v>636</v>
      </c>
      <c r="BC305" s="227"/>
      <c r="BD305" s="228"/>
      <c r="BE305" s="228"/>
      <c r="BF305" s="229"/>
      <c r="BG305" s="224"/>
      <c r="BH305" s="89">
        <f t="shared" si="438"/>
        <v>3</v>
      </c>
      <c r="BI305" s="89">
        <f t="shared" si="439"/>
        <v>138.6</v>
      </c>
      <c r="BJ305" s="173">
        <v>45983</v>
      </c>
      <c r="BK305" s="777"/>
      <c r="BL305" s="785"/>
      <c r="BM305" s="786"/>
      <c r="BN305" s="221"/>
      <c r="BO305" s="190"/>
      <c r="BP305" s="173"/>
      <c r="BQ305" s="187"/>
      <c r="BR305" s="190"/>
      <c r="BS305" s="780"/>
      <c r="BT305" s="175"/>
      <c r="BU305" s="780"/>
      <c r="BV305" s="780"/>
      <c r="BW305" s="222"/>
      <c r="BX305" s="89">
        <f t="shared" si="440"/>
        <v>0</v>
      </c>
      <c r="BY305" s="89">
        <f t="shared" si="441"/>
        <v>0</v>
      </c>
      <c r="BZ305" s="187"/>
      <c r="CA305" s="187"/>
      <c r="CB305" s="230"/>
      <c r="CC305" s="227"/>
      <c r="CD305" s="228" t="s">
        <v>1133</v>
      </c>
      <c r="CE305" s="228" t="s">
        <v>1134</v>
      </c>
      <c r="CF305" s="228" t="s">
        <v>349</v>
      </c>
      <c r="CG305" s="228" t="s">
        <v>966</v>
      </c>
      <c r="CH305" s="228">
        <v>138.6</v>
      </c>
      <c r="CI305" s="173">
        <v>45972</v>
      </c>
      <c r="CJ305" s="228">
        <v>3</v>
      </c>
      <c r="CK305" s="228">
        <v>138.6</v>
      </c>
      <c r="CL305" s="725">
        <v>1.46268580116715</v>
      </c>
      <c r="CM305" s="232">
        <f>CL305*CK305</f>
        <v>202.72825204176698</v>
      </c>
      <c r="CN305" s="173">
        <v>45981</v>
      </c>
      <c r="CO305" s="228"/>
      <c r="CP305" s="228"/>
      <c r="CQ305" s="173"/>
      <c r="CR305" s="173"/>
      <c r="CS305" s="173"/>
      <c r="CT305" s="173">
        <v>46020</v>
      </c>
      <c r="CU305" s="173">
        <v>46018</v>
      </c>
      <c r="CV305" s="89">
        <f t="shared" si="430"/>
        <v>3</v>
      </c>
      <c r="CW305" s="86">
        <f t="shared" si="431"/>
        <v>138.6</v>
      </c>
      <c r="CX305" s="90"/>
      <c r="CY305" s="90"/>
      <c r="CZ305" s="90"/>
      <c r="DA305" s="90"/>
      <c r="DB305" s="89">
        <f t="shared" si="442"/>
        <v>3</v>
      </c>
      <c r="DC305" s="89">
        <f t="shared" si="443"/>
        <v>138.6</v>
      </c>
      <c r="DD305" s="89">
        <f t="shared" si="444"/>
        <v>0</v>
      </c>
      <c r="DE305" s="89">
        <f t="shared" si="445"/>
        <v>0</v>
      </c>
      <c r="DF305" s="86" t="str">
        <f t="shared" si="446"/>
        <v>Đủ</v>
      </c>
      <c r="DG305" s="787"/>
      <c r="DH305" s="233"/>
      <c r="DI305" s="234"/>
      <c r="DJ305" s="235"/>
      <c r="DK305" s="236"/>
      <c r="DL305" s="176"/>
      <c r="DM305" s="177"/>
      <c r="DN305" s="178"/>
      <c r="DO305" s="178"/>
    </row>
    <row r="306" spans="1:119" s="237" customFormat="1" ht="30" hidden="1" customHeight="1">
      <c r="A306" s="85" t="str">
        <f t="shared" si="394"/>
        <v>Hiện</v>
      </c>
      <c r="B306" s="86" t="str">
        <f t="shared" si="407"/>
        <v>Thừa</v>
      </c>
      <c r="C306" s="113">
        <f t="shared" si="408"/>
        <v>-3.0999999999999943</v>
      </c>
      <c r="D306" s="187"/>
      <c r="E306" s="187"/>
      <c r="F306" s="187"/>
      <c r="G306" s="187"/>
      <c r="H306" s="187"/>
      <c r="I306" s="187"/>
      <c r="J306" s="775"/>
      <c r="K306" s="776"/>
      <c r="L306" s="781" t="s">
        <v>496</v>
      </c>
      <c r="M306" s="783" t="s">
        <v>450</v>
      </c>
      <c r="N306" s="1077" t="s">
        <v>478</v>
      </c>
      <c r="O306" s="784" t="s">
        <v>491</v>
      </c>
      <c r="P306" s="784" t="s">
        <v>42</v>
      </c>
      <c r="Q306" s="495">
        <f>12*7.93</f>
        <v>95.16</v>
      </c>
      <c r="R306" s="495">
        <f t="shared" si="409"/>
        <v>14.282997057587222</v>
      </c>
      <c r="S306" s="495">
        <v>1359.17</v>
      </c>
      <c r="T306" s="171"/>
      <c r="U306" s="172"/>
      <c r="V306" s="172"/>
      <c r="W306" s="172"/>
      <c r="X306" s="172"/>
      <c r="Y306" s="172"/>
      <c r="Z306" s="172"/>
      <c r="AA306" s="172"/>
      <c r="AB306" s="172"/>
      <c r="AC306" s="172"/>
      <c r="AD306" s="63">
        <v>18</v>
      </c>
      <c r="AE306" s="63">
        <v>1712.8799999999999</v>
      </c>
      <c r="AF306" s="63">
        <v>0</v>
      </c>
      <c r="AG306" s="63">
        <v>0</v>
      </c>
      <c r="AH306" s="63">
        <v>0</v>
      </c>
      <c r="AI306" s="63">
        <v>0</v>
      </c>
      <c r="AJ306" s="63">
        <v>20</v>
      </c>
      <c r="AK306" s="63">
        <v>1903.1999999999998</v>
      </c>
      <c r="AL306" s="838">
        <v>27</v>
      </c>
      <c r="AM306" s="63">
        <v>2569.3199999999997</v>
      </c>
      <c r="AN306" s="63">
        <v>0</v>
      </c>
      <c r="AO306" s="63">
        <v>0</v>
      </c>
      <c r="AP306" s="63">
        <v>0</v>
      </c>
      <c r="AQ306" s="63">
        <v>0</v>
      </c>
      <c r="AR306" s="63">
        <v>0</v>
      </c>
      <c r="AS306" s="63">
        <v>0</v>
      </c>
      <c r="AT306" s="63">
        <v>0</v>
      </c>
      <c r="AU306" s="63">
        <v>0</v>
      </c>
      <c r="AV306" s="63">
        <v>0</v>
      </c>
      <c r="AW306" s="63">
        <v>0</v>
      </c>
      <c r="AX306" s="63">
        <v>0</v>
      </c>
      <c r="AY306" s="63">
        <v>0</v>
      </c>
      <c r="AZ306" s="88">
        <f t="shared" si="437"/>
        <v>65</v>
      </c>
      <c r="BA306" s="88">
        <f t="shared" si="437"/>
        <v>6185.4</v>
      </c>
      <c r="BB306" s="487" t="s">
        <v>1478</v>
      </c>
      <c r="BC306" s="227"/>
      <c r="BD306" s="228"/>
      <c r="BE306" s="228"/>
      <c r="BF306" s="229"/>
      <c r="BG306" s="224"/>
      <c r="BH306" s="89">
        <f t="shared" si="438"/>
        <v>65</v>
      </c>
      <c r="BI306" s="89">
        <f t="shared" si="439"/>
        <v>6185.4</v>
      </c>
      <c r="BJ306" s="173">
        <v>45983</v>
      </c>
      <c r="BK306" s="777"/>
      <c r="BL306" s="785"/>
      <c r="BM306" s="786"/>
      <c r="BN306" s="221"/>
      <c r="BO306" s="190"/>
      <c r="BP306" s="173"/>
      <c r="BQ306" s="187"/>
      <c r="BR306" s="190"/>
      <c r="BS306" s="780"/>
      <c r="BT306" s="175"/>
      <c r="BU306" s="780"/>
      <c r="BV306" s="780"/>
      <c r="BW306" s="222"/>
      <c r="BX306" s="89">
        <f t="shared" si="440"/>
        <v>0</v>
      </c>
      <c r="BY306" s="89">
        <f t="shared" si="441"/>
        <v>0</v>
      </c>
      <c r="BZ306" s="187"/>
      <c r="CA306" s="187"/>
      <c r="CB306" s="230"/>
      <c r="CC306" s="227"/>
      <c r="CD306" s="85" t="s">
        <v>1123</v>
      </c>
      <c r="CE306" s="228" t="s">
        <v>1096</v>
      </c>
      <c r="CF306" s="228" t="s">
        <v>1168</v>
      </c>
      <c r="CG306" s="228" t="s">
        <v>1131</v>
      </c>
      <c r="CH306" s="228">
        <v>1350.22</v>
      </c>
      <c r="CI306" s="173">
        <v>45975</v>
      </c>
      <c r="CJ306" s="1282">
        <f>2*1.5*4.7</f>
        <v>14.100000000000001</v>
      </c>
      <c r="CK306" s="228">
        <v>1350.22</v>
      </c>
      <c r="CL306" s="231">
        <v>4.95</v>
      </c>
      <c r="CM306" s="232">
        <f t="shared" ref="CM306:CM308" si="447">CL306*CH306</f>
        <v>6683.5889999999999</v>
      </c>
      <c r="CN306" s="173"/>
      <c r="CO306" s="228"/>
      <c r="CP306" s="228"/>
      <c r="CQ306" s="173"/>
      <c r="CR306" s="173"/>
      <c r="CS306" s="173"/>
      <c r="CT306" s="173"/>
      <c r="CU306" s="794">
        <v>46023</v>
      </c>
      <c r="CV306" s="89">
        <f t="shared" si="430"/>
        <v>68.099999999999994</v>
      </c>
      <c r="CW306" s="86">
        <f t="shared" si="431"/>
        <v>6521.1399999999994</v>
      </c>
      <c r="CX306" s="90"/>
      <c r="CY306" s="90"/>
      <c r="CZ306" s="90"/>
      <c r="DA306" s="90"/>
      <c r="DB306" s="89">
        <f t="shared" si="442"/>
        <v>68.099999999999994</v>
      </c>
      <c r="DC306" s="89">
        <f t="shared" si="443"/>
        <v>6521.1399999999994</v>
      </c>
      <c r="DD306" s="89">
        <f t="shared" si="444"/>
        <v>-3.0999999999999943</v>
      </c>
      <c r="DE306" s="89">
        <f t="shared" si="445"/>
        <v>-335.73999999999978</v>
      </c>
      <c r="DF306" s="86" t="str">
        <f t="shared" si="446"/>
        <v>Thừa</v>
      </c>
      <c r="DG306" s="787"/>
      <c r="DH306" s="233"/>
      <c r="DI306" s="234"/>
      <c r="DJ306" s="235"/>
      <c r="DK306" s="236"/>
      <c r="DL306" s="176"/>
      <c r="DM306" s="177"/>
      <c r="DN306" s="178"/>
      <c r="DO306" s="178"/>
    </row>
    <row r="307" spans="1:119" s="237" customFormat="1" ht="30" hidden="1" customHeight="1">
      <c r="A307" s="85" t="str">
        <f t="shared" si="394"/>
        <v>ok</v>
      </c>
      <c r="B307" s="86"/>
      <c r="C307" s="113"/>
      <c r="D307" s="86"/>
      <c r="E307" s="86"/>
      <c r="F307" s="86"/>
      <c r="G307" s="86"/>
      <c r="H307" s="1351"/>
      <c r="I307" s="1351"/>
      <c r="J307" s="775"/>
      <c r="K307" s="86"/>
      <c r="L307" s="781" t="s">
        <v>496</v>
      </c>
      <c r="M307" s="783" t="s">
        <v>450</v>
      </c>
      <c r="N307" s="1077" t="s">
        <v>478</v>
      </c>
      <c r="O307" s="784" t="s">
        <v>491</v>
      </c>
      <c r="P307" s="784" t="s">
        <v>42</v>
      </c>
      <c r="Q307" s="495"/>
      <c r="R307" s="495"/>
      <c r="S307" s="495"/>
      <c r="T307" s="171"/>
      <c r="U307" s="172"/>
      <c r="V307" s="172"/>
      <c r="W307" s="172"/>
      <c r="X307" s="172"/>
      <c r="Y307" s="172"/>
      <c r="Z307" s="172"/>
      <c r="AA307" s="172"/>
      <c r="AB307" s="172"/>
      <c r="AC307" s="172"/>
      <c r="AD307" s="63"/>
      <c r="AE307" s="63"/>
      <c r="AF307" s="63"/>
      <c r="AG307" s="63"/>
      <c r="AH307" s="63"/>
      <c r="AI307" s="63"/>
      <c r="AJ307" s="63"/>
      <c r="AK307" s="63"/>
      <c r="AL307" s="838"/>
      <c r="AM307" s="63"/>
      <c r="AN307" s="63"/>
      <c r="AO307" s="63"/>
      <c r="AP307" s="63"/>
      <c r="AQ307" s="63"/>
      <c r="AR307" s="63"/>
      <c r="AS307" s="63"/>
      <c r="AT307" s="63"/>
      <c r="AU307" s="63"/>
      <c r="AV307" s="63"/>
      <c r="AW307" s="63"/>
      <c r="AX307" s="63"/>
      <c r="AY307" s="63"/>
      <c r="AZ307" s="88"/>
      <c r="BA307" s="88"/>
      <c r="BB307" s="1078"/>
      <c r="BC307" s="227"/>
      <c r="BD307" s="228"/>
      <c r="BE307" s="228"/>
      <c r="BF307" s="229"/>
      <c r="BG307" s="224"/>
      <c r="BH307" s="89"/>
      <c r="BI307" s="89"/>
      <c r="BJ307" s="173"/>
      <c r="BK307" s="777"/>
      <c r="BL307" s="785"/>
      <c r="BM307" s="786"/>
      <c r="BN307" s="221"/>
      <c r="BO307" s="190"/>
      <c r="BP307" s="173"/>
      <c r="BQ307" s="187"/>
      <c r="BR307" s="190"/>
      <c r="BS307" s="780"/>
      <c r="BT307" s="175"/>
      <c r="BU307" s="780"/>
      <c r="BV307" s="780"/>
      <c r="BW307" s="222"/>
      <c r="BX307" s="89"/>
      <c r="BY307" s="89"/>
      <c r="BZ307" s="187"/>
      <c r="CA307" s="187"/>
      <c r="CB307" s="230"/>
      <c r="CC307" s="227"/>
      <c r="CD307" s="52" t="s">
        <v>1533</v>
      </c>
      <c r="CE307" s="228" t="s">
        <v>44</v>
      </c>
      <c r="CF307" s="228" t="s">
        <v>2437</v>
      </c>
      <c r="CG307" s="228" t="s">
        <v>971</v>
      </c>
      <c r="CH307" s="228">
        <v>2585.4</v>
      </c>
      <c r="CI307" s="173">
        <v>46015</v>
      </c>
      <c r="CJ307" s="228">
        <v>27</v>
      </c>
      <c r="CK307" s="228">
        <v>2585.4</v>
      </c>
      <c r="CL307" s="725">
        <v>5.0090000000000003</v>
      </c>
      <c r="CM307" s="232">
        <f>CL307*CK307</f>
        <v>12950.268600000001</v>
      </c>
      <c r="CN307" s="173"/>
      <c r="CO307" s="228"/>
      <c r="CP307" s="228"/>
      <c r="CQ307" s="173"/>
      <c r="CR307" s="173"/>
      <c r="CS307" s="173">
        <v>46052</v>
      </c>
      <c r="CT307" s="90">
        <v>46058</v>
      </c>
      <c r="CU307" s="90">
        <v>46058</v>
      </c>
      <c r="CV307" s="89"/>
      <c r="CW307" s="86"/>
      <c r="CX307" s="90"/>
      <c r="CY307" s="90"/>
      <c r="CZ307" s="90"/>
      <c r="DA307" s="90"/>
      <c r="DB307" s="89"/>
      <c r="DC307" s="89"/>
      <c r="DD307" s="89"/>
      <c r="DE307" s="89"/>
      <c r="DF307" s="86"/>
      <c r="DG307" s="787"/>
      <c r="DH307" s="233"/>
      <c r="DI307" s="234"/>
      <c r="DJ307" s="235"/>
      <c r="DK307" s="236"/>
      <c r="DL307" s="176"/>
      <c r="DM307" s="177"/>
      <c r="DN307" s="178"/>
      <c r="DO307" s="178"/>
    </row>
    <row r="308" spans="1:119" s="237" customFormat="1" ht="30" hidden="1" customHeight="1">
      <c r="A308" s="85" t="str">
        <f t="shared" si="394"/>
        <v>ok</v>
      </c>
      <c r="B308" s="86"/>
      <c r="C308" s="113"/>
      <c r="D308" s="187"/>
      <c r="E308" s="187"/>
      <c r="F308" s="187"/>
      <c r="G308" s="187"/>
      <c r="H308" s="187"/>
      <c r="I308" s="187"/>
      <c r="J308" s="775"/>
      <c r="K308" s="776"/>
      <c r="L308" s="781" t="s">
        <v>496</v>
      </c>
      <c r="M308" s="783" t="s">
        <v>450</v>
      </c>
      <c r="N308" s="1080" t="s">
        <v>478</v>
      </c>
      <c r="O308" s="784" t="s">
        <v>491</v>
      </c>
      <c r="P308" s="784" t="s">
        <v>42</v>
      </c>
      <c r="Q308" s="495"/>
      <c r="R308" s="495"/>
      <c r="S308" s="495"/>
      <c r="T308" s="171"/>
      <c r="U308" s="172"/>
      <c r="V308" s="172"/>
      <c r="W308" s="172"/>
      <c r="X308" s="172"/>
      <c r="Y308" s="172"/>
      <c r="Z308" s="172"/>
      <c r="AA308" s="172"/>
      <c r="AB308" s="172"/>
      <c r="AC308" s="172"/>
      <c r="AD308" s="63"/>
      <c r="AE308" s="63"/>
      <c r="AF308" s="63"/>
      <c r="AG308" s="63"/>
      <c r="AH308" s="63"/>
      <c r="AI308" s="63"/>
      <c r="AJ308" s="63"/>
      <c r="AK308" s="63"/>
      <c r="AL308" s="63"/>
      <c r="AM308" s="63"/>
      <c r="AN308" s="63"/>
      <c r="AO308" s="63"/>
      <c r="AP308" s="63"/>
      <c r="AQ308" s="63"/>
      <c r="AR308" s="63"/>
      <c r="AS308" s="63"/>
      <c r="AT308" s="63"/>
      <c r="AU308" s="63"/>
      <c r="AV308" s="63"/>
      <c r="AW308" s="63"/>
      <c r="AX308" s="63"/>
      <c r="AY308" s="63"/>
      <c r="AZ308" s="88"/>
      <c r="BA308" s="88"/>
      <c r="BB308" s="486"/>
      <c r="BC308" s="227"/>
      <c r="BD308" s="228"/>
      <c r="BE308" s="228"/>
      <c r="BF308" s="229"/>
      <c r="BG308" s="224"/>
      <c r="BH308" s="89"/>
      <c r="BI308" s="89"/>
      <c r="BJ308" s="173"/>
      <c r="BK308" s="777"/>
      <c r="BL308" s="785"/>
      <c r="BM308" s="786"/>
      <c r="BN308" s="221"/>
      <c r="BO308" s="190"/>
      <c r="BP308" s="173"/>
      <c r="BQ308" s="187"/>
      <c r="BR308" s="190"/>
      <c r="BS308" s="780"/>
      <c r="BT308" s="175"/>
      <c r="BU308" s="780"/>
      <c r="BV308" s="780"/>
      <c r="BW308" s="222"/>
      <c r="BX308" s="89"/>
      <c r="BY308" s="89"/>
      <c r="BZ308" s="187"/>
      <c r="CA308" s="187"/>
      <c r="CB308" s="230"/>
      <c r="CC308" s="227"/>
      <c r="CD308" s="85" t="s">
        <v>1325</v>
      </c>
      <c r="CE308" s="228" t="s">
        <v>1096</v>
      </c>
      <c r="CF308" s="228" t="s">
        <v>1328</v>
      </c>
      <c r="CG308" s="228" t="s">
        <v>1319</v>
      </c>
      <c r="CH308" s="228">
        <v>2585.52</v>
      </c>
      <c r="CI308" s="173">
        <v>45992</v>
      </c>
      <c r="CJ308" s="1282">
        <v>27</v>
      </c>
      <c r="CK308" s="228">
        <v>2585.52</v>
      </c>
      <c r="CL308" s="231">
        <v>4.95</v>
      </c>
      <c r="CM308" s="232">
        <f t="shared" si="447"/>
        <v>12798.324000000001</v>
      </c>
      <c r="CN308" s="173"/>
      <c r="CO308" s="228"/>
      <c r="CP308" s="228"/>
      <c r="CQ308" s="173"/>
      <c r="CR308" s="173"/>
      <c r="CS308" s="173"/>
      <c r="CT308" s="173"/>
      <c r="CU308" s="90">
        <v>46023</v>
      </c>
      <c r="CV308" s="89"/>
      <c r="CW308" s="86"/>
      <c r="CX308" s="90"/>
      <c r="CY308" s="90"/>
      <c r="CZ308" s="90"/>
      <c r="DA308" s="90"/>
      <c r="DB308" s="89"/>
      <c r="DC308" s="89"/>
      <c r="DD308" s="89"/>
      <c r="DE308" s="89"/>
      <c r="DF308" s="86"/>
      <c r="DG308" s="787"/>
      <c r="DH308" s="233"/>
      <c r="DI308" s="234"/>
      <c r="DJ308" s="235"/>
      <c r="DK308" s="236"/>
      <c r="DL308" s="176"/>
      <c r="DM308" s="177"/>
      <c r="DN308" s="178"/>
      <c r="DO308" s="178"/>
    </row>
    <row r="309" spans="1:119" s="237" customFormat="1" ht="30" hidden="1" customHeight="1">
      <c r="A309" s="85" t="str">
        <f t="shared" si="394"/>
        <v>Hiện</v>
      </c>
      <c r="B309" s="86" t="str">
        <f t="shared" si="407"/>
        <v>Thừa</v>
      </c>
      <c r="C309" s="113">
        <f t="shared" ref="C309:C314" si="448">DD309</f>
        <v>-1.5</v>
      </c>
      <c r="D309" s="187"/>
      <c r="E309" s="187"/>
      <c r="F309" s="187"/>
      <c r="G309" s="187"/>
      <c r="H309" s="187"/>
      <c r="I309" s="187"/>
      <c r="J309" s="775"/>
      <c r="K309" s="776"/>
      <c r="L309" s="781" t="s">
        <v>890</v>
      </c>
      <c r="M309" s="258" t="s">
        <v>450</v>
      </c>
      <c r="N309" s="257" t="s">
        <v>1218</v>
      </c>
      <c r="O309" s="181" t="s">
        <v>491</v>
      </c>
      <c r="P309" s="179" t="s">
        <v>42</v>
      </c>
      <c r="Q309" s="182">
        <f>6*7.96</f>
        <v>47.76</v>
      </c>
      <c r="R309" s="182">
        <f>+S309/Q309</f>
        <v>10.288944723618091</v>
      </c>
      <c r="S309" s="182">
        <f>245.7*2</f>
        <v>491.4</v>
      </c>
      <c r="T309" s="501"/>
      <c r="U309" s="502"/>
      <c r="V309" s="182"/>
      <c r="W309" s="500"/>
      <c r="X309" s="500"/>
      <c r="Y309" s="500"/>
      <c r="Z309" s="500"/>
      <c r="AA309" s="500"/>
      <c r="AB309" s="500"/>
      <c r="AC309" s="500"/>
      <c r="AD309" s="500"/>
      <c r="AE309" s="500"/>
      <c r="AF309" s="63">
        <v>12</v>
      </c>
      <c r="AG309" s="63">
        <v>573.12</v>
      </c>
      <c r="AH309" s="63">
        <v>0</v>
      </c>
      <c r="AI309" s="63">
        <v>0</v>
      </c>
      <c r="AJ309" s="63">
        <v>0</v>
      </c>
      <c r="AK309" s="63">
        <v>0</v>
      </c>
      <c r="AL309" s="838">
        <v>4.5</v>
      </c>
      <c r="AM309" s="63">
        <v>214.92</v>
      </c>
      <c r="AN309" s="63">
        <v>0</v>
      </c>
      <c r="AO309" s="63">
        <v>0</v>
      </c>
      <c r="AP309" s="63">
        <v>0</v>
      </c>
      <c r="AQ309" s="63">
        <v>0</v>
      </c>
      <c r="AR309" s="63">
        <v>0</v>
      </c>
      <c r="AS309" s="63">
        <v>0</v>
      </c>
      <c r="AT309" s="63">
        <v>0</v>
      </c>
      <c r="AU309" s="63">
        <v>0</v>
      </c>
      <c r="AV309" s="63">
        <v>0</v>
      </c>
      <c r="AW309" s="63">
        <v>0</v>
      </c>
      <c r="AX309" s="63">
        <v>0</v>
      </c>
      <c r="AY309" s="63">
        <v>0</v>
      </c>
      <c r="AZ309" s="88">
        <f>T309+V309+X309+Z309+AB309+AD309+AF309+AH309+AJ309+AL309+AN309+AP309+AR309+AT309+AV309+AX309</f>
        <v>16.5</v>
      </c>
      <c r="BA309" s="88">
        <f>U309+W309+Y309+AA309+AC309+AE309+AG309+AI309+AK309+AM309+AO309+AQ309+AS309+AU309+AW309+AY309</f>
        <v>788.04</v>
      </c>
      <c r="BB309" s="487" t="s">
        <v>1478</v>
      </c>
      <c r="BC309" s="495"/>
      <c r="BD309" s="228"/>
      <c r="BE309" s="228"/>
      <c r="BF309" s="229"/>
      <c r="BG309" s="224"/>
      <c r="BH309" s="89">
        <f>IF(AZ309&gt;BD309,AZ309-BD309,"0")</f>
        <v>16.5</v>
      </c>
      <c r="BI309" s="89">
        <f>IF(BA309&gt;BE309,BA309-BE309,"0")</f>
        <v>788.04</v>
      </c>
      <c r="BJ309" s="173"/>
      <c r="BK309" s="777"/>
      <c r="BL309" s="785"/>
      <c r="BM309" s="786"/>
      <c r="BN309" s="221"/>
      <c r="BO309" s="190"/>
      <c r="BP309" s="173"/>
      <c r="BQ309" s="187"/>
      <c r="BR309" s="190"/>
      <c r="BS309" s="780"/>
      <c r="BT309" s="175"/>
      <c r="BU309" s="780"/>
      <c r="BV309" s="780"/>
      <c r="BW309" s="222"/>
      <c r="BX309" s="89">
        <f>SUMIF($L:$L,L309,$BQ:$BQ)</f>
        <v>0</v>
      </c>
      <c r="BY309" s="89">
        <f>SUMIF($L:$L,L309,$BR:$BR)</f>
        <v>0</v>
      </c>
      <c r="BZ309" s="187"/>
      <c r="CA309" s="187"/>
      <c r="CB309" s="230"/>
      <c r="CC309" s="227"/>
      <c r="CD309" s="85" t="s">
        <v>1123</v>
      </c>
      <c r="CE309" s="228" t="s">
        <v>1096</v>
      </c>
      <c r="CF309" s="228" t="s">
        <v>1169</v>
      </c>
      <c r="CG309" s="228" t="s">
        <v>1131</v>
      </c>
      <c r="CH309" s="228">
        <v>430.92</v>
      </c>
      <c r="CI309" s="173">
        <v>45975</v>
      </c>
      <c r="CJ309" s="1282">
        <v>9</v>
      </c>
      <c r="CK309" s="228">
        <v>430.92</v>
      </c>
      <c r="CL309" s="231">
        <v>4.95</v>
      </c>
      <c r="CM309" s="232">
        <f t="shared" ref="CM309:CM312" si="449">CL309*CH309</f>
        <v>2133.0540000000001</v>
      </c>
      <c r="CN309" s="173"/>
      <c r="CO309" s="228"/>
      <c r="CP309" s="228"/>
      <c r="CQ309" s="173"/>
      <c r="CR309" s="173"/>
      <c r="CS309" s="173"/>
      <c r="CT309" s="173"/>
      <c r="CU309" s="90">
        <v>46023</v>
      </c>
      <c r="CV309" s="89">
        <f>SUMIF($L:$L,L309,$CJ:$CJ)</f>
        <v>18</v>
      </c>
      <c r="CW309" s="86">
        <f>SUMIF($L:$L,L309,$CK:$CK)</f>
        <v>861.81999999999994</v>
      </c>
      <c r="CX309" s="90"/>
      <c r="CY309" s="90"/>
      <c r="CZ309" s="90"/>
      <c r="DA309" s="90"/>
      <c r="DB309" s="89">
        <f>BX309+CV309</f>
        <v>18</v>
      </c>
      <c r="DC309" s="89">
        <f>BY309+CW309</f>
        <v>861.81999999999994</v>
      </c>
      <c r="DD309" s="89">
        <f>BH309-DB309</f>
        <v>-1.5</v>
      </c>
      <c r="DE309" s="89">
        <f>BI309-DC309</f>
        <v>-73.779999999999973</v>
      </c>
      <c r="DF309" s="86" t="str">
        <f>IF(DD309&lt;0,"Thừa",IF(DD309=0,"Đủ","Thiếu"))</f>
        <v>Thừa</v>
      </c>
      <c r="DG309" s="787"/>
      <c r="DH309" s="233"/>
      <c r="DI309" s="234"/>
      <c r="DJ309" s="235"/>
      <c r="DK309" s="236"/>
      <c r="DL309" s="176"/>
      <c r="DM309" s="177"/>
      <c r="DN309" s="178"/>
      <c r="DO309" s="178"/>
    </row>
    <row r="310" spans="1:119" s="237" customFormat="1" ht="30" hidden="1" customHeight="1">
      <c r="A310" s="85" t="str">
        <f t="shared" si="394"/>
        <v>ok</v>
      </c>
      <c r="B310" s="86"/>
      <c r="C310" s="113"/>
      <c r="D310" s="86"/>
      <c r="E310" s="86"/>
      <c r="F310" s="86"/>
      <c r="G310" s="86"/>
      <c r="H310" s="1351"/>
      <c r="I310" s="1351"/>
      <c r="J310" s="775"/>
      <c r="K310" s="86"/>
      <c r="L310" s="781" t="s">
        <v>890</v>
      </c>
      <c r="M310" s="258" t="s">
        <v>450</v>
      </c>
      <c r="N310" s="257" t="s">
        <v>1218</v>
      </c>
      <c r="O310" s="181" t="s">
        <v>491</v>
      </c>
      <c r="P310" s="179" t="s">
        <v>42</v>
      </c>
      <c r="Q310" s="182"/>
      <c r="R310" s="182"/>
      <c r="S310" s="182"/>
      <c r="T310" s="501"/>
      <c r="U310" s="502"/>
      <c r="V310" s="182"/>
      <c r="W310" s="500"/>
      <c r="X310" s="500"/>
      <c r="Y310" s="500"/>
      <c r="Z310" s="500"/>
      <c r="AA310" s="500"/>
      <c r="AB310" s="500"/>
      <c r="AC310" s="500"/>
      <c r="AD310" s="500"/>
      <c r="AE310" s="500"/>
      <c r="AF310" s="63"/>
      <c r="AG310" s="63"/>
      <c r="AH310" s="63"/>
      <c r="AI310" s="63"/>
      <c r="AJ310" s="63"/>
      <c r="AK310" s="63"/>
      <c r="AL310" s="838"/>
      <c r="AM310" s="63"/>
      <c r="AN310" s="63"/>
      <c r="AO310" s="63"/>
      <c r="AP310" s="63"/>
      <c r="AQ310" s="63"/>
      <c r="AR310" s="63"/>
      <c r="AS310" s="63"/>
      <c r="AT310" s="63"/>
      <c r="AU310" s="63"/>
      <c r="AV310" s="63"/>
      <c r="AW310" s="63"/>
      <c r="AX310" s="63"/>
      <c r="AY310" s="63"/>
      <c r="AZ310" s="88"/>
      <c r="BA310" s="88"/>
      <c r="BB310" s="487"/>
      <c r="BC310" s="495"/>
      <c r="BD310" s="228"/>
      <c r="BE310" s="228"/>
      <c r="BF310" s="229"/>
      <c r="BG310" s="224"/>
      <c r="BH310" s="89"/>
      <c r="BI310" s="89"/>
      <c r="BJ310" s="173"/>
      <c r="BK310" s="777"/>
      <c r="BL310" s="785"/>
      <c r="BM310" s="786"/>
      <c r="BN310" s="221"/>
      <c r="BO310" s="190"/>
      <c r="BP310" s="173"/>
      <c r="BQ310" s="187"/>
      <c r="BR310" s="190"/>
      <c r="BS310" s="780"/>
      <c r="BT310" s="175"/>
      <c r="BU310" s="780"/>
      <c r="BV310" s="780"/>
      <c r="BW310" s="222"/>
      <c r="BX310" s="89"/>
      <c r="BY310" s="89"/>
      <c r="BZ310" s="187"/>
      <c r="CA310" s="187"/>
      <c r="CB310" s="230"/>
      <c r="CC310" s="227"/>
      <c r="CD310" s="52" t="s">
        <v>1533</v>
      </c>
      <c r="CE310" s="228" t="s">
        <v>44</v>
      </c>
      <c r="CF310" s="228" t="s">
        <v>2438</v>
      </c>
      <c r="CG310" s="228" t="s">
        <v>971</v>
      </c>
      <c r="CH310" s="228">
        <v>430.9</v>
      </c>
      <c r="CI310" s="173">
        <v>46015</v>
      </c>
      <c r="CJ310" s="228">
        <v>9</v>
      </c>
      <c r="CK310" s="228">
        <v>430.9</v>
      </c>
      <c r="CL310" s="725">
        <v>5.0190000000000001</v>
      </c>
      <c r="CM310" s="232">
        <f>CL310*CK310</f>
        <v>2162.6871000000001</v>
      </c>
      <c r="CN310" s="173"/>
      <c r="CO310" s="228"/>
      <c r="CP310" s="228"/>
      <c r="CQ310" s="173"/>
      <c r="CR310" s="173"/>
      <c r="CS310" s="173">
        <v>46052</v>
      </c>
      <c r="CT310" s="90">
        <v>46058</v>
      </c>
      <c r="CU310" s="90">
        <v>46058</v>
      </c>
      <c r="CV310" s="89"/>
      <c r="CW310" s="86"/>
      <c r="CX310" s="90"/>
      <c r="CY310" s="90"/>
      <c r="CZ310" s="90"/>
      <c r="DA310" s="90"/>
      <c r="DB310" s="89"/>
      <c r="DC310" s="89"/>
      <c r="DD310" s="89"/>
      <c r="DE310" s="89"/>
      <c r="DF310" s="86"/>
      <c r="DG310" s="787"/>
      <c r="DH310" s="233"/>
      <c r="DI310" s="234"/>
      <c r="DJ310" s="235"/>
      <c r="DK310" s="236"/>
      <c r="DL310" s="176"/>
      <c r="DM310" s="177"/>
      <c r="DN310" s="178"/>
      <c r="DO310" s="178"/>
    </row>
    <row r="311" spans="1:119" s="237" customFormat="1" ht="30" hidden="1" customHeight="1">
      <c r="A311" s="85" t="str">
        <f t="shared" si="394"/>
        <v>Hiện</v>
      </c>
      <c r="B311" s="86" t="str">
        <f>CONCATENATE(DF311," Lượng thiếu I95-VTC02-021")</f>
        <v>Thiếu Lượng thiếu I95-VTC02-021</v>
      </c>
      <c r="C311" s="113">
        <f t="shared" si="448"/>
        <v>2.9979899497487423</v>
      </c>
      <c r="D311" s="187"/>
      <c r="E311" s="187"/>
      <c r="F311" s="187"/>
      <c r="G311" s="187"/>
      <c r="H311" s="187"/>
      <c r="I311" s="187"/>
      <c r="J311" s="775" t="s">
        <v>1122</v>
      </c>
      <c r="K311" s="776"/>
      <c r="L311" s="781" t="s">
        <v>1013</v>
      </c>
      <c r="M311" s="258" t="s">
        <v>450</v>
      </c>
      <c r="N311" s="790" t="s">
        <v>892</v>
      </c>
      <c r="O311" s="181" t="s">
        <v>491</v>
      </c>
      <c r="P311" s="179" t="s">
        <v>42</v>
      </c>
      <c r="Q311" s="182">
        <f>12*7.96</f>
        <v>95.52</v>
      </c>
      <c r="R311" s="182">
        <f>+S311/Q311</f>
        <v>45.15891959798995</v>
      </c>
      <c r="S311" s="182">
        <v>4313.58</v>
      </c>
      <c r="T311" s="501"/>
      <c r="U311" s="502"/>
      <c r="V311" s="182"/>
      <c r="W311" s="500"/>
      <c r="X311" s="500"/>
      <c r="Y311" s="500"/>
      <c r="Z311" s="500"/>
      <c r="AA311" s="500"/>
      <c r="AB311" s="500"/>
      <c r="AC311" s="500"/>
      <c r="AD311" s="500"/>
      <c r="AE311" s="500"/>
      <c r="AF311" s="63">
        <v>50.577989949748748</v>
      </c>
      <c r="AG311" s="63">
        <v>4831.2096000000001</v>
      </c>
      <c r="AH311" s="63">
        <v>0</v>
      </c>
      <c r="AI311" s="63">
        <v>0</v>
      </c>
      <c r="AJ311" s="63">
        <v>12.87</v>
      </c>
      <c r="AK311" s="63">
        <v>1224.7091999999998</v>
      </c>
      <c r="AL311" s="63">
        <v>0</v>
      </c>
      <c r="AM311" s="63">
        <v>0</v>
      </c>
      <c r="AN311" s="63">
        <v>0</v>
      </c>
      <c r="AO311" s="63">
        <v>0</v>
      </c>
      <c r="AP311" s="63">
        <v>0</v>
      </c>
      <c r="AQ311" s="63">
        <v>0</v>
      </c>
      <c r="AR311" s="63">
        <v>0</v>
      </c>
      <c r="AS311" s="63">
        <v>0</v>
      </c>
      <c r="AT311" s="63">
        <v>0</v>
      </c>
      <c r="AU311" s="63">
        <v>0</v>
      </c>
      <c r="AV311" s="63">
        <v>0</v>
      </c>
      <c r="AW311" s="63">
        <v>0</v>
      </c>
      <c r="AX311" s="63">
        <v>0</v>
      </c>
      <c r="AY311" s="63">
        <v>0</v>
      </c>
      <c r="AZ311" s="88">
        <f>T311+V311+X311+Z311+AB311+AD311+AF311+AH311+AJ311+AL311+AN311+AP311+AR311+AT311+AV311+AX311</f>
        <v>63.447989949748745</v>
      </c>
      <c r="BA311" s="88">
        <f>U311+W311+Y311+AA311+AC311+AE311+AG311+AI311+AK311+AM311+AO311+AQ311+AS311+AU311+AW311+AY311</f>
        <v>6055.9187999999995</v>
      </c>
      <c r="BB311" s="487" t="s">
        <v>1251</v>
      </c>
      <c r="BC311" s="495"/>
      <c r="BD311" s="228"/>
      <c r="BE311" s="228"/>
      <c r="BF311" s="229"/>
      <c r="BG311" s="224"/>
      <c r="BH311" s="89">
        <f>IF(AZ311&gt;BD311,AZ311-BD311,"0")</f>
        <v>63.447989949748745</v>
      </c>
      <c r="BI311" s="89">
        <f>IF(BA311&gt;BE311,BA311-BE311,"0")</f>
        <v>6055.9187999999995</v>
      </c>
      <c r="BJ311" s="173"/>
      <c r="BK311" s="777"/>
      <c r="BL311" s="785"/>
      <c r="BM311" s="786"/>
      <c r="BN311" s="221"/>
      <c r="BO311" s="190"/>
      <c r="BP311" s="173"/>
      <c r="BQ311" s="187"/>
      <c r="BR311" s="190"/>
      <c r="BS311" s="780"/>
      <c r="BT311" s="175"/>
      <c r="BU311" s="780"/>
      <c r="BV311" s="780"/>
      <c r="BW311" s="222"/>
      <c r="BX311" s="89">
        <f>SUMIF($L:$L,L311,$BQ:$BQ)</f>
        <v>0</v>
      </c>
      <c r="BY311" s="89">
        <f>SUMIF($L:$L,L311,$BR:$BR)</f>
        <v>0</v>
      </c>
      <c r="BZ311" s="187"/>
      <c r="CA311" s="187"/>
      <c r="CB311" s="230"/>
      <c r="CC311" s="227"/>
      <c r="CD311" s="85" t="s">
        <v>1123</v>
      </c>
      <c r="CE311" s="228" t="s">
        <v>1096</v>
      </c>
      <c r="CF311" s="228" t="s">
        <v>1132</v>
      </c>
      <c r="CG311" s="228" t="s">
        <v>1131</v>
      </c>
      <c r="CH311" s="228">
        <v>4725.7560000000003</v>
      </c>
      <c r="CI311" s="173">
        <v>45975</v>
      </c>
      <c r="CJ311" s="1282">
        <v>49.35</v>
      </c>
      <c r="CK311" s="228">
        <v>4725.7560000000003</v>
      </c>
      <c r="CL311" s="231">
        <v>4.95</v>
      </c>
      <c r="CM311" s="232">
        <f t="shared" si="449"/>
        <v>23392.492200000001</v>
      </c>
      <c r="CN311" s="173"/>
      <c r="CO311" s="228"/>
      <c r="CP311" s="228"/>
      <c r="CQ311" s="173"/>
      <c r="CR311" s="173"/>
      <c r="CS311" s="173"/>
      <c r="CT311" s="173"/>
      <c r="CU311" s="90">
        <v>46023</v>
      </c>
      <c r="CV311" s="89">
        <f>SUMIF($L:$L,L311,$CJ:$CJ)</f>
        <v>60.45</v>
      </c>
      <c r="CW311" s="86">
        <f>SUMIF($L:$L,L311,$CK:$CK)</f>
        <v>5788.6959999999999</v>
      </c>
      <c r="CX311" s="90"/>
      <c r="CY311" s="90"/>
      <c r="CZ311" s="90"/>
      <c r="DA311" s="90"/>
      <c r="DB311" s="89">
        <f>BX311+CV311</f>
        <v>60.45</v>
      </c>
      <c r="DC311" s="89">
        <f>BY311+CW311</f>
        <v>5788.6959999999999</v>
      </c>
      <c r="DD311" s="89">
        <f>BH311-DB311</f>
        <v>2.9979899497487423</v>
      </c>
      <c r="DE311" s="89">
        <f>BI311-DC311</f>
        <v>267.22279999999955</v>
      </c>
      <c r="DF311" s="86" t="str">
        <f>IF(DD311&lt;0,"Thừa",IF(DD311=0,"Đủ","Thiếu"))</f>
        <v>Thiếu</v>
      </c>
      <c r="DG311" s="787"/>
      <c r="DH311" s="233"/>
      <c r="DI311" s="234"/>
      <c r="DJ311" s="235"/>
      <c r="DK311" s="236"/>
      <c r="DL311" s="176"/>
      <c r="DM311" s="177"/>
      <c r="DN311" s="178"/>
      <c r="DO311" s="178"/>
    </row>
    <row r="312" spans="1:119" s="237" customFormat="1" ht="30" hidden="1" customHeight="1">
      <c r="A312" s="85" t="str">
        <f t="shared" si="394"/>
        <v>ok</v>
      </c>
      <c r="B312" s="86"/>
      <c r="C312" s="113"/>
      <c r="D312" s="187"/>
      <c r="E312" s="187"/>
      <c r="F312" s="187"/>
      <c r="G312" s="187"/>
      <c r="H312" s="187"/>
      <c r="I312" s="187"/>
      <c r="J312" s="775"/>
      <c r="K312" s="776"/>
      <c r="L312" s="781" t="s">
        <v>1013</v>
      </c>
      <c r="M312" s="258" t="s">
        <v>450</v>
      </c>
      <c r="N312" s="257" t="s">
        <v>892</v>
      </c>
      <c r="O312" s="181" t="s">
        <v>491</v>
      </c>
      <c r="P312" s="179" t="s">
        <v>42</v>
      </c>
      <c r="Q312" s="182"/>
      <c r="R312" s="182"/>
      <c r="S312" s="182"/>
      <c r="T312" s="501"/>
      <c r="U312" s="502"/>
      <c r="V312" s="182"/>
      <c r="W312" s="500"/>
      <c r="X312" s="500"/>
      <c r="Y312" s="500"/>
      <c r="Z312" s="500"/>
      <c r="AA312" s="500"/>
      <c r="AB312" s="500"/>
      <c r="AC312" s="500"/>
      <c r="AD312" s="500"/>
      <c r="AE312" s="500"/>
      <c r="AF312" s="63"/>
      <c r="AG312" s="63"/>
      <c r="AH312" s="63"/>
      <c r="AI312" s="63"/>
      <c r="AJ312" s="63"/>
      <c r="AK312" s="63"/>
      <c r="AL312" s="63"/>
      <c r="AM312" s="63"/>
      <c r="AN312" s="63"/>
      <c r="AO312" s="63"/>
      <c r="AP312" s="63"/>
      <c r="AQ312" s="63"/>
      <c r="AR312" s="63"/>
      <c r="AS312" s="63"/>
      <c r="AT312" s="63"/>
      <c r="AU312" s="63"/>
      <c r="AV312" s="63"/>
      <c r="AW312" s="63"/>
      <c r="AX312" s="63"/>
      <c r="AY312" s="63"/>
      <c r="AZ312" s="88"/>
      <c r="BA312" s="88"/>
      <c r="BB312" s="486"/>
      <c r="BC312" s="495"/>
      <c r="BD312" s="228"/>
      <c r="BE312" s="228"/>
      <c r="BF312" s="229"/>
      <c r="BG312" s="224"/>
      <c r="BH312" s="89"/>
      <c r="BI312" s="89"/>
      <c r="BJ312" s="173"/>
      <c r="BK312" s="777"/>
      <c r="BL312" s="785"/>
      <c r="BM312" s="786"/>
      <c r="BN312" s="221"/>
      <c r="BO312" s="190"/>
      <c r="BP312" s="173"/>
      <c r="BQ312" s="187"/>
      <c r="BR312" s="190"/>
      <c r="BS312" s="780"/>
      <c r="BT312" s="175"/>
      <c r="BU312" s="780"/>
      <c r="BV312" s="780"/>
      <c r="BW312" s="222"/>
      <c r="BX312" s="89"/>
      <c r="BY312" s="89"/>
      <c r="BZ312" s="187"/>
      <c r="CA312" s="187"/>
      <c r="CB312" s="230"/>
      <c r="CC312" s="227"/>
      <c r="CD312" s="85" t="s">
        <v>1325</v>
      </c>
      <c r="CE312" s="228" t="s">
        <v>1096</v>
      </c>
      <c r="CF312" s="228" t="s">
        <v>1326</v>
      </c>
      <c r="CG312" s="228" t="s">
        <v>1319</v>
      </c>
      <c r="CH312" s="228">
        <v>1062.94</v>
      </c>
      <c r="CI312" s="173">
        <v>45992</v>
      </c>
      <c r="CJ312" s="1282">
        <v>11.100000000000001</v>
      </c>
      <c r="CK312" s="228">
        <v>1062.94</v>
      </c>
      <c r="CL312" s="231">
        <v>4.95</v>
      </c>
      <c r="CM312" s="232">
        <f t="shared" si="449"/>
        <v>5261.5530000000008</v>
      </c>
      <c r="CN312" s="173"/>
      <c r="CO312" s="228"/>
      <c r="CP312" s="228"/>
      <c r="CQ312" s="173"/>
      <c r="CR312" s="173"/>
      <c r="CS312" s="173"/>
      <c r="CT312" s="173"/>
      <c r="CU312" s="90">
        <v>46023</v>
      </c>
      <c r="CV312" s="89"/>
      <c r="CW312" s="86"/>
      <c r="CX312" s="90"/>
      <c r="CY312" s="90"/>
      <c r="CZ312" s="90"/>
      <c r="DA312" s="90"/>
      <c r="DB312" s="89"/>
      <c r="DC312" s="89"/>
      <c r="DD312" s="89"/>
      <c r="DE312" s="89"/>
      <c r="DF312" s="86"/>
      <c r="DG312" s="787"/>
      <c r="DH312" s="233"/>
      <c r="DI312" s="234"/>
      <c r="DJ312" s="235"/>
      <c r="DK312" s="236"/>
      <c r="DL312" s="176"/>
      <c r="DM312" s="177"/>
      <c r="DN312" s="178"/>
      <c r="DO312" s="178"/>
    </row>
    <row r="313" spans="1:119" s="237" customFormat="1" ht="55" hidden="1" customHeight="1">
      <c r="A313" s="85" t="str">
        <f t="shared" si="394"/>
        <v>Hiện</v>
      </c>
      <c r="B313" s="86" t="str">
        <f t="shared" ref="B313:B314" si="450">DF313</f>
        <v>Đủ</v>
      </c>
      <c r="C313" s="113">
        <f t="shared" si="448"/>
        <v>0</v>
      </c>
      <c r="D313" s="187"/>
      <c r="E313" s="187"/>
      <c r="F313" s="187"/>
      <c r="G313" s="187"/>
      <c r="H313" s="187"/>
      <c r="I313" s="187"/>
      <c r="J313" s="775"/>
      <c r="K313" s="776"/>
      <c r="L313" s="781" t="s">
        <v>893</v>
      </c>
      <c r="M313" s="257" t="s">
        <v>450</v>
      </c>
      <c r="N313" s="257" t="s">
        <v>478</v>
      </c>
      <c r="O313" s="181" t="s">
        <v>894</v>
      </c>
      <c r="P313" s="179" t="s">
        <v>42</v>
      </c>
      <c r="Q313" s="182">
        <f>12*7.85</f>
        <v>94.199999999999989</v>
      </c>
      <c r="R313" s="182">
        <f>11.52*2</f>
        <v>23.04</v>
      </c>
      <c r="S313" s="182">
        <f>+R313*Q313</f>
        <v>2170.3679999999995</v>
      </c>
      <c r="T313" s="501"/>
      <c r="U313" s="502"/>
      <c r="V313" s="182"/>
      <c r="W313" s="500"/>
      <c r="X313" s="500"/>
      <c r="Y313" s="500"/>
      <c r="Z313" s="500"/>
      <c r="AA313" s="500"/>
      <c r="AB313" s="500"/>
      <c r="AC313" s="500"/>
      <c r="AD313" s="500"/>
      <c r="AE313" s="500"/>
      <c r="AF313" s="63">
        <v>27</v>
      </c>
      <c r="AG313" s="63">
        <v>2543.3999999999996</v>
      </c>
      <c r="AH313" s="63">
        <v>0</v>
      </c>
      <c r="AI313" s="63">
        <v>0</v>
      </c>
      <c r="AJ313" s="63">
        <v>0</v>
      </c>
      <c r="AK313" s="63">
        <v>0</v>
      </c>
      <c r="AL313" s="63">
        <v>0</v>
      </c>
      <c r="AM313" s="63">
        <v>0</v>
      </c>
      <c r="AN313" s="63">
        <v>0</v>
      </c>
      <c r="AO313" s="63">
        <v>0</v>
      </c>
      <c r="AP313" s="63">
        <v>0</v>
      </c>
      <c r="AQ313" s="63">
        <v>0</v>
      </c>
      <c r="AR313" s="63">
        <v>0</v>
      </c>
      <c r="AS313" s="63">
        <v>0</v>
      </c>
      <c r="AT313" s="63">
        <v>0</v>
      </c>
      <c r="AU313" s="63">
        <v>0</v>
      </c>
      <c r="AV313" s="63">
        <v>0</v>
      </c>
      <c r="AW313" s="63">
        <v>0</v>
      </c>
      <c r="AX313" s="63">
        <v>0</v>
      </c>
      <c r="AY313" s="63">
        <v>0</v>
      </c>
      <c r="AZ313" s="88">
        <f t="shared" ref="AZ313:AZ333" si="451">T313+V313+X313+Z313+AB313+AD313+AF313+AH313+AJ313+AL313+AN313+AP313+AR313+AT313+AV313+AX313</f>
        <v>27</v>
      </c>
      <c r="BA313" s="88">
        <f t="shared" ref="BA313:BA333" si="452">U313+W313+Y313+AA313+AC313+AE313+AG313+AI313+AK313+AM313+AO313+AQ313+AS313+AU313+AW313+AY313</f>
        <v>2543.3999999999996</v>
      </c>
      <c r="BB313" s="487" t="s">
        <v>901</v>
      </c>
      <c r="BC313" s="495"/>
      <c r="BD313" s="228"/>
      <c r="BE313" s="228"/>
      <c r="BF313" s="229"/>
      <c r="BG313" s="224"/>
      <c r="BH313" s="89">
        <f t="shared" ref="BH313:BH333" si="453">IF(AZ313&gt;BD313,AZ313-BD313,"0")</f>
        <v>27</v>
      </c>
      <c r="BI313" s="89">
        <f t="shared" ref="BI313:BI333" si="454">IF(BA313&gt;BE313,BA313-BE313,"0")</f>
        <v>2543.3999999999996</v>
      </c>
      <c r="BJ313" s="173"/>
      <c r="BK313" s="777"/>
      <c r="BL313" s="785"/>
      <c r="BM313" s="786"/>
      <c r="BN313" s="221"/>
      <c r="BO313" s="190"/>
      <c r="BP313" s="173"/>
      <c r="BQ313" s="187"/>
      <c r="BR313" s="190"/>
      <c r="BS313" s="780"/>
      <c r="BT313" s="175"/>
      <c r="BU313" s="780"/>
      <c r="BV313" s="780"/>
      <c r="BW313" s="222"/>
      <c r="BX313" s="89">
        <f t="shared" ref="BX313:BX333" si="455">SUMIF($L:$L,L313,$BQ:$BQ)</f>
        <v>0</v>
      </c>
      <c r="BY313" s="89">
        <f t="shared" ref="BY313:BY333" si="456">SUMIF($L:$L,L313,$BR:$BR)</f>
        <v>0</v>
      </c>
      <c r="BZ313" s="187"/>
      <c r="CA313" s="187"/>
      <c r="CB313" s="230"/>
      <c r="CC313" s="227"/>
      <c r="CD313" s="228" t="s">
        <v>1133</v>
      </c>
      <c r="CE313" s="228" t="s">
        <v>1134</v>
      </c>
      <c r="CF313" s="228" t="s">
        <v>967</v>
      </c>
      <c r="CG313" s="228" t="s">
        <v>1079</v>
      </c>
      <c r="CH313" s="228">
        <v>2569.1999999999998</v>
      </c>
      <c r="CI313" s="173">
        <v>45972</v>
      </c>
      <c r="CJ313" s="228">
        <v>27</v>
      </c>
      <c r="CK313" s="228">
        <v>2569.1999999999998</v>
      </c>
      <c r="CL313" s="725">
        <v>3.07568580116715</v>
      </c>
      <c r="CM313" s="232">
        <f t="shared" ref="CM313:CM316" si="457">CL313*CK313</f>
        <v>7902.0519603586408</v>
      </c>
      <c r="CN313" s="173">
        <v>45981</v>
      </c>
      <c r="CO313" s="228"/>
      <c r="CP313" s="228"/>
      <c r="CQ313" s="173"/>
      <c r="CR313" s="173"/>
      <c r="CS313" s="173"/>
      <c r="CT313" s="173">
        <v>46020</v>
      </c>
      <c r="CU313" s="90">
        <v>46018</v>
      </c>
      <c r="CV313" s="89">
        <f t="shared" ref="CV313:CV333" si="458">SUMIF($L:$L,L313,$CJ:$CJ)</f>
        <v>27</v>
      </c>
      <c r="CW313" s="86">
        <f t="shared" ref="CW313:CW333" si="459">SUMIF($L:$L,L313,$CK:$CK)</f>
        <v>2569.1999999999998</v>
      </c>
      <c r="CX313" s="90"/>
      <c r="CY313" s="90"/>
      <c r="CZ313" s="90"/>
      <c r="DA313" s="90"/>
      <c r="DB313" s="89">
        <f t="shared" ref="DB313:DB333" si="460">BX313+CV313</f>
        <v>27</v>
      </c>
      <c r="DC313" s="89">
        <f t="shared" ref="DC313:DC333" si="461">BY313+CW313</f>
        <v>2569.1999999999998</v>
      </c>
      <c r="DD313" s="89">
        <f t="shared" ref="DD313:DD333" si="462">BH313-DB313</f>
        <v>0</v>
      </c>
      <c r="DE313" s="89">
        <f t="shared" ref="DE313:DE333" si="463">BI313-DC313</f>
        <v>-25.800000000000182</v>
      </c>
      <c r="DF313" s="86" t="str">
        <f t="shared" ref="DF313:DF333" si="464">IF(DD313&lt;0,"Thừa",IF(DD313=0,"Đủ","Thiếu"))</f>
        <v>Đủ</v>
      </c>
      <c r="DG313" s="787"/>
      <c r="DH313" s="233"/>
      <c r="DI313" s="234"/>
      <c r="DJ313" s="235"/>
      <c r="DK313" s="236"/>
      <c r="DL313" s="176"/>
      <c r="DM313" s="177"/>
      <c r="DN313" s="178"/>
      <c r="DO313" s="178"/>
    </row>
    <row r="314" spans="1:119" s="237" customFormat="1" ht="60" hidden="1" customHeight="1">
      <c r="A314" s="85" t="str">
        <f t="shared" si="394"/>
        <v>Hiện</v>
      </c>
      <c r="B314" s="86" t="str">
        <f t="shared" si="450"/>
        <v>Đủ</v>
      </c>
      <c r="C314" s="113">
        <f t="shared" si="448"/>
        <v>0</v>
      </c>
      <c r="D314" s="187"/>
      <c r="E314" s="187"/>
      <c r="F314" s="187"/>
      <c r="G314" s="187"/>
      <c r="H314" s="187"/>
      <c r="I314" s="187"/>
      <c r="J314" s="775"/>
      <c r="K314" s="776"/>
      <c r="L314" s="781" t="s">
        <v>895</v>
      </c>
      <c r="M314" s="257" t="s">
        <v>450</v>
      </c>
      <c r="N314" s="257" t="s">
        <v>896</v>
      </c>
      <c r="O314" s="181" t="s">
        <v>894</v>
      </c>
      <c r="P314" s="179" t="s">
        <v>42</v>
      </c>
      <c r="Q314" s="182">
        <f>7.85*6</f>
        <v>47.099999999999994</v>
      </c>
      <c r="R314" s="182">
        <v>2.6</v>
      </c>
      <c r="S314" s="182">
        <f>+R314*Q314</f>
        <v>122.46</v>
      </c>
      <c r="T314" s="501"/>
      <c r="U314" s="502"/>
      <c r="V314" s="182"/>
      <c r="W314" s="500"/>
      <c r="X314" s="500"/>
      <c r="Y314" s="500"/>
      <c r="Z314" s="500"/>
      <c r="AA314" s="500"/>
      <c r="AB314" s="500"/>
      <c r="AC314" s="500"/>
      <c r="AD314" s="500"/>
      <c r="AE314" s="500"/>
      <c r="AF314" s="63">
        <v>4.5</v>
      </c>
      <c r="AG314" s="63">
        <v>211.95</v>
      </c>
      <c r="AH314" s="63">
        <v>0</v>
      </c>
      <c r="AI314" s="63">
        <v>0</v>
      </c>
      <c r="AJ314" s="63">
        <v>0</v>
      </c>
      <c r="AK314" s="63">
        <v>0</v>
      </c>
      <c r="AL314" s="63">
        <v>0</v>
      </c>
      <c r="AM314" s="63">
        <v>0</v>
      </c>
      <c r="AN314" s="63">
        <v>0</v>
      </c>
      <c r="AO314" s="63">
        <v>0</v>
      </c>
      <c r="AP314" s="63">
        <v>0</v>
      </c>
      <c r="AQ314" s="63">
        <v>0</v>
      </c>
      <c r="AR314" s="63">
        <v>0</v>
      </c>
      <c r="AS314" s="63">
        <v>0</v>
      </c>
      <c r="AT314" s="63">
        <v>0</v>
      </c>
      <c r="AU314" s="63">
        <v>0</v>
      </c>
      <c r="AV314" s="63">
        <v>0</v>
      </c>
      <c r="AW314" s="63">
        <v>0</v>
      </c>
      <c r="AX314" s="63">
        <v>0</v>
      </c>
      <c r="AY314" s="63">
        <v>0</v>
      </c>
      <c r="AZ314" s="88">
        <f t="shared" si="451"/>
        <v>4.5</v>
      </c>
      <c r="BA314" s="88">
        <f t="shared" si="452"/>
        <v>211.95</v>
      </c>
      <c r="BB314" s="487" t="s">
        <v>901</v>
      </c>
      <c r="BC314" s="495"/>
      <c r="BD314" s="228"/>
      <c r="BE314" s="228"/>
      <c r="BF314" s="229"/>
      <c r="BG314" s="224"/>
      <c r="BH314" s="89">
        <f t="shared" si="453"/>
        <v>4.5</v>
      </c>
      <c r="BI314" s="89">
        <f t="shared" si="454"/>
        <v>211.95</v>
      </c>
      <c r="BJ314" s="173"/>
      <c r="BK314" s="777"/>
      <c r="BL314" s="785"/>
      <c r="BM314" s="786"/>
      <c r="BN314" s="221"/>
      <c r="BO314" s="190"/>
      <c r="BP314" s="173"/>
      <c r="BQ314" s="187"/>
      <c r="BR314" s="190"/>
      <c r="BS314" s="780"/>
      <c r="BT314" s="175"/>
      <c r="BU314" s="780"/>
      <c r="BV314" s="780"/>
      <c r="BW314" s="222"/>
      <c r="BX314" s="89">
        <f t="shared" si="455"/>
        <v>0</v>
      </c>
      <c r="BY314" s="89">
        <f t="shared" si="456"/>
        <v>0</v>
      </c>
      <c r="BZ314" s="187"/>
      <c r="CA314" s="187"/>
      <c r="CB314" s="230"/>
      <c r="CC314" s="227"/>
      <c r="CD314" s="228" t="s">
        <v>1133</v>
      </c>
      <c r="CE314" s="228" t="s">
        <v>1134</v>
      </c>
      <c r="CF314" s="228" t="s">
        <v>1080</v>
      </c>
      <c r="CG314" s="228" t="s">
        <v>1079</v>
      </c>
      <c r="CH314" s="228">
        <v>214.1</v>
      </c>
      <c r="CI314" s="173">
        <v>45972</v>
      </c>
      <c r="CJ314" s="228">
        <v>4.5</v>
      </c>
      <c r="CK314" s="228">
        <v>214.1</v>
      </c>
      <c r="CL314" s="725">
        <v>3.07568580116715</v>
      </c>
      <c r="CM314" s="232">
        <f t="shared" si="457"/>
        <v>658.50433002988677</v>
      </c>
      <c r="CN314" s="173">
        <v>45981</v>
      </c>
      <c r="CO314" s="228"/>
      <c r="CP314" s="228"/>
      <c r="CQ314" s="173"/>
      <c r="CR314" s="173"/>
      <c r="CS314" s="173"/>
      <c r="CT314" s="173">
        <v>46020</v>
      </c>
      <c r="CU314" s="90">
        <v>46018</v>
      </c>
      <c r="CV314" s="89">
        <f t="shared" si="458"/>
        <v>4.5</v>
      </c>
      <c r="CW314" s="86">
        <f t="shared" si="459"/>
        <v>214.1</v>
      </c>
      <c r="CX314" s="90"/>
      <c r="CY314" s="90"/>
      <c r="CZ314" s="90"/>
      <c r="DA314" s="90"/>
      <c r="DB314" s="89">
        <f t="shared" si="460"/>
        <v>4.5</v>
      </c>
      <c r="DC314" s="89">
        <f t="shared" si="461"/>
        <v>214.1</v>
      </c>
      <c r="DD314" s="89">
        <f t="shared" si="462"/>
        <v>0</v>
      </c>
      <c r="DE314" s="89">
        <f t="shared" si="463"/>
        <v>-2.1500000000000057</v>
      </c>
      <c r="DF314" s="86" t="str">
        <f t="shared" si="464"/>
        <v>Đủ</v>
      </c>
      <c r="DG314" s="787"/>
      <c r="DH314" s="233"/>
      <c r="DI314" s="234"/>
      <c r="DJ314" s="235"/>
      <c r="DK314" s="236"/>
      <c r="DL314" s="176"/>
      <c r="DM314" s="177"/>
      <c r="DN314" s="178"/>
      <c r="DO314" s="178"/>
    </row>
    <row r="315" spans="1:119" s="237" customFormat="1" ht="60" hidden="1" customHeight="1">
      <c r="A315" s="85" t="str">
        <f t="shared" si="394"/>
        <v>Hiện</v>
      </c>
      <c r="B315" s="86" t="str">
        <f t="shared" ref="B315:B326" si="465">DF315</f>
        <v>Thừa</v>
      </c>
      <c r="C315" s="113">
        <f t="shared" ref="C315:C326" si="466">DD315</f>
        <v>-2.2281999999999993</v>
      </c>
      <c r="D315" s="187"/>
      <c r="E315" s="187"/>
      <c r="F315" s="187"/>
      <c r="G315" s="187"/>
      <c r="H315" s="187"/>
      <c r="I315" s="187"/>
      <c r="J315" s="775"/>
      <c r="K315" s="776"/>
      <c r="L315" s="781" t="s">
        <v>900</v>
      </c>
      <c r="M315" s="257" t="s">
        <v>459</v>
      </c>
      <c r="N315" s="257" t="s">
        <v>1014</v>
      </c>
      <c r="O315" s="181" t="s">
        <v>460</v>
      </c>
      <c r="P315" s="179" t="s">
        <v>45</v>
      </c>
      <c r="Q315" s="182">
        <v>60.61</v>
      </c>
      <c r="R315" s="182">
        <v>14.74</v>
      </c>
      <c r="S315" s="182">
        <v>893.36</v>
      </c>
      <c r="T315" s="501"/>
      <c r="U315" s="502"/>
      <c r="V315" s="182"/>
      <c r="W315" s="500"/>
      <c r="X315" s="500"/>
      <c r="Y315" s="500"/>
      <c r="Z315" s="500"/>
      <c r="AA315" s="500"/>
      <c r="AB315" s="500"/>
      <c r="AC315" s="500"/>
      <c r="AD315" s="500"/>
      <c r="AE315" s="500"/>
      <c r="AF315" s="63"/>
      <c r="AG315" s="63"/>
      <c r="AH315" s="63">
        <v>15.771800000000001</v>
      </c>
      <c r="AI315" s="63">
        <v>955.92879800000003</v>
      </c>
      <c r="AJ315" s="63">
        <v>0</v>
      </c>
      <c r="AK315" s="63">
        <v>0</v>
      </c>
      <c r="AL315" s="63">
        <v>0</v>
      </c>
      <c r="AM315" s="63">
        <v>0</v>
      </c>
      <c r="AN315" s="63">
        <v>0</v>
      </c>
      <c r="AO315" s="63">
        <v>0</v>
      </c>
      <c r="AP315" s="63">
        <v>0</v>
      </c>
      <c r="AQ315" s="63">
        <v>0</v>
      </c>
      <c r="AR315" s="63">
        <v>0</v>
      </c>
      <c r="AS315" s="63">
        <v>0</v>
      </c>
      <c r="AT315" s="63">
        <v>0</v>
      </c>
      <c r="AU315" s="63">
        <v>0</v>
      </c>
      <c r="AV315" s="63">
        <v>0</v>
      </c>
      <c r="AW315" s="63">
        <v>0</v>
      </c>
      <c r="AX315" s="63">
        <v>0</v>
      </c>
      <c r="AY315" s="63">
        <v>0</v>
      </c>
      <c r="AZ315" s="88">
        <f t="shared" si="451"/>
        <v>15.771800000000001</v>
      </c>
      <c r="BA315" s="88">
        <f t="shared" si="452"/>
        <v>955.92879800000003</v>
      </c>
      <c r="BB315" s="487" t="s">
        <v>1073</v>
      </c>
      <c r="BC315" s="495"/>
      <c r="BD315" s="228"/>
      <c r="BE315" s="228"/>
      <c r="BF315" s="229"/>
      <c r="BG315" s="224"/>
      <c r="BH315" s="89">
        <f t="shared" si="453"/>
        <v>15.771800000000001</v>
      </c>
      <c r="BI315" s="89">
        <f t="shared" si="454"/>
        <v>955.92879800000003</v>
      </c>
      <c r="BJ315" s="173"/>
      <c r="BK315" s="777"/>
      <c r="BL315" s="785"/>
      <c r="BM315" s="786"/>
      <c r="BN315" s="221"/>
      <c r="BO315" s="190"/>
      <c r="BP315" s="173"/>
      <c r="BQ315" s="187"/>
      <c r="BR315" s="190"/>
      <c r="BS315" s="780"/>
      <c r="BT315" s="175"/>
      <c r="BU315" s="780"/>
      <c r="BV315" s="780"/>
      <c r="BW315" s="222"/>
      <c r="BX315" s="89">
        <f t="shared" si="455"/>
        <v>0</v>
      </c>
      <c r="BY315" s="89">
        <f t="shared" si="456"/>
        <v>0</v>
      </c>
      <c r="BZ315" s="187"/>
      <c r="CA315" s="187"/>
      <c r="CB315" s="230"/>
      <c r="CC315" s="227"/>
      <c r="CD315" s="85" t="s">
        <v>1267</v>
      </c>
      <c r="CE315" s="228" t="s">
        <v>1266</v>
      </c>
      <c r="CF315" s="89" t="s">
        <v>1271</v>
      </c>
      <c r="CG315" s="228" t="s">
        <v>1269</v>
      </c>
      <c r="CH315" s="228">
        <v>1099.95</v>
      </c>
      <c r="CI315" s="173">
        <v>45987</v>
      </c>
      <c r="CJ315" s="228">
        <v>18</v>
      </c>
      <c r="CK315" s="228">
        <v>1099.95</v>
      </c>
      <c r="CL315" s="725">
        <v>2.9350000000000001</v>
      </c>
      <c r="CM315" s="232">
        <f t="shared" si="457"/>
        <v>3228.3532500000001</v>
      </c>
      <c r="CN315" s="232"/>
      <c r="CO315" s="228"/>
      <c r="CP315" s="228"/>
      <c r="CQ315" s="173"/>
      <c r="CR315" s="173"/>
      <c r="CS315" s="173"/>
      <c r="CT315" s="173"/>
      <c r="CU315" s="90">
        <v>46039</v>
      </c>
      <c r="CV315" s="89">
        <f t="shared" si="458"/>
        <v>18</v>
      </c>
      <c r="CW315" s="86">
        <f t="shared" si="459"/>
        <v>1099.95</v>
      </c>
      <c r="CX315" s="90"/>
      <c r="CY315" s="90"/>
      <c r="CZ315" s="90"/>
      <c r="DA315" s="90"/>
      <c r="DB315" s="89">
        <f t="shared" si="460"/>
        <v>18</v>
      </c>
      <c r="DC315" s="89">
        <f t="shared" si="461"/>
        <v>1099.95</v>
      </c>
      <c r="DD315" s="89">
        <f t="shared" si="462"/>
        <v>-2.2281999999999993</v>
      </c>
      <c r="DE315" s="89">
        <f t="shared" si="463"/>
        <v>-144.02120200000002</v>
      </c>
      <c r="DF315" s="86" t="str">
        <f t="shared" si="464"/>
        <v>Thừa</v>
      </c>
      <c r="DG315" s="787"/>
      <c r="DH315" s="233"/>
      <c r="DI315" s="234"/>
      <c r="DJ315" s="235"/>
      <c r="DK315" s="236"/>
      <c r="DL315" s="176"/>
      <c r="DM315" s="177"/>
      <c r="DN315" s="178"/>
      <c r="DO315" s="178"/>
    </row>
    <row r="316" spans="1:119" s="237" customFormat="1" ht="60" hidden="1" customHeight="1">
      <c r="A316" s="85" t="str">
        <f t="shared" si="394"/>
        <v>Hiện</v>
      </c>
      <c r="B316" s="86" t="str">
        <f t="shared" si="465"/>
        <v>Thừa</v>
      </c>
      <c r="C316" s="113">
        <f t="shared" si="466"/>
        <v>-1.9029397225725049</v>
      </c>
      <c r="D316" s="187"/>
      <c r="E316" s="187"/>
      <c r="F316" s="187"/>
      <c r="G316" s="187"/>
      <c r="H316" s="187"/>
      <c r="I316" s="187"/>
      <c r="J316" s="775"/>
      <c r="K316" s="776"/>
      <c r="L316" s="781" t="s">
        <v>1015</v>
      </c>
      <c r="M316" s="257" t="s">
        <v>450</v>
      </c>
      <c r="N316" s="790" t="s">
        <v>471</v>
      </c>
      <c r="O316" s="181" t="s">
        <v>1016</v>
      </c>
      <c r="P316" s="179" t="s">
        <v>42</v>
      </c>
      <c r="Q316" s="182">
        <f>1.5*7.93</f>
        <v>11.895</v>
      </c>
      <c r="R316" s="182">
        <v>16.031946195880622</v>
      </c>
      <c r="S316" s="182">
        <v>190.7</v>
      </c>
      <c r="T316" s="501"/>
      <c r="U316" s="502"/>
      <c r="V316" s="182"/>
      <c r="W316" s="500"/>
      <c r="X316" s="500"/>
      <c r="Y316" s="500"/>
      <c r="Z316" s="500"/>
      <c r="AA316" s="500"/>
      <c r="AB316" s="500"/>
      <c r="AC316" s="500"/>
      <c r="AD316" s="500"/>
      <c r="AE316" s="500"/>
      <c r="AF316" s="63"/>
      <c r="AG316" s="63"/>
      <c r="AH316" s="63">
        <v>17.795460277427491</v>
      </c>
      <c r="AI316" s="63">
        <v>211.67699999999999</v>
      </c>
      <c r="AJ316" s="63">
        <v>19</v>
      </c>
      <c r="AK316" s="63">
        <v>226.005</v>
      </c>
      <c r="AL316" s="63">
        <v>0</v>
      </c>
      <c r="AM316" s="63">
        <v>0</v>
      </c>
      <c r="AN316" s="63">
        <v>0</v>
      </c>
      <c r="AO316" s="63">
        <v>0</v>
      </c>
      <c r="AP316" s="63">
        <v>0</v>
      </c>
      <c r="AQ316" s="63">
        <v>0</v>
      </c>
      <c r="AR316" s="63">
        <v>0</v>
      </c>
      <c r="AS316" s="63">
        <v>0</v>
      </c>
      <c r="AT316" s="63">
        <v>0</v>
      </c>
      <c r="AU316" s="63">
        <v>0</v>
      </c>
      <c r="AV316" s="63">
        <v>0</v>
      </c>
      <c r="AW316" s="63">
        <v>0</v>
      </c>
      <c r="AX316" s="63">
        <v>0</v>
      </c>
      <c r="AY316" s="63">
        <v>0</v>
      </c>
      <c r="AZ316" s="88">
        <f t="shared" si="451"/>
        <v>36.795460277427495</v>
      </c>
      <c r="BA316" s="88">
        <f t="shared" si="452"/>
        <v>437.68200000000002</v>
      </c>
      <c r="BB316" s="487" t="s">
        <v>1251</v>
      </c>
      <c r="BC316" s="495"/>
      <c r="BD316" s="228"/>
      <c r="BE316" s="228"/>
      <c r="BF316" s="229"/>
      <c r="BG316" s="224"/>
      <c r="BH316" s="89">
        <f t="shared" si="453"/>
        <v>36.795460277427495</v>
      </c>
      <c r="BI316" s="89">
        <f t="shared" si="454"/>
        <v>437.68200000000002</v>
      </c>
      <c r="BJ316" s="173"/>
      <c r="BK316" s="777"/>
      <c r="BL316" s="785"/>
      <c r="BM316" s="786"/>
      <c r="BN316" s="221"/>
      <c r="BO316" s="190"/>
      <c r="BP316" s="173"/>
      <c r="BQ316" s="187"/>
      <c r="BR316" s="190"/>
      <c r="BS316" s="780"/>
      <c r="BT316" s="175"/>
      <c r="BU316" s="780"/>
      <c r="BV316" s="780"/>
      <c r="BW316" s="222"/>
      <c r="BX316" s="89">
        <f t="shared" si="455"/>
        <v>0</v>
      </c>
      <c r="BY316" s="89">
        <f t="shared" si="456"/>
        <v>0</v>
      </c>
      <c r="BZ316" s="187"/>
      <c r="CA316" s="187"/>
      <c r="CB316" s="230"/>
      <c r="CC316" s="227"/>
      <c r="CD316" s="85" t="s">
        <v>1267</v>
      </c>
      <c r="CE316" s="228" t="s">
        <v>1266</v>
      </c>
      <c r="CF316" s="89" t="s">
        <v>1272</v>
      </c>
      <c r="CG316" s="228" t="s">
        <v>1273</v>
      </c>
      <c r="CH316" s="228">
        <v>463.22</v>
      </c>
      <c r="CI316" s="173">
        <v>45987</v>
      </c>
      <c r="CJ316" s="228">
        <v>38.698399999999999</v>
      </c>
      <c r="CK316" s="228">
        <v>463.22</v>
      </c>
      <c r="CL316" s="725">
        <v>3.661</v>
      </c>
      <c r="CM316" s="232">
        <f t="shared" si="457"/>
        <v>1695.84842</v>
      </c>
      <c r="CN316" s="232"/>
      <c r="CO316" s="228"/>
      <c r="CP316" s="228"/>
      <c r="CQ316" s="173"/>
      <c r="CR316" s="173"/>
      <c r="CS316" s="173"/>
      <c r="CT316" s="173"/>
      <c r="CU316" s="90">
        <v>46039</v>
      </c>
      <c r="CV316" s="89">
        <f t="shared" si="458"/>
        <v>38.698399999999999</v>
      </c>
      <c r="CW316" s="86">
        <f t="shared" si="459"/>
        <v>463.22</v>
      </c>
      <c r="CX316" s="90"/>
      <c r="CY316" s="90"/>
      <c r="CZ316" s="90"/>
      <c r="DA316" s="90"/>
      <c r="DB316" s="89">
        <f t="shared" si="460"/>
        <v>38.698399999999999</v>
      </c>
      <c r="DC316" s="89">
        <f t="shared" si="461"/>
        <v>463.22</v>
      </c>
      <c r="DD316" s="89">
        <f t="shared" si="462"/>
        <v>-1.9029397225725049</v>
      </c>
      <c r="DE316" s="89">
        <f t="shared" si="463"/>
        <v>-25.538000000000011</v>
      </c>
      <c r="DF316" s="86" t="str">
        <f t="shared" si="464"/>
        <v>Thừa</v>
      </c>
      <c r="DG316" s="787"/>
      <c r="DH316" s="233"/>
      <c r="DI316" s="234"/>
      <c r="DJ316" s="235"/>
      <c r="DK316" s="236"/>
      <c r="DL316" s="176"/>
      <c r="DM316" s="177"/>
      <c r="DN316" s="178"/>
      <c r="DO316" s="178"/>
    </row>
    <row r="317" spans="1:119" s="237" customFormat="1" ht="60" hidden="1" customHeight="1">
      <c r="A317" s="85" t="str">
        <f t="shared" si="394"/>
        <v>Hiện</v>
      </c>
      <c r="B317" s="86" t="str">
        <f t="shared" si="465"/>
        <v>Đủ</v>
      </c>
      <c r="C317" s="113">
        <f t="shared" si="466"/>
        <v>0</v>
      </c>
      <c r="D317" s="187"/>
      <c r="E317" s="187"/>
      <c r="F317" s="187"/>
      <c r="G317" s="187"/>
      <c r="H317" s="187"/>
      <c r="I317" s="187"/>
      <c r="J317" s="775"/>
      <c r="K317" s="776"/>
      <c r="L317" s="781" t="s">
        <v>1017</v>
      </c>
      <c r="M317" s="257" t="s">
        <v>450</v>
      </c>
      <c r="N317" s="790" t="s">
        <v>1318</v>
      </c>
      <c r="O317" s="181" t="s">
        <v>1016</v>
      </c>
      <c r="P317" s="179" t="s">
        <v>42</v>
      </c>
      <c r="Q317" s="182">
        <v>79.3</v>
      </c>
      <c r="R317" s="182"/>
      <c r="S317" s="182"/>
      <c r="T317" s="501"/>
      <c r="U317" s="502"/>
      <c r="V317" s="182"/>
      <c r="W317" s="500"/>
      <c r="X317" s="500"/>
      <c r="Y317" s="500"/>
      <c r="Z317" s="500"/>
      <c r="AA317" s="500"/>
      <c r="AB317" s="500"/>
      <c r="AC317" s="500"/>
      <c r="AD317" s="500"/>
      <c r="AE317" s="500"/>
      <c r="AF317" s="63"/>
      <c r="AG317" s="63"/>
      <c r="AH317" s="63">
        <v>0</v>
      </c>
      <c r="AI317" s="63">
        <v>0</v>
      </c>
      <c r="AJ317" s="63">
        <v>1</v>
      </c>
      <c r="AK317" s="63">
        <v>79.3</v>
      </c>
      <c r="AL317" s="63">
        <v>0</v>
      </c>
      <c r="AM317" s="63">
        <v>0</v>
      </c>
      <c r="AN317" s="63">
        <v>0</v>
      </c>
      <c r="AO317" s="63">
        <v>0</v>
      </c>
      <c r="AP317" s="63">
        <v>0</v>
      </c>
      <c r="AQ317" s="63">
        <v>0</v>
      </c>
      <c r="AR317" s="63">
        <v>0</v>
      </c>
      <c r="AS317" s="63">
        <v>0</v>
      </c>
      <c r="AT317" s="63">
        <v>0</v>
      </c>
      <c r="AU317" s="63">
        <v>0</v>
      </c>
      <c r="AV317" s="63">
        <v>0</v>
      </c>
      <c r="AW317" s="63">
        <v>0</v>
      </c>
      <c r="AX317" s="63">
        <v>0</v>
      </c>
      <c r="AY317" s="63">
        <v>0</v>
      </c>
      <c r="AZ317" s="88">
        <f t="shared" si="451"/>
        <v>1</v>
      </c>
      <c r="BA317" s="88">
        <f t="shared" si="452"/>
        <v>79.3</v>
      </c>
      <c r="BB317" s="487" t="s">
        <v>1251</v>
      </c>
      <c r="BC317" s="495"/>
      <c r="BD317" s="228"/>
      <c r="BE317" s="228"/>
      <c r="BF317" s="229"/>
      <c r="BG317" s="224"/>
      <c r="BH317" s="89">
        <f t="shared" si="453"/>
        <v>1</v>
      </c>
      <c r="BI317" s="89">
        <f t="shared" si="454"/>
        <v>79.3</v>
      </c>
      <c r="BJ317" s="173"/>
      <c r="BK317" s="777"/>
      <c r="BL317" s="785"/>
      <c r="BM317" s="786"/>
      <c r="BN317" s="221"/>
      <c r="BO317" s="190"/>
      <c r="BP317" s="173"/>
      <c r="BQ317" s="187"/>
      <c r="BR317" s="190"/>
      <c r="BS317" s="780"/>
      <c r="BT317" s="175"/>
      <c r="BU317" s="780"/>
      <c r="BV317" s="780"/>
      <c r="BW317" s="222"/>
      <c r="BX317" s="89">
        <f t="shared" si="455"/>
        <v>0</v>
      </c>
      <c r="BY317" s="89">
        <f t="shared" si="456"/>
        <v>0</v>
      </c>
      <c r="BZ317" s="187"/>
      <c r="CA317" s="187"/>
      <c r="CB317" s="230"/>
      <c r="CC317" s="227"/>
      <c r="CD317" s="85" t="s">
        <v>1325</v>
      </c>
      <c r="CE317" s="228" t="s">
        <v>1096</v>
      </c>
      <c r="CF317" s="228" t="s">
        <v>1327</v>
      </c>
      <c r="CG317" s="228" t="s">
        <v>1320</v>
      </c>
      <c r="CH317" s="228">
        <v>79.8</v>
      </c>
      <c r="CI317" s="173">
        <v>45992</v>
      </c>
      <c r="CJ317" s="228">
        <v>1</v>
      </c>
      <c r="CK317" s="228">
        <v>79.8</v>
      </c>
      <c r="CL317" s="231">
        <v>3.8</v>
      </c>
      <c r="CM317" s="232">
        <f>CL317*CH317</f>
        <v>303.23999999999995</v>
      </c>
      <c r="CN317" s="173"/>
      <c r="CO317" s="228"/>
      <c r="CP317" s="228"/>
      <c r="CQ317" s="173"/>
      <c r="CR317" s="173"/>
      <c r="CS317" s="173"/>
      <c r="CT317" s="173"/>
      <c r="CU317" s="90">
        <v>46023</v>
      </c>
      <c r="CV317" s="89">
        <f t="shared" si="458"/>
        <v>1</v>
      </c>
      <c r="CW317" s="86">
        <f t="shared" si="459"/>
        <v>79.8</v>
      </c>
      <c r="CX317" s="90"/>
      <c r="CY317" s="90"/>
      <c r="CZ317" s="90"/>
      <c r="DA317" s="90"/>
      <c r="DB317" s="89">
        <f t="shared" si="460"/>
        <v>1</v>
      </c>
      <c r="DC317" s="89">
        <f t="shared" si="461"/>
        <v>79.8</v>
      </c>
      <c r="DD317" s="89">
        <f t="shared" si="462"/>
        <v>0</v>
      </c>
      <c r="DE317" s="89">
        <f t="shared" si="463"/>
        <v>-0.5</v>
      </c>
      <c r="DF317" s="86" t="str">
        <f t="shared" si="464"/>
        <v>Đủ</v>
      </c>
      <c r="DG317" s="787"/>
      <c r="DH317" s="233"/>
      <c r="DI317" s="234"/>
      <c r="DJ317" s="235"/>
      <c r="DK317" s="236"/>
      <c r="DL317" s="176"/>
      <c r="DM317" s="177"/>
      <c r="DN317" s="178"/>
      <c r="DO317" s="178"/>
    </row>
    <row r="318" spans="1:119" s="237" customFormat="1" ht="60" hidden="1" customHeight="1">
      <c r="A318" s="85" t="str">
        <f t="shared" si="394"/>
        <v>Hiện</v>
      </c>
      <c r="B318" s="86" t="str">
        <f t="shared" si="465"/>
        <v>Đủ</v>
      </c>
      <c r="C318" s="113">
        <f t="shared" si="466"/>
        <v>0</v>
      </c>
      <c r="D318" s="187"/>
      <c r="E318" s="187"/>
      <c r="F318" s="187"/>
      <c r="G318" s="187"/>
      <c r="H318" s="187"/>
      <c r="I318" s="187"/>
      <c r="J318" s="775"/>
      <c r="K318" s="776"/>
      <c r="L318" s="781" t="s">
        <v>1018</v>
      </c>
      <c r="M318" s="257" t="s">
        <v>470</v>
      </c>
      <c r="N318" s="257" t="s">
        <v>1019</v>
      </c>
      <c r="O318" s="181" t="s">
        <v>494</v>
      </c>
      <c r="P318" s="179" t="s">
        <v>42</v>
      </c>
      <c r="Q318" s="182">
        <v>111.02</v>
      </c>
      <c r="R318" s="182">
        <v>0.85624211853720056</v>
      </c>
      <c r="S318" s="182">
        <v>95.06</v>
      </c>
      <c r="T318" s="501"/>
      <c r="U318" s="502"/>
      <c r="V318" s="182"/>
      <c r="W318" s="500"/>
      <c r="X318" s="500"/>
      <c r="Y318" s="500"/>
      <c r="Z318" s="500"/>
      <c r="AA318" s="500"/>
      <c r="AB318" s="500"/>
      <c r="AC318" s="500"/>
      <c r="AD318" s="500"/>
      <c r="AE318" s="500"/>
      <c r="AF318" s="63"/>
      <c r="AG318" s="63"/>
      <c r="AH318" s="63">
        <v>3</v>
      </c>
      <c r="AI318" s="63">
        <v>333.06</v>
      </c>
      <c r="AJ318" s="63">
        <v>0</v>
      </c>
      <c r="AK318" s="63">
        <v>0</v>
      </c>
      <c r="AL318" s="63">
        <v>0</v>
      </c>
      <c r="AM318" s="63">
        <v>0</v>
      </c>
      <c r="AN318" s="63">
        <v>0</v>
      </c>
      <c r="AO318" s="63">
        <v>0</v>
      </c>
      <c r="AP318" s="63">
        <v>0</v>
      </c>
      <c r="AQ318" s="63">
        <v>0</v>
      </c>
      <c r="AR318" s="63">
        <v>0</v>
      </c>
      <c r="AS318" s="63">
        <v>0</v>
      </c>
      <c r="AT318" s="63">
        <v>0</v>
      </c>
      <c r="AU318" s="63">
        <v>0</v>
      </c>
      <c r="AV318" s="63">
        <v>0</v>
      </c>
      <c r="AW318" s="63">
        <v>0</v>
      </c>
      <c r="AX318" s="63">
        <v>0</v>
      </c>
      <c r="AY318" s="63">
        <v>0</v>
      </c>
      <c r="AZ318" s="88">
        <f t="shared" si="451"/>
        <v>3</v>
      </c>
      <c r="BA318" s="88">
        <f t="shared" si="452"/>
        <v>333.06</v>
      </c>
      <c r="BB318" s="487" t="s">
        <v>1073</v>
      </c>
      <c r="BC318" s="495"/>
      <c r="BD318" s="228"/>
      <c r="BE318" s="228"/>
      <c r="BF318" s="229"/>
      <c r="BG318" s="224"/>
      <c r="BH318" s="89">
        <f t="shared" si="453"/>
        <v>3</v>
      </c>
      <c r="BI318" s="89">
        <f t="shared" si="454"/>
        <v>333.06</v>
      </c>
      <c r="BJ318" s="173"/>
      <c r="BK318" s="777"/>
      <c r="BL318" s="785"/>
      <c r="BM318" s="786"/>
      <c r="BN318" s="221"/>
      <c r="BO318" s="190"/>
      <c r="BP318" s="173"/>
      <c r="BQ318" s="187"/>
      <c r="BR318" s="190"/>
      <c r="BS318" s="780"/>
      <c r="BT318" s="175"/>
      <c r="BU318" s="780"/>
      <c r="BV318" s="780"/>
      <c r="BW318" s="222"/>
      <c r="BX318" s="89">
        <f t="shared" si="455"/>
        <v>0</v>
      </c>
      <c r="BY318" s="89">
        <f t="shared" si="456"/>
        <v>0</v>
      </c>
      <c r="BZ318" s="187"/>
      <c r="CA318" s="187"/>
      <c r="CB318" s="230"/>
      <c r="CC318" s="227"/>
      <c r="CD318" s="85" t="s">
        <v>1267</v>
      </c>
      <c r="CE318" s="228" t="s">
        <v>1266</v>
      </c>
      <c r="CF318" s="89" t="s">
        <v>1274</v>
      </c>
      <c r="CG318" s="228" t="s">
        <v>1275</v>
      </c>
      <c r="CH318" s="228">
        <v>333.06</v>
      </c>
      <c r="CI318" s="173">
        <v>45987</v>
      </c>
      <c r="CJ318" s="228">
        <v>3</v>
      </c>
      <c r="CK318" s="228">
        <v>333.06</v>
      </c>
      <c r="CL318" s="725">
        <v>1.958</v>
      </c>
      <c r="CM318" s="232">
        <f t="shared" ref="CM318:CM322" si="467">CL318*CK318</f>
        <v>652.13148000000001</v>
      </c>
      <c r="CN318" s="232"/>
      <c r="CO318" s="228"/>
      <c r="CP318" s="228"/>
      <c r="CQ318" s="173"/>
      <c r="CR318" s="173"/>
      <c r="CS318" s="173"/>
      <c r="CT318" s="173"/>
      <c r="CU318" s="90">
        <v>46039</v>
      </c>
      <c r="CV318" s="89">
        <f t="shared" si="458"/>
        <v>3</v>
      </c>
      <c r="CW318" s="86">
        <f t="shared" si="459"/>
        <v>333.06</v>
      </c>
      <c r="CX318" s="90"/>
      <c r="CY318" s="90"/>
      <c r="CZ318" s="90"/>
      <c r="DA318" s="90"/>
      <c r="DB318" s="89">
        <f t="shared" si="460"/>
        <v>3</v>
      </c>
      <c r="DC318" s="89">
        <f t="shared" si="461"/>
        <v>333.06</v>
      </c>
      <c r="DD318" s="89">
        <f t="shared" si="462"/>
        <v>0</v>
      </c>
      <c r="DE318" s="89">
        <f t="shared" si="463"/>
        <v>0</v>
      </c>
      <c r="DF318" s="86" t="str">
        <f t="shared" si="464"/>
        <v>Đủ</v>
      </c>
      <c r="DG318" s="787"/>
      <c r="DH318" s="233"/>
      <c r="DI318" s="234"/>
      <c r="DJ318" s="235"/>
      <c r="DK318" s="236"/>
      <c r="DL318" s="176"/>
      <c r="DM318" s="177"/>
      <c r="DN318" s="178"/>
      <c r="DO318" s="178"/>
    </row>
    <row r="319" spans="1:119" s="237" customFormat="1" ht="60" hidden="1" customHeight="1">
      <c r="A319" s="85" t="str">
        <f t="shared" si="394"/>
        <v>Hiện</v>
      </c>
      <c r="B319" s="86" t="str">
        <f t="shared" si="465"/>
        <v>Thừa</v>
      </c>
      <c r="C319" s="113">
        <f t="shared" si="466"/>
        <v>-2.6532912988650565</v>
      </c>
      <c r="D319" s="187"/>
      <c r="E319" s="187"/>
      <c r="F319" s="187"/>
      <c r="G319" s="187"/>
      <c r="H319" s="187"/>
      <c r="I319" s="187"/>
      <c r="J319" s="775"/>
      <c r="K319" s="776"/>
      <c r="L319" s="781" t="s">
        <v>1020</v>
      </c>
      <c r="M319" s="257" t="s">
        <v>450</v>
      </c>
      <c r="N319" s="790" t="s">
        <v>1218</v>
      </c>
      <c r="O319" s="181" t="s">
        <v>1016</v>
      </c>
      <c r="P319" s="179" t="s">
        <v>42</v>
      </c>
      <c r="Q319" s="182">
        <f>6*7.93</f>
        <v>47.58</v>
      </c>
      <c r="R319" s="182">
        <v>44.456494325346789</v>
      </c>
      <c r="S319" s="182">
        <v>2115.2400000000002</v>
      </c>
      <c r="T319" s="501"/>
      <c r="U319" s="502"/>
      <c r="V319" s="182"/>
      <c r="W319" s="500"/>
      <c r="X319" s="500"/>
      <c r="Y319" s="500"/>
      <c r="Z319" s="500"/>
      <c r="AA319" s="500"/>
      <c r="AB319" s="500"/>
      <c r="AC319" s="500"/>
      <c r="AD319" s="500"/>
      <c r="AE319" s="500"/>
      <c r="AF319" s="63"/>
      <c r="AG319" s="63"/>
      <c r="AH319" s="63">
        <v>49.346708701134943</v>
      </c>
      <c r="AI319" s="63">
        <v>2347.9164000000005</v>
      </c>
      <c r="AJ319" s="63">
        <v>2</v>
      </c>
      <c r="AK319" s="63">
        <v>95.16</v>
      </c>
      <c r="AL319" s="63">
        <v>0</v>
      </c>
      <c r="AM319" s="63">
        <v>0</v>
      </c>
      <c r="AN319" s="63">
        <v>0</v>
      </c>
      <c r="AO319" s="63">
        <v>0</v>
      </c>
      <c r="AP319" s="63">
        <v>0</v>
      </c>
      <c r="AQ319" s="63">
        <v>0</v>
      </c>
      <c r="AR319" s="63">
        <v>0</v>
      </c>
      <c r="AS319" s="63">
        <v>0</v>
      </c>
      <c r="AT319" s="63">
        <v>0</v>
      </c>
      <c r="AU319" s="63">
        <v>0</v>
      </c>
      <c r="AV319" s="63">
        <v>0</v>
      </c>
      <c r="AW319" s="63">
        <v>0</v>
      </c>
      <c r="AX319" s="63">
        <v>0</v>
      </c>
      <c r="AY319" s="63">
        <v>0</v>
      </c>
      <c r="AZ319" s="88">
        <f t="shared" si="451"/>
        <v>51.346708701134943</v>
      </c>
      <c r="BA319" s="88">
        <f t="shared" si="452"/>
        <v>2443.0764000000004</v>
      </c>
      <c r="BB319" s="487" t="s">
        <v>1251</v>
      </c>
      <c r="BC319" s="495"/>
      <c r="BD319" s="228"/>
      <c r="BE319" s="228"/>
      <c r="BF319" s="229"/>
      <c r="BG319" s="224"/>
      <c r="BH319" s="89">
        <f t="shared" si="453"/>
        <v>51.346708701134943</v>
      </c>
      <c r="BI319" s="89">
        <f t="shared" si="454"/>
        <v>2443.0764000000004</v>
      </c>
      <c r="BJ319" s="173"/>
      <c r="BK319" s="777"/>
      <c r="BL319" s="785"/>
      <c r="BM319" s="786"/>
      <c r="BN319" s="221"/>
      <c r="BO319" s="190"/>
      <c r="BP319" s="173"/>
      <c r="BQ319" s="187"/>
      <c r="BR319" s="190"/>
      <c r="BS319" s="780"/>
      <c r="BT319" s="175"/>
      <c r="BU319" s="780"/>
      <c r="BV319" s="780"/>
      <c r="BW319" s="222"/>
      <c r="BX319" s="89">
        <f t="shared" si="455"/>
        <v>0</v>
      </c>
      <c r="BY319" s="89">
        <f t="shared" si="456"/>
        <v>0</v>
      </c>
      <c r="BZ319" s="187"/>
      <c r="CA319" s="187"/>
      <c r="CB319" s="230"/>
      <c r="CC319" s="227"/>
      <c r="CD319" s="85" t="s">
        <v>1267</v>
      </c>
      <c r="CE319" s="228" t="s">
        <v>1266</v>
      </c>
      <c r="CF319" s="89" t="s">
        <v>1276</v>
      </c>
      <c r="CG319" s="228" t="s">
        <v>1174</v>
      </c>
      <c r="CH319" s="228">
        <v>2585.52</v>
      </c>
      <c r="CI319" s="173">
        <v>45987</v>
      </c>
      <c r="CJ319" s="228">
        <v>54</v>
      </c>
      <c r="CK319" s="228">
        <v>2585.52</v>
      </c>
      <c r="CL319" s="725">
        <v>3.4</v>
      </c>
      <c r="CM319" s="232">
        <f t="shared" si="467"/>
        <v>8790.768</v>
      </c>
      <c r="CN319" s="232"/>
      <c r="CO319" s="228"/>
      <c r="CP319" s="228"/>
      <c r="CQ319" s="173"/>
      <c r="CR319" s="173"/>
      <c r="CS319" s="173"/>
      <c r="CT319" s="173"/>
      <c r="CU319" s="90">
        <v>46039</v>
      </c>
      <c r="CV319" s="89">
        <f t="shared" si="458"/>
        <v>54</v>
      </c>
      <c r="CW319" s="86">
        <f t="shared" si="459"/>
        <v>2585.52</v>
      </c>
      <c r="CX319" s="90"/>
      <c r="CY319" s="90"/>
      <c r="CZ319" s="90"/>
      <c r="DA319" s="90"/>
      <c r="DB319" s="89">
        <f t="shared" si="460"/>
        <v>54</v>
      </c>
      <c r="DC319" s="89">
        <f t="shared" si="461"/>
        <v>2585.52</v>
      </c>
      <c r="DD319" s="89">
        <f t="shared" si="462"/>
        <v>-2.6532912988650565</v>
      </c>
      <c r="DE319" s="89">
        <f t="shared" si="463"/>
        <v>-142.44359999999961</v>
      </c>
      <c r="DF319" s="86" t="str">
        <f t="shared" si="464"/>
        <v>Thừa</v>
      </c>
      <c r="DG319" s="787"/>
      <c r="DH319" s="233"/>
      <c r="DI319" s="234"/>
      <c r="DJ319" s="235"/>
      <c r="DK319" s="236"/>
      <c r="DL319" s="176"/>
      <c r="DM319" s="177"/>
      <c r="DN319" s="178"/>
      <c r="DO319" s="178"/>
    </row>
    <row r="320" spans="1:119" s="237" customFormat="1" ht="60" hidden="1" customHeight="1">
      <c r="A320" s="85" t="str">
        <f t="shared" si="394"/>
        <v>Hiện</v>
      </c>
      <c r="B320" s="86" t="str">
        <f t="shared" si="465"/>
        <v>Đủ</v>
      </c>
      <c r="C320" s="113">
        <f t="shared" si="466"/>
        <v>0</v>
      </c>
      <c r="D320" s="187"/>
      <c r="E320" s="187"/>
      <c r="F320" s="187"/>
      <c r="G320" s="187"/>
      <c r="H320" s="187"/>
      <c r="I320" s="187"/>
      <c r="J320" s="775"/>
      <c r="K320" s="776"/>
      <c r="L320" s="781" t="s">
        <v>1021</v>
      </c>
      <c r="M320" s="257" t="s">
        <v>1022</v>
      </c>
      <c r="N320" s="257" t="s">
        <v>1023</v>
      </c>
      <c r="O320" s="565" t="s">
        <v>1016</v>
      </c>
      <c r="P320" s="179" t="s">
        <v>45</v>
      </c>
      <c r="Q320" s="182">
        <v>0.88800000000000001</v>
      </c>
      <c r="R320" s="182">
        <v>1.4239999999999999</v>
      </c>
      <c r="S320" s="182">
        <v>1.1399999999999999</v>
      </c>
      <c r="T320" s="501"/>
      <c r="U320" s="502"/>
      <c r="V320" s="182"/>
      <c r="W320" s="500"/>
      <c r="X320" s="500"/>
      <c r="Y320" s="500"/>
      <c r="Z320" s="500"/>
      <c r="AA320" s="500"/>
      <c r="AB320" s="500"/>
      <c r="AC320" s="500"/>
      <c r="AD320" s="500"/>
      <c r="AE320" s="500"/>
      <c r="AF320" s="63"/>
      <c r="AG320" s="63"/>
      <c r="AH320" s="63">
        <v>3</v>
      </c>
      <c r="AI320" s="63">
        <v>2.6640000000000001</v>
      </c>
      <c r="AJ320" s="63">
        <v>0</v>
      </c>
      <c r="AK320" s="63">
        <v>0</v>
      </c>
      <c r="AL320" s="63">
        <v>0</v>
      </c>
      <c r="AM320" s="63">
        <v>0</v>
      </c>
      <c r="AN320" s="63">
        <v>0</v>
      </c>
      <c r="AO320" s="63">
        <v>0</v>
      </c>
      <c r="AP320" s="63">
        <v>0</v>
      </c>
      <c r="AQ320" s="63">
        <v>0</v>
      </c>
      <c r="AR320" s="63">
        <v>0</v>
      </c>
      <c r="AS320" s="63">
        <v>0</v>
      </c>
      <c r="AT320" s="63">
        <v>0</v>
      </c>
      <c r="AU320" s="63">
        <v>0</v>
      </c>
      <c r="AV320" s="63">
        <v>0</v>
      </c>
      <c r="AW320" s="63">
        <v>0</v>
      </c>
      <c r="AX320" s="63">
        <v>0</v>
      </c>
      <c r="AY320" s="63">
        <v>0</v>
      </c>
      <c r="AZ320" s="88">
        <f t="shared" si="451"/>
        <v>3</v>
      </c>
      <c r="BA320" s="88">
        <f t="shared" si="452"/>
        <v>2.6640000000000001</v>
      </c>
      <c r="BB320" s="487" t="s">
        <v>1073</v>
      </c>
      <c r="BC320" s="495"/>
      <c r="BD320" s="228"/>
      <c r="BE320" s="228"/>
      <c r="BF320" s="229"/>
      <c r="BG320" s="224"/>
      <c r="BH320" s="89">
        <f t="shared" si="453"/>
        <v>3</v>
      </c>
      <c r="BI320" s="89">
        <f t="shared" si="454"/>
        <v>2.6640000000000001</v>
      </c>
      <c r="BJ320" s="173"/>
      <c r="BK320" s="777"/>
      <c r="BL320" s="785"/>
      <c r="BM320" s="786"/>
      <c r="BN320" s="221"/>
      <c r="BO320" s="190"/>
      <c r="BP320" s="173"/>
      <c r="BQ320" s="187"/>
      <c r="BR320" s="190"/>
      <c r="BS320" s="780"/>
      <c r="BT320" s="175"/>
      <c r="BU320" s="780"/>
      <c r="BV320" s="780"/>
      <c r="BW320" s="222"/>
      <c r="BX320" s="89">
        <f t="shared" si="455"/>
        <v>0</v>
      </c>
      <c r="BY320" s="89">
        <f t="shared" si="456"/>
        <v>0</v>
      </c>
      <c r="BZ320" s="187"/>
      <c r="CA320" s="187"/>
      <c r="CB320" s="230"/>
      <c r="CC320" s="227"/>
      <c r="CD320" s="85" t="s">
        <v>1267</v>
      </c>
      <c r="CE320" s="228" t="s">
        <v>1266</v>
      </c>
      <c r="CF320" s="89" t="s">
        <v>1277</v>
      </c>
      <c r="CG320" s="228" t="s">
        <v>1278</v>
      </c>
      <c r="CH320" s="228">
        <v>3.18</v>
      </c>
      <c r="CI320" s="173">
        <v>45987</v>
      </c>
      <c r="CJ320" s="228">
        <v>3</v>
      </c>
      <c r="CK320" s="228">
        <v>3.18</v>
      </c>
      <c r="CL320" s="725">
        <v>5</v>
      </c>
      <c r="CM320" s="232">
        <f t="shared" si="467"/>
        <v>15.9</v>
      </c>
      <c r="CN320" s="232"/>
      <c r="CO320" s="228"/>
      <c r="CP320" s="228"/>
      <c r="CQ320" s="173"/>
      <c r="CR320" s="173"/>
      <c r="CS320" s="173"/>
      <c r="CT320" s="173"/>
      <c r="CU320" s="90">
        <v>46039</v>
      </c>
      <c r="CV320" s="89">
        <f t="shared" si="458"/>
        <v>3</v>
      </c>
      <c r="CW320" s="86">
        <f t="shared" si="459"/>
        <v>3.18</v>
      </c>
      <c r="CX320" s="90"/>
      <c r="CY320" s="90"/>
      <c r="CZ320" s="90"/>
      <c r="DA320" s="90"/>
      <c r="DB320" s="89">
        <f t="shared" si="460"/>
        <v>3</v>
      </c>
      <c r="DC320" s="89">
        <f t="shared" si="461"/>
        <v>3.18</v>
      </c>
      <c r="DD320" s="89">
        <f t="shared" si="462"/>
        <v>0</v>
      </c>
      <c r="DE320" s="89">
        <f t="shared" si="463"/>
        <v>-0.51600000000000001</v>
      </c>
      <c r="DF320" s="86" t="str">
        <f t="shared" si="464"/>
        <v>Đủ</v>
      </c>
      <c r="DG320" s="787"/>
      <c r="DH320" s="233"/>
      <c r="DI320" s="234"/>
      <c r="DJ320" s="235"/>
      <c r="DK320" s="236"/>
      <c r="DL320" s="176"/>
      <c r="DM320" s="177"/>
      <c r="DN320" s="178"/>
      <c r="DO320" s="178"/>
    </row>
    <row r="321" spans="1:119" s="237" customFormat="1" ht="60" hidden="1" customHeight="1">
      <c r="A321" s="85" t="str">
        <f t="shared" si="394"/>
        <v>Hiện</v>
      </c>
      <c r="B321" s="86" t="str">
        <f t="shared" si="465"/>
        <v>Đủ</v>
      </c>
      <c r="C321" s="113">
        <f t="shared" si="466"/>
        <v>0</v>
      </c>
      <c r="D321" s="187"/>
      <c r="E321" s="187"/>
      <c r="F321" s="187"/>
      <c r="G321" s="187"/>
      <c r="H321" s="187"/>
      <c r="I321" s="187"/>
      <c r="J321" s="775"/>
      <c r="K321" s="776"/>
      <c r="L321" s="781" t="s">
        <v>1024</v>
      </c>
      <c r="M321" s="257" t="s">
        <v>1022</v>
      </c>
      <c r="N321" s="257" t="s">
        <v>1025</v>
      </c>
      <c r="O321" s="565" t="s">
        <v>1016</v>
      </c>
      <c r="P321" s="179" t="s">
        <v>45</v>
      </c>
      <c r="Q321" s="182">
        <v>6.1999999999999998E-3</v>
      </c>
      <c r="R321" s="182">
        <v>551.54</v>
      </c>
      <c r="S321" s="182">
        <v>2.34</v>
      </c>
      <c r="T321" s="501"/>
      <c r="U321" s="502"/>
      <c r="V321" s="182"/>
      <c r="W321" s="500"/>
      <c r="X321" s="500"/>
      <c r="Y321" s="500"/>
      <c r="Z321" s="500"/>
      <c r="AA321" s="500"/>
      <c r="AB321" s="500"/>
      <c r="AC321" s="500"/>
      <c r="AD321" s="500"/>
      <c r="AE321" s="500"/>
      <c r="AF321" s="63"/>
      <c r="AG321" s="63"/>
      <c r="AH321" s="63">
        <v>1500</v>
      </c>
      <c r="AI321" s="63">
        <v>9.2999999999999989</v>
      </c>
      <c r="AJ321" s="63">
        <v>0</v>
      </c>
      <c r="AK321" s="63">
        <v>0</v>
      </c>
      <c r="AL321" s="63">
        <v>0</v>
      </c>
      <c r="AM321" s="63">
        <v>0</v>
      </c>
      <c r="AN321" s="63">
        <v>0</v>
      </c>
      <c r="AO321" s="63">
        <v>0</v>
      </c>
      <c r="AP321" s="63">
        <v>0</v>
      </c>
      <c r="AQ321" s="63">
        <v>0</v>
      </c>
      <c r="AR321" s="63">
        <v>0</v>
      </c>
      <c r="AS321" s="63">
        <v>0</v>
      </c>
      <c r="AT321" s="63">
        <v>0</v>
      </c>
      <c r="AU321" s="63">
        <v>0</v>
      </c>
      <c r="AV321" s="63">
        <v>0</v>
      </c>
      <c r="AW321" s="63">
        <v>0</v>
      </c>
      <c r="AX321" s="63">
        <v>0</v>
      </c>
      <c r="AY321" s="63">
        <v>0</v>
      </c>
      <c r="AZ321" s="88">
        <f t="shared" si="451"/>
        <v>1500</v>
      </c>
      <c r="BA321" s="88">
        <f t="shared" si="452"/>
        <v>9.2999999999999989</v>
      </c>
      <c r="BB321" s="487" t="s">
        <v>1073</v>
      </c>
      <c r="BC321" s="495"/>
      <c r="BD321" s="228"/>
      <c r="BE321" s="228"/>
      <c r="BF321" s="229"/>
      <c r="BG321" s="224"/>
      <c r="BH321" s="89">
        <f t="shared" si="453"/>
        <v>1500</v>
      </c>
      <c r="BI321" s="89">
        <f t="shared" si="454"/>
        <v>9.2999999999999989</v>
      </c>
      <c r="BJ321" s="173"/>
      <c r="BK321" s="777"/>
      <c r="BL321" s="785"/>
      <c r="BM321" s="786"/>
      <c r="BN321" s="221"/>
      <c r="BO321" s="190"/>
      <c r="BP321" s="173"/>
      <c r="BQ321" s="187"/>
      <c r="BR321" s="190"/>
      <c r="BS321" s="780"/>
      <c r="BT321" s="175"/>
      <c r="BU321" s="780"/>
      <c r="BV321" s="780"/>
      <c r="BW321" s="222"/>
      <c r="BX321" s="89">
        <f t="shared" si="455"/>
        <v>0</v>
      </c>
      <c r="BY321" s="89">
        <f t="shared" si="456"/>
        <v>0</v>
      </c>
      <c r="BZ321" s="187"/>
      <c r="CA321" s="187"/>
      <c r="CB321" s="230"/>
      <c r="CC321" s="227"/>
      <c r="CD321" s="85" t="s">
        <v>1267</v>
      </c>
      <c r="CE321" s="228" t="s">
        <v>1266</v>
      </c>
      <c r="CF321" s="89" t="s">
        <v>1279</v>
      </c>
      <c r="CG321" s="228" t="s">
        <v>1280</v>
      </c>
      <c r="CH321" s="228">
        <v>10</v>
      </c>
      <c r="CI321" s="173">
        <v>45987</v>
      </c>
      <c r="CJ321" s="228">
        <v>1500</v>
      </c>
      <c r="CK321" s="228">
        <v>10</v>
      </c>
      <c r="CL321" s="725">
        <v>28</v>
      </c>
      <c r="CM321" s="232">
        <f t="shared" si="467"/>
        <v>280</v>
      </c>
      <c r="CN321" s="232"/>
      <c r="CO321" s="228"/>
      <c r="CP321" s="228"/>
      <c r="CQ321" s="173"/>
      <c r="CR321" s="173"/>
      <c r="CS321" s="173"/>
      <c r="CT321" s="173"/>
      <c r="CU321" s="90">
        <v>46039</v>
      </c>
      <c r="CV321" s="89">
        <f t="shared" si="458"/>
        <v>1500</v>
      </c>
      <c r="CW321" s="86">
        <f t="shared" si="459"/>
        <v>10</v>
      </c>
      <c r="CX321" s="90"/>
      <c r="CY321" s="90"/>
      <c r="CZ321" s="90"/>
      <c r="DA321" s="90"/>
      <c r="DB321" s="89">
        <f t="shared" si="460"/>
        <v>1500</v>
      </c>
      <c r="DC321" s="89">
        <f t="shared" si="461"/>
        <v>10</v>
      </c>
      <c r="DD321" s="89">
        <f t="shared" si="462"/>
        <v>0</v>
      </c>
      <c r="DE321" s="89">
        <f t="shared" si="463"/>
        <v>-0.70000000000000107</v>
      </c>
      <c r="DF321" s="86" t="str">
        <f t="shared" si="464"/>
        <v>Đủ</v>
      </c>
      <c r="DG321" s="787"/>
      <c r="DH321" s="233"/>
      <c r="DI321" s="234"/>
      <c r="DJ321" s="235"/>
      <c r="DK321" s="236"/>
      <c r="DL321" s="176"/>
      <c r="DM321" s="177"/>
      <c r="DN321" s="178"/>
      <c r="DO321" s="178"/>
    </row>
    <row r="322" spans="1:119" s="237" customFormat="1" ht="60" hidden="1" customHeight="1">
      <c r="A322" s="85" t="str">
        <f t="shared" si="394"/>
        <v>Hiện</v>
      </c>
      <c r="B322" s="86" t="str">
        <f t="shared" si="465"/>
        <v>Thừa</v>
      </c>
      <c r="C322" s="113">
        <f t="shared" si="466"/>
        <v>-13500</v>
      </c>
      <c r="D322" s="187"/>
      <c r="E322" s="187"/>
      <c r="F322" s="187"/>
      <c r="G322" s="187"/>
      <c r="H322" s="187"/>
      <c r="I322" s="187"/>
      <c r="J322" s="775"/>
      <c r="K322" s="776"/>
      <c r="L322" s="781" t="s">
        <v>1026</v>
      </c>
      <c r="M322" s="257" t="s">
        <v>1022</v>
      </c>
      <c r="N322" s="257" t="s">
        <v>1025</v>
      </c>
      <c r="O322" s="565" t="s">
        <v>1027</v>
      </c>
      <c r="P322" s="179" t="s">
        <v>45</v>
      </c>
      <c r="Q322" s="182">
        <v>6.1999999999999998E-3</v>
      </c>
      <c r="R322" s="182">
        <v>225.45599999999999</v>
      </c>
      <c r="S322" s="182">
        <v>1</v>
      </c>
      <c r="T322" s="501"/>
      <c r="U322" s="502"/>
      <c r="V322" s="182"/>
      <c r="W322" s="500"/>
      <c r="X322" s="500"/>
      <c r="Y322" s="500"/>
      <c r="Z322" s="500"/>
      <c r="AA322" s="500"/>
      <c r="AB322" s="500"/>
      <c r="AC322" s="500"/>
      <c r="AD322" s="500"/>
      <c r="AE322" s="500"/>
      <c r="AF322" s="63"/>
      <c r="AG322" s="63"/>
      <c r="AH322" s="63">
        <v>1500</v>
      </c>
      <c r="AI322" s="63">
        <v>9.2999999999999989</v>
      </c>
      <c r="AJ322" s="63">
        <v>0</v>
      </c>
      <c r="AK322" s="63">
        <v>0</v>
      </c>
      <c r="AL322" s="63">
        <v>0</v>
      </c>
      <c r="AM322" s="63">
        <v>0</v>
      </c>
      <c r="AN322" s="63">
        <v>0</v>
      </c>
      <c r="AO322" s="63">
        <v>0</v>
      </c>
      <c r="AP322" s="63">
        <v>0</v>
      </c>
      <c r="AQ322" s="63">
        <v>0</v>
      </c>
      <c r="AR322" s="63">
        <v>0</v>
      </c>
      <c r="AS322" s="63">
        <v>0</v>
      </c>
      <c r="AT322" s="63">
        <v>0</v>
      </c>
      <c r="AU322" s="63">
        <v>0</v>
      </c>
      <c r="AV322" s="63">
        <v>0</v>
      </c>
      <c r="AW322" s="63">
        <v>0</v>
      </c>
      <c r="AX322" s="63">
        <v>0</v>
      </c>
      <c r="AY322" s="63">
        <v>0</v>
      </c>
      <c r="AZ322" s="88">
        <f t="shared" si="451"/>
        <v>1500</v>
      </c>
      <c r="BA322" s="88">
        <f t="shared" si="452"/>
        <v>9.2999999999999989</v>
      </c>
      <c r="BB322" s="487" t="s">
        <v>1073</v>
      </c>
      <c r="BC322" s="495"/>
      <c r="BD322" s="228"/>
      <c r="BE322" s="228"/>
      <c r="BF322" s="229"/>
      <c r="BG322" s="224"/>
      <c r="BH322" s="89">
        <f t="shared" si="453"/>
        <v>1500</v>
      </c>
      <c r="BI322" s="89">
        <f t="shared" si="454"/>
        <v>9.2999999999999989</v>
      </c>
      <c r="BJ322" s="173"/>
      <c r="BK322" s="777"/>
      <c r="BL322" s="785"/>
      <c r="BM322" s="786"/>
      <c r="BN322" s="221"/>
      <c r="BO322" s="190"/>
      <c r="BP322" s="173"/>
      <c r="BQ322" s="187"/>
      <c r="BR322" s="190"/>
      <c r="BS322" s="780"/>
      <c r="BT322" s="175"/>
      <c r="BU322" s="780"/>
      <c r="BV322" s="780"/>
      <c r="BW322" s="222"/>
      <c r="BX322" s="89">
        <f t="shared" si="455"/>
        <v>0</v>
      </c>
      <c r="BY322" s="89">
        <f t="shared" si="456"/>
        <v>0</v>
      </c>
      <c r="BZ322" s="187"/>
      <c r="CA322" s="187"/>
      <c r="CB322" s="230"/>
      <c r="CC322" s="227"/>
      <c r="CD322" s="85" t="s">
        <v>1267</v>
      </c>
      <c r="CE322" s="228" t="s">
        <v>1266</v>
      </c>
      <c r="CF322" s="89" t="s">
        <v>1279</v>
      </c>
      <c r="CG322" s="228" t="s">
        <v>1281</v>
      </c>
      <c r="CH322" s="228">
        <v>100</v>
      </c>
      <c r="CI322" s="173">
        <v>45987</v>
      </c>
      <c r="CJ322" s="228">
        <v>15000</v>
      </c>
      <c r="CK322" s="228">
        <v>100</v>
      </c>
      <c r="CL322" s="725">
        <v>2.52</v>
      </c>
      <c r="CM322" s="232">
        <f t="shared" si="467"/>
        <v>252</v>
      </c>
      <c r="CN322" s="232"/>
      <c r="CO322" s="228"/>
      <c r="CP322" s="228"/>
      <c r="CQ322" s="173"/>
      <c r="CR322" s="173"/>
      <c r="CS322" s="173"/>
      <c r="CT322" s="173"/>
      <c r="CU322" s="90">
        <v>46039</v>
      </c>
      <c r="CV322" s="89">
        <f t="shared" si="458"/>
        <v>15000</v>
      </c>
      <c r="CW322" s="86">
        <f t="shared" si="459"/>
        <v>100</v>
      </c>
      <c r="CX322" s="90"/>
      <c r="CY322" s="90"/>
      <c r="CZ322" s="90"/>
      <c r="DA322" s="90"/>
      <c r="DB322" s="89">
        <f t="shared" si="460"/>
        <v>15000</v>
      </c>
      <c r="DC322" s="89">
        <f t="shared" si="461"/>
        <v>100</v>
      </c>
      <c r="DD322" s="89">
        <f t="shared" si="462"/>
        <v>-13500</v>
      </c>
      <c r="DE322" s="89">
        <f t="shared" si="463"/>
        <v>-90.7</v>
      </c>
      <c r="DF322" s="86" t="str">
        <f t="shared" si="464"/>
        <v>Thừa</v>
      </c>
      <c r="DG322" s="787"/>
      <c r="DH322" s="233"/>
      <c r="DI322" s="234"/>
      <c r="DJ322" s="235"/>
      <c r="DK322" s="236"/>
      <c r="DL322" s="176"/>
      <c r="DM322" s="177"/>
      <c r="DN322" s="178"/>
      <c r="DO322" s="178"/>
    </row>
    <row r="323" spans="1:119" s="237" customFormat="1" ht="60" hidden="1" customHeight="1">
      <c r="A323" s="85" t="str">
        <f t="shared" si="394"/>
        <v>Hiện</v>
      </c>
      <c r="B323" s="86" t="str">
        <f t="shared" si="465"/>
        <v>Đủ</v>
      </c>
      <c r="C323" s="113">
        <f t="shared" si="466"/>
        <v>0</v>
      </c>
      <c r="D323" s="187"/>
      <c r="E323" s="187"/>
      <c r="F323" s="187"/>
      <c r="G323" s="187"/>
      <c r="H323" s="187"/>
      <c r="I323" s="187"/>
      <c r="J323" s="775"/>
      <c r="K323" s="776"/>
      <c r="L323" s="781" t="s">
        <v>1028</v>
      </c>
      <c r="M323" s="257" t="s">
        <v>459</v>
      </c>
      <c r="N323" s="257" t="s">
        <v>1029</v>
      </c>
      <c r="O323" s="181" t="s">
        <v>460</v>
      </c>
      <c r="P323" s="179" t="s">
        <v>45</v>
      </c>
      <c r="Q323" s="182">
        <v>42.705382436260621</v>
      </c>
      <c r="R323" s="182">
        <v>2.8239999999999998</v>
      </c>
      <c r="S323" s="182">
        <v>120.6</v>
      </c>
      <c r="T323" s="501"/>
      <c r="U323" s="502"/>
      <c r="V323" s="182"/>
      <c r="W323" s="500"/>
      <c r="X323" s="500"/>
      <c r="Y323" s="500"/>
      <c r="Z323" s="500"/>
      <c r="AA323" s="500"/>
      <c r="AB323" s="500"/>
      <c r="AC323" s="500"/>
      <c r="AD323" s="500"/>
      <c r="AE323" s="500"/>
      <c r="AF323" s="63"/>
      <c r="AG323" s="63"/>
      <c r="AH323" s="63">
        <v>4</v>
      </c>
      <c r="AI323" s="63">
        <v>170.82152974504248</v>
      </c>
      <c r="AJ323" s="63">
        <v>0</v>
      </c>
      <c r="AK323" s="63">
        <v>0</v>
      </c>
      <c r="AL323" s="63">
        <v>0</v>
      </c>
      <c r="AM323" s="63">
        <v>0</v>
      </c>
      <c r="AN323" s="63">
        <v>0</v>
      </c>
      <c r="AO323" s="63">
        <v>0</v>
      </c>
      <c r="AP323" s="63">
        <v>0</v>
      </c>
      <c r="AQ323" s="63">
        <v>0</v>
      </c>
      <c r="AR323" s="63">
        <v>0</v>
      </c>
      <c r="AS323" s="63">
        <v>0</v>
      </c>
      <c r="AT323" s="63">
        <v>0</v>
      </c>
      <c r="AU323" s="63">
        <v>0</v>
      </c>
      <c r="AV323" s="63">
        <v>0</v>
      </c>
      <c r="AW323" s="63">
        <v>0</v>
      </c>
      <c r="AX323" s="63">
        <v>0</v>
      </c>
      <c r="AY323" s="63">
        <v>0</v>
      </c>
      <c r="AZ323" s="88">
        <f t="shared" si="451"/>
        <v>4</v>
      </c>
      <c r="BA323" s="88">
        <f t="shared" si="452"/>
        <v>170.82152974504248</v>
      </c>
      <c r="BB323" s="487" t="s">
        <v>1073</v>
      </c>
      <c r="BC323" s="495"/>
      <c r="BD323" s="795">
        <v>4</v>
      </c>
      <c r="BE323" s="228">
        <v>170.82152974504248</v>
      </c>
      <c r="BF323" s="229"/>
      <c r="BG323" s="224" t="s">
        <v>1167</v>
      </c>
      <c r="BH323" s="89" t="str">
        <f t="shared" si="453"/>
        <v>0</v>
      </c>
      <c r="BI323" s="89" t="str">
        <f t="shared" si="454"/>
        <v>0</v>
      </c>
      <c r="BJ323" s="173"/>
      <c r="BK323" s="777"/>
      <c r="BL323" s="785"/>
      <c r="BM323" s="786"/>
      <c r="BN323" s="221"/>
      <c r="BO323" s="190"/>
      <c r="BP323" s="173"/>
      <c r="BQ323" s="187"/>
      <c r="BR323" s="190"/>
      <c r="BS323" s="780"/>
      <c r="BT323" s="175"/>
      <c r="BU323" s="780"/>
      <c r="BV323" s="780"/>
      <c r="BW323" s="222"/>
      <c r="BX323" s="89">
        <f t="shared" si="455"/>
        <v>0</v>
      </c>
      <c r="BY323" s="89">
        <f t="shared" si="456"/>
        <v>0</v>
      </c>
      <c r="BZ323" s="187"/>
      <c r="CA323" s="187"/>
      <c r="CB323" s="230"/>
      <c r="CC323" s="227"/>
      <c r="CD323" s="85"/>
      <c r="CE323" s="228"/>
      <c r="CF323" s="228"/>
      <c r="CG323" s="228"/>
      <c r="CH323" s="228"/>
      <c r="CI323" s="228"/>
      <c r="CJ323" s="228"/>
      <c r="CK323" s="228"/>
      <c r="CL323" s="231"/>
      <c r="CM323" s="232"/>
      <c r="CN323" s="173"/>
      <c r="CO323" s="228"/>
      <c r="CP323" s="228"/>
      <c r="CQ323" s="173"/>
      <c r="CR323" s="173"/>
      <c r="CS323" s="173"/>
      <c r="CT323" s="173"/>
      <c r="CU323" s="90"/>
      <c r="CV323" s="89">
        <f t="shared" si="458"/>
        <v>0</v>
      </c>
      <c r="CW323" s="86">
        <f t="shared" si="459"/>
        <v>0</v>
      </c>
      <c r="CX323" s="90"/>
      <c r="CY323" s="90"/>
      <c r="CZ323" s="90"/>
      <c r="DA323" s="90"/>
      <c r="DB323" s="89">
        <f t="shared" si="460"/>
        <v>0</v>
      </c>
      <c r="DC323" s="89">
        <f t="shared" si="461"/>
        <v>0</v>
      </c>
      <c r="DD323" s="89">
        <f t="shared" si="462"/>
        <v>0</v>
      </c>
      <c r="DE323" s="89">
        <f t="shared" si="463"/>
        <v>0</v>
      </c>
      <c r="DF323" s="86" t="str">
        <f t="shared" si="464"/>
        <v>Đủ</v>
      </c>
      <c r="DG323" s="787"/>
      <c r="DH323" s="233"/>
      <c r="DI323" s="234"/>
      <c r="DJ323" s="235"/>
      <c r="DK323" s="236"/>
      <c r="DL323" s="176"/>
      <c r="DM323" s="177"/>
      <c r="DN323" s="178"/>
      <c r="DO323" s="178"/>
    </row>
    <row r="324" spans="1:119" s="237" customFormat="1" ht="60" hidden="1" customHeight="1">
      <c r="A324" s="85" t="str">
        <f t="shared" si="394"/>
        <v>Hiện</v>
      </c>
      <c r="B324" s="86" t="str">
        <f t="shared" si="465"/>
        <v>Đủ</v>
      </c>
      <c r="C324" s="113">
        <f t="shared" si="466"/>
        <v>0</v>
      </c>
      <c r="D324" s="187"/>
      <c r="E324" s="187"/>
      <c r="F324" s="187"/>
      <c r="G324" s="187"/>
      <c r="H324" s="187"/>
      <c r="I324" s="187"/>
      <c r="J324" s="775"/>
      <c r="K324" s="776"/>
      <c r="L324" s="781" t="s">
        <v>1030</v>
      </c>
      <c r="M324" s="257" t="s">
        <v>459</v>
      </c>
      <c r="N324" s="257" t="s">
        <v>1031</v>
      </c>
      <c r="O324" s="181" t="s">
        <v>1032</v>
      </c>
      <c r="P324" s="179" t="s">
        <v>45</v>
      </c>
      <c r="Q324" s="182">
        <v>2.1099290780141846</v>
      </c>
      <c r="R324" s="182">
        <v>1.1279999999999999</v>
      </c>
      <c r="S324" s="182">
        <v>2.38</v>
      </c>
      <c r="T324" s="501"/>
      <c r="U324" s="502"/>
      <c r="V324" s="182"/>
      <c r="W324" s="500"/>
      <c r="X324" s="500"/>
      <c r="Y324" s="500"/>
      <c r="Z324" s="500"/>
      <c r="AA324" s="500"/>
      <c r="AB324" s="500"/>
      <c r="AC324" s="500"/>
      <c r="AD324" s="500"/>
      <c r="AE324" s="500"/>
      <c r="AF324" s="63"/>
      <c r="AG324" s="63"/>
      <c r="AH324" s="63">
        <v>2</v>
      </c>
      <c r="AI324" s="63">
        <v>4.2198581560283692</v>
      </c>
      <c r="AJ324" s="63">
        <v>0</v>
      </c>
      <c r="AK324" s="63">
        <v>0</v>
      </c>
      <c r="AL324" s="63">
        <v>0</v>
      </c>
      <c r="AM324" s="63">
        <v>0</v>
      </c>
      <c r="AN324" s="63">
        <v>0</v>
      </c>
      <c r="AO324" s="63">
        <v>0</v>
      </c>
      <c r="AP324" s="63">
        <v>0</v>
      </c>
      <c r="AQ324" s="63">
        <v>0</v>
      </c>
      <c r="AR324" s="63">
        <v>0</v>
      </c>
      <c r="AS324" s="63">
        <v>0</v>
      </c>
      <c r="AT324" s="63">
        <v>0</v>
      </c>
      <c r="AU324" s="63">
        <v>0</v>
      </c>
      <c r="AV324" s="63">
        <v>0</v>
      </c>
      <c r="AW324" s="63">
        <v>0</v>
      </c>
      <c r="AX324" s="63">
        <v>0</v>
      </c>
      <c r="AY324" s="63">
        <v>0</v>
      </c>
      <c r="AZ324" s="88">
        <f t="shared" si="451"/>
        <v>2</v>
      </c>
      <c r="BA324" s="88">
        <f t="shared" si="452"/>
        <v>4.2198581560283692</v>
      </c>
      <c r="BB324" s="487" t="s">
        <v>1073</v>
      </c>
      <c r="BC324" s="495"/>
      <c r="BD324" s="795">
        <v>2</v>
      </c>
      <c r="BE324" s="228">
        <v>4.2198581560283692</v>
      </c>
      <c r="BF324" s="229"/>
      <c r="BG324" s="224" t="s">
        <v>1167</v>
      </c>
      <c r="BH324" s="89" t="str">
        <f t="shared" si="453"/>
        <v>0</v>
      </c>
      <c r="BI324" s="89" t="str">
        <f t="shared" si="454"/>
        <v>0</v>
      </c>
      <c r="BJ324" s="173"/>
      <c r="BK324" s="777"/>
      <c r="BL324" s="785"/>
      <c r="BM324" s="786"/>
      <c r="BN324" s="221"/>
      <c r="BO324" s="190"/>
      <c r="BP324" s="173"/>
      <c r="BQ324" s="187"/>
      <c r="BR324" s="190"/>
      <c r="BS324" s="780"/>
      <c r="BT324" s="175"/>
      <c r="BU324" s="780"/>
      <c r="BV324" s="780"/>
      <c r="BW324" s="222"/>
      <c r="BX324" s="89">
        <f t="shared" si="455"/>
        <v>0</v>
      </c>
      <c r="BY324" s="89">
        <f t="shared" si="456"/>
        <v>0</v>
      </c>
      <c r="BZ324" s="187"/>
      <c r="CA324" s="187"/>
      <c r="CB324" s="230"/>
      <c r="CC324" s="227"/>
      <c r="CD324" s="85"/>
      <c r="CE324" s="228"/>
      <c r="CF324" s="228"/>
      <c r="CG324" s="228"/>
      <c r="CH324" s="228"/>
      <c r="CI324" s="228"/>
      <c r="CJ324" s="228"/>
      <c r="CK324" s="228"/>
      <c r="CL324" s="231"/>
      <c r="CM324" s="232"/>
      <c r="CN324" s="173"/>
      <c r="CO324" s="228"/>
      <c r="CP324" s="228"/>
      <c r="CQ324" s="173"/>
      <c r="CR324" s="173"/>
      <c r="CS324" s="173"/>
      <c r="CT324" s="173"/>
      <c r="CU324" s="90"/>
      <c r="CV324" s="89">
        <f t="shared" si="458"/>
        <v>0</v>
      </c>
      <c r="CW324" s="86">
        <f t="shared" si="459"/>
        <v>0</v>
      </c>
      <c r="CX324" s="90"/>
      <c r="CY324" s="90"/>
      <c r="CZ324" s="90"/>
      <c r="DA324" s="90"/>
      <c r="DB324" s="89">
        <f t="shared" si="460"/>
        <v>0</v>
      </c>
      <c r="DC324" s="89">
        <f t="shared" si="461"/>
        <v>0</v>
      </c>
      <c r="DD324" s="89">
        <f t="shared" si="462"/>
        <v>0</v>
      </c>
      <c r="DE324" s="89">
        <f t="shared" si="463"/>
        <v>0</v>
      </c>
      <c r="DF324" s="86" t="str">
        <f t="shared" si="464"/>
        <v>Đủ</v>
      </c>
      <c r="DG324" s="787"/>
      <c r="DH324" s="233"/>
      <c r="DI324" s="234"/>
      <c r="DJ324" s="235"/>
      <c r="DK324" s="236"/>
      <c r="DL324" s="176"/>
      <c r="DM324" s="177"/>
      <c r="DN324" s="178"/>
      <c r="DO324" s="178"/>
    </row>
    <row r="325" spans="1:119" s="237" customFormat="1" ht="60" hidden="1" customHeight="1">
      <c r="A325" s="85" t="str">
        <f t="shared" si="394"/>
        <v>Hiện</v>
      </c>
      <c r="B325" s="86" t="str">
        <f t="shared" si="465"/>
        <v>Thừa</v>
      </c>
      <c r="C325" s="113">
        <f t="shared" si="466"/>
        <v>-3.5</v>
      </c>
      <c r="D325" s="187"/>
      <c r="E325" s="187"/>
      <c r="F325" s="187"/>
      <c r="G325" s="187"/>
      <c r="H325" s="187"/>
      <c r="I325" s="187"/>
      <c r="J325" s="775"/>
      <c r="K325" s="776"/>
      <c r="L325" s="781" t="s">
        <v>1033</v>
      </c>
      <c r="M325" s="257" t="s">
        <v>459</v>
      </c>
      <c r="N325" s="257" t="s">
        <v>1034</v>
      </c>
      <c r="O325" s="181" t="s">
        <v>1032</v>
      </c>
      <c r="P325" s="179" t="s">
        <v>45</v>
      </c>
      <c r="Q325" s="182">
        <v>73.908996897621506</v>
      </c>
      <c r="R325" s="182">
        <v>1.9339999999999999</v>
      </c>
      <c r="S325" s="182">
        <v>142.94</v>
      </c>
      <c r="T325" s="501"/>
      <c r="U325" s="502"/>
      <c r="V325" s="182"/>
      <c r="W325" s="500"/>
      <c r="X325" s="500"/>
      <c r="Y325" s="500"/>
      <c r="Z325" s="500"/>
      <c r="AA325" s="500"/>
      <c r="AB325" s="500"/>
      <c r="AC325" s="500"/>
      <c r="AD325" s="500"/>
      <c r="AE325" s="500"/>
      <c r="AF325" s="63"/>
      <c r="AG325" s="63"/>
      <c r="AH325" s="63">
        <v>2.5</v>
      </c>
      <c r="AI325" s="63">
        <v>184.77249224405375</v>
      </c>
      <c r="AJ325" s="63">
        <v>0</v>
      </c>
      <c r="AK325" s="63">
        <v>0</v>
      </c>
      <c r="AL325" s="63">
        <v>0</v>
      </c>
      <c r="AM325" s="63">
        <v>0</v>
      </c>
      <c r="AN325" s="63">
        <v>0</v>
      </c>
      <c r="AO325" s="63">
        <v>0</v>
      </c>
      <c r="AP325" s="63">
        <v>0</v>
      </c>
      <c r="AQ325" s="63">
        <v>0</v>
      </c>
      <c r="AR325" s="63">
        <v>0</v>
      </c>
      <c r="AS325" s="63">
        <v>0</v>
      </c>
      <c r="AT325" s="63">
        <v>0</v>
      </c>
      <c r="AU325" s="63">
        <v>0</v>
      </c>
      <c r="AV325" s="63">
        <v>0</v>
      </c>
      <c r="AW325" s="63">
        <v>0</v>
      </c>
      <c r="AX325" s="63">
        <v>0</v>
      </c>
      <c r="AY325" s="63">
        <v>0</v>
      </c>
      <c r="AZ325" s="88">
        <f t="shared" si="451"/>
        <v>2.5</v>
      </c>
      <c r="BA325" s="88">
        <f t="shared" si="452"/>
        <v>184.77249224405375</v>
      </c>
      <c r="BB325" s="487" t="s">
        <v>1073</v>
      </c>
      <c r="BC325" s="495"/>
      <c r="BD325" s="228"/>
      <c r="BE325" s="228"/>
      <c r="BF325" s="229"/>
      <c r="BG325" s="224"/>
      <c r="BH325" s="89">
        <f t="shared" si="453"/>
        <v>2.5</v>
      </c>
      <c r="BI325" s="89">
        <f t="shared" si="454"/>
        <v>184.77249224405375</v>
      </c>
      <c r="BJ325" s="173"/>
      <c r="BK325" s="777"/>
      <c r="BL325" s="785"/>
      <c r="BM325" s="786"/>
      <c r="BN325" s="221"/>
      <c r="BO325" s="190"/>
      <c r="BP325" s="173"/>
      <c r="BQ325" s="187"/>
      <c r="BR325" s="190"/>
      <c r="BS325" s="780"/>
      <c r="BT325" s="175"/>
      <c r="BU325" s="780"/>
      <c r="BV325" s="780"/>
      <c r="BW325" s="222"/>
      <c r="BX325" s="89">
        <f t="shared" si="455"/>
        <v>0</v>
      </c>
      <c r="BY325" s="89">
        <f t="shared" si="456"/>
        <v>0</v>
      </c>
      <c r="BZ325" s="187"/>
      <c r="CA325" s="187"/>
      <c r="CB325" s="230"/>
      <c r="CC325" s="227"/>
      <c r="CD325" s="85" t="s">
        <v>1267</v>
      </c>
      <c r="CE325" s="228" t="s">
        <v>1266</v>
      </c>
      <c r="CF325" s="89" t="s">
        <v>1282</v>
      </c>
      <c r="CG325" s="228" t="s">
        <v>1269</v>
      </c>
      <c r="CH325" s="228">
        <v>446.23</v>
      </c>
      <c r="CI325" s="173">
        <v>45987</v>
      </c>
      <c r="CJ325" s="228">
        <v>6</v>
      </c>
      <c r="CK325" s="228">
        <v>446.23</v>
      </c>
      <c r="CL325" s="725">
        <v>2.9350000000000001</v>
      </c>
      <c r="CM325" s="232">
        <f t="shared" ref="CM325:CM326" si="468">CL325*CK325</f>
        <v>1309.68505</v>
      </c>
      <c r="CN325" s="232"/>
      <c r="CO325" s="228"/>
      <c r="CP325" s="228"/>
      <c r="CQ325" s="173"/>
      <c r="CR325" s="173"/>
      <c r="CS325" s="173"/>
      <c r="CT325" s="173"/>
      <c r="CU325" s="90">
        <v>46039</v>
      </c>
      <c r="CV325" s="89">
        <f t="shared" si="458"/>
        <v>6</v>
      </c>
      <c r="CW325" s="86">
        <f t="shared" si="459"/>
        <v>446.23</v>
      </c>
      <c r="CX325" s="90"/>
      <c r="CY325" s="90"/>
      <c r="CZ325" s="90"/>
      <c r="DA325" s="90"/>
      <c r="DB325" s="89">
        <f t="shared" si="460"/>
        <v>6</v>
      </c>
      <c r="DC325" s="89">
        <f t="shared" si="461"/>
        <v>446.23</v>
      </c>
      <c r="DD325" s="89">
        <f t="shared" si="462"/>
        <v>-3.5</v>
      </c>
      <c r="DE325" s="89">
        <f t="shared" si="463"/>
        <v>-261.45750775594627</v>
      </c>
      <c r="DF325" s="86" t="str">
        <f t="shared" si="464"/>
        <v>Thừa</v>
      </c>
      <c r="DG325" s="787"/>
      <c r="DH325" s="233"/>
      <c r="DI325" s="234"/>
      <c r="DJ325" s="235"/>
      <c r="DK325" s="236"/>
      <c r="DL325" s="176"/>
      <c r="DM325" s="177"/>
      <c r="DN325" s="178"/>
      <c r="DO325" s="178"/>
    </row>
    <row r="326" spans="1:119" s="237" customFormat="1" ht="60" hidden="1" customHeight="1">
      <c r="A326" s="85" t="str">
        <f t="shared" si="394"/>
        <v>Hiện</v>
      </c>
      <c r="B326" s="86" t="str">
        <f t="shared" si="465"/>
        <v>Thừa</v>
      </c>
      <c r="C326" s="113">
        <f t="shared" si="466"/>
        <v>-4</v>
      </c>
      <c r="D326" s="187"/>
      <c r="E326" s="187"/>
      <c r="F326" s="187"/>
      <c r="G326" s="187"/>
      <c r="H326" s="187"/>
      <c r="I326" s="187"/>
      <c r="J326" s="775"/>
      <c r="K326" s="776"/>
      <c r="L326" s="781" t="s">
        <v>1035</v>
      </c>
      <c r="M326" s="257" t="s">
        <v>459</v>
      </c>
      <c r="N326" s="564" t="s">
        <v>1036</v>
      </c>
      <c r="O326" s="181" t="s">
        <v>1032</v>
      </c>
      <c r="P326" s="179" t="s">
        <v>45</v>
      </c>
      <c r="Q326" s="182">
        <v>8.5605524079320112</v>
      </c>
      <c r="R326" s="182">
        <v>22.591999999999999</v>
      </c>
      <c r="S326" s="182">
        <v>193.4</v>
      </c>
      <c r="T326" s="501"/>
      <c r="U326" s="502"/>
      <c r="V326" s="182"/>
      <c r="W326" s="500"/>
      <c r="X326" s="500"/>
      <c r="Y326" s="500"/>
      <c r="Z326" s="500"/>
      <c r="AA326" s="500"/>
      <c r="AB326" s="500"/>
      <c r="AC326" s="500"/>
      <c r="AD326" s="500"/>
      <c r="AE326" s="500"/>
      <c r="AF326" s="63"/>
      <c r="AG326" s="63"/>
      <c r="AH326" s="63">
        <v>26</v>
      </c>
      <c r="AI326" s="63">
        <v>222.57436260623228</v>
      </c>
      <c r="AJ326" s="63">
        <v>0</v>
      </c>
      <c r="AK326" s="63">
        <v>0</v>
      </c>
      <c r="AL326" s="63">
        <v>0</v>
      </c>
      <c r="AM326" s="63">
        <v>0</v>
      </c>
      <c r="AN326" s="63">
        <v>0</v>
      </c>
      <c r="AO326" s="63">
        <v>0</v>
      </c>
      <c r="AP326" s="63">
        <v>0</v>
      </c>
      <c r="AQ326" s="63">
        <v>0</v>
      </c>
      <c r="AR326" s="63">
        <v>0</v>
      </c>
      <c r="AS326" s="63">
        <v>0</v>
      </c>
      <c r="AT326" s="63">
        <v>0</v>
      </c>
      <c r="AU326" s="63">
        <v>0</v>
      </c>
      <c r="AV326" s="63">
        <v>0</v>
      </c>
      <c r="AW326" s="63">
        <v>0</v>
      </c>
      <c r="AX326" s="63">
        <v>0</v>
      </c>
      <c r="AY326" s="63">
        <v>0</v>
      </c>
      <c r="AZ326" s="88">
        <f t="shared" si="451"/>
        <v>26</v>
      </c>
      <c r="BA326" s="88">
        <f t="shared" si="452"/>
        <v>222.57436260623228</v>
      </c>
      <c r="BB326" s="487" t="s">
        <v>1073</v>
      </c>
      <c r="BC326" s="495"/>
      <c r="BD326" s="228"/>
      <c r="BE326" s="228"/>
      <c r="BF326" s="229"/>
      <c r="BG326" s="224"/>
      <c r="BH326" s="89">
        <f t="shared" si="453"/>
        <v>26</v>
      </c>
      <c r="BI326" s="89">
        <f t="shared" si="454"/>
        <v>222.57436260623228</v>
      </c>
      <c r="BJ326" s="173"/>
      <c r="BK326" s="777"/>
      <c r="BL326" s="785"/>
      <c r="BM326" s="786"/>
      <c r="BN326" s="221"/>
      <c r="BO326" s="190"/>
      <c r="BP326" s="173"/>
      <c r="BQ326" s="187"/>
      <c r="BR326" s="190"/>
      <c r="BS326" s="780"/>
      <c r="BT326" s="175"/>
      <c r="BU326" s="780"/>
      <c r="BV326" s="780"/>
      <c r="BW326" s="222"/>
      <c r="BX326" s="89">
        <f t="shared" si="455"/>
        <v>0</v>
      </c>
      <c r="BY326" s="89">
        <f t="shared" si="456"/>
        <v>0</v>
      </c>
      <c r="BZ326" s="187"/>
      <c r="CA326" s="187"/>
      <c r="CB326" s="230"/>
      <c r="CC326" s="227"/>
      <c r="CD326" s="85" t="s">
        <v>1267</v>
      </c>
      <c r="CE326" s="228" t="s">
        <v>1266</v>
      </c>
      <c r="CF326" s="89" t="s">
        <v>1283</v>
      </c>
      <c r="CG326" s="228" t="s">
        <v>1269</v>
      </c>
      <c r="CH326" s="228">
        <v>263.45</v>
      </c>
      <c r="CI326" s="173">
        <v>45987</v>
      </c>
      <c r="CJ326" s="228">
        <v>30</v>
      </c>
      <c r="CK326" s="228">
        <v>263.45</v>
      </c>
      <c r="CL326" s="725">
        <v>2.823</v>
      </c>
      <c r="CM326" s="232">
        <f t="shared" si="468"/>
        <v>743.71934999999996</v>
      </c>
      <c r="CN326" s="232"/>
      <c r="CO326" s="228"/>
      <c r="CP326" s="228"/>
      <c r="CQ326" s="173"/>
      <c r="CR326" s="173"/>
      <c r="CS326" s="173"/>
      <c r="CT326" s="173"/>
      <c r="CU326" s="90">
        <v>46039</v>
      </c>
      <c r="CV326" s="89">
        <f t="shared" si="458"/>
        <v>30</v>
      </c>
      <c r="CW326" s="86">
        <f t="shared" si="459"/>
        <v>263.45</v>
      </c>
      <c r="CX326" s="90"/>
      <c r="CY326" s="90"/>
      <c r="CZ326" s="90"/>
      <c r="DA326" s="90"/>
      <c r="DB326" s="89">
        <f t="shared" si="460"/>
        <v>30</v>
      </c>
      <c r="DC326" s="89">
        <f t="shared" si="461"/>
        <v>263.45</v>
      </c>
      <c r="DD326" s="89">
        <f t="shared" si="462"/>
        <v>-4</v>
      </c>
      <c r="DE326" s="89">
        <f t="shared" si="463"/>
        <v>-40.875637393767704</v>
      </c>
      <c r="DF326" s="86" t="str">
        <f t="shared" si="464"/>
        <v>Thừa</v>
      </c>
      <c r="DG326" s="787"/>
      <c r="DH326" s="233"/>
      <c r="DI326" s="234"/>
      <c r="DJ326" s="235"/>
      <c r="DK326" s="236"/>
      <c r="DL326" s="176"/>
      <c r="DM326" s="177"/>
      <c r="DN326" s="178"/>
      <c r="DO326" s="178"/>
    </row>
    <row r="327" spans="1:119" s="960" customFormat="1" ht="60" hidden="1" customHeight="1" thickBot="1">
      <c r="A327" s="937" t="str">
        <f t="shared" si="394"/>
        <v>Hiện</v>
      </c>
      <c r="B327" s="815" t="str">
        <f t="shared" ref="B327:B328" si="469">DF327</f>
        <v>Thừa</v>
      </c>
      <c r="C327" s="938">
        <f t="shared" ref="C327:C328" si="470">DD327</f>
        <v>-20</v>
      </c>
      <c r="D327" s="939"/>
      <c r="E327" s="939"/>
      <c r="F327" s="939"/>
      <c r="G327" s="939"/>
      <c r="H327" s="939"/>
      <c r="I327" s="939"/>
      <c r="J327" s="940"/>
      <c r="K327" s="941"/>
      <c r="L327" s="781" t="s">
        <v>1230</v>
      </c>
      <c r="M327" s="942" t="s">
        <v>1231</v>
      </c>
      <c r="N327" s="942" t="s">
        <v>1232</v>
      </c>
      <c r="O327" s="179" t="s">
        <v>1027</v>
      </c>
      <c r="P327" s="181" t="s">
        <v>42</v>
      </c>
      <c r="Q327" s="714">
        <v>1.369</v>
      </c>
      <c r="R327" s="182">
        <v>1500</v>
      </c>
      <c r="S327" s="182">
        <v>2053.5</v>
      </c>
      <c r="T327" s="712"/>
      <c r="U327" s="943"/>
      <c r="V327" s="182"/>
      <c r="W327" s="500"/>
      <c r="X327" s="500"/>
      <c r="Y327" s="500"/>
      <c r="Z327" s="500"/>
      <c r="AA327" s="500"/>
      <c r="AB327" s="500"/>
      <c r="AC327" s="500"/>
      <c r="AD327" s="500"/>
      <c r="AE327" s="500"/>
      <c r="AF327" s="389"/>
      <c r="AG327" s="389"/>
      <c r="AH327" s="389"/>
      <c r="AI327" s="389"/>
      <c r="AJ327" s="389">
        <v>1600</v>
      </c>
      <c r="AK327" s="389">
        <v>2190.4</v>
      </c>
      <c r="AL327" s="389">
        <v>0</v>
      </c>
      <c r="AM327" s="389">
        <v>0</v>
      </c>
      <c r="AN327" s="63">
        <v>0</v>
      </c>
      <c r="AO327" s="63">
        <v>0</v>
      </c>
      <c r="AP327" s="63">
        <v>0</v>
      </c>
      <c r="AQ327" s="63">
        <v>0</v>
      </c>
      <c r="AR327" s="63">
        <v>0</v>
      </c>
      <c r="AS327" s="63">
        <v>0</v>
      </c>
      <c r="AT327" s="63">
        <v>0</v>
      </c>
      <c r="AU327" s="63">
        <v>0</v>
      </c>
      <c r="AV327" s="63">
        <v>0</v>
      </c>
      <c r="AW327" s="63">
        <v>0</v>
      </c>
      <c r="AX327" s="63">
        <v>0</v>
      </c>
      <c r="AY327" s="63">
        <v>0</v>
      </c>
      <c r="AZ327" s="88">
        <f t="shared" si="451"/>
        <v>1600</v>
      </c>
      <c r="BA327" s="88">
        <f t="shared" si="452"/>
        <v>2190.4</v>
      </c>
      <c r="BB327" s="487" t="s">
        <v>1251</v>
      </c>
      <c r="BC327" s="495"/>
      <c r="BD327" s="944"/>
      <c r="BE327" s="944"/>
      <c r="BF327" s="945"/>
      <c r="BG327" s="723"/>
      <c r="BH327" s="89">
        <f t="shared" si="453"/>
        <v>1600</v>
      </c>
      <c r="BI327" s="89">
        <f t="shared" si="454"/>
        <v>2190.4</v>
      </c>
      <c r="BJ327" s="794"/>
      <c r="BK327" s="947" t="s">
        <v>1501</v>
      </c>
      <c r="BL327" s="948" t="s">
        <v>1500</v>
      </c>
      <c r="BM327" s="936" t="s">
        <v>1502</v>
      </c>
      <c r="BN327" s="983" t="s">
        <v>1483</v>
      </c>
      <c r="BO327" s="949" t="s">
        <v>416</v>
      </c>
      <c r="BP327" s="794" t="s">
        <v>903</v>
      </c>
      <c r="BQ327" s="939">
        <f>30*54</f>
        <v>1620</v>
      </c>
      <c r="BR327" s="949" t="s">
        <v>416</v>
      </c>
      <c r="BS327" s="839">
        <f>4800000/30</f>
        <v>160000</v>
      </c>
      <c r="BT327" s="950">
        <f>BS327*BQ327*(1+BU327)</f>
        <v>279936000</v>
      </c>
      <c r="BU327" s="951">
        <v>0.08</v>
      </c>
      <c r="BV327" s="952">
        <f>BS327*BQ327</f>
        <v>259200000</v>
      </c>
      <c r="BW327" s="953">
        <v>46015</v>
      </c>
      <c r="BX327" s="89">
        <f t="shared" si="455"/>
        <v>1620</v>
      </c>
      <c r="BY327" s="89">
        <f t="shared" si="456"/>
        <v>0</v>
      </c>
      <c r="BZ327" s="939"/>
      <c r="CA327" s="939"/>
      <c r="CB327" s="954"/>
      <c r="CC327" s="955"/>
      <c r="CD327" s="937"/>
      <c r="CE327" s="944"/>
      <c r="CF327" s="946"/>
      <c r="CG327" s="944"/>
      <c r="CH327" s="944"/>
      <c r="CI327" s="944"/>
      <c r="CJ327" s="944"/>
      <c r="CK327" s="944"/>
      <c r="CL327" s="956"/>
      <c r="CM327" s="957"/>
      <c r="CN327" s="794"/>
      <c r="CO327" s="944"/>
      <c r="CP327" s="944"/>
      <c r="CQ327" s="794"/>
      <c r="CR327" s="794"/>
      <c r="CS327" s="794"/>
      <c r="CT327" s="794"/>
      <c r="CU327" s="90"/>
      <c r="CV327" s="89">
        <f t="shared" si="458"/>
        <v>0</v>
      </c>
      <c r="CW327" s="86">
        <f t="shared" si="459"/>
        <v>0</v>
      </c>
      <c r="CX327" s="90"/>
      <c r="CY327" s="90"/>
      <c r="CZ327" s="90"/>
      <c r="DA327" s="90"/>
      <c r="DB327" s="89">
        <f t="shared" si="460"/>
        <v>1620</v>
      </c>
      <c r="DC327" s="89">
        <f t="shared" si="461"/>
        <v>0</v>
      </c>
      <c r="DD327" s="89">
        <f t="shared" si="462"/>
        <v>-20</v>
      </c>
      <c r="DE327" s="89">
        <f t="shared" si="463"/>
        <v>2190.4</v>
      </c>
      <c r="DF327" s="86" t="str">
        <f t="shared" si="464"/>
        <v>Thừa</v>
      </c>
      <c r="DG327" s="958"/>
      <c r="DH327" s="233"/>
      <c r="DI327" s="959"/>
      <c r="DJ327" s="235"/>
      <c r="DK327" s="236"/>
      <c r="DL327" s="176"/>
      <c r="DM327" s="177"/>
      <c r="DN327" s="178"/>
      <c r="DO327" s="178"/>
    </row>
    <row r="328" spans="1:119" s="237" customFormat="1" ht="60" hidden="1" customHeight="1">
      <c r="A328" s="85" t="str">
        <f t="shared" si="394"/>
        <v>Hiện</v>
      </c>
      <c r="B328" s="86" t="str">
        <f t="shared" si="469"/>
        <v>Thừa</v>
      </c>
      <c r="C328" s="113">
        <f t="shared" si="470"/>
        <v>-0.90000000000000213</v>
      </c>
      <c r="D328" s="187"/>
      <c r="E328" s="187"/>
      <c r="F328" s="187"/>
      <c r="G328" s="187"/>
      <c r="H328" s="187"/>
      <c r="I328" s="187"/>
      <c r="J328" s="775"/>
      <c r="K328" s="776"/>
      <c r="L328" s="781" t="s">
        <v>1233</v>
      </c>
      <c r="M328" s="257" t="s">
        <v>470</v>
      </c>
      <c r="N328" s="790" t="s">
        <v>478</v>
      </c>
      <c r="O328" s="179" t="s">
        <v>1027</v>
      </c>
      <c r="P328" s="181" t="s">
        <v>42</v>
      </c>
      <c r="Q328" s="182">
        <f>12*7.93</f>
        <v>95.16</v>
      </c>
      <c r="R328" s="182">
        <v>22.667597999999998</v>
      </c>
      <c r="S328" s="182">
        <v>2157.0486256799995</v>
      </c>
      <c r="T328" s="501"/>
      <c r="U328" s="502"/>
      <c r="V328" s="182"/>
      <c r="W328" s="500"/>
      <c r="X328" s="500"/>
      <c r="Y328" s="500"/>
      <c r="Z328" s="500"/>
      <c r="AA328" s="500"/>
      <c r="AB328" s="500"/>
      <c r="AC328" s="500"/>
      <c r="AD328" s="500"/>
      <c r="AE328" s="500"/>
      <c r="AF328" s="63"/>
      <c r="AG328" s="63"/>
      <c r="AH328" s="63"/>
      <c r="AI328" s="63"/>
      <c r="AJ328" s="63">
        <v>27</v>
      </c>
      <c r="AK328" s="63">
        <v>2569.3199999999997</v>
      </c>
      <c r="AL328" s="63">
        <v>0</v>
      </c>
      <c r="AM328" s="63">
        <v>0</v>
      </c>
      <c r="AN328" s="63">
        <v>0</v>
      </c>
      <c r="AO328" s="63">
        <v>0</v>
      </c>
      <c r="AP328" s="63">
        <v>0</v>
      </c>
      <c r="AQ328" s="63">
        <v>0</v>
      </c>
      <c r="AR328" s="63">
        <v>0</v>
      </c>
      <c r="AS328" s="63">
        <v>0</v>
      </c>
      <c r="AT328" s="63">
        <v>0</v>
      </c>
      <c r="AU328" s="63">
        <v>0</v>
      </c>
      <c r="AV328" s="63">
        <v>0</v>
      </c>
      <c r="AW328" s="63">
        <v>0</v>
      </c>
      <c r="AX328" s="63">
        <v>0</v>
      </c>
      <c r="AY328" s="63">
        <v>0</v>
      </c>
      <c r="AZ328" s="88">
        <f t="shared" si="451"/>
        <v>27</v>
      </c>
      <c r="BA328" s="88">
        <f t="shared" si="452"/>
        <v>2569.3199999999997</v>
      </c>
      <c r="BB328" s="487" t="s">
        <v>1251</v>
      </c>
      <c r="BC328" s="495"/>
      <c r="BD328" s="228"/>
      <c r="BE328" s="228"/>
      <c r="BF328" s="229"/>
      <c r="BG328" s="224"/>
      <c r="BH328" s="89">
        <f t="shared" si="453"/>
        <v>27</v>
      </c>
      <c r="BI328" s="89">
        <f t="shared" si="454"/>
        <v>2569.3199999999997</v>
      </c>
      <c r="BJ328" s="173"/>
      <c r="BK328" s="777" t="s">
        <v>1135</v>
      </c>
      <c r="BL328" s="778" t="s">
        <v>906</v>
      </c>
      <c r="BM328" s="790" t="s">
        <v>1513</v>
      </c>
      <c r="BN328" s="221" t="s">
        <v>973</v>
      </c>
      <c r="BO328" s="190">
        <v>2624</v>
      </c>
      <c r="BP328" s="173">
        <v>45968</v>
      </c>
      <c r="BQ328" s="187">
        <f>1.55*6*3</f>
        <v>27.900000000000002</v>
      </c>
      <c r="BR328" s="190">
        <v>2624</v>
      </c>
      <c r="BS328" s="1263">
        <f>56000/1.1</f>
        <v>50909.090909090904</v>
      </c>
      <c r="BT328" s="175">
        <f>BV328*(1+BU328)</f>
        <v>146944000</v>
      </c>
      <c r="BU328" s="726">
        <v>0.1</v>
      </c>
      <c r="BV328" s="780">
        <f>BR328*BS328</f>
        <v>133585454.54545453</v>
      </c>
      <c r="BW328" s="222">
        <v>46006</v>
      </c>
      <c r="BX328" s="89">
        <f t="shared" si="455"/>
        <v>27.900000000000002</v>
      </c>
      <c r="BY328" s="89">
        <f t="shared" si="456"/>
        <v>2624</v>
      </c>
      <c r="BZ328" s="187"/>
      <c r="CA328" s="187"/>
      <c r="CB328" s="230"/>
      <c r="CC328" s="227"/>
      <c r="CD328" s="85"/>
      <c r="CE328" s="228"/>
      <c r="CF328" s="89"/>
      <c r="CG328" s="228"/>
      <c r="CH328" s="228"/>
      <c r="CI328" s="228"/>
      <c r="CJ328" s="228"/>
      <c r="CK328" s="228"/>
      <c r="CL328" s="231"/>
      <c r="CM328" s="232"/>
      <c r="CN328" s="173"/>
      <c r="CO328" s="228"/>
      <c r="CP328" s="228"/>
      <c r="CQ328" s="173"/>
      <c r="CR328" s="173"/>
      <c r="CS328" s="173"/>
      <c r="CT328" s="173"/>
      <c r="CU328" s="90"/>
      <c r="CV328" s="89">
        <f t="shared" si="458"/>
        <v>0</v>
      </c>
      <c r="CW328" s="86">
        <f t="shared" si="459"/>
        <v>0</v>
      </c>
      <c r="CX328" s="90"/>
      <c r="CY328" s="90"/>
      <c r="CZ328" s="90"/>
      <c r="DA328" s="90"/>
      <c r="DB328" s="89">
        <f t="shared" si="460"/>
        <v>27.900000000000002</v>
      </c>
      <c r="DC328" s="89">
        <f t="shared" si="461"/>
        <v>2624</v>
      </c>
      <c r="DD328" s="89">
        <f t="shared" si="462"/>
        <v>-0.90000000000000213</v>
      </c>
      <c r="DE328" s="89">
        <f t="shared" si="463"/>
        <v>-54.680000000000291</v>
      </c>
      <c r="DF328" s="86" t="str">
        <f t="shared" si="464"/>
        <v>Thừa</v>
      </c>
      <c r="DG328" s="787"/>
      <c r="DH328" s="233"/>
      <c r="DI328" s="234"/>
      <c r="DJ328" s="235"/>
      <c r="DK328" s="236"/>
      <c r="DL328" s="176"/>
      <c r="DM328" s="177"/>
      <c r="DN328" s="178"/>
      <c r="DO328" s="178"/>
    </row>
    <row r="329" spans="1:119" s="237" customFormat="1" ht="60" hidden="1" customHeight="1">
      <c r="A329" s="85" t="str">
        <f t="shared" ref="A329:A332" si="471">IF(L329=L328,"ok","Hiện")</f>
        <v>Hiện</v>
      </c>
      <c r="B329" s="86" t="str">
        <f t="shared" ref="B329:B332" si="472">DF329</f>
        <v>Thừa</v>
      </c>
      <c r="C329" s="113">
        <f t="shared" ref="C329:C332" si="473">DD329</f>
        <v>-1.5289784925090544</v>
      </c>
      <c r="D329" s="86"/>
      <c r="E329" s="86"/>
      <c r="F329" s="86"/>
      <c r="G329" s="86"/>
      <c r="H329" s="1351"/>
      <c r="I329" s="1351"/>
      <c r="J329" s="775"/>
      <c r="K329" s="86"/>
      <c r="L329" s="781" t="s">
        <v>1465</v>
      </c>
      <c r="M329" s="257" t="s">
        <v>450</v>
      </c>
      <c r="N329" s="1079" t="s">
        <v>1466</v>
      </c>
      <c r="O329" s="565" t="s">
        <v>1467</v>
      </c>
      <c r="P329" s="181" t="s">
        <v>42</v>
      </c>
      <c r="Q329" s="182">
        <v>7.7</v>
      </c>
      <c r="R329" s="182">
        <v>272.39412634597403</v>
      </c>
      <c r="S329" s="182">
        <v>2097.434772864</v>
      </c>
      <c r="T329" s="501"/>
      <c r="U329" s="502"/>
      <c r="V329" s="182"/>
      <c r="W329" s="500"/>
      <c r="X329" s="500"/>
      <c r="Y329" s="500"/>
      <c r="Z329" s="500"/>
      <c r="AA329" s="500"/>
      <c r="AB329" s="500"/>
      <c r="AC329" s="500"/>
      <c r="AD329" s="500"/>
      <c r="AE329" s="500"/>
      <c r="AF329" s="63"/>
      <c r="AG329" s="63"/>
      <c r="AH329" s="63"/>
      <c r="AI329" s="63"/>
      <c r="AJ329" s="63"/>
      <c r="AK329" s="63"/>
      <c r="AL329" s="838">
        <v>305.08142150749092</v>
      </c>
      <c r="AM329" s="63">
        <v>2349.1269456076802</v>
      </c>
      <c r="AN329" s="63">
        <v>0</v>
      </c>
      <c r="AO329" s="63">
        <v>0</v>
      </c>
      <c r="AP329" s="63">
        <v>0</v>
      </c>
      <c r="AQ329" s="63">
        <v>0</v>
      </c>
      <c r="AR329" s="63">
        <v>0</v>
      </c>
      <c r="AS329" s="63">
        <v>0</v>
      </c>
      <c r="AT329" s="63">
        <v>0</v>
      </c>
      <c r="AU329" s="63">
        <v>0</v>
      </c>
      <c r="AV329" s="63">
        <v>0</v>
      </c>
      <c r="AW329" s="63">
        <v>0</v>
      </c>
      <c r="AX329" s="63">
        <v>0</v>
      </c>
      <c r="AY329" s="63">
        <v>0</v>
      </c>
      <c r="AZ329" s="88">
        <f t="shared" si="451"/>
        <v>305.08142150749092</v>
      </c>
      <c r="BA329" s="88">
        <f t="shared" si="452"/>
        <v>2349.1269456076802</v>
      </c>
      <c r="BB329" s="487" t="s">
        <v>1477</v>
      </c>
      <c r="BC329" s="495"/>
      <c r="BD329" s="228"/>
      <c r="BE329" s="228"/>
      <c r="BF329" s="229"/>
      <c r="BG329" s="224"/>
      <c r="BH329" s="89">
        <f t="shared" si="453"/>
        <v>305.08142150749092</v>
      </c>
      <c r="BI329" s="89">
        <f t="shared" si="454"/>
        <v>2349.1269456076802</v>
      </c>
      <c r="BJ329" s="173"/>
      <c r="BK329" s="777"/>
      <c r="BL329" s="778"/>
      <c r="BM329" s="790"/>
      <c r="BN329" s="221"/>
      <c r="BO329" s="190"/>
      <c r="BP329" s="173"/>
      <c r="BQ329" s="187"/>
      <c r="BR329" s="190"/>
      <c r="BS329" s="780"/>
      <c r="BT329" s="175"/>
      <c r="BU329" s="726"/>
      <c r="BV329" s="780"/>
      <c r="BW329" s="222"/>
      <c r="BX329" s="89">
        <f t="shared" si="455"/>
        <v>0</v>
      </c>
      <c r="BY329" s="89">
        <f t="shared" si="456"/>
        <v>0</v>
      </c>
      <c r="BZ329" s="187"/>
      <c r="CA329" s="187"/>
      <c r="CB329" s="230"/>
      <c r="CC329" s="227"/>
      <c r="CD329" s="52" t="s">
        <v>1533</v>
      </c>
      <c r="CE329" s="228" t="s">
        <v>44</v>
      </c>
      <c r="CF329" s="228" t="s">
        <v>2439</v>
      </c>
      <c r="CG329" s="228" t="s">
        <v>966</v>
      </c>
      <c r="CH329" s="228">
        <v>2358.6999999999998</v>
      </c>
      <c r="CI329" s="173">
        <v>46015</v>
      </c>
      <c r="CJ329" s="228">
        <v>306.61039999999997</v>
      </c>
      <c r="CK329" s="228">
        <v>2358.6999999999998</v>
      </c>
      <c r="CL329" s="725">
        <v>1.395</v>
      </c>
      <c r="CM329" s="232">
        <f t="shared" ref="CM329:CM332" si="474">CL329*CK329</f>
        <v>3290.3864999999996</v>
      </c>
      <c r="CN329" s="173"/>
      <c r="CO329" s="228"/>
      <c r="CP329" s="228"/>
      <c r="CQ329" s="173"/>
      <c r="CR329" s="173"/>
      <c r="CS329" s="173">
        <v>46052</v>
      </c>
      <c r="CT329" s="90">
        <v>46058</v>
      </c>
      <c r="CU329" s="90">
        <v>46058</v>
      </c>
      <c r="CV329" s="89">
        <f t="shared" si="458"/>
        <v>306.61039999999997</v>
      </c>
      <c r="CW329" s="86">
        <f t="shared" si="459"/>
        <v>2358.6999999999998</v>
      </c>
      <c r="CX329" s="90"/>
      <c r="CY329" s="90"/>
      <c r="CZ329" s="90"/>
      <c r="DA329" s="90"/>
      <c r="DB329" s="89">
        <f t="shared" si="460"/>
        <v>306.61039999999997</v>
      </c>
      <c r="DC329" s="89">
        <f t="shared" si="461"/>
        <v>2358.6999999999998</v>
      </c>
      <c r="DD329" s="89">
        <f t="shared" si="462"/>
        <v>-1.5289784925090544</v>
      </c>
      <c r="DE329" s="89">
        <f t="shared" si="463"/>
        <v>-9.573054392319591</v>
      </c>
      <c r="DF329" s="86" t="str">
        <f t="shared" si="464"/>
        <v>Thừa</v>
      </c>
      <c r="DG329" s="787"/>
      <c r="DH329" s="233"/>
      <c r="DI329" s="234"/>
      <c r="DJ329" s="235"/>
      <c r="DK329" s="236"/>
      <c r="DL329" s="176"/>
      <c r="DM329" s="177"/>
      <c r="DN329" s="178"/>
      <c r="DO329" s="178"/>
    </row>
    <row r="330" spans="1:119" s="237" customFormat="1" ht="60" hidden="1" customHeight="1">
      <c r="A330" s="85" t="str">
        <f t="shared" si="471"/>
        <v>Hiện</v>
      </c>
      <c r="B330" s="86" t="str">
        <f t="shared" si="472"/>
        <v>Thừa</v>
      </c>
      <c r="C330" s="113">
        <f t="shared" si="473"/>
        <v>-0.40748303359999483</v>
      </c>
      <c r="D330" s="86"/>
      <c r="E330" s="86"/>
      <c r="F330" s="86"/>
      <c r="G330" s="86"/>
      <c r="H330" s="1351"/>
      <c r="I330" s="1351"/>
      <c r="J330" s="775"/>
      <c r="K330" s="86"/>
      <c r="L330" s="781" t="s">
        <v>1468</v>
      </c>
      <c r="M330" s="257" t="s">
        <v>470</v>
      </c>
      <c r="N330" s="1079" t="s">
        <v>1466</v>
      </c>
      <c r="O330" s="565" t="s">
        <v>1027</v>
      </c>
      <c r="P330" s="181" t="s">
        <v>42</v>
      </c>
      <c r="Q330" s="182">
        <v>7.93</v>
      </c>
      <c r="R330" s="182">
        <v>34.188318719999998</v>
      </c>
      <c r="S330" s="182">
        <v>271.11336744959999</v>
      </c>
      <c r="T330" s="501"/>
      <c r="U330" s="502"/>
      <c r="V330" s="182"/>
      <c r="W330" s="500"/>
      <c r="X330" s="500"/>
      <c r="Y330" s="500"/>
      <c r="Z330" s="500"/>
      <c r="AA330" s="500"/>
      <c r="AB330" s="500"/>
      <c r="AC330" s="500"/>
      <c r="AD330" s="500"/>
      <c r="AE330" s="500"/>
      <c r="AF330" s="63"/>
      <c r="AG330" s="63"/>
      <c r="AH330" s="63"/>
      <c r="AI330" s="63"/>
      <c r="AJ330" s="63"/>
      <c r="AK330" s="63"/>
      <c r="AL330" s="838">
        <v>38.290916966400005</v>
      </c>
      <c r="AM330" s="63">
        <v>303.64697154355201</v>
      </c>
      <c r="AN330" s="63">
        <v>0</v>
      </c>
      <c r="AO330" s="63">
        <v>0</v>
      </c>
      <c r="AP330" s="63">
        <v>0</v>
      </c>
      <c r="AQ330" s="63">
        <v>0</v>
      </c>
      <c r="AR330" s="63">
        <v>0</v>
      </c>
      <c r="AS330" s="63">
        <v>0</v>
      </c>
      <c r="AT330" s="63">
        <v>0</v>
      </c>
      <c r="AU330" s="63">
        <v>0</v>
      </c>
      <c r="AV330" s="63">
        <v>0</v>
      </c>
      <c r="AW330" s="63">
        <v>0</v>
      </c>
      <c r="AX330" s="63">
        <v>0</v>
      </c>
      <c r="AY330" s="63">
        <v>0</v>
      </c>
      <c r="AZ330" s="88">
        <f t="shared" si="451"/>
        <v>38.290916966400005</v>
      </c>
      <c r="BA330" s="88">
        <f t="shared" si="452"/>
        <v>303.64697154355201</v>
      </c>
      <c r="BB330" s="487" t="s">
        <v>1477</v>
      </c>
      <c r="BC330" s="495"/>
      <c r="BD330" s="228"/>
      <c r="BE330" s="228"/>
      <c r="BF330" s="229"/>
      <c r="BG330" s="224"/>
      <c r="BH330" s="89">
        <f t="shared" si="453"/>
        <v>38.290916966400005</v>
      </c>
      <c r="BI330" s="89">
        <f t="shared" si="454"/>
        <v>303.64697154355201</v>
      </c>
      <c r="BJ330" s="173"/>
      <c r="BK330" s="777"/>
      <c r="BL330" s="778"/>
      <c r="BM330" s="790"/>
      <c r="BN330" s="221"/>
      <c r="BO330" s="190"/>
      <c r="BP330" s="173"/>
      <c r="BQ330" s="187"/>
      <c r="BR330" s="190"/>
      <c r="BS330" s="780"/>
      <c r="BT330" s="175"/>
      <c r="BU330" s="726"/>
      <c r="BV330" s="780"/>
      <c r="BW330" s="222"/>
      <c r="BX330" s="89">
        <f t="shared" si="455"/>
        <v>0</v>
      </c>
      <c r="BY330" s="89">
        <f t="shared" si="456"/>
        <v>0</v>
      </c>
      <c r="BZ330" s="187"/>
      <c r="CA330" s="187"/>
      <c r="CB330" s="230"/>
      <c r="CC330" s="227"/>
      <c r="CD330" s="52" t="s">
        <v>1533</v>
      </c>
      <c r="CE330" s="228" t="s">
        <v>44</v>
      </c>
      <c r="CF330" s="228" t="s">
        <v>2440</v>
      </c>
      <c r="CG330" s="228" t="s">
        <v>1524</v>
      </c>
      <c r="CH330" s="228">
        <v>306.8</v>
      </c>
      <c r="CI330" s="173">
        <v>46015</v>
      </c>
      <c r="CJ330" s="228">
        <v>38.698399999999999</v>
      </c>
      <c r="CK330" s="228">
        <v>306.8</v>
      </c>
      <c r="CL330" s="725">
        <v>2.2570000000000001</v>
      </c>
      <c r="CM330" s="232">
        <f t="shared" si="474"/>
        <v>692.44760000000008</v>
      </c>
      <c r="CN330" s="173"/>
      <c r="CO330" s="228"/>
      <c r="CP330" s="228"/>
      <c r="CQ330" s="173"/>
      <c r="CR330" s="173"/>
      <c r="CS330" s="173">
        <v>46052</v>
      </c>
      <c r="CT330" s="90">
        <v>46058</v>
      </c>
      <c r="CU330" s="90">
        <v>46058</v>
      </c>
      <c r="CV330" s="89">
        <f t="shared" si="458"/>
        <v>38.698399999999999</v>
      </c>
      <c r="CW330" s="86">
        <f t="shared" si="459"/>
        <v>306.8</v>
      </c>
      <c r="CX330" s="90"/>
      <c r="CY330" s="90"/>
      <c r="CZ330" s="90"/>
      <c r="DA330" s="90"/>
      <c r="DB330" s="89">
        <f t="shared" si="460"/>
        <v>38.698399999999999</v>
      </c>
      <c r="DC330" s="89">
        <f t="shared" si="461"/>
        <v>306.8</v>
      </c>
      <c r="DD330" s="89">
        <f t="shared" si="462"/>
        <v>-0.40748303359999483</v>
      </c>
      <c r="DE330" s="89">
        <f t="shared" si="463"/>
        <v>-3.1530284564479985</v>
      </c>
      <c r="DF330" s="86" t="str">
        <f t="shared" si="464"/>
        <v>Thừa</v>
      </c>
      <c r="DG330" s="787"/>
      <c r="DH330" s="233"/>
      <c r="DI330" s="234"/>
      <c r="DJ330" s="235"/>
      <c r="DK330" s="236"/>
      <c r="DL330" s="176"/>
      <c r="DM330" s="177"/>
      <c r="DN330" s="178"/>
      <c r="DO330" s="178"/>
    </row>
    <row r="331" spans="1:119" s="237" customFormat="1" ht="60" hidden="1" customHeight="1">
      <c r="A331" s="85" t="str">
        <f t="shared" si="471"/>
        <v>Hiện</v>
      </c>
      <c r="B331" s="86" t="str">
        <f t="shared" si="472"/>
        <v>Thừa</v>
      </c>
      <c r="C331" s="113">
        <f t="shared" si="473"/>
        <v>-1.6020374527999905</v>
      </c>
      <c r="D331" s="86"/>
      <c r="E331" s="86"/>
      <c r="F331" s="86"/>
      <c r="G331" s="86"/>
      <c r="H331" s="1351"/>
      <c r="I331" s="1351"/>
      <c r="J331" s="775"/>
      <c r="K331" s="86"/>
      <c r="L331" s="781" t="s">
        <v>1469</v>
      </c>
      <c r="M331" s="257" t="s">
        <v>450</v>
      </c>
      <c r="N331" s="1079" t="s">
        <v>1466</v>
      </c>
      <c r="O331" s="565" t="s">
        <v>483</v>
      </c>
      <c r="P331" s="181" t="s">
        <v>42</v>
      </c>
      <c r="Q331" s="182">
        <v>7.93</v>
      </c>
      <c r="R331" s="182">
        <v>57.042466560000001</v>
      </c>
      <c r="S331" s="182">
        <v>452.3467598208</v>
      </c>
      <c r="T331" s="501"/>
      <c r="U331" s="502"/>
      <c r="V331" s="182"/>
      <c r="W331" s="500"/>
      <c r="X331" s="500"/>
      <c r="Y331" s="500"/>
      <c r="Z331" s="500"/>
      <c r="AA331" s="500"/>
      <c r="AB331" s="500"/>
      <c r="AC331" s="500"/>
      <c r="AD331" s="500"/>
      <c r="AE331" s="500"/>
      <c r="AF331" s="63"/>
      <c r="AG331" s="63"/>
      <c r="AH331" s="63"/>
      <c r="AI331" s="63"/>
      <c r="AJ331" s="63"/>
      <c r="AK331" s="63"/>
      <c r="AL331" s="838">
        <v>63.887562547200005</v>
      </c>
      <c r="AM331" s="63">
        <v>506.62837099929601</v>
      </c>
      <c r="AN331" s="63">
        <v>0</v>
      </c>
      <c r="AO331" s="63">
        <v>0</v>
      </c>
      <c r="AP331" s="63">
        <v>0</v>
      </c>
      <c r="AQ331" s="63">
        <v>0</v>
      </c>
      <c r="AR331" s="63">
        <v>0</v>
      </c>
      <c r="AS331" s="63">
        <v>0</v>
      </c>
      <c r="AT331" s="63">
        <v>0</v>
      </c>
      <c r="AU331" s="63">
        <v>0</v>
      </c>
      <c r="AV331" s="63">
        <v>0</v>
      </c>
      <c r="AW331" s="63">
        <v>0</v>
      </c>
      <c r="AX331" s="63">
        <v>0</v>
      </c>
      <c r="AY331" s="63">
        <v>0</v>
      </c>
      <c r="AZ331" s="88">
        <f t="shared" si="451"/>
        <v>63.887562547200005</v>
      </c>
      <c r="BA331" s="88">
        <f t="shared" si="452"/>
        <v>506.62837099929601</v>
      </c>
      <c r="BB331" s="487" t="s">
        <v>1477</v>
      </c>
      <c r="BC331" s="495"/>
      <c r="BD331" s="228"/>
      <c r="BE331" s="228"/>
      <c r="BF331" s="229"/>
      <c r="BG331" s="224"/>
      <c r="BH331" s="89">
        <f t="shared" si="453"/>
        <v>63.887562547200005</v>
      </c>
      <c r="BI331" s="89">
        <f t="shared" si="454"/>
        <v>506.62837099929601</v>
      </c>
      <c r="BJ331" s="173"/>
      <c r="BK331" s="777"/>
      <c r="BL331" s="778"/>
      <c r="BM331" s="790"/>
      <c r="BN331" s="221"/>
      <c r="BO331" s="190"/>
      <c r="BP331" s="173"/>
      <c r="BQ331" s="187"/>
      <c r="BR331" s="190"/>
      <c r="BS331" s="780"/>
      <c r="BT331" s="175"/>
      <c r="BU331" s="726"/>
      <c r="BV331" s="780"/>
      <c r="BW331" s="222"/>
      <c r="BX331" s="89">
        <f t="shared" si="455"/>
        <v>0</v>
      </c>
      <c r="BY331" s="89">
        <f t="shared" si="456"/>
        <v>0</v>
      </c>
      <c r="BZ331" s="187"/>
      <c r="CA331" s="187"/>
      <c r="CB331" s="230"/>
      <c r="CC331" s="227"/>
      <c r="CD331" s="52" t="s">
        <v>1533</v>
      </c>
      <c r="CE331" s="228" t="s">
        <v>44</v>
      </c>
      <c r="CF331" s="228" t="s">
        <v>2441</v>
      </c>
      <c r="CG331" s="228" t="s">
        <v>1525</v>
      </c>
      <c r="CH331" s="228">
        <v>523.6</v>
      </c>
      <c r="CI331" s="173">
        <v>46015</v>
      </c>
      <c r="CJ331" s="228">
        <v>65.489599999999996</v>
      </c>
      <c r="CK331" s="228">
        <v>523.6</v>
      </c>
      <c r="CL331" s="725">
        <v>4.4279999999999999</v>
      </c>
      <c r="CM331" s="232">
        <f t="shared" si="474"/>
        <v>2318.5008000000003</v>
      </c>
      <c r="CN331" s="173"/>
      <c r="CO331" s="228"/>
      <c r="CP331" s="228"/>
      <c r="CQ331" s="173"/>
      <c r="CR331" s="173"/>
      <c r="CS331" s="173">
        <v>46052</v>
      </c>
      <c r="CT331" s="90">
        <v>46058</v>
      </c>
      <c r="CU331" s="90">
        <v>46058</v>
      </c>
      <c r="CV331" s="89">
        <f t="shared" si="458"/>
        <v>65.489599999999996</v>
      </c>
      <c r="CW331" s="86">
        <f t="shared" si="459"/>
        <v>523.6</v>
      </c>
      <c r="CX331" s="90"/>
      <c r="CY331" s="90"/>
      <c r="CZ331" s="90"/>
      <c r="DA331" s="90"/>
      <c r="DB331" s="89">
        <f t="shared" si="460"/>
        <v>65.489599999999996</v>
      </c>
      <c r="DC331" s="89">
        <f t="shared" si="461"/>
        <v>523.6</v>
      </c>
      <c r="DD331" s="89">
        <f t="shared" si="462"/>
        <v>-1.6020374527999905</v>
      </c>
      <c r="DE331" s="89">
        <f t="shared" si="463"/>
        <v>-16.971629000704013</v>
      </c>
      <c r="DF331" s="86" t="str">
        <f t="shared" si="464"/>
        <v>Thừa</v>
      </c>
      <c r="DG331" s="787"/>
      <c r="DH331" s="233"/>
      <c r="DI331" s="234"/>
      <c r="DJ331" s="235"/>
      <c r="DK331" s="236"/>
      <c r="DL331" s="176"/>
      <c r="DM331" s="177"/>
      <c r="DN331" s="178"/>
      <c r="DO331" s="178"/>
    </row>
    <row r="332" spans="1:119" s="237" customFormat="1" ht="60" hidden="1" customHeight="1">
      <c r="A332" s="85" t="str">
        <f t="shared" si="471"/>
        <v>Hiện</v>
      </c>
      <c r="B332" s="86" t="str">
        <f t="shared" si="472"/>
        <v>Đủ</v>
      </c>
      <c r="C332" s="113">
        <f t="shared" si="473"/>
        <v>0</v>
      </c>
      <c r="D332" s="86"/>
      <c r="E332" s="86"/>
      <c r="F332" s="86"/>
      <c r="G332" s="86"/>
      <c r="H332" s="1351"/>
      <c r="I332" s="1351"/>
      <c r="J332" s="775"/>
      <c r="K332" s="86"/>
      <c r="L332" s="781" t="s">
        <v>1470</v>
      </c>
      <c r="M332" s="257" t="s">
        <v>1022</v>
      </c>
      <c r="N332" s="257" t="s">
        <v>1471</v>
      </c>
      <c r="O332" s="181" t="s">
        <v>1027</v>
      </c>
      <c r="P332" s="181" t="s">
        <v>45</v>
      </c>
      <c r="Q332" s="182">
        <v>0.88800000000000001</v>
      </c>
      <c r="R332" s="182">
        <v>4</v>
      </c>
      <c r="S332" s="182">
        <f>+R332*Q332</f>
        <v>3.552</v>
      </c>
      <c r="T332" s="501"/>
      <c r="U332" s="502"/>
      <c r="V332" s="182"/>
      <c r="W332" s="500"/>
      <c r="X332" s="500"/>
      <c r="Y332" s="500"/>
      <c r="Z332" s="500"/>
      <c r="AA332" s="500"/>
      <c r="AB332" s="500"/>
      <c r="AC332" s="500"/>
      <c r="AD332" s="500"/>
      <c r="AE332" s="500"/>
      <c r="AF332" s="63"/>
      <c r="AG332" s="63"/>
      <c r="AH332" s="63"/>
      <c r="AI332" s="63"/>
      <c r="AJ332" s="63"/>
      <c r="AK332" s="63"/>
      <c r="AL332" s="838">
        <v>6</v>
      </c>
      <c r="AM332" s="63">
        <v>5.3280000000000003</v>
      </c>
      <c r="AN332" s="63">
        <v>0</v>
      </c>
      <c r="AO332" s="63">
        <v>0</v>
      </c>
      <c r="AP332" s="63">
        <v>0</v>
      </c>
      <c r="AQ332" s="63">
        <v>0</v>
      </c>
      <c r="AR332" s="63">
        <v>0</v>
      </c>
      <c r="AS332" s="63">
        <v>0</v>
      </c>
      <c r="AT332" s="63">
        <v>0</v>
      </c>
      <c r="AU332" s="63">
        <v>0</v>
      </c>
      <c r="AV332" s="63">
        <v>0</v>
      </c>
      <c r="AW332" s="63">
        <v>0</v>
      </c>
      <c r="AX332" s="63">
        <v>0</v>
      </c>
      <c r="AY332" s="63">
        <v>0</v>
      </c>
      <c r="AZ332" s="88">
        <f t="shared" si="451"/>
        <v>6</v>
      </c>
      <c r="BA332" s="88">
        <f t="shared" si="452"/>
        <v>5.3280000000000003</v>
      </c>
      <c r="BB332" s="487" t="s">
        <v>1477</v>
      </c>
      <c r="BC332" s="495"/>
      <c r="BD332" s="228"/>
      <c r="BE332" s="228"/>
      <c r="BF332" s="229"/>
      <c r="BG332" s="224"/>
      <c r="BH332" s="89">
        <f t="shared" si="453"/>
        <v>6</v>
      </c>
      <c r="BI332" s="89">
        <f t="shared" si="454"/>
        <v>5.3280000000000003</v>
      </c>
      <c r="BJ332" s="173"/>
      <c r="BK332" s="777"/>
      <c r="BL332" s="778"/>
      <c r="BM332" s="790"/>
      <c r="BN332" s="221"/>
      <c r="BO332" s="190"/>
      <c r="BP332" s="173"/>
      <c r="BQ332" s="187"/>
      <c r="BR332" s="190"/>
      <c r="BS332" s="780"/>
      <c r="BT332" s="175"/>
      <c r="BU332" s="726"/>
      <c r="BV332" s="780"/>
      <c r="BW332" s="222"/>
      <c r="BX332" s="89">
        <f t="shared" si="455"/>
        <v>0</v>
      </c>
      <c r="BY332" s="89">
        <f t="shared" si="456"/>
        <v>0</v>
      </c>
      <c r="BZ332" s="187"/>
      <c r="CA332" s="187"/>
      <c r="CB332" s="230"/>
      <c r="CC332" s="227"/>
      <c r="CD332" s="52" t="s">
        <v>1533</v>
      </c>
      <c r="CE332" s="228" t="s">
        <v>44</v>
      </c>
      <c r="CF332" s="228" t="s">
        <v>2442</v>
      </c>
      <c r="CG332" s="228" t="s">
        <v>1526</v>
      </c>
      <c r="CH332" s="228">
        <v>5.4</v>
      </c>
      <c r="CI332" s="173">
        <v>46015</v>
      </c>
      <c r="CJ332" s="228">
        <v>6</v>
      </c>
      <c r="CK332" s="228">
        <v>5.4</v>
      </c>
      <c r="CL332" s="725">
        <v>2.9710000000000001</v>
      </c>
      <c r="CM332" s="232">
        <f t="shared" si="474"/>
        <v>16.043400000000002</v>
      </c>
      <c r="CN332" s="173"/>
      <c r="CO332" s="228"/>
      <c r="CP332" s="228"/>
      <c r="CQ332" s="173"/>
      <c r="CR332" s="173"/>
      <c r="CS332" s="173">
        <v>46052</v>
      </c>
      <c r="CT332" s="90">
        <v>46058</v>
      </c>
      <c r="CU332" s="90">
        <v>46058</v>
      </c>
      <c r="CV332" s="89">
        <f t="shared" si="458"/>
        <v>6</v>
      </c>
      <c r="CW332" s="86">
        <f t="shared" si="459"/>
        <v>5.4</v>
      </c>
      <c r="CX332" s="90"/>
      <c r="CY332" s="90"/>
      <c r="CZ332" s="90"/>
      <c r="DA332" s="90"/>
      <c r="DB332" s="89">
        <f t="shared" si="460"/>
        <v>6</v>
      </c>
      <c r="DC332" s="89">
        <f t="shared" si="461"/>
        <v>5.4</v>
      </c>
      <c r="DD332" s="89">
        <f t="shared" si="462"/>
        <v>0</v>
      </c>
      <c r="DE332" s="89">
        <f t="shared" si="463"/>
        <v>-7.2000000000000064E-2</v>
      </c>
      <c r="DF332" s="86" t="str">
        <f t="shared" si="464"/>
        <v>Đủ</v>
      </c>
      <c r="DG332" s="787"/>
      <c r="DH332" s="233"/>
      <c r="DI332" s="234"/>
      <c r="DJ332" s="235"/>
      <c r="DK332" s="236"/>
      <c r="DL332" s="176"/>
      <c r="DM332" s="177"/>
      <c r="DN332" s="178"/>
      <c r="DO332" s="178"/>
    </row>
    <row r="333" spans="1:119" s="237" customFormat="1" ht="60" hidden="1" customHeight="1">
      <c r="A333" s="85" t="str">
        <f t="shared" ref="A333" si="475">IF(L333=L332,"ok","Hiện")</f>
        <v>Hiện</v>
      </c>
      <c r="B333" s="86" t="str">
        <f t="shared" ref="B333" si="476">DF333</f>
        <v>Đủ</v>
      </c>
      <c r="C333" s="113">
        <f t="shared" ref="C333" si="477">DD333</f>
        <v>0</v>
      </c>
      <c r="D333" s="187"/>
      <c r="E333" s="187"/>
      <c r="F333" s="187"/>
      <c r="G333" s="187"/>
      <c r="H333" s="187"/>
      <c r="I333" s="187"/>
      <c r="J333" s="1425" t="s">
        <v>1939</v>
      </c>
      <c r="K333" s="776"/>
      <c r="L333" s="781" t="s">
        <v>1846</v>
      </c>
      <c r="M333" s="257" t="s">
        <v>1847</v>
      </c>
      <c r="N333" s="257" t="s">
        <v>1848</v>
      </c>
      <c r="O333" s="181" t="s">
        <v>1027</v>
      </c>
      <c r="P333" s="181" t="s">
        <v>45</v>
      </c>
      <c r="Q333" s="182">
        <v>0.2</v>
      </c>
      <c r="R333" s="182">
        <f>360*0.3048*2</f>
        <v>219.45600000000002</v>
      </c>
      <c r="S333" s="182">
        <f>+R333*Q333</f>
        <v>43.891200000000005</v>
      </c>
      <c r="T333" s="501"/>
      <c r="U333" s="502"/>
      <c r="V333" s="182"/>
      <c r="W333" s="500"/>
      <c r="X333" s="500"/>
      <c r="Y333" s="500"/>
      <c r="Z333" s="500"/>
      <c r="AA333" s="500"/>
      <c r="AB333" s="500"/>
      <c r="AC333" s="500"/>
      <c r="AD333" s="500"/>
      <c r="AE333" s="500"/>
      <c r="AF333" s="63"/>
      <c r="AG333" s="63"/>
      <c r="AH333" s="63"/>
      <c r="AI333" s="63"/>
      <c r="AJ333" s="63"/>
      <c r="AK333" s="63"/>
      <c r="AL333" s="838"/>
      <c r="AM333" s="63"/>
      <c r="AN333" s="63"/>
      <c r="AO333" s="63"/>
      <c r="AP333" s="63"/>
      <c r="AQ333" s="63"/>
      <c r="AR333" s="63"/>
      <c r="AS333" s="63"/>
      <c r="AT333" s="63">
        <v>241.40160000000003</v>
      </c>
      <c r="AU333" s="63">
        <v>48.28032000000001</v>
      </c>
      <c r="AV333" s="63">
        <v>-241.40160000000003</v>
      </c>
      <c r="AW333" s="63">
        <v>-48.28032000000001</v>
      </c>
      <c r="AX333" s="63">
        <v>0</v>
      </c>
      <c r="AY333" s="63">
        <v>0</v>
      </c>
      <c r="AZ333" s="88">
        <f t="shared" si="451"/>
        <v>0</v>
      </c>
      <c r="BA333" s="88">
        <f t="shared" si="452"/>
        <v>0</v>
      </c>
      <c r="BB333" s="487" t="s">
        <v>2015</v>
      </c>
      <c r="BC333" s="495"/>
      <c r="BD333" s="228"/>
      <c r="BE333" s="228"/>
      <c r="BF333" s="229"/>
      <c r="BG333" s="224"/>
      <c r="BH333" s="89" t="str">
        <f t="shared" si="453"/>
        <v>0</v>
      </c>
      <c r="BI333" s="89" t="str">
        <f t="shared" si="454"/>
        <v>0</v>
      </c>
      <c r="BJ333" s="173"/>
      <c r="BK333" s="777"/>
      <c r="BL333" s="778"/>
      <c r="BM333" s="790"/>
      <c r="BN333" s="221"/>
      <c r="BO333" s="190"/>
      <c r="BP333" s="173"/>
      <c r="BQ333" s="187"/>
      <c r="BR333" s="190"/>
      <c r="BS333" s="780"/>
      <c r="BT333" s="175"/>
      <c r="BU333" s="726"/>
      <c r="BV333" s="780"/>
      <c r="BW333" s="222"/>
      <c r="BX333" s="89">
        <f t="shared" si="455"/>
        <v>0</v>
      </c>
      <c r="BY333" s="89">
        <f t="shared" si="456"/>
        <v>0</v>
      </c>
      <c r="BZ333" s="187"/>
      <c r="CA333" s="187"/>
      <c r="CB333" s="230"/>
      <c r="CC333" s="227"/>
      <c r="CD333" s="52"/>
      <c r="CE333" s="228"/>
      <c r="CF333" s="228"/>
      <c r="CG333" s="228"/>
      <c r="CH333" s="228"/>
      <c r="CI333" s="173"/>
      <c r="CJ333" s="228"/>
      <c r="CK333" s="228"/>
      <c r="CL333" s="725"/>
      <c r="CM333" s="232"/>
      <c r="CN333" s="173"/>
      <c r="CO333" s="228"/>
      <c r="CP333" s="228"/>
      <c r="CQ333" s="173"/>
      <c r="CR333" s="173"/>
      <c r="CS333" s="173"/>
      <c r="CT333" s="173"/>
      <c r="CU333" s="90"/>
      <c r="CV333" s="89">
        <f t="shared" si="458"/>
        <v>0</v>
      </c>
      <c r="CW333" s="86">
        <f t="shared" si="459"/>
        <v>0</v>
      </c>
      <c r="CX333" s="90"/>
      <c r="CY333" s="90"/>
      <c r="CZ333" s="90"/>
      <c r="DA333" s="90"/>
      <c r="DB333" s="89">
        <f t="shared" si="460"/>
        <v>0</v>
      </c>
      <c r="DC333" s="89">
        <f t="shared" si="461"/>
        <v>0</v>
      </c>
      <c r="DD333" s="89">
        <f t="shared" si="462"/>
        <v>0</v>
      </c>
      <c r="DE333" s="89">
        <f t="shared" si="463"/>
        <v>0</v>
      </c>
      <c r="DF333" s="86" t="str">
        <f t="shared" si="464"/>
        <v>Đủ</v>
      </c>
      <c r="DG333" s="787"/>
      <c r="DH333" s="233"/>
      <c r="DI333" s="234"/>
      <c r="DJ333" s="235"/>
      <c r="DK333" s="236"/>
      <c r="DL333" s="176"/>
      <c r="DM333" s="177"/>
      <c r="DN333" s="178"/>
      <c r="DO333" s="178"/>
    </row>
    <row r="334" spans="1:119" s="135" customFormat="1" ht="30" hidden="1" customHeight="1">
      <c r="A334" s="119"/>
      <c r="B334" s="120"/>
      <c r="C334" s="120"/>
      <c r="D334" s="120"/>
      <c r="E334" s="120"/>
      <c r="F334" s="120"/>
      <c r="G334" s="120"/>
      <c r="H334" s="120"/>
      <c r="I334" s="120"/>
      <c r="J334" s="120"/>
      <c r="K334" s="120"/>
      <c r="L334" s="781" t="s">
        <v>135</v>
      </c>
      <c r="M334" s="2382" t="s">
        <v>136</v>
      </c>
      <c r="N334" s="2383"/>
      <c r="O334" s="121"/>
      <c r="P334" s="122"/>
      <c r="Q334" s="122"/>
      <c r="R334" s="123"/>
      <c r="S334" s="124"/>
      <c r="T334" s="125"/>
      <c r="U334" s="126"/>
      <c r="V334" s="126"/>
      <c r="W334" s="126"/>
      <c r="X334" s="126"/>
      <c r="Y334" s="126"/>
      <c r="Z334" s="126"/>
      <c r="AA334" s="126"/>
      <c r="AB334" s="126"/>
      <c r="AC334" s="126"/>
      <c r="AD334" s="126"/>
      <c r="AE334" s="126"/>
      <c r="AF334" s="126"/>
      <c r="AG334" s="126"/>
      <c r="AH334" s="126"/>
      <c r="AI334" s="126"/>
      <c r="AJ334" s="126"/>
      <c r="AK334" s="126"/>
      <c r="AL334" s="126"/>
      <c r="AM334" s="126"/>
      <c r="AN334" s="126"/>
      <c r="AO334" s="126"/>
      <c r="AP334" s="126"/>
      <c r="AQ334" s="126"/>
      <c r="AR334" s="126"/>
      <c r="AS334" s="126"/>
      <c r="AT334" s="126"/>
      <c r="AU334" s="126"/>
      <c r="AV334" s="126"/>
      <c r="AW334" s="126"/>
      <c r="AX334" s="126"/>
      <c r="AY334" s="126"/>
      <c r="AZ334" s="127">
        <f>SUM(AZ335:AZ340)</f>
        <v>92569.219999999856</v>
      </c>
      <c r="BA334" s="127">
        <f>SUM(BA335:BA340)</f>
        <v>92569.219999999856</v>
      </c>
      <c r="BB334" s="127"/>
      <c r="BC334" s="127">
        <f t="shared" ref="BC334:CH334" si="478">SUM(BC335:BC340)</f>
        <v>0</v>
      </c>
      <c r="BD334" s="127">
        <f t="shared" si="478"/>
        <v>0</v>
      </c>
      <c r="BE334" s="127">
        <f t="shared" si="478"/>
        <v>0</v>
      </c>
      <c r="BF334" s="127">
        <f t="shared" si="478"/>
        <v>0</v>
      </c>
      <c r="BG334" s="127">
        <f t="shared" si="478"/>
        <v>0</v>
      </c>
      <c r="BH334" s="127">
        <f t="shared" si="478"/>
        <v>92569.219999999856</v>
      </c>
      <c r="BI334" s="127">
        <f t="shared" si="478"/>
        <v>92569.219999999856</v>
      </c>
      <c r="BJ334" s="127">
        <f t="shared" si="478"/>
        <v>0</v>
      </c>
      <c r="BK334" s="127">
        <f t="shared" si="478"/>
        <v>0</v>
      </c>
      <c r="BL334" s="127">
        <f t="shared" si="478"/>
        <v>0</v>
      </c>
      <c r="BM334" s="127">
        <f t="shared" si="478"/>
        <v>0</v>
      </c>
      <c r="BN334" s="127">
        <f t="shared" si="478"/>
        <v>0</v>
      </c>
      <c r="BO334" s="127">
        <f t="shared" si="478"/>
        <v>0</v>
      </c>
      <c r="BP334" s="127">
        <f t="shared" si="478"/>
        <v>0</v>
      </c>
      <c r="BQ334" s="127">
        <f t="shared" si="478"/>
        <v>4532</v>
      </c>
      <c r="BR334" s="127">
        <f t="shared" si="478"/>
        <v>0</v>
      </c>
      <c r="BS334" s="127">
        <f t="shared" si="478"/>
        <v>46000</v>
      </c>
      <c r="BT334" s="127">
        <f t="shared" si="478"/>
        <v>114659600.00000001</v>
      </c>
      <c r="BU334" s="127">
        <f t="shared" si="478"/>
        <v>0.2</v>
      </c>
      <c r="BV334" s="127">
        <f t="shared" si="478"/>
        <v>104236000</v>
      </c>
      <c r="BW334" s="127">
        <f t="shared" si="478"/>
        <v>0</v>
      </c>
      <c r="BX334" s="127">
        <f t="shared" si="478"/>
        <v>4532</v>
      </c>
      <c r="BY334" s="127">
        <f t="shared" si="478"/>
        <v>0</v>
      </c>
      <c r="BZ334" s="127">
        <f t="shared" si="478"/>
        <v>0</v>
      </c>
      <c r="CA334" s="127">
        <f t="shared" si="478"/>
        <v>0</v>
      </c>
      <c r="CB334" s="127">
        <f t="shared" si="478"/>
        <v>0</v>
      </c>
      <c r="CC334" s="127">
        <f t="shared" si="478"/>
        <v>0</v>
      </c>
      <c r="CD334" s="127">
        <f t="shared" si="478"/>
        <v>0</v>
      </c>
      <c r="CE334" s="127">
        <f t="shared" si="478"/>
        <v>0</v>
      </c>
      <c r="CF334" s="127">
        <f t="shared" si="478"/>
        <v>0</v>
      </c>
      <c r="CG334" s="127">
        <f t="shared" si="478"/>
        <v>0</v>
      </c>
      <c r="CH334" s="127">
        <f t="shared" si="478"/>
        <v>0</v>
      </c>
      <c r="CI334" s="127">
        <f t="shared" ref="CI334:DG334" si="479">SUM(CI335:CI340)</f>
        <v>0</v>
      </c>
      <c r="CJ334" s="127">
        <f t="shared" si="479"/>
        <v>0</v>
      </c>
      <c r="CK334" s="127">
        <f t="shared" si="479"/>
        <v>0</v>
      </c>
      <c r="CL334" s="127">
        <f t="shared" si="479"/>
        <v>0</v>
      </c>
      <c r="CM334" s="127">
        <f t="shared" si="479"/>
        <v>0</v>
      </c>
      <c r="CN334" s="127">
        <f t="shared" si="479"/>
        <v>0</v>
      </c>
      <c r="CO334" s="127">
        <f t="shared" si="479"/>
        <v>0</v>
      </c>
      <c r="CP334" s="127">
        <f t="shared" si="479"/>
        <v>0</v>
      </c>
      <c r="CQ334" s="127">
        <f t="shared" si="479"/>
        <v>0</v>
      </c>
      <c r="CR334" s="127">
        <f t="shared" si="479"/>
        <v>0</v>
      </c>
      <c r="CS334" s="127">
        <f t="shared" si="479"/>
        <v>0</v>
      </c>
      <c r="CT334" s="127">
        <f t="shared" si="479"/>
        <v>0</v>
      </c>
      <c r="CU334" s="90">
        <f t="shared" si="479"/>
        <v>0</v>
      </c>
      <c r="CV334" s="127">
        <f t="shared" si="479"/>
        <v>0</v>
      </c>
      <c r="CW334" s="127">
        <f t="shared" si="479"/>
        <v>0</v>
      </c>
      <c r="CX334" s="127">
        <f t="shared" si="479"/>
        <v>0</v>
      </c>
      <c r="CY334" s="127">
        <f t="shared" si="479"/>
        <v>0</v>
      </c>
      <c r="CZ334" s="127">
        <f t="shared" si="479"/>
        <v>0</v>
      </c>
      <c r="DA334" s="127">
        <f t="shared" si="479"/>
        <v>0</v>
      </c>
      <c r="DB334" s="127">
        <f t="shared" si="479"/>
        <v>4532</v>
      </c>
      <c r="DC334" s="127">
        <f t="shared" si="479"/>
        <v>0</v>
      </c>
      <c r="DD334" s="127">
        <f t="shared" si="479"/>
        <v>88037.219999999856</v>
      </c>
      <c r="DE334" s="127">
        <f t="shared" si="479"/>
        <v>92569.219999999856</v>
      </c>
      <c r="DF334" s="127">
        <f t="shared" si="479"/>
        <v>0</v>
      </c>
      <c r="DG334" s="127">
        <f t="shared" si="479"/>
        <v>0</v>
      </c>
      <c r="DH334" s="128"/>
      <c r="DI334" s="129"/>
      <c r="DJ334" s="130"/>
      <c r="DK334" s="131"/>
      <c r="DL334" s="132"/>
      <c r="DM334" s="132"/>
      <c r="DN334" s="133"/>
      <c r="DO334" s="134"/>
    </row>
    <row r="335" spans="1:119" s="111" customFormat="1" ht="52" customHeight="1" thickBot="1">
      <c r="A335" s="85" t="str">
        <f t="shared" ref="A335:A339" si="480">IF(L335=L334,"ok","Hiện")</f>
        <v>Hiện</v>
      </c>
      <c r="B335" s="86" t="str">
        <f t="shared" ref="B335:B337" si="481">DF335</f>
        <v>Thiếu</v>
      </c>
      <c r="C335" s="113">
        <f t="shared" ref="C335:C337" si="482">DD335</f>
        <v>63217.059999999852</v>
      </c>
      <c r="D335" s="1656" t="s">
        <v>2352</v>
      </c>
      <c r="E335" s="1656"/>
      <c r="F335" s="1656" t="s">
        <v>2354</v>
      </c>
      <c r="G335" s="86">
        <f t="shared" ref="G335:G340" si="483">BM335</f>
        <v>0</v>
      </c>
      <c r="H335" s="86">
        <f t="shared" ref="H335:H340" si="484">C335</f>
        <v>63217.059999999852</v>
      </c>
      <c r="I335" s="86" t="str">
        <f t="shared" ref="I335:I340" si="485">P335</f>
        <v>KG</v>
      </c>
      <c r="J335" s="1427" t="s">
        <v>1951</v>
      </c>
      <c r="K335" s="1325" t="s">
        <v>2416</v>
      </c>
      <c r="L335" s="781" t="s">
        <v>1234</v>
      </c>
      <c r="M335" s="257" t="s">
        <v>1941</v>
      </c>
      <c r="N335" s="257" t="s">
        <v>1942</v>
      </c>
      <c r="O335" s="181" t="s">
        <v>1235</v>
      </c>
      <c r="P335" s="179" t="s">
        <v>336</v>
      </c>
      <c r="Q335" s="182"/>
      <c r="R335" s="182"/>
      <c r="S335" s="182">
        <v>67273.059999999852</v>
      </c>
      <c r="T335" s="62"/>
      <c r="U335" s="63"/>
      <c r="V335" s="63"/>
      <c r="W335" s="63"/>
      <c r="X335" s="63"/>
      <c r="Y335" s="63"/>
      <c r="Z335" s="63"/>
      <c r="AA335" s="63"/>
      <c r="AB335" s="63"/>
      <c r="AC335" s="63"/>
      <c r="AD335" s="63"/>
      <c r="AE335" s="63"/>
      <c r="AF335" s="63"/>
      <c r="AG335" s="63"/>
      <c r="AH335" s="63"/>
      <c r="AI335" s="63"/>
      <c r="AJ335" s="63">
        <v>0</v>
      </c>
      <c r="AK335" s="63">
        <v>6586.42</v>
      </c>
      <c r="AL335" s="63">
        <v>0</v>
      </c>
      <c r="AM335" s="63">
        <v>0</v>
      </c>
      <c r="AN335" s="63">
        <v>0</v>
      </c>
      <c r="AO335" s="63">
        <v>0</v>
      </c>
      <c r="AP335" s="63">
        <v>0</v>
      </c>
      <c r="AQ335" s="63">
        <v>0</v>
      </c>
      <c r="AR335" s="63">
        <v>0</v>
      </c>
      <c r="AS335" s="63">
        <v>60686.639999999854</v>
      </c>
      <c r="AT335" s="63">
        <v>67273.059999999852</v>
      </c>
      <c r="AU335" s="63">
        <v>0</v>
      </c>
      <c r="AV335" s="63">
        <v>0</v>
      </c>
      <c r="AW335" s="63">
        <v>0</v>
      </c>
      <c r="AX335" s="63">
        <v>0</v>
      </c>
      <c r="AY335" s="63">
        <v>0</v>
      </c>
      <c r="AZ335" s="88">
        <f t="shared" ref="AZ335:BA340" si="486">T335+V335+X335+Z335+AB335+AD335+AF335+AH335+AJ335+AL335+AN335+AP335+AR335+AT335+AV335+AX335</f>
        <v>67273.059999999852</v>
      </c>
      <c r="BA335" s="88">
        <f t="shared" si="486"/>
        <v>67273.059999999852</v>
      </c>
      <c r="BB335" s="487" t="s">
        <v>1815</v>
      </c>
      <c r="BC335" s="85"/>
      <c r="BD335" s="89"/>
      <c r="BE335" s="89"/>
      <c r="BF335" s="100"/>
      <c r="BG335" s="87"/>
      <c r="BH335" s="89">
        <f t="shared" ref="BH335:BH340" si="487">IF(AZ335&gt;BD335,AZ335-BD335,"0")</f>
        <v>67273.059999999852</v>
      </c>
      <c r="BI335" s="89">
        <f t="shared" ref="BI335:BI340" si="488">IF(BA335&gt;BE335,BA335-BE335,"0")</f>
        <v>67273.059999999852</v>
      </c>
      <c r="BJ335" s="90"/>
      <c r="BK335" s="101"/>
      <c r="BL335" s="54"/>
      <c r="BM335" s="199"/>
      <c r="BN335" s="102"/>
      <c r="BO335" s="64"/>
      <c r="BP335" s="90"/>
      <c r="BQ335" s="86"/>
      <c r="BR335" s="64"/>
      <c r="BS335" s="112"/>
      <c r="BT335" s="65"/>
      <c r="BU335" s="112"/>
      <c r="BV335" s="112"/>
      <c r="BW335" s="103"/>
      <c r="BX335" s="89">
        <f>SUMIF($L:$L,L335,$BQ:$BQ)</f>
        <v>4056</v>
      </c>
      <c r="BY335" s="89">
        <f>SUMIF($L:$L,L335,$BR:$BR)</f>
        <v>0</v>
      </c>
      <c r="BZ335" s="86"/>
      <c r="CA335" s="86"/>
      <c r="CB335" s="104"/>
      <c r="CC335" s="85"/>
      <c r="CD335" s="664"/>
      <c r="CE335" s="89"/>
      <c r="CF335" s="89"/>
      <c r="CG335" s="89"/>
      <c r="CH335" s="89"/>
      <c r="CI335" s="89"/>
      <c r="CJ335" s="89"/>
      <c r="CK335" s="89"/>
      <c r="CL335" s="88"/>
      <c r="CM335" s="105"/>
      <c r="CN335" s="90"/>
      <c r="CO335" s="243"/>
      <c r="CP335" s="243"/>
      <c r="CQ335" s="90"/>
      <c r="CR335" s="90"/>
      <c r="CS335" s="90"/>
      <c r="CT335" s="90"/>
      <c r="CU335" s="90"/>
      <c r="CV335" s="89">
        <f>SUMIF($L:$L,L335,$CJ:$CJ)</f>
        <v>0</v>
      </c>
      <c r="CW335" s="86">
        <f>SUMIF($L:$L,L335,$CK:$CK)</f>
        <v>0</v>
      </c>
      <c r="CX335" s="90"/>
      <c r="CY335" s="90"/>
      <c r="CZ335" s="90"/>
      <c r="DA335" s="90"/>
      <c r="DB335" s="89">
        <f t="shared" ref="DB335:DB340" si="489">BX335+CV335</f>
        <v>4056</v>
      </c>
      <c r="DC335" s="89">
        <f t="shared" ref="DC335:DC340" si="490">BY335+CW335</f>
        <v>0</v>
      </c>
      <c r="DD335" s="89">
        <f t="shared" ref="DD335:DD340" si="491">BH335-DB335</f>
        <v>63217.059999999852</v>
      </c>
      <c r="DE335" s="89">
        <f t="shared" ref="DE335:DE340" si="492">BI335-DC335</f>
        <v>67273.059999999852</v>
      </c>
      <c r="DF335" s="86" t="str">
        <f t="shared" ref="DF335:DF340" si="493">IF(DD335&lt;0,"Thừa",IF(DD335=0,"Đủ","Thiếu"))</f>
        <v>Thiếu</v>
      </c>
      <c r="DG335" s="106"/>
      <c r="DH335" s="107"/>
      <c r="DI335" s="108"/>
      <c r="DJ335" s="109"/>
      <c r="DK335" s="110"/>
      <c r="DL335" s="70"/>
      <c r="DM335" s="71"/>
      <c r="DN335" s="72"/>
      <c r="DO335" s="72"/>
    </row>
    <row r="336" spans="1:119" s="2156" customFormat="1" ht="52" hidden="1" customHeight="1" thickBot="1">
      <c r="A336" s="85" t="str">
        <f t="shared" si="480"/>
        <v>ok</v>
      </c>
      <c r="B336" s="2127"/>
      <c r="C336" s="2128"/>
      <c r="D336" s="2129"/>
      <c r="E336" s="2129" t="s">
        <v>2478</v>
      </c>
      <c r="F336" s="2129"/>
      <c r="G336" s="86" t="str">
        <f t="shared" si="483"/>
        <v>Kẹp sàn</v>
      </c>
      <c r="H336" s="86">
        <f t="shared" ref="H336" si="494">BQ336</f>
        <v>4056</v>
      </c>
      <c r="I336" s="86" t="s">
        <v>60</v>
      </c>
      <c r="J336" s="1425"/>
      <c r="K336" s="2130" t="s">
        <v>2341</v>
      </c>
      <c r="L336" s="2131" t="s">
        <v>1234</v>
      </c>
      <c r="M336" s="2132" t="s">
        <v>1941</v>
      </c>
      <c r="N336" s="2132" t="s">
        <v>1942</v>
      </c>
      <c r="O336" s="1775" t="s">
        <v>1235</v>
      </c>
      <c r="P336" s="1646" t="s">
        <v>336</v>
      </c>
      <c r="Q336" s="2133"/>
      <c r="R336" s="2133"/>
      <c r="S336" s="2133"/>
      <c r="T336" s="2134"/>
      <c r="U336" s="2135"/>
      <c r="V336" s="2135"/>
      <c r="W336" s="2135"/>
      <c r="X336" s="2135"/>
      <c r="Y336" s="2135"/>
      <c r="Z336" s="2135"/>
      <c r="AA336" s="2135"/>
      <c r="AB336" s="2135"/>
      <c r="AC336" s="2135"/>
      <c r="AD336" s="2135"/>
      <c r="AE336" s="2135"/>
      <c r="AF336" s="2135"/>
      <c r="AG336" s="2135"/>
      <c r="AH336" s="2135"/>
      <c r="AI336" s="2135"/>
      <c r="AJ336" s="2135"/>
      <c r="AK336" s="2135"/>
      <c r="AL336" s="2135"/>
      <c r="AM336" s="2135"/>
      <c r="AN336" s="2135"/>
      <c r="AO336" s="2135"/>
      <c r="AP336" s="2135"/>
      <c r="AQ336" s="2135"/>
      <c r="AR336" s="2135"/>
      <c r="AS336" s="2135"/>
      <c r="AT336" s="2135"/>
      <c r="AU336" s="2135"/>
      <c r="AV336" s="2135"/>
      <c r="AW336" s="2135"/>
      <c r="AX336" s="2135"/>
      <c r="AY336" s="2135"/>
      <c r="AZ336" s="2136"/>
      <c r="BA336" s="2136"/>
      <c r="BB336" s="2137"/>
      <c r="BC336" s="2126"/>
      <c r="BD336" s="1776"/>
      <c r="BE336" s="1776"/>
      <c r="BF336" s="2138"/>
      <c r="BG336" s="2139"/>
      <c r="BH336" s="1776"/>
      <c r="BI336" s="1776"/>
      <c r="BJ336" s="2140"/>
      <c r="BK336" s="1754" t="s">
        <v>2969</v>
      </c>
      <c r="BL336" s="2141" t="s">
        <v>2968</v>
      </c>
      <c r="BM336" s="2142" t="s">
        <v>2945</v>
      </c>
      <c r="BN336" s="2143"/>
      <c r="BO336" s="1754" t="s">
        <v>416</v>
      </c>
      <c r="BP336" s="2140" t="s">
        <v>903</v>
      </c>
      <c r="BQ336" s="1957">
        <v>4056</v>
      </c>
      <c r="BR336" s="1754" t="s">
        <v>416</v>
      </c>
      <c r="BS336" s="1959">
        <v>23000</v>
      </c>
      <c r="BT336" s="2144">
        <f>BS336*BQ336*1.1</f>
        <v>102616800.00000001</v>
      </c>
      <c r="BU336" s="1756">
        <v>0.1</v>
      </c>
      <c r="BV336" s="1754">
        <f>BS336*BQ336</f>
        <v>93288000</v>
      </c>
      <c r="BW336" s="2145" t="s">
        <v>2970</v>
      </c>
      <c r="BX336" s="1776"/>
      <c r="BY336" s="1776"/>
      <c r="BZ336" s="2127"/>
      <c r="CA336" s="2127"/>
      <c r="CB336" s="2146"/>
      <c r="CC336" s="2126"/>
      <c r="CD336" s="2126"/>
      <c r="CE336" s="1776"/>
      <c r="CF336" s="1776"/>
      <c r="CG336" s="1776"/>
      <c r="CH336" s="1776"/>
      <c r="CI336" s="1776"/>
      <c r="CJ336" s="1776"/>
      <c r="CK336" s="1776"/>
      <c r="CL336" s="2136"/>
      <c r="CM336" s="2147"/>
      <c r="CN336" s="2140"/>
      <c r="CO336" s="2140"/>
      <c r="CP336" s="2140"/>
      <c r="CQ336" s="2140"/>
      <c r="CR336" s="2140"/>
      <c r="CS336" s="2140"/>
      <c r="CT336" s="2140"/>
      <c r="CU336" s="2140"/>
      <c r="CV336" s="1776"/>
      <c r="CW336" s="2127"/>
      <c r="CX336" s="2140"/>
      <c r="CY336" s="2140"/>
      <c r="CZ336" s="2140"/>
      <c r="DA336" s="2140"/>
      <c r="DB336" s="1776"/>
      <c r="DC336" s="1776"/>
      <c r="DD336" s="1776"/>
      <c r="DE336" s="1776"/>
      <c r="DF336" s="2127"/>
      <c r="DG336" s="2148"/>
      <c r="DH336" s="2149"/>
      <c r="DI336" s="2150"/>
      <c r="DJ336" s="2151"/>
      <c r="DK336" s="2152"/>
      <c r="DL336" s="2153"/>
      <c r="DM336" s="2154"/>
      <c r="DN336" s="2155"/>
      <c r="DO336" s="2155"/>
    </row>
    <row r="337" spans="1:119" s="111" customFormat="1" ht="52" customHeight="1" thickBot="1">
      <c r="A337" s="85" t="str">
        <f t="shared" si="480"/>
        <v>Hiện</v>
      </c>
      <c r="B337" s="86" t="str">
        <f t="shared" si="481"/>
        <v>Thiếu</v>
      </c>
      <c r="C337" s="113">
        <f t="shared" si="482"/>
        <v>11879.82</v>
      </c>
      <c r="D337" s="1656" t="s">
        <v>2352</v>
      </c>
      <c r="E337" s="1656"/>
      <c r="F337" s="1656" t="s">
        <v>2354</v>
      </c>
      <c r="G337" s="86">
        <f t="shared" si="483"/>
        <v>0</v>
      </c>
      <c r="H337" s="86">
        <f t="shared" si="484"/>
        <v>11879.82</v>
      </c>
      <c r="I337" s="86" t="str">
        <f t="shared" si="485"/>
        <v>KG</v>
      </c>
      <c r="J337" s="1427" t="s">
        <v>1951</v>
      </c>
      <c r="K337" s="1325" t="s">
        <v>2416</v>
      </c>
      <c r="L337" s="781" t="s">
        <v>1236</v>
      </c>
      <c r="M337" s="257" t="s">
        <v>1943</v>
      </c>
      <c r="N337" s="257" t="s">
        <v>1944</v>
      </c>
      <c r="O337" s="181" t="s">
        <v>1235</v>
      </c>
      <c r="P337" s="179" t="s">
        <v>336</v>
      </c>
      <c r="Q337" s="182"/>
      <c r="R337" s="182"/>
      <c r="S337" s="182">
        <v>11879.82</v>
      </c>
      <c r="T337" s="62"/>
      <c r="U337" s="63"/>
      <c r="V337" s="63"/>
      <c r="W337" s="63"/>
      <c r="X337" s="63"/>
      <c r="Y337" s="63"/>
      <c r="Z337" s="63"/>
      <c r="AA337" s="63"/>
      <c r="AB337" s="63"/>
      <c r="AC337" s="63"/>
      <c r="AD337" s="63"/>
      <c r="AE337" s="63"/>
      <c r="AF337" s="63"/>
      <c r="AG337" s="63"/>
      <c r="AH337" s="63"/>
      <c r="AI337" s="63"/>
      <c r="AJ337" s="63">
        <v>0</v>
      </c>
      <c r="AK337" s="63">
        <v>10793.78</v>
      </c>
      <c r="AL337" s="63">
        <v>0</v>
      </c>
      <c r="AM337" s="63">
        <v>0</v>
      </c>
      <c r="AN337" s="63">
        <v>0</v>
      </c>
      <c r="AO337" s="63">
        <v>0</v>
      </c>
      <c r="AP337" s="63">
        <v>0</v>
      </c>
      <c r="AQ337" s="63">
        <v>0</v>
      </c>
      <c r="AR337" s="63">
        <v>0</v>
      </c>
      <c r="AS337" s="63">
        <v>1086.0399999999991</v>
      </c>
      <c r="AT337" s="63">
        <v>11879.82</v>
      </c>
      <c r="AU337" s="63">
        <v>0</v>
      </c>
      <c r="AV337" s="63">
        <v>0</v>
      </c>
      <c r="AW337" s="63">
        <v>0</v>
      </c>
      <c r="AX337" s="63">
        <v>0</v>
      </c>
      <c r="AY337" s="63">
        <v>0</v>
      </c>
      <c r="AZ337" s="88">
        <f t="shared" si="486"/>
        <v>11879.82</v>
      </c>
      <c r="BA337" s="88">
        <f t="shared" si="486"/>
        <v>11879.82</v>
      </c>
      <c r="BB337" s="487" t="s">
        <v>1815</v>
      </c>
      <c r="BC337" s="85"/>
      <c r="BD337" s="89"/>
      <c r="BE337" s="89"/>
      <c r="BF337" s="100"/>
      <c r="BG337" s="87"/>
      <c r="BH337" s="89">
        <f t="shared" si="487"/>
        <v>11879.82</v>
      </c>
      <c r="BI337" s="89">
        <f t="shared" si="488"/>
        <v>11879.82</v>
      </c>
      <c r="BJ337" s="90"/>
      <c r="BK337" s="101"/>
      <c r="BL337" s="54"/>
      <c r="BM337" s="199"/>
      <c r="BN337" s="102"/>
      <c r="BO337" s="64"/>
      <c r="BP337" s="90"/>
      <c r="BQ337" s="86"/>
      <c r="BR337" s="64"/>
      <c r="BS337" s="112"/>
      <c r="BT337" s="65"/>
      <c r="BU337" s="112"/>
      <c r="BV337" s="112"/>
      <c r="BW337" s="103"/>
      <c r="BX337" s="89">
        <f>SUMIF($L:$L,L337,$BQ:$BQ)</f>
        <v>0</v>
      </c>
      <c r="BY337" s="89">
        <f>SUMIF($L:$L,L337,$BR:$BR)</f>
        <v>0</v>
      </c>
      <c r="BZ337" s="86"/>
      <c r="CA337" s="86"/>
      <c r="CB337" s="104"/>
      <c r="CC337" s="85"/>
      <c r="CD337" s="664"/>
      <c r="CE337" s="89"/>
      <c r="CF337" s="89"/>
      <c r="CG337" s="89"/>
      <c r="CH337" s="89"/>
      <c r="CI337" s="89"/>
      <c r="CJ337" s="89"/>
      <c r="CK337" s="89"/>
      <c r="CL337" s="88"/>
      <c r="CM337" s="105"/>
      <c r="CN337" s="90"/>
      <c r="CO337" s="243"/>
      <c r="CP337" s="243"/>
      <c r="CQ337" s="90"/>
      <c r="CR337" s="90"/>
      <c r="CS337" s="90"/>
      <c r="CT337" s="90"/>
      <c r="CU337" s="90"/>
      <c r="CV337" s="89">
        <f>SUMIF($L:$L,L337,$CJ:$CJ)</f>
        <v>0</v>
      </c>
      <c r="CW337" s="86">
        <f>SUMIF($L:$L,L337,$CK:$CK)</f>
        <v>0</v>
      </c>
      <c r="CX337" s="90"/>
      <c r="CY337" s="90"/>
      <c r="CZ337" s="90"/>
      <c r="DA337" s="90"/>
      <c r="DB337" s="89">
        <f t="shared" si="489"/>
        <v>0</v>
      </c>
      <c r="DC337" s="89">
        <f t="shared" si="490"/>
        <v>0</v>
      </c>
      <c r="DD337" s="89">
        <f t="shared" si="491"/>
        <v>11879.82</v>
      </c>
      <c r="DE337" s="89">
        <f t="shared" si="492"/>
        <v>11879.82</v>
      </c>
      <c r="DF337" s="86" t="str">
        <f t="shared" si="493"/>
        <v>Thiếu</v>
      </c>
      <c r="DG337" s="106"/>
      <c r="DH337" s="107"/>
      <c r="DI337" s="108"/>
      <c r="DJ337" s="109"/>
      <c r="DK337" s="110"/>
      <c r="DL337" s="70"/>
      <c r="DM337" s="71"/>
      <c r="DN337" s="72"/>
      <c r="DO337" s="72"/>
    </row>
    <row r="338" spans="1:119" s="111" customFormat="1" ht="52" customHeight="1">
      <c r="A338" s="85" t="str">
        <f t="shared" si="480"/>
        <v>Hiện</v>
      </c>
      <c r="B338" s="86" t="str">
        <f t="shared" ref="B338:B340" si="495">DF338</f>
        <v>Thiếu</v>
      </c>
      <c r="C338" s="113">
        <f t="shared" ref="C338:C340" si="496">DD338</f>
        <v>10321.06</v>
      </c>
      <c r="D338" s="1656" t="s">
        <v>2352</v>
      </c>
      <c r="E338" s="1656"/>
      <c r="F338" s="1656" t="s">
        <v>2354</v>
      </c>
      <c r="G338" s="86">
        <f t="shared" si="483"/>
        <v>0</v>
      </c>
      <c r="H338" s="86">
        <f t="shared" si="484"/>
        <v>10321.06</v>
      </c>
      <c r="I338" s="86" t="str">
        <f t="shared" si="485"/>
        <v>KG</v>
      </c>
      <c r="J338" s="1427" t="s">
        <v>1951</v>
      </c>
      <c r="K338" s="1325" t="s">
        <v>2416</v>
      </c>
      <c r="L338" s="781" t="s">
        <v>1945</v>
      </c>
      <c r="M338" s="257" t="s">
        <v>1946</v>
      </c>
      <c r="N338" s="257" t="s">
        <v>1947</v>
      </c>
      <c r="O338" s="181" t="s">
        <v>1235</v>
      </c>
      <c r="P338" s="179" t="s">
        <v>336</v>
      </c>
      <c r="Q338" s="182"/>
      <c r="R338" s="182"/>
      <c r="S338" s="182">
        <v>10797.06</v>
      </c>
      <c r="T338" s="62"/>
      <c r="U338" s="63"/>
      <c r="V338" s="63"/>
      <c r="W338" s="63"/>
      <c r="X338" s="63"/>
      <c r="Y338" s="63"/>
      <c r="Z338" s="63"/>
      <c r="AA338" s="63"/>
      <c r="AB338" s="63"/>
      <c r="AC338" s="63"/>
      <c r="AD338" s="63"/>
      <c r="AE338" s="63"/>
      <c r="AF338" s="63"/>
      <c r="AG338" s="63"/>
      <c r="AH338" s="63"/>
      <c r="AI338" s="63"/>
      <c r="AJ338" s="63"/>
      <c r="AK338" s="63"/>
      <c r="AL338" s="63"/>
      <c r="AM338" s="63"/>
      <c r="AN338" s="63"/>
      <c r="AO338" s="63"/>
      <c r="AP338" s="63"/>
      <c r="AQ338" s="63"/>
      <c r="AR338" s="63"/>
      <c r="AS338" s="63">
        <v>10797.06</v>
      </c>
      <c r="AT338" s="63">
        <v>10797.06</v>
      </c>
      <c r="AU338" s="63">
        <v>0</v>
      </c>
      <c r="AV338" s="63">
        <v>0</v>
      </c>
      <c r="AW338" s="63">
        <v>0</v>
      </c>
      <c r="AX338" s="63">
        <v>0</v>
      </c>
      <c r="AY338" s="63">
        <v>0</v>
      </c>
      <c r="AZ338" s="88">
        <f t="shared" si="486"/>
        <v>10797.06</v>
      </c>
      <c r="BA338" s="88">
        <f t="shared" si="486"/>
        <v>10797.06</v>
      </c>
      <c r="BB338" s="487" t="s">
        <v>1815</v>
      </c>
      <c r="BC338" s="85"/>
      <c r="BD338" s="89"/>
      <c r="BE338" s="89"/>
      <c r="BF338" s="100"/>
      <c r="BG338" s="87"/>
      <c r="BH338" s="89">
        <f t="shared" si="487"/>
        <v>10797.06</v>
      </c>
      <c r="BI338" s="89">
        <f t="shared" si="488"/>
        <v>10797.06</v>
      </c>
      <c r="BJ338" s="90"/>
      <c r="BK338" s="101"/>
      <c r="BL338" s="54"/>
      <c r="BM338" s="1426"/>
      <c r="BN338" s="102"/>
      <c r="BO338" s="64"/>
      <c r="BP338" s="90"/>
      <c r="BQ338" s="86"/>
      <c r="BR338" s="64"/>
      <c r="BS338" s="112"/>
      <c r="BT338" s="65"/>
      <c r="BU338" s="112"/>
      <c r="BV338" s="112"/>
      <c r="BW338" s="103"/>
      <c r="BX338" s="89">
        <f>SUMIF($L:$L,L338,$BQ:$BQ)</f>
        <v>476</v>
      </c>
      <c r="BY338" s="89">
        <f>SUMIF($L:$L,L338,$BR:$BR)</f>
        <v>0</v>
      </c>
      <c r="BZ338" s="86"/>
      <c r="CA338" s="86"/>
      <c r="CB338" s="104"/>
      <c r="CC338" s="85"/>
      <c r="CD338" s="664"/>
      <c r="CE338" s="89"/>
      <c r="CF338" s="89"/>
      <c r="CG338" s="89"/>
      <c r="CH338" s="89"/>
      <c r="CI338" s="89"/>
      <c r="CJ338" s="89"/>
      <c r="CK338" s="89"/>
      <c r="CL338" s="88"/>
      <c r="CM338" s="105"/>
      <c r="CN338" s="90"/>
      <c r="CO338" s="243"/>
      <c r="CP338" s="243"/>
      <c r="CQ338" s="90"/>
      <c r="CR338" s="90"/>
      <c r="CS338" s="90"/>
      <c r="CT338" s="90"/>
      <c r="CU338" s="90"/>
      <c r="CV338" s="89">
        <f>SUMIF($L:$L,L338,$CJ:$CJ)</f>
        <v>0</v>
      </c>
      <c r="CW338" s="86">
        <f>SUMIF($L:$L,L338,$CK:$CK)</f>
        <v>0</v>
      </c>
      <c r="CX338" s="90"/>
      <c r="CY338" s="90"/>
      <c r="CZ338" s="90"/>
      <c r="DA338" s="90"/>
      <c r="DB338" s="89">
        <f t="shared" si="489"/>
        <v>476</v>
      </c>
      <c r="DC338" s="89">
        <f t="shared" si="490"/>
        <v>0</v>
      </c>
      <c r="DD338" s="89">
        <f t="shared" si="491"/>
        <v>10321.06</v>
      </c>
      <c r="DE338" s="89">
        <f t="shared" si="492"/>
        <v>10797.06</v>
      </c>
      <c r="DF338" s="86" t="str">
        <f t="shared" si="493"/>
        <v>Thiếu</v>
      </c>
      <c r="DG338" s="106"/>
      <c r="DH338" s="107"/>
      <c r="DI338" s="108"/>
      <c r="DJ338" s="109"/>
      <c r="DK338" s="110"/>
      <c r="DL338" s="70"/>
      <c r="DM338" s="71"/>
      <c r="DN338" s="72"/>
      <c r="DO338" s="72"/>
    </row>
    <row r="339" spans="1:119" s="2156" customFormat="1" ht="52" hidden="1" customHeight="1" thickBot="1">
      <c r="A339" s="85" t="str">
        <f t="shared" si="480"/>
        <v>ok</v>
      </c>
      <c r="B339" s="2127"/>
      <c r="C339" s="2128"/>
      <c r="D339" s="2129"/>
      <c r="E339" s="2129" t="s">
        <v>2478</v>
      </c>
      <c r="F339" s="2129"/>
      <c r="G339" s="86" t="str">
        <f t="shared" si="483"/>
        <v>Kẹp sàn</v>
      </c>
      <c r="H339" s="86">
        <f t="shared" ref="H339" si="497">BQ339</f>
        <v>476</v>
      </c>
      <c r="I339" s="86" t="s">
        <v>60</v>
      </c>
      <c r="J339" s="1425"/>
      <c r="K339" s="2130" t="s">
        <v>2341</v>
      </c>
      <c r="L339" s="2131" t="s">
        <v>1945</v>
      </c>
      <c r="M339" s="2132" t="s">
        <v>1946</v>
      </c>
      <c r="N339" s="2132" t="s">
        <v>1947</v>
      </c>
      <c r="O339" s="1775" t="s">
        <v>1235</v>
      </c>
      <c r="P339" s="1646" t="s">
        <v>336</v>
      </c>
      <c r="Q339" s="2133"/>
      <c r="R339" s="2133"/>
      <c r="S339" s="2133"/>
      <c r="T339" s="2134"/>
      <c r="U339" s="2135"/>
      <c r="V339" s="2135"/>
      <c r="W339" s="2135"/>
      <c r="X339" s="2135"/>
      <c r="Y339" s="2135"/>
      <c r="Z339" s="2135"/>
      <c r="AA339" s="2135"/>
      <c r="AB339" s="2135"/>
      <c r="AC339" s="2135"/>
      <c r="AD339" s="2135"/>
      <c r="AE339" s="2135"/>
      <c r="AF339" s="2135"/>
      <c r="AG339" s="2135"/>
      <c r="AH339" s="2135"/>
      <c r="AI339" s="2135"/>
      <c r="AJ339" s="2135"/>
      <c r="AK339" s="2135"/>
      <c r="AL339" s="2135"/>
      <c r="AM339" s="2135"/>
      <c r="AN339" s="2135"/>
      <c r="AO339" s="2135"/>
      <c r="AP339" s="2135"/>
      <c r="AQ339" s="2135"/>
      <c r="AR339" s="2135"/>
      <c r="AS339" s="2135"/>
      <c r="AT339" s="2135"/>
      <c r="AU339" s="2135"/>
      <c r="AV339" s="2135"/>
      <c r="AW339" s="2135"/>
      <c r="AX339" s="2135"/>
      <c r="AY339" s="2135"/>
      <c r="AZ339" s="2136"/>
      <c r="BA339" s="2136"/>
      <c r="BB339" s="2137"/>
      <c r="BC339" s="2126"/>
      <c r="BD339" s="1776"/>
      <c r="BE339" s="1776"/>
      <c r="BF339" s="2138"/>
      <c r="BG339" s="2139"/>
      <c r="BH339" s="1776"/>
      <c r="BI339" s="1776"/>
      <c r="BJ339" s="2140"/>
      <c r="BK339" s="1754" t="s">
        <v>2969</v>
      </c>
      <c r="BL339" s="2141" t="s">
        <v>2968</v>
      </c>
      <c r="BM339" s="2142" t="s">
        <v>2945</v>
      </c>
      <c r="BN339" s="2143"/>
      <c r="BO339" s="1754" t="s">
        <v>416</v>
      </c>
      <c r="BP339" s="2140" t="s">
        <v>903</v>
      </c>
      <c r="BQ339" s="1957">
        <v>476</v>
      </c>
      <c r="BR339" s="1754" t="s">
        <v>416</v>
      </c>
      <c r="BS339" s="1959">
        <v>23000</v>
      </c>
      <c r="BT339" s="2144">
        <f>BS339*BQ339*1.1</f>
        <v>12042800.000000002</v>
      </c>
      <c r="BU339" s="1756">
        <v>0.1</v>
      </c>
      <c r="BV339" s="1754">
        <f>BS339*BQ339</f>
        <v>10948000</v>
      </c>
      <c r="BW339" s="2145" t="s">
        <v>2970</v>
      </c>
      <c r="BX339" s="1776"/>
      <c r="BY339" s="1776"/>
      <c r="BZ339" s="2127"/>
      <c r="CA339" s="2127"/>
      <c r="CB339" s="2146"/>
      <c r="CC339" s="2126"/>
      <c r="CD339" s="2126"/>
      <c r="CE339" s="1776"/>
      <c r="CF339" s="1776"/>
      <c r="CG339" s="1776"/>
      <c r="CH339" s="1776"/>
      <c r="CI339" s="1776"/>
      <c r="CJ339" s="1776"/>
      <c r="CK339" s="1776"/>
      <c r="CL339" s="2136"/>
      <c r="CM339" s="2147"/>
      <c r="CN339" s="2140"/>
      <c r="CO339" s="2140"/>
      <c r="CP339" s="2140"/>
      <c r="CQ339" s="2140"/>
      <c r="CR339" s="2140"/>
      <c r="CS339" s="2140"/>
      <c r="CT339" s="2140"/>
      <c r="CU339" s="2140"/>
      <c r="CV339" s="1776"/>
      <c r="CW339" s="2127"/>
      <c r="CX339" s="2140"/>
      <c r="CY339" s="2140"/>
      <c r="CZ339" s="2140"/>
      <c r="DA339" s="2140"/>
      <c r="DB339" s="1776"/>
      <c r="DC339" s="1776"/>
      <c r="DD339" s="1776"/>
      <c r="DE339" s="1776"/>
      <c r="DF339" s="2127"/>
      <c r="DG339" s="2148"/>
      <c r="DH339" s="2149"/>
      <c r="DI339" s="2150"/>
      <c r="DJ339" s="2151"/>
      <c r="DK339" s="2152"/>
      <c r="DL339" s="2153"/>
      <c r="DM339" s="2154"/>
      <c r="DN339" s="2155"/>
      <c r="DO339" s="2155"/>
    </row>
    <row r="340" spans="1:119" s="111" customFormat="1" ht="52" customHeight="1">
      <c r="A340" s="85" t="str">
        <f>IF(L340=L338,"ok","Hiện")</f>
        <v>Hiện</v>
      </c>
      <c r="B340" s="86" t="str">
        <f t="shared" si="495"/>
        <v>Thiếu</v>
      </c>
      <c r="C340" s="113">
        <f t="shared" si="496"/>
        <v>2619.2800000000002</v>
      </c>
      <c r="D340" s="1656" t="s">
        <v>2352</v>
      </c>
      <c r="E340" s="1656"/>
      <c r="F340" s="1656" t="s">
        <v>2354</v>
      </c>
      <c r="G340" s="86">
        <f t="shared" si="483"/>
        <v>0</v>
      </c>
      <c r="H340" s="86">
        <f t="shared" si="484"/>
        <v>2619.2800000000002</v>
      </c>
      <c r="I340" s="86" t="str">
        <f t="shared" si="485"/>
        <v>KG</v>
      </c>
      <c r="J340" s="1427" t="s">
        <v>1951</v>
      </c>
      <c r="K340" s="1325" t="s">
        <v>2416</v>
      </c>
      <c r="L340" s="781" t="s">
        <v>1948</v>
      </c>
      <c r="M340" s="257" t="s">
        <v>1949</v>
      </c>
      <c r="N340" s="257" t="s">
        <v>1950</v>
      </c>
      <c r="O340" s="181" t="s">
        <v>1235</v>
      </c>
      <c r="P340" s="179" t="s">
        <v>336</v>
      </c>
      <c r="Q340" s="182"/>
      <c r="R340" s="182"/>
      <c r="S340" s="182">
        <v>2619.2800000000002</v>
      </c>
      <c r="T340" s="62"/>
      <c r="U340" s="63"/>
      <c r="V340" s="63"/>
      <c r="W340" s="63"/>
      <c r="X340" s="63"/>
      <c r="Y340" s="63"/>
      <c r="Z340" s="63"/>
      <c r="AA340" s="63"/>
      <c r="AB340" s="63"/>
      <c r="AC340" s="63"/>
      <c r="AD340" s="63"/>
      <c r="AE340" s="63"/>
      <c r="AF340" s="63"/>
      <c r="AG340" s="63"/>
      <c r="AH340" s="63"/>
      <c r="AI340" s="63"/>
      <c r="AJ340" s="63"/>
      <c r="AK340" s="63"/>
      <c r="AL340" s="63"/>
      <c r="AM340" s="63"/>
      <c r="AN340" s="63"/>
      <c r="AO340" s="63"/>
      <c r="AP340" s="63"/>
      <c r="AQ340" s="63"/>
      <c r="AR340" s="63"/>
      <c r="AS340" s="63">
        <v>2619.2800000000002</v>
      </c>
      <c r="AT340" s="63">
        <v>2619.2800000000002</v>
      </c>
      <c r="AU340" s="63">
        <v>0</v>
      </c>
      <c r="AV340" s="63">
        <v>0</v>
      </c>
      <c r="AW340" s="63">
        <v>0</v>
      </c>
      <c r="AX340" s="63">
        <v>0</v>
      </c>
      <c r="AY340" s="63">
        <v>0</v>
      </c>
      <c r="AZ340" s="88">
        <f t="shared" si="486"/>
        <v>2619.2800000000002</v>
      </c>
      <c r="BA340" s="88">
        <f t="shared" si="486"/>
        <v>2619.2800000000002</v>
      </c>
      <c r="BB340" s="487" t="s">
        <v>1815</v>
      </c>
      <c r="BC340" s="85"/>
      <c r="BD340" s="89"/>
      <c r="BE340" s="89"/>
      <c r="BF340" s="100"/>
      <c r="BG340" s="87"/>
      <c r="BH340" s="89">
        <f t="shared" si="487"/>
        <v>2619.2800000000002</v>
      </c>
      <c r="BI340" s="89">
        <f t="shared" si="488"/>
        <v>2619.2800000000002</v>
      </c>
      <c r="BJ340" s="90"/>
      <c r="BK340" s="101"/>
      <c r="BL340" s="54"/>
      <c r="BM340" s="1426"/>
      <c r="BN340" s="102"/>
      <c r="BO340" s="64"/>
      <c r="BP340" s="90"/>
      <c r="BQ340" s="86"/>
      <c r="BR340" s="64"/>
      <c r="BS340" s="112"/>
      <c r="BT340" s="65"/>
      <c r="BU340" s="112"/>
      <c r="BV340" s="112"/>
      <c r="BW340" s="103"/>
      <c r="BX340" s="89">
        <f>SUMIF($L:$L,L340,$BQ:$BQ)</f>
        <v>0</v>
      </c>
      <c r="BY340" s="89">
        <f>SUMIF($L:$L,L340,$BR:$BR)</f>
        <v>0</v>
      </c>
      <c r="BZ340" s="86"/>
      <c r="CA340" s="86"/>
      <c r="CB340" s="104"/>
      <c r="CC340" s="85"/>
      <c r="CD340" s="664"/>
      <c r="CE340" s="89"/>
      <c r="CF340" s="89"/>
      <c r="CG340" s="89"/>
      <c r="CH340" s="89"/>
      <c r="CI340" s="89"/>
      <c r="CJ340" s="89"/>
      <c r="CK340" s="89"/>
      <c r="CL340" s="88"/>
      <c r="CM340" s="105"/>
      <c r="CN340" s="90"/>
      <c r="CO340" s="243"/>
      <c r="CP340" s="243"/>
      <c r="CQ340" s="90"/>
      <c r="CR340" s="90"/>
      <c r="CS340" s="90"/>
      <c r="CT340" s="90"/>
      <c r="CU340" s="90"/>
      <c r="CV340" s="89">
        <f>SUMIF($L:$L,L340,$CJ:$CJ)</f>
        <v>0</v>
      </c>
      <c r="CW340" s="86">
        <f>SUMIF($L:$L,L340,$CK:$CK)</f>
        <v>0</v>
      </c>
      <c r="CX340" s="90"/>
      <c r="CY340" s="90"/>
      <c r="CZ340" s="90"/>
      <c r="DA340" s="90"/>
      <c r="DB340" s="89">
        <f t="shared" si="489"/>
        <v>0</v>
      </c>
      <c r="DC340" s="89">
        <f t="shared" si="490"/>
        <v>0</v>
      </c>
      <c r="DD340" s="89">
        <f t="shared" si="491"/>
        <v>2619.2800000000002</v>
      </c>
      <c r="DE340" s="89">
        <f t="shared" si="492"/>
        <v>2619.2800000000002</v>
      </c>
      <c r="DF340" s="86" t="str">
        <f t="shared" si="493"/>
        <v>Thiếu</v>
      </c>
      <c r="DG340" s="106"/>
      <c r="DH340" s="107"/>
      <c r="DI340" s="108"/>
      <c r="DJ340" s="109"/>
      <c r="DK340" s="110"/>
      <c r="DL340" s="70"/>
      <c r="DM340" s="71"/>
      <c r="DN340" s="72"/>
      <c r="DO340" s="72"/>
    </row>
    <row r="341" spans="1:119" s="135" customFormat="1" ht="30" hidden="1" customHeight="1">
      <c r="A341" s="119"/>
      <c r="B341" s="120"/>
      <c r="C341" s="120"/>
      <c r="D341" s="120"/>
      <c r="E341" s="120"/>
      <c r="F341" s="120"/>
      <c r="G341" s="120"/>
      <c r="H341" s="120"/>
      <c r="I341" s="120"/>
      <c r="J341" s="120"/>
      <c r="K341" s="120"/>
      <c r="L341" s="781" t="s">
        <v>137</v>
      </c>
      <c r="M341" s="2382" t="s">
        <v>138</v>
      </c>
      <c r="N341" s="2383"/>
      <c r="O341" s="121"/>
      <c r="P341" s="122"/>
      <c r="Q341" s="122"/>
      <c r="R341" s="123"/>
      <c r="S341" s="124"/>
      <c r="T341" s="125"/>
      <c r="U341" s="126"/>
      <c r="V341" s="126"/>
      <c r="W341" s="126"/>
      <c r="X341" s="126"/>
      <c r="Y341" s="126"/>
      <c r="Z341" s="126"/>
      <c r="AA341" s="126"/>
      <c r="AB341" s="126"/>
      <c r="AC341" s="126"/>
      <c r="AD341" s="126"/>
      <c r="AE341" s="126"/>
      <c r="AF341" s="126"/>
      <c r="AG341" s="126"/>
      <c r="AH341" s="126"/>
      <c r="AI341" s="126"/>
      <c r="AJ341" s="126"/>
      <c r="AK341" s="126"/>
      <c r="AL341" s="126"/>
      <c r="AM341" s="126"/>
      <c r="AN341" s="126"/>
      <c r="AO341" s="126"/>
      <c r="AP341" s="126"/>
      <c r="AQ341" s="126"/>
      <c r="AR341" s="126"/>
      <c r="AS341" s="126"/>
      <c r="AT341" s="126"/>
      <c r="AU341" s="126"/>
      <c r="AV341" s="126"/>
      <c r="AW341" s="126"/>
      <c r="AX341" s="126"/>
      <c r="AY341" s="126"/>
      <c r="AZ341" s="127">
        <f>SUM(AZ342:AZ406)</f>
        <v>328575.04062500002</v>
      </c>
      <c r="BA341" s="127">
        <f>SUM(BA342:BA406)</f>
        <v>222094.69781659389</v>
      </c>
      <c r="BB341" s="127"/>
      <c r="BC341" s="127">
        <f t="shared" ref="BC341:CH341" si="498">SUM(BC342:BC406)</f>
        <v>0</v>
      </c>
      <c r="BD341" s="127">
        <f t="shared" si="498"/>
        <v>0</v>
      </c>
      <c r="BE341" s="127">
        <f t="shared" si="498"/>
        <v>0</v>
      </c>
      <c r="BF341" s="127">
        <f t="shared" si="498"/>
        <v>0</v>
      </c>
      <c r="BG341" s="127">
        <f t="shared" si="498"/>
        <v>0</v>
      </c>
      <c r="BH341" s="127">
        <f t="shared" si="498"/>
        <v>328575.04062500002</v>
      </c>
      <c r="BI341" s="127">
        <f t="shared" si="498"/>
        <v>222094.69781659389</v>
      </c>
      <c r="BJ341" s="127">
        <f t="shared" si="498"/>
        <v>1793337</v>
      </c>
      <c r="BK341" s="127">
        <f t="shared" si="498"/>
        <v>0</v>
      </c>
      <c r="BL341" s="127">
        <f t="shared" si="498"/>
        <v>0</v>
      </c>
      <c r="BM341" s="127">
        <f t="shared" si="498"/>
        <v>0</v>
      </c>
      <c r="BN341" s="127">
        <f t="shared" si="498"/>
        <v>0</v>
      </c>
      <c r="BO341" s="127">
        <f t="shared" si="498"/>
        <v>0</v>
      </c>
      <c r="BP341" s="127">
        <f t="shared" si="498"/>
        <v>2393384</v>
      </c>
      <c r="BQ341" s="127">
        <f t="shared" si="498"/>
        <v>328574.43829880003</v>
      </c>
      <c r="BR341" s="127">
        <f t="shared" si="498"/>
        <v>0</v>
      </c>
      <c r="BS341" s="127">
        <f t="shared" si="498"/>
        <v>65963706.10833177</v>
      </c>
      <c r="BT341" s="127">
        <f t="shared" si="498"/>
        <v>21671060340.039997</v>
      </c>
      <c r="BU341" s="127">
        <f t="shared" si="498"/>
        <v>6.3399999999999945</v>
      </c>
      <c r="BV341" s="127">
        <f t="shared" si="498"/>
        <v>19975269608</v>
      </c>
      <c r="BW341" s="127">
        <f t="shared" si="498"/>
        <v>2808486</v>
      </c>
      <c r="BX341" s="127">
        <f t="shared" si="498"/>
        <v>330167.5100288</v>
      </c>
      <c r="BY341" s="127">
        <f t="shared" si="498"/>
        <v>0</v>
      </c>
      <c r="BZ341" s="127">
        <f t="shared" si="498"/>
        <v>0</v>
      </c>
      <c r="CA341" s="127">
        <f t="shared" si="498"/>
        <v>0</v>
      </c>
      <c r="CB341" s="127">
        <f t="shared" si="498"/>
        <v>0</v>
      </c>
      <c r="CC341" s="127">
        <f t="shared" si="498"/>
        <v>0</v>
      </c>
      <c r="CD341" s="127">
        <f t="shared" si="498"/>
        <v>0</v>
      </c>
      <c r="CE341" s="127">
        <f t="shared" si="498"/>
        <v>0</v>
      </c>
      <c r="CF341" s="127">
        <f t="shared" si="498"/>
        <v>0</v>
      </c>
      <c r="CG341" s="127">
        <f t="shared" si="498"/>
        <v>0</v>
      </c>
      <c r="CH341" s="127">
        <f t="shared" si="498"/>
        <v>0</v>
      </c>
      <c r="CI341" s="127">
        <f t="shared" ref="CI341:DN341" si="499">SUM(CI342:CI406)</f>
        <v>0</v>
      </c>
      <c r="CJ341" s="127">
        <f t="shared" si="499"/>
        <v>0</v>
      </c>
      <c r="CK341" s="127">
        <f t="shared" si="499"/>
        <v>0</v>
      </c>
      <c r="CL341" s="127">
        <f t="shared" si="499"/>
        <v>0</v>
      </c>
      <c r="CM341" s="127">
        <f t="shared" si="499"/>
        <v>0</v>
      </c>
      <c r="CN341" s="127">
        <f t="shared" si="499"/>
        <v>0</v>
      </c>
      <c r="CO341" s="127">
        <f t="shared" si="499"/>
        <v>0</v>
      </c>
      <c r="CP341" s="127">
        <f t="shared" si="499"/>
        <v>0</v>
      </c>
      <c r="CQ341" s="127">
        <f t="shared" si="499"/>
        <v>0</v>
      </c>
      <c r="CR341" s="127">
        <f t="shared" si="499"/>
        <v>0</v>
      </c>
      <c r="CS341" s="127">
        <f t="shared" si="499"/>
        <v>0</v>
      </c>
      <c r="CT341" s="127">
        <f t="shared" si="499"/>
        <v>0</v>
      </c>
      <c r="CU341" s="90">
        <f t="shared" si="499"/>
        <v>0</v>
      </c>
      <c r="CV341" s="127">
        <f t="shared" si="499"/>
        <v>0</v>
      </c>
      <c r="CW341" s="127">
        <f t="shared" si="499"/>
        <v>0</v>
      </c>
      <c r="CX341" s="127">
        <f t="shared" si="499"/>
        <v>0</v>
      </c>
      <c r="CY341" s="127">
        <f t="shared" si="499"/>
        <v>0</v>
      </c>
      <c r="CZ341" s="127">
        <f t="shared" si="499"/>
        <v>0</v>
      </c>
      <c r="DA341" s="127">
        <f t="shared" si="499"/>
        <v>0</v>
      </c>
      <c r="DB341" s="127">
        <f t="shared" si="499"/>
        <v>328574.43829880003</v>
      </c>
      <c r="DC341" s="127">
        <f t="shared" si="499"/>
        <v>0</v>
      </c>
      <c r="DD341" s="127">
        <f t="shared" si="499"/>
        <v>0.60232619999995762</v>
      </c>
      <c r="DE341" s="127">
        <f t="shared" si="499"/>
        <v>222094.69781659389</v>
      </c>
      <c r="DF341" s="127">
        <f t="shared" si="499"/>
        <v>0</v>
      </c>
      <c r="DG341" s="127">
        <f t="shared" si="499"/>
        <v>0</v>
      </c>
      <c r="DH341" s="128"/>
      <c r="DI341" s="129"/>
      <c r="DJ341" s="130"/>
      <c r="DK341" s="131"/>
      <c r="DL341" s="132"/>
      <c r="DM341" s="132"/>
      <c r="DN341" s="133"/>
      <c r="DO341" s="134"/>
    </row>
    <row r="342" spans="1:119" ht="30" hidden="1" customHeight="1">
      <c r="A342" s="85" t="str">
        <f t="shared" ref="A342:A394" si="500">IF(L342=L341,"ok","Hiện")</f>
        <v>Hiện</v>
      </c>
      <c r="B342" s="86" t="str">
        <f>CONCATENATE(DF342," dùng hàng tồn dự án trước")</f>
        <v>Thiếu dùng hàng tồn dự án trước</v>
      </c>
      <c r="C342" s="86">
        <f t="shared" ref="C342:C365" si="501">DD342</f>
        <v>0.60000000000000142</v>
      </c>
      <c r="D342" s="86"/>
      <c r="E342" s="86"/>
      <c r="F342" s="86"/>
      <c r="G342" s="86"/>
      <c r="H342" s="86"/>
      <c r="I342" s="86"/>
      <c r="J342" s="829"/>
      <c r="K342" s="815"/>
      <c r="L342" s="781" t="s">
        <v>497</v>
      </c>
      <c r="M342" s="257" t="s">
        <v>58</v>
      </c>
      <c r="N342" s="257" t="s">
        <v>498</v>
      </c>
      <c r="O342" s="181" t="s">
        <v>499</v>
      </c>
      <c r="P342" s="179" t="s">
        <v>42</v>
      </c>
      <c r="Q342" s="182">
        <v>0.37991266375545851</v>
      </c>
      <c r="R342" s="182">
        <v>18</v>
      </c>
      <c r="S342" s="182">
        <f>+R342*Q342</f>
        <v>6.8384279475982535</v>
      </c>
      <c r="T342" s="1141"/>
      <c r="U342" s="1142"/>
      <c r="V342" s="1142"/>
      <c r="W342" s="1142"/>
      <c r="X342" s="1142"/>
      <c r="Y342" s="1142"/>
      <c r="Z342" s="1142"/>
      <c r="AA342" s="1142"/>
      <c r="AB342" s="1142"/>
      <c r="AC342" s="1142"/>
      <c r="AD342" s="63">
        <v>25</v>
      </c>
      <c r="AE342" s="63">
        <v>9.497816593886462</v>
      </c>
      <c r="AF342" s="63">
        <v>0</v>
      </c>
      <c r="AG342" s="63">
        <v>0</v>
      </c>
      <c r="AH342" s="63">
        <v>0</v>
      </c>
      <c r="AI342" s="63">
        <v>0</v>
      </c>
      <c r="AJ342" s="63">
        <v>0</v>
      </c>
      <c r="AK342" s="63">
        <v>0</v>
      </c>
      <c r="AL342" s="63">
        <v>0</v>
      </c>
      <c r="AM342" s="63">
        <v>0</v>
      </c>
      <c r="AN342" s="63">
        <v>0</v>
      </c>
      <c r="AO342" s="63">
        <v>0</v>
      </c>
      <c r="AP342" s="63">
        <v>0</v>
      </c>
      <c r="AQ342" s="63">
        <v>0</v>
      </c>
      <c r="AR342" s="63">
        <v>0</v>
      </c>
      <c r="AS342" s="63">
        <v>0</v>
      </c>
      <c r="AT342" s="63">
        <v>0</v>
      </c>
      <c r="AU342" s="63">
        <v>0</v>
      </c>
      <c r="AV342" s="63">
        <v>0</v>
      </c>
      <c r="AW342" s="63">
        <v>0</v>
      </c>
      <c r="AX342" s="63">
        <v>0</v>
      </c>
      <c r="AY342" s="63">
        <v>0</v>
      </c>
      <c r="AZ342" s="88">
        <f t="shared" ref="AZ342:AZ365" si="502">T342+V342+X342+Z342+AB342+AD342+AF342+AH342+AJ342+AL342+AN342+AP342+AR342+AT342+AV342+AX342</f>
        <v>25</v>
      </c>
      <c r="BA342" s="88">
        <f t="shared" ref="BA342:BA365" si="503">U342+W342+Y342+AA342+AC342+AE342+AG342+AI342+AK342+AM342+AO342+AQ342+AS342+AU342+AW342+AY342</f>
        <v>9.497816593886462</v>
      </c>
      <c r="BB342" s="487" t="s">
        <v>636</v>
      </c>
      <c r="BC342" s="821"/>
      <c r="BD342" s="1143"/>
      <c r="BE342" s="1143"/>
      <c r="BF342" s="1143"/>
      <c r="BG342" s="937"/>
      <c r="BH342" s="89">
        <f t="shared" ref="BH342:BH365" si="504">IF(AZ342&gt;BD342,AZ342-BD342,"0")</f>
        <v>25</v>
      </c>
      <c r="BI342" s="89">
        <f t="shared" ref="BI342:BI365" si="505">IF(BA342&gt;BE342,BA342-BE342,"0")</f>
        <v>9.497816593886462</v>
      </c>
      <c r="BJ342" s="173">
        <v>45983</v>
      </c>
      <c r="BK342" s="1143" t="s">
        <v>2444</v>
      </c>
      <c r="BL342" s="1143" t="s">
        <v>1121</v>
      </c>
      <c r="BM342" s="1758" t="s">
        <v>2339</v>
      </c>
      <c r="BN342" s="1143"/>
      <c r="BO342" s="1143" t="s">
        <v>416</v>
      </c>
      <c r="BP342" s="1145">
        <v>46357</v>
      </c>
      <c r="BQ342" s="1143">
        <v>24.4</v>
      </c>
      <c r="BR342" s="1143" t="s">
        <v>416</v>
      </c>
      <c r="BS342" s="1143">
        <v>178269.59016393442</v>
      </c>
      <c r="BT342" s="1143">
        <f>BS342*BQ342*1.08</f>
        <v>4697760.24</v>
      </c>
      <c r="BU342" s="1146">
        <v>0.08</v>
      </c>
      <c r="BV342" s="1143">
        <f>BS342*BQ342</f>
        <v>4349778</v>
      </c>
      <c r="BW342" s="1753">
        <v>46047</v>
      </c>
      <c r="BX342" s="89">
        <f>SUMIF($L:$L,L342,$BQ:$BQ)</f>
        <v>24.4</v>
      </c>
      <c r="BY342" s="89">
        <f>SUMIF($L:$L,L342,$BR:$BR)</f>
        <v>0</v>
      </c>
      <c r="BZ342" s="1143"/>
      <c r="CA342" s="1143"/>
      <c r="CB342" s="1143"/>
      <c r="CC342" s="1143"/>
      <c r="CD342" s="85"/>
      <c r="CE342" s="1143"/>
      <c r="CF342" s="89"/>
      <c r="CG342" s="1143"/>
      <c r="CH342" s="1143"/>
      <c r="CI342" s="1143"/>
      <c r="CJ342" s="1143"/>
      <c r="CK342" s="1143"/>
      <c r="CL342" s="1143"/>
      <c r="CM342" s="1143"/>
      <c r="CN342" s="1143"/>
      <c r="CO342" s="1143"/>
      <c r="CP342" s="1143"/>
      <c r="CQ342" s="1143"/>
      <c r="CR342" s="1143"/>
      <c r="CS342" s="1143"/>
      <c r="CT342" s="1143"/>
      <c r="CU342" s="90"/>
      <c r="CV342" s="89">
        <f>SUMIF($L:$L,L342,$CJ:$CJ)</f>
        <v>0</v>
      </c>
      <c r="CW342" s="86">
        <f>SUMIF($L:$L,L342,$CK:$CK)</f>
        <v>0</v>
      </c>
      <c r="CX342" s="90"/>
      <c r="CY342" s="90"/>
      <c r="CZ342" s="90"/>
      <c r="DA342" s="90"/>
      <c r="DB342" s="89">
        <f t="shared" ref="DB342:DB365" si="506">BX342+CV342</f>
        <v>24.4</v>
      </c>
      <c r="DC342" s="89">
        <f t="shared" ref="DC342:DC365" si="507">BY342+CW342</f>
        <v>0</v>
      </c>
      <c r="DD342" s="89">
        <f t="shared" ref="DD342:DD365" si="508">BH342-DB342</f>
        <v>0.60000000000000142</v>
      </c>
      <c r="DE342" s="89">
        <f t="shared" ref="DE342:DE365" si="509">BI342-DC342</f>
        <v>9.497816593886462</v>
      </c>
      <c r="DF342" s="86" t="str">
        <f t="shared" ref="DF342:DF365" si="510">IF(DD342&lt;0,"Thừa",IF(DD342=0,"Đủ","Thiếu"))</f>
        <v>Thiếu</v>
      </c>
      <c r="DG342" s="1148"/>
      <c r="DH342" s="1149"/>
      <c r="DI342" s="1150"/>
      <c r="DJ342" s="1151"/>
      <c r="DK342" s="825"/>
      <c r="DL342" s="266"/>
      <c r="DM342" s="266"/>
      <c r="DN342" s="1152"/>
      <c r="DO342" s="268"/>
    </row>
    <row r="343" spans="1:119" ht="30" hidden="1" customHeight="1">
      <c r="A343" s="85" t="str">
        <f t="shared" si="500"/>
        <v>Hiện</v>
      </c>
      <c r="B343" s="86" t="str">
        <f t="shared" ref="B343:B365" si="511">DF343</f>
        <v>Thừa</v>
      </c>
      <c r="C343" s="86">
        <f t="shared" si="501"/>
        <v>-1.0568800000001488E-2</v>
      </c>
      <c r="D343" s="86"/>
      <c r="E343" s="86"/>
      <c r="F343" s="86"/>
      <c r="G343" s="86"/>
      <c r="H343" s="86"/>
      <c r="I343" s="86"/>
      <c r="J343" s="829"/>
      <c r="K343" s="815"/>
      <c r="L343" s="781" t="s">
        <v>500</v>
      </c>
      <c r="M343" s="257" t="s">
        <v>58</v>
      </c>
      <c r="N343" s="257" t="s">
        <v>501</v>
      </c>
      <c r="O343" s="181" t="s">
        <v>502</v>
      </c>
      <c r="P343" s="179" t="s">
        <v>59</v>
      </c>
      <c r="Q343" s="182">
        <v>128</v>
      </c>
      <c r="R343" s="182">
        <f>+S343/Q343</f>
        <v>6.6691406249999998</v>
      </c>
      <c r="S343" s="182">
        <v>853.65</v>
      </c>
      <c r="T343" s="1141"/>
      <c r="U343" s="1142"/>
      <c r="V343" s="1142"/>
      <c r="W343" s="1142"/>
      <c r="X343" s="1142"/>
      <c r="Y343" s="1142"/>
      <c r="Z343" s="1142"/>
      <c r="AA343" s="1142"/>
      <c r="AB343" s="1142"/>
      <c r="AC343" s="1142"/>
      <c r="AD343" s="63">
        <v>8</v>
      </c>
      <c r="AE343" s="63">
        <v>1024</v>
      </c>
      <c r="AF343" s="63">
        <v>0</v>
      </c>
      <c r="AG343" s="63">
        <v>0</v>
      </c>
      <c r="AH343" s="63">
        <v>0</v>
      </c>
      <c r="AI343" s="63">
        <v>0</v>
      </c>
      <c r="AJ343" s="63">
        <v>0</v>
      </c>
      <c r="AK343" s="63">
        <v>0</v>
      </c>
      <c r="AL343" s="63">
        <v>0</v>
      </c>
      <c r="AM343" s="63">
        <v>0</v>
      </c>
      <c r="AN343" s="63">
        <v>0</v>
      </c>
      <c r="AO343" s="63">
        <v>0</v>
      </c>
      <c r="AP343" s="63">
        <v>0</v>
      </c>
      <c r="AQ343" s="63">
        <v>0</v>
      </c>
      <c r="AR343" s="63">
        <v>0</v>
      </c>
      <c r="AS343" s="63">
        <v>0</v>
      </c>
      <c r="AT343" s="63">
        <v>0</v>
      </c>
      <c r="AU343" s="63">
        <v>0</v>
      </c>
      <c r="AV343" s="63">
        <v>0</v>
      </c>
      <c r="AW343" s="63">
        <v>0</v>
      </c>
      <c r="AX343" s="63">
        <v>0</v>
      </c>
      <c r="AY343" s="63">
        <v>0</v>
      </c>
      <c r="AZ343" s="88">
        <f t="shared" si="502"/>
        <v>8</v>
      </c>
      <c r="BA343" s="88">
        <f t="shared" si="503"/>
        <v>1024</v>
      </c>
      <c r="BB343" s="487" t="s">
        <v>636</v>
      </c>
      <c r="BC343" s="821"/>
      <c r="BD343" s="1143"/>
      <c r="BE343" s="1143"/>
      <c r="BF343" s="1143"/>
      <c r="BG343" s="937"/>
      <c r="BH343" s="89">
        <f t="shared" si="504"/>
        <v>8</v>
      </c>
      <c r="BI343" s="89">
        <f t="shared" si="505"/>
        <v>1024</v>
      </c>
      <c r="BJ343" s="173">
        <v>45983</v>
      </c>
      <c r="BK343" s="1143" t="s">
        <v>2444</v>
      </c>
      <c r="BL343" s="1143" t="s">
        <v>1121</v>
      </c>
      <c r="BM343" s="1758" t="s">
        <v>2338</v>
      </c>
      <c r="BN343" s="1143"/>
      <c r="BO343" s="1143" t="s">
        <v>416</v>
      </c>
      <c r="BP343" s="1145">
        <v>46357</v>
      </c>
      <c r="BQ343" s="1143">
        <v>8.0105688000000015</v>
      </c>
      <c r="BR343" s="1143" t="s">
        <v>416</v>
      </c>
      <c r="BS343" s="1143">
        <v>11201720.656840248</v>
      </c>
      <c r="BT343" s="1143">
        <f t="shared" ref="BT343:BT345" si="512">BS343*BQ343*1.08</f>
        <v>96910726.320000023</v>
      </c>
      <c r="BU343" s="1146">
        <v>0.08</v>
      </c>
      <c r="BV343" s="1143">
        <f t="shared" ref="BV343:BV345" si="513">BS343*BQ343</f>
        <v>89732154.000000015</v>
      </c>
      <c r="BW343" s="1753">
        <v>46047</v>
      </c>
      <c r="BX343" s="89">
        <f>SUMIF($L:$L,L343,$BQ:$BQ)</f>
        <v>8.0105688000000015</v>
      </c>
      <c r="BY343" s="89">
        <f>SUMIF($L:$L,L343,$BR:$BR)</f>
        <v>0</v>
      </c>
      <c r="BZ343" s="1143"/>
      <c r="CA343" s="1143"/>
      <c r="CB343" s="1143"/>
      <c r="CC343" s="1143"/>
      <c r="CD343" s="85"/>
      <c r="CE343" s="1143"/>
      <c r="CF343" s="89"/>
      <c r="CG343" s="1143"/>
      <c r="CH343" s="1143"/>
      <c r="CI343" s="1143"/>
      <c r="CJ343" s="1143"/>
      <c r="CK343" s="1143"/>
      <c r="CL343" s="1143"/>
      <c r="CM343" s="1143"/>
      <c r="CN343" s="1143"/>
      <c r="CO343" s="1143"/>
      <c r="CP343" s="1143"/>
      <c r="CQ343" s="1143"/>
      <c r="CR343" s="1143"/>
      <c r="CS343" s="1143"/>
      <c r="CT343" s="1143"/>
      <c r="CU343" s="90"/>
      <c r="CV343" s="89">
        <f>SUMIF($L:$L,L343,$CJ:$CJ)</f>
        <v>0</v>
      </c>
      <c r="CW343" s="86">
        <f>SUMIF($L:$L,L343,$CK:$CK)</f>
        <v>0</v>
      </c>
      <c r="CX343" s="90"/>
      <c r="CY343" s="90"/>
      <c r="CZ343" s="90"/>
      <c r="DA343" s="90"/>
      <c r="DB343" s="89">
        <f t="shared" si="506"/>
        <v>8.0105688000000015</v>
      </c>
      <c r="DC343" s="89">
        <f t="shared" si="507"/>
        <v>0</v>
      </c>
      <c r="DD343" s="89">
        <f t="shared" si="508"/>
        <v>-1.0568800000001488E-2</v>
      </c>
      <c r="DE343" s="89">
        <f t="shared" si="509"/>
        <v>1024</v>
      </c>
      <c r="DF343" s="86" t="str">
        <f t="shared" si="510"/>
        <v>Thừa</v>
      </c>
      <c r="DG343" s="1148"/>
      <c r="DH343" s="1149"/>
      <c r="DI343" s="1150"/>
      <c r="DJ343" s="1151"/>
      <c r="DK343" s="825"/>
      <c r="DL343" s="266"/>
      <c r="DM343" s="266"/>
      <c r="DN343" s="1152"/>
      <c r="DO343" s="268"/>
    </row>
    <row r="344" spans="1:119" ht="30" hidden="1" customHeight="1">
      <c r="A344" s="85" t="str">
        <f t="shared" si="500"/>
        <v>Hiện</v>
      </c>
      <c r="B344" s="86" t="str">
        <f>CONCATENATE(DF344," thiếu ít đủ")</f>
        <v>Thiếu thiếu ít đủ</v>
      </c>
      <c r="C344" s="86">
        <f t="shared" si="501"/>
        <v>4.399999999998272E-2</v>
      </c>
      <c r="D344" s="1406"/>
      <c r="E344" s="1406"/>
      <c r="F344" s="1406"/>
      <c r="G344" s="86"/>
      <c r="H344" s="86"/>
      <c r="I344" s="86"/>
      <c r="J344" s="829"/>
      <c r="K344" s="815"/>
      <c r="L344" s="781" t="s">
        <v>503</v>
      </c>
      <c r="M344" s="257" t="s">
        <v>58</v>
      </c>
      <c r="N344" s="257" t="s">
        <v>504</v>
      </c>
      <c r="O344" s="181" t="s">
        <v>502</v>
      </c>
      <c r="P344" s="179" t="s">
        <v>59</v>
      </c>
      <c r="Q344" s="182">
        <v>128</v>
      </c>
      <c r="R344" s="182">
        <f t="shared" ref="R344:R345" si="514">+S344/Q344</f>
        <v>91.818656250000004</v>
      </c>
      <c r="S344" s="182">
        <f>8098.788+3654</f>
        <v>11752.788</v>
      </c>
      <c r="T344" s="1141"/>
      <c r="U344" s="1142"/>
      <c r="V344" s="1142"/>
      <c r="W344" s="1142"/>
      <c r="X344" s="1142"/>
      <c r="Y344" s="1142"/>
      <c r="Z344" s="1142"/>
      <c r="AA344" s="1142"/>
      <c r="AB344" s="1142"/>
      <c r="AC344" s="1142"/>
      <c r="AD344" s="63">
        <v>100</v>
      </c>
      <c r="AE344" s="63">
        <v>12800</v>
      </c>
      <c r="AF344" s="63">
        <v>0</v>
      </c>
      <c r="AG344" s="63">
        <v>0</v>
      </c>
      <c r="AH344" s="63">
        <v>34</v>
      </c>
      <c r="AI344" s="63">
        <v>4352</v>
      </c>
      <c r="AJ344" s="63">
        <v>0</v>
      </c>
      <c r="AK344" s="63">
        <v>0</v>
      </c>
      <c r="AL344" s="63">
        <v>0</v>
      </c>
      <c r="AM344" s="63">
        <v>0</v>
      </c>
      <c r="AN344" s="63">
        <v>0</v>
      </c>
      <c r="AO344" s="63">
        <v>0</v>
      </c>
      <c r="AP344" s="63">
        <v>0</v>
      </c>
      <c r="AQ344" s="63">
        <v>0</v>
      </c>
      <c r="AR344" s="63">
        <v>0</v>
      </c>
      <c r="AS344" s="63">
        <v>0</v>
      </c>
      <c r="AT344" s="63">
        <v>0</v>
      </c>
      <c r="AU344" s="63">
        <v>0</v>
      </c>
      <c r="AV344" s="63">
        <v>0</v>
      </c>
      <c r="AW344" s="63">
        <v>0</v>
      </c>
      <c r="AX344" s="63">
        <v>0</v>
      </c>
      <c r="AY344" s="63">
        <v>0</v>
      </c>
      <c r="AZ344" s="88">
        <f t="shared" si="502"/>
        <v>134</v>
      </c>
      <c r="BA344" s="88">
        <f t="shared" si="503"/>
        <v>17152</v>
      </c>
      <c r="BB344" s="487" t="s">
        <v>636</v>
      </c>
      <c r="BC344" s="821"/>
      <c r="BD344" s="1143"/>
      <c r="BE344" s="1143"/>
      <c r="BF344" s="1143"/>
      <c r="BG344" s="937"/>
      <c r="BH344" s="89">
        <f t="shared" si="504"/>
        <v>134</v>
      </c>
      <c r="BI344" s="89">
        <f t="shared" si="505"/>
        <v>17152</v>
      </c>
      <c r="BJ344" s="173">
        <v>45983</v>
      </c>
      <c r="BK344" s="1143" t="s">
        <v>2444</v>
      </c>
      <c r="BL344" s="1143" t="s">
        <v>1121</v>
      </c>
      <c r="BM344" s="1758" t="s">
        <v>2975</v>
      </c>
      <c r="BN344" s="1143"/>
      <c r="BO344" s="1143" t="s">
        <v>416</v>
      </c>
      <c r="BP344" s="1145">
        <v>46357</v>
      </c>
      <c r="BQ344" s="1143">
        <f>1200*0.025*7.32*0.61</f>
        <v>133.95600000000002</v>
      </c>
      <c r="BR344" s="1143" t="s">
        <v>416</v>
      </c>
      <c r="BS344" s="1143">
        <v>8681232.6435545981</v>
      </c>
      <c r="BT344" s="1143">
        <f t="shared" si="512"/>
        <v>1255935456</v>
      </c>
      <c r="BU344" s="1146">
        <v>0.08</v>
      </c>
      <c r="BV344" s="1143">
        <f t="shared" si="513"/>
        <v>1162903200</v>
      </c>
      <c r="BW344" s="1753">
        <v>46047</v>
      </c>
      <c r="BX344" s="89">
        <f>SUMIF($L:$L,L344,$BQ:$BQ)</f>
        <v>133.95600000000002</v>
      </c>
      <c r="BY344" s="89">
        <f>SUMIF($L:$L,L344,$BR:$BR)</f>
        <v>0</v>
      </c>
      <c r="BZ344" s="1143"/>
      <c r="CA344" s="1143"/>
      <c r="CB344" s="1143"/>
      <c r="CC344" s="1143"/>
      <c r="CD344" s="85"/>
      <c r="CE344" s="1143"/>
      <c r="CF344" s="89"/>
      <c r="CG344" s="1143"/>
      <c r="CH344" s="1143"/>
      <c r="CI344" s="1143"/>
      <c r="CJ344" s="1143"/>
      <c r="CK344" s="1143"/>
      <c r="CL344" s="1143"/>
      <c r="CM344" s="1143"/>
      <c r="CN344" s="1143"/>
      <c r="CO344" s="1143"/>
      <c r="CP344" s="1143"/>
      <c r="CQ344" s="1143"/>
      <c r="CR344" s="1143"/>
      <c r="CS344" s="1143"/>
      <c r="CT344" s="1143"/>
      <c r="CU344" s="90"/>
      <c r="CV344" s="89">
        <f>SUMIF($L:$L,L344,$CJ:$CJ)</f>
        <v>0</v>
      </c>
      <c r="CW344" s="86">
        <f>SUMIF($L:$L,L344,$CK:$CK)</f>
        <v>0</v>
      </c>
      <c r="CX344" s="90"/>
      <c r="CY344" s="90"/>
      <c r="CZ344" s="90"/>
      <c r="DA344" s="90"/>
      <c r="DB344" s="89">
        <f t="shared" si="506"/>
        <v>133.95600000000002</v>
      </c>
      <c r="DC344" s="89">
        <f t="shared" si="507"/>
        <v>0</v>
      </c>
      <c r="DD344" s="89">
        <f t="shared" si="508"/>
        <v>4.399999999998272E-2</v>
      </c>
      <c r="DE344" s="89">
        <f t="shared" si="509"/>
        <v>17152</v>
      </c>
      <c r="DF344" s="86" t="str">
        <f t="shared" si="510"/>
        <v>Thiếu</v>
      </c>
      <c r="DG344" s="1148"/>
      <c r="DH344" s="1149"/>
      <c r="DI344" s="1150"/>
      <c r="DJ344" s="1151"/>
      <c r="DK344" s="825"/>
      <c r="DL344" s="266"/>
      <c r="DM344" s="266"/>
      <c r="DN344" s="1152"/>
      <c r="DO344" s="268"/>
    </row>
    <row r="345" spans="1:119" ht="30" hidden="1" customHeight="1">
      <c r="A345" s="85" t="str">
        <f t="shared" si="500"/>
        <v>Hiện</v>
      </c>
      <c r="B345" s="86" t="str">
        <f t="shared" si="511"/>
        <v>Thừa</v>
      </c>
      <c r="C345" s="86">
        <f t="shared" si="501"/>
        <v>-3.1105000000025029E-2</v>
      </c>
      <c r="D345" s="1406"/>
      <c r="E345" s="1406"/>
      <c r="F345" s="1406"/>
      <c r="G345" s="86"/>
      <c r="H345" s="86"/>
      <c r="I345" s="86"/>
      <c r="J345" s="829"/>
      <c r="K345" s="815"/>
      <c r="L345" s="781" t="s">
        <v>505</v>
      </c>
      <c r="M345" s="257" t="s">
        <v>58</v>
      </c>
      <c r="N345" s="257" t="s">
        <v>506</v>
      </c>
      <c r="O345" s="181" t="s">
        <v>502</v>
      </c>
      <c r="P345" s="179" t="s">
        <v>59</v>
      </c>
      <c r="Q345" s="182">
        <v>128</v>
      </c>
      <c r="R345" s="182">
        <f t="shared" si="514"/>
        <v>1299.365875</v>
      </c>
      <c r="S345" s="182">
        <f>63679.832+53359+49280</f>
        <v>166318.83199999999</v>
      </c>
      <c r="T345" s="1141"/>
      <c r="U345" s="1142"/>
      <c r="V345" s="1142"/>
      <c r="W345" s="1142"/>
      <c r="X345" s="1142"/>
      <c r="Y345" s="1142"/>
      <c r="Z345" s="1142"/>
      <c r="AA345" s="1142"/>
      <c r="AB345" s="1142"/>
      <c r="AC345" s="1142"/>
      <c r="AD345" s="63">
        <v>1430</v>
      </c>
      <c r="AE345" s="63">
        <v>183040</v>
      </c>
      <c r="AF345" s="63">
        <v>0</v>
      </c>
      <c r="AG345" s="63">
        <v>0</v>
      </c>
      <c r="AH345" s="63">
        <v>163.04062500000001</v>
      </c>
      <c r="AI345" s="63">
        <v>20869.2</v>
      </c>
      <c r="AJ345" s="63">
        <v>0</v>
      </c>
      <c r="AK345" s="63">
        <v>0</v>
      </c>
      <c r="AL345" s="63">
        <v>0</v>
      </c>
      <c r="AM345" s="63">
        <v>0</v>
      </c>
      <c r="AN345" s="63">
        <v>0</v>
      </c>
      <c r="AO345" s="63">
        <v>0</v>
      </c>
      <c r="AP345" s="63">
        <v>0</v>
      </c>
      <c r="AQ345" s="63">
        <v>0</v>
      </c>
      <c r="AR345" s="63">
        <v>0</v>
      </c>
      <c r="AS345" s="63">
        <v>0</v>
      </c>
      <c r="AT345" s="63">
        <v>0</v>
      </c>
      <c r="AU345" s="63">
        <v>0</v>
      </c>
      <c r="AV345" s="63">
        <v>0</v>
      </c>
      <c r="AW345" s="63">
        <v>0</v>
      </c>
      <c r="AX345" s="63">
        <v>0</v>
      </c>
      <c r="AY345" s="63">
        <v>0</v>
      </c>
      <c r="AZ345" s="88">
        <f t="shared" si="502"/>
        <v>1593.0406250000001</v>
      </c>
      <c r="BA345" s="88">
        <f t="shared" si="503"/>
        <v>203909.2</v>
      </c>
      <c r="BB345" s="487" t="s">
        <v>636</v>
      </c>
      <c r="BC345" s="821"/>
      <c r="BD345" s="1143"/>
      <c r="BE345" s="1143"/>
      <c r="BF345" s="1143"/>
      <c r="BG345" s="937"/>
      <c r="BH345" s="89">
        <f t="shared" si="504"/>
        <v>1593.0406250000001</v>
      </c>
      <c r="BI345" s="89">
        <f t="shared" si="505"/>
        <v>203909.2</v>
      </c>
      <c r="BJ345" s="173">
        <v>45983</v>
      </c>
      <c r="BK345" s="1143" t="s">
        <v>2444</v>
      </c>
      <c r="BL345" s="1143" t="s">
        <v>1121</v>
      </c>
      <c r="BM345" s="2189" t="s">
        <v>2337</v>
      </c>
      <c r="BN345" s="1143"/>
      <c r="BO345" s="1143" t="s">
        <v>416</v>
      </c>
      <c r="BP345" s="1145">
        <v>46357</v>
      </c>
      <c r="BQ345" s="1143">
        <v>114.86727000000002</v>
      </c>
      <c r="BR345" s="1143" t="s">
        <v>416</v>
      </c>
      <c r="BS345" s="1143">
        <v>8681232.6435545981</v>
      </c>
      <c r="BT345" s="1143">
        <f t="shared" si="512"/>
        <v>1076964653.52</v>
      </c>
      <c r="BU345" s="1146">
        <v>0.08</v>
      </c>
      <c r="BV345" s="1143">
        <f t="shared" si="513"/>
        <v>997189494</v>
      </c>
      <c r="BW345" s="1753">
        <v>46047</v>
      </c>
      <c r="BX345" s="89">
        <f>SUMIF($L:$L,L345,$BQ:$BQ)</f>
        <v>1593.0717300000001</v>
      </c>
      <c r="BY345" s="89">
        <f>SUMIF($L:$L,L345,$BR:$BR)</f>
        <v>0</v>
      </c>
      <c r="BZ345" s="1143"/>
      <c r="CA345" s="1143"/>
      <c r="CB345" s="1143"/>
      <c r="CC345" s="1143"/>
      <c r="CD345" s="85"/>
      <c r="CE345" s="1143"/>
      <c r="CF345" s="89"/>
      <c r="CG345" s="1143"/>
      <c r="CH345" s="1143"/>
      <c r="CI345" s="1143"/>
      <c r="CJ345" s="1143"/>
      <c r="CK345" s="1143"/>
      <c r="CL345" s="1143"/>
      <c r="CM345" s="1143"/>
      <c r="CN345" s="1143"/>
      <c r="CO345" s="1143"/>
      <c r="CP345" s="1143"/>
      <c r="CQ345" s="1143"/>
      <c r="CR345" s="1143"/>
      <c r="CS345" s="1143"/>
      <c r="CT345" s="1143"/>
      <c r="CU345" s="90"/>
      <c r="CV345" s="89">
        <f>SUMIF($L:$L,L345,$CJ:$CJ)</f>
        <v>0</v>
      </c>
      <c r="CW345" s="86">
        <f>SUMIF($L:$L,L345,$CK:$CK)</f>
        <v>0</v>
      </c>
      <c r="CX345" s="90"/>
      <c r="CY345" s="90"/>
      <c r="CZ345" s="90"/>
      <c r="DA345" s="90"/>
      <c r="DB345" s="89">
        <f t="shared" si="506"/>
        <v>1593.0717300000001</v>
      </c>
      <c r="DC345" s="89">
        <f t="shared" si="507"/>
        <v>0</v>
      </c>
      <c r="DD345" s="89">
        <f t="shared" si="508"/>
        <v>-3.1105000000025029E-2</v>
      </c>
      <c r="DE345" s="89">
        <f t="shared" si="509"/>
        <v>203909.2</v>
      </c>
      <c r="DF345" s="86" t="str">
        <f t="shared" si="510"/>
        <v>Thừa</v>
      </c>
      <c r="DG345" s="1148"/>
      <c r="DH345" s="1149"/>
      <c r="DI345" s="1150"/>
      <c r="DJ345" s="1151"/>
      <c r="DK345" s="825"/>
      <c r="DL345" s="266"/>
      <c r="DM345" s="266"/>
      <c r="DN345" s="1152"/>
      <c r="DO345" s="268"/>
    </row>
    <row r="346" spans="1:119" ht="30" hidden="1" customHeight="1">
      <c r="A346" s="85" t="str">
        <f t="shared" si="500"/>
        <v>ok</v>
      </c>
      <c r="B346" s="86"/>
      <c r="C346" s="86"/>
      <c r="D346" s="1406"/>
      <c r="E346" s="1406"/>
      <c r="F346" s="1406"/>
      <c r="G346" s="86"/>
      <c r="H346" s="86"/>
      <c r="I346" s="86"/>
      <c r="J346" s="829"/>
      <c r="K346" s="815"/>
      <c r="L346" s="781" t="s">
        <v>505</v>
      </c>
      <c r="M346" s="257" t="s">
        <v>58</v>
      </c>
      <c r="N346" s="257" t="s">
        <v>506</v>
      </c>
      <c r="O346" s="181" t="s">
        <v>502</v>
      </c>
      <c r="P346" s="179" t="s">
        <v>59</v>
      </c>
      <c r="Q346" s="182"/>
      <c r="R346" s="182"/>
      <c r="S346" s="182"/>
      <c r="T346" s="1141"/>
      <c r="U346" s="1142"/>
      <c r="V346" s="1142"/>
      <c r="W346" s="1142"/>
      <c r="X346" s="1142"/>
      <c r="Y346" s="1142"/>
      <c r="Z346" s="1142"/>
      <c r="AA346" s="1142"/>
      <c r="AB346" s="1142"/>
      <c r="AC346" s="1142"/>
      <c r="AD346" s="63"/>
      <c r="AE346" s="63"/>
      <c r="AF346" s="63"/>
      <c r="AG346" s="63"/>
      <c r="AH346" s="63"/>
      <c r="AI346" s="63"/>
      <c r="AJ346" s="63"/>
      <c r="AK346" s="63"/>
      <c r="AL346" s="63"/>
      <c r="AM346" s="63"/>
      <c r="AN346" s="63"/>
      <c r="AO346" s="63"/>
      <c r="AP346" s="63"/>
      <c r="AQ346" s="63"/>
      <c r="AR346" s="63"/>
      <c r="AS346" s="63"/>
      <c r="AT346" s="63"/>
      <c r="AU346" s="63"/>
      <c r="AV346" s="63"/>
      <c r="AW346" s="63"/>
      <c r="AX346" s="63"/>
      <c r="AY346" s="63"/>
      <c r="AZ346" s="88"/>
      <c r="BA346" s="88"/>
      <c r="BB346" s="487"/>
      <c r="BC346" s="821"/>
      <c r="BD346" s="1143"/>
      <c r="BE346" s="1143"/>
      <c r="BF346" s="1143"/>
      <c r="BG346" s="937"/>
      <c r="BH346" s="89"/>
      <c r="BI346" s="89"/>
      <c r="BJ346" s="173"/>
      <c r="BK346" s="1143" t="s">
        <v>2444</v>
      </c>
      <c r="BL346" s="1143" t="s">
        <v>1121</v>
      </c>
      <c r="BM346" s="2189" t="s">
        <v>2974</v>
      </c>
      <c r="BN346" s="1143"/>
      <c r="BO346" s="1143" t="s">
        <v>416</v>
      </c>
      <c r="BP346" s="1145">
        <v>46357</v>
      </c>
      <c r="BQ346" s="1762">
        <f>4025*3.66*0.61*0.05</f>
        <v>449.31075000000004</v>
      </c>
      <c r="BR346" s="1143" t="s">
        <v>416</v>
      </c>
      <c r="BS346" s="1143">
        <v>8681232.6435545981</v>
      </c>
      <c r="BT346" s="1143">
        <f t="shared" ref="BT346" si="515">BS346*BQ346*1.08</f>
        <v>4212616842</v>
      </c>
      <c r="BU346" s="1146">
        <v>0.08</v>
      </c>
      <c r="BV346" s="1143">
        <f t="shared" ref="BV346" si="516">BS346*BQ346</f>
        <v>3900571149.9999995</v>
      </c>
      <c r="BW346" s="1753">
        <v>46085</v>
      </c>
      <c r="BX346" s="89">
        <f>SUMIF($L:$L,L346,$BQ:$BQ)</f>
        <v>1593.0717300000001</v>
      </c>
      <c r="BY346" s="89"/>
      <c r="BZ346" s="1143"/>
      <c r="CA346" s="1143"/>
      <c r="CB346" s="1143"/>
      <c r="CC346" s="1143"/>
      <c r="CD346" s="85"/>
      <c r="CE346" s="1143"/>
      <c r="CF346" s="89"/>
      <c r="CG346" s="1143"/>
      <c r="CH346" s="1143"/>
      <c r="CI346" s="1143"/>
      <c r="CJ346" s="1143"/>
      <c r="CK346" s="1143"/>
      <c r="CL346" s="1143"/>
      <c r="CM346" s="1143"/>
      <c r="CN346" s="1143"/>
      <c r="CO346" s="1143"/>
      <c r="CP346" s="1143"/>
      <c r="CQ346" s="1143"/>
      <c r="CR346" s="1143"/>
      <c r="CS346" s="1143"/>
      <c r="CT346" s="1143"/>
      <c r="CU346" s="90"/>
      <c r="CV346" s="89"/>
      <c r="CW346" s="86"/>
      <c r="CX346" s="90"/>
      <c r="CY346" s="90"/>
      <c r="CZ346" s="90"/>
      <c r="DA346" s="90"/>
      <c r="DB346" s="89"/>
      <c r="DC346" s="89"/>
      <c r="DD346" s="89"/>
      <c r="DE346" s="89"/>
      <c r="DF346" s="86"/>
      <c r="DG346" s="1148"/>
      <c r="DH346" s="1149"/>
      <c r="DI346" s="1150"/>
      <c r="DJ346" s="1151"/>
      <c r="DK346" s="825"/>
      <c r="DL346" s="266"/>
      <c r="DM346" s="266"/>
      <c r="DN346" s="1152"/>
      <c r="DO346" s="268"/>
    </row>
    <row r="347" spans="1:119" ht="30" hidden="1" customHeight="1">
      <c r="A347" s="85" t="str">
        <f t="shared" si="500"/>
        <v>ok</v>
      </c>
      <c r="B347" s="86"/>
      <c r="C347" s="86"/>
      <c r="D347" s="1406"/>
      <c r="E347" s="1406"/>
      <c r="F347" s="1406"/>
      <c r="G347" s="86"/>
      <c r="H347" s="86"/>
      <c r="I347" s="86"/>
      <c r="J347" s="829"/>
      <c r="K347" s="815"/>
      <c r="L347" s="781" t="s">
        <v>505</v>
      </c>
      <c r="M347" s="257" t="s">
        <v>58</v>
      </c>
      <c r="N347" s="257" t="s">
        <v>506</v>
      </c>
      <c r="O347" s="181" t="s">
        <v>502</v>
      </c>
      <c r="P347" s="179" t="s">
        <v>59</v>
      </c>
      <c r="Q347" s="182"/>
      <c r="R347" s="182"/>
      <c r="S347" s="182"/>
      <c r="T347" s="1141"/>
      <c r="U347" s="1142"/>
      <c r="V347" s="1142"/>
      <c r="W347" s="1142"/>
      <c r="X347" s="1142"/>
      <c r="Y347" s="1142"/>
      <c r="Z347" s="1142"/>
      <c r="AA347" s="1142"/>
      <c r="AB347" s="1142"/>
      <c r="AC347" s="1142"/>
      <c r="AD347" s="63"/>
      <c r="AE347" s="63"/>
      <c r="AF347" s="63"/>
      <c r="AG347" s="63"/>
      <c r="AH347" s="63"/>
      <c r="AI347" s="63"/>
      <c r="AJ347" s="63"/>
      <c r="AK347" s="63"/>
      <c r="AL347" s="63"/>
      <c r="AM347" s="63"/>
      <c r="AN347" s="63"/>
      <c r="AO347" s="63"/>
      <c r="AP347" s="63"/>
      <c r="AQ347" s="63"/>
      <c r="AR347" s="63"/>
      <c r="AS347" s="63"/>
      <c r="AT347" s="63"/>
      <c r="AU347" s="63"/>
      <c r="AV347" s="63"/>
      <c r="AW347" s="63"/>
      <c r="AX347" s="63"/>
      <c r="AY347" s="63"/>
      <c r="AZ347" s="88"/>
      <c r="BA347" s="88"/>
      <c r="BB347" s="487"/>
      <c r="BC347" s="821"/>
      <c r="BD347" s="1143"/>
      <c r="BE347" s="1143"/>
      <c r="BF347" s="1143"/>
      <c r="BG347" s="937"/>
      <c r="BH347" s="89"/>
      <c r="BI347" s="89"/>
      <c r="BJ347" s="173"/>
      <c r="BK347" s="1143" t="s">
        <v>2444</v>
      </c>
      <c r="BL347" s="1143" t="s">
        <v>1121</v>
      </c>
      <c r="BM347" s="2189" t="s">
        <v>2976</v>
      </c>
      <c r="BN347" s="1143"/>
      <c r="BO347" s="1143" t="s">
        <v>416</v>
      </c>
      <c r="BP347" s="1145">
        <v>46357</v>
      </c>
      <c r="BQ347" s="1762">
        <f>1217*3.66*0.61*0.05</f>
        <v>135.85371000000001</v>
      </c>
      <c r="BR347" s="1143" t="s">
        <v>416</v>
      </c>
      <c r="BS347" s="1143">
        <v>8681232.6435545981</v>
      </c>
      <c r="BT347" s="1143">
        <f t="shared" ref="BT347" si="517">BS347*BQ347*1.08</f>
        <v>1273727874.9599998</v>
      </c>
      <c r="BU347" s="1146">
        <v>0.08</v>
      </c>
      <c r="BV347" s="1143">
        <f t="shared" ref="BV347" si="518">BS347*BQ347</f>
        <v>1179377661.9999998</v>
      </c>
      <c r="BW347" s="1753">
        <v>46086</v>
      </c>
      <c r="BX347" s="89"/>
      <c r="BY347" s="89"/>
      <c r="BZ347" s="1143"/>
      <c r="CA347" s="1143"/>
      <c r="CB347" s="1143"/>
      <c r="CC347" s="1143"/>
      <c r="CD347" s="85"/>
      <c r="CE347" s="1143"/>
      <c r="CF347" s="89"/>
      <c r="CG347" s="1143"/>
      <c r="CH347" s="1143"/>
      <c r="CI347" s="1143"/>
      <c r="CJ347" s="1143"/>
      <c r="CK347" s="1143"/>
      <c r="CL347" s="1143"/>
      <c r="CM347" s="1143"/>
      <c r="CN347" s="1143"/>
      <c r="CO347" s="1143"/>
      <c r="CP347" s="1143"/>
      <c r="CQ347" s="1143"/>
      <c r="CR347" s="1143"/>
      <c r="CS347" s="1143"/>
      <c r="CT347" s="1143"/>
      <c r="CU347" s="90"/>
      <c r="CV347" s="89"/>
      <c r="CW347" s="86"/>
      <c r="CX347" s="90"/>
      <c r="CY347" s="90"/>
      <c r="CZ347" s="90"/>
      <c r="DA347" s="90"/>
      <c r="DB347" s="89"/>
      <c r="DC347" s="89"/>
      <c r="DD347" s="89"/>
      <c r="DE347" s="89"/>
      <c r="DF347" s="86"/>
      <c r="DG347" s="1148"/>
      <c r="DH347" s="1149"/>
      <c r="DI347" s="1150"/>
      <c r="DJ347" s="1151"/>
      <c r="DK347" s="825"/>
      <c r="DL347" s="266"/>
      <c r="DM347" s="266"/>
      <c r="DN347" s="1152"/>
      <c r="DO347" s="268"/>
    </row>
    <row r="348" spans="1:119" ht="30" hidden="1" customHeight="1">
      <c r="A348" s="85" t="str">
        <f t="shared" si="500"/>
        <v>ok</v>
      </c>
      <c r="B348" s="86"/>
      <c r="C348" s="86"/>
      <c r="D348" s="1406"/>
      <c r="E348" s="1406"/>
      <c r="F348" s="1406"/>
      <c r="G348" s="86"/>
      <c r="H348" s="86"/>
      <c r="I348" s="86"/>
      <c r="J348" s="829"/>
      <c r="K348" s="815"/>
      <c r="L348" s="781" t="s">
        <v>505</v>
      </c>
      <c r="M348" s="257" t="s">
        <v>58</v>
      </c>
      <c r="N348" s="257" t="s">
        <v>506</v>
      </c>
      <c r="O348" s="181" t="s">
        <v>502</v>
      </c>
      <c r="P348" s="179" t="s">
        <v>59</v>
      </c>
      <c r="Q348" s="182"/>
      <c r="R348" s="182"/>
      <c r="S348" s="182"/>
      <c r="T348" s="1141"/>
      <c r="U348" s="1142"/>
      <c r="V348" s="1142"/>
      <c r="W348" s="1142"/>
      <c r="X348" s="1142"/>
      <c r="Y348" s="1142"/>
      <c r="Z348" s="1142"/>
      <c r="AA348" s="1142"/>
      <c r="AB348" s="1142"/>
      <c r="AC348" s="1142"/>
      <c r="AD348" s="63"/>
      <c r="AE348" s="63"/>
      <c r="AF348" s="63"/>
      <c r="AG348" s="63"/>
      <c r="AH348" s="63"/>
      <c r="AI348" s="63"/>
      <c r="AJ348" s="63"/>
      <c r="AK348" s="63"/>
      <c r="AL348" s="63"/>
      <c r="AM348" s="63"/>
      <c r="AN348" s="63"/>
      <c r="AO348" s="63"/>
      <c r="AP348" s="63"/>
      <c r="AQ348" s="63"/>
      <c r="AR348" s="63"/>
      <c r="AS348" s="63"/>
      <c r="AT348" s="63"/>
      <c r="AU348" s="63"/>
      <c r="AV348" s="63"/>
      <c r="AW348" s="63"/>
      <c r="AX348" s="63"/>
      <c r="AY348" s="63"/>
      <c r="AZ348" s="88"/>
      <c r="BA348" s="88"/>
      <c r="BB348" s="487"/>
      <c r="BC348" s="821"/>
      <c r="BD348" s="1143"/>
      <c r="BE348" s="1143"/>
      <c r="BF348" s="1143"/>
      <c r="BG348" s="937"/>
      <c r="BH348" s="89"/>
      <c r="BI348" s="89"/>
      <c r="BJ348" s="173"/>
      <c r="BK348" s="2190" t="s">
        <v>2980</v>
      </c>
      <c r="BL348" s="1144" t="s">
        <v>2977</v>
      </c>
      <c r="BM348" s="2189" t="s">
        <v>2978</v>
      </c>
      <c r="BN348" s="1762"/>
      <c r="BO348" s="1143" t="s">
        <v>416</v>
      </c>
      <c r="BP348" s="2187" t="s">
        <v>903</v>
      </c>
      <c r="BQ348" s="1762">
        <f>2000*3.66*0.61*0.05</f>
        <v>223.26</v>
      </c>
      <c r="BR348" s="1143" t="s">
        <v>416</v>
      </c>
      <c r="BS348" s="1143">
        <f>969086/3.66/0.61/0.05</f>
        <v>8681232.6435545981</v>
      </c>
      <c r="BT348" s="1143">
        <f t="shared" ref="BT348" si="519">BS348*BQ348*1.08</f>
        <v>2093225759.9999995</v>
      </c>
      <c r="BU348" s="1146">
        <v>0.08</v>
      </c>
      <c r="BV348" s="1143">
        <f t="shared" ref="BV348" si="520">BS348*BQ348</f>
        <v>1938171999.9999995</v>
      </c>
      <c r="BW348" s="1753">
        <v>46086</v>
      </c>
      <c r="BX348" s="89"/>
      <c r="BY348" s="89"/>
      <c r="BZ348" s="1143"/>
      <c r="CA348" s="1143"/>
      <c r="CB348" s="1143"/>
      <c r="CC348" s="1143"/>
      <c r="CD348" s="85"/>
      <c r="CE348" s="1143"/>
      <c r="CF348" s="89"/>
      <c r="CG348" s="1143"/>
      <c r="CH348" s="1143"/>
      <c r="CI348" s="1143"/>
      <c r="CJ348" s="1143"/>
      <c r="CK348" s="1143"/>
      <c r="CL348" s="1143"/>
      <c r="CM348" s="1143"/>
      <c r="CN348" s="1143"/>
      <c r="CO348" s="1143"/>
      <c r="CP348" s="1143"/>
      <c r="CQ348" s="1143"/>
      <c r="CR348" s="1143"/>
      <c r="CS348" s="1143"/>
      <c r="CT348" s="1143"/>
      <c r="CU348" s="90"/>
      <c r="CV348" s="89"/>
      <c r="CW348" s="86"/>
      <c r="CX348" s="90"/>
      <c r="CY348" s="90"/>
      <c r="CZ348" s="90"/>
      <c r="DA348" s="90"/>
      <c r="DB348" s="89"/>
      <c r="DC348" s="89"/>
      <c r="DD348" s="89"/>
      <c r="DE348" s="89"/>
      <c r="DF348" s="86"/>
      <c r="DG348" s="1148"/>
      <c r="DH348" s="1149"/>
      <c r="DI348" s="1150"/>
      <c r="DJ348" s="1151"/>
      <c r="DK348" s="825"/>
      <c r="DL348" s="266"/>
      <c r="DM348" s="266"/>
      <c r="DN348" s="1152"/>
      <c r="DO348" s="268"/>
    </row>
    <row r="349" spans="1:119" ht="30" hidden="1" customHeight="1">
      <c r="A349" s="85" t="str">
        <f t="shared" si="500"/>
        <v>ok</v>
      </c>
      <c r="B349" s="86"/>
      <c r="C349" s="86"/>
      <c r="D349" s="86" t="str">
        <f t="shared" ref="D349" si="521">BW349</f>
        <v>Hàng về trước tháng 7/2026</v>
      </c>
      <c r="E349" s="1406"/>
      <c r="F349" s="1406"/>
      <c r="G349" s="86" t="str">
        <f t="shared" ref="G349" si="522">BM349</f>
        <v>SUPERWOOL PLUS BLANKET, 128KG/M3 SIZE: 3660 X 610 X 50MM = 6000 BAG</v>
      </c>
      <c r="H349" s="86">
        <f t="shared" ref="H349" si="523">C349</f>
        <v>0</v>
      </c>
      <c r="I349" s="86" t="str">
        <f t="shared" ref="I349" si="524">P349</f>
        <v>m3</v>
      </c>
      <c r="J349" s="2185" t="s">
        <v>1951</v>
      </c>
      <c r="K349" s="815" t="s">
        <v>2977</v>
      </c>
      <c r="L349" s="781" t="s">
        <v>505</v>
      </c>
      <c r="M349" s="257" t="s">
        <v>58</v>
      </c>
      <c r="N349" s="257" t="s">
        <v>506</v>
      </c>
      <c r="O349" s="181" t="s">
        <v>502</v>
      </c>
      <c r="P349" s="179" t="s">
        <v>59</v>
      </c>
      <c r="Q349" s="182"/>
      <c r="R349" s="182"/>
      <c r="S349" s="182"/>
      <c r="T349" s="1141"/>
      <c r="U349" s="1142"/>
      <c r="V349" s="1142"/>
      <c r="W349" s="1142"/>
      <c r="X349" s="1142"/>
      <c r="Y349" s="1142"/>
      <c r="Z349" s="1142"/>
      <c r="AA349" s="1142"/>
      <c r="AB349" s="1142"/>
      <c r="AC349" s="1142"/>
      <c r="AD349" s="63"/>
      <c r="AE349" s="63"/>
      <c r="AF349" s="63"/>
      <c r="AG349" s="63"/>
      <c r="AH349" s="63"/>
      <c r="AI349" s="63"/>
      <c r="AJ349" s="63"/>
      <c r="AK349" s="63"/>
      <c r="AL349" s="63"/>
      <c r="AM349" s="63"/>
      <c r="AN349" s="63"/>
      <c r="AO349" s="63"/>
      <c r="AP349" s="63"/>
      <c r="AQ349" s="63"/>
      <c r="AR349" s="63"/>
      <c r="AS349" s="63"/>
      <c r="AT349" s="63"/>
      <c r="AU349" s="63"/>
      <c r="AV349" s="63"/>
      <c r="AW349" s="63"/>
      <c r="AX349" s="63"/>
      <c r="AY349" s="63"/>
      <c r="AZ349" s="88"/>
      <c r="BA349" s="88"/>
      <c r="BB349" s="487"/>
      <c r="BC349" s="821"/>
      <c r="BD349" s="1143"/>
      <c r="BE349" s="1143"/>
      <c r="BF349" s="1143"/>
      <c r="BG349" s="937"/>
      <c r="BH349" s="89"/>
      <c r="BI349" s="89"/>
      <c r="BJ349" s="173"/>
      <c r="BK349" s="2190" t="s">
        <v>2980</v>
      </c>
      <c r="BL349" s="1144" t="s">
        <v>2977</v>
      </c>
      <c r="BM349" s="2189" t="s">
        <v>2981</v>
      </c>
      <c r="BN349" s="1762"/>
      <c r="BO349" s="1143" t="s">
        <v>416</v>
      </c>
      <c r="BP349" s="2187" t="s">
        <v>903</v>
      </c>
      <c r="BQ349" s="1762">
        <f>6000*3.66*0.61*0.05</f>
        <v>669.78000000000009</v>
      </c>
      <c r="BR349" s="1143" t="s">
        <v>416</v>
      </c>
      <c r="BS349" s="1143">
        <f>969086/3.66/0.61/0.05</f>
        <v>8681232.6435545981</v>
      </c>
      <c r="BT349" s="1143">
        <f t="shared" ref="BT349" si="525">BS349*BQ349*1.08</f>
        <v>6279677279.999999</v>
      </c>
      <c r="BU349" s="1146">
        <v>0.08</v>
      </c>
      <c r="BV349" s="1143">
        <f t="shared" ref="BV349" si="526">BS349*BQ349</f>
        <v>5814515999.999999</v>
      </c>
      <c r="BW349" s="2188" t="s">
        <v>2979</v>
      </c>
      <c r="BX349" s="89"/>
      <c r="BY349" s="89"/>
      <c r="BZ349" s="1143"/>
      <c r="CA349" s="1143"/>
      <c r="CB349" s="1143"/>
      <c r="CC349" s="1143"/>
      <c r="CD349" s="85"/>
      <c r="CE349" s="1143"/>
      <c r="CF349" s="89"/>
      <c r="CG349" s="1143"/>
      <c r="CH349" s="1143"/>
      <c r="CI349" s="1143"/>
      <c r="CJ349" s="1143"/>
      <c r="CK349" s="1143"/>
      <c r="CL349" s="1143"/>
      <c r="CM349" s="1143"/>
      <c r="CN349" s="1143"/>
      <c r="CO349" s="1143"/>
      <c r="CP349" s="1143"/>
      <c r="CQ349" s="1143"/>
      <c r="CR349" s="1143"/>
      <c r="CS349" s="1143"/>
      <c r="CT349" s="1143"/>
      <c r="CU349" s="90"/>
      <c r="CV349" s="89"/>
      <c r="CW349" s="86"/>
      <c r="CX349" s="90"/>
      <c r="CY349" s="90"/>
      <c r="CZ349" s="90"/>
      <c r="DA349" s="90"/>
      <c r="DB349" s="89"/>
      <c r="DC349" s="89"/>
      <c r="DD349" s="89"/>
      <c r="DE349" s="89"/>
      <c r="DF349" s="86"/>
      <c r="DG349" s="1148"/>
      <c r="DH349" s="1149"/>
      <c r="DI349" s="1150"/>
      <c r="DJ349" s="1151"/>
      <c r="DK349" s="825"/>
      <c r="DL349" s="266"/>
      <c r="DM349" s="266"/>
      <c r="DN349" s="1152"/>
      <c r="DO349" s="268"/>
    </row>
    <row r="350" spans="1:119" ht="30" hidden="1" customHeight="1">
      <c r="A350" s="85" t="str">
        <f t="shared" si="500"/>
        <v>Hiện</v>
      </c>
      <c r="B350" s="86" t="str">
        <f t="shared" si="511"/>
        <v>Đủ</v>
      </c>
      <c r="C350" s="86">
        <f t="shared" si="501"/>
        <v>0</v>
      </c>
      <c r="D350" s="86"/>
      <c r="E350" s="86"/>
      <c r="F350" s="86"/>
      <c r="G350" s="86"/>
      <c r="H350" s="86"/>
      <c r="I350" s="86"/>
      <c r="J350" s="829"/>
      <c r="K350" s="815"/>
      <c r="L350" s="781" t="s">
        <v>507</v>
      </c>
      <c r="M350" s="284" t="s">
        <v>508</v>
      </c>
      <c r="N350" s="819" t="s">
        <v>509</v>
      </c>
      <c r="O350" s="820" t="s">
        <v>510</v>
      </c>
      <c r="P350" s="820" t="s">
        <v>60</v>
      </c>
      <c r="Q350" s="182"/>
      <c r="R350" s="253">
        <v>31052</v>
      </c>
      <c r="S350" s="182"/>
      <c r="T350" s="259"/>
      <c r="U350" s="260"/>
      <c r="V350" s="260"/>
      <c r="W350" s="260"/>
      <c r="X350" s="260"/>
      <c r="Y350" s="260"/>
      <c r="Z350" s="260"/>
      <c r="AA350" s="260"/>
      <c r="AB350" s="260"/>
      <c r="AC350" s="260"/>
      <c r="AD350" s="63">
        <v>32605</v>
      </c>
      <c r="AE350" s="63">
        <v>0</v>
      </c>
      <c r="AF350" s="63">
        <v>0</v>
      </c>
      <c r="AG350" s="63">
        <v>0</v>
      </c>
      <c r="AH350" s="63">
        <v>19500</v>
      </c>
      <c r="AI350" s="63">
        <v>0</v>
      </c>
      <c r="AJ350" s="63">
        <v>0</v>
      </c>
      <c r="AK350" s="63">
        <v>0</v>
      </c>
      <c r="AL350" s="63">
        <v>0</v>
      </c>
      <c r="AM350" s="63">
        <v>0</v>
      </c>
      <c r="AN350" s="63">
        <v>0</v>
      </c>
      <c r="AO350" s="63">
        <v>0</v>
      </c>
      <c r="AP350" s="63">
        <v>0</v>
      </c>
      <c r="AQ350" s="63">
        <v>0</v>
      </c>
      <c r="AR350" s="63">
        <v>0</v>
      </c>
      <c r="AS350" s="63">
        <v>0</v>
      </c>
      <c r="AT350" s="63">
        <v>0</v>
      </c>
      <c r="AU350" s="63">
        <v>0</v>
      </c>
      <c r="AV350" s="63">
        <v>0</v>
      </c>
      <c r="AW350" s="63">
        <v>0</v>
      </c>
      <c r="AX350" s="63">
        <v>0</v>
      </c>
      <c r="AY350" s="63">
        <v>0</v>
      </c>
      <c r="AZ350" s="88">
        <f t="shared" si="502"/>
        <v>52105</v>
      </c>
      <c r="BA350" s="88">
        <f t="shared" si="503"/>
        <v>0</v>
      </c>
      <c r="BB350" s="487" t="s">
        <v>1073</v>
      </c>
      <c r="BC350" s="821"/>
      <c r="BD350" s="261"/>
      <c r="BE350" s="261"/>
      <c r="BF350" s="261"/>
      <c r="BG350" s="262"/>
      <c r="BH350" s="89">
        <f t="shared" si="504"/>
        <v>52105</v>
      </c>
      <c r="BI350" s="89" t="str">
        <f t="shared" si="505"/>
        <v>0</v>
      </c>
      <c r="BJ350" s="173">
        <v>45983</v>
      </c>
      <c r="BK350" s="1754" t="s">
        <v>1397</v>
      </c>
      <c r="BL350" s="263" t="s">
        <v>638</v>
      </c>
      <c r="BM350" s="264" t="s">
        <v>1398</v>
      </c>
      <c r="BN350" s="1754" t="s">
        <v>510</v>
      </c>
      <c r="BO350" s="1754" t="s">
        <v>416</v>
      </c>
      <c r="BP350" s="1755">
        <v>45982</v>
      </c>
      <c r="BQ350" s="1754">
        <v>52105</v>
      </c>
      <c r="BR350" s="1754" t="s">
        <v>416</v>
      </c>
      <c r="BS350" s="1754">
        <v>1520</v>
      </c>
      <c r="BT350" s="1754">
        <f>BS350*BQ350*(1+BU350)</f>
        <v>87119560</v>
      </c>
      <c r="BU350" s="1756">
        <v>0.1</v>
      </c>
      <c r="BV350" s="1754">
        <f>BS350*BQ350</f>
        <v>79199600</v>
      </c>
      <c r="BW350" s="1757">
        <v>46030</v>
      </c>
      <c r="BX350" s="89">
        <f t="shared" ref="BX350:BX365" si="527">SUMIF($L:$L,L350,$BQ:$BQ)</f>
        <v>52105</v>
      </c>
      <c r="BY350" s="89">
        <f t="shared" ref="BY350:BY365" si="528">SUMIF($L:$L,L350,$BR:$BR)</f>
        <v>0</v>
      </c>
      <c r="BZ350" s="261"/>
      <c r="CA350" s="261"/>
      <c r="CB350" s="261"/>
      <c r="CC350" s="261"/>
      <c r="CD350" s="85"/>
      <c r="CE350" s="261"/>
      <c r="CF350" s="89"/>
      <c r="CG350" s="261"/>
      <c r="CH350" s="261"/>
      <c r="CI350" s="261"/>
      <c r="CJ350" s="261"/>
      <c r="CK350" s="261"/>
      <c r="CL350" s="261"/>
      <c r="CM350" s="261"/>
      <c r="CN350" s="261"/>
      <c r="CO350" s="261"/>
      <c r="CP350" s="261"/>
      <c r="CQ350" s="261"/>
      <c r="CR350" s="261"/>
      <c r="CS350" s="261"/>
      <c r="CT350" s="261"/>
      <c r="CU350" s="90"/>
      <c r="CV350" s="89">
        <f t="shared" ref="CV350:CV365" si="529">SUMIF($L:$L,L350,$CJ:$CJ)</f>
        <v>0</v>
      </c>
      <c r="CW350" s="86">
        <f t="shared" ref="CW350:CW365" si="530">SUMIF($L:$L,L350,$CK:$CK)</f>
        <v>0</v>
      </c>
      <c r="CX350" s="90"/>
      <c r="CY350" s="90"/>
      <c r="CZ350" s="90"/>
      <c r="DA350" s="90"/>
      <c r="DB350" s="89">
        <f t="shared" si="506"/>
        <v>52105</v>
      </c>
      <c r="DC350" s="89">
        <f t="shared" si="507"/>
        <v>0</v>
      </c>
      <c r="DD350" s="89">
        <f t="shared" si="508"/>
        <v>0</v>
      </c>
      <c r="DE350" s="89">
        <f t="shared" si="509"/>
        <v>0</v>
      </c>
      <c r="DF350" s="86" t="str">
        <f t="shared" si="510"/>
        <v>Đủ</v>
      </c>
      <c r="DG350" s="265"/>
      <c r="DH350" s="822"/>
      <c r="DI350" s="823"/>
      <c r="DJ350" s="824"/>
      <c r="DK350" s="825"/>
      <c r="DL350" s="266"/>
      <c r="DM350" s="266"/>
      <c r="DN350" s="267"/>
      <c r="DO350" s="268"/>
    </row>
    <row r="351" spans="1:119" ht="30" hidden="1" customHeight="1">
      <c r="A351" s="85" t="str">
        <f t="shared" si="500"/>
        <v>Hiện</v>
      </c>
      <c r="B351" s="86" t="str">
        <f t="shared" si="511"/>
        <v>Đủ</v>
      </c>
      <c r="C351" s="86">
        <f t="shared" si="501"/>
        <v>0</v>
      </c>
      <c r="D351" s="86"/>
      <c r="E351" s="86"/>
      <c r="F351" s="86"/>
      <c r="G351" s="86"/>
      <c r="H351" s="86"/>
      <c r="I351" s="86"/>
      <c r="J351" s="829"/>
      <c r="K351" s="815"/>
      <c r="L351" s="781" t="s">
        <v>511</v>
      </c>
      <c r="M351" s="284" t="s">
        <v>512</v>
      </c>
      <c r="N351" s="819" t="s">
        <v>513</v>
      </c>
      <c r="O351" s="820" t="s">
        <v>510</v>
      </c>
      <c r="P351" s="820" t="s">
        <v>60</v>
      </c>
      <c r="Q351" s="182"/>
      <c r="R351" s="253">
        <v>45676</v>
      </c>
      <c r="S351" s="182"/>
      <c r="T351" s="259"/>
      <c r="U351" s="260"/>
      <c r="V351" s="260"/>
      <c r="W351" s="260"/>
      <c r="X351" s="260"/>
      <c r="Y351" s="260"/>
      <c r="Z351" s="260"/>
      <c r="AA351" s="260"/>
      <c r="AB351" s="260"/>
      <c r="AC351" s="260"/>
      <c r="AD351" s="63">
        <v>47960</v>
      </c>
      <c r="AE351" s="63">
        <v>0</v>
      </c>
      <c r="AF351" s="63">
        <v>0</v>
      </c>
      <c r="AG351" s="63">
        <v>0</v>
      </c>
      <c r="AH351" s="63">
        <v>0</v>
      </c>
      <c r="AI351" s="63">
        <v>0</v>
      </c>
      <c r="AJ351" s="63">
        <v>0</v>
      </c>
      <c r="AK351" s="63">
        <v>0</v>
      </c>
      <c r="AL351" s="63">
        <v>0</v>
      </c>
      <c r="AM351" s="63">
        <v>0</v>
      </c>
      <c r="AN351" s="63">
        <v>0</v>
      </c>
      <c r="AO351" s="63">
        <v>0</v>
      </c>
      <c r="AP351" s="63">
        <v>0</v>
      </c>
      <c r="AQ351" s="63">
        <v>0</v>
      </c>
      <c r="AR351" s="63">
        <v>0</v>
      </c>
      <c r="AS351" s="63">
        <v>0</v>
      </c>
      <c r="AT351" s="63">
        <v>0</v>
      </c>
      <c r="AU351" s="63">
        <v>0</v>
      </c>
      <c r="AV351" s="63">
        <v>0</v>
      </c>
      <c r="AW351" s="63">
        <v>0</v>
      </c>
      <c r="AX351" s="63">
        <v>0</v>
      </c>
      <c r="AY351" s="63">
        <v>0</v>
      </c>
      <c r="AZ351" s="88">
        <f t="shared" si="502"/>
        <v>47960</v>
      </c>
      <c r="BA351" s="88">
        <f t="shared" si="503"/>
        <v>0</v>
      </c>
      <c r="BB351" s="487" t="s">
        <v>636</v>
      </c>
      <c r="BC351" s="821"/>
      <c r="BD351" s="261"/>
      <c r="BE351" s="261"/>
      <c r="BF351" s="261"/>
      <c r="BG351" s="262"/>
      <c r="BH351" s="89">
        <f t="shared" si="504"/>
        <v>47960</v>
      </c>
      <c r="BI351" s="89" t="str">
        <f t="shared" si="505"/>
        <v>0</v>
      </c>
      <c r="BJ351" s="173">
        <v>45983</v>
      </c>
      <c r="BK351" s="261" t="s">
        <v>1397</v>
      </c>
      <c r="BL351" s="263" t="s">
        <v>638</v>
      </c>
      <c r="BM351" s="264" t="s">
        <v>1399</v>
      </c>
      <c r="BN351" s="261" t="s">
        <v>510</v>
      </c>
      <c r="BO351" s="261" t="s">
        <v>416</v>
      </c>
      <c r="BP351" s="826">
        <v>45982</v>
      </c>
      <c r="BQ351" s="261">
        <v>47960</v>
      </c>
      <c r="BR351" s="261" t="s">
        <v>416</v>
      </c>
      <c r="BS351" s="261">
        <v>2130</v>
      </c>
      <c r="BT351" s="261">
        <f t="shared" ref="BT351:BT353" si="531">BS351*BQ351*(1+BU351)</f>
        <v>112370280.00000001</v>
      </c>
      <c r="BU351" s="827">
        <v>0.1</v>
      </c>
      <c r="BV351" s="261">
        <f t="shared" ref="BV351:BV353" si="532">BS351*BQ351</f>
        <v>102154800</v>
      </c>
      <c r="BW351" s="1281">
        <v>46030</v>
      </c>
      <c r="BX351" s="89">
        <f t="shared" si="527"/>
        <v>47960</v>
      </c>
      <c r="BY351" s="89">
        <f t="shared" si="528"/>
        <v>0</v>
      </c>
      <c r="BZ351" s="261"/>
      <c r="CA351" s="261"/>
      <c r="CB351" s="261"/>
      <c r="CC351" s="261"/>
      <c r="CD351" s="85"/>
      <c r="CE351" s="261"/>
      <c r="CF351" s="89"/>
      <c r="CG351" s="261"/>
      <c r="CH351" s="261"/>
      <c r="CI351" s="261"/>
      <c r="CJ351" s="261"/>
      <c r="CK351" s="261"/>
      <c r="CL351" s="261"/>
      <c r="CM351" s="261"/>
      <c r="CN351" s="261"/>
      <c r="CO351" s="261"/>
      <c r="CP351" s="261"/>
      <c r="CQ351" s="261"/>
      <c r="CR351" s="261"/>
      <c r="CS351" s="261"/>
      <c r="CT351" s="261"/>
      <c r="CU351" s="90"/>
      <c r="CV351" s="89">
        <f t="shared" si="529"/>
        <v>0</v>
      </c>
      <c r="CW351" s="86">
        <f t="shared" si="530"/>
        <v>0</v>
      </c>
      <c r="CX351" s="90"/>
      <c r="CY351" s="90"/>
      <c r="CZ351" s="90"/>
      <c r="DA351" s="90"/>
      <c r="DB351" s="89">
        <f t="shared" si="506"/>
        <v>47960</v>
      </c>
      <c r="DC351" s="89">
        <f t="shared" si="507"/>
        <v>0</v>
      </c>
      <c r="DD351" s="89">
        <f t="shared" si="508"/>
        <v>0</v>
      </c>
      <c r="DE351" s="89">
        <f t="shared" si="509"/>
        <v>0</v>
      </c>
      <c r="DF351" s="86" t="str">
        <f t="shared" si="510"/>
        <v>Đủ</v>
      </c>
      <c r="DG351" s="265"/>
      <c r="DH351" s="822"/>
      <c r="DI351" s="823"/>
      <c r="DJ351" s="824"/>
      <c r="DK351" s="825"/>
      <c r="DL351" s="266"/>
      <c r="DM351" s="266"/>
      <c r="DN351" s="267"/>
      <c r="DO351" s="268"/>
    </row>
    <row r="352" spans="1:119" ht="30" hidden="1" customHeight="1">
      <c r="A352" s="85" t="str">
        <f t="shared" si="500"/>
        <v>Hiện</v>
      </c>
      <c r="B352" s="86" t="str">
        <f t="shared" si="511"/>
        <v>Đủ</v>
      </c>
      <c r="C352" s="86">
        <f t="shared" si="501"/>
        <v>0</v>
      </c>
      <c r="D352" s="86"/>
      <c r="E352" s="86"/>
      <c r="F352" s="86"/>
      <c r="G352" s="86"/>
      <c r="H352" s="86"/>
      <c r="I352" s="86"/>
      <c r="J352" s="829"/>
      <c r="K352" s="86"/>
      <c r="L352" s="781" t="s">
        <v>514</v>
      </c>
      <c r="M352" s="284" t="s">
        <v>1081</v>
      </c>
      <c r="N352" s="819" t="s">
        <v>516</v>
      </c>
      <c r="O352" s="820" t="s">
        <v>517</v>
      </c>
      <c r="P352" s="820" t="s">
        <v>60</v>
      </c>
      <c r="Q352" s="182"/>
      <c r="R352" s="253">
        <v>9164</v>
      </c>
      <c r="S352" s="182"/>
      <c r="T352" s="259"/>
      <c r="U352" s="260"/>
      <c r="V352" s="260"/>
      <c r="W352" s="260"/>
      <c r="X352" s="260"/>
      <c r="Y352" s="260"/>
      <c r="Z352" s="260"/>
      <c r="AA352" s="260"/>
      <c r="AB352" s="260"/>
      <c r="AC352" s="260"/>
      <c r="AD352" s="63">
        <v>9623</v>
      </c>
      <c r="AE352" s="63">
        <v>0</v>
      </c>
      <c r="AF352" s="63">
        <v>0</v>
      </c>
      <c r="AG352" s="63">
        <v>0</v>
      </c>
      <c r="AH352" s="63">
        <v>11800</v>
      </c>
      <c r="AI352" s="63">
        <v>0</v>
      </c>
      <c r="AJ352" s="63">
        <v>0</v>
      </c>
      <c r="AK352" s="63">
        <v>0</v>
      </c>
      <c r="AL352" s="63">
        <v>0</v>
      </c>
      <c r="AM352" s="63">
        <v>0</v>
      </c>
      <c r="AN352" s="63">
        <v>0</v>
      </c>
      <c r="AO352" s="63">
        <v>0</v>
      </c>
      <c r="AP352" s="63">
        <v>0</v>
      </c>
      <c r="AQ352" s="63">
        <v>0</v>
      </c>
      <c r="AR352" s="63">
        <v>0</v>
      </c>
      <c r="AS352" s="63">
        <v>0</v>
      </c>
      <c r="AT352" s="63">
        <v>0</v>
      </c>
      <c r="AU352" s="63">
        <v>0</v>
      </c>
      <c r="AV352" s="63">
        <v>0</v>
      </c>
      <c r="AW352" s="63">
        <v>0</v>
      </c>
      <c r="AX352" s="63">
        <v>0</v>
      </c>
      <c r="AY352" s="63">
        <v>0</v>
      </c>
      <c r="AZ352" s="88">
        <f t="shared" si="502"/>
        <v>21423</v>
      </c>
      <c r="BA352" s="88">
        <f t="shared" si="503"/>
        <v>0</v>
      </c>
      <c r="BB352" s="487" t="s">
        <v>1073</v>
      </c>
      <c r="BC352" s="821"/>
      <c r="BD352" s="261"/>
      <c r="BE352" s="261"/>
      <c r="BF352" s="261"/>
      <c r="BG352" s="262"/>
      <c r="BH352" s="89">
        <f t="shared" si="504"/>
        <v>21423</v>
      </c>
      <c r="BI352" s="89" t="str">
        <f t="shared" si="505"/>
        <v>0</v>
      </c>
      <c r="BJ352" s="173">
        <v>45983</v>
      </c>
      <c r="BK352" s="261" t="s">
        <v>1397</v>
      </c>
      <c r="BL352" s="263" t="s">
        <v>638</v>
      </c>
      <c r="BM352" s="264" t="s">
        <v>1400</v>
      </c>
      <c r="BN352" s="261" t="s">
        <v>517</v>
      </c>
      <c r="BO352" s="261" t="s">
        <v>416</v>
      </c>
      <c r="BP352" s="826">
        <v>45982</v>
      </c>
      <c r="BQ352" s="261">
        <v>21423</v>
      </c>
      <c r="BR352" s="261" t="s">
        <v>416</v>
      </c>
      <c r="BS352" s="261">
        <v>9880</v>
      </c>
      <c r="BT352" s="261">
        <f t="shared" si="531"/>
        <v>232825164.00000003</v>
      </c>
      <c r="BU352" s="827">
        <v>0.1</v>
      </c>
      <c r="BV352" s="261">
        <f t="shared" si="532"/>
        <v>211659240</v>
      </c>
      <c r="BW352" s="1281">
        <v>46043</v>
      </c>
      <c r="BX352" s="89">
        <f t="shared" si="527"/>
        <v>21423</v>
      </c>
      <c r="BY352" s="89">
        <f t="shared" si="528"/>
        <v>0</v>
      </c>
      <c r="BZ352" s="261"/>
      <c r="CA352" s="261"/>
      <c r="CB352" s="261"/>
      <c r="CC352" s="261"/>
      <c r="CD352" s="85"/>
      <c r="CE352" s="261"/>
      <c r="CF352" s="89"/>
      <c r="CG352" s="261"/>
      <c r="CH352" s="261"/>
      <c r="CI352" s="261"/>
      <c r="CJ352" s="261"/>
      <c r="CK352" s="261"/>
      <c r="CL352" s="261"/>
      <c r="CM352" s="261"/>
      <c r="CN352" s="261"/>
      <c r="CO352" s="261"/>
      <c r="CP352" s="261"/>
      <c r="CQ352" s="261"/>
      <c r="CR352" s="261"/>
      <c r="CS352" s="261"/>
      <c r="CT352" s="261"/>
      <c r="CU352" s="90"/>
      <c r="CV352" s="89">
        <f t="shared" si="529"/>
        <v>0</v>
      </c>
      <c r="CW352" s="86">
        <f t="shared" si="530"/>
        <v>0</v>
      </c>
      <c r="CX352" s="90"/>
      <c r="CY352" s="90"/>
      <c r="CZ352" s="90"/>
      <c r="DA352" s="90"/>
      <c r="DB352" s="89">
        <f t="shared" si="506"/>
        <v>21423</v>
      </c>
      <c r="DC352" s="89">
        <f t="shared" si="507"/>
        <v>0</v>
      </c>
      <c r="DD352" s="89">
        <f t="shared" si="508"/>
        <v>0</v>
      </c>
      <c r="DE352" s="89">
        <f t="shared" si="509"/>
        <v>0</v>
      </c>
      <c r="DF352" s="86" t="str">
        <f t="shared" si="510"/>
        <v>Đủ</v>
      </c>
      <c r="DG352" s="265"/>
      <c r="DH352" s="822"/>
      <c r="DI352" s="823"/>
      <c r="DJ352" s="824"/>
      <c r="DK352" s="825"/>
      <c r="DL352" s="266"/>
      <c r="DM352" s="266"/>
      <c r="DN352" s="267"/>
      <c r="DO352" s="268"/>
    </row>
    <row r="353" spans="1:119" ht="30" hidden="1" customHeight="1">
      <c r="A353" s="85" t="str">
        <f t="shared" si="500"/>
        <v>Hiện</v>
      </c>
      <c r="B353" s="86" t="str">
        <f t="shared" si="511"/>
        <v>Đủ</v>
      </c>
      <c r="C353" s="86">
        <f t="shared" si="501"/>
        <v>0</v>
      </c>
      <c r="D353" s="86"/>
      <c r="E353" s="86"/>
      <c r="F353" s="86"/>
      <c r="G353" s="86"/>
      <c r="H353" s="86"/>
      <c r="I353" s="86"/>
      <c r="J353" s="829"/>
      <c r="K353" s="815"/>
      <c r="L353" s="781" t="s">
        <v>518</v>
      </c>
      <c r="M353" s="284" t="s">
        <v>519</v>
      </c>
      <c r="N353" s="819" t="s">
        <v>520</v>
      </c>
      <c r="O353" s="820" t="s">
        <v>521</v>
      </c>
      <c r="P353" s="820" t="s">
        <v>60</v>
      </c>
      <c r="Q353" s="182"/>
      <c r="R353" s="253">
        <v>31052</v>
      </c>
      <c r="S353" s="182"/>
      <c r="T353" s="259"/>
      <c r="U353" s="260"/>
      <c r="V353" s="260"/>
      <c r="W353" s="260"/>
      <c r="X353" s="260"/>
      <c r="Y353" s="260"/>
      <c r="Z353" s="260"/>
      <c r="AA353" s="260"/>
      <c r="AB353" s="260"/>
      <c r="AC353" s="260"/>
      <c r="AD353" s="63">
        <v>32605</v>
      </c>
      <c r="AE353" s="63">
        <v>0</v>
      </c>
      <c r="AF353" s="63">
        <v>0</v>
      </c>
      <c r="AG353" s="63">
        <v>0</v>
      </c>
      <c r="AH353" s="63">
        <v>19500</v>
      </c>
      <c r="AI353" s="63">
        <v>0</v>
      </c>
      <c r="AJ353" s="63">
        <v>0</v>
      </c>
      <c r="AK353" s="63">
        <v>0</v>
      </c>
      <c r="AL353" s="63">
        <v>0</v>
      </c>
      <c r="AM353" s="63">
        <v>0</v>
      </c>
      <c r="AN353" s="63">
        <v>0</v>
      </c>
      <c r="AO353" s="63">
        <v>0</v>
      </c>
      <c r="AP353" s="63">
        <v>0</v>
      </c>
      <c r="AQ353" s="63">
        <v>0</v>
      </c>
      <c r="AR353" s="63">
        <v>0</v>
      </c>
      <c r="AS353" s="63">
        <v>0</v>
      </c>
      <c r="AT353" s="63">
        <v>0</v>
      </c>
      <c r="AU353" s="63">
        <v>0</v>
      </c>
      <c r="AV353" s="63">
        <v>0</v>
      </c>
      <c r="AW353" s="63">
        <v>0</v>
      </c>
      <c r="AX353" s="63">
        <v>0</v>
      </c>
      <c r="AY353" s="63">
        <v>0</v>
      </c>
      <c r="AZ353" s="88">
        <f t="shared" si="502"/>
        <v>52105</v>
      </c>
      <c r="BA353" s="88">
        <f t="shared" si="503"/>
        <v>0</v>
      </c>
      <c r="BB353" s="487" t="s">
        <v>1073</v>
      </c>
      <c r="BC353" s="821"/>
      <c r="BD353" s="261"/>
      <c r="BE353" s="261"/>
      <c r="BF353" s="261"/>
      <c r="BG353" s="262"/>
      <c r="BH353" s="89">
        <f t="shared" si="504"/>
        <v>52105</v>
      </c>
      <c r="BI353" s="89" t="str">
        <f t="shared" si="505"/>
        <v>0</v>
      </c>
      <c r="BJ353" s="173">
        <v>45983</v>
      </c>
      <c r="BK353" s="261" t="s">
        <v>1397</v>
      </c>
      <c r="BL353" s="263" t="s">
        <v>638</v>
      </c>
      <c r="BM353" s="264" t="s">
        <v>1401</v>
      </c>
      <c r="BN353" s="261" t="s">
        <v>521</v>
      </c>
      <c r="BO353" s="261" t="s">
        <v>416</v>
      </c>
      <c r="BP353" s="826">
        <v>45982</v>
      </c>
      <c r="BQ353" s="261">
        <v>52105</v>
      </c>
      <c r="BR353" s="261" t="s">
        <v>416</v>
      </c>
      <c r="BS353" s="261">
        <v>8970</v>
      </c>
      <c r="BT353" s="261">
        <f t="shared" si="531"/>
        <v>514120035.00000006</v>
      </c>
      <c r="BU353" s="827">
        <v>0.1</v>
      </c>
      <c r="BV353" s="261">
        <f t="shared" si="532"/>
        <v>467381850</v>
      </c>
      <c r="BW353" s="1281">
        <v>46030</v>
      </c>
      <c r="BX353" s="89">
        <f t="shared" si="527"/>
        <v>52105</v>
      </c>
      <c r="BY353" s="89">
        <f t="shared" si="528"/>
        <v>0</v>
      </c>
      <c r="BZ353" s="261"/>
      <c r="CA353" s="261"/>
      <c r="CB353" s="261"/>
      <c r="CC353" s="261"/>
      <c r="CD353" s="85"/>
      <c r="CE353" s="261"/>
      <c r="CF353" s="89"/>
      <c r="CG353" s="261"/>
      <c r="CH353" s="261"/>
      <c r="CI353" s="261"/>
      <c r="CJ353" s="261"/>
      <c r="CK353" s="261"/>
      <c r="CL353" s="261"/>
      <c r="CM353" s="261"/>
      <c r="CN353" s="261"/>
      <c r="CO353" s="261"/>
      <c r="CP353" s="261"/>
      <c r="CQ353" s="261"/>
      <c r="CR353" s="261"/>
      <c r="CS353" s="261"/>
      <c r="CT353" s="261"/>
      <c r="CU353" s="90"/>
      <c r="CV353" s="89">
        <f t="shared" si="529"/>
        <v>0</v>
      </c>
      <c r="CW353" s="86">
        <f t="shared" si="530"/>
        <v>0</v>
      </c>
      <c r="CX353" s="90"/>
      <c r="CY353" s="90"/>
      <c r="CZ353" s="90"/>
      <c r="DA353" s="90"/>
      <c r="DB353" s="89">
        <f t="shared" si="506"/>
        <v>52105</v>
      </c>
      <c r="DC353" s="89">
        <f t="shared" si="507"/>
        <v>0</v>
      </c>
      <c r="DD353" s="89">
        <f t="shared" si="508"/>
        <v>0</v>
      </c>
      <c r="DE353" s="89">
        <f t="shared" si="509"/>
        <v>0</v>
      </c>
      <c r="DF353" s="86" t="str">
        <f t="shared" si="510"/>
        <v>Đủ</v>
      </c>
      <c r="DG353" s="265"/>
      <c r="DH353" s="822"/>
      <c r="DI353" s="823"/>
      <c r="DJ353" s="824"/>
      <c r="DK353" s="825"/>
      <c r="DL353" s="266"/>
      <c r="DM353" s="266"/>
      <c r="DN353" s="267"/>
      <c r="DO353" s="268"/>
    </row>
    <row r="354" spans="1:119" ht="30" hidden="1" customHeight="1">
      <c r="A354" s="85" t="str">
        <f t="shared" si="500"/>
        <v>Hiện</v>
      </c>
      <c r="B354" s="86" t="str">
        <f t="shared" si="511"/>
        <v>Đủ</v>
      </c>
      <c r="C354" s="86">
        <f t="shared" si="501"/>
        <v>0</v>
      </c>
      <c r="D354" s="86"/>
      <c r="E354" s="86"/>
      <c r="F354" s="86"/>
      <c r="G354" s="86"/>
      <c r="H354" s="86"/>
      <c r="I354" s="86"/>
      <c r="J354" s="829"/>
      <c r="K354" s="815"/>
      <c r="L354" s="781" t="s">
        <v>522</v>
      </c>
      <c r="M354" s="284" t="s">
        <v>523</v>
      </c>
      <c r="N354" s="1187" t="s">
        <v>524</v>
      </c>
      <c r="O354" s="820" t="s">
        <v>510</v>
      </c>
      <c r="P354" s="820" t="s">
        <v>60</v>
      </c>
      <c r="Q354" s="182"/>
      <c r="R354" s="253">
        <v>7072</v>
      </c>
      <c r="S354" s="182"/>
      <c r="T354" s="259"/>
      <c r="U354" s="260"/>
      <c r="V354" s="260"/>
      <c r="W354" s="260"/>
      <c r="X354" s="260"/>
      <c r="Y354" s="260"/>
      <c r="Z354" s="260"/>
      <c r="AA354" s="260"/>
      <c r="AB354" s="260"/>
      <c r="AC354" s="260"/>
      <c r="AD354" s="63">
        <v>7426</v>
      </c>
      <c r="AE354" s="63">
        <v>0</v>
      </c>
      <c r="AF354" s="63">
        <v>0</v>
      </c>
      <c r="AG354" s="63">
        <v>0</v>
      </c>
      <c r="AH354" s="63">
        <v>0</v>
      </c>
      <c r="AI354" s="63">
        <v>0</v>
      </c>
      <c r="AJ354" s="63">
        <v>0</v>
      </c>
      <c r="AK354" s="63">
        <v>0</v>
      </c>
      <c r="AL354" s="63">
        <v>0</v>
      </c>
      <c r="AM354" s="63">
        <v>0</v>
      </c>
      <c r="AN354" s="63">
        <v>0</v>
      </c>
      <c r="AO354" s="63">
        <v>0</v>
      </c>
      <c r="AP354" s="63">
        <v>0</v>
      </c>
      <c r="AQ354" s="63">
        <v>0</v>
      </c>
      <c r="AR354" s="63">
        <v>0</v>
      </c>
      <c r="AS354" s="63">
        <v>0</v>
      </c>
      <c r="AT354" s="63">
        <v>0</v>
      </c>
      <c r="AU354" s="63">
        <v>0</v>
      </c>
      <c r="AV354" s="63">
        <v>0</v>
      </c>
      <c r="AW354" s="63">
        <v>0</v>
      </c>
      <c r="AX354" s="63">
        <v>0</v>
      </c>
      <c r="AY354" s="63">
        <v>0</v>
      </c>
      <c r="AZ354" s="88">
        <f t="shared" si="502"/>
        <v>7426</v>
      </c>
      <c r="BA354" s="88">
        <f t="shared" si="503"/>
        <v>0</v>
      </c>
      <c r="BB354" s="487" t="s">
        <v>636</v>
      </c>
      <c r="BC354" s="821"/>
      <c r="BD354" s="261"/>
      <c r="BE354" s="261"/>
      <c r="BF354" s="261"/>
      <c r="BG354" s="262"/>
      <c r="BH354" s="89">
        <f t="shared" si="504"/>
        <v>7426</v>
      </c>
      <c r="BI354" s="89" t="str">
        <f t="shared" si="505"/>
        <v>0</v>
      </c>
      <c r="BJ354" s="173">
        <v>45983</v>
      </c>
      <c r="BK354" s="261" t="s">
        <v>2282</v>
      </c>
      <c r="BL354" s="263" t="s">
        <v>1500</v>
      </c>
      <c r="BM354" s="264" t="s">
        <v>524</v>
      </c>
      <c r="BN354" s="261"/>
      <c r="BO354" s="261" t="s">
        <v>416</v>
      </c>
      <c r="BP354" s="261" t="s">
        <v>903</v>
      </c>
      <c r="BQ354" s="261">
        <v>7426</v>
      </c>
      <c r="BR354" s="261" t="s">
        <v>416</v>
      </c>
      <c r="BS354" s="261">
        <v>14060</v>
      </c>
      <c r="BT354" s="65">
        <f>BS354*BQ354*1.1</f>
        <v>114850516.00000001</v>
      </c>
      <c r="BU354" s="671">
        <v>0.1</v>
      </c>
      <c r="BV354" s="489">
        <f>BS354*BQ354*1</f>
        <v>104409560</v>
      </c>
      <c r="BW354" s="1620">
        <v>46046</v>
      </c>
      <c r="BX354" s="89">
        <f t="shared" si="527"/>
        <v>7426</v>
      </c>
      <c r="BY354" s="89">
        <f t="shared" si="528"/>
        <v>0</v>
      </c>
      <c r="BZ354" s="261"/>
      <c r="CA354" s="261"/>
      <c r="CB354" s="261"/>
      <c r="CC354" s="261"/>
      <c r="CD354" s="85"/>
      <c r="CE354" s="261"/>
      <c r="CF354" s="89"/>
      <c r="CG354" s="261"/>
      <c r="CH354" s="261"/>
      <c r="CI354" s="261"/>
      <c r="CJ354" s="261"/>
      <c r="CK354" s="261"/>
      <c r="CL354" s="261"/>
      <c r="CM354" s="261"/>
      <c r="CN354" s="261"/>
      <c r="CO354" s="261"/>
      <c r="CP354" s="261"/>
      <c r="CQ354" s="261"/>
      <c r="CR354" s="261"/>
      <c r="CS354" s="261"/>
      <c r="CT354" s="261"/>
      <c r="CU354" s="90"/>
      <c r="CV354" s="89">
        <f t="shared" si="529"/>
        <v>0</v>
      </c>
      <c r="CW354" s="86">
        <f t="shared" si="530"/>
        <v>0</v>
      </c>
      <c r="CX354" s="90"/>
      <c r="CY354" s="90"/>
      <c r="CZ354" s="90"/>
      <c r="DA354" s="90"/>
      <c r="DB354" s="89">
        <f t="shared" si="506"/>
        <v>7426</v>
      </c>
      <c r="DC354" s="89">
        <f t="shared" si="507"/>
        <v>0</v>
      </c>
      <c r="DD354" s="89">
        <f t="shared" si="508"/>
        <v>0</v>
      </c>
      <c r="DE354" s="89">
        <f t="shared" si="509"/>
        <v>0</v>
      </c>
      <c r="DF354" s="86" t="str">
        <f t="shared" si="510"/>
        <v>Đủ</v>
      </c>
      <c r="DG354" s="265"/>
      <c r="DH354" s="822"/>
      <c r="DI354" s="823"/>
      <c r="DJ354" s="824"/>
      <c r="DK354" s="825"/>
      <c r="DL354" s="266"/>
      <c r="DM354" s="266"/>
      <c r="DN354" s="267"/>
      <c r="DO354" s="268"/>
    </row>
    <row r="355" spans="1:119" ht="30" hidden="1" customHeight="1">
      <c r="A355" s="85" t="str">
        <f t="shared" si="500"/>
        <v>Hiện</v>
      </c>
      <c r="B355" s="86" t="str">
        <f t="shared" si="511"/>
        <v>Đủ</v>
      </c>
      <c r="C355" s="86">
        <f t="shared" si="501"/>
        <v>0</v>
      </c>
      <c r="D355" s="86"/>
      <c r="E355" s="86"/>
      <c r="F355" s="86"/>
      <c r="G355" s="86"/>
      <c r="H355" s="86"/>
      <c r="I355" s="86"/>
      <c r="J355" s="829"/>
      <c r="K355" s="86"/>
      <c r="L355" s="781" t="s">
        <v>525</v>
      </c>
      <c r="M355" s="284" t="s">
        <v>519</v>
      </c>
      <c r="N355" s="819" t="s">
        <v>526</v>
      </c>
      <c r="O355" s="820" t="s">
        <v>517</v>
      </c>
      <c r="P355" s="820" t="s">
        <v>60</v>
      </c>
      <c r="Q355" s="182"/>
      <c r="R355" s="253">
        <v>9164</v>
      </c>
      <c r="S355" s="182"/>
      <c r="T355" s="259"/>
      <c r="U355" s="260"/>
      <c r="V355" s="260"/>
      <c r="W355" s="260"/>
      <c r="X355" s="260"/>
      <c r="Y355" s="260"/>
      <c r="Z355" s="260"/>
      <c r="AA355" s="260"/>
      <c r="AB355" s="260"/>
      <c r="AC355" s="260"/>
      <c r="AD355" s="63">
        <v>9623</v>
      </c>
      <c r="AE355" s="63">
        <v>0</v>
      </c>
      <c r="AF355" s="63">
        <v>0</v>
      </c>
      <c r="AG355" s="63">
        <v>0</v>
      </c>
      <c r="AH355" s="63">
        <v>11800</v>
      </c>
      <c r="AI355" s="63">
        <v>0</v>
      </c>
      <c r="AJ355" s="63">
        <v>0</v>
      </c>
      <c r="AK355" s="63">
        <v>0</v>
      </c>
      <c r="AL355" s="63">
        <v>0</v>
      </c>
      <c r="AM355" s="63">
        <v>0</v>
      </c>
      <c r="AN355" s="63">
        <v>0</v>
      </c>
      <c r="AO355" s="63">
        <v>0</v>
      </c>
      <c r="AP355" s="63">
        <v>0</v>
      </c>
      <c r="AQ355" s="63">
        <v>0</v>
      </c>
      <c r="AR355" s="63">
        <v>0</v>
      </c>
      <c r="AS355" s="63">
        <v>0</v>
      </c>
      <c r="AT355" s="63">
        <v>0</v>
      </c>
      <c r="AU355" s="63">
        <v>0</v>
      </c>
      <c r="AV355" s="63">
        <v>0</v>
      </c>
      <c r="AW355" s="63">
        <v>0</v>
      </c>
      <c r="AX355" s="63">
        <v>0</v>
      </c>
      <c r="AY355" s="63">
        <v>0</v>
      </c>
      <c r="AZ355" s="88">
        <f t="shared" si="502"/>
        <v>21423</v>
      </c>
      <c r="BA355" s="88">
        <f t="shared" si="503"/>
        <v>0</v>
      </c>
      <c r="BB355" s="487" t="s">
        <v>1073</v>
      </c>
      <c r="BC355" s="821"/>
      <c r="BD355" s="261"/>
      <c r="BE355" s="261"/>
      <c r="BF355" s="261"/>
      <c r="BG355" s="262"/>
      <c r="BH355" s="89">
        <f t="shared" si="504"/>
        <v>21423</v>
      </c>
      <c r="BI355" s="89" t="str">
        <f t="shared" si="505"/>
        <v>0</v>
      </c>
      <c r="BJ355" s="173">
        <v>45983</v>
      </c>
      <c r="BK355" s="261" t="s">
        <v>1397</v>
      </c>
      <c r="BL355" s="263" t="s">
        <v>638</v>
      </c>
      <c r="BM355" s="264" t="s">
        <v>1402</v>
      </c>
      <c r="BN355" s="261" t="s">
        <v>517</v>
      </c>
      <c r="BO355" s="261" t="s">
        <v>416</v>
      </c>
      <c r="BP355" s="826">
        <v>45982</v>
      </c>
      <c r="BQ355" s="261">
        <v>21423</v>
      </c>
      <c r="BR355" s="261" t="s">
        <v>416</v>
      </c>
      <c r="BS355" s="1264">
        <v>27360</v>
      </c>
      <c r="BT355" s="261">
        <f t="shared" ref="BT355" si="533">BS355*BQ355*(1+BU355)</f>
        <v>644746608</v>
      </c>
      <c r="BU355" s="827">
        <v>0.1</v>
      </c>
      <c r="BV355" s="261">
        <f t="shared" ref="BV355" si="534">BS355*BQ355</f>
        <v>586133280</v>
      </c>
      <c r="BW355" s="1281">
        <v>46043</v>
      </c>
      <c r="BX355" s="89">
        <f t="shared" si="527"/>
        <v>21423</v>
      </c>
      <c r="BY355" s="89">
        <f t="shared" si="528"/>
        <v>0</v>
      </c>
      <c r="BZ355" s="261"/>
      <c r="CA355" s="261"/>
      <c r="CB355" s="261"/>
      <c r="CC355" s="261"/>
      <c r="CD355" s="85"/>
      <c r="CE355" s="261"/>
      <c r="CF355" s="89"/>
      <c r="CG355" s="261"/>
      <c r="CH355" s="261"/>
      <c r="CI355" s="261"/>
      <c r="CJ355" s="261"/>
      <c r="CK355" s="261"/>
      <c r="CL355" s="261"/>
      <c r="CM355" s="261"/>
      <c r="CN355" s="261"/>
      <c r="CO355" s="261"/>
      <c r="CP355" s="261"/>
      <c r="CQ355" s="261"/>
      <c r="CR355" s="261"/>
      <c r="CS355" s="261"/>
      <c r="CT355" s="261"/>
      <c r="CU355" s="90"/>
      <c r="CV355" s="89">
        <f t="shared" si="529"/>
        <v>0</v>
      </c>
      <c r="CW355" s="86">
        <f t="shared" si="530"/>
        <v>0</v>
      </c>
      <c r="CX355" s="90"/>
      <c r="CY355" s="90"/>
      <c r="CZ355" s="90"/>
      <c r="DA355" s="90"/>
      <c r="DB355" s="89">
        <f t="shared" si="506"/>
        <v>21423</v>
      </c>
      <c r="DC355" s="89">
        <f t="shared" si="507"/>
        <v>0</v>
      </c>
      <c r="DD355" s="89">
        <f t="shared" si="508"/>
        <v>0</v>
      </c>
      <c r="DE355" s="89">
        <f t="shared" si="509"/>
        <v>0</v>
      </c>
      <c r="DF355" s="86" t="str">
        <f t="shared" si="510"/>
        <v>Đủ</v>
      </c>
      <c r="DG355" s="265"/>
      <c r="DH355" s="822"/>
      <c r="DI355" s="823"/>
      <c r="DJ355" s="824"/>
      <c r="DK355" s="825"/>
      <c r="DL355" s="266"/>
      <c r="DM355" s="266"/>
      <c r="DN355" s="267"/>
      <c r="DO355" s="268"/>
    </row>
    <row r="356" spans="1:119" ht="30" hidden="1" customHeight="1">
      <c r="A356" s="85" t="str">
        <f t="shared" si="500"/>
        <v>Hiện</v>
      </c>
      <c r="B356" s="86" t="str">
        <f t="shared" si="511"/>
        <v>Đủ</v>
      </c>
      <c r="C356" s="86">
        <f t="shared" si="501"/>
        <v>0</v>
      </c>
      <c r="D356" s="86"/>
      <c r="E356" s="86"/>
      <c r="F356" s="86"/>
      <c r="G356" s="86"/>
      <c r="H356" s="86"/>
      <c r="I356" s="86"/>
      <c r="J356" s="829"/>
      <c r="K356" s="86"/>
      <c r="L356" s="781" t="s">
        <v>527</v>
      </c>
      <c r="M356" s="284" t="s">
        <v>528</v>
      </c>
      <c r="N356" s="819" t="s">
        <v>529</v>
      </c>
      <c r="O356" s="820" t="s">
        <v>510</v>
      </c>
      <c r="P356" s="820" t="s">
        <v>60</v>
      </c>
      <c r="Q356" s="182"/>
      <c r="R356" s="253">
        <v>38476</v>
      </c>
      <c r="S356" s="182"/>
      <c r="T356" s="259"/>
      <c r="U356" s="260"/>
      <c r="V356" s="260"/>
      <c r="W356" s="260"/>
      <c r="X356" s="260"/>
      <c r="Y356" s="260"/>
      <c r="Z356" s="260"/>
      <c r="AA356" s="260"/>
      <c r="AB356" s="260"/>
      <c r="AC356" s="260"/>
      <c r="AD356" s="63">
        <v>40400</v>
      </c>
      <c r="AE356" s="63">
        <v>0</v>
      </c>
      <c r="AF356" s="63">
        <v>0</v>
      </c>
      <c r="AG356" s="63">
        <v>0</v>
      </c>
      <c r="AH356" s="63">
        <v>0</v>
      </c>
      <c r="AI356" s="63">
        <v>0</v>
      </c>
      <c r="AJ356" s="63">
        <v>0</v>
      </c>
      <c r="AK356" s="63">
        <v>0</v>
      </c>
      <c r="AL356" s="63">
        <v>0</v>
      </c>
      <c r="AM356" s="63">
        <v>0</v>
      </c>
      <c r="AN356" s="63">
        <v>0</v>
      </c>
      <c r="AO356" s="63">
        <v>0</v>
      </c>
      <c r="AP356" s="63">
        <v>0</v>
      </c>
      <c r="AQ356" s="63">
        <v>0</v>
      </c>
      <c r="AR356" s="63">
        <v>0</v>
      </c>
      <c r="AS356" s="63">
        <v>0</v>
      </c>
      <c r="AT356" s="63">
        <v>0</v>
      </c>
      <c r="AU356" s="63">
        <v>0</v>
      </c>
      <c r="AV356" s="63">
        <v>0</v>
      </c>
      <c r="AW356" s="63">
        <v>0</v>
      </c>
      <c r="AX356" s="63">
        <v>0</v>
      </c>
      <c r="AY356" s="63">
        <v>0</v>
      </c>
      <c r="AZ356" s="88">
        <f t="shared" si="502"/>
        <v>40400</v>
      </c>
      <c r="BA356" s="88">
        <f t="shared" si="503"/>
        <v>0</v>
      </c>
      <c r="BB356" s="487" t="s">
        <v>636</v>
      </c>
      <c r="BC356" s="821"/>
      <c r="BD356" s="261"/>
      <c r="BE356" s="261"/>
      <c r="BF356" s="261"/>
      <c r="BG356" s="262"/>
      <c r="BH356" s="89">
        <f t="shared" si="504"/>
        <v>40400</v>
      </c>
      <c r="BI356" s="89" t="str">
        <f t="shared" si="505"/>
        <v>0</v>
      </c>
      <c r="BJ356" s="173">
        <v>45983</v>
      </c>
      <c r="BK356" s="261" t="s">
        <v>1397</v>
      </c>
      <c r="BL356" s="263" t="s">
        <v>638</v>
      </c>
      <c r="BM356" s="264" t="s">
        <v>1403</v>
      </c>
      <c r="BN356" s="261" t="s">
        <v>510</v>
      </c>
      <c r="BO356" s="261" t="s">
        <v>416</v>
      </c>
      <c r="BP356" s="826">
        <v>45982</v>
      </c>
      <c r="BQ356" s="261">
        <v>40400</v>
      </c>
      <c r="BR356" s="261" t="s">
        <v>416</v>
      </c>
      <c r="BS356" s="261">
        <v>17480</v>
      </c>
      <c r="BT356" s="261">
        <f t="shared" ref="BT356:BT400" si="535">BS356*BQ356*(1+BU356)</f>
        <v>776811200.00000012</v>
      </c>
      <c r="BU356" s="827">
        <v>0.1</v>
      </c>
      <c r="BV356" s="261">
        <f t="shared" ref="BV356:BV400" si="536">BS356*BQ356</f>
        <v>706192000</v>
      </c>
      <c r="BW356" s="1281">
        <v>46043</v>
      </c>
      <c r="BX356" s="89">
        <f t="shared" si="527"/>
        <v>40400</v>
      </c>
      <c r="BY356" s="89">
        <f t="shared" si="528"/>
        <v>0</v>
      </c>
      <c r="BZ356" s="261"/>
      <c r="CA356" s="261"/>
      <c r="CB356" s="261"/>
      <c r="CC356" s="261"/>
      <c r="CD356" s="85"/>
      <c r="CE356" s="261"/>
      <c r="CF356" s="89"/>
      <c r="CG356" s="261"/>
      <c r="CH356" s="261"/>
      <c r="CI356" s="261"/>
      <c r="CJ356" s="261"/>
      <c r="CK356" s="261"/>
      <c r="CL356" s="261"/>
      <c r="CM356" s="261"/>
      <c r="CN356" s="261"/>
      <c r="CO356" s="261"/>
      <c r="CP356" s="261"/>
      <c r="CQ356" s="261"/>
      <c r="CR356" s="261"/>
      <c r="CS356" s="261"/>
      <c r="CT356" s="261"/>
      <c r="CU356" s="90"/>
      <c r="CV356" s="89">
        <f t="shared" si="529"/>
        <v>0</v>
      </c>
      <c r="CW356" s="86">
        <f t="shared" si="530"/>
        <v>0</v>
      </c>
      <c r="CX356" s="90"/>
      <c r="CY356" s="90"/>
      <c r="CZ356" s="90"/>
      <c r="DA356" s="90"/>
      <c r="DB356" s="89">
        <f t="shared" si="506"/>
        <v>40400</v>
      </c>
      <c r="DC356" s="89">
        <f t="shared" si="507"/>
        <v>0</v>
      </c>
      <c r="DD356" s="89">
        <f t="shared" si="508"/>
        <v>0</v>
      </c>
      <c r="DE356" s="89">
        <f t="shared" si="509"/>
        <v>0</v>
      </c>
      <c r="DF356" s="86" t="str">
        <f t="shared" si="510"/>
        <v>Đủ</v>
      </c>
      <c r="DG356" s="265"/>
      <c r="DH356" s="822"/>
      <c r="DI356" s="823"/>
      <c r="DJ356" s="824"/>
      <c r="DK356" s="825"/>
      <c r="DL356" s="266"/>
      <c r="DM356" s="266"/>
      <c r="DN356" s="267"/>
      <c r="DO356" s="268"/>
    </row>
    <row r="357" spans="1:119" ht="30" hidden="1" customHeight="1">
      <c r="A357" s="85" t="str">
        <f t="shared" si="500"/>
        <v>Hiện</v>
      </c>
      <c r="B357" s="86" t="str">
        <f t="shared" si="511"/>
        <v>Đủ</v>
      </c>
      <c r="C357" s="86">
        <f t="shared" si="501"/>
        <v>0</v>
      </c>
      <c r="D357" s="86"/>
      <c r="E357" s="86"/>
      <c r="F357" s="86"/>
      <c r="G357" s="86"/>
      <c r="H357" s="86"/>
      <c r="I357" s="86"/>
      <c r="J357" s="829"/>
      <c r="K357" s="815"/>
      <c r="L357" s="781" t="s">
        <v>530</v>
      </c>
      <c r="M357" s="284" t="s">
        <v>531</v>
      </c>
      <c r="N357" s="819" t="s">
        <v>532</v>
      </c>
      <c r="O357" s="820" t="s">
        <v>510</v>
      </c>
      <c r="P357" s="820" t="s">
        <v>60</v>
      </c>
      <c r="Q357" s="182"/>
      <c r="R357" s="253">
        <v>20</v>
      </c>
      <c r="S357" s="182"/>
      <c r="T357" s="259"/>
      <c r="U357" s="260"/>
      <c r="V357" s="260"/>
      <c r="W357" s="260"/>
      <c r="X357" s="260"/>
      <c r="Y357" s="260"/>
      <c r="Z357" s="260"/>
      <c r="AA357" s="260"/>
      <c r="AB357" s="260"/>
      <c r="AC357" s="260"/>
      <c r="AD357" s="63">
        <v>21</v>
      </c>
      <c r="AE357" s="63">
        <v>0</v>
      </c>
      <c r="AF357" s="63">
        <v>0</v>
      </c>
      <c r="AG357" s="63">
        <v>0</v>
      </c>
      <c r="AH357" s="63">
        <v>0</v>
      </c>
      <c r="AI357" s="63">
        <v>0</v>
      </c>
      <c r="AJ357" s="63">
        <v>0</v>
      </c>
      <c r="AK357" s="63">
        <v>0</v>
      </c>
      <c r="AL357" s="63">
        <v>0</v>
      </c>
      <c r="AM357" s="63">
        <v>0</v>
      </c>
      <c r="AN357" s="63">
        <v>0</v>
      </c>
      <c r="AO357" s="63">
        <v>0</v>
      </c>
      <c r="AP357" s="63">
        <v>0</v>
      </c>
      <c r="AQ357" s="63">
        <v>0</v>
      </c>
      <c r="AR357" s="63">
        <v>0</v>
      </c>
      <c r="AS357" s="63">
        <v>0</v>
      </c>
      <c r="AT357" s="63">
        <v>0</v>
      </c>
      <c r="AU357" s="63">
        <v>0</v>
      </c>
      <c r="AV357" s="63">
        <v>0</v>
      </c>
      <c r="AW357" s="63">
        <v>0</v>
      </c>
      <c r="AX357" s="63">
        <v>0</v>
      </c>
      <c r="AY357" s="63">
        <v>0</v>
      </c>
      <c r="AZ357" s="88">
        <f t="shared" si="502"/>
        <v>21</v>
      </c>
      <c r="BA357" s="88">
        <f t="shared" si="503"/>
        <v>0</v>
      </c>
      <c r="BB357" s="487" t="s">
        <v>636</v>
      </c>
      <c r="BC357" s="821"/>
      <c r="BD357" s="261"/>
      <c r="BE357" s="261"/>
      <c r="BF357" s="261"/>
      <c r="BG357" s="262"/>
      <c r="BH357" s="89">
        <f t="shared" si="504"/>
        <v>21</v>
      </c>
      <c r="BI357" s="89" t="str">
        <f t="shared" si="505"/>
        <v>0</v>
      </c>
      <c r="BJ357" s="173">
        <v>45983</v>
      </c>
      <c r="BK357" s="261" t="s">
        <v>1397</v>
      </c>
      <c r="BL357" s="263" t="s">
        <v>638</v>
      </c>
      <c r="BM357" s="264" t="s">
        <v>1404</v>
      </c>
      <c r="BN357" s="261" t="s">
        <v>510</v>
      </c>
      <c r="BO357" s="261" t="s">
        <v>416</v>
      </c>
      <c r="BP357" s="826">
        <v>45982</v>
      </c>
      <c r="BQ357" s="261">
        <v>21</v>
      </c>
      <c r="BR357" s="261" t="s">
        <v>416</v>
      </c>
      <c r="BS357" s="261">
        <v>14360</v>
      </c>
      <c r="BT357" s="261">
        <f t="shared" si="535"/>
        <v>331716</v>
      </c>
      <c r="BU357" s="827">
        <v>0.1</v>
      </c>
      <c r="BV357" s="261">
        <f t="shared" si="536"/>
        <v>301560</v>
      </c>
      <c r="BW357" s="1281">
        <v>46030</v>
      </c>
      <c r="BX357" s="89">
        <f t="shared" si="527"/>
        <v>21</v>
      </c>
      <c r="BY357" s="89">
        <f t="shared" si="528"/>
        <v>0</v>
      </c>
      <c r="BZ357" s="261"/>
      <c r="CA357" s="261"/>
      <c r="CB357" s="261"/>
      <c r="CC357" s="261"/>
      <c r="CD357" s="85"/>
      <c r="CE357" s="261"/>
      <c r="CF357" s="89"/>
      <c r="CG357" s="261"/>
      <c r="CH357" s="261"/>
      <c r="CI357" s="261"/>
      <c r="CJ357" s="261"/>
      <c r="CK357" s="261"/>
      <c r="CL357" s="261"/>
      <c r="CM357" s="261"/>
      <c r="CN357" s="261"/>
      <c r="CO357" s="261"/>
      <c r="CP357" s="261"/>
      <c r="CQ357" s="261"/>
      <c r="CR357" s="261"/>
      <c r="CS357" s="261"/>
      <c r="CT357" s="261"/>
      <c r="CU357" s="90"/>
      <c r="CV357" s="89">
        <f t="shared" si="529"/>
        <v>0</v>
      </c>
      <c r="CW357" s="86">
        <f t="shared" si="530"/>
        <v>0</v>
      </c>
      <c r="CX357" s="90"/>
      <c r="CY357" s="90"/>
      <c r="CZ357" s="90"/>
      <c r="DA357" s="90"/>
      <c r="DB357" s="89">
        <f t="shared" si="506"/>
        <v>21</v>
      </c>
      <c r="DC357" s="89">
        <f t="shared" si="507"/>
        <v>0</v>
      </c>
      <c r="DD357" s="89">
        <f t="shared" si="508"/>
        <v>0</v>
      </c>
      <c r="DE357" s="89">
        <f t="shared" si="509"/>
        <v>0</v>
      </c>
      <c r="DF357" s="86" t="str">
        <f t="shared" si="510"/>
        <v>Đủ</v>
      </c>
      <c r="DG357" s="265"/>
      <c r="DH357" s="822"/>
      <c r="DI357" s="823"/>
      <c r="DJ357" s="824"/>
      <c r="DK357" s="825"/>
      <c r="DL357" s="266"/>
      <c r="DM357" s="266"/>
      <c r="DN357" s="267"/>
      <c r="DO357" s="268"/>
    </row>
    <row r="358" spans="1:119" ht="30" hidden="1" customHeight="1">
      <c r="A358" s="85" t="str">
        <f t="shared" si="500"/>
        <v>Hiện</v>
      </c>
      <c r="B358" s="86" t="str">
        <f t="shared" si="511"/>
        <v>Đủ</v>
      </c>
      <c r="C358" s="86">
        <f t="shared" si="501"/>
        <v>0</v>
      </c>
      <c r="D358" s="86"/>
      <c r="E358" s="86"/>
      <c r="F358" s="86"/>
      <c r="G358" s="86"/>
      <c r="H358" s="86"/>
      <c r="I358" s="86"/>
      <c r="J358" s="829"/>
      <c r="K358" s="815"/>
      <c r="L358" s="781" t="s">
        <v>533</v>
      </c>
      <c r="M358" s="284" t="s">
        <v>531</v>
      </c>
      <c r="N358" s="819" t="s">
        <v>534</v>
      </c>
      <c r="O358" s="820" t="s">
        <v>510</v>
      </c>
      <c r="P358" s="820" t="s">
        <v>60</v>
      </c>
      <c r="Q358" s="182"/>
      <c r="R358" s="253">
        <v>2004</v>
      </c>
      <c r="S358" s="182"/>
      <c r="T358" s="259"/>
      <c r="U358" s="260"/>
      <c r="V358" s="260"/>
      <c r="W358" s="260"/>
      <c r="X358" s="260"/>
      <c r="Y358" s="260"/>
      <c r="Z358" s="260"/>
      <c r="AA358" s="260"/>
      <c r="AB358" s="260"/>
      <c r="AC358" s="260"/>
      <c r="AD358" s="63">
        <v>2105</v>
      </c>
      <c r="AE358" s="63">
        <v>0</v>
      </c>
      <c r="AF358" s="63">
        <v>0</v>
      </c>
      <c r="AG358" s="63">
        <v>0</v>
      </c>
      <c r="AH358" s="63">
        <v>0</v>
      </c>
      <c r="AI358" s="63">
        <v>0</v>
      </c>
      <c r="AJ358" s="63">
        <v>0</v>
      </c>
      <c r="AK358" s="63">
        <v>0</v>
      </c>
      <c r="AL358" s="63">
        <v>0</v>
      </c>
      <c r="AM358" s="63">
        <v>0</v>
      </c>
      <c r="AN358" s="63">
        <v>0</v>
      </c>
      <c r="AO358" s="63">
        <v>0</v>
      </c>
      <c r="AP358" s="63">
        <v>0</v>
      </c>
      <c r="AQ358" s="63">
        <v>0</v>
      </c>
      <c r="AR358" s="63">
        <v>0</v>
      </c>
      <c r="AS358" s="63">
        <v>0</v>
      </c>
      <c r="AT358" s="63">
        <v>0</v>
      </c>
      <c r="AU358" s="63">
        <v>0</v>
      </c>
      <c r="AV358" s="63">
        <v>0</v>
      </c>
      <c r="AW358" s="63">
        <v>0</v>
      </c>
      <c r="AX358" s="63">
        <v>0</v>
      </c>
      <c r="AY358" s="63">
        <v>0</v>
      </c>
      <c r="AZ358" s="88">
        <f t="shared" si="502"/>
        <v>2105</v>
      </c>
      <c r="BA358" s="88">
        <f t="shared" si="503"/>
        <v>0</v>
      </c>
      <c r="BB358" s="487" t="s">
        <v>636</v>
      </c>
      <c r="BC358" s="821"/>
      <c r="BD358" s="261"/>
      <c r="BE358" s="261"/>
      <c r="BF358" s="261"/>
      <c r="BG358" s="262"/>
      <c r="BH358" s="89">
        <f t="shared" si="504"/>
        <v>2105</v>
      </c>
      <c r="BI358" s="89" t="str">
        <f t="shared" si="505"/>
        <v>0</v>
      </c>
      <c r="BJ358" s="173">
        <v>45983</v>
      </c>
      <c r="BK358" s="261" t="s">
        <v>1397</v>
      </c>
      <c r="BL358" s="263" t="s">
        <v>638</v>
      </c>
      <c r="BM358" s="264" t="s">
        <v>1405</v>
      </c>
      <c r="BN358" s="261" t="s">
        <v>510</v>
      </c>
      <c r="BO358" s="261" t="s">
        <v>416</v>
      </c>
      <c r="BP358" s="826">
        <v>45982</v>
      </c>
      <c r="BQ358" s="261">
        <v>2105</v>
      </c>
      <c r="BR358" s="261" t="s">
        <v>416</v>
      </c>
      <c r="BS358" s="261">
        <v>14520</v>
      </c>
      <c r="BT358" s="261">
        <f t="shared" si="535"/>
        <v>33621060</v>
      </c>
      <c r="BU358" s="827">
        <v>0.1</v>
      </c>
      <c r="BV358" s="261">
        <f t="shared" si="536"/>
        <v>30564600</v>
      </c>
      <c r="BW358" s="1281">
        <v>46030</v>
      </c>
      <c r="BX358" s="89">
        <f t="shared" si="527"/>
        <v>2105</v>
      </c>
      <c r="BY358" s="89">
        <f t="shared" si="528"/>
        <v>0</v>
      </c>
      <c r="BZ358" s="261"/>
      <c r="CA358" s="261"/>
      <c r="CB358" s="261"/>
      <c r="CC358" s="261"/>
      <c r="CD358" s="85"/>
      <c r="CE358" s="261"/>
      <c r="CF358" s="89"/>
      <c r="CG358" s="261"/>
      <c r="CH358" s="261"/>
      <c r="CI358" s="261"/>
      <c r="CJ358" s="261"/>
      <c r="CK358" s="261"/>
      <c r="CL358" s="261"/>
      <c r="CM358" s="261"/>
      <c r="CN358" s="261"/>
      <c r="CO358" s="261"/>
      <c r="CP358" s="261"/>
      <c r="CQ358" s="261"/>
      <c r="CR358" s="261"/>
      <c r="CS358" s="261"/>
      <c r="CT358" s="261"/>
      <c r="CU358" s="90"/>
      <c r="CV358" s="89">
        <f t="shared" si="529"/>
        <v>0</v>
      </c>
      <c r="CW358" s="86">
        <f t="shared" si="530"/>
        <v>0</v>
      </c>
      <c r="CX358" s="90"/>
      <c r="CY358" s="90"/>
      <c r="CZ358" s="90"/>
      <c r="DA358" s="90"/>
      <c r="DB358" s="89">
        <f t="shared" si="506"/>
        <v>2105</v>
      </c>
      <c r="DC358" s="89">
        <f t="shared" si="507"/>
        <v>0</v>
      </c>
      <c r="DD358" s="89">
        <f t="shared" si="508"/>
        <v>0</v>
      </c>
      <c r="DE358" s="89">
        <f t="shared" si="509"/>
        <v>0</v>
      </c>
      <c r="DF358" s="86" t="str">
        <f t="shared" si="510"/>
        <v>Đủ</v>
      </c>
      <c r="DG358" s="265"/>
      <c r="DH358" s="822"/>
      <c r="DI358" s="823"/>
      <c r="DJ358" s="824"/>
      <c r="DK358" s="825"/>
      <c r="DL358" s="266"/>
      <c r="DM358" s="266"/>
      <c r="DN358" s="267"/>
      <c r="DO358" s="268"/>
    </row>
    <row r="359" spans="1:119" ht="30" hidden="1" customHeight="1">
      <c r="A359" s="85" t="str">
        <f t="shared" si="500"/>
        <v>Hiện</v>
      </c>
      <c r="B359" s="86" t="str">
        <f t="shared" si="511"/>
        <v>Đủ</v>
      </c>
      <c r="C359" s="86">
        <f t="shared" si="501"/>
        <v>0</v>
      </c>
      <c r="D359" s="86"/>
      <c r="E359" s="86"/>
      <c r="F359" s="86"/>
      <c r="G359" s="86"/>
      <c r="H359" s="86"/>
      <c r="I359" s="86"/>
      <c r="J359" s="829"/>
      <c r="K359" s="815"/>
      <c r="L359" s="781" t="s">
        <v>535</v>
      </c>
      <c r="M359" s="284" t="s">
        <v>531</v>
      </c>
      <c r="N359" s="819" t="s">
        <v>536</v>
      </c>
      <c r="O359" s="820" t="s">
        <v>510</v>
      </c>
      <c r="P359" s="820" t="s">
        <v>60</v>
      </c>
      <c r="Q359" s="182"/>
      <c r="R359" s="253">
        <v>558</v>
      </c>
      <c r="S359" s="182"/>
      <c r="T359" s="259"/>
      <c r="U359" s="260"/>
      <c r="V359" s="260"/>
      <c r="W359" s="260"/>
      <c r="X359" s="260"/>
      <c r="Y359" s="260"/>
      <c r="Z359" s="260"/>
      <c r="AA359" s="260"/>
      <c r="AB359" s="260"/>
      <c r="AC359" s="260"/>
      <c r="AD359" s="63">
        <v>586</v>
      </c>
      <c r="AE359" s="63">
        <v>0</v>
      </c>
      <c r="AF359" s="63">
        <v>0</v>
      </c>
      <c r="AG359" s="63">
        <v>0</v>
      </c>
      <c r="AH359" s="63">
        <v>0</v>
      </c>
      <c r="AI359" s="63">
        <v>0</v>
      </c>
      <c r="AJ359" s="63">
        <v>0</v>
      </c>
      <c r="AK359" s="63">
        <v>0</v>
      </c>
      <c r="AL359" s="63">
        <v>0</v>
      </c>
      <c r="AM359" s="63">
        <v>0</v>
      </c>
      <c r="AN359" s="63">
        <v>0</v>
      </c>
      <c r="AO359" s="63">
        <v>0</v>
      </c>
      <c r="AP359" s="63">
        <v>0</v>
      </c>
      <c r="AQ359" s="63">
        <v>0</v>
      </c>
      <c r="AR359" s="63">
        <v>0</v>
      </c>
      <c r="AS359" s="63">
        <v>0</v>
      </c>
      <c r="AT359" s="63">
        <v>0</v>
      </c>
      <c r="AU359" s="63">
        <v>0</v>
      </c>
      <c r="AV359" s="63">
        <v>0</v>
      </c>
      <c r="AW359" s="63">
        <v>0</v>
      </c>
      <c r="AX359" s="63">
        <v>0</v>
      </c>
      <c r="AY359" s="63">
        <v>0</v>
      </c>
      <c r="AZ359" s="88">
        <f t="shared" si="502"/>
        <v>586</v>
      </c>
      <c r="BA359" s="88">
        <f t="shared" si="503"/>
        <v>0</v>
      </c>
      <c r="BB359" s="487" t="s">
        <v>636</v>
      </c>
      <c r="BC359" s="821"/>
      <c r="BD359" s="261"/>
      <c r="BE359" s="261"/>
      <c r="BF359" s="261"/>
      <c r="BG359" s="262"/>
      <c r="BH359" s="89">
        <f t="shared" si="504"/>
        <v>586</v>
      </c>
      <c r="BI359" s="89" t="str">
        <f t="shared" si="505"/>
        <v>0</v>
      </c>
      <c r="BJ359" s="173">
        <v>45983</v>
      </c>
      <c r="BK359" s="261" t="s">
        <v>1397</v>
      </c>
      <c r="BL359" s="263" t="s">
        <v>638</v>
      </c>
      <c r="BM359" s="264" t="s">
        <v>1406</v>
      </c>
      <c r="BN359" s="261" t="s">
        <v>510</v>
      </c>
      <c r="BO359" s="261" t="s">
        <v>416</v>
      </c>
      <c r="BP359" s="826">
        <v>45982</v>
      </c>
      <c r="BQ359" s="261">
        <v>586</v>
      </c>
      <c r="BR359" s="261" t="s">
        <v>416</v>
      </c>
      <c r="BS359" s="261">
        <v>14740</v>
      </c>
      <c r="BT359" s="261">
        <f t="shared" si="535"/>
        <v>9501404</v>
      </c>
      <c r="BU359" s="827">
        <v>0.1</v>
      </c>
      <c r="BV359" s="261">
        <f t="shared" si="536"/>
        <v>8637640</v>
      </c>
      <c r="BW359" s="1281">
        <v>46030</v>
      </c>
      <c r="BX359" s="89">
        <f t="shared" si="527"/>
        <v>586</v>
      </c>
      <c r="BY359" s="89">
        <f t="shared" si="528"/>
        <v>0</v>
      </c>
      <c r="BZ359" s="261"/>
      <c r="CA359" s="261"/>
      <c r="CB359" s="261"/>
      <c r="CC359" s="261"/>
      <c r="CD359" s="85"/>
      <c r="CE359" s="261"/>
      <c r="CF359" s="89"/>
      <c r="CG359" s="261"/>
      <c r="CH359" s="261"/>
      <c r="CI359" s="261"/>
      <c r="CJ359" s="261"/>
      <c r="CK359" s="261"/>
      <c r="CL359" s="261"/>
      <c r="CM359" s="261"/>
      <c r="CN359" s="261"/>
      <c r="CO359" s="261"/>
      <c r="CP359" s="261"/>
      <c r="CQ359" s="261"/>
      <c r="CR359" s="261"/>
      <c r="CS359" s="261"/>
      <c r="CT359" s="261"/>
      <c r="CU359" s="90"/>
      <c r="CV359" s="89">
        <f t="shared" si="529"/>
        <v>0</v>
      </c>
      <c r="CW359" s="86">
        <f t="shared" si="530"/>
        <v>0</v>
      </c>
      <c r="CX359" s="90"/>
      <c r="CY359" s="90"/>
      <c r="CZ359" s="90"/>
      <c r="DA359" s="90"/>
      <c r="DB359" s="89">
        <f t="shared" si="506"/>
        <v>586</v>
      </c>
      <c r="DC359" s="89">
        <f t="shared" si="507"/>
        <v>0</v>
      </c>
      <c r="DD359" s="89">
        <f t="shared" si="508"/>
        <v>0</v>
      </c>
      <c r="DE359" s="89">
        <f t="shared" si="509"/>
        <v>0</v>
      </c>
      <c r="DF359" s="86" t="str">
        <f t="shared" si="510"/>
        <v>Đủ</v>
      </c>
      <c r="DG359" s="265"/>
      <c r="DH359" s="822"/>
      <c r="DI359" s="823"/>
      <c r="DJ359" s="824"/>
      <c r="DK359" s="825"/>
      <c r="DL359" s="266"/>
      <c r="DM359" s="266"/>
      <c r="DN359" s="267"/>
      <c r="DO359" s="268"/>
    </row>
    <row r="360" spans="1:119" ht="30" hidden="1" customHeight="1">
      <c r="A360" s="85" t="str">
        <f t="shared" si="500"/>
        <v>Hiện</v>
      </c>
      <c r="B360" s="86" t="str">
        <f t="shared" si="511"/>
        <v>Đủ</v>
      </c>
      <c r="C360" s="86">
        <f t="shared" si="501"/>
        <v>0</v>
      </c>
      <c r="D360" s="86"/>
      <c r="E360" s="86"/>
      <c r="F360" s="86"/>
      <c r="G360" s="86"/>
      <c r="H360" s="86"/>
      <c r="I360" s="86"/>
      <c r="J360" s="829"/>
      <c r="K360" s="815"/>
      <c r="L360" s="781" t="s">
        <v>537</v>
      </c>
      <c r="M360" s="284" t="s">
        <v>531</v>
      </c>
      <c r="N360" s="819" t="s">
        <v>538</v>
      </c>
      <c r="O360" s="820" t="s">
        <v>510</v>
      </c>
      <c r="P360" s="820" t="s">
        <v>60</v>
      </c>
      <c r="Q360" s="182"/>
      <c r="R360" s="253">
        <v>908</v>
      </c>
      <c r="S360" s="182"/>
      <c r="T360" s="259"/>
      <c r="U360" s="260"/>
      <c r="V360" s="260"/>
      <c r="W360" s="260"/>
      <c r="X360" s="260"/>
      <c r="Y360" s="260"/>
      <c r="Z360" s="260"/>
      <c r="AA360" s="260"/>
      <c r="AB360" s="260"/>
      <c r="AC360" s="260"/>
      <c r="AD360" s="63">
        <v>954</v>
      </c>
      <c r="AE360" s="63">
        <v>0</v>
      </c>
      <c r="AF360" s="63">
        <v>0</v>
      </c>
      <c r="AG360" s="63">
        <v>0</v>
      </c>
      <c r="AH360" s="63">
        <v>0</v>
      </c>
      <c r="AI360" s="63">
        <v>0</v>
      </c>
      <c r="AJ360" s="63">
        <v>0</v>
      </c>
      <c r="AK360" s="63">
        <v>0</v>
      </c>
      <c r="AL360" s="63">
        <v>0</v>
      </c>
      <c r="AM360" s="63">
        <v>0</v>
      </c>
      <c r="AN360" s="63">
        <v>0</v>
      </c>
      <c r="AO360" s="63">
        <v>0</v>
      </c>
      <c r="AP360" s="63">
        <v>0</v>
      </c>
      <c r="AQ360" s="63">
        <v>0</v>
      </c>
      <c r="AR360" s="63">
        <v>0</v>
      </c>
      <c r="AS360" s="63">
        <v>0</v>
      </c>
      <c r="AT360" s="63">
        <v>0</v>
      </c>
      <c r="AU360" s="63">
        <v>0</v>
      </c>
      <c r="AV360" s="63">
        <v>0</v>
      </c>
      <c r="AW360" s="63">
        <v>0</v>
      </c>
      <c r="AX360" s="63">
        <v>0</v>
      </c>
      <c r="AY360" s="63">
        <v>0</v>
      </c>
      <c r="AZ360" s="88">
        <f t="shared" si="502"/>
        <v>954</v>
      </c>
      <c r="BA360" s="88">
        <f t="shared" si="503"/>
        <v>0</v>
      </c>
      <c r="BB360" s="487" t="s">
        <v>636</v>
      </c>
      <c r="BC360" s="821"/>
      <c r="BD360" s="261"/>
      <c r="BE360" s="261"/>
      <c r="BF360" s="261"/>
      <c r="BG360" s="262"/>
      <c r="BH360" s="89">
        <f t="shared" si="504"/>
        <v>954</v>
      </c>
      <c r="BI360" s="89" t="str">
        <f t="shared" si="505"/>
        <v>0</v>
      </c>
      <c r="BJ360" s="173">
        <v>45983</v>
      </c>
      <c r="BK360" s="261" t="s">
        <v>1397</v>
      </c>
      <c r="BL360" s="263" t="s">
        <v>638</v>
      </c>
      <c r="BM360" s="264" t="s">
        <v>1407</v>
      </c>
      <c r="BN360" s="261" t="s">
        <v>510</v>
      </c>
      <c r="BO360" s="261" t="s">
        <v>416</v>
      </c>
      <c r="BP360" s="826">
        <v>45982</v>
      </c>
      <c r="BQ360" s="261">
        <v>954</v>
      </c>
      <c r="BR360" s="261" t="s">
        <v>416</v>
      </c>
      <c r="BS360" s="261">
        <v>14970</v>
      </c>
      <c r="BT360" s="261">
        <f t="shared" si="535"/>
        <v>15709518.000000002</v>
      </c>
      <c r="BU360" s="827">
        <v>0.1</v>
      </c>
      <c r="BV360" s="261">
        <f t="shared" si="536"/>
        <v>14281380</v>
      </c>
      <c r="BW360" s="1281">
        <v>46030</v>
      </c>
      <c r="BX360" s="89">
        <f t="shared" si="527"/>
        <v>954</v>
      </c>
      <c r="BY360" s="89">
        <f t="shared" si="528"/>
        <v>0</v>
      </c>
      <c r="BZ360" s="261"/>
      <c r="CA360" s="261"/>
      <c r="CB360" s="261"/>
      <c r="CC360" s="261"/>
      <c r="CD360" s="85"/>
      <c r="CE360" s="261"/>
      <c r="CF360" s="89"/>
      <c r="CG360" s="261"/>
      <c r="CH360" s="261"/>
      <c r="CI360" s="261"/>
      <c r="CJ360" s="261"/>
      <c r="CK360" s="261"/>
      <c r="CL360" s="261"/>
      <c r="CM360" s="261"/>
      <c r="CN360" s="261"/>
      <c r="CO360" s="261"/>
      <c r="CP360" s="261"/>
      <c r="CQ360" s="261"/>
      <c r="CR360" s="261"/>
      <c r="CS360" s="261"/>
      <c r="CT360" s="261"/>
      <c r="CU360" s="90"/>
      <c r="CV360" s="89">
        <f t="shared" si="529"/>
        <v>0</v>
      </c>
      <c r="CW360" s="86">
        <f t="shared" si="530"/>
        <v>0</v>
      </c>
      <c r="CX360" s="90"/>
      <c r="CY360" s="90"/>
      <c r="CZ360" s="90"/>
      <c r="DA360" s="90"/>
      <c r="DB360" s="89">
        <f t="shared" si="506"/>
        <v>954</v>
      </c>
      <c r="DC360" s="89">
        <f t="shared" si="507"/>
        <v>0</v>
      </c>
      <c r="DD360" s="89">
        <f t="shared" si="508"/>
        <v>0</v>
      </c>
      <c r="DE360" s="89">
        <f t="shared" si="509"/>
        <v>0</v>
      </c>
      <c r="DF360" s="86" t="str">
        <f t="shared" si="510"/>
        <v>Đủ</v>
      </c>
      <c r="DG360" s="265"/>
      <c r="DH360" s="822"/>
      <c r="DI360" s="823"/>
      <c r="DJ360" s="824"/>
      <c r="DK360" s="825"/>
      <c r="DL360" s="266"/>
      <c r="DM360" s="266"/>
      <c r="DN360" s="267"/>
      <c r="DO360" s="268"/>
    </row>
    <row r="361" spans="1:119" ht="30" hidden="1" customHeight="1">
      <c r="A361" s="85" t="str">
        <f t="shared" si="500"/>
        <v>Hiện</v>
      </c>
      <c r="B361" s="86" t="str">
        <f t="shared" si="511"/>
        <v>Đủ</v>
      </c>
      <c r="C361" s="86">
        <f t="shared" si="501"/>
        <v>0</v>
      </c>
      <c r="D361" s="86"/>
      <c r="E361" s="86"/>
      <c r="F361" s="86"/>
      <c r="G361" s="86"/>
      <c r="H361" s="86"/>
      <c r="I361" s="86"/>
      <c r="J361" s="829"/>
      <c r="K361" s="815"/>
      <c r="L361" s="781" t="s">
        <v>539</v>
      </c>
      <c r="M361" s="284" t="s">
        <v>531</v>
      </c>
      <c r="N361" s="819" t="s">
        <v>540</v>
      </c>
      <c r="O361" s="820" t="s">
        <v>510</v>
      </c>
      <c r="P361" s="820" t="s">
        <v>60</v>
      </c>
      <c r="Q361" s="182"/>
      <c r="R361" s="253">
        <v>2778</v>
      </c>
      <c r="S361" s="182"/>
      <c r="T361" s="259"/>
      <c r="U361" s="260"/>
      <c r="V361" s="260"/>
      <c r="W361" s="260"/>
      <c r="X361" s="260"/>
      <c r="Y361" s="260"/>
      <c r="Z361" s="260"/>
      <c r="AA361" s="260"/>
      <c r="AB361" s="260"/>
      <c r="AC361" s="260"/>
      <c r="AD361" s="63">
        <v>2917</v>
      </c>
      <c r="AE361" s="63">
        <v>0</v>
      </c>
      <c r="AF361" s="63">
        <v>0</v>
      </c>
      <c r="AG361" s="63">
        <v>0</v>
      </c>
      <c r="AH361" s="63">
        <v>7300</v>
      </c>
      <c r="AI361" s="63">
        <v>0</v>
      </c>
      <c r="AJ361" s="63">
        <v>0</v>
      </c>
      <c r="AK361" s="63">
        <v>0</v>
      </c>
      <c r="AL361" s="63">
        <v>0</v>
      </c>
      <c r="AM361" s="63">
        <v>0</v>
      </c>
      <c r="AN361" s="63">
        <v>0</v>
      </c>
      <c r="AO361" s="63">
        <v>0</v>
      </c>
      <c r="AP361" s="63">
        <v>0</v>
      </c>
      <c r="AQ361" s="63">
        <v>0</v>
      </c>
      <c r="AR361" s="63">
        <v>0</v>
      </c>
      <c r="AS361" s="63">
        <v>0</v>
      </c>
      <c r="AT361" s="63">
        <v>0</v>
      </c>
      <c r="AU361" s="63">
        <v>0</v>
      </c>
      <c r="AV361" s="63">
        <v>0</v>
      </c>
      <c r="AW361" s="63">
        <v>0</v>
      </c>
      <c r="AX361" s="63">
        <v>0</v>
      </c>
      <c r="AY361" s="63">
        <v>0</v>
      </c>
      <c r="AZ361" s="88">
        <f t="shared" si="502"/>
        <v>10217</v>
      </c>
      <c r="BA361" s="88">
        <f t="shared" si="503"/>
        <v>0</v>
      </c>
      <c r="BB361" s="487" t="s">
        <v>1073</v>
      </c>
      <c r="BC361" s="821"/>
      <c r="BD361" s="261"/>
      <c r="BE361" s="261"/>
      <c r="BF361" s="261"/>
      <c r="BG361" s="262"/>
      <c r="BH361" s="89">
        <f t="shared" si="504"/>
        <v>10217</v>
      </c>
      <c r="BI361" s="89" t="str">
        <f t="shared" si="505"/>
        <v>0</v>
      </c>
      <c r="BJ361" s="173">
        <v>45983</v>
      </c>
      <c r="BK361" s="261" t="s">
        <v>1397</v>
      </c>
      <c r="BL361" s="263" t="s">
        <v>638</v>
      </c>
      <c r="BM361" s="264" t="s">
        <v>1408</v>
      </c>
      <c r="BN361" s="261" t="s">
        <v>510</v>
      </c>
      <c r="BO361" s="261" t="s">
        <v>416</v>
      </c>
      <c r="BP361" s="826">
        <v>45982</v>
      </c>
      <c r="BQ361" s="261">
        <v>10217</v>
      </c>
      <c r="BR361" s="261" t="s">
        <v>416</v>
      </c>
      <c r="BS361" s="261">
        <v>15960</v>
      </c>
      <c r="BT361" s="261">
        <f t="shared" si="535"/>
        <v>179369652</v>
      </c>
      <c r="BU361" s="827">
        <v>0.1</v>
      </c>
      <c r="BV361" s="261">
        <f t="shared" si="536"/>
        <v>163063320</v>
      </c>
      <c r="BW361" s="1281">
        <v>46030</v>
      </c>
      <c r="BX361" s="89">
        <f t="shared" si="527"/>
        <v>10217</v>
      </c>
      <c r="BY361" s="89">
        <f t="shared" si="528"/>
        <v>0</v>
      </c>
      <c r="BZ361" s="261"/>
      <c r="CA361" s="261"/>
      <c r="CB361" s="261"/>
      <c r="CC361" s="261"/>
      <c r="CD361" s="85"/>
      <c r="CE361" s="261"/>
      <c r="CF361" s="89"/>
      <c r="CG361" s="261"/>
      <c r="CH361" s="261"/>
      <c r="CI361" s="261"/>
      <c r="CJ361" s="261"/>
      <c r="CK361" s="261"/>
      <c r="CL361" s="261"/>
      <c r="CM361" s="261"/>
      <c r="CN361" s="261"/>
      <c r="CO361" s="261"/>
      <c r="CP361" s="261"/>
      <c r="CQ361" s="261"/>
      <c r="CR361" s="261"/>
      <c r="CS361" s="261"/>
      <c r="CT361" s="261"/>
      <c r="CU361" s="90"/>
      <c r="CV361" s="89">
        <f t="shared" si="529"/>
        <v>0</v>
      </c>
      <c r="CW361" s="86">
        <f t="shared" si="530"/>
        <v>0</v>
      </c>
      <c r="CX361" s="90"/>
      <c r="CY361" s="90"/>
      <c r="CZ361" s="90"/>
      <c r="DA361" s="90"/>
      <c r="DB361" s="89">
        <f t="shared" si="506"/>
        <v>10217</v>
      </c>
      <c r="DC361" s="89">
        <f t="shared" si="507"/>
        <v>0</v>
      </c>
      <c r="DD361" s="89">
        <f t="shared" si="508"/>
        <v>0</v>
      </c>
      <c r="DE361" s="89">
        <f t="shared" si="509"/>
        <v>0</v>
      </c>
      <c r="DF361" s="86" t="str">
        <f t="shared" si="510"/>
        <v>Đủ</v>
      </c>
      <c r="DG361" s="265"/>
      <c r="DH361" s="822"/>
      <c r="DI361" s="823"/>
      <c r="DJ361" s="824"/>
      <c r="DK361" s="825"/>
      <c r="DL361" s="266"/>
      <c r="DM361" s="266"/>
      <c r="DN361" s="267"/>
      <c r="DO361" s="268"/>
    </row>
    <row r="362" spans="1:119" ht="30" hidden="1" customHeight="1">
      <c r="A362" s="85" t="str">
        <f t="shared" si="500"/>
        <v>Hiện</v>
      </c>
      <c r="B362" s="86" t="str">
        <f t="shared" si="511"/>
        <v>Đủ</v>
      </c>
      <c r="C362" s="86">
        <f t="shared" si="501"/>
        <v>0</v>
      </c>
      <c r="D362" s="86"/>
      <c r="E362" s="86"/>
      <c r="F362" s="86"/>
      <c r="G362" s="86"/>
      <c r="H362" s="86"/>
      <c r="I362" s="86"/>
      <c r="J362" s="829"/>
      <c r="K362" s="815"/>
      <c r="L362" s="781" t="s">
        <v>541</v>
      </c>
      <c r="M362" s="284" t="s">
        <v>531</v>
      </c>
      <c r="N362" s="819" t="s">
        <v>542</v>
      </c>
      <c r="O362" s="820" t="s">
        <v>510</v>
      </c>
      <c r="P362" s="820" t="s">
        <v>60</v>
      </c>
      <c r="Q362" s="182"/>
      <c r="R362" s="253">
        <v>556</v>
      </c>
      <c r="S362" s="182"/>
      <c r="T362" s="259"/>
      <c r="U362" s="260"/>
      <c r="V362" s="260"/>
      <c r="W362" s="260"/>
      <c r="X362" s="260"/>
      <c r="Y362" s="260"/>
      <c r="Z362" s="260"/>
      <c r="AA362" s="260"/>
      <c r="AB362" s="260"/>
      <c r="AC362" s="260"/>
      <c r="AD362" s="63">
        <v>584</v>
      </c>
      <c r="AE362" s="63">
        <v>0</v>
      </c>
      <c r="AF362" s="63">
        <v>0</v>
      </c>
      <c r="AG362" s="63">
        <v>0</v>
      </c>
      <c r="AH362" s="63">
        <v>1530</v>
      </c>
      <c r="AI362" s="63">
        <v>0</v>
      </c>
      <c r="AJ362" s="63">
        <v>0</v>
      </c>
      <c r="AK362" s="63">
        <v>0</v>
      </c>
      <c r="AL362" s="63">
        <v>0</v>
      </c>
      <c r="AM362" s="63">
        <v>0</v>
      </c>
      <c r="AN362" s="63">
        <v>0</v>
      </c>
      <c r="AO362" s="63">
        <v>0</v>
      </c>
      <c r="AP362" s="63">
        <v>0</v>
      </c>
      <c r="AQ362" s="63">
        <v>0</v>
      </c>
      <c r="AR362" s="63">
        <v>0</v>
      </c>
      <c r="AS362" s="63">
        <v>0</v>
      </c>
      <c r="AT362" s="63">
        <v>0</v>
      </c>
      <c r="AU362" s="63">
        <v>0</v>
      </c>
      <c r="AV362" s="63">
        <v>0</v>
      </c>
      <c r="AW362" s="63">
        <v>0</v>
      </c>
      <c r="AX362" s="63">
        <v>0</v>
      </c>
      <c r="AY362" s="63">
        <v>0</v>
      </c>
      <c r="AZ362" s="88">
        <f t="shared" si="502"/>
        <v>2114</v>
      </c>
      <c r="BA362" s="88">
        <f t="shared" si="503"/>
        <v>0</v>
      </c>
      <c r="BB362" s="487" t="s">
        <v>1479</v>
      </c>
      <c r="BC362" s="821"/>
      <c r="BD362" s="261"/>
      <c r="BE362" s="261"/>
      <c r="BF362" s="261"/>
      <c r="BG362" s="262"/>
      <c r="BH362" s="89">
        <f t="shared" si="504"/>
        <v>2114</v>
      </c>
      <c r="BI362" s="89" t="str">
        <f t="shared" si="505"/>
        <v>0</v>
      </c>
      <c r="BJ362" s="173">
        <v>45983</v>
      </c>
      <c r="BK362" s="261" t="s">
        <v>1397</v>
      </c>
      <c r="BL362" s="263" t="s">
        <v>638</v>
      </c>
      <c r="BM362" s="264" t="s">
        <v>1409</v>
      </c>
      <c r="BN362" s="261" t="s">
        <v>510</v>
      </c>
      <c r="BO362" s="261" t="s">
        <v>416</v>
      </c>
      <c r="BP362" s="826">
        <v>45982</v>
      </c>
      <c r="BQ362" s="261">
        <v>2114</v>
      </c>
      <c r="BR362" s="261" t="s">
        <v>416</v>
      </c>
      <c r="BS362" s="261">
        <v>16260</v>
      </c>
      <c r="BT362" s="261">
        <f t="shared" si="535"/>
        <v>37811004</v>
      </c>
      <c r="BU362" s="827">
        <v>0.1</v>
      </c>
      <c r="BV362" s="261">
        <f t="shared" si="536"/>
        <v>34373640</v>
      </c>
      <c r="BW362" s="1281">
        <v>46030</v>
      </c>
      <c r="BX362" s="89">
        <f t="shared" si="527"/>
        <v>2114</v>
      </c>
      <c r="BY362" s="89">
        <f t="shared" si="528"/>
        <v>0</v>
      </c>
      <c r="BZ362" s="261"/>
      <c r="CA362" s="261"/>
      <c r="CB362" s="261"/>
      <c r="CC362" s="261"/>
      <c r="CD362" s="85"/>
      <c r="CE362" s="261"/>
      <c r="CF362" s="89"/>
      <c r="CG362" s="261"/>
      <c r="CH362" s="261"/>
      <c r="CI362" s="261"/>
      <c r="CJ362" s="261"/>
      <c r="CK362" s="261"/>
      <c r="CL362" s="261"/>
      <c r="CM362" s="261"/>
      <c r="CN362" s="261"/>
      <c r="CO362" s="261"/>
      <c r="CP362" s="261"/>
      <c r="CQ362" s="261"/>
      <c r="CR362" s="261"/>
      <c r="CS362" s="261"/>
      <c r="CT362" s="261"/>
      <c r="CU362" s="90"/>
      <c r="CV362" s="89">
        <f t="shared" si="529"/>
        <v>0</v>
      </c>
      <c r="CW362" s="86">
        <f t="shared" si="530"/>
        <v>0</v>
      </c>
      <c r="CX362" s="90"/>
      <c r="CY362" s="90"/>
      <c r="CZ362" s="90"/>
      <c r="DA362" s="90"/>
      <c r="DB362" s="89">
        <f t="shared" si="506"/>
        <v>2114</v>
      </c>
      <c r="DC362" s="89">
        <f t="shared" si="507"/>
        <v>0</v>
      </c>
      <c r="DD362" s="89">
        <f t="shared" si="508"/>
        <v>0</v>
      </c>
      <c r="DE362" s="89">
        <f t="shared" si="509"/>
        <v>0</v>
      </c>
      <c r="DF362" s="86" t="str">
        <f t="shared" si="510"/>
        <v>Đủ</v>
      </c>
      <c r="DG362" s="265"/>
      <c r="DH362" s="822"/>
      <c r="DI362" s="823"/>
      <c r="DJ362" s="824"/>
      <c r="DK362" s="825"/>
      <c r="DL362" s="266"/>
      <c r="DM362" s="266"/>
      <c r="DN362" s="267"/>
      <c r="DO362" s="268"/>
    </row>
    <row r="363" spans="1:119" ht="30" hidden="1" customHeight="1">
      <c r="A363" s="85" t="str">
        <f t="shared" si="500"/>
        <v>Hiện</v>
      </c>
      <c r="B363" s="86" t="str">
        <f t="shared" si="511"/>
        <v>Đủ</v>
      </c>
      <c r="C363" s="86">
        <f t="shared" si="501"/>
        <v>0</v>
      </c>
      <c r="D363" s="86"/>
      <c r="E363" s="86"/>
      <c r="F363" s="86"/>
      <c r="G363" s="86"/>
      <c r="H363" s="86"/>
      <c r="I363" s="86"/>
      <c r="J363" s="829"/>
      <c r="K363" s="815"/>
      <c r="L363" s="781" t="s">
        <v>543</v>
      </c>
      <c r="M363" s="284" t="s">
        <v>531</v>
      </c>
      <c r="N363" s="819" t="s">
        <v>544</v>
      </c>
      <c r="O363" s="820" t="s">
        <v>510</v>
      </c>
      <c r="P363" s="820" t="s">
        <v>60</v>
      </c>
      <c r="Q363" s="182"/>
      <c r="R363" s="253">
        <v>624</v>
      </c>
      <c r="S363" s="182"/>
      <c r="T363" s="259"/>
      <c r="U363" s="260"/>
      <c r="V363" s="260"/>
      <c r="W363" s="260"/>
      <c r="X363" s="260"/>
      <c r="Y363" s="260"/>
      <c r="Z363" s="260"/>
      <c r="AA363" s="260"/>
      <c r="AB363" s="260"/>
      <c r="AC363" s="260"/>
      <c r="AD363" s="63">
        <v>656</v>
      </c>
      <c r="AE363" s="63">
        <v>0</v>
      </c>
      <c r="AF363" s="63">
        <v>0</v>
      </c>
      <c r="AG363" s="63">
        <v>0</v>
      </c>
      <c r="AH363" s="63">
        <v>0</v>
      </c>
      <c r="AI363" s="63">
        <v>0</v>
      </c>
      <c r="AJ363" s="63">
        <v>0</v>
      </c>
      <c r="AK363" s="63">
        <v>0</v>
      </c>
      <c r="AL363" s="63">
        <v>0</v>
      </c>
      <c r="AM363" s="63">
        <v>0</v>
      </c>
      <c r="AN363" s="63">
        <v>0</v>
      </c>
      <c r="AO363" s="63">
        <v>0</v>
      </c>
      <c r="AP363" s="63">
        <v>0</v>
      </c>
      <c r="AQ363" s="63">
        <v>0</v>
      </c>
      <c r="AR363" s="63">
        <v>0</v>
      </c>
      <c r="AS363" s="63">
        <v>0</v>
      </c>
      <c r="AT363" s="63">
        <v>0</v>
      </c>
      <c r="AU363" s="63">
        <v>0</v>
      </c>
      <c r="AV363" s="63">
        <v>0</v>
      </c>
      <c r="AW363" s="63">
        <v>0</v>
      </c>
      <c r="AX363" s="63">
        <v>0</v>
      </c>
      <c r="AY363" s="63">
        <v>0</v>
      </c>
      <c r="AZ363" s="88">
        <f t="shared" si="502"/>
        <v>656</v>
      </c>
      <c r="BA363" s="88">
        <f t="shared" si="503"/>
        <v>0</v>
      </c>
      <c r="BB363" s="487" t="s">
        <v>636</v>
      </c>
      <c r="BC363" s="821"/>
      <c r="BD363" s="261"/>
      <c r="BE363" s="261"/>
      <c r="BF363" s="261"/>
      <c r="BG363" s="262"/>
      <c r="BH363" s="89">
        <f t="shared" si="504"/>
        <v>656</v>
      </c>
      <c r="BI363" s="89" t="str">
        <f t="shared" si="505"/>
        <v>0</v>
      </c>
      <c r="BJ363" s="173">
        <v>45983</v>
      </c>
      <c r="BK363" s="261" t="s">
        <v>1397</v>
      </c>
      <c r="BL363" s="263" t="s">
        <v>638</v>
      </c>
      <c r="BM363" s="264" t="s">
        <v>1410</v>
      </c>
      <c r="BN363" s="261" t="s">
        <v>510</v>
      </c>
      <c r="BO363" s="261" t="s">
        <v>416</v>
      </c>
      <c r="BP363" s="826">
        <v>45982</v>
      </c>
      <c r="BQ363" s="261">
        <v>656</v>
      </c>
      <c r="BR363" s="261" t="s">
        <v>416</v>
      </c>
      <c r="BS363" s="261">
        <v>16340</v>
      </c>
      <c r="BT363" s="261">
        <f t="shared" si="535"/>
        <v>11790944.000000002</v>
      </c>
      <c r="BU363" s="827">
        <v>0.1</v>
      </c>
      <c r="BV363" s="261">
        <f t="shared" si="536"/>
        <v>10719040</v>
      </c>
      <c r="BW363" s="1281">
        <v>46030</v>
      </c>
      <c r="BX363" s="89">
        <f t="shared" si="527"/>
        <v>656</v>
      </c>
      <c r="BY363" s="89">
        <f t="shared" si="528"/>
        <v>0</v>
      </c>
      <c r="BZ363" s="261"/>
      <c r="CA363" s="261"/>
      <c r="CB363" s="261"/>
      <c r="CC363" s="261"/>
      <c r="CD363" s="85"/>
      <c r="CE363" s="261"/>
      <c r="CF363" s="89"/>
      <c r="CG363" s="261"/>
      <c r="CH363" s="261"/>
      <c r="CI363" s="261"/>
      <c r="CJ363" s="261"/>
      <c r="CK363" s="261"/>
      <c r="CL363" s="261"/>
      <c r="CM363" s="261"/>
      <c r="CN363" s="261"/>
      <c r="CO363" s="261"/>
      <c r="CP363" s="261"/>
      <c r="CQ363" s="261"/>
      <c r="CR363" s="261"/>
      <c r="CS363" s="261"/>
      <c r="CT363" s="261"/>
      <c r="CU363" s="90"/>
      <c r="CV363" s="89">
        <f t="shared" si="529"/>
        <v>0</v>
      </c>
      <c r="CW363" s="86">
        <f t="shared" si="530"/>
        <v>0</v>
      </c>
      <c r="CX363" s="90"/>
      <c r="CY363" s="90"/>
      <c r="CZ363" s="90"/>
      <c r="DA363" s="90"/>
      <c r="DB363" s="89">
        <f t="shared" si="506"/>
        <v>656</v>
      </c>
      <c r="DC363" s="89">
        <f t="shared" si="507"/>
        <v>0</v>
      </c>
      <c r="DD363" s="89">
        <f t="shared" si="508"/>
        <v>0</v>
      </c>
      <c r="DE363" s="89">
        <f t="shared" si="509"/>
        <v>0</v>
      </c>
      <c r="DF363" s="86" t="str">
        <f t="shared" si="510"/>
        <v>Đủ</v>
      </c>
      <c r="DG363" s="265"/>
      <c r="DH363" s="822"/>
      <c r="DI363" s="823"/>
      <c r="DJ363" s="824"/>
      <c r="DK363" s="825"/>
      <c r="DL363" s="266"/>
      <c r="DM363" s="266"/>
      <c r="DN363" s="267"/>
      <c r="DO363" s="268"/>
    </row>
    <row r="364" spans="1:119" ht="30" hidden="1" customHeight="1">
      <c r="A364" s="85" t="str">
        <f t="shared" si="500"/>
        <v>Hiện</v>
      </c>
      <c r="B364" s="86" t="str">
        <f t="shared" si="511"/>
        <v>Đủ</v>
      </c>
      <c r="C364" s="86">
        <f t="shared" si="501"/>
        <v>0</v>
      </c>
      <c r="D364" s="86"/>
      <c r="E364" s="86"/>
      <c r="F364" s="86"/>
      <c r="G364" s="86"/>
      <c r="H364" s="86"/>
      <c r="I364" s="86"/>
      <c r="J364" s="829"/>
      <c r="K364" s="815"/>
      <c r="L364" s="781" t="s">
        <v>545</v>
      </c>
      <c r="M364" s="284" t="s">
        <v>531</v>
      </c>
      <c r="N364" s="819" t="s">
        <v>546</v>
      </c>
      <c r="O364" s="820" t="s">
        <v>510</v>
      </c>
      <c r="P364" s="820" t="s">
        <v>60</v>
      </c>
      <c r="Q364" s="182"/>
      <c r="R364" s="253">
        <v>600</v>
      </c>
      <c r="S364" s="182"/>
      <c r="T364" s="259"/>
      <c r="U364" s="260"/>
      <c r="V364" s="260"/>
      <c r="W364" s="260"/>
      <c r="X364" s="260"/>
      <c r="Y364" s="260"/>
      <c r="Z364" s="260"/>
      <c r="AA364" s="260"/>
      <c r="AB364" s="260"/>
      <c r="AC364" s="260"/>
      <c r="AD364" s="63">
        <v>630</v>
      </c>
      <c r="AE364" s="63">
        <v>0</v>
      </c>
      <c r="AF364" s="63">
        <v>0</v>
      </c>
      <c r="AG364" s="63">
        <v>0</v>
      </c>
      <c r="AH364" s="63">
        <v>0</v>
      </c>
      <c r="AI364" s="63">
        <v>0</v>
      </c>
      <c r="AJ364" s="63">
        <v>0</v>
      </c>
      <c r="AK364" s="63">
        <v>0</v>
      </c>
      <c r="AL364" s="63">
        <v>0</v>
      </c>
      <c r="AM364" s="63">
        <v>0</v>
      </c>
      <c r="AN364" s="63">
        <v>0</v>
      </c>
      <c r="AO364" s="63">
        <v>0</v>
      </c>
      <c r="AP364" s="63">
        <v>0</v>
      </c>
      <c r="AQ364" s="63">
        <v>0</v>
      </c>
      <c r="AR364" s="63">
        <v>0</v>
      </c>
      <c r="AS364" s="63">
        <v>0</v>
      </c>
      <c r="AT364" s="63">
        <v>0</v>
      </c>
      <c r="AU364" s="63">
        <v>0</v>
      </c>
      <c r="AV364" s="63">
        <v>0</v>
      </c>
      <c r="AW364" s="63">
        <v>0</v>
      </c>
      <c r="AX364" s="63">
        <v>0</v>
      </c>
      <c r="AY364" s="63">
        <v>0</v>
      </c>
      <c r="AZ364" s="88">
        <f t="shared" si="502"/>
        <v>630</v>
      </c>
      <c r="BA364" s="88">
        <f t="shared" si="503"/>
        <v>0</v>
      </c>
      <c r="BB364" s="487" t="s">
        <v>636</v>
      </c>
      <c r="BC364" s="821"/>
      <c r="BD364" s="261"/>
      <c r="BE364" s="261"/>
      <c r="BF364" s="261"/>
      <c r="BG364" s="262"/>
      <c r="BH364" s="89">
        <f t="shared" si="504"/>
        <v>630</v>
      </c>
      <c r="BI364" s="89" t="str">
        <f t="shared" si="505"/>
        <v>0</v>
      </c>
      <c r="BJ364" s="173">
        <v>45983</v>
      </c>
      <c r="BK364" s="261" t="s">
        <v>1397</v>
      </c>
      <c r="BL364" s="263" t="s">
        <v>638</v>
      </c>
      <c r="BM364" s="264" t="s">
        <v>1411</v>
      </c>
      <c r="BN364" s="261" t="s">
        <v>510</v>
      </c>
      <c r="BO364" s="261" t="s">
        <v>416</v>
      </c>
      <c r="BP364" s="826">
        <v>45982</v>
      </c>
      <c r="BQ364" s="261">
        <v>630</v>
      </c>
      <c r="BR364" s="261" t="s">
        <v>416</v>
      </c>
      <c r="BS364" s="261">
        <v>16720</v>
      </c>
      <c r="BT364" s="261">
        <f t="shared" si="535"/>
        <v>11586960.000000002</v>
      </c>
      <c r="BU364" s="827">
        <v>0.1</v>
      </c>
      <c r="BV364" s="261">
        <f t="shared" si="536"/>
        <v>10533600</v>
      </c>
      <c r="BW364" s="1281">
        <v>46030</v>
      </c>
      <c r="BX364" s="89">
        <f t="shared" si="527"/>
        <v>630</v>
      </c>
      <c r="BY364" s="89">
        <f t="shared" si="528"/>
        <v>0</v>
      </c>
      <c r="BZ364" s="261"/>
      <c r="CA364" s="261"/>
      <c r="CB364" s="261"/>
      <c r="CC364" s="261"/>
      <c r="CD364" s="85"/>
      <c r="CE364" s="261"/>
      <c r="CF364" s="89"/>
      <c r="CG364" s="261"/>
      <c r="CH364" s="261"/>
      <c r="CI364" s="261"/>
      <c r="CJ364" s="261"/>
      <c r="CK364" s="261"/>
      <c r="CL364" s="261"/>
      <c r="CM364" s="261"/>
      <c r="CN364" s="261"/>
      <c r="CO364" s="261"/>
      <c r="CP364" s="261"/>
      <c r="CQ364" s="261"/>
      <c r="CR364" s="261"/>
      <c r="CS364" s="261"/>
      <c r="CT364" s="261"/>
      <c r="CU364" s="90"/>
      <c r="CV364" s="89">
        <f t="shared" si="529"/>
        <v>0</v>
      </c>
      <c r="CW364" s="86">
        <f t="shared" si="530"/>
        <v>0</v>
      </c>
      <c r="CX364" s="90"/>
      <c r="CY364" s="90"/>
      <c r="CZ364" s="90"/>
      <c r="DA364" s="90"/>
      <c r="DB364" s="89">
        <f t="shared" si="506"/>
        <v>630</v>
      </c>
      <c r="DC364" s="89">
        <f t="shared" si="507"/>
        <v>0</v>
      </c>
      <c r="DD364" s="89">
        <f t="shared" si="508"/>
        <v>0</v>
      </c>
      <c r="DE364" s="89">
        <f t="shared" si="509"/>
        <v>0</v>
      </c>
      <c r="DF364" s="86" t="str">
        <f t="shared" si="510"/>
        <v>Đủ</v>
      </c>
      <c r="DG364" s="265"/>
      <c r="DH364" s="822"/>
      <c r="DI364" s="823"/>
      <c r="DJ364" s="824"/>
      <c r="DK364" s="825"/>
      <c r="DL364" s="266"/>
      <c r="DM364" s="266"/>
      <c r="DN364" s="267"/>
      <c r="DO364" s="268"/>
    </row>
    <row r="365" spans="1:119" ht="30" hidden="1" customHeight="1">
      <c r="A365" s="85" t="str">
        <f t="shared" si="500"/>
        <v>Hiện</v>
      </c>
      <c r="B365" s="86" t="str">
        <f t="shared" si="511"/>
        <v>Đủ</v>
      </c>
      <c r="C365" s="86">
        <f t="shared" si="501"/>
        <v>0</v>
      </c>
      <c r="D365" s="86"/>
      <c r="E365" s="86"/>
      <c r="F365" s="86"/>
      <c r="G365" s="86"/>
      <c r="H365" s="86"/>
      <c r="I365" s="86"/>
      <c r="J365" s="829"/>
      <c r="K365" s="815"/>
      <c r="L365" s="781" t="s">
        <v>547</v>
      </c>
      <c r="M365" s="284" t="s">
        <v>531</v>
      </c>
      <c r="N365" s="1039" t="s">
        <v>548</v>
      </c>
      <c r="O365" s="820" t="s">
        <v>510</v>
      </c>
      <c r="P365" s="820" t="s">
        <v>60</v>
      </c>
      <c r="Q365" s="182"/>
      <c r="R365" s="253">
        <v>40</v>
      </c>
      <c r="S365" s="182"/>
      <c r="T365" s="259"/>
      <c r="U365" s="260"/>
      <c r="V365" s="260"/>
      <c r="W365" s="260"/>
      <c r="X365" s="260"/>
      <c r="Y365" s="260"/>
      <c r="Z365" s="260"/>
      <c r="AA365" s="260"/>
      <c r="AB365" s="260"/>
      <c r="AC365" s="260"/>
      <c r="AD365" s="63">
        <v>42</v>
      </c>
      <c r="AE365" s="63">
        <v>0</v>
      </c>
      <c r="AF365" s="63">
        <v>0</v>
      </c>
      <c r="AG365" s="63">
        <v>0</v>
      </c>
      <c r="AH365" s="63">
        <v>76</v>
      </c>
      <c r="AI365" s="63">
        <v>0</v>
      </c>
      <c r="AJ365" s="63">
        <v>20</v>
      </c>
      <c r="AK365" s="63">
        <v>0</v>
      </c>
      <c r="AL365" s="63">
        <v>0</v>
      </c>
      <c r="AM365" s="63">
        <v>0</v>
      </c>
      <c r="AN365" s="63">
        <v>0</v>
      </c>
      <c r="AO365" s="63">
        <v>0</v>
      </c>
      <c r="AP365" s="63">
        <v>0</v>
      </c>
      <c r="AQ365" s="63">
        <v>0</v>
      </c>
      <c r="AR365" s="63">
        <v>0</v>
      </c>
      <c r="AS365" s="63">
        <v>0</v>
      </c>
      <c r="AT365" s="63">
        <v>0</v>
      </c>
      <c r="AU365" s="63">
        <v>0</v>
      </c>
      <c r="AV365" s="63">
        <v>0</v>
      </c>
      <c r="AW365" s="63">
        <v>0</v>
      </c>
      <c r="AX365" s="63">
        <v>0</v>
      </c>
      <c r="AY365" s="63">
        <v>0</v>
      </c>
      <c r="AZ365" s="88">
        <f t="shared" si="502"/>
        <v>138</v>
      </c>
      <c r="BA365" s="88">
        <f t="shared" si="503"/>
        <v>0</v>
      </c>
      <c r="BB365" s="487" t="s">
        <v>1251</v>
      </c>
      <c r="BC365" s="821"/>
      <c r="BD365" s="261"/>
      <c r="BE365" s="261"/>
      <c r="BF365" s="261"/>
      <c r="BG365" s="262"/>
      <c r="BH365" s="89">
        <f t="shared" si="504"/>
        <v>138</v>
      </c>
      <c r="BI365" s="89" t="str">
        <f t="shared" si="505"/>
        <v>0</v>
      </c>
      <c r="BJ365" s="173">
        <v>45983</v>
      </c>
      <c r="BK365" s="261" t="s">
        <v>1397</v>
      </c>
      <c r="BL365" s="263" t="s">
        <v>638</v>
      </c>
      <c r="BM365" s="264" t="s">
        <v>1412</v>
      </c>
      <c r="BN365" s="261" t="s">
        <v>510</v>
      </c>
      <c r="BO365" s="261" t="s">
        <v>416</v>
      </c>
      <c r="BP365" s="826">
        <v>45982</v>
      </c>
      <c r="BQ365" s="261">
        <v>118</v>
      </c>
      <c r="BR365" s="261" t="s">
        <v>416</v>
      </c>
      <c r="BS365" s="261">
        <v>17100</v>
      </c>
      <c r="BT365" s="261">
        <f t="shared" si="535"/>
        <v>2219580</v>
      </c>
      <c r="BU365" s="827">
        <v>0.1</v>
      </c>
      <c r="BV365" s="261">
        <f t="shared" si="536"/>
        <v>2017800</v>
      </c>
      <c r="BW365" s="1281">
        <v>46030</v>
      </c>
      <c r="BX365" s="89">
        <f t="shared" si="527"/>
        <v>138</v>
      </c>
      <c r="BY365" s="89">
        <f t="shared" si="528"/>
        <v>0</v>
      </c>
      <c r="BZ365" s="261"/>
      <c r="CA365" s="261"/>
      <c r="CB365" s="261"/>
      <c r="CC365" s="261"/>
      <c r="CD365" s="85"/>
      <c r="CE365" s="261"/>
      <c r="CF365" s="89"/>
      <c r="CG365" s="261"/>
      <c r="CH365" s="261"/>
      <c r="CI365" s="261"/>
      <c r="CJ365" s="261"/>
      <c r="CK365" s="261"/>
      <c r="CL365" s="261"/>
      <c r="CM365" s="261"/>
      <c r="CN365" s="261"/>
      <c r="CO365" s="261"/>
      <c r="CP365" s="261"/>
      <c r="CQ365" s="261"/>
      <c r="CR365" s="261"/>
      <c r="CS365" s="261"/>
      <c r="CT365" s="261"/>
      <c r="CU365" s="90"/>
      <c r="CV365" s="89">
        <f t="shared" si="529"/>
        <v>0</v>
      </c>
      <c r="CW365" s="86">
        <f t="shared" si="530"/>
        <v>0</v>
      </c>
      <c r="CX365" s="90"/>
      <c r="CY365" s="90"/>
      <c r="CZ365" s="90"/>
      <c r="DA365" s="90"/>
      <c r="DB365" s="89">
        <f t="shared" si="506"/>
        <v>138</v>
      </c>
      <c r="DC365" s="89">
        <f t="shared" si="507"/>
        <v>0</v>
      </c>
      <c r="DD365" s="89">
        <f t="shared" si="508"/>
        <v>0</v>
      </c>
      <c r="DE365" s="89">
        <f t="shared" si="509"/>
        <v>0</v>
      </c>
      <c r="DF365" s="86" t="str">
        <f t="shared" si="510"/>
        <v>Đủ</v>
      </c>
      <c r="DG365" s="265"/>
      <c r="DH365" s="822"/>
      <c r="DI365" s="823"/>
      <c r="DJ365" s="824"/>
      <c r="DK365" s="825"/>
      <c r="DL365" s="266"/>
      <c r="DM365" s="266"/>
      <c r="DN365" s="267"/>
      <c r="DO365" s="268"/>
    </row>
    <row r="366" spans="1:119" ht="30" hidden="1" customHeight="1">
      <c r="A366" s="85" t="str">
        <f t="shared" si="500"/>
        <v>ok</v>
      </c>
      <c r="B366" s="86"/>
      <c r="C366" s="86"/>
      <c r="D366" s="86"/>
      <c r="E366" s="86"/>
      <c r="F366" s="86"/>
      <c r="G366" s="86"/>
      <c r="H366" s="86"/>
      <c r="I366" s="86"/>
      <c r="J366" s="829"/>
      <c r="K366" s="86"/>
      <c r="L366" s="781" t="s">
        <v>547</v>
      </c>
      <c r="M366" s="284" t="s">
        <v>531</v>
      </c>
      <c r="N366" s="1039" t="s">
        <v>548</v>
      </c>
      <c r="O366" s="820" t="s">
        <v>510</v>
      </c>
      <c r="P366" s="820" t="s">
        <v>60</v>
      </c>
      <c r="Q366" s="182"/>
      <c r="R366" s="253"/>
      <c r="S366" s="182"/>
      <c r="T366" s="259"/>
      <c r="U366" s="260"/>
      <c r="V366" s="260"/>
      <c r="W366" s="260"/>
      <c r="X366" s="260"/>
      <c r="Y366" s="260"/>
      <c r="Z366" s="260"/>
      <c r="AA366" s="260"/>
      <c r="AB366" s="260"/>
      <c r="AC366" s="260"/>
      <c r="AD366" s="63"/>
      <c r="AE366" s="63"/>
      <c r="AF366" s="63"/>
      <c r="AG366" s="63"/>
      <c r="AH366" s="63"/>
      <c r="AI366" s="63"/>
      <c r="AJ366" s="63"/>
      <c r="AK366" s="63"/>
      <c r="AL366" s="63"/>
      <c r="AM366" s="63"/>
      <c r="AN366" s="63"/>
      <c r="AO366" s="63"/>
      <c r="AP366" s="63"/>
      <c r="AQ366" s="63"/>
      <c r="AR366" s="63"/>
      <c r="AS366" s="63"/>
      <c r="AT366" s="63"/>
      <c r="AU366" s="63"/>
      <c r="AV366" s="63"/>
      <c r="AW366" s="63"/>
      <c r="AX366" s="63"/>
      <c r="AY366" s="63"/>
      <c r="AZ366" s="88"/>
      <c r="BA366" s="88"/>
      <c r="BB366" s="115"/>
      <c r="BC366" s="821"/>
      <c r="BD366" s="261"/>
      <c r="BE366" s="261"/>
      <c r="BF366" s="261"/>
      <c r="BG366" s="262"/>
      <c r="BH366" s="89"/>
      <c r="BI366" s="89"/>
      <c r="BJ366" s="173"/>
      <c r="BK366" s="261" t="s">
        <v>1516</v>
      </c>
      <c r="BL366" s="263" t="s">
        <v>638</v>
      </c>
      <c r="BM366" s="1039" t="s">
        <v>548</v>
      </c>
      <c r="BN366" s="261" t="s">
        <v>531</v>
      </c>
      <c r="BO366" s="261" t="str">
        <f>CONCATENATE(BM366,BN366," = ",BQ366,P366)</f>
        <v>STUD-RB10X152-REN M10X1.5- 32mm-SUS304ĐINH HÀN( % C min 0.04%) = 20cái</v>
      </c>
      <c r="BP366" s="826" t="s">
        <v>903</v>
      </c>
      <c r="BQ366" s="261">
        <v>20</v>
      </c>
      <c r="BR366" s="261" t="s">
        <v>416</v>
      </c>
      <c r="BS366" s="261">
        <f>VLOOKUP(L366,[169]BG!$B$18:$N$34,11,0)</f>
        <v>17100</v>
      </c>
      <c r="BT366" s="261">
        <f t="shared" ref="BT366" si="537">BS366*BQ366*(1+BU366)</f>
        <v>376200.00000000006</v>
      </c>
      <c r="BU366" s="827">
        <v>0.1</v>
      </c>
      <c r="BV366" s="261">
        <f t="shared" ref="BV366" si="538">BS366*BQ366</f>
        <v>342000</v>
      </c>
      <c r="BW366" s="2125">
        <v>46064</v>
      </c>
      <c r="BX366" s="89"/>
      <c r="BY366" s="89"/>
      <c r="BZ366" s="261"/>
      <c r="CA366" s="261"/>
      <c r="CB366" s="261"/>
      <c r="CC366" s="261"/>
      <c r="CD366" s="85"/>
      <c r="CE366" s="261"/>
      <c r="CF366" s="89"/>
      <c r="CG366" s="261"/>
      <c r="CH366" s="261"/>
      <c r="CI366" s="261"/>
      <c r="CJ366" s="261"/>
      <c r="CK366" s="261"/>
      <c r="CL366" s="261"/>
      <c r="CM366" s="261"/>
      <c r="CN366" s="261"/>
      <c r="CO366" s="261"/>
      <c r="CP366" s="261"/>
      <c r="CQ366" s="261"/>
      <c r="CR366" s="261"/>
      <c r="CS366" s="261"/>
      <c r="CT366" s="261"/>
      <c r="CU366" s="90"/>
      <c r="CV366" s="89"/>
      <c r="CW366" s="86"/>
      <c r="CX366" s="90"/>
      <c r="CY366" s="90"/>
      <c r="CZ366" s="90"/>
      <c r="DA366" s="90"/>
      <c r="DB366" s="89"/>
      <c r="DC366" s="89"/>
      <c r="DD366" s="89"/>
      <c r="DE366" s="89"/>
      <c r="DF366" s="86"/>
      <c r="DG366" s="265"/>
      <c r="DH366" s="822"/>
      <c r="DI366" s="823"/>
      <c r="DJ366" s="824"/>
      <c r="DK366" s="825"/>
      <c r="DL366" s="266"/>
      <c r="DM366" s="266"/>
      <c r="DN366" s="267"/>
      <c r="DO366" s="268"/>
    </row>
    <row r="367" spans="1:119" ht="30" hidden="1" customHeight="1">
      <c r="A367" s="85" t="str">
        <f t="shared" si="500"/>
        <v>Hiện</v>
      </c>
      <c r="B367" s="86" t="str">
        <f>DF367</f>
        <v>Đủ</v>
      </c>
      <c r="C367" s="86">
        <f>DD367</f>
        <v>0</v>
      </c>
      <c r="D367" s="86"/>
      <c r="E367" s="86"/>
      <c r="F367" s="86"/>
      <c r="G367" s="86"/>
      <c r="H367" s="86"/>
      <c r="I367" s="86"/>
      <c r="J367" s="829"/>
      <c r="K367" s="815"/>
      <c r="L367" s="781" t="s">
        <v>549</v>
      </c>
      <c r="M367" s="284" t="s">
        <v>531</v>
      </c>
      <c r="N367" s="1039" t="s">
        <v>550</v>
      </c>
      <c r="O367" s="820" t="s">
        <v>510</v>
      </c>
      <c r="P367" s="820" t="s">
        <v>60</v>
      </c>
      <c r="Q367" s="182"/>
      <c r="R367" s="253">
        <v>4</v>
      </c>
      <c r="S367" s="182"/>
      <c r="T367" s="259"/>
      <c r="U367" s="260"/>
      <c r="V367" s="260"/>
      <c r="W367" s="260"/>
      <c r="X367" s="260"/>
      <c r="Y367" s="260"/>
      <c r="Z367" s="260"/>
      <c r="AA367" s="260"/>
      <c r="AB367" s="260"/>
      <c r="AC367" s="260"/>
      <c r="AD367" s="63">
        <v>5</v>
      </c>
      <c r="AE367" s="63">
        <v>0</v>
      </c>
      <c r="AF367" s="63">
        <v>0</v>
      </c>
      <c r="AG367" s="63">
        <v>0</v>
      </c>
      <c r="AH367" s="63">
        <v>0</v>
      </c>
      <c r="AI367" s="63">
        <v>0</v>
      </c>
      <c r="AJ367" s="63">
        <v>5</v>
      </c>
      <c r="AK367" s="63">
        <v>0</v>
      </c>
      <c r="AL367" s="63">
        <v>0</v>
      </c>
      <c r="AM367" s="63">
        <v>0</v>
      </c>
      <c r="AN367" s="63">
        <v>0</v>
      </c>
      <c r="AO367" s="63">
        <v>0</v>
      </c>
      <c r="AP367" s="63">
        <v>0</v>
      </c>
      <c r="AQ367" s="63">
        <v>0</v>
      </c>
      <c r="AR367" s="63">
        <v>0</v>
      </c>
      <c r="AS367" s="63">
        <v>0</v>
      </c>
      <c r="AT367" s="63">
        <v>0</v>
      </c>
      <c r="AU367" s="63">
        <v>0</v>
      </c>
      <c r="AV367" s="63">
        <v>0</v>
      </c>
      <c r="AW367" s="63">
        <v>0</v>
      </c>
      <c r="AX367" s="63">
        <v>0</v>
      </c>
      <c r="AY367" s="63">
        <v>0</v>
      </c>
      <c r="AZ367" s="88">
        <f>T367+V367+X367+Z367+AB367+AD367+AF367+AH367+AJ367+AL367+AN367+AP367+AR367+AT367+AV367+AX367</f>
        <v>10</v>
      </c>
      <c r="BA367" s="88">
        <f>U367+W367+Y367+AA367+AC367+AE367+AG367+AI367+AK367+AM367+AO367+AQ367+AS367+AU367+AW367+AY367</f>
        <v>0</v>
      </c>
      <c r="BB367" s="487" t="s">
        <v>1251</v>
      </c>
      <c r="BC367" s="821"/>
      <c r="BD367" s="261"/>
      <c r="BE367" s="261"/>
      <c r="BF367" s="261"/>
      <c r="BG367" s="262"/>
      <c r="BH367" s="89">
        <f>IF(AZ367&gt;BD367,AZ367-BD367,"0")</f>
        <v>10</v>
      </c>
      <c r="BI367" s="89" t="str">
        <f>IF(BA367&gt;BE367,BA367-BE367,"0")</f>
        <v>0</v>
      </c>
      <c r="BJ367" s="173">
        <v>45983</v>
      </c>
      <c r="BK367" s="261" t="s">
        <v>1397</v>
      </c>
      <c r="BL367" s="263" t="s">
        <v>638</v>
      </c>
      <c r="BM367" s="264" t="s">
        <v>1413</v>
      </c>
      <c r="BN367" s="261" t="s">
        <v>510</v>
      </c>
      <c r="BO367" s="261" t="s">
        <v>416</v>
      </c>
      <c r="BP367" s="826">
        <v>45982</v>
      </c>
      <c r="BQ367" s="261">
        <v>5</v>
      </c>
      <c r="BR367" s="261" t="s">
        <v>416</v>
      </c>
      <c r="BS367" s="261">
        <v>18620</v>
      </c>
      <c r="BT367" s="261">
        <f t="shared" si="535"/>
        <v>102410.00000000001</v>
      </c>
      <c r="BU367" s="827">
        <v>0.1</v>
      </c>
      <c r="BV367" s="261">
        <f t="shared" si="536"/>
        <v>93100</v>
      </c>
      <c r="BW367" s="1281">
        <v>46030</v>
      </c>
      <c r="BX367" s="89">
        <f>SUMIF($L:$L,L367,$BQ:$BQ)</f>
        <v>10</v>
      </c>
      <c r="BY367" s="89">
        <f>SUMIF($L:$L,L367,$BR:$BR)</f>
        <v>0</v>
      </c>
      <c r="BZ367" s="261"/>
      <c r="CA367" s="261"/>
      <c r="CB367" s="261"/>
      <c r="CC367" s="261"/>
      <c r="CD367" s="85"/>
      <c r="CE367" s="261"/>
      <c r="CF367" s="89"/>
      <c r="CG367" s="261"/>
      <c r="CH367" s="261"/>
      <c r="CI367" s="261"/>
      <c r="CJ367" s="261"/>
      <c r="CK367" s="261"/>
      <c r="CL367" s="261"/>
      <c r="CM367" s="261"/>
      <c r="CN367" s="261"/>
      <c r="CO367" s="261"/>
      <c r="CP367" s="261"/>
      <c r="CQ367" s="261"/>
      <c r="CR367" s="261"/>
      <c r="CS367" s="261"/>
      <c r="CT367" s="261"/>
      <c r="CU367" s="90"/>
      <c r="CV367" s="89">
        <f>SUMIF($L:$L,L367,$CJ:$CJ)</f>
        <v>0</v>
      </c>
      <c r="CW367" s="86">
        <f>SUMIF($L:$L,L367,$CK:$CK)</f>
        <v>0</v>
      </c>
      <c r="CX367" s="90"/>
      <c r="CY367" s="90"/>
      <c r="CZ367" s="90"/>
      <c r="DA367" s="90"/>
      <c r="DB367" s="89">
        <f>BX367+CV367</f>
        <v>10</v>
      </c>
      <c r="DC367" s="89">
        <f>BY367+CW367</f>
        <v>0</v>
      </c>
      <c r="DD367" s="89">
        <f>BH367-DB367</f>
        <v>0</v>
      </c>
      <c r="DE367" s="89">
        <f>BI367-DC367</f>
        <v>0</v>
      </c>
      <c r="DF367" s="86" t="str">
        <f>IF(DD367&lt;0,"Thừa",IF(DD367=0,"Đủ","Thiếu"))</f>
        <v>Đủ</v>
      </c>
      <c r="DG367" s="265"/>
      <c r="DH367" s="822"/>
      <c r="DI367" s="823"/>
      <c r="DJ367" s="824"/>
      <c r="DK367" s="825"/>
      <c r="DL367" s="266"/>
      <c r="DM367" s="266"/>
      <c r="DN367" s="267"/>
      <c r="DO367" s="268"/>
    </row>
    <row r="368" spans="1:119" ht="30" hidden="1" customHeight="1">
      <c r="A368" s="85" t="str">
        <f t="shared" si="500"/>
        <v>ok</v>
      </c>
      <c r="B368" s="86"/>
      <c r="C368" s="86"/>
      <c r="D368" s="86"/>
      <c r="E368" s="86"/>
      <c r="F368" s="86"/>
      <c r="G368" s="86"/>
      <c r="H368" s="86"/>
      <c r="I368" s="86"/>
      <c r="J368" s="829"/>
      <c r="K368" s="86"/>
      <c r="L368" s="781" t="s">
        <v>549</v>
      </c>
      <c r="M368" s="284" t="s">
        <v>531</v>
      </c>
      <c r="N368" s="1039" t="s">
        <v>550</v>
      </c>
      <c r="O368" s="820" t="s">
        <v>510</v>
      </c>
      <c r="P368" s="820" t="s">
        <v>60</v>
      </c>
      <c r="Q368" s="182"/>
      <c r="R368" s="253"/>
      <c r="S368" s="182"/>
      <c r="T368" s="259"/>
      <c r="U368" s="260"/>
      <c r="V368" s="260"/>
      <c r="W368" s="260"/>
      <c r="X368" s="260"/>
      <c r="Y368" s="260"/>
      <c r="Z368" s="260"/>
      <c r="AA368" s="260"/>
      <c r="AB368" s="260"/>
      <c r="AC368" s="260"/>
      <c r="AD368" s="63"/>
      <c r="AE368" s="63"/>
      <c r="AF368" s="63"/>
      <c r="AG368" s="63"/>
      <c r="AH368" s="63"/>
      <c r="AI368" s="63"/>
      <c r="AJ368" s="63"/>
      <c r="AK368" s="63"/>
      <c r="AL368" s="63"/>
      <c r="AM368" s="63"/>
      <c r="AN368" s="63"/>
      <c r="AO368" s="63"/>
      <c r="AP368" s="63"/>
      <c r="AQ368" s="63"/>
      <c r="AR368" s="63"/>
      <c r="AS368" s="63"/>
      <c r="AT368" s="63"/>
      <c r="AU368" s="63"/>
      <c r="AV368" s="63"/>
      <c r="AW368" s="63"/>
      <c r="AX368" s="63"/>
      <c r="AY368" s="63"/>
      <c r="AZ368" s="88"/>
      <c r="BA368" s="88"/>
      <c r="BB368" s="115"/>
      <c r="BC368" s="821"/>
      <c r="BD368" s="261"/>
      <c r="BE368" s="261"/>
      <c r="BF368" s="261"/>
      <c r="BG368" s="262"/>
      <c r="BH368" s="89"/>
      <c r="BI368" s="89"/>
      <c r="BJ368" s="173"/>
      <c r="BK368" s="261" t="s">
        <v>1516</v>
      </c>
      <c r="BL368" s="263" t="s">
        <v>638</v>
      </c>
      <c r="BM368" s="1039" t="s">
        <v>550</v>
      </c>
      <c r="BN368" s="261" t="s">
        <v>531</v>
      </c>
      <c r="BO368" s="261" t="str">
        <f>CONCATENATE(BM368,BN368," = ",BQ368,P368)</f>
        <v>STUD-RB10X171-REN M10X1.5- 32mm-SUS304ĐINH HÀN( % C min 0.04%) = 5cái</v>
      </c>
      <c r="BP368" s="826" t="s">
        <v>903</v>
      </c>
      <c r="BQ368" s="261">
        <v>5</v>
      </c>
      <c r="BR368" s="261" t="s">
        <v>416</v>
      </c>
      <c r="BS368" s="261">
        <v>18620</v>
      </c>
      <c r="BT368" s="261">
        <f t="shared" ref="BT368" si="539">BS368*BQ368*(1+BU368)</f>
        <v>102410.00000000001</v>
      </c>
      <c r="BU368" s="827">
        <v>0.1</v>
      </c>
      <c r="BV368" s="261">
        <f t="shared" ref="BV368" si="540">BS368*BQ368</f>
        <v>93100</v>
      </c>
      <c r="BW368" s="2125">
        <v>46064</v>
      </c>
      <c r="BX368" s="89"/>
      <c r="BY368" s="89"/>
      <c r="BZ368" s="261"/>
      <c r="CA368" s="261"/>
      <c r="CB368" s="261"/>
      <c r="CC368" s="261"/>
      <c r="CD368" s="85"/>
      <c r="CE368" s="261"/>
      <c r="CF368" s="89"/>
      <c r="CG368" s="261"/>
      <c r="CH368" s="261"/>
      <c r="CI368" s="261"/>
      <c r="CJ368" s="261"/>
      <c r="CK368" s="261"/>
      <c r="CL368" s="261"/>
      <c r="CM368" s="261"/>
      <c r="CN368" s="261"/>
      <c r="CO368" s="261"/>
      <c r="CP368" s="261"/>
      <c r="CQ368" s="261"/>
      <c r="CR368" s="261"/>
      <c r="CS368" s="261"/>
      <c r="CT368" s="261"/>
      <c r="CU368" s="90"/>
      <c r="CV368" s="89"/>
      <c r="CW368" s="86"/>
      <c r="CX368" s="90"/>
      <c r="CY368" s="90"/>
      <c r="CZ368" s="90"/>
      <c r="DA368" s="90"/>
      <c r="DB368" s="89"/>
      <c r="DC368" s="89"/>
      <c r="DD368" s="89"/>
      <c r="DE368" s="89"/>
      <c r="DF368" s="86"/>
      <c r="DG368" s="265"/>
      <c r="DH368" s="822"/>
      <c r="DI368" s="823"/>
      <c r="DJ368" s="824"/>
      <c r="DK368" s="825"/>
      <c r="DL368" s="266"/>
      <c r="DM368" s="266"/>
      <c r="DN368" s="267"/>
      <c r="DO368" s="268"/>
    </row>
    <row r="369" spans="1:119" ht="30" hidden="1" customHeight="1">
      <c r="A369" s="85" t="str">
        <f t="shared" si="500"/>
        <v>Hiện</v>
      </c>
      <c r="B369" s="86" t="str">
        <f t="shared" ref="B369:B386" si="541">DF369</f>
        <v>Đủ</v>
      </c>
      <c r="C369" s="86">
        <f t="shared" ref="C369:C386" si="542">DD369</f>
        <v>0</v>
      </c>
      <c r="D369" s="86"/>
      <c r="E369" s="86"/>
      <c r="F369" s="86"/>
      <c r="G369" s="86"/>
      <c r="H369" s="86"/>
      <c r="I369" s="86"/>
      <c r="J369" s="829"/>
      <c r="K369" s="815"/>
      <c r="L369" s="781" t="s">
        <v>551</v>
      </c>
      <c r="M369" s="284" t="s">
        <v>531</v>
      </c>
      <c r="N369" s="819" t="s">
        <v>552</v>
      </c>
      <c r="O369" s="820" t="s">
        <v>510</v>
      </c>
      <c r="P369" s="820" t="s">
        <v>60</v>
      </c>
      <c r="Q369" s="182"/>
      <c r="R369" s="253">
        <v>3860</v>
      </c>
      <c r="S369" s="182"/>
      <c r="T369" s="259"/>
      <c r="U369" s="260"/>
      <c r="V369" s="260"/>
      <c r="W369" s="260"/>
      <c r="X369" s="260"/>
      <c r="Y369" s="260"/>
      <c r="Z369" s="260"/>
      <c r="AA369" s="260"/>
      <c r="AB369" s="260"/>
      <c r="AC369" s="260"/>
      <c r="AD369" s="63">
        <v>4053</v>
      </c>
      <c r="AE369" s="63">
        <v>0</v>
      </c>
      <c r="AF369" s="63">
        <v>0</v>
      </c>
      <c r="AG369" s="63">
        <v>0</v>
      </c>
      <c r="AH369" s="63">
        <v>0</v>
      </c>
      <c r="AI369" s="63">
        <v>0</v>
      </c>
      <c r="AJ369" s="63">
        <v>0</v>
      </c>
      <c r="AK369" s="63">
        <v>0</v>
      </c>
      <c r="AL369" s="63">
        <v>0</v>
      </c>
      <c r="AM369" s="63">
        <v>0</v>
      </c>
      <c r="AN369" s="63">
        <v>0</v>
      </c>
      <c r="AO369" s="63">
        <v>0</v>
      </c>
      <c r="AP369" s="63">
        <v>0</v>
      </c>
      <c r="AQ369" s="63">
        <v>0</v>
      </c>
      <c r="AR369" s="63">
        <v>0</v>
      </c>
      <c r="AS369" s="63">
        <v>0</v>
      </c>
      <c r="AT369" s="63">
        <v>0</v>
      </c>
      <c r="AU369" s="63">
        <v>0</v>
      </c>
      <c r="AV369" s="63">
        <v>0</v>
      </c>
      <c r="AW369" s="63">
        <v>0</v>
      </c>
      <c r="AX369" s="63">
        <v>0</v>
      </c>
      <c r="AY369" s="63">
        <v>0</v>
      </c>
      <c r="AZ369" s="88">
        <f t="shared" ref="AZ369:AZ387" si="543">T369+V369+X369+Z369+AB369+AD369+AF369+AH369+AJ369+AL369+AN369+AP369+AR369+AT369+AV369+AX369</f>
        <v>4053</v>
      </c>
      <c r="BA369" s="88">
        <f t="shared" ref="BA369:BA387" si="544">U369+W369+Y369+AA369+AC369+AE369+AG369+AI369+AK369+AM369+AO369+AQ369+AS369+AU369+AW369+AY369</f>
        <v>0</v>
      </c>
      <c r="BB369" s="487" t="s">
        <v>636</v>
      </c>
      <c r="BC369" s="821"/>
      <c r="BD369" s="261"/>
      <c r="BE369" s="261"/>
      <c r="BF369" s="261"/>
      <c r="BG369" s="262"/>
      <c r="BH369" s="89">
        <f t="shared" ref="BH369:BH387" si="545">IF(AZ369&gt;BD369,AZ369-BD369,"0")</f>
        <v>4053</v>
      </c>
      <c r="BI369" s="89" t="str">
        <f t="shared" ref="BI369:BI387" si="546">IF(BA369&gt;BE369,BA369-BE369,"0")</f>
        <v>0</v>
      </c>
      <c r="BJ369" s="173">
        <v>45983</v>
      </c>
      <c r="BK369" s="261" t="s">
        <v>1397</v>
      </c>
      <c r="BL369" s="263" t="s">
        <v>638</v>
      </c>
      <c r="BM369" s="264" t="s">
        <v>1414</v>
      </c>
      <c r="BN369" s="261" t="s">
        <v>510</v>
      </c>
      <c r="BO369" s="261" t="s">
        <v>416</v>
      </c>
      <c r="BP369" s="826">
        <v>45982</v>
      </c>
      <c r="BQ369" s="261">
        <v>4053</v>
      </c>
      <c r="BR369" s="261" t="s">
        <v>416</v>
      </c>
      <c r="BS369" s="261">
        <v>10260</v>
      </c>
      <c r="BT369" s="261">
        <f t="shared" si="535"/>
        <v>45742158</v>
      </c>
      <c r="BU369" s="827">
        <v>0.1</v>
      </c>
      <c r="BV369" s="261">
        <f t="shared" si="536"/>
        <v>41583780</v>
      </c>
      <c r="BW369" s="1281">
        <v>46030</v>
      </c>
      <c r="BX369" s="89">
        <f t="shared" ref="BX369:BX387" si="547">SUMIF($L:$L,L369,$BQ:$BQ)</f>
        <v>4053</v>
      </c>
      <c r="BY369" s="89">
        <f t="shared" ref="BY369:BY387" si="548">SUMIF($L:$L,L369,$BR:$BR)</f>
        <v>0</v>
      </c>
      <c r="BZ369" s="261"/>
      <c r="CA369" s="261"/>
      <c r="CB369" s="261"/>
      <c r="CC369" s="261"/>
      <c r="CD369" s="85"/>
      <c r="CE369" s="261"/>
      <c r="CF369" s="89"/>
      <c r="CG369" s="261"/>
      <c r="CH369" s="261"/>
      <c r="CI369" s="261"/>
      <c r="CJ369" s="261"/>
      <c r="CK369" s="261"/>
      <c r="CL369" s="261"/>
      <c r="CM369" s="261"/>
      <c r="CN369" s="261"/>
      <c r="CO369" s="261"/>
      <c r="CP369" s="261"/>
      <c r="CQ369" s="261"/>
      <c r="CR369" s="261"/>
      <c r="CS369" s="261"/>
      <c r="CT369" s="261"/>
      <c r="CU369" s="90"/>
      <c r="CV369" s="89">
        <f t="shared" ref="CV369:CV387" si="549">SUMIF($L:$L,L369,$CJ:$CJ)</f>
        <v>0</v>
      </c>
      <c r="CW369" s="86">
        <f t="shared" ref="CW369:CW387" si="550">SUMIF($L:$L,L369,$CK:$CK)</f>
        <v>0</v>
      </c>
      <c r="CX369" s="90"/>
      <c r="CY369" s="90"/>
      <c r="CZ369" s="90"/>
      <c r="DA369" s="90"/>
      <c r="DB369" s="89">
        <f t="shared" ref="DB369:DB387" si="551">BX369+CV369</f>
        <v>4053</v>
      </c>
      <c r="DC369" s="89">
        <f t="shared" ref="DC369:DC387" si="552">BY369+CW369</f>
        <v>0</v>
      </c>
      <c r="DD369" s="89">
        <f t="shared" ref="DD369:DD387" si="553">BH369-DB369</f>
        <v>0</v>
      </c>
      <c r="DE369" s="89">
        <f t="shared" ref="DE369:DE387" si="554">BI369-DC369</f>
        <v>0</v>
      </c>
      <c r="DF369" s="86" t="str">
        <f t="shared" ref="DF369:DF387" si="555">IF(DD369&lt;0,"Thừa",IF(DD369=0,"Đủ","Thiếu"))</f>
        <v>Đủ</v>
      </c>
      <c r="DG369" s="265"/>
      <c r="DH369" s="822"/>
      <c r="DI369" s="823"/>
      <c r="DJ369" s="824"/>
      <c r="DK369" s="825"/>
      <c r="DL369" s="266"/>
      <c r="DM369" s="266"/>
      <c r="DN369" s="267"/>
      <c r="DO369" s="268"/>
    </row>
    <row r="370" spans="1:119" ht="30" hidden="1" customHeight="1">
      <c r="A370" s="85" t="str">
        <f t="shared" si="500"/>
        <v>Hiện</v>
      </c>
      <c r="B370" s="86" t="str">
        <f t="shared" si="541"/>
        <v>Đủ</v>
      </c>
      <c r="C370" s="86">
        <f t="shared" si="542"/>
        <v>0</v>
      </c>
      <c r="D370" s="86"/>
      <c r="E370" s="86"/>
      <c r="F370" s="86"/>
      <c r="G370" s="86"/>
      <c r="H370" s="86"/>
      <c r="I370" s="86"/>
      <c r="J370" s="829"/>
      <c r="K370" s="815"/>
      <c r="L370" s="781" t="s">
        <v>553</v>
      </c>
      <c r="M370" s="284" t="s">
        <v>531</v>
      </c>
      <c r="N370" s="819" t="s">
        <v>554</v>
      </c>
      <c r="O370" s="820" t="s">
        <v>510</v>
      </c>
      <c r="P370" s="820" t="s">
        <v>60</v>
      </c>
      <c r="Q370" s="182"/>
      <c r="R370" s="253">
        <v>558</v>
      </c>
      <c r="S370" s="182"/>
      <c r="T370" s="259"/>
      <c r="U370" s="260"/>
      <c r="V370" s="260"/>
      <c r="W370" s="260"/>
      <c r="X370" s="260"/>
      <c r="Y370" s="260"/>
      <c r="Z370" s="260"/>
      <c r="AA370" s="260"/>
      <c r="AB370" s="260"/>
      <c r="AC370" s="260"/>
      <c r="AD370" s="63">
        <v>586</v>
      </c>
      <c r="AE370" s="63">
        <v>0</v>
      </c>
      <c r="AF370" s="63">
        <v>0</v>
      </c>
      <c r="AG370" s="63">
        <v>0</v>
      </c>
      <c r="AH370" s="63">
        <v>0</v>
      </c>
      <c r="AI370" s="63">
        <v>0</v>
      </c>
      <c r="AJ370" s="63">
        <v>0</v>
      </c>
      <c r="AK370" s="63">
        <v>0</v>
      </c>
      <c r="AL370" s="63">
        <v>0</v>
      </c>
      <c r="AM370" s="63">
        <v>0</v>
      </c>
      <c r="AN370" s="63">
        <v>0</v>
      </c>
      <c r="AO370" s="63">
        <v>0</v>
      </c>
      <c r="AP370" s="63">
        <v>0</v>
      </c>
      <c r="AQ370" s="63">
        <v>0</v>
      </c>
      <c r="AR370" s="63">
        <v>0</v>
      </c>
      <c r="AS370" s="63">
        <v>0</v>
      </c>
      <c r="AT370" s="63">
        <v>0</v>
      </c>
      <c r="AU370" s="63">
        <v>0</v>
      </c>
      <c r="AV370" s="63">
        <v>0</v>
      </c>
      <c r="AW370" s="63">
        <v>0</v>
      </c>
      <c r="AX370" s="63">
        <v>0</v>
      </c>
      <c r="AY370" s="63">
        <v>0</v>
      </c>
      <c r="AZ370" s="88">
        <f t="shared" si="543"/>
        <v>586</v>
      </c>
      <c r="BA370" s="88">
        <f t="shared" si="544"/>
        <v>0</v>
      </c>
      <c r="BB370" s="487" t="s">
        <v>636</v>
      </c>
      <c r="BC370" s="821"/>
      <c r="BD370" s="261"/>
      <c r="BE370" s="261"/>
      <c r="BF370" s="261"/>
      <c r="BG370" s="262"/>
      <c r="BH370" s="89">
        <f t="shared" si="545"/>
        <v>586</v>
      </c>
      <c r="BI370" s="89" t="str">
        <f t="shared" si="546"/>
        <v>0</v>
      </c>
      <c r="BJ370" s="173">
        <v>45983</v>
      </c>
      <c r="BK370" s="261" t="s">
        <v>1397</v>
      </c>
      <c r="BL370" s="263" t="s">
        <v>638</v>
      </c>
      <c r="BM370" s="264" t="s">
        <v>1415</v>
      </c>
      <c r="BN370" s="261" t="s">
        <v>510</v>
      </c>
      <c r="BO370" s="261" t="s">
        <v>416</v>
      </c>
      <c r="BP370" s="826">
        <v>45982</v>
      </c>
      <c r="BQ370" s="261">
        <v>586</v>
      </c>
      <c r="BR370" s="261" t="s">
        <v>416</v>
      </c>
      <c r="BS370" s="261">
        <v>10490</v>
      </c>
      <c r="BT370" s="261">
        <f t="shared" si="535"/>
        <v>6761854.0000000009</v>
      </c>
      <c r="BU370" s="827">
        <v>0.1</v>
      </c>
      <c r="BV370" s="261">
        <f t="shared" si="536"/>
        <v>6147140</v>
      </c>
      <c r="BW370" s="1281">
        <v>46030</v>
      </c>
      <c r="BX370" s="89">
        <f t="shared" si="547"/>
        <v>586</v>
      </c>
      <c r="BY370" s="89">
        <f t="shared" si="548"/>
        <v>0</v>
      </c>
      <c r="BZ370" s="261"/>
      <c r="CA370" s="261"/>
      <c r="CB370" s="261"/>
      <c r="CC370" s="261"/>
      <c r="CD370" s="85"/>
      <c r="CE370" s="261"/>
      <c r="CF370" s="89"/>
      <c r="CG370" s="261"/>
      <c r="CH370" s="261"/>
      <c r="CI370" s="261"/>
      <c r="CJ370" s="261"/>
      <c r="CK370" s="261"/>
      <c r="CL370" s="261"/>
      <c r="CM370" s="261"/>
      <c r="CN370" s="261"/>
      <c r="CO370" s="261"/>
      <c r="CP370" s="261"/>
      <c r="CQ370" s="261"/>
      <c r="CR370" s="261"/>
      <c r="CS370" s="261"/>
      <c r="CT370" s="261"/>
      <c r="CU370" s="90"/>
      <c r="CV370" s="89">
        <f t="shared" si="549"/>
        <v>0</v>
      </c>
      <c r="CW370" s="86">
        <f t="shared" si="550"/>
        <v>0</v>
      </c>
      <c r="CX370" s="90"/>
      <c r="CY370" s="90"/>
      <c r="CZ370" s="90"/>
      <c r="DA370" s="90"/>
      <c r="DB370" s="89">
        <f t="shared" si="551"/>
        <v>586</v>
      </c>
      <c r="DC370" s="89">
        <f t="shared" si="552"/>
        <v>0</v>
      </c>
      <c r="DD370" s="89">
        <f t="shared" si="553"/>
        <v>0</v>
      </c>
      <c r="DE370" s="89">
        <f t="shared" si="554"/>
        <v>0</v>
      </c>
      <c r="DF370" s="86" t="str">
        <f t="shared" si="555"/>
        <v>Đủ</v>
      </c>
      <c r="DG370" s="265"/>
      <c r="DH370" s="822"/>
      <c r="DI370" s="823"/>
      <c r="DJ370" s="824"/>
      <c r="DK370" s="825"/>
      <c r="DL370" s="266"/>
      <c r="DM370" s="266"/>
      <c r="DN370" s="267"/>
      <c r="DO370" s="268"/>
    </row>
    <row r="371" spans="1:119" ht="30" hidden="1" customHeight="1">
      <c r="A371" s="85" t="str">
        <f t="shared" si="500"/>
        <v>Hiện</v>
      </c>
      <c r="B371" s="86" t="str">
        <f t="shared" si="541"/>
        <v>Đủ</v>
      </c>
      <c r="C371" s="86">
        <f t="shared" si="542"/>
        <v>0</v>
      </c>
      <c r="D371" s="86"/>
      <c r="E371" s="86"/>
      <c r="F371" s="86"/>
      <c r="G371" s="86"/>
      <c r="H371" s="86"/>
      <c r="I371" s="86"/>
      <c r="J371" s="829"/>
      <c r="K371" s="815"/>
      <c r="L371" s="781" t="s">
        <v>555</v>
      </c>
      <c r="M371" s="284" t="s">
        <v>531</v>
      </c>
      <c r="N371" s="819" t="s">
        <v>556</v>
      </c>
      <c r="O371" s="820" t="s">
        <v>510</v>
      </c>
      <c r="P371" s="820" t="s">
        <v>60</v>
      </c>
      <c r="Q371" s="182"/>
      <c r="R371" s="253">
        <v>968</v>
      </c>
      <c r="S371" s="182"/>
      <c r="T371" s="259"/>
      <c r="U371" s="260"/>
      <c r="V371" s="260"/>
      <c r="W371" s="260"/>
      <c r="X371" s="260"/>
      <c r="Y371" s="260"/>
      <c r="Z371" s="260"/>
      <c r="AA371" s="260"/>
      <c r="AB371" s="260"/>
      <c r="AC371" s="260"/>
      <c r="AD371" s="63">
        <v>1017</v>
      </c>
      <c r="AE371" s="63">
        <v>0</v>
      </c>
      <c r="AF371" s="63">
        <v>0</v>
      </c>
      <c r="AG371" s="63">
        <v>0</v>
      </c>
      <c r="AH371" s="63">
        <v>0</v>
      </c>
      <c r="AI371" s="63">
        <v>0</v>
      </c>
      <c r="AJ371" s="63">
        <v>0</v>
      </c>
      <c r="AK371" s="63">
        <v>0</v>
      </c>
      <c r="AL371" s="63">
        <v>0</v>
      </c>
      <c r="AM371" s="63">
        <v>0</v>
      </c>
      <c r="AN371" s="63">
        <v>0</v>
      </c>
      <c r="AO371" s="63">
        <v>0</v>
      </c>
      <c r="AP371" s="63">
        <v>0</v>
      </c>
      <c r="AQ371" s="63">
        <v>0</v>
      </c>
      <c r="AR371" s="63">
        <v>0</v>
      </c>
      <c r="AS371" s="63">
        <v>0</v>
      </c>
      <c r="AT371" s="63">
        <v>0</v>
      </c>
      <c r="AU371" s="63">
        <v>0</v>
      </c>
      <c r="AV371" s="63">
        <v>0</v>
      </c>
      <c r="AW371" s="63">
        <v>0</v>
      </c>
      <c r="AX371" s="63">
        <v>0</v>
      </c>
      <c r="AY371" s="63">
        <v>0</v>
      </c>
      <c r="AZ371" s="88">
        <f t="shared" si="543"/>
        <v>1017</v>
      </c>
      <c r="BA371" s="88">
        <f t="shared" si="544"/>
        <v>0</v>
      </c>
      <c r="BB371" s="487" t="s">
        <v>636</v>
      </c>
      <c r="BC371" s="821"/>
      <c r="BD371" s="261"/>
      <c r="BE371" s="261"/>
      <c r="BF371" s="261"/>
      <c r="BG371" s="262"/>
      <c r="BH371" s="89">
        <f t="shared" si="545"/>
        <v>1017</v>
      </c>
      <c r="BI371" s="89" t="str">
        <f t="shared" si="546"/>
        <v>0</v>
      </c>
      <c r="BJ371" s="173">
        <v>45983</v>
      </c>
      <c r="BK371" s="261" t="s">
        <v>1397</v>
      </c>
      <c r="BL371" s="263" t="s">
        <v>638</v>
      </c>
      <c r="BM371" s="264" t="s">
        <v>1416</v>
      </c>
      <c r="BN371" s="261" t="s">
        <v>510</v>
      </c>
      <c r="BO371" s="261" t="s">
        <v>416</v>
      </c>
      <c r="BP371" s="826">
        <v>45982</v>
      </c>
      <c r="BQ371" s="261">
        <v>1017</v>
      </c>
      <c r="BR371" s="261" t="s">
        <v>416</v>
      </c>
      <c r="BS371" s="261">
        <v>10640</v>
      </c>
      <c r="BT371" s="261">
        <f t="shared" si="535"/>
        <v>11902968.000000002</v>
      </c>
      <c r="BU371" s="827">
        <v>0.1</v>
      </c>
      <c r="BV371" s="261">
        <f t="shared" si="536"/>
        <v>10820880</v>
      </c>
      <c r="BW371" s="1281">
        <v>46030</v>
      </c>
      <c r="BX371" s="89">
        <f t="shared" si="547"/>
        <v>1017</v>
      </c>
      <c r="BY371" s="89">
        <f t="shared" si="548"/>
        <v>0</v>
      </c>
      <c r="BZ371" s="261"/>
      <c r="CA371" s="261"/>
      <c r="CB371" s="261"/>
      <c r="CC371" s="261"/>
      <c r="CD371" s="85"/>
      <c r="CE371" s="261"/>
      <c r="CF371" s="89"/>
      <c r="CG371" s="261"/>
      <c r="CH371" s="261"/>
      <c r="CI371" s="261"/>
      <c r="CJ371" s="261"/>
      <c r="CK371" s="261"/>
      <c r="CL371" s="261"/>
      <c r="CM371" s="261"/>
      <c r="CN371" s="261"/>
      <c r="CO371" s="261"/>
      <c r="CP371" s="261"/>
      <c r="CQ371" s="261"/>
      <c r="CR371" s="261"/>
      <c r="CS371" s="261"/>
      <c r="CT371" s="261"/>
      <c r="CU371" s="90"/>
      <c r="CV371" s="89">
        <f t="shared" si="549"/>
        <v>0</v>
      </c>
      <c r="CW371" s="86">
        <f t="shared" si="550"/>
        <v>0</v>
      </c>
      <c r="CX371" s="90"/>
      <c r="CY371" s="90"/>
      <c r="CZ371" s="90"/>
      <c r="DA371" s="90"/>
      <c r="DB371" s="89">
        <f t="shared" si="551"/>
        <v>1017</v>
      </c>
      <c r="DC371" s="89">
        <f t="shared" si="552"/>
        <v>0</v>
      </c>
      <c r="DD371" s="89">
        <f t="shared" si="553"/>
        <v>0</v>
      </c>
      <c r="DE371" s="89">
        <f t="shared" si="554"/>
        <v>0</v>
      </c>
      <c r="DF371" s="86" t="str">
        <f t="shared" si="555"/>
        <v>Đủ</v>
      </c>
      <c r="DG371" s="265"/>
      <c r="DH371" s="822"/>
      <c r="DI371" s="823"/>
      <c r="DJ371" s="824"/>
      <c r="DK371" s="825"/>
      <c r="DL371" s="266"/>
      <c r="DM371" s="266"/>
      <c r="DN371" s="267"/>
      <c r="DO371" s="268"/>
    </row>
    <row r="372" spans="1:119" ht="30" hidden="1" customHeight="1">
      <c r="A372" s="85" t="str">
        <f t="shared" si="500"/>
        <v>Hiện</v>
      </c>
      <c r="B372" s="86" t="str">
        <f t="shared" si="541"/>
        <v>Đủ</v>
      </c>
      <c r="C372" s="86">
        <f t="shared" si="542"/>
        <v>0</v>
      </c>
      <c r="D372" s="86"/>
      <c r="E372" s="86"/>
      <c r="F372" s="86"/>
      <c r="G372" s="86"/>
      <c r="H372" s="86"/>
      <c r="I372" s="86"/>
      <c r="J372" s="829"/>
      <c r="K372" s="815"/>
      <c r="L372" s="781" t="s">
        <v>557</v>
      </c>
      <c r="M372" s="284" t="s">
        <v>531</v>
      </c>
      <c r="N372" s="819" t="s">
        <v>558</v>
      </c>
      <c r="O372" s="820" t="s">
        <v>510</v>
      </c>
      <c r="P372" s="820" t="s">
        <v>60</v>
      </c>
      <c r="Q372" s="182"/>
      <c r="R372" s="253">
        <v>40</v>
      </c>
      <c r="S372" s="182"/>
      <c r="T372" s="259"/>
      <c r="U372" s="260"/>
      <c r="V372" s="260"/>
      <c r="W372" s="260"/>
      <c r="X372" s="260"/>
      <c r="Y372" s="260"/>
      <c r="Z372" s="260"/>
      <c r="AA372" s="260"/>
      <c r="AB372" s="260"/>
      <c r="AC372" s="260"/>
      <c r="AD372" s="63">
        <v>42</v>
      </c>
      <c r="AE372" s="63">
        <v>0</v>
      </c>
      <c r="AF372" s="63">
        <v>0</v>
      </c>
      <c r="AG372" s="63">
        <v>0</v>
      </c>
      <c r="AH372" s="63">
        <v>0</v>
      </c>
      <c r="AI372" s="63">
        <v>0</v>
      </c>
      <c r="AJ372" s="63">
        <v>0</v>
      </c>
      <c r="AK372" s="63">
        <v>0</v>
      </c>
      <c r="AL372" s="63">
        <v>0</v>
      </c>
      <c r="AM372" s="63">
        <v>0</v>
      </c>
      <c r="AN372" s="63">
        <v>0</v>
      </c>
      <c r="AO372" s="63">
        <v>0</v>
      </c>
      <c r="AP372" s="63">
        <v>0</v>
      </c>
      <c r="AQ372" s="63">
        <v>0</v>
      </c>
      <c r="AR372" s="63">
        <v>0</v>
      </c>
      <c r="AS372" s="63">
        <v>0</v>
      </c>
      <c r="AT372" s="63">
        <v>0</v>
      </c>
      <c r="AU372" s="63">
        <v>0</v>
      </c>
      <c r="AV372" s="63">
        <v>0</v>
      </c>
      <c r="AW372" s="63">
        <v>0</v>
      </c>
      <c r="AX372" s="63">
        <v>0</v>
      </c>
      <c r="AY372" s="63">
        <v>0</v>
      </c>
      <c r="AZ372" s="88">
        <f t="shared" si="543"/>
        <v>42</v>
      </c>
      <c r="BA372" s="88">
        <f t="shared" si="544"/>
        <v>0</v>
      </c>
      <c r="BB372" s="487" t="s">
        <v>636</v>
      </c>
      <c r="BC372" s="821"/>
      <c r="BD372" s="261"/>
      <c r="BE372" s="261"/>
      <c r="BF372" s="261"/>
      <c r="BG372" s="262"/>
      <c r="BH372" s="89">
        <f t="shared" si="545"/>
        <v>42</v>
      </c>
      <c r="BI372" s="89" t="str">
        <f t="shared" si="546"/>
        <v>0</v>
      </c>
      <c r="BJ372" s="173">
        <v>45983</v>
      </c>
      <c r="BK372" s="261" t="s">
        <v>1397</v>
      </c>
      <c r="BL372" s="263" t="s">
        <v>638</v>
      </c>
      <c r="BM372" s="264" t="s">
        <v>1417</v>
      </c>
      <c r="BN372" s="261" t="s">
        <v>510</v>
      </c>
      <c r="BO372" s="261" t="s">
        <v>416</v>
      </c>
      <c r="BP372" s="826">
        <v>45982</v>
      </c>
      <c r="BQ372" s="261">
        <v>42</v>
      </c>
      <c r="BR372" s="261" t="s">
        <v>416</v>
      </c>
      <c r="BS372" s="261">
        <v>10870</v>
      </c>
      <c r="BT372" s="261">
        <f t="shared" si="535"/>
        <v>502194.00000000006</v>
      </c>
      <c r="BU372" s="827">
        <v>0.1</v>
      </c>
      <c r="BV372" s="261">
        <f t="shared" si="536"/>
        <v>456540</v>
      </c>
      <c r="BW372" s="1281">
        <v>46030</v>
      </c>
      <c r="BX372" s="89">
        <f t="shared" si="547"/>
        <v>42</v>
      </c>
      <c r="BY372" s="89">
        <f t="shared" si="548"/>
        <v>0</v>
      </c>
      <c r="BZ372" s="261"/>
      <c r="CA372" s="261"/>
      <c r="CB372" s="261"/>
      <c r="CC372" s="261"/>
      <c r="CD372" s="85"/>
      <c r="CE372" s="261"/>
      <c r="CF372" s="89"/>
      <c r="CG372" s="261"/>
      <c r="CH372" s="261"/>
      <c r="CI372" s="261"/>
      <c r="CJ372" s="261"/>
      <c r="CK372" s="261"/>
      <c r="CL372" s="261"/>
      <c r="CM372" s="261"/>
      <c r="CN372" s="261"/>
      <c r="CO372" s="261"/>
      <c r="CP372" s="261"/>
      <c r="CQ372" s="261"/>
      <c r="CR372" s="261"/>
      <c r="CS372" s="261"/>
      <c r="CT372" s="261"/>
      <c r="CU372" s="90"/>
      <c r="CV372" s="89">
        <f t="shared" si="549"/>
        <v>0</v>
      </c>
      <c r="CW372" s="86">
        <f t="shared" si="550"/>
        <v>0</v>
      </c>
      <c r="CX372" s="90"/>
      <c r="CY372" s="90"/>
      <c r="CZ372" s="90"/>
      <c r="DA372" s="90"/>
      <c r="DB372" s="89">
        <f t="shared" si="551"/>
        <v>42</v>
      </c>
      <c r="DC372" s="89">
        <f t="shared" si="552"/>
        <v>0</v>
      </c>
      <c r="DD372" s="89">
        <f t="shared" si="553"/>
        <v>0</v>
      </c>
      <c r="DE372" s="89">
        <f t="shared" si="554"/>
        <v>0</v>
      </c>
      <c r="DF372" s="86" t="str">
        <f t="shared" si="555"/>
        <v>Đủ</v>
      </c>
      <c r="DG372" s="265"/>
      <c r="DH372" s="822"/>
      <c r="DI372" s="823"/>
      <c r="DJ372" s="824"/>
      <c r="DK372" s="825"/>
      <c r="DL372" s="266"/>
      <c r="DM372" s="266"/>
      <c r="DN372" s="267"/>
      <c r="DO372" s="268"/>
    </row>
    <row r="373" spans="1:119" ht="30" hidden="1" customHeight="1">
      <c r="A373" s="85" t="str">
        <f t="shared" si="500"/>
        <v>Hiện</v>
      </c>
      <c r="B373" s="86" t="str">
        <f t="shared" si="541"/>
        <v>Đủ</v>
      </c>
      <c r="C373" s="86">
        <f t="shared" si="542"/>
        <v>0</v>
      </c>
      <c r="D373" s="86"/>
      <c r="E373" s="86"/>
      <c r="F373" s="86"/>
      <c r="G373" s="86"/>
      <c r="H373" s="86"/>
      <c r="I373" s="86"/>
      <c r="J373" s="829"/>
      <c r="K373" s="815"/>
      <c r="L373" s="781" t="s">
        <v>559</v>
      </c>
      <c r="M373" s="284" t="s">
        <v>531</v>
      </c>
      <c r="N373" s="819" t="s">
        <v>560</v>
      </c>
      <c r="O373" s="820" t="s">
        <v>510</v>
      </c>
      <c r="P373" s="820" t="s">
        <v>60</v>
      </c>
      <c r="Q373" s="182"/>
      <c r="R373" s="253">
        <v>1700</v>
      </c>
      <c r="S373" s="182"/>
      <c r="T373" s="259"/>
      <c r="U373" s="260"/>
      <c r="V373" s="260"/>
      <c r="W373" s="260"/>
      <c r="X373" s="260"/>
      <c r="Y373" s="260"/>
      <c r="Z373" s="260"/>
      <c r="AA373" s="260"/>
      <c r="AB373" s="260"/>
      <c r="AC373" s="260"/>
      <c r="AD373" s="63">
        <v>1785</v>
      </c>
      <c r="AE373" s="63">
        <v>0</v>
      </c>
      <c r="AF373" s="63">
        <v>0</v>
      </c>
      <c r="AG373" s="63">
        <v>0</v>
      </c>
      <c r="AH373" s="63">
        <v>0</v>
      </c>
      <c r="AI373" s="63">
        <v>0</v>
      </c>
      <c r="AJ373" s="63">
        <v>0</v>
      </c>
      <c r="AK373" s="63">
        <v>0</v>
      </c>
      <c r="AL373" s="63">
        <v>0</v>
      </c>
      <c r="AM373" s="63">
        <v>0</v>
      </c>
      <c r="AN373" s="63">
        <v>0</v>
      </c>
      <c r="AO373" s="63">
        <v>0</v>
      </c>
      <c r="AP373" s="63">
        <v>0</v>
      </c>
      <c r="AQ373" s="63">
        <v>0</v>
      </c>
      <c r="AR373" s="63">
        <v>0</v>
      </c>
      <c r="AS373" s="63">
        <v>0</v>
      </c>
      <c r="AT373" s="63">
        <v>0</v>
      </c>
      <c r="AU373" s="63">
        <v>0</v>
      </c>
      <c r="AV373" s="63">
        <v>0</v>
      </c>
      <c r="AW373" s="63">
        <v>0</v>
      </c>
      <c r="AX373" s="63">
        <v>0</v>
      </c>
      <c r="AY373" s="63">
        <v>0</v>
      </c>
      <c r="AZ373" s="88">
        <f t="shared" si="543"/>
        <v>1785</v>
      </c>
      <c r="BA373" s="88">
        <f t="shared" si="544"/>
        <v>0</v>
      </c>
      <c r="BB373" s="487" t="s">
        <v>636</v>
      </c>
      <c r="BC373" s="821"/>
      <c r="BD373" s="261"/>
      <c r="BE373" s="261"/>
      <c r="BF373" s="261"/>
      <c r="BG373" s="262"/>
      <c r="BH373" s="89">
        <f t="shared" si="545"/>
        <v>1785</v>
      </c>
      <c r="BI373" s="89" t="str">
        <f t="shared" si="546"/>
        <v>0</v>
      </c>
      <c r="BJ373" s="173">
        <v>45983</v>
      </c>
      <c r="BK373" s="261" t="s">
        <v>1397</v>
      </c>
      <c r="BL373" s="263" t="s">
        <v>638</v>
      </c>
      <c r="BM373" s="264" t="s">
        <v>1418</v>
      </c>
      <c r="BN373" s="261" t="s">
        <v>510</v>
      </c>
      <c r="BO373" s="261" t="s">
        <v>416</v>
      </c>
      <c r="BP373" s="826">
        <v>45982</v>
      </c>
      <c r="BQ373" s="261">
        <v>1785</v>
      </c>
      <c r="BR373" s="261" t="s">
        <v>416</v>
      </c>
      <c r="BS373" s="261">
        <v>11100</v>
      </c>
      <c r="BT373" s="261">
        <f t="shared" si="535"/>
        <v>21794850</v>
      </c>
      <c r="BU373" s="827">
        <v>0.1</v>
      </c>
      <c r="BV373" s="261">
        <f t="shared" si="536"/>
        <v>19813500</v>
      </c>
      <c r="BW373" s="1281">
        <v>46030</v>
      </c>
      <c r="BX373" s="89">
        <f t="shared" si="547"/>
        <v>1785</v>
      </c>
      <c r="BY373" s="89">
        <f t="shared" si="548"/>
        <v>0</v>
      </c>
      <c r="BZ373" s="261"/>
      <c r="CA373" s="261"/>
      <c r="CB373" s="261"/>
      <c r="CC373" s="261"/>
      <c r="CD373" s="85"/>
      <c r="CE373" s="261"/>
      <c r="CF373" s="89"/>
      <c r="CG373" s="261"/>
      <c r="CH373" s="261"/>
      <c r="CI373" s="261"/>
      <c r="CJ373" s="261"/>
      <c r="CK373" s="261"/>
      <c r="CL373" s="261"/>
      <c r="CM373" s="261"/>
      <c r="CN373" s="261"/>
      <c r="CO373" s="261"/>
      <c r="CP373" s="261"/>
      <c r="CQ373" s="261"/>
      <c r="CR373" s="261"/>
      <c r="CS373" s="261"/>
      <c r="CT373" s="261"/>
      <c r="CU373" s="90"/>
      <c r="CV373" s="89">
        <f t="shared" si="549"/>
        <v>0</v>
      </c>
      <c r="CW373" s="86">
        <f t="shared" si="550"/>
        <v>0</v>
      </c>
      <c r="CX373" s="90"/>
      <c r="CY373" s="90"/>
      <c r="CZ373" s="90"/>
      <c r="DA373" s="90"/>
      <c r="DB373" s="89">
        <f t="shared" si="551"/>
        <v>1785</v>
      </c>
      <c r="DC373" s="89">
        <f t="shared" si="552"/>
        <v>0</v>
      </c>
      <c r="DD373" s="89">
        <f t="shared" si="553"/>
        <v>0</v>
      </c>
      <c r="DE373" s="89">
        <f t="shared" si="554"/>
        <v>0</v>
      </c>
      <c r="DF373" s="86" t="str">
        <f t="shared" si="555"/>
        <v>Đủ</v>
      </c>
      <c r="DG373" s="265"/>
      <c r="DH373" s="822"/>
      <c r="DI373" s="823"/>
      <c r="DJ373" s="824"/>
      <c r="DK373" s="825"/>
      <c r="DL373" s="266"/>
      <c r="DM373" s="266"/>
      <c r="DN373" s="267"/>
      <c r="DO373" s="268"/>
    </row>
    <row r="374" spans="1:119" ht="30" hidden="1" customHeight="1">
      <c r="A374" s="85" t="str">
        <f t="shared" si="500"/>
        <v>Hiện</v>
      </c>
      <c r="B374" s="86" t="str">
        <f t="shared" si="541"/>
        <v>Đủ</v>
      </c>
      <c r="C374" s="86">
        <f t="shared" si="542"/>
        <v>0</v>
      </c>
      <c r="D374" s="86"/>
      <c r="E374" s="86"/>
      <c r="F374" s="86"/>
      <c r="G374" s="86"/>
      <c r="H374" s="86"/>
      <c r="I374" s="86"/>
      <c r="J374" s="829"/>
      <c r="K374" s="815"/>
      <c r="L374" s="781" t="s">
        <v>561</v>
      </c>
      <c r="M374" s="284" t="s">
        <v>531</v>
      </c>
      <c r="N374" s="819" t="s">
        <v>562</v>
      </c>
      <c r="O374" s="820" t="s">
        <v>510</v>
      </c>
      <c r="P374" s="820" t="s">
        <v>60</v>
      </c>
      <c r="Q374" s="182"/>
      <c r="R374" s="253">
        <v>308</v>
      </c>
      <c r="S374" s="182"/>
      <c r="T374" s="259"/>
      <c r="U374" s="260"/>
      <c r="V374" s="260"/>
      <c r="W374" s="260"/>
      <c r="X374" s="260"/>
      <c r="Y374" s="260"/>
      <c r="Z374" s="260"/>
      <c r="AA374" s="260"/>
      <c r="AB374" s="260"/>
      <c r="AC374" s="260"/>
      <c r="AD374" s="63">
        <v>324</v>
      </c>
      <c r="AE374" s="63">
        <v>0</v>
      </c>
      <c r="AF374" s="63">
        <v>0</v>
      </c>
      <c r="AG374" s="63">
        <v>0</v>
      </c>
      <c r="AH374" s="63">
        <v>0</v>
      </c>
      <c r="AI374" s="63">
        <v>0</v>
      </c>
      <c r="AJ374" s="63">
        <v>0</v>
      </c>
      <c r="AK374" s="63">
        <v>0</v>
      </c>
      <c r="AL374" s="63">
        <v>0</v>
      </c>
      <c r="AM374" s="63">
        <v>0</v>
      </c>
      <c r="AN374" s="63">
        <v>0</v>
      </c>
      <c r="AO374" s="63">
        <v>0</v>
      </c>
      <c r="AP374" s="63">
        <v>0</v>
      </c>
      <c r="AQ374" s="63">
        <v>0</v>
      </c>
      <c r="AR374" s="63">
        <v>0</v>
      </c>
      <c r="AS374" s="63">
        <v>0</v>
      </c>
      <c r="AT374" s="63">
        <v>0</v>
      </c>
      <c r="AU374" s="63">
        <v>0</v>
      </c>
      <c r="AV374" s="63">
        <v>0</v>
      </c>
      <c r="AW374" s="63">
        <v>0</v>
      </c>
      <c r="AX374" s="63">
        <v>0</v>
      </c>
      <c r="AY374" s="63">
        <v>0</v>
      </c>
      <c r="AZ374" s="88">
        <f t="shared" si="543"/>
        <v>324</v>
      </c>
      <c r="BA374" s="88">
        <f t="shared" si="544"/>
        <v>0</v>
      </c>
      <c r="BB374" s="487" t="s">
        <v>636</v>
      </c>
      <c r="BC374" s="821"/>
      <c r="BD374" s="261"/>
      <c r="BE374" s="261"/>
      <c r="BF374" s="261"/>
      <c r="BG374" s="262"/>
      <c r="BH374" s="89">
        <f t="shared" si="545"/>
        <v>324</v>
      </c>
      <c r="BI374" s="89" t="str">
        <f t="shared" si="546"/>
        <v>0</v>
      </c>
      <c r="BJ374" s="173">
        <v>45983</v>
      </c>
      <c r="BK374" s="261" t="s">
        <v>1397</v>
      </c>
      <c r="BL374" s="263" t="s">
        <v>638</v>
      </c>
      <c r="BM374" s="264" t="s">
        <v>1419</v>
      </c>
      <c r="BN374" s="261" t="s">
        <v>510</v>
      </c>
      <c r="BO374" s="261" t="s">
        <v>416</v>
      </c>
      <c r="BP374" s="826">
        <v>45982</v>
      </c>
      <c r="BQ374" s="261">
        <v>324</v>
      </c>
      <c r="BR374" s="261" t="s">
        <v>416</v>
      </c>
      <c r="BS374" s="261">
        <v>11480</v>
      </c>
      <c r="BT374" s="261">
        <f t="shared" si="535"/>
        <v>4091472.0000000005</v>
      </c>
      <c r="BU374" s="827">
        <v>0.1</v>
      </c>
      <c r="BV374" s="261">
        <f t="shared" si="536"/>
        <v>3719520</v>
      </c>
      <c r="BW374" s="1281">
        <v>46030</v>
      </c>
      <c r="BX374" s="89">
        <f t="shared" si="547"/>
        <v>324</v>
      </c>
      <c r="BY374" s="89">
        <f t="shared" si="548"/>
        <v>0</v>
      </c>
      <c r="BZ374" s="261"/>
      <c r="CA374" s="261"/>
      <c r="CB374" s="261"/>
      <c r="CC374" s="261"/>
      <c r="CD374" s="85"/>
      <c r="CE374" s="261"/>
      <c r="CF374" s="89"/>
      <c r="CG374" s="261"/>
      <c r="CH374" s="261"/>
      <c r="CI374" s="261"/>
      <c r="CJ374" s="261"/>
      <c r="CK374" s="261"/>
      <c r="CL374" s="261"/>
      <c r="CM374" s="261"/>
      <c r="CN374" s="261"/>
      <c r="CO374" s="261"/>
      <c r="CP374" s="261"/>
      <c r="CQ374" s="261"/>
      <c r="CR374" s="261"/>
      <c r="CS374" s="261"/>
      <c r="CT374" s="261"/>
      <c r="CU374" s="90"/>
      <c r="CV374" s="89">
        <f t="shared" si="549"/>
        <v>0</v>
      </c>
      <c r="CW374" s="86">
        <f t="shared" si="550"/>
        <v>0</v>
      </c>
      <c r="CX374" s="90"/>
      <c r="CY374" s="90"/>
      <c r="CZ374" s="90"/>
      <c r="DA374" s="90"/>
      <c r="DB374" s="89">
        <f t="shared" si="551"/>
        <v>324</v>
      </c>
      <c r="DC374" s="89">
        <f t="shared" si="552"/>
        <v>0</v>
      </c>
      <c r="DD374" s="89">
        <f t="shared" si="553"/>
        <v>0</v>
      </c>
      <c r="DE374" s="89">
        <f t="shared" si="554"/>
        <v>0</v>
      </c>
      <c r="DF374" s="86" t="str">
        <f t="shared" si="555"/>
        <v>Đủ</v>
      </c>
      <c r="DG374" s="265"/>
      <c r="DH374" s="822"/>
      <c r="DI374" s="823"/>
      <c r="DJ374" s="824"/>
      <c r="DK374" s="825"/>
      <c r="DL374" s="266"/>
      <c r="DM374" s="266"/>
      <c r="DN374" s="267"/>
      <c r="DO374" s="268"/>
    </row>
    <row r="375" spans="1:119" ht="30" hidden="1" customHeight="1">
      <c r="A375" s="85" t="str">
        <f t="shared" si="500"/>
        <v>Hiện</v>
      </c>
      <c r="B375" s="86" t="str">
        <f t="shared" si="541"/>
        <v>Đủ</v>
      </c>
      <c r="C375" s="86">
        <f t="shared" si="542"/>
        <v>0</v>
      </c>
      <c r="D375" s="86"/>
      <c r="E375" s="86"/>
      <c r="F375" s="86"/>
      <c r="G375" s="86"/>
      <c r="H375" s="86"/>
      <c r="I375" s="86"/>
      <c r="J375" s="829"/>
      <c r="K375" s="815"/>
      <c r="L375" s="781" t="s">
        <v>563</v>
      </c>
      <c r="M375" s="284" t="s">
        <v>564</v>
      </c>
      <c r="N375" s="819" t="s">
        <v>565</v>
      </c>
      <c r="O375" s="820" t="s">
        <v>517</v>
      </c>
      <c r="P375" s="820" t="s">
        <v>60</v>
      </c>
      <c r="Q375" s="182"/>
      <c r="R375" s="253">
        <v>658</v>
      </c>
      <c r="S375" s="182"/>
      <c r="T375" s="259"/>
      <c r="U375" s="260"/>
      <c r="V375" s="260"/>
      <c r="W375" s="260"/>
      <c r="X375" s="260"/>
      <c r="Y375" s="260"/>
      <c r="Z375" s="260"/>
      <c r="AA375" s="260"/>
      <c r="AB375" s="260"/>
      <c r="AC375" s="260"/>
      <c r="AD375" s="63">
        <v>691</v>
      </c>
      <c r="AE375" s="63">
        <v>0</v>
      </c>
      <c r="AF375" s="63">
        <v>0</v>
      </c>
      <c r="AG375" s="63">
        <v>0</v>
      </c>
      <c r="AH375" s="63">
        <v>0</v>
      </c>
      <c r="AI375" s="63">
        <v>0</v>
      </c>
      <c r="AJ375" s="63">
        <v>0</v>
      </c>
      <c r="AK375" s="63">
        <v>0</v>
      </c>
      <c r="AL375" s="63">
        <v>0</v>
      </c>
      <c r="AM375" s="63">
        <v>0</v>
      </c>
      <c r="AN375" s="63">
        <v>0</v>
      </c>
      <c r="AO375" s="63">
        <v>0</v>
      </c>
      <c r="AP375" s="63">
        <v>0</v>
      </c>
      <c r="AQ375" s="63">
        <v>0</v>
      </c>
      <c r="AR375" s="63">
        <v>0</v>
      </c>
      <c r="AS375" s="63">
        <v>0</v>
      </c>
      <c r="AT375" s="63">
        <v>0</v>
      </c>
      <c r="AU375" s="63">
        <v>0</v>
      </c>
      <c r="AV375" s="63">
        <v>0</v>
      </c>
      <c r="AW375" s="63">
        <v>0</v>
      </c>
      <c r="AX375" s="63">
        <v>0</v>
      </c>
      <c r="AY375" s="63">
        <v>0</v>
      </c>
      <c r="AZ375" s="88">
        <f t="shared" si="543"/>
        <v>691</v>
      </c>
      <c r="BA375" s="88">
        <f t="shared" si="544"/>
        <v>0</v>
      </c>
      <c r="BB375" s="487" t="s">
        <v>636</v>
      </c>
      <c r="BC375" s="821"/>
      <c r="BD375" s="261"/>
      <c r="BE375" s="261"/>
      <c r="BF375" s="261"/>
      <c r="BG375" s="262"/>
      <c r="BH375" s="89">
        <f t="shared" si="545"/>
        <v>691</v>
      </c>
      <c r="BI375" s="89" t="str">
        <f t="shared" si="546"/>
        <v>0</v>
      </c>
      <c r="BJ375" s="173">
        <v>45983</v>
      </c>
      <c r="BK375" s="261" t="s">
        <v>1397</v>
      </c>
      <c r="BL375" s="263" t="s">
        <v>638</v>
      </c>
      <c r="BM375" s="264" t="s">
        <v>1420</v>
      </c>
      <c r="BN375" s="261" t="s">
        <v>517</v>
      </c>
      <c r="BO375" s="261" t="s">
        <v>416</v>
      </c>
      <c r="BP375" s="826">
        <v>45982</v>
      </c>
      <c r="BQ375" s="261">
        <v>691</v>
      </c>
      <c r="BR375" s="261" t="s">
        <v>416</v>
      </c>
      <c r="BS375" s="1264">
        <v>41420</v>
      </c>
      <c r="BT375" s="261">
        <f t="shared" si="535"/>
        <v>31483342.000000004</v>
      </c>
      <c r="BU375" s="827">
        <v>0.1</v>
      </c>
      <c r="BV375" s="261">
        <f t="shared" si="536"/>
        <v>28621220</v>
      </c>
      <c r="BW375" s="1281">
        <v>46030</v>
      </c>
      <c r="BX375" s="89">
        <f t="shared" si="547"/>
        <v>691</v>
      </c>
      <c r="BY375" s="89">
        <f t="shared" si="548"/>
        <v>0</v>
      </c>
      <c r="BZ375" s="261"/>
      <c r="CA375" s="261"/>
      <c r="CB375" s="261"/>
      <c r="CC375" s="261"/>
      <c r="CD375" s="85"/>
      <c r="CE375" s="261"/>
      <c r="CF375" s="89"/>
      <c r="CG375" s="261"/>
      <c r="CH375" s="261"/>
      <c r="CI375" s="261"/>
      <c r="CJ375" s="261"/>
      <c r="CK375" s="261"/>
      <c r="CL375" s="261"/>
      <c r="CM375" s="261"/>
      <c r="CN375" s="261"/>
      <c r="CO375" s="261"/>
      <c r="CP375" s="261"/>
      <c r="CQ375" s="261"/>
      <c r="CR375" s="261"/>
      <c r="CS375" s="261"/>
      <c r="CT375" s="261"/>
      <c r="CU375" s="90"/>
      <c r="CV375" s="89">
        <f t="shared" si="549"/>
        <v>0</v>
      </c>
      <c r="CW375" s="86">
        <f t="shared" si="550"/>
        <v>0</v>
      </c>
      <c r="CX375" s="90"/>
      <c r="CY375" s="90"/>
      <c r="CZ375" s="90"/>
      <c r="DA375" s="90"/>
      <c r="DB375" s="89">
        <f t="shared" si="551"/>
        <v>691</v>
      </c>
      <c r="DC375" s="89">
        <f t="shared" si="552"/>
        <v>0</v>
      </c>
      <c r="DD375" s="89">
        <f t="shared" si="553"/>
        <v>0</v>
      </c>
      <c r="DE375" s="89">
        <f t="shared" si="554"/>
        <v>0</v>
      </c>
      <c r="DF375" s="86" t="str">
        <f t="shared" si="555"/>
        <v>Đủ</v>
      </c>
      <c r="DG375" s="265"/>
      <c r="DH375" s="822"/>
      <c r="DI375" s="823"/>
      <c r="DJ375" s="824"/>
      <c r="DK375" s="825"/>
      <c r="DL375" s="266"/>
      <c r="DM375" s="266"/>
      <c r="DN375" s="267"/>
      <c r="DO375" s="268"/>
    </row>
    <row r="376" spans="1:119" ht="30" hidden="1" customHeight="1">
      <c r="A376" s="85" t="str">
        <f t="shared" si="500"/>
        <v>Hiện</v>
      </c>
      <c r="B376" s="86" t="str">
        <f t="shared" si="541"/>
        <v>Đủ</v>
      </c>
      <c r="C376" s="86">
        <f t="shared" si="542"/>
        <v>0</v>
      </c>
      <c r="D376" s="86"/>
      <c r="E376" s="86"/>
      <c r="F376" s="86"/>
      <c r="G376" s="86"/>
      <c r="H376" s="86"/>
      <c r="I376" s="86"/>
      <c r="J376" s="829"/>
      <c r="K376" s="815"/>
      <c r="L376" s="781" t="s">
        <v>566</v>
      </c>
      <c r="M376" s="284" t="s">
        <v>531</v>
      </c>
      <c r="N376" s="819" t="s">
        <v>567</v>
      </c>
      <c r="O376" s="820" t="s">
        <v>510</v>
      </c>
      <c r="P376" s="820" t="s">
        <v>60</v>
      </c>
      <c r="Q376" s="182"/>
      <c r="R376" s="253">
        <v>24</v>
      </c>
      <c r="S376" s="182"/>
      <c r="T376" s="259"/>
      <c r="U376" s="260"/>
      <c r="V376" s="260"/>
      <c r="W376" s="260"/>
      <c r="X376" s="260"/>
      <c r="Y376" s="260"/>
      <c r="Z376" s="260"/>
      <c r="AA376" s="260"/>
      <c r="AB376" s="260"/>
      <c r="AC376" s="260"/>
      <c r="AD376" s="63">
        <v>26</v>
      </c>
      <c r="AE376" s="63">
        <v>0</v>
      </c>
      <c r="AF376" s="63">
        <v>0</v>
      </c>
      <c r="AG376" s="63">
        <v>0</v>
      </c>
      <c r="AH376" s="63">
        <v>0</v>
      </c>
      <c r="AI376" s="63">
        <v>0</v>
      </c>
      <c r="AJ376" s="63">
        <v>0</v>
      </c>
      <c r="AK376" s="63">
        <v>0</v>
      </c>
      <c r="AL376" s="63">
        <v>0</v>
      </c>
      <c r="AM376" s="63">
        <v>0</v>
      </c>
      <c r="AN376" s="63">
        <v>0</v>
      </c>
      <c r="AO376" s="63">
        <v>0</v>
      </c>
      <c r="AP376" s="63">
        <v>0</v>
      </c>
      <c r="AQ376" s="63">
        <v>0</v>
      </c>
      <c r="AR376" s="63">
        <v>0</v>
      </c>
      <c r="AS376" s="63">
        <v>0</v>
      </c>
      <c r="AT376" s="63">
        <v>0</v>
      </c>
      <c r="AU376" s="63">
        <v>0</v>
      </c>
      <c r="AV376" s="63">
        <v>0</v>
      </c>
      <c r="AW376" s="63">
        <v>0</v>
      </c>
      <c r="AX376" s="63">
        <v>0</v>
      </c>
      <c r="AY376" s="63">
        <v>0</v>
      </c>
      <c r="AZ376" s="88">
        <f t="shared" si="543"/>
        <v>26</v>
      </c>
      <c r="BA376" s="88">
        <f t="shared" si="544"/>
        <v>0</v>
      </c>
      <c r="BB376" s="487" t="s">
        <v>636</v>
      </c>
      <c r="BC376" s="821"/>
      <c r="BD376" s="261"/>
      <c r="BE376" s="261"/>
      <c r="BF376" s="261"/>
      <c r="BG376" s="262"/>
      <c r="BH376" s="89">
        <f t="shared" si="545"/>
        <v>26</v>
      </c>
      <c r="BI376" s="89" t="str">
        <f t="shared" si="546"/>
        <v>0</v>
      </c>
      <c r="BJ376" s="173">
        <v>45983</v>
      </c>
      <c r="BK376" s="261" t="s">
        <v>1397</v>
      </c>
      <c r="BL376" s="263" t="s">
        <v>638</v>
      </c>
      <c r="BM376" s="264" t="s">
        <v>1421</v>
      </c>
      <c r="BN376" s="261" t="s">
        <v>510</v>
      </c>
      <c r="BO376" s="261" t="s">
        <v>416</v>
      </c>
      <c r="BP376" s="826">
        <v>45982</v>
      </c>
      <c r="BQ376" s="261">
        <v>26</v>
      </c>
      <c r="BR376" s="261" t="s">
        <v>416</v>
      </c>
      <c r="BS376" s="261">
        <v>198740</v>
      </c>
      <c r="BT376" s="261">
        <f t="shared" si="535"/>
        <v>5683964</v>
      </c>
      <c r="BU376" s="827">
        <v>0.1</v>
      </c>
      <c r="BV376" s="261">
        <f t="shared" si="536"/>
        <v>5167240</v>
      </c>
      <c r="BW376" s="1281">
        <v>46030</v>
      </c>
      <c r="BX376" s="89">
        <f t="shared" si="547"/>
        <v>26</v>
      </c>
      <c r="BY376" s="89">
        <f t="shared" si="548"/>
        <v>0</v>
      </c>
      <c r="BZ376" s="261"/>
      <c r="CA376" s="261"/>
      <c r="CB376" s="261"/>
      <c r="CC376" s="261"/>
      <c r="CD376" s="85"/>
      <c r="CE376" s="261"/>
      <c r="CF376" s="89"/>
      <c r="CG376" s="261"/>
      <c r="CH376" s="261"/>
      <c r="CI376" s="261"/>
      <c r="CJ376" s="261"/>
      <c r="CK376" s="261"/>
      <c r="CL376" s="261"/>
      <c r="CM376" s="261"/>
      <c r="CN376" s="261"/>
      <c r="CO376" s="261"/>
      <c r="CP376" s="261"/>
      <c r="CQ376" s="261"/>
      <c r="CR376" s="261"/>
      <c r="CS376" s="261"/>
      <c r="CT376" s="261"/>
      <c r="CU376" s="90"/>
      <c r="CV376" s="89">
        <f t="shared" si="549"/>
        <v>0</v>
      </c>
      <c r="CW376" s="86">
        <f t="shared" si="550"/>
        <v>0</v>
      </c>
      <c r="CX376" s="90"/>
      <c r="CY376" s="90"/>
      <c r="CZ376" s="90"/>
      <c r="DA376" s="90"/>
      <c r="DB376" s="89">
        <f t="shared" si="551"/>
        <v>26</v>
      </c>
      <c r="DC376" s="89">
        <f t="shared" si="552"/>
        <v>0</v>
      </c>
      <c r="DD376" s="89">
        <f t="shared" si="553"/>
        <v>0</v>
      </c>
      <c r="DE376" s="89">
        <f t="shared" si="554"/>
        <v>0</v>
      </c>
      <c r="DF376" s="86" t="str">
        <f t="shared" si="555"/>
        <v>Đủ</v>
      </c>
      <c r="DG376" s="265"/>
      <c r="DH376" s="822"/>
      <c r="DI376" s="823"/>
      <c r="DJ376" s="824"/>
      <c r="DK376" s="825"/>
      <c r="DL376" s="266"/>
      <c r="DM376" s="266"/>
      <c r="DN376" s="267"/>
      <c r="DO376" s="268"/>
    </row>
    <row r="377" spans="1:119" ht="30" hidden="1" customHeight="1">
      <c r="A377" s="85" t="str">
        <f t="shared" si="500"/>
        <v>Hiện</v>
      </c>
      <c r="B377" s="86" t="str">
        <f t="shared" si="541"/>
        <v>Đủ</v>
      </c>
      <c r="C377" s="86">
        <f t="shared" si="542"/>
        <v>0</v>
      </c>
      <c r="D377" s="86"/>
      <c r="E377" s="86"/>
      <c r="F377" s="86"/>
      <c r="G377" s="86"/>
      <c r="H377" s="86"/>
      <c r="I377" s="86"/>
      <c r="J377" s="829"/>
      <c r="K377" s="815"/>
      <c r="L377" s="781" t="s">
        <v>568</v>
      </c>
      <c r="M377" s="284" t="s">
        <v>531</v>
      </c>
      <c r="N377" s="819" t="s">
        <v>569</v>
      </c>
      <c r="O377" s="820" t="s">
        <v>510</v>
      </c>
      <c r="P377" s="820" t="s">
        <v>60</v>
      </c>
      <c r="Q377" s="182"/>
      <c r="R377" s="253">
        <v>2826</v>
      </c>
      <c r="S377" s="182"/>
      <c r="T377" s="259"/>
      <c r="U377" s="260"/>
      <c r="V377" s="260"/>
      <c r="W377" s="260"/>
      <c r="X377" s="260"/>
      <c r="Y377" s="260"/>
      <c r="Z377" s="260"/>
      <c r="AA377" s="260"/>
      <c r="AB377" s="260"/>
      <c r="AC377" s="260"/>
      <c r="AD377" s="63">
        <v>2968</v>
      </c>
      <c r="AE377" s="63">
        <v>0</v>
      </c>
      <c r="AF377" s="63">
        <v>0</v>
      </c>
      <c r="AG377" s="63">
        <v>0</v>
      </c>
      <c r="AH377" s="63">
        <v>0</v>
      </c>
      <c r="AI377" s="63">
        <v>0</v>
      </c>
      <c r="AJ377" s="63">
        <v>0</v>
      </c>
      <c r="AK377" s="63">
        <v>0</v>
      </c>
      <c r="AL377" s="63">
        <v>0</v>
      </c>
      <c r="AM377" s="63">
        <v>0</v>
      </c>
      <c r="AN377" s="63">
        <v>0</v>
      </c>
      <c r="AO377" s="63">
        <v>0</v>
      </c>
      <c r="AP377" s="63">
        <v>0</v>
      </c>
      <c r="AQ377" s="63">
        <v>0</v>
      </c>
      <c r="AR377" s="63">
        <v>0</v>
      </c>
      <c r="AS377" s="63">
        <v>0</v>
      </c>
      <c r="AT377" s="63">
        <v>0</v>
      </c>
      <c r="AU377" s="63">
        <v>0</v>
      </c>
      <c r="AV377" s="63">
        <v>0</v>
      </c>
      <c r="AW377" s="63">
        <v>0</v>
      </c>
      <c r="AX377" s="63">
        <v>0</v>
      </c>
      <c r="AY377" s="63">
        <v>0</v>
      </c>
      <c r="AZ377" s="88">
        <f t="shared" si="543"/>
        <v>2968</v>
      </c>
      <c r="BA377" s="88">
        <f t="shared" si="544"/>
        <v>0</v>
      </c>
      <c r="BB377" s="487" t="s">
        <v>636</v>
      </c>
      <c r="BC377" s="821"/>
      <c r="BD377" s="261"/>
      <c r="BE377" s="261"/>
      <c r="BF377" s="261"/>
      <c r="BG377" s="262"/>
      <c r="BH377" s="89">
        <f t="shared" si="545"/>
        <v>2968</v>
      </c>
      <c r="BI377" s="89" t="str">
        <f t="shared" si="546"/>
        <v>0</v>
      </c>
      <c r="BJ377" s="173">
        <v>45983</v>
      </c>
      <c r="BK377" s="261" t="s">
        <v>1397</v>
      </c>
      <c r="BL377" s="263" t="s">
        <v>638</v>
      </c>
      <c r="BM377" s="264" t="s">
        <v>1422</v>
      </c>
      <c r="BN377" s="261" t="s">
        <v>510</v>
      </c>
      <c r="BO377" s="261" t="s">
        <v>416</v>
      </c>
      <c r="BP377" s="826">
        <v>45982</v>
      </c>
      <c r="BQ377" s="261">
        <v>2968</v>
      </c>
      <c r="BR377" s="261" t="s">
        <v>416</v>
      </c>
      <c r="BS377" s="261">
        <v>39140</v>
      </c>
      <c r="BT377" s="261">
        <f t="shared" si="535"/>
        <v>127784272.00000001</v>
      </c>
      <c r="BU377" s="827">
        <v>0.1</v>
      </c>
      <c r="BV377" s="261">
        <f t="shared" si="536"/>
        <v>116167520</v>
      </c>
      <c r="BW377" s="1281">
        <v>46030</v>
      </c>
      <c r="BX377" s="89">
        <f t="shared" si="547"/>
        <v>2968</v>
      </c>
      <c r="BY377" s="89">
        <f t="shared" si="548"/>
        <v>0</v>
      </c>
      <c r="BZ377" s="261"/>
      <c r="CA377" s="261"/>
      <c r="CB377" s="261"/>
      <c r="CC377" s="261"/>
      <c r="CD377" s="85"/>
      <c r="CE377" s="261"/>
      <c r="CF377" s="89"/>
      <c r="CG377" s="261"/>
      <c r="CH377" s="261"/>
      <c r="CI377" s="261"/>
      <c r="CJ377" s="261"/>
      <c r="CK377" s="261"/>
      <c r="CL377" s="261"/>
      <c r="CM377" s="261"/>
      <c r="CN377" s="261"/>
      <c r="CO377" s="261"/>
      <c r="CP377" s="261"/>
      <c r="CQ377" s="261"/>
      <c r="CR377" s="261"/>
      <c r="CS377" s="261"/>
      <c r="CT377" s="261"/>
      <c r="CU377" s="90"/>
      <c r="CV377" s="89">
        <f t="shared" si="549"/>
        <v>0</v>
      </c>
      <c r="CW377" s="86">
        <f t="shared" si="550"/>
        <v>0</v>
      </c>
      <c r="CX377" s="90"/>
      <c r="CY377" s="90"/>
      <c r="CZ377" s="90"/>
      <c r="DA377" s="90"/>
      <c r="DB377" s="89">
        <f t="shared" si="551"/>
        <v>2968</v>
      </c>
      <c r="DC377" s="89">
        <f t="shared" si="552"/>
        <v>0</v>
      </c>
      <c r="DD377" s="89">
        <f t="shared" si="553"/>
        <v>0</v>
      </c>
      <c r="DE377" s="89">
        <f t="shared" si="554"/>
        <v>0</v>
      </c>
      <c r="DF377" s="86" t="str">
        <f t="shared" si="555"/>
        <v>Đủ</v>
      </c>
      <c r="DG377" s="265"/>
      <c r="DH377" s="822"/>
      <c r="DI377" s="823"/>
      <c r="DJ377" s="824"/>
      <c r="DK377" s="825"/>
      <c r="DL377" s="266"/>
      <c r="DM377" s="266"/>
      <c r="DN377" s="267"/>
      <c r="DO377" s="268"/>
    </row>
    <row r="378" spans="1:119" ht="30" hidden="1" customHeight="1">
      <c r="A378" s="85" t="str">
        <f t="shared" si="500"/>
        <v>Hiện</v>
      </c>
      <c r="B378" s="86" t="str">
        <f t="shared" si="541"/>
        <v>Đủ</v>
      </c>
      <c r="C378" s="86">
        <f t="shared" si="542"/>
        <v>0</v>
      </c>
      <c r="D378" s="86"/>
      <c r="E378" s="86"/>
      <c r="F378" s="86"/>
      <c r="G378" s="86"/>
      <c r="H378" s="86"/>
      <c r="I378" s="86"/>
      <c r="J378" s="829"/>
      <c r="K378" s="815"/>
      <c r="L378" s="781" t="s">
        <v>570</v>
      </c>
      <c r="M378" s="284" t="s">
        <v>531</v>
      </c>
      <c r="N378" s="819" t="s">
        <v>571</v>
      </c>
      <c r="O378" s="820" t="s">
        <v>510</v>
      </c>
      <c r="P378" s="820" t="s">
        <v>60</v>
      </c>
      <c r="Q378" s="182"/>
      <c r="R378" s="253">
        <v>120</v>
      </c>
      <c r="S378" s="182"/>
      <c r="T378" s="259"/>
      <c r="U378" s="260"/>
      <c r="V378" s="260"/>
      <c r="W378" s="260"/>
      <c r="X378" s="260"/>
      <c r="Y378" s="260"/>
      <c r="Z378" s="260"/>
      <c r="AA378" s="260"/>
      <c r="AB378" s="260"/>
      <c r="AC378" s="260"/>
      <c r="AD378" s="63">
        <v>126</v>
      </c>
      <c r="AE378" s="63">
        <v>0</v>
      </c>
      <c r="AF378" s="63">
        <v>0</v>
      </c>
      <c r="AG378" s="63">
        <v>0</v>
      </c>
      <c r="AH378" s="63">
        <v>0</v>
      </c>
      <c r="AI378" s="63">
        <v>0</v>
      </c>
      <c r="AJ378" s="63">
        <v>0</v>
      </c>
      <c r="AK378" s="63">
        <v>0</v>
      </c>
      <c r="AL378" s="63">
        <v>0</v>
      </c>
      <c r="AM378" s="63">
        <v>0</v>
      </c>
      <c r="AN378" s="63">
        <v>0</v>
      </c>
      <c r="AO378" s="63">
        <v>0</v>
      </c>
      <c r="AP378" s="63">
        <v>0</v>
      </c>
      <c r="AQ378" s="63">
        <v>0</v>
      </c>
      <c r="AR378" s="63">
        <v>0</v>
      </c>
      <c r="AS378" s="63">
        <v>0</v>
      </c>
      <c r="AT378" s="63">
        <v>0</v>
      </c>
      <c r="AU378" s="63">
        <v>0</v>
      </c>
      <c r="AV378" s="63">
        <v>0</v>
      </c>
      <c r="AW378" s="63">
        <v>0</v>
      </c>
      <c r="AX378" s="63">
        <v>0</v>
      </c>
      <c r="AY378" s="63">
        <v>0</v>
      </c>
      <c r="AZ378" s="88">
        <f t="shared" si="543"/>
        <v>126</v>
      </c>
      <c r="BA378" s="88">
        <f t="shared" si="544"/>
        <v>0</v>
      </c>
      <c r="BB378" s="487" t="s">
        <v>636</v>
      </c>
      <c r="BC378" s="821"/>
      <c r="BD378" s="261"/>
      <c r="BE378" s="261"/>
      <c r="BF378" s="261"/>
      <c r="BG378" s="262"/>
      <c r="BH378" s="89">
        <f t="shared" si="545"/>
        <v>126</v>
      </c>
      <c r="BI378" s="89" t="str">
        <f t="shared" si="546"/>
        <v>0</v>
      </c>
      <c r="BJ378" s="173">
        <v>45983</v>
      </c>
      <c r="BK378" s="261" t="s">
        <v>1397</v>
      </c>
      <c r="BL378" s="263" t="s">
        <v>638</v>
      </c>
      <c r="BM378" s="264" t="s">
        <v>1423</v>
      </c>
      <c r="BN378" s="261" t="s">
        <v>510</v>
      </c>
      <c r="BO378" s="261" t="s">
        <v>416</v>
      </c>
      <c r="BP378" s="826">
        <v>45982</v>
      </c>
      <c r="BQ378" s="261">
        <v>126</v>
      </c>
      <c r="BR378" s="261" t="s">
        <v>416</v>
      </c>
      <c r="BS378" s="261">
        <v>39900</v>
      </c>
      <c r="BT378" s="261">
        <f t="shared" si="535"/>
        <v>5530140</v>
      </c>
      <c r="BU378" s="827">
        <v>0.1</v>
      </c>
      <c r="BV378" s="261">
        <f t="shared" si="536"/>
        <v>5027400</v>
      </c>
      <c r="BW378" s="1281">
        <v>46030</v>
      </c>
      <c r="BX378" s="89">
        <f t="shared" si="547"/>
        <v>126</v>
      </c>
      <c r="BY378" s="89">
        <f t="shared" si="548"/>
        <v>0</v>
      </c>
      <c r="BZ378" s="261"/>
      <c r="CA378" s="261"/>
      <c r="CB378" s="261"/>
      <c r="CC378" s="261"/>
      <c r="CD378" s="85"/>
      <c r="CE378" s="261"/>
      <c r="CF378" s="89"/>
      <c r="CG378" s="261"/>
      <c r="CH378" s="261"/>
      <c r="CI378" s="261"/>
      <c r="CJ378" s="261"/>
      <c r="CK378" s="261"/>
      <c r="CL378" s="261"/>
      <c r="CM378" s="261"/>
      <c r="CN378" s="261"/>
      <c r="CO378" s="261"/>
      <c r="CP378" s="261"/>
      <c r="CQ378" s="261"/>
      <c r="CR378" s="261"/>
      <c r="CS378" s="261"/>
      <c r="CT378" s="261"/>
      <c r="CU378" s="90"/>
      <c r="CV378" s="89">
        <f t="shared" si="549"/>
        <v>0</v>
      </c>
      <c r="CW378" s="86">
        <f t="shared" si="550"/>
        <v>0</v>
      </c>
      <c r="CX378" s="90"/>
      <c r="CY378" s="90"/>
      <c r="CZ378" s="90"/>
      <c r="DA378" s="90"/>
      <c r="DB378" s="89">
        <f t="shared" si="551"/>
        <v>126</v>
      </c>
      <c r="DC378" s="89">
        <f t="shared" si="552"/>
        <v>0</v>
      </c>
      <c r="DD378" s="89">
        <f t="shared" si="553"/>
        <v>0</v>
      </c>
      <c r="DE378" s="89">
        <f t="shared" si="554"/>
        <v>0</v>
      </c>
      <c r="DF378" s="86" t="str">
        <f t="shared" si="555"/>
        <v>Đủ</v>
      </c>
      <c r="DG378" s="265"/>
      <c r="DH378" s="822"/>
      <c r="DI378" s="823"/>
      <c r="DJ378" s="824"/>
      <c r="DK378" s="825"/>
      <c r="DL378" s="266"/>
      <c r="DM378" s="266"/>
      <c r="DN378" s="267"/>
      <c r="DO378" s="268"/>
    </row>
    <row r="379" spans="1:119" ht="30" hidden="1" customHeight="1">
      <c r="A379" s="85" t="str">
        <f t="shared" si="500"/>
        <v>Hiện</v>
      </c>
      <c r="B379" s="86" t="str">
        <f t="shared" si="541"/>
        <v>Đủ</v>
      </c>
      <c r="C379" s="86">
        <f t="shared" si="542"/>
        <v>0</v>
      </c>
      <c r="D379" s="86"/>
      <c r="E379" s="86"/>
      <c r="F379" s="86"/>
      <c r="G379" s="86"/>
      <c r="H379" s="86"/>
      <c r="I379" s="86"/>
      <c r="J379" s="829"/>
      <c r="K379" s="86"/>
      <c r="L379" s="781" t="s">
        <v>572</v>
      </c>
      <c r="M379" s="284" t="s">
        <v>531</v>
      </c>
      <c r="N379" s="819" t="s">
        <v>573</v>
      </c>
      <c r="O379" s="820" t="s">
        <v>510</v>
      </c>
      <c r="P379" s="820" t="s">
        <v>60</v>
      </c>
      <c r="Q379" s="182"/>
      <c r="R379" s="253">
        <v>19238</v>
      </c>
      <c r="S379" s="182"/>
      <c r="T379" s="259"/>
      <c r="U379" s="260"/>
      <c r="V379" s="260"/>
      <c r="W379" s="260"/>
      <c r="X379" s="260"/>
      <c r="Y379" s="260"/>
      <c r="Z379" s="260"/>
      <c r="AA379" s="260"/>
      <c r="AB379" s="260"/>
      <c r="AC379" s="260"/>
      <c r="AD379" s="63">
        <v>20200</v>
      </c>
      <c r="AE379" s="63">
        <v>0</v>
      </c>
      <c r="AF379" s="63">
        <v>0</v>
      </c>
      <c r="AG379" s="63">
        <v>0</v>
      </c>
      <c r="AH379" s="63">
        <v>0</v>
      </c>
      <c r="AI379" s="63">
        <v>0</v>
      </c>
      <c r="AJ379" s="63">
        <v>0</v>
      </c>
      <c r="AK379" s="63">
        <v>0</v>
      </c>
      <c r="AL379" s="63">
        <v>0</v>
      </c>
      <c r="AM379" s="63">
        <v>0</v>
      </c>
      <c r="AN379" s="63">
        <v>0</v>
      </c>
      <c r="AO379" s="63">
        <v>0</v>
      </c>
      <c r="AP379" s="63">
        <v>0</v>
      </c>
      <c r="AQ379" s="63">
        <v>0</v>
      </c>
      <c r="AR379" s="63">
        <v>0</v>
      </c>
      <c r="AS379" s="63">
        <v>0</v>
      </c>
      <c r="AT379" s="63">
        <v>0</v>
      </c>
      <c r="AU379" s="63">
        <v>0</v>
      </c>
      <c r="AV379" s="63">
        <v>0</v>
      </c>
      <c r="AW379" s="63">
        <v>0</v>
      </c>
      <c r="AX379" s="63">
        <v>0</v>
      </c>
      <c r="AY379" s="63">
        <v>0</v>
      </c>
      <c r="AZ379" s="88">
        <f t="shared" si="543"/>
        <v>20200</v>
      </c>
      <c r="BA379" s="88">
        <f t="shared" si="544"/>
        <v>0</v>
      </c>
      <c r="BB379" s="487" t="s">
        <v>636</v>
      </c>
      <c r="BC379" s="821"/>
      <c r="BD379" s="261"/>
      <c r="BE379" s="261"/>
      <c r="BF379" s="261"/>
      <c r="BG379" s="262"/>
      <c r="BH379" s="89">
        <f t="shared" si="545"/>
        <v>20200</v>
      </c>
      <c r="BI379" s="89" t="str">
        <f t="shared" si="546"/>
        <v>0</v>
      </c>
      <c r="BJ379" s="173">
        <v>45983</v>
      </c>
      <c r="BK379" s="261" t="s">
        <v>1397</v>
      </c>
      <c r="BL379" s="263" t="s">
        <v>638</v>
      </c>
      <c r="BM379" s="264" t="s">
        <v>1423</v>
      </c>
      <c r="BN379" s="261" t="s">
        <v>510</v>
      </c>
      <c r="BO379" s="261" t="s">
        <v>416</v>
      </c>
      <c r="BP379" s="826">
        <v>45982</v>
      </c>
      <c r="BQ379" s="261">
        <v>20200</v>
      </c>
      <c r="BR379" s="261" t="s">
        <v>416</v>
      </c>
      <c r="BS379" s="261">
        <v>40280</v>
      </c>
      <c r="BT379" s="261">
        <f t="shared" si="535"/>
        <v>895021600.00000012</v>
      </c>
      <c r="BU379" s="827">
        <v>0.1</v>
      </c>
      <c r="BV379" s="261">
        <f t="shared" si="536"/>
        <v>813656000</v>
      </c>
      <c r="BW379" s="1281">
        <v>46043</v>
      </c>
      <c r="BX379" s="89">
        <f t="shared" si="547"/>
        <v>20200</v>
      </c>
      <c r="BY379" s="89">
        <f t="shared" si="548"/>
        <v>0</v>
      </c>
      <c r="BZ379" s="261"/>
      <c r="CA379" s="261"/>
      <c r="CB379" s="261"/>
      <c r="CC379" s="261"/>
      <c r="CD379" s="85"/>
      <c r="CE379" s="261"/>
      <c r="CF379" s="89"/>
      <c r="CG379" s="261"/>
      <c r="CH379" s="261"/>
      <c r="CI379" s="261"/>
      <c r="CJ379" s="261"/>
      <c r="CK379" s="261"/>
      <c r="CL379" s="261"/>
      <c r="CM379" s="261"/>
      <c r="CN379" s="261"/>
      <c r="CO379" s="261"/>
      <c r="CP379" s="261"/>
      <c r="CQ379" s="261"/>
      <c r="CR379" s="261"/>
      <c r="CS379" s="261"/>
      <c r="CT379" s="261"/>
      <c r="CU379" s="90"/>
      <c r="CV379" s="89">
        <f t="shared" si="549"/>
        <v>0</v>
      </c>
      <c r="CW379" s="86">
        <f t="shared" si="550"/>
        <v>0</v>
      </c>
      <c r="CX379" s="90"/>
      <c r="CY379" s="90"/>
      <c r="CZ379" s="90"/>
      <c r="DA379" s="90"/>
      <c r="DB379" s="89">
        <f t="shared" si="551"/>
        <v>20200</v>
      </c>
      <c r="DC379" s="89">
        <f t="shared" si="552"/>
        <v>0</v>
      </c>
      <c r="DD379" s="89">
        <f t="shared" si="553"/>
        <v>0</v>
      </c>
      <c r="DE379" s="89">
        <f t="shared" si="554"/>
        <v>0</v>
      </c>
      <c r="DF379" s="86" t="str">
        <f t="shared" si="555"/>
        <v>Đủ</v>
      </c>
      <c r="DG379" s="265"/>
      <c r="DH379" s="822"/>
      <c r="DI379" s="823"/>
      <c r="DJ379" s="824"/>
      <c r="DK379" s="825"/>
      <c r="DL379" s="266"/>
      <c r="DM379" s="266"/>
      <c r="DN379" s="267"/>
      <c r="DO379" s="268"/>
    </row>
    <row r="380" spans="1:119" ht="30" hidden="1" customHeight="1">
      <c r="A380" s="85" t="str">
        <f t="shared" si="500"/>
        <v>Hiện</v>
      </c>
      <c r="B380" s="86" t="str">
        <f t="shared" si="541"/>
        <v>Đủ</v>
      </c>
      <c r="C380" s="86">
        <f t="shared" si="542"/>
        <v>0</v>
      </c>
      <c r="D380" s="86"/>
      <c r="E380" s="86"/>
      <c r="F380" s="86"/>
      <c r="G380" s="86"/>
      <c r="H380" s="86"/>
      <c r="I380" s="86"/>
      <c r="J380" s="829"/>
      <c r="K380" s="815"/>
      <c r="L380" s="781" t="s">
        <v>574</v>
      </c>
      <c r="M380" s="284" t="s">
        <v>531</v>
      </c>
      <c r="N380" s="819" t="s">
        <v>575</v>
      </c>
      <c r="O380" s="820" t="s">
        <v>510</v>
      </c>
      <c r="P380" s="820" t="s">
        <v>60</v>
      </c>
      <c r="Q380" s="182"/>
      <c r="R380" s="253">
        <v>464</v>
      </c>
      <c r="S380" s="182"/>
      <c r="T380" s="259"/>
      <c r="U380" s="260"/>
      <c r="V380" s="260"/>
      <c r="W380" s="260"/>
      <c r="X380" s="260"/>
      <c r="Y380" s="260"/>
      <c r="Z380" s="260"/>
      <c r="AA380" s="260"/>
      <c r="AB380" s="260"/>
      <c r="AC380" s="260"/>
      <c r="AD380" s="63">
        <v>488</v>
      </c>
      <c r="AE380" s="63">
        <v>0</v>
      </c>
      <c r="AF380" s="63">
        <v>0</v>
      </c>
      <c r="AG380" s="63">
        <v>0</v>
      </c>
      <c r="AH380" s="63">
        <v>0</v>
      </c>
      <c r="AI380" s="63">
        <v>0</v>
      </c>
      <c r="AJ380" s="63">
        <v>0</v>
      </c>
      <c r="AK380" s="63">
        <v>0</v>
      </c>
      <c r="AL380" s="63">
        <v>0</v>
      </c>
      <c r="AM380" s="63">
        <v>0</v>
      </c>
      <c r="AN380" s="63">
        <v>0</v>
      </c>
      <c r="AO380" s="63">
        <v>0</v>
      </c>
      <c r="AP380" s="63">
        <v>0</v>
      </c>
      <c r="AQ380" s="63">
        <v>0</v>
      </c>
      <c r="AR380" s="63">
        <v>0</v>
      </c>
      <c r="AS380" s="63">
        <v>0</v>
      </c>
      <c r="AT380" s="63">
        <v>0</v>
      </c>
      <c r="AU380" s="63">
        <v>0</v>
      </c>
      <c r="AV380" s="63">
        <v>0</v>
      </c>
      <c r="AW380" s="63">
        <v>0</v>
      </c>
      <c r="AX380" s="63">
        <v>0</v>
      </c>
      <c r="AY380" s="63">
        <v>0</v>
      </c>
      <c r="AZ380" s="88">
        <f t="shared" si="543"/>
        <v>488</v>
      </c>
      <c r="BA380" s="88">
        <f t="shared" si="544"/>
        <v>0</v>
      </c>
      <c r="BB380" s="487" t="s">
        <v>636</v>
      </c>
      <c r="BC380" s="821"/>
      <c r="BD380" s="261"/>
      <c r="BE380" s="261"/>
      <c r="BF380" s="261"/>
      <c r="BG380" s="262"/>
      <c r="BH380" s="89">
        <f t="shared" si="545"/>
        <v>488</v>
      </c>
      <c r="BI380" s="89" t="str">
        <f t="shared" si="546"/>
        <v>0</v>
      </c>
      <c r="BJ380" s="173">
        <v>45983</v>
      </c>
      <c r="BK380" s="261" t="s">
        <v>1397</v>
      </c>
      <c r="BL380" s="263" t="s">
        <v>638</v>
      </c>
      <c r="BM380" s="264" t="s">
        <v>1424</v>
      </c>
      <c r="BN380" s="261" t="s">
        <v>510</v>
      </c>
      <c r="BO380" s="261" t="s">
        <v>416</v>
      </c>
      <c r="BP380" s="826">
        <v>45982</v>
      </c>
      <c r="BQ380" s="261">
        <v>488</v>
      </c>
      <c r="BR380" s="261" t="s">
        <v>416</v>
      </c>
      <c r="BS380" s="261">
        <v>40280</v>
      </c>
      <c r="BT380" s="261">
        <f t="shared" si="535"/>
        <v>21622304</v>
      </c>
      <c r="BU380" s="827">
        <v>0.1</v>
      </c>
      <c r="BV380" s="261">
        <f t="shared" si="536"/>
        <v>19656640</v>
      </c>
      <c r="BW380" s="1281">
        <v>46030</v>
      </c>
      <c r="BX380" s="89">
        <f t="shared" si="547"/>
        <v>488</v>
      </c>
      <c r="BY380" s="89">
        <f t="shared" si="548"/>
        <v>0</v>
      </c>
      <c r="BZ380" s="261"/>
      <c r="CA380" s="261"/>
      <c r="CB380" s="261"/>
      <c r="CC380" s="261"/>
      <c r="CD380" s="85"/>
      <c r="CE380" s="261"/>
      <c r="CF380" s="89"/>
      <c r="CG380" s="261"/>
      <c r="CH380" s="261"/>
      <c r="CI380" s="261"/>
      <c r="CJ380" s="261"/>
      <c r="CK380" s="261"/>
      <c r="CL380" s="261"/>
      <c r="CM380" s="261"/>
      <c r="CN380" s="261"/>
      <c r="CO380" s="261"/>
      <c r="CP380" s="261"/>
      <c r="CQ380" s="261"/>
      <c r="CR380" s="261"/>
      <c r="CS380" s="261"/>
      <c r="CT380" s="261"/>
      <c r="CU380" s="90"/>
      <c r="CV380" s="89">
        <f t="shared" si="549"/>
        <v>0</v>
      </c>
      <c r="CW380" s="86">
        <f t="shared" si="550"/>
        <v>0</v>
      </c>
      <c r="CX380" s="90"/>
      <c r="CY380" s="90"/>
      <c r="CZ380" s="90"/>
      <c r="DA380" s="90"/>
      <c r="DB380" s="89">
        <f t="shared" si="551"/>
        <v>488</v>
      </c>
      <c r="DC380" s="89">
        <f t="shared" si="552"/>
        <v>0</v>
      </c>
      <c r="DD380" s="89">
        <f t="shared" si="553"/>
        <v>0</v>
      </c>
      <c r="DE380" s="89">
        <f t="shared" si="554"/>
        <v>0</v>
      </c>
      <c r="DF380" s="86" t="str">
        <f t="shared" si="555"/>
        <v>Đủ</v>
      </c>
      <c r="DG380" s="265"/>
      <c r="DH380" s="822"/>
      <c r="DI380" s="823"/>
      <c r="DJ380" s="824"/>
      <c r="DK380" s="825"/>
      <c r="DL380" s="266"/>
      <c r="DM380" s="266"/>
      <c r="DN380" s="267"/>
      <c r="DO380" s="268"/>
    </row>
    <row r="381" spans="1:119" ht="30" hidden="1" customHeight="1">
      <c r="A381" s="85" t="str">
        <f t="shared" si="500"/>
        <v>Hiện</v>
      </c>
      <c r="B381" s="86" t="str">
        <f t="shared" si="541"/>
        <v>Đủ</v>
      </c>
      <c r="C381" s="86">
        <f t="shared" si="542"/>
        <v>0</v>
      </c>
      <c r="D381" s="86"/>
      <c r="E381" s="86"/>
      <c r="F381" s="86"/>
      <c r="G381" s="86"/>
      <c r="H381" s="86"/>
      <c r="I381" s="86"/>
      <c r="J381" s="829"/>
      <c r="K381" s="815"/>
      <c r="L381" s="781" t="s">
        <v>576</v>
      </c>
      <c r="M381" s="284" t="s">
        <v>531</v>
      </c>
      <c r="N381" s="819" t="s">
        <v>577</v>
      </c>
      <c r="O381" s="820" t="s">
        <v>510</v>
      </c>
      <c r="P381" s="820" t="s">
        <v>60</v>
      </c>
      <c r="Q381" s="182"/>
      <c r="R381" s="253">
        <v>126</v>
      </c>
      <c r="S381" s="182"/>
      <c r="T381" s="259"/>
      <c r="U381" s="260"/>
      <c r="V381" s="260"/>
      <c r="W381" s="260"/>
      <c r="X381" s="260"/>
      <c r="Y381" s="260"/>
      <c r="Z381" s="260"/>
      <c r="AA381" s="260"/>
      <c r="AB381" s="260"/>
      <c r="AC381" s="260"/>
      <c r="AD381" s="63">
        <v>133</v>
      </c>
      <c r="AE381" s="63">
        <v>0</v>
      </c>
      <c r="AF381" s="63">
        <v>0</v>
      </c>
      <c r="AG381" s="63">
        <v>0</v>
      </c>
      <c r="AH381" s="63">
        <v>0</v>
      </c>
      <c r="AI381" s="63">
        <v>0</v>
      </c>
      <c r="AJ381" s="63">
        <v>0</v>
      </c>
      <c r="AK381" s="63">
        <v>0</v>
      </c>
      <c r="AL381" s="63">
        <v>0</v>
      </c>
      <c r="AM381" s="63">
        <v>0</v>
      </c>
      <c r="AN381" s="63">
        <v>0</v>
      </c>
      <c r="AO381" s="63">
        <v>0</v>
      </c>
      <c r="AP381" s="63">
        <v>0</v>
      </c>
      <c r="AQ381" s="63">
        <v>0</v>
      </c>
      <c r="AR381" s="63">
        <v>0</v>
      </c>
      <c r="AS381" s="63">
        <v>0</v>
      </c>
      <c r="AT381" s="63">
        <v>0</v>
      </c>
      <c r="AU381" s="63">
        <v>0</v>
      </c>
      <c r="AV381" s="63">
        <v>0</v>
      </c>
      <c r="AW381" s="63">
        <v>0</v>
      </c>
      <c r="AX381" s="63">
        <v>0</v>
      </c>
      <c r="AY381" s="63">
        <v>0</v>
      </c>
      <c r="AZ381" s="88">
        <f t="shared" si="543"/>
        <v>133</v>
      </c>
      <c r="BA381" s="88">
        <f t="shared" si="544"/>
        <v>0</v>
      </c>
      <c r="BB381" s="487" t="s">
        <v>636</v>
      </c>
      <c r="BC381" s="821"/>
      <c r="BD381" s="261"/>
      <c r="BE381" s="261"/>
      <c r="BF381" s="261"/>
      <c r="BG381" s="262"/>
      <c r="BH381" s="89">
        <f t="shared" si="545"/>
        <v>133</v>
      </c>
      <c r="BI381" s="89" t="str">
        <f t="shared" si="546"/>
        <v>0</v>
      </c>
      <c r="BJ381" s="173">
        <v>45983</v>
      </c>
      <c r="BK381" s="261" t="s">
        <v>1397</v>
      </c>
      <c r="BL381" s="263" t="s">
        <v>638</v>
      </c>
      <c r="BM381" s="264" t="s">
        <v>1425</v>
      </c>
      <c r="BN381" s="261" t="s">
        <v>510</v>
      </c>
      <c r="BO381" s="261" t="s">
        <v>416</v>
      </c>
      <c r="BP381" s="826">
        <v>45982</v>
      </c>
      <c r="BQ381" s="261">
        <v>133</v>
      </c>
      <c r="BR381" s="261" t="s">
        <v>416</v>
      </c>
      <c r="BS381" s="261">
        <v>54340</v>
      </c>
      <c r="BT381" s="261">
        <f t="shared" si="535"/>
        <v>7949942.0000000009</v>
      </c>
      <c r="BU381" s="827">
        <v>0.1</v>
      </c>
      <c r="BV381" s="261">
        <f t="shared" si="536"/>
        <v>7227220</v>
      </c>
      <c r="BW381" s="1281">
        <v>46030</v>
      </c>
      <c r="BX381" s="89">
        <f t="shared" si="547"/>
        <v>133</v>
      </c>
      <c r="BY381" s="89">
        <f t="shared" si="548"/>
        <v>0</v>
      </c>
      <c r="BZ381" s="261"/>
      <c r="CA381" s="261"/>
      <c r="CB381" s="261"/>
      <c r="CC381" s="261"/>
      <c r="CD381" s="85"/>
      <c r="CE381" s="261"/>
      <c r="CF381" s="89"/>
      <c r="CG381" s="261"/>
      <c r="CH381" s="261"/>
      <c r="CI381" s="261"/>
      <c r="CJ381" s="261"/>
      <c r="CK381" s="261"/>
      <c r="CL381" s="261"/>
      <c r="CM381" s="261"/>
      <c r="CN381" s="261"/>
      <c r="CO381" s="261"/>
      <c r="CP381" s="261"/>
      <c r="CQ381" s="261"/>
      <c r="CR381" s="261"/>
      <c r="CS381" s="261"/>
      <c r="CT381" s="261"/>
      <c r="CU381" s="90"/>
      <c r="CV381" s="89">
        <f t="shared" si="549"/>
        <v>0</v>
      </c>
      <c r="CW381" s="86">
        <f t="shared" si="550"/>
        <v>0</v>
      </c>
      <c r="CX381" s="90"/>
      <c r="CY381" s="90"/>
      <c r="CZ381" s="90"/>
      <c r="DA381" s="90"/>
      <c r="DB381" s="89">
        <f t="shared" si="551"/>
        <v>133</v>
      </c>
      <c r="DC381" s="89">
        <f t="shared" si="552"/>
        <v>0</v>
      </c>
      <c r="DD381" s="89">
        <f t="shared" si="553"/>
        <v>0</v>
      </c>
      <c r="DE381" s="89">
        <f t="shared" si="554"/>
        <v>0</v>
      </c>
      <c r="DF381" s="86" t="str">
        <f t="shared" si="555"/>
        <v>Đủ</v>
      </c>
      <c r="DG381" s="265"/>
      <c r="DH381" s="822"/>
      <c r="DI381" s="823"/>
      <c r="DJ381" s="824"/>
      <c r="DK381" s="825"/>
      <c r="DL381" s="266"/>
      <c r="DM381" s="266"/>
      <c r="DN381" s="267"/>
      <c r="DO381" s="268"/>
    </row>
    <row r="382" spans="1:119" ht="30" hidden="1" customHeight="1">
      <c r="A382" s="85" t="str">
        <f t="shared" si="500"/>
        <v>Hiện</v>
      </c>
      <c r="B382" s="86" t="str">
        <f t="shared" si="541"/>
        <v>Đủ</v>
      </c>
      <c r="C382" s="86">
        <f t="shared" si="542"/>
        <v>0</v>
      </c>
      <c r="D382" s="86"/>
      <c r="E382" s="86"/>
      <c r="F382" s="86"/>
      <c r="G382" s="86"/>
      <c r="H382" s="86"/>
      <c r="I382" s="86"/>
      <c r="J382" s="829"/>
      <c r="K382" s="815"/>
      <c r="L382" s="781" t="s">
        <v>578</v>
      </c>
      <c r="M382" s="284" t="s">
        <v>564</v>
      </c>
      <c r="N382" s="819" t="s">
        <v>579</v>
      </c>
      <c r="O382" s="820" t="s">
        <v>517</v>
      </c>
      <c r="P382" s="820" t="s">
        <v>60</v>
      </c>
      <c r="Q382" s="182"/>
      <c r="R382" s="253">
        <v>3308</v>
      </c>
      <c r="S382" s="182"/>
      <c r="T382" s="259"/>
      <c r="U382" s="260"/>
      <c r="V382" s="260"/>
      <c r="W382" s="260"/>
      <c r="X382" s="260"/>
      <c r="Y382" s="260"/>
      <c r="Z382" s="260"/>
      <c r="AA382" s="260"/>
      <c r="AB382" s="260"/>
      <c r="AC382" s="260"/>
      <c r="AD382" s="63">
        <v>3474</v>
      </c>
      <c r="AE382" s="63">
        <v>0</v>
      </c>
      <c r="AF382" s="63">
        <v>0</v>
      </c>
      <c r="AG382" s="63">
        <v>0</v>
      </c>
      <c r="AH382" s="63">
        <v>5900</v>
      </c>
      <c r="AI382" s="63">
        <v>0</v>
      </c>
      <c r="AJ382" s="63">
        <v>0</v>
      </c>
      <c r="AK382" s="63">
        <v>0</v>
      </c>
      <c r="AL382" s="63">
        <v>0</v>
      </c>
      <c r="AM382" s="63">
        <v>0</v>
      </c>
      <c r="AN382" s="63">
        <v>0</v>
      </c>
      <c r="AO382" s="63">
        <v>0</v>
      </c>
      <c r="AP382" s="63">
        <v>0</v>
      </c>
      <c r="AQ382" s="63">
        <v>0</v>
      </c>
      <c r="AR382" s="63">
        <v>0</v>
      </c>
      <c r="AS382" s="63">
        <v>0</v>
      </c>
      <c r="AT382" s="63">
        <v>0</v>
      </c>
      <c r="AU382" s="63">
        <v>0</v>
      </c>
      <c r="AV382" s="63">
        <v>0</v>
      </c>
      <c r="AW382" s="63">
        <v>0</v>
      </c>
      <c r="AX382" s="63">
        <v>0</v>
      </c>
      <c r="AY382" s="63">
        <v>0</v>
      </c>
      <c r="AZ382" s="88">
        <f t="shared" si="543"/>
        <v>9374</v>
      </c>
      <c r="BA382" s="88">
        <f t="shared" si="544"/>
        <v>0</v>
      </c>
      <c r="BB382" s="487" t="s">
        <v>1073</v>
      </c>
      <c r="BC382" s="821"/>
      <c r="BD382" s="261"/>
      <c r="BE382" s="261"/>
      <c r="BF382" s="261"/>
      <c r="BG382" s="262"/>
      <c r="BH382" s="89">
        <f t="shared" si="545"/>
        <v>9374</v>
      </c>
      <c r="BI382" s="89" t="str">
        <f t="shared" si="546"/>
        <v>0</v>
      </c>
      <c r="BJ382" s="173">
        <v>45983</v>
      </c>
      <c r="BK382" s="261" t="s">
        <v>1397</v>
      </c>
      <c r="BL382" s="263" t="s">
        <v>638</v>
      </c>
      <c r="BM382" s="264" t="s">
        <v>1426</v>
      </c>
      <c r="BN382" s="261" t="s">
        <v>517</v>
      </c>
      <c r="BO382" s="261" t="s">
        <v>416</v>
      </c>
      <c r="BP382" s="826">
        <v>45982</v>
      </c>
      <c r="BQ382" s="261">
        <v>9374</v>
      </c>
      <c r="BR382" s="261" t="s">
        <v>416</v>
      </c>
      <c r="BS382" s="1264">
        <v>109820</v>
      </c>
      <c r="BT382" s="261">
        <f t="shared" si="535"/>
        <v>1132397948</v>
      </c>
      <c r="BU382" s="827">
        <v>0.1</v>
      </c>
      <c r="BV382" s="261">
        <f t="shared" si="536"/>
        <v>1029452680</v>
      </c>
      <c r="BW382" s="1281">
        <v>46030</v>
      </c>
      <c r="BX382" s="89">
        <f t="shared" si="547"/>
        <v>9374</v>
      </c>
      <c r="BY382" s="89">
        <f t="shared" si="548"/>
        <v>0</v>
      </c>
      <c r="BZ382" s="261"/>
      <c r="CA382" s="261"/>
      <c r="CB382" s="261"/>
      <c r="CC382" s="261"/>
      <c r="CD382" s="85"/>
      <c r="CE382" s="261"/>
      <c r="CF382" s="89"/>
      <c r="CG382" s="261"/>
      <c r="CH382" s="261"/>
      <c r="CI382" s="261"/>
      <c r="CJ382" s="261"/>
      <c r="CK382" s="261"/>
      <c r="CL382" s="261"/>
      <c r="CM382" s="261"/>
      <c r="CN382" s="261"/>
      <c r="CO382" s="261"/>
      <c r="CP382" s="261"/>
      <c r="CQ382" s="261"/>
      <c r="CR382" s="261"/>
      <c r="CS382" s="261"/>
      <c r="CT382" s="261"/>
      <c r="CU382" s="90"/>
      <c r="CV382" s="89">
        <f t="shared" si="549"/>
        <v>0</v>
      </c>
      <c r="CW382" s="86">
        <f t="shared" si="550"/>
        <v>0</v>
      </c>
      <c r="CX382" s="90"/>
      <c r="CY382" s="90"/>
      <c r="CZ382" s="90"/>
      <c r="DA382" s="90"/>
      <c r="DB382" s="89">
        <f t="shared" si="551"/>
        <v>9374</v>
      </c>
      <c r="DC382" s="89">
        <f t="shared" si="552"/>
        <v>0</v>
      </c>
      <c r="DD382" s="89">
        <f t="shared" si="553"/>
        <v>0</v>
      </c>
      <c r="DE382" s="89">
        <f t="shared" si="554"/>
        <v>0</v>
      </c>
      <c r="DF382" s="86" t="str">
        <f t="shared" si="555"/>
        <v>Đủ</v>
      </c>
      <c r="DG382" s="265"/>
      <c r="DH382" s="822"/>
      <c r="DI382" s="823"/>
      <c r="DJ382" s="824"/>
      <c r="DK382" s="825"/>
      <c r="DL382" s="266"/>
      <c r="DM382" s="266"/>
      <c r="DN382" s="267"/>
      <c r="DO382" s="268"/>
    </row>
    <row r="383" spans="1:119" ht="30" hidden="1" customHeight="1">
      <c r="A383" s="85" t="str">
        <f t="shared" si="500"/>
        <v>Hiện</v>
      </c>
      <c r="B383" s="86" t="str">
        <f t="shared" si="541"/>
        <v>Đủ</v>
      </c>
      <c r="C383" s="86">
        <f t="shared" si="542"/>
        <v>0</v>
      </c>
      <c r="D383" s="86"/>
      <c r="E383" s="86"/>
      <c r="F383" s="86"/>
      <c r="G383" s="86"/>
      <c r="H383" s="86"/>
      <c r="I383" s="86"/>
      <c r="J383" s="829"/>
      <c r="K383" s="815"/>
      <c r="L383" s="781" t="s">
        <v>580</v>
      </c>
      <c r="M383" s="284" t="s">
        <v>564</v>
      </c>
      <c r="N383" s="819" t="s">
        <v>581</v>
      </c>
      <c r="O383" s="820" t="s">
        <v>517</v>
      </c>
      <c r="P383" s="820" t="s">
        <v>60</v>
      </c>
      <c r="Q383" s="182"/>
      <c r="R383" s="253">
        <v>616</v>
      </c>
      <c r="S383" s="182"/>
      <c r="T383" s="259"/>
      <c r="U383" s="260"/>
      <c r="V383" s="260"/>
      <c r="W383" s="260"/>
      <c r="X383" s="260"/>
      <c r="Y383" s="260"/>
      <c r="Z383" s="260"/>
      <c r="AA383" s="260"/>
      <c r="AB383" s="260"/>
      <c r="AC383" s="260"/>
      <c r="AD383" s="63">
        <v>647</v>
      </c>
      <c r="AE383" s="63">
        <v>0</v>
      </c>
      <c r="AF383" s="63">
        <v>0</v>
      </c>
      <c r="AG383" s="63">
        <v>0</v>
      </c>
      <c r="AH383" s="63">
        <v>0</v>
      </c>
      <c r="AI383" s="63">
        <v>0</v>
      </c>
      <c r="AJ383" s="63">
        <v>0</v>
      </c>
      <c r="AK383" s="63">
        <v>0</v>
      </c>
      <c r="AL383" s="63">
        <v>0</v>
      </c>
      <c r="AM383" s="63">
        <v>0</v>
      </c>
      <c r="AN383" s="63">
        <v>0</v>
      </c>
      <c r="AO383" s="63">
        <v>0</v>
      </c>
      <c r="AP383" s="63">
        <v>0</v>
      </c>
      <c r="AQ383" s="63">
        <v>0</v>
      </c>
      <c r="AR383" s="63">
        <v>0</v>
      </c>
      <c r="AS383" s="63">
        <v>0</v>
      </c>
      <c r="AT383" s="63">
        <v>0</v>
      </c>
      <c r="AU383" s="63">
        <v>0</v>
      </c>
      <c r="AV383" s="63">
        <v>0</v>
      </c>
      <c r="AW383" s="63">
        <v>0</v>
      </c>
      <c r="AX383" s="63">
        <v>0</v>
      </c>
      <c r="AY383" s="63">
        <v>0</v>
      </c>
      <c r="AZ383" s="88">
        <f t="shared" si="543"/>
        <v>647</v>
      </c>
      <c r="BA383" s="88">
        <f t="shared" si="544"/>
        <v>0</v>
      </c>
      <c r="BB383" s="487" t="s">
        <v>636</v>
      </c>
      <c r="BC383" s="821"/>
      <c r="BD383" s="261"/>
      <c r="BE383" s="261"/>
      <c r="BF383" s="261"/>
      <c r="BG383" s="262"/>
      <c r="BH383" s="89">
        <f t="shared" si="545"/>
        <v>647</v>
      </c>
      <c r="BI383" s="89" t="str">
        <f t="shared" si="546"/>
        <v>0</v>
      </c>
      <c r="BJ383" s="173">
        <v>45983</v>
      </c>
      <c r="BK383" s="261" t="s">
        <v>1397</v>
      </c>
      <c r="BL383" s="263" t="s">
        <v>638</v>
      </c>
      <c r="BM383" s="264" t="s">
        <v>1427</v>
      </c>
      <c r="BN383" s="261" t="s">
        <v>517</v>
      </c>
      <c r="BO383" s="261" t="s">
        <v>416</v>
      </c>
      <c r="BP383" s="826">
        <v>45982</v>
      </c>
      <c r="BQ383" s="261">
        <v>647</v>
      </c>
      <c r="BR383" s="261" t="s">
        <v>416</v>
      </c>
      <c r="BS383" s="1264">
        <v>110580</v>
      </c>
      <c r="BT383" s="261">
        <f t="shared" si="535"/>
        <v>78699786</v>
      </c>
      <c r="BU383" s="827">
        <v>0.1</v>
      </c>
      <c r="BV383" s="261">
        <f t="shared" si="536"/>
        <v>71545260</v>
      </c>
      <c r="BW383" s="1281">
        <v>46030</v>
      </c>
      <c r="BX383" s="89">
        <f t="shared" si="547"/>
        <v>647</v>
      </c>
      <c r="BY383" s="89">
        <f t="shared" si="548"/>
        <v>0</v>
      </c>
      <c r="BZ383" s="261"/>
      <c r="CA383" s="261"/>
      <c r="CB383" s="261"/>
      <c r="CC383" s="261"/>
      <c r="CD383" s="85"/>
      <c r="CE383" s="261"/>
      <c r="CF383" s="89"/>
      <c r="CG383" s="261"/>
      <c r="CH383" s="261"/>
      <c r="CI383" s="261"/>
      <c r="CJ383" s="261"/>
      <c r="CK383" s="261"/>
      <c r="CL383" s="261"/>
      <c r="CM383" s="261"/>
      <c r="CN383" s="261"/>
      <c r="CO383" s="261"/>
      <c r="CP383" s="261"/>
      <c r="CQ383" s="261"/>
      <c r="CR383" s="261"/>
      <c r="CS383" s="261"/>
      <c r="CT383" s="261"/>
      <c r="CU383" s="90"/>
      <c r="CV383" s="89">
        <f t="shared" si="549"/>
        <v>0</v>
      </c>
      <c r="CW383" s="86">
        <f t="shared" si="550"/>
        <v>0</v>
      </c>
      <c r="CX383" s="90"/>
      <c r="CY383" s="90"/>
      <c r="CZ383" s="90"/>
      <c r="DA383" s="90"/>
      <c r="DB383" s="89">
        <f t="shared" si="551"/>
        <v>647</v>
      </c>
      <c r="DC383" s="89">
        <f t="shared" si="552"/>
        <v>0</v>
      </c>
      <c r="DD383" s="89">
        <f t="shared" si="553"/>
        <v>0</v>
      </c>
      <c r="DE383" s="89">
        <f t="shared" si="554"/>
        <v>0</v>
      </c>
      <c r="DF383" s="86" t="str">
        <f t="shared" si="555"/>
        <v>Đủ</v>
      </c>
      <c r="DG383" s="265"/>
      <c r="DH383" s="822"/>
      <c r="DI383" s="823"/>
      <c r="DJ383" s="824"/>
      <c r="DK383" s="825"/>
      <c r="DL383" s="266"/>
      <c r="DM383" s="266"/>
      <c r="DN383" s="267"/>
      <c r="DO383" s="268"/>
    </row>
    <row r="384" spans="1:119" ht="30" hidden="1" customHeight="1">
      <c r="A384" s="85" t="str">
        <f t="shared" si="500"/>
        <v>Hiện</v>
      </c>
      <c r="B384" s="86" t="str">
        <f t="shared" si="541"/>
        <v>Đủ</v>
      </c>
      <c r="C384" s="86">
        <f t="shared" si="542"/>
        <v>0</v>
      </c>
      <c r="D384" s="86"/>
      <c r="E384" s="86"/>
      <c r="F384" s="86"/>
      <c r="G384" s="86"/>
      <c r="H384" s="86"/>
      <c r="I384" s="86"/>
      <c r="J384" s="829"/>
      <c r="K384" s="815"/>
      <c r="L384" s="781" t="s">
        <v>582</v>
      </c>
      <c r="M384" s="284" t="s">
        <v>531</v>
      </c>
      <c r="N384" s="819" t="s">
        <v>583</v>
      </c>
      <c r="O384" s="820" t="s">
        <v>510</v>
      </c>
      <c r="P384" s="820" t="s">
        <v>60</v>
      </c>
      <c r="Q384" s="182"/>
      <c r="R384" s="253">
        <v>4</v>
      </c>
      <c r="S384" s="182"/>
      <c r="T384" s="259"/>
      <c r="U384" s="260"/>
      <c r="V384" s="260"/>
      <c r="W384" s="260"/>
      <c r="X384" s="260"/>
      <c r="Y384" s="260"/>
      <c r="Z384" s="260"/>
      <c r="AA384" s="260"/>
      <c r="AB384" s="260"/>
      <c r="AC384" s="260"/>
      <c r="AD384" s="63">
        <v>5</v>
      </c>
      <c r="AE384" s="63">
        <v>0</v>
      </c>
      <c r="AF384" s="63">
        <v>0</v>
      </c>
      <c r="AG384" s="63">
        <v>0</v>
      </c>
      <c r="AH384" s="63">
        <v>0</v>
      </c>
      <c r="AI384" s="63">
        <v>0</v>
      </c>
      <c r="AJ384" s="63">
        <v>0</v>
      </c>
      <c r="AK384" s="63">
        <v>0</v>
      </c>
      <c r="AL384" s="63">
        <v>0</v>
      </c>
      <c r="AM384" s="63">
        <v>0</v>
      </c>
      <c r="AN384" s="63">
        <v>0</v>
      </c>
      <c r="AO384" s="63">
        <v>0</v>
      </c>
      <c r="AP384" s="63">
        <v>0</v>
      </c>
      <c r="AQ384" s="63">
        <v>0</v>
      </c>
      <c r="AR384" s="63">
        <v>0</v>
      </c>
      <c r="AS384" s="63">
        <v>0</v>
      </c>
      <c r="AT384" s="63">
        <v>0</v>
      </c>
      <c r="AU384" s="63">
        <v>0</v>
      </c>
      <c r="AV384" s="63">
        <v>0</v>
      </c>
      <c r="AW384" s="63">
        <v>0</v>
      </c>
      <c r="AX384" s="63">
        <v>0</v>
      </c>
      <c r="AY384" s="63">
        <v>0</v>
      </c>
      <c r="AZ384" s="88">
        <f t="shared" si="543"/>
        <v>5</v>
      </c>
      <c r="BA384" s="88">
        <f t="shared" si="544"/>
        <v>0</v>
      </c>
      <c r="BB384" s="487" t="s">
        <v>636</v>
      </c>
      <c r="BC384" s="821"/>
      <c r="BD384" s="261"/>
      <c r="BE384" s="261"/>
      <c r="BF384" s="261"/>
      <c r="BG384" s="262"/>
      <c r="BH384" s="89">
        <f t="shared" si="545"/>
        <v>5</v>
      </c>
      <c r="BI384" s="89" t="str">
        <f t="shared" si="546"/>
        <v>0</v>
      </c>
      <c r="BJ384" s="173">
        <v>45983</v>
      </c>
      <c r="BK384" s="261" t="s">
        <v>1397</v>
      </c>
      <c r="BL384" s="263" t="s">
        <v>638</v>
      </c>
      <c r="BM384" s="264" t="s">
        <v>1428</v>
      </c>
      <c r="BN384" s="261" t="s">
        <v>510</v>
      </c>
      <c r="BO384" s="261" t="s">
        <v>416</v>
      </c>
      <c r="BP384" s="826">
        <v>45982</v>
      </c>
      <c r="BQ384" s="261">
        <v>5</v>
      </c>
      <c r="BR384" s="261" t="s">
        <v>416</v>
      </c>
      <c r="BS384" s="261">
        <v>73340</v>
      </c>
      <c r="BT384" s="261">
        <f t="shared" si="535"/>
        <v>403370.00000000006</v>
      </c>
      <c r="BU384" s="827">
        <v>0.1</v>
      </c>
      <c r="BV384" s="261">
        <f t="shared" si="536"/>
        <v>366700</v>
      </c>
      <c r="BW384" s="1281">
        <v>46030</v>
      </c>
      <c r="BX384" s="89">
        <f t="shared" si="547"/>
        <v>5</v>
      </c>
      <c r="BY384" s="89">
        <f t="shared" si="548"/>
        <v>0</v>
      </c>
      <c r="BZ384" s="261"/>
      <c r="CA384" s="261"/>
      <c r="CB384" s="261"/>
      <c r="CC384" s="261"/>
      <c r="CD384" s="85"/>
      <c r="CE384" s="261"/>
      <c r="CF384" s="89"/>
      <c r="CG384" s="261"/>
      <c r="CH384" s="261"/>
      <c r="CI384" s="261"/>
      <c r="CJ384" s="261"/>
      <c r="CK384" s="261"/>
      <c r="CL384" s="261"/>
      <c r="CM384" s="261"/>
      <c r="CN384" s="261"/>
      <c r="CO384" s="261"/>
      <c r="CP384" s="261"/>
      <c r="CQ384" s="261"/>
      <c r="CR384" s="261"/>
      <c r="CS384" s="261"/>
      <c r="CT384" s="261"/>
      <c r="CU384" s="90"/>
      <c r="CV384" s="89">
        <f t="shared" si="549"/>
        <v>0</v>
      </c>
      <c r="CW384" s="86">
        <f t="shared" si="550"/>
        <v>0</v>
      </c>
      <c r="CX384" s="90"/>
      <c r="CY384" s="90"/>
      <c r="CZ384" s="90"/>
      <c r="DA384" s="90"/>
      <c r="DB384" s="89">
        <f t="shared" si="551"/>
        <v>5</v>
      </c>
      <c r="DC384" s="89">
        <f t="shared" si="552"/>
        <v>0</v>
      </c>
      <c r="DD384" s="89">
        <f t="shared" si="553"/>
        <v>0</v>
      </c>
      <c r="DE384" s="89">
        <f t="shared" si="554"/>
        <v>0</v>
      </c>
      <c r="DF384" s="86" t="str">
        <f t="shared" si="555"/>
        <v>Đủ</v>
      </c>
      <c r="DG384" s="265"/>
      <c r="DH384" s="822"/>
      <c r="DI384" s="823"/>
      <c r="DJ384" s="824"/>
      <c r="DK384" s="825"/>
      <c r="DL384" s="266"/>
      <c r="DM384" s="266"/>
      <c r="DN384" s="267"/>
      <c r="DO384" s="268"/>
    </row>
    <row r="385" spans="1:119" ht="30" hidden="1" customHeight="1">
      <c r="A385" s="85" t="str">
        <f t="shared" si="500"/>
        <v>Hiện</v>
      </c>
      <c r="B385" s="86" t="str">
        <f t="shared" si="541"/>
        <v>Đủ</v>
      </c>
      <c r="C385" s="86">
        <f t="shared" si="542"/>
        <v>0</v>
      </c>
      <c r="D385" s="86"/>
      <c r="E385" s="86"/>
      <c r="F385" s="86"/>
      <c r="G385" s="86"/>
      <c r="H385" s="86"/>
      <c r="I385" s="86"/>
      <c r="J385" s="829"/>
      <c r="K385" s="815"/>
      <c r="L385" s="781" t="s">
        <v>584</v>
      </c>
      <c r="M385" s="284" t="s">
        <v>531</v>
      </c>
      <c r="N385" s="819" t="s">
        <v>585</v>
      </c>
      <c r="O385" s="820" t="s">
        <v>510</v>
      </c>
      <c r="P385" s="820" t="s">
        <v>60</v>
      </c>
      <c r="Q385" s="182"/>
      <c r="R385" s="253">
        <v>28</v>
      </c>
      <c r="S385" s="182"/>
      <c r="T385" s="259"/>
      <c r="U385" s="260"/>
      <c r="V385" s="260"/>
      <c r="W385" s="260"/>
      <c r="X385" s="260"/>
      <c r="Y385" s="260"/>
      <c r="Z385" s="260"/>
      <c r="AA385" s="260"/>
      <c r="AB385" s="260"/>
      <c r="AC385" s="260"/>
      <c r="AD385" s="63">
        <v>30</v>
      </c>
      <c r="AE385" s="63">
        <v>0</v>
      </c>
      <c r="AF385" s="63">
        <v>0</v>
      </c>
      <c r="AG385" s="63">
        <v>0</v>
      </c>
      <c r="AH385" s="63">
        <v>0</v>
      </c>
      <c r="AI385" s="63">
        <v>0</v>
      </c>
      <c r="AJ385" s="63">
        <v>0</v>
      </c>
      <c r="AK385" s="63">
        <v>0</v>
      </c>
      <c r="AL385" s="63">
        <v>0</v>
      </c>
      <c r="AM385" s="63">
        <v>0</v>
      </c>
      <c r="AN385" s="63">
        <v>0</v>
      </c>
      <c r="AO385" s="63">
        <v>0</v>
      </c>
      <c r="AP385" s="63">
        <v>0</v>
      </c>
      <c r="AQ385" s="63">
        <v>0</v>
      </c>
      <c r="AR385" s="63">
        <v>0</v>
      </c>
      <c r="AS385" s="63">
        <v>0</v>
      </c>
      <c r="AT385" s="63">
        <v>0</v>
      </c>
      <c r="AU385" s="63">
        <v>0</v>
      </c>
      <c r="AV385" s="63">
        <v>0</v>
      </c>
      <c r="AW385" s="63">
        <v>0</v>
      </c>
      <c r="AX385" s="63">
        <v>0</v>
      </c>
      <c r="AY385" s="63">
        <v>0</v>
      </c>
      <c r="AZ385" s="88">
        <f t="shared" si="543"/>
        <v>30</v>
      </c>
      <c r="BA385" s="88">
        <f t="shared" si="544"/>
        <v>0</v>
      </c>
      <c r="BB385" s="487" t="s">
        <v>636</v>
      </c>
      <c r="BC385" s="821"/>
      <c r="BD385" s="261"/>
      <c r="BE385" s="261"/>
      <c r="BF385" s="261"/>
      <c r="BG385" s="262"/>
      <c r="BH385" s="89">
        <f t="shared" si="545"/>
        <v>30</v>
      </c>
      <c r="BI385" s="89" t="str">
        <f t="shared" si="546"/>
        <v>0</v>
      </c>
      <c r="BJ385" s="173">
        <v>45983</v>
      </c>
      <c r="BK385" s="261" t="s">
        <v>1397</v>
      </c>
      <c r="BL385" s="263" t="s">
        <v>638</v>
      </c>
      <c r="BM385" s="264" t="s">
        <v>1429</v>
      </c>
      <c r="BN385" s="261" t="s">
        <v>510</v>
      </c>
      <c r="BO385" s="261" t="s">
        <v>416</v>
      </c>
      <c r="BP385" s="826">
        <v>45982</v>
      </c>
      <c r="BQ385" s="261">
        <v>30</v>
      </c>
      <c r="BR385" s="261" t="s">
        <v>416</v>
      </c>
      <c r="BS385" s="261">
        <v>74100</v>
      </c>
      <c r="BT385" s="261">
        <f t="shared" si="535"/>
        <v>2445300</v>
      </c>
      <c r="BU385" s="827">
        <v>0.1</v>
      </c>
      <c r="BV385" s="261">
        <f t="shared" si="536"/>
        <v>2223000</v>
      </c>
      <c r="BW385" s="1281">
        <v>46030</v>
      </c>
      <c r="BX385" s="89">
        <f t="shared" si="547"/>
        <v>30</v>
      </c>
      <c r="BY385" s="89">
        <f t="shared" si="548"/>
        <v>0</v>
      </c>
      <c r="BZ385" s="261"/>
      <c r="CA385" s="261"/>
      <c r="CB385" s="261"/>
      <c r="CC385" s="261"/>
      <c r="CD385" s="85"/>
      <c r="CE385" s="261"/>
      <c r="CF385" s="89"/>
      <c r="CG385" s="261"/>
      <c r="CH385" s="261"/>
      <c r="CI385" s="261"/>
      <c r="CJ385" s="261"/>
      <c r="CK385" s="261"/>
      <c r="CL385" s="261"/>
      <c r="CM385" s="261"/>
      <c r="CN385" s="261"/>
      <c r="CO385" s="261"/>
      <c r="CP385" s="261"/>
      <c r="CQ385" s="261"/>
      <c r="CR385" s="261"/>
      <c r="CS385" s="261"/>
      <c r="CT385" s="261"/>
      <c r="CU385" s="90"/>
      <c r="CV385" s="89">
        <f t="shared" si="549"/>
        <v>0</v>
      </c>
      <c r="CW385" s="86">
        <f t="shared" si="550"/>
        <v>0</v>
      </c>
      <c r="CX385" s="90"/>
      <c r="CY385" s="90"/>
      <c r="CZ385" s="90"/>
      <c r="DA385" s="90"/>
      <c r="DB385" s="89">
        <f t="shared" si="551"/>
        <v>30</v>
      </c>
      <c r="DC385" s="89">
        <f t="shared" si="552"/>
        <v>0</v>
      </c>
      <c r="DD385" s="89">
        <f t="shared" si="553"/>
        <v>0</v>
      </c>
      <c r="DE385" s="89">
        <f t="shared" si="554"/>
        <v>0</v>
      </c>
      <c r="DF385" s="86" t="str">
        <f t="shared" si="555"/>
        <v>Đủ</v>
      </c>
      <c r="DG385" s="265"/>
      <c r="DH385" s="822"/>
      <c r="DI385" s="823"/>
      <c r="DJ385" s="824"/>
      <c r="DK385" s="825"/>
      <c r="DL385" s="266"/>
      <c r="DM385" s="266"/>
      <c r="DN385" s="267"/>
      <c r="DO385" s="268"/>
    </row>
    <row r="386" spans="1:119" ht="30" hidden="1" customHeight="1">
      <c r="A386" s="85" t="str">
        <f t="shared" si="500"/>
        <v>Hiện</v>
      </c>
      <c r="B386" s="86" t="str">
        <f t="shared" si="541"/>
        <v>Đủ</v>
      </c>
      <c r="C386" s="86">
        <f t="shared" si="542"/>
        <v>0</v>
      </c>
      <c r="D386" s="86"/>
      <c r="E386" s="86"/>
      <c r="F386" s="86"/>
      <c r="G386" s="86"/>
      <c r="H386" s="86"/>
      <c r="I386" s="86"/>
      <c r="J386" s="829"/>
      <c r="K386" s="815"/>
      <c r="L386" s="781" t="s">
        <v>586</v>
      </c>
      <c r="M386" s="284" t="s">
        <v>531</v>
      </c>
      <c r="N386" s="830" t="s">
        <v>1085</v>
      </c>
      <c r="O386" s="820" t="s">
        <v>510</v>
      </c>
      <c r="P386" s="820" t="s">
        <v>60</v>
      </c>
      <c r="Q386" s="182"/>
      <c r="R386" s="253">
        <v>8</v>
      </c>
      <c r="S386" s="182"/>
      <c r="T386" s="259"/>
      <c r="U386" s="260"/>
      <c r="V386" s="260"/>
      <c r="W386" s="260"/>
      <c r="X386" s="260"/>
      <c r="Y386" s="260"/>
      <c r="Z386" s="260"/>
      <c r="AA386" s="260"/>
      <c r="AB386" s="260"/>
      <c r="AC386" s="260"/>
      <c r="AD386" s="63">
        <v>9</v>
      </c>
      <c r="AE386" s="63">
        <v>0</v>
      </c>
      <c r="AF386" s="63">
        <v>0</v>
      </c>
      <c r="AG386" s="63">
        <v>0</v>
      </c>
      <c r="AH386" s="63">
        <v>0</v>
      </c>
      <c r="AI386" s="63">
        <v>0</v>
      </c>
      <c r="AJ386" s="63">
        <v>0</v>
      </c>
      <c r="AK386" s="63">
        <v>0</v>
      </c>
      <c r="AL386" s="63">
        <v>0</v>
      </c>
      <c r="AM386" s="63">
        <v>0</v>
      </c>
      <c r="AN386" s="63">
        <v>0</v>
      </c>
      <c r="AO386" s="63">
        <v>0</v>
      </c>
      <c r="AP386" s="63">
        <v>0</v>
      </c>
      <c r="AQ386" s="63">
        <v>0</v>
      </c>
      <c r="AR386" s="63">
        <v>0</v>
      </c>
      <c r="AS386" s="63">
        <v>0</v>
      </c>
      <c r="AT386" s="63">
        <v>0</v>
      </c>
      <c r="AU386" s="63">
        <v>0</v>
      </c>
      <c r="AV386" s="63">
        <v>0</v>
      </c>
      <c r="AW386" s="63">
        <v>0</v>
      </c>
      <c r="AX386" s="63">
        <v>0</v>
      </c>
      <c r="AY386" s="63">
        <v>0</v>
      </c>
      <c r="AZ386" s="88">
        <f t="shared" si="543"/>
        <v>9</v>
      </c>
      <c r="BA386" s="88">
        <f t="shared" si="544"/>
        <v>0</v>
      </c>
      <c r="BB386" s="487" t="s">
        <v>636</v>
      </c>
      <c r="BC386" s="821"/>
      <c r="BD386" s="261"/>
      <c r="BE386" s="261"/>
      <c r="BF386" s="261"/>
      <c r="BG386" s="262"/>
      <c r="BH386" s="89">
        <f t="shared" si="545"/>
        <v>9</v>
      </c>
      <c r="BI386" s="89" t="str">
        <f t="shared" si="546"/>
        <v>0</v>
      </c>
      <c r="BJ386" s="173">
        <v>45983</v>
      </c>
      <c r="BK386" s="261" t="s">
        <v>1397</v>
      </c>
      <c r="BL386" s="263" t="s">
        <v>638</v>
      </c>
      <c r="BM386" s="264" t="s">
        <v>1430</v>
      </c>
      <c r="BN386" s="261" t="s">
        <v>510</v>
      </c>
      <c r="BO386" s="261" t="s">
        <v>416</v>
      </c>
      <c r="BP386" s="826">
        <v>45982</v>
      </c>
      <c r="BQ386" s="261">
        <v>9</v>
      </c>
      <c r="BR386" s="261" t="s">
        <v>416</v>
      </c>
      <c r="BS386" s="261">
        <v>98540</v>
      </c>
      <c r="BT386" s="261">
        <f t="shared" si="535"/>
        <v>975546.00000000012</v>
      </c>
      <c r="BU386" s="827">
        <v>0.1</v>
      </c>
      <c r="BV386" s="261">
        <f t="shared" si="536"/>
        <v>886860</v>
      </c>
      <c r="BW386" s="1281">
        <v>46030</v>
      </c>
      <c r="BX386" s="89">
        <f t="shared" si="547"/>
        <v>9</v>
      </c>
      <c r="BY386" s="89">
        <f t="shared" si="548"/>
        <v>0</v>
      </c>
      <c r="BZ386" s="261"/>
      <c r="CA386" s="261"/>
      <c r="CB386" s="261"/>
      <c r="CC386" s="261"/>
      <c r="CD386" s="85"/>
      <c r="CE386" s="261"/>
      <c r="CF386" s="89"/>
      <c r="CG386" s="261"/>
      <c r="CH386" s="261"/>
      <c r="CI386" s="261"/>
      <c r="CJ386" s="261"/>
      <c r="CK386" s="261"/>
      <c r="CL386" s="261"/>
      <c r="CM386" s="261"/>
      <c r="CN386" s="261"/>
      <c r="CO386" s="261"/>
      <c r="CP386" s="261"/>
      <c r="CQ386" s="261"/>
      <c r="CR386" s="261"/>
      <c r="CS386" s="261"/>
      <c r="CT386" s="261"/>
      <c r="CU386" s="90"/>
      <c r="CV386" s="89">
        <f t="shared" si="549"/>
        <v>0</v>
      </c>
      <c r="CW386" s="86">
        <f t="shared" si="550"/>
        <v>0</v>
      </c>
      <c r="CX386" s="90"/>
      <c r="CY386" s="90"/>
      <c r="CZ386" s="90"/>
      <c r="DA386" s="90"/>
      <c r="DB386" s="89">
        <f t="shared" si="551"/>
        <v>9</v>
      </c>
      <c r="DC386" s="89">
        <f t="shared" si="552"/>
        <v>0</v>
      </c>
      <c r="DD386" s="89">
        <f t="shared" si="553"/>
        <v>0</v>
      </c>
      <c r="DE386" s="89">
        <f t="shared" si="554"/>
        <v>0</v>
      </c>
      <c r="DF386" s="86" t="str">
        <f t="shared" si="555"/>
        <v>Đủ</v>
      </c>
      <c r="DG386" s="265"/>
      <c r="DH386" s="822"/>
      <c r="DI386" s="823"/>
      <c r="DJ386" s="824"/>
      <c r="DK386" s="825"/>
      <c r="DL386" s="266"/>
      <c r="DM386" s="266"/>
      <c r="DN386" s="267"/>
      <c r="DO386" s="268"/>
    </row>
    <row r="387" spans="1:119" ht="30" hidden="1" customHeight="1">
      <c r="A387" s="85" t="str">
        <f t="shared" si="500"/>
        <v>Hiện</v>
      </c>
      <c r="B387" s="86" t="str">
        <f t="shared" ref="B387:B400" si="556">DF387</f>
        <v>Đủ</v>
      </c>
      <c r="C387" s="86">
        <f t="shared" ref="C387:C400" si="557">DD387</f>
        <v>0</v>
      </c>
      <c r="D387" s="86"/>
      <c r="E387" s="86"/>
      <c r="F387" s="86"/>
      <c r="G387" s="86"/>
      <c r="H387" s="86"/>
      <c r="I387" s="86"/>
      <c r="J387" s="829"/>
      <c r="K387" s="815"/>
      <c r="L387" s="781" t="s">
        <v>1037</v>
      </c>
      <c r="M387" s="257" t="s">
        <v>564</v>
      </c>
      <c r="N387" s="1040" t="s">
        <v>1038</v>
      </c>
      <c r="O387" s="565" t="s">
        <v>1039</v>
      </c>
      <c r="P387" s="179" t="s">
        <v>60</v>
      </c>
      <c r="Q387" s="182"/>
      <c r="R387" s="253">
        <v>20</v>
      </c>
      <c r="S387" s="182"/>
      <c r="T387" s="259"/>
      <c r="U387" s="260"/>
      <c r="V387" s="260"/>
      <c r="W387" s="260"/>
      <c r="X387" s="260"/>
      <c r="Y387" s="260"/>
      <c r="Z387" s="260"/>
      <c r="AA387" s="260"/>
      <c r="AB387" s="260"/>
      <c r="AC387" s="260"/>
      <c r="AD387" s="63"/>
      <c r="AE387" s="63"/>
      <c r="AF387" s="63"/>
      <c r="AG387" s="63"/>
      <c r="AH387" s="63">
        <v>21</v>
      </c>
      <c r="AI387" s="63">
        <v>0</v>
      </c>
      <c r="AJ387" s="63">
        <v>25</v>
      </c>
      <c r="AK387" s="63">
        <v>0</v>
      </c>
      <c r="AL387" s="63">
        <v>0</v>
      </c>
      <c r="AM387" s="63">
        <v>0</v>
      </c>
      <c r="AN387" s="63">
        <v>0</v>
      </c>
      <c r="AO387" s="63">
        <v>0</v>
      </c>
      <c r="AP387" s="63">
        <v>0</v>
      </c>
      <c r="AQ387" s="63">
        <v>0</v>
      </c>
      <c r="AR387" s="63">
        <v>0</v>
      </c>
      <c r="AS387" s="63">
        <v>0</v>
      </c>
      <c r="AT387" s="63">
        <v>0</v>
      </c>
      <c r="AU387" s="63">
        <v>0</v>
      </c>
      <c r="AV387" s="63">
        <v>0</v>
      </c>
      <c r="AW387" s="63">
        <v>0</v>
      </c>
      <c r="AX387" s="63">
        <v>0</v>
      </c>
      <c r="AY387" s="63">
        <v>0</v>
      </c>
      <c r="AZ387" s="88">
        <f t="shared" si="543"/>
        <v>46</v>
      </c>
      <c r="BA387" s="88">
        <f t="shared" si="544"/>
        <v>0</v>
      </c>
      <c r="BB387" s="487" t="s">
        <v>1251</v>
      </c>
      <c r="BC387" s="821"/>
      <c r="BD387" s="261"/>
      <c r="BE387" s="261"/>
      <c r="BF387" s="261"/>
      <c r="BG387" s="262"/>
      <c r="BH387" s="89">
        <f t="shared" si="545"/>
        <v>46</v>
      </c>
      <c r="BI387" s="89" t="str">
        <f t="shared" si="546"/>
        <v>0</v>
      </c>
      <c r="BJ387" s="173"/>
      <c r="BK387" s="261" t="s">
        <v>1397</v>
      </c>
      <c r="BL387" s="263" t="s">
        <v>638</v>
      </c>
      <c r="BM387" s="264" t="s">
        <v>1431</v>
      </c>
      <c r="BN387" s="261" t="s">
        <v>1039</v>
      </c>
      <c r="BO387" s="261" t="s">
        <v>416</v>
      </c>
      <c r="BP387" s="826">
        <v>45982</v>
      </c>
      <c r="BQ387" s="261">
        <v>21</v>
      </c>
      <c r="BR387" s="261" t="s">
        <v>416</v>
      </c>
      <c r="BS387" s="1264">
        <v>64600</v>
      </c>
      <c r="BT387" s="261">
        <f t="shared" si="535"/>
        <v>1492260.0000000002</v>
      </c>
      <c r="BU387" s="827">
        <v>0.1</v>
      </c>
      <c r="BV387" s="261">
        <f t="shared" si="536"/>
        <v>1356600</v>
      </c>
      <c r="BW387" s="1281">
        <v>46030</v>
      </c>
      <c r="BX387" s="89">
        <f t="shared" si="547"/>
        <v>46</v>
      </c>
      <c r="BY387" s="89">
        <f t="shared" si="548"/>
        <v>0</v>
      </c>
      <c r="BZ387" s="261"/>
      <c r="CA387" s="261"/>
      <c r="CB387" s="261"/>
      <c r="CC387" s="261"/>
      <c r="CD387" s="85"/>
      <c r="CE387" s="261"/>
      <c r="CF387" s="89"/>
      <c r="CG387" s="261"/>
      <c r="CH387" s="261"/>
      <c r="CI387" s="261"/>
      <c r="CJ387" s="261"/>
      <c r="CK387" s="261"/>
      <c r="CL387" s="261"/>
      <c r="CM387" s="261"/>
      <c r="CN387" s="261"/>
      <c r="CO387" s="261"/>
      <c r="CP387" s="261"/>
      <c r="CQ387" s="261"/>
      <c r="CR387" s="261"/>
      <c r="CS387" s="261"/>
      <c r="CT387" s="261"/>
      <c r="CU387" s="90"/>
      <c r="CV387" s="89">
        <f t="shared" si="549"/>
        <v>0</v>
      </c>
      <c r="CW387" s="86">
        <f t="shared" si="550"/>
        <v>0</v>
      </c>
      <c r="CX387" s="90"/>
      <c r="CY387" s="90"/>
      <c r="CZ387" s="90"/>
      <c r="DA387" s="90"/>
      <c r="DB387" s="89">
        <f t="shared" si="551"/>
        <v>46</v>
      </c>
      <c r="DC387" s="89">
        <f t="shared" si="552"/>
        <v>0</v>
      </c>
      <c r="DD387" s="89">
        <f t="shared" si="553"/>
        <v>0</v>
      </c>
      <c r="DE387" s="89">
        <f t="shared" si="554"/>
        <v>0</v>
      </c>
      <c r="DF387" s="86" t="str">
        <f t="shared" si="555"/>
        <v>Đủ</v>
      </c>
      <c r="DG387" s="265"/>
      <c r="DH387" s="822"/>
      <c r="DI387" s="823"/>
      <c r="DJ387" s="824"/>
      <c r="DK387" s="825"/>
      <c r="DL387" s="266"/>
      <c r="DM387" s="266"/>
      <c r="DN387" s="267"/>
      <c r="DO387" s="268"/>
    </row>
    <row r="388" spans="1:119" ht="30" hidden="1" customHeight="1">
      <c r="A388" s="85" t="str">
        <f t="shared" si="500"/>
        <v>ok</v>
      </c>
      <c r="B388" s="86"/>
      <c r="C388" s="86"/>
      <c r="D388" s="86"/>
      <c r="E388" s="86"/>
      <c r="F388" s="86"/>
      <c r="G388" s="86"/>
      <c r="H388" s="86"/>
      <c r="I388" s="86"/>
      <c r="J388" s="829"/>
      <c r="K388" s="86"/>
      <c r="L388" s="781" t="s">
        <v>1037</v>
      </c>
      <c r="M388" s="257" t="s">
        <v>564</v>
      </c>
      <c r="N388" s="1040" t="s">
        <v>1038</v>
      </c>
      <c r="O388" s="565" t="s">
        <v>1039</v>
      </c>
      <c r="P388" s="179" t="s">
        <v>60</v>
      </c>
      <c r="Q388" s="182"/>
      <c r="R388" s="253"/>
      <c r="S388" s="182"/>
      <c r="T388" s="259"/>
      <c r="U388" s="260"/>
      <c r="V388" s="260"/>
      <c r="W388" s="260"/>
      <c r="X388" s="260"/>
      <c r="Y388" s="260"/>
      <c r="Z388" s="260"/>
      <c r="AA388" s="260"/>
      <c r="AB388" s="260"/>
      <c r="AC388" s="260"/>
      <c r="AD388" s="63"/>
      <c r="AE388" s="63"/>
      <c r="AF388" s="63"/>
      <c r="AG388" s="63"/>
      <c r="AH388" s="63"/>
      <c r="AI388" s="63"/>
      <c r="AJ388" s="63"/>
      <c r="AK388" s="63"/>
      <c r="AL388" s="63"/>
      <c r="AM388" s="63"/>
      <c r="AN388" s="63"/>
      <c r="AO388" s="63"/>
      <c r="AP388" s="63"/>
      <c r="AQ388" s="63"/>
      <c r="AR388" s="63"/>
      <c r="AS388" s="63"/>
      <c r="AT388" s="63"/>
      <c r="AU388" s="63"/>
      <c r="AV388" s="63"/>
      <c r="AW388" s="63"/>
      <c r="AX388" s="63"/>
      <c r="AY388" s="63"/>
      <c r="AZ388" s="88"/>
      <c r="BA388" s="88"/>
      <c r="BB388" s="115"/>
      <c r="BC388" s="821"/>
      <c r="BD388" s="261"/>
      <c r="BE388" s="261"/>
      <c r="BF388" s="261"/>
      <c r="BG388" s="262"/>
      <c r="BH388" s="89"/>
      <c r="BI388" s="89"/>
      <c r="BJ388" s="173"/>
      <c r="BK388" s="261" t="s">
        <v>1516</v>
      </c>
      <c r="BL388" s="263" t="s">
        <v>638</v>
      </c>
      <c r="BM388" s="1039" t="s">
        <v>1038</v>
      </c>
      <c r="BN388" s="261" t="s">
        <v>564</v>
      </c>
      <c r="BO388" s="261" t="str">
        <f>CONCATENATE(BM388,BN388," = ",BQ388,P388)</f>
        <v>STUD-RB10X152-REN M10X1.5- 32mm-SUS309Sđinh hàn = 25cái</v>
      </c>
      <c r="BP388" s="826" t="s">
        <v>903</v>
      </c>
      <c r="BQ388" s="261">
        <v>25</v>
      </c>
      <c r="BR388" s="261" t="s">
        <v>416</v>
      </c>
      <c r="BS388" s="1264">
        <v>64600</v>
      </c>
      <c r="BT388" s="261">
        <f t="shared" ref="BT388" si="558">BS388*BQ388*(1+BU388)</f>
        <v>1776500.0000000002</v>
      </c>
      <c r="BU388" s="827">
        <v>0.1</v>
      </c>
      <c r="BV388" s="261">
        <f t="shared" ref="BV388" si="559">BS388*BQ388</f>
        <v>1615000</v>
      </c>
      <c r="BW388" s="2125">
        <v>46064</v>
      </c>
      <c r="BX388" s="89"/>
      <c r="BY388" s="89"/>
      <c r="BZ388" s="261"/>
      <c r="CA388" s="261"/>
      <c r="CB388" s="261"/>
      <c r="CC388" s="261"/>
      <c r="CD388" s="85"/>
      <c r="CE388" s="261"/>
      <c r="CF388" s="89"/>
      <c r="CG388" s="261"/>
      <c r="CH388" s="261"/>
      <c r="CI388" s="261"/>
      <c r="CJ388" s="261"/>
      <c r="CK388" s="261"/>
      <c r="CL388" s="261"/>
      <c r="CM388" s="261"/>
      <c r="CN388" s="261"/>
      <c r="CO388" s="261"/>
      <c r="CP388" s="261"/>
      <c r="CQ388" s="261"/>
      <c r="CR388" s="261"/>
      <c r="CS388" s="261"/>
      <c r="CT388" s="261"/>
      <c r="CU388" s="90"/>
      <c r="CV388" s="89"/>
      <c r="CW388" s="86"/>
      <c r="CX388" s="90"/>
      <c r="CY388" s="90"/>
      <c r="CZ388" s="90"/>
      <c r="DA388" s="90"/>
      <c r="DB388" s="89"/>
      <c r="DC388" s="89"/>
      <c r="DD388" s="89"/>
      <c r="DE388" s="89"/>
      <c r="DF388" s="86"/>
      <c r="DG388" s="265"/>
      <c r="DH388" s="822"/>
      <c r="DI388" s="823"/>
      <c r="DJ388" s="824"/>
      <c r="DK388" s="825"/>
      <c r="DL388" s="266"/>
      <c r="DM388" s="266"/>
      <c r="DN388" s="267"/>
      <c r="DO388" s="268"/>
    </row>
    <row r="389" spans="1:119" ht="30" hidden="1" customHeight="1">
      <c r="A389" s="85" t="str">
        <f t="shared" si="500"/>
        <v>Hiện</v>
      </c>
      <c r="B389" s="86" t="str">
        <f t="shared" si="556"/>
        <v>Đủ</v>
      </c>
      <c r="C389" s="86">
        <f t="shared" si="557"/>
        <v>0</v>
      </c>
      <c r="D389" s="86"/>
      <c r="E389" s="86"/>
      <c r="F389" s="86"/>
      <c r="G389" s="86"/>
      <c r="H389" s="86"/>
      <c r="I389" s="86"/>
      <c r="J389" s="829"/>
      <c r="K389" s="815"/>
      <c r="L389" s="781" t="s">
        <v>1040</v>
      </c>
      <c r="M389" s="257" t="s">
        <v>564</v>
      </c>
      <c r="N389" s="1040" t="s">
        <v>1041</v>
      </c>
      <c r="O389" s="565" t="s">
        <v>1039</v>
      </c>
      <c r="P389" s="179" t="s">
        <v>60</v>
      </c>
      <c r="Q389" s="182"/>
      <c r="R389" s="253">
        <v>4</v>
      </c>
      <c r="S389" s="182"/>
      <c r="T389" s="259"/>
      <c r="U389" s="260"/>
      <c r="V389" s="260"/>
      <c r="W389" s="260"/>
      <c r="X389" s="260"/>
      <c r="Y389" s="260"/>
      <c r="Z389" s="260"/>
      <c r="AA389" s="260"/>
      <c r="AB389" s="260"/>
      <c r="AC389" s="260"/>
      <c r="AD389" s="63"/>
      <c r="AE389" s="63"/>
      <c r="AF389" s="63"/>
      <c r="AG389" s="63"/>
      <c r="AH389" s="63">
        <v>5</v>
      </c>
      <c r="AI389" s="63">
        <v>0</v>
      </c>
      <c r="AJ389" s="63">
        <v>5</v>
      </c>
      <c r="AK389" s="63">
        <v>0</v>
      </c>
      <c r="AL389" s="63">
        <v>0</v>
      </c>
      <c r="AM389" s="63">
        <v>0</v>
      </c>
      <c r="AN389" s="63">
        <v>0</v>
      </c>
      <c r="AO389" s="63">
        <v>0</v>
      </c>
      <c r="AP389" s="63">
        <v>0</v>
      </c>
      <c r="AQ389" s="63">
        <v>0</v>
      </c>
      <c r="AR389" s="63">
        <v>0</v>
      </c>
      <c r="AS389" s="63">
        <v>0</v>
      </c>
      <c r="AT389" s="63">
        <v>0</v>
      </c>
      <c r="AU389" s="63">
        <v>0</v>
      </c>
      <c r="AV389" s="63">
        <v>0</v>
      </c>
      <c r="AW389" s="63">
        <v>0</v>
      </c>
      <c r="AX389" s="63">
        <v>0</v>
      </c>
      <c r="AY389" s="63">
        <v>0</v>
      </c>
      <c r="AZ389" s="88">
        <f>T389+V389+X389+Z389+AB389+AD389+AF389+AH389+AJ389+AL389+AN389+AP389+AR389+AT389+AV389+AX389</f>
        <v>10</v>
      </c>
      <c r="BA389" s="88">
        <f>U389+W389+Y389+AA389+AC389+AE389+AG389+AI389+AK389+AM389+AO389+AQ389+AS389+AU389+AW389+AY389</f>
        <v>0</v>
      </c>
      <c r="BB389" s="487" t="s">
        <v>1251</v>
      </c>
      <c r="BC389" s="821"/>
      <c r="BD389" s="261"/>
      <c r="BE389" s="261"/>
      <c r="BF389" s="261"/>
      <c r="BG389" s="262"/>
      <c r="BH389" s="89">
        <f>IF(AZ389&gt;BD389,AZ389-BD389,"0")</f>
        <v>10</v>
      </c>
      <c r="BI389" s="89" t="str">
        <f>IF(BA389&gt;BE389,BA389-BE389,"0")</f>
        <v>0</v>
      </c>
      <c r="BJ389" s="173"/>
      <c r="BK389" s="261" t="s">
        <v>1397</v>
      </c>
      <c r="BL389" s="263" t="s">
        <v>638</v>
      </c>
      <c r="BM389" s="264" t="s">
        <v>1432</v>
      </c>
      <c r="BN389" s="261" t="s">
        <v>1039</v>
      </c>
      <c r="BO389" s="261" t="s">
        <v>416</v>
      </c>
      <c r="BP389" s="826">
        <v>45982</v>
      </c>
      <c r="BQ389" s="261">
        <v>5</v>
      </c>
      <c r="BR389" s="261" t="s">
        <v>416</v>
      </c>
      <c r="BS389" s="1264">
        <v>77520</v>
      </c>
      <c r="BT389" s="261">
        <f t="shared" si="535"/>
        <v>426360.00000000006</v>
      </c>
      <c r="BU389" s="827">
        <v>0.1</v>
      </c>
      <c r="BV389" s="261">
        <f t="shared" si="536"/>
        <v>387600</v>
      </c>
      <c r="BW389" s="1281">
        <v>46030</v>
      </c>
      <c r="BX389" s="89">
        <f>SUMIF($L:$L,L389,$BQ:$BQ)</f>
        <v>10</v>
      </c>
      <c r="BY389" s="89">
        <f>SUMIF($L:$L,L389,$BR:$BR)</f>
        <v>0</v>
      </c>
      <c r="BZ389" s="261"/>
      <c r="CA389" s="261"/>
      <c r="CB389" s="261"/>
      <c r="CC389" s="261"/>
      <c r="CD389" s="85"/>
      <c r="CE389" s="261"/>
      <c r="CF389" s="89"/>
      <c r="CG389" s="261"/>
      <c r="CH389" s="261"/>
      <c r="CI389" s="261"/>
      <c r="CJ389" s="261"/>
      <c r="CK389" s="261"/>
      <c r="CL389" s="261"/>
      <c r="CM389" s="261"/>
      <c r="CN389" s="261"/>
      <c r="CO389" s="261"/>
      <c r="CP389" s="261"/>
      <c r="CQ389" s="261"/>
      <c r="CR389" s="261"/>
      <c r="CS389" s="261"/>
      <c r="CT389" s="261"/>
      <c r="CU389" s="90"/>
      <c r="CV389" s="89">
        <f>SUMIF($L:$L,L389,$CJ:$CJ)</f>
        <v>0</v>
      </c>
      <c r="CW389" s="86">
        <f>SUMIF($L:$L,L389,$CK:$CK)</f>
        <v>0</v>
      </c>
      <c r="CX389" s="90"/>
      <c r="CY389" s="90"/>
      <c r="CZ389" s="90"/>
      <c r="DA389" s="90"/>
      <c r="DB389" s="89">
        <f>BX389+CV389</f>
        <v>10</v>
      </c>
      <c r="DC389" s="89">
        <f>BY389+CW389</f>
        <v>0</v>
      </c>
      <c r="DD389" s="89">
        <f>BH389-DB389</f>
        <v>0</v>
      </c>
      <c r="DE389" s="89">
        <f>BI389-DC389</f>
        <v>0</v>
      </c>
      <c r="DF389" s="86" t="str">
        <f>IF(DD389&lt;0,"Thừa",IF(DD389=0,"Đủ","Thiếu"))</f>
        <v>Đủ</v>
      </c>
      <c r="DG389" s="265"/>
      <c r="DH389" s="822"/>
      <c r="DI389" s="823"/>
      <c r="DJ389" s="824"/>
      <c r="DK389" s="825"/>
      <c r="DL389" s="266"/>
      <c r="DM389" s="266"/>
      <c r="DN389" s="267"/>
      <c r="DO389" s="268"/>
    </row>
    <row r="390" spans="1:119" ht="30" hidden="1" customHeight="1">
      <c r="A390" s="85" t="str">
        <f t="shared" si="500"/>
        <v>ok</v>
      </c>
      <c r="B390" s="86"/>
      <c r="C390" s="86"/>
      <c r="D390" s="86"/>
      <c r="E390" s="86"/>
      <c r="F390" s="86"/>
      <c r="G390" s="86"/>
      <c r="H390" s="86"/>
      <c r="I390" s="86"/>
      <c r="J390" s="829"/>
      <c r="K390" s="86"/>
      <c r="L390" s="781" t="s">
        <v>1040</v>
      </c>
      <c r="M390" s="257" t="s">
        <v>564</v>
      </c>
      <c r="N390" s="1040" t="s">
        <v>1041</v>
      </c>
      <c r="O390" s="565" t="s">
        <v>1039</v>
      </c>
      <c r="P390" s="179" t="s">
        <v>60</v>
      </c>
      <c r="Q390" s="182"/>
      <c r="R390" s="253"/>
      <c r="S390" s="182"/>
      <c r="T390" s="259"/>
      <c r="U390" s="260"/>
      <c r="V390" s="260"/>
      <c r="W390" s="260"/>
      <c r="X390" s="260"/>
      <c r="Y390" s="260"/>
      <c r="Z390" s="260"/>
      <c r="AA390" s="260"/>
      <c r="AB390" s="260"/>
      <c r="AC390" s="260"/>
      <c r="AD390" s="63"/>
      <c r="AE390" s="63"/>
      <c r="AF390" s="63"/>
      <c r="AG390" s="63"/>
      <c r="AH390" s="63"/>
      <c r="AI390" s="63"/>
      <c r="AJ390" s="63"/>
      <c r="AK390" s="63"/>
      <c r="AL390" s="63"/>
      <c r="AM390" s="63"/>
      <c r="AN390" s="63"/>
      <c r="AO390" s="63"/>
      <c r="AP390" s="63"/>
      <c r="AQ390" s="63"/>
      <c r="AR390" s="63"/>
      <c r="AS390" s="63"/>
      <c r="AT390" s="63"/>
      <c r="AU390" s="63"/>
      <c r="AV390" s="63"/>
      <c r="AW390" s="63"/>
      <c r="AX390" s="63"/>
      <c r="AY390" s="63"/>
      <c r="AZ390" s="88"/>
      <c r="BA390" s="88"/>
      <c r="BB390" s="115"/>
      <c r="BC390" s="821"/>
      <c r="BD390" s="261"/>
      <c r="BE390" s="261"/>
      <c r="BF390" s="261"/>
      <c r="BG390" s="262"/>
      <c r="BH390" s="89"/>
      <c r="BI390" s="89"/>
      <c r="BJ390" s="173"/>
      <c r="BK390" s="261" t="s">
        <v>1516</v>
      </c>
      <c r="BL390" s="263" t="s">
        <v>638</v>
      </c>
      <c r="BM390" s="1039" t="s">
        <v>1041</v>
      </c>
      <c r="BN390" s="261" t="s">
        <v>564</v>
      </c>
      <c r="BO390" s="261" t="str">
        <f>CONCATENATE(BM390,BN390," = ",BQ390,P390)</f>
        <v>STUD-RB10X241-REN M10X1.5- 32mm-SUS309Sđinh hàn = 5cái</v>
      </c>
      <c r="BP390" s="826" t="s">
        <v>903</v>
      </c>
      <c r="BQ390" s="261">
        <v>5</v>
      </c>
      <c r="BR390" s="261" t="s">
        <v>416</v>
      </c>
      <c r="BS390" s="1264">
        <v>77520</v>
      </c>
      <c r="BT390" s="261">
        <f t="shared" ref="BT390" si="560">BS390*BQ390*(1+BU390)</f>
        <v>426360.00000000006</v>
      </c>
      <c r="BU390" s="827">
        <v>0.1</v>
      </c>
      <c r="BV390" s="261">
        <f t="shared" ref="BV390" si="561">BS390*BQ390</f>
        <v>387600</v>
      </c>
      <c r="BW390" s="2125">
        <v>46064</v>
      </c>
      <c r="BX390" s="89"/>
      <c r="BY390" s="89"/>
      <c r="BZ390" s="261"/>
      <c r="CA390" s="261"/>
      <c r="CB390" s="261"/>
      <c r="CC390" s="261"/>
      <c r="CD390" s="85"/>
      <c r="CE390" s="261"/>
      <c r="CF390" s="89"/>
      <c r="CG390" s="261"/>
      <c r="CH390" s="261"/>
      <c r="CI390" s="261"/>
      <c r="CJ390" s="261"/>
      <c r="CK390" s="261"/>
      <c r="CL390" s="261"/>
      <c r="CM390" s="261"/>
      <c r="CN390" s="261"/>
      <c r="CO390" s="261"/>
      <c r="CP390" s="261"/>
      <c r="CQ390" s="261"/>
      <c r="CR390" s="261"/>
      <c r="CS390" s="261"/>
      <c r="CT390" s="261"/>
      <c r="CU390" s="90"/>
      <c r="CV390" s="89"/>
      <c r="CW390" s="86"/>
      <c r="CX390" s="90"/>
      <c r="CY390" s="90"/>
      <c r="CZ390" s="90"/>
      <c r="DA390" s="90"/>
      <c r="DB390" s="89"/>
      <c r="DC390" s="89"/>
      <c r="DD390" s="89"/>
      <c r="DE390" s="89"/>
      <c r="DF390" s="86"/>
      <c r="DG390" s="265"/>
      <c r="DH390" s="822"/>
      <c r="DI390" s="823"/>
      <c r="DJ390" s="824"/>
      <c r="DK390" s="825"/>
      <c r="DL390" s="266"/>
      <c r="DM390" s="266"/>
      <c r="DN390" s="267"/>
      <c r="DO390" s="268"/>
    </row>
    <row r="391" spans="1:119" ht="30" hidden="1" customHeight="1">
      <c r="A391" s="85" t="str">
        <f t="shared" si="500"/>
        <v>Hiện</v>
      </c>
      <c r="B391" s="86" t="str">
        <f t="shared" si="556"/>
        <v>Đủ</v>
      </c>
      <c r="C391" s="86">
        <f t="shared" si="557"/>
        <v>0</v>
      </c>
      <c r="D391" s="86"/>
      <c r="E391" s="86"/>
      <c r="F391" s="86"/>
      <c r="G391" s="86"/>
      <c r="H391" s="86"/>
      <c r="I391" s="86"/>
      <c r="J391" s="829"/>
      <c r="K391" s="86"/>
      <c r="L391" s="781" t="s">
        <v>1042</v>
      </c>
      <c r="M391" s="257" t="s">
        <v>519</v>
      </c>
      <c r="N391" s="831" t="s">
        <v>1043</v>
      </c>
      <c r="O391" s="565" t="s">
        <v>1016</v>
      </c>
      <c r="P391" s="179" t="s">
        <v>60</v>
      </c>
      <c r="Q391" s="182"/>
      <c r="R391" s="253">
        <v>48</v>
      </c>
      <c r="S391" s="182"/>
      <c r="T391" s="259"/>
      <c r="U391" s="260"/>
      <c r="V391" s="260"/>
      <c r="W391" s="260"/>
      <c r="X391" s="260"/>
      <c r="Y391" s="260"/>
      <c r="Z391" s="260"/>
      <c r="AA391" s="260"/>
      <c r="AB391" s="260"/>
      <c r="AC391" s="260"/>
      <c r="AD391" s="63"/>
      <c r="AE391" s="63"/>
      <c r="AF391" s="63"/>
      <c r="AG391" s="63"/>
      <c r="AH391" s="63">
        <v>51</v>
      </c>
      <c r="AI391" s="63">
        <v>0</v>
      </c>
      <c r="AJ391" s="63">
        <v>0</v>
      </c>
      <c r="AK391" s="63">
        <v>0</v>
      </c>
      <c r="AL391" s="63">
        <v>0</v>
      </c>
      <c r="AM391" s="63">
        <v>0</v>
      </c>
      <c r="AN391" s="63">
        <v>0</v>
      </c>
      <c r="AO391" s="63">
        <v>0</v>
      </c>
      <c r="AP391" s="63">
        <v>0</v>
      </c>
      <c r="AQ391" s="63">
        <v>0</v>
      </c>
      <c r="AR391" s="63">
        <v>0</v>
      </c>
      <c r="AS391" s="63">
        <v>0</v>
      </c>
      <c r="AT391" s="63">
        <v>0</v>
      </c>
      <c r="AU391" s="63">
        <v>0</v>
      </c>
      <c r="AV391" s="63">
        <v>0</v>
      </c>
      <c r="AW391" s="63">
        <v>0</v>
      </c>
      <c r="AX391" s="63">
        <v>0</v>
      </c>
      <c r="AY391" s="63">
        <v>0</v>
      </c>
      <c r="AZ391" s="88">
        <f>T391+V391+X391+Z391+AB391+AD391+AF391+AH391+AJ391+AL391+AN391+AP391+AR391+AT391+AV391+AX391</f>
        <v>51</v>
      </c>
      <c r="BA391" s="88">
        <f>U391+W391+Y391+AA391+AC391+AE391+AG391+AI391+AK391+AM391+AO391+AQ391+AS391+AU391+AW391+AY391</f>
        <v>0</v>
      </c>
      <c r="BB391" s="487" t="s">
        <v>1073</v>
      </c>
      <c r="BC391" s="821"/>
      <c r="BD391" s="261"/>
      <c r="BE391" s="261"/>
      <c r="BF391" s="261"/>
      <c r="BG391" s="262"/>
      <c r="BH391" s="89">
        <f t="shared" ref="BH391:BH392" si="562">IF(AZ391&gt;BD391,AZ391-BD391,"0")</f>
        <v>51</v>
      </c>
      <c r="BI391" s="89" t="str">
        <f t="shared" ref="BI391:BI392" si="563">IF(BA391&gt;BE391,BA391-BE391,"0")</f>
        <v>0</v>
      </c>
      <c r="BJ391" s="173"/>
      <c r="BK391" s="261" t="s">
        <v>1397</v>
      </c>
      <c r="BL391" s="263" t="s">
        <v>638</v>
      </c>
      <c r="BM391" s="264" t="s">
        <v>1433</v>
      </c>
      <c r="BN391" s="261" t="s">
        <v>1016</v>
      </c>
      <c r="BO391" s="261" t="s">
        <v>416</v>
      </c>
      <c r="BP391" s="826">
        <v>45982</v>
      </c>
      <c r="BQ391" s="261">
        <v>51</v>
      </c>
      <c r="BR391" s="261" t="s">
        <v>416</v>
      </c>
      <c r="BS391" s="1264">
        <v>26600</v>
      </c>
      <c r="BT391" s="261">
        <f t="shared" si="535"/>
        <v>1492260.0000000002</v>
      </c>
      <c r="BU391" s="827">
        <v>0.1</v>
      </c>
      <c r="BV391" s="261">
        <f t="shared" si="536"/>
        <v>1356600</v>
      </c>
      <c r="BW391" s="1281">
        <v>46043</v>
      </c>
      <c r="BX391" s="89">
        <f>SUMIF($L:$L,L391,$BQ:$BQ)</f>
        <v>51</v>
      </c>
      <c r="BY391" s="89">
        <f>SUMIF($L:$L,L391,$BR:$BR)</f>
        <v>0</v>
      </c>
      <c r="BZ391" s="261"/>
      <c r="CA391" s="261"/>
      <c r="CB391" s="261"/>
      <c r="CC391" s="261"/>
      <c r="CD391" s="85"/>
      <c r="CE391" s="261"/>
      <c r="CF391" s="89"/>
      <c r="CG391" s="261"/>
      <c r="CH391" s="261"/>
      <c r="CI391" s="261"/>
      <c r="CJ391" s="261"/>
      <c r="CK391" s="261"/>
      <c r="CL391" s="261"/>
      <c r="CM391" s="261"/>
      <c r="CN391" s="261"/>
      <c r="CO391" s="261"/>
      <c r="CP391" s="261"/>
      <c r="CQ391" s="261"/>
      <c r="CR391" s="261"/>
      <c r="CS391" s="261"/>
      <c r="CT391" s="261"/>
      <c r="CU391" s="90"/>
      <c r="CV391" s="89">
        <f>SUMIF($L:$L,L391,$CJ:$CJ)</f>
        <v>0</v>
      </c>
      <c r="CW391" s="86">
        <f>SUMIF($L:$L,L391,$CK:$CK)</f>
        <v>0</v>
      </c>
      <c r="CX391" s="90"/>
      <c r="CY391" s="90"/>
      <c r="CZ391" s="90"/>
      <c r="DA391" s="90"/>
      <c r="DB391" s="89">
        <f t="shared" ref="DB391:DB392" si="564">BX391+CV391</f>
        <v>51</v>
      </c>
      <c r="DC391" s="89">
        <f t="shared" ref="DC391:DC392" si="565">BY391+CW391</f>
        <v>0</v>
      </c>
      <c r="DD391" s="89">
        <f t="shared" ref="DD391:DD392" si="566">BH391-DB391</f>
        <v>0</v>
      </c>
      <c r="DE391" s="89">
        <f t="shared" ref="DE391:DE392" si="567">BI391-DC391</f>
        <v>0</v>
      </c>
      <c r="DF391" s="86" t="str">
        <f t="shared" ref="DF391:DF392" si="568">IF(DD391&lt;0,"Thừa",IF(DD391=0,"Đủ","Thiếu"))</f>
        <v>Đủ</v>
      </c>
      <c r="DG391" s="265"/>
      <c r="DH391" s="822"/>
      <c r="DI391" s="823"/>
      <c r="DJ391" s="824"/>
      <c r="DK391" s="825"/>
      <c r="DL391" s="266"/>
      <c r="DM391" s="266"/>
      <c r="DN391" s="267"/>
      <c r="DO391" s="268"/>
    </row>
    <row r="392" spans="1:119" ht="30" hidden="1" customHeight="1">
      <c r="A392" s="85" t="str">
        <f t="shared" si="500"/>
        <v>Hiện</v>
      </c>
      <c r="B392" s="86" t="str">
        <f t="shared" si="556"/>
        <v>Đủ</v>
      </c>
      <c r="C392" s="86">
        <f t="shared" si="557"/>
        <v>0</v>
      </c>
      <c r="D392" s="86" t="str">
        <f t="shared" ref="D392" si="569">BW392</f>
        <v>Kế hoạch trước ngày 14/2/2026</v>
      </c>
      <c r="E392" s="86" t="s">
        <v>2356</v>
      </c>
      <c r="F392" s="86"/>
      <c r="G392" s="86" t="str">
        <f t="shared" ref="G392" si="570">BM392</f>
        <v>Ecu M10 inox 309S</v>
      </c>
      <c r="H392" s="86">
        <f t="shared" ref="H392" si="571">BQ392</f>
        <v>51</v>
      </c>
      <c r="I392" s="86" t="str">
        <f t="shared" ref="I392" si="572">P392</f>
        <v>cái</v>
      </c>
      <c r="J392" s="829"/>
      <c r="K392" s="86" t="s">
        <v>638</v>
      </c>
      <c r="L392" s="781" t="s">
        <v>1044</v>
      </c>
      <c r="M392" s="257" t="s">
        <v>515</v>
      </c>
      <c r="N392" s="1041" t="s">
        <v>1045</v>
      </c>
      <c r="O392" s="181" t="s">
        <v>517</v>
      </c>
      <c r="P392" s="179" t="s">
        <v>60</v>
      </c>
      <c r="Q392" s="182"/>
      <c r="R392" s="253">
        <v>48</v>
      </c>
      <c r="S392" s="182"/>
      <c r="T392" s="259"/>
      <c r="U392" s="260"/>
      <c r="V392" s="260"/>
      <c r="W392" s="260"/>
      <c r="X392" s="260"/>
      <c r="Y392" s="260"/>
      <c r="Z392" s="260"/>
      <c r="AA392" s="260"/>
      <c r="AB392" s="260"/>
      <c r="AC392" s="260"/>
      <c r="AD392" s="63"/>
      <c r="AE392" s="63"/>
      <c r="AF392" s="63"/>
      <c r="AG392" s="63"/>
      <c r="AH392" s="63">
        <v>51</v>
      </c>
      <c r="AI392" s="63">
        <v>0</v>
      </c>
      <c r="AJ392" s="63">
        <v>50</v>
      </c>
      <c r="AK392" s="63">
        <v>0</v>
      </c>
      <c r="AL392" s="63">
        <v>0</v>
      </c>
      <c r="AM392" s="63">
        <v>0</v>
      </c>
      <c r="AN392" s="63">
        <v>0</v>
      </c>
      <c r="AO392" s="63">
        <v>0</v>
      </c>
      <c r="AP392" s="63">
        <v>0</v>
      </c>
      <c r="AQ392" s="63">
        <v>0</v>
      </c>
      <c r="AR392" s="63">
        <v>0</v>
      </c>
      <c r="AS392" s="63">
        <v>0</v>
      </c>
      <c r="AT392" s="63">
        <v>0</v>
      </c>
      <c r="AU392" s="63">
        <v>0</v>
      </c>
      <c r="AV392" s="63">
        <v>0</v>
      </c>
      <c r="AW392" s="63">
        <v>0</v>
      </c>
      <c r="AX392" s="63">
        <v>0</v>
      </c>
      <c r="AY392" s="63">
        <v>0</v>
      </c>
      <c r="AZ392" s="88">
        <f>T392+V392+X392+Z392+AB392+AD392+AF392+AH392+AJ392+AL392+AN392+AP392+AR392+AT392+AV392+AX392</f>
        <v>101</v>
      </c>
      <c r="BA392" s="88">
        <f>U392+W392+Y392+AA392+AC392+AE392+AG392+AI392+AK392+AM392+AO392+AQ392+AS392+AU392+AW392+AY392</f>
        <v>0</v>
      </c>
      <c r="BB392" s="487" t="s">
        <v>1251</v>
      </c>
      <c r="BC392" s="821"/>
      <c r="BD392" s="261"/>
      <c r="BE392" s="261"/>
      <c r="BF392" s="261"/>
      <c r="BG392" s="262"/>
      <c r="BH392" s="89">
        <f t="shared" si="562"/>
        <v>101</v>
      </c>
      <c r="BI392" s="89" t="str">
        <f t="shared" si="563"/>
        <v>0</v>
      </c>
      <c r="BJ392" s="173"/>
      <c r="BK392" s="261" t="s">
        <v>1397</v>
      </c>
      <c r="BL392" s="263" t="s">
        <v>638</v>
      </c>
      <c r="BM392" s="264" t="s">
        <v>1434</v>
      </c>
      <c r="BN392" s="261" t="s">
        <v>517</v>
      </c>
      <c r="BO392" s="261" t="s">
        <v>416</v>
      </c>
      <c r="BP392" s="826">
        <v>45982</v>
      </c>
      <c r="BQ392" s="261">
        <v>51</v>
      </c>
      <c r="BR392" s="261" t="s">
        <v>416</v>
      </c>
      <c r="BS392" s="261">
        <v>56600</v>
      </c>
      <c r="BT392" s="261">
        <f t="shared" si="535"/>
        <v>3175260.0000000005</v>
      </c>
      <c r="BU392" s="827">
        <v>0.1</v>
      </c>
      <c r="BV392" s="261">
        <f t="shared" si="536"/>
        <v>2886600</v>
      </c>
      <c r="BW392" s="1650" t="s">
        <v>2342</v>
      </c>
      <c r="BX392" s="89">
        <f>SUMIF($L:$L,L392,$BQ:$BQ)</f>
        <v>101</v>
      </c>
      <c r="BY392" s="89">
        <f>SUMIF($L:$L,L392,$BR:$BR)</f>
        <v>0</v>
      </c>
      <c r="BZ392" s="261"/>
      <c r="CA392" s="261"/>
      <c r="CB392" s="261"/>
      <c r="CC392" s="261"/>
      <c r="CD392" s="85"/>
      <c r="CE392" s="261"/>
      <c r="CF392" s="89"/>
      <c r="CG392" s="261"/>
      <c r="CH392" s="261"/>
      <c r="CI392" s="261"/>
      <c r="CJ392" s="261"/>
      <c r="CK392" s="261"/>
      <c r="CL392" s="261"/>
      <c r="CM392" s="261"/>
      <c r="CN392" s="261"/>
      <c r="CO392" s="261"/>
      <c r="CP392" s="261"/>
      <c r="CQ392" s="261"/>
      <c r="CR392" s="261"/>
      <c r="CS392" s="261"/>
      <c r="CT392" s="261"/>
      <c r="CU392" s="90"/>
      <c r="CV392" s="89">
        <f>SUMIF($L:$L,L392,$CJ:$CJ)</f>
        <v>0</v>
      </c>
      <c r="CW392" s="86">
        <f>SUMIF($L:$L,L392,$CK:$CK)</f>
        <v>0</v>
      </c>
      <c r="CX392" s="90"/>
      <c r="CY392" s="90"/>
      <c r="CZ392" s="90"/>
      <c r="DA392" s="90"/>
      <c r="DB392" s="89">
        <f t="shared" si="564"/>
        <v>101</v>
      </c>
      <c r="DC392" s="89">
        <f t="shared" si="565"/>
        <v>0</v>
      </c>
      <c r="DD392" s="89">
        <f t="shared" si="566"/>
        <v>0</v>
      </c>
      <c r="DE392" s="89">
        <f t="shared" si="567"/>
        <v>0</v>
      </c>
      <c r="DF392" s="86" t="str">
        <f t="shared" si="568"/>
        <v>Đủ</v>
      </c>
      <c r="DG392" s="265"/>
      <c r="DH392" s="822"/>
      <c r="DI392" s="823"/>
      <c r="DJ392" s="824"/>
      <c r="DK392" s="825"/>
      <c r="DL392" s="266"/>
      <c r="DM392" s="266"/>
      <c r="DN392" s="267"/>
      <c r="DO392" s="268"/>
    </row>
    <row r="393" spans="1:119" ht="30" hidden="1" customHeight="1">
      <c r="A393" s="85" t="str">
        <f t="shared" si="500"/>
        <v>ok</v>
      </c>
      <c r="B393" s="86"/>
      <c r="C393" s="86"/>
      <c r="D393" s="86"/>
      <c r="E393" s="86"/>
      <c r="F393" s="86"/>
      <c r="G393" s="86"/>
      <c r="H393" s="86"/>
      <c r="I393" s="86"/>
      <c r="J393" s="829"/>
      <c r="K393" s="86"/>
      <c r="L393" s="781" t="s">
        <v>1044</v>
      </c>
      <c r="M393" s="257" t="s">
        <v>515</v>
      </c>
      <c r="N393" s="1041" t="s">
        <v>1045</v>
      </c>
      <c r="O393" s="181" t="s">
        <v>517</v>
      </c>
      <c r="P393" s="179" t="s">
        <v>60</v>
      </c>
      <c r="Q393" s="182"/>
      <c r="R393" s="253"/>
      <c r="S393" s="182"/>
      <c r="T393" s="259"/>
      <c r="U393" s="260"/>
      <c r="V393" s="260"/>
      <c r="W393" s="260"/>
      <c r="X393" s="260"/>
      <c r="Y393" s="260"/>
      <c r="Z393" s="260"/>
      <c r="AA393" s="260"/>
      <c r="AB393" s="260"/>
      <c r="AC393" s="260"/>
      <c r="AD393" s="63"/>
      <c r="AE393" s="63"/>
      <c r="AF393" s="63"/>
      <c r="AG393" s="63"/>
      <c r="AH393" s="63"/>
      <c r="AI393" s="63"/>
      <c r="AJ393" s="63"/>
      <c r="AK393" s="63"/>
      <c r="AL393" s="63"/>
      <c r="AM393" s="63"/>
      <c r="AN393" s="63"/>
      <c r="AO393" s="63"/>
      <c r="AP393" s="63"/>
      <c r="AQ393" s="63"/>
      <c r="AR393" s="63"/>
      <c r="AS393" s="63"/>
      <c r="AT393" s="63"/>
      <c r="AU393" s="63"/>
      <c r="AV393" s="63"/>
      <c r="AW393" s="63"/>
      <c r="AX393" s="63"/>
      <c r="AY393" s="63"/>
      <c r="AZ393" s="88"/>
      <c r="BA393" s="88"/>
      <c r="BB393" s="115"/>
      <c r="BC393" s="821"/>
      <c r="BD393" s="261"/>
      <c r="BE393" s="261"/>
      <c r="BF393" s="261"/>
      <c r="BG393" s="262"/>
      <c r="BH393" s="89"/>
      <c r="BI393" s="89"/>
      <c r="BJ393" s="173"/>
      <c r="BK393" s="261" t="s">
        <v>1516</v>
      </c>
      <c r="BL393" s="263" t="s">
        <v>638</v>
      </c>
      <c r="BM393" s="1039" t="s">
        <v>1045</v>
      </c>
      <c r="BN393" s="261" t="s">
        <v>515</v>
      </c>
      <c r="BO393" s="261" t="str">
        <f>CONCATENATE(BM393,BN393," = ",BQ393,P393)</f>
        <v>NUT M10-ISO4032-SUS309SNUT-phải lắp vào được stud M10 = 50cái</v>
      </c>
      <c r="BP393" s="826" t="s">
        <v>903</v>
      </c>
      <c r="BQ393" s="261">
        <v>50</v>
      </c>
      <c r="BR393" s="261" t="s">
        <v>416</v>
      </c>
      <c r="BS393" s="261">
        <v>56600</v>
      </c>
      <c r="BT393" s="261">
        <f t="shared" ref="BT393" si="573">BS393*BQ393*(1+BU393)</f>
        <v>3113000.0000000005</v>
      </c>
      <c r="BU393" s="827">
        <v>0.1</v>
      </c>
      <c r="BV393" s="261">
        <f t="shared" ref="BV393" si="574">BS393*BQ393</f>
        <v>2830000</v>
      </c>
      <c r="BW393" s="2125">
        <v>46064</v>
      </c>
      <c r="BX393" s="89"/>
      <c r="BY393" s="89"/>
      <c r="BZ393" s="261"/>
      <c r="CA393" s="261"/>
      <c r="CB393" s="261"/>
      <c r="CC393" s="261"/>
      <c r="CD393" s="85"/>
      <c r="CE393" s="261"/>
      <c r="CF393" s="89"/>
      <c r="CG393" s="261"/>
      <c r="CH393" s="261"/>
      <c r="CI393" s="261"/>
      <c r="CJ393" s="261"/>
      <c r="CK393" s="261"/>
      <c r="CL393" s="261"/>
      <c r="CM393" s="261"/>
      <c r="CN393" s="261"/>
      <c r="CO393" s="261"/>
      <c r="CP393" s="261"/>
      <c r="CQ393" s="261"/>
      <c r="CR393" s="261"/>
      <c r="CS393" s="261"/>
      <c r="CT393" s="261"/>
      <c r="CU393" s="90"/>
      <c r="CV393" s="89"/>
      <c r="CW393" s="86"/>
      <c r="CX393" s="90"/>
      <c r="CY393" s="90"/>
      <c r="CZ393" s="90"/>
      <c r="DA393" s="90"/>
      <c r="DB393" s="89"/>
      <c r="DC393" s="89"/>
      <c r="DD393" s="89"/>
      <c r="DE393" s="89"/>
      <c r="DF393" s="86"/>
      <c r="DG393" s="265"/>
      <c r="DH393" s="822"/>
      <c r="DI393" s="823"/>
      <c r="DJ393" s="824"/>
      <c r="DK393" s="825"/>
      <c r="DL393" s="266"/>
      <c r="DM393" s="266"/>
      <c r="DN393" s="267"/>
      <c r="DO393" s="268"/>
    </row>
    <row r="394" spans="1:119" ht="30" hidden="1" customHeight="1">
      <c r="A394" s="85" t="str">
        <f t="shared" si="500"/>
        <v>Hiện</v>
      </c>
      <c r="B394" s="86" t="str">
        <f t="shared" si="556"/>
        <v>Đủ</v>
      </c>
      <c r="C394" s="86">
        <f t="shared" si="557"/>
        <v>0</v>
      </c>
      <c r="D394" s="86"/>
      <c r="E394" s="86"/>
      <c r="F394" s="86"/>
      <c r="G394" s="86"/>
      <c r="H394" s="86"/>
      <c r="I394" s="86"/>
      <c r="J394" s="829"/>
      <c r="K394" s="815"/>
      <c r="L394" s="781" t="s">
        <v>1046</v>
      </c>
      <c r="M394" s="257" t="s">
        <v>564</v>
      </c>
      <c r="N394" s="831" t="s">
        <v>1047</v>
      </c>
      <c r="O394" s="181" t="s">
        <v>517</v>
      </c>
      <c r="P394" s="179" t="s">
        <v>60</v>
      </c>
      <c r="Q394" s="182"/>
      <c r="R394" s="253">
        <v>12</v>
      </c>
      <c r="S394" s="182"/>
      <c r="T394" s="259"/>
      <c r="U394" s="260"/>
      <c r="V394" s="260"/>
      <c r="W394" s="260"/>
      <c r="X394" s="260"/>
      <c r="Y394" s="260"/>
      <c r="Z394" s="260"/>
      <c r="AA394" s="260"/>
      <c r="AB394" s="260"/>
      <c r="AC394" s="260"/>
      <c r="AD394" s="63"/>
      <c r="AE394" s="63"/>
      <c r="AF394" s="63"/>
      <c r="AG394" s="63"/>
      <c r="AH394" s="63">
        <v>13</v>
      </c>
      <c r="AI394" s="63">
        <v>0</v>
      </c>
      <c r="AJ394" s="63">
        <v>0</v>
      </c>
      <c r="AK394" s="63">
        <v>0</v>
      </c>
      <c r="AL394" s="63">
        <v>0</v>
      </c>
      <c r="AM394" s="63">
        <v>0</v>
      </c>
      <c r="AN394" s="63">
        <v>0</v>
      </c>
      <c r="AO394" s="63">
        <v>0</v>
      </c>
      <c r="AP394" s="63">
        <v>0</v>
      </c>
      <c r="AQ394" s="63">
        <v>0</v>
      </c>
      <c r="AR394" s="63">
        <v>0</v>
      </c>
      <c r="AS394" s="63">
        <v>0</v>
      </c>
      <c r="AT394" s="63">
        <v>0</v>
      </c>
      <c r="AU394" s="63">
        <v>0</v>
      </c>
      <c r="AV394" s="63">
        <v>0</v>
      </c>
      <c r="AW394" s="63">
        <v>0</v>
      </c>
      <c r="AX394" s="63">
        <v>0</v>
      </c>
      <c r="AY394" s="63">
        <v>0</v>
      </c>
      <c r="AZ394" s="88">
        <f t="shared" ref="AZ394:BA397" si="575">T394+V394+X394+Z394+AB394+AD394+AF394+AH394+AJ394+AL394+AN394+AP394+AR394+AT394+AV394+AX394</f>
        <v>13</v>
      </c>
      <c r="BA394" s="88">
        <f t="shared" si="575"/>
        <v>0</v>
      </c>
      <c r="BB394" s="487" t="s">
        <v>1073</v>
      </c>
      <c r="BC394" s="821"/>
      <c r="BD394" s="261"/>
      <c r="BE394" s="261"/>
      <c r="BF394" s="261"/>
      <c r="BG394" s="262"/>
      <c r="BH394" s="89">
        <f t="shared" ref="BH394:BH397" si="576">IF(AZ394&gt;BD394,AZ394-BD394,"0")</f>
        <v>13</v>
      </c>
      <c r="BI394" s="89" t="str">
        <f t="shared" ref="BI394:BI397" si="577">IF(BA394&gt;BE394,BA394-BE394,"0")</f>
        <v>0</v>
      </c>
      <c r="BJ394" s="173"/>
      <c r="BK394" s="261" t="s">
        <v>1397</v>
      </c>
      <c r="BL394" s="263" t="s">
        <v>638</v>
      </c>
      <c r="BM394" s="264" t="s">
        <v>1435</v>
      </c>
      <c r="BN394" s="261" t="s">
        <v>517</v>
      </c>
      <c r="BO394" s="261" t="s">
        <v>416</v>
      </c>
      <c r="BP394" s="826">
        <v>45982</v>
      </c>
      <c r="BQ394" s="261">
        <v>13</v>
      </c>
      <c r="BR394" s="261" t="s">
        <v>416</v>
      </c>
      <c r="BS394" s="1264">
        <v>190000</v>
      </c>
      <c r="BT394" s="261">
        <f t="shared" si="535"/>
        <v>2717000</v>
      </c>
      <c r="BU394" s="827">
        <v>0.1</v>
      </c>
      <c r="BV394" s="261">
        <f t="shared" si="536"/>
        <v>2470000</v>
      </c>
      <c r="BW394" s="1281">
        <v>46030</v>
      </c>
      <c r="BX394" s="89">
        <f>SUMIF($L:$L,L394,$BQ:$BQ)</f>
        <v>13</v>
      </c>
      <c r="BY394" s="89">
        <f>SUMIF($L:$L,L394,$BR:$BR)</f>
        <v>0</v>
      </c>
      <c r="BZ394" s="261"/>
      <c r="CA394" s="261"/>
      <c r="CB394" s="261"/>
      <c r="CC394" s="261"/>
      <c r="CD394" s="85"/>
      <c r="CE394" s="261"/>
      <c r="CF394" s="89"/>
      <c r="CG394" s="261"/>
      <c r="CH394" s="261"/>
      <c r="CI394" s="261"/>
      <c r="CJ394" s="261"/>
      <c r="CK394" s="261"/>
      <c r="CL394" s="261"/>
      <c r="CM394" s="261"/>
      <c r="CN394" s="261"/>
      <c r="CO394" s="261"/>
      <c r="CP394" s="261"/>
      <c r="CQ394" s="261"/>
      <c r="CR394" s="261"/>
      <c r="CS394" s="261"/>
      <c r="CT394" s="261"/>
      <c r="CU394" s="90"/>
      <c r="CV394" s="89">
        <f>SUMIF($L:$L,L394,$CJ:$CJ)</f>
        <v>0</v>
      </c>
      <c r="CW394" s="86">
        <f>SUMIF($L:$L,L394,$CK:$CK)</f>
        <v>0</v>
      </c>
      <c r="CX394" s="90"/>
      <c r="CY394" s="90"/>
      <c r="CZ394" s="90"/>
      <c r="DA394" s="90"/>
      <c r="DB394" s="89">
        <f t="shared" ref="DB394:DB397" si="578">BX394+CV394</f>
        <v>13</v>
      </c>
      <c r="DC394" s="89">
        <f t="shared" ref="DC394:DC397" si="579">BY394+CW394</f>
        <v>0</v>
      </c>
      <c r="DD394" s="89">
        <f t="shared" ref="DD394:DD397" si="580">BH394-DB394</f>
        <v>0</v>
      </c>
      <c r="DE394" s="89">
        <f t="shared" ref="DE394:DE397" si="581">BI394-DC394</f>
        <v>0</v>
      </c>
      <c r="DF394" s="86" t="str">
        <f t="shared" ref="DF394:DF397" si="582">IF(DD394&lt;0,"Thừa",IF(DD394=0,"Đủ","Thiếu"))</f>
        <v>Đủ</v>
      </c>
      <c r="DG394" s="265"/>
      <c r="DH394" s="822"/>
      <c r="DI394" s="823"/>
      <c r="DJ394" s="824"/>
      <c r="DK394" s="825"/>
      <c r="DL394" s="266"/>
      <c r="DM394" s="266"/>
      <c r="DN394" s="267"/>
      <c r="DO394" s="268"/>
    </row>
    <row r="395" spans="1:119" ht="30" hidden="1" customHeight="1">
      <c r="A395" s="85" t="str">
        <f t="shared" ref="A395:A400" si="583">IF(L395=L394,"ok","Hiện")</f>
        <v>Hiện</v>
      </c>
      <c r="B395" s="86" t="str">
        <f t="shared" si="556"/>
        <v>Đủ</v>
      </c>
      <c r="C395" s="86">
        <f t="shared" si="557"/>
        <v>0</v>
      </c>
      <c r="D395" s="86"/>
      <c r="E395" s="86"/>
      <c r="F395" s="86"/>
      <c r="G395" s="86"/>
      <c r="H395" s="86"/>
      <c r="I395" s="86"/>
      <c r="J395" s="829"/>
      <c r="K395" s="815"/>
      <c r="L395" s="781" t="s">
        <v>1048</v>
      </c>
      <c r="M395" s="257" t="s">
        <v>564</v>
      </c>
      <c r="N395" s="831" t="s">
        <v>1049</v>
      </c>
      <c r="O395" s="181" t="s">
        <v>517</v>
      </c>
      <c r="P395" s="179" t="s">
        <v>60</v>
      </c>
      <c r="Q395" s="182"/>
      <c r="R395" s="253">
        <v>12</v>
      </c>
      <c r="S395" s="182"/>
      <c r="T395" s="259"/>
      <c r="U395" s="260"/>
      <c r="V395" s="260"/>
      <c r="W395" s="260"/>
      <c r="X395" s="260"/>
      <c r="Y395" s="260"/>
      <c r="Z395" s="260"/>
      <c r="AA395" s="260"/>
      <c r="AB395" s="260"/>
      <c r="AC395" s="260"/>
      <c r="AD395" s="63"/>
      <c r="AE395" s="63"/>
      <c r="AF395" s="63"/>
      <c r="AG395" s="63"/>
      <c r="AH395" s="63">
        <v>13</v>
      </c>
      <c r="AI395" s="63">
        <v>0</v>
      </c>
      <c r="AJ395" s="63">
        <v>0</v>
      </c>
      <c r="AK395" s="63">
        <v>0</v>
      </c>
      <c r="AL395" s="63">
        <v>0</v>
      </c>
      <c r="AM395" s="63">
        <v>0</v>
      </c>
      <c r="AN395" s="63">
        <v>0</v>
      </c>
      <c r="AO395" s="63">
        <v>0</v>
      </c>
      <c r="AP395" s="63">
        <v>0</v>
      </c>
      <c r="AQ395" s="63">
        <v>0</v>
      </c>
      <c r="AR395" s="63">
        <v>0</v>
      </c>
      <c r="AS395" s="63">
        <v>0</v>
      </c>
      <c r="AT395" s="63">
        <v>0</v>
      </c>
      <c r="AU395" s="63">
        <v>0</v>
      </c>
      <c r="AV395" s="63">
        <v>0</v>
      </c>
      <c r="AW395" s="63">
        <v>0</v>
      </c>
      <c r="AX395" s="63">
        <v>0</v>
      </c>
      <c r="AY395" s="63">
        <v>0</v>
      </c>
      <c r="AZ395" s="88">
        <f t="shared" si="575"/>
        <v>13</v>
      </c>
      <c r="BA395" s="88">
        <f t="shared" si="575"/>
        <v>0</v>
      </c>
      <c r="BB395" s="487" t="s">
        <v>1073</v>
      </c>
      <c r="BC395" s="821"/>
      <c r="BD395" s="261"/>
      <c r="BE395" s="261"/>
      <c r="BF395" s="261"/>
      <c r="BG395" s="262"/>
      <c r="BH395" s="89">
        <f t="shared" si="576"/>
        <v>13</v>
      </c>
      <c r="BI395" s="89" t="str">
        <f t="shared" si="577"/>
        <v>0</v>
      </c>
      <c r="BJ395" s="173"/>
      <c r="BK395" s="261" t="s">
        <v>1397</v>
      </c>
      <c r="BL395" s="263" t="s">
        <v>638</v>
      </c>
      <c r="BM395" s="264" t="s">
        <v>1436</v>
      </c>
      <c r="BN395" s="261" t="s">
        <v>517</v>
      </c>
      <c r="BO395" s="261" t="s">
        <v>416</v>
      </c>
      <c r="BP395" s="826">
        <v>45982</v>
      </c>
      <c r="BQ395" s="261">
        <v>13</v>
      </c>
      <c r="BR395" s="261" t="s">
        <v>416</v>
      </c>
      <c r="BS395" s="1264">
        <v>197600</v>
      </c>
      <c r="BT395" s="261">
        <f t="shared" si="535"/>
        <v>2825680</v>
      </c>
      <c r="BU395" s="827">
        <v>0.1</v>
      </c>
      <c r="BV395" s="261">
        <f t="shared" si="536"/>
        <v>2568800</v>
      </c>
      <c r="BW395" s="1281">
        <v>46030</v>
      </c>
      <c r="BX395" s="89">
        <f>SUMIF($L:$L,L395,$BQ:$BQ)</f>
        <v>13</v>
      </c>
      <c r="BY395" s="89">
        <f>SUMIF($L:$L,L395,$BR:$BR)</f>
        <v>0</v>
      </c>
      <c r="BZ395" s="261"/>
      <c r="CA395" s="261"/>
      <c r="CB395" s="261"/>
      <c r="CC395" s="261"/>
      <c r="CD395" s="85"/>
      <c r="CE395" s="261"/>
      <c r="CF395" s="89"/>
      <c r="CG395" s="261"/>
      <c r="CH395" s="261"/>
      <c r="CI395" s="261"/>
      <c r="CJ395" s="261"/>
      <c r="CK395" s="261"/>
      <c r="CL395" s="261"/>
      <c r="CM395" s="261"/>
      <c r="CN395" s="261"/>
      <c r="CO395" s="261"/>
      <c r="CP395" s="261"/>
      <c r="CQ395" s="261"/>
      <c r="CR395" s="261"/>
      <c r="CS395" s="261"/>
      <c r="CT395" s="261"/>
      <c r="CU395" s="90"/>
      <c r="CV395" s="89">
        <f>SUMIF($L:$L,L395,$CJ:$CJ)</f>
        <v>0</v>
      </c>
      <c r="CW395" s="86">
        <f>SUMIF($L:$L,L395,$CK:$CK)</f>
        <v>0</v>
      </c>
      <c r="CX395" s="90"/>
      <c r="CY395" s="90"/>
      <c r="CZ395" s="90"/>
      <c r="DA395" s="90"/>
      <c r="DB395" s="89">
        <f t="shared" si="578"/>
        <v>13</v>
      </c>
      <c r="DC395" s="89">
        <f t="shared" si="579"/>
        <v>0</v>
      </c>
      <c r="DD395" s="89">
        <f t="shared" si="580"/>
        <v>0</v>
      </c>
      <c r="DE395" s="89">
        <f t="shared" si="581"/>
        <v>0</v>
      </c>
      <c r="DF395" s="86" t="str">
        <f t="shared" si="582"/>
        <v>Đủ</v>
      </c>
      <c r="DG395" s="265"/>
      <c r="DH395" s="822"/>
      <c r="DI395" s="823"/>
      <c r="DJ395" s="824"/>
      <c r="DK395" s="825"/>
      <c r="DL395" s="266"/>
      <c r="DM395" s="266"/>
      <c r="DN395" s="267"/>
      <c r="DO395" s="268"/>
    </row>
    <row r="396" spans="1:119" ht="30" hidden="1" customHeight="1">
      <c r="A396" s="85" t="str">
        <f t="shared" si="583"/>
        <v>Hiện</v>
      </c>
      <c r="B396" s="86" t="str">
        <f t="shared" si="556"/>
        <v>Đủ</v>
      </c>
      <c r="C396" s="86">
        <f t="shared" si="557"/>
        <v>0</v>
      </c>
      <c r="D396" s="86"/>
      <c r="E396" s="86"/>
      <c r="F396" s="86"/>
      <c r="G396" s="86"/>
      <c r="H396" s="86"/>
      <c r="I396" s="86"/>
      <c r="J396" s="829"/>
      <c r="K396" s="815"/>
      <c r="L396" s="781" t="s">
        <v>1050</v>
      </c>
      <c r="M396" s="257" t="s">
        <v>531</v>
      </c>
      <c r="N396" s="831" t="s">
        <v>1051</v>
      </c>
      <c r="O396" s="181" t="s">
        <v>510</v>
      </c>
      <c r="P396" s="179" t="s">
        <v>60</v>
      </c>
      <c r="Q396" s="182"/>
      <c r="R396" s="253">
        <f>245*2</f>
        <v>490</v>
      </c>
      <c r="S396" s="182"/>
      <c r="T396" s="259"/>
      <c r="U396" s="260"/>
      <c r="V396" s="260"/>
      <c r="W396" s="260"/>
      <c r="X396" s="260"/>
      <c r="Y396" s="260"/>
      <c r="Z396" s="260"/>
      <c r="AA396" s="260"/>
      <c r="AB396" s="260"/>
      <c r="AC396" s="260"/>
      <c r="AD396" s="63"/>
      <c r="AE396" s="63"/>
      <c r="AF396" s="63"/>
      <c r="AG396" s="63"/>
      <c r="AH396" s="63">
        <v>520</v>
      </c>
      <c r="AI396" s="63">
        <v>0</v>
      </c>
      <c r="AJ396" s="63">
        <v>0</v>
      </c>
      <c r="AK396" s="63">
        <v>0</v>
      </c>
      <c r="AL396" s="63">
        <v>0</v>
      </c>
      <c r="AM396" s="63">
        <v>0</v>
      </c>
      <c r="AN396" s="63">
        <v>0</v>
      </c>
      <c r="AO396" s="63">
        <v>0</v>
      </c>
      <c r="AP396" s="63">
        <v>0</v>
      </c>
      <c r="AQ396" s="63">
        <v>0</v>
      </c>
      <c r="AR396" s="63">
        <v>0</v>
      </c>
      <c r="AS396" s="63">
        <v>0</v>
      </c>
      <c r="AT396" s="63">
        <v>0</v>
      </c>
      <c r="AU396" s="63">
        <v>0</v>
      </c>
      <c r="AV396" s="63">
        <v>0</v>
      </c>
      <c r="AW396" s="63">
        <v>0</v>
      </c>
      <c r="AX396" s="63">
        <v>0</v>
      </c>
      <c r="AY396" s="63">
        <v>0</v>
      </c>
      <c r="AZ396" s="88">
        <f t="shared" si="575"/>
        <v>520</v>
      </c>
      <c r="BA396" s="88">
        <f t="shared" si="575"/>
        <v>0</v>
      </c>
      <c r="BB396" s="487" t="s">
        <v>1073</v>
      </c>
      <c r="BC396" s="821"/>
      <c r="BD396" s="261"/>
      <c r="BE396" s="261"/>
      <c r="BF396" s="261"/>
      <c r="BG396" s="262"/>
      <c r="BH396" s="89">
        <f t="shared" si="576"/>
        <v>520</v>
      </c>
      <c r="BI396" s="89" t="str">
        <f t="shared" si="577"/>
        <v>0</v>
      </c>
      <c r="BJ396" s="173"/>
      <c r="BK396" s="261" t="s">
        <v>1397</v>
      </c>
      <c r="BL396" s="263" t="s">
        <v>638</v>
      </c>
      <c r="BM396" s="264" t="s">
        <v>1437</v>
      </c>
      <c r="BN396" s="261" t="s">
        <v>510</v>
      </c>
      <c r="BO396" s="261" t="s">
        <v>416</v>
      </c>
      <c r="BP396" s="826">
        <v>45982</v>
      </c>
      <c r="BQ396" s="261">
        <v>520</v>
      </c>
      <c r="BR396" s="261" t="s">
        <v>416</v>
      </c>
      <c r="BS396" s="261">
        <v>11400</v>
      </c>
      <c r="BT396" s="261">
        <f t="shared" si="535"/>
        <v>6520800.0000000009</v>
      </c>
      <c r="BU396" s="827">
        <v>0.1</v>
      </c>
      <c r="BV396" s="261">
        <f t="shared" si="536"/>
        <v>5928000</v>
      </c>
      <c r="BW396" s="1281">
        <v>46030</v>
      </c>
      <c r="BX396" s="89">
        <f>SUMIF($L:$L,L396,$BQ:$BQ)</f>
        <v>520</v>
      </c>
      <c r="BY396" s="89">
        <f>SUMIF($L:$L,L396,$BR:$BR)</f>
        <v>0</v>
      </c>
      <c r="BZ396" s="261"/>
      <c r="CA396" s="261"/>
      <c r="CB396" s="261"/>
      <c r="CC396" s="261"/>
      <c r="CD396" s="85"/>
      <c r="CE396" s="261"/>
      <c r="CF396" s="89"/>
      <c r="CG396" s="261"/>
      <c r="CH396" s="261"/>
      <c r="CI396" s="261"/>
      <c r="CJ396" s="261"/>
      <c r="CK396" s="261"/>
      <c r="CL396" s="261"/>
      <c r="CM396" s="261"/>
      <c r="CN396" s="261"/>
      <c r="CO396" s="261"/>
      <c r="CP396" s="261"/>
      <c r="CQ396" s="261"/>
      <c r="CR396" s="261"/>
      <c r="CS396" s="261"/>
      <c r="CT396" s="261"/>
      <c r="CU396" s="90"/>
      <c r="CV396" s="89">
        <f>SUMIF($L:$L,L396,$CJ:$CJ)</f>
        <v>0</v>
      </c>
      <c r="CW396" s="86">
        <f>SUMIF($L:$L,L396,$CK:$CK)</f>
        <v>0</v>
      </c>
      <c r="CX396" s="90"/>
      <c r="CY396" s="90"/>
      <c r="CZ396" s="90"/>
      <c r="DA396" s="90"/>
      <c r="DB396" s="89">
        <f t="shared" si="578"/>
        <v>520</v>
      </c>
      <c r="DC396" s="89">
        <f t="shared" si="579"/>
        <v>0</v>
      </c>
      <c r="DD396" s="89">
        <f t="shared" si="580"/>
        <v>0</v>
      </c>
      <c r="DE396" s="89">
        <f t="shared" si="581"/>
        <v>0</v>
      </c>
      <c r="DF396" s="86" t="str">
        <f t="shared" si="582"/>
        <v>Đủ</v>
      </c>
      <c r="DG396" s="265"/>
      <c r="DH396" s="822"/>
      <c r="DI396" s="823"/>
      <c r="DJ396" s="824"/>
      <c r="DK396" s="825"/>
      <c r="DL396" s="266"/>
      <c r="DM396" s="266"/>
      <c r="DN396" s="267"/>
      <c r="DO396" s="268"/>
    </row>
    <row r="397" spans="1:119" ht="30" hidden="1" customHeight="1">
      <c r="A397" s="85" t="str">
        <f t="shared" si="583"/>
        <v>Hiện</v>
      </c>
      <c r="B397" s="86" t="str">
        <f t="shared" si="556"/>
        <v>Đủ</v>
      </c>
      <c r="C397" s="86">
        <f t="shared" si="557"/>
        <v>0</v>
      </c>
      <c r="D397" s="86"/>
      <c r="E397" s="86"/>
      <c r="F397" s="86"/>
      <c r="G397" s="86"/>
      <c r="H397" s="86"/>
      <c r="I397" s="86"/>
      <c r="J397" s="829"/>
      <c r="K397" s="815"/>
      <c r="L397" s="781" t="s">
        <v>1052</v>
      </c>
      <c r="M397" s="257" t="s">
        <v>531</v>
      </c>
      <c r="N397" s="831" t="s">
        <v>1374</v>
      </c>
      <c r="O397" s="181" t="s">
        <v>510</v>
      </c>
      <c r="P397" s="179" t="s">
        <v>60</v>
      </c>
      <c r="Q397" s="182"/>
      <c r="R397" s="253">
        <v>228</v>
      </c>
      <c r="S397" s="182"/>
      <c r="T397" s="259"/>
      <c r="U397" s="260"/>
      <c r="V397" s="260"/>
      <c r="W397" s="260"/>
      <c r="X397" s="260"/>
      <c r="Y397" s="260"/>
      <c r="Z397" s="260"/>
      <c r="AA397" s="260"/>
      <c r="AB397" s="260"/>
      <c r="AC397" s="260"/>
      <c r="AD397" s="63"/>
      <c r="AE397" s="63"/>
      <c r="AF397" s="63"/>
      <c r="AG397" s="63"/>
      <c r="AH397" s="63">
        <v>240</v>
      </c>
      <c r="AI397" s="63">
        <v>0</v>
      </c>
      <c r="AJ397" s="63">
        <v>0</v>
      </c>
      <c r="AK397" s="63">
        <v>0</v>
      </c>
      <c r="AL397" s="838">
        <v>30</v>
      </c>
      <c r="AM397" s="63">
        <v>0</v>
      </c>
      <c r="AN397" s="63">
        <v>0</v>
      </c>
      <c r="AO397" s="63">
        <v>0</v>
      </c>
      <c r="AP397" s="63">
        <v>0</v>
      </c>
      <c r="AQ397" s="63">
        <v>0</v>
      </c>
      <c r="AR397" s="63">
        <v>0</v>
      </c>
      <c r="AS397" s="63">
        <v>0</v>
      </c>
      <c r="AT397" s="63">
        <v>0</v>
      </c>
      <c r="AU397" s="63">
        <v>0</v>
      </c>
      <c r="AV397" s="63">
        <v>0</v>
      </c>
      <c r="AW397" s="63">
        <v>0</v>
      </c>
      <c r="AX397" s="63">
        <v>0</v>
      </c>
      <c r="AY397" s="63">
        <v>0</v>
      </c>
      <c r="AZ397" s="88">
        <f t="shared" si="575"/>
        <v>270</v>
      </c>
      <c r="BA397" s="88">
        <f t="shared" si="575"/>
        <v>0</v>
      </c>
      <c r="BB397" s="487" t="s">
        <v>1477</v>
      </c>
      <c r="BC397" s="821"/>
      <c r="BD397" s="261"/>
      <c r="BE397" s="261"/>
      <c r="BF397" s="261"/>
      <c r="BG397" s="262"/>
      <c r="BH397" s="89">
        <f t="shared" si="576"/>
        <v>270</v>
      </c>
      <c r="BI397" s="89" t="str">
        <f t="shared" si="577"/>
        <v>0</v>
      </c>
      <c r="BJ397" s="173"/>
      <c r="BK397" s="261" t="s">
        <v>1397</v>
      </c>
      <c r="BL397" s="263" t="s">
        <v>638</v>
      </c>
      <c r="BM397" s="264" t="s">
        <v>1438</v>
      </c>
      <c r="BN397" s="261" t="s">
        <v>510</v>
      </c>
      <c r="BO397" s="261" t="s">
        <v>416</v>
      </c>
      <c r="BP397" s="826">
        <v>45982</v>
      </c>
      <c r="BQ397" s="261">
        <v>240</v>
      </c>
      <c r="BR397" s="261" t="s">
        <v>416</v>
      </c>
      <c r="BS397" s="261">
        <v>28880</v>
      </c>
      <c r="BT397" s="261">
        <f t="shared" si="535"/>
        <v>7624320.0000000009</v>
      </c>
      <c r="BU397" s="827">
        <v>0.1</v>
      </c>
      <c r="BV397" s="261">
        <f t="shared" si="536"/>
        <v>6931200</v>
      </c>
      <c r="BW397" s="1281">
        <v>46030</v>
      </c>
      <c r="BX397" s="89">
        <f>SUMIF($L:$L,L397,$BQ:$BQ)</f>
        <v>270</v>
      </c>
      <c r="BY397" s="89">
        <f>SUMIF($L:$L,L397,$BR:$BR)</f>
        <v>0</v>
      </c>
      <c r="BZ397" s="261"/>
      <c r="CA397" s="261"/>
      <c r="CB397" s="261"/>
      <c r="CC397" s="261"/>
      <c r="CD397" s="85"/>
      <c r="CE397" s="261"/>
      <c r="CF397" s="89"/>
      <c r="CG397" s="261"/>
      <c r="CH397" s="261"/>
      <c r="CI397" s="261"/>
      <c r="CJ397" s="261"/>
      <c r="CK397" s="261"/>
      <c r="CL397" s="261"/>
      <c r="CM397" s="261"/>
      <c r="CN397" s="261"/>
      <c r="CO397" s="261"/>
      <c r="CP397" s="261"/>
      <c r="CQ397" s="261"/>
      <c r="CR397" s="261"/>
      <c r="CS397" s="261"/>
      <c r="CT397" s="261"/>
      <c r="CU397" s="90"/>
      <c r="CV397" s="89">
        <f>SUMIF($L:$L,L397,$CJ:$CJ)</f>
        <v>0</v>
      </c>
      <c r="CW397" s="86">
        <f>SUMIF($L:$L,L397,$CK:$CK)</f>
        <v>0</v>
      </c>
      <c r="CX397" s="90"/>
      <c r="CY397" s="90"/>
      <c r="CZ397" s="90"/>
      <c r="DA397" s="90"/>
      <c r="DB397" s="89">
        <f t="shared" si="578"/>
        <v>270</v>
      </c>
      <c r="DC397" s="89">
        <f t="shared" si="579"/>
        <v>0</v>
      </c>
      <c r="DD397" s="89">
        <f t="shared" si="580"/>
        <v>0</v>
      </c>
      <c r="DE397" s="89">
        <f t="shared" si="581"/>
        <v>0</v>
      </c>
      <c r="DF397" s="86" t="str">
        <f t="shared" si="582"/>
        <v>Đủ</v>
      </c>
      <c r="DG397" s="265"/>
      <c r="DH397" s="822"/>
      <c r="DI397" s="823"/>
      <c r="DJ397" s="824"/>
      <c r="DK397" s="825"/>
      <c r="DL397" s="266"/>
      <c r="DM397" s="266"/>
      <c r="DN397" s="267"/>
      <c r="DO397" s="268"/>
    </row>
    <row r="398" spans="1:119" ht="30" hidden="1" customHeight="1">
      <c r="A398" s="85" t="str">
        <f t="shared" si="583"/>
        <v>ok</v>
      </c>
      <c r="B398" s="86"/>
      <c r="C398" s="86"/>
      <c r="D398" s="86"/>
      <c r="E398" s="86"/>
      <c r="F398" s="86"/>
      <c r="G398" s="86"/>
      <c r="H398" s="86"/>
      <c r="I398" s="86"/>
      <c r="J398" s="829"/>
      <c r="K398" s="86"/>
      <c r="L398" s="781" t="s">
        <v>1052</v>
      </c>
      <c r="M398" s="257" t="s">
        <v>531</v>
      </c>
      <c r="N398" s="831" t="s">
        <v>1374</v>
      </c>
      <c r="O398" s="181" t="s">
        <v>510</v>
      </c>
      <c r="P398" s="179" t="s">
        <v>60</v>
      </c>
      <c r="Q398" s="182"/>
      <c r="R398" s="253"/>
      <c r="S398" s="182"/>
      <c r="T398" s="259"/>
      <c r="U398" s="260"/>
      <c r="V398" s="260"/>
      <c r="W398" s="260"/>
      <c r="X398" s="260"/>
      <c r="Y398" s="260"/>
      <c r="Z398" s="260"/>
      <c r="AA398" s="260"/>
      <c r="AB398" s="260"/>
      <c r="AC398" s="260"/>
      <c r="AD398" s="63"/>
      <c r="AE398" s="63"/>
      <c r="AF398" s="63"/>
      <c r="AG398" s="63"/>
      <c r="AH398" s="63"/>
      <c r="AI398" s="63"/>
      <c r="AJ398" s="63"/>
      <c r="AK398" s="63"/>
      <c r="AL398" s="838"/>
      <c r="AM398" s="63"/>
      <c r="AN398" s="63"/>
      <c r="AO398" s="63"/>
      <c r="AP398" s="63"/>
      <c r="AQ398" s="63"/>
      <c r="AR398" s="63"/>
      <c r="AS398" s="63"/>
      <c r="AT398" s="63"/>
      <c r="AU398" s="63"/>
      <c r="AV398" s="63"/>
      <c r="AW398" s="63"/>
      <c r="AX398" s="63"/>
      <c r="AY398" s="63"/>
      <c r="AZ398" s="88"/>
      <c r="BA398" s="88"/>
      <c r="BB398" s="487"/>
      <c r="BC398" s="821"/>
      <c r="BD398" s="261"/>
      <c r="BE398" s="261"/>
      <c r="BF398" s="261"/>
      <c r="BG398" s="262"/>
      <c r="BH398" s="89"/>
      <c r="BI398" s="89"/>
      <c r="BJ398" s="173"/>
      <c r="BK398" s="261" t="s">
        <v>1516</v>
      </c>
      <c r="BL398" s="263" t="s">
        <v>638</v>
      </c>
      <c r="BM398" s="1039" t="s">
        <v>1374</v>
      </c>
      <c r="BN398" s="261" t="s">
        <v>531</v>
      </c>
      <c r="BO398" s="261" t="str">
        <f>CONCATENATE(BM398,BN398," = ",BQ398,P398)</f>
        <v>STUD-RB10X286-REN M10X1.5- 32mm-SUS304ĐINH HÀN( % C min 0.04%) = 30cái</v>
      </c>
      <c r="BP398" s="826" t="s">
        <v>903</v>
      </c>
      <c r="BQ398" s="261">
        <v>30</v>
      </c>
      <c r="BR398" s="261" t="s">
        <v>416</v>
      </c>
      <c r="BS398" s="261">
        <v>28880</v>
      </c>
      <c r="BT398" s="261">
        <f t="shared" ref="BT398" si="584">BS398*BQ398*(1+BU398)</f>
        <v>953040.00000000012</v>
      </c>
      <c r="BU398" s="827">
        <v>0.1</v>
      </c>
      <c r="BV398" s="261">
        <f t="shared" ref="BV398" si="585">BS398*BQ398</f>
        <v>866400</v>
      </c>
      <c r="BW398" s="2125">
        <v>46064</v>
      </c>
      <c r="BX398" s="89"/>
      <c r="BY398" s="89"/>
      <c r="BZ398" s="261"/>
      <c r="CA398" s="261"/>
      <c r="CB398" s="261"/>
      <c r="CC398" s="261"/>
      <c r="CD398" s="85"/>
      <c r="CE398" s="261"/>
      <c r="CF398" s="89"/>
      <c r="CG398" s="261"/>
      <c r="CH398" s="261"/>
      <c r="CI398" s="261"/>
      <c r="CJ398" s="261"/>
      <c r="CK398" s="261"/>
      <c r="CL398" s="261"/>
      <c r="CM398" s="261"/>
      <c r="CN398" s="261"/>
      <c r="CO398" s="261"/>
      <c r="CP398" s="261"/>
      <c r="CQ398" s="261"/>
      <c r="CR398" s="261"/>
      <c r="CS398" s="261"/>
      <c r="CT398" s="261"/>
      <c r="CU398" s="90"/>
      <c r="CV398" s="89"/>
      <c r="CW398" s="86"/>
      <c r="CX398" s="90"/>
      <c r="CY398" s="90"/>
      <c r="CZ398" s="90"/>
      <c r="DA398" s="90"/>
      <c r="DB398" s="89"/>
      <c r="DC398" s="89"/>
      <c r="DD398" s="89"/>
      <c r="DE398" s="89"/>
      <c r="DF398" s="86"/>
      <c r="DG398" s="265"/>
      <c r="DH398" s="822"/>
      <c r="DI398" s="823"/>
      <c r="DJ398" s="824"/>
      <c r="DK398" s="825"/>
      <c r="DL398" s="266"/>
      <c r="DM398" s="266"/>
      <c r="DN398" s="267"/>
      <c r="DO398" s="268"/>
    </row>
    <row r="399" spans="1:119" ht="30" hidden="1" customHeight="1">
      <c r="A399" s="85" t="str">
        <f t="shared" si="583"/>
        <v>Hiện</v>
      </c>
      <c r="B399" s="86" t="str">
        <f t="shared" si="556"/>
        <v>Đủ</v>
      </c>
      <c r="C399" s="86">
        <f t="shared" si="557"/>
        <v>0</v>
      </c>
      <c r="D399" s="86"/>
      <c r="E399" s="86"/>
      <c r="F399" s="86"/>
      <c r="G399" s="86"/>
      <c r="H399" s="86"/>
      <c r="I399" s="86"/>
      <c r="J399" s="829"/>
      <c r="K399" s="815"/>
      <c r="L399" s="781" t="s">
        <v>1054</v>
      </c>
      <c r="M399" s="257" t="s">
        <v>531</v>
      </c>
      <c r="N399" s="831" t="s">
        <v>1055</v>
      </c>
      <c r="O399" s="181" t="s">
        <v>510</v>
      </c>
      <c r="P399" s="179" t="s">
        <v>60</v>
      </c>
      <c r="Q399" s="182"/>
      <c r="R399" s="253">
        <v>76</v>
      </c>
      <c r="S399" s="182"/>
      <c r="T399" s="259"/>
      <c r="U399" s="260"/>
      <c r="V399" s="260"/>
      <c r="W399" s="260"/>
      <c r="X399" s="260"/>
      <c r="Y399" s="260"/>
      <c r="Z399" s="260"/>
      <c r="AA399" s="260"/>
      <c r="AB399" s="260"/>
      <c r="AC399" s="260"/>
      <c r="AD399" s="63"/>
      <c r="AE399" s="63"/>
      <c r="AF399" s="63"/>
      <c r="AG399" s="63"/>
      <c r="AH399" s="63">
        <v>80</v>
      </c>
      <c r="AI399" s="63">
        <v>0</v>
      </c>
      <c r="AJ399" s="63">
        <v>0</v>
      </c>
      <c r="AK399" s="63">
        <v>0</v>
      </c>
      <c r="AL399" s="63">
        <v>0</v>
      </c>
      <c r="AM399" s="63">
        <v>0</v>
      </c>
      <c r="AN399" s="63">
        <v>0</v>
      </c>
      <c r="AO399" s="63">
        <v>0</v>
      </c>
      <c r="AP399" s="63">
        <v>0</v>
      </c>
      <c r="AQ399" s="63">
        <v>0</v>
      </c>
      <c r="AR399" s="63">
        <v>0</v>
      </c>
      <c r="AS399" s="63">
        <v>0</v>
      </c>
      <c r="AT399" s="63">
        <v>0</v>
      </c>
      <c r="AU399" s="63">
        <v>0</v>
      </c>
      <c r="AV399" s="63">
        <v>0</v>
      </c>
      <c r="AW399" s="63">
        <v>0</v>
      </c>
      <c r="AX399" s="63">
        <v>0</v>
      </c>
      <c r="AY399" s="63">
        <v>0</v>
      </c>
      <c r="AZ399" s="88">
        <f t="shared" ref="AZ399:BA406" si="586">T399+V399+X399+Z399+AB399+AD399+AF399+AH399+AJ399+AL399+AN399+AP399+AR399+AT399+AV399+AX399</f>
        <v>80</v>
      </c>
      <c r="BA399" s="88">
        <f t="shared" si="586"/>
        <v>0</v>
      </c>
      <c r="BB399" s="487" t="s">
        <v>1073</v>
      </c>
      <c r="BC399" s="821"/>
      <c r="BD399" s="261"/>
      <c r="BE399" s="261"/>
      <c r="BF399" s="261"/>
      <c r="BG399" s="262"/>
      <c r="BH399" s="89">
        <f t="shared" ref="BH399:BH406" si="587">IF(AZ399&gt;BD399,AZ399-BD399,"0")</f>
        <v>80</v>
      </c>
      <c r="BI399" s="89" t="str">
        <f t="shared" ref="BI399:BI406" si="588">IF(BA399&gt;BE399,BA399-BE399,"0")</f>
        <v>0</v>
      </c>
      <c r="BJ399" s="173"/>
      <c r="BK399" s="261" t="s">
        <v>1397</v>
      </c>
      <c r="BL399" s="263" t="s">
        <v>638</v>
      </c>
      <c r="BM399" s="264" t="s">
        <v>1439</v>
      </c>
      <c r="BN399" s="261" t="s">
        <v>510</v>
      </c>
      <c r="BO399" s="261" t="s">
        <v>416</v>
      </c>
      <c r="BP399" s="826">
        <v>45982</v>
      </c>
      <c r="BQ399" s="261">
        <v>80</v>
      </c>
      <c r="BR399" s="261" t="s">
        <v>416</v>
      </c>
      <c r="BS399" s="261">
        <v>33590</v>
      </c>
      <c r="BT399" s="261">
        <f t="shared" si="535"/>
        <v>2955920.0000000005</v>
      </c>
      <c r="BU399" s="827">
        <v>0.1</v>
      </c>
      <c r="BV399" s="261">
        <f t="shared" si="536"/>
        <v>2687200</v>
      </c>
      <c r="BW399" s="1281">
        <v>46030</v>
      </c>
      <c r="BX399" s="89">
        <f t="shared" ref="BX399:BX406" si="589">SUMIF($L:$L,L399,$BQ:$BQ)</f>
        <v>80</v>
      </c>
      <c r="BY399" s="89">
        <f t="shared" ref="BY399:BY406" si="590">SUMIF($L:$L,L399,$BR:$BR)</f>
        <v>0</v>
      </c>
      <c r="BZ399" s="261"/>
      <c r="CA399" s="261"/>
      <c r="CB399" s="261"/>
      <c r="CC399" s="261"/>
      <c r="CD399" s="85"/>
      <c r="CE399" s="261"/>
      <c r="CF399" s="89"/>
      <c r="CG399" s="261"/>
      <c r="CH399" s="261"/>
      <c r="CI399" s="261"/>
      <c r="CJ399" s="261"/>
      <c r="CK399" s="261"/>
      <c r="CL399" s="261"/>
      <c r="CM399" s="261"/>
      <c r="CN399" s="261"/>
      <c r="CO399" s="261"/>
      <c r="CP399" s="261"/>
      <c r="CQ399" s="261"/>
      <c r="CR399" s="261"/>
      <c r="CS399" s="261"/>
      <c r="CT399" s="261"/>
      <c r="CU399" s="90"/>
      <c r="CV399" s="89">
        <f t="shared" ref="CV399:CV406" si="591">SUMIF($L:$L,L399,$CJ:$CJ)</f>
        <v>0</v>
      </c>
      <c r="CW399" s="86">
        <f t="shared" ref="CW399:CW406" si="592">SUMIF($L:$L,L399,$CK:$CK)</f>
        <v>0</v>
      </c>
      <c r="CX399" s="90"/>
      <c r="CY399" s="90"/>
      <c r="CZ399" s="90"/>
      <c r="DA399" s="90"/>
      <c r="DB399" s="89">
        <f t="shared" ref="DB399:DB406" si="593">BX399+CV399</f>
        <v>80</v>
      </c>
      <c r="DC399" s="89">
        <f t="shared" ref="DC399:DC406" si="594">BY399+CW399</f>
        <v>0</v>
      </c>
      <c r="DD399" s="89">
        <f t="shared" ref="DD399:DD406" si="595">BH399-DB399</f>
        <v>0</v>
      </c>
      <c r="DE399" s="89">
        <f t="shared" ref="DE399:DE406" si="596">BI399-DC399</f>
        <v>0</v>
      </c>
      <c r="DF399" s="86" t="str">
        <f t="shared" ref="DF399:DF406" si="597">IF(DD399&lt;0,"Thừa",IF(DD399=0,"Đủ","Thiếu"))</f>
        <v>Đủ</v>
      </c>
      <c r="DG399" s="265"/>
      <c r="DH399" s="822"/>
      <c r="DI399" s="823"/>
      <c r="DJ399" s="824"/>
      <c r="DK399" s="825"/>
      <c r="DL399" s="266"/>
      <c r="DM399" s="266"/>
      <c r="DN399" s="267"/>
      <c r="DO399" s="268"/>
    </row>
    <row r="400" spans="1:119" ht="30" hidden="1" customHeight="1">
      <c r="A400" s="85" t="str">
        <f t="shared" si="583"/>
        <v>Hiện</v>
      </c>
      <c r="B400" s="86" t="str">
        <f t="shared" si="556"/>
        <v>Đủ</v>
      </c>
      <c r="C400" s="86">
        <f t="shared" si="557"/>
        <v>0</v>
      </c>
      <c r="D400" s="86"/>
      <c r="E400" s="86"/>
      <c r="F400" s="86"/>
      <c r="G400" s="86"/>
      <c r="H400" s="86"/>
      <c r="I400" s="86"/>
      <c r="J400" s="829"/>
      <c r="K400" s="815"/>
      <c r="L400" s="781" t="s">
        <v>1056</v>
      </c>
      <c r="M400" s="257" t="s">
        <v>531</v>
      </c>
      <c r="N400" s="831" t="s">
        <v>1057</v>
      </c>
      <c r="O400" s="181" t="s">
        <v>510</v>
      </c>
      <c r="P400" s="179" t="s">
        <v>60</v>
      </c>
      <c r="Q400" s="182"/>
      <c r="R400" s="253">
        <v>36</v>
      </c>
      <c r="S400" s="182"/>
      <c r="T400" s="259"/>
      <c r="U400" s="260"/>
      <c r="V400" s="260"/>
      <c r="W400" s="260"/>
      <c r="X400" s="260"/>
      <c r="Y400" s="260"/>
      <c r="Z400" s="260"/>
      <c r="AA400" s="260"/>
      <c r="AB400" s="260"/>
      <c r="AC400" s="260"/>
      <c r="AD400" s="63"/>
      <c r="AE400" s="63"/>
      <c r="AF400" s="63"/>
      <c r="AG400" s="63"/>
      <c r="AH400" s="63">
        <v>38</v>
      </c>
      <c r="AI400" s="63">
        <v>0</v>
      </c>
      <c r="AJ400" s="63">
        <v>0</v>
      </c>
      <c r="AK400" s="63">
        <v>0</v>
      </c>
      <c r="AL400" s="63">
        <v>0</v>
      </c>
      <c r="AM400" s="63">
        <v>0</v>
      </c>
      <c r="AN400" s="63">
        <v>0</v>
      </c>
      <c r="AO400" s="63">
        <v>0</v>
      </c>
      <c r="AP400" s="63">
        <v>0</v>
      </c>
      <c r="AQ400" s="63">
        <v>0</v>
      </c>
      <c r="AR400" s="63">
        <v>0</v>
      </c>
      <c r="AS400" s="63">
        <v>0</v>
      </c>
      <c r="AT400" s="63">
        <v>0</v>
      </c>
      <c r="AU400" s="63">
        <v>0</v>
      </c>
      <c r="AV400" s="63">
        <v>0</v>
      </c>
      <c r="AW400" s="63">
        <v>0</v>
      </c>
      <c r="AX400" s="63">
        <v>0</v>
      </c>
      <c r="AY400" s="63">
        <v>0</v>
      </c>
      <c r="AZ400" s="88">
        <f t="shared" si="586"/>
        <v>38</v>
      </c>
      <c r="BA400" s="88">
        <f t="shared" si="586"/>
        <v>0</v>
      </c>
      <c r="BB400" s="487" t="s">
        <v>1073</v>
      </c>
      <c r="BC400" s="821"/>
      <c r="BD400" s="261"/>
      <c r="BE400" s="261"/>
      <c r="BF400" s="261"/>
      <c r="BG400" s="262"/>
      <c r="BH400" s="89">
        <f t="shared" si="587"/>
        <v>38</v>
      </c>
      <c r="BI400" s="89" t="str">
        <f t="shared" si="588"/>
        <v>0</v>
      </c>
      <c r="BJ400" s="173"/>
      <c r="BK400" s="261" t="s">
        <v>1397</v>
      </c>
      <c r="BL400" s="263" t="s">
        <v>638</v>
      </c>
      <c r="BM400" s="264" t="s">
        <v>1440</v>
      </c>
      <c r="BN400" s="261" t="s">
        <v>510</v>
      </c>
      <c r="BO400" s="261" t="s">
        <v>416</v>
      </c>
      <c r="BP400" s="826">
        <v>45982</v>
      </c>
      <c r="BQ400" s="261">
        <v>38</v>
      </c>
      <c r="BR400" s="261" t="s">
        <v>416</v>
      </c>
      <c r="BS400" s="261">
        <v>33820</v>
      </c>
      <c r="BT400" s="261">
        <f t="shared" si="535"/>
        <v>1413676</v>
      </c>
      <c r="BU400" s="827">
        <v>0.1</v>
      </c>
      <c r="BV400" s="261">
        <f t="shared" si="536"/>
        <v>1285160</v>
      </c>
      <c r="BW400" s="1281">
        <v>46030</v>
      </c>
      <c r="BX400" s="89">
        <f t="shared" si="589"/>
        <v>38</v>
      </c>
      <c r="BY400" s="89">
        <f t="shared" si="590"/>
        <v>0</v>
      </c>
      <c r="BZ400" s="261"/>
      <c r="CA400" s="261"/>
      <c r="CB400" s="261"/>
      <c r="CC400" s="261"/>
      <c r="CD400" s="85"/>
      <c r="CE400" s="261"/>
      <c r="CF400" s="89"/>
      <c r="CG400" s="261"/>
      <c r="CH400" s="261"/>
      <c r="CI400" s="261"/>
      <c r="CJ400" s="261"/>
      <c r="CK400" s="261"/>
      <c r="CL400" s="261"/>
      <c r="CM400" s="261"/>
      <c r="CN400" s="261"/>
      <c r="CO400" s="261"/>
      <c r="CP400" s="261"/>
      <c r="CQ400" s="261"/>
      <c r="CR400" s="261"/>
      <c r="CS400" s="261"/>
      <c r="CT400" s="261"/>
      <c r="CU400" s="90"/>
      <c r="CV400" s="89">
        <f t="shared" si="591"/>
        <v>0</v>
      </c>
      <c r="CW400" s="86">
        <f t="shared" si="592"/>
        <v>0</v>
      </c>
      <c r="CX400" s="90"/>
      <c r="CY400" s="90"/>
      <c r="CZ400" s="90"/>
      <c r="DA400" s="90"/>
      <c r="DB400" s="89">
        <f t="shared" si="593"/>
        <v>38</v>
      </c>
      <c r="DC400" s="89">
        <f t="shared" si="594"/>
        <v>0</v>
      </c>
      <c r="DD400" s="89">
        <f t="shared" si="595"/>
        <v>0</v>
      </c>
      <c r="DE400" s="89">
        <f t="shared" si="596"/>
        <v>0</v>
      </c>
      <c r="DF400" s="86" t="str">
        <f t="shared" si="597"/>
        <v>Đủ</v>
      </c>
      <c r="DG400" s="265"/>
      <c r="DH400" s="822"/>
      <c r="DI400" s="823"/>
      <c r="DJ400" s="824"/>
      <c r="DK400" s="825"/>
      <c r="DL400" s="266"/>
      <c r="DM400" s="266"/>
      <c r="DN400" s="267"/>
      <c r="DO400" s="268"/>
    </row>
    <row r="401" spans="1:119" ht="30" hidden="1" customHeight="1">
      <c r="A401" s="85" t="str">
        <f t="shared" ref="A401:A403" si="598">IF(L401=L400,"ok","Hiện")</f>
        <v>Hiện</v>
      </c>
      <c r="B401" s="86" t="str">
        <f t="shared" ref="B401:B403" si="599">DF401</f>
        <v>Đủ</v>
      </c>
      <c r="C401" s="86">
        <f t="shared" ref="C401:C403" si="600">DD401</f>
        <v>0</v>
      </c>
      <c r="D401" s="86"/>
      <c r="E401" s="86"/>
      <c r="F401" s="86"/>
      <c r="G401" s="86"/>
      <c r="H401" s="86"/>
      <c r="I401" s="86"/>
      <c r="J401" s="829"/>
      <c r="K401" s="86"/>
      <c r="L401" s="781" t="s">
        <v>1237</v>
      </c>
      <c r="M401" s="257" t="s">
        <v>1238</v>
      </c>
      <c r="N401" s="713" t="s">
        <v>1239</v>
      </c>
      <c r="O401" s="181" t="s">
        <v>1240</v>
      </c>
      <c r="P401" s="179" t="s">
        <v>60</v>
      </c>
      <c r="Q401" s="182"/>
      <c r="R401" s="253">
        <v>5604</v>
      </c>
      <c r="S401" s="182"/>
      <c r="T401" s="259"/>
      <c r="U401" s="260"/>
      <c r="V401" s="260"/>
      <c r="W401" s="260"/>
      <c r="X401" s="260"/>
      <c r="Y401" s="260"/>
      <c r="Z401" s="260"/>
      <c r="AA401" s="260"/>
      <c r="AB401" s="260"/>
      <c r="AC401" s="260"/>
      <c r="AD401" s="63"/>
      <c r="AE401" s="63"/>
      <c r="AF401" s="63"/>
      <c r="AG401" s="63"/>
      <c r="AH401" s="63"/>
      <c r="AI401" s="63"/>
      <c r="AJ401" s="63">
        <v>5700</v>
      </c>
      <c r="AK401" s="63">
        <v>0</v>
      </c>
      <c r="AL401" s="63">
        <v>0</v>
      </c>
      <c r="AM401" s="63">
        <v>0</v>
      </c>
      <c r="AN401" s="63">
        <v>0</v>
      </c>
      <c r="AO401" s="63">
        <v>0</v>
      </c>
      <c r="AP401" s="63">
        <v>0</v>
      </c>
      <c r="AQ401" s="63">
        <v>0</v>
      </c>
      <c r="AR401" s="63">
        <v>0</v>
      </c>
      <c r="AS401" s="63">
        <v>0</v>
      </c>
      <c r="AT401" s="63">
        <v>0</v>
      </c>
      <c r="AU401" s="63">
        <v>0</v>
      </c>
      <c r="AV401" s="63">
        <v>0</v>
      </c>
      <c r="AW401" s="63">
        <v>0</v>
      </c>
      <c r="AX401" s="63">
        <v>0</v>
      </c>
      <c r="AY401" s="63">
        <v>0</v>
      </c>
      <c r="AZ401" s="88">
        <f t="shared" si="586"/>
        <v>5700</v>
      </c>
      <c r="BA401" s="88">
        <f t="shared" si="586"/>
        <v>0</v>
      </c>
      <c r="BB401" s="487" t="s">
        <v>1480</v>
      </c>
      <c r="BC401" s="821"/>
      <c r="BD401" s="261"/>
      <c r="BE401" s="261"/>
      <c r="BF401" s="261"/>
      <c r="BG401" s="262"/>
      <c r="BH401" s="89">
        <f t="shared" si="587"/>
        <v>5700</v>
      </c>
      <c r="BI401" s="89" t="str">
        <f t="shared" si="588"/>
        <v>0</v>
      </c>
      <c r="BJ401" s="173"/>
      <c r="BK401" s="261" t="s">
        <v>1516</v>
      </c>
      <c r="BL401" s="263" t="s">
        <v>638</v>
      </c>
      <c r="BM401" s="1039" t="s">
        <v>1239</v>
      </c>
      <c r="BN401" s="261" t="s">
        <v>1238</v>
      </c>
      <c r="BO401" s="261" t="str">
        <f t="shared" ref="BO401:BO404" si="601">CONCATENATE(BM401,BN401," = ",BQ401,P401)</f>
        <v>STUD-3/8"DIA x 4"LENGTH-THREAD 2 1/4"-A479TP304ĐINH HÀN-SCR BAFER( % C min 0.04%) = 5700cái</v>
      </c>
      <c r="BP401" s="826" t="s">
        <v>903</v>
      </c>
      <c r="BQ401" s="261">
        <v>5700</v>
      </c>
      <c r="BR401" s="261" t="s">
        <v>416</v>
      </c>
      <c r="BS401" s="261">
        <v>12800</v>
      </c>
      <c r="BT401" s="261">
        <f t="shared" ref="BT401:BT404" si="602">BS401*BQ401*(1+BU401)</f>
        <v>80256000</v>
      </c>
      <c r="BU401" s="827">
        <v>0.1</v>
      </c>
      <c r="BV401" s="261">
        <f t="shared" ref="BV401:BV404" si="603">BS401*BQ401</f>
        <v>72960000</v>
      </c>
      <c r="BW401" s="2125">
        <v>46064</v>
      </c>
      <c r="BX401" s="89">
        <f t="shared" si="589"/>
        <v>5700</v>
      </c>
      <c r="BY401" s="89">
        <f t="shared" si="590"/>
        <v>0</v>
      </c>
      <c r="BZ401" s="261"/>
      <c r="CA401" s="261"/>
      <c r="CB401" s="261"/>
      <c r="CC401" s="261"/>
      <c r="CD401" s="85"/>
      <c r="CE401" s="261"/>
      <c r="CF401" s="89"/>
      <c r="CG401" s="261"/>
      <c r="CH401" s="261"/>
      <c r="CI401" s="261"/>
      <c r="CJ401" s="261"/>
      <c r="CK401" s="261"/>
      <c r="CL401" s="261"/>
      <c r="CM401" s="261"/>
      <c r="CN401" s="261"/>
      <c r="CO401" s="261"/>
      <c r="CP401" s="261"/>
      <c r="CQ401" s="261"/>
      <c r="CR401" s="261"/>
      <c r="CS401" s="261"/>
      <c r="CT401" s="261"/>
      <c r="CU401" s="90"/>
      <c r="CV401" s="89">
        <f t="shared" si="591"/>
        <v>0</v>
      </c>
      <c r="CW401" s="86">
        <f t="shared" si="592"/>
        <v>0</v>
      </c>
      <c r="CX401" s="90"/>
      <c r="CY401" s="90"/>
      <c r="CZ401" s="90"/>
      <c r="DA401" s="90"/>
      <c r="DB401" s="89">
        <f t="shared" si="593"/>
        <v>5700</v>
      </c>
      <c r="DC401" s="89">
        <f t="shared" si="594"/>
        <v>0</v>
      </c>
      <c r="DD401" s="89">
        <f t="shared" si="595"/>
        <v>0</v>
      </c>
      <c r="DE401" s="89">
        <f t="shared" si="596"/>
        <v>0</v>
      </c>
      <c r="DF401" s="86" t="str">
        <f t="shared" si="597"/>
        <v>Đủ</v>
      </c>
      <c r="DG401" s="265"/>
      <c r="DH401" s="822"/>
      <c r="DI401" s="823"/>
      <c r="DJ401" s="824"/>
      <c r="DK401" s="825"/>
      <c r="DL401" s="266"/>
      <c r="DM401" s="266"/>
      <c r="DN401" s="267"/>
      <c r="DO401" s="268"/>
    </row>
    <row r="402" spans="1:119" ht="30" hidden="1" customHeight="1">
      <c r="A402" s="85" t="str">
        <f t="shared" si="598"/>
        <v>Hiện</v>
      </c>
      <c r="B402" s="86" t="str">
        <f t="shared" si="599"/>
        <v>Đủ</v>
      </c>
      <c r="C402" s="86">
        <f t="shared" si="600"/>
        <v>0</v>
      </c>
      <c r="D402" s="86"/>
      <c r="E402" s="86"/>
      <c r="F402" s="86"/>
      <c r="G402" s="86"/>
      <c r="H402" s="86"/>
      <c r="I402" s="86"/>
      <c r="J402" s="829"/>
      <c r="K402" s="86"/>
      <c r="L402" s="781" t="s">
        <v>1241</v>
      </c>
      <c r="M402" s="257" t="s">
        <v>1242</v>
      </c>
      <c r="N402" s="713" t="s">
        <v>1243</v>
      </c>
      <c r="O402" s="181" t="s">
        <v>1244</v>
      </c>
      <c r="P402" s="179" t="s">
        <v>60</v>
      </c>
      <c r="Q402" s="182"/>
      <c r="R402" s="253">
        <v>11208</v>
      </c>
      <c r="S402" s="182"/>
      <c r="T402" s="259"/>
      <c r="U402" s="260"/>
      <c r="V402" s="260"/>
      <c r="W402" s="260"/>
      <c r="X402" s="260"/>
      <c r="Y402" s="260"/>
      <c r="Z402" s="260"/>
      <c r="AA402" s="260"/>
      <c r="AB402" s="260"/>
      <c r="AC402" s="260"/>
      <c r="AD402" s="63"/>
      <c r="AE402" s="63"/>
      <c r="AF402" s="63"/>
      <c r="AG402" s="63"/>
      <c r="AH402" s="63"/>
      <c r="AI402" s="63"/>
      <c r="AJ402" s="63">
        <v>11400</v>
      </c>
      <c r="AK402" s="63">
        <v>0</v>
      </c>
      <c r="AL402" s="63">
        <v>0</v>
      </c>
      <c r="AM402" s="63">
        <v>0</v>
      </c>
      <c r="AN402" s="63">
        <v>0</v>
      </c>
      <c r="AO402" s="63">
        <v>0</v>
      </c>
      <c r="AP402" s="63">
        <v>0</v>
      </c>
      <c r="AQ402" s="63">
        <v>0</v>
      </c>
      <c r="AR402" s="63">
        <v>0</v>
      </c>
      <c r="AS402" s="63">
        <v>0</v>
      </c>
      <c r="AT402" s="63">
        <v>0</v>
      </c>
      <c r="AU402" s="63">
        <v>0</v>
      </c>
      <c r="AV402" s="63">
        <v>0</v>
      </c>
      <c r="AW402" s="63">
        <v>0</v>
      </c>
      <c r="AX402" s="63">
        <v>0</v>
      </c>
      <c r="AY402" s="63">
        <v>0</v>
      </c>
      <c r="AZ402" s="88">
        <f t="shared" si="586"/>
        <v>11400</v>
      </c>
      <c r="BA402" s="88">
        <f t="shared" si="586"/>
        <v>0</v>
      </c>
      <c r="BB402" s="487" t="s">
        <v>1480</v>
      </c>
      <c r="BC402" s="821"/>
      <c r="BD402" s="261"/>
      <c r="BE402" s="261"/>
      <c r="BF402" s="261"/>
      <c r="BG402" s="262"/>
      <c r="BH402" s="89">
        <f t="shared" si="587"/>
        <v>11400</v>
      </c>
      <c r="BI402" s="89" t="str">
        <f t="shared" si="588"/>
        <v>0</v>
      </c>
      <c r="BJ402" s="173"/>
      <c r="BK402" s="261" t="s">
        <v>1516</v>
      </c>
      <c r="BL402" s="263" t="s">
        <v>638</v>
      </c>
      <c r="BM402" s="1039" t="s">
        <v>1243</v>
      </c>
      <c r="BN402" s="261" t="s">
        <v>1242</v>
      </c>
      <c r="BO402" s="261" t="str">
        <f t="shared" si="601"/>
        <v>NUT-3/8"-A194-GR8NUT-SCR BAFER( % C min 0.04%) = 11400cái</v>
      </c>
      <c r="BP402" s="826" t="s">
        <v>903</v>
      </c>
      <c r="BQ402" s="261">
        <v>11400</v>
      </c>
      <c r="BR402" s="261" t="s">
        <v>416</v>
      </c>
      <c r="BS402" s="261">
        <v>2400</v>
      </c>
      <c r="BT402" s="261">
        <f t="shared" si="602"/>
        <v>30096000.000000004</v>
      </c>
      <c r="BU402" s="827">
        <v>0.1</v>
      </c>
      <c r="BV402" s="261">
        <f t="shared" si="603"/>
        <v>27360000</v>
      </c>
      <c r="BW402" s="2125">
        <v>46064</v>
      </c>
      <c r="BX402" s="89">
        <f t="shared" si="589"/>
        <v>11400</v>
      </c>
      <c r="BY402" s="89">
        <f t="shared" si="590"/>
        <v>0</v>
      </c>
      <c r="BZ402" s="261"/>
      <c r="CA402" s="261"/>
      <c r="CB402" s="261"/>
      <c r="CC402" s="261"/>
      <c r="CD402" s="85"/>
      <c r="CE402" s="261"/>
      <c r="CF402" s="89"/>
      <c r="CG402" s="261"/>
      <c r="CH402" s="261"/>
      <c r="CI402" s="261"/>
      <c r="CJ402" s="261"/>
      <c r="CK402" s="261"/>
      <c r="CL402" s="261"/>
      <c r="CM402" s="261"/>
      <c r="CN402" s="261"/>
      <c r="CO402" s="261"/>
      <c r="CP402" s="261"/>
      <c r="CQ402" s="261"/>
      <c r="CR402" s="261"/>
      <c r="CS402" s="261"/>
      <c r="CT402" s="261"/>
      <c r="CU402" s="90"/>
      <c r="CV402" s="89">
        <f t="shared" si="591"/>
        <v>0</v>
      </c>
      <c r="CW402" s="86">
        <f t="shared" si="592"/>
        <v>0</v>
      </c>
      <c r="CX402" s="90"/>
      <c r="CY402" s="90"/>
      <c r="CZ402" s="90"/>
      <c r="DA402" s="90"/>
      <c r="DB402" s="89">
        <f t="shared" si="593"/>
        <v>11400</v>
      </c>
      <c r="DC402" s="89">
        <f t="shared" si="594"/>
        <v>0</v>
      </c>
      <c r="DD402" s="89">
        <f t="shared" si="595"/>
        <v>0</v>
      </c>
      <c r="DE402" s="89">
        <f t="shared" si="596"/>
        <v>0</v>
      </c>
      <c r="DF402" s="86" t="str">
        <f t="shared" si="597"/>
        <v>Đủ</v>
      </c>
      <c r="DG402" s="265"/>
      <c r="DH402" s="822"/>
      <c r="DI402" s="823"/>
      <c r="DJ402" s="824"/>
      <c r="DK402" s="825"/>
      <c r="DL402" s="266"/>
      <c r="DM402" s="266"/>
      <c r="DN402" s="267"/>
      <c r="DO402" s="268"/>
    </row>
    <row r="403" spans="1:119" ht="30" hidden="1" customHeight="1">
      <c r="A403" s="85" t="str">
        <f t="shared" si="598"/>
        <v>Hiện</v>
      </c>
      <c r="B403" s="86" t="str">
        <f t="shared" si="599"/>
        <v>Đủ</v>
      </c>
      <c r="C403" s="86">
        <f t="shared" si="600"/>
        <v>0</v>
      </c>
      <c r="D403" s="86"/>
      <c r="E403" s="86"/>
      <c r="F403" s="86"/>
      <c r="G403" s="86"/>
      <c r="H403" s="86"/>
      <c r="I403" s="86"/>
      <c r="J403" s="829"/>
      <c r="K403" s="86"/>
      <c r="L403" s="781" t="s">
        <v>1245</v>
      </c>
      <c r="M403" s="257" t="s">
        <v>1246</v>
      </c>
      <c r="N403" s="713" t="s">
        <v>1247</v>
      </c>
      <c r="O403" s="181" t="s">
        <v>1248</v>
      </c>
      <c r="P403" s="179" t="s">
        <v>60</v>
      </c>
      <c r="Q403" s="182"/>
      <c r="R403" s="253">
        <v>5604</v>
      </c>
      <c r="S403" s="182"/>
      <c r="T403" s="259"/>
      <c r="U403" s="260"/>
      <c r="V403" s="260"/>
      <c r="W403" s="260"/>
      <c r="X403" s="260"/>
      <c r="Y403" s="260"/>
      <c r="Z403" s="260"/>
      <c r="AA403" s="260"/>
      <c r="AB403" s="260"/>
      <c r="AC403" s="260"/>
      <c r="AD403" s="63"/>
      <c r="AE403" s="63"/>
      <c r="AF403" s="63"/>
      <c r="AG403" s="63"/>
      <c r="AH403" s="63"/>
      <c r="AI403" s="63"/>
      <c r="AJ403" s="63">
        <v>5700</v>
      </c>
      <c r="AK403" s="63">
        <v>0</v>
      </c>
      <c r="AL403" s="63">
        <v>0</v>
      </c>
      <c r="AM403" s="63">
        <v>0</v>
      </c>
      <c r="AN403" s="63">
        <v>0</v>
      </c>
      <c r="AO403" s="63">
        <v>0</v>
      </c>
      <c r="AP403" s="63">
        <v>0</v>
      </c>
      <c r="AQ403" s="63">
        <v>0</v>
      </c>
      <c r="AR403" s="63">
        <v>0</v>
      </c>
      <c r="AS403" s="63">
        <v>0</v>
      </c>
      <c r="AT403" s="63">
        <v>0</v>
      </c>
      <c r="AU403" s="63">
        <v>0</v>
      </c>
      <c r="AV403" s="63">
        <v>0</v>
      </c>
      <c r="AW403" s="63">
        <v>0</v>
      </c>
      <c r="AX403" s="63">
        <v>0</v>
      </c>
      <c r="AY403" s="63">
        <v>0</v>
      </c>
      <c r="AZ403" s="88">
        <f t="shared" si="586"/>
        <v>5700</v>
      </c>
      <c r="BA403" s="88">
        <f t="shared" si="586"/>
        <v>0</v>
      </c>
      <c r="BB403" s="487" t="s">
        <v>1480</v>
      </c>
      <c r="BC403" s="821"/>
      <c r="BD403" s="261"/>
      <c r="BE403" s="261"/>
      <c r="BF403" s="261"/>
      <c r="BG403" s="262"/>
      <c r="BH403" s="89">
        <f t="shared" si="587"/>
        <v>5700</v>
      </c>
      <c r="BI403" s="89" t="str">
        <f t="shared" si="588"/>
        <v>0</v>
      </c>
      <c r="BJ403" s="173"/>
      <c r="BK403" s="261" t="s">
        <v>1516</v>
      </c>
      <c r="BL403" s="263" t="s">
        <v>638</v>
      </c>
      <c r="BM403" s="1039" t="s">
        <v>1247</v>
      </c>
      <c r="BN403" s="261" t="s">
        <v>1246</v>
      </c>
      <c r="BO403" s="261" t="str">
        <f t="shared" si="601"/>
        <v>3/8" WASHER-1 1/2 "ODx1/8" THK-TP304WASHER-SCR BAFER( % C min 0.04%) = 5700cái</v>
      </c>
      <c r="BP403" s="826" t="s">
        <v>903</v>
      </c>
      <c r="BQ403" s="261">
        <v>5700</v>
      </c>
      <c r="BR403" s="261" t="s">
        <v>416</v>
      </c>
      <c r="BS403" s="261">
        <v>5600</v>
      </c>
      <c r="BT403" s="261">
        <f t="shared" si="602"/>
        <v>35112000</v>
      </c>
      <c r="BU403" s="827">
        <v>0.1</v>
      </c>
      <c r="BV403" s="261">
        <f t="shared" si="603"/>
        <v>31920000</v>
      </c>
      <c r="BW403" s="2125">
        <v>46064</v>
      </c>
      <c r="BX403" s="89">
        <f t="shared" si="589"/>
        <v>5700</v>
      </c>
      <c r="BY403" s="89">
        <f t="shared" si="590"/>
        <v>0</v>
      </c>
      <c r="BZ403" s="261"/>
      <c r="CA403" s="261"/>
      <c r="CB403" s="261"/>
      <c r="CC403" s="261"/>
      <c r="CD403" s="85"/>
      <c r="CE403" s="261"/>
      <c r="CF403" s="89"/>
      <c r="CG403" s="261"/>
      <c r="CH403" s="261"/>
      <c r="CI403" s="261"/>
      <c r="CJ403" s="261"/>
      <c r="CK403" s="261"/>
      <c r="CL403" s="261"/>
      <c r="CM403" s="261"/>
      <c r="CN403" s="261"/>
      <c r="CO403" s="261"/>
      <c r="CP403" s="261"/>
      <c r="CQ403" s="261"/>
      <c r="CR403" s="261"/>
      <c r="CS403" s="261"/>
      <c r="CT403" s="261"/>
      <c r="CU403" s="90"/>
      <c r="CV403" s="89">
        <f t="shared" si="591"/>
        <v>0</v>
      </c>
      <c r="CW403" s="86">
        <f t="shared" si="592"/>
        <v>0</v>
      </c>
      <c r="CX403" s="90"/>
      <c r="CY403" s="90"/>
      <c r="CZ403" s="90"/>
      <c r="DA403" s="90"/>
      <c r="DB403" s="89">
        <f t="shared" si="593"/>
        <v>5700</v>
      </c>
      <c r="DC403" s="89">
        <f t="shared" si="594"/>
        <v>0</v>
      </c>
      <c r="DD403" s="89">
        <f t="shared" si="595"/>
        <v>0</v>
      </c>
      <c r="DE403" s="89">
        <f t="shared" si="596"/>
        <v>0</v>
      </c>
      <c r="DF403" s="86" t="str">
        <f t="shared" si="597"/>
        <v>Đủ</v>
      </c>
      <c r="DG403" s="265"/>
      <c r="DH403" s="822"/>
      <c r="DI403" s="823"/>
      <c r="DJ403" s="824"/>
      <c r="DK403" s="825"/>
      <c r="DL403" s="266"/>
      <c r="DM403" s="266"/>
      <c r="DN403" s="267"/>
      <c r="DO403" s="268"/>
    </row>
    <row r="404" spans="1:119" ht="30" hidden="1" customHeight="1">
      <c r="A404" s="85" t="str">
        <f t="shared" ref="A404" si="604">IF(L404=L403,"ok","Hiện")</f>
        <v>Hiện</v>
      </c>
      <c r="B404" s="86" t="str">
        <f t="shared" ref="B404" si="605">DF404</f>
        <v>Đủ</v>
      </c>
      <c r="C404" s="86">
        <f t="shared" ref="C404" si="606">DD404</f>
        <v>0</v>
      </c>
      <c r="D404" s="86"/>
      <c r="E404" s="86"/>
      <c r="F404" s="86"/>
      <c r="G404" s="86"/>
      <c r="H404" s="86"/>
      <c r="I404" s="86"/>
      <c r="J404" s="829"/>
      <c r="K404" s="86"/>
      <c r="L404" s="781" t="s">
        <v>1472</v>
      </c>
      <c r="M404" s="257" t="s">
        <v>531</v>
      </c>
      <c r="N404" s="1042" t="s">
        <v>1473</v>
      </c>
      <c r="O404" s="181" t="s">
        <v>510</v>
      </c>
      <c r="P404" s="179" t="s">
        <v>60</v>
      </c>
      <c r="Q404" s="182"/>
      <c r="R404" s="253"/>
      <c r="S404" s="182"/>
      <c r="T404" s="259"/>
      <c r="U404" s="260"/>
      <c r="V404" s="260"/>
      <c r="W404" s="260"/>
      <c r="X404" s="260"/>
      <c r="Y404" s="260"/>
      <c r="Z404" s="260"/>
      <c r="AA404" s="260"/>
      <c r="AB404" s="260"/>
      <c r="AC404" s="260"/>
      <c r="AD404" s="63"/>
      <c r="AE404" s="63"/>
      <c r="AF404" s="63"/>
      <c r="AG404" s="63"/>
      <c r="AH404" s="63"/>
      <c r="AI404" s="63"/>
      <c r="AJ404" s="63"/>
      <c r="AK404" s="63"/>
      <c r="AL404" s="838">
        <v>40</v>
      </c>
      <c r="AM404" s="63">
        <v>0</v>
      </c>
      <c r="AN404" s="63">
        <v>0</v>
      </c>
      <c r="AO404" s="63">
        <v>0</v>
      </c>
      <c r="AP404" s="63">
        <v>0</v>
      </c>
      <c r="AQ404" s="63">
        <v>0</v>
      </c>
      <c r="AR404" s="63">
        <v>0</v>
      </c>
      <c r="AS404" s="63">
        <v>0</v>
      </c>
      <c r="AT404" s="63">
        <v>0</v>
      </c>
      <c r="AU404" s="63">
        <v>0</v>
      </c>
      <c r="AV404" s="63">
        <v>0</v>
      </c>
      <c r="AW404" s="63">
        <v>0</v>
      </c>
      <c r="AX404" s="63">
        <v>0</v>
      </c>
      <c r="AY404" s="63">
        <v>0</v>
      </c>
      <c r="AZ404" s="88">
        <f t="shared" si="586"/>
        <v>40</v>
      </c>
      <c r="BA404" s="88">
        <f t="shared" si="586"/>
        <v>0</v>
      </c>
      <c r="BB404" s="487" t="s">
        <v>1477</v>
      </c>
      <c r="BC404" s="821"/>
      <c r="BD404" s="261"/>
      <c r="BE404" s="261"/>
      <c r="BF404" s="261"/>
      <c r="BG404" s="262"/>
      <c r="BH404" s="89">
        <f t="shared" si="587"/>
        <v>40</v>
      </c>
      <c r="BI404" s="89" t="str">
        <f t="shared" si="588"/>
        <v>0</v>
      </c>
      <c r="BJ404" s="173"/>
      <c r="BK404" s="261" t="s">
        <v>1516</v>
      </c>
      <c r="BL404" s="263" t="s">
        <v>638</v>
      </c>
      <c r="BM404" s="1039" t="s">
        <v>1473</v>
      </c>
      <c r="BN404" s="261" t="s">
        <v>531</v>
      </c>
      <c r="BO404" s="261" t="str">
        <f t="shared" si="601"/>
        <v>STUD-RB10X351-REN M10X1.5- 32mm-SUS304ĐINH HÀN( % C min 0.04%) = 40cái</v>
      </c>
      <c r="BP404" s="826" t="s">
        <v>903</v>
      </c>
      <c r="BQ404" s="261">
        <v>40</v>
      </c>
      <c r="BR404" s="261" t="s">
        <v>416</v>
      </c>
      <c r="BS404" s="261">
        <v>45280</v>
      </c>
      <c r="BT404" s="261">
        <f t="shared" si="602"/>
        <v>1992320.0000000002</v>
      </c>
      <c r="BU404" s="827">
        <v>0.1</v>
      </c>
      <c r="BV404" s="261">
        <f t="shared" si="603"/>
        <v>1811200</v>
      </c>
      <c r="BW404" s="2125">
        <v>46064</v>
      </c>
      <c r="BX404" s="89">
        <f t="shared" si="589"/>
        <v>40</v>
      </c>
      <c r="BY404" s="89">
        <f t="shared" si="590"/>
        <v>0</v>
      </c>
      <c r="BZ404" s="261"/>
      <c r="CA404" s="261"/>
      <c r="CB404" s="261"/>
      <c r="CC404" s="261"/>
      <c r="CD404" s="85"/>
      <c r="CE404" s="261"/>
      <c r="CF404" s="89"/>
      <c r="CG404" s="261"/>
      <c r="CH404" s="261"/>
      <c r="CI404" s="261"/>
      <c r="CJ404" s="261"/>
      <c r="CK404" s="261"/>
      <c r="CL404" s="261"/>
      <c r="CM404" s="261"/>
      <c r="CN404" s="261"/>
      <c r="CO404" s="261"/>
      <c r="CP404" s="261"/>
      <c r="CQ404" s="261"/>
      <c r="CR404" s="261"/>
      <c r="CS404" s="261"/>
      <c r="CT404" s="261"/>
      <c r="CU404" s="90"/>
      <c r="CV404" s="89">
        <f t="shared" si="591"/>
        <v>0</v>
      </c>
      <c r="CW404" s="86">
        <f t="shared" si="592"/>
        <v>0</v>
      </c>
      <c r="CX404" s="90"/>
      <c r="CY404" s="90"/>
      <c r="CZ404" s="90"/>
      <c r="DA404" s="90"/>
      <c r="DB404" s="89">
        <f t="shared" si="593"/>
        <v>40</v>
      </c>
      <c r="DC404" s="89">
        <f t="shared" si="594"/>
        <v>0</v>
      </c>
      <c r="DD404" s="89">
        <f t="shared" si="595"/>
        <v>0</v>
      </c>
      <c r="DE404" s="89">
        <f t="shared" si="596"/>
        <v>0</v>
      </c>
      <c r="DF404" s="86" t="str">
        <f t="shared" si="597"/>
        <v>Đủ</v>
      </c>
      <c r="DG404" s="265"/>
      <c r="DH404" s="822"/>
      <c r="DI404" s="823"/>
      <c r="DJ404" s="824"/>
      <c r="DK404" s="825"/>
      <c r="DL404" s="266"/>
      <c r="DM404" s="266"/>
      <c r="DN404" s="267"/>
      <c r="DO404" s="268"/>
    </row>
    <row r="405" spans="1:119" ht="30" hidden="1" customHeight="1">
      <c r="A405" s="85" t="str">
        <f t="shared" ref="A405:A406" si="607">IF(L405=L404,"ok","Hiện")</f>
        <v>Hiện</v>
      </c>
      <c r="B405" s="86" t="str">
        <f t="shared" ref="B405:B406" si="608">DF405</f>
        <v>Đủ</v>
      </c>
      <c r="C405" s="86">
        <f t="shared" ref="C405:C406" si="609">DD405</f>
        <v>0</v>
      </c>
      <c r="D405" s="86" t="str">
        <f t="shared" ref="D405:D406" si="610">BW405</f>
        <v>Kế hoạch trước ngày 14/2/2026</v>
      </c>
      <c r="E405" s="86" t="s">
        <v>2356</v>
      </c>
      <c r="F405" s="86"/>
      <c r="G405" s="86" t="str">
        <f t="shared" ref="G405:G406" si="611">BM405</f>
        <v>Thanh ren M12X200 SUS304H</v>
      </c>
      <c r="H405" s="86">
        <f t="shared" ref="H405:H406" si="612">BQ405</f>
        <v>28</v>
      </c>
      <c r="I405" s="86" t="str">
        <f t="shared" ref="I405:I406" si="613">P405</f>
        <v>cái</v>
      </c>
      <c r="J405" s="829"/>
      <c r="K405" s="86" t="s">
        <v>638</v>
      </c>
      <c r="L405" s="781" t="s">
        <v>1562</v>
      </c>
      <c r="M405" s="257" t="s">
        <v>531</v>
      </c>
      <c r="N405" s="1042" t="s">
        <v>1563</v>
      </c>
      <c r="O405" s="181" t="s">
        <v>510</v>
      </c>
      <c r="P405" s="179" t="s">
        <v>60</v>
      </c>
      <c r="Q405" s="182"/>
      <c r="R405" s="253">
        <v>24</v>
      </c>
      <c r="S405" s="182"/>
      <c r="T405" s="1141"/>
      <c r="U405" s="1142"/>
      <c r="V405" s="1142"/>
      <c r="W405" s="1142"/>
      <c r="X405" s="1142"/>
      <c r="Y405" s="1142"/>
      <c r="Z405" s="1142"/>
      <c r="AA405" s="1142"/>
      <c r="AB405" s="1142"/>
      <c r="AC405" s="1142"/>
      <c r="AD405" s="63"/>
      <c r="AE405" s="63"/>
      <c r="AF405" s="63"/>
      <c r="AG405" s="63"/>
      <c r="AH405" s="63"/>
      <c r="AI405" s="63"/>
      <c r="AJ405" s="63"/>
      <c r="AK405" s="63"/>
      <c r="AL405" s="838"/>
      <c r="AM405" s="63"/>
      <c r="AN405" s="63"/>
      <c r="AO405" s="63"/>
      <c r="AP405" s="63">
        <v>28</v>
      </c>
      <c r="AQ405" s="63">
        <v>0</v>
      </c>
      <c r="AR405" s="63">
        <v>0</v>
      </c>
      <c r="AS405" s="63">
        <v>0</v>
      </c>
      <c r="AT405" s="63">
        <v>0</v>
      </c>
      <c r="AU405" s="63">
        <v>0</v>
      </c>
      <c r="AV405" s="63">
        <v>0</v>
      </c>
      <c r="AW405" s="63">
        <v>0</v>
      </c>
      <c r="AX405" s="63">
        <v>0</v>
      </c>
      <c r="AY405" s="63">
        <v>0</v>
      </c>
      <c r="AZ405" s="88">
        <f t="shared" si="586"/>
        <v>28</v>
      </c>
      <c r="BA405" s="88">
        <f t="shared" si="586"/>
        <v>0</v>
      </c>
      <c r="BB405" s="487" t="s">
        <v>1579</v>
      </c>
      <c r="BC405" s="821"/>
      <c r="BD405" s="1143"/>
      <c r="BE405" s="1143"/>
      <c r="BF405" s="1143"/>
      <c r="BG405" s="937"/>
      <c r="BH405" s="89">
        <f t="shared" si="587"/>
        <v>28</v>
      </c>
      <c r="BI405" s="89" t="str">
        <f t="shared" si="588"/>
        <v>0</v>
      </c>
      <c r="BJ405" s="173"/>
      <c r="BK405" s="1143" t="s">
        <v>1589</v>
      </c>
      <c r="BL405" s="1144" t="s">
        <v>638</v>
      </c>
      <c r="BM405" s="1144" t="s">
        <v>1590</v>
      </c>
      <c r="BN405" s="1143" t="s">
        <v>1598</v>
      </c>
      <c r="BO405" s="1143" t="s">
        <v>416</v>
      </c>
      <c r="BP405" s="1145">
        <v>46017</v>
      </c>
      <c r="BQ405" s="1143">
        <v>28</v>
      </c>
      <c r="BR405" s="1143" t="s">
        <v>416</v>
      </c>
      <c r="BS405" s="1143">
        <v>35000</v>
      </c>
      <c r="BT405" s="1143">
        <f>BS405*BQ405*(1+BU405)</f>
        <v>1078000</v>
      </c>
      <c r="BU405" s="1146">
        <v>0.1</v>
      </c>
      <c r="BV405" s="1143">
        <f>BS405*BQ405</f>
        <v>980000</v>
      </c>
      <c r="BW405" s="1650" t="s">
        <v>2342</v>
      </c>
      <c r="BX405" s="89">
        <f t="shared" si="589"/>
        <v>28</v>
      </c>
      <c r="BY405" s="89">
        <f t="shared" si="590"/>
        <v>0</v>
      </c>
      <c r="BZ405" s="1143"/>
      <c r="CA405" s="1143"/>
      <c r="CB405" s="1143"/>
      <c r="CC405" s="1143"/>
      <c r="CD405" s="85"/>
      <c r="CE405" s="1143"/>
      <c r="CF405" s="89"/>
      <c r="CG405" s="1143"/>
      <c r="CH405" s="1143"/>
      <c r="CI405" s="1143"/>
      <c r="CJ405" s="1143"/>
      <c r="CK405" s="1143"/>
      <c r="CL405" s="1143"/>
      <c r="CM405" s="1143"/>
      <c r="CN405" s="1143"/>
      <c r="CO405" s="1143"/>
      <c r="CP405" s="1143"/>
      <c r="CQ405" s="1143"/>
      <c r="CR405" s="1143"/>
      <c r="CS405" s="1143"/>
      <c r="CT405" s="1143"/>
      <c r="CU405" s="90"/>
      <c r="CV405" s="89">
        <f t="shared" si="591"/>
        <v>0</v>
      </c>
      <c r="CW405" s="86">
        <f t="shared" si="592"/>
        <v>0</v>
      </c>
      <c r="CX405" s="90"/>
      <c r="CY405" s="90"/>
      <c r="CZ405" s="90"/>
      <c r="DA405" s="90"/>
      <c r="DB405" s="89">
        <f t="shared" si="593"/>
        <v>28</v>
      </c>
      <c r="DC405" s="89">
        <f t="shared" si="594"/>
        <v>0</v>
      </c>
      <c r="DD405" s="89">
        <f t="shared" si="595"/>
        <v>0</v>
      </c>
      <c r="DE405" s="89">
        <f t="shared" si="596"/>
        <v>0</v>
      </c>
      <c r="DF405" s="86" t="str">
        <f t="shared" si="597"/>
        <v>Đủ</v>
      </c>
      <c r="DG405" s="1148"/>
      <c r="DH405" s="1149"/>
      <c r="DI405" s="1150"/>
      <c r="DJ405" s="1151"/>
      <c r="DK405" s="825"/>
      <c r="DL405" s="266"/>
      <c r="DM405" s="266"/>
      <c r="DN405" s="1152"/>
      <c r="DO405" s="268"/>
    </row>
    <row r="406" spans="1:119" ht="30" hidden="1" customHeight="1">
      <c r="A406" s="85" t="str">
        <f t="shared" si="607"/>
        <v>Hiện</v>
      </c>
      <c r="B406" s="86" t="str">
        <f t="shared" si="608"/>
        <v>Đủ</v>
      </c>
      <c r="C406" s="86">
        <f t="shared" si="609"/>
        <v>0</v>
      </c>
      <c r="D406" s="86" t="str">
        <f t="shared" si="610"/>
        <v>Kế hoạch trước ngày 14/2/2026</v>
      </c>
      <c r="E406" s="86" t="s">
        <v>2356</v>
      </c>
      <c r="F406" s="86"/>
      <c r="G406" s="86" t="str">
        <f t="shared" si="611"/>
        <v>Thanh ren M12X534 SUS309S</v>
      </c>
      <c r="H406" s="86">
        <f t="shared" si="612"/>
        <v>28</v>
      </c>
      <c r="I406" s="86" t="str">
        <f t="shared" si="613"/>
        <v>cái</v>
      </c>
      <c r="J406" s="829"/>
      <c r="K406" s="86" t="s">
        <v>638</v>
      </c>
      <c r="L406" s="781" t="s">
        <v>1564</v>
      </c>
      <c r="M406" s="257" t="s">
        <v>564</v>
      </c>
      <c r="N406" s="1042" t="s">
        <v>1565</v>
      </c>
      <c r="O406" s="181" t="s">
        <v>483</v>
      </c>
      <c r="P406" s="179" t="s">
        <v>60</v>
      </c>
      <c r="Q406" s="182"/>
      <c r="R406" s="253">
        <v>24</v>
      </c>
      <c r="S406" s="182"/>
      <c r="T406" s="1141"/>
      <c r="U406" s="1142"/>
      <c r="V406" s="1142"/>
      <c r="W406" s="1142"/>
      <c r="X406" s="1142"/>
      <c r="Y406" s="1142"/>
      <c r="Z406" s="1142"/>
      <c r="AA406" s="1142"/>
      <c r="AB406" s="1142"/>
      <c r="AC406" s="1142"/>
      <c r="AD406" s="63"/>
      <c r="AE406" s="63"/>
      <c r="AF406" s="63"/>
      <c r="AG406" s="63"/>
      <c r="AH406" s="63"/>
      <c r="AI406" s="63"/>
      <c r="AJ406" s="63"/>
      <c r="AK406" s="63"/>
      <c r="AL406" s="838"/>
      <c r="AM406" s="63"/>
      <c r="AN406" s="63"/>
      <c r="AO406" s="63"/>
      <c r="AP406" s="63">
        <v>28</v>
      </c>
      <c r="AQ406" s="63">
        <v>0</v>
      </c>
      <c r="AR406" s="63">
        <v>0</v>
      </c>
      <c r="AS406" s="63">
        <v>0</v>
      </c>
      <c r="AT406" s="63">
        <v>0</v>
      </c>
      <c r="AU406" s="63">
        <v>0</v>
      </c>
      <c r="AV406" s="63">
        <v>0</v>
      </c>
      <c r="AW406" s="63">
        <v>0</v>
      </c>
      <c r="AX406" s="63">
        <v>0</v>
      </c>
      <c r="AY406" s="63">
        <v>0</v>
      </c>
      <c r="AZ406" s="88">
        <f t="shared" si="586"/>
        <v>28</v>
      </c>
      <c r="BA406" s="88">
        <f t="shared" si="586"/>
        <v>0</v>
      </c>
      <c r="BB406" s="487" t="s">
        <v>1579</v>
      </c>
      <c r="BC406" s="821"/>
      <c r="BD406" s="1143"/>
      <c r="BE406" s="1143"/>
      <c r="BF406" s="1143"/>
      <c r="BG406" s="937"/>
      <c r="BH406" s="89">
        <f t="shared" si="587"/>
        <v>28</v>
      </c>
      <c r="BI406" s="89" t="str">
        <f t="shared" si="588"/>
        <v>0</v>
      </c>
      <c r="BJ406" s="173"/>
      <c r="BK406" s="1143" t="s">
        <v>1589</v>
      </c>
      <c r="BL406" s="1144" t="s">
        <v>638</v>
      </c>
      <c r="BM406" s="1144" t="s">
        <v>1591</v>
      </c>
      <c r="BN406" s="1143" t="s">
        <v>1599</v>
      </c>
      <c r="BO406" s="1143" t="s">
        <v>416</v>
      </c>
      <c r="BP406" s="1145">
        <v>46017</v>
      </c>
      <c r="BQ406" s="1143">
        <v>28</v>
      </c>
      <c r="BR406" s="1143" t="s">
        <v>416</v>
      </c>
      <c r="BS406" s="1264">
        <v>185000</v>
      </c>
      <c r="BT406" s="1143">
        <f>BS406*BQ406*(1+BU406)</f>
        <v>5698000</v>
      </c>
      <c r="BU406" s="1146">
        <v>0.1</v>
      </c>
      <c r="BV406" s="1143">
        <f>BS406*BQ406</f>
        <v>5180000</v>
      </c>
      <c r="BW406" s="1650" t="s">
        <v>2342</v>
      </c>
      <c r="BX406" s="89">
        <f t="shared" si="589"/>
        <v>28</v>
      </c>
      <c r="BY406" s="89">
        <f t="shared" si="590"/>
        <v>0</v>
      </c>
      <c r="BZ406" s="1143"/>
      <c r="CA406" s="1143"/>
      <c r="CB406" s="1143"/>
      <c r="CC406" s="1143"/>
      <c r="CD406" s="85"/>
      <c r="CE406" s="1143"/>
      <c r="CF406" s="89"/>
      <c r="CG406" s="1143"/>
      <c r="CH406" s="1143"/>
      <c r="CI406" s="1143"/>
      <c r="CJ406" s="1143"/>
      <c r="CK406" s="1143"/>
      <c r="CL406" s="1143"/>
      <c r="CM406" s="1143"/>
      <c r="CN406" s="1143"/>
      <c r="CO406" s="1143"/>
      <c r="CP406" s="1143"/>
      <c r="CQ406" s="1143"/>
      <c r="CR406" s="1143"/>
      <c r="CS406" s="1143"/>
      <c r="CT406" s="1143"/>
      <c r="CU406" s="90"/>
      <c r="CV406" s="89">
        <f t="shared" si="591"/>
        <v>0</v>
      </c>
      <c r="CW406" s="86">
        <f t="shared" si="592"/>
        <v>0</v>
      </c>
      <c r="CX406" s="90"/>
      <c r="CY406" s="90"/>
      <c r="CZ406" s="90"/>
      <c r="DA406" s="90"/>
      <c r="DB406" s="89">
        <f t="shared" si="593"/>
        <v>28</v>
      </c>
      <c r="DC406" s="89">
        <f t="shared" si="594"/>
        <v>0</v>
      </c>
      <c r="DD406" s="89">
        <f t="shared" si="595"/>
        <v>0</v>
      </c>
      <c r="DE406" s="89">
        <f t="shared" si="596"/>
        <v>0</v>
      </c>
      <c r="DF406" s="86" t="str">
        <f t="shared" si="597"/>
        <v>Đủ</v>
      </c>
      <c r="DG406" s="1148"/>
      <c r="DH406" s="1149"/>
      <c r="DI406" s="1150"/>
      <c r="DJ406" s="1151"/>
      <c r="DK406" s="825"/>
      <c r="DL406" s="266"/>
      <c r="DM406" s="266"/>
      <c r="DN406" s="1152"/>
      <c r="DO406" s="268"/>
    </row>
    <row r="407" spans="1:119" s="135" customFormat="1" ht="30" hidden="1" customHeight="1" thickBot="1">
      <c r="A407" s="119"/>
      <c r="B407" s="120"/>
      <c r="C407" s="120"/>
      <c r="D407" s="120"/>
      <c r="E407" s="120"/>
      <c r="F407" s="120"/>
      <c r="G407" s="120"/>
      <c r="H407" s="120"/>
      <c r="I407" s="120"/>
      <c r="J407" s="120"/>
      <c r="K407" s="120"/>
      <c r="L407" s="781" t="s">
        <v>139</v>
      </c>
      <c r="M407" s="2382" t="s">
        <v>140</v>
      </c>
      <c r="N407" s="2383"/>
      <c r="O407" s="121"/>
      <c r="P407" s="122"/>
      <c r="Q407" s="122"/>
      <c r="R407" s="123"/>
      <c r="S407" s="124"/>
      <c r="T407" s="125"/>
      <c r="U407" s="126"/>
      <c r="V407" s="126"/>
      <c r="W407" s="126"/>
      <c r="X407" s="126"/>
      <c r="Y407" s="126"/>
      <c r="Z407" s="126"/>
      <c r="AA407" s="126"/>
      <c r="AB407" s="126"/>
      <c r="AC407" s="126"/>
      <c r="AD407" s="126"/>
      <c r="AE407" s="126"/>
      <c r="AF407" s="126"/>
      <c r="AG407" s="126"/>
      <c r="AH407" s="126"/>
      <c r="AI407" s="126"/>
      <c r="AJ407" s="126"/>
      <c r="AK407" s="126"/>
      <c r="AL407" s="126"/>
      <c r="AM407" s="126"/>
      <c r="AN407" s="126"/>
      <c r="AO407" s="126"/>
      <c r="AP407" s="126"/>
      <c r="AQ407" s="126"/>
      <c r="AR407" s="126"/>
      <c r="AS407" s="126"/>
      <c r="AT407" s="126"/>
      <c r="AU407" s="126"/>
      <c r="AV407" s="126"/>
      <c r="AW407" s="126"/>
      <c r="AX407" s="126"/>
      <c r="AY407" s="126"/>
      <c r="AZ407" s="127">
        <f t="shared" ref="AZ407:CG407" si="614">SUM(AZ408:AZ540)</f>
        <v>55580</v>
      </c>
      <c r="BA407" s="127">
        <f t="shared" si="614"/>
        <v>10</v>
      </c>
      <c r="BB407" s="127">
        <f t="shared" si="614"/>
        <v>0</v>
      </c>
      <c r="BC407" s="127">
        <f t="shared" si="614"/>
        <v>0</v>
      </c>
      <c r="BD407" s="127">
        <f t="shared" si="614"/>
        <v>0</v>
      </c>
      <c r="BE407" s="127">
        <f t="shared" si="614"/>
        <v>0</v>
      </c>
      <c r="BF407" s="127">
        <f t="shared" si="614"/>
        <v>0</v>
      </c>
      <c r="BG407" s="127">
        <f t="shared" si="614"/>
        <v>0</v>
      </c>
      <c r="BH407" s="127">
        <f t="shared" si="614"/>
        <v>55580</v>
      </c>
      <c r="BI407" s="127">
        <f t="shared" si="614"/>
        <v>10</v>
      </c>
      <c r="BJ407" s="127">
        <f t="shared" si="614"/>
        <v>873603</v>
      </c>
      <c r="BK407" s="127">
        <f t="shared" si="614"/>
        <v>0</v>
      </c>
      <c r="BL407" s="127">
        <f t="shared" si="614"/>
        <v>0</v>
      </c>
      <c r="BM407" s="127">
        <f t="shared" si="614"/>
        <v>0</v>
      </c>
      <c r="BN407" s="127">
        <f t="shared" si="614"/>
        <v>0</v>
      </c>
      <c r="BO407" s="127">
        <f t="shared" si="614"/>
        <v>0</v>
      </c>
      <c r="BP407" s="127">
        <f t="shared" si="614"/>
        <v>4696180</v>
      </c>
      <c r="BQ407" s="127">
        <f t="shared" si="614"/>
        <v>52405.4</v>
      </c>
      <c r="BR407" s="127">
        <f t="shared" si="614"/>
        <v>24</v>
      </c>
      <c r="BS407" s="127">
        <f t="shared" si="614"/>
        <v>48545810</v>
      </c>
      <c r="BT407" s="127">
        <f t="shared" si="614"/>
        <v>2577934144</v>
      </c>
      <c r="BU407" s="127">
        <f t="shared" si="614"/>
        <v>11.77999999999998</v>
      </c>
      <c r="BV407" s="127">
        <f t="shared" si="614"/>
        <v>2348973040</v>
      </c>
      <c r="BW407" s="127">
        <f t="shared" si="614"/>
        <v>1702872</v>
      </c>
      <c r="BX407" s="127">
        <f t="shared" si="614"/>
        <v>52405.4</v>
      </c>
      <c r="BY407" s="127">
        <f t="shared" si="614"/>
        <v>24</v>
      </c>
      <c r="BZ407" s="127">
        <f t="shared" si="614"/>
        <v>0</v>
      </c>
      <c r="CA407" s="127">
        <f t="shared" si="614"/>
        <v>0</v>
      </c>
      <c r="CB407" s="127">
        <f t="shared" si="614"/>
        <v>0</v>
      </c>
      <c r="CC407" s="127">
        <f t="shared" si="614"/>
        <v>0</v>
      </c>
      <c r="CD407" s="127">
        <f t="shared" si="614"/>
        <v>0</v>
      </c>
      <c r="CE407" s="127">
        <f t="shared" si="614"/>
        <v>0</v>
      </c>
      <c r="CF407" s="127">
        <f t="shared" si="614"/>
        <v>0</v>
      </c>
      <c r="CG407" s="127">
        <f t="shared" si="614"/>
        <v>0</v>
      </c>
      <c r="CH407" s="127">
        <f>SUM(CH408:CH520)</f>
        <v>0</v>
      </c>
      <c r="CI407" s="127">
        <f>SUM(CI408:CI540)</f>
        <v>597987</v>
      </c>
      <c r="CJ407" s="127">
        <f>SUM(CJ408:CJ540)</f>
        <v>736</v>
      </c>
      <c r="CK407" s="127">
        <f>SUM(CK408:CK540)</f>
        <v>0</v>
      </c>
      <c r="CL407" s="127">
        <f t="shared" ref="CL407:CT407" si="615">SUM(CL408:CL520)</f>
        <v>160.07880434782609</v>
      </c>
      <c r="CM407" s="127">
        <f t="shared" si="615"/>
        <v>11753.199999999999</v>
      </c>
      <c r="CN407" s="127">
        <f t="shared" si="615"/>
        <v>0</v>
      </c>
      <c r="CO407" s="127">
        <f t="shared" si="615"/>
        <v>0</v>
      </c>
      <c r="CP407" s="127">
        <f t="shared" si="615"/>
        <v>598676</v>
      </c>
      <c r="CQ407" s="127">
        <f t="shared" si="615"/>
        <v>0</v>
      </c>
      <c r="CR407" s="127">
        <f t="shared" si="615"/>
        <v>0</v>
      </c>
      <c r="CS407" s="127">
        <f t="shared" si="615"/>
        <v>598741</v>
      </c>
      <c r="CT407" s="127">
        <f t="shared" si="615"/>
        <v>598741</v>
      </c>
      <c r="CU407" s="127">
        <f t="shared" ref="CU407:DG407" si="616">SUM(CU408:CU540)</f>
        <v>598741</v>
      </c>
      <c r="CV407" s="127">
        <f t="shared" si="616"/>
        <v>736</v>
      </c>
      <c r="CW407" s="127">
        <f t="shared" si="616"/>
        <v>0</v>
      </c>
      <c r="CX407" s="127">
        <f t="shared" si="616"/>
        <v>0</v>
      </c>
      <c r="CY407" s="127">
        <f t="shared" si="616"/>
        <v>0</v>
      </c>
      <c r="CZ407" s="127">
        <f t="shared" si="616"/>
        <v>0</v>
      </c>
      <c r="DA407" s="127">
        <f t="shared" si="616"/>
        <v>0</v>
      </c>
      <c r="DB407" s="127">
        <f t="shared" si="616"/>
        <v>53141.4</v>
      </c>
      <c r="DC407" s="127">
        <f t="shared" si="616"/>
        <v>24</v>
      </c>
      <c r="DD407" s="127">
        <f t="shared" si="616"/>
        <v>2438.6</v>
      </c>
      <c r="DE407" s="127">
        <f t="shared" si="616"/>
        <v>-14</v>
      </c>
      <c r="DF407" s="127">
        <f t="shared" si="616"/>
        <v>0</v>
      </c>
      <c r="DG407" s="127">
        <f t="shared" si="616"/>
        <v>0</v>
      </c>
      <c r="DH407" s="128"/>
      <c r="DI407" s="129"/>
      <c r="DJ407" s="130"/>
      <c r="DK407" s="131"/>
      <c r="DL407" s="132"/>
      <c r="DM407" s="132"/>
      <c r="DN407" s="133"/>
      <c r="DO407" s="134"/>
    </row>
    <row r="408" spans="1:119" s="237" customFormat="1" ht="35.5" hidden="1" customHeight="1" thickBot="1">
      <c r="A408" s="85" t="str">
        <f t="shared" ref="A408:A412" si="617">IF(L408=L407,"ok","Hiện")</f>
        <v>Hiện</v>
      </c>
      <c r="B408" s="86" t="str">
        <f t="shared" ref="B408" si="618">DF408</f>
        <v>Đủ</v>
      </c>
      <c r="C408" s="86">
        <f t="shared" ref="C408" si="619">DD408</f>
        <v>0</v>
      </c>
      <c r="D408" s="86"/>
      <c r="E408" s="86"/>
      <c r="F408" s="86"/>
      <c r="G408" s="86"/>
      <c r="H408" s="86"/>
      <c r="I408" s="86"/>
      <c r="J408" s="86"/>
      <c r="K408" s="113"/>
      <c r="L408" s="781" t="s">
        <v>141</v>
      </c>
      <c r="M408" s="805" t="s">
        <v>142</v>
      </c>
      <c r="N408" s="806" t="s">
        <v>143</v>
      </c>
      <c r="O408" s="807" t="s">
        <v>144</v>
      </c>
      <c r="P408" s="189" t="s">
        <v>60</v>
      </c>
      <c r="Q408" s="188"/>
      <c r="R408" s="188">
        <v>20</v>
      </c>
      <c r="S408" s="188"/>
      <c r="T408" s="171"/>
      <c r="U408" s="172"/>
      <c r="V408" s="172">
        <v>20</v>
      </c>
      <c r="W408" s="172"/>
      <c r="X408" s="172"/>
      <c r="Y408" s="172"/>
      <c r="Z408" s="172">
        <v>0</v>
      </c>
      <c r="AA408" s="172">
        <v>0</v>
      </c>
      <c r="AB408" s="63">
        <v>0</v>
      </c>
      <c r="AC408" s="63">
        <v>0</v>
      </c>
      <c r="AD408" s="63">
        <v>0</v>
      </c>
      <c r="AE408" s="63">
        <v>0</v>
      </c>
      <c r="AF408" s="63">
        <v>0</v>
      </c>
      <c r="AG408" s="63">
        <v>0</v>
      </c>
      <c r="AH408" s="63">
        <v>0</v>
      </c>
      <c r="AI408" s="63">
        <v>0</v>
      </c>
      <c r="AJ408" s="63">
        <v>0</v>
      </c>
      <c r="AK408" s="63">
        <v>0</v>
      </c>
      <c r="AL408" s="63">
        <v>0</v>
      </c>
      <c r="AM408" s="63">
        <v>0</v>
      </c>
      <c r="AN408" s="63">
        <v>0</v>
      </c>
      <c r="AO408" s="63">
        <v>0</v>
      </c>
      <c r="AP408" s="63">
        <v>0</v>
      </c>
      <c r="AQ408" s="63">
        <v>0</v>
      </c>
      <c r="AR408" s="63">
        <v>0</v>
      </c>
      <c r="AS408" s="63">
        <v>0</v>
      </c>
      <c r="AT408" s="63">
        <v>0</v>
      </c>
      <c r="AU408" s="63">
        <v>0</v>
      </c>
      <c r="AV408" s="63">
        <v>0</v>
      </c>
      <c r="AW408" s="63">
        <v>0</v>
      </c>
      <c r="AX408" s="63">
        <v>0</v>
      </c>
      <c r="AY408" s="63">
        <v>0</v>
      </c>
      <c r="AZ408" s="88">
        <f>T408+V408+X408+Z408+AB408+AD408+AF408+AH408+AJ408+AL408+AN408+AP408+AR408+AT408+AV408+AX408</f>
        <v>20</v>
      </c>
      <c r="BA408" s="88">
        <f>U408+W408+Y408+AA408+AC408+AE408+AG408+AI408+AK408+AM408+AO408+AQ408+AS408+AU408+AW408+AY408</f>
        <v>0</v>
      </c>
      <c r="BB408" s="487">
        <v>0</v>
      </c>
      <c r="BC408" s="227"/>
      <c r="BD408" s="228"/>
      <c r="BE408" s="228"/>
      <c r="BF408" s="229"/>
      <c r="BG408" s="224"/>
      <c r="BH408" s="89">
        <f>IF(AZ408&gt;BD408,AZ408-BD408,"0")</f>
        <v>20</v>
      </c>
      <c r="BI408" s="89" t="str">
        <f>IF(BA408&gt;BE408,BA408-BE408,"0")</f>
        <v>0</v>
      </c>
      <c r="BJ408" s="173">
        <v>45909</v>
      </c>
      <c r="BK408" s="808" t="s">
        <v>418</v>
      </c>
      <c r="BL408" s="809" t="s">
        <v>417</v>
      </c>
      <c r="BM408" s="1139" t="s">
        <v>640</v>
      </c>
      <c r="BN408" s="1139"/>
      <c r="BO408" s="190" t="s">
        <v>416</v>
      </c>
      <c r="BP408" s="173">
        <v>45897</v>
      </c>
      <c r="BQ408" s="220">
        <v>12</v>
      </c>
      <c r="BR408" s="190" t="s">
        <v>416</v>
      </c>
      <c r="BS408" s="810">
        <v>8255000</v>
      </c>
      <c r="BT408" s="546">
        <f>BS408*BQ408*1.08</f>
        <v>106984800</v>
      </c>
      <c r="BU408" s="671">
        <f t="shared" ref="BU408:BU422" si="620">(BT408-BV408)/BV408</f>
        <v>0.08</v>
      </c>
      <c r="BV408" s="489">
        <f t="shared" ref="BV408:BV422" si="621">BS408*BQ408*1</f>
        <v>99060000</v>
      </c>
      <c r="BW408" s="222">
        <v>45951</v>
      </c>
      <c r="BX408" s="89">
        <f>SUMIF($L:$L,L408,$BQ:$BQ)</f>
        <v>20</v>
      </c>
      <c r="BY408" s="89">
        <f>SUMIF($L:$L,L408,$BR:$BR)</f>
        <v>0</v>
      </c>
      <c r="BZ408" s="187"/>
      <c r="CA408" s="187"/>
      <c r="CB408" s="230"/>
      <c r="CC408" s="227"/>
      <c r="CD408" s="227"/>
      <c r="CE408" s="228"/>
      <c r="CF408" s="228"/>
      <c r="CG408" s="228"/>
      <c r="CH408" s="228"/>
      <c r="CI408" s="228"/>
      <c r="CJ408" s="228"/>
      <c r="CK408" s="228"/>
      <c r="CL408" s="231"/>
      <c r="CM408" s="232"/>
      <c r="CN408" s="173"/>
      <c r="CO408" s="228"/>
      <c r="CP408" s="228"/>
      <c r="CQ408" s="173"/>
      <c r="CR408" s="173"/>
      <c r="CS408" s="173"/>
      <c r="CT408" s="173"/>
      <c r="CU408" s="90"/>
      <c r="CV408" s="89">
        <f>SUMIF($L:$L,L408,$CJ:$CJ)</f>
        <v>0</v>
      </c>
      <c r="CW408" s="86">
        <f>SUMIF($L:$L,L408,$CK:$CK)</f>
        <v>0</v>
      </c>
      <c r="CX408" s="90"/>
      <c r="CY408" s="90"/>
      <c r="CZ408" s="90"/>
      <c r="DA408" s="90"/>
      <c r="DB408" s="89">
        <f>BX408+CV408</f>
        <v>20</v>
      </c>
      <c r="DC408" s="89">
        <f>BY408+CW408</f>
        <v>0</v>
      </c>
      <c r="DD408" s="89">
        <f>BH408-DB408</f>
        <v>0</v>
      </c>
      <c r="DE408" s="89">
        <f>BI408-DC408</f>
        <v>0</v>
      </c>
      <c r="DF408" s="86" t="str">
        <f>IF(DD408&lt;0,"Thừa",IF(DD408=0,"Đủ","Thiếu"))</f>
        <v>Đủ</v>
      </c>
      <c r="DG408" s="228"/>
      <c r="DH408" s="233"/>
      <c r="DI408" s="234"/>
      <c r="DJ408" s="235"/>
      <c r="DK408" s="236"/>
      <c r="DL408" s="176"/>
      <c r="DM408" s="177"/>
      <c r="DN408" s="178"/>
      <c r="DO408" s="178"/>
    </row>
    <row r="409" spans="1:119" s="237" customFormat="1" ht="30" hidden="1" customHeight="1" thickBot="1">
      <c r="A409" s="85" t="str">
        <f t="shared" si="617"/>
        <v>ok</v>
      </c>
      <c r="B409" s="86"/>
      <c r="C409" s="86"/>
      <c r="D409" s="86"/>
      <c r="E409" s="86"/>
      <c r="F409" s="86"/>
      <c r="G409" s="86"/>
      <c r="H409" s="86"/>
      <c r="I409" s="86"/>
      <c r="J409" s="86"/>
      <c r="K409" s="113"/>
      <c r="L409" s="781" t="s">
        <v>141</v>
      </c>
      <c r="M409" s="805" t="s">
        <v>142</v>
      </c>
      <c r="N409" s="806" t="s">
        <v>143</v>
      </c>
      <c r="O409" s="807" t="s">
        <v>144</v>
      </c>
      <c r="P409" s="189" t="s">
        <v>60</v>
      </c>
      <c r="Q409" s="188"/>
      <c r="R409" s="188"/>
      <c r="S409" s="188"/>
      <c r="T409" s="171"/>
      <c r="U409" s="172"/>
      <c r="V409" s="172"/>
      <c r="W409" s="172"/>
      <c r="X409" s="172"/>
      <c r="Y409" s="172"/>
      <c r="Z409" s="172"/>
      <c r="AA409" s="172"/>
      <c r="AB409" s="63"/>
      <c r="AC409" s="63"/>
      <c r="AD409" s="63"/>
      <c r="AE409" s="63"/>
      <c r="AF409" s="63"/>
      <c r="AG409" s="63"/>
      <c r="AH409" s="63"/>
      <c r="AI409" s="63"/>
      <c r="AJ409" s="63"/>
      <c r="AK409" s="63"/>
      <c r="AL409" s="63"/>
      <c r="AM409" s="63"/>
      <c r="AN409" s="63"/>
      <c r="AO409" s="63"/>
      <c r="AP409" s="63"/>
      <c r="AQ409" s="63"/>
      <c r="AR409" s="63"/>
      <c r="AS409" s="63"/>
      <c r="AT409" s="63"/>
      <c r="AU409" s="63"/>
      <c r="AV409" s="63"/>
      <c r="AW409" s="63"/>
      <c r="AX409" s="63"/>
      <c r="AY409" s="63"/>
      <c r="AZ409" s="88"/>
      <c r="BA409" s="88"/>
      <c r="BB409" s="115"/>
      <c r="BC409" s="227"/>
      <c r="BD409" s="228"/>
      <c r="BE409" s="228"/>
      <c r="BF409" s="229"/>
      <c r="BG409" s="224"/>
      <c r="BH409" s="89"/>
      <c r="BI409" s="89"/>
      <c r="BJ409" s="173"/>
      <c r="BK409" s="808" t="s">
        <v>418</v>
      </c>
      <c r="BL409" s="809" t="s">
        <v>417</v>
      </c>
      <c r="BM409" s="1139" t="s">
        <v>641</v>
      </c>
      <c r="BN409" s="1139"/>
      <c r="BO409" s="190" t="s">
        <v>416</v>
      </c>
      <c r="BP409" s="173">
        <v>45897</v>
      </c>
      <c r="BQ409" s="220">
        <v>4</v>
      </c>
      <c r="BR409" s="190" t="s">
        <v>416</v>
      </c>
      <c r="BS409" s="811">
        <v>10680000</v>
      </c>
      <c r="BT409" s="546">
        <f>BS409*BQ409*1.08</f>
        <v>46137600</v>
      </c>
      <c r="BU409" s="671">
        <f t="shared" si="620"/>
        <v>0.08</v>
      </c>
      <c r="BV409" s="489">
        <f t="shared" si="621"/>
        <v>42720000</v>
      </c>
      <c r="BW409" s="222">
        <v>45951</v>
      </c>
      <c r="BX409" s="89"/>
      <c r="BY409" s="89"/>
      <c r="BZ409" s="187"/>
      <c r="CA409" s="187"/>
      <c r="CB409" s="230"/>
      <c r="CC409" s="227"/>
      <c r="CD409" s="227"/>
      <c r="CE409" s="228"/>
      <c r="CF409" s="228"/>
      <c r="CG409" s="228"/>
      <c r="CH409" s="228"/>
      <c r="CI409" s="228"/>
      <c r="CJ409" s="228"/>
      <c r="CK409" s="228"/>
      <c r="CL409" s="231"/>
      <c r="CM409" s="232"/>
      <c r="CN409" s="173"/>
      <c r="CO409" s="228"/>
      <c r="CP409" s="228"/>
      <c r="CQ409" s="173"/>
      <c r="CR409" s="173"/>
      <c r="CS409" s="173"/>
      <c r="CT409" s="173"/>
      <c r="CU409" s="90"/>
      <c r="CV409" s="89"/>
      <c r="CW409" s="86"/>
      <c r="CX409" s="90"/>
      <c r="CY409" s="90"/>
      <c r="CZ409" s="90"/>
      <c r="DA409" s="90"/>
      <c r="DB409" s="89"/>
      <c r="DC409" s="89"/>
      <c r="DD409" s="89"/>
      <c r="DE409" s="89"/>
      <c r="DF409" s="86"/>
      <c r="DG409" s="228"/>
      <c r="DH409" s="233"/>
      <c r="DI409" s="234"/>
      <c r="DJ409" s="235"/>
      <c r="DK409" s="236"/>
      <c r="DL409" s="176"/>
      <c r="DM409" s="177"/>
      <c r="DN409" s="178"/>
      <c r="DO409" s="178"/>
    </row>
    <row r="410" spans="1:119" s="237" customFormat="1" ht="30" hidden="1" customHeight="1" thickBot="1">
      <c r="A410" s="85" t="str">
        <f t="shared" si="617"/>
        <v>ok</v>
      </c>
      <c r="B410" s="86"/>
      <c r="C410" s="86"/>
      <c r="D410" s="86"/>
      <c r="E410" s="86"/>
      <c r="F410" s="86"/>
      <c r="G410" s="86"/>
      <c r="H410" s="86"/>
      <c r="I410" s="86"/>
      <c r="J410" s="86"/>
      <c r="K410" s="113"/>
      <c r="L410" s="781" t="s">
        <v>141</v>
      </c>
      <c r="M410" s="805" t="s">
        <v>142</v>
      </c>
      <c r="N410" s="806" t="s">
        <v>143</v>
      </c>
      <c r="O410" s="807" t="s">
        <v>144</v>
      </c>
      <c r="P410" s="189" t="s">
        <v>60</v>
      </c>
      <c r="Q410" s="188"/>
      <c r="R410" s="188"/>
      <c r="S410" s="188"/>
      <c r="T410" s="171"/>
      <c r="U410" s="172"/>
      <c r="V410" s="172"/>
      <c r="W410" s="172"/>
      <c r="X410" s="172"/>
      <c r="Y410" s="172"/>
      <c r="Z410" s="172"/>
      <c r="AA410" s="172"/>
      <c r="AB410" s="63"/>
      <c r="AC410" s="63"/>
      <c r="AD410" s="63"/>
      <c r="AE410" s="63"/>
      <c r="AF410" s="63"/>
      <c r="AG410" s="63"/>
      <c r="AH410" s="63"/>
      <c r="AI410" s="63"/>
      <c r="AJ410" s="63"/>
      <c r="AK410" s="63"/>
      <c r="AL410" s="63"/>
      <c r="AM410" s="63"/>
      <c r="AN410" s="63"/>
      <c r="AO410" s="63"/>
      <c r="AP410" s="63"/>
      <c r="AQ410" s="63"/>
      <c r="AR410" s="63"/>
      <c r="AS410" s="63"/>
      <c r="AT410" s="63"/>
      <c r="AU410" s="63"/>
      <c r="AV410" s="63"/>
      <c r="AW410" s="63"/>
      <c r="AX410" s="63"/>
      <c r="AY410" s="63"/>
      <c r="AZ410" s="88"/>
      <c r="BA410" s="88"/>
      <c r="BB410" s="115"/>
      <c r="BC410" s="227"/>
      <c r="BD410" s="228"/>
      <c r="BE410" s="228"/>
      <c r="BF410" s="229"/>
      <c r="BG410" s="224"/>
      <c r="BH410" s="89"/>
      <c r="BI410" s="89"/>
      <c r="BJ410" s="173"/>
      <c r="BK410" s="808" t="s">
        <v>418</v>
      </c>
      <c r="BL410" s="809" t="s">
        <v>417</v>
      </c>
      <c r="BM410" s="1139" t="s">
        <v>642</v>
      </c>
      <c r="BN410" s="1139"/>
      <c r="BO410" s="190" t="s">
        <v>416</v>
      </c>
      <c r="BP410" s="173">
        <v>45897</v>
      </c>
      <c r="BQ410" s="220">
        <v>4</v>
      </c>
      <c r="BR410" s="190" t="s">
        <v>416</v>
      </c>
      <c r="BS410" s="811">
        <v>11892000</v>
      </c>
      <c r="BT410" s="546">
        <f>BS410*BQ410*1.08</f>
        <v>51373440</v>
      </c>
      <c r="BU410" s="671">
        <f t="shared" si="620"/>
        <v>0.08</v>
      </c>
      <c r="BV410" s="489">
        <f t="shared" si="621"/>
        <v>47568000</v>
      </c>
      <c r="BW410" s="222">
        <v>45951</v>
      </c>
      <c r="BX410" s="89"/>
      <c r="BY410" s="89"/>
      <c r="BZ410" s="187"/>
      <c r="CA410" s="187"/>
      <c r="CB410" s="230"/>
      <c r="CC410" s="227"/>
      <c r="CD410" s="227"/>
      <c r="CE410" s="228"/>
      <c r="CF410" s="228"/>
      <c r="CG410" s="228"/>
      <c r="CH410" s="228"/>
      <c r="CI410" s="228"/>
      <c r="CJ410" s="228"/>
      <c r="CK410" s="228"/>
      <c r="CL410" s="231"/>
      <c r="CM410" s="232"/>
      <c r="CN410" s="173"/>
      <c r="CO410" s="228"/>
      <c r="CP410" s="228"/>
      <c r="CQ410" s="173"/>
      <c r="CR410" s="173"/>
      <c r="CS410" s="173"/>
      <c r="CT410" s="173"/>
      <c r="CU410" s="90"/>
      <c r="CV410" s="89"/>
      <c r="CW410" s="86"/>
      <c r="CX410" s="90"/>
      <c r="CY410" s="90"/>
      <c r="CZ410" s="90"/>
      <c r="DA410" s="90"/>
      <c r="DB410" s="89"/>
      <c r="DC410" s="89"/>
      <c r="DD410" s="89"/>
      <c r="DE410" s="89"/>
      <c r="DF410" s="86"/>
      <c r="DG410" s="228"/>
      <c r="DH410" s="233"/>
      <c r="DI410" s="234"/>
      <c r="DJ410" s="235"/>
      <c r="DK410" s="236"/>
      <c r="DL410" s="176"/>
      <c r="DM410" s="177"/>
      <c r="DN410" s="178"/>
      <c r="DO410" s="178"/>
    </row>
    <row r="411" spans="1:119" s="237" customFormat="1" ht="30" hidden="1" customHeight="1">
      <c r="A411" s="85" t="str">
        <f t="shared" si="617"/>
        <v>Hiện</v>
      </c>
      <c r="B411" s="86" t="str">
        <f t="shared" ref="B411:B434" si="622">DF411</f>
        <v>Đủ</v>
      </c>
      <c r="C411" s="86">
        <f t="shared" ref="C411:C423" si="623">DD411</f>
        <v>0</v>
      </c>
      <c r="D411" s="86"/>
      <c r="E411" s="86"/>
      <c r="F411" s="86"/>
      <c r="G411" s="86"/>
      <c r="H411" s="1351"/>
      <c r="I411" s="1351"/>
      <c r="J411" s="812"/>
      <c r="K411" s="86"/>
      <c r="L411" s="781" t="s">
        <v>587</v>
      </c>
      <c r="M411" s="257" t="s">
        <v>588</v>
      </c>
      <c r="N411" s="254" t="s">
        <v>589</v>
      </c>
      <c r="O411" s="269" t="s">
        <v>590</v>
      </c>
      <c r="P411" s="179" t="s">
        <v>60</v>
      </c>
      <c r="Q411" s="182"/>
      <c r="R411" s="182">
        <v>32</v>
      </c>
      <c r="S411" s="188"/>
      <c r="T411" s="171"/>
      <c r="U411" s="172"/>
      <c r="V411" s="172"/>
      <c r="W411" s="172"/>
      <c r="X411" s="172"/>
      <c r="Y411" s="172"/>
      <c r="Z411" s="172"/>
      <c r="AA411" s="172"/>
      <c r="AB411" s="63"/>
      <c r="AC411" s="63"/>
      <c r="AD411" s="63">
        <v>32</v>
      </c>
      <c r="AE411" s="63">
        <v>0</v>
      </c>
      <c r="AF411" s="63">
        <v>0</v>
      </c>
      <c r="AG411" s="63">
        <v>0</v>
      </c>
      <c r="AH411" s="63">
        <v>20</v>
      </c>
      <c r="AI411" s="63">
        <v>0</v>
      </c>
      <c r="AJ411" s="63">
        <v>0</v>
      </c>
      <c r="AK411" s="63">
        <v>0</v>
      </c>
      <c r="AL411" s="63">
        <v>0</v>
      </c>
      <c r="AM411" s="63">
        <v>0</v>
      </c>
      <c r="AN411" s="63">
        <v>0</v>
      </c>
      <c r="AO411" s="63">
        <v>0</v>
      </c>
      <c r="AP411" s="63">
        <v>0</v>
      </c>
      <c r="AQ411" s="63">
        <v>0</v>
      </c>
      <c r="AR411" s="63">
        <v>0</v>
      </c>
      <c r="AS411" s="63">
        <v>0</v>
      </c>
      <c r="AT411" s="63">
        <v>0</v>
      </c>
      <c r="AU411" s="63">
        <v>0</v>
      </c>
      <c r="AV411" s="63">
        <v>0</v>
      </c>
      <c r="AW411" s="63">
        <v>0</v>
      </c>
      <c r="AX411" s="63">
        <v>0</v>
      </c>
      <c r="AY411" s="63">
        <v>0</v>
      </c>
      <c r="AZ411" s="88">
        <f t="shared" ref="AZ411:AZ423" si="624">T411+V411+X411+Z411+AB411+AD411+AF411+AH411+AJ411+AL411+AN411+AP411+AR411+AT411+AV411+AX411</f>
        <v>52</v>
      </c>
      <c r="BA411" s="88">
        <f t="shared" ref="BA411:BA423" si="625">U411+W411+Y411+AA411+AC411+AE411+AG411+AI411+AK411+AM411+AO411+AQ411+AS411+AU411+AW411+AY411</f>
        <v>0</v>
      </c>
      <c r="BB411" s="487" t="s">
        <v>1073</v>
      </c>
      <c r="BC411" s="227"/>
      <c r="BD411" s="228"/>
      <c r="BE411" s="228"/>
      <c r="BF411" s="229"/>
      <c r="BG411" s="224"/>
      <c r="BH411" s="89">
        <f t="shared" ref="BH411:BH423" si="626">IF(AZ411&gt;BD411,AZ411-BD411,"0")</f>
        <v>52</v>
      </c>
      <c r="BI411" s="89" t="str">
        <f t="shared" ref="BI411:BI423" si="627">IF(BA411&gt;BE411,BA411-BE411,"0")</f>
        <v>0</v>
      </c>
      <c r="BJ411" s="173">
        <v>45983</v>
      </c>
      <c r="BK411" s="808"/>
      <c r="BL411" s="809" t="s">
        <v>909</v>
      </c>
      <c r="BM411" s="1139" t="s">
        <v>589</v>
      </c>
      <c r="BN411" s="1139"/>
      <c r="BO411" s="813" t="s">
        <v>416</v>
      </c>
      <c r="BP411" s="173" t="s">
        <v>903</v>
      </c>
      <c r="BQ411" s="814">
        <v>32</v>
      </c>
      <c r="BR411" s="813" t="s">
        <v>416</v>
      </c>
      <c r="BS411" s="813">
        <v>235000</v>
      </c>
      <c r="BT411" s="245">
        <f t="shared" ref="BT411:BT422" si="628">BS411*BQ411*1.1</f>
        <v>8272000.0000000009</v>
      </c>
      <c r="BU411" s="671">
        <f t="shared" si="620"/>
        <v>0.10000000000000013</v>
      </c>
      <c r="BV411" s="489">
        <f t="shared" si="621"/>
        <v>7520000</v>
      </c>
      <c r="BW411" s="222">
        <v>45967</v>
      </c>
      <c r="BX411" s="89">
        <f t="shared" ref="BX411:BX416" si="629">SUMIF($L:$L,L411,$BQ:$BQ)</f>
        <v>32</v>
      </c>
      <c r="BY411" s="89">
        <f t="shared" ref="BY411:BY416" si="630">SUMIF($L:$L,L411,$BR:$BR)</f>
        <v>0</v>
      </c>
      <c r="BZ411" s="187"/>
      <c r="CA411" s="187"/>
      <c r="CB411" s="230"/>
      <c r="CC411" s="227"/>
      <c r="CD411" s="228" t="s">
        <v>1447</v>
      </c>
      <c r="CE411" s="85" t="s">
        <v>1448</v>
      </c>
      <c r="CF411" s="89" t="s">
        <v>589</v>
      </c>
      <c r="CG411" s="228" t="s">
        <v>590</v>
      </c>
      <c r="CH411" s="228" t="s">
        <v>416</v>
      </c>
      <c r="CI411" s="173">
        <v>45999</v>
      </c>
      <c r="CJ411" s="228">
        <v>20</v>
      </c>
      <c r="CK411" s="228" t="s">
        <v>416</v>
      </c>
      <c r="CL411" s="828">
        <v>10.598369565217391</v>
      </c>
      <c r="CM411" s="232">
        <f>CL411*CJ411</f>
        <v>211.96739130434781</v>
      </c>
      <c r="CN411" s="173"/>
      <c r="CO411" s="228"/>
      <c r="CP411" s="90">
        <v>46052</v>
      </c>
      <c r="CQ411" s="173"/>
      <c r="CR411" s="173"/>
      <c r="CS411" s="90">
        <v>46057</v>
      </c>
      <c r="CT411" s="90">
        <v>46057</v>
      </c>
      <c r="CU411" s="90">
        <v>46057</v>
      </c>
      <c r="CV411" s="89">
        <f t="shared" ref="CV411:CV416" si="631">SUMIF($L:$L,L411,$CJ:$CJ)</f>
        <v>20</v>
      </c>
      <c r="CW411" s="86">
        <f t="shared" ref="CW411:CW416" si="632">SUMIF($L:$L,L411,$CK:$CK)</f>
        <v>0</v>
      </c>
      <c r="CX411" s="90"/>
      <c r="CY411" s="90"/>
      <c r="CZ411" s="90"/>
      <c r="DA411" s="90"/>
      <c r="DB411" s="89">
        <f t="shared" ref="DB411:DB423" si="633">BX411+CV411</f>
        <v>52</v>
      </c>
      <c r="DC411" s="89">
        <f t="shared" ref="DC411:DC423" si="634">BY411+CW411</f>
        <v>0</v>
      </c>
      <c r="DD411" s="89">
        <f t="shared" ref="DD411:DD423" si="635">BH411-DB411</f>
        <v>0</v>
      </c>
      <c r="DE411" s="89">
        <f t="shared" ref="DE411:DE423" si="636">BI411-DC411</f>
        <v>0</v>
      </c>
      <c r="DF411" s="86" t="str">
        <f t="shared" ref="DF411:DF423" si="637">IF(DD411&lt;0,"Thừa",IF(DD411=0,"Đủ","Thiếu"))</f>
        <v>Đủ</v>
      </c>
      <c r="DG411" s="228"/>
      <c r="DH411" s="233"/>
      <c r="DI411" s="234"/>
      <c r="DJ411" s="235"/>
      <c r="DK411" s="236"/>
      <c r="DL411" s="176"/>
      <c r="DM411" s="177"/>
      <c r="DN411" s="178"/>
      <c r="DO411" s="178"/>
    </row>
    <row r="412" spans="1:119" s="237" customFormat="1" ht="30" hidden="1" customHeight="1">
      <c r="A412" s="85" t="str">
        <f t="shared" si="617"/>
        <v>Hiện</v>
      </c>
      <c r="B412" s="86" t="str">
        <f t="shared" si="622"/>
        <v>Đủ</v>
      </c>
      <c r="C412" s="86">
        <f t="shared" si="623"/>
        <v>0</v>
      </c>
      <c r="D412" s="86"/>
      <c r="E412" s="86"/>
      <c r="F412" s="86"/>
      <c r="G412" s="86"/>
      <c r="H412" s="1351"/>
      <c r="I412" s="1351"/>
      <c r="J412" s="812"/>
      <c r="K412" s="86"/>
      <c r="L412" s="781" t="s">
        <v>591</v>
      </c>
      <c r="M412" s="257" t="s">
        <v>56</v>
      </c>
      <c r="N412" s="254" t="s">
        <v>592</v>
      </c>
      <c r="O412" s="269" t="s">
        <v>590</v>
      </c>
      <c r="P412" s="179" t="s">
        <v>60</v>
      </c>
      <c r="Q412" s="182"/>
      <c r="R412" s="182">
        <v>68</v>
      </c>
      <c r="S412" s="188"/>
      <c r="T412" s="171"/>
      <c r="U412" s="172"/>
      <c r="V412" s="172"/>
      <c r="W412" s="172"/>
      <c r="X412" s="172"/>
      <c r="Y412" s="172"/>
      <c r="Z412" s="172"/>
      <c r="AA412" s="172"/>
      <c r="AB412" s="63"/>
      <c r="AC412" s="63"/>
      <c r="AD412" s="63">
        <v>68</v>
      </c>
      <c r="AE412" s="63">
        <v>0</v>
      </c>
      <c r="AF412" s="63">
        <v>0</v>
      </c>
      <c r="AG412" s="63">
        <v>0</v>
      </c>
      <c r="AH412" s="63">
        <v>60</v>
      </c>
      <c r="AI412" s="63">
        <v>0</v>
      </c>
      <c r="AJ412" s="63">
        <v>0</v>
      </c>
      <c r="AK412" s="63">
        <v>0</v>
      </c>
      <c r="AL412" s="838">
        <v>36</v>
      </c>
      <c r="AM412" s="63">
        <v>0</v>
      </c>
      <c r="AN412" s="63">
        <v>0</v>
      </c>
      <c r="AO412" s="63">
        <v>0</v>
      </c>
      <c r="AP412" s="63">
        <v>0</v>
      </c>
      <c r="AQ412" s="63">
        <v>0</v>
      </c>
      <c r="AR412" s="63">
        <v>0</v>
      </c>
      <c r="AS412" s="63">
        <v>0</v>
      </c>
      <c r="AT412" s="63">
        <v>0</v>
      </c>
      <c r="AU412" s="63">
        <v>0</v>
      </c>
      <c r="AV412" s="63">
        <v>0</v>
      </c>
      <c r="AW412" s="63">
        <v>0</v>
      </c>
      <c r="AX412" s="63">
        <v>0</v>
      </c>
      <c r="AY412" s="63">
        <v>0</v>
      </c>
      <c r="AZ412" s="88">
        <f t="shared" si="624"/>
        <v>164</v>
      </c>
      <c r="BA412" s="88">
        <f t="shared" si="625"/>
        <v>0</v>
      </c>
      <c r="BB412" s="487" t="s">
        <v>1477</v>
      </c>
      <c r="BC412" s="227"/>
      <c r="BD412" s="228"/>
      <c r="BE412" s="228"/>
      <c r="BF412" s="229"/>
      <c r="BG412" s="224"/>
      <c r="BH412" s="89">
        <f t="shared" si="626"/>
        <v>164</v>
      </c>
      <c r="BI412" s="89" t="str">
        <f t="shared" si="627"/>
        <v>0</v>
      </c>
      <c r="BJ412" s="173">
        <v>45983</v>
      </c>
      <c r="BK412" s="808"/>
      <c r="BL412" s="809" t="s">
        <v>909</v>
      </c>
      <c r="BM412" s="1139" t="s">
        <v>592</v>
      </c>
      <c r="BN412" s="1139"/>
      <c r="BO412" s="813" t="s">
        <v>416</v>
      </c>
      <c r="BP412" s="173" t="s">
        <v>903</v>
      </c>
      <c r="BQ412" s="814">
        <v>68</v>
      </c>
      <c r="BR412" s="813" t="s">
        <v>416</v>
      </c>
      <c r="BS412" s="813">
        <v>265000</v>
      </c>
      <c r="BT412" s="245">
        <f t="shared" si="628"/>
        <v>19822000</v>
      </c>
      <c r="BU412" s="671">
        <f t="shared" si="620"/>
        <v>0.1</v>
      </c>
      <c r="BV412" s="489">
        <f t="shared" si="621"/>
        <v>18020000</v>
      </c>
      <c r="BW412" s="222">
        <v>45967</v>
      </c>
      <c r="BX412" s="89">
        <f t="shared" si="629"/>
        <v>68</v>
      </c>
      <c r="BY412" s="89">
        <f t="shared" si="630"/>
        <v>0</v>
      </c>
      <c r="BZ412" s="187"/>
      <c r="CA412" s="187"/>
      <c r="CB412" s="230"/>
      <c r="CC412" s="227"/>
      <c r="CD412" s="228" t="s">
        <v>1447</v>
      </c>
      <c r="CE412" s="85" t="s">
        <v>1448</v>
      </c>
      <c r="CF412" s="89" t="s">
        <v>592</v>
      </c>
      <c r="CG412" s="228" t="s">
        <v>590</v>
      </c>
      <c r="CH412" s="228" t="s">
        <v>416</v>
      </c>
      <c r="CI412" s="173">
        <v>45999</v>
      </c>
      <c r="CJ412" s="228">
        <v>96</v>
      </c>
      <c r="CK412" s="228" t="s">
        <v>416</v>
      </c>
      <c r="CL412" s="828">
        <v>9.6983695652173907</v>
      </c>
      <c r="CM412" s="232">
        <f t="shared" ref="CM412:CM414" si="638">CL412*CJ412</f>
        <v>931.04347826086951</v>
      </c>
      <c r="CN412" s="173"/>
      <c r="CO412" s="228"/>
      <c r="CP412" s="90">
        <v>46052</v>
      </c>
      <c r="CQ412" s="173"/>
      <c r="CR412" s="173"/>
      <c r="CS412" s="90">
        <v>46057</v>
      </c>
      <c r="CT412" s="90">
        <v>46057</v>
      </c>
      <c r="CU412" s="90">
        <v>46057</v>
      </c>
      <c r="CV412" s="89">
        <f t="shared" si="631"/>
        <v>96</v>
      </c>
      <c r="CW412" s="86">
        <f t="shared" si="632"/>
        <v>0</v>
      </c>
      <c r="CX412" s="90"/>
      <c r="CY412" s="90"/>
      <c r="CZ412" s="90"/>
      <c r="DA412" s="90"/>
      <c r="DB412" s="89">
        <f t="shared" si="633"/>
        <v>164</v>
      </c>
      <c r="DC412" s="89">
        <f t="shared" si="634"/>
        <v>0</v>
      </c>
      <c r="DD412" s="89">
        <f t="shared" si="635"/>
        <v>0</v>
      </c>
      <c r="DE412" s="89">
        <f t="shared" si="636"/>
        <v>0</v>
      </c>
      <c r="DF412" s="86" t="str">
        <f t="shared" si="637"/>
        <v>Đủ</v>
      </c>
      <c r="DG412" s="228"/>
      <c r="DH412" s="233"/>
      <c r="DI412" s="234"/>
      <c r="DJ412" s="235"/>
      <c r="DK412" s="236"/>
      <c r="DL412" s="176"/>
      <c r="DM412" s="177"/>
      <c r="DN412" s="178"/>
      <c r="DO412" s="178"/>
    </row>
    <row r="413" spans="1:119" s="237" customFormat="1" ht="30" hidden="1" customHeight="1">
      <c r="A413" s="85" t="str">
        <f t="shared" ref="A413:A438" si="639">IF(L413=L412,"ok","Hiện")</f>
        <v>Hiện</v>
      </c>
      <c r="B413" s="86" t="str">
        <f t="shared" si="622"/>
        <v>Đủ</v>
      </c>
      <c r="C413" s="86">
        <f t="shared" si="623"/>
        <v>0</v>
      </c>
      <c r="D413" s="86"/>
      <c r="E413" s="86"/>
      <c r="F413" s="86"/>
      <c r="G413" s="86"/>
      <c r="H413" s="1351"/>
      <c r="I413" s="1351"/>
      <c r="J413" s="812"/>
      <c r="K413" s="86"/>
      <c r="L413" s="781" t="s">
        <v>593</v>
      </c>
      <c r="M413" s="257" t="s">
        <v>57</v>
      </c>
      <c r="N413" s="254" t="s">
        <v>594</v>
      </c>
      <c r="O413" s="269" t="s">
        <v>590</v>
      </c>
      <c r="P413" s="179" t="s">
        <v>60</v>
      </c>
      <c r="Q413" s="182"/>
      <c r="R413" s="182">
        <v>68</v>
      </c>
      <c r="S413" s="188"/>
      <c r="T413" s="171"/>
      <c r="U413" s="172"/>
      <c r="V413" s="172"/>
      <c r="W413" s="172"/>
      <c r="X413" s="172"/>
      <c r="Y413" s="172"/>
      <c r="Z413" s="172"/>
      <c r="AA413" s="172"/>
      <c r="AB413" s="63"/>
      <c r="AC413" s="63"/>
      <c r="AD413" s="63">
        <v>68</v>
      </c>
      <c r="AE413" s="63">
        <v>0</v>
      </c>
      <c r="AF413" s="63">
        <v>0</v>
      </c>
      <c r="AG413" s="63">
        <v>0</v>
      </c>
      <c r="AH413" s="63">
        <v>60</v>
      </c>
      <c r="AI413" s="63">
        <v>0</v>
      </c>
      <c r="AJ413" s="63">
        <v>0</v>
      </c>
      <c r="AK413" s="63">
        <v>0</v>
      </c>
      <c r="AL413" s="838">
        <v>36</v>
      </c>
      <c r="AM413" s="63">
        <v>0</v>
      </c>
      <c r="AN413" s="63">
        <v>0</v>
      </c>
      <c r="AO413" s="63">
        <v>0</v>
      </c>
      <c r="AP413" s="63">
        <v>0</v>
      </c>
      <c r="AQ413" s="63">
        <v>0</v>
      </c>
      <c r="AR413" s="63">
        <v>0</v>
      </c>
      <c r="AS413" s="63">
        <v>0</v>
      </c>
      <c r="AT413" s="63">
        <v>0</v>
      </c>
      <c r="AU413" s="63">
        <v>0</v>
      </c>
      <c r="AV413" s="63">
        <v>0</v>
      </c>
      <c r="AW413" s="63">
        <v>0</v>
      </c>
      <c r="AX413" s="63">
        <v>0</v>
      </c>
      <c r="AY413" s="63">
        <v>0</v>
      </c>
      <c r="AZ413" s="88">
        <f t="shared" si="624"/>
        <v>164</v>
      </c>
      <c r="BA413" s="88">
        <f t="shared" si="625"/>
        <v>0</v>
      </c>
      <c r="BB413" s="487" t="s">
        <v>1477</v>
      </c>
      <c r="BC413" s="227"/>
      <c r="BD413" s="228"/>
      <c r="BE413" s="228"/>
      <c r="BF413" s="229"/>
      <c r="BG413" s="224"/>
      <c r="BH413" s="89">
        <f t="shared" si="626"/>
        <v>164</v>
      </c>
      <c r="BI413" s="89" t="str">
        <f t="shared" si="627"/>
        <v>0</v>
      </c>
      <c r="BJ413" s="173">
        <v>45983</v>
      </c>
      <c r="BK413" s="808"/>
      <c r="BL413" s="809" t="s">
        <v>909</v>
      </c>
      <c r="BM413" s="1139" t="s">
        <v>594</v>
      </c>
      <c r="BN413" s="1139"/>
      <c r="BO413" s="813" t="s">
        <v>416</v>
      </c>
      <c r="BP413" s="173" t="s">
        <v>903</v>
      </c>
      <c r="BQ413" s="814">
        <v>68</v>
      </c>
      <c r="BR413" s="813" t="s">
        <v>416</v>
      </c>
      <c r="BS413" s="813">
        <v>285000</v>
      </c>
      <c r="BT413" s="245">
        <f t="shared" si="628"/>
        <v>21318000</v>
      </c>
      <c r="BU413" s="671">
        <f t="shared" si="620"/>
        <v>0.1</v>
      </c>
      <c r="BV413" s="489">
        <f t="shared" si="621"/>
        <v>19380000</v>
      </c>
      <c r="BW413" s="222">
        <v>45967</v>
      </c>
      <c r="BX413" s="89">
        <f t="shared" si="629"/>
        <v>68</v>
      </c>
      <c r="BY413" s="89">
        <f t="shared" si="630"/>
        <v>0</v>
      </c>
      <c r="BZ413" s="187"/>
      <c r="CA413" s="187"/>
      <c r="CB413" s="230"/>
      <c r="CC413" s="227"/>
      <c r="CD413" s="228" t="s">
        <v>1447</v>
      </c>
      <c r="CE413" s="85" t="s">
        <v>1448</v>
      </c>
      <c r="CF413" s="89" t="s">
        <v>594</v>
      </c>
      <c r="CG413" s="228" t="s">
        <v>590</v>
      </c>
      <c r="CH413" s="228" t="s">
        <v>416</v>
      </c>
      <c r="CI413" s="173">
        <v>45999</v>
      </c>
      <c r="CJ413" s="228">
        <v>96</v>
      </c>
      <c r="CK413" s="228" t="s">
        <v>416</v>
      </c>
      <c r="CL413" s="828">
        <v>7.6983695652173916</v>
      </c>
      <c r="CM413" s="232">
        <f t="shared" si="638"/>
        <v>739.04347826086962</v>
      </c>
      <c r="CN413" s="173"/>
      <c r="CO413" s="228"/>
      <c r="CP413" s="90">
        <v>46052</v>
      </c>
      <c r="CQ413" s="173"/>
      <c r="CR413" s="173"/>
      <c r="CS413" s="90">
        <v>46057</v>
      </c>
      <c r="CT413" s="90">
        <v>46057</v>
      </c>
      <c r="CU413" s="90">
        <v>46057</v>
      </c>
      <c r="CV413" s="89">
        <f t="shared" si="631"/>
        <v>96</v>
      </c>
      <c r="CW413" s="86">
        <f t="shared" si="632"/>
        <v>0</v>
      </c>
      <c r="CX413" s="90"/>
      <c r="CY413" s="90"/>
      <c r="CZ413" s="90"/>
      <c r="DA413" s="90"/>
      <c r="DB413" s="89">
        <f t="shared" si="633"/>
        <v>164</v>
      </c>
      <c r="DC413" s="89">
        <f t="shared" si="634"/>
        <v>0</v>
      </c>
      <c r="DD413" s="89">
        <f t="shared" si="635"/>
        <v>0</v>
      </c>
      <c r="DE413" s="89">
        <f t="shared" si="636"/>
        <v>0</v>
      </c>
      <c r="DF413" s="86" t="str">
        <f t="shared" si="637"/>
        <v>Đủ</v>
      </c>
      <c r="DG413" s="228"/>
      <c r="DH413" s="233"/>
      <c r="DI413" s="234"/>
      <c r="DJ413" s="235"/>
      <c r="DK413" s="236"/>
      <c r="DL413" s="176"/>
      <c r="DM413" s="177"/>
      <c r="DN413" s="178"/>
      <c r="DO413" s="178"/>
    </row>
    <row r="414" spans="1:119" s="237" customFormat="1" ht="30" hidden="1" customHeight="1">
      <c r="A414" s="85" t="str">
        <f t="shared" si="639"/>
        <v>Hiện</v>
      </c>
      <c r="B414" s="86" t="str">
        <f t="shared" si="622"/>
        <v>Đủ</v>
      </c>
      <c r="C414" s="86">
        <f t="shared" si="623"/>
        <v>0</v>
      </c>
      <c r="D414" s="86"/>
      <c r="E414" s="86"/>
      <c r="F414" s="86"/>
      <c r="G414" s="86"/>
      <c r="H414" s="1351"/>
      <c r="I414" s="1351"/>
      <c r="J414" s="812"/>
      <c r="K414" s="86"/>
      <c r="L414" s="781" t="s">
        <v>595</v>
      </c>
      <c r="M414" s="257" t="s">
        <v>596</v>
      </c>
      <c r="N414" s="254" t="s">
        <v>594</v>
      </c>
      <c r="O414" s="269" t="s">
        <v>597</v>
      </c>
      <c r="P414" s="179" t="s">
        <v>60</v>
      </c>
      <c r="Q414" s="182"/>
      <c r="R414" s="182">
        <v>2</v>
      </c>
      <c r="S414" s="188"/>
      <c r="T414" s="171"/>
      <c r="U414" s="172"/>
      <c r="V414" s="172"/>
      <c r="W414" s="172"/>
      <c r="X414" s="172"/>
      <c r="Y414" s="172"/>
      <c r="Z414" s="172"/>
      <c r="AA414" s="172"/>
      <c r="AB414" s="63"/>
      <c r="AC414" s="63"/>
      <c r="AD414" s="63">
        <v>2</v>
      </c>
      <c r="AE414" s="63">
        <v>0</v>
      </c>
      <c r="AF414" s="63">
        <v>0</v>
      </c>
      <c r="AG414" s="63">
        <v>0</v>
      </c>
      <c r="AH414" s="63">
        <v>336</v>
      </c>
      <c r="AI414" s="63">
        <v>0</v>
      </c>
      <c r="AJ414" s="63">
        <v>0</v>
      </c>
      <c r="AK414" s="63">
        <v>0</v>
      </c>
      <c r="AL414" s="63">
        <v>0</v>
      </c>
      <c r="AM414" s="63">
        <v>0</v>
      </c>
      <c r="AN414" s="63">
        <v>0</v>
      </c>
      <c r="AO414" s="63">
        <v>0</v>
      </c>
      <c r="AP414" s="63">
        <v>0</v>
      </c>
      <c r="AQ414" s="63">
        <v>0</v>
      </c>
      <c r="AR414" s="63">
        <v>0</v>
      </c>
      <c r="AS414" s="63">
        <v>0</v>
      </c>
      <c r="AT414" s="63">
        <v>0</v>
      </c>
      <c r="AU414" s="63">
        <v>0</v>
      </c>
      <c r="AV414" s="63">
        <v>0</v>
      </c>
      <c r="AW414" s="63">
        <v>0</v>
      </c>
      <c r="AX414" s="63">
        <v>0</v>
      </c>
      <c r="AY414" s="63">
        <v>0</v>
      </c>
      <c r="AZ414" s="88">
        <f t="shared" si="624"/>
        <v>338</v>
      </c>
      <c r="BA414" s="88">
        <f t="shared" si="625"/>
        <v>0</v>
      </c>
      <c r="BB414" s="487" t="s">
        <v>1073</v>
      </c>
      <c r="BC414" s="227"/>
      <c r="BD414" s="228"/>
      <c r="BE414" s="228"/>
      <c r="BF414" s="229"/>
      <c r="BG414" s="224"/>
      <c r="BH414" s="89">
        <f t="shared" si="626"/>
        <v>338</v>
      </c>
      <c r="BI414" s="89" t="str">
        <f t="shared" si="627"/>
        <v>0</v>
      </c>
      <c r="BJ414" s="173">
        <v>45983</v>
      </c>
      <c r="BK414" s="808"/>
      <c r="BL414" s="809" t="s">
        <v>909</v>
      </c>
      <c r="BM414" s="1139" t="s">
        <v>594</v>
      </c>
      <c r="BN414" s="1139"/>
      <c r="BO414" s="813" t="s">
        <v>416</v>
      </c>
      <c r="BP414" s="173" t="s">
        <v>903</v>
      </c>
      <c r="BQ414" s="814">
        <v>2</v>
      </c>
      <c r="BR414" s="813" t="s">
        <v>416</v>
      </c>
      <c r="BS414" s="813">
        <v>695000</v>
      </c>
      <c r="BT414" s="245">
        <f t="shared" si="628"/>
        <v>1529000.0000000002</v>
      </c>
      <c r="BU414" s="671">
        <f t="shared" si="620"/>
        <v>0.10000000000000017</v>
      </c>
      <c r="BV414" s="489">
        <f t="shared" si="621"/>
        <v>1390000</v>
      </c>
      <c r="BW414" s="222">
        <v>45967</v>
      </c>
      <c r="BX414" s="89">
        <f t="shared" si="629"/>
        <v>2</v>
      </c>
      <c r="BY414" s="89">
        <f t="shared" si="630"/>
        <v>0</v>
      </c>
      <c r="BZ414" s="187"/>
      <c r="CA414" s="187"/>
      <c r="CB414" s="230"/>
      <c r="CC414" s="227"/>
      <c r="CD414" s="228" t="s">
        <v>1447</v>
      </c>
      <c r="CE414" s="85" t="s">
        <v>1448</v>
      </c>
      <c r="CF414" s="89" t="s">
        <v>1383</v>
      </c>
      <c r="CG414" s="228" t="s">
        <v>597</v>
      </c>
      <c r="CH414" s="228" t="s">
        <v>416</v>
      </c>
      <c r="CI414" s="173">
        <v>45999</v>
      </c>
      <c r="CJ414" s="228">
        <v>336</v>
      </c>
      <c r="CK414" s="228" t="s">
        <v>416</v>
      </c>
      <c r="CL414" s="828">
        <v>24.098369565217389</v>
      </c>
      <c r="CM414" s="232">
        <f t="shared" si="638"/>
        <v>8097.0521739130427</v>
      </c>
      <c r="CN414" s="173"/>
      <c r="CO414" s="228"/>
      <c r="CP414" s="90">
        <v>46052</v>
      </c>
      <c r="CQ414" s="173"/>
      <c r="CR414" s="173"/>
      <c r="CS414" s="90">
        <v>46057</v>
      </c>
      <c r="CT414" s="90">
        <v>46057</v>
      </c>
      <c r="CU414" s="90">
        <v>46057</v>
      </c>
      <c r="CV414" s="89">
        <f t="shared" si="631"/>
        <v>336</v>
      </c>
      <c r="CW414" s="86">
        <f t="shared" si="632"/>
        <v>0</v>
      </c>
      <c r="CX414" s="90"/>
      <c r="CY414" s="90"/>
      <c r="CZ414" s="90"/>
      <c r="DA414" s="90"/>
      <c r="DB414" s="89">
        <f t="shared" si="633"/>
        <v>338</v>
      </c>
      <c r="DC414" s="89">
        <f t="shared" si="634"/>
        <v>0</v>
      </c>
      <c r="DD414" s="89">
        <f t="shared" si="635"/>
        <v>0</v>
      </c>
      <c r="DE414" s="89">
        <f t="shared" si="636"/>
        <v>0</v>
      </c>
      <c r="DF414" s="86" t="str">
        <f t="shared" si="637"/>
        <v>Đủ</v>
      </c>
      <c r="DG414" s="228"/>
      <c r="DH414" s="233"/>
      <c r="DI414" s="234"/>
      <c r="DJ414" s="235"/>
      <c r="DK414" s="236"/>
      <c r="DL414" s="176"/>
      <c r="DM414" s="177"/>
      <c r="DN414" s="178"/>
      <c r="DO414" s="178"/>
    </row>
    <row r="415" spans="1:119" s="237" customFormat="1" ht="30" hidden="1" customHeight="1">
      <c r="A415" s="85" t="str">
        <f t="shared" si="639"/>
        <v>Hiện</v>
      </c>
      <c r="B415" s="86" t="str">
        <f t="shared" si="622"/>
        <v>Đủ</v>
      </c>
      <c r="C415" s="86">
        <f t="shared" si="623"/>
        <v>0</v>
      </c>
      <c r="D415" s="86"/>
      <c r="E415" s="86"/>
      <c r="F415" s="86"/>
      <c r="G415" s="86"/>
      <c r="H415" s="86"/>
      <c r="I415" s="86"/>
      <c r="J415" s="812"/>
      <c r="K415" s="86"/>
      <c r="L415" s="781" t="s">
        <v>598</v>
      </c>
      <c r="M415" s="257" t="s">
        <v>55</v>
      </c>
      <c r="N415" s="254" t="s">
        <v>599</v>
      </c>
      <c r="O415" s="269" t="s">
        <v>590</v>
      </c>
      <c r="P415" s="179" t="s">
        <v>60</v>
      </c>
      <c r="Q415" s="182"/>
      <c r="R415" s="182">
        <v>2</v>
      </c>
      <c r="S415" s="188"/>
      <c r="T415" s="171"/>
      <c r="U415" s="172"/>
      <c r="V415" s="172"/>
      <c r="W415" s="172"/>
      <c r="X415" s="172"/>
      <c r="Y415" s="172"/>
      <c r="Z415" s="172"/>
      <c r="AA415" s="172"/>
      <c r="AB415" s="63"/>
      <c r="AC415" s="63"/>
      <c r="AD415" s="63">
        <v>2</v>
      </c>
      <c r="AE415" s="63">
        <v>0</v>
      </c>
      <c r="AF415" s="63">
        <v>0</v>
      </c>
      <c r="AG415" s="63">
        <v>0</v>
      </c>
      <c r="AH415" s="63">
        <v>0</v>
      </c>
      <c r="AI415" s="63">
        <v>0</v>
      </c>
      <c r="AJ415" s="63">
        <v>0</v>
      </c>
      <c r="AK415" s="63">
        <v>0</v>
      </c>
      <c r="AL415" s="63">
        <v>0</v>
      </c>
      <c r="AM415" s="63">
        <v>0</v>
      </c>
      <c r="AN415" s="63">
        <v>0</v>
      </c>
      <c r="AO415" s="63">
        <v>0</v>
      </c>
      <c r="AP415" s="63">
        <v>0</v>
      </c>
      <c r="AQ415" s="63">
        <v>0</v>
      </c>
      <c r="AR415" s="63">
        <v>0</v>
      </c>
      <c r="AS415" s="63">
        <v>0</v>
      </c>
      <c r="AT415" s="63">
        <v>0</v>
      </c>
      <c r="AU415" s="63">
        <v>0</v>
      </c>
      <c r="AV415" s="63">
        <v>0</v>
      </c>
      <c r="AW415" s="63">
        <v>0</v>
      </c>
      <c r="AX415" s="63">
        <v>0</v>
      </c>
      <c r="AY415" s="63">
        <v>0</v>
      </c>
      <c r="AZ415" s="88">
        <f t="shared" si="624"/>
        <v>2</v>
      </c>
      <c r="BA415" s="88">
        <f t="shared" si="625"/>
        <v>0</v>
      </c>
      <c r="BB415" s="487" t="s">
        <v>636</v>
      </c>
      <c r="BC415" s="227"/>
      <c r="BD415" s="228"/>
      <c r="BE415" s="228"/>
      <c r="BF415" s="229"/>
      <c r="BG415" s="224"/>
      <c r="BH415" s="89">
        <f t="shared" si="626"/>
        <v>2</v>
      </c>
      <c r="BI415" s="89" t="str">
        <f t="shared" si="627"/>
        <v>0</v>
      </c>
      <c r="BJ415" s="173">
        <v>45983</v>
      </c>
      <c r="BK415" s="808"/>
      <c r="BL415" s="809" t="s">
        <v>909</v>
      </c>
      <c r="BM415" s="1139" t="s">
        <v>599</v>
      </c>
      <c r="BN415" s="1139"/>
      <c r="BO415" s="813" t="s">
        <v>416</v>
      </c>
      <c r="BP415" s="173" t="s">
        <v>903</v>
      </c>
      <c r="BQ415" s="814">
        <v>2</v>
      </c>
      <c r="BR415" s="813" t="s">
        <v>416</v>
      </c>
      <c r="BS415" s="813">
        <v>980000</v>
      </c>
      <c r="BT415" s="245">
        <f t="shared" si="628"/>
        <v>2156000</v>
      </c>
      <c r="BU415" s="671">
        <f t="shared" si="620"/>
        <v>0.1</v>
      </c>
      <c r="BV415" s="489">
        <f t="shared" si="621"/>
        <v>1960000</v>
      </c>
      <c r="BW415" s="222">
        <v>45967</v>
      </c>
      <c r="BX415" s="89">
        <f t="shared" si="629"/>
        <v>2</v>
      </c>
      <c r="BY415" s="89">
        <f t="shared" si="630"/>
        <v>0</v>
      </c>
      <c r="BZ415" s="187"/>
      <c r="CA415" s="187"/>
      <c r="CB415" s="230"/>
      <c r="CC415" s="227"/>
      <c r="CD415" s="227"/>
      <c r="CE415" s="228"/>
      <c r="CF415" s="228"/>
      <c r="CG415" s="228"/>
      <c r="CH415" s="228"/>
      <c r="CI415" s="228"/>
      <c r="CJ415" s="228"/>
      <c r="CK415" s="228"/>
      <c r="CL415" s="231"/>
      <c r="CM415" s="232"/>
      <c r="CN415" s="173"/>
      <c r="CO415" s="228"/>
      <c r="CP415" s="228"/>
      <c r="CQ415" s="173"/>
      <c r="CR415" s="173"/>
      <c r="CS415" s="173"/>
      <c r="CT415" s="173"/>
      <c r="CU415" s="90"/>
      <c r="CV415" s="89">
        <f t="shared" si="631"/>
        <v>0</v>
      </c>
      <c r="CW415" s="86">
        <f t="shared" si="632"/>
        <v>0</v>
      </c>
      <c r="CX415" s="90"/>
      <c r="CY415" s="90"/>
      <c r="CZ415" s="90"/>
      <c r="DA415" s="90"/>
      <c r="DB415" s="89">
        <f t="shared" si="633"/>
        <v>2</v>
      </c>
      <c r="DC415" s="89">
        <f t="shared" si="634"/>
        <v>0</v>
      </c>
      <c r="DD415" s="89">
        <f t="shared" si="635"/>
        <v>0</v>
      </c>
      <c r="DE415" s="89">
        <f t="shared" si="636"/>
        <v>0</v>
      </c>
      <c r="DF415" s="86" t="str">
        <f t="shared" si="637"/>
        <v>Đủ</v>
      </c>
      <c r="DG415" s="228"/>
      <c r="DH415" s="233"/>
      <c r="DI415" s="234"/>
      <c r="DJ415" s="235"/>
      <c r="DK415" s="236"/>
      <c r="DL415" s="176"/>
      <c r="DM415" s="177"/>
      <c r="DN415" s="178"/>
      <c r="DO415" s="178"/>
    </row>
    <row r="416" spans="1:119" s="2184" customFormat="1" ht="30" hidden="1" customHeight="1">
      <c r="A416" s="85" t="str">
        <f t="shared" si="639"/>
        <v>Hiện</v>
      </c>
      <c r="B416" s="86" t="str">
        <f t="shared" si="622"/>
        <v>Đủ</v>
      </c>
      <c r="C416" s="2157">
        <f t="shared" si="623"/>
        <v>0</v>
      </c>
      <c r="D416" s="2157"/>
      <c r="E416" s="2157"/>
      <c r="F416" s="2157"/>
      <c r="G416" s="2157"/>
      <c r="H416" s="2157"/>
      <c r="I416" s="2157"/>
      <c r="J416" s="2158"/>
      <c r="K416" s="2157"/>
      <c r="L416" s="1276" t="s">
        <v>600</v>
      </c>
      <c r="M416" s="2159" t="s">
        <v>601</v>
      </c>
      <c r="N416" s="1763" t="s">
        <v>602</v>
      </c>
      <c r="O416" s="1763" t="s">
        <v>597</v>
      </c>
      <c r="P416" s="2160" t="s">
        <v>60</v>
      </c>
      <c r="Q416" s="1764"/>
      <c r="R416" s="1764">
        <v>8</v>
      </c>
      <c r="S416" s="1765"/>
      <c r="T416" s="1766"/>
      <c r="U416" s="1766"/>
      <c r="V416" s="1766"/>
      <c r="W416" s="1766"/>
      <c r="X416" s="1766"/>
      <c r="Y416" s="1766"/>
      <c r="Z416" s="1766"/>
      <c r="AA416" s="1766"/>
      <c r="AB416" s="1767"/>
      <c r="AC416" s="1767"/>
      <c r="AD416" s="1767">
        <v>8</v>
      </c>
      <c r="AE416" s="1767">
        <v>0</v>
      </c>
      <c r="AF416" s="1767">
        <v>0</v>
      </c>
      <c r="AG416" s="1767">
        <v>0</v>
      </c>
      <c r="AH416" s="1767">
        <v>0</v>
      </c>
      <c r="AI416" s="1767">
        <v>0</v>
      </c>
      <c r="AJ416" s="1767">
        <v>0</v>
      </c>
      <c r="AK416" s="1767">
        <v>0</v>
      </c>
      <c r="AL416" s="1767">
        <v>0</v>
      </c>
      <c r="AM416" s="1767">
        <v>0</v>
      </c>
      <c r="AN416" s="1767">
        <v>0</v>
      </c>
      <c r="AO416" s="1767">
        <v>0</v>
      </c>
      <c r="AP416" s="1767">
        <v>0</v>
      </c>
      <c r="AQ416" s="1767">
        <v>0</v>
      </c>
      <c r="AR416" s="1767">
        <v>0</v>
      </c>
      <c r="AS416" s="1767">
        <v>0</v>
      </c>
      <c r="AT416" s="1767">
        <v>0</v>
      </c>
      <c r="AU416" s="1767">
        <v>0</v>
      </c>
      <c r="AV416" s="1767">
        <v>0</v>
      </c>
      <c r="AW416" s="1767">
        <v>0</v>
      </c>
      <c r="AX416" s="1767">
        <v>8</v>
      </c>
      <c r="AY416" s="1767">
        <v>0</v>
      </c>
      <c r="AZ416" s="2161">
        <f t="shared" si="624"/>
        <v>16</v>
      </c>
      <c r="BA416" s="2161">
        <f t="shared" si="625"/>
        <v>0</v>
      </c>
      <c r="BB416" s="2162" t="s">
        <v>2472</v>
      </c>
      <c r="BC416" s="2163"/>
      <c r="BD416" s="2164"/>
      <c r="BE416" s="2164"/>
      <c r="BF416" s="2165"/>
      <c r="BG416" s="2166"/>
      <c r="BH416" s="2167">
        <f t="shared" si="626"/>
        <v>16</v>
      </c>
      <c r="BI416" s="2167" t="str">
        <f t="shared" si="627"/>
        <v>0</v>
      </c>
      <c r="BJ416" s="2168">
        <v>45983</v>
      </c>
      <c r="BK416" s="2169"/>
      <c r="BL416" s="2170" t="s">
        <v>909</v>
      </c>
      <c r="BM416" s="2171" t="s">
        <v>602</v>
      </c>
      <c r="BN416" s="2171"/>
      <c r="BO416" s="2172" t="s">
        <v>416</v>
      </c>
      <c r="BP416" s="2168" t="s">
        <v>903</v>
      </c>
      <c r="BQ416" s="2173">
        <v>8</v>
      </c>
      <c r="BR416" s="2172" t="s">
        <v>416</v>
      </c>
      <c r="BS416" s="2172">
        <v>185000</v>
      </c>
      <c r="BT416" s="1768">
        <f t="shared" si="628"/>
        <v>1628000.0000000002</v>
      </c>
      <c r="BU416" s="1769">
        <f t="shared" si="620"/>
        <v>0.10000000000000016</v>
      </c>
      <c r="BV416" s="2174">
        <f t="shared" si="621"/>
        <v>1480000</v>
      </c>
      <c r="BW416" s="2175">
        <v>45967</v>
      </c>
      <c r="BX416" s="2167">
        <f t="shared" si="629"/>
        <v>16</v>
      </c>
      <c r="BY416" s="2167">
        <f t="shared" si="630"/>
        <v>0</v>
      </c>
      <c r="BZ416" s="2176"/>
      <c r="CA416" s="2176"/>
      <c r="CB416" s="2177"/>
      <c r="CC416" s="2163"/>
      <c r="CD416" s="2163"/>
      <c r="CE416" s="2164"/>
      <c r="CF416" s="2164"/>
      <c r="CG416" s="2164"/>
      <c r="CH416" s="2164"/>
      <c r="CI416" s="2164"/>
      <c r="CJ416" s="2164"/>
      <c r="CK416" s="2164"/>
      <c r="CL416" s="2178"/>
      <c r="CM416" s="2179"/>
      <c r="CN416" s="2168"/>
      <c r="CO416" s="2164"/>
      <c r="CP416" s="2164"/>
      <c r="CQ416" s="2168"/>
      <c r="CR416" s="2168"/>
      <c r="CS416" s="2168"/>
      <c r="CT416" s="2168"/>
      <c r="CU416" s="2180"/>
      <c r="CV416" s="2167">
        <f t="shared" si="631"/>
        <v>0</v>
      </c>
      <c r="CW416" s="2157">
        <f t="shared" si="632"/>
        <v>0</v>
      </c>
      <c r="CX416" s="2180"/>
      <c r="CY416" s="2180"/>
      <c r="CZ416" s="2180"/>
      <c r="DA416" s="2180"/>
      <c r="DB416" s="2167">
        <f t="shared" si="633"/>
        <v>16</v>
      </c>
      <c r="DC416" s="2167">
        <f t="shared" si="634"/>
        <v>0</v>
      </c>
      <c r="DD416" s="2167">
        <f t="shared" si="635"/>
        <v>0</v>
      </c>
      <c r="DE416" s="2167">
        <f t="shared" si="636"/>
        <v>0</v>
      </c>
      <c r="DF416" s="2157" t="str">
        <f t="shared" si="637"/>
        <v>Đủ</v>
      </c>
      <c r="DG416" s="2164"/>
      <c r="DH416" s="2181"/>
      <c r="DI416" s="2182"/>
      <c r="DJ416" s="2163"/>
      <c r="DK416" s="2183"/>
      <c r="DL416" s="1770"/>
      <c r="DM416" s="1771"/>
      <c r="DN416" s="1772"/>
      <c r="DO416" s="1772"/>
    </row>
    <row r="417" spans="1:119" s="2184" customFormat="1" ht="30" hidden="1" customHeight="1">
      <c r="A417" s="85" t="str">
        <f t="shared" si="639"/>
        <v>ok</v>
      </c>
      <c r="B417" s="2157"/>
      <c r="C417" s="2157"/>
      <c r="D417" s="2157"/>
      <c r="E417" s="2157"/>
      <c r="F417" s="2157"/>
      <c r="G417" s="2157"/>
      <c r="H417" s="2157"/>
      <c r="I417" s="2157"/>
      <c r="J417" s="2158"/>
      <c r="K417" s="2157"/>
      <c r="L417" s="1276" t="s">
        <v>600</v>
      </c>
      <c r="M417" s="2159" t="s">
        <v>601</v>
      </c>
      <c r="N417" s="1763" t="s">
        <v>602</v>
      </c>
      <c r="O417" s="1763" t="s">
        <v>597</v>
      </c>
      <c r="P417" s="2160" t="s">
        <v>60</v>
      </c>
      <c r="Q417" s="1764"/>
      <c r="R417" s="1764"/>
      <c r="S417" s="1765"/>
      <c r="T417" s="1766"/>
      <c r="U417" s="1766"/>
      <c r="V417" s="1766"/>
      <c r="W417" s="1766"/>
      <c r="X417" s="1766"/>
      <c r="Y417" s="1766"/>
      <c r="Z417" s="1766"/>
      <c r="AA417" s="1766"/>
      <c r="AB417" s="1767"/>
      <c r="AC417" s="1767"/>
      <c r="AD417" s="1767"/>
      <c r="AE417" s="1767"/>
      <c r="AF417" s="1767"/>
      <c r="AG417" s="1767"/>
      <c r="AH417" s="1767"/>
      <c r="AI417" s="1767"/>
      <c r="AJ417" s="1767"/>
      <c r="AK417" s="1767"/>
      <c r="AL417" s="1767"/>
      <c r="AM417" s="1767"/>
      <c r="AN417" s="1767"/>
      <c r="AO417" s="1767"/>
      <c r="AP417" s="1767"/>
      <c r="AQ417" s="1767"/>
      <c r="AR417" s="1767"/>
      <c r="AS417" s="1767"/>
      <c r="AT417" s="1767"/>
      <c r="AU417" s="1767"/>
      <c r="AV417" s="1767"/>
      <c r="AW417" s="1767"/>
      <c r="AX417" s="1767"/>
      <c r="AY417" s="1767"/>
      <c r="AZ417" s="2161"/>
      <c r="BA417" s="2161"/>
      <c r="BB417" s="2162"/>
      <c r="BC417" s="2163"/>
      <c r="BD417" s="2164"/>
      <c r="BE417" s="2164"/>
      <c r="BF417" s="2165"/>
      <c r="BG417" s="2166"/>
      <c r="BH417" s="2167"/>
      <c r="BI417" s="2167"/>
      <c r="BJ417" s="2168"/>
      <c r="BK417" s="2169" t="s">
        <v>2972</v>
      </c>
      <c r="BL417" s="2170" t="s">
        <v>2971</v>
      </c>
      <c r="BM417" s="2171" t="s">
        <v>602</v>
      </c>
      <c r="BN417" s="2171"/>
      <c r="BO417" s="2172" t="s">
        <v>416</v>
      </c>
      <c r="BP417" s="2168">
        <v>46077</v>
      </c>
      <c r="BQ417" s="2173">
        <v>8</v>
      </c>
      <c r="BR417" s="2172" t="s">
        <v>416</v>
      </c>
      <c r="BS417" s="2172">
        <v>160000</v>
      </c>
      <c r="BT417" s="1768">
        <f t="shared" ref="BT417" si="640">BS417*BQ417*1.1</f>
        <v>1408000</v>
      </c>
      <c r="BU417" s="1769">
        <f t="shared" ref="BU417" si="641">(BT417-BV417)/BV417</f>
        <v>0.1</v>
      </c>
      <c r="BV417" s="2174">
        <f t="shared" ref="BV417" si="642">BS417*BQ417*1</f>
        <v>1280000</v>
      </c>
      <c r="BW417" s="2175">
        <v>46085</v>
      </c>
      <c r="BX417" s="2167"/>
      <c r="BY417" s="2167"/>
      <c r="BZ417" s="2176"/>
      <c r="CA417" s="2176"/>
      <c r="CB417" s="2177"/>
      <c r="CC417" s="2163"/>
      <c r="CD417" s="2163"/>
      <c r="CE417" s="2164"/>
      <c r="CF417" s="2164"/>
      <c r="CG417" s="2164"/>
      <c r="CH417" s="2164"/>
      <c r="CI417" s="2164"/>
      <c r="CJ417" s="2164"/>
      <c r="CK417" s="2164"/>
      <c r="CL417" s="2178"/>
      <c r="CM417" s="2179"/>
      <c r="CN417" s="2168"/>
      <c r="CO417" s="2164"/>
      <c r="CP417" s="2164"/>
      <c r="CQ417" s="2168"/>
      <c r="CR417" s="2168"/>
      <c r="CS417" s="2168"/>
      <c r="CT417" s="2168"/>
      <c r="CU417" s="2180"/>
      <c r="CV417" s="2167"/>
      <c r="CW417" s="2157"/>
      <c r="CX417" s="2180"/>
      <c r="CY417" s="2180"/>
      <c r="CZ417" s="2180"/>
      <c r="DA417" s="2180"/>
      <c r="DB417" s="2167"/>
      <c r="DC417" s="2167"/>
      <c r="DD417" s="2167"/>
      <c r="DE417" s="2167"/>
      <c r="DF417" s="2157"/>
      <c r="DG417" s="2164"/>
      <c r="DH417" s="2181"/>
      <c r="DI417" s="2182"/>
      <c r="DJ417" s="2163"/>
      <c r="DK417" s="2183"/>
      <c r="DL417" s="1770"/>
      <c r="DM417" s="1771"/>
      <c r="DN417" s="1772"/>
      <c r="DO417" s="1772"/>
    </row>
    <row r="418" spans="1:119" s="237" customFormat="1" ht="30" hidden="1" customHeight="1">
      <c r="A418" s="85" t="str">
        <f t="shared" si="639"/>
        <v>Hiện</v>
      </c>
      <c r="B418" s="86" t="str">
        <f t="shared" si="622"/>
        <v>Đủ</v>
      </c>
      <c r="C418" s="86">
        <f t="shared" si="623"/>
        <v>0</v>
      </c>
      <c r="D418" s="86"/>
      <c r="E418" s="86"/>
      <c r="F418" s="86"/>
      <c r="G418" s="86"/>
      <c r="H418" s="1351"/>
      <c r="I418" s="1351"/>
      <c r="J418" s="812"/>
      <c r="K418" s="86"/>
      <c r="L418" s="781" t="s">
        <v>603</v>
      </c>
      <c r="M418" s="257" t="s">
        <v>56</v>
      </c>
      <c r="N418" s="254" t="s">
        <v>604</v>
      </c>
      <c r="O418" s="269" t="s">
        <v>590</v>
      </c>
      <c r="P418" s="179" t="s">
        <v>60</v>
      </c>
      <c r="Q418" s="182"/>
      <c r="R418" s="182">
        <v>14</v>
      </c>
      <c r="S418" s="188"/>
      <c r="T418" s="171"/>
      <c r="U418" s="172"/>
      <c r="V418" s="172"/>
      <c r="W418" s="172"/>
      <c r="X418" s="172"/>
      <c r="Y418" s="172"/>
      <c r="Z418" s="172"/>
      <c r="AA418" s="172"/>
      <c r="AB418" s="63"/>
      <c r="AC418" s="63"/>
      <c r="AD418" s="63">
        <v>14</v>
      </c>
      <c r="AE418" s="63">
        <v>0</v>
      </c>
      <c r="AF418" s="63">
        <v>0</v>
      </c>
      <c r="AG418" s="63">
        <v>0</v>
      </c>
      <c r="AH418" s="63">
        <v>4</v>
      </c>
      <c r="AI418" s="63">
        <v>0</v>
      </c>
      <c r="AJ418" s="63">
        <v>0</v>
      </c>
      <c r="AK418" s="63">
        <v>0</v>
      </c>
      <c r="AL418" s="63">
        <v>0</v>
      </c>
      <c r="AM418" s="63">
        <v>0</v>
      </c>
      <c r="AN418" s="63">
        <v>0</v>
      </c>
      <c r="AO418" s="63">
        <v>0</v>
      </c>
      <c r="AP418" s="63">
        <v>0</v>
      </c>
      <c r="AQ418" s="63">
        <v>0</v>
      </c>
      <c r="AR418" s="63">
        <v>0</v>
      </c>
      <c r="AS418" s="63">
        <v>0</v>
      </c>
      <c r="AT418" s="63">
        <v>0</v>
      </c>
      <c r="AU418" s="63">
        <v>0</v>
      </c>
      <c r="AV418" s="63">
        <v>0</v>
      </c>
      <c r="AW418" s="63">
        <v>0</v>
      </c>
      <c r="AX418" s="63">
        <v>0</v>
      </c>
      <c r="AY418" s="63">
        <v>0</v>
      </c>
      <c r="AZ418" s="88">
        <f t="shared" si="624"/>
        <v>18</v>
      </c>
      <c r="BA418" s="88">
        <f t="shared" si="625"/>
        <v>0</v>
      </c>
      <c r="BB418" s="487" t="s">
        <v>1073</v>
      </c>
      <c r="BC418" s="227"/>
      <c r="BD418" s="228"/>
      <c r="BE418" s="228"/>
      <c r="BF418" s="229"/>
      <c r="BG418" s="224"/>
      <c r="BH418" s="89">
        <f t="shared" si="626"/>
        <v>18</v>
      </c>
      <c r="BI418" s="89" t="str">
        <f t="shared" si="627"/>
        <v>0</v>
      </c>
      <c r="BJ418" s="173">
        <v>45983</v>
      </c>
      <c r="BK418" s="808"/>
      <c r="BL418" s="809" t="s">
        <v>909</v>
      </c>
      <c r="BM418" s="1139" t="s">
        <v>604</v>
      </c>
      <c r="BN418" s="1139"/>
      <c r="BO418" s="813" t="s">
        <v>416</v>
      </c>
      <c r="BP418" s="173" t="s">
        <v>903</v>
      </c>
      <c r="BQ418" s="814">
        <v>14</v>
      </c>
      <c r="BR418" s="813" t="s">
        <v>416</v>
      </c>
      <c r="BS418" s="813">
        <v>365000</v>
      </c>
      <c r="BT418" s="245">
        <f t="shared" si="628"/>
        <v>5621000</v>
      </c>
      <c r="BU418" s="671">
        <f t="shared" si="620"/>
        <v>0.1</v>
      </c>
      <c r="BV418" s="489">
        <f t="shared" si="621"/>
        <v>5110000</v>
      </c>
      <c r="BW418" s="222">
        <v>45967</v>
      </c>
      <c r="BX418" s="89">
        <f t="shared" ref="BX418:BX423" si="643">SUMIF($L:$L,L418,$BQ:$BQ)</f>
        <v>14</v>
      </c>
      <c r="BY418" s="89">
        <f t="shared" ref="BY418:BY423" si="644">SUMIF($L:$L,L418,$BR:$BR)</f>
        <v>0</v>
      </c>
      <c r="BZ418" s="187"/>
      <c r="CA418" s="187"/>
      <c r="CB418" s="230"/>
      <c r="CC418" s="227"/>
      <c r="CD418" s="228" t="s">
        <v>1447</v>
      </c>
      <c r="CE418" s="85" t="s">
        <v>1448</v>
      </c>
      <c r="CF418" s="89" t="s">
        <v>604</v>
      </c>
      <c r="CG418" s="228" t="s">
        <v>590</v>
      </c>
      <c r="CH418" s="228" t="s">
        <v>416</v>
      </c>
      <c r="CI418" s="173">
        <v>45999</v>
      </c>
      <c r="CJ418" s="228">
        <v>4</v>
      </c>
      <c r="CK418" s="228" t="s">
        <v>416</v>
      </c>
      <c r="CL418" s="828">
        <v>12.998369565217391</v>
      </c>
      <c r="CM418" s="232">
        <f t="shared" ref="CM418:CM419" si="645">CL418*CJ418</f>
        <v>51.993478260869566</v>
      </c>
      <c r="CN418" s="173"/>
      <c r="CO418" s="228"/>
      <c r="CP418" s="90">
        <v>46052</v>
      </c>
      <c r="CQ418" s="173"/>
      <c r="CR418" s="173"/>
      <c r="CS418" s="90">
        <v>46057</v>
      </c>
      <c r="CT418" s="90">
        <v>46057</v>
      </c>
      <c r="CU418" s="90">
        <v>46057</v>
      </c>
      <c r="CV418" s="89">
        <f t="shared" ref="CV418:CV423" si="646">SUMIF($L:$L,L418,$CJ:$CJ)</f>
        <v>4</v>
      </c>
      <c r="CW418" s="86">
        <f t="shared" ref="CW418:CW423" si="647">SUMIF($L:$L,L418,$CK:$CK)</f>
        <v>0</v>
      </c>
      <c r="CX418" s="90"/>
      <c r="CY418" s="90"/>
      <c r="CZ418" s="90"/>
      <c r="DA418" s="90"/>
      <c r="DB418" s="89">
        <f t="shared" si="633"/>
        <v>18</v>
      </c>
      <c r="DC418" s="89">
        <f t="shared" si="634"/>
        <v>0</v>
      </c>
      <c r="DD418" s="89">
        <f t="shared" si="635"/>
        <v>0</v>
      </c>
      <c r="DE418" s="89">
        <f t="shared" si="636"/>
        <v>0</v>
      </c>
      <c r="DF418" s="86" t="str">
        <f t="shared" si="637"/>
        <v>Đủ</v>
      </c>
      <c r="DG418" s="228"/>
      <c r="DH418" s="233"/>
      <c r="DI418" s="234"/>
      <c r="DJ418" s="235"/>
      <c r="DK418" s="236"/>
      <c r="DL418" s="176"/>
      <c r="DM418" s="177"/>
      <c r="DN418" s="178"/>
      <c r="DO418" s="178"/>
    </row>
    <row r="419" spans="1:119" s="237" customFormat="1" ht="30" hidden="1" customHeight="1">
      <c r="A419" s="85" t="str">
        <f t="shared" si="639"/>
        <v>Hiện</v>
      </c>
      <c r="B419" s="86" t="str">
        <f t="shared" si="622"/>
        <v>Đủ</v>
      </c>
      <c r="C419" s="86">
        <f t="shared" si="623"/>
        <v>0</v>
      </c>
      <c r="D419" s="86"/>
      <c r="E419" s="86"/>
      <c r="F419" s="86"/>
      <c r="G419" s="86"/>
      <c r="H419" s="1351"/>
      <c r="I419" s="1351"/>
      <c r="J419" s="812"/>
      <c r="K419" s="86"/>
      <c r="L419" s="781" t="s">
        <v>605</v>
      </c>
      <c r="M419" s="257" t="s">
        <v>57</v>
      </c>
      <c r="N419" s="254" t="s">
        <v>606</v>
      </c>
      <c r="O419" s="269" t="s">
        <v>590</v>
      </c>
      <c r="P419" s="179" t="s">
        <v>60</v>
      </c>
      <c r="Q419" s="182"/>
      <c r="R419" s="182">
        <v>14</v>
      </c>
      <c r="S419" s="188"/>
      <c r="T419" s="171"/>
      <c r="U419" s="172"/>
      <c r="V419" s="172"/>
      <c r="W419" s="172"/>
      <c r="X419" s="172"/>
      <c r="Y419" s="172"/>
      <c r="Z419" s="172"/>
      <c r="AA419" s="172"/>
      <c r="AB419" s="63"/>
      <c r="AC419" s="63"/>
      <c r="AD419" s="63">
        <v>14</v>
      </c>
      <c r="AE419" s="63">
        <v>0</v>
      </c>
      <c r="AF419" s="63">
        <v>0</v>
      </c>
      <c r="AG419" s="63">
        <v>0</v>
      </c>
      <c r="AH419" s="63">
        <v>4</v>
      </c>
      <c r="AI419" s="63">
        <v>0</v>
      </c>
      <c r="AJ419" s="63">
        <v>0</v>
      </c>
      <c r="AK419" s="63">
        <v>0</v>
      </c>
      <c r="AL419" s="63">
        <v>0</v>
      </c>
      <c r="AM419" s="63">
        <v>0</v>
      </c>
      <c r="AN419" s="63">
        <v>0</v>
      </c>
      <c r="AO419" s="63">
        <v>0</v>
      </c>
      <c r="AP419" s="63">
        <v>0</v>
      </c>
      <c r="AQ419" s="63">
        <v>0</v>
      </c>
      <c r="AR419" s="63">
        <v>0</v>
      </c>
      <c r="AS419" s="63">
        <v>0</v>
      </c>
      <c r="AT419" s="63">
        <v>0</v>
      </c>
      <c r="AU419" s="63">
        <v>0</v>
      </c>
      <c r="AV419" s="63">
        <v>0</v>
      </c>
      <c r="AW419" s="63">
        <v>0</v>
      </c>
      <c r="AX419" s="63">
        <v>0</v>
      </c>
      <c r="AY419" s="63">
        <v>0</v>
      </c>
      <c r="AZ419" s="88">
        <f t="shared" si="624"/>
        <v>18</v>
      </c>
      <c r="BA419" s="88">
        <f t="shared" si="625"/>
        <v>0</v>
      </c>
      <c r="BB419" s="487" t="s">
        <v>1073</v>
      </c>
      <c r="BC419" s="227"/>
      <c r="BD419" s="228"/>
      <c r="BE419" s="228"/>
      <c r="BF419" s="229"/>
      <c r="BG419" s="224"/>
      <c r="BH419" s="89">
        <f t="shared" si="626"/>
        <v>18</v>
      </c>
      <c r="BI419" s="89" t="str">
        <f t="shared" si="627"/>
        <v>0</v>
      </c>
      <c r="BJ419" s="173">
        <v>45983</v>
      </c>
      <c r="BK419" s="808"/>
      <c r="BL419" s="809" t="s">
        <v>909</v>
      </c>
      <c r="BM419" s="1139" t="s">
        <v>606</v>
      </c>
      <c r="BN419" s="1139"/>
      <c r="BO419" s="813" t="s">
        <v>416</v>
      </c>
      <c r="BP419" s="173" t="s">
        <v>903</v>
      </c>
      <c r="BQ419" s="814">
        <v>14</v>
      </c>
      <c r="BR419" s="813" t="s">
        <v>416</v>
      </c>
      <c r="BS419" s="813">
        <v>360000</v>
      </c>
      <c r="BT419" s="245">
        <f t="shared" si="628"/>
        <v>5544000</v>
      </c>
      <c r="BU419" s="671">
        <f t="shared" si="620"/>
        <v>0.1</v>
      </c>
      <c r="BV419" s="489">
        <f t="shared" si="621"/>
        <v>5040000</v>
      </c>
      <c r="BW419" s="222">
        <v>45967</v>
      </c>
      <c r="BX419" s="89">
        <f t="shared" si="643"/>
        <v>14</v>
      </c>
      <c r="BY419" s="89">
        <f t="shared" si="644"/>
        <v>0</v>
      </c>
      <c r="BZ419" s="187"/>
      <c r="CA419" s="187"/>
      <c r="CB419" s="230"/>
      <c r="CC419" s="227"/>
      <c r="CD419" s="228" t="s">
        <v>1447</v>
      </c>
      <c r="CE419" s="85" t="s">
        <v>1448</v>
      </c>
      <c r="CF419" s="89" t="s">
        <v>606</v>
      </c>
      <c r="CG419" s="228" t="s">
        <v>590</v>
      </c>
      <c r="CH419" s="228" t="s">
        <v>416</v>
      </c>
      <c r="CI419" s="173">
        <v>45999</v>
      </c>
      <c r="CJ419" s="228">
        <v>4</v>
      </c>
      <c r="CK419" s="228" t="s">
        <v>416</v>
      </c>
      <c r="CL419" s="828">
        <v>9.7983695652173903</v>
      </c>
      <c r="CM419" s="232">
        <f t="shared" si="645"/>
        <v>39.193478260869561</v>
      </c>
      <c r="CN419" s="173"/>
      <c r="CO419" s="228"/>
      <c r="CP419" s="90">
        <v>46052</v>
      </c>
      <c r="CQ419" s="173"/>
      <c r="CR419" s="173"/>
      <c r="CS419" s="90">
        <v>46057</v>
      </c>
      <c r="CT419" s="90">
        <v>46057</v>
      </c>
      <c r="CU419" s="90">
        <v>46057</v>
      </c>
      <c r="CV419" s="89">
        <f t="shared" si="646"/>
        <v>4</v>
      </c>
      <c r="CW419" s="86">
        <f t="shared" si="647"/>
        <v>0</v>
      </c>
      <c r="CX419" s="90"/>
      <c r="CY419" s="90"/>
      <c r="CZ419" s="90"/>
      <c r="DA419" s="90"/>
      <c r="DB419" s="89">
        <f t="shared" si="633"/>
        <v>18</v>
      </c>
      <c r="DC419" s="89">
        <f t="shared" si="634"/>
        <v>0</v>
      </c>
      <c r="DD419" s="89">
        <f t="shared" si="635"/>
        <v>0</v>
      </c>
      <c r="DE419" s="89">
        <f t="shared" si="636"/>
        <v>0</v>
      </c>
      <c r="DF419" s="86" t="str">
        <f t="shared" si="637"/>
        <v>Đủ</v>
      </c>
      <c r="DG419" s="228"/>
      <c r="DH419" s="233"/>
      <c r="DI419" s="234"/>
      <c r="DJ419" s="235"/>
      <c r="DK419" s="236"/>
      <c r="DL419" s="176"/>
      <c r="DM419" s="177"/>
      <c r="DN419" s="178"/>
      <c r="DO419" s="178"/>
    </row>
    <row r="420" spans="1:119" s="237" customFormat="1" ht="30" hidden="1" customHeight="1">
      <c r="A420" s="85" t="str">
        <f t="shared" si="639"/>
        <v>Hiện</v>
      </c>
      <c r="B420" s="86" t="str">
        <f t="shared" si="622"/>
        <v>Đủ</v>
      </c>
      <c r="C420" s="86">
        <f t="shared" si="623"/>
        <v>0</v>
      </c>
      <c r="D420" s="86"/>
      <c r="E420" s="86"/>
      <c r="F420" s="86"/>
      <c r="G420" s="86"/>
      <c r="H420" s="86"/>
      <c r="I420" s="86"/>
      <c r="J420" s="812"/>
      <c r="K420" s="86"/>
      <c r="L420" s="781" t="s">
        <v>607</v>
      </c>
      <c r="M420" s="257" t="s">
        <v>56</v>
      </c>
      <c r="N420" s="254" t="s">
        <v>608</v>
      </c>
      <c r="O420" s="269" t="s">
        <v>590</v>
      </c>
      <c r="P420" s="179" t="s">
        <v>60</v>
      </c>
      <c r="Q420" s="182"/>
      <c r="R420" s="182">
        <v>14</v>
      </c>
      <c r="S420" s="188"/>
      <c r="T420" s="171"/>
      <c r="U420" s="172"/>
      <c r="V420" s="172"/>
      <c r="W420" s="172"/>
      <c r="X420" s="172"/>
      <c r="Y420" s="172"/>
      <c r="Z420" s="172"/>
      <c r="AA420" s="172"/>
      <c r="AB420" s="63"/>
      <c r="AC420" s="63"/>
      <c r="AD420" s="63">
        <v>14</v>
      </c>
      <c r="AE420" s="63">
        <v>0</v>
      </c>
      <c r="AF420" s="63">
        <v>0</v>
      </c>
      <c r="AG420" s="63">
        <v>0</v>
      </c>
      <c r="AH420" s="63">
        <v>0</v>
      </c>
      <c r="AI420" s="63">
        <v>0</v>
      </c>
      <c r="AJ420" s="63">
        <v>0</v>
      </c>
      <c r="AK420" s="63">
        <v>0</v>
      </c>
      <c r="AL420" s="63">
        <v>0</v>
      </c>
      <c r="AM420" s="63">
        <v>0</v>
      </c>
      <c r="AN420" s="63">
        <v>0</v>
      </c>
      <c r="AO420" s="63">
        <v>0</v>
      </c>
      <c r="AP420" s="63">
        <v>0</v>
      </c>
      <c r="AQ420" s="63">
        <v>0</v>
      </c>
      <c r="AR420" s="63">
        <v>0</v>
      </c>
      <c r="AS420" s="63">
        <v>0</v>
      </c>
      <c r="AT420" s="63">
        <v>0</v>
      </c>
      <c r="AU420" s="63">
        <v>0</v>
      </c>
      <c r="AV420" s="63">
        <v>0</v>
      </c>
      <c r="AW420" s="63">
        <v>0</v>
      </c>
      <c r="AX420" s="63">
        <v>0</v>
      </c>
      <c r="AY420" s="63">
        <v>0</v>
      </c>
      <c r="AZ420" s="88">
        <f t="shared" si="624"/>
        <v>14</v>
      </c>
      <c r="BA420" s="88">
        <f t="shared" si="625"/>
        <v>0</v>
      </c>
      <c r="BB420" s="487" t="s">
        <v>636</v>
      </c>
      <c r="BC420" s="227"/>
      <c r="BD420" s="228"/>
      <c r="BE420" s="228"/>
      <c r="BF420" s="229"/>
      <c r="BG420" s="224"/>
      <c r="BH420" s="89">
        <f t="shared" si="626"/>
        <v>14</v>
      </c>
      <c r="BI420" s="89" t="str">
        <f t="shared" si="627"/>
        <v>0</v>
      </c>
      <c r="BJ420" s="173">
        <v>45983</v>
      </c>
      <c r="BK420" s="808"/>
      <c r="BL420" s="809" t="s">
        <v>909</v>
      </c>
      <c r="BM420" s="1139" t="s">
        <v>608</v>
      </c>
      <c r="BN420" s="1139"/>
      <c r="BO420" s="813" t="s">
        <v>416</v>
      </c>
      <c r="BP420" s="173" t="s">
        <v>903</v>
      </c>
      <c r="BQ420" s="814">
        <v>14</v>
      </c>
      <c r="BR420" s="813" t="s">
        <v>416</v>
      </c>
      <c r="BS420" s="813">
        <v>595000</v>
      </c>
      <c r="BT420" s="245">
        <f t="shared" si="628"/>
        <v>9163000</v>
      </c>
      <c r="BU420" s="671">
        <f t="shared" si="620"/>
        <v>0.1</v>
      </c>
      <c r="BV420" s="489">
        <f t="shared" si="621"/>
        <v>8330000</v>
      </c>
      <c r="BW420" s="222">
        <v>45967</v>
      </c>
      <c r="BX420" s="89">
        <f t="shared" si="643"/>
        <v>14</v>
      </c>
      <c r="BY420" s="89">
        <f t="shared" si="644"/>
        <v>0</v>
      </c>
      <c r="BZ420" s="187"/>
      <c r="CA420" s="187"/>
      <c r="CB420" s="230"/>
      <c r="CC420" s="227"/>
      <c r="CD420" s="227"/>
      <c r="CE420" s="228"/>
      <c r="CF420" s="228"/>
      <c r="CG420" s="228"/>
      <c r="CH420" s="228"/>
      <c r="CI420" s="228"/>
      <c r="CJ420" s="228"/>
      <c r="CK420" s="228"/>
      <c r="CL420" s="231"/>
      <c r="CM420" s="232"/>
      <c r="CN420" s="173"/>
      <c r="CO420" s="228"/>
      <c r="CP420" s="228"/>
      <c r="CQ420" s="173"/>
      <c r="CR420" s="173"/>
      <c r="CS420" s="173"/>
      <c r="CT420" s="173"/>
      <c r="CU420" s="90"/>
      <c r="CV420" s="89">
        <f t="shared" si="646"/>
        <v>0</v>
      </c>
      <c r="CW420" s="86">
        <f t="shared" si="647"/>
        <v>0</v>
      </c>
      <c r="CX420" s="90"/>
      <c r="CY420" s="90"/>
      <c r="CZ420" s="90"/>
      <c r="DA420" s="90"/>
      <c r="DB420" s="89">
        <f t="shared" si="633"/>
        <v>14</v>
      </c>
      <c r="DC420" s="89">
        <f t="shared" si="634"/>
        <v>0</v>
      </c>
      <c r="DD420" s="89">
        <f t="shared" si="635"/>
        <v>0</v>
      </c>
      <c r="DE420" s="89">
        <f t="shared" si="636"/>
        <v>0</v>
      </c>
      <c r="DF420" s="86" t="str">
        <f t="shared" si="637"/>
        <v>Đủ</v>
      </c>
      <c r="DG420" s="228"/>
      <c r="DH420" s="233"/>
      <c r="DI420" s="234"/>
      <c r="DJ420" s="235"/>
      <c r="DK420" s="236"/>
      <c r="DL420" s="176"/>
      <c r="DM420" s="177"/>
      <c r="DN420" s="178"/>
      <c r="DO420" s="178"/>
    </row>
    <row r="421" spans="1:119" s="237" customFormat="1" ht="30" hidden="1" customHeight="1">
      <c r="A421" s="85" t="str">
        <f t="shared" si="639"/>
        <v>Hiện</v>
      </c>
      <c r="B421" s="86" t="str">
        <f t="shared" si="622"/>
        <v>Đủ</v>
      </c>
      <c r="C421" s="86">
        <f t="shared" si="623"/>
        <v>0</v>
      </c>
      <c r="D421" s="86"/>
      <c r="E421" s="86"/>
      <c r="F421" s="86"/>
      <c r="G421" s="86"/>
      <c r="H421" s="86"/>
      <c r="I421" s="86"/>
      <c r="J421" s="812"/>
      <c r="K421" s="86"/>
      <c r="L421" s="781" t="s">
        <v>609</v>
      </c>
      <c r="M421" s="257" t="s">
        <v>57</v>
      </c>
      <c r="N421" s="254" t="s">
        <v>610</v>
      </c>
      <c r="O421" s="269" t="s">
        <v>590</v>
      </c>
      <c r="P421" s="179" t="s">
        <v>60</v>
      </c>
      <c r="Q421" s="182"/>
      <c r="R421" s="182">
        <v>14</v>
      </c>
      <c r="S421" s="188"/>
      <c r="T421" s="171"/>
      <c r="U421" s="172"/>
      <c r="V421" s="172"/>
      <c r="W421" s="172"/>
      <c r="X421" s="172"/>
      <c r="Y421" s="172"/>
      <c r="Z421" s="172"/>
      <c r="AA421" s="172"/>
      <c r="AB421" s="63"/>
      <c r="AC421" s="63"/>
      <c r="AD421" s="63">
        <v>14</v>
      </c>
      <c r="AE421" s="63">
        <v>0</v>
      </c>
      <c r="AF421" s="63">
        <v>0</v>
      </c>
      <c r="AG421" s="63">
        <v>0</v>
      </c>
      <c r="AH421" s="63">
        <v>0</v>
      </c>
      <c r="AI421" s="63">
        <v>0</v>
      </c>
      <c r="AJ421" s="63">
        <v>0</v>
      </c>
      <c r="AK421" s="63">
        <v>0</v>
      </c>
      <c r="AL421" s="63">
        <v>0</v>
      </c>
      <c r="AM421" s="63">
        <v>0</v>
      </c>
      <c r="AN421" s="63">
        <v>0</v>
      </c>
      <c r="AO421" s="63">
        <v>0</v>
      </c>
      <c r="AP421" s="63">
        <v>0</v>
      </c>
      <c r="AQ421" s="63">
        <v>0</v>
      </c>
      <c r="AR421" s="63">
        <v>0</v>
      </c>
      <c r="AS421" s="63">
        <v>0</v>
      </c>
      <c r="AT421" s="63">
        <v>0</v>
      </c>
      <c r="AU421" s="63">
        <v>0</v>
      </c>
      <c r="AV421" s="63">
        <v>0</v>
      </c>
      <c r="AW421" s="63">
        <v>0</v>
      </c>
      <c r="AX421" s="63">
        <v>0</v>
      </c>
      <c r="AY421" s="63">
        <v>0</v>
      </c>
      <c r="AZ421" s="88">
        <f t="shared" si="624"/>
        <v>14</v>
      </c>
      <c r="BA421" s="88">
        <f t="shared" si="625"/>
        <v>0</v>
      </c>
      <c r="BB421" s="487" t="s">
        <v>636</v>
      </c>
      <c r="BC421" s="227"/>
      <c r="BD421" s="228"/>
      <c r="BE421" s="228"/>
      <c r="BF421" s="229"/>
      <c r="BG421" s="224"/>
      <c r="BH421" s="89">
        <f t="shared" si="626"/>
        <v>14</v>
      </c>
      <c r="BI421" s="89" t="str">
        <f t="shared" si="627"/>
        <v>0</v>
      </c>
      <c r="BJ421" s="173">
        <v>45983</v>
      </c>
      <c r="BK421" s="808"/>
      <c r="BL421" s="809" t="s">
        <v>909</v>
      </c>
      <c r="BM421" s="1139" t="s">
        <v>610</v>
      </c>
      <c r="BN421" s="1139"/>
      <c r="BO421" s="813" t="s">
        <v>416</v>
      </c>
      <c r="BP421" s="173" t="s">
        <v>903</v>
      </c>
      <c r="BQ421" s="814">
        <v>14</v>
      </c>
      <c r="BR421" s="813" t="s">
        <v>416</v>
      </c>
      <c r="BS421" s="813">
        <v>545000</v>
      </c>
      <c r="BT421" s="245">
        <f t="shared" si="628"/>
        <v>8393000</v>
      </c>
      <c r="BU421" s="671">
        <f t="shared" si="620"/>
        <v>0.1</v>
      </c>
      <c r="BV421" s="489">
        <f t="shared" si="621"/>
        <v>7630000</v>
      </c>
      <c r="BW421" s="222">
        <v>45967</v>
      </c>
      <c r="BX421" s="89">
        <f t="shared" si="643"/>
        <v>14</v>
      </c>
      <c r="BY421" s="89">
        <f t="shared" si="644"/>
        <v>0</v>
      </c>
      <c r="BZ421" s="187"/>
      <c r="CA421" s="187"/>
      <c r="CB421" s="230"/>
      <c r="CC421" s="227"/>
      <c r="CD421" s="227"/>
      <c r="CE421" s="228"/>
      <c r="CF421" s="228"/>
      <c r="CG421" s="228"/>
      <c r="CH421" s="228"/>
      <c r="CI421" s="228"/>
      <c r="CJ421" s="228"/>
      <c r="CK421" s="228"/>
      <c r="CL421" s="231"/>
      <c r="CM421" s="232"/>
      <c r="CN421" s="173"/>
      <c r="CO421" s="228"/>
      <c r="CP421" s="228"/>
      <c r="CQ421" s="173"/>
      <c r="CR421" s="173"/>
      <c r="CS421" s="173"/>
      <c r="CT421" s="173"/>
      <c r="CU421" s="90"/>
      <c r="CV421" s="89">
        <f t="shared" si="646"/>
        <v>0</v>
      </c>
      <c r="CW421" s="86">
        <f t="shared" si="647"/>
        <v>0</v>
      </c>
      <c r="CX421" s="90"/>
      <c r="CY421" s="90"/>
      <c r="CZ421" s="90"/>
      <c r="DA421" s="90"/>
      <c r="DB421" s="89">
        <f t="shared" si="633"/>
        <v>14</v>
      </c>
      <c r="DC421" s="89">
        <f t="shared" si="634"/>
        <v>0</v>
      </c>
      <c r="DD421" s="89">
        <f t="shared" si="635"/>
        <v>0</v>
      </c>
      <c r="DE421" s="89">
        <f t="shared" si="636"/>
        <v>0</v>
      </c>
      <c r="DF421" s="86" t="str">
        <f t="shared" si="637"/>
        <v>Đủ</v>
      </c>
      <c r="DG421" s="228"/>
      <c r="DH421" s="233"/>
      <c r="DI421" s="234"/>
      <c r="DJ421" s="235"/>
      <c r="DK421" s="236"/>
      <c r="DL421" s="176"/>
      <c r="DM421" s="177"/>
      <c r="DN421" s="178"/>
      <c r="DO421" s="178"/>
    </row>
    <row r="422" spans="1:119" s="237" customFormat="1" ht="30" hidden="1" customHeight="1">
      <c r="A422" s="85" t="str">
        <f t="shared" si="639"/>
        <v>Hiện</v>
      </c>
      <c r="B422" s="86" t="str">
        <f t="shared" si="622"/>
        <v>Đủ</v>
      </c>
      <c r="C422" s="86">
        <f t="shared" si="623"/>
        <v>0</v>
      </c>
      <c r="D422" s="86"/>
      <c r="E422" s="86"/>
      <c r="F422" s="86"/>
      <c r="G422" s="86"/>
      <c r="H422" s="1351"/>
      <c r="I422" s="1351"/>
      <c r="J422" s="812"/>
      <c r="K422" s="86"/>
      <c r="L422" s="781" t="s">
        <v>611</v>
      </c>
      <c r="M422" s="257" t="s">
        <v>612</v>
      </c>
      <c r="N422" s="254" t="s">
        <v>613</v>
      </c>
      <c r="O422" s="269" t="s">
        <v>590</v>
      </c>
      <c r="P422" s="179" t="s">
        <v>60</v>
      </c>
      <c r="Q422" s="182"/>
      <c r="R422" s="182">
        <v>32</v>
      </c>
      <c r="S422" s="188"/>
      <c r="T422" s="171"/>
      <c r="U422" s="172"/>
      <c r="V422" s="172"/>
      <c r="W422" s="172"/>
      <c r="X422" s="172"/>
      <c r="Y422" s="172"/>
      <c r="Z422" s="172"/>
      <c r="AA422" s="172"/>
      <c r="AB422" s="63"/>
      <c r="AC422" s="63"/>
      <c r="AD422" s="63">
        <v>32</v>
      </c>
      <c r="AE422" s="63">
        <v>0</v>
      </c>
      <c r="AF422" s="63">
        <v>0</v>
      </c>
      <c r="AG422" s="63">
        <v>0</v>
      </c>
      <c r="AH422" s="63">
        <v>20</v>
      </c>
      <c r="AI422" s="63">
        <v>0</v>
      </c>
      <c r="AJ422" s="63">
        <v>0</v>
      </c>
      <c r="AK422" s="63">
        <v>0</v>
      </c>
      <c r="AL422" s="63">
        <v>0</v>
      </c>
      <c r="AM422" s="63">
        <v>0</v>
      </c>
      <c r="AN422" s="63">
        <v>0</v>
      </c>
      <c r="AO422" s="63">
        <v>0</v>
      </c>
      <c r="AP422" s="63">
        <v>0</v>
      </c>
      <c r="AQ422" s="63">
        <v>0</v>
      </c>
      <c r="AR422" s="63">
        <v>0</v>
      </c>
      <c r="AS422" s="63">
        <v>0</v>
      </c>
      <c r="AT422" s="63">
        <v>0</v>
      </c>
      <c r="AU422" s="63">
        <v>0</v>
      </c>
      <c r="AV422" s="63">
        <v>0</v>
      </c>
      <c r="AW422" s="63">
        <v>0</v>
      </c>
      <c r="AX422" s="63">
        <v>0</v>
      </c>
      <c r="AY422" s="63">
        <v>0</v>
      </c>
      <c r="AZ422" s="88">
        <f t="shared" si="624"/>
        <v>52</v>
      </c>
      <c r="BA422" s="88">
        <f t="shared" si="625"/>
        <v>0</v>
      </c>
      <c r="BB422" s="487" t="s">
        <v>1073</v>
      </c>
      <c r="BC422" s="227"/>
      <c r="BD422" s="228"/>
      <c r="BE422" s="228"/>
      <c r="BF422" s="229"/>
      <c r="BG422" s="224"/>
      <c r="BH422" s="89">
        <f t="shared" si="626"/>
        <v>52</v>
      </c>
      <c r="BI422" s="89" t="str">
        <f t="shared" si="627"/>
        <v>0</v>
      </c>
      <c r="BJ422" s="173">
        <v>45983</v>
      </c>
      <c r="BK422" s="808"/>
      <c r="BL422" s="809" t="s">
        <v>909</v>
      </c>
      <c r="BM422" s="1139" t="s">
        <v>613</v>
      </c>
      <c r="BN422" s="1139"/>
      <c r="BO422" s="813" t="s">
        <v>416</v>
      </c>
      <c r="BP422" s="173" t="s">
        <v>903</v>
      </c>
      <c r="BQ422" s="814">
        <v>32</v>
      </c>
      <c r="BR422" s="813" t="s">
        <v>416</v>
      </c>
      <c r="BS422" s="813">
        <v>260000</v>
      </c>
      <c r="BT422" s="245">
        <f t="shared" si="628"/>
        <v>9152000</v>
      </c>
      <c r="BU422" s="671">
        <f t="shared" si="620"/>
        <v>0.1</v>
      </c>
      <c r="BV422" s="489">
        <f t="shared" si="621"/>
        <v>8320000</v>
      </c>
      <c r="BW422" s="222">
        <v>45967</v>
      </c>
      <c r="BX422" s="89">
        <f t="shared" si="643"/>
        <v>32</v>
      </c>
      <c r="BY422" s="89">
        <f t="shared" si="644"/>
        <v>0</v>
      </c>
      <c r="BZ422" s="187"/>
      <c r="CA422" s="187"/>
      <c r="CB422" s="230"/>
      <c r="CC422" s="227"/>
      <c r="CD422" s="228" t="s">
        <v>1447</v>
      </c>
      <c r="CE422" s="85" t="s">
        <v>1448</v>
      </c>
      <c r="CF422" s="89" t="s">
        <v>1384</v>
      </c>
      <c r="CG422" s="228" t="s">
        <v>590</v>
      </c>
      <c r="CH422" s="228" t="s">
        <v>416</v>
      </c>
      <c r="CI422" s="173">
        <v>45999</v>
      </c>
      <c r="CJ422" s="228">
        <v>20</v>
      </c>
      <c r="CK422" s="228" t="s">
        <v>416</v>
      </c>
      <c r="CL422" s="828">
        <v>7.3983695652173918</v>
      </c>
      <c r="CM422" s="232">
        <f>CL422*CJ422</f>
        <v>147.96739130434784</v>
      </c>
      <c r="CN422" s="173"/>
      <c r="CO422" s="228"/>
      <c r="CP422" s="90">
        <v>46052</v>
      </c>
      <c r="CQ422" s="173"/>
      <c r="CR422" s="173"/>
      <c r="CS422" s="90">
        <v>46057</v>
      </c>
      <c r="CT422" s="90">
        <v>46057</v>
      </c>
      <c r="CU422" s="90">
        <v>46057</v>
      </c>
      <c r="CV422" s="89">
        <f t="shared" si="646"/>
        <v>20</v>
      </c>
      <c r="CW422" s="86">
        <f t="shared" si="647"/>
        <v>0</v>
      </c>
      <c r="CX422" s="90"/>
      <c r="CY422" s="90"/>
      <c r="CZ422" s="90"/>
      <c r="DA422" s="90"/>
      <c r="DB422" s="89">
        <f t="shared" si="633"/>
        <v>52</v>
      </c>
      <c r="DC422" s="89">
        <f t="shared" si="634"/>
        <v>0</v>
      </c>
      <c r="DD422" s="89">
        <f t="shared" si="635"/>
        <v>0</v>
      </c>
      <c r="DE422" s="89">
        <f t="shared" si="636"/>
        <v>0</v>
      </c>
      <c r="DF422" s="86" t="str">
        <f t="shared" si="637"/>
        <v>Đủ</v>
      </c>
      <c r="DG422" s="228"/>
      <c r="DH422" s="233"/>
      <c r="DI422" s="234"/>
      <c r="DJ422" s="235"/>
      <c r="DK422" s="236"/>
      <c r="DL422" s="176"/>
      <c r="DM422" s="177"/>
      <c r="DN422" s="178"/>
      <c r="DO422" s="178"/>
    </row>
    <row r="423" spans="1:119" s="237" customFormat="1" ht="29.5" hidden="1" customHeight="1">
      <c r="A423" s="85" t="str">
        <f t="shared" si="639"/>
        <v>Hiện</v>
      </c>
      <c r="B423" s="86" t="str">
        <f t="shared" si="622"/>
        <v>Đủ</v>
      </c>
      <c r="C423" s="86">
        <f t="shared" si="623"/>
        <v>0</v>
      </c>
      <c r="D423" s="86"/>
      <c r="E423" s="86"/>
      <c r="F423" s="86"/>
      <c r="G423" s="86"/>
      <c r="H423" s="86"/>
      <c r="I423" s="86"/>
      <c r="J423" s="812"/>
      <c r="K423" s="815"/>
      <c r="L423" s="781" t="s">
        <v>614</v>
      </c>
      <c r="M423" s="257" t="s">
        <v>615</v>
      </c>
      <c r="N423" s="255" t="s">
        <v>61</v>
      </c>
      <c r="O423" s="269" t="s">
        <v>616</v>
      </c>
      <c r="P423" s="179" t="s">
        <v>60</v>
      </c>
      <c r="Q423" s="182"/>
      <c r="R423" s="182">
        <v>160</v>
      </c>
      <c r="S423" s="188"/>
      <c r="T423" s="171"/>
      <c r="U423" s="172"/>
      <c r="V423" s="172"/>
      <c r="W423" s="172"/>
      <c r="X423" s="172"/>
      <c r="Y423" s="172"/>
      <c r="Z423" s="172"/>
      <c r="AA423" s="172"/>
      <c r="AB423" s="63"/>
      <c r="AC423" s="63"/>
      <c r="AD423" s="63">
        <v>160</v>
      </c>
      <c r="AE423" s="63">
        <v>0</v>
      </c>
      <c r="AF423" s="63">
        <v>0</v>
      </c>
      <c r="AG423" s="63">
        <v>0</v>
      </c>
      <c r="AH423" s="63">
        <v>136</v>
      </c>
      <c r="AI423" s="63">
        <v>0</v>
      </c>
      <c r="AJ423" s="63">
        <v>96</v>
      </c>
      <c r="AK423" s="63">
        <v>0</v>
      </c>
      <c r="AL423" s="63">
        <v>0</v>
      </c>
      <c r="AM423" s="63">
        <v>0</v>
      </c>
      <c r="AN423" s="63">
        <v>0</v>
      </c>
      <c r="AO423" s="63">
        <v>0</v>
      </c>
      <c r="AP423" s="63">
        <v>0</v>
      </c>
      <c r="AQ423" s="63">
        <v>0</v>
      </c>
      <c r="AR423" s="63">
        <v>0</v>
      </c>
      <c r="AS423" s="63">
        <v>0</v>
      </c>
      <c r="AT423" s="63">
        <v>0</v>
      </c>
      <c r="AU423" s="63">
        <v>0</v>
      </c>
      <c r="AV423" s="63">
        <v>0</v>
      </c>
      <c r="AW423" s="63">
        <v>0</v>
      </c>
      <c r="AX423" s="63">
        <v>0</v>
      </c>
      <c r="AY423" s="63">
        <v>0</v>
      </c>
      <c r="AZ423" s="88">
        <f t="shared" si="624"/>
        <v>392</v>
      </c>
      <c r="BA423" s="88">
        <f t="shared" si="625"/>
        <v>0</v>
      </c>
      <c r="BB423" s="487" t="s">
        <v>1251</v>
      </c>
      <c r="BC423" s="227"/>
      <c r="BD423" s="228"/>
      <c r="BE423" s="228"/>
      <c r="BF423" s="229"/>
      <c r="BG423" s="224"/>
      <c r="BH423" s="89">
        <f t="shared" si="626"/>
        <v>392</v>
      </c>
      <c r="BI423" s="89" t="str">
        <f t="shared" si="627"/>
        <v>0</v>
      </c>
      <c r="BJ423" s="173">
        <v>45983</v>
      </c>
      <c r="BK423" s="261" t="s">
        <v>1397</v>
      </c>
      <c r="BL423" s="263" t="s">
        <v>638</v>
      </c>
      <c r="BM423" s="1139" t="s">
        <v>1441</v>
      </c>
      <c r="BN423" s="1139" t="s">
        <v>616</v>
      </c>
      <c r="BO423" s="261" t="s">
        <v>416</v>
      </c>
      <c r="BP423" s="826">
        <v>45982</v>
      </c>
      <c r="BQ423" s="261">
        <v>296</v>
      </c>
      <c r="BR423" s="261" t="s">
        <v>416</v>
      </c>
      <c r="BS423" s="261">
        <v>100000</v>
      </c>
      <c r="BT423" s="261">
        <f t="shared" ref="BT423:BT432" si="648">BS423*BQ423*(1+BU423)</f>
        <v>32560000.000000004</v>
      </c>
      <c r="BU423" s="827">
        <v>0.1</v>
      </c>
      <c r="BV423" s="261">
        <f t="shared" ref="BV423:BV432" si="649">BS423*BQ423</f>
        <v>29600000</v>
      </c>
      <c r="BW423" s="1281">
        <v>46030</v>
      </c>
      <c r="BX423" s="89">
        <f t="shared" si="643"/>
        <v>392</v>
      </c>
      <c r="BY423" s="89">
        <f t="shared" si="644"/>
        <v>0</v>
      </c>
      <c r="BZ423" s="187"/>
      <c r="CA423" s="187"/>
      <c r="CB423" s="230"/>
      <c r="CC423" s="227"/>
      <c r="CD423" s="85"/>
      <c r="CE423" s="228"/>
      <c r="CF423" s="89"/>
      <c r="CG423" s="228"/>
      <c r="CH423" s="228"/>
      <c r="CI423" s="228"/>
      <c r="CJ423" s="228"/>
      <c r="CK423" s="228"/>
      <c r="CL423" s="231"/>
      <c r="CM423" s="232"/>
      <c r="CN423" s="173"/>
      <c r="CO423" s="228"/>
      <c r="CP423" s="228"/>
      <c r="CQ423" s="173"/>
      <c r="CR423" s="173"/>
      <c r="CS423" s="173"/>
      <c r="CT423" s="173"/>
      <c r="CU423" s="90"/>
      <c r="CV423" s="89">
        <f t="shared" si="646"/>
        <v>0</v>
      </c>
      <c r="CW423" s="86">
        <f t="shared" si="647"/>
        <v>0</v>
      </c>
      <c r="CX423" s="90"/>
      <c r="CY423" s="90"/>
      <c r="CZ423" s="90"/>
      <c r="DA423" s="90"/>
      <c r="DB423" s="89">
        <f t="shared" si="633"/>
        <v>392</v>
      </c>
      <c r="DC423" s="89">
        <f t="shared" si="634"/>
        <v>0</v>
      </c>
      <c r="DD423" s="89">
        <f t="shared" si="635"/>
        <v>0</v>
      </c>
      <c r="DE423" s="89">
        <f t="shared" si="636"/>
        <v>0</v>
      </c>
      <c r="DF423" s="86" t="str">
        <f t="shared" si="637"/>
        <v>Đủ</v>
      </c>
      <c r="DG423" s="228"/>
      <c r="DH423" s="233"/>
      <c r="DI423" s="234"/>
      <c r="DJ423" s="235"/>
      <c r="DK423" s="236"/>
      <c r="DL423" s="176"/>
      <c r="DM423" s="177"/>
      <c r="DN423" s="178"/>
      <c r="DO423" s="178"/>
    </row>
    <row r="424" spans="1:119" s="237" customFormat="1" ht="30" hidden="1" customHeight="1">
      <c r="A424" s="85" t="str">
        <f t="shared" si="639"/>
        <v>ok</v>
      </c>
      <c r="B424" s="86"/>
      <c r="C424" s="86"/>
      <c r="D424" s="86"/>
      <c r="E424" s="86"/>
      <c r="F424" s="86"/>
      <c r="G424" s="86"/>
      <c r="H424" s="86"/>
      <c r="I424" s="86"/>
      <c r="J424" s="812"/>
      <c r="K424" s="86"/>
      <c r="L424" s="781" t="s">
        <v>614</v>
      </c>
      <c r="M424" s="257" t="s">
        <v>615</v>
      </c>
      <c r="N424" s="255" t="s">
        <v>61</v>
      </c>
      <c r="O424" s="269" t="s">
        <v>616</v>
      </c>
      <c r="P424" s="179" t="s">
        <v>60</v>
      </c>
      <c r="Q424" s="182"/>
      <c r="R424" s="182"/>
      <c r="S424" s="188"/>
      <c r="T424" s="171"/>
      <c r="U424" s="172"/>
      <c r="V424" s="172"/>
      <c r="W424" s="172"/>
      <c r="X424" s="172"/>
      <c r="Y424" s="172"/>
      <c r="Z424" s="172"/>
      <c r="AA424" s="172"/>
      <c r="AB424" s="63"/>
      <c r="AC424" s="63"/>
      <c r="AD424" s="63"/>
      <c r="AE424" s="63"/>
      <c r="AF424" s="63"/>
      <c r="AG424" s="63"/>
      <c r="AH424" s="63"/>
      <c r="AI424" s="63"/>
      <c r="AJ424" s="63"/>
      <c r="AK424" s="63"/>
      <c r="AL424" s="63"/>
      <c r="AM424" s="63"/>
      <c r="AN424" s="63"/>
      <c r="AO424" s="63"/>
      <c r="AP424" s="63"/>
      <c r="AQ424" s="63"/>
      <c r="AR424" s="63"/>
      <c r="AS424" s="63"/>
      <c r="AT424" s="63"/>
      <c r="AU424" s="63"/>
      <c r="AV424" s="63"/>
      <c r="AW424" s="63"/>
      <c r="AX424" s="63"/>
      <c r="AY424" s="63"/>
      <c r="AZ424" s="88"/>
      <c r="BA424" s="88"/>
      <c r="BB424" s="115"/>
      <c r="BC424" s="227"/>
      <c r="BD424" s="228"/>
      <c r="BE424" s="228"/>
      <c r="BF424" s="229"/>
      <c r="BG424" s="224"/>
      <c r="BH424" s="89"/>
      <c r="BI424" s="89"/>
      <c r="BJ424" s="173"/>
      <c r="BK424" s="261" t="s">
        <v>1516</v>
      </c>
      <c r="BL424" s="263" t="s">
        <v>638</v>
      </c>
      <c r="BM424" s="1139" t="s">
        <v>61</v>
      </c>
      <c r="BN424" s="1139" t="s">
        <v>615</v>
      </c>
      <c r="BO424" s="261" t="str">
        <f>CONCATENATE(BM424,BN424," = ",BQ424,P424)</f>
        <v>CLEVIS PIN Ø12x52-DIN 1444-MẠ ĐIỆN PHÂNCHỐT-MUA THEO BV = 96cái</v>
      </c>
      <c r="BP424" s="826" t="s">
        <v>903</v>
      </c>
      <c r="BQ424" s="261">
        <v>96</v>
      </c>
      <c r="BR424" s="261" t="s">
        <v>416</v>
      </c>
      <c r="BS424" s="261">
        <v>100000</v>
      </c>
      <c r="BT424" s="261">
        <f t="shared" si="648"/>
        <v>10560000</v>
      </c>
      <c r="BU424" s="827">
        <v>0.1</v>
      </c>
      <c r="BV424" s="261">
        <f t="shared" si="649"/>
        <v>9600000</v>
      </c>
      <c r="BW424" s="2125">
        <v>46064</v>
      </c>
      <c r="BX424" s="89"/>
      <c r="BY424" s="89"/>
      <c r="BZ424" s="187"/>
      <c r="CA424" s="187"/>
      <c r="CB424" s="230"/>
      <c r="CC424" s="227"/>
      <c r="CD424" s="85"/>
      <c r="CE424" s="228"/>
      <c r="CF424" s="89"/>
      <c r="CG424" s="228"/>
      <c r="CH424" s="228"/>
      <c r="CI424" s="228"/>
      <c r="CJ424" s="228"/>
      <c r="CK424" s="228"/>
      <c r="CL424" s="231"/>
      <c r="CM424" s="232"/>
      <c r="CN424" s="173"/>
      <c r="CO424" s="228"/>
      <c r="CP424" s="228"/>
      <c r="CQ424" s="173"/>
      <c r="CR424" s="173"/>
      <c r="CS424" s="173"/>
      <c r="CT424" s="173"/>
      <c r="CU424" s="90"/>
      <c r="CV424" s="89"/>
      <c r="CW424" s="86"/>
      <c r="CX424" s="90"/>
      <c r="CY424" s="90"/>
      <c r="CZ424" s="90"/>
      <c r="DA424" s="90"/>
      <c r="DB424" s="89"/>
      <c r="DC424" s="89"/>
      <c r="DD424" s="89"/>
      <c r="DE424" s="89"/>
      <c r="DF424" s="86"/>
      <c r="DG424" s="228"/>
      <c r="DH424" s="233"/>
      <c r="DI424" s="234"/>
      <c r="DJ424" s="235"/>
      <c r="DK424" s="236"/>
      <c r="DL424" s="176"/>
      <c r="DM424" s="177"/>
      <c r="DN424" s="178"/>
      <c r="DO424" s="178"/>
    </row>
    <row r="425" spans="1:119" s="237" customFormat="1" ht="30" hidden="1" customHeight="1">
      <c r="A425" s="85" t="str">
        <f t="shared" si="639"/>
        <v>Hiện</v>
      </c>
      <c r="B425" s="86" t="str">
        <f t="shared" si="622"/>
        <v>Đủ</v>
      </c>
      <c r="C425" s="86">
        <f>DD425</f>
        <v>0</v>
      </c>
      <c r="D425" s="86"/>
      <c r="E425" s="86"/>
      <c r="F425" s="86"/>
      <c r="G425" s="86"/>
      <c r="H425" s="86"/>
      <c r="I425" s="86"/>
      <c r="J425" s="812"/>
      <c r="K425" s="815"/>
      <c r="L425" s="781" t="s">
        <v>617</v>
      </c>
      <c r="M425" s="257" t="s">
        <v>618</v>
      </c>
      <c r="N425" s="255" t="s">
        <v>62</v>
      </c>
      <c r="O425" s="269" t="s">
        <v>616</v>
      </c>
      <c r="P425" s="179" t="s">
        <v>60</v>
      </c>
      <c r="Q425" s="182"/>
      <c r="R425" s="182">
        <v>160</v>
      </c>
      <c r="S425" s="188"/>
      <c r="T425" s="171"/>
      <c r="U425" s="172"/>
      <c r="V425" s="172"/>
      <c r="W425" s="172"/>
      <c r="X425" s="172"/>
      <c r="Y425" s="172"/>
      <c r="Z425" s="172"/>
      <c r="AA425" s="172"/>
      <c r="AB425" s="63"/>
      <c r="AC425" s="63"/>
      <c r="AD425" s="63">
        <v>160</v>
      </c>
      <c r="AE425" s="63">
        <v>0</v>
      </c>
      <c r="AF425" s="63">
        <v>0</v>
      </c>
      <c r="AG425" s="63">
        <v>0</v>
      </c>
      <c r="AH425" s="63">
        <v>136</v>
      </c>
      <c r="AI425" s="63">
        <v>0</v>
      </c>
      <c r="AJ425" s="63">
        <v>96</v>
      </c>
      <c r="AK425" s="63">
        <v>0</v>
      </c>
      <c r="AL425" s="63">
        <v>0</v>
      </c>
      <c r="AM425" s="63">
        <v>0</v>
      </c>
      <c r="AN425" s="63">
        <v>0</v>
      </c>
      <c r="AO425" s="63">
        <v>0</v>
      </c>
      <c r="AP425" s="63">
        <v>0</v>
      </c>
      <c r="AQ425" s="63">
        <v>0</v>
      </c>
      <c r="AR425" s="63">
        <v>0</v>
      </c>
      <c r="AS425" s="63">
        <v>0</v>
      </c>
      <c r="AT425" s="63">
        <v>0</v>
      </c>
      <c r="AU425" s="63">
        <v>0</v>
      </c>
      <c r="AV425" s="63">
        <v>0</v>
      </c>
      <c r="AW425" s="63">
        <v>0</v>
      </c>
      <c r="AX425" s="63">
        <v>0</v>
      </c>
      <c r="AY425" s="63">
        <v>0</v>
      </c>
      <c r="AZ425" s="88">
        <f>T425+V425+X425+Z425+AB425+AD425+AF425+AH425+AJ425+AL425+AN425+AP425+AR425+AT425+AV425+AX425</f>
        <v>392</v>
      </c>
      <c r="BA425" s="88">
        <f>U425+W425+Y425+AA425+AC425+AE425+AG425+AI425+AK425+AM425+AO425+AQ425+AS425+AU425+AW425+AY425</f>
        <v>0</v>
      </c>
      <c r="BB425" s="487" t="s">
        <v>1251</v>
      </c>
      <c r="BC425" s="227"/>
      <c r="BD425" s="228"/>
      <c r="BE425" s="228"/>
      <c r="BF425" s="229"/>
      <c r="BG425" s="224"/>
      <c r="BH425" s="89">
        <f>IF(AZ425&gt;BD425,AZ425-BD425,"0")</f>
        <v>392</v>
      </c>
      <c r="BI425" s="89" t="str">
        <f>IF(BA425&gt;BE425,BA425-BE425,"0")</f>
        <v>0</v>
      </c>
      <c r="BJ425" s="173">
        <v>45983</v>
      </c>
      <c r="BK425" s="261" t="s">
        <v>1397</v>
      </c>
      <c r="BL425" s="263" t="s">
        <v>638</v>
      </c>
      <c r="BM425" s="1139" t="s">
        <v>1442</v>
      </c>
      <c r="BN425" s="1139" t="s">
        <v>616</v>
      </c>
      <c r="BO425" s="261" t="s">
        <v>416</v>
      </c>
      <c r="BP425" s="826">
        <v>45982</v>
      </c>
      <c r="BQ425" s="261">
        <v>296</v>
      </c>
      <c r="BR425" s="261" t="s">
        <v>416</v>
      </c>
      <c r="BS425" s="261">
        <v>5000</v>
      </c>
      <c r="BT425" s="261">
        <f t="shared" si="648"/>
        <v>1628000.0000000002</v>
      </c>
      <c r="BU425" s="827">
        <v>0.1</v>
      </c>
      <c r="BV425" s="261">
        <f t="shared" si="649"/>
        <v>1480000</v>
      </c>
      <c r="BW425" s="1281">
        <v>46030</v>
      </c>
      <c r="BX425" s="89">
        <f>SUMIF($L:$L,L425,$BQ:$BQ)</f>
        <v>392</v>
      </c>
      <c r="BY425" s="89">
        <f>SUMIF($L:$L,L425,$BR:$BR)</f>
        <v>0</v>
      </c>
      <c r="BZ425" s="187"/>
      <c r="CA425" s="187"/>
      <c r="CB425" s="230"/>
      <c r="CC425" s="227"/>
      <c r="CD425" s="85"/>
      <c r="CE425" s="228"/>
      <c r="CF425" s="89"/>
      <c r="CG425" s="228"/>
      <c r="CH425" s="228"/>
      <c r="CI425" s="228"/>
      <c r="CJ425" s="228"/>
      <c r="CK425" s="228"/>
      <c r="CL425" s="231"/>
      <c r="CM425" s="232"/>
      <c r="CN425" s="173"/>
      <c r="CO425" s="228"/>
      <c r="CP425" s="228"/>
      <c r="CQ425" s="173"/>
      <c r="CR425" s="173"/>
      <c r="CS425" s="173"/>
      <c r="CT425" s="173"/>
      <c r="CU425" s="90"/>
      <c r="CV425" s="89">
        <f>SUMIF($L:$L,L425,$CJ:$CJ)</f>
        <v>0</v>
      </c>
      <c r="CW425" s="86">
        <f>SUMIF($L:$L,L425,$CK:$CK)</f>
        <v>0</v>
      </c>
      <c r="CX425" s="90"/>
      <c r="CY425" s="90"/>
      <c r="CZ425" s="90"/>
      <c r="DA425" s="90"/>
      <c r="DB425" s="89">
        <f>BX425+CV425</f>
        <v>392</v>
      </c>
      <c r="DC425" s="89">
        <f>BY425+CW425</f>
        <v>0</v>
      </c>
      <c r="DD425" s="89">
        <f>BH425-DB425</f>
        <v>0</v>
      </c>
      <c r="DE425" s="89">
        <f>BI425-DC425</f>
        <v>0</v>
      </c>
      <c r="DF425" s="86" t="str">
        <f>IF(DD425&lt;0,"Thừa",IF(DD425=0,"Đủ","Thiếu"))</f>
        <v>Đủ</v>
      </c>
      <c r="DG425" s="228"/>
      <c r="DH425" s="233"/>
      <c r="DI425" s="234"/>
      <c r="DJ425" s="235"/>
      <c r="DK425" s="236"/>
      <c r="DL425" s="176"/>
      <c r="DM425" s="177"/>
      <c r="DN425" s="178"/>
      <c r="DO425" s="178"/>
    </row>
    <row r="426" spans="1:119" s="237" customFormat="1" ht="30" hidden="1" customHeight="1">
      <c r="A426" s="85" t="str">
        <f t="shared" si="639"/>
        <v>ok</v>
      </c>
      <c r="B426" s="86"/>
      <c r="C426" s="86"/>
      <c r="D426" s="86"/>
      <c r="E426" s="86"/>
      <c r="F426" s="86"/>
      <c r="G426" s="86"/>
      <c r="H426" s="86"/>
      <c r="I426" s="86"/>
      <c r="J426" s="812"/>
      <c r="K426" s="86"/>
      <c r="L426" s="781" t="s">
        <v>617</v>
      </c>
      <c r="M426" s="257" t="s">
        <v>618</v>
      </c>
      <c r="N426" s="255" t="s">
        <v>62</v>
      </c>
      <c r="O426" s="269" t="s">
        <v>616</v>
      </c>
      <c r="P426" s="179" t="s">
        <v>60</v>
      </c>
      <c r="Q426" s="182"/>
      <c r="R426" s="182"/>
      <c r="S426" s="188"/>
      <c r="T426" s="171"/>
      <c r="U426" s="172"/>
      <c r="V426" s="172"/>
      <c r="W426" s="172"/>
      <c r="X426" s="172"/>
      <c r="Y426" s="172"/>
      <c r="Z426" s="172"/>
      <c r="AA426" s="172"/>
      <c r="AB426" s="63"/>
      <c r="AC426" s="63"/>
      <c r="AD426" s="63"/>
      <c r="AE426" s="63"/>
      <c r="AF426" s="63"/>
      <c r="AG426" s="63"/>
      <c r="AH426" s="63"/>
      <c r="AI426" s="63"/>
      <c r="AJ426" s="63"/>
      <c r="AK426" s="63"/>
      <c r="AL426" s="63"/>
      <c r="AM426" s="63"/>
      <c r="AN426" s="63"/>
      <c r="AO426" s="63"/>
      <c r="AP426" s="63"/>
      <c r="AQ426" s="63"/>
      <c r="AR426" s="63"/>
      <c r="AS426" s="63"/>
      <c r="AT426" s="63"/>
      <c r="AU426" s="63"/>
      <c r="AV426" s="63"/>
      <c r="AW426" s="63"/>
      <c r="AX426" s="63"/>
      <c r="AY426" s="63"/>
      <c r="AZ426" s="88"/>
      <c r="BA426" s="88"/>
      <c r="BB426" s="115"/>
      <c r="BC426" s="227"/>
      <c r="BD426" s="228"/>
      <c r="BE426" s="228"/>
      <c r="BF426" s="229"/>
      <c r="BG426" s="224"/>
      <c r="BH426" s="89"/>
      <c r="BI426" s="89"/>
      <c r="BJ426" s="173"/>
      <c r="BK426" s="261" t="s">
        <v>1516</v>
      </c>
      <c r="BL426" s="263" t="s">
        <v>638</v>
      </c>
      <c r="BM426" s="1139" t="s">
        <v>62</v>
      </c>
      <c r="BN426" s="1139" t="s">
        <v>618</v>
      </c>
      <c r="BO426" s="261" t="str">
        <f>CONCATENATE(BM426,BN426," = ",BQ426,P426)</f>
        <v>COTTER PIN Ø3.2x25L-DIN 94- MẠ ĐIỆN PHÂNGIỮ CHỐT-MUA THEO BV = 96cái</v>
      </c>
      <c r="BP426" s="826" t="s">
        <v>903</v>
      </c>
      <c r="BQ426" s="261">
        <v>96</v>
      </c>
      <c r="BR426" s="261" t="s">
        <v>416</v>
      </c>
      <c r="BS426" s="261">
        <v>5000</v>
      </c>
      <c r="BT426" s="261">
        <f t="shared" si="648"/>
        <v>528000</v>
      </c>
      <c r="BU426" s="827">
        <v>0.1</v>
      </c>
      <c r="BV426" s="261">
        <f t="shared" si="649"/>
        <v>480000</v>
      </c>
      <c r="BW426" s="2125">
        <v>46064</v>
      </c>
      <c r="BX426" s="89"/>
      <c r="BY426" s="89"/>
      <c r="BZ426" s="187"/>
      <c r="CA426" s="187"/>
      <c r="CB426" s="230"/>
      <c r="CC426" s="227"/>
      <c r="CD426" s="85"/>
      <c r="CE426" s="228"/>
      <c r="CF426" s="89"/>
      <c r="CG426" s="228"/>
      <c r="CH426" s="228"/>
      <c r="CI426" s="228"/>
      <c r="CJ426" s="228"/>
      <c r="CK426" s="228"/>
      <c r="CL426" s="231"/>
      <c r="CM426" s="232"/>
      <c r="CN426" s="173"/>
      <c r="CO426" s="228"/>
      <c r="CP426" s="228"/>
      <c r="CQ426" s="173"/>
      <c r="CR426" s="173"/>
      <c r="CS426" s="173"/>
      <c r="CT426" s="173"/>
      <c r="CU426" s="90"/>
      <c r="CV426" s="89"/>
      <c r="CW426" s="86"/>
      <c r="CX426" s="90"/>
      <c r="CY426" s="90"/>
      <c r="CZ426" s="90"/>
      <c r="DA426" s="90"/>
      <c r="DB426" s="89"/>
      <c r="DC426" s="89"/>
      <c r="DD426" s="89"/>
      <c r="DE426" s="89"/>
      <c r="DF426" s="86"/>
      <c r="DG426" s="228"/>
      <c r="DH426" s="233"/>
      <c r="DI426" s="234"/>
      <c r="DJ426" s="235"/>
      <c r="DK426" s="236"/>
      <c r="DL426" s="176"/>
      <c r="DM426" s="177"/>
      <c r="DN426" s="178"/>
      <c r="DO426" s="178"/>
    </row>
    <row r="427" spans="1:119" s="237" customFormat="1" ht="30" hidden="1" customHeight="1">
      <c r="A427" s="85" t="str">
        <f t="shared" si="639"/>
        <v>Hiện</v>
      </c>
      <c r="B427" s="86" t="str">
        <f t="shared" si="622"/>
        <v>Đủ</v>
      </c>
      <c r="C427" s="86">
        <f>DD427</f>
        <v>0</v>
      </c>
      <c r="D427" s="86"/>
      <c r="E427" s="86"/>
      <c r="F427" s="86"/>
      <c r="G427" s="86"/>
      <c r="H427" s="86"/>
      <c r="I427" s="86"/>
      <c r="J427" s="812"/>
      <c r="K427" s="815"/>
      <c r="L427" s="781" t="s">
        <v>619</v>
      </c>
      <c r="M427" s="257" t="s">
        <v>620</v>
      </c>
      <c r="N427" s="255" t="s">
        <v>621</v>
      </c>
      <c r="O427" s="269" t="s">
        <v>41</v>
      </c>
      <c r="P427" s="179" t="s">
        <v>60</v>
      </c>
      <c r="Q427" s="182"/>
      <c r="R427" s="182">
        <v>20</v>
      </c>
      <c r="S427" s="188"/>
      <c r="T427" s="171"/>
      <c r="U427" s="172"/>
      <c r="V427" s="172"/>
      <c r="W427" s="172"/>
      <c r="X427" s="172"/>
      <c r="Y427" s="172"/>
      <c r="Z427" s="172"/>
      <c r="AA427" s="172"/>
      <c r="AB427" s="63"/>
      <c r="AC427" s="63"/>
      <c r="AD427" s="63">
        <v>20</v>
      </c>
      <c r="AE427" s="63">
        <v>0</v>
      </c>
      <c r="AF427" s="63">
        <v>0</v>
      </c>
      <c r="AG427" s="63">
        <v>0</v>
      </c>
      <c r="AH427" s="63">
        <v>16</v>
      </c>
      <c r="AI427" s="63">
        <v>0</v>
      </c>
      <c r="AJ427" s="63">
        <v>12</v>
      </c>
      <c r="AK427" s="63">
        <v>0</v>
      </c>
      <c r="AL427" s="63">
        <v>0</v>
      </c>
      <c r="AM427" s="63">
        <v>0</v>
      </c>
      <c r="AN427" s="63">
        <v>0</v>
      </c>
      <c r="AO427" s="63">
        <v>0</v>
      </c>
      <c r="AP427" s="63">
        <v>0</v>
      </c>
      <c r="AQ427" s="63">
        <v>0</v>
      </c>
      <c r="AR427" s="63">
        <v>0</v>
      </c>
      <c r="AS427" s="63">
        <v>0</v>
      </c>
      <c r="AT427" s="63">
        <v>0</v>
      </c>
      <c r="AU427" s="63">
        <v>0</v>
      </c>
      <c r="AV427" s="63">
        <v>0</v>
      </c>
      <c r="AW427" s="63">
        <v>0</v>
      </c>
      <c r="AX427" s="63">
        <v>0</v>
      </c>
      <c r="AY427" s="63">
        <v>0</v>
      </c>
      <c r="AZ427" s="88">
        <f>T427+V427+X427+Z427+AB427+AD427+AF427+AH427+AJ427+AL427+AN427+AP427+AR427+AT427+AV427+AX427</f>
        <v>48</v>
      </c>
      <c r="BA427" s="88">
        <f>U427+W427+Y427+AA427+AC427+AE427+AG427+AI427+AK427+AM427+AO427+AQ427+AS427+AU427+AW427+AY427</f>
        <v>0</v>
      </c>
      <c r="BB427" s="487" t="s">
        <v>1251</v>
      </c>
      <c r="BC427" s="227"/>
      <c r="BD427" s="228"/>
      <c r="BE427" s="228"/>
      <c r="BF427" s="229"/>
      <c r="BG427" s="224"/>
      <c r="BH427" s="89">
        <f>IF(AZ427&gt;BD427,AZ427-BD427,"0")</f>
        <v>48</v>
      </c>
      <c r="BI427" s="89" t="str">
        <f>IF(BA427&gt;BE427,BA427-BE427,"0")</f>
        <v>0</v>
      </c>
      <c r="BJ427" s="173">
        <v>45983</v>
      </c>
      <c r="BK427" s="261" t="s">
        <v>1397</v>
      </c>
      <c r="BL427" s="263" t="s">
        <v>638</v>
      </c>
      <c r="BM427" s="1139" t="s">
        <v>1443</v>
      </c>
      <c r="BN427" s="1139" t="s">
        <v>41</v>
      </c>
      <c r="BO427" s="261" t="s">
        <v>416</v>
      </c>
      <c r="BP427" s="826">
        <v>45982</v>
      </c>
      <c r="BQ427" s="261">
        <v>36</v>
      </c>
      <c r="BR427" s="261" t="s">
        <v>416</v>
      </c>
      <c r="BS427" s="261">
        <v>250000</v>
      </c>
      <c r="BT427" s="261">
        <f t="shared" si="648"/>
        <v>9900000</v>
      </c>
      <c r="BU427" s="827">
        <v>0.1</v>
      </c>
      <c r="BV427" s="261">
        <f t="shared" si="649"/>
        <v>9000000</v>
      </c>
      <c r="BW427" s="1281">
        <v>46030</v>
      </c>
      <c r="BX427" s="89">
        <f>SUMIF($L:$L,L427,$BQ:$BQ)</f>
        <v>48</v>
      </c>
      <c r="BY427" s="89">
        <f>SUMIF($L:$L,L427,$BR:$BR)</f>
        <v>0</v>
      </c>
      <c r="BZ427" s="187"/>
      <c r="CA427" s="187"/>
      <c r="CB427" s="230"/>
      <c r="CC427" s="227"/>
      <c r="CD427" s="85"/>
      <c r="CE427" s="228"/>
      <c r="CF427" s="89"/>
      <c r="CG427" s="228"/>
      <c r="CH427" s="228"/>
      <c r="CI427" s="228"/>
      <c r="CJ427" s="228"/>
      <c r="CK427" s="228"/>
      <c r="CL427" s="231"/>
      <c r="CM427" s="232"/>
      <c r="CN427" s="173"/>
      <c r="CO427" s="228"/>
      <c r="CP427" s="228"/>
      <c r="CQ427" s="173"/>
      <c r="CR427" s="173"/>
      <c r="CS427" s="173"/>
      <c r="CT427" s="173"/>
      <c r="CU427" s="90"/>
      <c r="CV427" s="89">
        <f>SUMIF($L:$L,L427,$CJ:$CJ)</f>
        <v>0</v>
      </c>
      <c r="CW427" s="86">
        <f>SUMIF($L:$L,L427,$CK:$CK)</f>
        <v>0</v>
      </c>
      <c r="CX427" s="90"/>
      <c r="CY427" s="90"/>
      <c r="CZ427" s="90"/>
      <c r="DA427" s="90"/>
      <c r="DB427" s="89">
        <f>BX427+CV427</f>
        <v>48</v>
      </c>
      <c r="DC427" s="89">
        <f>BY427+CW427</f>
        <v>0</v>
      </c>
      <c r="DD427" s="89">
        <f>BH427-DB427</f>
        <v>0</v>
      </c>
      <c r="DE427" s="89">
        <f>BI427-DC427</f>
        <v>0</v>
      </c>
      <c r="DF427" s="86" t="str">
        <f>IF(DD427&lt;0,"Thừa",IF(DD427=0,"Đủ","Thiếu"))</f>
        <v>Đủ</v>
      </c>
      <c r="DG427" s="228"/>
      <c r="DH427" s="233"/>
      <c r="DI427" s="234"/>
      <c r="DJ427" s="235"/>
      <c r="DK427" s="236"/>
      <c r="DL427" s="176"/>
      <c r="DM427" s="177"/>
      <c r="DN427" s="178"/>
      <c r="DO427" s="178"/>
    </row>
    <row r="428" spans="1:119" s="237" customFormat="1" ht="30" hidden="1" customHeight="1">
      <c r="A428" s="85" t="str">
        <f t="shared" si="639"/>
        <v>ok</v>
      </c>
      <c r="B428" s="86"/>
      <c r="C428" s="86"/>
      <c r="D428" s="86"/>
      <c r="E428" s="86"/>
      <c r="F428" s="86"/>
      <c r="G428" s="86"/>
      <c r="H428" s="86"/>
      <c r="I428" s="86"/>
      <c r="J428" s="812"/>
      <c r="K428" s="86"/>
      <c r="L428" s="781" t="s">
        <v>619</v>
      </c>
      <c r="M428" s="257" t="s">
        <v>620</v>
      </c>
      <c r="N428" s="255" t="s">
        <v>621</v>
      </c>
      <c r="O428" s="269" t="s">
        <v>41</v>
      </c>
      <c r="P428" s="179" t="s">
        <v>60</v>
      </c>
      <c r="Q428" s="182"/>
      <c r="R428" s="182"/>
      <c r="S428" s="188"/>
      <c r="T428" s="171"/>
      <c r="U428" s="172"/>
      <c r="V428" s="172"/>
      <c r="W428" s="172"/>
      <c r="X428" s="172"/>
      <c r="Y428" s="172"/>
      <c r="Z428" s="172"/>
      <c r="AA428" s="172"/>
      <c r="AB428" s="63"/>
      <c r="AC428" s="63"/>
      <c r="AD428" s="63"/>
      <c r="AE428" s="63"/>
      <c r="AF428" s="63"/>
      <c r="AG428" s="63"/>
      <c r="AH428" s="63"/>
      <c r="AI428" s="63"/>
      <c r="AJ428" s="63"/>
      <c r="AK428" s="63"/>
      <c r="AL428" s="63"/>
      <c r="AM428" s="63"/>
      <c r="AN428" s="63"/>
      <c r="AO428" s="63"/>
      <c r="AP428" s="63"/>
      <c r="AQ428" s="63"/>
      <c r="AR428" s="63"/>
      <c r="AS428" s="63"/>
      <c r="AT428" s="63"/>
      <c r="AU428" s="63"/>
      <c r="AV428" s="63"/>
      <c r="AW428" s="63"/>
      <c r="AX428" s="63"/>
      <c r="AY428" s="63"/>
      <c r="AZ428" s="88"/>
      <c r="BA428" s="88"/>
      <c r="BB428" s="115"/>
      <c r="BC428" s="227"/>
      <c r="BD428" s="228"/>
      <c r="BE428" s="228"/>
      <c r="BF428" s="229"/>
      <c r="BG428" s="224"/>
      <c r="BH428" s="89"/>
      <c r="BI428" s="89"/>
      <c r="BJ428" s="173"/>
      <c r="BK428" s="261" t="s">
        <v>1516</v>
      </c>
      <c r="BL428" s="263" t="s">
        <v>638</v>
      </c>
      <c r="BM428" s="1139" t="s">
        <v>621</v>
      </c>
      <c r="BN428" s="1139" t="s">
        <v>620</v>
      </c>
      <c r="BO428" s="261" t="str">
        <f>CONCATENATE(BM428,BN428," = ",BQ428,P428)</f>
        <v>EYE BOLT M14+2NUT+1WASHER-xEM BẢN VẼeye bolt-MẠ XEM BV = 12cái</v>
      </c>
      <c r="BP428" s="826" t="s">
        <v>903</v>
      </c>
      <c r="BQ428" s="261">
        <v>12</v>
      </c>
      <c r="BR428" s="261" t="s">
        <v>416</v>
      </c>
      <c r="BS428" s="261">
        <v>250000</v>
      </c>
      <c r="BT428" s="261">
        <f t="shared" si="648"/>
        <v>3300000.0000000005</v>
      </c>
      <c r="BU428" s="827">
        <v>0.1</v>
      </c>
      <c r="BV428" s="261">
        <f t="shared" si="649"/>
        <v>3000000</v>
      </c>
      <c r="BW428" s="2125">
        <v>46064</v>
      </c>
      <c r="BX428" s="89"/>
      <c r="BY428" s="89"/>
      <c r="BZ428" s="187"/>
      <c r="CA428" s="187"/>
      <c r="CB428" s="230"/>
      <c r="CC428" s="227"/>
      <c r="CD428" s="85"/>
      <c r="CE428" s="228"/>
      <c r="CF428" s="89"/>
      <c r="CG428" s="228"/>
      <c r="CH428" s="228"/>
      <c r="CI428" s="228"/>
      <c r="CJ428" s="228"/>
      <c r="CK428" s="228"/>
      <c r="CL428" s="231"/>
      <c r="CM428" s="232"/>
      <c r="CN428" s="173"/>
      <c r="CO428" s="228"/>
      <c r="CP428" s="228"/>
      <c r="CQ428" s="173"/>
      <c r="CR428" s="173"/>
      <c r="CS428" s="173"/>
      <c r="CT428" s="173"/>
      <c r="CU428" s="90"/>
      <c r="CV428" s="89"/>
      <c r="CW428" s="86"/>
      <c r="CX428" s="90"/>
      <c r="CY428" s="90"/>
      <c r="CZ428" s="90"/>
      <c r="DA428" s="90"/>
      <c r="DB428" s="89"/>
      <c r="DC428" s="89"/>
      <c r="DD428" s="89"/>
      <c r="DE428" s="89"/>
      <c r="DF428" s="86"/>
      <c r="DG428" s="228"/>
      <c r="DH428" s="233"/>
      <c r="DI428" s="234"/>
      <c r="DJ428" s="235"/>
      <c r="DK428" s="236"/>
      <c r="DL428" s="176"/>
      <c r="DM428" s="177"/>
      <c r="DN428" s="178"/>
      <c r="DO428" s="178"/>
    </row>
    <row r="429" spans="1:119" s="237" customFormat="1" ht="43" hidden="1" customHeight="1">
      <c r="A429" s="85" t="str">
        <f t="shared" si="639"/>
        <v>Hiện</v>
      </c>
      <c r="B429" s="86" t="str">
        <f t="shared" si="622"/>
        <v>Đủ</v>
      </c>
      <c r="C429" s="86">
        <f>DD429</f>
        <v>0</v>
      </c>
      <c r="D429" s="86"/>
      <c r="E429" s="86"/>
      <c r="F429" s="86"/>
      <c r="G429" s="86"/>
      <c r="H429" s="86"/>
      <c r="I429" s="86"/>
      <c r="J429" s="812"/>
      <c r="K429" s="815"/>
      <c r="L429" s="781" t="s">
        <v>622</v>
      </c>
      <c r="M429" s="257" t="s">
        <v>620</v>
      </c>
      <c r="N429" s="255" t="s">
        <v>623</v>
      </c>
      <c r="O429" s="269" t="s">
        <v>41</v>
      </c>
      <c r="P429" s="179" t="s">
        <v>60</v>
      </c>
      <c r="Q429" s="182"/>
      <c r="R429" s="182">
        <v>160</v>
      </c>
      <c r="S429" s="188"/>
      <c r="T429" s="171"/>
      <c r="U429" s="172"/>
      <c r="V429" s="172"/>
      <c r="W429" s="172"/>
      <c r="X429" s="172"/>
      <c r="Y429" s="172"/>
      <c r="Z429" s="172"/>
      <c r="AA429" s="172"/>
      <c r="AB429" s="63"/>
      <c r="AC429" s="63"/>
      <c r="AD429" s="63">
        <v>160</v>
      </c>
      <c r="AE429" s="63">
        <v>0</v>
      </c>
      <c r="AF429" s="63">
        <v>0</v>
      </c>
      <c r="AG429" s="63">
        <v>0</v>
      </c>
      <c r="AH429" s="63">
        <v>136</v>
      </c>
      <c r="AI429" s="63">
        <v>0</v>
      </c>
      <c r="AJ429" s="63">
        <v>96</v>
      </c>
      <c r="AK429" s="63">
        <v>0</v>
      </c>
      <c r="AL429" s="63">
        <v>0</v>
      </c>
      <c r="AM429" s="63">
        <v>0</v>
      </c>
      <c r="AN429" s="63">
        <v>0</v>
      </c>
      <c r="AO429" s="63">
        <v>0</v>
      </c>
      <c r="AP429" s="63">
        <v>0</v>
      </c>
      <c r="AQ429" s="63">
        <v>0</v>
      </c>
      <c r="AR429" s="63">
        <v>0</v>
      </c>
      <c r="AS429" s="63">
        <v>0</v>
      </c>
      <c r="AT429" s="63">
        <v>0</v>
      </c>
      <c r="AU429" s="63">
        <v>0</v>
      </c>
      <c r="AV429" s="63">
        <v>0</v>
      </c>
      <c r="AW429" s="63">
        <v>0</v>
      </c>
      <c r="AX429" s="63">
        <v>0</v>
      </c>
      <c r="AY429" s="63">
        <v>0</v>
      </c>
      <c r="AZ429" s="88">
        <f>T429+V429+X429+Z429+AB429+AD429+AF429+AH429+AJ429+AL429+AN429+AP429+AR429+AT429+AV429+AX429</f>
        <v>392</v>
      </c>
      <c r="BA429" s="88">
        <f>U429+W429+Y429+AA429+AC429+AE429+AG429+AI429+AK429+AM429+AO429+AQ429+AS429+AU429+AW429+AY429</f>
        <v>0</v>
      </c>
      <c r="BB429" s="487" t="s">
        <v>1251</v>
      </c>
      <c r="BC429" s="227"/>
      <c r="BD429" s="228"/>
      <c r="BE429" s="228"/>
      <c r="BF429" s="229"/>
      <c r="BG429" s="224"/>
      <c r="BH429" s="89">
        <f>IF(AZ429&gt;BD429,AZ429-BD429,"0")</f>
        <v>392</v>
      </c>
      <c r="BI429" s="89" t="str">
        <f>IF(BA429&gt;BE429,BA429-BE429,"0")</f>
        <v>0</v>
      </c>
      <c r="BJ429" s="173">
        <v>45983</v>
      </c>
      <c r="BK429" s="261" t="s">
        <v>1397</v>
      </c>
      <c r="BL429" s="263" t="s">
        <v>638</v>
      </c>
      <c r="BM429" s="1139" t="s">
        <v>1444</v>
      </c>
      <c r="BN429" s="1139" t="s">
        <v>41</v>
      </c>
      <c r="BO429" s="261" t="s">
        <v>416</v>
      </c>
      <c r="BP429" s="826">
        <v>45982</v>
      </c>
      <c r="BQ429" s="261">
        <v>296</v>
      </c>
      <c r="BR429" s="261" t="s">
        <v>416</v>
      </c>
      <c r="BS429" s="261">
        <v>160000</v>
      </c>
      <c r="BT429" s="261">
        <f t="shared" si="648"/>
        <v>52096000.000000007</v>
      </c>
      <c r="BU429" s="827">
        <v>0.1</v>
      </c>
      <c r="BV429" s="261">
        <f t="shared" si="649"/>
        <v>47360000</v>
      </c>
      <c r="BW429" s="1281">
        <v>46030</v>
      </c>
      <c r="BX429" s="89">
        <f>SUMIF($L:$L,L429,$BQ:$BQ)</f>
        <v>392</v>
      </c>
      <c r="BY429" s="89">
        <f>SUMIF($L:$L,L429,$BR:$BR)</f>
        <v>0</v>
      </c>
      <c r="BZ429" s="187"/>
      <c r="CA429" s="187"/>
      <c r="CB429" s="230"/>
      <c r="CC429" s="227"/>
      <c r="CD429" s="85"/>
      <c r="CE429" s="228"/>
      <c r="CF429" s="89"/>
      <c r="CG429" s="228"/>
      <c r="CH429" s="228"/>
      <c r="CI429" s="228"/>
      <c r="CJ429" s="228"/>
      <c r="CK429" s="228"/>
      <c r="CL429" s="231"/>
      <c r="CM429" s="232"/>
      <c r="CN429" s="173"/>
      <c r="CO429" s="228"/>
      <c r="CP429" s="228"/>
      <c r="CQ429" s="173"/>
      <c r="CR429" s="173"/>
      <c r="CS429" s="173"/>
      <c r="CT429" s="173"/>
      <c r="CU429" s="90"/>
      <c r="CV429" s="89">
        <f>SUMIF($L:$L,L429,$CJ:$CJ)</f>
        <v>0</v>
      </c>
      <c r="CW429" s="86">
        <f>SUMIF($L:$L,L429,$CK:$CK)</f>
        <v>0</v>
      </c>
      <c r="CX429" s="90"/>
      <c r="CY429" s="90"/>
      <c r="CZ429" s="90"/>
      <c r="DA429" s="90"/>
      <c r="DB429" s="89">
        <f>BX429+CV429</f>
        <v>392</v>
      </c>
      <c r="DC429" s="89">
        <f>BY429+CW429</f>
        <v>0</v>
      </c>
      <c r="DD429" s="89">
        <f>BH429-DB429</f>
        <v>0</v>
      </c>
      <c r="DE429" s="89">
        <f>BI429-DC429</f>
        <v>0</v>
      </c>
      <c r="DF429" s="86" t="str">
        <f>IF(DD429&lt;0,"Thừa",IF(DD429=0,"Đủ","Thiếu"))</f>
        <v>Đủ</v>
      </c>
      <c r="DG429" s="228"/>
      <c r="DH429" s="233"/>
      <c r="DI429" s="234"/>
      <c r="DJ429" s="235"/>
      <c r="DK429" s="236"/>
      <c r="DL429" s="176"/>
      <c r="DM429" s="177"/>
      <c r="DN429" s="178"/>
      <c r="DO429" s="178"/>
    </row>
    <row r="430" spans="1:119" s="237" customFormat="1" ht="43" hidden="1" customHeight="1">
      <c r="A430" s="85" t="str">
        <f t="shared" si="639"/>
        <v>ok</v>
      </c>
      <c r="B430" s="86"/>
      <c r="C430" s="86"/>
      <c r="D430" s="86"/>
      <c r="E430" s="86"/>
      <c r="F430" s="86"/>
      <c r="G430" s="86"/>
      <c r="H430" s="86"/>
      <c r="I430" s="86"/>
      <c r="J430" s="812"/>
      <c r="K430" s="86"/>
      <c r="L430" s="781" t="s">
        <v>622</v>
      </c>
      <c r="M430" s="257" t="s">
        <v>620</v>
      </c>
      <c r="N430" s="255" t="s">
        <v>623</v>
      </c>
      <c r="O430" s="269" t="s">
        <v>41</v>
      </c>
      <c r="P430" s="179" t="s">
        <v>60</v>
      </c>
      <c r="Q430" s="182"/>
      <c r="R430" s="182"/>
      <c r="S430" s="188"/>
      <c r="T430" s="171"/>
      <c r="U430" s="172"/>
      <c r="V430" s="172"/>
      <c r="W430" s="172"/>
      <c r="X430" s="172"/>
      <c r="Y430" s="172"/>
      <c r="Z430" s="172"/>
      <c r="AA430" s="172"/>
      <c r="AB430" s="63"/>
      <c r="AC430" s="63"/>
      <c r="AD430" s="63"/>
      <c r="AE430" s="63"/>
      <c r="AF430" s="63"/>
      <c r="AG430" s="63"/>
      <c r="AH430" s="63"/>
      <c r="AI430" s="63"/>
      <c r="AJ430" s="63"/>
      <c r="AK430" s="63"/>
      <c r="AL430" s="63"/>
      <c r="AM430" s="63"/>
      <c r="AN430" s="63"/>
      <c r="AO430" s="63"/>
      <c r="AP430" s="63"/>
      <c r="AQ430" s="63"/>
      <c r="AR430" s="63"/>
      <c r="AS430" s="63"/>
      <c r="AT430" s="63"/>
      <c r="AU430" s="63"/>
      <c r="AV430" s="63"/>
      <c r="AW430" s="63"/>
      <c r="AX430" s="63"/>
      <c r="AY430" s="63"/>
      <c r="AZ430" s="88"/>
      <c r="BA430" s="88"/>
      <c r="BB430" s="115"/>
      <c r="BC430" s="227"/>
      <c r="BD430" s="228"/>
      <c r="BE430" s="228"/>
      <c r="BF430" s="229"/>
      <c r="BG430" s="224"/>
      <c r="BH430" s="89"/>
      <c r="BI430" s="89"/>
      <c r="BJ430" s="173"/>
      <c r="BK430" s="261" t="s">
        <v>1516</v>
      </c>
      <c r="BL430" s="263" t="s">
        <v>638</v>
      </c>
      <c r="BM430" s="1139" t="s">
        <v>623</v>
      </c>
      <c r="BN430" s="1139" t="s">
        <v>620</v>
      </c>
      <c r="BO430" s="261" t="str">
        <f>CONCATENATE(BM430,BN430," = ",BQ430,P430)</f>
        <v>EYE BOLT M16x137(1 EYE BOLT+01 WASHER+
01 HANDLE NUT)
-xEM BẢN VẼeye bolt-MẠ XEM BV = 96cái</v>
      </c>
      <c r="BP430" s="826" t="s">
        <v>903</v>
      </c>
      <c r="BQ430" s="261">
        <v>96</v>
      </c>
      <c r="BR430" s="261" t="s">
        <v>416</v>
      </c>
      <c r="BS430" s="261">
        <v>160000</v>
      </c>
      <c r="BT430" s="261">
        <f t="shared" si="648"/>
        <v>16896000</v>
      </c>
      <c r="BU430" s="827">
        <v>0.1</v>
      </c>
      <c r="BV430" s="261">
        <f t="shared" si="649"/>
        <v>15360000</v>
      </c>
      <c r="BW430" s="2125">
        <v>46064</v>
      </c>
      <c r="BX430" s="89"/>
      <c r="BY430" s="89"/>
      <c r="BZ430" s="187"/>
      <c r="CA430" s="187"/>
      <c r="CB430" s="230"/>
      <c r="CC430" s="227"/>
      <c r="CD430" s="85"/>
      <c r="CE430" s="228"/>
      <c r="CF430" s="89"/>
      <c r="CG430" s="228"/>
      <c r="CH430" s="228"/>
      <c r="CI430" s="228"/>
      <c r="CJ430" s="228"/>
      <c r="CK430" s="228"/>
      <c r="CL430" s="231"/>
      <c r="CM430" s="232"/>
      <c r="CN430" s="173"/>
      <c r="CO430" s="228"/>
      <c r="CP430" s="228"/>
      <c r="CQ430" s="173"/>
      <c r="CR430" s="173"/>
      <c r="CS430" s="173"/>
      <c r="CT430" s="173"/>
      <c r="CU430" s="90"/>
      <c r="CV430" s="89"/>
      <c r="CW430" s="86"/>
      <c r="CX430" s="90"/>
      <c r="CY430" s="90"/>
      <c r="CZ430" s="90"/>
      <c r="DA430" s="90"/>
      <c r="DB430" s="89"/>
      <c r="DC430" s="89"/>
      <c r="DD430" s="89"/>
      <c r="DE430" s="89"/>
      <c r="DF430" s="86"/>
      <c r="DG430" s="228"/>
      <c r="DH430" s="233"/>
      <c r="DI430" s="234"/>
      <c r="DJ430" s="235"/>
      <c r="DK430" s="236"/>
      <c r="DL430" s="176"/>
      <c r="DM430" s="177"/>
      <c r="DN430" s="178"/>
      <c r="DO430" s="178"/>
    </row>
    <row r="431" spans="1:119" s="237" customFormat="1" ht="30" hidden="1" customHeight="1">
      <c r="A431" s="85" t="str">
        <f t="shared" si="639"/>
        <v>Hiện</v>
      </c>
      <c r="B431" s="86" t="str">
        <f t="shared" si="622"/>
        <v>Đủ</v>
      </c>
      <c r="C431" s="86">
        <f>DD431</f>
        <v>0</v>
      </c>
      <c r="D431" s="86"/>
      <c r="E431" s="86"/>
      <c r="F431" s="86"/>
      <c r="G431" s="86"/>
      <c r="H431" s="86"/>
      <c r="I431" s="86"/>
      <c r="J431" s="812"/>
      <c r="K431" s="815"/>
      <c r="L431" s="781" t="s">
        <v>624</v>
      </c>
      <c r="M431" s="258" t="s">
        <v>625</v>
      </c>
      <c r="N431" s="255" t="s">
        <v>1086</v>
      </c>
      <c r="O431" s="269" t="s">
        <v>626</v>
      </c>
      <c r="P431" s="179" t="s">
        <v>60</v>
      </c>
      <c r="Q431" s="182"/>
      <c r="R431" s="182">
        <v>160</v>
      </c>
      <c r="S431" s="188"/>
      <c r="T431" s="171"/>
      <c r="U431" s="172"/>
      <c r="V431" s="172"/>
      <c r="W431" s="172"/>
      <c r="X431" s="172"/>
      <c r="Y431" s="172"/>
      <c r="Z431" s="172"/>
      <c r="AA431" s="172"/>
      <c r="AB431" s="63"/>
      <c r="AC431" s="63"/>
      <c r="AD431" s="63">
        <v>160</v>
      </c>
      <c r="AE431" s="63">
        <v>0</v>
      </c>
      <c r="AF431" s="63">
        <v>0</v>
      </c>
      <c r="AG431" s="63">
        <v>0</v>
      </c>
      <c r="AH431" s="63">
        <v>136</v>
      </c>
      <c r="AI431" s="63">
        <v>0</v>
      </c>
      <c r="AJ431" s="63">
        <v>96</v>
      </c>
      <c r="AK431" s="63">
        <v>0</v>
      </c>
      <c r="AL431" s="63">
        <v>0</v>
      </c>
      <c r="AM431" s="63">
        <v>0</v>
      </c>
      <c r="AN431" s="63">
        <v>0</v>
      </c>
      <c r="AO431" s="63">
        <v>0</v>
      </c>
      <c r="AP431" s="63">
        <v>0</v>
      </c>
      <c r="AQ431" s="63">
        <v>0</v>
      </c>
      <c r="AR431" s="63">
        <v>0</v>
      </c>
      <c r="AS431" s="63">
        <v>0</v>
      </c>
      <c r="AT431" s="63">
        <v>0</v>
      </c>
      <c r="AU431" s="63">
        <v>0</v>
      </c>
      <c r="AV431" s="63">
        <v>0</v>
      </c>
      <c r="AW431" s="63">
        <v>0</v>
      </c>
      <c r="AX431" s="63">
        <v>0</v>
      </c>
      <c r="AY431" s="63">
        <v>0</v>
      </c>
      <c r="AZ431" s="88">
        <f>T431+V431+X431+Z431+AB431+AD431+AF431+AH431+AJ431+AL431+AN431+AP431+AR431+AT431+AV431+AX431</f>
        <v>392</v>
      </c>
      <c r="BA431" s="88">
        <f>U431+W431+Y431+AA431+AC431+AE431+AG431+AI431+AK431+AM431+AO431+AQ431+AS431+AU431+AW431+AY431</f>
        <v>0</v>
      </c>
      <c r="BB431" s="487" t="s">
        <v>1251</v>
      </c>
      <c r="BC431" s="227"/>
      <c r="BD431" s="228"/>
      <c r="BE431" s="228"/>
      <c r="BF431" s="229"/>
      <c r="BG431" s="224"/>
      <c r="BH431" s="89">
        <f>IF(AZ431&gt;BD431,AZ431-BD431,"0")</f>
        <v>392</v>
      </c>
      <c r="BI431" s="89" t="str">
        <f>IF(BA431&gt;BE431,BA431-BE431,"0")</f>
        <v>0</v>
      </c>
      <c r="BJ431" s="173">
        <v>45983</v>
      </c>
      <c r="BK431" s="261" t="s">
        <v>1397</v>
      </c>
      <c r="BL431" s="263" t="s">
        <v>638</v>
      </c>
      <c r="BM431" s="1139" t="s">
        <v>1445</v>
      </c>
      <c r="BN431" s="1139" t="s">
        <v>626</v>
      </c>
      <c r="BO431" s="261" t="s">
        <v>416</v>
      </c>
      <c r="BP431" s="826">
        <v>45982</v>
      </c>
      <c r="BQ431" s="261">
        <v>296</v>
      </c>
      <c r="BR431" s="261" t="s">
        <v>416</v>
      </c>
      <c r="BS431" s="261">
        <v>600</v>
      </c>
      <c r="BT431" s="261">
        <f t="shared" si="648"/>
        <v>195360.00000000003</v>
      </c>
      <c r="BU431" s="827">
        <v>0.1</v>
      </c>
      <c r="BV431" s="261">
        <f t="shared" si="649"/>
        <v>177600</v>
      </c>
      <c r="BW431" s="1281">
        <v>46030</v>
      </c>
      <c r="BX431" s="89">
        <f>SUMIF($L:$L,L431,$BQ:$BQ)</f>
        <v>392</v>
      </c>
      <c r="BY431" s="89">
        <f>SUMIF($L:$L,L431,$BR:$BR)</f>
        <v>0</v>
      </c>
      <c r="BZ431" s="187"/>
      <c r="CA431" s="187"/>
      <c r="CB431" s="230"/>
      <c r="CC431" s="227"/>
      <c r="CD431" s="85"/>
      <c r="CE431" s="228"/>
      <c r="CF431" s="89"/>
      <c r="CG431" s="228"/>
      <c r="CH431" s="228"/>
      <c r="CI431" s="228"/>
      <c r="CJ431" s="228"/>
      <c r="CK431" s="228"/>
      <c r="CL431" s="231"/>
      <c r="CM431" s="232"/>
      <c r="CN431" s="173"/>
      <c r="CO431" s="228"/>
      <c r="CP431" s="228"/>
      <c r="CQ431" s="173"/>
      <c r="CR431" s="173"/>
      <c r="CS431" s="173"/>
      <c r="CT431" s="173"/>
      <c r="CU431" s="90"/>
      <c r="CV431" s="89">
        <f>SUMIF($L:$L,L431,$CJ:$CJ)</f>
        <v>0</v>
      </c>
      <c r="CW431" s="86">
        <f>SUMIF($L:$L,L431,$CK:$CK)</f>
        <v>0</v>
      </c>
      <c r="CX431" s="90"/>
      <c r="CY431" s="90"/>
      <c r="CZ431" s="90"/>
      <c r="DA431" s="90"/>
      <c r="DB431" s="89">
        <f>BX431+CV431</f>
        <v>392</v>
      </c>
      <c r="DC431" s="89">
        <f>BY431+CW431</f>
        <v>0</v>
      </c>
      <c r="DD431" s="89">
        <f>BH431-DB431</f>
        <v>0</v>
      </c>
      <c r="DE431" s="89">
        <f>BI431-DC431</f>
        <v>0</v>
      </c>
      <c r="DF431" s="86" t="str">
        <f>IF(DD431&lt;0,"Thừa",IF(DD431=0,"Đủ","Thiếu"))</f>
        <v>Đủ</v>
      </c>
      <c r="DG431" s="228"/>
      <c r="DH431" s="233"/>
      <c r="DI431" s="234"/>
      <c r="DJ431" s="235"/>
      <c r="DK431" s="236"/>
      <c r="DL431" s="176"/>
      <c r="DM431" s="177"/>
      <c r="DN431" s="178"/>
      <c r="DO431" s="178"/>
    </row>
    <row r="432" spans="1:119" s="237" customFormat="1" ht="30" hidden="1" customHeight="1">
      <c r="A432" s="85" t="str">
        <f t="shared" si="639"/>
        <v>ok</v>
      </c>
      <c r="B432" s="86"/>
      <c r="C432" s="86"/>
      <c r="D432" s="86"/>
      <c r="E432" s="86"/>
      <c r="F432" s="86"/>
      <c r="G432" s="86"/>
      <c r="H432" s="86"/>
      <c r="I432" s="86"/>
      <c r="J432" s="812"/>
      <c r="K432" s="86"/>
      <c r="L432" s="781" t="s">
        <v>624</v>
      </c>
      <c r="M432" s="258" t="s">
        <v>625</v>
      </c>
      <c r="N432" s="255" t="s">
        <v>1086</v>
      </c>
      <c r="O432" s="269" t="s">
        <v>626</v>
      </c>
      <c r="P432" s="179" t="s">
        <v>60</v>
      </c>
      <c r="Q432" s="182"/>
      <c r="R432" s="182"/>
      <c r="S432" s="188"/>
      <c r="T432" s="171"/>
      <c r="U432" s="172"/>
      <c r="V432" s="172"/>
      <c r="W432" s="172"/>
      <c r="X432" s="172"/>
      <c r="Y432" s="172"/>
      <c r="Z432" s="172"/>
      <c r="AA432" s="172"/>
      <c r="AB432" s="63"/>
      <c r="AC432" s="63"/>
      <c r="AD432" s="63"/>
      <c r="AE432" s="63"/>
      <c r="AF432" s="63"/>
      <c r="AG432" s="63"/>
      <c r="AH432" s="63"/>
      <c r="AI432" s="63"/>
      <c r="AJ432" s="63"/>
      <c r="AK432" s="63"/>
      <c r="AL432" s="63"/>
      <c r="AM432" s="63"/>
      <c r="AN432" s="63"/>
      <c r="AO432" s="63"/>
      <c r="AP432" s="63"/>
      <c r="AQ432" s="63"/>
      <c r="AR432" s="63"/>
      <c r="AS432" s="63"/>
      <c r="AT432" s="63"/>
      <c r="AU432" s="63"/>
      <c r="AV432" s="63"/>
      <c r="AW432" s="63"/>
      <c r="AX432" s="63"/>
      <c r="AY432" s="63"/>
      <c r="AZ432" s="88"/>
      <c r="BA432" s="88"/>
      <c r="BB432" s="115"/>
      <c r="BC432" s="227"/>
      <c r="BD432" s="228"/>
      <c r="BE432" s="228"/>
      <c r="BF432" s="229"/>
      <c r="BG432" s="224"/>
      <c r="BH432" s="89"/>
      <c r="BI432" s="89"/>
      <c r="BJ432" s="173"/>
      <c r="BK432" s="261" t="s">
        <v>1516</v>
      </c>
      <c r="BL432" s="263" t="s">
        <v>638</v>
      </c>
      <c r="BM432" s="1139" t="s">
        <v>1086</v>
      </c>
      <c r="BN432" s="1139" t="s">
        <v>625</v>
      </c>
      <c r="BO432" s="261" t="str">
        <f>CONCATENATE(BM432,BN432," = ",BQ432,P432)</f>
        <v>WASHER-M12-ISO7089-8-HDGĐỆM = 96cái</v>
      </c>
      <c r="BP432" s="826" t="s">
        <v>903</v>
      </c>
      <c r="BQ432" s="261">
        <v>96</v>
      </c>
      <c r="BR432" s="261" t="s">
        <v>416</v>
      </c>
      <c r="BS432" s="261">
        <v>600</v>
      </c>
      <c r="BT432" s="261">
        <f t="shared" si="648"/>
        <v>63360.000000000007</v>
      </c>
      <c r="BU432" s="827">
        <v>0.1</v>
      </c>
      <c r="BV432" s="261">
        <f t="shared" si="649"/>
        <v>57600</v>
      </c>
      <c r="BW432" s="2125">
        <v>46064</v>
      </c>
      <c r="BX432" s="89"/>
      <c r="BY432" s="89"/>
      <c r="BZ432" s="187"/>
      <c r="CA432" s="187"/>
      <c r="CB432" s="230"/>
      <c r="CC432" s="227"/>
      <c r="CD432" s="227"/>
      <c r="CE432" s="228"/>
      <c r="CF432" s="228"/>
      <c r="CG432" s="228"/>
      <c r="CH432" s="228"/>
      <c r="CI432" s="228"/>
      <c r="CJ432" s="228"/>
      <c r="CK432" s="228"/>
      <c r="CL432" s="231"/>
      <c r="CM432" s="232"/>
      <c r="CN432" s="173"/>
      <c r="CO432" s="228"/>
      <c r="CP432" s="228"/>
      <c r="CQ432" s="173"/>
      <c r="CR432" s="173"/>
      <c r="CS432" s="173"/>
      <c r="CT432" s="173"/>
      <c r="CU432" s="90"/>
      <c r="CV432" s="89"/>
      <c r="CW432" s="86"/>
      <c r="CX432" s="90"/>
      <c r="CY432" s="90"/>
      <c r="CZ432" s="90"/>
      <c r="DA432" s="90"/>
      <c r="DB432" s="89"/>
      <c r="DC432" s="89"/>
      <c r="DD432" s="89"/>
      <c r="DE432" s="89"/>
      <c r="DF432" s="86"/>
      <c r="DG432" s="228"/>
      <c r="DH432" s="233"/>
      <c r="DI432" s="234"/>
      <c r="DJ432" s="235"/>
      <c r="DK432" s="236"/>
      <c r="DL432" s="176"/>
      <c r="DM432" s="177"/>
      <c r="DN432" s="178"/>
      <c r="DO432" s="178"/>
    </row>
    <row r="433" spans="1:119" s="237" customFormat="1" ht="30" hidden="1" customHeight="1">
      <c r="A433" s="85" t="str">
        <f t="shared" si="639"/>
        <v>Hiện</v>
      </c>
      <c r="B433" s="86" t="str">
        <f t="shared" si="622"/>
        <v>Đủ</v>
      </c>
      <c r="C433" s="86">
        <f>DD433</f>
        <v>0</v>
      </c>
      <c r="D433" s="86"/>
      <c r="E433" s="86"/>
      <c r="F433" s="86"/>
      <c r="G433" s="86"/>
      <c r="H433" s="86"/>
      <c r="I433" s="86"/>
      <c r="J433" s="812"/>
      <c r="K433" s="113"/>
      <c r="L433" s="781" t="s">
        <v>627</v>
      </c>
      <c r="M433" s="258" t="s">
        <v>628</v>
      </c>
      <c r="N433" s="256" t="s">
        <v>629</v>
      </c>
      <c r="O433" s="269" t="s">
        <v>630</v>
      </c>
      <c r="P433" s="179" t="s">
        <v>60</v>
      </c>
      <c r="Q433" s="182"/>
      <c r="R433" s="182">
        <v>2</v>
      </c>
      <c r="S433" s="188"/>
      <c r="T433" s="171"/>
      <c r="U433" s="172"/>
      <c r="V433" s="172"/>
      <c r="W433" s="172"/>
      <c r="X433" s="172"/>
      <c r="Y433" s="172"/>
      <c r="Z433" s="172"/>
      <c r="AA433" s="172"/>
      <c r="AB433" s="63"/>
      <c r="AC433" s="63"/>
      <c r="AD433" s="63">
        <v>2</v>
      </c>
      <c r="AE433" s="63">
        <v>0</v>
      </c>
      <c r="AF433" s="63">
        <v>0</v>
      </c>
      <c r="AG433" s="63">
        <v>0</v>
      </c>
      <c r="AH433" s="63">
        <v>0</v>
      </c>
      <c r="AI433" s="63">
        <v>0</v>
      </c>
      <c r="AJ433" s="63">
        <v>0</v>
      </c>
      <c r="AK433" s="63">
        <v>0</v>
      </c>
      <c r="AL433" s="63">
        <v>0</v>
      </c>
      <c r="AM433" s="63">
        <v>0</v>
      </c>
      <c r="AN433" s="63">
        <v>0</v>
      </c>
      <c r="AO433" s="63">
        <v>0</v>
      </c>
      <c r="AP433" s="63">
        <v>0</v>
      </c>
      <c r="AQ433" s="63">
        <v>0</v>
      </c>
      <c r="AR433" s="63">
        <v>0</v>
      </c>
      <c r="AS433" s="63">
        <v>0</v>
      </c>
      <c r="AT433" s="63">
        <v>0</v>
      </c>
      <c r="AU433" s="63">
        <v>0</v>
      </c>
      <c r="AV433" s="63">
        <v>0</v>
      </c>
      <c r="AW433" s="63">
        <v>0</v>
      </c>
      <c r="AX433" s="63">
        <v>0</v>
      </c>
      <c r="AY433" s="63">
        <v>0</v>
      </c>
      <c r="AZ433" s="88">
        <f>T433+V433+X433+Z433+AB433+AD433+AF433+AH433+AJ433+AL433+AN433+AP433+AR433+AT433+AV433+AX433</f>
        <v>2</v>
      </c>
      <c r="BA433" s="88">
        <f>U433+W433+Y433+AA433+AC433+AE433+AG433+AI433+AK433+AM433+AO433+AQ433+AS433+AU433+AW433+AY433</f>
        <v>0</v>
      </c>
      <c r="BB433" s="487" t="s">
        <v>636</v>
      </c>
      <c r="BC433" s="227"/>
      <c r="BD433" s="228"/>
      <c r="BE433" s="228"/>
      <c r="BF433" s="229"/>
      <c r="BG433" s="224"/>
      <c r="BH433" s="89">
        <f t="shared" ref="BH433:BH434" si="650">IF(AZ433&gt;BD433,AZ433-BD433,"0")</f>
        <v>2</v>
      </c>
      <c r="BI433" s="89" t="str">
        <f t="shared" ref="BI433:BI434" si="651">IF(BA433&gt;BE433,BA433-BE433,"0")</f>
        <v>0</v>
      </c>
      <c r="BJ433" s="173">
        <v>45983</v>
      </c>
      <c r="BK433" s="808"/>
      <c r="BL433" s="809" t="s">
        <v>909</v>
      </c>
      <c r="BM433" s="1139" t="s">
        <v>628</v>
      </c>
      <c r="BN433" s="1139"/>
      <c r="BO433" s="813" t="s">
        <v>416</v>
      </c>
      <c r="BP433" s="173" t="s">
        <v>903</v>
      </c>
      <c r="BQ433" s="220">
        <v>2</v>
      </c>
      <c r="BR433" s="813" t="s">
        <v>416</v>
      </c>
      <c r="BS433" s="813">
        <v>425000</v>
      </c>
      <c r="BT433" s="546">
        <f>BS433*BQ433*1.1</f>
        <v>935000.00000000012</v>
      </c>
      <c r="BU433" s="671">
        <f>(BT433-BV433)/BV433</f>
        <v>0.10000000000000013</v>
      </c>
      <c r="BV433" s="489">
        <f>BS433*BQ433*1</f>
        <v>850000</v>
      </c>
      <c r="BW433" s="222">
        <v>45967</v>
      </c>
      <c r="BX433" s="89">
        <f>SUMIF($L:$L,L433,$BQ:$BQ)</f>
        <v>2</v>
      </c>
      <c r="BY433" s="89">
        <f>SUMIF($L:$L,L433,$BR:$BR)</f>
        <v>0</v>
      </c>
      <c r="BZ433" s="187"/>
      <c r="CA433" s="187"/>
      <c r="CB433" s="230"/>
      <c r="CC433" s="227"/>
      <c r="CD433" s="227"/>
      <c r="CE433" s="228"/>
      <c r="CF433" s="228"/>
      <c r="CG433" s="228"/>
      <c r="CH433" s="228"/>
      <c r="CI433" s="228"/>
      <c r="CJ433" s="228"/>
      <c r="CK433" s="228"/>
      <c r="CL433" s="231"/>
      <c r="CM433" s="232"/>
      <c r="CN433" s="173"/>
      <c r="CO433" s="228"/>
      <c r="CP433" s="228"/>
      <c r="CQ433" s="173"/>
      <c r="CR433" s="173"/>
      <c r="CS433" s="173"/>
      <c r="CT433" s="173"/>
      <c r="CU433" s="90"/>
      <c r="CV433" s="89">
        <f>SUMIF($L:$L,L433,$CJ:$CJ)</f>
        <v>0</v>
      </c>
      <c r="CW433" s="86">
        <f>SUMIF($L:$L,L433,$CK:$CK)</f>
        <v>0</v>
      </c>
      <c r="CX433" s="90"/>
      <c r="CY433" s="90"/>
      <c r="CZ433" s="90"/>
      <c r="DA433" s="90"/>
      <c r="DB433" s="89">
        <f t="shared" ref="DB433:DB434" si="652">BX433+CV433</f>
        <v>2</v>
      </c>
      <c r="DC433" s="89">
        <f t="shared" ref="DC433:DC434" si="653">BY433+CW433</f>
        <v>0</v>
      </c>
      <c r="DD433" s="89">
        <f t="shared" ref="DD433:DD434" si="654">BH433-DB433</f>
        <v>0</v>
      </c>
      <c r="DE433" s="89">
        <f t="shared" ref="DE433:DE434" si="655">BI433-DC433</f>
        <v>0</v>
      </c>
      <c r="DF433" s="86" t="str">
        <f t="shared" ref="DF433:DF434" si="656">IF(DD433&lt;0,"Thừa",IF(DD433=0,"Đủ","Thiếu"))</f>
        <v>Đủ</v>
      </c>
      <c r="DG433" s="228"/>
      <c r="DH433" s="233"/>
      <c r="DI433" s="234"/>
      <c r="DJ433" s="235"/>
      <c r="DK433" s="236"/>
      <c r="DL433" s="176"/>
      <c r="DM433" s="177"/>
      <c r="DN433" s="178"/>
      <c r="DO433" s="178"/>
    </row>
    <row r="434" spans="1:119" s="237" customFormat="1" ht="30" hidden="1" customHeight="1">
      <c r="A434" s="85" t="str">
        <f t="shared" si="639"/>
        <v>Hiện</v>
      </c>
      <c r="B434" s="86" t="str">
        <f t="shared" si="622"/>
        <v>Đủ</v>
      </c>
      <c r="C434" s="86">
        <f>DD434</f>
        <v>0</v>
      </c>
      <c r="D434" s="86"/>
      <c r="E434" s="86"/>
      <c r="F434" s="86"/>
      <c r="G434" s="86"/>
      <c r="H434" s="86"/>
      <c r="I434" s="86"/>
      <c r="J434" s="812"/>
      <c r="K434" s="815"/>
      <c r="L434" s="781" t="s">
        <v>631</v>
      </c>
      <c r="M434" s="258" t="s">
        <v>632</v>
      </c>
      <c r="N434" s="255" t="s">
        <v>633</v>
      </c>
      <c r="O434" s="269" t="s">
        <v>634</v>
      </c>
      <c r="P434" s="179" t="s">
        <v>60</v>
      </c>
      <c r="Q434" s="182"/>
      <c r="R434" s="182">
        <v>468</v>
      </c>
      <c r="S434" s="188"/>
      <c r="T434" s="171"/>
      <c r="U434" s="172"/>
      <c r="V434" s="172"/>
      <c r="W434" s="172"/>
      <c r="X434" s="172"/>
      <c r="Y434" s="172"/>
      <c r="Z434" s="172"/>
      <c r="AA434" s="172"/>
      <c r="AB434" s="63"/>
      <c r="AC434" s="63"/>
      <c r="AD434" s="63">
        <v>550</v>
      </c>
      <c r="AE434" s="63">
        <v>0</v>
      </c>
      <c r="AF434" s="63">
        <v>0</v>
      </c>
      <c r="AG434" s="63">
        <v>0</v>
      </c>
      <c r="AH434" s="63">
        <v>232</v>
      </c>
      <c r="AI434" s="63">
        <v>0</v>
      </c>
      <c r="AJ434" s="63">
        <v>100</v>
      </c>
      <c r="AK434" s="63">
        <v>0</v>
      </c>
      <c r="AL434" s="63">
        <v>0</v>
      </c>
      <c r="AM434" s="63">
        <v>0</v>
      </c>
      <c r="AN434" s="63">
        <v>0</v>
      </c>
      <c r="AO434" s="63">
        <v>0</v>
      </c>
      <c r="AP434" s="63">
        <v>0</v>
      </c>
      <c r="AQ434" s="63">
        <v>0</v>
      </c>
      <c r="AR434" s="63">
        <v>1150</v>
      </c>
      <c r="AS434" s="63">
        <v>0</v>
      </c>
      <c r="AT434" s="63">
        <v>0</v>
      </c>
      <c r="AU434" s="63">
        <v>0</v>
      </c>
      <c r="AV434" s="63">
        <v>0</v>
      </c>
      <c r="AW434" s="63">
        <v>0</v>
      </c>
      <c r="AX434" s="63">
        <v>0</v>
      </c>
      <c r="AY434" s="63">
        <v>0</v>
      </c>
      <c r="AZ434" s="88">
        <f>T434+V434+X434+Z434+AB434+AD434+AF434+AH434+AJ434+AL434+AN434+AP434+AR434+AT434+AV434+AX434</f>
        <v>2032</v>
      </c>
      <c r="BA434" s="88">
        <f>U434+W434+Y434+AA434+AC434+AE434+AG434+AI434+AK434+AM434+AO434+AQ434+AS434+AU434+AW434+AY434</f>
        <v>0</v>
      </c>
      <c r="BB434" s="487" t="s">
        <v>1815</v>
      </c>
      <c r="BC434" s="227"/>
      <c r="BD434" s="228"/>
      <c r="BE434" s="228"/>
      <c r="BF434" s="229"/>
      <c r="BG434" s="224"/>
      <c r="BH434" s="89">
        <f t="shared" si="650"/>
        <v>2032</v>
      </c>
      <c r="BI434" s="89" t="str">
        <f t="shared" si="651"/>
        <v>0</v>
      </c>
      <c r="BJ434" s="173">
        <v>45983</v>
      </c>
      <c r="BK434" s="261" t="s">
        <v>1397</v>
      </c>
      <c r="BL434" s="263" t="s">
        <v>638</v>
      </c>
      <c r="BM434" s="263" t="s">
        <v>1446</v>
      </c>
      <c r="BN434" s="263" t="s">
        <v>634</v>
      </c>
      <c r="BO434" s="261" t="s">
        <v>416</v>
      </c>
      <c r="BP434" s="826">
        <v>45982</v>
      </c>
      <c r="BQ434" s="261">
        <v>782</v>
      </c>
      <c r="BR434" s="261" t="s">
        <v>416</v>
      </c>
      <c r="BS434" s="261">
        <v>15800</v>
      </c>
      <c r="BT434" s="261">
        <f>BS434*BQ434*(1+BU434)</f>
        <v>13591160.000000002</v>
      </c>
      <c r="BU434" s="827">
        <v>0.1</v>
      </c>
      <c r="BV434" s="261">
        <f>BS434*BQ434</f>
        <v>12355600</v>
      </c>
      <c r="BW434" s="1281">
        <v>46030</v>
      </c>
      <c r="BX434" s="89">
        <f>SUMIF($L:$L,L434,$BQ:$BQ)</f>
        <v>2032</v>
      </c>
      <c r="BY434" s="89">
        <f>SUMIF($L:$L,L434,$BR:$BR)</f>
        <v>0</v>
      </c>
      <c r="BZ434" s="187"/>
      <c r="CA434" s="187"/>
      <c r="CB434" s="230"/>
      <c r="CC434" s="227"/>
      <c r="CD434" s="85"/>
      <c r="CE434" s="228"/>
      <c r="CF434" s="89"/>
      <c r="CG434" s="228"/>
      <c r="CH434" s="228"/>
      <c r="CI434" s="228"/>
      <c r="CJ434" s="228"/>
      <c r="CK434" s="228"/>
      <c r="CL434" s="231"/>
      <c r="CM434" s="232"/>
      <c r="CN434" s="173"/>
      <c r="CO434" s="228"/>
      <c r="CP434" s="228"/>
      <c r="CQ434" s="173"/>
      <c r="CR434" s="173"/>
      <c r="CS434" s="173"/>
      <c r="CT434" s="173"/>
      <c r="CU434" s="90"/>
      <c r="CV434" s="89">
        <f>SUMIF($L:$L,L434,$CJ:$CJ)</f>
        <v>0</v>
      </c>
      <c r="CW434" s="86">
        <f>SUMIF($L:$L,L434,$CK:$CK)</f>
        <v>0</v>
      </c>
      <c r="CX434" s="90"/>
      <c r="CY434" s="90"/>
      <c r="CZ434" s="90"/>
      <c r="DA434" s="90"/>
      <c r="DB434" s="89">
        <f t="shared" si="652"/>
        <v>2032</v>
      </c>
      <c r="DC434" s="89">
        <f t="shared" si="653"/>
        <v>0</v>
      </c>
      <c r="DD434" s="89">
        <f t="shared" si="654"/>
        <v>0</v>
      </c>
      <c r="DE434" s="89">
        <f t="shared" si="655"/>
        <v>0</v>
      </c>
      <c r="DF434" s="86" t="str">
        <f t="shared" si="656"/>
        <v>Đủ</v>
      </c>
      <c r="DG434" s="228"/>
      <c r="DH434" s="233"/>
      <c r="DI434" s="234"/>
      <c r="DJ434" s="235"/>
      <c r="DK434" s="236"/>
      <c r="DL434" s="176"/>
      <c r="DM434" s="177"/>
      <c r="DN434" s="178"/>
      <c r="DO434" s="178"/>
    </row>
    <row r="435" spans="1:119" s="237" customFormat="1" ht="30" hidden="1" customHeight="1">
      <c r="A435" s="85" t="str">
        <f t="shared" si="639"/>
        <v>ok</v>
      </c>
      <c r="B435" s="86"/>
      <c r="C435" s="86"/>
      <c r="D435" s="1656" t="str">
        <f>BW435</f>
        <v>khả năng 99 % không đảm bảo 30/3 có hàng</v>
      </c>
      <c r="E435" s="1656"/>
      <c r="F435" s="1656" t="s">
        <v>2354</v>
      </c>
      <c r="G435" s="86" t="str">
        <f t="shared" ref="G435" si="657">BM435</f>
        <v>NUT-3/4"-A563-BLACK</v>
      </c>
      <c r="H435" s="86">
        <f>BQ435</f>
        <v>1150</v>
      </c>
      <c r="I435" s="86" t="str">
        <f>P435</f>
        <v>cái</v>
      </c>
      <c r="J435" s="812"/>
      <c r="K435" s="815" t="s">
        <v>2341</v>
      </c>
      <c r="L435" s="781" t="s">
        <v>631</v>
      </c>
      <c r="M435" s="258" t="s">
        <v>632</v>
      </c>
      <c r="N435" s="255" t="s">
        <v>633</v>
      </c>
      <c r="O435" s="269" t="s">
        <v>634</v>
      </c>
      <c r="P435" s="179" t="s">
        <v>60</v>
      </c>
      <c r="Q435" s="182"/>
      <c r="R435" s="182"/>
      <c r="S435" s="188"/>
      <c r="T435" s="171"/>
      <c r="U435" s="172"/>
      <c r="V435" s="172"/>
      <c r="W435" s="172"/>
      <c r="X435" s="172"/>
      <c r="Y435" s="172"/>
      <c r="Z435" s="172"/>
      <c r="AA435" s="172"/>
      <c r="AB435" s="63"/>
      <c r="AC435" s="63"/>
      <c r="AD435" s="63"/>
      <c r="AE435" s="63"/>
      <c r="AF435" s="63"/>
      <c r="AG435" s="63"/>
      <c r="AH435" s="63"/>
      <c r="AI435" s="63"/>
      <c r="AJ435" s="63"/>
      <c r="AK435" s="63"/>
      <c r="AL435" s="63"/>
      <c r="AM435" s="63"/>
      <c r="AN435" s="63"/>
      <c r="AO435" s="63"/>
      <c r="AP435" s="63"/>
      <c r="AQ435" s="63"/>
      <c r="AR435" s="63"/>
      <c r="AS435" s="63"/>
      <c r="AT435" s="63"/>
      <c r="AU435" s="63"/>
      <c r="AV435" s="63"/>
      <c r="AW435" s="63"/>
      <c r="AX435" s="63"/>
      <c r="AY435" s="63"/>
      <c r="AZ435" s="88"/>
      <c r="BA435" s="88"/>
      <c r="BB435" s="1078"/>
      <c r="BC435" s="227"/>
      <c r="BD435" s="228"/>
      <c r="BE435" s="228"/>
      <c r="BF435" s="229"/>
      <c r="BG435" s="224"/>
      <c r="BH435" s="89"/>
      <c r="BI435" s="89"/>
      <c r="BJ435" s="173"/>
      <c r="BK435" s="1143" t="s">
        <v>2973</v>
      </c>
      <c r="BL435" s="1144" t="s">
        <v>2341</v>
      </c>
      <c r="BM435" s="1538" t="s">
        <v>633</v>
      </c>
      <c r="BN435" s="182" t="s">
        <v>634</v>
      </c>
      <c r="BO435" s="261" t="s">
        <v>416</v>
      </c>
      <c r="BP435" s="1145">
        <v>46051</v>
      </c>
      <c r="BQ435" s="1539">
        <v>1150</v>
      </c>
      <c r="BR435" s="261" t="s">
        <v>416</v>
      </c>
      <c r="BS435" s="1539">
        <v>8800</v>
      </c>
      <c r="BT435" s="261">
        <f>BS435*BQ435*(1+BU435)</f>
        <v>11132000</v>
      </c>
      <c r="BU435" s="827">
        <v>0.1</v>
      </c>
      <c r="BV435" s="1143">
        <f>BS435*BQ435</f>
        <v>10120000</v>
      </c>
      <c r="BW435" s="1649" t="s">
        <v>2346</v>
      </c>
      <c r="BX435" s="89"/>
      <c r="BY435" s="89"/>
      <c r="BZ435" s="187"/>
      <c r="CA435" s="187"/>
      <c r="CB435" s="230"/>
      <c r="CC435" s="227"/>
      <c r="CD435" s="85"/>
      <c r="CE435" s="228"/>
      <c r="CF435" s="228"/>
      <c r="CG435" s="228"/>
      <c r="CH435" s="228"/>
      <c r="CI435" s="228"/>
      <c r="CJ435" s="228"/>
      <c r="CK435" s="228"/>
      <c r="CL435" s="231"/>
      <c r="CM435" s="232"/>
      <c r="CN435" s="173"/>
      <c r="CO435" s="228"/>
      <c r="CP435" s="228"/>
      <c r="CQ435" s="173"/>
      <c r="CR435" s="173"/>
      <c r="CS435" s="173"/>
      <c r="CT435" s="173"/>
      <c r="CU435" s="90"/>
      <c r="CV435" s="89"/>
      <c r="CW435" s="86"/>
      <c r="CX435" s="90"/>
      <c r="CY435" s="90"/>
      <c r="CZ435" s="90"/>
      <c r="DA435" s="90"/>
      <c r="DB435" s="89"/>
      <c r="DC435" s="89"/>
      <c r="DD435" s="89"/>
      <c r="DE435" s="89"/>
      <c r="DF435" s="86"/>
      <c r="DG435" s="228"/>
      <c r="DH435" s="233"/>
      <c r="DI435" s="234"/>
      <c r="DJ435" s="235"/>
      <c r="DK435" s="236"/>
      <c r="DL435" s="176"/>
      <c r="DM435" s="177"/>
      <c r="DN435" s="178"/>
      <c r="DO435" s="178"/>
    </row>
    <row r="436" spans="1:119" s="237" customFormat="1" ht="30" hidden="1" customHeight="1">
      <c r="A436" s="1558" t="str">
        <f t="shared" si="639"/>
        <v>ok</v>
      </c>
      <c r="B436" s="86"/>
      <c r="C436" s="86"/>
      <c r="D436" s="86"/>
      <c r="E436" s="86"/>
      <c r="F436" s="86"/>
      <c r="G436" s="86"/>
      <c r="H436" s="86"/>
      <c r="I436" s="86"/>
      <c r="J436" s="812"/>
      <c r="K436" s="86"/>
      <c r="L436" s="781" t="s">
        <v>631</v>
      </c>
      <c r="M436" s="258" t="s">
        <v>632</v>
      </c>
      <c r="N436" s="255" t="s">
        <v>633</v>
      </c>
      <c r="O436" s="269" t="s">
        <v>634</v>
      </c>
      <c r="P436" s="179" t="s">
        <v>60</v>
      </c>
      <c r="Q436" s="182"/>
      <c r="R436" s="182"/>
      <c r="S436" s="188"/>
      <c r="T436" s="171"/>
      <c r="U436" s="172"/>
      <c r="V436" s="172"/>
      <c r="W436" s="172"/>
      <c r="X436" s="172"/>
      <c r="Y436" s="172"/>
      <c r="Z436" s="172"/>
      <c r="AA436" s="172"/>
      <c r="AB436" s="63"/>
      <c r="AC436" s="63"/>
      <c r="AD436" s="63"/>
      <c r="AE436" s="63"/>
      <c r="AF436" s="63"/>
      <c r="AG436" s="63"/>
      <c r="AH436" s="63"/>
      <c r="AI436" s="63"/>
      <c r="AJ436" s="63"/>
      <c r="AK436" s="63"/>
      <c r="AL436" s="63"/>
      <c r="AM436" s="63"/>
      <c r="AN436" s="63"/>
      <c r="AO436" s="63"/>
      <c r="AP436" s="63"/>
      <c r="AQ436" s="63"/>
      <c r="AR436" s="63"/>
      <c r="AS436" s="63"/>
      <c r="AT436" s="63"/>
      <c r="AU436" s="63"/>
      <c r="AV436" s="63"/>
      <c r="AW436" s="63"/>
      <c r="AX436" s="63"/>
      <c r="AY436" s="63"/>
      <c r="AZ436" s="88"/>
      <c r="BA436" s="88"/>
      <c r="BB436" s="486"/>
      <c r="BC436" s="227"/>
      <c r="BD436" s="228"/>
      <c r="BE436" s="228"/>
      <c r="BF436" s="229"/>
      <c r="BG436" s="224"/>
      <c r="BH436" s="89"/>
      <c r="BI436" s="89"/>
      <c r="BJ436" s="173"/>
      <c r="BK436" s="261" t="s">
        <v>1516</v>
      </c>
      <c r="BL436" s="263" t="s">
        <v>638</v>
      </c>
      <c r="BM436" s="1139" t="s">
        <v>633</v>
      </c>
      <c r="BN436" s="1139" t="s">
        <v>632</v>
      </c>
      <c r="BO436" s="261" t="str">
        <f>CONCATENATE(BM436,BN436," = ",BQ436,P436)</f>
        <v>NUT-3/4"-A563-BLACKNUT-KHÔNG MẠ = 100cái</v>
      </c>
      <c r="BP436" s="826" t="s">
        <v>903</v>
      </c>
      <c r="BQ436" s="261">
        <v>100</v>
      </c>
      <c r="BR436" s="261" t="s">
        <v>416</v>
      </c>
      <c r="BS436" s="261">
        <v>15800</v>
      </c>
      <c r="BT436" s="261">
        <f t="shared" ref="BT436" si="658">BS436*BQ436*(1+BU436)</f>
        <v>1738000.0000000002</v>
      </c>
      <c r="BU436" s="827">
        <v>0.1</v>
      </c>
      <c r="BV436" s="261">
        <f t="shared" ref="BV436" si="659">BS436*BQ436</f>
        <v>1580000</v>
      </c>
      <c r="BW436" s="2125">
        <v>46064</v>
      </c>
      <c r="BX436" s="89"/>
      <c r="BY436" s="89"/>
      <c r="BZ436" s="187"/>
      <c r="CA436" s="187"/>
      <c r="CB436" s="230"/>
      <c r="CC436" s="227"/>
      <c r="CD436" s="85"/>
      <c r="CE436" s="228"/>
      <c r="CF436" s="228"/>
      <c r="CG436" s="228"/>
      <c r="CH436" s="228"/>
      <c r="CI436" s="228"/>
      <c r="CJ436" s="228"/>
      <c r="CK436" s="228"/>
      <c r="CL436" s="231"/>
      <c r="CM436" s="232"/>
      <c r="CN436" s="173"/>
      <c r="CO436" s="228"/>
      <c r="CP436" s="228"/>
      <c r="CQ436" s="173"/>
      <c r="CR436" s="173"/>
      <c r="CS436" s="173"/>
      <c r="CT436" s="173"/>
      <c r="CU436" s="90"/>
      <c r="CV436" s="89"/>
      <c r="CW436" s="86"/>
      <c r="CX436" s="90"/>
      <c r="CY436" s="90"/>
      <c r="CZ436" s="90"/>
      <c r="DA436" s="90"/>
      <c r="DB436" s="89"/>
      <c r="DC436" s="89"/>
      <c r="DD436" s="89"/>
      <c r="DE436" s="89"/>
      <c r="DF436" s="86"/>
      <c r="DG436" s="228"/>
      <c r="DH436" s="233"/>
      <c r="DI436" s="234"/>
      <c r="DJ436" s="235"/>
      <c r="DK436" s="236"/>
      <c r="DL436" s="176"/>
      <c r="DM436" s="177"/>
      <c r="DN436" s="178"/>
      <c r="DO436" s="178"/>
    </row>
    <row r="437" spans="1:119" s="237" customFormat="1" ht="30" hidden="1" customHeight="1">
      <c r="A437" s="85" t="str">
        <f t="shared" si="639"/>
        <v>Hiện</v>
      </c>
      <c r="B437" s="86" t="str">
        <f t="shared" ref="B437" si="660">DF437</f>
        <v>Đủ</v>
      </c>
      <c r="C437" s="86">
        <f t="shared" ref="C437" si="661">DD437</f>
        <v>0</v>
      </c>
      <c r="D437" s="86"/>
      <c r="E437" s="86"/>
      <c r="F437" s="86"/>
      <c r="G437" s="86"/>
      <c r="H437" s="86"/>
      <c r="I437" s="86"/>
      <c r="J437" s="812"/>
      <c r="K437" s="815"/>
      <c r="L437" s="781" t="s">
        <v>885</v>
      </c>
      <c r="M437" s="257" t="s">
        <v>886</v>
      </c>
      <c r="N437" s="254" t="s">
        <v>887</v>
      </c>
      <c r="O437" s="269" t="s">
        <v>888</v>
      </c>
      <c r="P437" s="179" t="s">
        <v>889</v>
      </c>
      <c r="Q437" s="500">
        <v>60</v>
      </c>
      <c r="R437" s="182"/>
      <c r="S437" s="188"/>
      <c r="T437" s="171"/>
      <c r="U437" s="172"/>
      <c r="V437" s="172"/>
      <c r="W437" s="172"/>
      <c r="X437" s="172"/>
      <c r="Y437" s="172"/>
      <c r="Z437" s="172"/>
      <c r="AA437" s="172"/>
      <c r="AB437" s="63"/>
      <c r="AC437" s="63"/>
      <c r="AD437" s="63"/>
      <c r="AE437" s="63"/>
      <c r="AF437" s="63">
        <v>60</v>
      </c>
      <c r="AG437" s="63">
        <v>0</v>
      </c>
      <c r="AH437" s="63">
        <v>0</v>
      </c>
      <c r="AI437" s="63">
        <v>0</v>
      </c>
      <c r="AJ437" s="63">
        <v>0</v>
      </c>
      <c r="AK437" s="63">
        <v>0</v>
      </c>
      <c r="AL437" s="63">
        <v>0</v>
      </c>
      <c r="AM437" s="63">
        <v>0</v>
      </c>
      <c r="AN437" s="63">
        <v>0</v>
      </c>
      <c r="AO437" s="63">
        <v>0</v>
      </c>
      <c r="AP437" s="63">
        <v>0</v>
      </c>
      <c r="AQ437" s="63">
        <v>0</v>
      </c>
      <c r="AR437" s="63">
        <v>0</v>
      </c>
      <c r="AS437" s="63">
        <v>0</v>
      </c>
      <c r="AT437" s="63">
        <v>0</v>
      </c>
      <c r="AU437" s="63">
        <v>0</v>
      </c>
      <c r="AV437" s="63">
        <v>0</v>
      </c>
      <c r="AW437" s="63">
        <v>0</v>
      </c>
      <c r="AX437" s="63">
        <v>0</v>
      </c>
      <c r="AY437" s="63">
        <v>0</v>
      </c>
      <c r="AZ437" s="88">
        <f t="shared" ref="AZ437:AZ468" si="662">T437+V437+X437+Z437+AB437+AD437+AF437+AH437+AJ437+AL437+AN437+AP437+AR437+AT437+AV437+AX437</f>
        <v>60</v>
      </c>
      <c r="BA437" s="88">
        <f t="shared" ref="BA437:BA468" si="663">U437+W437+Y437+AA437+AC437+AE437+AG437+AI437+AK437+AM437+AO437+AQ437+AS437+AU437+AW437+AY437</f>
        <v>0</v>
      </c>
      <c r="BB437" s="487" t="s">
        <v>901</v>
      </c>
      <c r="BC437" s="227"/>
      <c r="BD437" s="228"/>
      <c r="BE437" s="228"/>
      <c r="BF437" s="229"/>
      <c r="BG437" s="224"/>
      <c r="BH437" s="89">
        <f t="shared" ref="BH437:BH500" si="664">IF(AZ437&gt;BD437,AZ437-BD437,"0")</f>
        <v>60</v>
      </c>
      <c r="BI437" s="89" t="str">
        <f t="shared" ref="BI437:BI500" si="665">IF(BA437&gt;BE437,BA437-BE437,"0")</f>
        <v>0</v>
      </c>
      <c r="BJ437" s="173"/>
      <c r="BK437" s="808" t="s">
        <v>1166</v>
      </c>
      <c r="BL437" s="809" t="s">
        <v>638</v>
      </c>
      <c r="BM437" s="1139" t="s">
        <v>1163</v>
      </c>
      <c r="BN437" s="1139"/>
      <c r="BO437" s="813" t="s">
        <v>416</v>
      </c>
      <c r="BP437" s="173" t="s">
        <v>903</v>
      </c>
      <c r="BQ437" s="220">
        <v>60</v>
      </c>
      <c r="BR437" s="190"/>
      <c r="BS437" s="816"/>
      <c r="BT437" s="245"/>
      <c r="BU437" s="816"/>
      <c r="BV437" s="816"/>
      <c r="BW437" s="222">
        <v>45978</v>
      </c>
      <c r="BX437" s="89">
        <f t="shared" ref="BX437:BX468" si="666">SUMIF($L:$L,L437,$BQ:$BQ)</f>
        <v>60</v>
      </c>
      <c r="BY437" s="89">
        <f t="shared" ref="BY437:BY468" si="667">SUMIF($L:$L,L437,$BR:$BR)</f>
        <v>0</v>
      </c>
      <c r="BZ437" s="187"/>
      <c r="CA437" s="187"/>
      <c r="CB437" s="230"/>
      <c r="CC437" s="227"/>
      <c r="CD437" s="85"/>
      <c r="CE437" s="228"/>
      <c r="CF437" s="228"/>
      <c r="CG437" s="228"/>
      <c r="CH437" s="228"/>
      <c r="CI437" s="228"/>
      <c r="CJ437" s="228"/>
      <c r="CK437" s="228"/>
      <c r="CL437" s="231"/>
      <c r="CM437" s="232"/>
      <c r="CN437" s="173"/>
      <c r="CO437" s="228"/>
      <c r="CP437" s="228"/>
      <c r="CQ437" s="173"/>
      <c r="CR437" s="173"/>
      <c r="CS437" s="173"/>
      <c r="CT437" s="173"/>
      <c r="CU437" s="90"/>
      <c r="CV437" s="89">
        <f t="shared" ref="CV437:CV468" si="668">SUMIF($L:$L,L437,$CJ:$CJ)</f>
        <v>0</v>
      </c>
      <c r="CW437" s="86">
        <f t="shared" ref="CW437:CW468" si="669">SUMIF($L:$L,L437,$CK:$CK)</f>
        <v>0</v>
      </c>
      <c r="CX437" s="90"/>
      <c r="CY437" s="90"/>
      <c r="CZ437" s="90"/>
      <c r="DA437" s="90"/>
      <c r="DB437" s="89">
        <f t="shared" ref="DB437:DB500" si="670">BX437+CV437</f>
        <v>60</v>
      </c>
      <c r="DC437" s="89">
        <f t="shared" ref="DC437:DC500" si="671">BY437+CW437</f>
        <v>0</v>
      </c>
      <c r="DD437" s="89">
        <f t="shared" ref="DD437:DD500" si="672">BH437-DB437</f>
        <v>0</v>
      </c>
      <c r="DE437" s="89">
        <f t="shared" ref="DE437:DE500" si="673">BI437-DC437</f>
        <v>0</v>
      </c>
      <c r="DF437" s="86" t="str">
        <f t="shared" ref="DF437:DF500" si="674">IF(DD437&lt;0,"Thừa",IF(DD437=0,"Đủ","Thiếu"))</f>
        <v>Đủ</v>
      </c>
      <c r="DG437" s="228"/>
      <c r="DH437" s="233"/>
      <c r="DI437" s="234"/>
      <c r="DJ437" s="235"/>
      <c r="DK437" s="236"/>
      <c r="DL437" s="176"/>
      <c r="DM437" s="177"/>
      <c r="DN437" s="178"/>
      <c r="DO437" s="178"/>
    </row>
    <row r="438" spans="1:119" s="237" customFormat="1" ht="30" hidden="1" customHeight="1">
      <c r="A438" s="85" t="str">
        <f t="shared" si="639"/>
        <v>Hiện</v>
      </c>
      <c r="B438" s="86" t="str">
        <f t="shared" ref="B438:B443" si="675">DF438</f>
        <v>Đủ</v>
      </c>
      <c r="C438" s="86">
        <f t="shared" ref="C438:C443" si="676">DD438</f>
        <v>0</v>
      </c>
      <c r="D438" s="86"/>
      <c r="E438" s="86"/>
      <c r="F438" s="86"/>
      <c r="G438" s="86"/>
      <c r="H438" s="1351"/>
      <c r="I438" s="1351"/>
      <c r="J438" s="812"/>
      <c r="K438" s="86"/>
      <c r="L438" s="781" t="s">
        <v>1058</v>
      </c>
      <c r="M438" s="257" t="s">
        <v>56</v>
      </c>
      <c r="N438" s="254" t="s">
        <v>1059</v>
      </c>
      <c r="O438" s="269" t="s">
        <v>1060</v>
      </c>
      <c r="P438" s="179" t="s">
        <v>60</v>
      </c>
      <c r="Q438" s="182"/>
      <c r="R438" s="817">
        <v>64</v>
      </c>
      <c r="S438" s="188"/>
      <c r="T438" s="171"/>
      <c r="U438" s="172"/>
      <c r="V438" s="172"/>
      <c r="W438" s="172"/>
      <c r="X438" s="172"/>
      <c r="Y438" s="172"/>
      <c r="Z438" s="172"/>
      <c r="AA438" s="172"/>
      <c r="AB438" s="63"/>
      <c r="AC438" s="63"/>
      <c r="AD438" s="63"/>
      <c r="AE438" s="63"/>
      <c r="AF438" s="63"/>
      <c r="AG438" s="63"/>
      <c r="AH438" s="63">
        <v>64</v>
      </c>
      <c r="AI438" s="63">
        <v>0</v>
      </c>
      <c r="AJ438" s="63">
        <v>0</v>
      </c>
      <c r="AK438" s="63">
        <v>0</v>
      </c>
      <c r="AL438" s="63">
        <v>0</v>
      </c>
      <c r="AM438" s="63">
        <v>0</v>
      </c>
      <c r="AN438" s="63">
        <v>0</v>
      </c>
      <c r="AO438" s="63">
        <v>0</v>
      </c>
      <c r="AP438" s="63">
        <v>0</v>
      </c>
      <c r="AQ438" s="63">
        <v>0</v>
      </c>
      <c r="AR438" s="63">
        <v>0</v>
      </c>
      <c r="AS438" s="63">
        <v>0</v>
      </c>
      <c r="AT438" s="63">
        <v>0</v>
      </c>
      <c r="AU438" s="63">
        <v>0</v>
      </c>
      <c r="AV438" s="63">
        <v>0</v>
      </c>
      <c r="AW438" s="63">
        <v>0</v>
      </c>
      <c r="AX438" s="63">
        <v>0</v>
      </c>
      <c r="AY438" s="63">
        <v>0</v>
      </c>
      <c r="AZ438" s="88">
        <f t="shared" si="662"/>
        <v>64</v>
      </c>
      <c r="BA438" s="88">
        <f t="shared" si="663"/>
        <v>0</v>
      </c>
      <c r="BB438" s="487" t="s">
        <v>1073</v>
      </c>
      <c r="BC438" s="227"/>
      <c r="BD438" s="228"/>
      <c r="BE438" s="228"/>
      <c r="BF438" s="229"/>
      <c r="BG438" s="224"/>
      <c r="BH438" s="89">
        <f t="shared" si="664"/>
        <v>64</v>
      </c>
      <c r="BI438" s="89" t="str">
        <f t="shared" si="665"/>
        <v>0</v>
      </c>
      <c r="BJ438" s="173"/>
      <c r="BK438" s="808"/>
      <c r="BL438" s="809"/>
      <c r="BM438" s="1139"/>
      <c r="BN438" s="1139"/>
      <c r="BO438" s="190"/>
      <c r="BP438" s="173"/>
      <c r="BQ438" s="220"/>
      <c r="BR438" s="190"/>
      <c r="BS438" s="816"/>
      <c r="BT438" s="245"/>
      <c r="BU438" s="816"/>
      <c r="BV438" s="816"/>
      <c r="BW438" s="222"/>
      <c r="BX438" s="89">
        <f t="shared" si="666"/>
        <v>0</v>
      </c>
      <c r="BY438" s="89">
        <f t="shared" si="667"/>
        <v>0</v>
      </c>
      <c r="BZ438" s="187"/>
      <c r="CA438" s="187"/>
      <c r="CB438" s="230"/>
      <c r="CC438" s="227"/>
      <c r="CD438" s="228" t="s">
        <v>1447</v>
      </c>
      <c r="CE438" s="85" t="s">
        <v>1448</v>
      </c>
      <c r="CF438" s="89" t="s">
        <v>1385</v>
      </c>
      <c r="CG438" s="228" t="s">
        <v>590</v>
      </c>
      <c r="CH438" s="228" t="s">
        <v>416</v>
      </c>
      <c r="CI438" s="173">
        <v>45999</v>
      </c>
      <c r="CJ438" s="228">
        <v>64</v>
      </c>
      <c r="CK438" s="228" t="s">
        <v>416</v>
      </c>
      <c r="CL438" s="828">
        <v>9.098369565217391</v>
      </c>
      <c r="CM438" s="232">
        <f t="shared" ref="CM438:CM443" si="677">CL438*CJ438</f>
        <v>582.29565217391303</v>
      </c>
      <c r="CN438" s="173"/>
      <c r="CO438" s="228"/>
      <c r="CP438" s="90">
        <v>46052</v>
      </c>
      <c r="CQ438" s="173"/>
      <c r="CR438" s="173"/>
      <c r="CS438" s="90">
        <v>46057</v>
      </c>
      <c r="CT438" s="90">
        <v>46057</v>
      </c>
      <c r="CU438" s="90">
        <v>46057</v>
      </c>
      <c r="CV438" s="89">
        <f t="shared" si="668"/>
        <v>64</v>
      </c>
      <c r="CW438" s="86">
        <f t="shared" si="669"/>
        <v>0</v>
      </c>
      <c r="CX438" s="90"/>
      <c r="CY438" s="90"/>
      <c r="CZ438" s="90"/>
      <c r="DA438" s="90"/>
      <c r="DB438" s="89">
        <f t="shared" si="670"/>
        <v>64</v>
      </c>
      <c r="DC438" s="89">
        <f t="shared" si="671"/>
        <v>0</v>
      </c>
      <c r="DD438" s="89">
        <f t="shared" si="672"/>
        <v>0</v>
      </c>
      <c r="DE438" s="89">
        <f t="shared" si="673"/>
        <v>0</v>
      </c>
      <c r="DF438" s="86" t="str">
        <f t="shared" si="674"/>
        <v>Đủ</v>
      </c>
      <c r="DG438" s="228"/>
      <c r="DH438" s="233"/>
      <c r="DI438" s="234"/>
      <c r="DJ438" s="235"/>
      <c r="DK438" s="236"/>
      <c r="DL438" s="176"/>
      <c r="DM438" s="177"/>
      <c r="DN438" s="178"/>
      <c r="DO438" s="178"/>
    </row>
    <row r="439" spans="1:119" s="237" customFormat="1" ht="30" hidden="1" customHeight="1">
      <c r="A439" s="85" t="str">
        <f t="shared" ref="A439:A443" si="678">IF(L439=L438,"ok","Hiện")</f>
        <v>Hiện</v>
      </c>
      <c r="B439" s="86" t="str">
        <f t="shared" si="675"/>
        <v>Đủ</v>
      </c>
      <c r="C439" s="86">
        <f t="shared" si="676"/>
        <v>0</v>
      </c>
      <c r="D439" s="86"/>
      <c r="E439" s="86"/>
      <c r="F439" s="86"/>
      <c r="G439" s="86"/>
      <c r="H439" s="1351"/>
      <c r="I439" s="1351"/>
      <c r="J439" s="812"/>
      <c r="K439" s="86"/>
      <c r="L439" s="781" t="s">
        <v>1061</v>
      </c>
      <c r="M439" s="257" t="s">
        <v>57</v>
      </c>
      <c r="N439" s="254" t="s">
        <v>1062</v>
      </c>
      <c r="O439" s="269" t="s">
        <v>1060</v>
      </c>
      <c r="P439" s="179" t="s">
        <v>60</v>
      </c>
      <c r="Q439" s="182"/>
      <c r="R439" s="817">
        <v>64</v>
      </c>
      <c r="S439" s="188"/>
      <c r="T439" s="171"/>
      <c r="U439" s="172"/>
      <c r="V439" s="172"/>
      <c r="W439" s="172"/>
      <c r="X439" s="172"/>
      <c r="Y439" s="172"/>
      <c r="Z439" s="172"/>
      <c r="AA439" s="172"/>
      <c r="AB439" s="63"/>
      <c r="AC439" s="63"/>
      <c r="AD439" s="63"/>
      <c r="AE439" s="63"/>
      <c r="AF439" s="63"/>
      <c r="AG439" s="63"/>
      <c r="AH439" s="63">
        <v>64</v>
      </c>
      <c r="AI439" s="63">
        <v>0</v>
      </c>
      <c r="AJ439" s="63">
        <v>0</v>
      </c>
      <c r="AK439" s="63">
        <v>0</v>
      </c>
      <c r="AL439" s="63">
        <v>0</v>
      </c>
      <c r="AM439" s="63">
        <v>0</v>
      </c>
      <c r="AN439" s="63">
        <v>0</v>
      </c>
      <c r="AO439" s="63">
        <v>0</v>
      </c>
      <c r="AP439" s="63">
        <v>0</v>
      </c>
      <c r="AQ439" s="63">
        <v>0</v>
      </c>
      <c r="AR439" s="63">
        <v>0</v>
      </c>
      <c r="AS439" s="63">
        <v>0</v>
      </c>
      <c r="AT439" s="63">
        <v>0</v>
      </c>
      <c r="AU439" s="63">
        <v>0</v>
      </c>
      <c r="AV439" s="63">
        <v>0</v>
      </c>
      <c r="AW439" s="63">
        <v>0</v>
      </c>
      <c r="AX439" s="63">
        <v>0</v>
      </c>
      <c r="AY439" s="63">
        <v>0</v>
      </c>
      <c r="AZ439" s="88">
        <f t="shared" si="662"/>
        <v>64</v>
      </c>
      <c r="BA439" s="88">
        <f t="shared" si="663"/>
        <v>0</v>
      </c>
      <c r="BB439" s="487" t="s">
        <v>1073</v>
      </c>
      <c r="BC439" s="227"/>
      <c r="BD439" s="228"/>
      <c r="BE439" s="228"/>
      <c r="BF439" s="229"/>
      <c r="BG439" s="224"/>
      <c r="BH439" s="89">
        <f t="shared" si="664"/>
        <v>64</v>
      </c>
      <c r="BI439" s="89" t="str">
        <f t="shared" si="665"/>
        <v>0</v>
      </c>
      <c r="BJ439" s="173"/>
      <c r="BK439" s="808"/>
      <c r="BL439" s="809"/>
      <c r="BM439" s="1139"/>
      <c r="BN439" s="1139"/>
      <c r="BO439" s="190"/>
      <c r="BP439" s="173"/>
      <c r="BQ439" s="220"/>
      <c r="BR439" s="190"/>
      <c r="BS439" s="816"/>
      <c r="BT439" s="245"/>
      <c r="BU439" s="816"/>
      <c r="BV439" s="816"/>
      <c r="BW439" s="222"/>
      <c r="BX439" s="89">
        <f t="shared" si="666"/>
        <v>0</v>
      </c>
      <c r="BY439" s="89">
        <f t="shared" si="667"/>
        <v>0</v>
      </c>
      <c r="BZ439" s="187"/>
      <c r="CA439" s="187"/>
      <c r="CB439" s="230"/>
      <c r="CC439" s="227"/>
      <c r="CD439" s="228" t="s">
        <v>1447</v>
      </c>
      <c r="CE439" s="85" t="s">
        <v>1448</v>
      </c>
      <c r="CF439" s="89" t="s">
        <v>1386</v>
      </c>
      <c r="CG439" s="228" t="s">
        <v>590</v>
      </c>
      <c r="CH439" s="228" t="s">
        <v>416</v>
      </c>
      <c r="CI439" s="173">
        <v>45999</v>
      </c>
      <c r="CJ439" s="228">
        <v>64</v>
      </c>
      <c r="CK439" s="228" t="s">
        <v>416</v>
      </c>
      <c r="CL439" s="828">
        <v>7.1983695652173916</v>
      </c>
      <c r="CM439" s="232">
        <f t="shared" si="677"/>
        <v>460.69565217391306</v>
      </c>
      <c r="CN439" s="173"/>
      <c r="CO439" s="228"/>
      <c r="CP439" s="90">
        <v>46052</v>
      </c>
      <c r="CQ439" s="173"/>
      <c r="CR439" s="173"/>
      <c r="CS439" s="90">
        <v>46057</v>
      </c>
      <c r="CT439" s="90">
        <v>46057</v>
      </c>
      <c r="CU439" s="90">
        <v>46057</v>
      </c>
      <c r="CV439" s="89">
        <f t="shared" si="668"/>
        <v>64</v>
      </c>
      <c r="CW439" s="86">
        <f t="shared" si="669"/>
        <v>0</v>
      </c>
      <c r="CX439" s="90"/>
      <c r="CY439" s="90"/>
      <c r="CZ439" s="90"/>
      <c r="DA439" s="90"/>
      <c r="DB439" s="89">
        <f t="shared" si="670"/>
        <v>64</v>
      </c>
      <c r="DC439" s="89">
        <f t="shared" si="671"/>
        <v>0</v>
      </c>
      <c r="DD439" s="89">
        <f t="shared" si="672"/>
        <v>0</v>
      </c>
      <c r="DE439" s="89">
        <f t="shared" si="673"/>
        <v>0</v>
      </c>
      <c r="DF439" s="86" t="str">
        <f t="shared" si="674"/>
        <v>Đủ</v>
      </c>
      <c r="DG439" s="228"/>
      <c r="DH439" s="233"/>
      <c r="DI439" s="234"/>
      <c r="DJ439" s="235"/>
      <c r="DK439" s="236"/>
      <c r="DL439" s="176"/>
      <c r="DM439" s="177"/>
      <c r="DN439" s="178"/>
      <c r="DO439" s="178"/>
    </row>
    <row r="440" spans="1:119" s="237" customFormat="1" ht="30" hidden="1" customHeight="1">
      <c r="A440" s="85" t="str">
        <f t="shared" si="678"/>
        <v>Hiện</v>
      </c>
      <c r="B440" s="86" t="str">
        <f t="shared" si="675"/>
        <v>Đủ</v>
      </c>
      <c r="C440" s="86">
        <f t="shared" si="676"/>
        <v>0</v>
      </c>
      <c r="D440" s="86"/>
      <c r="E440" s="86"/>
      <c r="F440" s="86"/>
      <c r="G440" s="86"/>
      <c r="H440" s="1351"/>
      <c r="I440" s="1351"/>
      <c r="J440" s="812"/>
      <c r="K440" s="86"/>
      <c r="L440" s="781" t="s">
        <v>1063</v>
      </c>
      <c r="M440" s="257" t="s">
        <v>588</v>
      </c>
      <c r="N440" s="254" t="s">
        <v>1064</v>
      </c>
      <c r="O440" s="269" t="s">
        <v>1060</v>
      </c>
      <c r="P440" s="179" t="s">
        <v>60</v>
      </c>
      <c r="Q440" s="182"/>
      <c r="R440" s="817">
        <v>8</v>
      </c>
      <c r="S440" s="188"/>
      <c r="T440" s="171"/>
      <c r="U440" s="172"/>
      <c r="V440" s="172"/>
      <c r="W440" s="172"/>
      <c r="X440" s="172"/>
      <c r="Y440" s="172"/>
      <c r="Z440" s="172"/>
      <c r="AA440" s="172"/>
      <c r="AB440" s="63"/>
      <c r="AC440" s="63"/>
      <c r="AD440" s="63"/>
      <c r="AE440" s="63"/>
      <c r="AF440" s="63"/>
      <c r="AG440" s="63"/>
      <c r="AH440" s="63">
        <v>8</v>
      </c>
      <c r="AI440" s="63">
        <v>0</v>
      </c>
      <c r="AJ440" s="63">
        <v>0</v>
      </c>
      <c r="AK440" s="63">
        <v>0</v>
      </c>
      <c r="AL440" s="63">
        <v>0</v>
      </c>
      <c r="AM440" s="63">
        <v>0</v>
      </c>
      <c r="AN440" s="63">
        <v>0</v>
      </c>
      <c r="AO440" s="63">
        <v>0</v>
      </c>
      <c r="AP440" s="63">
        <v>0</v>
      </c>
      <c r="AQ440" s="63">
        <v>0</v>
      </c>
      <c r="AR440" s="63">
        <v>0</v>
      </c>
      <c r="AS440" s="63">
        <v>0</v>
      </c>
      <c r="AT440" s="63">
        <v>0</v>
      </c>
      <c r="AU440" s="63">
        <v>0</v>
      </c>
      <c r="AV440" s="63">
        <v>0</v>
      </c>
      <c r="AW440" s="63">
        <v>0</v>
      </c>
      <c r="AX440" s="63">
        <v>0</v>
      </c>
      <c r="AY440" s="63">
        <v>0</v>
      </c>
      <c r="AZ440" s="88">
        <f t="shared" si="662"/>
        <v>8</v>
      </c>
      <c r="BA440" s="88">
        <f t="shared" si="663"/>
        <v>0</v>
      </c>
      <c r="BB440" s="487" t="s">
        <v>1073</v>
      </c>
      <c r="BC440" s="227"/>
      <c r="BD440" s="228"/>
      <c r="BE440" s="228"/>
      <c r="BF440" s="229"/>
      <c r="BG440" s="224"/>
      <c r="BH440" s="89">
        <f t="shared" si="664"/>
        <v>8</v>
      </c>
      <c r="BI440" s="89" t="str">
        <f t="shared" si="665"/>
        <v>0</v>
      </c>
      <c r="BJ440" s="173"/>
      <c r="BK440" s="808"/>
      <c r="BL440" s="809"/>
      <c r="BM440" s="1139"/>
      <c r="BN440" s="1139"/>
      <c r="BO440" s="190"/>
      <c r="BP440" s="173"/>
      <c r="BQ440" s="220"/>
      <c r="BR440" s="190"/>
      <c r="BS440" s="816"/>
      <c r="BT440" s="245"/>
      <c r="BU440" s="816"/>
      <c r="BV440" s="816"/>
      <c r="BW440" s="222"/>
      <c r="BX440" s="89">
        <f t="shared" si="666"/>
        <v>0</v>
      </c>
      <c r="BY440" s="89">
        <f t="shared" si="667"/>
        <v>0</v>
      </c>
      <c r="BZ440" s="187"/>
      <c r="CA440" s="187"/>
      <c r="CB440" s="230"/>
      <c r="CC440" s="227"/>
      <c r="CD440" s="228" t="s">
        <v>1447</v>
      </c>
      <c r="CE440" s="85" t="s">
        <v>1448</v>
      </c>
      <c r="CF440" s="89" t="s">
        <v>1387</v>
      </c>
      <c r="CG440" s="228" t="s">
        <v>590</v>
      </c>
      <c r="CH440" s="228" t="s">
        <v>416</v>
      </c>
      <c r="CI440" s="173">
        <v>45999</v>
      </c>
      <c r="CJ440" s="228">
        <v>8</v>
      </c>
      <c r="CK440" s="228" t="s">
        <v>416</v>
      </c>
      <c r="CL440" s="828">
        <v>5.598369565217391</v>
      </c>
      <c r="CM440" s="232">
        <f t="shared" si="677"/>
        <v>44.786956521739128</v>
      </c>
      <c r="CN440" s="173"/>
      <c r="CO440" s="228"/>
      <c r="CP440" s="90">
        <v>46052</v>
      </c>
      <c r="CQ440" s="173"/>
      <c r="CR440" s="173"/>
      <c r="CS440" s="90">
        <v>46057</v>
      </c>
      <c r="CT440" s="90">
        <v>46057</v>
      </c>
      <c r="CU440" s="90">
        <v>46057</v>
      </c>
      <c r="CV440" s="89">
        <f t="shared" si="668"/>
        <v>8</v>
      </c>
      <c r="CW440" s="86">
        <f t="shared" si="669"/>
        <v>0</v>
      </c>
      <c r="CX440" s="90"/>
      <c r="CY440" s="90"/>
      <c r="CZ440" s="90"/>
      <c r="DA440" s="90"/>
      <c r="DB440" s="89">
        <f t="shared" si="670"/>
        <v>8</v>
      </c>
      <c r="DC440" s="89">
        <f t="shared" si="671"/>
        <v>0</v>
      </c>
      <c r="DD440" s="89">
        <f t="shared" si="672"/>
        <v>0</v>
      </c>
      <c r="DE440" s="89">
        <f t="shared" si="673"/>
        <v>0</v>
      </c>
      <c r="DF440" s="86" t="str">
        <f t="shared" si="674"/>
        <v>Đủ</v>
      </c>
      <c r="DG440" s="228"/>
      <c r="DH440" s="233"/>
      <c r="DI440" s="234"/>
      <c r="DJ440" s="235"/>
      <c r="DK440" s="236"/>
      <c r="DL440" s="176"/>
      <c r="DM440" s="177"/>
      <c r="DN440" s="178"/>
      <c r="DO440" s="178"/>
    </row>
    <row r="441" spans="1:119" s="237" customFormat="1" ht="30" hidden="1" customHeight="1">
      <c r="A441" s="85" t="str">
        <f t="shared" si="678"/>
        <v>Hiện</v>
      </c>
      <c r="B441" s="86" t="str">
        <f t="shared" si="675"/>
        <v>Đủ</v>
      </c>
      <c r="C441" s="86">
        <f t="shared" si="676"/>
        <v>0</v>
      </c>
      <c r="D441" s="86"/>
      <c r="E441" s="86"/>
      <c r="F441" s="86"/>
      <c r="G441" s="86"/>
      <c r="H441" s="1351"/>
      <c r="I441" s="1351"/>
      <c r="J441" s="812"/>
      <c r="K441" s="86"/>
      <c r="L441" s="781" t="s">
        <v>1065</v>
      </c>
      <c r="M441" s="257" t="s">
        <v>56</v>
      </c>
      <c r="N441" s="254" t="s">
        <v>1066</v>
      </c>
      <c r="O441" s="269" t="s">
        <v>1060</v>
      </c>
      <c r="P441" s="179" t="s">
        <v>60</v>
      </c>
      <c r="Q441" s="182"/>
      <c r="R441" s="817">
        <v>8</v>
      </c>
      <c r="S441" s="188"/>
      <c r="T441" s="171"/>
      <c r="U441" s="172"/>
      <c r="V441" s="172"/>
      <c r="W441" s="172"/>
      <c r="X441" s="172"/>
      <c r="Y441" s="172"/>
      <c r="Z441" s="172"/>
      <c r="AA441" s="172"/>
      <c r="AB441" s="63"/>
      <c r="AC441" s="63"/>
      <c r="AD441" s="63"/>
      <c r="AE441" s="63"/>
      <c r="AF441" s="63"/>
      <c r="AG441" s="63"/>
      <c r="AH441" s="63">
        <v>8</v>
      </c>
      <c r="AI441" s="63">
        <v>0</v>
      </c>
      <c r="AJ441" s="63">
        <v>0</v>
      </c>
      <c r="AK441" s="63">
        <v>0</v>
      </c>
      <c r="AL441" s="63">
        <v>0</v>
      </c>
      <c r="AM441" s="63">
        <v>0</v>
      </c>
      <c r="AN441" s="63">
        <v>0</v>
      </c>
      <c r="AO441" s="63">
        <v>0</v>
      </c>
      <c r="AP441" s="63">
        <v>0</v>
      </c>
      <c r="AQ441" s="63">
        <v>0</v>
      </c>
      <c r="AR441" s="63">
        <v>0</v>
      </c>
      <c r="AS441" s="63">
        <v>0</v>
      </c>
      <c r="AT441" s="63">
        <v>0</v>
      </c>
      <c r="AU441" s="63">
        <v>0</v>
      </c>
      <c r="AV441" s="63">
        <v>0</v>
      </c>
      <c r="AW441" s="63">
        <v>0</v>
      </c>
      <c r="AX441" s="63">
        <v>0</v>
      </c>
      <c r="AY441" s="63">
        <v>0</v>
      </c>
      <c r="AZ441" s="88">
        <f t="shared" si="662"/>
        <v>8</v>
      </c>
      <c r="BA441" s="88">
        <f t="shared" si="663"/>
        <v>0</v>
      </c>
      <c r="BB441" s="487" t="s">
        <v>1073</v>
      </c>
      <c r="BC441" s="227"/>
      <c r="BD441" s="228"/>
      <c r="BE441" s="228"/>
      <c r="BF441" s="229"/>
      <c r="BG441" s="224"/>
      <c r="BH441" s="89">
        <f t="shared" si="664"/>
        <v>8</v>
      </c>
      <c r="BI441" s="89" t="str">
        <f t="shared" si="665"/>
        <v>0</v>
      </c>
      <c r="BJ441" s="173"/>
      <c r="BK441" s="808"/>
      <c r="BL441" s="809"/>
      <c r="BM441" s="1139"/>
      <c r="BN441" s="1139"/>
      <c r="BO441" s="190"/>
      <c r="BP441" s="173"/>
      <c r="BQ441" s="220"/>
      <c r="BR441" s="190"/>
      <c r="BS441" s="816"/>
      <c r="BT441" s="245"/>
      <c r="BU441" s="816"/>
      <c r="BV441" s="816"/>
      <c r="BW441" s="222"/>
      <c r="BX441" s="89">
        <f t="shared" si="666"/>
        <v>0</v>
      </c>
      <c r="BY441" s="89">
        <f t="shared" si="667"/>
        <v>0</v>
      </c>
      <c r="BZ441" s="187"/>
      <c r="CA441" s="187"/>
      <c r="CB441" s="230"/>
      <c r="CC441" s="227"/>
      <c r="CD441" s="228" t="s">
        <v>1447</v>
      </c>
      <c r="CE441" s="85" t="s">
        <v>1448</v>
      </c>
      <c r="CF441" s="89" t="s">
        <v>1388</v>
      </c>
      <c r="CG441" s="228" t="s">
        <v>590</v>
      </c>
      <c r="CH441" s="228" t="s">
        <v>416</v>
      </c>
      <c r="CI441" s="173">
        <v>45999</v>
      </c>
      <c r="CJ441" s="228">
        <v>8</v>
      </c>
      <c r="CK441" s="228" t="s">
        <v>416</v>
      </c>
      <c r="CL441" s="828">
        <v>30.598369565217389</v>
      </c>
      <c r="CM441" s="232">
        <f t="shared" si="677"/>
        <v>244.78695652173911</v>
      </c>
      <c r="CN441" s="173"/>
      <c r="CO441" s="228"/>
      <c r="CP441" s="90">
        <v>46052</v>
      </c>
      <c r="CQ441" s="173"/>
      <c r="CR441" s="173"/>
      <c r="CS441" s="90">
        <v>46057</v>
      </c>
      <c r="CT441" s="90">
        <v>46057</v>
      </c>
      <c r="CU441" s="90">
        <v>46057</v>
      </c>
      <c r="CV441" s="89">
        <f t="shared" si="668"/>
        <v>8</v>
      </c>
      <c r="CW441" s="86">
        <f t="shared" si="669"/>
        <v>0</v>
      </c>
      <c r="CX441" s="90"/>
      <c r="CY441" s="90"/>
      <c r="CZ441" s="90"/>
      <c r="DA441" s="90"/>
      <c r="DB441" s="89">
        <f t="shared" si="670"/>
        <v>8</v>
      </c>
      <c r="DC441" s="89">
        <f t="shared" si="671"/>
        <v>0</v>
      </c>
      <c r="DD441" s="89">
        <f t="shared" si="672"/>
        <v>0</v>
      </c>
      <c r="DE441" s="89">
        <f t="shared" si="673"/>
        <v>0</v>
      </c>
      <c r="DF441" s="86" t="str">
        <f t="shared" si="674"/>
        <v>Đủ</v>
      </c>
      <c r="DG441" s="228"/>
      <c r="DH441" s="233"/>
      <c r="DI441" s="234"/>
      <c r="DJ441" s="235"/>
      <c r="DK441" s="236"/>
      <c r="DL441" s="176"/>
      <c r="DM441" s="177"/>
      <c r="DN441" s="178"/>
      <c r="DO441" s="178"/>
    </row>
    <row r="442" spans="1:119" s="237" customFormat="1" ht="30" hidden="1" customHeight="1">
      <c r="A442" s="85" t="str">
        <f t="shared" si="678"/>
        <v>Hiện</v>
      </c>
      <c r="B442" s="86" t="str">
        <f t="shared" si="675"/>
        <v>Đủ</v>
      </c>
      <c r="C442" s="86">
        <f t="shared" si="676"/>
        <v>0</v>
      </c>
      <c r="D442" s="86"/>
      <c r="E442" s="86"/>
      <c r="F442" s="86"/>
      <c r="G442" s="86"/>
      <c r="H442" s="1351"/>
      <c r="I442" s="1351"/>
      <c r="J442" s="812"/>
      <c r="K442" s="86"/>
      <c r="L442" s="781" t="s">
        <v>1067</v>
      </c>
      <c r="M442" s="257" t="s">
        <v>57</v>
      </c>
      <c r="N442" s="254" t="s">
        <v>1068</v>
      </c>
      <c r="O442" s="269" t="s">
        <v>1060</v>
      </c>
      <c r="P442" s="179" t="s">
        <v>60</v>
      </c>
      <c r="Q442" s="182"/>
      <c r="R442" s="817">
        <v>8</v>
      </c>
      <c r="S442" s="188"/>
      <c r="T442" s="171"/>
      <c r="U442" s="172"/>
      <c r="V442" s="172"/>
      <c r="W442" s="172"/>
      <c r="X442" s="172"/>
      <c r="Y442" s="172"/>
      <c r="Z442" s="172"/>
      <c r="AA442" s="172"/>
      <c r="AB442" s="63"/>
      <c r="AC442" s="63"/>
      <c r="AD442" s="63"/>
      <c r="AE442" s="63"/>
      <c r="AF442" s="63"/>
      <c r="AG442" s="63"/>
      <c r="AH442" s="63">
        <v>8</v>
      </c>
      <c r="AI442" s="63">
        <v>0</v>
      </c>
      <c r="AJ442" s="63">
        <v>0</v>
      </c>
      <c r="AK442" s="63">
        <v>0</v>
      </c>
      <c r="AL442" s="63">
        <v>0</v>
      </c>
      <c r="AM442" s="63">
        <v>0</v>
      </c>
      <c r="AN442" s="63">
        <v>0</v>
      </c>
      <c r="AO442" s="63">
        <v>0</v>
      </c>
      <c r="AP442" s="63">
        <v>0</v>
      </c>
      <c r="AQ442" s="63">
        <v>0</v>
      </c>
      <c r="AR442" s="63">
        <v>0</v>
      </c>
      <c r="AS442" s="63">
        <v>0</v>
      </c>
      <c r="AT442" s="63">
        <v>0</v>
      </c>
      <c r="AU442" s="63">
        <v>0</v>
      </c>
      <c r="AV442" s="63">
        <v>0</v>
      </c>
      <c r="AW442" s="63">
        <v>0</v>
      </c>
      <c r="AX442" s="63">
        <v>0</v>
      </c>
      <c r="AY442" s="63">
        <v>0</v>
      </c>
      <c r="AZ442" s="88">
        <f t="shared" si="662"/>
        <v>8</v>
      </c>
      <c r="BA442" s="88">
        <f t="shared" si="663"/>
        <v>0</v>
      </c>
      <c r="BB442" s="487" t="s">
        <v>1073</v>
      </c>
      <c r="BC442" s="227"/>
      <c r="BD442" s="228"/>
      <c r="BE442" s="228"/>
      <c r="BF442" s="229"/>
      <c r="BG442" s="224"/>
      <c r="BH442" s="89">
        <f t="shared" si="664"/>
        <v>8</v>
      </c>
      <c r="BI442" s="89" t="str">
        <f t="shared" si="665"/>
        <v>0</v>
      </c>
      <c r="BJ442" s="173"/>
      <c r="BK442" s="808"/>
      <c r="BL442" s="809"/>
      <c r="BM442" s="1139"/>
      <c r="BN442" s="1139"/>
      <c r="BO442" s="190"/>
      <c r="BP442" s="173"/>
      <c r="BQ442" s="220"/>
      <c r="BR442" s="190"/>
      <c r="BS442" s="816"/>
      <c r="BT442" s="245"/>
      <c r="BU442" s="816"/>
      <c r="BV442" s="816"/>
      <c r="BW442" s="222"/>
      <c r="BX442" s="89">
        <f t="shared" si="666"/>
        <v>0</v>
      </c>
      <c r="BY442" s="89">
        <f t="shared" si="667"/>
        <v>0</v>
      </c>
      <c r="BZ442" s="187"/>
      <c r="CA442" s="187"/>
      <c r="CB442" s="230"/>
      <c r="CC442" s="227"/>
      <c r="CD442" s="228" t="s">
        <v>1447</v>
      </c>
      <c r="CE442" s="85" t="s">
        <v>1448</v>
      </c>
      <c r="CF442" s="89" t="s">
        <v>1389</v>
      </c>
      <c r="CG442" s="228" t="s">
        <v>590</v>
      </c>
      <c r="CH442" s="228" t="s">
        <v>416</v>
      </c>
      <c r="CI442" s="173">
        <v>45999</v>
      </c>
      <c r="CJ442" s="228">
        <v>8</v>
      </c>
      <c r="CK442" s="228" t="s">
        <v>416</v>
      </c>
      <c r="CL442" s="828">
        <v>19.698369565217391</v>
      </c>
      <c r="CM442" s="232">
        <f t="shared" si="677"/>
        <v>157.58695652173913</v>
      </c>
      <c r="CN442" s="173"/>
      <c r="CO442" s="228"/>
      <c r="CP442" s="90">
        <v>46052</v>
      </c>
      <c r="CQ442" s="173"/>
      <c r="CR442" s="173"/>
      <c r="CS442" s="90">
        <v>46057</v>
      </c>
      <c r="CT442" s="90">
        <v>46057</v>
      </c>
      <c r="CU442" s="90">
        <v>46057</v>
      </c>
      <c r="CV442" s="89">
        <f t="shared" si="668"/>
        <v>8</v>
      </c>
      <c r="CW442" s="86">
        <f t="shared" si="669"/>
        <v>0</v>
      </c>
      <c r="CX442" s="90"/>
      <c r="CY442" s="90"/>
      <c r="CZ442" s="90"/>
      <c r="DA442" s="90"/>
      <c r="DB442" s="89">
        <f t="shared" si="670"/>
        <v>8</v>
      </c>
      <c r="DC442" s="89">
        <f t="shared" si="671"/>
        <v>0</v>
      </c>
      <c r="DD442" s="89">
        <f t="shared" si="672"/>
        <v>0</v>
      </c>
      <c r="DE442" s="89">
        <f t="shared" si="673"/>
        <v>0</v>
      </c>
      <c r="DF442" s="86" t="str">
        <f t="shared" si="674"/>
        <v>Đủ</v>
      </c>
      <c r="DG442" s="228"/>
      <c r="DH442" s="233"/>
      <c r="DI442" s="234"/>
      <c r="DJ442" s="235"/>
      <c r="DK442" s="236"/>
      <c r="DL442" s="176"/>
      <c r="DM442" s="177"/>
      <c r="DN442" s="178"/>
      <c r="DO442" s="178"/>
    </row>
    <row r="443" spans="1:119" s="237" customFormat="1" ht="30" hidden="1" customHeight="1">
      <c r="A443" s="85" t="str">
        <f t="shared" si="678"/>
        <v>Hiện</v>
      </c>
      <c r="B443" s="86" t="str">
        <f t="shared" si="675"/>
        <v>Đủ</v>
      </c>
      <c r="C443" s="86">
        <f t="shared" si="676"/>
        <v>0</v>
      </c>
      <c r="D443" s="86"/>
      <c r="E443" s="86"/>
      <c r="F443" s="86"/>
      <c r="G443" s="86"/>
      <c r="H443" s="1351"/>
      <c r="I443" s="1351"/>
      <c r="J443" s="812"/>
      <c r="K443" s="86"/>
      <c r="L443" s="781" t="s">
        <v>1069</v>
      </c>
      <c r="M443" s="257" t="s">
        <v>1070</v>
      </c>
      <c r="N443" s="564" t="s">
        <v>1071</v>
      </c>
      <c r="O443" s="565" t="s">
        <v>1060</v>
      </c>
      <c r="P443" s="179" t="s">
        <v>60</v>
      </c>
      <c r="Q443" s="182"/>
      <c r="R443" s="817">
        <v>8</v>
      </c>
      <c r="S443" s="188"/>
      <c r="T443" s="171"/>
      <c r="U443" s="172"/>
      <c r="V443" s="172"/>
      <c r="W443" s="172"/>
      <c r="X443" s="172"/>
      <c r="Y443" s="172"/>
      <c r="Z443" s="172"/>
      <c r="AA443" s="172"/>
      <c r="AB443" s="63"/>
      <c r="AC443" s="63"/>
      <c r="AD443" s="63"/>
      <c r="AE443" s="63"/>
      <c r="AF443" s="63"/>
      <c r="AG443" s="63"/>
      <c r="AH443" s="63">
        <v>8</v>
      </c>
      <c r="AI443" s="63">
        <v>0</v>
      </c>
      <c r="AJ443" s="63">
        <v>0</v>
      </c>
      <c r="AK443" s="63">
        <v>0</v>
      </c>
      <c r="AL443" s="63">
        <v>0</v>
      </c>
      <c r="AM443" s="63">
        <v>0</v>
      </c>
      <c r="AN443" s="63">
        <v>0</v>
      </c>
      <c r="AO443" s="63">
        <v>0</v>
      </c>
      <c r="AP443" s="63">
        <v>0</v>
      </c>
      <c r="AQ443" s="63">
        <v>0</v>
      </c>
      <c r="AR443" s="63">
        <v>0</v>
      </c>
      <c r="AS443" s="63">
        <v>0</v>
      </c>
      <c r="AT443" s="63">
        <v>0</v>
      </c>
      <c r="AU443" s="63">
        <v>0</v>
      </c>
      <c r="AV443" s="63">
        <v>0</v>
      </c>
      <c r="AW443" s="63">
        <v>0</v>
      </c>
      <c r="AX443" s="63">
        <v>0</v>
      </c>
      <c r="AY443" s="63">
        <v>0</v>
      </c>
      <c r="AZ443" s="88">
        <f t="shared" si="662"/>
        <v>8</v>
      </c>
      <c r="BA443" s="88">
        <f t="shared" si="663"/>
        <v>0</v>
      </c>
      <c r="BB443" s="487" t="s">
        <v>1073</v>
      </c>
      <c r="BC443" s="227"/>
      <c r="BD443" s="228"/>
      <c r="BE443" s="228"/>
      <c r="BF443" s="229"/>
      <c r="BG443" s="224"/>
      <c r="BH443" s="89">
        <f t="shared" si="664"/>
        <v>8</v>
      </c>
      <c r="BI443" s="89" t="str">
        <f t="shared" si="665"/>
        <v>0</v>
      </c>
      <c r="BJ443" s="173"/>
      <c r="BK443" s="808"/>
      <c r="BL443" s="809"/>
      <c r="BM443" s="1139"/>
      <c r="BN443" s="1139"/>
      <c r="BO443" s="190"/>
      <c r="BP443" s="173"/>
      <c r="BQ443" s="220"/>
      <c r="BR443" s="190"/>
      <c r="BS443" s="816"/>
      <c r="BT443" s="245"/>
      <c r="BU443" s="816"/>
      <c r="BV443" s="816"/>
      <c r="BW443" s="222"/>
      <c r="BX443" s="89">
        <f t="shared" si="666"/>
        <v>0</v>
      </c>
      <c r="BY443" s="89">
        <f t="shared" si="667"/>
        <v>0</v>
      </c>
      <c r="BZ443" s="187"/>
      <c r="CA443" s="187"/>
      <c r="CB443" s="230"/>
      <c r="CC443" s="227"/>
      <c r="CD443" s="228" t="s">
        <v>1447</v>
      </c>
      <c r="CE443" s="85" t="s">
        <v>1448</v>
      </c>
      <c r="CF443" s="89" t="s">
        <v>1390</v>
      </c>
      <c r="CG443" s="228" t="s">
        <v>590</v>
      </c>
      <c r="CH443" s="228" t="s">
        <v>416</v>
      </c>
      <c r="CI443" s="173">
        <v>45999</v>
      </c>
      <c r="CJ443" s="228">
        <v>8</v>
      </c>
      <c r="CK443" s="228" t="s">
        <v>416</v>
      </c>
      <c r="CL443" s="828">
        <v>5.598369565217391</v>
      </c>
      <c r="CM443" s="232">
        <f t="shared" si="677"/>
        <v>44.786956521739128</v>
      </c>
      <c r="CN443" s="173"/>
      <c r="CO443" s="228"/>
      <c r="CP443" s="90">
        <v>46052</v>
      </c>
      <c r="CQ443" s="173"/>
      <c r="CR443" s="173"/>
      <c r="CS443" s="90">
        <v>46057</v>
      </c>
      <c r="CT443" s="90">
        <v>46057</v>
      </c>
      <c r="CU443" s="90">
        <v>46057</v>
      </c>
      <c r="CV443" s="89">
        <f t="shared" si="668"/>
        <v>8</v>
      </c>
      <c r="CW443" s="86">
        <f t="shared" si="669"/>
        <v>0</v>
      </c>
      <c r="CX443" s="90"/>
      <c r="CY443" s="90"/>
      <c r="CZ443" s="90"/>
      <c r="DA443" s="90"/>
      <c r="DB443" s="89">
        <f t="shared" si="670"/>
        <v>8</v>
      </c>
      <c r="DC443" s="89">
        <f t="shared" si="671"/>
        <v>0</v>
      </c>
      <c r="DD443" s="89">
        <f t="shared" si="672"/>
        <v>0</v>
      </c>
      <c r="DE443" s="89">
        <f t="shared" si="673"/>
        <v>0</v>
      </c>
      <c r="DF443" s="86" t="str">
        <f t="shared" si="674"/>
        <v>Đủ</v>
      </c>
      <c r="DG443" s="228"/>
      <c r="DH443" s="233"/>
      <c r="DI443" s="234"/>
      <c r="DJ443" s="235"/>
      <c r="DK443" s="236"/>
      <c r="DL443" s="176"/>
      <c r="DM443" s="177"/>
      <c r="DN443" s="178"/>
      <c r="DO443" s="178"/>
    </row>
    <row r="444" spans="1:119" s="237" customFormat="1" ht="30" hidden="1" customHeight="1">
      <c r="A444" s="85" t="str">
        <f t="shared" ref="A444" si="679">IF(L444=L443,"ok","Hiện")</f>
        <v>Hiện</v>
      </c>
      <c r="B444" s="86" t="str">
        <f t="shared" ref="B444" si="680">DF444</f>
        <v>Thừa</v>
      </c>
      <c r="C444" s="86">
        <f t="shared" ref="C444" si="681">DD444</f>
        <v>-4.3999999999999986</v>
      </c>
      <c r="D444" s="86"/>
      <c r="E444" s="86"/>
      <c r="F444" s="86"/>
      <c r="G444" s="86"/>
      <c r="H444" s="86"/>
      <c r="I444" s="86"/>
      <c r="J444" s="812"/>
      <c r="K444" s="815"/>
      <c r="L444" s="781" t="s">
        <v>1249</v>
      </c>
      <c r="M444" s="788" t="s">
        <v>1481</v>
      </c>
      <c r="N444" s="713" t="s">
        <v>1481</v>
      </c>
      <c r="O444" s="179" t="s">
        <v>1250</v>
      </c>
      <c r="P444" s="179" t="s">
        <v>336</v>
      </c>
      <c r="Q444" s="182"/>
      <c r="R444" s="817"/>
      <c r="S444" s="182">
        <v>8</v>
      </c>
      <c r="T444" s="171"/>
      <c r="U444" s="172"/>
      <c r="V444" s="172"/>
      <c r="W444" s="172"/>
      <c r="X444" s="172"/>
      <c r="Y444" s="172"/>
      <c r="Z444" s="172"/>
      <c r="AA444" s="172"/>
      <c r="AB444" s="63"/>
      <c r="AC444" s="63"/>
      <c r="AD444" s="63"/>
      <c r="AE444" s="63"/>
      <c r="AF444" s="63"/>
      <c r="AG444" s="63"/>
      <c r="AH444" s="63"/>
      <c r="AI444" s="63"/>
      <c r="AJ444" s="63">
        <v>10</v>
      </c>
      <c r="AK444" s="63">
        <v>10</v>
      </c>
      <c r="AL444" s="63">
        <v>0</v>
      </c>
      <c r="AM444" s="63">
        <v>0</v>
      </c>
      <c r="AN444" s="63">
        <v>0</v>
      </c>
      <c r="AO444" s="63">
        <v>0</v>
      </c>
      <c r="AP444" s="63">
        <v>0</v>
      </c>
      <c r="AQ444" s="63">
        <v>0</v>
      </c>
      <c r="AR444" s="63">
        <v>0</v>
      </c>
      <c r="AS444" s="63">
        <v>0</v>
      </c>
      <c r="AT444" s="63">
        <v>0</v>
      </c>
      <c r="AU444" s="63">
        <v>0</v>
      </c>
      <c r="AV444" s="63">
        <v>0</v>
      </c>
      <c r="AW444" s="63">
        <v>0</v>
      </c>
      <c r="AX444" s="63">
        <v>0</v>
      </c>
      <c r="AY444" s="63">
        <v>0</v>
      </c>
      <c r="AZ444" s="88">
        <f t="shared" si="662"/>
        <v>10</v>
      </c>
      <c r="BA444" s="88">
        <f t="shared" si="663"/>
        <v>10</v>
      </c>
      <c r="BB444" s="487" t="s">
        <v>1251</v>
      </c>
      <c r="BC444" s="227"/>
      <c r="BD444" s="228"/>
      <c r="BE444" s="228"/>
      <c r="BF444" s="229"/>
      <c r="BG444" s="224"/>
      <c r="BH444" s="89">
        <f t="shared" si="664"/>
        <v>10</v>
      </c>
      <c r="BI444" s="89">
        <f t="shared" si="665"/>
        <v>10</v>
      </c>
      <c r="BJ444" s="173"/>
      <c r="BK444" s="808" t="s">
        <v>1609</v>
      </c>
      <c r="BL444" s="809" t="s">
        <v>638</v>
      </c>
      <c r="BM444" s="788" t="s">
        <v>1481</v>
      </c>
      <c r="BN444" s="263"/>
      <c r="BO444" s="190"/>
      <c r="BP444" s="173" t="s">
        <v>903</v>
      </c>
      <c r="BQ444" s="220">
        <f>0.6*24</f>
        <v>14.399999999999999</v>
      </c>
      <c r="BR444" s="220">
        <v>24</v>
      </c>
      <c r="BS444" s="190">
        <v>2980000</v>
      </c>
      <c r="BT444" s="65">
        <f>BS444*BR444*1.08</f>
        <v>77241600</v>
      </c>
      <c r="BU444" s="671">
        <v>0.08</v>
      </c>
      <c r="BV444" s="489">
        <f>BS444*BR444*1</f>
        <v>71520000</v>
      </c>
      <c r="BW444" s="222">
        <v>46382</v>
      </c>
      <c r="BX444" s="89">
        <f t="shared" si="666"/>
        <v>14.399999999999999</v>
      </c>
      <c r="BY444" s="89">
        <f t="shared" si="667"/>
        <v>24</v>
      </c>
      <c r="BZ444" s="187"/>
      <c r="CA444" s="187"/>
      <c r="CB444" s="230"/>
      <c r="CC444" s="227"/>
      <c r="CD444" s="85"/>
      <c r="CE444" s="228"/>
      <c r="CF444" s="228"/>
      <c r="CG444" s="228"/>
      <c r="CH444" s="228"/>
      <c r="CI444" s="228"/>
      <c r="CJ444" s="228"/>
      <c r="CK444" s="228"/>
      <c r="CL444" s="231"/>
      <c r="CM444" s="232"/>
      <c r="CN444" s="173"/>
      <c r="CO444" s="228"/>
      <c r="CP444" s="228"/>
      <c r="CQ444" s="173"/>
      <c r="CR444" s="173"/>
      <c r="CS444" s="173"/>
      <c r="CT444" s="173"/>
      <c r="CU444" s="173"/>
      <c r="CV444" s="89">
        <f t="shared" si="668"/>
        <v>0</v>
      </c>
      <c r="CW444" s="86">
        <f t="shared" si="669"/>
        <v>0</v>
      </c>
      <c r="CX444" s="90"/>
      <c r="CY444" s="90"/>
      <c r="CZ444" s="90"/>
      <c r="DA444" s="90"/>
      <c r="DB444" s="89">
        <f t="shared" si="670"/>
        <v>14.399999999999999</v>
      </c>
      <c r="DC444" s="89">
        <f t="shared" si="671"/>
        <v>24</v>
      </c>
      <c r="DD444" s="89">
        <f t="shared" si="672"/>
        <v>-4.3999999999999986</v>
      </c>
      <c r="DE444" s="89">
        <f t="shared" si="673"/>
        <v>-14</v>
      </c>
      <c r="DF444" s="86" t="str">
        <f t="shared" si="674"/>
        <v>Thừa</v>
      </c>
      <c r="DG444" s="228"/>
      <c r="DH444" s="233"/>
      <c r="DI444" s="234"/>
      <c r="DJ444" s="235"/>
      <c r="DK444" s="236"/>
      <c r="DL444" s="176"/>
      <c r="DM444" s="177"/>
      <c r="DN444" s="178"/>
      <c r="DO444" s="178"/>
    </row>
    <row r="445" spans="1:119" s="237" customFormat="1" ht="30" hidden="1" customHeight="1">
      <c r="A445" s="85" t="str">
        <f t="shared" ref="A445" si="682">IF(L445=L444,"ok","Hiện")</f>
        <v>Hiện</v>
      </c>
      <c r="B445" s="86" t="str">
        <f t="shared" ref="B445" si="683">DF445</f>
        <v>Đủ</v>
      </c>
      <c r="C445" s="86">
        <f t="shared" ref="C445" si="684">DD445</f>
        <v>0</v>
      </c>
      <c r="D445" s="1654" t="str">
        <f>BW445</f>
        <v>Dự kiến 10/2/2026 có hàng</v>
      </c>
      <c r="E445" s="1658" t="s">
        <v>2356</v>
      </c>
      <c r="F445" s="1658"/>
      <c r="G445" s="86" t="str">
        <f t="shared" ref="G445:G508" si="685">BM445</f>
        <v>Vít tự khoan đầu bằng M4.8*13 Inox 410</v>
      </c>
      <c r="H445" s="1655">
        <f>BQ445</f>
        <v>7000</v>
      </c>
      <c r="I445" s="1654" t="str">
        <f>P445</f>
        <v>CÁI</v>
      </c>
      <c r="J445" s="812"/>
      <c r="K445" s="1653" t="s">
        <v>1484</v>
      </c>
      <c r="L445" s="781" t="s">
        <v>1474</v>
      </c>
      <c r="M445" s="782" t="s">
        <v>1475</v>
      </c>
      <c r="N445" s="1602" t="s">
        <v>1514</v>
      </c>
      <c r="O445" s="179" t="s">
        <v>1515</v>
      </c>
      <c r="P445" s="179" t="s">
        <v>1476</v>
      </c>
      <c r="Q445" s="182"/>
      <c r="R445" s="817">
        <v>6500</v>
      </c>
      <c r="S445" s="182"/>
      <c r="T445" s="171"/>
      <c r="U445" s="172"/>
      <c r="V445" s="172"/>
      <c r="W445" s="172"/>
      <c r="X445" s="172"/>
      <c r="Y445" s="172"/>
      <c r="Z445" s="172"/>
      <c r="AA445" s="172"/>
      <c r="AB445" s="63"/>
      <c r="AC445" s="63"/>
      <c r="AD445" s="63"/>
      <c r="AE445" s="63"/>
      <c r="AF445" s="63"/>
      <c r="AG445" s="63"/>
      <c r="AH445" s="63"/>
      <c r="AI445" s="63"/>
      <c r="AJ445" s="63"/>
      <c r="AK445" s="63"/>
      <c r="AL445" s="838">
        <v>7000</v>
      </c>
      <c r="AM445" s="63">
        <v>0</v>
      </c>
      <c r="AN445" s="63">
        <v>0</v>
      </c>
      <c r="AO445" s="63">
        <v>0</v>
      </c>
      <c r="AP445" s="63">
        <v>0</v>
      </c>
      <c r="AQ445" s="63">
        <v>0</v>
      </c>
      <c r="AR445" s="63">
        <v>0</v>
      </c>
      <c r="AS445" s="63">
        <v>0</v>
      </c>
      <c r="AT445" s="63">
        <v>0</v>
      </c>
      <c r="AU445" s="63">
        <v>0</v>
      </c>
      <c r="AV445" s="63">
        <v>0</v>
      </c>
      <c r="AW445" s="63">
        <v>0</v>
      </c>
      <c r="AX445" s="63">
        <v>0</v>
      </c>
      <c r="AY445" s="63">
        <v>0</v>
      </c>
      <c r="AZ445" s="88">
        <f t="shared" si="662"/>
        <v>7000</v>
      </c>
      <c r="BA445" s="88">
        <f t="shared" si="663"/>
        <v>0</v>
      </c>
      <c r="BB445" s="487" t="s">
        <v>1477</v>
      </c>
      <c r="BC445" s="227"/>
      <c r="BD445" s="228"/>
      <c r="BE445" s="228"/>
      <c r="BF445" s="229"/>
      <c r="BG445" s="224"/>
      <c r="BH445" s="89">
        <f t="shared" si="664"/>
        <v>7000</v>
      </c>
      <c r="BI445" s="89" t="str">
        <f t="shared" si="665"/>
        <v>0</v>
      </c>
      <c r="BJ445" s="173"/>
      <c r="BK445" s="808" t="s">
        <v>903</v>
      </c>
      <c r="BL445" s="809" t="s">
        <v>1500</v>
      </c>
      <c r="BM445" s="1603" t="s">
        <v>2475</v>
      </c>
      <c r="BN445" s="1604" t="str">
        <f>CONCATENATE(BM445," = ",BQ445,P445)</f>
        <v>Vít tự khoan đầu bằng M4.8*13 Inox 410 = 7000CÁI</v>
      </c>
      <c r="BO445" s="1603" t="s">
        <v>416</v>
      </c>
      <c r="BP445" s="173">
        <v>46048</v>
      </c>
      <c r="BQ445" s="1604">
        <v>7000</v>
      </c>
      <c r="BR445" s="1603" t="s">
        <v>416</v>
      </c>
      <c r="BS445" s="1604">
        <v>350</v>
      </c>
      <c r="BT445" s="245">
        <f>BS445*BQ445*1.08</f>
        <v>2646000</v>
      </c>
      <c r="BU445" s="1605">
        <v>0.08</v>
      </c>
      <c r="BV445" s="816">
        <f>BS445*BQ445</f>
        <v>2450000</v>
      </c>
      <c r="BW445" s="222" t="s">
        <v>2344</v>
      </c>
      <c r="BX445" s="89">
        <f t="shared" si="666"/>
        <v>7000</v>
      </c>
      <c r="BY445" s="89">
        <f t="shared" si="667"/>
        <v>0</v>
      </c>
      <c r="BZ445" s="187"/>
      <c r="CA445" s="187"/>
      <c r="CB445" s="230"/>
      <c r="CC445" s="227"/>
      <c r="CD445" s="85"/>
      <c r="CE445" s="228"/>
      <c r="CF445" s="228"/>
      <c r="CG445" s="228"/>
      <c r="CH445" s="228"/>
      <c r="CI445" s="228"/>
      <c r="CJ445" s="228"/>
      <c r="CK445" s="228"/>
      <c r="CL445" s="231"/>
      <c r="CM445" s="232"/>
      <c r="CN445" s="173"/>
      <c r="CO445" s="228"/>
      <c r="CP445" s="228"/>
      <c r="CQ445" s="173"/>
      <c r="CR445" s="173"/>
      <c r="CS445" s="173"/>
      <c r="CT445" s="173"/>
      <c r="CU445" s="173"/>
      <c r="CV445" s="89">
        <f t="shared" si="668"/>
        <v>0</v>
      </c>
      <c r="CW445" s="86">
        <f t="shared" si="669"/>
        <v>0</v>
      </c>
      <c r="CX445" s="90"/>
      <c r="CY445" s="90"/>
      <c r="CZ445" s="90"/>
      <c r="DA445" s="90"/>
      <c r="DB445" s="89">
        <f t="shared" si="670"/>
        <v>7000</v>
      </c>
      <c r="DC445" s="89">
        <f t="shared" si="671"/>
        <v>0</v>
      </c>
      <c r="DD445" s="89">
        <f t="shared" si="672"/>
        <v>0</v>
      </c>
      <c r="DE445" s="89">
        <f t="shared" si="673"/>
        <v>0</v>
      </c>
      <c r="DF445" s="86" t="str">
        <f t="shared" si="674"/>
        <v>Đủ</v>
      </c>
      <c r="DG445" s="228"/>
      <c r="DH445" s="233"/>
      <c r="DI445" s="234"/>
      <c r="DJ445" s="235"/>
      <c r="DK445" s="236"/>
      <c r="DL445" s="176"/>
      <c r="DM445" s="177"/>
      <c r="DN445" s="178"/>
      <c r="DO445" s="178"/>
    </row>
    <row r="446" spans="1:119" s="237" customFormat="1" ht="30" hidden="1" customHeight="1">
      <c r="A446" s="85" t="str">
        <f t="shared" ref="A446" si="686">IF(L446=L445,"ok","Hiện")</f>
        <v>Hiện</v>
      </c>
      <c r="B446" s="86" t="str">
        <f t="shared" ref="B446" si="687">DF446</f>
        <v>Thừa</v>
      </c>
      <c r="C446" s="86">
        <f t="shared" ref="C446" si="688">DD446</f>
        <v>-1196</v>
      </c>
      <c r="D446" s="86" t="str">
        <f>BW446</f>
        <v>Kế hoạch 26/2 có hàng</v>
      </c>
      <c r="E446" s="86" t="s">
        <v>2356</v>
      </c>
      <c r="F446" s="86"/>
      <c r="G446" s="86" t="str">
        <f t="shared" si="685"/>
        <v>Vít tự khoan đầu lục giác 
6.3x38
Din7504K . Mạ Dacromet</v>
      </c>
      <c r="H446" s="86">
        <f>BQ446</f>
        <v>2500</v>
      </c>
      <c r="I446" s="86" t="str">
        <f>P446</f>
        <v>Cái</v>
      </c>
      <c r="J446" s="812"/>
      <c r="K446" s="1657" t="s">
        <v>1611</v>
      </c>
      <c r="L446" s="781" t="s">
        <v>1506</v>
      </c>
      <c r="M446" s="639" t="s">
        <v>1507</v>
      </c>
      <c r="N446" s="713" t="s">
        <v>1508</v>
      </c>
      <c r="O446" s="179" t="s">
        <v>1509</v>
      </c>
      <c r="P446" s="982" t="s">
        <v>942</v>
      </c>
      <c r="Q446" s="182"/>
      <c r="R446" s="817">
        <v>1184</v>
      </c>
      <c r="S446" s="182"/>
      <c r="T446" s="171"/>
      <c r="U446" s="172"/>
      <c r="V446" s="172"/>
      <c r="W446" s="172"/>
      <c r="X446" s="172"/>
      <c r="Y446" s="172"/>
      <c r="Z446" s="172"/>
      <c r="AA446" s="172"/>
      <c r="AB446" s="63"/>
      <c r="AC446" s="63"/>
      <c r="AD446" s="63"/>
      <c r="AE446" s="63"/>
      <c r="AF446" s="63"/>
      <c r="AG446" s="63"/>
      <c r="AH446" s="63"/>
      <c r="AI446" s="63"/>
      <c r="AJ446" s="63"/>
      <c r="AK446" s="63"/>
      <c r="AL446" s="838"/>
      <c r="AM446" s="63"/>
      <c r="AN446" s="63">
        <v>1304</v>
      </c>
      <c r="AO446" s="63">
        <v>0</v>
      </c>
      <c r="AP446" s="63">
        <v>0</v>
      </c>
      <c r="AQ446" s="63">
        <v>0</v>
      </c>
      <c r="AR446" s="63">
        <v>0</v>
      </c>
      <c r="AS446" s="63">
        <v>0</v>
      </c>
      <c r="AT446" s="63">
        <v>0</v>
      </c>
      <c r="AU446" s="63">
        <v>0</v>
      </c>
      <c r="AV446" s="63">
        <v>0</v>
      </c>
      <c r="AW446" s="63">
        <v>0</v>
      </c>
      <c r="AX446" s="63">
        <v>0</v>
      </c>
      <c r="AY446" s="63">
        <v>0</v>
      </c>
      <c r="AZ446" s="88">
        <f t="shared" si="662"/>
        <v>1304</v>
      </c>
      <c r="BA446" s="88">
        <f t="shared" si="663"/>
        <v>0</v>
      </c>
      <c r="BB446" s="487" t="s">
        <v>1511</v>
      </c>
      <c r="BC446" s="227"/>
      <c r="BD446" s="228"/>
      <c r="BE446" s="228"/>
      <c r="BF446" s="229"/>
      <c r="BG446" s="224"/>
      <c r="BH446" s="89">
        <f t="shared" si="664"/>
        <v>1304</v>
      </c>
      <c r="BI446" s="89" t="str">
        <f t="shared" si="665"/>
        <v>0</v>
      </c>
      <c r="BJ446" s="173"/>
      <c r="BK446" s="808" t="s">
        <v>1616</v>
      </c>
      <c r="BL446" s="809" t="s">
        <v>1611</v>
      </c>
      <c r="BM446" s="1208" t="s">
        <v>1615</v>
      </c>
      <c r="BN446" s="263"/>
      <c r="BO446" s="190"/>
      <c r="BP446" s="173">
        <v>46028</v>
      </c>
      <c r="BQ446" s="1207">
        <v>2500</v>
      </c>
      <c r="BR446" s="190" t="s">
        <v>416</v>
      </c>
      <c r="BS446" s="190">
        <v>3000</v>
      </c>
      <c r="BT446" s="65">
        <f>BS446*BQ446*1.08</f>
        <v>8100000.0000000009</v>
      </c>
      <c r="BU446" s="671">
        <v>0.08</v>
      </c>
      <c r="BV446" s="489">
        <f>BS446*BQ446*1</f>
        <v>7500000</v>
      </c>
      <c r="BW446" s="222" t="s">
        <v>2343</v>
      </c>
      <c r="BX446" s="89">
        <f t="shared" si="666"/>
        <v>2500</v>
      </c>
      <c r="BY446" s="89">
        <f t="shared" si="667"/>
        <v>0</v>
      </c>
      <c r="BZ446" s="187"/>
      <c r="CA446" s="187"/>
      <c r="CB446" s="230"/>
      <c r="CC446" s="227"/>
      <c r="CD446" s="85"/>
      <c r="CE446" s="228"/>
      <c r="CF446" s="228"/>
      <c r="CG446" s="228"/>
      <c r="CH446" s="228"/>
      <c r="CI446" s="228"/>
      <c r="CJ446" s="228"/>
      <c r="CK446" s="228"/>
      <c r="CL446" s="231"/>
      <c r="CM446" s="232"/>
      <c r="CN446" s="173"/>
      <c r="CO446" s="228"/>
      <c r="CP446" s="228"/>
      <c r="CQ446" s="173"/>
      <c r="CR446" s="173"/>
      <c r="CS446" s="173"/>
      <c r="CT446" s="173"/>
      <c r="CU446" s="173"/>
      <c r="CV446" s="89">
        <f t="shared" si="668"/>
        <v>0</v>
      </c>
      <c r="CW446" s="86">
        <f t="shared" si="669"/>
        <v>0</v>
      </c>
      <c r="CX446" s="90"/>
      <c r="CY446" s="90"/>
      <c r="CZ446" s="90"/>
      <c r="DA446" s="90"/>
      <c r="DB446" s="89">
        <f t="shared" si="670"/>
        <v>2500</v>
      </c>
      <c r="DC446" s="89">
        <f t="shared" si="671"/>
        <v>0</v>
      </c>
      <c r="DD446" s="89">
        <f t="shared" si="672"/>
        <v>-1196</v>
      </c>
      <c r="DE446" s="89">
        <f t="shared" si="673"/>
        <v>0</v>
      </c>
      <c r="DF446" s="86" t="str">
        <f t="shared" si="674"/>
        <v>Thừa</v>
      </c>
      <c r="DG446" s="228"/>
      <c r="DH446" s="233"/>
      <c r="DI446" s="234"/>
      <c r="DJ446" s="235"/>
      <c r="DK446" s="236"/>
      <c r="DL446" s="176"/>
      <c r="DM446" s="177"/>
      <c r="DN446" s="178"/>
      <c r="DO446" s="178"/>
    </row>
    <row r="447" spans="1:119" s="237" customFormat="1" ht="30" hidden="1" customHeight="1">
      <c r="A447" s="85" t="str">
        <f t="shared" ref="A447:A449" si="689">IF(L447=L446,"ok","Hiện")</f>
        <v>Hiện</v>
      </c>
      <c r="B447" s="86" t="str">
        <f t="shared" ref="B447:B449" si="690">DF447</f>
        <v>Đủ</v>
      </c>
      <c r="C447" s="86">
        <f t="shared" ref="C447:C449" si="691">DD447</f>
        <v>0</v>
      </c>
      <c r="D447" s="86" t="str">
        <f t="shared" ref="D447:D449" si="692">BW447</f>
        <v>Kế hoạch trước ngày 14/2/2026</v>
      </c>
      <c r="E447" s="86" t="s">
        <v>2356</v>
      </c>
      <c r="F447" s="86"/>
      <c r="G447" s="86" t="str">
        <f t="shared" si="685"/>
        <v>Bulong M36x130</v>
      </c>
      <c r="H447" s="86">
        <f t="shared" ref="H447:H449" si="693">BQ447</f>
        <v>105</v>
      </c>
      <c r="I447" s="86" t="str">
        <f>P447</f>
        <v>Cái</v>
      </c>
      <c r="J447" s="812"/>
      <c r="K447" s="86" t="s">
        <v>638</v>
      </c>
      <c r="L447" s="781" t="s">
        <v>1566</v>
      </c>
      <c r="M447" s="1140" t="s">
        <v>1567</v>
      </c>
      <c r="N447" s="1122" t="s">
        <v>1568</v>
      </c>
      <c r="O447" s="179" t="s">
        <v>1569</v>
      </c>
      <c r="P447" s="982" t="s">
        <v>942</v>
      </c>
      <c r="Q447" s="182"/>
      <c r="R447" s="817">
        <v>96</v>
      </c>
      <c r="S447" s="182"/>
      <c r="T447" s="171"/>
      <c r="U447" s="172"/>
      <c r="V447" s="172"/>
      <c r="W447" s="172"/>
      <c r="X447" s="172"/>
      <c r="Y447" s="172"/>
      <c r="Z447" s="172"/>
      <c r="AA447" s="172"/>
      <c r="AB447" s="63"/>
      <c r="AC447" s="63"/>
      <c r="AD447" s="63"/>
      <c r="AE447" s="63"/>
      <c r="AF447" s="63"/>
      <c r="AG447" s="63"/>
      <c r="AH447" s="63"/>
      <c r="AI447" s="63"/>
      <c r="AJ447" s="63"/>
      <c r="AK447" s="63"/>
      <c r="AL447" s="838"/>
      <c r="AM447" s="63"/>
      <c r="AN447" s="63"/>
      <c r="AO447" s="63"/>
      <c r="AP447" s="63">
        <v>105</v>
      </c>
      <c r="AQ447" s="63">
        <v>0</v>
      </c>
      <c r="AR447" s="63">
        <v>0</v>
      </c>
      <c r="AS447" s="63">
        <v>0</v>
      </c>
      <c r="AT447" s="63">
        <v>0</v>
      </c>
      <c r="AU447" s="63">
        <v>0</v>
      </c>
      <c r="AV447" s="63">
        <v>0</v>
      </c>
      <c r="AW447" s="63">
        <v>0</v>
      </c>
      <c r="AX447" s="63">
        <v>0</v>
      </c>
      <c r="AY447" s="63">
        <v>0</v>
      </c>
      <c r="AZ447" s="88">
        <f t="shared" si="662"/>
        <v>105</v>
      </c>
      <c r="BA447" s="88">
        <f t="shared" si="663"/>
        <v>0</v>
      </c>
      <c r="BB447" s="487" t="s">
        <v>1579</v>
      </c>
      <c r="BC447" s="227"/>
      <c r="BD447" s="228"/>
      <c r="BE447" s="228"/>
      <c r="BF447" s="229"/>
      <c r="BG447" s="224"/>
      <c r="BH447" s="89">
        <f t="shared" si="664"/>
        <v>105</v>
      </c>
      <c r="BI447" s="89" t="str">
        <f t="shared" si="665"/>
        <v>0</v>
      </c>
      <c r="BJ447" s="173"/>
      <c r="BK447" s="1143" t="s">
        <v>1589</v>
      </c>
      <c r="BL447" s="1144" t="s">
        <v>638</v>
      </c>
      <c r="BM447" s="1144" t="s">
        <v>1592</v>
      </c>
      <c r="BN447" s="1144" t="s">
        <v>1595</v>
      </c>
      <c r="BO447" s="1143" t="s">
        <v>416</v>
      </c>
      <c r="BP447" s="1145">
        <v>46017</v>
      </c>
      <c r="BQ447" s="190">
        <v>105</v>
      </c>
      <c r="BR447" s="1143" t="s">
        <v>416</v>
      </c>
      <c r="BS447" s="1143">
        <v>224000</v>
      </c>
      <c r="BT447" s="1143">
        <f t="shared" ref="BT447:BT449" si="694">BS447*BQ447*(1+BU447)</f>
        <v>25872000.000000004</v>
      </c>
      <c r="BU447" s="1146">
        <v>0.1</v>
      </c>
      <c r="BV447" s="1143">
        <f t="shared" ref="BV447:BV449" si="695">BS447*BQ447</f>
        <v>23520000</v>
      </c>
      <c r="BW447" s="1650" t="s">
        <v>2342</v>
      </c>
      <c r="BX447" s="89">
        <f t="shared" si="666"/>
        <v>105</v>
      </c>
      <c r="BY447" s="89">
        <f t="shared" si="667"/>
        <v>0</v>
      </c>
      <c r="BZ447" s="187"/>
      <c r="CA447" s="187"/>
      <c r="CB447" s="230"/>
      <c r="CC447" s="227"/>
      <c r="CD447" s="85"/>
      <c r="CE447" s="228"/>
      <c r="CF447" s="228"/>
      <c r="CG447" s="228"/>
      <c r="CH447" s="228"/>
      <c r="CI447" s="228"/>
      <c r="CJ447" s="228"/>
      <c r="CK447" s="228"/>
      <c r="CL447" s="231"/>
      <c r="CM447" s="232"/>
      <c r="CN447" s="173"/>
      <c r="CO447" s="228"/>
      <c r="CP447" s="228"/>
      <c r="CQ447" s="173"/>
      <c r="CR447" s="173"/>
      <c r="CS447" s="173"/>
      <c r="CT447" s="173"/>
      <c r="CU447" s="173"/>
      <c r="CV447" s="89">
        <f t="shared" si="668"/>
        <v>0</v>
      </c>
      <c r="CW447" s="86">
        <f t="shared" si="669"/>
        <v>0</v>
      </c>
      <c r="CX447" s="90"/>
      <c r="CY447" s="90"/>
      <c r="CZ447" s="90"/>
      <c r="DA447" s="90"/>
      <c r="DB447" s="89">
        <f t="shared" si="670"/>
        <v>105</v>
      </c>
      <c r="DC447" s="89">
        <f t="shared" si="671"/>
        <v>0</v>
      </c>
      <c r="DD447" s="89">
        <f t="shared" si="672"/>
        <v>0</v>
      </c>
      <c r="DE447" s="89">
        <f t="shared" si="673"/>
        <v>0</v>
      </c>
      <c r="DF447" s="86" t="str">
        <f t="shared" si="674"/>
        <v>Đủ</v>
      </c>
      <c r="DG447" s="228"/>
      <c r="DH447" s="233"/>
      <c r="DI447" s="234"/>
      <c r="DJ447" s="235"/>
      <c r="DK447" s="236"/>
      <c r="DL447" s="176"/>
      <c r="DM447" s="177"/>
      <c r="DN447" s="178"/>
      <c r="DO447" s="178"/>
    </row>
    <row r="448" spans="1:119" s="237" customFormat="1" ht="30" hidden="1" customHeight="1">
      <c r="A448" s="85" t="str">
        <f t="shared" si="689"/>
        <v>Hiện</v>
      </c>
      <c r="B448" s="86" t="str">
        <f t="shared" si="690"/>
        <v>Đủ</v>
      </c>
      <c r="C448" s="86">
        <f t="shared" si="691"/>
        <v>0</v>
      </c>
      <c r="D448" s="86" t="str">
        <f t="shared" si="692"/>
        <v>Kế hoạch trước ngày 14/2/2026</v>
      </c>
      <c r="E448" s="86" t="s">
        <v>2356</v>
      </c>
      <c r="F448" s="86"/>
      <c r="G448" s="86" t="str">
        <f t="shared" si="685"/>
        <v>Ecu M36</v>
      </c>
      <c r="H448" s="86">
        <f t="shared" si="693"/>
        <v>105</v>
      </c>
      <c r="I448" s="86" t="str">
        <f t="shared" ref="I448:I449" si="696">P448</f>
        <v>Cái</v>
      </c>
      <c r="J448" s="812"/>
      <c r="K448" s="86" t="s">
        <v>638</v>
      </c>
      <c r="L448" s="781" t="s">
        <v>1570</v>
      </c>
      <c r="M448" s="1140" t="s">
        <v>1571</v>
      </c>
      <c r="N448" s="1122" t="s">
        <v>1572</v>
      </c>
      <c r="O448" s="179" t="s">
        <v>1573</v>
      </c>
      <c r="P448" s="982" t="s">
        <v>942</v>
      </c>
      <c r="Q448" s="182"/>
      <c r="R448" s="817">
        <v>96</v>
      </c>
      <c r="S448" s="182"/>
      <c r="T448" s="171"/>
      <c r="U448" s="172"/>
      <c r="V448" s="172"/>
      <c r="W448" s="172"/>
      <c r="X448" s="172"/>
      <c r="Y448" s="172"/>
      <c r="Z448" s="172"/>
      <c r="AA448" s="172"/>
      <c r="AB448" s="63"/>
      <c r="AC448" s="63"/>
      <c r="AD448" s="63"/>
      <c r="AE448" s="63"/>
      <c r="AF448" s="63"/>
      <c r="AG448" s="63"/>
      <c r="AH448" s="63"/>
      <c r="AI448" s="63"/>
      <c r="AJ448" s="63"/>
      <c r="AK448" s="63"/>
      <c r="AL448" s="838"/>
      <c r="AM448" s="63"/>
      <c r="AN448" s="63"/>
      <c r="AO448" s="63"/>
      <c r="AP448" s="63">
        <v>105</v>
      </c>
      <c r="AQ448" s="63">
        <v>0</v>
      </c>
      <c r="AR448" s="63">
        <v>0</v>
      </c>
      <c r="AS448" s="63">
        <v>0</v>
      </c>
      <c r="AT448" s="63">
        <v>0</v>
      </c>
      <c r="AU448" s="63">
        <v>0</v>
      </c>
      <c r="AV448" s="63">
        <v>0</v>
      </c>
      <c r="AW448" s="63">
        <v>0</v>
      </c>
      <c r="AX448" s="63">
        <v>0</v>
      </c>
      <c r="AY448" s="63">
        <v>0</v>
      </c>
      <c r="AZ448" s="88">
        <f t="shared" si="662"/>
        <v>105</v>
      </c>
      <c r="BA448" s="88">
        <f t="shared" si="663"/>
        <v>0</v>
      </c>
      <c r="BB448" s="487" t="s">
        <v>1579</v>
      </c>
      <c r="BC448" s="227"/>
      <c r="BD448" s="228"/>
      <c r="BE448" s="228"/>
      <c r="BF448" s="229"/>
      <c r="BG448" s="224"/>
      <c r="BH448" s="89">
        <f t="shared" si="664"/>
        <v>105</v>
      </c>
      <c r="BI448" s="89" t="str">
        <f t="shared" si="665"/>
        <v>0</v>
      </c>
      <c r="BJ448" s="173"/>
      <c r="BK448" s="1143" t="s">
        <v>1589</v>
      </c>
      <c r="BL448" s="1144" t="s">
        <v>638</v>
      </c>
      <c r="BM448" s="1144" t="s">
        <v>1593</v>
      </c>
      <c r="BN448" s="1144" t="s">
        <v>1596</v>
      </c>
      <c r="BO448" s="1143" t="s">
        <v>416</v>
      </c>
      <c r="BP448" s="1145">
        <v>46017</v>
      </c>
      <c r="BQ448" s="190">
        <v>105</v>
      </c>
      <c r="BR448" s="1143" t="s">
        <v>416</v>
      </c>
      <c r="BS448" s="1143">
        <v>72000</v>
      </c>
      <c r="BT448" s="1143">
        <f t="shared" si="694"/>
        <v>8316000.0000000009</v>
      </c>
      <c r="BU448" s="1146">
        <v>0.1</v>
      </c>
      <c r="BV448" s="1143">
        <f t="shared" si="695"/>
        <v>7560000</v>
      </c>
      <c r="BW448" s="1650" t="s">
        <v>2342</v>
      </c>
      <c r="BX448" s="89">
        <f t="shared" si="666"/>
        <v>105</v>
      </c>
      <c r="BY448" s="89">
        <f t="shared" si="667"/>
        <v>0</v>
      </c>
      <c r="BZ448" s="187"/>
      <c r="CA448" s="187"/>
      <c r="CB448" s="230"/>
      <c r="CC448" s="227"/>
      <c r="CD448" s="85"/>
      <c r="CE448" s="228"/>
      <c r="CF448" s="228"/>
      <c r="CG448" s="228"/>
      <c r="CH448" s="228"/>
      <c r="CI448" s="228"/>
      <c r="CJ448" s="228"/>
      <c r="CK448" s="228"/>
      <c r="CL448" s="231"/>
      <c r="CM448" s="232"/>
      <c r="CN448" s="173"/>
      <c r="CO448" s="228"/>
      <c r="CP448" s="228"/>
      <c r="CQ448" s="173"/>
      <c r="CR448" s="173"/>
      <c r="CS448" s="173"/>
      <c r="CT448" s="173"/>
      <c r="CU448" s="173"/>
      <c r="CV448" s="89">
        <f t="shared" si="668"/>
        <v>0</v>
      </c>
      <c r="CW448" s="86">
        <f t="shared" si="669"/>
        <v>0</v>
      </c>
      <c r="CX448" s="90"/>
      <c r="CY448" s="90"/>
      <c r="CZ448" s="90"/>
      <c r="DA448" s="90"/>
      <c r="DB448" s="89">
        <f t="shared" si="670"/>
        <v>105</v>
      </c>
      <c r="DC448" s="89">
        <f t="shared" si="671"/>
        <v>0</v>
      </c>
      <c r="DD448" s="89">
        <f t="shared" si="672"/>
        <v>0</v>
      </c>
      <c r="DE448" s="89">
        <f t="shared" si="673"/>
        <v>0</v>
      </c>
      <c r="DF448" s="86" t="str">
        <f t="shared" si="674"/>
        <v>Đủ</v>
      </c>
      <c r="DG448" s="228"/>
      <c r="DH448" s="233"/>
      <c r="DI448" s="234"/>
      <c r="DJ448" s="235"/>
      <c r="DK448" s="236"/>
      <c r="DL448" s="176"/>
      <c r="DM448" s="177"/>
      <c r="DN448" s="178"/>
      <c r="DO448" s="178"/>
    </row>
    <row r="449" spans="1:119" s="237" customFormat="1" ht="30" hidden="1" customHeight="1">
      <c r="A449" s="85" t="str">
        <f t="shared" si="689"/>
        <v>Hiện</v>
      </c>
      <c r="B449" s="86" t="str">
        <f t="shared" si="690"/>
        <v>Đủ</v>
      </c>
      <c r="C449" s="86">
        <f t="shared" si="691"/>
        <v>0</v>
      </c>
      <c r="D449" s="86" t="str">
        <f t="shared" si="692"/>
        <v>Kế hoạch trước ngày 14/2/2026</v>
      </c>
      <c r="E449" s="86" t="s">
        <v>2356</v>
      </c>
      <c r="F449" s="86"/>
      <c r="G449" s="86" t="str">
        <f t="shared" si="685"/>
        <v>Vòng đệm phẳng M36</v>
      </c>
      <c r="H449" s="86">
        <f t="shared" si="693"/>
        <v>200</v>
      </c>
      <c r="I449" s="86" t="str">
        <f t="shared" si="696"/>
        <v>Cái</v>
      </c>
      <c r="J449" s="812"/>
      <c r="K449" s="86" t="s">
        <v>638</v>
      </c>
      <c r="L449" s="781" t="s">
        <v>1574</v>
      </c>
      <c r="M449" s="1140" t="s">
        <v>1575</v>
      </c>
      <c r="N449" s="1122" t="s">
        <v>1576</v>
      </c>
      <c r="O449" s="179" t="s">
        <v>1577</v>
      </c>
      <c r="P449" s="982" t="s">
        <v>942</v>
      </c>
      <c r="Q449" s="182"/>
      <c r="R449" s="817">
        <v>192</v>
      </c>
      <c r="S449" s="182"/>
      <c r="T449" s="171"/>
      <c r="U449" s="172"/>
      <c r="V449" s="172"/>
      <c r="W449" s="172"/>
      <c r="X449" s="172"/>
      <c r="Y449" s="172"/>
      <c r="Z449" s="172"/>
      <c r="AA449" s="172"/>
      <c r="AB449" s="63"/>
      <c r="AC449" s="63"/>
      <c r="AD449" s="63"/>
      <c r="AE449" s="63"/>
      <c r="AF449" s="63"/>
      <c r="AG449" s="63"/>
      <c r="AH449" s="63"/>
      <c r="AI449" s="63"/>
      <c r="AJ449" s="63"/>
      <c r="AK449" s="63"/>
      <c r="AL449" s="838"/>
      <c r="AM449" s="63"/>
      <c r="AN449" s="63"/>
      <c r="AO449" s="63"/>
      <c r="AP449" s="63">
        <v>200</v>
      </c>
      <c r="AQ449" s="63">
        <v>0</v>
      </c>
      <c r="AR449" s="63">
        <v>0</v>
      </c>
      <c r="AS449" s="63">
        <v>0</v>
      </c>
      <c r="AT449" s="63">
        <v>0</v>
      </c>
      <c r="AU449" s="63">
        <v>0</v>
      </c>
      <c r="AV449" s="63">
        <v>0</v>
      </c>
      <c r="AW449" s="63">
        <v>0</v>
      </c>
      <c r="AX449" s="63">
        <v>0</v>
      </c>
      <c r="AY449" s="63">
        <v>0</v>
      </c>
      <c r="AZ449" s="88">
        <f t="shared" si="662"/>
        <v>200</v>
      </c>
      <c r="BA449" s="88">
        <f t="shared" si="663"/>
        <v>0</v>
      </c>
      <c r="BB449" s="487" t="s">
        <v>1579</v>
      </c>
      <c r="BC449" s="227"/>
      <c r="BD449" s="228"/>
      <c r="BE449" s="228"/>
      <c r="BF449" s="229"/>
      <c r="BG449" s="224"/>
      <c r="BH449" s="89">
        <f t="shared" si="664"/>
        <v>200</v>
      </c>
      <c r="BI449" s="89" t="str">
        <f t="shared" si="665"/>
        <v>0</v>
      </c>
      <c r="BJ449" s="173"/>
      <c r="BK449" s="1143" t="s">
        <v>1589</v>
      </c>
      <c r="BL449" s="1144" t="s">
        <v>638</v>
      </c>
      <c r="BM449" s="1144" t="s">
        <v>1594</v>
      </c>
      <c r="BN449" s="1144" t="s">
        <v>1597</v>
      </c>
      <c r="BO449" s="1143" t="s">
        <v>416</v>
      </c>
      <c r="BP449" s="1145">
        <v>46017</v>
      </c>
      <c r="BQ449" s="190">
        <v>200</v>
      </c>
      <c r="BR449" s="1143" t="s">
        <v>416</v>
      </c>
      <c r="BS449" s="1143">
        <v>16000</v>
      </c>
      <c r="BT449" s="1143">
        <f t="shared" si="694"/>
        <v>3520000.0000000005</v>
      </c>
      <c r="BU449" s="1146">
        <v>0.1</v>
      </c>
      <c r="BV449" s="1143">
        <f t="shared" si="695"/>
        <v>3200000</v>
      </c>
      <c r="BW449" s="1650" t="s">
        <v>2342</v>
      </c>
      <c r="BX449" s="89">
        <f t="shared" si="666"/>
        <v>200</v>
      </c>
      <c r="BY449" s="89">
        <f t="shared" si="667"/>
        <v>0</v>
      </c>
      <c r="BZ449" s="187"/>
      <c r="CA449" s="187"/>
      <c r="CB449" s="230"/>
      <c r="CC449" s="227"/>
      <c r="CD449" s="85"/>
      <c r="CE449" s="228"/>
      <c r="CF449" s="228"/>
      <c r="CG449" s="228"/>
      <c r="CH449" s="228"/>
      <c r="CI449" s="228"/>
      <c r="CJ449" s="228"/>
      <c r="CK449" s="228"/>
      <c r="CL449" s="231"/>
      <c r="CM449" s="232"/>
      <c r="CN449" s="173"/>
      <c r="CO449" s="228"/>
      <c r="CP449" s="228"/>
      <c r="CQ449" s="173"/>
      <c r="CR449" s="173"/>
      <c r="CS449" s="173"/>
      <c r="CT449" s="173"/>
      <c r="CU449" s="173"/>
      <c r="CV449" s="89">
        <f t="shared" si="668"/>
        <v>0</v>
      </c>
      <c r="CW449" s="86">
        <f t="shared" si="669"/>
        <v>0</v>
      </c>
      <c r="CX449" s="90"/>
      <c r="CY449" s="90"/>
      <c r="CZ449" s="90"/>
      <c r="DA449" s="90"/>
      <c r="DB449" s="89">
        <f t="shared" si="670"/>
        <v>200</v>
      </c>
      <c r="DC449" s="89">
        <f t="shared" si="671"/>
        <v>0</v>
      </c>
      <c r="DD449" s="89">
        <f t="shared" si="672"/>
        <v>0</v>
      </c>
      <c r="DE449" s="89">
        <f t="shared" si="673"/>
        <v>0</v>
      </c>
      <c r="DF449" s="86" t="str">
        <f t="shared" si="674"/>
        <v>Đủ</v>
      </c>
      <c r="DG449" s="228"/>
      <c r="DH449" s="233"/>
      <c r="DI449" s="234"/>
      <c r="DJ449" s="235"/>
      <c r="DK449" s="236"/>
      <c r="DL449" s="176"/>
      <c r="DM449" s="177"/>
      <c r="DN449" s="178"/>
      <c r="DO449" s="178"/>
    </row>
    <row r="450" spans="1:119" s="237" customFormat="1" ht="30" customHeight="1">
      <c r="A450" s="85" t="str">
        <f t="shared" ref="A450:A512" si="697">IF(L450=L449,"ok","Hiện")</f>
        <v>Hiện</v>
      </c>
      <c r="B450" s="86" t="str">
        <f t="shared" ref="B450:B512" si="698">DF450</f>
        <v>Thiếu</v>
      </c>
      <c r="C450" s="86">
        <f t="shared" ref="C450:C512" si="699">DD450</f>
        <v>3500</v>
      </c>
      <c r="D450" s="86" t="s">
        <v>2351</v>
      </c>
      <c r="E450" s="86" t="s">
        <v>2356</v>
      </c>
      <c r="F450" s="86"/>
      <c r="G450" s="86">
        <f t="shared" si="685"/>
        <v>0</v>
      </c>
      <c r="H450" s="86">
        <f>C450</f>
        <v>3500</v>
      </c>
      <c r="I450" s="86" t="str">
        <f>P450</f>
        <v>Cái</v>
      </c>
      <c r="J450" s="1428" t="s">
        <v>1952</v>
      </c>
      <c r="K450" s="815" t="s">
        <v>1940</v>
      </c>
      <c r="L450" s="781" t="s">
        <v>1659</v>
      </c>
      <c r="M450" s="1140" t="s">
        <v>1507</v>
      </c>
      <c r="N450" s="1122" t="s">
        <v>1660</v>
      </c>
      <c r="O450" s="179" t="s">
        <v>1229</v>
      </c>
      <c r="P450" s="982" t="s">
        <v>942</v>
      </c>
      <c r="Q450" s="182"/>
      <c r="R450" s="817">
        <v>3320</v>
      </c>
      <c r="S450" s="182"/>
      <c r="T450" s="171"/>
      <c r="U450" s="172"/>
      <c r="V450" s="172"/>
      <c r="W450" s="172"/>
      <c r="X450" s="172"/>
      <c r="Y450" s="172"/>
      <c r="Z450" s="172"/>
      <c r="AA450" s="172"/>
      <c r="AB450" s="63"/>
      <c r="AC450" s="63"/>
      <c r="AD450" s="63"/>
      <c r="AE450" s="63"/>
      <c r="AF450" s="63"/>
      <c r="AG450" s="63"/>
      <c r="AH450" s="63"/>
      <c r="AI450" s="63"/>
      <c r="AJ450" s="63"/>
      <c r="AK450" s="63"/>
      <c r="AL450" s="838"/>
      <c r="AM450" s="63"/>
      <c r="AN450" s="63"/>
      <c r="AO450" s="63"/>
      <c r="AP450" s="63"/>
      <c r="AQ450" s="63"/>
      <c r="AR450" s="63">
        <v>3500</v>
      </c>
      <c r="AS450" s="63">
        <v>0</v>
      </c>
      <c r="AT450" s="63">
        <v>0</v>
      </c>
      <c r="AU450" s="63">
        <v>0</v>
      </c>
      <c r="AV450" s="63">
        <v>0</v>
      </c>
      <c r="AW450" s="63">
        <v>0</v>
      </c>
      <c r="AX450" s="63">
        <v>0</v>
      </c>
      <c r="AY450" s="63">
        <v>0</v>
      </c>
      <c r="AZ450" s="88">
        <f t="shared" si="662"/>
        <v>3500</v>
      </c>
      <c r="BA450" s="88">
        <f t="shared" si="663"/>
        <v>0</v>
      </c>
      <c r="BB450" s="487" t="s">
        <v>1815</v>
      </c>
      <c r="BC450" s="227"/>
      <c r="BD450" s="228"/>
      <c r="BE450" s="228"/>
      <c r="BF450" s="229"/>
      <c r="BG450" s="224"/>
      <c r="BH450" s="89">
        <f t="shared" si="664"/>
        <v>3500</v>
      </c>
      <c r="BI450" s="89" t="str">
        <f t="shared" si="665"/>
        <v>0</v>
      </c>
      <c r="BJ450" s="173"/>
      <c r="BK450" s="1143"/>
      <c r="BL450" s="1144"/>
      <c r="BM450" s="1144"/>
      <c r="BN450" s="1144"/>
      <c r="BO450" s="1143"/>
      <c r="BP450" s="1145"/>
      <c r="BQ450" s="190"/>
      <c r="BR450" s="1143"/>
      <c r="BS450" s="1143"/>
      <c r="BT450" s="1143"/>
      <c r="BU450" s="1146"/>
      <c r="BV450" s="1143"/>
      <c r="BW450" s="1147"/>
      <c r="BX450" s="89">
        <f t="shared" si="666"/>
        <v>0</v>
      </c>
      <c r="BY450" s="89">
        <f t="shared" si="667"/>
        <v>0</v>
      </c>
      <c r="BZ450" s="187"/>
      <c r="CA450" s="187"/>
      <c r="CB450" s="230"/>
      <c r="CC450" s="227"/>
      <c r="CD450" s="85"/>
      <c r="CE450" s="228"/>
      <c r="CF450" s="228"/>
      <c r="CG450" s="228"/>
      <c r="CH450" s="228"/>
      <c r="CI450" s="228"/>
      <c r="CJ450" s="228"/>
      <c r="CK450" s="228"/>
      <c r="CL450" s="231"/>
      <c r="CM450" s="232"/>
      <c r="CN450" s="173"/>
      <c r="CO450" s="228"/>
      <c r="CP450" s="228"/>
      <c r="CQ450" s="173"/>
      <c r="CR450" s="173"/>
      <c r="CS450" s="173"/>
      <c r="CT450" s="173"/>
      <c r="CU450" s="173"/>
      <c r="CV450" s="89">
        <f t="shared" si="668"/>
        <v>0</v>
      </c>
      <c r="CW450" s="86">
        <f t="shared" si="669"/>
        <v>0</v>
      </c>
      <c r="CX450" s="90"/>
      <c r="CY450" s="90"/>
      <c r="CZ450" s="90"/>
      <c r="DA450" s="90"/>
      <c r="DB450" s="89">
        <f t="shared" si="670"/>
        <v>0</v>
      </c>
      <c r="DC450" s="89">
        <f t="shared" si="671"/>
        <v>0</v>
      </c>
      <c r="DD450" s="89">
        <f t="shared" si="672"/>
        <v>3500</v>
      </c>
      <c r="DE450" s="89">
        <f t="shared" si="673"/>
        <v>0</v>
      </c>
      <c r="DF450" s="86" t="str">
        <f t="shared" si="674"/>
        <v>Thiếu</v>
      </c>
      <c r="DG450" s="228"/>
      <c r="DH450" s="233"/>
      <c r="DI450" s="234"/>
      <c r="DJ450" s="235"/>
      <c r="DK450" s="236"/>
      <c r="DL450" s="176"/>
      <c r="DM450" s="177"/>
      <c r="DN450" s="178"/>
      <c r="DO450" s="178"/>
    </row>
    <row r="451" spans="1:119" s="237" customFormat="1" ht="30" hidden="1" customHeight="1">
      <c r="A451" s="85" t="str">
        <f t="shared" si="697"/>
        <v>Hiện</v>
      </c>
      <c r="B451" s="86" t="str">
        <f t="shared" si="698"/>
        <v>Đủ</v>
      </c>
      <c r="C451" s="1559">
        <f t="shared" si="699"/>
        <v>0</v>
      </c>
      <c r="D451" s="1656" t="str">
        <f t="shared" ref="D451:D511" si="700">BW451</f>
        <v>khả năng 99 % không đảm bảo 30/3 có hàng</v>
      </c>
      <c r="E451" s="1656"/>
      <c r="F451" s="1656" t="s">
        <v>2354</v>
      </c>
      <c r="G451" s="86" t="str">
        <f t="shared" si="685"/>
        <v>A193B8</v>
      </c>
      <c r="H451" s="86">
        <f t="shared" ref="H451:H511" si="701">BQ451</f>
        <v>80</v>
      </c>
      <c r="I451" s="86" t="str">
        <f t="shared" ref="I451:I511" si="702">P451</f>
        <v>BỘ</v>
      </c>
      <c r="J451" s="1429" t="s">
        <v>1953</v>
      </c>
      <c r="K451" s="815" t="s">
        <v>2341</v>
      </c>
      <c r="L451" s="781" t="s">
        <v>1661</v>
      </c>
      <c r="M451" s="1140" t="s">
        <v>1662</v>
      </c>
      <c r="N451" s="1122" t="s">
        <v>1663</v>
      </c>
      <c r="O451" s="820" t="s">
        <v>1816</v>
      </c>
      <c r="P451" s="982" t="s">
        <v>1665</v>
      </c>
      <c r="Q451" s="182"/>
      <c r="R451" s="817">
        <v>72</v>
      </c>
      <c r="S451" s="182"/>
      <c r="T451" s="171"/>
      <c r="U451" s="172"/>
      <c r="V451" s="172"/>
      <c r="W451" s="172"/>
      <c r="X451" s="172"/>
      <c r="Y451" s="172"/>
      <c r="Z451" s="172"/>
      <c r="AA451" s="172"/>
      <c r="AB451" s="63"/>
      <c r="AC451" s="63"/>
      <c r="AD451" s="63"/>
      <c r="AE451" s="63"/>
      <c r="AF451" s="63"/>
      <c r="AG451" s="63"/>
      <c r="AH451" s="63"/>
      <c r="AI451" s="63"/>
      <c r="AJ451" s="63"/>
      <c r="AK451" s="63"/>
      <c r="AL451" s="838"/>
      <c r="AM451" s="63"/>
      <c r="AN451" s="63"/>
      <c r="AO451" s="63"/>
      <c r="AP451" s="63"/>
      <c r="AQ451" s="63"/>
      <c r="AR451" s="63">
        <v>80</v>
      </c>
      <c r="AS451" s="63">
        <v>0</v>
      </c>
      <c r="AT451" s="63">
        <v>0</v>
      </c>
      <c r="AU451" s="63">
        <v>0</v>
      </c>
      <c r="AV451" s="63">
        <v>0</v>
      </c>
      <c r="AW451" s="63">
        <v>0</v>
      </c>
      <c r="AX451" s="63">
        <v>0</v>
      </c>
      <c r="AY451" s="63">
        <v>0</v>
      </c>
      <c r="AZ451" s="88">
        <f t="shared" si="662"/>
        <v>80</v>
      </c>
      <c r="BA451" s="88">
        <f t="shared" si="663"/>
        <v>0</v>
      </c>
      <c r="BB451" s="487" t="s">
        <v>1815</v>
      </c>
      <c r="BC451" s="227"/>
      <c r="BD451" s="228"/>
      <c r="BE451" s="228"/>
      <c r="BF451" s="229"/>
      <c r="BG451" s="224"/>
      <c r="BH451" s="89">
        <f t="shared" si="664"/>
        <v>80</v>
      </c>
      <c r="BI451" s="89" t="str">
        <f t="shared" si="665"/>
        <v>0</v>
      </c>
      <c r="BJ451" s="173"/>
      <c r="BK451" s="1143" t="s">
        <v>2973</v>
      </c>
      <c r="BL451" s="1144" t="s">
        <v>2341</v>
      </c>
      <c r="BM451" s="179" t="s">
        <v>1664</v>
      </c>
      <c r="BN451" s="1122" t="s">
        <v>1663</v>
      </c>
      <c r="BO451" s="261" t="s">
        <v>416</v>
      </c>
      <c r="BP451" s="1145">
        <v>46051</v>
      </c>
      <c r="BQ451" s="1539">
        <v>80</v>
      </c>
      <c r="BR451" s="261" t="s">
        <v>416</v>
      </c>
      <c r="BS451" s="1539">
        <v>344000</v>
      </c>
      <c r="BT451" s="261">
        <f t="shared" ref="BT451:BT511" si="703">BS451*BQ451*(1+BU451)</f>
        <v>30272000.000000004</v>
      </c>
      <c r="BU451" s="827">
        <v>0.1</v>
      </c>
      <c r="BV451" s="1143">
        <f t="shared" ref="BV451:BV511" si="704">BS451*BQ451</f>
        <v>27520000</v>
      </c>
      <c r="BW451" s="1649" t="s">
        <v>2346</v>
      </c>
      <c r="BX451" s="89">
        <f t="shared" si="666"/>
        <v>80</v>
      </c>
      <c r="BY451" s="89">
        <f t="shared" si="667"/>
        <v>0</v>
      </c>
      <c r="BZ451" s="187"/>
      <c r="CA451" s="187"/>
      <c r="CB451" s="230"/>
      <c r="CC451" s="227"/>
      <c r="CD451" s="85"/>
      <c r="CE451" s="228"/>
      <c r="CF451" s="228"/>
      <c r="CG451" s="228"/>
      <c r="CH451" s="228"/>
      <c r="CI451" s="228"/>
      <c r="CJ451" s="228"/>
      <c r="CK451" s="228"/>
      <c r="CL451" s="231"/>
      <c r="CM451" s="232"/>
      <c r="CN451" s="173"/>
      <c r="CO451" s="228"/>
      <c r="CP451" s="228"/>
      <c r="CQ451" s="173"/>
      <c r="CR451" s="173"/>
      <c r="CS451" s="173"/>
      <c r="CT451" s="173"/>
      <c r="CU451" s="173"/>
      <c r="CV451" s="89">
        <f t="shared" si="668"/>
        <v>0</v>
      </c>
      <c r="CW451" s="86">
        <f t="shared" si="669"/>
        <v>0</v>
      </c>
      <c r="CX451" s="90"/>
      <c r="CY451" s="90"/>
      <c r="CZ451" s="90"/>
      <c r="DA451" s="90"/>
      <c r="DB451" s="89">
        <f t="shared" si="670"/>
        <v>80</v>
      </c>
      <c r="DC451" s="89">
        <f t="shared" si="671"/>
        <v>0</v>
      </c>
      <c r="DD451" s="89">
        <f t="shared" si="672"/>
        <v>0</v>
      </c>
      <c r="DE451" s="89">
        <f t="shared" si="673"/>
        <v>0</v>
      </c>
      <c r="DF451" s="86" t="str">
        <f t="shared" si="674"/>
        <v>Đủ</v>
      </c>
      <c r="DG451" s="228"/>
      <c r="DH451" s="233"/>
      <c r="DI451" s="234"/>
      <c r="DJ451" s="235"/>
      <c r="DK451" s="236"/>
      <c r="DL451" s="176"/>
      <c r="DM451" s="177"/>
      <c r="DN451" s="178"/>
      <c r="DO451" s="178"/>
    </row>
    <row r="452" spans="1:119" s="237" customFormat="1" ht="30" hidden="1" customHeight="1">
      <c r="A452" s="85" t="str">
        <f t="shared" si="697"/>
        <v>Hiện</v>
      </c>
      <c r="B452" s="86" t="str">
        <f t="shared" si="698"/>
        <v>Đủ</v>
      </c>
      <c r="C452" s="1559">
        <f t="shared" si="699"/>
        <v>0</v>
      </c>
      <c r="D452" s="1656" t="str">
        <f t="shared" si="700"/>
        <v>khả năng 99 % không đảm bảo 30/3 có hàng</v>
      </c>
      <c r="E452" s="1656"/>
      <c r="F452" s="1656" t="s">
        <v>2354</v>
      </c>
      <c r="G452" s="86" t="str">
        <f t="shared" si="685"/>
        <v>A325</v>
      </c>
      <c r="H452" s="86">
        <f t="shared" si="701"/>
        <v>634</v>
      </c>
      <c r="I452" s="86" t="str">
        <f t="shared" si="702"/>
        <v>CÁI</v>
      </c>
      <c r="J452" s="1429" t="s">
        <v>1953</v>
      </c>
      <c r="K452" s="815" t="s">
        <v>2341</v>
      </c>
      <c r="L452" s="781" t="s">
        <v>1666</v>
      </c>
      <c r="M452" s="1140" t="s">
        <v>1667</v>
      </c>
      <c r="N452" s="1122" t="s">
        <v>1668</v>
      </c>
      <c r="O452" s="179" t="s">
        <v>1669</v>
      </c>
      <c r="P452" s="982" t="s">
        <v>1476</v>
      </c>
      <c r="Q452" s="182"/>
      <c r="R452" s="817">
        <v>576</v>
      </c>
      <c r="S452" s="182"/>
      <c r="T452" s="171"/>
      <c r="U452" s="172"/>
      <c r="V452" s="172"/>
      <c r="W452" s="172"/>
      <c r="X452" s="172"/>
      <c r="Y452" s="172"/>
      <c r="Z452" s="172"/>
      <c r="AA452" s="172"/>
      <c r="AB452" s="63"/>
      <c r="AC452" s="63"/>
      <c r="AD452" s="63"/>
      <c r="AE452" s="63"/>
      <c r="AF452" s="63"/>
      <c r="AG452" s="63"/>
      <c r="AH452" s="63"/>
      <c r="AI452" s="63"/>
      <c r="AJ452" s="63"/>
      <c r="AK452" s="63"/>
      <c r="AL452" s="838"/>
      <c r="AM452" s="63"/>
      <c r="AN452" s="63"/>
      <c r="AO452" s="63"/>
      <c r="AP452" s="63"/>
      <c r="AQ452" s="63"/>
      <c r="AR452" s="63">
        <v>634</v>
      </c>
      <c r="AS452" s="63">
        <v>0</v>
      </c>
      <c r="AT452" s="63">
        <v>0</v>
      </c>
      <c r="AU452" s="63">
        <v>0</v>
      </c>
      <c r="AV452" s="63">
        <v>0</v>
      </c>
      <c r="AW452" s="63">
        <v>0</v>
      </c>
      <c r="AX452" s="63">
        <v>0</v>
      </c>
      <c r="AY452" s="63">
        <v>0</v>
      </c>
      <c r="AZ452" s="88">
        <f t="shared" si="662"/>
        <v>634</v>
      </c>
      <c r="BA452" s="88">
        <f t="shared" si="663"/>
        <v>0</v>
      </c>
      <c r="BB452" s="487" t="s">
        <v>1815</v>
      </c>
      <c r="BC452" s="227"/>
      <c r="BD452" s="228"/>
      <c r="BE452" s="228"/>
      <c r="BF452" s="229"/>
      <c r="BG452" s="224"/>
      <c r="BH452" s="89">
        <f t="shared" si="664"/>
        <v>634</v>
      </c>
      <c r="BI452" s="89" t="str">
        <f t="shared" si="665"/>
        <v>0</v>
      </c>
      <c r="BJ452" s="173"/>
      <c r="BK452" s="1143" t="s">
        <v>2973</v>
      </c>
      <c r="BL452" s="1144" t="s">
        <v>2341</v>
      </c>
      <c r="BM452" s="179" t="s">
        <v>1669</v>
      </c>
      <c r="BN452" s="1122" t="s">
        <v>1668</v>
      </c>
      <c r="BO452" s="261" t="s">
        <v>416</v>
      </c>
      <c r="BP452" s="1145">
        <v>46051</v>
      </c>
      <c r="BQ452" s="1539">
        <v>634</v>
      </c>
      <c r="BR452" s="261" t="s">
        <v>416</v>
      </c>
      <c r="BS452" s="1539">
        <v>9600</v>
      </c>
      <c r="BT452" s="261">
        <f t="shared" si="703"/>
        <v>6695040.0000000009</v>
      </c>
      <c r="BU452" s="827">
        <v>0.1</v>
      </c>
      <c r="BV452" s="1143">
        <f t="shared" si="704"/>
        <v>6086400</v>
      </c>
      <c r="BW452" s="1649" t="s">
        <v>2346</v>
      </c>
      <c r="BX452" s="89">
        <f t="shared" si="666"/>
        <v>634</v>
      </c>
      <c r="BY452" s="89">
        <f t="shared" si="667"/>
        <v>0</v>
      </c>
      <c r="BZ452" s="187"/>
      <c r="CA452" s="187"/>
      <c r="CB452" s="230"/>
      <c r="CC452" s="227"/>
      <c r="CD452" s="85"/>
      <c r="CE452" s="228"/>
      <c r="CF452" s="228"/>
      <c r="CG452" s="228"/>
      <c r="CH452" s="228"/>
      <c r="CI452" s="228"/>
      <c r="CJ452" s="228"/>
      <c r="CK452" s="228"/>
      <c r="CL452" s="231"/>
      <c r="CM452" s="232"/>
      <c r="CN452" s="173"/>
      <c r="CO452" s="228"/>
      <c r="CP452" s="228"/>
      <c r="CQ452" s="173"/>
      <c r="CR452" s="173"/>
      <c r="CS452" s="173"/>
      <c r="CT452" s="173"/>
      <c r="CU452" s="173"/>
      <c r="CV452" s="89">
        <f t="shared" si="668"/>
        <v>0</v>
      </c>
      <c r="CW452" s="86">
        <f t="shared" si="669"/>
        <v>0</v>
      </c>
      <c r="CX452" s="90"/>
      <c r="CY452" s="90"/>
      <c r="CZ452" s="90"/>
      <c r="DA452" s="90"/>
      <c r="DB452" s="89">
        <f t="shared" si="670"/>
        <v>634</v>
      </c>
      <c r="DC452" s="89">
        <f t="shared" si="671"/>
        <v>0</v>
      </c>
      <c r="DD452" s="89">
        <f t="shared" si="672"/>
        <v>0</v>
      </c>
      <c r="DE452" s="89">
        <f t="shared" si="673"/>
        <v>0</v>
      </c>
      <c r="DF452" s="86" t="str">
        <f t="shared" si="674"/>
        <v>Đủ</v>
      </c>
      <c r="DG452" s="228"/>
      <c r="DH452" s="233"/>
      <c r="DI452" s="234"/>
      <c r="DJ452" s="235"/>
      <c r="DK452" s="236"/>
      <c r="DL452" s="176"/>
      <c r="DM452" s="177"/>
      <c r="DN452" s="178"/>
      <c r="DO452" s="178"/>
    </row>
    <row r="453" spans="1:119" s="237" customFormat="1" ht="30" hidden="1" customHeight="1">
      <c r="A453" s="85" t="str">
        <f t="shared" si="697"/>
        <v>Hiện</v>
      </c>
      <c r="B453" s="86" t="str">
        <f t="shared" si="698"/>
        <v>Đủ</v>
      </c>
      <c r="C453" s="1559">
        <f t="shared" si="699"/>
        <v>0</v>
      </c>
      <c r="D453" s="1656" t="str">
        <f t="shared" si="700"/>
        <v>khả năng 99 % không đảm bảo 30/3 có hàng</v>
      </c>
      <c r="E453" s="1656"/>
      <c r="F453" s="1656" t="s">
        <v>2354</v>
      </c>
      <c r="G453" s="86" t="str">
        <f t="shared" si="685"/>
        <v>A325-HDG</v>
      </c>
      <c r="H453" s="86">
        <f t="shared" si="701"/>
        <v>318</v>
      </c>
      <c r="I453" s="86" t="str">
        <f t="shared" si="702"/>
        <v>CÁI</v>
      </c>
      <c r="J453" s="1429" t="s">
        <v>1953</v>
      </c>
      <c r="K453" s="815" t="s">
        <v>2341</v>
      </c>
      <c r="L453" s="781" t="s">
        <v>1670</v>
      </c>
      <c r="M453" s="1140" t="s">
        <v>1671</v>
      </c>
      <c r="N453" s="1122" t="s">
        <v>1672</v>
      </c>
      <c r="O453" s="179" t="s">
        <v>1673</v>
      </c>
      <c r="P453" s="982" t="s">
        <v>1476</v>
      </c>
      <c r="Q453" s="182"/>
      <c r="R453" s="817">
        <v>288</v>
      </c>
      <c r="S453" s="182"/>
      <c r="T453" s="171"/>
      <c r="U453" s="172"/>
      <c r="V453" s="172"/>
      <c r="W453" s="172"/>
      <c r="X453" s="172"/>
      <c r="Y453" s="172"/>
      <c r="Z453" s="172"/>
      <c r="AA453" s="172"/>
      <c r="AB453" s="63"/>
      <c r="AC453" s="63"/>
      <c r="AD453" s="63"/>
      <c r="AE453" s="63"/>
      <c r="AF453" s="63"/>
      <c r="AG453" s="63"/>
      <c r="AH453" s="63"/>
      <c r="AI453" s="63"/>
      <c r="AJ453" s="63"/>
      <c r="AK453" s="63"/>
      <c r="AL453" s="838"/>
      <c r="AM453" s="63"/>
      <c r="AN453" s="63"/>
      <c r="AO453" s="63"/>
      <c r="AP453" s="63"/>
      <c r="AQ453" s="63"/>
      <c r="AR453" s="63">
        <v>318</v>
      </c>
      <c r="AS453" s="63">
        <v>0</v>
      </c>
      <c r="AT453" s="63">
        <v>0</v>
      </c>
      <c r="AU453" s="63">
        <v>0</v>
      </c>
      <c r="AV453" s="63">
        <v>0</v>
      </c>
      <c r="AW453" s="63">
        <v>0</v>
      </c>
      <c r="AX453" s="63">
        <v>0</v>
      </c>
      <c r="AY453" s="63">
        <v>0</v>
      </c>
      <c r="AZ453" s="88">
        <f t="shared" si="662"/>
        <v>318</v>
      </c>
      <c r="BA453" s="88">
        <f t="shared" si="663"/>
        <v>0</v>
      </c>
      <c r="BB453" s="487" t="s">
        <v>1815</v>
      </c>
      <c r="BC453" s="227"/>
      <c r="BD453" s="228"/>
      <c r="BE453" s="228"/>
      <c r="BF453" s="229"/>
      <c r="BG453" s="224"/>
      <c r="BH453" s="89">
        <f t="shared" si="664"/>
        <v>318</v>
      </c>
      <c r="BI453" s="89" t="str">
        <f t="shared" si="665"/>
        <v>0</v>
      </c>
      <c r="BJ453" s="173"/>
      <c r="BK453" s="1143" t="s">
        <v>2973</v>
      </c>
      <c r="BL453" s="1144" t="s">
        <v>2341</v>
      </c>
      <c r="BM453" s="179" t="s">
        <v>1673</v>
      </c>
      <c r="BN453" s="1122" t="s">
        <v>1672</v>
      </c>
      <c r="BO453" s="261" t="s">
        <v>416</v>
      </c>
      <c r="BP453" s="1145">
        <v>46051</v>
      </c>
      <c r="BQ453" s="1539">
        <v>318</v>
      </c>
      <c r="BR453" s="261" t="s">
        <v>416</v>
      </c>
      <c r="BS453" s="1539">
        <v>12000</v>
      </c>
      <c r="BT453" s="261">
        <f t="shared" si="703"/>
        <v>4197600</v>
      </c>
      <c r="BU453" s="827">
        <v>0.1</v>
      </c>
      <c r="BV453" s="1143">
        <f t="shared" si="704"/>
        <v>3816000</v>
      </c>
      <c r="BW453" s="1649" t="s">
        <v>2346</v>
      </c>
      <c r="BX453" s="89">
        <f t="shared" si="666"/>
        <v>318</v>
      </c>
      <c r="BY453" s="89">
        <f t="shared" si="667"/>
        <v>0</v>
      </c>
      <c r="BZ453" s="187"/>
      <c r="CA453" s="187"/>
      <c r="CB453" s="230"/>
      <c r="CC453" s="227"/>
      <c r="CD453" s="85"/>
      <c r="CE453" s="228"/>
      <c r="CF453" s="228"/>
      <c r="CG453" s="228"/>
      <c r="CH453" s="228"/>
      <c r="CI453" s="228"/>
      <c r="CJ453" s="228"/>
      <c r="CK453" s="228"/>
      <c r="CL453" s="231"/>
      <c r="CM453" s="232"/>
      <c r="CN453" s="173"/>
      <c r="CO453" s="228"/>
      <c r="CP453" s="228"/>
      <c r="CQ453" s="173"/>
      <c r="CR453" s="173"/>
      <c r="CS453" s="173"/>
      <c r="CT453" s="173"/>
      <c r="CU453" s="173"/>
      <c r="CV453" s="89">
        <f t="shared" si="668"/>
        <v>0</v>
      </c>
      <c r="CW453" s="86">
        <f t="shared" si="669"/>
        <v>0</v>
      </c>
      <c r="CX453" s="90"/>
      <c r="CY453" s="90"/>
      <c r="CZ453" s="90"/>
      <c r="DA453" s="90"/>
      <c r="DB453" s="89">
        <f t="shared" si="670"/>
        <v>318</v>
      </c>
      <c r="DC453" s="89">
        <f t="shared" si="671"/>
        <v>0</v>
      </c>
      <c r="DD453" s="89">
        <f t="shared" si="672"/>
        <v>0</v>
      </c>
      <c r="DE453" s="89">
        <f t="shared" si="673"/>
        <v>0</v>
      </c>
      <c r="DF453" s="86" t="str">
        <f t="shared" si="674"/>
        <v>Đủ</v>
      </c>
      <c r="DG453" s="228"/>
      <c r="DH453" s="233"/>
      <c r="DI453" s="234"/>
      <c r="DJ453" s="235"/>
      <c r="DK453" s="236"/>
      <c r="DL453" s="176"/>
      <c r="DM453" s="177"/>
      <c r="DN453" s="178"/>
      <c r="DO453" s="178"/>
    </row>
    <row r="454" spans="1:119" s="237" customFormat="1" ht="30" hidden="1" customHeight="1">
      <c r="A454" s="85" t="str">
        <f t="shared" si="697"/>
        <v>Hiện</v>
      </c>
      <c r="B454" s="86" t="str">
        <f t="shared" si="698"/>
        <v>Đủ</v>
      </c>
      <c r="C454" s="1559">
        <f t="shared" si="699"/>
        <v>0</v>
      </c>
      <c r="D454" s="1656" t="str">
        <f t="shared" si="700"/>
        <v>khả năng 99 % không đảm bảo 30/3 có hàng</v>
      </c>
      <c r="E454" s="1656"/>
      <c r="F454" s="1656" t="s">
        <v>2354</v>
      </c>
      <c r="G454" s="86" t="str">
        <f t="shared" si="685"/>
        <v>A307-A563-F436</v>
      </c>
      <c r="H454" s="86">
        <f t="shared" si="701"/>
        <v>512</v>
      </c>
      <c r="I454" s="86" t="str">
        <f t="shared" si="702"/>
        <v>BỘ</v>
      </c>
      <c r="J454" s="1429" t="s">
        <v>1953</v>
      </c>
      <c r="K454" s="815" t="s">
        <v>2341</v>
      </c>
      <c r="L454" s="781" t="s">
        <v>1674</v>
      </c>
      <c r="M454" s="1140" t="s">
        <v>1671</v>
      </c>
      <c r="N454" s="1122" t="s">
        <v>1675</v>
      </c>
      <c r="O454" s="820" t="s">
        <v>1817</v>
      </c>
      <c r="P454" s="982" t="s">
        <v>1665</v>
      </c>
      <c r="Q454" s="182"/>
      <c r="R454" s="817">
        <v>464</v>
      </c>
      <c r="S454" s="182"/>
      <c r="T454" s="171"/>
      <c r="U454" s="172"/>
      <c r="V454" s="172"/>
      <c r="W454" s="172"/>
      <c r="X454" s="172"/>
      <c r="Y454" s="172"/>
      <c r="Z454" s="172"/>
      <c r="AA454" s="172"/>
      <c r="AB454" s="63"/>
      <c r="AC454" s="63"/>
      <c r="AD454" s="63"/>
      <c r="AE454" s="63"/>
      <c r="AF454" s="63"/>
      <c r="AG454" s="63"/>
      <c r="AH454" s="63"/>
      <c r="AI454" s="63"/>
      <c r="AJ454" s="63"/>
      <c r="AK454" s="63"/>
      <c r="AL454" s="838"/>
      <c r="AM454" s="63"/>
      <c r="AN454" s="63"/>
      <c r="AO454" s="63"/>
      <c r="AP454" s="63"/>
      <c r="AQ454" s="63"/>
      <c r="AR454" s="63">
        <v>512</v>
      </c>
      <c r="AS454" s="63">
        <v>0</v>
      </c>
      <c r="AT454" s="63">
        <v>0</v>
      </c>
      <c r="AU454" s="63">
        <v>0</v>
      </c>
      <c r="AV454" s="63">
        <v>0</v>
      </c>
      <c r="AW454" s="63">
        <v>0</v>
      </c>
      <c r="AX454" s="63">
        <v>0</v>
      </c>
      <c r="AY454" s="63">
        <v>0</v>
      </c>
      <c r="AZ454" s="88">
        <f t="shared" si="662"/>
        <v>512</v>
      </c>
      <c r="BA454" s="88">
        <f t="shared" si="663"/>
        <v>0</v>
      </c>
      <c r="BB454" s="487" t="s">
        <v>1815</v>
      </c>
      <c r="BC454" s="227"/>
      <c r="BD454" s="228"/>
      <c r="BE454" s="228"/>
      <c r="BF454" s="229"/>
      <c r="BG454" s="224"/>
      <c r="BH454" s="89">
        <f t="shared" si="664"/>
        <v>512</v>
      </c>
      <c r="BI454" s="89" t="str">
        <f t="shared" si="665"/>
        <v>0</v>
      </c>
      <c r="BJ454" s="173"/>
      <c r="BK454" s="1143" t="s">
        <v>2973</v>
      </c>
      <c r="BL454" s="1144" t="s">
        <v>2341</v>
      </c>
      <c r="BM454" s="179" t="s">
        <v>1817</v>
      </c>
      <c r="BN454" s="1122" t="s">
        <v>1675</v>
      </c>
      <c r="BO454" s="261" t="s">
        <v>416</v>
      </c>
      <c r="BP454" s="1145">
        <v>46051</v>
      </c>
      <c r="BQ454" s="1539">
        <v>512</v>
      </c>
      <c r="BR454" s="261" t="s">
        <v>416</v>
      </c>
      <c r="BS454" s="1539">
        <v>14400</v>
      </c>
      <c r="BT454" s="261">
        <f t="shared" si="703"/>
        <v>8110080.0000000009</v>
      </c>
      <c r="BU454" s="827">
        <v>0.1</v>
      </c>
      <c r="BV454" s="1143">
        <f t="shared" si="704"/>
        <v>7372800</v>
      </c>
      <c r="BW454" s="1649" t="s">
        <v>2346</v>
      </c>
      <c r="BX454" s="89">
        <f t="shared" si="666"/>
        <v>512</v>
      </c>
      <c r="BY454" s="89">
        <f t="shared" si="667"/>
        <v>0</v>
      </c>
      <c r="BZ454" s="187"/>
      <c r="CA454" s="187"/>
      <c r="CB454" s="230"/>
      <c r="CC454" s="227"/>
      <c r="CD454" s="85"/>
      <c r="CE454" s="228"/>
      <c r="CF454" s="228"/>
      <c r="CG454" s="228"/>
      <c r="CH454" s="228"/>
      <c r="CI454" s="228"/>
      <c r="CJ454" s="228"/>
      <c r="CK454" s="228"/>
      <c r="CL454" s="231"/>
      <c r="CM454" s="232"/>
      <c r="CN454" s="173"/>
      <c r="CO454" s="228"/>
      <c r="CP454" s="228"/>
      <c r="CQ454" s="173"/>
      <c r="CR454" s="173"/>
      <c r="CS454" s="173"/>
      <c r="CT454" s="173"/>
      <c r="CU454" s="173"/>
      <c r="CV454" s="89">
        <f t="shared" si="668"/>
        <v>0</v>
      </c>
      <c r="CW454" s="86">
        <f t="shared" si="669"/>
        <v>0</v>
      </c>
      <c r="CX454" s="90"/>
      <c r="CY454" s="90"/>
      <c r="CZ454" s="90"/>
      <c r="DA454" s="90"/>
      <c r="DB454" s="89">
        <f t="shared" si="670"/>
        <v>512</v>
      </c>
      <c r="DC454" s="89">
        <f t="shared" si="671"/>
        <v>0</v>
      </c>
      <c r="DD454" s="89">
        <f t="shared" si="672"/>
        <v>0</v>
      </c>
      <c r="DE454" s="89">
        <f t="shared" si="673"/>
        <v>0</v>
      </c>
      <c r="DF454" s="86" t="str">
        <f t="shared" si="674"/>
        <v>Đủ</v>
      </c>
      <c r="DG454" s="228"/>
      <c r="DH454" s="233"/>
      <c r="DI454" s="234"/>
      <c r="DJ454" s="235"/>
      <c r="DK454" s="236"/>
      <c r="DL454" s="176"/>
      <c r="DM454" s="177"/>
      <c r="DN454" s="178"/>
      <c r="DO454" s="178"/>
    </row>
    <row r="455" spans="1:119" s="237" customFormat="1" ht="30" hidden="1" customHeight="1">
      <c r="A455" s="85" t="str">
        <f t="shared" si="697"/>
        <v>Hiện</v>
      </c>
      <c r="B455" s="86" t="str">
        <f t="shared" si="698"/>
        <v>Đủ</v>
      </c>
      <c r="C455" s="1559">
        <f t="shared" si="699"/>
        <v>0</v>
      </c>
      <c r="D455" s="1656" t="str">
        <f t="shared" si="700"/>
        <v>khả năng 99 % không đảm bảo 30/3 có hàng</v>
      </c>
      <c r="E455" s="1656"/>
      <c r="F455" s="1656" t="s">
        <v>2354</v>
      </c>
      <c r="G455" s="86" t="str">
        <f t="shared" si="685"/>
        <v>A307-A563-F436</v>
      </c>
      <c r="H455" s="86">
        <f t="shared" si="701"/>
        <v>44</v>
      </c>
      <c r="I455" s="86" t="str">
        <f t="shared" si="702"/>
        <v>BỘ</v>
      </c>
      <c r="J455" s="1429" t="s">
        <v>1953</v>
      </c>
      <c r="K455" s="815" t="s">
        <v>2341</v>
      </c>
      <c r="L455" s="781" t="s">
        <v>1676</v>
      </c>
      <c r="M455" s="1140" t="s">
        <v>1671</v>
      </c>
      <c r="N455" s="1122" t="s">
        <v>1677</v>
      </c>
      <c r="O455" s="820" t="s">
        <v>1817</v>
      </c>
      <c r="P455" s="982" t="s">
        <v>1665</v>
      </c>
      <c r="Q455" s="182"/>
      <c r="R455" s="817">
        <v>40</v>
      </c>
      <c r="S455" s="182"/>
      <c r="T455" s="171"/>
      <c r="U455" s="172"/>
      <c r="V455" s="172"/>
      <c r="W455" s="172"/>
      <c r="X455" s="172"/>
      <c r="Y455" s="172"/>
      <c r="Z455" s="172"/>
      <c r="AA455" s="172"/>
      <c r="AB455" s="63"/>
      <c r="AC455" s="63"/>
      <c r="AD455" s="63"/>
      <c r="AE455" s="63"/>
      <c r="AF455" s="63"/>
      <c r="AG455" s="63"/>
      <c r="AH455" s="63"/>
      <c r="AI455" s="63"/>
      <c r="AJ455" s="63"/>
      <c r="AK455" s="63"/>
      <c r="AL455" s="838"/>
      <c r="AM455" s="63"/>
      <c r="AN455" s="63"/>
      <c r="AO455" s="63"/>
      <c r="AP455" s="63"/>
      <c r="AQ455" s="63"/>
      <c r="AR455" s="63">
        <v>44</v>
      </c>
      <c r="AS455" s="63">
        <v>0</v>
      </c>
      <c r="AT455" s="63">
        <v>0</v>
      </c>
      <c r="AU455" s="63">
        <v>0</v>
      </c>
      <c r="AV455" s="63">
        <v>0</v>
      </c>
      <c r="AW455" s="63">
        <v>0</v>
      </c>
      <c r="AX455" s="63">
        <v>0</v>
      </c>
      <c r="AY455" s="63">
        <v>0</v>
      </c>
      <c r="AZ455" s="88">
        <f t="shared" si="662"/>
        <v>44</v>
      </c>
      <c r="BA455" s="88">
        <f t="shared" si="663"/>
        <v>0</v>
      </c>
      <c r="BB455" s="487" t="s">
        <v>1815</v>
      </c>
      <c r="BC455" s="227"/>
      <c r="BD455" s="228"/>
      <c r="BE455" s="228"/>
      <c r="BF455" s="229"/>
      <c r="BG455" s="224"/>
      <c r="BH455" s="89">
        <f t="shared" si="664"/>
        <v>44</v>
      </c>
      <c r="BI455" s="89" t="str">
        <f t="shared" si="665"/>
        <v>0</v>
      </c>
      <c r="BJ455" s="173"/>
      <c r="BK455" s="1143" t="s">
        <v>2973</v>
      </c>
      <c r="BL455" s="1144" t="s">
        <v>2341</v>
      </c>
      <c r="BM455" s="179" t="s">
        <v>1817</v>
      </c>
      <c r="BN455" s="1122" t="s">
        <v>1677</v>
      </c>
      <c r="BO455" s="261" t="s">
        <v>416</v>
      </c>
      <c r="BP455" s="1145">
        <v>46051</v>
      </c>
      <c r="BQ455" s="1539">
        <v>44</v>
      </c>
      <c r="BR455" s="261" t="s">
        <v>416</v>
      </c>
      <c r="BS455" s="1539">
        <v>15200</v>
      </c>
      <c r="BT455" s="261">
        <f t="shared" si="703"/>
        <v>735680.00000000012</v>
      </c>
      <c r="BU455" s="827">
        <v>0.1</v>
      </c>
      <c r="BV455" s="1143">
        <f t="shared" si="704"/>
        <v>668800</v>
      </c>
      <c r="BW455" s="1649" t="s">
        <v>2346</v>
      </c>
      <c r="BX455" s="89">
        <f t="shared" si="666"/>
        <v>44</v>
      </c>
      <c r="BY455" s="89">
        <f t="shared" si="667"/>
        <v>0</v>
      </c>
      <c r="BZ455" s="187"/>
      <c r="CA455" s="187"/>
      <c r="CB455" s="230"/>
      <c r="CC455" s="227"/>
      <c r="CD455" s="85"/>
      <c r="CE455" s="228"/>
      <c r="CF455" s="228"/>
      <c r="CG455" s="228"/>
      <c r="CH455" s="228"/>
      <c r="CI455" s="228"/>
      <c r="CJ455" s="228"/>
      <c r="CK455" s="228"/>
      <c r="CL455" s="231"/>
      <c r="CM455" s="232"/>
      <c r="CN455" s="173"/>
      <c r="CO455" s="228"/>
      <c r="CP455" s="228"/>
      <c r="CQ455" s="173"/>
      <c r="CR455" s="173"/>
      <c r="CS455" s="173"/>
      <c r="CT455" s="173"/>
      <c r="CU455" s="173"/>
      <c r="CV455" s="89">
        <f t="shared" si="668"/>
        <v>0</v>
      </c>
      <c r="CW455" s="86">
        <f t="shared" si="669"/>
        <v>0</v>
      </c>
      <c r="CX455" s="90"/>
      <c r="CY455" s="90"/>
      <c r="CZ455" s="90"/>
      <c r="DA455" s="90"/>
      <c r="DB455" s="89">
        <f t="shared" si="670"/>
        <v>44</v>
      </c>
      <c r="DC455" s="89">
        <f t="shared" si="671"/>
        <v>0</v>
      </c>
      <c r="DD455" s="89">
        <f t="shared" si="672"/>
        <v>0</v>
      </c>
      <c r="DE455" s="89">
        <f t="shared" si="673"/>
        <v>0</v>
      </c>
      <c r="DF455" s="86" t="str">
        <f t="shared" si="674"/>
        <v>Đủ</v>
      </c>
      <c r="DG455" s="228"/>
      <c r="DH455" s="233"/>
      <c r="DI455" s="234"/>
      <c r="DJ455" s="235"/>
      <c r="DK455" s="236"/>
      <c r="DL455" s="176"/>
      <c r="DM455" s="177"/>
      <c r="DN455" s="178"/>
      <c r="DO455" s="178"/>
    </row>
    <row r="456" spans="1:119" s="237" customFormat="1" ht="30" hidden="1" customHeight="1">
      <c r="A456" s="85" t="str">
        <f t="shared" si="697"/>
        <v>Hiện</v>
      </c>
      <c r="B456" s="86" t="str">
        <f t="shared" si="698"/>
        <v>Đủ</v>
      </c>
      <c r="C456" s="1559">
        <f t="shared" si="699"/>
        <v>0</v>
      </c>
      <c r="D456" s="1656" t="str">
        <f t="shared" si="700"/>
        <v>khả năng 99 % không đảm bảo 30/3 có hàng</v>
      </c>
      <c r="E456" s="1656"/>
      <c r="F456" s="1656" t="s">
        <v>2354</v>
      </c>
      <c r="G456" s="86" t="str">
        <f t="shared" si="685"/>
        <v>A307-A563-F436</v>
      </c>
      <c r="H456" s="86">
        <f t="shared" si="701"/>
        <v>32</v>
      </c>
      <c r="I456" s="86" t="str">
        <f t="shared" si="702"/>
        <v>BỘ</v>
      </c>
      <c r="J456" s="1429" t="s">
        <v>1953</v>
      </c>
      <c r="K456" s="815" t="s">
        <v>2341</v>
      </c>
      <c r="L456" s="781" t="s">
        <v>1678</v>
      </c>
      <c r="M456" s="1140" t="s">
        <v>1671</v>
      </c>
      <c r="N456" s="1122" t="s">
        <v>1679</v>
      </c>
      <c r="O456" s="820" t="s">
        <v>1817</v>
      </c>
      <c r="P456" s="982" t="s">
        <v>1665</v>
      </c>
      <c r="Q456" s="182"/>
      <c r="R456" s="817">
        <v>28</v>
      </c>
      <c r="S456" s="182"/>
      <c r="T456" s="171"/>
      <c r="U456" s="172"/>
      <c r="V456" s="172"/>
      <c r="W456" s="172"/>
      <c r="X456" s="172"/>
      <c r="Y456" s="172"/>
      <c r="Z456" s="172"/>
      <c r="AA456" s="172"/>
      <c r="AB456" s="63"/>
      <c r="AC456" s="63"/>
      <c r="AD456" s="63"/>
      <c r="AE456" s="63"/>
      <c r="AF456" s="63"/>
      <c r="AG456" s="63"/>
      <c r="AH456" s="63"/>
      <c r="AI456" s="63"/>
      <c r="AJ456" s="63"/>
      <c r="AK456" s="63"/>
      <c r="AL456" s="838"/>
      <c r="AM456" s="63"/>
      <c r="AN456" s="63"/>
      <c r="AO456" s="63"/>
      <c r="AP456" s="63"/>
      <c r="AQ456" s="63"/>
      <c r="AR456" s="63">
        <v>32</v>
      </c>
      <c r="AS456" s="63">
        <v>0</v>
      </c>
      <c r="AT456" s="63">
        <v>0</v>
      </c>
      <c r="AU456" s="63">
        <v>0</v>
      </c>
      <c r="AV456" s="63">
        <v>0</v>
      </c>
      <c r="AW456" s="63">
        <v>0</v>
      </c>
      <c r="AX456" s="63">
        <v>0</v>
      </c>
      <c r="AY456" s="63">
        <v>0</v>
      </c>
      <c r="AZ456" s="88">
        <f t="shared" si="662"/>
        <v>32</v>
      </c>
      <c r="BA456" s="88">
        <f t="shared" si="663"/>
        <v>0</v>
      </c>
      <c r="BB456" s="487" t="s">
        <v>1815</v>
      </c>
      <c r="BC456" s="227"/>
      <c r="BD456" s="228"/>
      <c r="BE456" s="228"/>
      <c r="BF456" s="229"/>
      <c r="BG456" s="224"/>
      <c r="BH456" s="89">
        <f t="shared" si="664"/>
        <v>32</v>
      </c>
      <c r="BI456" s="89" t="str">
        <f t="shared" si="665"/>
        <v>0</v>
      </c>
      <c r="BJ456" s="173"/>
      <c r="BK456" s="1143" t="s">
        <v>2973</v>
      </c>
      <c r="BL456" s="1144" t="s">
        <v>2341</v>
      </c>
      <c r="BM456" s="179" t="s">
        <v>1817</v>
      </c>
      <c r="BN456" s="1122" t="s">
        <v>1679</v>
      </c>
      <c r="BO456" s="261" t="s">
        <v>416</v>
      </c>
      <c r="BP456" s="1145">
        <v>46051</v>
      </c>
      <c r="BQ456" s="1539">
        <v>32</v>
      </c>
      <c r="BR456" s="261" t="s">
        <v>416</v>
      </c>
      <c r="BS456" s="1539">
        <v>22400</v>
      </c>
      <c r="BT456" s="261">
        <f t="shared" si="703"/>
        <v>788480.00000000012</v>
      </c>
      <c r="BU456" s="827">
        <v>0.1</v>
      </c>
      <c r="BV456" s="1143">
        <f t="shared" si="704"/>
        <v>716800</v>
      </c>
      <c r="BW456" s="1649" t="s">
        <v>2346</v>
      </c>
      <c r="BX456" s="89">
        <f t="shared" si="666"/>
        <v>32</v>
      </c>
      <c r="BY456" s="89">
        <f t="shared" si="667"/>
        <v>0</v>
      </c>
      <c r="BZ456" s="187"/>
      <c r="CA456" s="187"/>
      <c r="CB456" s="230"/>
      <c r="CC456" s="227"/>
      <c r="CD456" s="85"/>
      <c r="CE456" s="228"/>
      <c r="CF456" s="228"/>
      <c r="CG456" s="228"/>
      <c r="CH456" s="228"/>
      <c r="CI456" s="228"/>
      <c r="CJ456" s="228"/>
      <c r="CK456" s="228"/>
      <c r="CL456" s="231"/>
      <c r="CM456" s="232"/>
      <c r="CN456" s="173"/>
      <c r="CO456" s="228"/>
      <c r="CP456" s="228"/>
      <c r="CQ456" s="173"/>
      <c r="CR456" s="173"/>
      <c r="CS456" s="173"/>
      <c r="CT456" s="173"/>
      <c r="CU456" s="173"/>
      <c r="CV456" s="89">
        <f t="shared" si="668"/>
        <v>0</v>
      </c>
      <c r="CW456" s="86">
        <f t="shared" si="669"/>
        <v>0</v>
      </c>
      <c r="CX456" s="90"/>
      <c r="CY456" s="90"/>
      <c r="CZ456" s="90"/>
      <c r="DA456" s="90"/>
      <c r="DB456" s="89">
        <f t="shared" si="670"/>
        <v>32</v>
      </c>
      <c r="DC456" s="89">
        <f t="shared" si="671"/>
        <v>0</v>
      </c>
      <c r="DD456" s="89">
        <f t="shared" si="672"/>
        <v>0</v>
      </c>
      <c r="DE456" s="89">
        <f t="shared" si="673"/>
        <v>0</v>
      </c>
      <c r="DF456" s="86" t="str">
        <f t="shared" si="674"/>
        <v>Đủ</v>
      </c>
      <c r="DG456" s="228"/>
      <c r="DH456" s="233"/>
      <c r="DI456" s="234"/>
      <c r="DJ456" s="235"/>
      <c r="DK456" s="236"/>
      <c r="DL456" s="176"/>
      <c r="DM456" s="177"/>
      <c r="DN456" s="178"/>
      <c r="DO456" s="178"/>
    </row>
    <row r="457" spans="1:119" s="237" customFormat="1" ht="30" hidden="1" customHeight="1">
      <c r="A457" s="85" t="str">
        <f t="shared" si="697"/>
        <v>Hiện</v>
      </c>
      <c r="B457" s="86" t="str">
        <f t="shared" si="698"/>
        <v>Đủ</v>
      </c>
      <c r="C457" s="1559">
        <f t="shared" si="699"/>
        <v>0</v>
      </c>
      <c r="D457" s="1656" t="str">
        <f t="shared" si="700"/>
        <v>khả năng 99 % không đảm bảo 30/3 có hàng</v>
      </c>
      <c r="E457" s="1656"/>
      <c r="F457" s="1656" t="s">
        <v>2354</v>
      </c>
      <c r="G457" s="86" t="str">
        <f t="shared" si="685"/>
        <v>A307-A563-F436</v>
      </c>
      <c r="H457" s="86">
        <f t="shared" si="701"/>
        <v>32</v>
      </c>
      <c r="I457" s="86" t="str">
        <f t="shared" si="702"/>
        <v>BỘ</v>
      </c>
      <c r="J457" s="1429" t="s">
        <v>1953</v>
      </c>
      <c r="K457" s="815" t="s">
        <v>2341</v>
      </c>
      <c r="L457" s="781" t="s">
        <v>1680</v>
      </c>
      <c r="M457" s="1140" t="s">
        <v>1671</v>
      </c>
      <c r="N457" s="1122" t="s">
        <v>1681</v>
      </c>
      <c r="O457" s="820" t="s">
        <v>1817</v>
      </c>
      <c r="P457" s="982" t="s">
        <v>1665</v>
      </c>
      <c r="Q457" s="182"/>
      <c r="R457" s="817">
        <v>28</v>
      </c>
      <c r="S457" s="182"/>
      <c r="T457" s="171"/>
      <c r="U457" s="172"/>
      <c r="V457" s="172"/>
      <c r="W457" s="172"/>
      <c r="X457" s="172"/>
      <c r="Y457" s="172"/>
      <c r="Z457" s="172"/>
      <c r="AA457" s="172"/>
      <c r="AB457" s="63"/>
      <c r="AC457" s="63"/>
      <c r="AD457" s="63"/>
      <c r="AE457" s="63"/>
      <c r="AF457" s="63"/>
      <c r="AG457" s="63"/>
      <c r="AH457" s="63"/>
      <c r="AI457" s="63"/>
      <c r="AJ457" s="63"/>
      <c r="AK457" s="63"/>
      <c r="AL457" s="838"/>
      <c r="AM457" s="63"/>
      <c r="AN457" s="63"/>
      <c r="AO457" s="63"/>
      <c r="AP457" s="63"/>
      <c r="AQ457" s="63"/>
      <c r="AR457" s="63">
        <v>32</v>
      </c>
      <c r="AS457" s="63">
        <v>0</v>
      </c>
      <c r="AT457" s="63">
        <v>0</v>
      </c>
      <c r="AU457" s="63">
        <v>0</v>
      </c>
      <c r="AV457" s="63">
        <v>0</v>
      </c>
      <c r="AW457" s="63">
        <v>0</v>
      </c>
      <c r="AX457" s="63">
        <v>0</v>
      </c>
      <c r="AY457" s="63">
        <v>0</v>
      </c>
      <c r="AZ457" s="88">
        <f t="shared" si="662"/>
        <v>32</v>
      </c>
      <c r="BA457" s="88">
        <f t="shared" si="663"/>
        <v>0</v>
      </c>
      <c r="BB457" s="487" t="s">
        <v>1815</v>
      </c>
      <c r="BC457" s="227"/>
      <c r="BD457" s="228"/>
      <c r="BE457" s="228"/>
      <c r="BF457" s="229"/>
      <c r="BG457" s="224"/>
      <c r="BH457" s="89">
        <f t="shared" si="664"/>
        <v>32</v>
      </c>
      <c r="BI457" s="89" t="str">
        <f t="shared" si="665"/>
        <v>0</v>
      </c>
      <c r="BJ457" s="173"/>
      <c r="BK457" s="1143" t="s">
        <v>2973</v>
      </c>
      <c r="BL457" s="1144" t="s">
        <v>2341</v>
      </c>
      <c r="BM457" s="179" t="s">
        <v>1817</v>
      </c>
      <c r="BN457" s="1122" t="s">
        <v>1681</v>
      </c>
      <c r="BO457" s="261" t="s">
        <v>416</v>
      </c>
      <c r="BP457" s="1145">
        <v>46051</v>
      </c>
      <c r="BQ457" s="1539">
        <v>32</v>
      </c>
      <c r="BR457" s="261" t="s">
        <v>416</v>
      </c>
      <c r="BS457" s="1539">
        <v>22400</v>
      </c>
      <c r="BT457" s="261">
        <f t="shared" si="703"/>
        <v>788480.00000000012</v>
      </c>
      <c r="BU457" s="827">
        <v>0.1</v>
      </c>
      <c r="BV457" s="1143">
        <f t="shared" si="704"/>
        <v>716800</v>
      </c>
      <c r="BW457" s="1649" t="s">
        <v>2346</v>
      </c>
      <c r="BX457" s="89">
        <f t="shared" si="666"/>
        <v>32</v>
      </c>
      <c r="BY457" s="89">
        <f t="shared" si="667"/>
        <v>0</v>
      </c>
      <c r="BZ457" s="187"/>
      <c r="CA457" s="187"/>
      <c r="CB457" s="230"/>
      <c r="CC457" s="227"/>
      <c r="CD457" s="85"/>
      <c r="CE457" s="228"/>
      <c r="CF457" s="228"/>
      <c r="CG457" s="228"/>
      <c r="CH457" s="228"/>
      <c r="CI457" s="228"/>
      <c r="CJ457" s="228"/>
      <c r="CK457" s="228"/>
      <c r="CL457" s="231"/>
      <c r="CM457" s="232"/>
      <c r="CN457" s="173"/>
      <c r="CO457" s="228"/>
      <c r="CP457" s="228"/>
      <c r="CQ457" s="173"/>
      <c r="CR457" s="173"/>
      <c r="CS457" s="173"/>
      <c r="CT457" s="173"/>
      <c r="CU457" s="173"/>
      <c r="CV457" s="89">
        <f t="shared" si="668"/>
        <v>0</v>
      </c>
      <c r="CW457" s="86">
        <f t="shared" si="669"/>
        <v>0</v>
      </c>
      <c r="CX457" s="90"/>
      <c r="CY457" s="90"/>
      <c r="CZ457" s="90"/>
      <c r="DA457" s="90"/>
      <c r="DB457" s="89">
        <f t="shared" si="670"/>
        <v>32</v>
      </c>
      <c r="DC457" s="89">
        <f t="shared" si="671"/>
        <v>0</v>
      </c>
      <c r="DD457" s="89">
        <f t="shared" si="672"/>
        <v>0</v>
      </c>
      <c r="DE457" s="89">
        <f t="shared" si="673"/>
        <v>0</v>
      </c>
      <c r="DF457" s="86" t="str">
        <f t="shared" si="674"/>
        <v>Đủ</v>
      </c>
      <c r="DG457" s="228"/>
      <c r="DH457" s="233"/>
      <c r="DI457" s="234"/>
      <c r="DJ457" s="235"/>
      <c r="DK457" s="236"/>
      <c r="DL457" s="176"/>
      <c r="DM457" s="177"/>
      <c r="DN457" s="178"/>
      <c r="DO457" s="178"/>
    </row>
    <row r="458" spans="1:119" s="237" customFormat="1" ht="30" hidden="1" customHeight="1">
      <c r="A458" s="85" t="str">
        <f t="shared" si="697"/>
        <v>Hiện</v>
      </c>
      <c r="B458" s="86" t="str">
        <f t="shared" si="698"/>
        <v>Đủ</v>
      </c>
      <c r="C458" s="1559">
        <f t="shared" si="699"/>
        <v>0</v>
      </c>
      <c r="D458" s="1656" t="str">
        <f t="shared" si="700"/>
        <v>khả năng 99 % không đảm bảo 30/3 có hàng</v>
      </c>
      <c r="E458" s="1656"/>
      <c r="F458" s="1656" t="s">
        <v>2354</v>
      </c>
      <c r="G458" s="86" t="str">
        <f t="shared" si="685"/>
        <v>A193-A479-TP310S</v>
      </c>
      <c r="H458" s="86">
        <f t="shared" si="701"/>
        <v>20</v>
      </c>
      <c r="I458" s="86" t="str">
        <f t="shared" si="702"/>
        <v>CÁI</v>
      </c>
      <c r="J458" s="1429" t="s">
        <v>1953</v>
      </c>
      <c r="K458" s="815" t="s">
        <v>2341</v>
      </c>
      <c r="L458" s="781" t="s">
        <v>1682</v>
      </c>
      <c r="M458" s="1140" t="s">
        <v>1683</v>
      </c>
      <c r="N458" s="1122" t="s">
        <v>1684</v>
      </c>
      <c r="O458" s="820" t="s">
        <v>1685</v>
      </c>
      <c r="P458" s="982" t="s">
        <v>1476</v>
      </c>
      <c r="Q458" s="182"/>
      <c r="R458" s="817">
        <v>18</v>
      </c>
      <c r="S458" s="182"/>
      <c r="T458" s="171"/>
      <c r="U458" s="172"/>
      <c r="V458" s="172"/>
      <c r="W458" s="172"/>
      <c r="X458" s="172"/>
      <c r="Y458" s="172"/>
      <c r="Z458" s="172"/>
      <c r="AA458" s="172"/>
      <c r="AB458" s="63"/>
      <c r="AC458" s="63"/>
      <c r="AD458" s="63"/>
      <c r="AE458" s="63"/>
      <c r="AF458" s="63"/>
      <c r="AG458" s="63"/>
      <c r="AH458" s="63"/>
      <c r="AI458" s="63"/>
      <c r="AJ458" s="63"/>
      <c r="AK458" s="63"/>
      <c r="AL458" s="838"/>
      <c r="AM458" s="63"/>
      <c r="AN458" s="63"/>
      <c r="AO458" s="63"/>
      <c r="AP458" s="63"/>
      <c r="AQ458" s="63"/>
      <c r="AR458" s="63">
        <v>20</v>
      </c>
      <c r="AS458" s="63">
        <v>0</v>
      </c>
      <c r="AT458" s="63">
        <v>0</v>
      </c>
      <c r="AU458" s="63">
        <v>0</v>
      </c>
      <c r="AV458" s="63">
        <v>0</v>
      </c>
      <c r="AW458" s="63">
        <v>0</v>
      </c>
      <c r="AX458" s="63">
        <v>0</v>
      </c>
      <c r="AY458" s="63">
        <v>0</v>
      </c>
      <c r="AZ458" s="88">
        <f t="shared" si="662"/>
        <v>20</v>
      </c>
      <c r="BA458" s="88">
        <f t="shared" si="663"/>
        <v>0</v>
      </c>
      <c r="BB458" s="487" t="s">
        <v>1815</v>
      </c>
      <c r="BC458" s="227"/>
      <c r="BD458" s="228"/>
      <c r="BE458" s="228"/>
      <c r="BF458" s="229"/>
      <c r="BG458" s="224"/>
      <c r="BH458" s="89">
        <f t="shared" si="664"/>
        <v>20</v>
      </c>
      <c r="BI458" s="89" t="str">
        <f t="shared" si="665"/>
        <v>0</v>
      </c>
      <c r="BJ458" s="173"/>
      <c r="BK458" s="1143" t="s">
        <v>2973</v>
      </c>
      <c r="BL458" s="1144" t="s">
        <v>2341</v>
      </c>
      <c r="BM458" s="179" t="s">
        <v>1685</v>
      </c>
      <c r="BN458" s="1122" t="s">
        <v>1684</v>
      </c>
      <c r="BO458" s="261" t="s">
        <v>416</v>
      </c>
      <c r="BP458" s="1145">
        <v>46051</v>
      </c>
      <c r="BQ458" s="1539">
        <v>20</v>
      </c>
      <c r="BR458" s="261" t="s">
        <v>416</v>
      </c>
      <c r="BS458" s="2186">
        <v>952400</v>
      </c>
      <c r="BT458" s="261">
        <f t="shared" si="703"/>
        <v>20952800</v>
      </c>
      <c r="BU458" s="827">
        <v>0.1</v>
      </c>
      <c r="BV458" s="1143">
        <f t="shared" si="704"/>
        <v>19048000</v>
      </c>
      <c r="BW458" s="1649" t="s">
        <v>2346</v>
      </c>
      <c r="BX458" s="89">
        <f t="shared" si="666"/>
        <v>20</v>
      </c>
      <c r="BY458" s="89">
        <f t="shared" si="667"/>
        <v>0</v>
      </c>
      <c r="BZ458" s="187"/>
      <c r="CA458" s="187"/>
      <c r="CB458" s="230"/>
      <c r="CC458" s="227"/>
      <c r="CD458" s="85"/>
      <c r="CE458" s="228"/>
      <c r="CF458" s="228"/>
      <c r="CG458" s="228"/>
      <c r="CH458" s="228"/>
      <c r="CI458" s="228"/>
      <c r="CJ458" s="228"/>
      <c r="CK458" s="228"/>
      <c r="CL458" s="231"/>
      <c r="CM458" s="232"/>
      <c r="CN458" s="173"/>
      <c r="CO458" s="228"/>
      <c r="CP458" s="228"/>
      <c r="CQ458" s="173"/>
      <c r="CR458" s="173"/>
      <c r="CS458" s="173"/>
      <c r="CT458" s="173"/>
      <c r="CU458" s="173"/>
      <c r="CV458" s="89">
        <f t="shared" si="668"/>
        <v>0</v>
      </c>
      <c r="CW458" s="86">
        <f t="shared" si="669"/>
        <v>0</v>
      </c>
      <c r="CX458" s="90"/>
      <c r="CY458" s="90"/>
      <c r="CZ458" s="90"/>
      <c r="DA458" s="90"/>
      <c r="DB458" s="89">
        <f t="shared" si="670"/>
        <v>20</v>
      </c>
      <c r="DC458" s="89">
        <f t="shared" si="671"/>
        <v>0</v>
      </c>
      <c r="DD458" s="89">
        <f t="shared" si="672"/>
        <v>0</v>
      </c>
      <c r="DE458" s="89">
        <f t="shared" si="673"/>
        <v>0</v>
      </c>
      <c r="DF458" s="86" t="str">
        <f t="shared" si="674"/>
        <v>Đủ</v>
      </c>
      <c r="DG458" s="228"/>
      <c r="DH458" s="233"/>
      <c r="DI458" s="234"/>
      <c r="DJ458" s="235"/>
      <c r="DK458" s="236"/>
      <c r="DL458" s="176"/>
      <c r="DM458" s="177"/>
      <c r="DN458" s="178"/>
      <c r="DO458" s="178"/>
    </row>
    <row r="459" spans="1:119" s="237" customFormat="1" ht="30" hidden="1" customHeight="1">
      <c r="A459" s="85" t="str">
        <f t="shared" si="697"/>
        <v>Hiện</v>
      </c>
      <c r="B459" s="86" t="str">
        <f t="shared" si="698"/>
        <v>Đủ</v>
      </c>
      <c r="C459" s="1559">
        <f t="shared" si="699"/>
        <v>0</v>
      </c>
      <c r="D459" s="1656" t="str">
        <f t="shared" si="700"/>
        <v>khả năng 99 % không đảm bảo 30/3 có hàng</v>
      </c>
      <c r="E459" s="1656"/>
      <c r="F459" s="1656" t="s">
        <v>2354</v>
      </c>
      <c r="G459" s="86" t="str">
        <f t="shared" si="685"/>
        <v>A307</v>
      </c>
      <c r="H459" s="86">
        <f t="shared" si="701"/>
        <v>856</v>
      </c>
      <c r="I459" s="86" t="str">
        <f t="shared" si="702"/>
        <v>CÁI</v>
      </c>
      <c r="J459" s="1429" t="s">
        <v>1953</v>
      </c>
      <c r="K459" s="815" t="s">
        <v>2341</v>
      </c>
      <c r="L459" s="781" t="s">
        <v>1686</v>
      </c>
      <c r="M459" s="1140" t="s">
        <v>1667</v>
      </c>
      <c r="N459" s="1122" t="s">
        <v>1687</v>
      </c>
      <c r="O459" s="179" t="s">
        <v>888</v>
      </c>
      <c r="P459" s="982" t="s">
        <v>1476</v>
      </c>
      <c r="Q459" s="182"/>
      <c r="R459" s="817">
        <v>778</v>
      </c>
      <c r="S459" s="182"/>
      <c r="T459" s="171"/>
      <c r="U459" s="172"/>
      <c r="V459" s="172"/>
      <c r="W459" s="172"/>
      <c r="X459" s="172"/>
      <c r="Y459" s="172"/>
      <c r="Z459" s="172"/>
      <c r="AA459" s="172"/>
      <c r="AB459" s="63"/>
      <c r="AC459" s="63"/>
      <c r="AD459" s="63"/>
      <c r="AE459" s="63"/>
      <c r="AF459" s="63"/>
      <c r="AG459" s="63"/>
      <c r="AH459" s="63"/>
      <c r="AI459" s="63"/>
      <c r="AJ459" s="63"/>
      <c r="AK459" s="63"/>
      <c r="AL459" s="838"/>
      <c r="AM459" s="63"/>
      <c r="AN459" s="63"/>
      <c r="AO459" s="63"/>
      <c r="AP459" s="63"/>
      <c r="AQ459" s="63"/>
      <c r="AR459" s="63">
        <v>856</v>
      </c>
      <c r="AS459" s="63">
        <v>0</v>
      </c>
      <c r="AT459" s="63">
        <v>0</v>
      </c>
      <c r="AU459" s="63">
        <v>0</v>
      </c>
      <c r="AV459" s="63">
        <v>0</v>
      </c>
      <c r="AW459" s="63">
        <v>0</v>
      </c>
      <c r="AX459" s="63">
        <v>0</v>
      </c>
      <c r="AY459" s="63">
        <v>0</v>
      </c>
      <c r="AZ459" s="88">
        <f t="shared" si="662"/>
        <v>856</v>
      </c>
      <c r="BA459" s="88">
        <f t="shared" si="663"/>
        <v>0</v>
      </c>
      <c r="BB459" s="487" t="s">
        <v>1815</v>
      </c>
      <c r="BC459" s="227"/>
      <c r="BD459" s="228"/>
      <c r="BE459" s="228"/>
      <c r="BF459" s="229"/>
      <c r="BG459" s="224"/>
      <c r="BH459" s="89">
        <f t="shared" si="664"/>
        <v>856</v>
      </c>
      <c r="BI459" s="89" t="str">
        <f t="shared" si="665"/>
        <v>0</v>
      </c>
      <c r="BJ459" s="173"/>
      <c r="BK459" s="1143" t="s">
        <v>2973</v>
      </c>
      <c r="BL459" s="1144" t="s">
        <v>2341</v>
      </c>
      <c r="BM459" s="179" t="s">
        <v>888</v>
      </c>
      <c r="BN459" s="1122" t="s">
        <v>1687</v>
      </c>
      <c r="BO459" s="261" t="s">
        <v>416</v>
      </c>
      <c r="BP459" s="1145">
        <v>46051</v>
      </c>
      <c r="BQ459" s="1539">
        <v>856</v>
      </c>
      <c r="BR459" s="261" t="s">
        <v>416</v>
      </c>
      <c r="BS459" s="1539">
        <v>16800</v>
      </c>
      <c r="BT459" s="261">
        <f t="shared" si="703"/>
        <v>15818880.000000002</v>
      </c>
      <c r="BU459" s="827">
        <v>0.1</v>
      </c>
      <c r="BV459" s="1143">
        <f t="shared" si="704"/>
        <v>14380800</v>
      </c>
      <c r="BW459" s="1649" t="s">
        <v>2346</v>
      </c>
      <c r="BX459" s="89">
        <f t="shared" si="666"/>
        <v>856</v>
      </c>
      <c r="BY459" s="89">
        <f t="shared" si="667"/>
        <v>0</v>
      </c>
      <c r="BZ459" s="187"/>
      <c r="CA459" s="187"/>
      <c r="CB459" s="230"/>
      <c r="CC459" s="227"/>
      <c r="CD459" s="85"/>
      <c r="CE459" s="228"/>
      <c r="CF459" s="228"/>
      <c r="CG459" s="228"/>
      <c r="CH459" s="228"/>
      <c r="CI459" s="228"/>
      <c r="CJ459" s="228"/>
      <c r="CK459" s="228"/>
      <c r="CL459" s="231"/>
      <c r="CM459" s="232"/>
      <c r="CN459" s="173"/>
      <c r="CO459" s="228"/>
      <c r="CP459" s="228"/>
      <c r="CQ459" s="173"/>
      <c r="CR459" s="173"/>
      <c r="CS459" s="173"/>
      <c r="CT459" s="173"/>
      <c r="CU459" s="173"/>
      <c r="CV459" s="89">
        <f t="shared" si="668"/>
        <v>0</v>
      </c>
      <c r="CW459" s="86">
        <f t="shared" si="669"/>
        <v>0</v>
      </c>
      <c r="CX459" s="90"/>
      <c r="CY459" s="90"/>
      <c r="CZ459" s="90"/>
      <c r="DA459" s="90"/>
      <c r="DB459" s="89">
        <f t="shared" si="670"/>
        <v>856</v>
      </c>
      <c r="DC459" s="89">
        <f t="shared" si="671"/>
        <v>0</v>
      </c>
      <c r="DD459" s="89">
        <f t="shared" si="672"/>
        <v>0</v>
      </c>
      <c r="DE459" s="89">
        <f t="shared" si="673"/>
        <v>0</v>
      </c>
      <c r="DF459" s="86" t="str">
        <f t="shared" si="674"/>
        <v>Đủ</v>
      </c>
      <c r="DG459" s="228"/>
      <c r="DH459" s="233"/>
      <c r="DI459" s="234"/>
      <c r="DJ459" s="235"/>
      <c r="DK459" s="236"/>
      <c r="DL459" s="176"/>
      <c r="DM459" s="177"/>
      <c r="DN459" s="178"/>
      <c r="DO459" s="178"/>
    </row>
    <row r="460" spans="1:119" s="237" customFormat="1" ht="30" hidden="1" customHeight="1">
      <c r="A460" s="85" t="str">
        <f t="shared" si="697"/>
        <v>Hiện</v>
      </c>
      <c r="B460" s="86" t="str">
        <f t="shared" si="698"/>
        <v>Đủ</v>
      </c>
      <c r="C460" s="1559">
        <f t="shared" si="699"/>
        <v>0</v>
      </c>
      <c r="D460" s="1656" t="str">
        <f t="shared" si="700"/>
        <v>khả năng 99 % không đảm bảo 30/3 có hàng</v>
      </c>
      <c r="E460" s="1656"/>
      <c r="F460" s="1656" t="s">
        <v>2354</v>
      </c>
      <c r="G460" s="86" t="str">
        <f t="shared" si="685"/>
        <v>A325</v>
      </c>
      <c r="H460" s="86">
        <f t="shared" si="701"/>
        <v>238</v>
      </c>
      <c r="I460" s="86" t="str">
        <f t="shared" si="702"/>
        <v>CÁI</v>
      </c>
      <c r="J460" s="1429" t="s">
        <v>1953</v>
      </c>
      <c r="K460" s="815" t="s">
        <v>2341</v>
      </c>
      <c r="L460" s="781" t="s">
        <v>1688</v>
      </c>
      <c r="M460" s="1140" t="s">
        <v>1667</v>
      </c>
      <c r="N460" s="1122" t="s">
        <v>1689</v>
      </c>
      <c r="O460" s="179" t="s">
        <v>1669</v>
      </c>
      <c r="P460" s="982" t="s">
        <v>1476</v>
      </c>
      <c r="Q460" s="182"/>
      <c r="R460" s="817">
        <v>216</v>
      </c>
      <c r="S460" s="182"/>
      <c r="T460" s="171"/>
      <c r="U460" s="172"/>
      <c r="V460" s="172"/>
      <c r="W460" s="172"/>
      <c r="X460" s="172"/>
      <c r="Y460" s="172"/>
      <c r="Z460" s="172"/>
      <c r="AA460" s="172"/>
      <c r="AB460" s="63"/>
      <c r="AC460" s="63"/>
      <c r="AD460" s="63"/>
      <c r="AE460" s="63"/>
      <c r="AF460" s="63"/>
      <c r="AG460" s="63"/>
      <c r="AH460" s="63"/>
      <c r="AI460" s="63"/>
      <c r="AJ460" s="63"/>
      <c r="AK460" s="63"/>
      <c r="AL460" s="838"/>
      <c r="AM460" s="63"/>
      <c r="AN460" s="63"/>
      <c r="AO460" s="63"/>
      <c r="AP460" s="63"/>
      <c r="AQ460" s="63"/>
      <c r="AR460" s="63">
        <v>238</v>
      </c>
      <c r="AS460" s="63">
        <v>0</v>
      </c>
      <c r="AT460" s="63">
        <v>0</v>
      </c>
      <c r="AU460" s="63">
        <v>0</v>
      </c>
      <c r="AV460" s="63">
        <v>0</v>
      </c>
      <c r="AW460" s="63">
        <v>0</v>
      </c>
      <c r="AX460" s="63">
        <v>0</v>
      </c>
      <c r="AY460" s="63">
        <v>0</v>
      </c>
      <c r="AZ460" s="88">
        <f t="shared" si="662"/>
        <v>238</v>
      </c>
      <c r="BA460" s="88">
        <f t="shared" si="663"/>
        <v>0</v>
      </c>
      <c r="BB460" s="487" t="s">
        <v>1815</v>
      </c>
      <c r="BC460" s="227"/>
      <c r="BD460" s="228"/>
      <c r="BE460" s="228"/>
      <c r="BF460" s="229"/>
      <c r="BG460" s="224"/>
      <c r="BH460" s="89">
        <f t="shared" si="664"/>
        <v>238</v>
      </c>
      <c r="BI460" s="89" t="str">
        <f t="shared" si="665"/>
        <v>0</v>
      </c>
      <c r="BJ460" s="173"/>
      <c r="BK460" s="1143" t="s">
        <v>2973</v>
      </c>
      <c r="BL460" s="1144" t="s">
        <v>2341</v>
      </c>
      <c r="BM460" s="179" t="s">
        <v>1669</v>
      </c>
      <c r="BN460" s="1122" t="s">
        <v>1689</v>
      </c>
      <c r="BO460" s="261" t="s">
        <v>416</v>
      </c>
      <c r="BP460" s="1145">
        <v>46051</v>
      </c>
      <c r="BQ460" s="1539">
        <v>238</v>
      </c>
      <c r="BR460" s="261" t="s">
        <v>416</v>
      </c>
      <c r="BS460" s="1539">
        <v>20000</v>
      </c>
      <c r="BT460" s="261">
        <f t="shared" si="703"/>
        <v>5236000</v>
      </c>
      <c r="BU460" s="827">
        <v>0.1</v>
      </c>
      <c r="BV460" s="1143">
        <f t="shared" si="704"/>
        <v>4760000</v>
      </c>
      <c r="BW460" s="1649" t="s">
        <v>2346</v>
      </c>
      <c r="BX460" s="89">
        <f t="shared" si="666"/>
        <v>238</v>
      </c>
      <c r="BY460" s="89">
        <f t="shared" si="667"/>
        <v>0</v>
      </c>
      <c r="BZ460" s="187"/>
      <c r="CA460" s="187"/>
      <c r="CB460" s="230"/>
      <c r="CC460" s="227"/>
      <c r="CD460" s="85"/>
      <c r="CE460" s="228"/>
      <c r="CF460" s="228"/>
      <c r="CG460" s="228"/>
      <c r="CH460" s="228"/>
      <c r="CI460" s="228"/>
      <c r="CJ460" s="228"/>
      <c r="CK460" s="228"/>
      <c r="CL460" s="231"/>
      <c r="CM460" s="232"/>
      <c r="CN460" s="173"/>
      <c r="CO460" s="228"/>
      <c r="CP460" s="228"/>
      <c r="CQ460" s="173"/>
      <c r="CR460" s="173"/>
      <c r="CS460" s="173"/>
      <c r="CT460" s="173"/>
      <c r="CU460" s="173"/>
      <c r="CV460" s="89">
        <f t="shared" si="668"/>
        <v>0</v>
      </c>
      <c r="CW460" s="86">
        <f t="shared" si="669"/>
        <v>0</v>
      </c>
      <c r="CX460" s="90"/>
      <c r="CY460" s="90"/>
      <c r="CZ460" s="90"/>
      <c r="DA460" s="90"/>
      <c r="DB460" s="89">
        <f t="shared" si="670"/>
        <v>238</v>
      </c>
      <c r="DC460" s="89">
        <f t="shared" si="671"/>
        <v>0</v>
      </c>
      <c r="DD460" s="89">
        <f t="shared" si="672"/>
        <v>0</v>
      </c>
      <c r="DE460" s="89">
        <f t="shared" si="673"/>
        <v>0</v>
      </c>
      <c r="DF460" s="86" t="str">
        <f t="shared" si="674"/>
        <v>Đủ</v>
      </c>
      <c r="DG460" s="228"/>
      <c r="DH460" s="233"/>
      <c r="DI460" s="234"/>
      <c r="DJ460" s="235"/>
      <c r="DK460" s="236"/>
      <c r="DL460" s="176"/>
      <c r="DM460" s="177"/>
      <c r="DN460" s="178"/>
      <c r="DO460" s="178"/>
    </row>
    <row r="461" spans="1:119" s="237" customFormat="1" ht="30" hidden="1" customHeight="1">
      <c r="A461" s="85" t="str">
        <f t="shared" si="697"/>
        <v>Hiện</v>
      </c>
      <c r="B461" s="86" t="str">
        <f t="shared" si="698"/>
        <v>Đủ</v>
      </c>
      <c r="C461" s="1559">
        <f t="shared" si="699"/>
        <v>0</v>
      </c>
      <c r="D461" s="1656" t="str">
        <f t="shared" si="700"/>
        <v>khả năng 99 % không đảm bảo 30/3 có hàng</v>
      </c>
      <c r="E461" s="1656"/>
      <c r="F461" s="1656" t="s">
        <v>2354</v>
      </c>
      <c r="G461" s="86" t="str">
        <f t="shared" si="685"/>
        <v>A325-HDG</v>
      </c>
      <c r="H461" s="86">
        <f t="shared" si="701"/>
        <v>1004</v>
      </c>
      <c r="I461" s="86" t="str">
        <f t="shared" si="702"/>
        <v>CÁI</v>
      </c>
      <c r="J461" s="1429" t="s">
        <v>1953</v>
      </c>
      <c r="K461" s="815" t="s">
        <v>2341</v>
      </c>
      <c r="L461" s="781" t="s">
        <v>1690</v>
      </c>
      <c r="M461" s="1140" t="s">
        <v>1671</v>
      </c>
      <c r="N461" s="1122" t="s">
        <v>1691</v>
      </c>
      <c r="O461" s="179" t="s">
        <v>1673</v>
      </c>
      <c r="P461" s="982" t="s">
        <v>1476</v>
      </c>
      <c r="Q461" s="182"/>
      <c r="R461" s="817">
        <v>912</v>
      </c>
      <c r="S461" s="182"/>
      <c r="T461" s="171"/>
      <c r="U461" s="172"/>
      <c r="V461" s="172"/>
      <c r="W461" s="172"/>
      <c r="X461" s="172"/>
      <c r="Y461" s="172"/>
      <c r="Z461" s="172"/>
      <c r="AA461" s="172"/>
      <c r="AB461" s="63"/>
      <c r="AC461" s="63"/>
      <c r="AD461" s="63"/>
      <c r="AE461" s="63"/>
      <c r="AF461" s="63"/>
      <c r="AG461" s="63"/>
      <c r="AH461" s="63"/>
      <c r="AI461" s="63"/>
      <c r="AJ461" s="63"/>
      <c r="AK461" s="63"/>
      <c r="AL461" s="838"/>
      <c r="AM461" s="63"/>
      <c r="AN461" s="63"/>
      <c r="AO461" s="63"/>
      <c r="AP461" s="63"/>
      <c r="AQ461" s="63"/>
      <c r="AR461" s="63">
        <v>1004</v>
      </c>
      <c r="AS461" s="63">
        <v>0</v>
      </c>
      <c r="AT461" s="63">
        <v>0</v>
      </c>
      <c r="AU461" s="63">
        <v>0</v>
      </c>
      <c r="AV461" s="63">
        <v>0</v>
      </c>
      <c r="AW461" s="63">
        <v>0</v>
      </c>
      <c r="AX461" s="63">
        <v>0</v>
      </c>
      <c r="AY461" s="63">
        <v>0</v>
      </c>
      <c r="AZ461" s="88">
        <f t="shared" si="662"/>
        <v>1004</v>
      </c>
      <c r="BA461" s="88">
        <f t="shared" si="663"/>
        <v>0</v>
      </c>
      <c r="BB461" s="487" t="s">
        <v>1815</v>
      </c>
      <c r="BC461" s="227"/>
      <c r="BD461" s="228"/>
      <c r="BE461" s="228"/>
      <c r="BF461" s="229"/>
      <c r="BG461" s="224"/>
      <c r="BH461" s="89">
        <f t="shared" si="664"/>
        <v>1004</v>
      </c>
      <c r="BI461" s="89" t="str">
        <f t="shared" si="665"/>
        <v>0</v>
      </c>
      <c r="BJ461" s="173"/>
      <c r="BK461" s="1143" t="s">
        <v>2973</v>
      </c>
      <c r="BL461" s="1144" t="s">
        <v>2341</v>
      </c>
      <c r="BM461" s="179" t="s">
        <v>1673</v>
      </c>
      <c r="BN461" s="1122" t="s">
        <v>1691</v>
      </c>
      <c r="BO461" s="261" t="s">
        <v>416</v>
      </c>
      <c r="BP461" s="1145">
        <v>46051</v>
      </c>
      <c r="BQ461" s="1539">
        <v>1004</v>
      </c>
      <c r="BR461" s="261" t="s">
        <v>416</v>
      </c>
      <c r="BS461" s="1539">
        <v>25600</v>
      </c>
      <c r="BT461" s="261">
        <f t="shared" si="703"/>
        <v>28272640.000000004</v>
      </c>
      <c r="BU461" s="827">
        <v>0.1</v>
      </c>
      <c r="BV461" s="1143">
        <f t="shared" si="704"/>
        <v>25702400</v>
      </c>
      <c r="BW461" s="1649" t="s">
        <v>2346</v>
      </c>
      <c r="BX461" s="89">
        <f t="shared" si="666"/>
        <v>1004</v>
      </c>
      <c r="BY461" s="89">
        <f t="shared" si="667"/>
        <v>0</v>
      </c>
      <c r="BZ461" s="187"/>
      <c r="CA461" s="187"/>
      <c r="CB461" s="230"/>
      <c r="CC461" s="227"/>
      <c r="CD461" s="85"/>
      <c r="CE461" s="228"/>
      <c r="CF461" s="228"/>
      <c r="CG461" s="228"/>
      <c r="CH461" s="228"/>
      <c r="CI461" s="228"/>
      <c r="CJ461" s="228"/>
      <c r="CK461" s="228"/>
      <c r="CL461" s="231"/>
      <c r="CM461" s="232"/>
      <c r="CN461" s="173"/>
      <c r="CO461" s="228"/>
      <c r="CP461" s="228"/>
      <c r="CQ461" s="173"/>
      <c r="CR461" s="173"/>
      <c r="CS461" s="173"/>
      <c r="CT461" s="173"/>
      <c r="CU461" s="173"/>
      <c r="CV461" s="89">
        <f t="shared" si="668"/>
        <v>0</v>
      </c>
      <c r="CW461" s="86">
        <f t="shared" si="669"/>
        <v>0</v>
      </c>
      <c r="CX461" s="90"/>
      <c r="CY461" s="90"/>
      <c r="CZ461" s="90"/>
      <c r="DA461" s="90"/>
      <c r="DB461" s="89">
        <f t="shared" si="670"/>
        <v>1004</v>
      </c>
      <c r="DC461" s="89">
        <f t="shared" si="671"/>
        <v>0</v>
      </c>
      <c r="DD461" s="89">
        <f t="shared" si="672"/>
        <v>0</v>
      </c>
      <c r="DE461" s="89">
        <f t="shared" si="673"/>
        <v>0</v>
      </c>
      <c r="DF461" s="86" t="str">
        <f t="shared" si="674"/>
        <v>Đủ</v>
      </c>
      <c r="DG461" s="228"/>
      <c r="DH461" s="233"/>
      <c r="DI461" s="234"/>
      <c r="DJ461" s="235"/>
      <c r="DK461" s="236"/>
      <c r="DL461" s="176"/>
      <c r="DM461" s="177"/>
      <c r="DN461" s="178"/>
      <c r="DO461" s="178"/>
    </row>
    <row r="462" spans="1:119" s="237" customFormat="1" ht="30" hidden="1" customHeight="1">
      <c r="A462" s="85" t="str">
        <f t="shared" si="697"/>
        <v>Hiện</v>
      </c>
      <c r="B462" s="86" t="str">
        <f t="shared" si="698"/>
        <v>Đủ</v>
      </c>
      <c r="C462" s="1559">
        <f t="shared" si="699"/>
        <v>0</v>
      </c>
      <c r="D462" s="1656" t="str">
        <f t="shared" si="700"/>
        <v>Đang đợi chuyển đổi</v>
      </c>
      <c r="E462" s="1656"/>
      <c r="F462" s="1656" t="s">
        <v>2354</v>
      </c>
      <c r="G462" s="86" t="str">
        <f t="shared" si="685"/>
        <v>A193-A479-TP309S</v>
      </c>
      <c r="H462" s="86">
        <f t="shared" si="701"/>
        <v>40</v>
      </c>
      <c r="I462" s="86" t="str">
        <f t="shared" si="702"/>
        <v>CÁI</v>
      </c>
      <c r="J462" s="1560" t="s">
        <v>1954</v>
      </c>
      <c r="K462" s="815" t="s">
        <v>2341</v>
      </c>
      <c r="L462" s="781" t="s">
        <v>1692</v>
      </c>
      <c r="M462" s="1140" t="s">
        <v>1683</v>
      </c>
      <c r="N462" s="1122" t="s">
        <v>1693</v>
      </c>
      <c r="O462" s="820" t="s">
        <v>1694</v>
      </c>
      <c r="P462" s="982" t="s">
        <v>1476</v>
      </c>
      <c r="Q462" s="182"/>
      <c r="R462" s="817">
        <v>36</v>
      </c>
      <c r="S462" s="182"/>
      <c r="T462" s="171"/>
      <c r="U462" s="172"/>
      <c r="V462" s="172"/>
      <c r="W462" s="172"/>
      <c r="X462" s="172"/>
      <c r="Y462" s="172"/>
      <c r="Z462" s="172"/>
      <c r="AA462" s="172"/>
      <c r="AB462" s="63"/>
      <c r="AC462" s="63"/>
      <c r="AD462" s="63"/>
      <c r="AE462" s="63"/>
      <c r="AF462" s="63"/>
      <c r="AG462" s="63"/>
      <c r="AH462" s="63"/>
      <c r="AI462" s="63"/>
      <c r="AJ462" s="63"/>
      <c r="AK462" s="63"/>
      <c r="AL462" s="838"/>
      <c r="AM462" s="63"/>
      <c r="AN462" s="63"/>
      <c r="AO462" s="63"/>
      <c r="AP462" s="63"/>
      <c r="AQ462" s="63"/>
      <c r="AR462" s="63">
        <v>40</v>
      </c>
      <c r="AS462" s="63">
        <v>0</v>
      </c>
      <c r="AT462" s="63">
        <v>0</v>
      </c>
      <c r="AU462" s="63">
        <v>0</v>
      </c>
      <c r="AV462" s="63">
        <v>0</v>
      </c>
      <c r="AW462" s="63">
        <v>0</v>
      </c>
      <c r="AX462" s="63">
        <v>0</v>
      </c>
      <c r="AY462" s="63">
        <v>0</v>
      </c>
      <c r="AZ462" s="88">
        <f t="shared" si="662"/>
        <v>40</v>
      </c>
      <c r="BA462" s="88">
        <f t="shared" si="663"/>
        <v>0</v>
      </c>
      <c r="BB462" s="487" t="s">
        <v>1815</v>
      </c>
      <c r="BC462" s="227"/>
      <c r="BD462" s="228"/>
      <c r="BE462" s="228"/>
      <c r="BF462" s="229"/>
      <c r="BG462" s="224"/>
      <c r="BH462" s="89">
        <f t="shared" si="664"/>
        <v>40</v>
      </c>
      <c r="BI462" s="89" t="str">
        <f t="shared" si="665"/>
        <v>0</v>
      </c>
      <c r="BJ462" s="173"/>
      <c r="BK462" s="1143" t="s">
        <v>2973</v>
      </c>
      <c r="BL462" s="1144" t="s">
        <v>2341</v>
      </c>
      <c r="BM462" s="179" t="s">
        <v>1694</v>
      </c>
      <c r="BN462" s="1122" t="s">
        <v>1693</v>
      </c>
      <c r="BO462" s="261" t="s">
        <v>416</v>
      </c>
      <c r="BP462" s="1145">
        <v>46051</v>
      </c>
      <c r="BQ462" s="1539">
        <v>40</v>
      </c>
      <c r="BR462" s="261" t="s">
        <v>416</v>
      </c>
      <c r="BS462" s="2186">
        <v>952400</v>
      </c>
      <c r="BT462" s="261">
        <f t="shared" si="703"/>
        <v>41905600</v>
      </c>
      <c r="BU462" s="827">
        <v>0.1</v>
      </c>
      <c r="BV462" s="1143">
        <f t="shared" si="704"/>
        <v>38096000</v>
      </c>
      <c r="BW462" s="1649" t="s">
        <v>2347</v>
      </c>
      <c r="BX462" s="89">
        <f t="shared" si="666"/>
        <v>40</v>
      </c>
      <c r="BY462" s="89">
        <f t="shared" si="667"/>
        <v>0</v>
      </c>
      <c r="BZ462" s="187"/>
      <c r="CA462" s="187"/>
      <c r="CB462" s="230"/>
      <c r="CC462" s="227"/>
      <c r="CD462" s="85"/>
      <c r="CE462" s="228"/>
      <c r="CF462" s="228"/>
      <c r="CG462" s="228"/>
      <c r="CH462" s="228"/>
      <c r="CI462" s="228"/>
      <c r="CJ462" s="228"/>
      <c r="CK462" s="228"/>
      <c r="CL462" s="231"/>
      <c r="CM462" s="232"/>
      <c r="CN462" s="173"/>
      <c r="CO462" s="228"/>
      <c r="CP462" s="228"/>
      <c r="CQ462" s="173"/>
      <c r="CR462" s="173"/>
      <c r="CS462" s="173"/>
      <c r="CT462" s="173"/>
      <c r="CU462" s="173"/>
      <c r="CV462" s="89">
        <f t="shared" si="668"/>
        <v>0</v>
      </c>
      <c r="CW462" s="86">
        <f t="shared" si="669"/>
        <v>0</v>
      </c>
      <c r="CX462" s="90"/>
      <c r="CY462" s="90"/>
      <c r="CZ462" s="90"/>
      <c r="DA462" s="90"/>
      <c r="DB462" s="89">
        <f t="shared" si="670"/>
        <v>40</v>
      </c>
      <c r="DC462" s="89">
        <f t="shared" si="671"/>
        <v>0</v>
      </c>
      <c r="DD462" s="89">
        <f t="shared" si="672"/>
        <v>0</v>
      </c>
      <c r="DE462" s="89">
        <f t="shared" si="673"/>
        <v>0</v>
      </c>
      <c r="DF462" s="86" t="str">
        <f t="shared" si="674"/>
        <v>Đủ</v>
      </c>
      <c r="DG462" s="228"/>
      <c r="DH462" s="233"/>
      <c r="DI462" s="234"/>
      <c r="DJ462" s="235"/>
      <c r="DK462" s="236"/>
      <c r="DL462" s="176"/>
      <c r="DM462" s="177"/>
      <c r="DN462" s="178"/>
      <c r="DO462" s="178"/>
    </row>
    <row r="463" spans="1:119" s="237" customFormat="1" ht="30" hidden="1" customHeight="1">
      <c r="A463" s="85" t="str">
        <f t="shared" si="697"/>
        <v>Hiện</v>
      </c>
      <c r="B463" s="86" t="str">
        <f t="shared" si="698"/>
        <v>Đủ</v>
      </c>
      <c r="C463" s="1559">
        <f t="shared" si="699"/>
        <v>0</v>
      </c>
      <c r="D463" s="1656" t="str">
        <f t="shared" si="700"/>
        <v>khả năng 99 % không đảm bảo 30/3 có hàng</v>
      </c>
      <c r="E463" s="1656"/>
      <c r="F463" s="1656" t="s">
        <v>2354</v>
      </c>
      <c r="G463" s="86" t="str">
        <f t="shared" si="685"/>
        <v>A193-A479-TP310S</v>
      </c>
      <c r="H463" s="86">
        <f t="shared" si="701"/>
        <v>20</v>
      </c>
      <c r="I463" s="86" t="str">
        <f t="shared" si="702"/>
        <v>CÁI</v>
      </c>
      <c r="J463" s="1429" t="s">
        <v>1953</v>
      </c>
      <c r="K463" s="815" t="s">
        <v>2341</v>
      </c>
      <c r="L463" s="781" t="s">
        <v>1695</v>
      </c>
      <c r="M463" s="1140" t="s">
        <v>1683</v>
      </c>
      <c r="N463" s="1122" t="s">
        <v>1696</v>
      </c>
      <c r="O463" s="820" t="s">
        <v>1685</v>
      </c>
      <c r="P463" s="982" t="s">
        <v>1476</v>
      </c>
      <c r="Q463" s="182"/>
      <c r="R463" s="817">
        <v>18</v>
      </c>
      <c r="S463" s="182"/>
      <c r="T463" s="171"/>
      <c r="U463" s="172"/>
      <c r="V463" s="172"/>
      <c r="W463" s="172"/>
      <c r="X463" s="172"/>
      <c r="Y463" s="172"/>
      <c r="Z463" s="172"/>
      <c r="AA463" s="172"/>
      <c r="AB463" s="63"/>
      <c r="AC463" s="63"/>
      <c r="AD463" s="63"/>
      <c r="AE463" s="63"/>
      <c r="AF463" s="63"/>
      <c r="AG463" s="63"/>
      <c r="AH463" s="63"/>
      <c r="AI463" s="63"/>
      <c r="AJ463" s="63"/>
      <c r="AK463" s="63"/>
      <c r="AL463" s="838"/>
      <c r="AM463" s="63"/>
      <c r="AN463" s="63"/>
      <c r="AO463" s="63"/>
      <c r="AP463" s="63"/>
      <c r="AQ463" s="63"/>
      <c r="AR463" s="63">
        <v>20</v>
      </c>
      <c r="AS463" s="63">
        <v>0</v>
      </c>
      <c r="AT463" s="63">
        <v>0</v>
      </c>
      <c r="AU463" s="63">
        <v>0</v>
      </c>
      <c r="AV463" s="63">
        <v>0</v>
      </c>
      <c r="AW463" s="63">
        <v>0</v>
      </c>
      <c r="AX463" s="63">
        <v>0</v>
      </c>
      <c r="AY463" s="63">
        <v>0</v>
      </c>
      <c r="AZ463" s="88">
        <f t="shared" si="662"/>
        <v>20</v>
      </c>
      <c r="BA463" s="88">
        <f t="shared" si="663"/>
        <v>0</v>
      </c>
      <c r="BB463" s="487" t="s">
        <v>1815</v>
      </c>
      <c r="BC463" s="227"/>
      <c r="BD463" s="228"/>
      <c r="BE463" s="228"/>
      <c r="BF463" s="229"/>
      <c r="BG463" s="224"/>
      <c r="BH463" s="89">
        <f t="shared" si="664"/>
        <v>20</v>
      </c>
      <c r="BI463" s="89" t="str">
        <f t="shared" si="665"/>
        <v>0</v>
      </c>
      <c r="BJ463" s="173"/>
      <c r="BK463" s="1143" t="s">
        <v>2973</v>
      </c>
      <c r="BL463" s="1144" t="s">
        <v>2341</v>
      </c>
      <c r="BM463" s="179" t="s">
        <v>1685</v>
      </c>
      <c r="BN463" s="1122" t="s">
        <v>1696</v>
      </c>
      <c r="BO463" s="261" t="s">
        <v>416</v>
      </c>
      <c r="BP463" s="1145">
        <v>46051</v>
      </c>
      <c r="BQ463" s="1539">
        <v>20</v>
      </c>
      <c r="BR463" s="261" t="s">
        <v>416</v>
      </c>
      <c r="BS463" s="2186">
        <v>952400</v>
      </c>
      <c r="BT463" s="261">
        <f t="shared" si="703"/>
        <v>20952800</v>
      </c>
      <c r="BU463" s="827">
        <v>0.1</v>
      </c>
      <c r="BV463" s="1143">
        <f t="shared" si="704"/>
        <v>19048000</v>
      </c>
      <c r="BW463" s="1649" t="s">
        <v>2346</v>
      </c>
      <c r="BX463" s="89">
        <f t="shared" si="666"/>
        <v>20</v>
      </c>
      <c r="BY463" s="89">
        <f t="shared" si="667"/>
        <v>0</v>
      </c>
      <c r="BZ463" s="187"/>
      <c r="CA463" s="187"/>
      <c r="CB463" s="230"/>
      <c r="CC463" s="227"/>
      <c r="CD463" s="85"/>
      <c r="CE463" s="228"/>
      <c r="CF463" s="228"/>
      <c r="CG463" s="228"/>
      <c r="CH463" s="228"/>
      <c r="CI463" s="228"/>
      <c r="CJ463" s="228"/>
      <c r="CK463" s="228"/>
      <c r="CL463" s="231"/>
      <c r="CM463" s="232"/>
      <c r="CN463" s="173"/>
      <c r="CO463" s="228"/>
      <c r="CP463" s="228"/>
      <c r="CQ463" s="173"/>
      <c r="CR463" s="173"/>
      <c r="CS463" s="173"/>
      <c r="CT463" s="173"/>
      <c r="CU463" s="173"/>
      <c r="CV463" s="89">
        <f t="shared" si="668"/>
        <v>0</v>
      </c>
      <c r="CW463" s="86">
        <f t="shared" si="669"/>
        <v>0</v>
      </c>
      <c r="CX463" s="90"/>
      <c r="CY463" s="90"/>
      <c r="CZ463" s="90"/>
      <c r="DA463" s="90"/>
      <c r="DB463" s="89">
        <f t="shared" si="670"/>
        <v>20</v>
      </c>
      <c r="DC463" s="89">
        <f t="shared" si="671"/>
        <v>0</v>
      </c>
      <c r="DD463" s="89">
        <f t="shared" si="672"/>
        <v>0</v>
      </c>
      <c r="DE463" s="89">
        <f t="shared" si="673"/>
        <v>0</v>
      </c>
      <c r="DF463" s="86" t="str">
        <f t="shared" si="674"/>
        <v>Đủ</v>
      </c>
      <c r="DG463" s="228"/>
      <c r="DH463" s="233"/>
      <c r="DI463" s="234"/>
      <c r="DJ463" s="235"/>
      <c r="DK463" s="236"/>
      <c r="DL463" s="176"/>
      <c r="DM463" s="177"/>
      <c r="DN463" s="178"/>
      <c r="DO463" s="178"/>
    </row>
    <row r="464" spans="1:119" s="237" customFormat="1" ht="30" hidden="1" customHeight="1">
      <c r="A464" s="85" t="str">
        <f t="shared" si="697"/>
        <v>Hiện</v>
      </c>
      <c r="B464" s="86" t="str">
        <f t="shared" si="698"/>
        <v>Đủ</v>
      </c>
      <c r="C464" s="1559">
        <f t="shared" si="699"/>
        <v>0</v>
      </c>
      <c r="D464" s="1656" t="str">
        <f t="shared" si="700"/>
        <v>khả năng 99 % không đảm bảo 30/3 có hàng</v>
      </c>
      <c r="E464" s="1656"/>
      <c r="F464" s="1656" t="s">
        <v>2354</v>
      </c>
      <c r="G464" s="86" t="str">
        <f t="shared" si="685"/>
        <v>A193B8</v>
      </c>
      <c r="H464" s="86">
        <f t="shared" si="701"/>
        <v>160</v>
      </c>
      <c r="I464" s="86" t="str">
        <f t="shared" si="702"/>
        <v>CÁI</v>
      </c>
      <c r="J464" s="1429" t="s">
        <v>1953</v>
      </c>
      <c r="K464" s="815" t="s">
        <v>2341</v>
      </c>
      <c r="L464" s="781" t="s">
        <v>1697</v>
      </c>
      <c r="M464" s="1140" t="s">
        <v>1662</v>
      </c>
      <c r="N464" s="1122" t="s">
        <v>1698</v>
      </c>
      <c r="O464" s="179" t="s">
        <v>1664</v>
      </c>
      <c r="P464" s="982" t="s">
        <v>1476</v>
      </c>
      <c r="Q464" s="182"/>
      <c r="R464" s="817">
        <v>144</v>
      </c>
      <c r="S464" s="182"/>
      <c r="T464" s="171"/>
      <c r="U464" s="172"/>
      <c r="V464" s="172"/>
      <c r="W464" s="172"/>
      <c r="X464" s="172"/>
      <c r="Y464" s="172"/>
      <c r="Z464" s="172"/>
      <c r="AA464" s="172"/>
      <c r="AB464" s="63"/>
      <c r="AC464" s="63"/>
      <c r="AD464" s="63"/>
      <c r="AE464" s="63"/>
      <c r="AF464" s="63"/>
      <c r="AG464" s="63"/>
      <c r="AH464" s="63"/>
      <c r="AI464" s="63"/>
      <c r="AJ464" s="63"/>
      <c r="AK464" s="63"/>
      <c r="AL464" s="838"/>
      <c r="AM464" s="63"/>
      <c r="AN464" s="63"/>
      <c r="AO464" s="63"/>
      <c r="AP464" s="63"/>
      <c r="AQ464" s="63"/>
      <c r="AR464" s="63">
        <v>160</v>
      </c>
      <c r="AS464" s="63">
        <v>0</v>
      </c>
      <c r="AT464" s="63">
        <v>0</v>
      </c>
      <c r="AU464" s="63">
        <v>0</v>
      </c>
      <c r="AV464" s="63">
        <v>0</v>
      </c>
      <c r="AW464" s="63">
        <v>0</v>
      </c>
      <c r="AX464" s="63">
        <v>0</v>
      </c>
      <c r="AY464" s="63">
        <v>0</v>
      </c>
      <c r="AZ464" s="88">
        <f t="shared" si="662"/>
        <v>160</v>
      </c>
      <c r="BA464" s="88">
        <f t="shared" si="663"/>
        <v>0</v>
      </c>
      <c r="BB464" s="487" t="s">
        <v>1815</v>
      </c>
      <c r="BC464" s="227"/>
      <c r="BD464" s="228"/>
      <c r="BE464" s="228"/>
      <c r="BF464" s="229"/>
      <c r="BG464" s="224"/>
      <c r="BH464" s="89">
        <f t="shared" si="664"/>
        <v>160</v>
      </c>
      <c r="BI464" s="89" t="str">
        <f t="shared" si="665"/>
        <v>0</v>
      </c>
      <c r="BJ464" s="173"/>
      <c r="BK464" s="1143" t="s">
        <v>2973</v>
      </c>
      <c r="BL464" s="1144" t="s">
        <v>2341</v>
      </c>
      <c r="BM464" s="179" t="s">
        <v>1664</v>
      </c>
      <c r="BN464" s="1122" t="s">
        <v>1698</v>
      </c>
      <c r="BO464" s="261" t="s">
        <v>416</v>
      </c>
      <c r="BP464" s="1145">
        <v>46051</v>
      </c>
      <c r="BQ464" s="1539">
        <v>160</v>
      </c>
      <c r="BR464" s="261" t="s">
        <v>416</v>
      </c>
      <c r="BS464" s="1539">
        <v>73600</v>
      </c>
      <c r="BT464" s="261">
        <f t="shared" si="703"/>
        <v>12953600.000000002</v>
      </c>
      <c r="BU464" s="827">
        <v>0.1</v>
      </c>
      <c r="BV464" s="1143">
        <f t="shared" si="704"/>
        <v>11776000</v>
      </c>
      <c r="BW464" s="1649" t="s">
        <v>2346</v>
      </c>
      <c r="BX464" s="89">
        <f t="shared" si="666"/>
        <v>160</v>
      </c>
      <c r="BY464" s="89">
        <f t="shared" si="667"/>
        <v>0</v>
      </c>
      <c r="BZ464" s="187"/>
      <c r="CA464" s="187"/>
      <c r="CB464" s="230"/>
      <c r="CC464" s="227"/>
      <c r="CD464" s="85"/>
      <c r="CE464" s="228"/>
      <c r="CF464" s="228"/>
      <c r="CG464" s="228"/>
      <c r="CH464" s="228"/>
      <c r="CI464" s="228"/>
      <c r="CJ464" s="228"/>
      <c r="CK464" s="228"/>
      <c r="CL464" s="231"/>
      <c r="CM464" s="232"/>
      <c r="CN464" s="173"/>
      <c r="CO464" s="228"/>
      <c r="CP464" s="228"/>
      <c r="CQ464" s="173"/>
      <c r="CR464" s="173"/>
      <c r="CS464" s="173"/>
      <c r="CT464" s="173"/>
      <c r="CU464" s="173"/>
      <c r="CV464" s="89">
        <f t="shared" si="668"/>
        <v>0</v>
      </c>
      <c r="CW464" s="86">
        <f t="shared" si="669"/>
        <v>0</v>
      </c>
      <c r="CX464" s="90"/>
      <c r="CY464" s="90"/>
      <c r="CZ464" s="90"/>
      <c r="DA464" s="90"/>
      <c r="DB464" s="89">
        <f t="shared" si="670"/>
        <v>160</v>
      </c>
      <c r="DC464" s="89">
        <f t="shared" si="671"/>
        <v>0</v>
      </c>
      <c r="DD464" s="89">
        <f t="shared" si="672"/>
        <v>0</v>
      </c>
      <c r="DE464" s="89">
        <f t="shared" si="673"/>
        <v>0</v>
      </c>
      <c r="DF464" s="86" t="str">
        <f t="shared" si="674"/>
        <v>Đủ</v>
      </c>
      <c r="DG464" s="228"/>
      <c r="DH464" s="233"/>
      <c r="DI464" s="234"/>
      <c r="DJ464" s="235"/>
      <c r="DK464" s="236"/>
      <c r="DL464" s="176"/>
      <c r="DM464" s="177"/>
      <c r="DN464" s="178"/>
      <c r="DO464" s="178"/>
    </row>
    <row r="465" spans="1:119" s="237" customFormat="1" ht="30" hidden="1" customHeight="1">
      <c r="A465" s="85" t="str">
        <f t="shared" si="697"/>
        <v>Hiện</v>
      </c>
      <c r="B465" s="86" t="str">
        <f t="shared" si="698"/>
        <v>Đủ</v>
      </c>
      <c r="C465" s="1559">
        <f t="shared" si="699"/>
        <v>0</v>
      </c>
      <c r="D465" s="1656" t="str">
        <f t="shared" si="700"/>
        <v>khả năng 99 % không đảm bảo 30/3 có hàng</v>
      </c>
      <c r="E465" s="1656"/>
      <c r="F465" s="1656" t="s">
        <v>2354</v>
      </c>
      <c r="G465" s="86" t="str">
        <f t="shared" si="685"/>
        <v>A325-HDG</v>
      </c>
      <c r="H465" s="86">
        <f t="shared" si="701"/>
        <v>80</v>
      </c>
      <c r="I465" s="86" t="str">
        <f t="shared" si="702"/>
        <v>CÁI</v>
      </c>
      <c r="J465" s="1429" t="s">
        <v>1953</v>
      </c>
      <c r="K465" s="815" t="s">
        <v>2341</v>
      </c>
      <c r="L465" s="781" t="s">
        <v>1699</v>
      </c>
      <c r="M465" s="1140" t="s">
        <v>1671</v>
      </c>
      <c r="N465" s="1122" t="s">
        <v>1700</v>
      </c>
      <c r="O465" s="179" t="s">
        <v>1673</v>
      </c>
      <c r="P465" s="982" t="s">
        <v>1476</v>
      </c>
      <c r="Q465" s="182"/>
      <c r="R465" s="817">
        <v>72</v>
      </c>
      <c r="S465" s="182"/>
      <c r="T465" s="171"/>
      <c r="U465" s="172"/>
      <c r="V465" s="172"/>
      <c r="W465" s="172"/>
      <c r="X465" s="172"/>
      <c r="Y465" s="172"/>
      <c r="Z465" s="172"/>
      <c r="AA465" s="172"/>
      <c r="AB465" s="63"/>
      <c r="AC465" s="63"/>
      <c r="AD465" s="63"/>
      <c r="AE465" s="63"/>
      <c r="AF465" s="63"/>
      <c r="AG465" s="63"/>
      <c r="AH465" s="63"/>
      <c r="AI465" s="63"/>
      <c r="AJ465" s="63"/>
      <c r="AK465" s="63"/>
      <c r="AL465" s="838"/>
      <c r="AM465" s="63"/>
      <c r="AN465" s="63"/>
      <c r="AO465" s="63"/>
      <c r="AP465" s="63"/>
      <c r="AQ465" s="63"/>
      <c r="AR465" s="63">
        <v>80</v>
      </c>
      <c r="AS465" s="63">
        <v>0</v>
      </c>
      <c r="AT465" s="63">
        <v>0</v>
      </c>
      <c r="AU465" s="63">
        <v>0</v>
      </c>
      <c r="AV465" s="63">
        <v>0</v>
      </c>
      <c r="AW465" s="63">
        <v>0</v>
      </c>
      <c r="AX465" s="63">
        <v>0</v>
      </c>
      <c r="AY465" s="63">
        <v>0</v>
      </c>
      <c r="AZ465" s="88">
        <f t="shared" si="662"/>
        <v>80</v>
      </c>
      <c r="BA465" s="88">
        <f t="shared" si="663"/>
        <v>0</v>
      </c>
      <c r="BB465" s="487" t="s">
        <v>1815</v>
      </c>
      <c r="BC465" s="227"/>
      <c r="BD465" s="228"/>
      <c r="BE465" s="228"/>
      <c r="BF465" s="229"/>
      <c r="BG465" s="224"/>
      <c r="BH465" s="89">
        <f t="shared" si="664"/>
        <v>80</v>
      </c>
      <c r="BI465" s="89" t="str">
        <f t="shared" si="665"/>
        <v>0</v>
      </c>
      <c r="BJ465" s="173"/>
      <c r="BK465" s="1143" t="s">
        <v>2973</v>
      </c>
      <c r="BL465" s="1144" t="s">
        <v>2341</v>
      </c>
      <c r="BM465" s="179" t="s">
        <v>1673</v>
      </c>
      <c r="BN465" s="1122" t="s">
        <v>1700</v>
      </c>
      <c r="BO465" s="261" t="s">
        <v>416</v>
      </c>
      <c r="BP465" s="1145">
        <v>46051</v>
      </c>
      <c r="BQ465" s="1539">
        <v>80</v>
      </c>
      <c r="BR465" s="261" t="s">
        <v>416</v>
      </c>
      <c r="BS465" s="1539">
        <v>24000</v>
      </c>
      <c r="BT465" s="261">
        <f t="shared" si="703"/>
        <v>2112000</v>
      </c>
      <c r="BU465" s="827">
        <v>0.1</v>
      </c>
      <c r="BV465" s="1143">
        <f t="shared" si="704"/>
        <v>1920000</v>
      </c>
      <c r="BW465" s="1649" t="s">
        <v>2346</v>
      </c>
      <c r="BX465" s="89">
        <f t="shared" si="666"/>
        <v>80</v>
      </c>
      <c r="BY465" s="89">
        <f t="shared" si="667"/>
        <v>0</v>
      </c>
      <c r="BZ465" s="187"/>
      <c r="CA465" s="187"/>
      <c r="CB465" s="230"/>
      <c r="CC465" s="227"/>
      <c r="CD465" s="85"/>
      <c r="CE465" s="228"/>
      <c r="CF465" s="228"/>
      <c r="CG465" s="228"/>
      <c r="CH465" s="228"/>
      <c r="CI465" s="228"/>
      <c r="CJ465" s="228"/>
      <c r="CK465" s="228"/>
      <c r="CL465" s="231"/>
      <c r="CM465" s="232"/>
      <c r="CN465" s="173"/>
      <c r="CO465" s="228"/>
      <c r="CP465" s="228"/>
      <c r="CQ465" s="173"/>
      <c r="CR465" s="173"/>
      <c r="CS465" s="173"/>
      <c r="CT465" s="173"/>
      <c r="CU465" s="173"/>
      <c r="CV465" s="89">
        <f t="shared" si="668"/>
        <v>0</v>
      </c>
      <c r="CW465" s="86">
        <f t="shared" si="669"/>
        <v>0</v>
      </c>
      <c r="CX465" s="90"/>
      <c r="CY465" s="90"/>
      <c r="CZ465" s="90"/>
      <c r="DA465" s="90"/>
      <c r="DB465" s="89">
        <f t="shared" si="670"/>
        <v>80</v>
      </c>
      <c r="DC465" s="89">
        <f t="shared" si="671"/>
        <v>0</v>
      </c>
      <c r="DD465" s="89">
        <f t="shared" si="672"/>
        <v>0</v>
      </c>
      <c r="DE465" s="89">
        <f t="shared" si="673"/>
        <v>0</v>
      </c>
      <c r="DF465" s="86" t="str">
        <f t="shared" si="674"/>
        <v>Đủ</v>
      </c>
      <c r="DG465" s="228"/>
      <c r="DH465" s="233"/>
      <c r="DI465" s="234"/>
      <c r="DJ465" s="235"/>
      <c r="DK465" s="236"/>
      <c r="DL465" s="176"/>
      <c r="DM465" s="177"/>
      <c r="DN465" s="178"/>
      <c r="DO465" s="178"/>
    </row>
    <row r="466" spans="1:119" s="237" customFormat="1" ht="30" hidden="1" customHeight="1">
      <c r="A466" s="85" t="str">
        <f t="shared" si="697"/>
        <v>Hiện</v>
      </c>
      <c r="B466" s="86" t="str">
        <f t="shared" si="698"/>
        <v>Đủ</v>
      </c>
      <c r="C466" s="1559">
        <f t="shared" si="699"/>
        <v>0</v>
      </c>
      <c r="D466" s="1656" t="str">
        <f t="shared" si="700"/>
        <v>khả năng 99 % không đảm bảo 30/3 có hàng</v>
      </c>
      <c r="E466" s="1656"/>
      <c r="F466" s="1656" t="s">
        <v>2354</v>
      </c>
      <c r="G466" s="86" t="str">
        <f t="shared" si="685"/>
        <v>A307</v>
      </c>
      <c r="H466" s="86">
        <f t="shared" si="701"/>
        <v>132</v>
      </c>
      <c r="I466" s="86" t="str">
        <f t="shared" si="702"/>
        <v>CÁI</v>
      </c>
      <c r="J466" s="1429" t="s">
        <v>1953</v>
      </c>
      <c r="K466" s="815" t="s">
        <v>2341</v>
      </c>
      <c r="L466" s="781" t="s">
        <v>1701</v>
      </c>
      <c r="M466" s="1140" t="s">
        <v>1667</v>
      </c>
      <c r="N466" s="1122" t="s">
        <v>1702</v>
      </c>
      <c r="O466" s="179" t="s">
        <v>888</v>
      </c>
      <c r="P466" s="982" t="s">
        <v>1476</v>
      </c>
      <c r="Q466" s="182"/>
      <c r="R466" s="817">
        <v>120</v>
      </c>
      <c r="S466" s="182"/>
      <c r="T466" s="171"/>
      <c r="U466" s="172"/>
      <c r="V466" s="172"/>
      <c r="W466" s="172"/>
      <c r="X466" s="172"/>
      <c r="Y466" s="172"/>
      <c r="Z466" s="172"/>
      <c r="AA466" s="172"/>
      <c r="AB466" s="63"/>
      <c r="AC466" s="63"/>
      <c r="AD466" s="63"/>
      <c r="AE466" s="63"/>
      <c r="AF466" s="63"/>
      <c r="AG466" s="63"/>
      <c r="AH466" s="63"/>
      <c r="AI466" s="63"/>
      <c r="AJ466" s="63"/>
      <c r="AK466" s="63"/>
      <c r="AL466" s="838"/>
      <c r="AM466" s="63"/>
      <c r="AN466" s="63"/>
      <c r="AO466" s="63"/>
      <c r="AP466" s="63"/>
      <c r="AQ466" s="63"/>
      <c r="AR466" s="63">
        <v>132</v>
      </c>
      <c r="AS466" s="63">
        <v>0</v>
      </c>
      <c r="AT466" s="63">
        <v>0</v>
      </c>
      <c r="AU466" s="63">
        <v>0</v>
      </c>
      <c r="AV466" s="63">
        <v>0</v>
      </c>
      <c r="AW466" s="63">
        <v>0</v>
      </c>
      <c r="AX466" s="63">
        <v>0</v>
      </c>
      <c r="AY466" s="63">
        <v>0</v>
      </c>
      <c r="AZ466" s="88">
        <f t="shared" si="662"/>
        <v>132</v>
      </c>
      <c r="BA466" s="88">
        <f t="shared" si="663"/>
        <v>0</v>
      </c>
      <c r="BB466" s="487" t="s">
        <v>1815</v>
      </c>
      <c r="BC466" s="227"/>
      <c r="BD466" s="228"/>
      <c r="BE466" s="228"/>
      <c r="BF466" s="229"/>
      <c r="BG466" s="224"/>
      <c r="BH466" s="89">
        <f t="shared" si="664"/>
        <v>132</v>
      </c>
      <c r="BI466" s="89" t="str">
        <f t="shared" si="665"/>
        <v>0</v>
      </c>
      <c r="BJ466" s="173"/>
      <c r="BK466" s="1143" t="s">
        <v>2973</v>
      </c>
      <c r="BL466" s="1144" t="s">
        <v>2341</v>
      </c>
      <c r="BM466" s="179" t="s">
        <v>888</v>
      </c>
      <c r="BN466" s="1122" t="s">
        <v>1702</v>
      </c>
      <c r="BO466" s="261" t="s">
        <v>416</v>
      </c>
      <c r="BP466" s="1145">
        <v>46051</v>
      </c>
      <c r="BQ466" s="1539">
        <v>132</v>
      </c>
      <c r="BR466" s="261" t="s">
        <v>416</v>
      </c>
      <c r="BS466" s="1539">
        <v>16000</v>
      </c>
      <c r="BT466" s="261">
        <f t="shared" si="703"/>
        <v>2323200</v>
      </c>
      <c r="BU466" s="827">
        <v>0.1</v>
      </c>
      <c r="BV466" s="1143">
        <f t="shared" si="704"/>
        <v>2112000</v>
      </c>
      <c r="BW466" s="1649" t="s">
        <v>2346</v>
      </c>
      <c r="BX466" s="89">
        <f t="shared" si="666"/>
        <v>132</v>
      </c>
      <c r="BY466" s="89">
        <f t="shared" si="667"/>
        <v>0</v>
      </c>
      <c r="BZ466" s="187"/>
      <c r="CA466" s="187"/>
      <c r="CB466" s="230"/>
      <c r="CC466" s="227"/>
      <c r="CD466" s="85"/>
      <c r="CE466" s="228"/>
      <c r="CF466" s="228"/>
      <c r="CG466" s="228"/>
      <c r="CH466" s="228"/>
      <c r="CI466" s="228"/>
      <c r="CJ466" s="228"/>
      <c r="CK466" s="228"/>
      <c r="CL466" s="231"/>
      <c r="CM466" s="232"/>
      <c r="CN466" s="173"/>
      <c r="CO466" s="228"/>
      <c r="CP466" s="228"/>
      <c r="CQ466" s="173"/>
      <c r="CR466" s="173"/>
      <c r="CS466" s="173"/>
      <c r="CT466" s="173"/>
      <c r="CU466" s="173"/>
      <c r="CV466" s="89">
        <f t="shared" si="668"/>
        <v>0</v>
      </c>
      <c r="CW466" s="86">
        <f t="shared" si="669"/>
        <v>0</v>
      </c>
      <c r="CX466" s="90"/>
      <c r="CY466" s="90"/>
      <c r="CZ466" s="90"/>
      <c r="DA466" s="90"/>
      <c r="DB466" s="89">
        <f t="shared" si="670"/>
        <v>132</v>
      </c>
      <c r="DC466" s="89">
        <f t="shared" si="671"/>
        <v>0</v>
      </c>
      <c r="DD466" s="89">
        <f t="shared" si="672"/>
        <v>0</v>
      </c>
      <c r="DE466" s="89">
        <f t="shared" si="673"/>
        <v>0</v>
      </c>
      <c r="DF466" s="86" t="str">
        <f t="shared" si="674"/>
        <v>Đủ</v>
      </c>
      <c r="DG466" s="228"/>
      <c r="DH466" s="233"/>
      <c r="DI466" s="234"/>
      <c r="DJ466" s="235"/>
      <c r="DK466" s="236"/>
      <c r="DL466" s="176"/>
      <c r="DM466" s="177"/>
      <c r="DN466" s="178"/>
      <c r="DO466" s="178"/>
    </row>
    <row r="467" spans="1:119" s="237" customFormat="1" ht="30" hidden="1" customHeight="1">
      <c r="A467" s="85" t="str">
        <f t="shared" si="697"/>
        <v>Hiện</v>
      </c>
      <c r="B467" s="86" t="str">
        <f t="shared" si="698"/>
        <v>Đủ</v>
      </c>
      <c r="C467" s="1559">
        <f t="shared" si="699"/>
        <v>0</v>
      </c>
      <c r="D467" s="1656" t="str">
        <f t="shared" si="700"/>
        <v>khả năng 99 % không đảm bảo 30/3 có hàng</v>
      </c>
      <c r="E467" s="1656"/>
      <c r="F467" s="1656" t="s">
        <v>2354</v>
      </c>
      <c r="G467" s="86" t="str">
        <f t="shared" si="685"/>
        <v>A307</v>
      </c>
      <c r="H467" s="86">
        <f t="shared" si="701"/>
        <v>546</v>
      </c>
      <c r="I467" s="86" t="str">
        <f t="shared" si="702"/>
        <v>CÁI</v>
      </c>
      <c r="J467" s="1429" t="s">
        <v>1953</v>
      </c>
      <c r="K467" s="815" t="s">
        <v>2341</v>
      </c>
      <c r="L467" s="781" t="s">
        <v>1703</v>
      </c>
      <c r="M467" s="1140" t="s">
        <v>1667</v>
      </c>
      <c r="N467" s="1122" t="s">
        <v>1704</v>
      </c>
      <c r="O467" s="179" t="s">
        <v>888</v>
      </c>
      <c r="P467" s="982" t="s">
        <v>1476</v>
      </c>
      <c r="Q467" s="182"/>
      <c r="R467" s="817">
        <v>496</v>
      </c>
      <c r="S467" s="182"/>
      <c r="T467" s="171"/>
      <c r="U467" s="172"/>
      <c r="V467" s="172"/>
      <c r="W467" s="172"/>
      <c r="X467" s="172"/>
      <c r="Y467" s="172"/>
      <c r="Z467" s="172"/>
      <c r="AA467" s="172"/>
      <c r="AB467" s="63"/>
      <c r="AC467" s="63"/>
      <c r="AD467" s="63"/>
      <c r="AE467" s="63"/>
      <c r="AF467" s="63"/>
      <c r="AG467" s="63"/>
      <c r="AH467" s="63"/>
      <c r="AI467" s="63"/>
      <c r="AJ467" s="63"/>
      <c r="AK467" s="63"/>
      <c r="AL467" s="838"/>
      <c r="AM467" s="63"/>
      <c r="AN467" s="63"/>
      <c r="AO467" s="63"/>
      <c r="AP467" s="63"/>
      <c r="AQ467" s="63"/>
      <c r="AR467" s="63">
        <v>546</v>
      </c>
      <c r="AS467" s="63">
        <v>0</v>
      </c>
      <c r="AT467" s="63">
        <v>0</v>
      </c>
      <c r="AU467" s="63">
        <v>0</v>
      </c>
      <c r="AV467" s="63">
        <v>0</v>
      </c>
      <c r="AW467" s="63">
        <v>0</v>
      </c>
      <c r="AX467" s="63">
        <v>0</v>
      </c>
      <c r="AY467" s="63">
        <v>0</v>
      </c>
      <c r="AZ467" s="88">
        <f t="shared" si="662"/>
        <v>546</v>
      </c>
      <c r="BA467" s="88">
        <f t="shared" si="663"/>
        <v>0</v>
      </c>
      <c r="BB467" s="487" t="s">
        <v>1815</v>
      </c>
      <c r="BC467" s="227"/>
      <c r="BD467" s="228"/>
      <c r="BE467" s="228"/>
      <c r="BF467" s="229"/>
      <c r="BG467" s="224"/>
      <c r="BH467" s="89">
        <f t="shared" si="664"/>
        <v>546</v>
      </c>
      <c r="BI467" s="89" t="str">
        <f t="shared" si="665"/>
        <v>0</v>
      </c>
      <c r="BJ467" s="173"/>
      <c r="BK467" s="1143" t="s">
        <v>2973</v>
      </c>
      <c r="BL467" s="1144" t="s">
        <v>2341</v>
      </c>
      <c r="BM467" s="179" t="s">
        <v>888</v>
      </c>
      <c r="BN467" s="1122" t="s">
        <v>1704</v>
      </c>
      <c r="BO467" s="261" t="s">
        <v>416</v>
      </c>
      <c r="BP467" s="1145">
        <v>46051</v>
      </c>
      <c r="BQ467" s="1539">
        <v>546</v>
      </c>
      <c r="BR467" s="261" t="s">
        <v>416</v>
      </c>
      <c r="BS467" s="1539">
        <v>16800</v>
      </c>
      <c r="BT467" s="261">
        <f t="shared" si="703"/>
        <v>10090080</v>
      </c>
      <c r="BU467" s="827">
        <v>0.1</v>
      </c>
      <c r="BV467" s="1143">
        <f t="shared" si="704"/>
        <v>9172800</v>
      </c>
      <c r="BW467" s="1649" t="s">
        <v>2346</v>
      </c>
      <c r="BX467" s="89">
        <f t="shared" si="666"/>
        <v>546</v>
      </c>
      <c r="BY467" s="89">
        <f t="shared" si="667"/>
        <v>0</v>
      </c>
      <c r="BZ467" s="187"/>
      <c r="CA467" s="187"/>
      <c r="CB467" s="230"/>
      <c r="CC467" s="227"/>
      <c r="CD467" s="85"/>
      <c r="CE467" s="228"/>
      <c r="CF467" s="228"/>
      <c r="CG467" s="228"/>
      <c r="CH467" s="228"/>
      <c r="CI467" s="228"/>
      <c r="CJ467" s="228"/>
      <c r="CK467" s="228"/>
      <c r="CL467" s="231"/>
      <c r="CM467" s="232"/>
      <c r="CN467" s="173"/>
      <c r="CO467" s="228"/>
      <c r="CP467" s="228"/>
      <c r="CQ467" s="173"/>
      <c r="CR467" s="173"/>
      <c r="CS467" s="173"/>
      <c r="CT467" s="173"/>
      <c r="CU467" s="173"/>
      <c r="CV467" s="89">
        <f t="shared" si="668"/>
        <v>0</v>
      </c>
      <c r="CW467" s="86">
        <f t="shared" si="669"/>
        <v>0</v>
      </c>
      <c r="CX467" s="90"/>
      <c r="CY467" s="90"/>
      <c r="CZ467" s="90"/>
      <c r="DA467" s="90"/>
      <c r="DB467" s="89">
        <f t="shared" si="670"/>
        <v>546</v>
      </c>
      <c r="DC467" s="89">
        <f t="shared" si="671"/>
        <v>0</v>
      </c>
      <c r="DD467" s="89">
        <f t="shared" si="672"/>
        <v>0</v>
      </c>
      <c r="DE467" s="89">
        <f t="shared" si="673"/>
        <v>0</v>
      </c>
      <c r="DF467" s="86" t="str">
        <f t="shared" si="674"/>
        <v>Đủ</v>
      </c>
      <c r="DG467" s="228"/>
      <c r="DH467" s="233"/>
      <c r="DI467" s="234"/>
      <c r="DJ467" s="235"/>
      <c r="DK467" s="236"/>
      <c r="DL467" s="176"/>
      <c r="DM467" s="177"/>
      <c r="DN467" s="178"/>
      <c r="DO467" s="178"/>
    </row>
    <row r="468" spans="1:119" s="237" customFormat="1" ht="30" hidden="1" customHeight="1">
      <c r="A468" s="85" t="str">
        <f t="shared" si="697"/>
        <v>Hiện</v>
      </c>
      <c r="B468" s="86" t="str">
        <f t="shared" si="698"/>
        <v>Đủ</v>
      </c>
      <c r="C468" s="1559">
        <f t="shared" si="699"/>
        <v>0</v>
      </c>
      <c r="D468" s="1656" t="str">
        <f t="shared" si="700"/>
        <v>khả năng 99 % không đảm bảo 30/3 có hàng</v>
      </c>
      <c r="E468" s="1656"/>
      <c r="F468" s="1656" t="s">
        <v>2354</v>
      </c>
      <c r="G468" s="86" t="str">
        <f t="shared" si="685"/>
        <v>A325N/A563/F436</v>
      </c>
      <c r="H468" s="86">
        <f t="shared" si="701"/>
        <v>132</v>
      </c>
      <c r="I468" s="86" t="str">
        <f t="shared" si="702"/>
        <v>BỘ</v>
      </c>
      <c r="J468" s="1429" t="s">
        <v>1953</v>
      </c>
      <c r="K468" s="815" t="s">
        <v>2341</v>
      </c>
      <c r="L468" s="781" t="s">
        <v>1705</v>
      </c>
      <c r="M468" s="1140" t="s">
        <v>1671</v>
      </c>
      <c r="N468" s="1122" t="s">
        <v>1706</v>
      </c>
      <c r="O468" s="820" t="s">
        <v>1818</v>
      </c>
      <c r="P468" s="982" t="s">
        <v>1665</v>
      </c>
      <c r="Q468" s="182"/>
      <c r="R468" s="817">
        <v>120</v>
      </c>
      <c r="S468" s="182"/>
      <c r="T468" s="171"/>
      <c r="U468" s="172"/>
      <c r="V468" s="172"/>
      <c r="W468" s="172"/>
      <c r="X468" s="172"/>
      <c r="Y468" s="172"/>
      <c r="Z468" s="172"/>
      <c r="AA468" s="172"/>
      <c r="AB468" s="63"/>
      <c r="AC468" s="63"/>
      <c r="AD468" s="63"/>
      <c r="AE468" s="63"/>
      <c r="AF468" s="63"/>
      <c r="AG468" s="63"/>
      <c r="AH468" s="63"/>
      <c r="AI468" s="63"/>
      <c r="AJ468" s="63"/>
      <c r="AK468" s="63"/>
      <c r="AL468" s="838"/>
      <c r="AM468" s="63"/>
      <c r="AN468" s="63"/>
      <c r="AO468" s="63"/>
      <c r="AP468" s="63"/>
      <c r="AQ468" s="63"/>
      <c r="AR468" s="63">
        <v>132</v>
      </c>
      <c r="AS468" s="63">
        <v>0</v>
      </c>
      <c r="AT468" s="63">
        <v>0</v>
      </c>
      <c r="AU468" s="63">
        <v>0</v>
      </c>
      <c r="AV468" s="63">
        <v>0</v>
      </c>
      <c r="AW468" s="63">
        <v>0</v>
      </c>
      <c r="AX468" s="63">
        <v>0</v>
      </c>
      <c r="AY468" s="63">
        <v>0</v>
      </c>
      <c r="AZ468" s="88">
        <f t="shared" si="662"/>
        <v>132</v>
      </c>
      <c r="BA468" s="88">
        <f t="shared" si="663"/>
        <v>0</v>
      </c>
      <c r="BB468" s="487" t="s">
        <v>1815</v>
      </c>
      <c r="BC468" s="227"/>
      <c r="BD468" s="228"/>
      <c r="BE468" s="228"/>
      <c r="BF468" s="229"/>
      <c r="BG468" s="224"/>
      <c r="BH468" s="89">
        <f t="shared" si="664"/>
        <v>132</v>
      </c>
      <c r="BI468" s="89" t="str">
        <f t="shared" si="665"/>
        <v>0</v>
      </c>
      <c r="BJ468" s="173"/>
      <c r="BK468" s="1143" t="s">
        <v>2973</v>
      </c>
      <c r="BL468" s="1144" t="s">
        <v>2341</v>
      </c>
      <c r="BM468" s="179" t="s">
        <v>1818</v>
      </c>
      <c r="BN468" s="1122" t="s">
        <v>1706</v>
      </c>
      <c r="BO468" s="261" t="s">
        <v>416</v>
      </c>
      <c r="BP468" s="1145">
        <v>46051</v>
      </c>
      <c r="BQ468" s="1539">
        <v>132</v>
      </c>
      <c r="BR468" s="261" t="s">
        <v>416</v>
      </c>
      <c r="BS468" s="1539">
        <v>42400</v>
      </c>
      <c r="BT468" s="261">
        <f t="shared" si="703"/>
        <v>6156480.0000000009</v>
      </c>
      <c r="BU468" s="827">
        <v>0.1</v>
      </c>
      <c r="BV468" s="1143">
        <f t="shared" si="704"/>
        <v>5596800</v>
      </c>
      <c r="BW468" s="1649" t="s">
        <v>2346</v>
      </c>
      <c r="BX468" s="89">
        <f t="shared" si="666"/>
        <v>132</v>
      </c>
      <c r="BY468" s="89">
        <f t="shared" si="667"/>
        <v>0</v>
      </c>
      <c r="BZ468" s="187"/>
      <c r="CA468" s="187"/>
      <c r="CB468" s="230"/>
      <c r="CC468" s="227"/>
      <c r="CD468" s="85"/>
      <c r="CE468" s="228"/>
      <c r="CF468" s="228"/>
      <c r="CG468" s="228"/>
      <c r="CH468" s="228"/>
      <c r="CI468" s="228"/>
      <c r="CJ468" s="228"/>
      <c r="CK468" s="228"/>
      <c r="CL468" s="231"/>
      <c r="CM468" s="232"/>
      <c r="CN468" s="173"/>
      <c r="CO468" s="228"/>
      <c r="CP468" s="228"/>
      <c r="CQ468" s="173"/>
      <c r="CR468" s="173"/>
      <c r="CS468" s="173"/>
      <c r="CT468" s="173"/>
      <c r="CU468" s="173"/>
      <c r="CV468" s="89">
        <f t="shared" si="668"/>
        <v>0</v>
      </c>
      <c r="CW468" s="86">
        <f t="shared" si="669"/>
        <v>0</v>
      </c>
      <c r="CX468" s="90"/>
      <c r="CY468" s="90"/>
      <c r="CZ468" s="90"/>
      <c r="DA468" s="90"/>
      <c r="DB468" s="89">
        <f t="shared" si="670"/>
        <v>132</v>
      </c>
      <c r="DC468" s="89">
        <f t="shared" si="671"/>
        <v>0</v>
      </c>
      <c r="DD468" s="89">
        <f t="shared" si="672"/>
        <v>0</v>
      </c>
      <c r="DE468" s="89">
        <f t="shared" si="673"/>
        <v>0</v>
      </c>
      <c r="DF468" s="86" t="str">
        <f t="shared" si="674"/>
        <v>Đủ</v>
      </c>
      <c r="DG468" s="228"/>
      <c r="DH468" s="233"/>
      <c r="DI468" s="234"/>
      <c r="DJ468" s="235"/>
      <c r="DK468" s="236"/>
      <c r="DL468" s="176"/>
      <c r="DM468" s="177"/>
      <c r="DN468" s="178"/>
      <c r="DO468" s="178"/>
    </row>
    <row r="469" spans="1:119" s="237" customFormat="1" ht="30" hidden="1" customHeight="1">
      <c r="A469" s="85" t="str">
        <f t="shared" si="697"/>
        <v>Hiện</v>
      </c>
      <c r="B469" s="86" t="str">
        <f t="shared" si="698"/>
        <v>Đủ</v>
      </c>
      <c r="C469" s="1559">
        <f t="shared" si="699"/>
        <v>0</v>
      </c>
      <c r="D469" s="1656" t="str">
        <f t="shared" si="700"/>
        <v>khả năng 99 % không đảm bảo 30/3 có hàng</v>
      </c>
      <c r="E469" s="1656"/>
      <c r="F469" s="1656" t="s">
        <v>2354</v>
      </c>
      <c r="G469" s="86" t="str">
        <f t="shared" si="685"/>
        <v>A307</v>
      </c>
      <c r="H469" s="86">
        <f t="shared" si="701"/>
        <v>260</v>
      </c>
      <c r="I469" s="86" t="str">
        <f t="shared" si="702"/>
        <v>CÁI</v>
      </c>
      <c r="J469" s="1429" t="s">
        <v>1953</v>
      </c>
      <c r="K469" s="815" t="s">
        <v>2341</v>
      </c>
      <c r="L469" s="781" t="s">
        <v>1707</v>
      </c>
      <c r="M469" s="1140" t="s">
        <v>1667</v>
      </c>
      <c r="N469" s="1122" t="s">
        <v>1708</v>
      </c>
      <c r="O469" s="179" t="s">
        <v>888</v>
      </c>
      <c r="P469" s="982" t="s">
        <v>1476</v>
      </c>
      <c r="Q469" s="182"/>
      <c r="R469" s="817">
        <v>236</v>
      </c>
      <c r="S469" s="182"/>
      <c r="T469" s="171"/>
      <c r="U469" s="172"/>
      <c r="V469" s="172"/>
      <c r="W469" s="172"/>
      <c r="X469" s="172"/>
      <c r="Y469" s="172"/>
      <c r="Z469" s="172"/>
      <c r="AA469" s="172"/>
      <c r="AB469" s="63"/>
      <c r="AC469" s="63"/>
      <c r="AD469" s="63"/>
      <c r="AE469" s="63"/>
      <c r="AF469" s="63"/>
      <c r="AG469" s="63"/>
      <c r="AH469" s="63"/>
      <c r="AI469" s="63"/>
      <c r="AJ469" s="63"/>
      <c r="AK469" s="63"/>
      <c r="AL469" s="838"/>
      <c r="AM469" s="63"/>
      <c r="AN469" s="63"/>
      <c r="AO469" s="63"/>
      <c r="AP469" s="63"/>
      <c r="AQ469" s="63"/>
      <c r="AR469" s="63">
        <v>260</v>
      </c>
      <c r="AS469" s="63">
        <v>0</v>
      </c>
      <c r="AT469" s="63">
        <v>0</v>
      </c>
      <c r="AU469" s="63">
        <v>0</v>
      </c>
      <c r="AV469" s="63">
        <v>0</v>
      </c>
      <c r="AW469" s="63">
        <v>0</v>
      </c>
      <c r="AX469" s="63">
        <v>0</v>
      </c>
      <c r="AY469" s="63">
        <v>0</v>
      </c>
      <c r="AZ469" s="88">
        <f t="shared" ref="AZ469:AZ500" si="705">T469+V469+X469+Z469+AB469+AD469+AF469+AH469+AJ469+AL469+AN469+AP469+AR469+AT469+AV469+AX469</f>
        <v>260</v>
      </c>
      <c r="BA469" s="88">
        <f t="shared" ref="BA469:BA500" si="706">U469+W469+Y469+AA469+AC469+AE469+AG469+AI469+AK469+AM469+AO469+AQ469+AS469+AU469+AW469+AY469</f>
        <v>0</v>
      </c>
      <c r="BB469" s="487" t="s">
        <v>1815</v>
      </c>
      <c r="BC469" s="227"/>
      <c r="BD469" s="228"/>
      <c r="BE469" s="228"/>
      <c r="BF469" s="229"/>
      <c r="BG469" s="224"/>
      <c r="BH469" s="89">
        <f t="shared" si="664"/>
        <v>260</v>
      </c>
      <c r="BI469" s="89" t="str">
        <f t="shared" si="665"/>
        <v>0</v>
      </c>
      <c r="BJ469" s="173"/>
      <c r="BK469" s="1143" t="s">
        <v>2973</v>
      </c>
      <c r="BL469" s="1144" t="s">
        <v>2341</v>
      </c>
      <c r="BM469" s="179" t="s">
        <v>888</v>
      </c>
      <c r="BN469" s="1122" t="s">
        <v>1708</v>
      </c>
      <c r="BO469" s="261" t="s">
        <v>416</v>
      </c>
      <c r="BP469" s="1145">
        <v>46051</v>
      </c>
      <c r="BQ469" s="1539">
        <v>260</v>
      </c>
      <c r="BR469" s="261" t="s">
        <v>416</v>
      </c>
      <c r="BS469" s="1539">
        <v>20000</v>
      </c>
      <c r="BT469" s="261">
        <f t="shared" si="703"/>
        <v>5720000</v>
      </c>
      <c r="BU469" s="827">
        <v>0.1</v>
      </c>
      <c r="BV469" s="1143">
        <f t="shared" si="704"/>
        <v>5200000</v>
      </c>
      <c r="BW469" s="1649" t="s">
        <v>2346</v>
      </c>
      <c r="BX469" s="89">
        <f t="shared" ref="BX469:BX500" si="707">SUMIF($L:$L,L469,$BQ:$BQ)</f>
        <v>260</v>
      </c>
      <c r="BY469" s="89">
        <f t="shared" ref="BY469:BY500" si="708">SUMIF($L:$L,L469,$BR:$BR)</f>
        <v>0</v>
      </c>
      <c r="BZ469" s="187"/>
      <c r="CA469" s="187"/>
      <c r="CB469" s="230"/>
      <c r="CC469" s="227"/>
      <c r="CD469" s="85"/>
      <c r="CE469" s="228"/>
      <c r="CF469" s="228"/>
      <c r="CG469" s="228"/>
      <c r="CH469" s="228"/>
      <c r="CI469" s="228"/>
      <c r="CJ469" s="228"/>
      <c r="CK469" s="228"/>
      <c r="CL469" s="231"/>
      <c r="CM469" s="232"/>
      <c r="CN469" s="173"/>
      <c r="CO469" s="228"/>
      <c r="CP469" s="228"/>
      <c r="CQ469" s="173"/>
      <c r="CR469" s="173"/>
      <c r="CS469" s="173"/>
      <c r="CT469" s="173"/>
      <c r="CU469" s="173"/>
      <c r="CV469" s="89">
        <f t="shared" ref="CV469:CV500" si="709">SUMIF($L:$L,L469,$CJ:$CJ)</f>
        <v>0</v>
      </c>
      <c r="CW469" s="86">
        <f t="shared" ref="CW469:CW500" si="710">SUMIF($L:$L,L469,$CK:$CK)</f>
        <v>0</v>
      </c>
      <c r="CX469" s="90"/>
      <c r="CY469" s="90"/>
      <c r="CZ469" s="90"/>
      <c r="DA469" s="90"/>
      <c r="DB469" s="89">
        <f t="shared" si="670"/>
        <v>260</v>
      </c>
      <c r="DC469" s="89">
        <f t="shared" si="671"/>
        <v>0</v>
      </c>
      <c r="DD469" s="89">
        <f t="shared" si="672"/>
        <v>0</v>
      </c>
      <c r="DE469" s="89">
        <f t="shared" si="673"/>
        <v>0</v>
      </c>
      <c r="DF469" s="86" t="str">
        <f t="shared" si="674"/>
        <v>Đủ</v>
      </c>
      <c r="DG469" s="228"/>
      <c r="DH469" s="233"/>
      <c r="DI469" s="234"/>
      <c r="DJ469" s="235"/>
      <c r="DK469" s="236"/>
      <c r="DL469" s="176"/>
      <c r="DM469" s="177"/>
      <c r="DN469" s="178"/>
      <c r="DO469" s="178"/>
    </row>
    <row r="470" spans="1:119" s="237" customFormat="1" ht="30" hidden="1" customHeight="1">
      <c r="A470" s="85" t="str">
        <f t="shared" si="697"/>
        <v>Hiện</v>
      </c>
      <c r="B470" s="86" t="str">
        <f t="shared" si="698"/>
        <v>Đủ</v>
      </c>
      <c r="C470" s="1559">
        <f t="shared" si="699"/>
        <v>0</v>
      </c>
      <c r="D470" s="1656" t="str">
        <f t="shared" si="700"/>
        <v>khả năng 99 % không đảm bảo 30/3 có hàng</v>
      </c>
      <c r="E470" s="1656"/>
      <c r="F470" s="1656" t="s">
        <v>2354</v>
      </c>
      <c r="G470" s="86" t="str">
        <f t="shared" si="685"/>
        <v>A325N/A563/F436</v>
      </c>
      <c r="H470" s="86">
        <f t="shared" si="701"/>
        <v>142</v>
      </c>
      <c r="I470" s="86" t="str">
        <f t="shared" si="702"/>
        <v>BỘ</v>
      </c>
      <c r="J470" s="1429" t="s">
        <v>1953</v>
      </c>
      <c r="K470" s="815" t="s">
        <v>2341</v>
      </c>
      <c r="L470" s="781" t="s">
        <v>1709</v>
      </c>
      <c r="M470" s="1140" t="s">
        <v>1671</v>
      </c>
      <c r="N470" s="1122" t="s">
        <v>1710</v>
      </c>
      <c r="O470" s="820" t="s">
        <v>1818</v>
      </c>
      <c r="P470" s="982" t="s">
        <v>1665</v>
      </c>
      <c r="Q470" s="182"/>
      <c r="R470" s="817">
        <v>128</v>
      </c>
      <c r="S470" s="182"/>
      <c r="T470" s="171"/>
      <c r="U470" s="172"/>
      <c r="V470" s="172"/>
      <c r="W470" s="172"/>
      <c r="X470" s="172"/>
      <c r="Y470" s="172"/>
      <c r="Z470" s="172"/>
      <c r="AA470" s="172"/>
      <c r="AB470" s="63"/>
      <c r="AC470" s="63"/>
      <c r="AD470" s="63"/>
      <c r="AE470" s="63"/>
      <c r="AF470" s="63"/>
      <c r="AG470" s="63"/>
      <c r="AH470" s="63"/>
      <c r="AI470" s="63"/>
      <c r="AJ470" s="63"/>
      <c r="AK470" s="63"/>
      <c r="AL470" s="838"/>
      <c r="AM470" s="63"/>
      <c r="AN470" s="63"/>
      <c r="AO470" s="63"/>
      <c r="AP470" s="63"/>
      <c r="AQ470" s="63"/>
      <c r="AR470" s="63">
        <v>142</v>
      </c>
      <c r="AS470" s="63">
        <v>0</v>
      </c>
      <c r="AT470" s="63">
        <v>0</v>
      </c>
      <c r="AU470" s="63">
        <v>0</v>
      </c>
      <c r="AV470" s="63">
        <v>0</v>
      </c>
      <c r="AW470" s="63">
        <v>0</v>
      </c>
      <c r="AX470" s="63">
        <v>0</v>
      </c>
      <c r="AY470" s="63">
        <v>0</v>
      </c>
      <c r="AZ470" s="88">
        <f t="shared" si="705"/>
        <v>142</v>
      </c>
      <c r="BA470" s="88">
        <f t="shared" si="706"/>
        <v>0</v>
      </c>
      <c r="BB470" s="487" t="s">
        <v>1815</v>
      </c>
      <c r="BC470" s="227"/>
      <c r="BD470" s="228"/>
      <c r="BE470" s="228"/>
      <c r="BF470" s="229"/>
      <c r="BG470" s="224"/>
      <c r="BH470" s="89">
        <f t="shared" si="664"/>
        <v>142</v>
      </c>
      <c r="BI470" s="89" t="str">
        <f t="shared" si="665"/>
        <v>0</v>
      </c>
      <c r="BJ470" s="173"/>
      <c r="BK470" s="1143" t="s">
        <v>2973</v>
      </c>
      <c r="BL470" s="1144" t="s">
        <v>2341</v>
      </c>
      <c r="BM470" s="179" t="s">
        <v>1818</v>
      </c>
      <c r="BN470" s="1122" t="s">
        <v>1710</v>
      </c>
      <c r="BO470" s="261" t="s">
        <v>416</v>
      </c>
      <c r="BP470" s="1145">
        <v>46051</v>
      </c>
      <c r="BQ470" s="1539">
        <v>142</v>
      </c>
      <c r="BR470" s="261" t="s">
        <v>416</v>
      </c>
      <c r="BS470" s="1539">
        <v>56800</v>
      </c>
      <c r="BT470" s="261">
        <f t="shared" si="703"/>
        <v>8872160</v>
      </c>
      <c r="BU470" s="827">
        <v>0.1</v>
      </c>
      <c r="BV470" s="1143">
        <f t="shared" si="704"/>
        <v>8065600</v>
      </c>
      <c r="BW470" s="1649" t="s">
        <v>2346</v>
      </c>
      <c r="BX470" s="89">
        <f t="shared" si="707"/>
        <v>142</v>
      </c>
      <c r="BY470" s="89">
        <f t="shared" si="708"/>
        <v>0</v>
      </c>
      <c r="BZ470" s="187"/>
      <c r="CA470" s="187"/>
      <c r="CB470" s="230"/>
      <c r="CC470" s="227"/>
      <c r="CD470" s="85"/>
      <c r="CE470" s="228"/>
      <c r="CF470" s="228"/>
      <c r="CG470" s="228"/>
      <c r="CH470" s="228"/>
      <c r="CI470" s="228"/>
      <c r="CJ470" s="228"/>
      <c r="CK470" s="228"/>
      <c r="CL470" s="231"/>
      <c r="CM470" s="232"/>
      <c r="CN470" s="173"/>
      <c r="CO470" s="228"/>
      <c r="CP470" s="228"/>
      <c r="CQ470" s="173"/>
      <c r="CR470" s="173"/>
      <c r="CS470" s="173"/>
      <c r="CT470" s="173"/>
      <c r="CU470" s="173"/>
      <c r="CV470" s="89">
        <f t="shared" si="709"/>
        <v>0</v>
      </c>
      <c r="CW470" s="86">
        <f t="shared" si="710"/>
        <v>0</v>
      </c>
      <c r="CX470" s="90"/>
      <c r="CY470" s="90"/>
      <c r="CZ470" s="90"/>
      <c r="DA470" s="90"/>
      <c r="DB470" s="89">
        <f t="shared" si="670"/>
        <v>142</v>
      </c>
      <c r="DC470" s="89">
        <f t="shared" si="671"/>
        <v>0</v>
      </c>
      <c r="DD470" s="89">
        <f t="shared" si="672"/>
        <v>0</v>
      </c>
      <c r="DE470" s="89">
        <f t="shared" si="673"/>
        <v>0</v>
      </c>
      <c r="DF470" s="86" t="str">
        <f t="shared" si="674"/>
        <v>Đủ</v>
      </c>
      <c r="DG470" s="228"/>
      <c r="DH470" s="233"/>
      <c r="DI470" s="234"/>
      <c r="DJ470" s="235"/>
      <c r="DK470" s="236"/>
      <c r="DL470" s="176"/>
      <c r="DM470" s="177"/>
      <c r="DN470" s="178"/>
      <c r="DO470" s="178"/>
    </row>
    <row r="471" spans="1:119" s="237" customFormat="1" ht="30" hidden="1" customHeight="1">
      <c r="A471" s="85" t="str">
        <f t="shared" si="697"/>
        <v>Hiện</v>
      </c>
      <c r="B471" s="86" t="str">
        <f t="shared" si="698"/>
        <v>Đủ</v>
      </c>
      <c r="C471" s="1559">
        <f t="shared" si="699"/>
        <v>0</v>
      </c>
      <c r="D471" s="1656" t="str">
        <f t="shared" si="700"/>
        <v>khả năng 99 % không đảm bảo 30/3 có hàng</v>
      </c>
      <c r="E471" s="1656"/>
      <c r="F471" s="1656" t="s">
        <v>2354</v>
      </c>
      <c r="G471" s="86" t="str">
        <f t="shared" si="685"/>
        <v>A307/A563/F436</v>
      </c>
      <c r="H471" s="86">
        <f t="shared" si="701"/>
        <v>2772</v>
      </c>
      <c r="I471" s="86" t="str">
        <f t="shared" si="702"/>
        <v>BỘ</v>
      </c>
      <c r="J471" s="1429" t="s">
        <v>1953</v>
      </c>
      <c r="K471" s="815" t="s">
        <v>2341</v>
      </c>
      <c r="L471" s="781" t="s">
        <v>1711</v>
      </c>
      <c r="M471" s="1140" t="s">
        <v>1671</v>
      </c>
      <c r="N471" s="1122" t="s">
        <v>1712</v>
      </c>
      <c r="O471" s="820" t="s">
        <v>1819</v>
      </c>
      <c r="P471" s="982" t="s">
        <v>1665</v>
      </c>
      <c r="Q471" s="182"/>
      <c r="R471" s="817">
        <v>2520</v>
      </c>
      <c r="S471" s="182"/>
      <c r="T471" s="171"/>
      <c r="U471" s="172"/>
      <c r="V471" s="172"/>
      <c r="W471" s="172"/>
      <c r="X471" s="172"/>
      <c r="Y471" s="172"/>
      <c r="Z471" s="172"/>
      <c r="AA471" s="172"/>
      <c r="AB471" s="63"/>
      <c r="AC471" s="63"/>
      <c r="AD471" s="63"/>
      <c r="AE471" s="63"/>
      <c r="AF471" s="63"/>
      <c r="AG471" s="63"/>
      <c r="AH471" s="63"/>
      <c r="AI471" s="63"/>
      <c r="AJ471" s="63"/>
      <c r="AK471" s="63"/>
      <c r="AL471" s="838"/>
      <c r="AM471" s="63"/>
      <c r="AN471" s="63"/>
      <c r="AO471" s="63"/>
      <c r="AP471" s="63"/>
      <c r="AQ471" s="63"/>
      <c r="AR471" s="63">
        <v>2772</v>
      </c>
      <c r="AS471" s="63">
        <v>0</v>
      </c>
      <c r="AT471" s="63">
        <v>0</v>
      </c>
      <c r="AU471" s="63">
        <v>0</v>
      </c>
      <c r="AV471" s="63">
        <v>0</v>
      </c>
      <c r="AW471" s="63">
        <v>0</v>
      </c>
      <c r="AX471" s="63">
        <v>0</v>
      </c>
      <c r="AY471" s="63">
        <v>0</v>
      </c>
      <c r="AZ471" s="88">
        <f t="shared" si="705"/>
        <v>2772</v>
      </c>
      <c r="BA471" s="88">
        <f t="shared" si="706"/>
        <v>0</v>
      </c>
      <c r="BB471" s="487" t="s">
        <v>1815</v>
      </c>
      <c r="BC471" s="227"/>
      <c r="BD471" s="228"/>
      <c r="BE471" s="228"/>
      <c r="BF471" s="229"/>
      <c r="BG471" s="224"/>
      <c r="BH471" s="89">
        <f t="shared" si="664"/>
        <v>2772</v>
      </c>
      <c r="BI471" s="89" t="str">
        <f t="shared" si="665"/>
        <v>0</v>
      </c>
      <c r="BJ471" s="173"/>
      <c r="BK471" s="1143" t="s">
        <v>2973</v>
      </c>
      <c r="BL471" s="1144" t="s">
        <v>2341</v>
      </c>
      <c r="BM471" s="179" t="s">
        <v>1819</v>
      </c>
      <c r="BN471" s="1122" t="s">
        <v>1712</v>
      </c>
      <c r="BO471" s="261" t="s">
        <v>416</v>
      </c>
      <c r="BP471" s="1145">
        <v>46051</v>
      </c>
      <c r="BQ471" s="1539">
        <v>2772</v>
      </c>
      <c r="BR471" s="261" t="s">
        <v>416</v>
      </c>
      <c r="BS471" s="1539">
        <v>9600</v>
      </c>
      <c r="BT471" s="261">
        <f t="shared" si="703"/>
        <v>29272320.000000004</v>
      </c>
      <c r="BU471" s="827">
        <v>0.1</v>
      </c>
      <c r="BV471" s="1143">
        <f t="shared" si="704"/>
        <v>26611200</v>
      </c>
      <c r="BW471" s="1649" t="s">
        <v>2346</v>
      </c>
      <c r="BX471" s="89">
        <f t="shared" si="707"/>
        <v>2772</v>
      </c>
      <c r="BY471" s="89">
        <f t="shared" si="708"/>
        <v>0</v>
      </c>
      <c r="BZ471" s="187"/>
      <c r="CA471" s="187"/>
      <c r="CB471" s="230"/>
      <c r="CC471" s="227"/>
      <c r="CD471" s="85"/>
      <c r="CE471" s="228"/>
      <c r="CF471" s="228"/>
      <c r="CG471" s="228"/>
      <c r="CH471" s="228"/>
      <c r="CI471" s="228"/>
      <c r="CJ471" s="228"/>
      <c r="CK471" s="228"/>
      <c r="CL471" s="231"/>
      <c r="CM471" s="232"/>
      <c r="CN471" s="173"/>
      <c r="CO471" s="228"/>
      <c r="CP471" s="228"/>
      <c r="CQ471" s="173"/>
      <c r="CR471" s="173"/>
      <c r="CS471" s="173"/>
      <c r="CT471" s="173"/>
      <c r="CU471" s="173"/>
      <c r="CV471" s="89">
        <f t="shared" si="709"/>
        <v>0</v>
      </c>
      <c r="CW471" s="86">
        <f t="shared" si="710"/>
        <v>0</v>
      </c>
      <c r="CX471" s="90"/>
      <c r="CY471" s="90"/>
      <c r="CZ471" s="90"/>
      <c r="DA471" s="90"/>
      <c r="DB471" s="89">
        <f t="shared" si="670"/>
        <v>2772</v>
      </c>
      <c r="DC471" s="89">
        <f t="shared" si="671"/>
        <v>0</v>
      </c>
      <c r="DD471" s="89">
        <f t="shared" si="672"/>
        <v>0</v>
      </c>
      <c r="DE471" s="89">
        <f t="shared" si="673"/>
        <v>0</v>
      </c>
      <c r="DF471" s="86" t="str">
        <f t="shared" si="674"/>
        <v>Đủ</v>
      </c>
      <c r="DG471" s="228"/>
      <c r="DH471" s="233"/>
      <c r="DI471" s="234"/>
      <c r="DJ471" s="235"/>
      <c r="DK471" s="236"/>
      <c r="DL471" s="176"/>
      <c r="DM471" s="177"/>
      <c r="DN471" s="178"/>
      <c r="DO471" s="178"/>
    </row>
    <row r="472" spans="1:119" s="237" customFormat="1" ht="30" hidden="1" customHeight="1">
      <c r="A472" s="85" t="str">
        <f t="shared" si="697"/>
        <v>Hiện</v>
      </c>
      <c r="B472" s="86" t="str">
        <f t="shared" si="698"/>
        <v>Đủ</v>
      </c>
      <c r="C472" s="1559">
        <f t="shared" si="699"/>
        <v>0</v>
      </c>
      <c r="D472" s="1656" t="str">
        <f t="shared" si="700"/>
        <v>khả năng 99 % không đảm bảo 30/3 có hàng</v>
      </c>
      <c r="E472" s="1656"/>
      <c r="F472" s="1656" t="s">
        <v>2354</v>
      </c>
      <c r="G472" s="86" t="str">
        <f t="shared" si="685"/>
        <v>A325N/A563/F436</v>
      </c>
      <c r="H472" s="86">
        <f t="shared" si="701"/>
        <v>6</v>
      </c>
      <c r="I472" s="86" t="str">
        <f t="shared" si="702"/>
        <v>BỘ</v>
      </c>
      <c r="J472" s="1429" t="s">
        <v>1953</v>
      </c>
      <c r="K472" s="815" t="s">
        <v>2341</v>
      </c>
      <c r="L472" s="781" t="s">
        <v>1713</v>
      </c>
      <c r="M472" s="1140" t="s">
        <v>1714</v>
      </c>
      <c r="N472" s="1122" t="s">
        <v>1715</v>
      </c>
      <c r="O472" s="820" t="s">
        <v>1818</v>
      </c>
      <c r="P472" s="982" t="s">
        <v>1665</v>
      </c>
      <c r="Q472" s="182"/>
      <c r="R472" s="817">
        <v>4</v>
      </c>
      <c r="S472" s="182"/>
      <c r="T472" s="171"/>
      <c r="U472" s="172"/>
      <c r="V472" s="172"/>
      <c r="W472" s="172"/>
      <c r="X472" s="172"/>
      <c r="Y472" s="172"/>
      <c r="Z472" s="172"/>
      <c r="AA472" s="172"/>
      <c r="AB472" s="63"/>
      <c r="AC472" s="63"/>
      <c r="AD472" s="63"/>
      <c r="AE472" s="63"/>
      <c r="AF472" s="63"/>
      <c r="AG472" s="63"/>
      <c r="AH472" s="63"/>
      <c r="AI472" s="63"/>
      <c r="AJ472" s="63"/>
      <c r="AK472" s="63"/>
      <c r="AL472" s="838"/>
      <c r="AM472" s="63"/>
      <c r="AN472" s="63"/>
      <c r="AO472" s="63"/>
      <c r="AP472" s="63"/>
      <c r="AQ472" s="63"/>
      <c r="AR472" s="63">
        <v>6</v>
      </c>
      <c r="AS472" s="63">
        <v>0</v>
      </c>
      <c r="AT472" s="63">
        <v>0</v>
      </c>
      <c r="AU472" s="63">
        <v>0</v>
      </c>
      <c r="AV472" s="63">
        <v>0</v>
      </c>
      <c r="AW472" s="63">
        <v>0</v>
      </c>
      <c r="AX472" s="63">
        <v>0</v>
      </c>
      <c r="AY472" s="63">
        <v>0</v>
      </c>
      <c r="AZ472" s="88">
        <f t="shared" si="705"/>
        <v>6</v>
      </c>
      <c r="BA472" s="88">
        <f t="shared" si="706"/>
        <v>0</v>
      </c>
      <c r="BB472" s="487" t="s">
        <v>1815</v>
      </c>
      <c r="BC472" s="227"/>
      <c r="BD472" s="228"/>
      <c r="BE472" s="228"/>
      <c r="BF472" s="229"/>
      <c r="BG472" s="224"/>
      <c r="BH472" s="89">
        <f t="shared" si="664"/>
        <v>6</v>
      </c>
      <c r="BI472" s="89" t="str">
        <f t="shared" si="665"/>
        <v>0</v>
      </c>
      <c r="BJ472" s="173"/>
      <c r="BK472" s="1143" t="s">
        <v>2973</v>
      </c>
      <c r="BL472" s="1144" t="s">
        <v>2341</v>
      </c>
      <c r="BM472" s="179" t="s">
        <v>1818</v>
      </c>
      <c r="BN472" s="1122" t="s">
        <v>1715</v>
      </c>
      <c r="BO472" s="261" t="s">
        <v>416</v>
      </c>
      <c r="BP472" s="1145">
        <v>46051</v>
      </c>
      <c r="BQ472" s="1539">
        <v>6</v>
      </c>
      <c r="BR472" s="261" t="s">
        <v>416</v>
      </c>
      <c r="BS472" s="1539">
        <v>48000</v>
      </c>
      <c r="BT472" s="261">
        <f t="shared" si="703"/>
        <v>316800</v>
      </c>
      <c r="BU472" s="827">
        <v>0.1</v>
      </c>
      <c r="BV472" s="1143">
        <f t="shared" si="704"/>
        <v>288000</v>
      </c>
      <c r="BW472" s="1649" t="s">
        <v>2346</v>
      </c>
      <c r="BX472" s="89">
        <f t="shared" si="707"/>
        <v>6</v>
      </c>
      <c r="BY472" s="89">
        <f t="shared" si="708"/>
        <v>0</v>
      </c>
      <c r="BZ472" s="187"/>
      <c r="CA472" s="187"/>
      <c r="CB472" s="230"/>
      <c r="CC472" s="227"/>
      <c r="CD472" s="85"/>
      <c r="CE472" s="228"/>
      <c r="CF472" s="228"/>
      <c r="CG472" s="228"/>
      <c r="CH472" s="228"/>
      <c r="CI472" s="228"/>
      <c r="CJ472" s="228"/>
      <c r="CK472" s="228"/>
      <c r="CL472" s="231"/>
      <c r="CM472" s="232"/>
      <c r="CN472" s="173"/>
      <c r="CO472" s="228"/>
      <c r="CP472" s="228"/>
      <c r="CQ472" s="173"/>
      <c r="CR472" s="173"/>
      <c r="CS472" s="173"/>
      <c r="CT472" s="173"/>
      <c r="CU472" s="173"/>
      <c r="CV472" s="89">
        <f t="shared" si="709"/>
        <v>0</v>
      </c>
      <c r="CW472" s="86">
        <f t="shared" si="710"/>
        <v>0</v>
      </c>
      <c r="CX472" s="90"/>
      <c r="CY472" s="90"/>
      <c r="CZ472" s="90"/>
      <c r="DA472" s="90"/>
      <c r="DB472" s="89">
        <f t="shared" si="670"/>
        <v>6</v>
      </c>
      <c r="DC472" s="89">
        <f t="shared" si="671"/>
        <v>0</v>
      </c>
      <c r="DD472" s="89">
        <f t="shared" si="672"/>
        <v>0</v>
      </c>
      <c r="DE472" s="89">
        <f t="shared" si="673"/>
        <v>0</v>
      </c>
      <c r="DF472" s="86" t="str">
        <f t="shared" si="674"/>
        <v>Đủ</v>
      </c>
      <c r="DG472" s="228"/>
      <c r="DH472" s="233"/>
      <c r="DI472" s="234"/>
      <c r="DJ472" s="235"/>
      <c r="DK472" s="236"/>
      <c r="DL472" s="176"/>
      <c r="DM472" s="177"/>
      <c r="DN472" s="178"/>
      <c r="DO472" s="178"/>
    </row>
    <row r="473" spans="1:119" s="237" customFormat="1" ht="30" hidden="1" customHeight="1">
      <c r="A473" s="85" t="str">
        <f t="shared" si="697"/>
        <v>Hiện</v>
      </c>
      <c r="B473" s="86" t="str">
        <f t="shared" si="698"/>
        <v>Đủ</v>
      </c>
      <c r="C473" s="1559">
        <f t="shared" si="699"/>
        <v>0</v>
      </c>
      <c r="D473" s="1656" t="str">
        <f t="shared" si="700"/>
        <v>khả năng 99 % không đảm bảo 30/3 có hàng</v>
      </c>
      <c r="E473" s="1656"/>
      <c r="F473" s="1656" t="s">
        <v>2354</v>
      </c>
      <c r="G473" s="86" t="str">
        <f t="shared" si="685"/>
        <v>A325N/A563/F436</v>
      </c>
      <c r="H473" s="86">
        <f t="shared" si="701"/>
        <v>396</v>
      </c>
      <c r="I473" s="86" t="str">
        <f t="shared" si="702"/>
        <v>BỘ</v>
      </c>
      <c r="J473" s="1429" t="s">
        <v>1953</v>
      </c>
      <c r="K473" s="815" t="s">
        <v>2341</v>
      </c>
      <c r="L473" s="781" t="s">
        <v>1716</v>
      </c>
      <c r="M473" s="1140" t="s">
        <v>1671</v>
      </c>
      <c r="N473" s="1122" t="s">
        <v>1717</v>
      </c>
      <c r="O473" s="820" t="s">
        <v>1818</v>
      </c>
      <c r="P473" s="982" t="s">
        <v>1665</v>
      </c>
      <c r="Q473" s="182"/>
      <c r="R473" s="817">
        <v>360</v>
      </c>
      <c r="S473" s="182"/>
      <c r="T473" s="171"/>
      <c r="U473" s="172"/>
      <c r="V473" s="172"/>
      <c r="W473" s="172"/>
      <c r="X473" s="172"/>
      <c r="Y473" s="172"/>
      <c r="Z473" s="172"/>
      <c r="AA473" s="172"/>
      <c r="AB473" s="63"/>
      <c r="AC473" s="63"/>
      <c r="AD473" s="63"/>
      <c r="AE473" s="63"/>
      <c r="AF473" s="63"/>
      <c r="AG473" s="63"/>
      <c r="AH473" s="63"/>
      <c r="AI473" s="63"/>
      <c r="AJ473" s="63"/>
      <c r="AK473" s="63"/>
      <c r="AL473" s="838"/>
      <c r="AM473" s="63"/>
      <c r="AN473" s="63"/>
      <c r="AO473" s="63"/>
      <c r="AP473" s="63"/>
      <c r="AQ473" s="63"/>
      <c r="AR473" s="63">
        <v>396</v>
      </c>
      <c r="AS473" s="63">
        <v>0</v>
      </c>
      <c r="AT473" s="63">
        <v>0</v>
      </c>
      <c r="AU473" s="63">
        <v>0</v>
      </c>
      <c r="AV473" s="63">
        <v>0</v>
      </c>
      <c r="AW473" s="63">
        <v>0</v>
      </c>
      <c r="AX473" s="63">
        <v>0</v>
      </c>
      <c r="AY473" s="63">
        <v>0</v>
      </c>
      <c r="AZ473" s="88">
        <f t="shared" si="705"/>
        <v>396</v>
      </c>
      <c r="BA473" s="88">
        <f t="shared" si="706"/>
        <v>0</v>
      </c>
      <c r="BB473" s="487" t="s">
        <v>1815</v>
      </c>
      <c r="BC473" s="227"/>
      <c r="BD473" s="228"/>
      <c r="BE473" s="228"/>
      <c r="BF473" s="229"/>
      <c r="BG473" s="224"/>
      <c r="BH473" s="89">
        <f t="shared" si="664"/>
        <v>396</v>
      </c>
      <c r="BI473" s="89" t="str">
        <f t="shared" si="665"/>
        <v>0</v>
      </c>
      <c r="BJ473" s="173"/>
      <c r="BK473" s="1143" t="s">
        <v>2973</v>
      </c>
      <c r="BL473" s="1144" t="s">
        <v>2341</v>
      </c>
      <c r="BM473" s="179" t="s">
        <v>1818</v>
      </c>
      <c r="BN473" s="1122" t="s">
        <v>1717</v>
      </c>
      <c r="BO473" s="261" t="s">
        <v>416</v>
      </c>
      <c r="BP473" s="1145">
        <v>46051</v>
      </c>
      <c r="BQ473" s="1539">
        <v>396</v>
      </c>
      <c r="BR473" s="261" t="s">
        <v>416</v>
      </c>
      <c r="BS473" s="1539">
        <v>26400</v>
      </c>
      <c r="BT473" s="261">
        <f t="shared" si="703"/>
        <v>11499840</v>
      </c>
      <c r="BU473" s="827">
        <v>0.1</v>
      </c>
      <c r="BV473" s="1143">
        <f t="shared" si="704"/>
        <v>10454400</v>
      </c>
      <c r="BW473" s="1649" t="s">
        <v>2346</v>
      </c>
      <c r="BX473" s="89">
        <f t="shared" si="707"/>
        <v>396</v>
      </c>
      <c r="BY473" s="89">
        <f t="shared" si="708"/>
        <v>0</v>
      </c>
      <c r="BZ473" s="187"/>
      <c r="CA473" s="187"/>
      <c r="CB473" s="230"/>
      <c r="CC473" s="227"/>
      <c r="CD473" s="85"/>
      <c r="CE473" s="228"/>
      <c r="CF473" s="228"/>
      <c r="CG473" s="228"/>
      <c r="CH473" s="228"/>
      <c r="CI473" s="228"/>
      <c r="CJ473" s="228"/>
      <c r="CK473" s="228"/>
      <c r="CL473" s="231"/>
      <c r="CM473" s="232"/>
      <c r="CN473" s="173"/>
      <c r="CO473" s="228"/>
      <c r="CP473" s="228"/>
      <c r="CQ473" s="173"/>
      <c r="CR473" s="173"/>
      <c r="CS473" s="173"/>
      <c r="CT473" s="173"/>
      <c r="CU473" s="173"/>
      <c r="CV473" s="89">
        <f t="shared" si="709"/>
        <v>0</v>
      </c>
      <c r="CW473" s="86">
        <f t="shared" si="710"/>
        <v>0</v>
      </c>
      <c r="CX473" s="90"/>
      <c r="CY473" s="90"/>
      <c r="CZ473" s="90"/>
      <c r="DA473" s="90"/>
      <c r="DB473" s="89">
        <f t="shared" si="670"/>
        <v>396</v>
      </c>
      <c r="DC473" s="89">
        <f t="shared" si="671"/>
        <v>0</v>
      </c>
      <c r="DD473" s="89">
        <f t="shared" si="672"/>
        <v>0</v>
      </c>
      <c r="DE473" s="89">
        <f t="shared" si="673"/>
        <v>0</v>
      </c>
      <c r="DF473" s="86" t="str">
        <f t="shared" si="674"/>
        <v>Đủ</v>
      </c>
      <c r="DG473" s="228"/>
      <c r="DH473" s="233"/>
      <c r="DI473" s="234"/>
      <c r="DJ473" s="235"/>
      <c r="DK473" s="236"/>
      <c r="DL473" s="176"/>
      <c r="DM473" s="177"/>
      <c r="DN473" s="178"/>
      <c r="DO473" s="178"/>
    </row>
    <row r="474" spans="1:119" s="237" customFormat="1" ht="30" hidden="1" customHeight="1">
      <c r="A474" s="85" t="str">
        <f t="shared" si="697"/>
        <v>Hiện</v>
      </c>
      <c r="B474" s="86" t="str">
        <f t="shared" si="698"/>
        <v>Đủ</v>
      </c>
      <c r="C474" s="1559">
        <f t="shared" si="699"/>
        <v>0</v>
      </c>
      <c r="D474" s="1656" t="str">
        <f t="shared" si="700"/>
        <v>khả năng 99 % không đảm bảo 30/3 có hàng</v>
      </c>
      <c r="E474" s="1656"/>
      <c r="F474" s="1656" t="s">
        <v>2354</v>
      </c>
      <c r="G474" s="86" t="str">
        <f t="shared" si="685"/>
        <v>A325N/A563/F436</v>
      </c>
      <c r="H474" s="86">
        <f t="shared" si="701"/>
        <v>820</v>
      </c>
      <c r="I474" s="86" t="str">
        <f t="shared" si="702"/>
        <v>BỘ</v>
      </c>
      <c r="J474" s="1429" t="s">
        <v>1953</v>
      </c>
      <c r="K474" s="815" t="s">
        <v>2341</v>
      </c>
      <c r="L474" s="781" t="s">
        <v>1718</v>
      </c>
      <c r="M474" s="1140" t="s">
        <v>1714</v>
      </c>
      <c r="N474" s="1122" t="s">
        <v>1719</v>
      </c>
      <c r="O474" s="820" t="s">
        <v>1818</v>
      </c>
      <c r="P474" s="982" t="s">
        <v>1665</v>
      </c>
      <c r="Q474" s="182"/>
      <c r="R474" s="817">
        <v>744</v>
      </c>
      <c r="S474" s="182"/>
      <c r="T474" s="171"/>
      <c r="U474" s="172"/>
      <c r="V474" s="172"/>
      <c r="W474" s="172"/>
      <c r="X474" s="172"/>
      <c r="Y474" s="172"/>
      <c r="Z474" s="172"/>
      <c r="AA474" s="172"/>
      <c r="AB474" s="63"/>
      <c r="AC474" s="63"/>
      <c r="AD474" s="63"/>
      <c r="AE474" s="63"/>
      <c r="AF474" s="63"/>
      <c r="AG474" s="63"/>
      <c r="AH474" s="63"/>
      <c r="AI474" s="63"/>
      <c r="AJ474" s="63"/>
      <c r="AK474" s="63"/>
      <c r="AL474" s="838"/>
      <c r="AM474" s="63"/>
      <c r="AN474" s="63"/>
      <c r="AO474" s="63"/>
      <c r="AP474" s="63"/>
      <c r="AQ474" s="63"/>
      <c r="AR474" s="63">
        <v>820</v>
      </c>
      <c r="AS474" s="63">
        <v>0</v>
      </c>
      <c r="AT474" s="63">
        <v>0</v>
      </c>
      <c r="AU474" s="63">
        <v>0</v>
      </c>
      <c r="AV474" s="63">
        <v>0</v>
      </c>
      <c r="AW474" s="63">
        <v>0</v>
      </c>
      <c r="AX474" s="63">
        <v>0</v>
      </c>
      <c r="AY474" s="63">
        <v>0</v>
      </c>
      <c r="AZ474" s="88">
        <f t="shared" si="705"/>
        <v>820</v>
      </c>
      <c r="BA474" s="88">
        <f t="shared" si="706"/>
        <v>0</v>
      </c>
      <c r="BB474" s="487" t="s">
        <v>1815</v>
      </c>
      <c r="BC474" s="227"/>
      <c r="BD474" s="228"/>
      <c r="BE474" s="228"/>
      <c r="BF474" s="229"/>
      <c r="BG474" s="224"/>
      <c r="BH474" s="89">
        <f t="shared" si="664"/>
        <v>820</v>
      </c>
      <c r="BI474" s="89" t="str">
        <f t="shared" si="665"/>
        <v>0</v>
      </c>
      <c r="BJ474" s="173"/>
      <c r="BK474" s="1143" t="s">
        <v>2973</v>
      </c>
      <c r="BL474" s="1144" t="s">
        <v>2341</v>
      </c>
      <c r="BM474" s="179" t="s">
        <v>1818</v>
      </c>
      <c r="BN474" s="1122" t="s">
        <v>1719</v>
      </c>
      <c r="BO474" s="261" t="s">
        <v>416</v>
      </c>
      <c r="BP474" s="1145">
        <v>46051</v>
      </c>
      <c r="BQ474" s="1539">
        <v>820</v>
      </c>
      <c r="BR474" s="261" t="s">
        <v>416</v>
      </c>
      <c r="BS474" s="1539">
        <v>42400</v>
      </c>
      <c r="BT474" s="261">
        <f t="shared" si="703"/>
        <v>38244800</v>
      </c>
      <c r="BU474" s="827">
        <v>0.1</v>
      </c>
      <c r="BV474" s="1143">
        <f t="shared" si="704"/>
        <v>34768000</v>
      </c>
      <c r="BW474" s="1649" t="s">
        <v>2346</v>
      </c>
      <c r="BX474" s="89">
        <f t="shared" si="707"/>
        <v>820</v>
      </c>
      <c r="BY474" s="89">
        <f t="shared" si="708"/>
        <v>0</v>
      </c>
      <c r="BZ474" s="187"/>
      <c r="CA474" s="187"/>
      <c r="CB474" s="230"/>
      <c r="CC474" s="227"/>
      <c r="CD474" s="85"/>
      <c r="CE474" s="228"/>
      <c r="CF474" s="228"/>
      <c r="CG474" s="228"/>
      <c r="CH474" s="228"/>
      <c r="CI474" s="228"/>
      <c r="CJ474" s="228"/>
      <c r="CK474" s="228"/>
      <c r="CL474" s="231"/>
      <c r="CM474" s="232"/>
      <c r="CN474" s="173"/>
      <c r="CO474" s="228"/>
      <c r="CP474" s="228"/>
      <c r="CQ474" s="173"/>
      <c r="CR474" s="173"/>
      <c r="CS474" s="173"/>
      <c r="CT474" s="173"/>
      <c r="CU474" s="173"/>
      <c r="CV474" s="89">
        <f t="shared" si="709"/>
        <v>0</v>
      </c>
      <c r="CW474" s="86">
        <f t="shared" si="710"/>
        <v>0</v>
      </c>
      <c r="CX474" s="90"/>
      <c r="CY474" s="90"/>
      <c r="CZ474" s="90"/>
      <c r="DA474" s="90"/>
      <c r="DB474" s="89">
        <f t="shared" si="670"/>
        <v>820</v>
      </c>
      <c r="DC474" s="89">
        <f t="shared" si="671"/>
        <v>0</v>
      </c>
      <c r="DD474" s="89">
        <f t="shared" si="672"/>
        <v>0</v>
      </c>
      <c r="DE474" s="89">
        <f t="shared" si="673"/>
        <v>0</v>
      </c>
      <c r="DF474" s="86" t="str">
        <f t="shared" si="674"/>
        <v>Đủ</v>
      </c>
      <c r="DG474" s="228"/>
      <c r="DH474" s="233"/>
      <c r="DI474" s="234"/>
      <c r="DJ474" s="235"/>
      <c r="DK474" s="236"/>
      <c r="DL474" s="176"/>
      <c r="DM474" s="177"/>
      <c r="DN474" s="178"/>
      <c r="DO474" s="178"/>
    </row>
    <row r="475" spans="1:119" s="237" customFormat="1" ht="30" hidden="1" customHeight="1">
      <c r="A475" s="85" t="str">
        <f t="shared" si="697"/>
        <v>Hiện</v>
      </c>
      <c r="B475" s="86" t="str">
        <f t="shared" si="698"/>
        <v>Đủ</v>
      </c>
      <c r="C475" s="1559">
        <f t="shared" si="699"/>
        <v>0</v>
      </c>
      <c r="D475" s="1656" t="str">
        <f t="shared" si="700"/>
        <v>khả năng 99 % không đảm bảo 30/3 có hàng</v>
      </c>
      <c r="E475" s="1656"/>
      <c r="F475" s="1656" t="s">
        <v>2354</v>
      </c>
      <c r="G475" s="86" t="str">
        <f t="shared" si="685"/>
        <v>A325N/A563/F436</v>
      </c>
      <c r="H475" s="86">
        <f t="shared" si="701"/>
        <v>36</v>
      </c>
      <c r="I475" s="86" t="str">
        <f t="shared" si="702"/>
        <v>BỘ</v>
      </c>
      <c r="J475" s="1429" t="s">
        <v>1953</v>
      </c>
      <c r="K475" s="815" t="s">
        <v>2341</v>
      </c>
      <c r="L475" s="781" t="s">
        <v>1720</v>
      </c>
      <c r="M475" s="1140" t="s">
        <v>1671</v>
      </c>
      <c r="N475" s="1122" t="s">
        <v>1721</v>
      </c>
      <c r="O475" s="820" t="s">
        <v>1818</v>
      </c>
      <c r="P475" s="982" t="s">
        <v>1665</v>
      </c>
      <c r="Q475" s="182"/>
      <c r="R475" s="817">
        <v>32</v>
      </c>
      <c r="S475" s="182"/>
      <c r="T475" s="171"/>
      <c r="U475" s="172"/>
      <c r="V475" s="172"/>
      <c r="W475" s="172"/>
      <c r="X475" s="172"/>
      <c r="Y475" s="172"/>
      <c r="Z475" s="172"/>
      <c r="AA475" s="172"/>
      <c r="AB475" s="63"/>
      <c r="AC475" s="63"/>
      <c r="AD475" s="63"/>
      <c r="AE475" s="63"/>
      <c r="AF475" s="63"/>
      <c r="AG475" s="63"/>
      <c r="AH475" s="63"/>
      <c r="AI475" s="63"/>
      <c r="AJ475" s="63"/>
      <c r="AK475" s="63"/>
      <c r="AL475" s="838"/>
      <c r="AM475" s="63"/>
      <c r="AN475" s="63"/>
      <c r="AO475" s="63"/>
      <c r="AP475" s="63"/>
      <c r="AQ475" s="63"/>
      <c r="AR475" s="63">
        <v>36</v>
      </c>
      <c r="AS475" s="63">
        <v>0</v>
      </c>
      <c r="AT475" s="63">
        <v>0</v>
      </c>
      <c r="AU475" s="63">
        <v>0</v>
      </c>
      <c r="AV475" s="63">
        <v>0</v>
      </c>
      <c r="AW475" s="63">
        <v>0</v>
      </c>
      <c r="AX475" s="63">
        <v>0</v>
      </c>
      <c r="AY475" s="63">
        <v>0</v>
      </c>
      <c r="AZ475" s="88">
        <f t="shared" si="705"/>
        <v>36</v>
      </c>
      <c r="BA475" s="88">
        <f t="shared" si="706"/>
        <v>0</v>
      </c>
      <c r="BB475" s="487" t="s">
        <v>1815</v>
      </c>
      <c r="BC475" s="227"/>
      <c r="BD475" s="228"/>
      <c r="BE475" s="228"/>
      <c r="BF475" s="229"/>
      <c r="BG475" s="224"/>
      <c r="BH475" s="89">
        <f t="shared" si="664"/>
        <v>36</v>
      </c>
      <c r="BI475" s="89" t="str">
        <f t="shared" si="665"/>
        <v>0</v>
      </c>
      <c r="BJ475" s="173"/>
      <c r="BK475" s="1143" t="s">
        <v>2973</v>
      </c>
      <c r="BL475" s="1144" t="s">
        <v>2341</v>
      </c>
      <c r="BM475" s="179" t="s">
        <v>1818</v>
      </c>
      <c r="BN475" s="1122" t="s">
        <v>1721</v>
      </c>
      <c r="BO475" s="261" t="s">
        <v>416</v>
      </c>
      <c r="BP475" s="1145">
        <v>46051</v>
      </c>
      <c r="BQ475" s="1539">
        <v>36</v>
      </c>
      <c r="BR475" s="261" t="s">
        <v>416</v>
      </c>
      <c r="BS475" s="1539">
        <v>28800</v>
      </c>
      <c r="BT475" s="261">
        <f t="shared" si="703"/>
        <v>1140480</v>
      </c>
      <c r="BU475" s="827">
        <v>0.1</v>
      </c>
      <c r="BV475" s="1143">
        <f t="shared" si="704"/>
        <v>1036800</v>
      </c>
      <c r="BW475" s="1649" t="s">
        <v>2346</v>
      </c>
      <c r="BX475" s="89">
        <f t="shared" si="707"/>
        <v>36</v>
      </c>
      <c r="BY475" s="89">
        <f t="shared" si="708"/>
        <v>0</v>
      </c>
      <c r="BZ475" s="187"/>
      <c r="CA475" s="187"/>
      <c r="CB475" s="230"/>
      <c r="CC475" s="227"/>
      <c r="CD475" s="85"/>
      <c r="CE475" s="228"/>
      <c r="CF475" s="228"/>
      <c r="CG475" s="228"/>
      <c r="CH475" s="228"/>
      <c r="CI475" s="228"/>
      <c r="CJ475" s="228"/>
      <c r="CK475" s="228"/>
      <c r="CL475" s="231"/>
      <c r="CM475" s="232"/>
      <c r="CN475" s="173"/>
      <c r="CO475" s="228"/>
      <c r="CP475" s="228"/>
      <c r="CQ475" s="173"/>
      <c r="CR475" s="173"/>
      <c r="CS475" s="173"/>
      <c r="CT475" s="173"/>
      <c r="CU475" s="173"/>
      <c r="CV475" s="89">
        <f t="shared" si="709"/>
        <v>0</v>
      </c>
      <c r="CW475" s="86">
        <f t="shared" si="710"/>
        <v>0</v>
      </c>
      <c r="CX475" s="90"/>
      <c r="CY475" s="90"/>
      <c r="CZ475" s="90"/>
      <c r="DA475" s="90"/>
      <c r="DB475" s="89">
        <f t="shared" si="670"/>
        <v>36</v>
      </c>
      <c r="DC475" s="89">
        <f t="shared" si="671"/>
        <v>0</v>
      </c>
      <c r="DD475" s="89">
        <f t="shared" si="672"/>
        <v>0</v>
      </c>
      <c r="DE475" s="89">
        <f t="shared" si="673"/>
        <v>0</v>
      </c>
      <c r="DF475" s="86" t="str">
        <f t="shared" si="674"/>
        <v>Đủ</v>
      </c>
      <c r="DG475" s="228"/>
      <c r="DH475" s="233"/>
      <c r="DI475" s="234"/>
      <c r="DJ475" s="235"/>
      <c r="DK475" s="236"/>
      <c r="DL475" s="176"/>
      <c r="DM475" s="177"/>
      <c r="DN475" s="178"/>
      <c r="DO475" s="178"/>
    </row>
    <row r="476" spans="1:119" s="237" customFormat="1" ht="30" hidden="1" customHeight="1">
      <c r="A476" s="85" t="str">
        <f t="shared" si="697"/>
        <v>Hiện</v>
      </c>
      <c r="B476" s="86" t="str">
        <f t="shared" si="698"/>
        <v>Đủ</v>
      </c>
      <c r="C476" s="1559">
        <f t="shared" si="699"/>
        <v>0</v>
      </c>
      <c r="D476" s="1656" t="str">
        <f t="shared" si="700"/>
        <v>khả năng 99 % không đảm bảo 30/3 có hàng</v>
      </c>
      <c r="E476" s="1656"/>
      <c r="F476" s="1656" t="s">
        <v>2354</v>
      </c>
      <c r="G476" s="86" t="str">
        <f t="shared" si="685"/>
        <v>A325N/A563/F436</v>
      </c>
      <c r="H476" s="86">
        <f t="shared" si="701"/>
        <v>164</v>
      </c>
      <c r="I476" s="86" t="str">
        <f t="shared" si="702"/>
        <v>BỘ</v>
      </c>
      <c r="J476" s="1429" t="s">
        <v>1953</v>
      </c>
      <c r="K476" s="815" t="s">
        <v>2341</v>
      </c>
      <c r="L476" s="781" t="s">
        <v>1722</v>
      </c>
      <c r="M476" s="1140" t="s">
        <v>1714</v>
      </c>
      <c r="N476" s="1122" t="s">
        <v>1723</v>
      </c>
      <c r="O476" s="820" t="s">
        <v>1818</v>
      </c>
      <c r="P476" s="982" t="s">
        <v>1665</v>
      </c>
      <c r="Q476" s="182"/>
      <c r="R476" s="817">
        <v>148</v>
      </c>
      <c r="S476" s="182"/>
      <c r="T476" s="171"/>
      <c r="U476" s="172"/>
      <c r="V476" s="172"/>
      <c r="W476" s="172"/>
      <c r="X476" s="172"/>
      <c r="Y476" s="172"/>
      <c r="Z476" s="172"/>
      <c r="AA476" s="172"/>
      <c r="AB476" s="63"/>
      <c r="AC476" s="63"/>
      <c r="AD476" s="63"/>
      <c r="AE476" s="63"/>
      <c r="AF476" s="63"/>
      <c r="AG476" s="63"/>
      <c r="AH476" s="63"/>
      <c r="AI476" s="63"/>
      <c r="AJ476" s="63"/>
      <c r="AK476" s="63"/>
      <c r="AL476" s="838"/>
      <c r="AM476" s="63"/>
      <c r="AN476" s="63"/>
      <c r="AO476" s="63"/>
      <c r="AP476" s="63"/>
      <c r="AQ476" s="63"/>
      <c r="AR476" s="63">
        <v>164</v>
      </c>
      <c r="AS476" s="63">
        <v>0</v>
      </c>
      <c r="AT476" s="63">
        <v>0</v>
      </c>
      <c r="AU476" s="63">
        <v>0</v>
      </c>
      <c r="AV476" s="63">
        <v>0</v>
      </c>
      <c r="AW476" s="63">
        <v>0</v>
      </c>
      <c r="AX476" s="63">
        <v>0</v>
      </c>
      <c r="AY476" s="63">
        <v>0</v>
      </c>
      <c r="AZ476" s="88">
        <f t="shared" si="705"/>
        <v>164</v>
      </c>
      <c r="BA476" s="88">
        <f t="shared" si="706"/>
        <v>0</v>
      </c>
      <c r="BB476" s="487" t="s">
        <v>1815</v>
      </c>
      <c r="BC476" s="227"/>
      <c r="BD476" s="228"/>
      <c r="BE476" s="228"/>
      <c r="BF476" s="229"/>
      <c r="BG476" s="224"/>
      <c r="BH476" s="89">
        <f t="shared" si="664"/>
        <v>164</v>
      </c>
      <c r="BI476" s="89" t="str">
        <f t="shared" si="665"/>
        <v>0</v>
      </c>
      <c r="BJ476" s="173"/>
      <c r="BK476" s="1143" t="s">
        <v>2973</v>
      </c>
      <c r="BL476" s="1144" t="s">
        <v>2341</v>
      </c>
      <c r="BM476" s="179" t="s">
        <v>1818</v>
      </c>
      <c r="BN476" s="1122" t="s">
        <v>1723</v>
      </c>
      <c r="BO476" s="261" t="s">
        <v>416</v>
      </c>
      <c r="BP476" s="1145">
        <v>46051</v>
      </c>
      <c r="BQ476" s="1539">
        <v>164</v>
      </c>
      <c r="BR476" s="261" t="s">
        <v>416</v>
      </c>
      <c r="BS476" s="1539">
        <v>40800</v>
      </c>
      <c r="BT476" s="261">
        <f t="shared" si="703"/>
        <v>7360320.0000000009</v>
      </c>
      <c r="BU476" s="827">
        <v>0.1</v>
      </c>
      <c r="BV476" s="1143">
        <f t="shared" si="704"/>
        <v>6691200</v>
      </c>
      <c r="BW476" s="1649" t="s">
        <v>2346</v>
      </c>
      <c r="BX476" s="89">
        <f t="shared" si="707"/>
        <v>164</v>
      </c>
      <c r="BY476" s="89">
        <f t="shared" si="708"/>
        <v>0</v>
      </c>
      <c r="BZ476" s="187"/>
      <c r="CA476" s="187"/>
      <c r="CB476" s="230"/>
      <c r="CC476" s="227"/>
      <c r="CD476" s="85"/>
      <c r="CE476" s="228"/>
      <c r="CF476" s="228"/>
      <c r="CG476" s="228"/>
      <c r="CH476" s="228"/>
      <c r="CI476" s="228"/>
      <c r="CJ476" s="228"/>
      <c r="CK476" s="228"/>
      <c r="CL476" s="231"/>
      <c r="CM476" s="232"/>
      <c r="CN476" s="173"/>
      <c r="CO476" s="228"/>
      <c r="CP476" s="228"/>
      <c r="CQ476" s="173"/>
      <c r="CR476" s="173"/>
      <c r="CS476" s="173"/>
      <c r="CT476" s="173"/>
      <c r="CU476" s="173"/>
      <c r="CV476" s="89">
        <f t="shared" si="709"/>
        <v>0</v>
      </c>
      <c r="CW476" s="86">
        <f t="shared" si="710"/>
        <v>0</v>
      </c>
      <c r="CX476" s="90"/>
      <c r="CY476" s="90"/>
      <c r="CZ476" s="90"/>
      <c r="DA476" s="90"/>
      <c r="DB476" s="89">
        <f t="shared" si="670"/>
        <v>164</v>
      </c>
      <c r="DC476" s="89">
        <f t="shared" si="671"/>
        <v>0</v>
      </c>
      <c r="DD476" s="89">
        <f t="shared" si="672"/>
        <v>0</v>
      </c>
      <c r="DE476" s="89">
        <f t="shared" si="673"/>
        <v>0</v>
      </c>
      <c r="DF476" s="86" t="str">
        <f t="shared" si="674"/>
        <v>Đủ</v>
      </c>
      <c r="DG476" s="228"/>
      <c r="DH476" s="233"/>
      <c r="DI476" s="234"/>
      <c r="DJ476" s="235"/>
      <c r="DK476" s="236"/>
      <c r="DL476" s="176"/>
      <c r="DM476" s="177"/>
      <c r="DN476" s="178"/>
      <c r="DO476" s="178"/>
    </row>
    <row r="477" spans="1:119" s="237" customFormat="1" ht="30" hidden="1" customHeight="1">
      <c r="A477" s="85" t="str">
        <f t="shared" si="697"/>
        <v>Hiện</v>
      </c>
      <c r="B477" s="86" t="str">
        <f t="shared" si="698"/>
        <v>Đủ</v>
      </c>
      <c r="C477" s="1559">
        <f t="shared" si="699"/>
        <v>0</v>
      </c>
      <c r="D477" s="1656" t="str">
        <f t="shared" si="700"/>
        <v>khả năng 99 % không đảm bảo 30/3 có hàng</v>
      </c>
      <c r="E477" s="1656"/>
      <c r="F477" s="1656" t="s">
        <v>2354</v>
      </c>
      <c r="G477" s="86" t="str">
        <f t="shared" si="685"/>
        <v>A325N/A563/F436</v>
      </c>
      <c r="H477" s="86">
        <f t="shared" si="701"/>
        <v>4334</v>
      </c>
      <c r="I477" s="86" t="str">
        <f t="shared" si="702"/>
        <v>BỘ</v>
      </c>
      <c r="J477" s="1429" t="s">
        <v>1953</v>
      </c>
      <c r="K477" s="815" t="s">
        <v>2341</v>
      </c>
      <c r="L477" s="781" t="s">
        <v>1724</v>
      </c>
      <c r="M477" s="1140" t="s">
        <v>1671</v>
      </c>
      <c r="N477" s="1122" t="s">
        <v>1725</v>
      </c>
      <c r="O477" s="820" t="s">
        <v>1818</v>
      </c>
      <c r="P477" s="982" t="s">
        <v>1665</v>
      </c>
      <c r="Q477" s="182"/>
      <c r="R477" s="817">
        <v>3940</v>
      </c>
      <c r="S477" s="182"/>
      <c r="T477" s="171"/>
      <c r="U477" s="172"/>
      <c r="V477" s="172"/>
      <c r="W477" s="172"/>
      <c r="X477" s="172"/>
      <c r="Y477" s="172"/>
      <c r="Z477" s="172"/>
      <c r="AA477" s="172"/>
      <c r="AB477" s="63"/>
      <c r="AC477" s="63"/>
      <c r="AD477" s="63"/>
      <c r="AE477" s="63"/>
      <c r="AF477" s="63"/>
      <c r="AG477" s="63"/>
      <c r="AH477" s="63"/>
      <c r="AI477" s="63"/>
      <c r="AJ477" s="63"/>
      <c r="AK477" s="63"/>
      <c r="AL477" s="838"/>
      <c r="AM477" s="63"/>
      <c r="AN477" s="63"/>
      <c r="AO477" s="63"/>
      <c r="AP477" s="63"/>
      <c r="AQ477" s="63"/>
      <c r="AR477" s="63">
        <v>4334</v>
      </c>
      <c r="AS477" s="63">
        <v>0</v>
      </c>
      <c r="AT477" s="63">
        <v>0</v>
      </c>
      <c r="AU477" s="63">
        <v>0</v>
      </c>
      <c r="AV477" s="63">
        <v>0</v>
      </c>
      <c r="AW477" s="63">
        <v>0</v>
      </c>
      <c r="AX477" s="63">
        <v>0</v>
      </c>
      <c r="AY477" s="63">
        <v>0</v>
      </c>
      <c r="AZ477" s="88">
        <f t="shared" si="705"/>
        <v>4334</v>
      </c>
      <c r="BA477" s="88">
        <f t="shared" si="706"/>
        <v>0</v>
      </c>
      <c r="BB477" s="487" t="s">
        <v>1815</v>
      </c>
      <c r="BC477" s="227"/>
      <c r="BD477" s="228"/>
      <c r="BE477" s="228"/>
      <c r="BF477" s="229"/>
      <c r="BG477" s="224"/>
      <c r="BH477" s="89">
        <f t="shared" si="664"/>
        <v>4334</v>
      </c>
      <c r="BI477" s="89" t="str">
        <f t="shared" si="665"/>
        <v>0</v>
      </c>
      <c r="BJ477" s="173"/>
      <c r="BK477" s="1143" t="s">
        <v>2973</v>
      </c>
      <c r="BL477" s="1144" t="s">
        <v>2341</v>
      </c>
      <c r="BM477" s="179" t="s">
        <v>1818</v>
      </c>
      <c r="BN477" s="1122" t="s">
        <v>1725</v>
      </c>
      <c r="BO477" s="261" t="s">
        <v>416</v>
      </c>
      <c r="BP477" s="1145">
        <v>46051</v>
      </c>
      <c r="BQ477" s="1539">
        <v>4334</v>
      </c>
      <c r="BR477" s="261" t="s">
        <v>416</v>
      </c>
      <c r="BS477" s="1539">
        <v>27200</v>
      </c>
      <c r="BT477" s="261">
        <f t="shared" si="703"/>
        <v>129673280.00000001</v>
      </c>
      <c r="BU477" s="827">
        <v>0.1</v>
      </c>
      <c r="BV477" s="1143">
        <f t="shared" si="704"/>
        <v>117884800</v>
      </c>
      <c r="BW477" s="1649" t="s">
        <v>2346</v>
      </c>
      <c r="BX477" s="89">
        <f t="shared" si="707"/>
        <v>4334</v>
      </c>
      <c r="BY477" s="89">
        <f t="shared" si="708"/>
        <v>0</v>
      </c>
      <c r="BZ477" s="187"/>
      <c r="CA477" s="187"/>
      <c r="CB477" s="230"/>
      <c r="CC477" s="227"/>
      <c r="CD477" s="85"/>
      <c r="CE477" s="228"/>
      <c r="CF477" s="228"/>
      <c r="CG477" s="228"/>
      <c r="CH477" s="228"/>
      <c r="CI477" s="228"/>
      <c r="CJ477" s="228"/>
      <c r="CK477" s="228"/>
      <c r="CL477" s="231"/>
      <c r="CM477" s="232"/>
      <c r="CN477" s="173"/>
      <c r="CO477" s="228"/>
      <c r="CP477" s="228"/>
      <c r="CQ477" s="173"/>
      <c r="CR477" s="173"/>
      <c r="CS477" s="173"/>
      <c r="CT477" s="173"/>
      <c r="CU477" s="173"/>
      <c r="CV477" s="89">
        <f t="shared" si="709"/>
        <v>0</v>
      </c>
      <c r="CW477" s="86">
        <f t="shared" si="710"/>
        <v>0</v>
      </c>
      <c r="CX477" s="90"/>
      <c r="CY477" s="90"/>
      <c r="CZ477" s="90"/>
      <c r="DA477" s="90"/>
      <c r="DB477" s="89">
        <f t="shared" si="670"/>
        <v>4334</v>
      </c>
      <c r="DC477" s="89">
        <f t="shared" si="671"/>
        <v>0</v>
      </c>
      <c r="DD477" s="89">
        <f t="shared" si="672"/>
        <v>0</v>
      </c>
      <c r="DE477" s="89">
        <f t="shared" si="673"/>
        <v>0</v>
      </c>
      <c r="DF477" s="86" t="str">
        <f t="shared" si="674"/>
        <v>Đủ</v>
      </c>
      <c r="DG477" s="228"/>
      <c r="DH477" s="233"/>
      <c r="DI477" s="234"/>
      <c r="DJ477" s="235"/>
      <c r="DK477" s="236"/>
      <c r="DL477" s="176"/>
      <c r="DM477" s="177"/>
      <c r="DN477" s="178"/>
      <c r="DO477" s="178"/>
    </row>
    <row r="478" spans="1:119" s="237" customFormat="1" ht="30" hidden="1" customHeight="1">
      <c r="A478" s="85" t="str">
        <f t="shared" si="697"/>
        <v>Hiện</v>
      </c>
      <c r="B478" s="86" t="str">
        <f t="shared" si="698"/>
        <v>Đủ</v>
      </c>
      <c r="C478" s="1559">
        <f t="shared" si="699"/>
        <v>0</v>
      </c>
      <c r="D478" s="1656" t="str">
        <f t="shared" si="700"/>
        <v>khả năng 99 % không đảm bảo 30/3 có hàng</v>
      </c>
      <c r="E478" s="1656"/>
      <c r="F478" s="1656" t="s">
        <v>2354</v>
      </c>
      <c r="G478" s="86" t="str">
        <f t="shared" si="685"/>
        <v>A325N/A563/F436</v>
      </c>
      <c r="H478" s="86">
        <f t="shared" si="701"/>
        <v>272</v>
      </c>
      <c r="I478" s="86" t="str">
        <f t="shared" si="702"/>
        <v>BỘ</v>
      </c>
      <c r="J478" s="1429" t="s">
        <v>1953</v>
      </c>
      <c r="K478" s="815" t="s">
        <v>2341</v>
      </c>
      <c r="L478" s="781" t="s">
        <v>1726</v>
      </c>
      <c r="M478" s="1140" t="s">
        <v>1671</v>
      </c>
      <c r="N478" s="1122" t="s">
        <v>1727</v>
      </c>
      <c r="O478" s="820" t="s">
        <v>1818</v>
      </c>
      <c r="P478" s="982" t="s">
        <v>1665</v>
      </c>
      <c r="Q478" s="182"/>
      <c r="R478" s="817">
        <v>246</v>
      </c>
      <c r="S478" s="182"/>
      <c r="T478" s="171"/>
      <c r="U478" s="172"/>
      <c r="V478" s="172"/>
      <c r="W478" s="172"/>
      <c r="X478" s="172"/>
      <c r="Y478" s="172"/>
      <c r="Z478" s="172"/>
      <c r="AA478" s="172"/>
      <c r="AB478" s="63"/>
      <c r="AC478" s="63"/>
      <c r="AD478" s="63"/>
      <c r="AE478" s="63"/>
      <c r="AF478" s="63"/>
      <c r="AG478" s="63"/>
      <c r="AH478" s="63"/>
      <c r="AI478" s="63"/>
      <c r="AJ478" s="63"/>
      <c r="AK478" s="63"/>
      <c r="AL478" s="838"/>
      <c r="AM478" s="63"/>
      <c r="AN478" s="63"/>
      <c r="AO478" s="63"/>
      <c r="AP478" s="63"/>
      <c r="AQ478" s="63"/>
      <c r="AR478" s="63">
        <v>272</v>
      </c>
      <c r="AS478" s="63">
        <v>0</v>
      </c>
      <c r="AT478" s="63">
        <v>0</v>
      </c>
      <c r="AU478" s="63">
        <v>0</v>
      </c>
      <c r="AV478" s="63">
        <v>0</v>
      </c>
      <c r="AW478" s="63">
        <v>0</v>
      </c>
      <c r="AX478" s="63">
        <v>0</v>
      </c>
      <c r="AY478" s="63">
        <v>0</v>
      </c>
      <c r="AZ478" s="88">
        <f t="shared" si="705"/>
        <v>272</v>
      </c>
      <c r="BA478" s="88">
        <f t="shared" si="706"/>
        <v>0</v>
      </c>
      <c r="BB478" s="487" t="s">
        <v>1815</v>
      </c>
      <c r="BC478" s="227"/>
      <c r="BD478" s="228"/>
      <c r="BE478" s="228"/>
      <c r="BF478" s="229"/>
      <c r="BG478" s="224"/>
      <c r="BH478" s="89">
        <f t="shared" si="664"/>
        <v>272</v>
      </c>
      <c r="BI478" s="89" t="str">
        <f t="shared" si="665"/>
        <v>0</v>
      </c>
      <c r="BJ478" s="173"/>
      <c r="BK478" s="1143" t="s">
        <v>2973</v>
      </c>
      <c r="BL478" s="1144" t="s">
        <v>2341</v>
      </c>
      <c r="BM478" s="179" t="s">
        <v>1818</v>
      </c>
      <c r="BN478" s="1122" t="s">
        <v>1727</v>
      </c>
      <c r="BO478" s="261" t="s">
        <v>416</v>
      </c>
      <c r="BP478" s="1145">
        <v>46051</v>
      </c>
      <c r="BQ478" s="1539">
        <v>272</v>
      </c>
      <c r="BR478" s="261" t="s">
        <v>416</v>
      </c>
      <c r="BS478" s="1539">
        <v>35200</v>
      </c>
      <c r="BT478" s="261">
        <f t="shared" si="703"/>
        <v>10531840</v>
      </c>
      <c r="BU478" s="827">
        <v>0.1</v>
      </c>
      <c r="BV478" s="1143">
        <f t="shared" si="704"/>
        <v>9574400</v>
      </c>
      <c r="BW478" s="1649" t="s">
        <v>2346</v>
      </c>
      <c r="BX478" s="89">
        <f t="shared" si="707"/>
        <v>272</v>
      </c>
      <c r="BY478" s="89">
        <f t="shared" si="708"/>
        <v>0</v>
      </c>
      <c r="BZ478" s="187"/>
      <c r="CA478" s="187"/>
      <c r="CB478" s="230"/>
      <c r="CC478" s="227"/>
      <c r="CD478" s="85"/>
      <c r="CE478" s="228"/>
      <c r="CF478" s="228"/>
      <c r="CG478" s="228"/>
      <c r="CH478" s="228"/>
      <c r="CI478" s="228"/>
      <c r="CJ478" s="228"/>
      <c r="CK478" s="228"/>
      <c r="CL478" s="231"/>
      <c r="CM478" s="232"/>
      <c r="CN478" s="173"/>
      <c r="CO478" s="228"/>
      <c r="CP478" s="228"/>
      <c r="CQ478" s="173"/>
      <c r="CR478" s="173"/>
      <c r="CS478" s="173"/>
      <c r="CT478" s="173"/>
      <c r="CU478" s="173"/>
      <c r="CV478" s="89">
        <f t="shared" si="709"/>
        <v>0</v>
      </c>
      <c r="CW478" s="86">
        <f t="shared" si="710"/>
        <v>0</v>
      </c>
      <c r="CX478" s="90"/>
      <c r="CY478" s="90"/>
      <c r="CZ478" s="90"/>
      <c r="DA478" s="90"/>
      <c r="DB478" s="89">
        <f t="shared" si="670"/>
        <v>272</v>
      </c>
      <c r="DC478" s="89">
        <f t="shared" si="671"/>
        <v>0</v>
      </c>
      <c r="DD478" s="89">
        <f t="shared" si="672"/>
        <v>0</v>
      </c>
      <c r="DE478" s="89">
        <f t="shared" si="673"/>
        <v>0</v>
      </c>
      <c r="DF478" s="86" t="str">
        <f t="shared" si="674"/>
        <v>Đủ</v>
      </c>
      <c r="DG478" s="228"/>
      <c r="DH478" s="233"/>
      <c r="DI478" s="234"/>
      <c r="DJ478" s="235"/>
      <c r="DK478" s="236"/>
      <c r="DL478" s="176"/>
      <c r="DM478" s="177"/>
      <c r="DN478" s="178"/>
      <c r="DO478" s="178"/>
    </row>
    <row r="479" spans="1:119" s="237" customFormat="1" ht="30" hidden="1" customHeight="1">
      <c r="A479" s="85" t="str">
        <f t="shared" si="697"/>
        <v>Hiện</v>
      </c>
      <c r="B479" s="86" t="str">
        <f t="shared" si="698"/>
        <v>Đủ</v>
      </c>
      <c r="C479" s="1559">
        <f t="shared" si="699"/>
        <v>0</v>
      </c>
      <c r="D479" s="1656" t="str">
        <f t="shared" si="700"/>
        <v>khả năng 99 % không đảm bảo 30/3 có hàng</v>
      </c>
      <c r="E479" s="1656"/>
      <c r="F479" s="1656" t="s">
        <v>2354</v>
      </c>
      <c r="G479" s="86" t="str">
        <f t="shared" si="685"/>
        <v>A325N/A563/F436</v>
      </c>
      <c r="H479" s="86">
        <f t="shared" si="701"/>
        <v>6</v>
      </c>
      <c r="I479" s="86" t="str">
        <f t="shared" si="702"/>
        <v>BỘ</v>
      </c>
      <c r="J479" s="1429" t="s">
        <v>1953</v>
      </c>
      <c r="K479" s="815" t="s">
        <v>2341</v>
      </c>
      <c r="L479" s="781" t="s">
        <v>1728</v>
      </c>
      <c r="M479" s="1140" t="s">
        <v>1671</v>
      </c>
      <c r="N479" s="1122" t="s">
        <v>1729</v>
      </c>
      <c r="O479" s="820" t="s">
        <v>1818</v>
      </c>
      <c r="P479" s="982" t="s">
        <v>1665</v>
      </c>
      <c r="Q479" s="182"/>
      <c r="R479" s="817">
        <v>4</v>
      </c>
      <c r="S479" s="182"/>
      <c r="T479" s="171"/>
      <c r="U479" s="172"/>
      <c r="V479" s="172"/>
      <c r="W479" s="172"/>
      <c r="X479" s="172"/>
      <c r="Y479" s="172"/>
      <c r="Z479" s="172"/>
      <c r="AA479" s="172"/>
      <c r="AB479" s="63"/>
      <c r="AC479" s="63"/>
      <c r="AD479" s="63"/>
      <c r="AE479" s="63"/>
      <c r="AF479" s="63"/>
      <c r="AG479" s="63"/>
      <c r="AH479" s="63"/>
      <c r="AI479" s="63"/>
      <c r="AJ479" s="63"/>
      <c r="AK479" s="63"/>
      <c r="AL479" s="838"/>
      <c r="AM479" s="63"/>
      <c r="AN479" s="63"/>
      <c r="AO479" s="63"/>
      <c r="AP479" s="63"/>
      <c r="AQ479" s="63"/>
      <c r="AR479" s="63">
        <v>6</v>
      </c>
      <c r="AS479" s="63">
        <v>0</v>
      </c>
      <c r="AT479" s="63">
        <v>0</v>
      </c>
      <c r="AU479" s="63">
        <v>0</v>
      </c>
      <c r="AV479" s="63">
        <v>0</v>
      </c>
      <c r="AW479" s="63">
        <v>0</v>
      </c>
      <c r="AX479" s="63">
        <v>0</v>
      </c>
      <c r="AY479" s="63">
        <v>0</v>
      </c>
      <c r="AZ479" s="88">
        <f t="shared" si="705"/>
        <v>6</v>
      </c>
      <c r="BA479" s="88">
        <f t="shared" si="706"/>
        <v>0</v>
      </c>
      <c r="BB479" s="487" t="s">
        <v>1815</v>
      </c>
      <c r="BC479" s="227"/>
      <c r="BD479" s="228"/>
      <c r="BE479" s="228"/>
      <c r="BF479" s="229"/>
      <c r="BG479" s="224"/>
      <c r="BH479" s="89">
        <f t="shared" si="664"/>
        <v>6</v>
      </c>
      <c r="BI479" s="89" t="str">
        <f t="shared" si="665"/>
        <v>0</v>
      </c>
      <c r="BJ479" s="173"/>
      <c r="BK479" s="1143" t="s">
        <v>2973</v>
      </c>
      <c r="BL479" s="1144" t="s">
        <v>2341</v>
      </c>
      <c r="BM479" s="179" t="s">
        <v>1818</v>
      </c>
      <c r="BN479" s="1122" t="s">
        <v>1729</v>
      </c>
      <c r="BO479" s="261" t="s">
        <v>416</v>
      </c>
      <c r="BP479" s="1145">
        <v>46051</v>
      </c>
      <c r="BQ479" s="1539">
        <v>6</v>
      </c>
      <c r="BR479" s="261" t="s">
        <v>416</v>
      </c>
      <c r="BS479" s="1539">
        <v>80000</v>
      </c>
      <c r="BT479" s="261">
        <f t="shared" si="703"/>
        <v>528000</v>
      </c>
      <c r="BU479" s="827">
        <v>0.1</v>
      </c>
      <c r="BV479" s="1143">
        <f t="shared" si="704"/>
        <v>480000</v>
      </c>
      <c r="BW479" s="1649" t="s">
        <v>2346</v>
      </c>
      <c r="BX479" s="89">
        <f t="shared" si="707"/>
        <v>6</v>
      </c>
      <c r="BY479" s="89">
        <f t="shared" si="708"/>
        <v>0</v>
      </c>
      <c r="BZ479" s="187"/>
      <c r="CA479" s="187"/>
      <c r="CB479" s="230"/>
      <c r="CC479" s="227"/>
      <c r="CD479" s="85"/>
      <c r="CE479" s="228"/>
      <c r="CF479" s="228"/>
      <c r="CG479" s="228"/>
      <c r="CH479" s="228"/>
      <c r="CI479" s="228"/>
      <c r="CJ479" s="228"/>
      <c r="CK479" s="228"/>
      <c r="CL479" s="231"/>
      <c r="CM479" s="232"/>
      <c r="CN479" s="173"/>
      <c r="CO479" s="228"/>
      <c r="CP479" s="228"/>
      <c r="CQ479" s="173"/>
      <c r="CR479" s="173"/>
      <c r="CS479" s="173"/>
      <c r="CT479" s="173"/>
      <c r="CU479" s="173"/>
      <c r="CV479" s="89">
        <f t="shared" si="709"/>
        <v>0</v>
      </c>
      <c r="CW479" s="86">
        <f t="shared" si="710"/>
        <v>0</v>
      </c>
      <c r="CX479" s="90"/>
      <c r="CY479" s="90"/>
      <c r="CZ479" s="90"/>
      <c r="DA479" s="90"/>
      <c r="DB479" s="89">
        <f t="shared" si="670"/>
        <v>6</v>
      </c>
      <c r="DC479" s="89">
        <f t="shared" si="671"/>
        <v>0</v>
      </c>
      <c r="DD479" s="89">
        <f t="shared" si="672"/>
        <v>0</v>
      </c>
      <c r="DE479" s="89">
        <f t="shared" si="673"/>
        <v>0</v>
      </c>
      <c r="DF479" s="86" t="str">
        <f t="shared" si="674"/>
        <v>Đủ</v>
      </c>
      <c r="DG479" s="228"/>
      <c r="DH479" s="233"/>
      <c r="DI479" s="234"/>
      <c r="DJ479" s="235"/>
      <c r="DK479" s="236"/>
      <c r="DL479" s="176"/>
      <c r="DM479" s="177"/>
      <c r="DN479" s="178"/>
      <c r="DO479" s="178"/>
    </row>
    <row r="480" spans="1:119" s="237" customFormat="1" ht="30" hidden="1" customHeight="1">
      <c r="A480" s="85" t="str">
        <f t="shared" si="697"/>
        <v>Hiện</v>
      </c>
      <c r="B480" s="86" t="str">
        <f t="shared" si="698"/>
        <v>Đủ</v>
      </c>
      <c r="C480" s="1559">
        <f t="shared" si="699"/>
        <v>0</v>
      </c>
      <c r="D480" s="1656" t="str">
        <f t="shared" si="700"/>
        <v>khả năng 99 % không đảm bảo 30/3 có hàng</v>
      </c>
      <c r="E480" s="1656"/>
      <c r="F480" s="1656" t="s">
        <v>2354</v>
      </c>
      <c r="G480" s="86" t="str">
        <f t="shared" si="685"/>
        <v>A325N/A563/F436</v>
      </c>
      <c r="H480" s="86">
        <f t="shared" si="701"/>
        <v>10</v>
      </c>
      <c r="I480" s="86" t="str">
        <f t="shared" si="702"/>
        <v>BỘ</v>
      </c>
      <c r="J480" s="1429" t="s">
        <v>1953</v>
      </c>
      <c r="K480" s="815" t="s">
        <v>2341</v>
      </c>
      <c r="L480" s="781" t="s">
        <v>1730</v>
      </c>
      <c r="M480" s="1140" t="s">
        <v>1671</v>
      </c>
      <c r="N480" s="1122" t="s">
        <v>1731</v>
      </c>
      <c r="O480" s="820" t="s">
        <v>1818</v>
      </c>
      <c r="P480" s="982" t="s">
        <v>1665</v>
      </c>
      <c r="Q480" s="182"/>
      <c r="R480" s="817">
        <v>8</v>
      </c>
      <c r="S480" s="182"/>
      <c r="T480" s="171"/>
      <c r="U480" s="172"/>
      <c r="V480" s="172"/>
      <c r="W480" s="172"/>
      <c r="X480" s="172"/>
      <c r="Y480" s="172"/>
      <c r="Z480" s="172"/>
      <c r="AA480" s="172"/>
      <c r="AB480" s="63"/>
      <c r="AC480" s="63"/>
      <c r="AD480" s="63"/>
      <c r="AE480" s="63"/>
      <c r="AF480" s="63"/>
      <c r="AG480" s="63"/>
      <c r="AH480" s="63"/>
      <c r="AI480" s="63"/>
      <c r="AJ480" s="63"/>
      <c r="AK480" s="63"/>
      <c r="AL480" s="838"/>
      <c r="AM480" s="63"/>
      <c r="AN480" s="63"/>
      <c r="AO480" s="63"/>
      <c r="AP480" s="63"/>
      <c r="AQ480" s="63"/>
      <c r="AR480" s="63">
        <v>10</v>
      </c>
      <c r="AS480" s="63">
        <v>0</v>
      </c>
      <c r="AT480" s="63">
        <v>0</v>
      </c>
      <c r="AU480" s="63">
        <v>0</v>
      </c>
      <c r="AV480" s="63">
        <v>0</v>
      </c>
      <c r="AW480" s="63">
        <v>0</v>
      </c>
      <c r="AX480" s="63">
        <v>0</v>
      </c>
      <c r="AY480" s="63">
        <v>0</v>
      </c>
      <c r="AZ480" s="88">
        <f t="shared" si="705"/>
        <v>10</v>
      </c>
      <c r="BA480" s="88">
        <f t="shared" si="706"/>
        <v>0</v>
      </c>
      <c r="BB480" s="487" t="s">
        <v>1815</v>
      </c>
      <c r="BC480" s="227"/>
      <c r="BD480" s="228"/>
      <c r="BE480" s="228"/>
      <c r="BF480" s="229"/>
      <c r="BG480" s="224"/>
      <c r="BH480" s="89">
        <f t="shared" si="664"/>
        <v>10</v>
      </c>
      <c r="BI480" s="89" t="str">
        <f t="shared" si="665"/>
        <v>0</v>
      </c>
      <c r="BJ480" s="173"/>
      <c r="BK480" s="1143" t="s">
        <v>2973</v>
      </c>
      <c r="BL480" s="1144" t="s">
        <v>2341</v>
      </c>
      <c r="BM480" s="179" t="s">
        <v>1818</v>
      </c>
      <c r="BN480" s="1122" t="s">
        <v>1731</v>
      </c>
      <c r="BO480" s="261" t="s">
        <v>416</v>
      </c>
      <c r="BP480" s="1145">
        <v>46051</v>
      </c>
      <c r="BQ480" s="1539">
        <v>10</v>
      </c>
      <c r="BR480" s="261" t="s">
        <v>416</v>
      </c>
      <c r="BS480" s="1539">
        <v>80000</v>
      </c>
      <c r="BT480" s="261">
        <f t="shared" si="703"/>
        <v>880000.00000000012</v>
      </c>
      <c r="BU480" s="827">
        <v>0.1</v>
      </c>
      <c r="BV480" s="1143">
        <f t="shared" si="704"/>
        <v>800000</v>
      </c>
      <c r="BW480" s="1649" t="s">
        <v>2346</v>
      </c>
      <c r="BX480" s="89">
        <f t="shared" si="707"/>
        <v>10</v>
      </c>
      <c r="BY480" s="89">
        <f t="shared" si="708"/>
        <v>0</v>
      </c>
      <c r="BZ480" s="187"/>
      <c r="CA480" s="187"/>
      <c r="CB480" s="230"/>
      <c r="CC480" s="227"/>
      <c r="CD480" s="85"/>
      <c r="CE480" s="228"/>
      <c r="CF480" s="228"/>
      <c r="CG480" s="228"/>
      <c r="CH480" s="228"/>
      <c r="CI480" s="228"/>
      <c r="CJ480" s="228"/>
      <c r="CK480" s="228"/>
      <c r="CL480" s="231"/>
      <c r="CM480" s="232"/>
      <c r="CN480" s="173"/>
      <c r="CO480" s="228"/>
      <c r="CP480" s="228"/>
      <c r="CQ480" s="173"/>
      <c r="CR480" s="173"/>
      <c r="CS480" s="173"/>
      <c r="CT480" s="173"/>
      <c r="CU480" s="173"/>
      <c r="CV480" s="89">
        <f t="shared" si="709"/>
        <v>0</v>
      </c>
      <c r="CW480" s="86">
        <f t="shared" si="710"/>
        <v>0</v>
      </c>
      <c r="CX480" s="90"/>
      <c r="CY480" s="90"/>
      <c r="CZ480" s="90"/>
      <c r="DA480" s="90"/>
      <c r="DB480" s="89">
        <f t="shared" si="670"/>
        <v>10</v>
      </c>
      <c r="DC480" s="89">
        <f t="shared" si="671"/>
        <v>0</v>
      </c>
      <c r="DD480" s="89">
        <f t="shared" si="672"/>
        <v>0</v>
      </c>
      <c r="DE480" s="89">
        <f t="shared" si="673"/>
        <v>0</v>
      </c>
      <c r="DF480" s="86" t="str">
        <f t="shared" si="674"/>
        <v>Đủ</v>
      </c>
      <c r="DG480" s="228"/>
      <c r="DH480" s="233"/>
      <c r="DI480" s="234"/>
      <c r="DJ480" s="235"/>
      <c r="DK480" s="236"/>
      <c r="DL480" s="176"/>
      <c r="DM480" s="177"/>
      <c r="DN480" s="178"/>
      <c r="DO480" s="178"/>
    </row>
    <row r="481" spans="1:119" s="237" customFormat="1" ht="30" hidden="1" customHeight="1">
      <c r="A481" s="85" t="str">
        <f t="shared" si="697"/>
        <v>Hiện</v>
      </c>
      <c r="B481" s="86" t="str">
        <f t="shared" si="698"/>
        <v>Đủ</v>
      </c>
      <c r="C481" s="1559">
        <f t="shared" si="699"/>
        <v>0</v>
      </c>
      <c r="D481" s="1656" t="str">
        <f t="shared" si="700"/>
        <v>khả năng 99 % không đảm bảo 30/3 có hàng</v>
      </c>
      <c r="E481" s="1656"/>
      <c r="F481" s="1656" t="s">
        <v>2354</v>
      </c>
      <c r="G481" s="86" t="str">
        <f t="shared" si="685"/>
        <v>A325N/A563/F436</v>
      </c>
      <c r="H481" s="86">
        <f t="shared" si="701"/>
        <v>18</v>
      </c>
      <c r="I481" s="86" t="str">
        <f t="shared" si="702"/>
        <v>BỘ</v>
      </c>
      <c r="J481" s="1429" t="s">
        <v>1953</v>
      </c>
      <c r="K481" s="815" t="s">
        <v>2341</v>
      </c>
      <c r="L481" s="781" t="s">
        <v>1732</v>
      </c>
      <c r="M481" s="1140" t="s">
        <v>1671</v>
      </c>
      <c r="N481" s="1122" t="s">
        <v>1733</v>
      </c>
      <c r="O481" s="820" t="s">
        <v>1818</v>
      </c>
      <c r="P481" s="982" t="s">
        <v>1665</v>
      </c>
      <c r="Q481" s="182"/>
      <c r="R481" s="817">
        <v>16</v>
      </c>
      <c r="S481" s="182"/>
      <c r="T481" s="171"/>
      <c r="U481" s="172"/>
      <c r="V481" s="172"/>
      <c r="W481" s="172"/>
      <c r="X481" s="172"/>
      <c r="Y481" s="172"/>
      <c r="Z481" s="172"/>
      <c r="AA481" s="172"/>
      <c r="AB481" s="63"/>
      <c r="AC481" s="63"/>
      <c r="AD481" s="63"/>
      <c r="AE481" s="63"/>
      <c r="AF481" s="63"/>
      <c r="AG481" s="63"/>
      <c r="AH481" s="63"/>
      <c r="AI481" s="63"/>
      <c r="AJ481" s="63"/>
      <c r="AK481" s="63"/>
      <c r="AL481" s="838"/>
      <c r="AM481" s="63"/>
      <c r="AN481" s="63"/>
      <c r="AO481" s="63"/>
      <c r="AP481" s="63"/>
      <c r="AQ481" s="63"/>
      <c r="AR481" s="63">
        <v>18</v>
      </c>
      <c r="AS481" s="63">
        <v>0</v>
      </c>
      <c r="AT481" s="63">
        <v>0</v>
      </c>
      <c r="AU481" s="63">
        <v>0</v>
      </c>
      <c r="AV481" s="63">
        <v>0</v>
      </c>
      <c r="AW481" s="63">
        <v>0</v>
      </c>
      <c r="AX481" s="63">
        <v>0</v>
      </c>
      <c r="AY481" s="63">
        <v>0</v>
      </c>
      <c r="AZ481" s="88">
        <f t="shared" si="705"/>
        <v>18</v>
      </c>
      <c r="BA481" s="88">
        <f t="shared" si="706"/>
        <v>0</v>
      </c>
      <c r="BB481" s="487" t="s">
        <v>1815</v>
      </c>
      <c r="BC481" s="227"/>
      <c r="BD481" s="228"/>
      <c r="BE481" s="228"/>
      <c r="BF481" s="229"/>
      <c r="BG481" s="224"/>
      <c r="BH481" s="89">
        <f t="shared" si="664"/>
        <v>18</v>
      </c>
      <c r="BI481" s="89" t="str">
        <f t="shared" si="665"/>
        <v>0</v>
      </c>
      <c r="BJ481" s="173"/>
      <c r="BK481" s="1143" t="s">
        <v>2973</v>
      </c>
      <c r="BL481" s="1144" t="s">
        <v>2341</v>
      </c>
      <c r="BM481" s="179" t="s">
        <v>1818</v>
      </c>
      <c r="BN481" s="1122" t="s">
        <v>1733</v>
      </c>
      <c r="BO481" s="261" t="s">
        <v>416</v>
      </c>
      <c r="BP481" s="1145">
        <v>46051</v>
      </c>
      <c r="BQ481" s="1539">
        <v>18</v>
      </c>
      <c r="BR481" s="261" t="s">
        <v>416</v>
      </c>
      <c r="BS481" s="1539">
        <v>80000</v>
      </c>
      <c r="BT481" s="261">
        <f t="shared" si="703"/>
        <v>1584000.0000000002</v>
      </c>
      <c r="BU481" s="827">
        <v>0.1</v>
      </c>
      <c r="BV481" s="1143">
        <f t="shared" si="704"/>
        <v>1440000</v>
      </c>
      <c r="BW481" s="1649" t="s">
        <v>2346</v>
      </c>
      <c r="BX481" s="89">
        <f t="shared" si="707"/>
        <v>18</v>
      </c>
      <c r="BY481" s="89">
        <f t="shared" si="708"/>
        <v>0</v>
      </c>
      <c r="BZ481" s="187"/>
      <c r="CA481" s="187"/>
      <c r="CB481" s="230"/>
      <c r="CC481" s="227"/>
      <c r="CD481" s="85"/>
      <c r="CE481" s="228"/>
      <c r="CF481" s="228"/>
      <c r="CG481" s="228"/>
      <c r="CH481" s="228"/>
      <c r="CI481" s="228"/>
      <c r="CJ481" s="228"/>
      <c r="CK481" s="228"/>
      <c r="CL481" s="231"/>
      <c r="CM481" s="232"/>
      <c r="CN481" s="173"/>
      <c r="CO481" s="228"/>
      <c r="CP481" s="228"/>
      <c r="CQ481" s="173"/>
      <c r="CR481" s="173"/>
      <c r="CS481" s="173"/>
      <c r="CT481" s="173"/>
      <c r="CU481" s="173"/>
      <c r="CV481" s="89">
        <f t="shared" si="709"/>
        <v>0</v>
      </c>
      <c r="CW481" s="86">
        <f t="shared" si="710"/>
        <v>0</v>
      </c>
      <c r="CX481" s="90"/>
      <c r="CY481" s="90"/>
      <c r="CZ481" s="90"/>
      <c r="DA481" s="90"/>
      <c r="DB481" s="89">
        <f t="shared" si="670"/>
        <v>18</v>
      </c>
      <c r="DC481" s="89">
        <f t="shared" si="671"/>
        <v>0</v>
      </c>
      <c r="DD481" s="89">
        <f t="shared" si="672"/>
        <v>0</v>
      </c>
      <c r="DE481" s="89">
        <f t="shared" si="673"/>
        <v>0</v>
      </c>
      <c r="DF481" s="86" t="str">
        <f t="shared" si="674"/>
        <v>Đủ</v>
      </c>
      <c r="DG481" s="228"/>
      <c r="DH481" s="233"/>
      <c r="DI481" s="234"/>
      <c r="DJ481" s="235"/>
      <c r="DK481" s="236"/>
      <c r="DL481" s="176"/>
      <c r="DM481" s="177"/>
      <c r="DN481" s="178"/>
      <c r="DO481" s="178"/>
    </row>
    <row r="482" spans="1:119" s="237" customFormat="1" ht="30" hidden="1" customHeight="1">
      <c r="A482" s="85" t="str">
        <f t="shared" si="697"/>
        <v>Hiện</v>
      </c>
      <c r="B482" s="86" t="str">
        <f t="shared" si="698"/>
        <v>Đủ</v>
      </c>
      <c r="C482" s="1559">
        <f t="shared" si="699"/>
        <v>0</v>
      </c>
      <c r="D482" s="1656" t="str">
        <f t="shared" si="700"/>
        <v>khả năng 99 % không đảm bảo 30/3 có hàng</v>
      </c>
      <c r="E482" s="1656"/>
      <c r="F482" s="1656" t="s">
        <v>2354</v>
      </c>
      <c r="G482" s="86" t="str">
        <f t="shared" si="685"/>
        <v>A325N/A563/F436</v>
      </c>
      <c r="H482" s="86">
        <f t="shared" si="701"/>
        <v>336</v>
      </c>
      <c r="I482" s="86" t="str">
        <f t="shared" si="702"/>
        <v>BỘ</v>
      </c>
      <c r="J482" s="1429" t="s">
        <v>1953</v>
      </c>
      <c r="K482" s="815" t="s">
        <v>2341</v>
      </c>
      <c r="L482" s="781" t="s">
        <v>1734</v>
      </c>
      <c r="M482" s="1140" t="s">
        <v>1671</v>
      </c>
      <c r="N482" s="1122" t="s">
        <v>1735</v>
      </c>
      <c r="O482" s="820" t="s">
        <v>1818</v>
      </c>
      <c r="P482" s="982" t="s">
        <v>1665</v>
      </c>
      <c r="Q482" s="182"/>
      <c r="R482" s="817">
        <v>304</v>
      </c>
      <c r="S482" s="182"/>
      <c r="T482" s="171"/>
      <c r="U482" s="172"/>
      <c r="V482" s="172"/>
      <c r="W482" s="172"/>
      <c r="X482" s="172"/>
      <c r="Y482" s="172"/>
      <c r="Z482" s="172"/>
      <c r="AA482" s="172"/>
      <c r="AB482" s="63"/>
      <c r="AC482" s="63"/>
      <c r="AD482" s="63"/>
      <c r="AE482" s="63"/>
      <c r="AF482" s="63"/>
      <c r="AG482" s="63"/>
      <c r="AH482" s="63"/>
      <c r="AI482" s="63"/>
      <c r="AJ482" s="63"/>
      <c r="AK482" s="63"/>
      <c r="AL482" s="838"/>
      <c r="AM482" s="63"/>
      <c r="AN482" s="63"/>
      <c r="AO482" s="63"/>
      <c r="AP482" s="63"/>
      <c r="AQ482" s="63"/>
      <c r="AR482" s="63">
        <v>336</v>
      </c>
      <c r="AS482" s="63">
        <v>0</v>
      </c>
      <c r="AT482" s="63">
        <v>0</v>
      </c>
      <c r="AU482" s="63">
        <v>0</v>
      </c>
      <c r="AV482" s="63">
        <v>0</v>
      </c>
      <c r="AW482" s="63">
        <v>0</v>
      </c>
      <c r="AX482" s="63">
        <v>0</v>
      </c>
      <c r="AY482" s="63">
        <v>0</v>
      </c>
      <c r="AZ482" s="88">
        <f t="shared" si="705"/>
        <v>336</v>
      </c>
      <c r="BA482" s="88">
        <f t="shared" si="706"/>
        <v>0</v>
      </c>
      <c r="BB482" s="487" t="s">
        <v>1815</v>
      </c>
      <c r="BC482" s="227"/>
      <c r="BD482" s="228"/>
      <c r="BE482" s="228"/>
      <c r="BF482" s="229"/>
      <c r="BG482" s="224"/>
      <c r="BH482" s="89">
        <f t="shared" si="664"/>
        <v>336</v>
      </c>
      <c r="BI482" s="89" t="str">
        <f t="shared" si="665"/>
        <v>0</v>
      </c>
      <c r="BJ482" s="173"/>
      <c r="BK482" s="1143" t="s">
        <v>2973</v>
      </c>
      <c r="BL482" s="1144" t="s">
        <v>2341</v>
      </c>
      <c r="BM482" s="179" t="s">
        <v>1818</v>
      </c>
      <c r="BN482" s="1122" t="s">
        <v>1735</v>
      </c>
      <c r="BO482" s="261" t="s">
        <v>416</v>
      </c>
      <c r="BP482" s="1145">
        <v>46051</v>
      </c>
      <c r="BQ482" s="1539">
        <v>336</v>
      </c>
      <c r="BR482" s="261" t="s">
        <v>416</v>
      </c>
      <c r="BS482" s="1539">
        <v>40000</v>
      </c>
      <c r="BT482" s="261">
        <f t="shared" si="703"/>
        <v>14784000.000000002</v>
      </c>
      <c r="BU482" s="827">
        <v>0.1</v>
      </c>
      <c r="BV482" s="1143">
        <f t="shared" si="704"/>
        <v>13440000</v>
      </c>
      <c r="BW482" s="1649" t="s">
        <v>2346</v>
      </c>
      <c r="BX482" s="89">
        <f t="shared" si="707"/>
        <v>336</v>
      </c>
      <c r="BY482" s="89">
        <f t="shared" si="708"/>
        <v>0</v>
      </c>
      <c r="BZ482" s="187"/>
      <c r="CA482" s="187"/>
      <c r="CB482" s="230"/>
      <c r="CC482" s="227"/>
      <c r="CD482" s="85"/>
      <c r="CE482" s="228"/>
      <c r="CF482" s="228"/>
      <c r="CG482" s="228"/>
      <c r="CH482" s="228"/>
      <c r="CI482" s="228"/>
      <c r="CJ482" s="228"/>
      <c r="CK482" s="228"/>
      <c r="CL482" s="231"/>
      <c r="CM482" s="232"/>
      <c r="CN482" s="173"/>
      <c r="CO482" s="228"/>
      <c r="CP482" s="228"/>
      <c r="CQ482" s="173"/>
      <c r="CR482" s="173"/>
      <c r="CS482" s="173"/>
      <c r="CT482" s="173"/>
      <c r="CU482" s="173"/>
      <c r="CV482" s="89">
        <f t="shared" si="709"/>
        <v>0</v>
      </c>
      <c r="CW482" s="86">
        <f t="shared" si="710"/>
        <v>0</v>
      </c>
      <c r="CX482" s="90"/>
      <c r="CY482" s="90"/>
      <c r="CZ482" s="90"/>
      <c r="DA482" s="90"/>
      <c r="DB482" s="89">
        <f t="shared" si="670"/>
        <v>336</v>
      </c>
      <c r="DC482" s="89">
        <f t="shared" si="671"/>
        <v>0</v>
      </c>
      <c r="DD482" s="89">
        <f t="shared" si="672"/>
        <v>0</v>
      </c>
      <c r="DE482" s="89">
        <f t="shared" si="673"/>
        <v>0</v>
      </c>
      <c r="DF482" s="86" t="str">
        <f t="shared" si="674"/>
        <v>Đủ</v>
      </c>
      <c r="DG482" s="228"/>
      <c r="DH482" s="233"/>
      <c r="DI482" s="234"/>
      <c r="DJ482" s="235"/>
      <c r="DK482" s="236"/>
      <c r="DL482" s="176"/>
      <c r="DM482" s="177"/>
      <c r="DN482" s="178"/>
      <c r="DO482" s="178"/>
    </row>
    <row r="483" spans="1:119" s="237" customFormat="1" ht="30" hidden="1" customHeight="1">
      <c r="A483" s="85" t="str">
        <f t="shared" si="697"/>
        <v>Hiện</v>
      </c>
      <c r="B483" s="86" t="str">
        <f t="shared" si="698"/>
        <v>Đủ</v>
      </c>
      <c r="C483" s="1559">
        <f t="shared" si="699"/>
        <v>0</v>
      </c>
      <c r="D483" s="1656" t="str">
        <f t="shared" si="700"/>
        <v>khả năng 99 % không đảm bảo 30/3 có hàng</v>
      </c>
      <c r="E483" s="1656"/>
      <c r="F483" s="1656" t="s">
        <v>2354</v>
      </c>
      <c r="G483" s="86" t="str">
        <f t="shared" si="685"/>
        <v>A325N/A563/F436</v>
      </c>
      <c r="H483" s="86">
        <f t="shared" si="701"/>
        <v>36</v>
      </c>
      <c r="I483" s="86" t="str">
        <f t="shared" si="702"/>
        <v>BỘ</v>
      </c>
      <c r="J483" s="1429" t="s">
        <v>1953</v>
      </c>
      <c r="K483" s="815" t="s">
        <v>2341</v>
      </c>
      <c r="L483" s="781" t="s">
        <v>1736</v>
      </c>
      <c r="M483" s="1140" t="s">
        <v>1671</v>
      </c>
      <c r="N483" s="1122" t="s">
        <v>1737</v>
      </c>
      <c r="O483" s="820" t="s">
        <v>1818</v>
      </c>
      <c r="P483" s="982" t="s">
        <v>1665</v>
      </c>
      <c r="Q483" s="182"/>
      <c r="R483" s="817">
        <v>32</v>
      </c>
      <c r="S483" s="182"/>
      <c r="T483" s="171"/>
      <c r="U483" s="172"/>
      <c r="V483" s="172"/>
      <c r="W483" s="172"/>
      <c r="X483" s="172"/>
      <c r="Y483" s="172"/>
      <c r="Z483" s="172"/>
      <c r="AA483" s="172"/>
      <c r="AB483" s="63"/>
      <c r="AC483" s="63"/>
      <c r="AD483" s="63"/>
      <c r="AE483" s="63"/>
      <c r="AF483" s="63"/>
      <c r="AG483" s="63"/>
      <c r="AH483" s="63"/>
      <c r="AI483" s="63"/>
      <c r="AJ483" s="63"/>
      <c r="AK483" s="63"/>
      <c r="AL483" s="838"/>
      <c r="AM483" s="63"/>
      <c r="AN483" s="63"/>
      <c r="AO483" s="63"/>
      <c r="AP483" s="63"/>
      <c r="AQ483" s="63"/>
      <c r="AR483" s="63">
        <v>36</v>
      </c>
      <c r="AS483" s="63">
        <v>0</v>
      </c>
      <c r="AT483" s="63">
        <v>0</v>
      </c>
      <c r="AU483" s="63">
        <v>0</v>
      </c>
      <c r="AV483" s="63">
        <v>0</v>
      </c>
      <c r="AW483" s="63">
        <v>0</v>
      </c>
      <c r="AX483" s="63">
        <v>0</v>
      </c>
      <c r="AY483" s="63">
        <v>0</v>
      </c>
      <c r="AZ483" s="88">
        <f t="shared" si="705"/>
        <v>36</v>
      </c>
      <c r="BA483" s="88">
        <f t="shared" si="706"/>
        <v>0</v>
      </c>
      <c r="BB483" s="487" t="s">
        <v>1815</v>
      </c>
      <c r="BC483" s="227"/>
      <c r="BD483" s="228"/>
      <c r="BE483" s="228"/>
      <c r="BF483" s="229"/>
      <c r="BG483" s="224"/>
      <c r="BH483" s="89">
        <f t="shared" si="664"/>
        <v>36</v>
      </c>
      <c r="BI483" s="89" t="str">
        <f t="shared" si="665"/>
        <v>0</v>
      </c>
      <c r="BJ483" s="173"/>
      <c r="BK483" s="1143" t="s">
        <v>2973</v>
      </c>
      <c r="BL483" s="1144" t="s">
        <v>2341</v>
      </c>
      <c r="BM483" s="179" t="s">
        <v>1818</v>
      </c>
      <c r="BN483" s="1122" t="s">
        <v>1737</v>
      </c>
      <c r="BO483" s="261" t="s">
        <v>416</v>
      </c>
      <c r="BP483" s="1145">
        <v>46051</v>
      </c>
      <c r="BQ483" s="1539">
        <v>36</v>
      </c>
      <c r="BR483" s="261" t="s">
        <v>416</v>
      </c>
      <c r="BS483" s="1539">
        <v>57600</v>
      </c>
      <c r="BT483" s="261">
        <f t="shared" si="703"/>
        <v>2280960</v>
      </c>
      <c r="BU483" s="827">
        <v>0.1</v>
      </c>
      <c r="BV483" s="1143">
        <f t="shared" si="704"/>
        <v>2073600</v>
      </c>
      <c r="BW483" s="1649" t="s">
        <v>2346</v>
      </c>
      <c r="BX483" s="89">
        <f t="shared" si="707"/>
        <v>36</v>
      </c>
      <c r="BY483" s="89">
        <f t="shared" si="708"/>
        <v>0</v>
      </c>
      <c r="BZ483" s="187"/>
      <c r="CA483" s="187"/>
      <c r="CB483" s="230"/>
      <c r="CC483" s="227"/>
      <c r="CD483" s="85"/>
      <c r="CE483" s="228"/>
      <c r="CF483" s="228"/>
      <c r="CG483" s="228"/>
      <c r="CH483" s="228"/>
      <c r="CI483" s="228"/>
      <c r="CJ483" s="228"/>
      <c r="CK483" s="228"/>
      <c r="CL483" s="231"/>
      <c r="CM483" s="232"/>
      <c r="CN483" s="173"/>
      <c r="CO483" s="228"/>
      <c r="CP483" s="228"/>
      <c r="CQ483" s="173"/>
      <c r="CR483" s="173"/>
      <c r="CS483" s="173"/>
      <c r="CT483" s="173"/>
      <c r="CU483" s="173"/>
      <c r="CV483" s="89">
        <f t="shared" si="709"/>
        <v>0</v>
      </c>
      <c r="CW483" s="86">
        <f t="shared" si="710"/>
        <v>0</v>
      </c>
      <c r="CX483" s="90"/>
      <c r="CY483" s="90"/>
      <c r="CZ483" s="90"/>
      <c r="DA483" s="90"/>
      <c r="DB483" s="89">
        <f t="shared" si="670"/>
        <v>36</v>
      </c>
      <c r="DC483" s="89">
        <f t="shared" si="671"/>
        <v>0</v>
      </c>
      <c r="DD483" s="89">
        <f t="shared" si="672"/>
        <v>0</v>
      </c>
      <c r="DE483" s="89">
        <f t="shared" si="673"/>
        <v>0</v>
      </c>
      <c r="DF483" s="86" t="str">
        <f t="shared" si="674"/>
        <v>Đủ</v>
      </c>
      <c r="DG483" s="228"/>
      <c r="DH483" s="233"/>
      <c r="DI483" s="234"/>
      <c r="DJ483" s="235"/>
      <c r="DK483" s="236"/>
      <c r="DL483" s="176"/>
      <c r="DM483" s="177"/>
      <c r="DN483" s="178"/>
      <c r="DO483" s="178"/>
    </row>
    <row r="484" spans="1:119" s="237" customFormat="1" ht="30" hidden="1" customHeight="1">
      <c r="A484" s="85" t="str">
        <f t="shared" si="697"/>
        <v>Hiện</v>
      </c>
      <c r="B484" s="86" t="str">
        <f t="shared" si="698"/>
        <v>Đủ</v>
      </c>
      <c r="C484" s="1559">
        <f t="shared" si="699"/>
        <v>0</v>
      </c>
      <c r="D484" s="1656" t="str">
        <f t="shared" si="700"/>
        <v>khả năng 99 % không đảm bảo 30/3 có hàng</v>
      </c>
      <c r="E484" s="1656"/>
      <c r="F484" s="1656" t="s">
        <v>2354</v>
      </c>
      <c r="G484" s="86" t="str">
        <f t="shared" si="685"/>
        <v>A325N/A563/F436</v>
      </c>
      <c r="H484" s="86">
        <f t="shared" si="701"/>
        <v>808</v>
      </c>
      <c r="I484" s="86" t="str">
        <f t="shared" si="702"/>
        <v>BỘ</v>
      </c>
      <c r="J484" s="1429" t="s">
        <v>1953</v>
      </c>
      <c r="K484" s="815" t="s">
        <v>2341</v>
      </c>
      <c r="L484" s="781" t="s">
        <v>1738</v>
      </c>
      <c r="M484" s="1140" t="s">
        <v>1714</v>
      </c>
      <c r="N484" s="1122" t="s">
        <v>1739</v>
      </c>
      <c r="O484" s="820" t="s">
        <v>1818</v>
      </c>
      <c r="P484" s="982" t="s">
        <v>1665</v>
      </c>
      <c r="Q484" s="182"/>
      <c r="R484" s="817">
        <v>734</v>
      </c>
      <c r="S484" s="182"/>
      <c r="T484" s="171"/>
      <c r="U484" s="172"/>
      <c r="V484" s="172"/>
      <c r="W484" s="172"/>
      <c r="X484" s="172"/>
      <c r="Y484" s="172"/>
      <c r="Z484" s="172"/>
      <c r="AA484" s="172"/>
      <c r="AB484" s="63"/>
      <c r="AC484" s="63"/>
      <c r="AD484" s="63"/>
      <c r="AE484" s="63"/>
      <c r="AF484" s="63"/>
      <c r="AG484" s="63"/>
      <c r="AH484" s="63"/>
      <c r="AI484" s="63"/>
      <c r="AJ484" s="63"/>
      <c r="AK484" s="63"/>
      <c r="AL484" s="838"/>
      <c r="AM484" s="63"/>
      <c r="AN484" s="63"/>
      <c r="AO484" s="63"/>
      <c r="AP484" s="63"/>
      <c r="AQ484" s="63"/>
      <c r="AR484" s="63">
        <v>808</v>
      </c>
      <c r="AS484" s="63">
        <v>0</v>
      </c>
      <c r="AT484" s="63">
        <v>0</v>
      </c>
      <c r="AU484" s="63">
        <v>0</v>
      </c>
      <c r="AV484" s="63">
        <v>0</v>
      </c>
      <c r="AW484" s="63">
        <v>0</v>
      </c>
      <c r="AX484" s="63">
        <v>0</v>
      </c>
      <c r="AY484" s="63">
        <v>0</v>
      </c>
      <c r="AZ484" s="88">
        <f t="shared" si="705"/>
        <v>808</v>
      </c>
      <c r="BA484" s="88">
        <f t="shared" si="706"/>
        <v>0</v>
      </c>
      <c r="BB484" s="487" t="s">
        <v>1815</v>
      </c>
      <c r="BC484" s="227"/>
      <c r="BD484" s="228"/>
      <c r="BE484" s="228"/>
      <c r="BF484" s="229"/>
      <c r="BG484" s="224"/>
      <c r="BH484" s="89">
        <f t="shared" si="664"/>
        <v>808</v>
      </c>
      <c r="BI484" s="89" t="str">
        <f t="shared" si="665"/>
        <v>0</v>
      </c>
      <c r="BJ484" s="173"/>
      <c r="BK484" s="1143" t="s">
        <v>2973</v>
      </c>
      <c r="BL484" s="1144" t="s">
        <v>2341</v>
      </c>
      <c r="BM484" s="179" t="s">
        <v>1818</v>
      </c>
      <c r="BN484" s="1122" t="s">
        <v>1739</v>
      </c>
      <c r="BO484" s="261" t="s">
        <v>416</v>
      </c>
      <c r="BP484" s="1145">
        <v>46051</v>
      </c>
      <c r="BQ484" s="1539">
        <v>808</v>
      </c>
      <c r="BR484" s="261" t="s">
        <v>416</v>
      </c>
      <c r="BS484" s="1539">
        <v>76800</v>
      </c>
      <c r="BT484" s="261">
        <f t="shared" si="703"/>
        <v>68259840</v>
      </c>
      <c r="BU484" s="827">
        <v>0.1</v>
      </c>
      <c r="BV484" s="1143">
        <f t="shared" si="704"/>
        <v>62054400</v>
      </c>
      <c r="BW484" s="1649" t="s">
        <v>2346</v>
      </c>
      <c r="BX484" s="89">
        <f t="shared" si="707"/>
        <v>808</v>
      </c>
      <c r="BY484" s="89">
        <f t="shared" si="708"/>
        <v>0</v>
      </c>
      <c r="BZ484" s="187"/>
      <c r="CA484" s="187"/>
      <c r="CB484" s="230"/>
      <c r="CC484" s="227"/>
      <c r="CD484" s="85"/>
      <c r="CE484" s="228"/>
      <c r="CF484" s="228"/>
      <c r="CG484" s="228"/>
      <c r="CH484" s="228"/>
      <c r="CI484" s="228"/>
      <c r="CJ484" s="228"/>
      <c r="CK484" s="228"/>
      <c r="CL484" s="231"/>
      <c r="CM484" s="232"/>
      <c r="CN484" s="173"/>
      <c r="CO484" s="228"/>
      <c r="CP484" s="228"/>
      <c r="CQ484" s="173"/>
      <c r="CR484" s="173"/>
      <c r="CS484" s="173"/>
      <c r="CT484" s="173"/>
      <c r="CU484" s="173"/>
      <c r="CV484" s="89">
        <f t="shared" si="709"/>
        <v>0</v>
      </c>
      <c r="CW484" s="86">
        <f t="shared" si="710"/>
        <v>0</v>
      </c>
      <c r="CX484" s="90"/>
      <c r="CY484" s="90"/>
      <c r="CZ484" s="90"/>
      <c r="DA484" s="90"/>
      <c r="DB484" s="89">
        <f t="shared" si="670"/>
        <v>808</v>
      </c>
      <c r="DC484" s="89">
        <f t="shared" si="671"/>
        <v>0</v>
      </c>
      <c r="DD484" s="89">
        <f t="shared" si="672"/>
        <v>0</v>
      </c>
      <c r="DE484" s="89">
        <f t="shared" si="673"/>
        <v>0</v>
      </c>
      <c r="DF484" s="86" t="str">
        <f t="shared" si="674"/>
        <v>Đủ</v>
      </c>
      <c r="DG484" s="228"/>
      <c r="DH484" s="233"/>
      <c r="DI484" s="234"/>
      <c r="DJ484" s="235"/>
      <c r="DK484" s="236"/>
      <c r="DL484" s="176"/>
      <c r="DM484" s="177"/>
      <c r="DN484" s="178"/>
      <c r="DO484" s="178"/>
    </row>
    <row r="485" spans="1:119" s="237" customFormat="1" ht="30" hidden="1" customHeight="1">
      <c r="A485" s="85" t="str">
        <f t="shared" si="697"/>
        <v>Hiện</v>
      </c>
      <c r="B485" s="86" t="str">
        <f t="shared" si="698"/>
        <v>Đủ</v>
      </c>
      <c r="C485" s="1559">
        <f t="shared" si="699"/>
        <v>0</v>
      </c>
      <c r="D485" s="1656" t="str">
        <f t="shared" si="700"/>
        <v>khả năng 99 % không đảm bảo 30/3 có hàng</v>
      </c>
      <c r="E485" s="1656"/>
      <c r="F485" s="1656" t="s">
        <v>2354</v>
      </c>
      <c r="G485" s="86" t="str">
        <f t="shared" si="685"/>
        <v>A325N/A563/F436</v>
      </c>
      <c r="H485" s="86">
        <f t="shared" si="701"/>
        <v>2054</v>
      </c>
      <c r="I485" s="86" t="str">
        <f t="shared" si="702"/>
        <v>BỘ</v>
      </c>
      <c r="J485" s="1429" t="s">
        <v>1953</v>
      </c>
      <c r="K485" s="815" t="s">
        <v>2341</v>
      </c>
      <c r="L485" s="781" t="s">
        <v>1740</v>
      </c>
      <c r="M485" s="1140" t="s">
        <v>1671</v>
      </c>
      <c r="N485" s="1122" t="s">
        <v>1741</v>
      </c>
      <c r="O485" s="820" t="s">
        <v>1818</v>
      </c>
      <c r="P485" s="982" t="s">
        <v>1665</v>
      </c>
      <c r="Q485" s="182"/>
      <c r="R485" s="817">
        <v>1866</v>
      </c>
      <c r="S485" s="182"/>
      <c r="T485" s="171"/>
      <c r="U485" s="172"/>
      <c r="V485" s="172"/>
      <c r="W485" s="172"/>
      <c r="X485" s="172"/>
      <c r="Y485" s="172"/>
      <c r="Z485" s="172"/>
      <c r="AA485" s="172"/>
      <c r="AB485" s="63"/>
      <c r="AC485" s="63"/>
      <c r="AD485" s="63"/>
      <c r="AE485" s="63"/>
      <c r="AF485" s="63"/>
      <c r="AG485" s="63"/>
      <c r="AH485" s="63"/>
      <c r="AI485" s="63"/>
      <c r="AJ485" s="63"/>
      <c r="AK485" s="63"/>
      <c r="AL485" s="838"/>
      <c r="AM485" s="63"/>
      <c r="AN485" s="63"/>
      <c r="AO485" s="63"/>
      <c r="AP485" s="63"/>
      <c r="AQ485" s="63"/>
      <c r="AR485" s="63">
        <v>2054</v>
      </c>
      <c r="AS485" s="63">
        <v>0</v>
      </c>
      <c r="AT485" s="63">
        <v>0</v>
      </c>
      <c r="AU485" s="63">
        <v>0</v>
      </c>
      <c r="AV485" s="63">
        <v>0</v>
      </c>
      <c r="AW485" s="63">
        <v>0</v>
      </c>
      <c r="AX485" s="63">
        <v>0</v>
      </c>
      <c r="AY485" s="63">
        <v>0</v>
      </c>
      <c r="AZ485" s="88">
        <f t="shared" si="705"/>
        <v>2054</v>
      </c>
      <c r="BA485" s="88">
        <f t="shared" si="706"/>
        <v>0</v>
      </c>
      <c r="BB485" s="487" t="s">
        <v>1815</v>
      </c>
      <c r="BC485" s="227"/>
      <c r="BD485" s="228"/>
      <c r="BE485" s="228"/>
      <c r="BF485" s="229"/>
      <c r="BG485" s="224"/>
      <c r="BH485" s="89">
        <f t="shared" si="664"/>
        <v>2054</v>
      </c>
      <c r="BI485" s="89" t="str">
        <f t="shared" si="665"/>
        <v>0</v>
      </c>
      <c r="BJ485" s="173"/>
      <c r="BK485" s="1143" t="s">
        <v>2973</v>
      </c>
      <c r="BL485" s="1144" t="s">
        <v>2341</v>
      </c>
      <c r="BM485" s="179" t="s">
        <v>1818</v>
      </c>
      <c r="BN485" s="1122" t="s">
        <v>1741</v>
      </c>
      <c r="BO485" s="261" t="s">
        <v>416</v>
      </c>
      <c r="BP485" s="1145">
        <v>46051</v>
      </c>
      <c r="BQ485" s="1539">
        <v>2054</v>
      </c>
      <c r="BR485" s="261" t="s">
        <v>416</v>
      </c>
      <c r="BS485" s="1539">
        <v>57600</v>
      </c>
      <c r="BT485" s="261">
        <f t="shared" si="703"/>
        <v>130141440.00000001</v>
      </c>
      <c r="BU485" s="827">
        <v>0.1</v>
      </c>
      <c r="BV485" s="1143">
        <f t="shared" si="704"/>
        <v>118310400</v>
      </c>
      <c r="BW485" s="1649" t="s">
        <v>2346</v>
      </c>
      <c r="BX485" s="89">
        <f t="shared" si="707"/>
        <v>2054</v>
      </c>
      <c r="BY485" s="89">
        <f t="shared" si="708"/>
        <v>0</v>
      </c>
      <c r="BZ485" s="187"/>
      <c r="CA485" s="187"/>
      <c r="CB485" s="230"/>
      <c r="CC485" s="227"/>
      <c r="CD485" s="85"/>
      <c r="CE485" s="228"/>
      <c r="CF485" s="228"/>
      <c r="CG485" s="228"/>
      <c r="CH485" s="228"/>
      <c r="CI485" s="228"/>
      <c r="CJ485" s="228"/>
      <c r="CK485" s="228"/>
      <c r="CL485" s="231"/>
      <c r="CM485" s="232"/>
      <c r="CN485" s="173"/>
      <c r="CO485" s="228"/>
      <c r="CP485" s="228"/>
      <c r="CQ485" s="173"/>
      <c r="CR485" s="173"/>
      <c r="CS485" s="173"/>
      <c r="CT485" s="173"/>
      <c r="CU485" s="173"/>
      <c r="CV485" s="89">
        <f t="shared" si="709"/>
        <v>0</v>
      </c>
      <c r="CW485" s="86">
        <f t="shared" si="710"/>
        <v>0</v>
      </c>
      <c r="CX485" s="90"/>
      <c r="CY485" s="90"/>
      <c r="CZ485" s="90"/>
      <c r="DA485" s="90"/>
      <c r="DB485" s="89">
        <f t="shared" si="670"/>
        <v>2054</v>
      </c>
      <c r="DC485" s="89">
        <f t="shared" si="671"/>
        <v>0</v>
      </c>
      <c r="DD485" s="89">
        <f t="shared" si="672"/>
        <v>0</v>
      </c>
      <c r="DE485" s="89">
        <f t="shared" si="673"/>
        <v>0</v>
      </c>
      <c r="DF485" s="86" t="str">
        <f t="shared" si="674"/>
        <v>Đủ</v>
      </c>
      <c r="DG485" s="228"/>
      <c r="DH485" s="233"/>
      <c r="DI485" s="234"/>
      <c r="DJ485" s="235"/>
      <c r="DK485" s="236"/>
      <c r="DL485" s="176"/>
      <c r="DM485" s="177"/>
      <c r="DN485" s="178"/>
      <c r="DO485" s="178"/>
    </row>
    <row r="486" spans="1:119" s="237" customFormat="1" ht="30" hidden="1" customHeight="1">
      <c r="A486" s="85" t="str">
        <f t="shared" si="697"/>
        <v>Hiện</v>
      </c>
      <c r="B486" s="86" t="str">
        <f t="shared" si="698"/>
        <v>Đủ</v>
      </c>
      <c r="C486" s="1559">
        <f t="shared" si="699"/>
        <v>0</v>
      </c>
      <c r="D486" s="1656" t="str">
        <f t="shared" si="700"/>
        <v>khả năng 99 % không đảm bảo 30/3 có hàng</v>
      </c>
      <c r="E486" s="1656"/>
      <c r="F486" s="1656" t="s">
        <v>2354</v>
      </c>
      <c r="G486" s="86" t="str">
        <f t="shared" si="685"/>
        <v>A325N/A563/F436</v>
      </c>
      <c r="H486" s="86">
        <f t="shared" si="701"/>
        <v>36</v>
      </c>
      <c r="I486" s="86" t="str">
        <f t="shared" si="702"/>
        <v>BỘ</v>
      </c>
      <c r="J486" s="1429" t="s">
        <v>1953</v>
      </c>
      <c r="K486" s="815" t="s">
        <v>2341</v>
      </c>
      <c r="L486" s="781" t="s">
        <v>1742</v>
      </c>
      <c r="M486" s="1140" t="s">
        <v>1671</v>
      </c>
      <c r="N486" s="1122" t="s">
        <v>1743</v>
      </c>
      <c r="O486" s="820" t="s">
        <v>1818</v>
      </c>
      <c r="P486" s="982" t="s">
        <v>1665</v>
      </c>
      <c r="Q486" s="182"/>
      <c r="R486" s="817">
        <v>32</v>
      </c>
      <c r="S486" s="182"/>
      <c r="T486" s="171"/>
      <c r="U486" s="172"/>
      <c r="V486" s="172"/>
      <c r="W486" s="172"/>
      <c r="X486" s="172"/>
      <c r="Y486" s="172"/>
      <c r="Z486" s="172"/>
      <c r="AA486" s="172"/>
      <c r="AB486" s="63"/>
      <c r="AC486" s="63"/>
      <c r="AD486" s="63"/>
      <c r="AE486" s="63"/>
      <c r="AF486" s="63"/>
      <c r="AG486" s="63"/>
      <c r="AH486" s="63"/>
      <c r="AI486" s="63"/>
      <c r="AJ486" s="63"/>
      <c r="AK486" s="63"/>
      <c r="AL486" s="838"/>
      <c r="AM486" s="63"/>
      <c r="AN486" s="63"/>
      <c r="AO486" s="63"/>
      <c r="AP486" s="63"/>
      <c r="AQ486" s="63"/>
      <c r="AR486" s="63">
        <v>36</v>
      </c>
      <c r="AS486" s="63">
        <v>0</v>
      </c>
      <c r="AT486" s="63">
        <v>0</v>
      </c>
      <c r="AU486" s="63">
        <v>0</v>
      </c>
      <c r="AV486" s="63">
        <v>0</v>
      </c>
      <c r="AW486" s="63">
        <v>0</v>
      </c>
      <c r="AX486" s="63">
        <v>0</v>
      </c>
      <c r="AY486" s="63">
        <v>0</v>
      </c>
      <c r="AZ486" s="88">
        <f t="shared" si="705"/>
        <v>36</v>
      </c>
      <c r="BA486" s="88">
        <f t="shared" si="706"/>
        <v>0</v>
      </c>
      <c r="BB486" s="487" t="s">
        <v>1815</v>
      </c>
      <c r="BC486" s="227"/>
      <c r="BD486" s="228"/>
      <c r="BE486" s="228"/>
      <c r="BF486" s="229"/>
      <c r="BG486" s="224"/>
      <c r="BH486" s="89">
        <f t="shared" si="664"/>
        <v>36</v>
      </c>
      <c r="BI486" s="89" t="str">
        <f t="shared" si="665"/>
        <v>0</v>
      </c>
      <c r="BJ486" s="173"/>
      <c r="BK486" s="1143" t="s">
        <v>2973</v>
      </c>
      <c r="BL486" s="1144" t="s">
        <v>2341</v>
      </c>
      <c r="BM486" s="179" t="s">
        <v>1818</v>
      </c>
      <c r="BN486" s="1122" t="s">
        <v>1743</v>
      </c>
      <c r="BO486" s="261" t="s">
        <v>416</v>
      </c>
      <c r="BP486" s="1145">
        <v>46051</v>
      </c>
      <c r="BQ486" s="1539">
        <v>36</v>
      </c>
      <c r="BR486" s="261" t="s">
        <v>416</v>
      </c>
      <c r="BS486" s="1539">
        <v>56800</v>
      </c>
      <c r="BT486" s="261">
        <f t="shared" si="703"/>
        <v>2249280</v>
      </c>
      <c r="BU486" s="827">
        <v>0.1</v>
      </c>
      <c r="BV486" s="1143">
        <f t="shared" si="704"/>
        <v>2044800</v>
      </c>
      <c r="BW486" s="1649" t="s">
        <v>2346</v>
      </c>
      <c r="BX486" s="89">
        <f t="shared" si="707"/>
        <v>36</v>
      </c>
      <c r="BY486" s="89">
        <f t="shared" si="708"/>
        <v>0</v>
      </c>
      <c r="BZ486" s="187"/>
      <c r="CA486" s="187"/>
      <c r="CB486" s="230"/>
      <c r="CC486" s="227"/>
      <c r="CD486" s="85"/>
      <c r="CE486" s="228"/>
      <c r="CF486" s="228"/>
      <c r="CG486" s="228"/>
      <c r="CH486" s="228"/>
      <c r="CI486" s="228"/>
      <c r="CJ486" s="228"/>
      <c r="CK486" s="228"/>
      <c r="CL486" s="231"/>
      <c r="CM486" s="232"/>
      <c r="CN486" s="173"/>
      <c r="CO486" s="228"/>
      <c r="CP486" s="228"/>
      <c r="CQ486" s="173"/>
      <c r="CR486" s="173"/>
      <c r="CS486" s="173"/>
      <c r="CT486" s="173"/>
      <c r="CU486" s="173"/>
      <c r="CV486" s="89">
        <f t="shared" si="709"/>
        <v>0</v>
      </c>
      <c r="CW486" s="86">
        <f t="shared" si="710"/>
        <v>0</v>
      </c>
      <c r="CX486" s="90"/>
      <c r="CY486" s="90"/>
      <c r="CZ486" s="90"/>
      <c r="DA486" s="90"/>
      <c r="DB486" s="89">
        <f t="shared" si="670"/>
        <v>36</v>
      </c>
      <c r="DC486" s="89">
        <f t="shared" si="671"/>
        <v>0</v>
      </c>
      <c r="DD486" s="89">
        <f t="shared" si="672"/>
        <v>0</v>
      </c>
      <c r="DE486" s="89">
        <f t="shared" si="673"/>
        <v>0</v>
      </c>
      <c r="DF486" s="86" t="str">
        <f t="shared" si="674"/>
        <v>Đủ</v>
      </c>
      <c r="DG486" s="228"/>
      <c r="DH486" s="233"/>
      <c r="DI486" s="234"/>
      <c r="DJ486" s="235"/>
      <c r="DK486" s="236"/>
      <c r="DL486" s="176"/>
      <c r="DM486" s="177"/>
      <c r="DN486" s="178"/>
      <c r="DO486" s="178"/>
    </row>
    <row r="487" spans="1:119" s="237" customFormat="1" ht="30" hidden="1" customHeight="1">
      <c r="A487" s="85" t="str">
        <f t="shared" si="697"/>
        <v>Hiện</v>
      </c>
      <c r="B487" s="86" t="str">
        <f t="shared" si="698"/>
        <v>Đủ</v>
      </c>
      <c r="C487" s="1559">
        <f t="shared" si="699"/>
        <v>0</v>
      </c>
      <c r="D487" s="1656" t="str">
        <f t="shared" si="700"/>
        <v>khả năng 99 % không đảm bảo 30/3 có hàng</v>
      </c>
      <c r="E487" s="1656"/>
      <c r="F487" s="1656" t="s">
        <v>2354</v>
      </c>
      <c r="G487" s="86" t="str">
        <f t="shared" si="685"/>
        <v>A193B8/A194-8/A240-304</v>
      </c>
      <c r="H487" s="86">
        <f t="shared" si="701"/>
        <v>528</v>
      </c>
      <c r="I487" s="86" t="str">
        <f t="shared" si="702"/>
        <v>BỘ</v>
      </c>
      <c r="J487" s="1429" t="s">
        <v>1953</v>
      </c>
      <c r="K487" s="815" t="s">
        <v>2341</v>
      </c>
      <c r="L487" s="781" t="s">
        <v>1744</v>
      </c>
      <c r="M487" s="1140" t="s">
        <v>1662</v>
      </c>
      <c r="N487" s="1122" t="s">
        <v>1745</v>
      </c>
      <c r="O487" s="820" t="s">
        <v>1816</v>
      </c>
      <c r="P487" s="982" t="s">
        <v>1665</v>
      </c>
      <c r="Q487" s="182"/>
      <c r="R487" s="817">
        <v>480</v>
      </c>
      <c r="S487" s="182"/>
      <c r="T487" s="171"/>
      <c r="U487" s="172"/>
      <c r="V487" s="172"/>
      <c r="W487" s="172"/>
      <c r="X487" s="172"/>
      <c r="Y487" s="172"/>
      <c r="Z487" s="172"/>
      <c r="AA487" s="172"/>
      <c r="AB487" s="63"/>
      <c r="AC487" s="63"/>
      <c r="AD487" s="63"/>
      <c r="AE487" s="63"/>
      <c r="AF487" s="63"/>
      <c r="AG487" s="63"/>
      <c r="AH487" s="63"/>
      <c r="AI487" s="63"/>
      <c r="AJ487" s="63"/>
      <c r="AK487" s="63"/>
      <c r="AL487" s="838"/>
      <c r="AM487" s="63"/>
      <c r="AN487" s="63"/>
      <c r="AO487" s="63"/>
      <c r="AP487" s="63"/>
      <c r="AQ487" s="63"/>
      <c r="AR487" s="63">
        <v>528</v>
      </c>
      <c r="AS487" s="63">
        <v>0</v>
      </c>
      <c r="AT487" s="63">
        <v>0</v>
      </c>
      <c r="AU487" s="63">
        <v>0</v>
      </c>
      <c r="AV487" s="63">
        <v>0</v>
      </c>
      <c r="AW487" s="63">
        <v>0</v>
      </c>
      <c r="AX487" s="63">
        <v>0</v>
      </c>
      <c r="AY487" s="63">
        <v>0</v>
      </c>
      <c r="AZ487" s="88">
        <f t="shared" si="705"/>
        <v>528</v>
      </c>
      <c r="BA487" s="88">
        <f t="shared" si="706"/>
        <v>0</v>
      </c>
      <c r="BB487" s="487" t="s">
        <v>1815</v>
      </c>
      <c r="BC487" s="227"/>
      <c r="BD487" s="228"/>
      <c r="BE487" s="228"/>
      <c r="BF487" s="229"/>
      <c r="BG487" s="224"/>
      <c r="BH487" s="89">
        <f t="shared" si="664"/>
        <v>528</v>
      </c>
      <c r="BI487" s="89" t="str">
        <f t="shared" si="665"/>
        <v>0</v>
      </c>
      <c r="BJ487" s="173"/>
      <c r="BK487" s="1143" t="s">
        <v>2973</v>
      </c>
      <c r="BL487" s="1144" t="s">
        <v>2341</v>
      </c>
      <c r="BM487" s="179" t="s">
        <v>1816</v>
      </c>
      <c r="BN487" s="1122" t="s">
        <v>1745</v>
      </c>
      <c r="BO487" s="261" t="s">
        <v>416</v>
      </c>
      <c r="BP487" s="1145">
        <v>46051</v>
      </c>
      <c r="BQ487" s="1539">
        <v>528</v>
      </c>
      <c r="BR487" s="261" t="s">
        <v>416</v>
      </c>
      <c r="BS487" s="1539">
        <v>132000</v>
      </c>
      <c r="BT487" s="261">
        <f t="shared" si="703"/>
        <v>76665600</v>
      </c>
      <c r="BU487" s="827">
        <v>0.1</v>
      </c>
      <c r="BV487" s="1143">
        <f t="shared" si="704"/>
        <v>69696000</v>
      </c>
      <c r="BW487" s="1649" t="s">
        <v>2346</v>
      </c>
      <c r="BX487" s="89">
        <f t="shared" si="707"/>
        <v>528</v>
      </c>
      <c r="BY487" s="89">
        <f t="shared" si="708"/>
        <v>0</v>
      </c>
      <c r="BZ487" s="187"/>
      <c r="CA487" s="187"/>
      <c r="CB487" s="230"/>
      <c r="CC487" s="227"/>
      <c r="CD487" s="85"/>
      <c r="CE487" s="228"/>
      <c r="CF487" s="228"/>
      <c r="CG487" s="228"/>
      <c r="CH487" s="228"/>
      <c r="CI487" s="228"/>
      <c r="CJ487" s="228"/>
      <c r="CK487" s="228"/>
      <c r="CL487" s="231"/>
      <c r="CM487" s="232"/>
      <c r="CN487" s="173"/>
      <c r="CO487" s="228"/>
      <c r="CP487" s="228"/>
      <c r="CQ487" s="173"/>
      <c r="CR487" s="173"/>
      <c r="CS487" s="173"/>
      <c r="CT487" s="173"/>
      <c r="CU487" s="173"/>
      <c r="CV487" s="89">
        <f t="shared" si="709"/>
        <v>0</v>
      </c>
      <c r="CW487" s="86">
        <f t="shared" si="710"/>
        <v>0</v>
      </c>
      <c r="CX487" s="90"/>
      <c r="CY487" s="90"/>
      <c r="CZ487" s="90"/>
      <c r="DA487" s="90"/>
      <c r="DB487" s="89">
        <f t="shared" si="670"/>
        <v>528</v>
      </c>
      <c r="DC487" s="89">
        <f t="shared" si="671"/>
        <v>0</v>
      </c>
      <c r="DD487" s="89">
        <f t="shared" si="672"/>
        <v>0</v>
      </c>
      <c r="DE487" s="89">
        <f t="shared" si="673"/>
        <v>0</v>
      </c>
      <c r="DF487" s="86" t="str">
        <f t="shared" si="674"/>
        <v>Đủ</v>
      </c>
      <c r="DG487" s="228"/>
      <c r="DH487" s="233"/>
      <c r="DI487" s="234"/>
      <c r="DJ487" s="235"/>
      <c r="DK487" s="236"/>
      <c r="DL487" s="176"/>
      <c r="DM487" s="177"/>
      <c r="DN487" s="178"/>
      <c r="DO487" s="178"/>
    </row>
    <row r="488" spans="1:119" s="237" customFormat="1" ht="30" hidden="1" customHeight="1">
      <c r="A488" s="85" t="str">
        <f t="shared" si="697"/>
        <v>Hiện</v>
      </c>
      <c r="B488" s="86" t="str">
        <f t="shared" si="698"/>
        <v>Đủ</v>
      </c>
      <c r="C488" s="1559">
        <f t="shared" si="699"/>
        <v>0</v>
      </c>
      <c r="D488" s="1656" t="str">
        <f t="shared" si="700"/>
        <v>khả năng 99 % không đảm bảo 30/3 có hàng</v>
      </c>
      <c r="E488" s="1656"/>
      <c r="F488" s="1656" t="s">
        <v>2354</v>
      </c>
      <c r="G488" s="86" t="str">
        <f t="shared" si="685"/>
        <v>A325N/A563/F436</v>
      </c>
      <c r="H488" s="86">
        <f t="shared" si="701"/>
        <v>918</v>
      </c>
      <c r="I488" s="86" t="str">
        <f t="shared" si="702"/>
        <v>BỘ</v>
      </c>
      <c r="J488" s="1429" t="s">
        <v>1953</v>
      </c>
      <c r="K488" s="815" t="s">
        <v>2341</v>
      </c>
      <c r="L488" s="781" t="s">
        <v>1746</v>
      </c>
      <c r="M488" s="1140" t="s">
        <v>1714</v>
      </c>
      <c r="N488" s="1122" t="s">
        <v>1747</v>
      </c>
      <c r="O488" s="820" t="s">
        <v>1818</v>
      </c>
      <c r="P488" s="982" t="s">
        <v>1665</v>
      </c>
      <c r="Q488" s="182"/>
      <c r="R488" s="817">
        <v>834</v>
      </c>
      <c r="S488" s="182"/>
      <c r="T488" s="171"/>
      <c r="U488" s="172"/>
      <c r="V488" s="172"/>
      <c r="W488" s="172"/>
      <c r="X488" s="172"/>
      <c r="Y488" s="172"/>
      <c r="Z488" s="172"/>
      <c r="AA488" s="172"/>
      <c r="AB488" s="63"/>
      <c r="AC488" s="63"/>
      <c r="AD488" s="63"/>
      <c r="AE488" s="63"/>
      <c r="AF488" s="63"/>
      <c r="AG488" s="63"/>
      <c r="AH488" s="63"/>
      <c r="AI488" s="63"/>
      <c r="AJ488" s="63"/>
      <c r="AK488" s="63"/>
      <c r="AL488" s="838"/>
      <c r="AM488" s="63"/>
      <c r="AN488" s="63"/>
      <c r="AO488" s="63"/>
      <c r="AP488" s="63"/>
      <c r="AQ488" s="63"/>
      <c r="AR488" s="63">
        <v>918</v>
      </c>
      <c r="AS488" s="63">
        <v>0</v>
      </c>
      <c r="AT488" s="63">
        <v>0</v>
      </c>
      <c r="AU488" s="63">
        <v>0</v>
      </c>
      <c r="AV488" s="63">
        <v>0</v>
      </c>
      <c r="AW488" s="63">
        <v>0</v>
      </c>
      <c r="AX488" s="63">
        <v>0</v>
      </c>
      <c r="AY488" s="63">
        <v>0</v>
      </c>
      <c r="AZ488" s="88">
        <f t="shared" si="705"/>
        <v>918</v>
      </c>
      <c r="BA488" s="88">
        <f t="shared" si="706"/>
        <v>0</v>
      </c>
      <c r="BB488" s="487" t="s">
        <v>1815</v>
      </c>
      <c r="BC488" s="227"/>
      <c r="BD488" s="228"/>
      <c r="BE488" s="228"/>
      <c r="BF488" s="229"/>
      <c r="BG488" s="224"/>
      <c r="BH488" s="89">
        <f t="shared" si="664"/>
        <v>918</v>
      </c>
      <c r="BI488" s="89" t="str">
        <f t="shared" si="665"/>
        <v>0</v>
      </c>
      <c r="BJ488" s="173"/>
      <c r="BK488" s="1143" t="s">
        <v>2973</v>
      </c>
      <c r="BL488" s="1144" t="s">
        <v>2341</v>
      </c>
      <c r="BM488" s="179" t="s">
        <v>1818</v>
      </c>
      <c r="BN488" s="1122" t="s">
        <v>1747</v>
      </c>
      <c r="BO488" s="261" t="s">
        <v>416</v>
      </c>
      <c r="BP488" s="1145">
        <v>46051</v>
      </c>
      <c r="BQ488" s="1539">
        <v>918</v>
      </c>
      <c r="BR488" s="261" t="s">
        <v>416</v>
      </c>
      <c r="BS488" s="1539">
        <v>76000</v>
      </c>
      <c r="BT488" s="261">
        <f t="shared" si="703"/>
        <v>76744800</v>
      </c>
      <c r="BU488" s="827">
        <v>0.1</v>
      </c>
      <c r="BV488" s="1143">
        <f t="shared" si="704"/>
        <v>69768000</v>
      </c>
      <c r="BW488" s="1649" t="s">
        <v>2346</v>
      </c>
      <c r="BX488" s="89">
        <f t="shared" si="707"/>
        <v>918</v>
      </c>
      <c r="BY488" s="89">
        <f t="shared" si="708"/>
        <v>0</v>
      </c>
      <c r="BZ488" s="187"/>
      <c r="CA488" s="187"/>
      <c r="CB488" s="230"/>
      <c r="CC488" s="227"/>
      <c r="CD488" s="85"/>
      <c r="CE488" s="228"/>
      <c r="CF488" s="228"/>
      <c r="CG488" s="228"/>
      <c r="CH488" s="228"/>
      <c r="CI488" s="228"/>
      <c r="CJ488" s="228"/>
      <c r="CK488" s="228"/>
      <c r="CL488" s="231"/>
      <c r="CM488" s="232"/>
      <c r="CN488" s="173"/>
      <c r="CO488" s="228"/>
      <c r="CP488" s="228"/>
      <c r="CQ488" s="173"/>
      <c r="CR488" s="173"/>
      <c r="CS488" s="173"/>
      <c r="CT488" s="173"/>
      <c r="CU488" s="173"/>
      <c r="CV488" s="89">
        <f t="shared" si="709"/>
        <v>0</v>
      </c>
      <c r="CW488" s="86">
        <f t="shared" si="710"/>
        <v>0</v>
      </c>
      <c r="CX488" s="90"/>
      <c r="CY488" s="90"/>
      <c r="CZ488" s="90"/>
      <c r="DA488" s="90"/>
      <c r="DB488" s="89">
        <f t="shared" si="670"/>
        <v>918</v>
      </c>
      <c r="DC488" s="89">
        <f t="shared" si="671"/>
        <v>0</v>
      </c>
      <c r="DD488" s="89">
        <f t="shared" si="672"/>
        <v>0</v>
      </c>
      <c r="DE488" s="89">
        <f t="shared" si="673"/>
        <v>0</v>
      </c>
      <c r="DF488" s="86" t="str">
        <f t="shared" si="674"/>
        <v>Đủ</v>
      </c>
      <c r="DG488" s="228"/>
      <c r="DH488" s="233"/>
      <c r="DI488" s="234"/>
      <c r="DJ488" s="235"/>
      <c r="DK488" s="236"/>
      <c r="DL488" s="176"/>
      <c r="DM488" s="177"/>
      <c r="DN488" s="178"/>
      <c r="DO488" s="178"/>
    </row>
    <row r="489" spans="1:119" s="237" customFormat="1" ht="30" hidden="1" customHeight="1">
      <c r="A489" s="85" t="str">
        <f t="shared" si="697"/>
        <v>Hiện</v>
      </c>
      <c r="B489" s="86" t="str">
        <f t="shared" si="698"/>
        <v>Đủ</v>
      </c>
      <c r="C489" s="1559">
        <f t="shared" si="699"/>
        <v>0</v>
      </c>
      <c r="D489" s="1656" t="str">
        <f t="shared" si="700"/>
        <v>khả năng 99 % không đảm bảo 30/3 có hàng</v>
      </c>
      <c r="E489" s="1656"/>
      <c r="F489" s="1656" t="s">
        <v>2354</v>
      </c>
      <c r="G489" s="86" t="str">
        <f t="shared" si="685"/>
        <v>A325N/A563/F436</v>
      </c>
      <c r="H489" s="86">
        <f t="shared" si="701"/>
        <v>2650</v>
      </c>
      <c r="I489" s="86" t="str">
        <f t="shared" si="702"/>
        <v>BỘ</v>
      </c>
      <c r="J489" s="1429" t="s">
        <v>1953</v>
      </c>
      <c r="K489" s="815" t="s">
        <v>2341</v>
      </c>
      <c r="L489" s="781" t="s">
        <v>1748</v>
      </c>
      <c r="M489" s="1140" t="s">
        <v>1671</v>
      </c>
      <c r="N489" s="1122" t="s">
        <v>1749</v>
      </c>
      <c r="O489" s="820" t="s">
        <v>1818</v>
      </c>
      <c r="P489" s="982" t="s">
        <v>1665</v>
      </c>
      <c r="Q489" s="182"/>
      <c r="R489" s="817">
        <v>2408</v>
      </c>
      <c r="S489" s="182"/>
      <c r="T489" s="171"/>
      <c r="U489" s="172"/>
      <c r="V489" s="172"/>
      <c r="W489" s="172"/>
      <c r="X489" s="172"/>
      <c r="Y489" s="172"/>
      <c r="Z489" s="172"/>
      <c r="AA489" s="172"/>
      <c r="AB489" s="63"/>
      <c r="AC489" s="63"/>
      <c r="AD489" s="63"/>
      <c r="AE489" s="63"/>
      <c r="AF489" s="63"/>
      <c r="AG489" s="63"/>
      <c r="AH489" s="63"/>
      <c r="AI489" s="63"/>
      <c r="AJ489" s="63"/>
      <c r="AK489" s="63"/>
      <c r="AL489" s="838"/>
      <c r="AM489" s="63"/>
      <c r="AN489" s="63"/>
      <c r="AO489" s="63"/>
      <c r="AP489" s="63"/>
      <c r="AQ489" s="63"/>
      <c r="AR489" s="63">
        <v>2650</v>
      </c>
      <c r="AS489" s="63">
        <v>0</v>
      </c>
      <c r="AT489" s="63">
        <v>0</v>
      </c>
      <c r="AU489" s="63">
        <v>0</v>
      </c>
      <c r="AV489" s="63">
        <v>0</v>
      </c>
      <c r="AW489" s="63">
        <v>0</v>
      </c>
      <c r="AX489" s="63">
        <v>0</v>
      </c>
      <c r="AY489" s="63">
        <v>0</v>
      </c>
      <c r="AZ489" s="88">
        <f t="shared" si="705"/>
        <v>2650</v>
      </c>
      <c r="BA489" s="88">
        <f t="shared" si="706"/>
        <v>0</v>
      </c>
      <c r="BB489" s="487" t="s">
        <v>1815</v>
      </c>
      <c r="BC489" s="227"/>
      <c r="BD489" s="228"/>
      <c r="BE489" s="228"/>
      <c r="BF489" s="229"/>
      <c r="BG489" s="224"/>
      <c r="BH489" s="89">
        <f t="shared" si="664"/>
        <v>2650</v>
      </c>
      <c r="BI489" s="89" t="str">
        <f t="shared" si="665"/>
        <v>0</v>
      </c>
      <c r="BJ489" s="173"/>
      <c r="BK489" s="1143" t="s">
        <v>2973</v>
      </c>
      <c r="BL489" s="1144" t="s">
        <v>2341</v>
      </c>
      <c r="BM489" s="179" t="s">
        <v>1818</v>
      </c>
      <c r="BN489" s="1122" t="s">
        <v>1749</v>
      </c>
      <c r="BO489" s="261" t="s">
        <v>416</v>
      </c>
      <c r="BP489" s="1145">
        <v>46051</v>
      </c>
      <c r="BQ489" s="1539">
        <v>2650</v>
      </c>
      <c r="BR489" s="261" t="s">
        <v>416</v>
      </c>
      <c r="BS489" s="1539">
        <v>56800</v>
      </c>
      <c r="BT489" s="261">
        <f t="shared" si="703"/>
        <v>165572000</v>
      </c>
      <c r="BU489" s="827">
        <v>0.1</v>
      </c>
      <c r="BV489" s="1143">
        <f t="shared" si="704"/>
        <v>150520000</v>
      </c>
      <c r="BW489" s="1649" t="s">
        <v>2346</v>
      </c>
      <c r="BX489" s="89">
        <f t="shared" si="707"/>
        <v>2650</v>
      </c>
      <c r="BY489" s="89">
        <f t="shared" si="708"/>
        <v>0</v>
      </c>
      <c r="BZ489" s="187"/>
      <c r="CA489" s="187"/>
      <c r="CB489" s="230"/>
      <c r="CC489" s="227"/>
      <c r="CD489" s="85"/>
      <c r="CE489" s="228"/>
      <c r="CF489" s="228"/>
      <c r="CG489" s="228"/>
      <c r="CH489" s="228"/>
      <c r="CI489" s="228"/>
      <c r="CJ489" s="228"/>
      <c r="CK489" s="228"/>
      <c r="CL489" s="231"/>
      <c r="CM489" s="232"/>
      <c r="CN489" s="173"/>
      <c r="CO489" s="228"/>
      <c r="CP489" s="228"/>
      <c r="CQ489" s="173"/>
      <c r="CR489" s="173"/>
      <c r="CS489" s="173"/>
      <c r="CT489" s="173"/>
      <c r="CU489" s="173"/>
      <c r="CV489" s="89">
        <f t="shared" si="709"/>
        <v>0</v>
      </c>
      <c r="CW489" s="86">
        <f t="shared" si="710"/>
        <v>0</v>
      </c>
      <c r="CX489" s="90"/>
      <c r="CY489" s="90"/>
      <c r="CZ489" s="90"/>
      <c r="DA489" s="90"/>
      <c r="DB489" s="89">
        <f t="shared" si="670"/>
        <v>2650</v>
      </c>
      <c r="DC489" s="89">
        <f t="shared" si="671"/>
        <v>0</v>
      </c>
      <c r="DD489" s="89">
        <f t="shared" si="672"/>
        <v>0</v>
      </c>
      <c r="DE489" s="89">
        <f t="shared" si="673"/>
        <v>0</v>
      </c>
      <c r="DF489" s="86" t="str">
        <f t="shared" si="674"/>
        <v>Đủ</v>
      </c>
      <c r="DG489" s="228"/>
      <c r="DH489" s="233"/>
      <c r="DI489" s="234"/>
      <c r="DJ489" s="235"/>
      <c r="DK489" s="236"/>
      <c r="DL489" s="176"/>
      <c r="DM489" s="177"/>
      <c r="DN489" s="178"/>
      <c r="DO489" s="178"/>
    </row>
    <row r="490" spans="1:119" s="237" customFormat="1" ht="30" hidden="1" customHeight="1">
      <c r="A490" s="85" t="str">
        <f t="shared" si="697"/>
        <v>Hiện</v>
      </c>
      <c r="B490" s="86" t="str">
        <f t="shared" si="698"/>
        <v>Đủ</v>
      </c>
      <c r="C490" s="1559">
        <f t="shared" si="699"/>
        <v>0</v>
      </c>
      <c r="D490" s="1656" t="str">
        <f t="shared" si="700"/>
        <v>khả năng 99 % không đảm bảo 30/3 có hàng</v>
      </c>
      <c r="E490" s="1656"/>
      <c r="F490" s="1656" t="s">
        <v>2354</v>
      </c>
      <c r="G490" s="86" t="str">
        <f t="shared" si="685"/>
        <v>A325N/A563/F436</v>
      </c>
      <c r="H490" s="86">
        <f t="shared" si="701"/>
        <v>2908</v>
      </c>
      <c r="I490" s="86" t="str">
        <f t="shared" si="702"/>
        <v>BỘ</v>
      </c>
      <c r="J490" s="1429" t="s">
        <v>1953</v>
      </c>
      <c r="K490" s="815" t="s">
        <v>2341</v>
      </c>
      <c r="L490" s="781" t="s">
        <v>1750</v>
      </c>
      <c r="M490" s="1140" t="s">
        <v>1671</v>
      </c>
      <c r="N490" s="1122" t="s">
        <v>1751</v>
      </c>
      <c r="O490" s="820" t="s">
        <v>1818</v>
      </c>
      <c r="P490" s="982" t="s">
        <v>1665</v>
      </c>
      <c r="Q490" s="182"/>
      <c r="R490" s="817">
        <v>2642</v>
      </c>
      <c r="S490" s="182"/>
      <c r="T490" s="171"/>
      <c r="U490" s="172"/>
      <c r="V490" s="172"/>
      <c r="W490" s="172"/>
      <c r="X490" s="172"/>
      <c r="Y490" s="172"/>
      <c r="Z490" s="172"/>
      <c r="AA490" s="172"/>
      <c r="AB490" s="63"/>
      <c r="AC490" s="63"/>
      <c r="AD490" s="63"/>
      <c r="AE490" s="63"/>
      <c r="AF490" s="63"/>
      <c r="AG490" s="63"/>
      <c r="AH490" s="63"/>
      <c r="AI490" s="63"/>
      <c r="AJ490" s="63"/>
      <c r="AK490" s="63"/>
      <c r="AL490" s="838"/>
      <c r="AM490" s="63"/>
      <c r="AN490" s="63"/>
      <c r="AO490" s="63"/>
      <c r="AP490" s="63"/>
      <c r="AQ490" s="63"/>
      <c r="AR490" s="63">
        <v>2908</v>
      </c>
      <c r="AS490" s="63">
        <v>0</v>
      </c>
      <c r="AT490" s="63">
        <v>0</v>
      </c>
      <c r="AU490" s="63">
        <v>0</v>
      </c>
      <c r="AV490" s="63">
        <v>0</v>
      </c>
      <c r="AW490" s="63">
        <v>0</v>
      </c>
      <c r="AX490" s="63">
        <v>0</v>
      </c>
      <c r="AY490" s="63">
        <v>0</v>
      </c>
      <c r="AZ490" s="88">
        <f t="shared" si="705"/>
        <v>2908</v>
      </c>
      <c r="BA490" s="88">
        <f t="shared" si="706"/>
        <v>0</v>
      </c>
      <c r="BB490" s="487" t="s">
        <v>1815</v>
      </c>
      <c r="BC490" s="227"/>
      <c r="BD490" s="228"/>
      <c r="BE490" s="228"/>
      <c r="BF490" s="229"/>
      <c r="BG490" s="224"/>
      <c r="BH490" s="89">
        <f t="shared" si="664"/>
        <v>2908</v>
      </c>
      <c r="BI490" s="89" t="str">
        <f t="shared" si="665"/>
        <v>0</v>
      </c>
      <c r="BJ490" s="173"/>
      <c r="BK490" s="1143" t="s">
        <v>2973</v>
      </c>
      <c r="BL490" s="1144" t="s">
        <v>2341</v>
      </c>
      <c r="BM490" s="179" t="s">
        <v>1818</v>
      </c>
      <c r="BN490" s="1122" t="s">
        <v>1751</v>
      </c>
      <c r="BO490" s="261" t="s">
        <v>416</v>
      </c>
      <c r="BP490" s="1145">
        <v>46051</v>
      </c>
      <c r="BQ490" s="1539">
        <v>2908</v>
      </c>
      <c r="BR490" s="261" t="s">
        <v>416</v>
      </c>
      <c r="BS490" s="1539">
        <v>60000</v>
      </c>
      <c r="BT490" s="261">
        <f t="shared" si="703"/>
        <v>191928000.00000003</v>
      </c>
      <c r="BU490" s="827">
        <v>0.1</v>
      </c>
      <c r="BV490" s="1143">
        <f t="shared" si="704"/>
        <v>174480000</v>
      </c>
      <c r="BW490" s="1649" t="s">
        <v>2346</v>
      </c>
      <c r="BX490" s="89">
        <f t="shared" si="707"/>
        <v>2908</v>
      </c>
      <c r="BY490" s="89">
        <f t="shared" si="708"/>
        <v>0</v>
      </c>
      <c r="BZ490" s="187"/>
      <c r="CA490" s="187"/>
      <c r="CB490" s="230"/>
      <c r="CC490" s="227"/>
      <c r="CD490" s="85"/>
      <c r="CE490" s="228"/>
      <c r="CF490" s="228"/>
      <c r="CG490" s="228"/>
      <c r="CH490" s="228"/>
      <c r="CI490" s="228"/>
      <c r="CJ490" s="228"/>
      <c r="CK490" s="228"/>
      <c r="CL490" s="231"/>
      <c r="CM490" s="232"/>
      <c r="CN490" s="173"/>
      <c r="CO490" s="228"/>
      <c r="CP490" s="228"/>
      <c r="CQ490" s="173"/>
      <c r="CR490" s="173"/>
      <c r="CS490" s="173"/>
      <c r="CT490" s="173"/>
      <c r="CU490" s="173"/>
      <c r="CV490" s="89">
        <f t="shared" si="709"/>
        <v>0</v>
      </c>
      <c r="CW490" s="86">
        <f t="shared" si="710"/>
        <v>0</v>
      </c>
      <c r="CX490" s="90"/>
      <c r="CY490" s="90"/>
      <c r="CZ490" s="90"/>
      <c r="DA490" s="90"/>
      <c r="DB490" s="89">
        <f t="shared" si="670"/>
        <v>2908</v>
      </c>
      <c r="DC490" s="89">
        <f t="shared" si="671"/>
        <v>0</v>
      </c>
      <c r="DD490" s="89">
        <f t="shared" si="672"/>
        <v>0</v>
      </c>
      <c r="DE490" s="89">
        <f t="shared" si="673"/>
        <v>0</v>
      </c>
      <c r="DF490" s="86" t="str">
        <f t="shared" si="674"/>
        <v>Đủ</v>
      </c>
      <c r="DG490" s="228"/>
      <c r="DH490" s="233"/>
      <c r="DI490" s="234"/>
      <c r="DJ490" s="235"/>
      <c r="DK490" s="236"/>
      <c r="DL490" s="176"/>
      <c r="DM490" s="177"/>
      <c r="DN490" s="178"/>
      <c r="DO490" s="178"/>
    </row>
    <row r="491" spans="1:119" s="237" customFormat="1" ht="30" hidden="1" customHeight="1">
      <c r="A491" s="85" t="str">
        <f t="shared" si="697"/>
        <v>Hiện</v>
      </c>
      <c r="B491" s="86" t="str">
        <f t="shared" si="698"/>
        <v>Đủ</v>
      </c>
      <c r="C491" s="1559">
        <f t="shared" si="699"/>
        <v>0</v>
      </c>
      <c r="D491" s="1656" t="str">
        <f t="shared" si="700"/>
        <v>khả năng 99 % không đảm bảo 30/3 có hàng</v>
      </c>
      <c r="E491" s="1656"/>
      <c r="F491" s="1656" t="s">
        <v>2354</v>
      </c>
      <c r="G491" s="86" t="str">
        <f t="shared" si="685"/>
        <v>A325N/A563/F436</v>
      </c>
      <c r="H491" s="86">
        <f t="shared" si="701"/>
        <v>184</v>
      </c>
      <c r="I491" s="86" t="str">
        <f t="shared" si="702"/>
        <v>BỘ</v>
      </c>
      <c r="J491" s="1429" t="s">
        <v>1953</v>
      </c>
      <c r="K491" s="815" t="s">
        <v>2341</v>
      </c>
      <c r="L491" s="781" t="s">
        <v>1752</v>
      </c>
      <c r="M491" s="1140" t="s">
        <v>1671</v>
      </c>
      <c r="N491" s="1122" t="s">
        <v>1753</v>
      </c>
      <c r="O491" s="820" t="s">
        <v>1818</v>
      </c>
      <c r="P491" s="982" t="s">
        <v>1665</v>
      </c>
      <c r="Q491" s="182"/>
      <c r="R491" s="817">
        <v>166</v>
      </c>
      <c r="S491" s="182"/>
      <c r="T491" s="171"/>
      <c r="U491" s="172"/>
      <c r="V491" s="172"/>
      <c r="W491" s="172"/>
      <c r="X491" s="172"/>
      <c r="Y491" s="172"/>
      <c r="Z491" s="172"/>
      <c r="AA491" s="172"/>
      <c r="AB491" s="63"/>
      <c r="AC491" s="63"/>
      <c r="AD491" s="63"/>
      <c r="AE491" s="63"/>
      <c r="AF491" s="63"/>
      <c r="AG491" s="63"/>
      <c r="AH491" s="63"/>
      <c r="AI491" s="63"/>
      <c r="AJ491" s="63"/>
      <c r="AK491" s="63"/>
      <c r="AL491" s="838"/>
      <c r="AM491" s="63"/>
      <c r="AN491" s="63"/>
      <c r="AO491" s="63"/>
      <c r="AP491" s="63"/>
      <c r="AQ491" s="63"/>
      <c r="AR491" s="63">
        <v>184</v>
      </c>
      <c r="AS491" s="63">
        <v>0</v>
      </c>
      <c r="AT491" s="63">
        <v>0</v>
      </c>
      <c r="AU491" s="63">
        <v>0</v>
      </c>
      <c r="AV491" s="63">
        <v>0</v>
      </c>
      <c r="AW491" s="63">
        <v>0</v>
      </c>
      <c r="AX491" s="63">
        <v>0</v>
      </c>
      <c r="AY491" s="63">
        <v>0</v>
      </c>
      <c r="AZ491" s="88">
        <f t="shared" si="705"/>
        <v>184</v>
      </c>
      <c r="BA491" s="88">
        <f t="shared" si="706"/>
        <v>0</v>
      </c>
      <c r="BB491" s="487" t="s">
        <v>1815</v>
      </c>
      <c r="BC491" s="227"/>
      <c r="BD491" s="228"/>
      <c r="BE491" s="228"/>
      <c r="BF491" s="229"/>
      <c r="BG491" s="224"/>
      <c r="BH491" s="89">
        <f t="shared" si="664"/>
        <v>184</v>
      </c>
      <c r="BI491" s="89" t="str">
        <f t="shared" si="665"/>
        <v>0</v>
      </c>
      <c r="BJ491" s="173"/>
      <c r="BK491" s="1143" t="s">
        <v>2973</v>
      </c>
      <c r="BL491" s="1144" t="s">
        <v>2341</v>
      </c>
      <c r="BM491" s="179" t="s">
        <v>1818</v>
      </c>
      <c r="BN491" s="1122" t="s">
        <v>1753</v>
      </c>
      <c r="BO491" s="261" t="s">
        <v>416</v>
      </c>
      <c r="BP491" s="1145">
        <v>46051</v>
      </c>
      <c r="BQ491" s="1539">
        <v>184</v>
      </c>
      <c r="BR491" s="261" t="s">
        <v>416</v>
      </c>
      <c r="BS491" s="1539">
        <v>55200</v>
      </c>
      <c r="BT491" s="261">
        <f t="shared" si="703"/>
        <v>11172480</v>
      </c>
      <c r="BU491" s="827">
        <v>0.1</v>
      </c>
      <c r="BV491" s="1143">
        <f t="shared" si="704"/>
        <v>10156800</v>
      </c>
      <c r="BW491" s="1649" t="s">
        <v>2346</v>
      </c>
      <c r="BX491" s="89">
        <f t="shared" si="707"/>
        <v>184</v>
      </c>
      <c r="BY491" s="89">
        <f t="shared" si="708"/>
        <v>0</v>
      </c>
      <c r="BZ491" s="187"/>
      <c r="CA491" s="187"/>
      <c r="CB491" s="230"/>
      <c r="CC491" s="227"/>
      <c r="CD491" s="85"/>
      <c r="CE491" s="228"/>
      <c r="CF491" s="228"/>
      <c r="CG491" s="228"/>
      <c r="CH491" s="228"/>
      <c r="CI491" s="228"/>
      <c r="CJ491" s="228"/>
      <c r="CK491" s="228"/>
      <c r="CL491" s="231"/>
      <c r="CM491" s="232"/>
      <c r="CN491" s="173"/>
      <c r="CO491" s="228"/>
      <c r="CP491" s="228"/>
      <c r="CQ491" s="173"/>
      <c r="CR491" s="173"/>
      <c r="CS491" s="173"/>
      <c r="CT491" s="173"/>
      <c r="CU491" s="173"/>
      <c r="CV491" s="89">
        <f t="shared" si="709"/>
        <v>0</v>
      </c>
      <c r="CW491" s="86">
        <f t="shared" si="710"/>
        <v>0</v>
      </c>
      <c r="CX491" s="90"/>
      <c r="CY491" s="90"/>
      <c r="CZ491" s="90"/>
      <c r="DA491" s="90"/>
      <c r="DB491" s="89">
        <f t="shared" si="670"/>
        <v>184</v>
      </c>
      <c r="DC491" s="89">
        <f t="shared" si="671"/>
        <v>0</v>
      </c>
      <c r="DD491" s="89">
        <f t="shared" si="672"/>
        <v>0</v>
      </c>
      <c r="DE491" s="89">
        <f t="shared" si="673"/>
        <v>0</v>
      </c>
      <c r="DF491" s="86" t="str">
        <f t="shared" si="674"/>
        <v>Đủ</v>
      </c>
      <c r="DG491" s="228"/>
      <c r="DH491" s="233"/>
      <c r="DI491" s="234"/>
      <c r="DJ491" s="235"/>
      <c r="DK491" s="236"/>
      <c r="DL491" s="176"/>
      <c r="DM491" s="177"/>
      <c r="DN491" s="178"/>
      <c r="DO491" s="178"/>
    </row>
    <row r="492" spans="1:119" s="237" customFormat="1" ht="30" hidden="1" customHeight="1">
      <c r="A492" s="85" t="str">
        <f t="shared" si="697"/>
        <v>Hiện</v>
      </c>
      <c r="B492" s="86" t="str">
        <f t="shared" si="698"/>
        <v>Đủ</v>
      </c>
      <c r="C492" s="1559">
        <f t="shared" si="699"/>
        <v>0</v>
      </c>
      <c r="D492" s="1656" t="str">
        <f t="shared" si="700"/>
        <v>khả năng 99 % không đảm bảo 30/3 có hàng</v>
      </c>
      <c r="E492" s="1656"/>
      <c r="F492" s="1656" t="s">
        <v>2354</v>
      </c>
      <c r="G492" s="86" t="str">
        <f t="shared" si="685"/>
        <v>A325N/A563/F436</v>
      </c>
      <c r="H492" s="86">
        <f t="shared" si="701"/>
        <v>548</v>
      </c>
      <c r="I492" s="86" t="str">
        <f t="shared" si="702"/>
        <v>BỘ</v>
      </c>
      <c r="J492" s="1429" t="s">
        <v>1953</v>
      </c>
      <c r="K492" s="815" t="s">
        <v>2341</v>
      </c>
      <c r="L492" s="781" t="s">
        <v>1754</v>
      </c>
      <c r="M492" s="1140" t="s">
        <v>1671</v>
      </c>
      <c r="N492" s="1122" t="s">
        <v>1755</v>
      </c>
      <c r="O492" s="820" t="s">
        <v>1818</v>
      </c>
      <c r="P492" s="982" t="s">
        <v>1665</v>
      </c>
      <c r="Q492" s="182"/>
      <c r="R492" s="817">
        <v>498</v>
      </c>
      <c r="S492" s="182"/>
      <c r="T492" s="171"/>
      <c r="U492" s="172"/>
      <c r="V492" s="172"/>
      <c r="W492" s="172"/>
      <c r="X492" s="172"/>
      <c r="Y492" s="172"/>
      <c r="Z492" s="172"/>
      <c r="AA492" s="172"/>
      <c r="AB492" s="63"/>
      <c r="AC492" s="63"/>
      <c r="AD492" s="63"/>
      <c r="AE492" s="63"/>
      <c r="AF492" s="63"/>
      <c r="AG492" s="63"/>
      <c r="AH492" s="63"/>
      <c r="AI492" s="63"/>
      <c r="AJ492" s="63"/>
      <c r="AK492" s="63"/>
      <c r="AL492" s="838"/>
      <c r="AM492" s="63"/>
      <c r="AN492" s="63"/>
      <c r="AO492" s="63"/>
      <c r="AP492" s="63"/>
      <c r="AQ492" s="63"/>
      <c r="AR492" s="63">
        <v>548</v>
      </c>
      <c r="AS492" s="63">
        <v>0</v>
      </c>
      <c r="AT492" s="63">
        <v>0</v>
      </c>
      <c r="AU492" s="63">
        <v>0</v>
      </c>
      <c r="AV492" s="63">
        <v>0</v>
      </c>
      <c r="AW492" s="63">
        <v>0</v>
      </c>
      <c r="AX492" s="63">
        <v>0</v>
      </c>
      <c r="AY492" s="63">
        <v>0</v>
      </c>
      <c r="AZ492" s="88">
        <f t="shared" si="705"/>
        <v>548</v>
      </c>
      <c r="BA492" s="88">
        <f t="shared" si="706"/>
        <v>0</v>
      </c>
      <c r="BB492" s="487" t="s">
        <v>1815</v>
      </c>
      <c r="BC492" s="227"/>
      <c r="BD492" s="228"/>
      <c r="BE492" s="228"/>
      <c r="BF492" s="229"/>
      <c r="BG492" s="224"/>
      <c r="BH492" s="89">
        <f t="shared" si="664"/>
        <v>548</v>
      </c>
      <c r="BI492" s="89" t="str">
        <f t="shared" si="665"/>
        <v>0</v>
      </c>
      <c r="BJ492" s="173"/>
      <c r="BK492" s="1143" t="s">
        <v>2973</v>
      </c>
      <c r="BL492" s="1144" t="s">
        <v>2341</v>
      </c>
      <c r="BM492" s="179" t="s">
        <v>1818</v>
      </c>
      <c r="BN492" s="1122" t="s">
        <v>1755</v>
      </c>
      <c r="BO492" s="261" t="s">
        <v>416</v>
      </c>
      <c r="BP492" s="1145">
        <v>46051</v>
      </c>
      <c r="BQ492" s="1539">
        <v>548</v>
      </c>
      <c r="BR492" s="261" t="s">
        <v>416</v>
      </c>
      <c r="BS492" s="1539">
        <v>69600</v>
      </c>
      <c r="BT492" s="261">
        <f t="shared" si="703"/>
        <v>41954880</v>
      </c>
      <c r="BU492" s="827">
        <v>0.1</v>
      </c>
      <c r="BV492" s="1143">
        <f t="shared" si="704"/>
        <v>38140800</v>
      </c>
      <c r="BW492" s="1649" t="s">
        <v>2346</v>
      </c>
      <c r="BX492" s="89">
        <f t="shared" si="707"/>
        <v>548</v>
      </c>
      <c r="BY492" s="89">
        <f t="shared" si="708"/>
        <v>0</v>
      </c>
      <c r="BZ492" s="187"/>
      <c r="CA492" s="187"/>
      <c r="CB492" s="230"/>
      <c r="CC492" s="227"/>
      <c r="CD492" s="85"/>
      <c r="CE492" s="228"/>
      <c r="CF492" s="228"/>
      <c r="CG492" s="228"/>
      <c r="CH492" s="228"/>
      <c r="CI492" s="228"/>
      <c r="CJ492" s="228"/>
      <c r="CK492" s="228"/>
      <c r="CL492" s="231"/>
      <c r="CM492" s="232"/>
      <c r="CN492" s="173"/>
      <c r="CO492" s="228"/>
      <c r="CP492" s="228"/>
      <c r="CQ492" s="173"/>
      <c r="CR492" s="173"/>
      <c r="CS492" s="173"/>
      <c r="CT492" s="173"/>
      <c r="CU492" s="173"/>
      <c r="CV492" s="89">
        <f t="shared" si="709"/>
        <v>0</v>
      </c>
      <c r="CW492" s="86">
        <f t="shared" si="710"/>
        <v>0</v>
      </c>
      <c r="CX492" s="90"/>
      <c r="CY492" s="90"/>
      <c r="CZ492" s="90"/>
      <c r="DA492" s="90"/>
      <c r="DB492" s="89">
        <f t="shared" si="670"/>
        <v>548</v>
      </c>
      <c r="DC492" s="89">
        <f t="shared" si="671"/>
        <v>0</v>
      </c>
      <c r="DD492" s="89">
        <f t="shared" si="672"/>
        <v>0</v>
      </c>
      <c r="DE492" s="89">
        <f t="shared" si="673"/>
        <v>0</v>
      </c>
      <c r="DF492" s="86" t="str">
        <f t="shared" si="674"/>
        <v>Đủ</v>
      </c>
      <c r="DG492" s="228"/>
      <c r="DH492" s="233"/>
      <c r="DI492" s="234"/>
      <c r="DJ492" s="235"/>
      <c r="DK492" s="236"/>
      <c r="DL492" s="176"/>
      <c r="DM492" s="177"/>
      <c r="DN492" s="178"/>
      <c r="DO492" s="178"/>
    </row>
    <row r="493" spans="1:119" s="237" customFormat="1" ht="30" hidden="1" customHeight="1">
      <c r="A493" s="85" t="str">
        <f t="shared" si="697"/>
        <v>Hiện</v>
      </c>
      <c r="B493" s="86" t="str">
        <f t="shared" si="698"/>
        <v>Đủ</v>
      </c>
      <c r="C493" s="1559">
        <f t="shared" si="699"/>
        <v>0</v>
      </c>
      <c r="D493" s="1656" t="str">
        <f t="shared" si="700"/>
        <v>khả năng 99 % không đảm bảo 30/3 có hàng</v>
      </c>
      <c r="E493" s="1656"/>
      <c r="F493" s="1656" t="s">
        <v>2354</v>
      </c>
      <c r="G493" s="86" t="str">
        <f t="shared" si="685"/>
        <v>A325N/A563/F436</v>
      </c>
      <c r="H493" s="86">
        <f t="shared" si="701"/>
        <v>1228</v>
      </c>
      <c r="I493" s="86" t="str">
        <f t="shared" si="702"/>
        <v>BỘ</v>
      </c>
      <c r="J493" s="1429" t="s">
        <v>1953</v>
      </c>
      <c r="K493" s="815" t="s">
        <v>2341</v>
      </c>
      <c r="L493" s="781" t="s">
        <v>1756</v>
      </c>
      <c r="M493" s="1140" t="s">
        <v>1671</v>
      </c>
      <c r="N493" s="1122" t="s">
        <v>1757</v>
      </c>
      <c r="O493" s="820" t="s">
        <v>1818</v>
      </c>
      <c r="P493" s="982" t="s">
        <v>1665</v>
      </c>
      <c r="Q493" s="182"/>
      <c r="R493" s="817">
        <v>1116</v>
      </c>
      <c r="S493" s="182"/>
      <c r="T493" s="171"/>
      <c r="U493" s="172"/>
      <c r="V493" s="172"/>
      <c r="W493" s="172"/>
      <c r="X493" s="172"/>
      <c r="Y493" s="172"/>
      <c r="Z493" s="172"/>
      <c r="AA493" s="172"/>
      <c r="AB493" s="63"/>
      <c r="AC493" s="63"/>
      <c r="AD493" s="63"/>
      <c r="AE493" s="63"/>
      <c r="AF493" s="63"/>
      <c r="AG493" s="63"/>
      <c r="AH493" s="63"/>
      <c r="AI493" s="63"/>
      <c r="AJ493" s="63"/>
      <c r="AK493" s="63"/>
      <c r="AL493" s="838"/>
      <c r="AM493" s="63"/>
      <c r="AN493" s="63"/>
      <c r="AO493" s="63"/>
      <c r="AP493" s="63"/>
      <c r="AQ493" s="63"/>
      <c r="AR493" s="63">
        <v>1228</v>
      </c>
      <c r="AS493" s="63">
        <v>0</v>
      </c>
      <c r="AT493" s="63">
        <v>0</v>
      </c>
      <c r="AU493" s="63">
        <v>0</v>
      </c>
      <c r="AV493" s="63">
        <v>0</v>
      </c>
      <c r="AW493" s="63">
        <v>0</v>
      </c>
      <c r="AX493" s="63">
        <v>0</v>
      </c>
      <c r="AY493" s="63">
        <v>0</v>
      </c>
      <c r="AZ493" s="88">
        <f t="shared" si="705"/>
        <v>1228</v>
      </c>
      <c r="BA493" s="88">
        <f t="shared" si="706"/>
        <v>0</v>
      </c>
      <c r="BB493" s="487" t="s">
        <v>1815</v>
      </c>
      <c r="BC493" s="227"/>
      <c r="BD493" s="228"/>
      <c r="BE493" s="228"/>
      <c r="BF493" s="229"/>
      <c r="BG493" s="224"/>
      <c r="BH493" s="89">
        <f t="shared" si="664"/>
        <v>1228</v>
      </c>
      <c r="BI493" s="89" t="str">
        <f t="shared" si="665"/>
        <v>0</v>
      </c>
      <c r="BJ493" s="173"/>
      <c r="BK493" s="1143" t="s">
        <v>2973</v>
      </c>
      <c r="BL493" s="1144" t="s">
        <v>2341</v>
      </c>
      <c r="BM493" s="179" t="s">
        <v>1818</v>
      </c>
      <c r="BN493" s="1122" t="s">
        <v>1757</v>
      </c>
      <c r="BO493" s="261" t="s">
        <v>416</v>
      </c>
      <c r="BP493" s="1145">
        <v>46051</v>
      </c>
      <c r="BQ493" s="1539">
        <v>1228</v>
      </c>
      <c r="BR493" s="261" t="s">
        <v>416</v>
      </c>
      <c r="BS493" s="1539">
        <v>66400</v>
      </c>
      <c r="BT493" s="261">
        <f t="shared" si="703"/>
        <v>89693120</v>
      </c>
      <c r="BU493" s="827">
        <v>0.1</v>
      </c>
      <c r="BV493" s="1143">
        <f t="shared" si="704"/>
        <v>81539200</v>
      </c>
      <c r="BW493" s="1649" t="s">
        <v>2346</v>
      </c>
      <c r="BX493" s="89">
        <f t="shared" si="707"/>
        <v>1228</v>
      </c>
      <c r="BY493" s="89">
        <f t="shared" si="708"/>
        <v>0</v>
      </c>
      <c r="BZ493" s="187"/>
      <c r="CA493" s="187"/>
      <c r="CB493" s="230"/>
      <c r="CC493" s="227"/>
      <c r="CD493" s="85"/>
      <c r="CE493" s="228"/>
      <c r="CF493" s="228"/>
      <c r="CG493" s="228"/>
      <c r="CH493" s="228"/>
      <c r="CI493" s="228"/>
      <c r="CJ493" s="228"/>
      <c r="CK493" s="228"/>
      <c r="CL493" s="231"/>
      <c r="CM493" s="232"/>
      <c r="CN493" s="173"/>
      <c r="CO493" s="228"/>
      <c r="CP493" s="228"/>
      <c r="CQ493" s="173"/>
      <c r="CR493" s="173"/>
      <c r="CS493" s="173"/>
      <c r="CT493" s="173"/>
      <c r="CU493" s="173"/>
      <c r="CV493" s="89">
        <f t="shared" si="709"/>
        <v>0</v>
      </c>
      <c r="CW493" s="86">
        <f t="shared" si="710"/>
        <v>0</v>
      </c>
      <c r="CX493" s="90"/>
      <c r="CY493" s="90"/>
      <c r="CZ493" s="90"/>
      <c r="DA493" s="90"/>
      <c r="DB493" s="89">
        <f t="shared" si="670"/>
        <v>1228</v>
      </c>
      <c r="DC493" s="89">
        <f t="shared" si="671"/>
        <v>0</v>
      </c>
      <c r="DD493" s="89">
        <f t="shared" si="672"/>
        <v>0</v>
      </c>
      <c r="DE493" s="89">
        <f t="shared" si="673"/>
        <v>0</v>
      </c>
      <c r="DF493" s="86" t="str">
        <f t="shared" si="674"/>
        <v>Đủ</v>
      </c>
      <c r="DG493" s="228"/>
      <c r="DH493" s="233"/>
      <c r="DI493" s="234"/>
      <c r="DJ493" s="235"/>
      <c r="DK493" s="236"/>
      <c r="DL493" s="176"/>
      <c r="DM493" s="177"/>
      <c r="DN493" s="178"/>
      <c r="DO493" s="178"/>
    </row>
    <row r="494" spans="1:119" s="237" customFormat="1" ht="30" hidden="1" customHeight="1">
      <c r="A494" s="85" t="str">
        <f t="shared" si="697"/>
        <v>Hiện</v>
      </c>
      <c r="B494" s="86" t="str">
        <f t="shared" si="698"/>
        <v>Đủ</v>
      </c>
      <c r="C494" s="1559">
        <f t="shared" si="699"/>
        <v>0</v>
      </c>
      <c r="D494" s="1656" t="str">
        <f t="shared" si="700"/>
        <v>khả năng 99 % không đảm bảo 30/3 có hàng</v>
      </c>
      <c r="E494" s="1656"/>
      <c r="F494" s="1656" t="s">
        <v>2354</v>
      </c>
      <c r="G494" s="86" t="str">
        <f t="shared" si="685"/>
        <v>F1852/A563/F436</v>
      </c>
      <c r="H494" s="86">
        <f t="shared" si="701"/>
        <v>1128</v>
      </c>
      <c r="I494" s="86" t="str">
        <f t="shared" si="702"/>
        <v>BỘ</v>
      </c>
      <c r="J494" s="1429" t="s">
        <v>1953</v>
      </c>
      <c r="K494" s="815" t="s">
        <v>2341</v>
      </c>
      <c r="L494" s="781" t="s">
        <v>1758</v>
      </c>
      <c r="M494" s="1140" t="s">
        <v>1671</v>
      </c>
      <c r="N494" s="1122" t="s">
        <v>1759</v>
      </c>
      <c r="O494" s="820" t="s">
        <v>1820</v>
      </c>
      <c r="P494" s="982" t="s">
        <v>1665</v>
      </c>
      <c r="Q494" s="182"/>
      <c r="R494" s="817">
        <v>1024</v>
      </c>
      <c r="S494" s="182"/>
      <c r="T494" s="171"/>
      <c r="U494" s="172"/>
      <c r="V494" s="172"/>
      <c r="W494" s="172"/>
      <c r="X494" s="172"/>
      <c r="Y494" s="172"/>
      <c r="Z494" s="172"/>
      <c r="AA494" s="172"/>
      <c r="AB494" s="63"/>
      <c r="AC494" s="63"/>
      <c r="AD494" s="63"/>
      <c r="AE494" s="63"/>
      <c r="AF494" s="63"/>
      <c r="AG494" s="63"/>
      <c r="AH494" s="63"/>
      <c r="AI494" s="63"/>
      <c r="AJ494" s="63"/>
      <c r="AK494" s="63"/>
      <c r="AL494" s="838"/>
      <c r="AM494" s="63"/>
      <c r="AN494" s="63"/>
      <c r="AO494" s="63"/>
      <c r="AP494" s="63"/>
      <c r="AQ494" s="63"/>
      <c r="AR494" s="63">
        <v>1128</v>
      </c>
      <c r="AS494" s="63">
        <v>0</v>
      </c>
      <c r="AT494" s="63">
        <v>0</v>
      </c>
      <c r="AU494" s="63">
        <v>0</v>
      </c>
      <c r="AV494" s="63">
        <v>0</v>
      </c>
      <c r="AW494" s="63">
        <v>0</v>
      </c>
      <c r="AX494" s="63">
        <v>0</v>
      </c>
      <c r="AY494" s="63">
        <v>0</v>
      </c>
      <c r="AZ494" s="88">
        <f t="shared" si="705"/>
        <v>1128</v>
      </c>
      <c r="BA494" s="88">
        <f t="shared" si="706"/>
        <v>0</v>
      </c>
      <c r="BB494" s="487" t="s">
        <v>1815</v>
      </c>
      <c r="BC494" s="227"/>
      <c r="BD494" s="228"/>
      <c r="BE494" s="228"/>
      <c r="BF494" s="229"/>
      <c r="BG494" s="224"/>
      <c r="BH494" s="89">
        <f t="shared" si="664"/>
        <v>1128</v>
      </c>
      <c r="BI494" s="89" t="str">
        <f t="shared" si="665"/>
        <v>0</v>
      </c>
      <c r="BJ494" s="173"/>
      <c r="BK494" s="1143" t="s">
        <v>2973</v>
      </c>
      <c r="BL494" s="1144" t="s">
        <v>2341</v>
      </c>
      <c r="BM494" s="179" t="s">
        <v>1820</v>
      </c>
      <c r="BN494" s="1122" t="s">
        <v>1759</v>
      </c>
      <c r="BO494" s="261" t="s">
        <v>416</v>
      </c>
      <c r="BP494" s="1145">
        <v>46051</v>
      </c>
      <c r="BQ494" s="1539">
        <v>1128</v>
      </c>
      <c r="BR494" s="261" t="s">
        <v>416</v>
      </c>
      <c r="BS494" s="1539">
        <v>66400</v>
      </c>
      <c r="BT494" s="261">
        <f t="shared" si="703"/>
        <v>82389120</v>
      </c>
      <c r="BU494" s="827">
        <v>0.1</v>
      </c>
      <c r="BV494" s="1143">
        <f t="shared" si="704"/>
        <v>74899200</v>
      </c>
      <c r="BW494" s="1649" t="s">
        <v>2346</v>
      </c>
      <c r="BX494" s="89">
        <f t="shared" si="707"/>
        <v>1128</v>
      </c>
      <c r="BY494" s="89">
        <f t="shared" si="708"/>
        <v>0</v>
      </c>
      <c r="BZ494" s="187"/>
      <c r="CA494" s="187"/>
      <c r="CB494" s="230"/>
      <c r="CC494" s="227"/>
      <c r="CD494" s="85"/>
      <c r="CE494" s="228"/>
      <c r="CF494" s="228"/>
      <c r="CG494" s="228"/>
      <c r="CH494" s="228"/>
      <c r="CI494" s="228"/>
      <c r="CJ494" s="228"/>
      <c r="CK494" s="228"/>
      <c r="CL494" s="231"/>
      <c r="CM494" s="232"/>
      <c r="CN494" s="173"/>
      <c r="CO494" s="228"/>
      <c r="CP494" s="228"/>
      <c r="CQ494" s="173"/>
      <c r="CR494" s="173"/>
      <c r="CS494" s="173"/>
      <c r="CT494" s="173"/>
      <c r="CU494" s="173"/>
      <c r="CV494" s="89">
        <f t="shared" si="709"/>
        <v>0</v>
      </c>
      <c r="CW494" s="86">
        <f t="shared" si="710"/>
        <v>0</v>
      </c>
      <c r="CX494" s="90"/>
      <c r="CY494" s="90"/>
      <c r="CZ494" s="90"/>
      <c r="DA494" s="90"/>
      <c r="DB494" s="89">
        <f t="shared" si="670"/>
        <v>1128</v>
      </c>
      <c r="DC494" s="89">
        <f t="shared" si="671"/>
        <v>0</v>
      </c>
      <c r="DD494" s="89">
        <f t="shared" si="672"/>
        <v>0</v>
      </c>
      <c r="DE494" s="89">
        <f t="shared" si="673"/>
        <v>0</v>
      </c>
      <c r="DF494" s="86" t="str">
        <f t="shared" si="674"/>
        <v>Đủ</v>
      </c>
      <c r="DG494" s="228"/>
      <c r="DH494" s="233"/>
      <c r="DI494" s="234"/>
      <c r="DJ494" s="235"/>
      <c r="DK494" s="236"/>
      <c r="DL494" s="176"/>
      <c r="DM494" s="177"/>
      <c r="DN494" s="178"/>
      <c r="DO494" s="178"/>
    </row>
    <row r="495" spans="1:119" s="237" customFormat="1" ht="30" hidden="1" customHeight="1">
      <c r="A495" s="85" t="str">
        <f t="shared" si="697"/>
        <v>Hiện</v>
      </c>
      <c r="B495" s="86" t="str">
        <f t="shared" si="698"/>
        <v>Đủ</v>
      </c>
      <c r="C495" s="1559">
        <f t="shared" si="699"/>
        <v>0</v>
      </c>
      <c r="D495" s="1656" t="str">
        <f t="shared" si="700"/>
        <v>khả năng 99 % không đảm bảo 30/3 có hàng</v>
      </c>
      <c r="E495" s="1656"/>
      <c r="F495" s="1656" t="s">
        <v>2354</v>
      </c>
      <c r="G495" s="86" t="str">
        <f t="shared" si="685"/>
        <v>A325N/A563/F436</v>
      </c>
      <c r="H495" s="86">
        <f t="shared" si="701"/>
        <v>792</v>
      </c>
      <c r="I495" s="86" t="str">
        <f t="shared" si="702"/>
        <v>BỘ</v>
      </c>
      <c r="J495" s="1429" t="s">
        <v>1953</v>
      </c>
      <c r="K495" s="815" t="s">
        <v>2341</v>
      </c>
      <c r="L495" s="781" t="s">
        <v>1760</v>
      </c>
      <c r="M495" s="1140" t="s">
        <v>1671</v>
      </c>
      <c r="N495" s="1122" t="s">
        <v>1761</v>
      </c>
      <c r="O495" s="820" t="s">
        <v>1818</v>
      </c>
      <c r="P495" s="982" t="s">
        <v>1665</v>
      </c>
      <c r="Q495" s="182"/>
      <c r="R495" s="817">
        <v>720</v>
      </c>
      <c r="S495" s="182"/>
      <c r="T495" s="171"/>
      <c r="U495" s="172"/>
      <c r="V495" s="172"/>
      <c r="W495" s="172"/>
      <c r="X495" s="172"/>
      <c r="Y495" s="172"/>
      <c r="Z495" s="172"/>
      <c r="AA495" s="172"/>
      <c r="AB495" s="63"/>
      <c r="AC495" s="63"/>
      <c r="AD495" s="63"/>
      <c r="AE495" s="63"/>
      <c r="AF495" s="63"/>
      <c r="AG495" s="63"/>
      <c r="AH495" s="63"/>
      <c r="AI495" s="63"/>
      <c r="AJ495" s="63"/>
      <c r="AK495" s="63"/>
      <c r="AL495" s="838"/>
      <c r="AM495" s="63"/>
      <c r="AN495" s="63"/>
      <c r="AO495" s="63"/>
      <c r="AP495" s="63"/>
      <c r="AQ495" s="63"/>
      <c r="AR495" s="63">
        <v>792</v>
      </c>
      <c r="AS495" s="63">
        <v>0</v>
      </c>
      <c r="AT495" s="63">
        <v>0</v>
      </c>
      <c r="AU495" s="63">
        <v>0</v>
      </c>
      <c r="AV495" s="63">
        <v>0</v>
      </c>
      <c r="AW495" s="63">
        <v>0</v>
      </c>
      <c r="AX495" s="63">
        <v>0</v>
      </c>
      <c r="AY495" s="63">
        <v>0</v>
      </c>
      <c r="AZ495" s="88">
        <f t="shared" si="705"/>
        <v>792</v>
      </c>
      <c r="BA495" s="88">
        <f t="shared" si="706"/>
        <v>0</v>
      </c>
      <c r="BB495" s="487" t="s">
        <v>1815</v>
      </c>
      <c r="BC495" s="227"/>
      <c r="BD495" s="228"/>
      <c r="BE495" s="228"/>
      <c r="BF495" s="229"/>
      <c r="BG495" s="224"/>
      <c r="BH495" s="89">
        <f t="shared" si="664"/>
        <v>792</v>
      </c>
      <c r="BI495" s="89" t="str">
        <f t="shared" si="665"/>
        <v>0</v>
      </c>
      <c r="BJ495" s="173"/>
      <c r="BK495" s="1143" t="s">
        <v>2973</v>
      </c>
      <c r="BL495" s="1144" t="s">
        <v>2341</v>
      </c>
      <c r="BM495" s="179" t="s">
        <v>1818</v>
      </c>
      <c r="BN495" s="1122" t="s">
        <v>1761</v>
      </c>
      <c r="BO495" s="261" t="s">
        <v>416</v>
      </c>
      <c r="BP495" s="1145">
        <v>46051</v>
      </c>
      <c r="BQ495" s="1539">
        <v>792</v>
      </c>
      <c r="BR495" s="261" t="s">
        <v>416</v>
      </c>
      <c r="BS495" s="1539">
        <v>72800</v>
      </c>
      <c r="BT495" s="261">
        <f t="shared" si="703"/>
        <v>63423360.000000007</v>
      </c>
      <c r="BU495" s="827">
        <v>0.1</v>
      </c>
      <c r="BV495" s="1143">
        <f t="shared" si="704"/>
        <v>57657600</v>
      </c>
      <c r="BW495" s="1649" t="s">
        <v>2346</v>
      </c>
      <c r="BX495" s="89">
        <f t="shared" si="707"/>
        <v>792</v>
      </c>
      <c r="BY495" s="89">
        <f t="shared" si="708"/>
        <v>0</v>
      </c>
      <c r="BZ495" s="187"/>
      <c r="CA495" s="187"/>
      <c r="CB495" s="230"/>
      <c r="CC495" s="227"/>
      <c r="CD495" s="85"/>
      <c r="CE495" s="228"/>
      <c r="CF495" s="228"/>
      <c r="CG495" s="228"/>
      <c r="CH495" s="228"/>
      <c r="CI495" s="228"/>
      <c r="CJ495" s="228"/>
      <c r="CK495" s="228"/>
      <c r="CL495" s="231"/>
      <c r="CM495" s="232"/>
      <c r="CN495" s="173"/>
      <c r="CO495" s="228"/>
      <c r="CP495" s="228"/>
      <c r="CQ495" s="173"/>
      <c r="CR495" s="173"/>
      <c r="CS495" s="173"/>
      <c r="CT495" s="173"/>
      <c r="CU495" s="173"/>
      <c r="CV495" s="89">
        <f t="shared" si="709"/>
        <v>0</v>
      </c>
      <c r="CW495" s="86">
        <f t="shared" si="710"/>
        <v>0</v>
      </c>
      <c r="CX495" s="90"/>
      <c r="CY495" s="90"/>
      <c r="CZ495" s="90"/>
      <c r="DA495" s="90"/>
      <c r="DB495" s="89">
        <f t="shared" si="670"/>
        <v>792</v>
      </c>
      <c r="DC495" s="89">
        <f t="shared" si="671"/>
        <v>0</v>
      </c>
      <c r="DD495" s="89">
        <f t="shared" si="672"/>
        <v>0</v>
      </c>
      <c r="DE495" s="89">
        <f t="shared" si="673"/>
        <v>0</v>
      </c>
      <c r="DF495" s="86" t="str">
        <f t="shared" si="674"/>
        <v>Đủ</v>
      </c>
      <c r="DG495" s="228"/>
      <c r="DH495" s="233"/>
      <c r="DI495" s="234"/>
      <c r="DJ495" s="235"/>
      <c r="DK495" s="236"/>
      <c r="DL495" s="176"/>
      <c r="DM495" s="177"/>
      <c r="DN495" s="178"/>
      <c r="DO495" s="178"/>
    </row>
    <row r="496" spans="1:119" s="237" customFormat="1" ht="30" hidden="1" customHeight="1">
      <c r="A496" s="85" t="str">
        <f t="shared" si="697"/>
        <v>Hiện</v>
      </c>
      <c r="B496" s="86" t="str">
        <f t="shared" si="698"/>
        <v>Đủ</v>
      </c>
      <c r="C496" s="1559">
        <f t="shared" si="699"/>
        <v>0</v>
      </c>
      <c r="D496" s="1656" t="str">
        <f t="shared" si="700"/>
        <v>khả năng 99 % không đảm bảo 30/3 có hàng</v>
      </c>
      <c r="E496" s="1656"/>
      <c r="F496" s="1656" t="s">
        <v>2354</v>
      </c>
      <c r="G496" s="86" t="str">
        <f t="shared" si="685"/>
        <v>A325N/A563/F436</v>
      </c>
      <c r="H496" s="86">
        <f t="shared" si="701"/>
        <v>270</v>
      </c>
      <c r="I496" s="86" t="str">
        <f t="shared" si="702"/>
        <v>BỘ</v>
      </c>
      <c r="J496" s="1429" t="s">
        <v>1953</v>
      </c>
      <c r="K496" s="815" t="s">
        <v>2341</v>
      </c>
      <c r="L496" s="781" t="s">
        <v>1762</v>
      </c>
      <c r="M496" s="1140" t="s">
        <v>1671</v>
      </c>
      <c r="N496" s="1122" t="s">
        <v>1763</v>
      </c>
      <c r="O496" s="820" t="s">
        <v>1818</v>
      </c>
      <c r="P496" s="982" t="s">
        <v>1665</v>
      </c>
      <c r="Q496" s="182"/>
      <c r="R496" s="817">
        <v>244</v>
      </c>
      <c r="S496" s="182"/>
      <c r="T496" s="171"/>
      <c r="U496" s="172"/>
      <c r="V496" s="172"/>
      <c r="W496" s="172"/>
      <c r="X496" s="172"/>
      <c r="Y496" s="172"/>
      <c r="Z496" s="172"/>
      <c r="AA496" s="172"/>
      <c r="AB496" s="63"/>
      <c r="AC496" s="63"/>
      <c r="AD496" s="63"/>
      <c r="AE496" s="63"/>
      <c r="AF496" s="63"/>
      <c r="AG496" s="63"/>
      <c r="AH496" s="63"/>
      <c r="AI496" s="63"/>
      <c r="AJ496" s="63"/>
      <c r="AK496" s="63"/>
      <c r="AL496" s="838"/>
      <c r="AM496" s="63"/>
      <c r="AN496" s="63"/>
      <c r="AO496" s="63"/>
      <c r="AP496" s="63"/>
      <c r="AQ496" s="63"/>
      <c r="AR496" s="63">
        <v>270</v>
      </c>
      <c r="AS496" s="63">
        <v>0</v>
      </c>
      <c r="AT496" s="63">
        <v>0</v>
      </c>
      <c r="AU496" s="63">
        <v>0</v>
      </c>
      <c r="AV496" s="63">
        <v>0</v>
      </c>
      <c r="AW496" s="63">
        <v>0</v>
      </c>
      <c r="AX496" s="63">
        <v>0</v>
      </c>
      <c r="AY496" s="63">
        <v>0</v>
      </c>
      <c r="AZ496" s="88">
        <f t="shared" si="705"/>
        <v>270</v>
      </c>
      <c r="BA496" s="88">
        <f t="shared" si="706"/>
        <v>0</v>
      </c>
      <c r="BB496" s="487" t="s">
        <v>1815</v>
      </c>
      <c r="BC496" s="227"/>
      <c r="BD496" s="228"/>
      <c r="BE496" s="228"/>
      <c r="BF496" s="229"/>
      <c r="BG496" s="224"/>
      <c r="BH496" s="89">
        <f t="shared" si="664"/>
        <v>270</v>
      </c>
      <c r="BI496" s="89" t="str">
        <f t="shared" si="665"/>
        <v>0</v>
      </c>
      <c r="BJ496" s="173"/>
      <c r="BK496" s="1143" t="s">
        <v>2973</v>
      </c>
      <c r="BL496" s="1144" t="s">
        <v>2341</v>
      </c>
      <c r="BM496" s="179" t="s">
        <v>1818</v>
      </c>
      <c r="BN496" s="1122" t="s">
        <v>1763</v>
      </c>
      <c r="BO496" s="261" t="s">
        <v>416</v>
      </c>
      <c r="BP496" s="1145">
        <v>46051</v>
      </c>
      <c r="BQ496" s="1539">
        <v>270</v>
      </c>
      <c r="BR496" s="261" t="s">
        <v>416</v>
      </c>
      <c r="BS496" s="1539">
        <v>63200</v>
      </c>
      <c r="BT496" s="261">
        <f t="shared" si="703"/>
        <v>18770400</v>
      </c>
      <c r="BU496" s="827">
        <v>0.1</v>
      </c>
      <c r="BV496" s="1143">
        <f t="shared" si="704"/>
        <v>17064000</v>
      </c>
      <c r="BW496" s="1649" t="s">
        <v>2346</v>
      </c>
      <c r="BX496" s="89">
        <f t="shared" si="707"/>
        <v>270</v>
      </c>
      <c r="BY496" s="89">
        <f t="shared" si="708"/>
        <v>0</v>
      </c>
      <c r="BZ496" s="187"/>
      <c r="CA496" s="187"/>
      <c r="CB496" s="230"/>
      <c r="CC496" s="227"/>
      <c r="CD496" s="85"/>
      <c r="CE496" s="228"/>
      <c r="CF496" s="228"/>
      <c r="CG496" s="228"/>
      <c r="CH496" s="228"/>
      <c r="CI496" s="228"/>
      <c r="CJ496" s="228"/>
      <c r="CK496" s="228"/>
      <c r="CL496" s="231"/>
      <c r="CM496" s="232"/>
      <c r="CN496" s="173"/>
      <c r="CO496" s="228"/>
      <c r="CP496" s="228"/>
      <c r="CQ496" s="173"/>
      <c r="CR496" s="173"/>
      <c r="CS496" s="173"/>
      <c r="CT496" s="173"/>
      <c r="CU496" s="173"/>
      <c r="CV496" s="89">
        <f t="shared" si="709"/>
        <v>0</v>
      </c>
      <c r="CW496" s="86">
        <f t="shared" si="710"/>
        <v>0</v>
      </c>
      <c r="CX496" s="90"/>
      <c r="CY496" s="90"/>
      <c r="CZ496" s="90"/>
      <c r="DA496" s="90"/>
      <c r="DB496" s="89">
        <f t="shared" si="670"/>
        <v>270</v>
      </c>
      <c r="DC496" s="89">
        <f t="shared" si="671"/>
        <v>0</v>
      </c>
      <c r="DD496" s="89">
        <f t="shared" si="672"/>
        <v>0</v>
      </c>
      <c r="DE496" s="89">
        <f t="shared" si="673"/>
        <v>0</v>
      </c>
      <c r="DF496" s="86" t="str">
        <f t="shared" si="674"/>
        <v>Đủ</v>
      </c>
      <c r="DG496" s="228"/>
      <c r="DH496" s="233"/>
      <c r="DI496" s="234"/>
      <c r="DJ496" s="235"/>
      <c r="DK496" s="236"/>
      <c r="DL496" s="176"/>
      <c r="DM496" s="177"/>
      <c r="DN496" s="178"/>
      <c r="DO496" s="178"/>
    </row>
    <row r="497" spans="1:119" s="237" customFormat="1" ht="30" hidden="1" customHeight="1">
      <c r="A497" s="85" t="str">
        <f t="shared" si="697"/>
        <v>Hiện</v>
      </c>
      <c r="B497" s="86" t="str">
        <f t="shared" si="698"/>
        <v>Đủ</v>
      </c>
      <c r="C497" s="1559">
        <f t="shared" si="699"/>
        <v>0</v>
      </c>
      <c r="D497" s="1656" t="str">
        <f t="shared" si="700"/>
        <v>khả năng 99 % không đảm bảo 30/3 có hàng</v>
      </c>
      <c r="E497" s="1656"/>
      <c r="F497" s="1656" t="s">
        <v>2354</v>
      </c>
      <c r="G497" s="86" t="str">
        <f t="shared" si="685"/>
        <v>F1852/A563/F436</v>
      </c>
      <c r="H497" s="86">
        <f t="shared" si="701"/>
        <v>142</v>
      </c>
      <c r="I497" s="86" t="str">
        <f t="shared" si="702"/>
        <v>BỘ</v>
      </c>
      <c r="J497" s="1429" t="s">
        <v>1953</v>
      </c>
      <c r="K497" s="815" t="s">
        <v>2341</v>
      </c>
      <c r="L497" s="781" t="s">
        <v>1764</v>
      </c>
      <c r="M497" s="1140" t="s">
        <v>1671</v>
      </c>
      <c r="N497" s="1122" t="s">
        <v>1765</v>
      </c>
      <c r="O497" s="820" t="s">
        <v>1820</v>
      </c>
      <c r="P497" s="982" t="s">
        <v>1665</v>
      </c>
      <c r="Q497" s="182"/>
      <c r="R497" s="817">
        <v>128</v>
      </c>
      <c r="S497" s="182"/>
      <c r="T497" s="171"/>
      <c r="U497" s="172"/>
      <c r="V497" s="172"/>
      <c r="W497" s="172"/>
      <c r="X497" s="172"/>
      <c r="Y497" s="172"/>
      <c r="Z497" s="172"/>
      <c r="AA497" s="172"/>
      <c r="AB497" s="63"/>
      <c r="AC497" s="63"/>
      <c r="AD497" s="63"/>
      <c r="AE497" s="63"/>
      <c r="AF497" s="63"/>
      <c r="AG497" s="63"/>
      <c r="AH497" s="63"/>
      <c r="AI497" s="63"/>
      <c r="AJ497" s="63"/>
      <c r="AK497" s="63"/>
      <c r="AL497" s="838"/>
      <c r="AM497" s="63"/>
      <c r="AN497" s="63"/>
      <c r="AO497" s="63"/>
      <c r="AP497" s="63"/>
      <c r="AQ497" s="63"/>
      <c r="AR497" s="63">
        <v>142</v>
      </c>
      <c r="AS497" s="63">
        <v>0</v>
      </c>
      <c r="AT497" s="63">
        <v>0</v>
      </c>
      <c r="AU497" s="63">
        <v>0</v>
      </c>
      <c r="AV497" s="63">
        <v>0</v>
      </c>
      <c r="AW497" s="63">
        <v>0</v>
      </c>
      <c r="AX497" s="63">
        <v>0</v>
      </c>
      <c r="AY497" s="63">
        <v>0</v>
      </c>
      <c r="AZ497" s="88">
        <f t="shared" si="705"/>
        <v>142</v>
      </c>
      <c r="BA497" s="88">
        <f t="shared" si="706"/>
        <v>0</v>
      </c>
      <c r="BB497" s="487" t="s">
        <v>1815</v>
      </c>
      <c r="BC497" s="227"/>
      <c r="BD497" s="228"/>
      <c r="BE497" s="228"/>
      <c r="BF497" s="229"/>
      <c r="BG497" s="224"/>
      <c r="BH497" s="89">
        <f t="shared" si="664"/>
        <v>142</v>
      </c>
      <c r="BI497" s="89" t="str">
        <f t="shared" si="665"/>
        <v>0</v>
      </c>
      <c r="BJ497" s="173"/>
      <c r="BK497" s="1143" t="s">
        <v>2973</v>
      </c>
      <c r="BL497" s="1144" t="s">
        <v>2341</v>
      </c>
      <c r="BM497" s="179" t="s">
        <v>1820</v>
      </c>
      <c r="BN497" s="1122" t="s">
        <v>1765</v>
      </c>
      <c r="BO497" s="261" t="s">
        <v>416</v>
      </c>
      <c r="BP497" s="1145">
        <v>46051</v>
      </c>
      <c r="BQ497" s="1539">
        <v>142</v>
      </c>
      <c r="BR497" s="261" t="s">
        <v>416</v>
      </c>
      <c r="BS497" s="1539">
        <v>63200</v>
      </c>
      <c r="BT497" s="261">
        <f t="shared" si="703"/>
        <v>9871840</v>
      </c>
      <c r="BU497" s="827">
        <v>0.1</v>
      </c>
      <c r="BV497" s="1143">
        <f t="shared" si="704"/>
        <v>8974400</v>
      </c>
      <c r="BW497" s="1649" t="s">
        <v>2346</v>
      </c>
      <c r="BX497" s="89">
        <f t="shared" si="707"/>
        <v>142</v>
      </c>
      <c r="BY497" s="89">
        <f t="shared" si="708"/>
        <v>0</v>
      </c>
      <c r="BZ497" s="187"/>
      <c r="CA497" s="187"/>
      <c r="CB497" s="230"/>
      <c r="CC497" s="227"/>
      <c r="CD497" s="85"/>
      <c r="CE497" s="228"/>
      <c r="CF497" s="228"/>
      <c r="CG497" s="228"/>
      <c r="CH497" s="228"/>
      <c r="CI497" s="228"/>
      <c r="CJ497" s="228"/>
      <c r="CK497" s="228"/>
      <c r="CL497" s="231"/>
      <c r="CM497" s="232"/>
      <c r="CN497" s="173"/>
      <c r="CO497" s="228"/>
      <c r="CP497" s="228"/>
      <c r="CQ497" s="173"/>
      <c r="CR497" s="173"/>
      <c r="CS497" s="173"/>
      <c r="CT497" s="173"/>
      <c r="CU497" s="173"/>
      <c r="CV497" s="89">
        <f t="shared" si="709"/>
        <v>0</v>
      </c>
      <c r="CW497" s="86">
        <f t="shared" si="710"/>
        <v>0</v>
      </c>
      <c r="CX497" s="90"/>
      <c r="CY497" s="90"/>
      <c r="CZ497" s="90"/>
      <c r="DA497" s="90"/>
      <c r="DB497" s="89">
        <f t="shared" si="670"/>
        <v>142</v>
      </c>
      <c r="DC497" s="89">
        <f t="shared" si="671"/>
        <v>0</v>
      </c>
      <c r="DD497" s="89">
        <f t="shared" si="672"/>
        <v>0</v>
      </c>
      <c r="DE497" s="89">
        <f t="shared" si="673"/>
        <v>0</v>
      </c>
      <c r="DF497" s="86" t="str">
        <f t="shared" si="674"/>
        <v>Đủ</v>
      </c>
      <c r="DG497" s="228"/>
      <c r="DH497" s="233"/>
      <c r="DI497" s="234"/>
      <c r="DJ497" s="235"/>
      <c r="DK497" s="236"/>
      <c r="DL497" s="176"/>
      <c r="DM497" s="177"/>
      <c r="DN497" s="178"/>
      <c r="DO497" s="178"/>
    </row>
    <row r="498" spans="1:119" s="237" customFormat="1" ht="30" hidden="1" customHeight="1">
      <c r="A498" s="85" t="str">
        <f t="shared" si="697"/>
        <v>Hiện</v>
      </c>
      <c r="B498" s="86" t="str">
        <f t="shared" si="698"/>
        <v>Đủ</v>
      </c>
      <c r="C498" s="1559">
        <f t="shared" si="699"/>
        <v>0</v>
      </c>
      <c r="D498" s="1656" t="str">
        <f t="shared" si="700"/>
        <v>khả năng 99 % không đảm bảo 30/3 có hàng</v>
      </c>
      <c r="E498" s="1656"/>
      <c r="F498" s="1656" t="s">
        <v>2354</v>
      </c>
      <c r="G498" s="86" t="str">
        <f t="shared" si="685"/>
        <v>A325N/A563/F436</v>
      </c>
      <c r="H498" s="86">
        <f t="shared" si="701"/>
        <v>54</v>
      </c>
      <c r="I498" s="86" t="str">
        <f t="shared" si="702"/>
        <v>BỘ</v>
      </c>
      <c r="J498" s="1429" t="s">
        <v>1953</v>
      </c>
      <c r="K498" s="815" t="s">
        <v>2341</v>
      </c>
      <c r="L498" s="781" t="s">
        <v>1766</v>
      </c>
      <c r="M498" s="1140" t="s">
        <v>1671</v>
      </c>
      <c r="N498" s="1122" t="s">
        <v>1767</v>
      </c>
      <c r="O498" s="820" t="s">
        <v>1818</v>
      </c>
      <c r="P498" s="982" t="s">
        <v>1665</v>
      </c>
      <c r="Q498" s="182"/>
      <c r="R498" s="817">
        <v>48</v>
      </c>
      <c r="S498" s="182"/>
      <c r="T498" s="171"/>
      <c r="U498" s="172"/>
      <c r="V498" s="172"/>
      <c r="W498" s="172"/>
      <c r="X498" s="172"/>
      <c r="Y498" s="172"/>
      <c r="Z498" s="172"/>
      <c r="AA498" s="172"/>
      <c r="AB498" s="63"/>
      <c r="AC498" s="63"/>
      <c r="AD498" s="63"/>
      <c r="AE498" s="63"/>
      <c r="AF498" s="63"/>
      <c r="AG498" s="63"/>
      <c r="AH498" s="63"/>
      <c r="AI498" s="63"/>
      <c r="AJ498" s="63"/>
      <c r="AK498" s="63"/>
      <c r="AL498" s="838"/>
      <c r="AM498" s="63"/>
      <c r="AN498" s="63"/>
      <c r="AO498" s="63"/>
      <c r="AP498" s="63"/>
      <c r="AQ498" s="63"/>
      <c r="AR498" s="63">
        <v>54</v>
      </c>
      <c r="AS498" s="63">
        <v>0</v>
      </c>
      <c r="AT498" s="63">
        <v>0</v>
      </c>
      <c r="AU498" s="63">
        <v>0</v>
      </c>
      <c r="AV498" s="63">
        <v>0</v>
      </c>
      <c r="AW498" s="63">
        <v>0</v>
      </c>
      <c r="AX498" s="63">
        <v>0</v>
      </c>
      <c r="AY498" s="63">
        <v>0</v>
      </c>
      <c r="AZ498" s="88">
        <f t="shared" si="705"/>
        <v>54</v>
      </c>
      <c r="BA498" s="88">
        <f t="shared" si="706"/>
        <v>0</v>
      </c>
      <c r="BB498" s="487" t="s">
        <v>1815</v>
      </c>
      <c r="BC498" s="227"/>
      <c r="BD498" s="228"/>
      <c r="BE498" s="228"/>
      <c r="BF498" s="229"/>
      <c r="BG498" s="224"/>
      <c r="BH498" s="89">
        <f t="shared" si="664"/>
        <v>54</v>
      </c>
      <c r="BI498" s="89" t="str">
        <f t="shared" si="665"/>
        <v>0</v>
      </c>
      <c r="BJ498" s="173"/>
      <c r="BK498" s="1143" t="s">
        <v>2973</v>
      </c>
      <c r="BL498" s="1144" t="s">
        <v>2341</v>
      </c>
      <c r="BM498" s="179" t="s">
        <v>1818</v>
      </c>
      <c r="BN498" s="1122" t="s">
        <v>1767</v>
      </c>
      <c r="BO498" s="261" t="s">
        <v>416</v>
      </c>
      <c r="BP498" s="1145">
        <v>46051</v>
      </c>
      <c r="BQ498" s="1539">
        <v>54</v>
      </c>
      <c r="BR498" s="261" t="s">
        <v>416</v>
      </c>
      <c r="BS498" s="1539">
        <v>77600</v>
      </c>
      <c r="BT498" s="261">
        <f t="shared" si="703"/>
        <v>4609440</v>
      </c>
      <c r="BU498" s="827">
        <v>0.1</v>
      </c>
      <c r="BV498" s="1143">
        <f t="shared" si="704"/>
        <v>4190400</v>
      </c>
      <c r="BW498" s="1649" t="s">
        <v>2346</v>
      </c>
      <c r="BX498" s="89">
        <f t="shared" si="707"/>
        <v>54</v>
      </c>
      <c r="BY498" s="89">
        <f t="shared" si="708"/>
        <v>0</v>
      </c>
      <c r="BZ498" s="187"/>
      <c r="CA498" s="187"/>
      <c r="CB498" s="230"/>
      <c r="CC498" s="227"/>
      <c r="CD498" s="85"/>
      <c r="CE498" s="228"/>
      <c r="CF498" s="228"/>
      <c r="CG498" s="228"/>
      <c r="CH498" s="228"/>
      <c r="CI498" s="228"/>
      <c r="CJ498" s="228"/>
      <c r="CK498" s="228"/>
      <c r="CL498" s="231"/>
      <c r="CM498" s="232"/>
      <c r="CN498" s="173"/>
      <c r="CO498" s="228"/>
      <c r="CP498" s="228"/>
      <c r="CQ498" s="173"/>
      <c r="CR498" s="173"/>
      <c r="CS498" s="173"/>
      <c r="CT498" s="173"/>
      <c r="CU498" s="173"/>
      <c r="CV498" s="89">
        <f t="shared" si="709"/>
        <v>0</v>
      </c>
      <c r="CW498" s="86">
        <f t="shared" si="710"/>
        <v>0</v>
      </c>
      <c r="CX498" s="90"/>
      <c r="CY498" s="90"/>
      <c r="CZ498" s="90"/>
      <c r="DA498" s="90"/>
      <c r="DB498" s="89">
        <f t="shared" si="670"/>
        <v>54</v>
      </c>
      <c r="DC498" s="89">
        <f t="shared" si="671"/>
        <v>0</v>
      </c>
      <c r="DD498" s="89">
        <f t="shared" si="672"/>
        <v>0</v>
      </c>
      <c r="DE498" s="89">
        <f t="shared" si="673"/>
        <v>0</v>
      </c>
      <c r="DF498" s="86" t="str">
        <f t="shared" si="674"/>
        <v>Đủ</v>
      </c>
      <c r="DG498" s="228"/>
      <c r="DH498" s="233"/>
      <c r="DI498" s="234"/>
      <c r="DJ498" s="235"/>
      <c r="DK498" s="236"/>
      <c r="DL498" s="176"/>
      <c r="DM498" s="177"/>
      <c r="DN498" s="178"/>
      <c r="DO498" s="178"/>
    </row>
    <row r="499" spans="1:119" s="237" customFormat="1" ht="30" hidden="1" customHeight="1">
      <c r="A499" s="85" t="str">
        <f t="shared" si="697"/>
        <v>Hiện</v>
      </c>
      <c r="B499" s="86" t="str">
        <f t="shared" si="698"/>
        <v>Đủ</v>
      </c>
      <c r="C499" s="1559">
        <f t="shared" si="699"/>
        <v>0</v>
      </c>
      <c r="D499" s="1656" t="str">
        <f t="shared" si="700"/>
        <v>khả năng 99 % không đảm bảo 30/3 có hàng</v>
      </c>
      <c r="E499" s="1656"/>
      <c r="F499" s="1656" t="s">
        <v>2354</v>
      </c>
      <c r="G499" s="86" t="str">
        <f t="shared" si="685"/>
        <v>A563</v>
      </c>
      <c r="H499" s="86">
        <f t="shared" si="701"/>
        <v>634</v>
      </c>
      <c r="I499" s="86" t="str">
        <f t="shared" si="702"/>
        <v>CÁI</v>
      </c>
      <c r="J499" s="1430"/>
      <c r="K499" s="815" t="s">
        <v>2341</v>
      </c>
      <c r="L499" s="781" t="s">
        <v>1768</v>
      </c>
      <c r="M499" s="1140" t="s">
        <v>1769</v>
      </c>
      <c r="N499" s="1122" t="s">
        <v>1770</v>
      </c>
      <c r="O499" s="179" t="s">
        <v>1771</v>
      </c>
      <c r="P499" s="982" t="s">
        <v>1476</v>
      </c>
      <c r="Q499" s="182"/>
      <c r="R499" s="817">
        <v>576</v>
      </c>
      <c r="S499" s="182"/>
      <c r="T499" s="171"/>
      <c r="U499" s="172"/>
      <c r="V499" s="172"/>
      <c r="W499" s="172"/>
      <c r="X499" s="172"/>
      <c r="Y499" s="172"/>
      <c r="Z499" s="172"/>
      <c r="AA499" s="172"/>
      <c r="AB499" s="63"/>
      <c r="AC499" s="63"/>
      <c r="AD499" s="63"/>
      <c r="AE499" s="63"/>
      <c r="AF499" s="63"/>
      <c r="AG499" s="63"/>
      <c r="AH499" s="63"/>
      <c r="AI499" s="63"/>
      <c r="AJ499" s="63"/>
      <c r="AK499" s="63"/>
      <c r="AL499" s="838"/>
      <c r="AM499" s="63"/>
      <c r="AN499" s="63"/>
      <c r="AO499" s="63"/>
      <c r="AP499" s="63"/>
      <c r="AQ499" s="63"/>
      <c r="AR499" s="63">
        <v>634</v>
      </c>
      <c r="AS499" s="63">
        <v>0</v>
      </c>
      <c r="AT499" s="63">
        <v>0</v>
      </c>
      <c r="AU499" s="63">
        <v>0</v>
      </c>
      <c r="AV499" s="63">
        <v>0</v>
      </c>
      <c r="AW499" s="63">
        <v>0</v>
      </c>
      <c r="AX499" s="63">
        <v>0</v>
      </c>
      <c r="AY499" s="63">
        <v>0</v>
      </c>
      <c r="AZ499" s="88">
        <f t="shared" si="705"/>
        <v>634</v>
      </c>
      <c r="BA499" s="88">
        <f t="shared" si="706"/>
        <v>0</v>
      </c>
      <c r="BB499" s="487" t="s">
        <v>1815</v>
      </c>
      <c r="BC499" s="227"/>
      <c r="BD499" s="228"/>
      <c r="BE499" s="228"/>
      <c r="BF499" s="229"/>
      <c r="BG499" s="224"/>
      <c r="BH499" s="89">
        <f t="shared" si="664"/>
        <v>634</v>
      </c>
      <c r="BI499" s="89" t="str">
        <f t="shared" si="665"/>
        <v>0</v>
      </c>
      <c r="BJ499" s="173"/>
      <c r="BK499" s="1143" t="s">
        <v>2973</v>
      </c>
      <c r="BL499" s="1144" t="s">
        <v>2341</v>
      </c>
      <c r="BM499" s="179" t="s">
        <v>1771</v>
      </c>
      <c r="BN499" s="1122" t="s">
        <v>1770</v>
      </c>
      <c r="BO499" s="261" t="s">
        <v>416</v>
      </c>
      <c r="BP499" s="1145">
        <v>46051</v>
      </c>
      <c r="BQ499" s="1539">
        <v>634</v>
      </c>
      <c r="BR499" s="261" t="s">
        <v>416</v>
      </c>
      <c r="BS499" s="1539">
        <v>3360</v>
      </c>
      <c r="BT499" s="261">
        <f t="shared" si="703"/>
        <v>2343264</v>
      </c>
      <c r="BU499" s="827">
        <v>0.1</v>
      </c>
      <c r="BV499" s="1143">
        <f t="shared" si="704"/>
        <v>2130240</v>
      </c>
      <c r="BW499" s="1649" t="s">
        <v>2346</v>
      </c>
      <c r="BX499" s="89">
        <f t="shared" si="707"/>
        <v>634</v>
      </c>
      <c r="BY499" s="89">
        <f t="shared" si="708"/>
        <v>0</v>
      </c>
      <c r="BZ499" s="187"/>
      <c r="CA499" s="187"/>
      <c r="CB499" s="230"/>
      <c r="CC499" s="227"/>
      <c r="CD499" s="85"/>
      <c r="CE499" s="228"/>
      <c r="CF499" s="228"/>
      <c r="CG499" s="228"/>
      <c r="CH499" s="228"/>
      <c r="CI499" s="228"/>
      <c r="CJ499" s="228"/>
      <c r="CK499" s="228"/>
      <c r="CL499" s="231"/>
      <c r="CM499" s="232"/>
      <c r="CN499" s="173"/>
      <c r="CO499" s="228"/>
      <c r="CP499" s="228"/>
      <c r="CQ499" s="173"/>
      <c r="CR499" s="173"/>
      <c r="CS499" s="173"/>
      <c r="CT499" s="173"/>
      <c r="CU499" s="173"/>
      <c r="CV499" s="89">
        <f t="shared" si="709"/>
        <v>0</v>
      </c>
      <c r="CW499" s="86">
        <f t="shared" si="710"/>
        <v>0</v>
      </c>
      <c r="CX499" s="90"/>
      <c r="CY499" s="90"/>
      <c r="CZ499" s="90"/>
      <c r="DA499" s="90"/>
      <c r="DB499" s="89">
        <f t="shared" si="670"/>
        <v>634</v>
      </c>
      <c r="DC499" s="89">
        <f t="shared" si="671"/>
        <v>0</v>
      </c>
      <c r="DD499" s="89">
        <f t="shared" si="672"/>
        <v>0</v>
      </c>
      <c r="DE499" s="89">
        <f t="shared" si="673"/>
        <v>0</v>
      </c>
      <c r="DF499" s="86" t="str">
        <f t="shared" si="674"/>
        <v>Đủ</v>
      </c>
      <c r="DG499" s="228"/>
      <c r="DH499" s="233"/>
      <c r="DI499" s="234"/>
      <c r="DJ499" s="235"/>
      <c r="DK499" s="236"/>
      <c r="DL499" s="176"/>
      <c r="DM499" s="177"/>
      <c r="DN499" s="178"/>
      <c r="DO499" s="178"/>
    </row>
    <row r="500" spans="1:119" s="237" customFormat="1" ht="30" hidden="1" customHeight="1">
      <c r="A500" s="85" t="str">
        <f t="shared" si="697"/>
        <v>Hiện</v>
      </c>
      <c r="B500" s="86" t="str">
        <f t="shared" si="698"/>
        <v>Đủ</v>
      </c>
      <c r="C500" s="1559">
        <f t="shared" si="699"/>
        <v>0</v>
      </c>
      <c r="D500" s="1656" t="str">
        <f t="shared" si="700"/>
        <v>khả năng 99 % không đảm bảo 30/3 có hàng</v>
      </c>
      <c r="E500" s="1656"/>
      <c r="F500" s="1656" t="s">
        <v>2354</v>
      </c>
      <c r="G500" s="86" t="str">
        <f t="shared" si="685"/>
        <v>A563DH-HDG</v>
      </c>
      <c r="H500" s="86">
        <f t="shared" si="701"/>
        <v>318</v>
      </c>
      <c r="I500" s="86" t="str">
        <f t="shared" si="702"/>
        <v>CÁI</v>
      </c>
      <c r="J500" s="1430"/>
      <c r="K500" s="815" t="s">
        <v>2341</v>
      </c>
      <c r="L500" s="781" t="s">
        <v>1772</v>
      </c>
      <c r="M500" s="1140" t="s">
        <v>1773</v>
      </c>
      <c r="N500" s="1122" t="s">
        <v>1774</v>
      </c>
      <c r="O500" s="179" t="s">
        <v>1775</v>
      </c>
      <c r="P500" s="982" t="s">
        <v>1476</v>
      </c>
      <c r="Q500" s="182"/>
      <c r="R500" s="817">
        <v>288</v>
      </c>
      <c r="S500" s="182"/>
      <c r="T500" s="171"/>
      <c r="U500" s="172"/>
      <c r="V500" s="172"/>
      <c r="W500" s="172"/>
      <c r="X500" s="172"/>
      <c r="Y500" s="172"/>
      <c r="Z500" s="172"/>
      <c r="AA500" s="172"/>
      <c r="AB500" s="63"/>
      <c r="AC500" s="63"/>
      <c r="AD500" s="63"/>
      <c r="AE500" s="63"/>
      <c r="AF500" s="63"/>
      <c r="AG500" s="63"/>
      <c r="AH500" s="63"/>
      <c r="AI500" s="63"/>
      <c r="AJ500" s="63"/>
      <c r="AK500" s="63"/>
      <c r="AL500" s="838"/>
      <c r="AM500" s="63"/>
      <c r="AN500" s="63"/>
      <c r="AO500" s="63"/>
      <c r="AP500" s="63"/>
      <c r="AQ500" s="63"/>
      <c r="AR500" s="63">
        <v>318</v>
      </c>
      <c r="AS500" s="63">
        <v>0</v>
      </c>
      <c r="AT500" s="63">
        <v>0</v>
      </c>
      <c r="AU500" s="63">
        <v>0</v>
      </c>
      <c r="AV500" s="63">
        <v>0</v>
      </c>
      <c r="AW500" s="63">
        <v>0</v>
      </c>
      <c r="AX500" s="63">
        <v>0</v>
      </c>
      <c r="AY500" s="63">
        <v>0</v>
      </c>
      <c r="AZ500" s="88">
        <f t="shared" si="705"/>
        <v>318</v>
      </c>
      <c r="BA500" s="88">
        <f t="shared" si="706"/>
        <v>0</v>
      </c>
      <c r="BB500" s="487" t="s">
        <v>1815</v>
      </c>
      <c r="BC500" s="227"/>
      <c r="BD500" s="228"/>
      <c r="BE500" s="228"/>
      <c r="BF500" s="229"/>
      <c r="BG500" s="224"/>
      <c r="BH500" s="89">
        <f t="shared" si="664"/>
        <v>318</v>
      </c>
      <c r="BI500" s="89" t="str">
        <f t="shared" si="665"/>
        <v>0</v>
      </c>
      <c r="BJ500" s="173"/>
      <c r="BK500" s="1143" t="s">
        <v>2973</v>
      </c>
      <c r="BL500" s="1144" t="s">
        <v>2341</v>
      </c>
      <c r="BM500" s="179" t="s">
        <v>1775</v>
      </c>
      <c r="BN500" s="1122" t="s">
        <v>1774</v>
      </c>
      <c r="BO500" s="261" t="s">
        <v>416</v>
      </c>
      <c r="BP500" s="1145">
        <v>46051</v>
      </c>
      <c r="BQ500" s="1539">
        <v>318</v>
      </c>
      <c r="BR500" s="261" t="s">
        <v>416</v>
      </c>
      <c r="BS500" s="1539">
        <v>4000</v>
      </c>
      <c r="BT500" s="261">
        <f t="shared" si="703"/>
        <v>1399200</v>
      </c>
      <c r="BU500" s="827">
        <v>0.1</v>
      </c>
      <c r="BV500" s="1143">
        <f t="shared" si="704"/>
        <v>1272000</v>
      </c>
      <c r="BW500" s="1649" t="s">
        <v>2346</v>
      </c>
      <c r="BX500" s="89">
        <f t="shared" si="707"/>
        <v>318</v>
      </c>
      <c r="BY500" s="89">
        <f t="shared" si="708"/>
        <v>0</v>
      </c>
      <c r="BZ500" s="187"/>
      <c r="CA500" s="187"/>
      <c r="CB500" s="230"/>
      <c r="CC500" s="227"/>
      <c r="CD500" s="85"/>
      <c r="CE500" s="228"/>
      <c r="CF500" s="228"/>
      <c r="CG500" s="228"/>
      <c r="CH500" s="228"/>
      <c r="CI500" s="228"/>
      <c r="CJ500" s="228"/>
      <c r="CK500" s="228"/>
      <c r="CL500" s="231"/>
      <c r="CM500" s="232"/>
      <c r="CN500" s="173"/>
      <c r="CO500" s="228"/>
      <c r="CP500" s="228"/>
      <c r="CQ500" s="173"/>
      <c r="CR500" s="173"/>
      <c r="CS500" s="173"/>
      <c r="CT500" s="173"/>
      <c r="CU500" s="173"/>
      <c r="CV500" s="89">
        <f t="shared" si="709"/>
        <v>0</v>
      </c>
      <c r="CW500" s="86">
        <f t="shared" si="710"/>
        <v>0</v>
      </c>
      <c r="CX500" s="90"/>
      <c r="CY500" s="90"/>
      <c r="CZ500" s="90"/>
      <c r="DA500" s="90"/>
      <c r="DB500" s="89">
        <f t="shared" si="670"/>
        <v>318</v>
      </c>
      <c r="DC500" s="89">
        <f t="shared" si="671"/>
        <v>0</v>
      </c>
      <c r="DD500" s="89">
        <f t="shared" si="672"/>
        <v>0</v>
      </c>
      <c r="DE500" s="89">
        <f t="shared" si="673"/>
        <v>0</v>
      </c>
      <c r="DF500" s="86" t="str">
        <f t="shared" si="674"/>
        <v>Đủ</v>
      </c>
      <c r="DG500" s="228"/>
      <c r="DH500" s="233"/>
      <c r="DI500" s="234"/>
      <c r="DJ500" s="235"/>
      <c r="DK500" s="236"/>
      <c r="DL500" s="176"/>
      <c r="DM500" s="177"/>
      <c r="DN500" s="178"/>
      <c r="DO500" s="178"/>
    </row>
    <row r="501" spans="1:119" s="237" customFormat="1" ht="30" hidden="1" customHeight="1">
      <c r="A501" s="85" t="str">
        <f t="shared" si="697"/>
        <v>Hiện</v>
      </c>
      <c r="B501" s="86" t="str">
        <f t="shared" si="698"/>
        <v>Đủ</v>
      </c>
      <c r="C501" s="1559">
        <f t="shared" si="699"/>
        <v>0</v>
      </c>
      <c r="D501" s="1656" t="str">
        <f t="shared" si="700"/>
        <v>Đang đợi chuyển đổi</v>
      </c>
      <c r="E501" s="1656"/>
      <c r="F501" s="1656" t="s">
        <v>2354</v>
      </c>
      <c r="G501" s="86" t="str">
        <f t="shared" si="685"/>
        <v>A194-A479-TP309S</v>
      </c>
      <c r="H501" s="86">
        <f t="shared" si="701"/>
        <v>40</v>
      </c>
      <c r="I501" s="86" t="str">
        <f t="shared" si="702"/>
        <v>CÁI</v>
      </c>
      <c r="J501" s="1429" t="s">
        <v>1955</v>
      </c>
      <c r="K501" s="815" t="s">
        <v>2341</v>
      </c>
      <c r="L501" s="781" t="s">
        <v>1776</v>
      </c>
      <c r="M501" s="1140" t="s">
        <v>1777</v>
      </c>
      <c r="N501" s="1122" t="s">
        <v>1778</v>
      </c>
      <c r="O501" s="179" t="s">
        <v>1779</v>
      </c>
      <c r="P501" s="982" t="s">
        <v>1476</v>
      </c>
      <c r="Q501" s="182"/>
      <c r="R501" s="817">
        <v>36</v>
      </c>
      <c r="S501" s="182"/>
      <c r="T501" s="171"/>
      <c r="U501" s="172"/>
      <c r="V501" s="172"/>
      <c r="W501" s="172"/>
      <c r="X501" s="172"/>
      <c r="Y501" s="172"/>
      <c r="Z501" s="172"/>
      <c r="AA501" s="172"/>
      <c r="AB501" s="63"/>
      <c r="AC501" s="63"/>
      <c r="AD501" s="63"/>
      <c r="AE501" s="63"/>
      <c r="AF501" s="63"/>
      <c r="AG501" s="63"/>
      <c r="AH501" s="63"/>
      <c r="AI501" s="63"/>
      <c r="AJ501" s="63"/>
      <c r="AK501" s="63"/>
      <c r="AL501" s="838"/>
      <c r="AM501" s="63"/>
      <c r="AN501" s="63"/>
      <c r="AO501" s="63"/>
      <c r="AP501" s="63"/>
      <c r="AQ501" s="63"/>
      <c r="AR501" s="63">
        <v>40</v>
      </c>
      <c r="AS501" s="63">
        <v>0</v>
      </c>
      <c r="AT501" s="63">
        <v>0</v>
      </c>
      <c r="AU501" s="63">
        <v>0</v>
      </c>
      <c r="AV501" s="63">
        <v>0</v>
      </c>
      <c r="AW501" s="63">
        <v>0</v>
      </c>
      <c r="AX501" s="63">
        <v>0</v>
      </c>
      <c r="AY501" s="63">
        <v>0</v>
      </c>
      <c r="AZ501" s="88">
        <f t="shared" ref="AZ501:AZ532" si="711">T501+V501+X501+Z501+AB501+AD501+AF501+AH501+AJ501+AL501+AN501+AP501+AR501+AT501+AV501+AX501</f>
        <v>40</v>
      </c>
      <c r="BA501" s="88">
        <f t="shared" ref="BA501:BA532" si="712">U501+W501+Y501+AA501+AC501+AE501+AG501+AI501+AK501+AM501+AO501+AQ501+AS501+AU501+AW501+AY501</f>
        <v>0</v>
      </c>
      <c r="BB501" s="487" t="s">
        <v>1815</v>
      </c>
      <c r="BC501" s="227"/>
      <c r="BD501" s="228"/>
      <c r="BE501" s="228"/>
      <c r="BF501" s="229"/>
      <c r="BG501" s="224"/>
      <c r="BH501" s="89">
        <f t="shared" ref="BH501:BH540" si="713">IF(AZ501&gt;BD501,AZ501-BD501,"0")</f>
        <v>40</v>
      </c>
      <c r="BI501" s="89" t="str">
        <f t="shared" ref="BI501:BI540" si="714">IF(BA501&gt;BE501,BA501-BE501,"0")</f>
        <v>0</v>
      </c>
      <c r="BJ501" s="173"/>
      <c r="BK501" s="1143" t="s">
        <v>2973</v>
      </c>
      <c r="BL501" s="1144" t="s">
        <v>2341</v>
      </c>
      <c r="BM501" s="179" t="s">
        <v>1779</v>
      </c>
      <c r="BN501" s="1122" t="s">
        <v>1778</v>
      </c>
      <c r="BO501" s="261" t="s">
        <v>416</v>
      </c>
      <c r="BP501" s="1145">
        <v>46051</v>
      </c>
      <c r="BQ501" s="1539">
        <v>40</v>
      </c>
      <c r="BR501" s="261" t="s">
        <v>416</v>
      </c>
      <c r="BS501" s="1539">
        <v>64000</v>
      </c>
      <c r="BT501" s="261">
        <f t="shared" si="703"/>
        <v>2816000</v>
      </c>
      <c r="BU501" s="827">
        <v>0.1</v>
      </c>
      <c r="BV501" s="1143">
        <f t="shared" si="704"/>
        <v>2560000</v>
      </c>
      <c r="BW501" s="1649" t="s">
        <v>2347</v>
      </c>
      <c r="BX501" s="89">
        <f t="shared" ref="BX501:BX532" si="715">SUMIF($L:$L,L501,$BQ:$BQ)</f>
        <v>40</v>
      </c>
      <c r="BY501" s="89">
        <f t="shared" ref="BY501:BY532" si="716">SUMIF($L:$L,L501,$BR:$BR)</f>
        <v>0</v>
      </c>
      <c r="BZ501" s="187"/>
      <c r="CA501" s="187"/>
      <c r="CB501" s="230"/>
      <c r="CC501" s="227"/>
      <c r="CD501" s="85"/>
      <c r="CE501" s="228"/>
      <c r="CF501" s="228"/>
      <c r="CG501" s="228"/>
      <c r="CH501" s="228"/>
      <c r="CI501" s="228"/>
      <c r="CJ501" s="228"/>
      <c r="CK501" s="228"/>
      <c r="CL501" s="231"/>
      <c r="CM501" s="232"/>
      <c r="CN501" s="173"/>
      <c r="CO501" s="228"/>
      <c r="CP501" s="228"/>
      <c r="CQ501" s="173"/>
      <c r="CR501" s="173"/>
      <c r="CS501" s="173"/>
      <c r="CT501" s="173"/>
      <c r="CU501" s="173"/>
      <c r="CV501" s="89">
        <f t="shared" ref="CV501:CV532" si="717">SUMIF($L:$L,L501,$CJ:$CJ)</f>
        <v>0</v>
      </c>
      <c r="CW501" s="86">
        <f t="shared" ref="CW501:CW532" si="718">SUMIF($L:$L,L501,$CK:$CK)</f>
        <v>0</v>
      </c>
      <c r="CX501" s="90"/>
      <c r="CY501" s="90"/>
      <c r="CZ501" s="90"/>
      <c r="DA501" s="90"/>
      <c r="DB501" s="89">
        <f t="shared" ref="DB501:DB540" si="719">BX501+CV501</f>
        <v>40</v>
      </c>
      <c r="DC501" s="89">
        <f t="shared" ref="DC501:DC540" si="720">BY501+CW501</f>
        <v>0</v>
      </c>
      <c r="DD501" s="89">
        <f t="shared" ref="DD501:DD540" si="721">BH501-DB501</f>
        <v>0</v>
      </c>
      <c r="DE501" s="89">
        <f t="shared" ref="DE501:DE540" si="722">BI501-DC501</f>
        <v>0</v>
      </c>
      <c r="DF501" s="86" t="str">
        <f t="shared" ref="DF501:DF540" si="723">IF(DD501&lt;0,"Thừa",IF(DD501=0,"Đủ","Thiếu"))</f>
        <v>Đủ</v>
      </c>
      <c r="DG501" s="228"/>
      <c r="DH501" s="233"/>
      <c r="DI501" s="234"/>
      <c r="DJ501" s="235"/>
      <c r="DK501" s="236"/>
      <c r="DL501" s="176"/>
      <c r="DM501" s="177"/>
      <c r="DN501" s="178"/>
      <c r="DO501" s="178"/>
    </row>
    <row r="502" spans="1:119" s="237" customFormat="1" ht="30" hidden="1" customHeight="1">
      <c r="A502" s="85" t="str">
        <f t="shared" si="697"/>
        <v>Hiện</v>
      </c>
      <c r="B502" s="86" t="str">
        <f t="shared" si="698"/>
        <v>Đủ</v>
      </c>
      <c r="C502" s="1559">
        <f t="shared" si="699"/>
        <v>0</v>
      </c>
      <c r="D502" s="1656" t="str">
        <f t="shared" si="700"/>
        <v>khả năng 99 % không đảm bảo 30/3 có hàng</v>
      </c>
      <c r="E502" s="1656"/>
      <c r="F502" s="1656" t="s">
        <v>2354</v>
      </c>
      <c r="G502" s="86" t="str">
        <f t="shared" si="685"/>
        <v>A194-A479-TP310S</v>
      </c>
      <c r="H502" s="86">
        <f t="shared" si="701"/>
        <v>40</v>
      </c>
      <c r="I502" s="86" t="str">
        <f t="shared" si="702"/>
        <v>CÁI</v>
      </c>
      <c r="J502" s="1430"/>
      <c r="K502" s="815" t="s">
        <v>2341</v>
      </c>
      <c r="L502" s="781" t="s">
        <v>1780</v>
      </c>
      <c r="M502" s="1140" t="s">
        <v>1777</v>
      </c>
      <c r="N502" s="1122" t="s">
        <v>1781</v>
      </c>
      <c r="O502" s="179" t="s">
        <v>1782</v>
      </c>
      <c r="P502" s="982" t="s">
        <v>1476</v>
      </c>
      <c r="Q502" s="182"/>
      <c r="R502" s="817">
        <v>36</v>
      </c>
      <c r="S502" s="182"/>
      <c r="T502" s="171"/>
      <c r="U502" s="172"/>
      <c r="V502" s="172"/>
      <c r="W502" s="172"/>
      <c r="X502" s="172"/>
      <c r="Y502" s="172"/>
      <c r="Z502" s="172"/>
      <c r="AA502" s="172"/>
      <c r="AB502" s="63"/>
      <c r="AC502" s="63"/>
      <c r="AD502" s="63"/>
      <c r="AE502" s="63"/>
      <c r="AF502" s="63"/>
      <c r="AG502" s="63"/>
      <c r="AH502" s="63"/>
      <c r="AI502" s="63"/>
      <c r="AJ502" s="63"/>
      <c r="AK502" s="63"/>
      <c r="AL502" s="838"/>
      <c r="AM502" s="63"/>
      <c r="AN502" s="63"/>
      <c r="AO502" s="63"/>
      <c r="AP502" s="63"/>
      <c r="AQ502" s="63"/>
      <c r="AR502" s="63">
        <v>40</v>
      </c>
      <c r="AS502" s="63">
        <v>0</v>
      </c>
      <c r="AT502" s="63">
        <v>0</v>
      </c>
      <c r="AU502" s="63">
        <v>0</v>
      </c>
      <c r="AV502" s="63">
        <v>0</v>
      </c>
      <c r="AW502" s="63">
        <v>0</v>
      </c>
      <c r="AX502" s="63">
        <v>0</v>
      </c>
      <c r="AY502" s="63">
        <v>0</v>
      </c>
      <c r="AZ502" s="88">
        <f t="shared" si="711"/>
        <v>40</v>
      </c>
      <c r="BA502" s="88">
        <f t="shared" si="712"/>
        <v>0</v>
      </c>
      <c r="BB502" s="487" t="s">
        <v>1815</v>
      </c>
      <c r="BC502" s="227"/>
      <c r="BD502" s="228"/>
      <c r="BE502" s="228"/>
      <c r="BF502" s="229"/>
      <c r="BG502" s="224"/>
      <c r="BH502" s="89">
        <f t="shared" si="713"/>
        <v>40</v>
      </c>
      <c r="BI502" s="89" t="str">
        <f t="shared" si="714"/>
        <v>0</v>
      </c>
      <c r="BJ502" s="173"/>
      <c r="BK502" s="1143" t="s">
        <v>2973</v>
      </c>
      <c r="BL502" s="1144" t="s">
        <v>2341</v>
      </c>
      <c r="BM502" s="179" t="s">
        <v>1782</v>
      </c>
      <c r="BN502" s="1122" t="s">
        <v>1781</v>
      </c>
      <c r="BO502" s="261" t="s">
        <v>416</v>
      </c>
      <c r="BP502" s="1145">
        <v>46051</v>
      </c>
      <c r="BQ502" s="1539">
        <v>40</v>
      </c>
      <c r="BR502" s="261" t="s">
        <v>416</v>
      </c>
      <c r="BS502" s="1539">
        <v>64000</v>
      </c>
      <c r="BT502" s="261">
        <f t="shared" si="703"/>
        <v>2816000</v>
      </c>
      <c r="BU502" s="827">
        <v>0.1</v>
      </c>
      <c r="BV502" s="1143">
        <f t="shared" si="704"/>
        <v>2560000</v>
      </c>
      <c r="BW502" s="1649" t="s">
        <v>2346</v>
      </c>
      <c r="BX502" s="89">
        <f t="shared" si="715"/>
        <v>40</v>
      </c>
      <c r="BY502" s="89">
        <f t="shared" si="716"/>
        <v>0</v>
      </c>
      <c r="BZ502" s="187"/>
      <c r="CA502" s="187"/>
      <c r="CB502" s="230"/>
      <c r="CC502" s="227"/>
      <c r="CD502" s="85"/>
      <c r="CE502" s="228"/>
      <c r="CF502" s="228"/>
      <c r="CG502" s="228"/>
      <c r="CH502" s="228"/>
      <c r="CI502" s="228"/>
      <c r="CJ502" s="228"/>
      <c r="CK502" s="228"/>
      <c r="CL502" s="231"/>
      <c r="CM502" s="232"/>
      <c r="CN502" s="173"/>
      <c r="CO502" s="228"/>
      <c r="CP502" s="228"/>
      <c r="CQ502" s="173"/>
      <c r="CR502" s="173"/>
      <c r="CS502" s="173"/>
      <c r="CT502" s="173"/>
      <c r="CU502" s="173"/>
      <c r="CV502" s="89">
        <f t="shared" si="717"/>
        <v>0</v>
      </c>
      <c r="CW502" s="86">
        <f t="shared" si="718"/>
        <v>0</v>
      </c>
      <c r="CX502" s="90"/>
      <c r="CY502" s="90"/>
      <c r="CZ502" s="90"/>
      <c r="DA502" s="90"/>
      <c r="DB502" s="89">
        <f t="shared" si="719"/>
        <v>40</v>
      </c>
      <c r="DC502" s="89">
        <f t="shared" si="720"/>
        <v>0</v>
      </c>
      <c r="DD502" s="89">
        <f t="shared" si="721"/>
        <v>0</v>
      </c>
      <c r="DE502" s="89">
        <f t="shared" si="722"/>
        <v>0</v>
      </c>
      <c r="DF502" s="86" t="str">
        <f t="shared" si="723"/>
        <v>Đủ</v>
      </c>
      <c r="DG502" s="228"/>
      <c r="DH502" s="233"/>
      <c r="DI502" s="234"/>
      <c r="DJ502" s="235"/>
      <c r="DK502" s="236"/>
      <c r="DL502" s="176"/>
      <c r="DM502" s="177"/>
      <c r="DN502" s="178"/>
      <c r="DO502" s="178"/>
    </row>
    <row r="503" spans="1:119" s="237" customFormat="1" ht="30" hidden="1" customHeight="1">
      <c r="A503" s="85" t="str">
        <f t="shared" si="697"/>
        <v>Hiện</v>
      </c>
      <c r="B503" s="86" t="str">
        <f t="shared" si="698"/>
        <v>Đủ</v>
      </c>
      <c r="C503" s="1559">
        <f t="shared" si="699"/>
        <v>0</v>
      </c>
      <c r="D503" s="1656" t="str">
        <f t="shared" si="700"/>
        <v>khả năng 99 % không đảm bảo 30/3 có hàng</v>
      </c>
      <c r="E503" s="1656"/>
      <c r="F503" s="1656" t="s">
        <v>2354</v>
      </c>
      <c r="G503" s="86" t="str">
        <f t="shared" si="685"/>
        <v>A194-GR8</v>
      </c>
      <c r="H503" s="86">
        <f t="shared" si="701"/>
        <v>160</v>
      </c>
      <c r="I503" s="86" t="str">
        <f t="shared" si="702"/>
        <v>CÁI</v>
      </c>
      <c r="J503" s="1430"/>
      <c r="K503" s="815" t="s">
        <v>2341</v>
      </c>
      <c r="L503" s="781" t="s">
        <v>1783</v>
      </c>
      <c r="M503" s="1140" t="s">
        <v>1777</v>
      </c>
      <c r="N503" s="1122" t="s">
        <v>1784</v>
      </c>
      <c r="O503" s="179" t="s">
        <v>1244</v>
      </c>
      <c r="P503" s="982" t="s">
        <v>1476</v>
      </c>
      <c r="Q503" s="182"/>
      <c r="R503" s="817">
        <v>144</v>
      </c>
      <c r="S503" s="182"/>
      <c r="T503" s="171"/>
      <c r="U503" s="172"/>
      <c r="V503" s="172"/>
      <c r="W503" s="172"/>
      <c r="X503" s="172"/>
      <c r="Y503" s="172"/>
      <c r="Z503" s="172"/>
      <c r="AA503" s="172"/>
      <c r="AB503" s="63"/>
      <c r="AC503" s="63"/>
      <c r="AD503" s="63"/>
      <c r="AE503" s="63"/>
      <c r="AF503" s="63"/>
      <c r="AG503" s="63"/>
      <c r="AH503" s="63"/>
      <c r="AI503" s="63"/>
      <c r="AJ503" s="63"/>
      <c r="AK503" s="63"/>
      <c r="AL503" s="838"/>
      <c r="AM503" s="63"/>
      <c r="AN503" s="63"/>
      <c r="AO503" s="63"/>
      <c r="AP503" s="63"/>
      <c r="AQ503" s="63"/>
      <c r="AR503" s="63">
        <v>160</v>
      </c>
      <c r="AS503" s="63">
        <v>0</v>
      </c>
      <c r="AT503" s="63">
        <v>0</v>
      </c>
      <c r="AU503" s="63">
        <v>0</v>
      </c>
      <c r="AV503" s="63">
        <v>0</v>
      </c>
      <c r="AW503" s="63">
        <v>0</v>
      </c>
      <c r="AX503" s="63">
        <v>0</v>
      </c>
      <c r="AY503" s="63">
        <v>0</v>
      </c>
      <c r="AZ503" s="88">
        <f t="shared" si="711"/>
        <v>160</v>
      </c>
      <c r="BA503" s="88">
        <f t="shared" si="712"/>
        <v>0</v>
      </c>
      <c r="BB503" s="487" t="s">
        <v>1815</v>
      </c>
      <c r="BC503" s="227"/>
      <c r="BD503" s="228"/>
      <c r="BE503" s="228"/>
      <c r="BF503" s="229"/>
      <c r="BG503" s="224"/>
      <c r="BH503" s="89">
        <f t="shared" si="713"/>
        <v>160</v>
      </c>
      <c r="BI503" s="89" t="str">
        <f t="shared" si="714"/>
        <v>0</v>
      </c>
      <c r="BJ503" s="173"/>
      <c r="BK503" s="1143" t="s">
        <v>2973</v>
      </c>
      <c r="BL503" s="1144" t="s">
        <v>2341</v>
      </c>
      <c r="BM503" s="179" t="s">
        <v>1244</v>
      </c>
      <c r="BN503" s="1122" t="s">
        <v>1784</v>
      </c>
      <c r="BO503" s="261" t="s">
        <v>416</v>
      </c>
      <c r="BP503" s="1145">
        <v>46051</v>
      </c>
      <c r="BQ503" s="1539">
        <v>160</v>
      </c>
      <c r="BR503" s="261" t="s">
        <v>416</v>
      </c>
      <c r="BS503" s="1539">
        <v>20000</v>
      </c>
      <c r="BT503" s="261">
        <f t="shared" si="703"/>
        <v>3520000.0000000005</v>
      </c>
      <c r="BU503" s="827">
        <v>0.1</v>
      </c>
      <c r="BV503" s="1143">
        <f t="shared" si="704"/>
        <v>3200000</v>
      </c>
      <c r="BW503" s="1649" t="s">
        <v>2346</v>
      </c>
      <c r="BX503" s="89">
        <f t="shared" si="715"/>
        <v>160</v>
      </c>
      <c r="BY503" s="89">
        <f t="shared" si="716"/>
        <v>0</v>
      </c>
      <c r="BZ503" s="187"/>
      <c r="CA503" s="187"/>
      <c r="CB503" s="230"/>
      <c r="CC503" s="227"/>
      <c r="CD503" s="85"/>
      <c r="CE503" s="228"/>
      <c r="CF503" s="228"/>
      <c r="CG503" s="228"/>
      <c r="CH503" s="228"/>
      <c r="CI503" s="228"/>
      <c r="CJ503" s="228"/>
      <c r="CK503" s="228"/>
      <c r="CL503" s="231"/>
      <c r="CM503" s="232"/>
      <c r="CN503" s="173"/>
      <c r="CO503" s="228"/>
      <c r="CP503" s="228"/>
      <c r="CQ503" s="173"/>
      <c r="CR503" s="173"/>
      <c r="CS503" s="173"/>
      <c r="CT503" s="173"/>
      <c r="CU503" s="173"/>
      <c r="CV503" s="89">
        <f t="shared" si="717"/>
        <v>0</v>
      </c>
      <c r="CW503" s="86">
        <f t="shared" si="718"/>
        <v>0</v>
      </c>
      <c r="CX503" s="90"/>
      <c r="CY503" s="90"/>
      <c r="CZ503" s="90"/>
      <c r="DA503" s="90"/>
      <c r="DB503" s="89">
        <f t="shared" si="719"/>
        <v>160</v>
      </c>
      <c r="DC503" s="89">
        <f t="shared" si="720"/>
        <v>0</v>
      </c>
      <c r="DD503" s="89">
        <f t="shared" si="721"/>
        <v>0</v>
      </c>
      <c r="DE503" s="89">
        <f t="shared" si="722"/>
        <v>0</v>
      </c>
      <c r="DF503" s="86" t="str">
        <f t="shared" si="723"/>
        <v>Đủ</v>
      </c>
      <c r="DG503" s="228"/>
      <c r="DH503" s="233"/>
      <c r="DI503" s="234"/>
      <c r="DJ503" s="235"/>
      <c r="DK503" s="236"/>
      <c r="DL503" s="176"/>
      <c r="DM503" s="177"/>
      <c r="DN503" s="178"/>
      <c r="DO503" s="178"/>
    </row>
    <row r="504" spans="1:119" s="237" customFormat="1" ht="30" hidden="1" customHeight="1">
      <c r="A504" s="85" t="str">
        <f t="shared" si="697"/>
        <v>Hiện</v>
      </c>
      <c r="B504" s="86" t="str">
        <f t="shared" si="698"/>
        <v>Đủ</v>
      </c>
      <c r="C504" s="1559">
        <f t="shared" si="699"/>
        <v>0</v>
      </c>
      <c r="D504" s="1656" t="str">
        <f t="shared" si="700"/>
        <v>khả năng 99 % không đảm bảo 30/3 có hàng</v>
      </c>
      <c r="E504" s="1656"/>
      <c r="F504" s="1656" t="s">
        <v>2354</v>
      </c>
      <c r="G504" s="86" t="str">
        <f t="shared" si="685"/>
        <v>A563-HDG</v>
      </c>
      <c r="H504" s="86">
        <f t="shared" si="701"/>
        <v>1084</v>
      </c>
      <c r="I504" s="86" t="str">
        <f t="shared" si="702"/>
        <v>CÁI</v>
      </c>
      <c r="J504" s="1430"/>
      <c r="K504" s="815" t="s">
        <v>2341</v>
      </c>
      <c r="L504" s="781" t="s">
        <v>1785</v>
      </c>
      <c r="M504" s="1140" t="s">
        <v>1773</v>
      </c>
      <c r="N504" s="1122" t="s">
        <v>1786</v>
      </c>
      <c r="O504" s="179" t="s">
        <v>1787</v>
      </c>
      <c r="P504" s="982" t="s">
        <v>1476</v>
      </c>
      <c r="Q504" s="182"/>
      <c r="R504" s="817">
        <v>984</v>
      </c>
      <c r="S504" s="182"/>
      <c r="T504" s="171"/>
      <c r="U504" s="172"/>
      <c r="V504" s="172"/>
      <c r="W504" s="172"/>
      <c r="X504" s="172"/>
      <c r="Y504" s="172"/>
      <c r="Z504" s="172"/>
      <c r="AA504" s="172"/>
      <c r="AB504" s="63"/>
      <c r="AC504" s="63"/>
      <c r="AD504" s="63"/>
      <c r="AE504" s="63"/>
      <c r="AF504" s="63"/>
      <c r="AG504" s="63"/>
      <c r="AH504" s="63"/>
      <c r="AI504" s="63"/>
      <c r="AJ504" s="63"/>
      <c r="AK504" s="63"/>
      <c r="AL504" s="838"/>
      <c r="AM504" s="63"/>
      <c r="AN504" s="63"/>
      <c r="AO504" s="63"/>
      <c r="AP504" s="63"/>
      <c r="AQ504" s="63"/>
      <c r="AR504" s="63">
        <v>1084</v>
      </c>
      <c r="AS504" s="63">
        <v>0</v>
      </c>
      <c r="AT504" s="63">
        <v>0</v>
      </c>
      <c r="AU504" s="63">
        <v>0</v>
      </c>
      <c r="AV504" s="63">
        <v>0</v>
      </c>
      <c r="AW504" s="63">
        <v>0</v>
      </c>
      <c r="AX504" s="63">
        <v>0</v>
      </c>
      <c r="AY504" s="63">
        <v>0</v>
      </c>
      <c r="AZ504" s="88">
        <f t="shared" si="711"/>
        <v>1084</v>
      </c>
      <c r="BA504" s="88">
        <f t="shared" si="712"/>
        <v>0</v>
      </c>
      <c r="BB504" s="487" t="s">
        <v>1815</v>
      </c>
      <c r="BC504" s="227"/>
      <c r="BD504" s="228"/>
      <c r="BE504" s="228"/>
      <c r="BF504" s="229"/>
      <c r="BG504" s="224"/>
      <c r="BH504" s="89">
        <f t="shared" si="713"/>
        <v>1084</v>
      </c>
      <c r="BI504" s="89" t="str">
        <f t="shared" si="714"/>
        <v>0</v>
      </c>
      <c r="BJ504" s="173"/>
      <c r="BK504" s="1143" t="s">
        <v>2973</v>
      </c>
      <c r="BL504" s="1144" t="s">
        <v>2341</v>
      </c>
      <c r="BM504" s="179" t="s">
        <v>1787</v>
      </c>
      <c r="BN504" s="1122" t="s">
        <v>1786</v>
      </c>
      <c r="BO504" s="261" t="s">
        <v>416</v>
      </c>
      <c r="BP504" s="1145">
        <v>46051</v>
      </c>
      <c r="BQ504" s="1539">
        <v>1084</v>
      </c>
      <c r="BR504" s="261" t="s">
        <v>416</v>
      </c>
      <c r="BS504" s="1539">
        <v>11200</v>
      </c>
      <c r="BT504" s="261">
        <f t="shared" si="703"/>
        <v>13354880.000000002</v>
      </c>
      <c r="BU504" s="827">
        <v>0.1</v>
      </c>
      <c r="BV504" s="1143">
        <f t="shared" si="704"/>
        <v>12140800</v>
      </c>
      <c r="BW504" s="1649" t="s">
        <v>2346</v>
      </c>
      <c r="BX504" s="89">
        <f t="shared" si="715"/>
        <v>1084</v>
      </c>
      <c r="BY504" s="89">
        <f t="shared" si="716"/>
        <v>0</v>
      </c>
      <c r="BZ504" s="187"/>
      <c r="CA504" s="187"/>
      <c r="CB504" s="230"/>
      <c r="CC504" s="227"/>
      <c r="CD504" s="85"/>
      <c r="CE504" s="228"/>
      <c r="CF504" s="228"/>
      <c r="CG504" s="228"/>
      <c r="CH504" s="228"/>
      <c r="CI504" s="228"/>
      <c r="CJ504" s="228"/>
      <c r="CK504" s="228"/>
      <c r="CL504" s="231"/>
      <c r="CM504" s="232"/>
      <c r="CN504" s="173"/>
      <c r="CO504" s="228"/>
      <c r="CP504" s="228"/>
      <c r="CQ504" s="173"/>
      <c r="CR504" s="173"/>
      <c r="CS504" s="173"/>
      <c r="CT504" s="173"/>
      <c r="CU504" s="173"/>
      <c r="CV504" s="89">
        <f t="shared" si="717"/>
        <v>0</v>
      </c>
      <c r="CW504" s="86">
        <f t="shared" si="718"/>
        <v>0</v>
      </c>
      <c r="CX504" s="90"/>
      <c r="CY504" s="90"/>
      <c r="CZ504" s="90"/>
      <c r="DA504" s="90"/>
      <c r="DB504" s="89">
        <f t="shared" si="719"/>
        <v>1084</v>
      </c>
      <c r="DC504" s="89">
        <f t="shared" si="720"/>
        <v>0</v>
      </c>
      <c r="DD504" s="89">
        <f t="shared" si="721"/>
        <v>0</v>
      </c>
      <c r="DE504" s="89">
        <f t="shared" si="722"/>
        <v>0</v>
      </c>
      <c r="DF504" s="86" t="str">
        <f t="shared" si="723"/>
        <v>Đủ</v>
      </c>
      <c r="DG504" s="228"/>
      <c r="DH504" s="233"/>
      <c r="DI504" s="234"/>
      <c r="DJ504" s="235"/>
      <c r="DK504" s="236"/>
      <c r="DL504" s="176"/>
      <c r="DM504" s="177"/>
      <c r="DN504" s="178"/>
      <c r="DO504" s="178"/>
    </row>
    <row r="505" spans="1:119" s="237" customFormat="1" ht="30" hidden="1" customHeight="1">
      <c r="A505" s="85" t="str">
        <f t="shared" si="697"/>
        <v>Hiện</v>
      </c>
      <c r="B505" s="86" t="str">
        <f t="shared" si="698"/>
        <v>Đủ</v>
      </c>
      <c r="C505" s="1559">
        <f t="shared" si="699"/>
        <v>0</v>
      </c>
      <c r="D505" s="1656" t="str">
        <f t="shared" si="700"/>
        <v>khả năng 99 % không đảm bảo 30/3 có hàng</v>
      </c>
      <c r="E505" s="1656"/>
      <c r="F505" s="1656" t="s">
        <v>2354</v>
      </c>
      <c r="G505" s="86" t="str">
        <f t="shared" si="685"/>
        <v>F436</v>
      </c>
      <c r="H505" s="86">
        <f t="shared" si="701"/>
        <v>634</v>
      </c>
      <c r="I505" s="86" t="str">
        <f t="shared" si="702"/>
        <v>CÁI</v>
      </c>
      <c r="J505" s="1430"/>
      <c r="K505" s="815" t="s">
        <v>2341</v>
      </c>
      <c r="L505" s="781" t="s">
        <v>1788</v>
      </c>
      <c r="M505" s="1140" t="s">
        <v>1789</v>
      </c>
      <c r="N505" s="1122" t="s">
        <v>1790</v>
      </c>
      <c r="O505" s="179" t="s">
        <v>1791</v>
      </c>
      <c r="P505" s="982" t="s">
        <v>1476</v>
      </c>
      <c r="Q505" s="182"/>
      <c r="R505" s="817">
        <v>576</v>
      </c>
      <c r="S505" s="182"/>
      <c r="T505" s="171"/>
      <c r="U505" s="172"/>
      <c r="V505" s="172"/>
      <c r="W505" s="172"/>
      <c r="X505" s="172"/>
      <c r="Y505" s="172"/>
      <c r="Z505" s="172"/>
      <c r="AA505" s="172"/>
      <c r="AB505" s="63"/>
      <c r="AC505" s="63"/>
      <c r="AD505" s="63"/>
      <c r="AE505" s="63"/>
      <c r="AF505" s="63"/>
      <c r="AG505" s="63"/>
      <c r="AH505" s="63"/>
      <c r="AI505" s="63"/>
      <c r="AJ505" s="63"/>
      <c r="AK505" s="63"/>
      <c r="AL505" s="838"/>
      <c r="AM505" s="63"/>
      <c r="AN505" s="63"/>
      <c r="AO505" s="63"/>
      <c r="AP505" s="63"/>
      <c r="AQ505" s="63"/>
      <c r="AR505" s="63">
        <v>634</v>
      </c>
      <c r="AS505" s="63">
        <v>0</v>
      </c>
      <c r="AT505" s="63">
        <v>0</v>
      </c>
      <c r="AU505" s="63">
        <v>0</v>
      </c>
      <c r="AV505" s="63">
        <v>0</v>
      </c>
      <c r="AW505" s="63">
        <v>0</v>
      </c>
      <c r="AX505" s="63">
        <v>0</v>
      </c>
      <c r="AY505" s="63">
        <v>0</v>
      </c>
      <c r="AZ505" s="88">
        <f t="shared" si="711"/>
        <v>634</v>
      </c>
      <c r="BA505" s="88">
        <f t="shared" si="712"/>
        <v>0</v>
      </c>
      <c r="BB505" s="487" t="s">
        <v>1815</v>
      </c>
      <c r="BC505" s="227"/>
      <c r="BD505" s="228"/>
      <c r="BE505" s="228"/>
      <c r="BF505" s="229"/>
      <c r="BG505" s="224"/>
      <c r="BH505" s="89">
        <f t="shared" si="713"/>
        <v>634</v>
      </c>
      <c r="BI505" s="89" t="str">
        <f t="shared" si="714"/>
        <v>0</v>
      </c>
      <c r="BJ505" s="173"/>
      <c r="BK505" s="1143" t="s">
        <v>2973</v>
      </c>
      <c r="BL505" s="1144" t="s">
        <v>2341</v>
      </c>
      <c r="BM505" s="179" t="s">
        <v>1791</v>
      </c>
      <c r="BN505" s="1122" t="s">
        <v>1790</v>
      </c>
      <c r="BO505" s="261" t="s">
        <v>416</v>
      </c>
      <c r="BP505" s="1145">
        <v>46051</v>
      </c>
      <c r="BQ505" s="1539">
        <v>634</v>
      </c>
      <c r="BR505" s="261" t="s">
        <v>416</v>
      </c>
      <c r="BS505" s="1539">
        <v>1200</v>
      </c>
      <c r="BT505" s="261">
        <f t="shared" si="703"/>
        <v>836880.00000000012</v>
      </c>
      <c r="BU505" s="827">
        <v>0.1</v>
      </c>
      <c r="BV505" s="1143">
        <f t="shared" si="704"/>
        <v>760800</v>
      </c>
      <c r="BW505" s="1649" t="s">
        <v>2346</v>
      </c>
      <c r="BX505" s="89">
        <f t="shared" si="715"/>
        <v>634</v>
      </c>
      <c r="BY505" s="89">
        <f t="shared" si="716"/>
        <v>0</v>
      </c>
      <c r="BZ505" s="187"/>
      <c r="CA505" s="187"/>
      <c r="CB505" s="230"/>
      <c r="CC505" s="227"/>
      <c r="CD505" s="85"/>
      <c r="CE505" s="228"/>
      <c r="CF505" s="228"/>
      <c r="CG505" s="228"/>
      <c r="CH505" s="228"/>
      <c r="CI505" s="228"/>
      <c r="CJ505" s="228"/>
      <c r="CK505" s="228"/>
      <c r="CL505" s="231"/>
      <c r="CM505" s="232"/>
      <c r="CN505" s="173"/>
      <c r="CO505" s="228"/>
      <c r="CP505" s="228"/>
      <c r="CQ505" s="173"/>
      <c r="CR505" s="173"/>
      <c r="CS505" s="173"/>
      <c r="CT505" s="173"/>
      <c r="CU505" s="173"/>
      <c r="CV505" s="89">
        <f t="shared" si="717"/>
        <v>0</v>
      </c>
      <c r="CW505" s="86">
        <f t="shared" si="718"/>
        <v>0</v>
      </c>
      <c r="CX505" s="90"/>
      <c r="CY505" s="90"/>
      <c r="CZ505" s="90"/>
      <c r="DA505" s="90"/>
      <c r="DB505" s="89">
        <f t="shared" si="719"/>
        <v>634</v>
      </c>
      <c r="DC505" s="89">
        <f t="shared" si="720"/>
        <v>0</v>
      </c>
      <c r="DD505" s="89">
        <f t="shared" si="721"/>
        <v>0</v>
      </c>
      <c r="DE505" s="89">
        <f t="shared" si="722"/>
        <v>0</v>
      </c>
      <c r="DF505" s="86" t="str">
        <f t="shared" si="723"/>
        <v>Đủ</v>
      </c>
      <c r="DG505" s="228"/>
      <c r="DH505" s="233"/>
      <c r="DI505" s="234"/>
      <c r="DJ505" s="235"/>
      <c r="DK505" s="236"/>
      <c r="DL505" s="176"/>
      <c r="DM505" s="177"/>
      <c r="DN505" s="178"/>
      <c r="DO505" s="178"/>
    </row>
    <row r="506" spans="1:119" s="237" customFormat="1" ht="30" hidden="1" customHeight="1">
      <c r="A506" s="85" t="str">
        <f t="shared" si="697"/>
        <v>Hiện</v>
      </c>
      <c r="B506" s="86" t="str">
        <f t="shared" si="698"/>
        <v>Đủ</v>
      </c>
      <c r="C506" s="1559">
        <f t="shared" si="699"/>
        <v>0</v>
      </c>
      <c r="D506" s="1656" t="str">
        <f t="shared" si="700"/>
        <v>khả năng 99 % không đảm bảo 30/3 có hàng</v>
      </c>
      <c r="E506" s="1656"/>
      <c r="F506" s="1656" t="s">
        <v>2354</v>
      </c>
      <c r="G506" s="86" t="str">
        <f t="shared" si="685"/>
        <v>F436-HDG</v>
      </c>
      <c r="H506" s="86">
        <f t="shared" si="701"/>
        <v>318</v>
      </c>
      <c r="I506" s="86" t="str">
        <f t="shared" si="702"/>
        <v>CÁI</v>
      </c>
      <c r="J506" s="1430"/>
      <c r="K506" s="815" t="s">
        <v>2341</v>
      </c>
      <c r="L506" s="781" t="s">
        <v>1792</v>
      </c>
      <c r="M506" s="1140" t="s">
        <v>1793</v>
      </c>
      <c r="N506" s="1122" t="s">
        <v>1794</v>
      </c>
      <c r="O506" s="179" t="s">
        <v>1577</v>
      </c>
      <c r="P506" s="982" t="s">
        <v>1476</v>
      </c>
      <c r="Q506" s="182"/>
      <c r="R506" s="817">
        <v>288</v>
      </c>
      <c r="S506" s="182"/>
      <c r="T506" s="171"/>
      <c r="U506" s="172"/>
      <c r="V506" s="172"/>
      <c r="W506" s="172"/>
      <c r="X506" s="172"/>
      <c r="Y506" s="172"/>
      <c r="Z506" s="172"/>
      <c r="AA506" s="172"/>
      <c r="AB506" s="63"/>
      <c r="AC506" s="63"/>
      <c r="AD506" s="63"/>
      <c r="AE506" s="63"/>
      <c r="AF506" s="63"/>
      <c r="AG506" s="63"/>
      <c r="AH506" s="63"/>
      <c r="AI506" s="63"/>
      <c r="AJ506" s="63"/>
      <c r="AK506" s="63"/>
      <c r="AL506" s="838"/>
      <c r="AM506" s="63"/>
      <c r="AN506" s="63"/>
      <c r="AO506" s="63"/>
      <c r="AP506" s="63"/>
      <c r="AQ506" s="63"/>
      <c r="AR506" s="63">
        <v>318</v>
      </c>
      <c r="AS506" s="63">
        <v>0</v>
      </c>
      <c r="AT506" s="63">
        <v>0</v>
      </c>
      <c r="AU506" s="63">
        <v>0</v>
      </c>
      <c r="AV506" s="63">
        <v>0</v>
      </c>
      <c r="AW506" s="63">
        <v>0</v>
      </c>
      <c r="AX506" s="63">
        <v>0</v>
      </c>
      <c r="AY506" s="63">
        <v>0</v>
      </c>
      <c r="AZ506" s="88">
        <f t="shared" si="711"/>
        <v>318</v>
      </c>
      <c r="BA506" s="88">
        <f t="shared" si="712"/>
        <v>0</v>
      </c>
      <c r="BB506" s="487" t="s">
        <v>1815</v>
      </c>
      <c r="BC506" s="227"/>
      <c r="BD506" s="228"/>
      <c r="BE506" s="228"/>
      <c r="BF506" s="229"/>
      <c r="BG506" s="224"/>
      <c r="BH506" s="89">
        <f t="shared" si="713"/>
        <v>318</v>
      </c>
      <c r="BI506" s="89" t="str">
        <f t="shared" si="714"/>
        <v>0</v>
      </c>
      <c r="BJ506" s="173"/>
      <c r="BK506" s="1143" t="s">
        <v>2973</v>
      </c>
      <c r="BL506" s="1144" t="s">
        <v>2341</v>
      </c>
      <c r="BM506" s="179" t="s">
        <v>1577</v>
      </c>
      <c r="BN506" s="1122" t="s">
        <v>1794</v>
      </c>
      <c r="BO506" s="261" t="s">
        <v>416</v>
      </c>
      <c r="BP506" s="1145">
        <v>46051</v>
      </c>
      <c r="BQ506" s="1539">
        <v>318</v>
      </c>
      <c r="BR506" s="261" t="s">
        <v>416</v>
      </c>
      <c r="BS506" s="1539">
        <v>1600</v>
      </c>
      <c r="BT506" s="261">
        <f t="shared" si="703"/>
        <v>559680</v>
      </c>
      <c r="BU506" s="827">
        <v>0.1</v>
      </c>
      <c r="BV506" s="1143">
        <f t="shared" si="704"/>
        <v>508800</v>
      </c>
      <c r="BW506" s="1649" t="s">
        <v>2346</v>
      </c>
      <c r="BX506" s="89">
        <f t="shared" si="715"/>
        <v>318</v>
      </c>
      <c r="BY506" s="89">
        <f t="shared" si="716"/>
        <v>0</v>
      </c>
      <c r="BZ506" s="187"/>
      <c r="CA506" s="187"/>
      <c r="CB506" s="230"/>
      <c r="CC506" s="227"/>
      <c r="CD506" s="85"/>
      <c r="CE506" s="228"/>
      <c r="CF506" s="228"/>
      <c r="CG506" s="228"/>
      <c r="CH506" s="228"/>
      <c r="CI506" s="228"/>
      <c r="CJ506" s="228"/>
      <c r="CK506" s="228"/>
      <c r="CL506" s="231"/>
      <c r="CM506" s="232"/>
      <c r="CN506" s="173"/>
      <c r="CO506" s="228"/>
      <c r="CP506" s="228"/>
      <c r="CQ506" s="173"/>
      <c r="CR506" s="173"/>
      <c r="CS506" s="173"/>
      <c r="CT506" s="173"/>
      <c r="CU506" s="173"/>
      <c r="CV506" s="89">
        <f t="shared" si="717"/>
        <v>0</v>
      </c>
      <c r="CW506" s="86">
        <f t="shared" si="718"/>
        <v>0</v>
      </c>
      <c r="CX506" s="90"/>
      <c r="CY506" s="90"/>
      <c r="CZ506" s="90"/>
      <c r="DA506" s="90"/>
      <c r="DB506" s="89">
        <f t="shared" si="719"/>
        <v>318</v>
      </c>
      <c r="DC506" s="89">
        <f t="shared" si="720"/>
        <v>0</v>
      </c>
      <c r="DD506" s="89">
        <f t="shared" si="721"/>
        <v>0</v>
      </c>
      <c r="DE506" s="89">
        <f t="shared" si="722"/>
        <v>0</v>
      </c>
      <c r="DF506" s="86" t="str">
        <f t="shared" si="723"/>
        <v>Đủ</v>
      </c>
      <c r="DG506" s="228"/>
      <c r="DH506" s="233"/>
      <c r="DI506" s="234"/>
      <c r="DJ506" s="235"/>
      <c r="DK506" s="236"/>
      <c r="DL506" s="176"/>
      <c r="DM506" s="177"/>
      <c r="DN506" s="178"/>
      <c r="DO506" s="178"/>
    </row>
    <row r="507" spans="1:119" s="237" customFormat="1" ht="30" hidden="1" customHeight="1">
      <c r="A507" s="85" t="str">
        <f t="shared" si="697"/>
        <v>Hiện</v>
      </c>
      <c r="B507" s="86" t="str">
        <f t="shared" si="698"/>
        <v>Đủ</v>
      </c>
      <c r="C507" s="1559">
        <f t="shared" si="699"/>
        <v>0</v>
      </c>
      <c r="D507" s="1656" t="str">
        <f t="shared" si="700"/>
        <v>khả năng 99 % không đảm bảo 30/3 có hàng</v>
      </c>
      <c r="E507" s="1656"/>
      <c r="F507" s="1656" t="s">
        <v>2354</v>
      </c>
      <c r="G507" s="86" t="str">
        <f t="shared" si="685"/>
        <v>A240-TP304</v>
      </c>
      <c r="H507" s="86">
        <f t="shared" si="701"/>
        <v>318</v>
      </c>
      <c r="I507" s="86" t="str">
        <f t="shared" si="702"/>
        <v>CÁI</v>
      </c>
      <c r="J507" s="1429" t="s">
        <v>1956</v>
      </c>
      <c r="K507" s="815" t="s">
        <v>2341</v>
      </c>
      <c r="L507" s="781" t="s">
        <v>1795</v>
      </c>
      <c r="M507" s="1140" t="s">
        <v>1796</v>
      </c>
      <c r="N507" s="1122" t="s">
        <v>1797</v>
      </c>
      <c r="O507" s="179" t="s">
        <v>1798</v>
      </c>
      <c r="P507" s="982" t="s">
        <v>1476</v>
      </c>
      <c r="Q507" s="182"/>
      <c r="R507" s="817">
        <v>288</v>
      </c>
      <c r="S507" s="182"/>
      <c r="T507" s="171"/>
      <c r="U507" s="172"/>
      <c r="V507" s="172"/>
      <c r="W507" s="172"/>
      <c r="X507" s="172"/>
      <c r="Y507" s="172"/>
      <c r="Z507" s="172"/>
      <c r="AA507" s="172"/>
      <c r="AB507" s="63"/>
      <c r="AC507" s="63"/>
      <c r="AD507" s="63"/>
      <c r="AE507" s="63"/>
      <c r="AF507" s="63"/>
      <c r="AG507" s="63"/>
      <c r="AH507" s="63"/>
      <c r="AI507" s="63"/>
      <c r="AJ507" s="63"/>
      <c r="AK507" s="63"/>
      <c r="AL507" s="838"/>
      <c r="AM507" s="63"/>
      <c r="AN507" s="63"/>
      <c r="AO507" s="63"/>
      <c r="AP507" s="63"/>
      <c r="AQ507" s="63"/>
      <c r="AR507" s="63">
        <v>318</v>
      </c>
      <c r="AS507" s="63">
        <v>0</v>
      </c>
      <c r="AT507" s="63">
        <v>0</v>
      </c>
      <c r="AU507" s="63">
        <v>0</v>
      </c>
      <c r="AV507" s="63">
        <v>0</v>
      </c>
      <c r="AW507" s="63">
        <v>0</v>
      </c>
      <c r="AX507" s="63">
        <v>0</v>
      </c>
      <c r="AY507" s="63">
        <v>0</v>
      </c>
      <c r="AZ507" s="88">
        <f t="shared" si="711"/>
        <v>318</v>
      </c>
      <c r="BA507" s="88">
        <f t="shared" si="712"/>
        <v>0</v>
      </c>
      <c r="BB507" s="487" t="s">
        <v>1815</v>
      </c>
      <c r="BC507" s="227"/>
      <c r="BD507" s="228"/>
      <c r="BE507" s="228"/>
      <c r="BF507" s="229"/>
      <c r="BG507" s="224"/>
      <c r="BH507" s="89">
        <f t="shared" si="713"/>
        <v>318</v>
      </c>
      <c r="BI507" s="89" t="str">
        <f t="shared" si="714"/>
        <v>0</v>
      </c>
      <c r="BJ507" s="173"/>
      <c r="BK507" s="1143" t="s">
        <v>2973</v>
      </c>
      <c r="BL507" s="1144" t="s">
        <v>2341</v>
      </c>
      <c r="BM507" s="179" t="s">
        <v>1798</v>
      </c>
      <c r="BN507" s="1122" t="s">
        <v>1797</v>
      </c>
      <c r="BO507" s="261" t="s">
        <v>416</v>
      </c>
      <c r="BP507" s="1145">
        <v>46051</v>
      </c>
      <c r="BQ507" s="1539">
        <v>318</v>
      </c>
      <c r="BR507" s="261" t="s">
        <v>416</v>
      </c>
      <c r="BS507" s="1539">
        <v>3600</v>
      </c>
      <c r="BT507" s="261">
        <f t="shared" si="703"/>
        <v>1259280</v>
      </c>
      <c r="BU507" s="827">
        <v>0.1</v>
      </c>
      <c r="BV507" s="1143">
        <f t="shared" si="704"/>
        <v>1144800</v>
      </c>
      <c r="BW507" s="1649" t="s">
        <v>2346</v>
      </c>
      <c r="BX507" s="89">
        <f t="shared" si="715"/>
        <v>318</v>
      </c>
      <c r="BY507" s="89">
        <f t="shared" si="716"/>
        <v>0</v>
      </c>
      <c r="BZ507" s="187"/>
      <c r="CA507" s="187"/>
      <c r="CB507" s="230"/>
      <c r="CC507" s="227"/>
      <c r="CD507" s="85"/>
      <c r="CE507" s="228"/>
      <c r="CF507" s="228"/>
      <c r="CG507" s="228"/>
      <c r="CH507" s="228"/>
      <c r="CI507" s="228"/>
      <c r="CJ507" s="228"/>
      <c r="CK507" s="228"/>
      <c r="CL507" s="231"/>
      <c r="CM507" s="232"/>
      <c r="CN507" s="173"/>
      <c r="CO507" s="228"/>
      <c r="CP507" s="228"/>
      <c r="CQ507" s="173"/>
      <c r="CR507" s="173"/>
      <c r="CS507" s="173"/>
      <c r="CT507" s="173"/>
      <c r="CU507" s="173"/>
      <c r="CV507" s="89">
        <f t="shared" si="717"/>
        <v>0</v>
      </c>
      <c r="CW507" s="86">
        <f t="shared" si="718"/>
        <v>0</v>
      </c>
      <c r="CX507" s="90"/>
      <c r="CY507" s="90"/>
      <c r="CZ507" s="90"/>
      <c r="DA507" s="90"/>
      <c r="DB507" s="89">
        <f t="shared" si="719"/>
        <v>318</v>
      </c>
      <c r="DC507" s="89">
        <f t="shared" si="720"/>
        <v>0</v>
      </c>
      <c r="DD507" s="89">
        <f t="shared" si="721"/>
        <v>0</v>
      </c>
      <c r="DE507" s="89">
        <f t="shared" si="722"/>
        <v>0</v>
      </c>
      <c r="DF507" s="86" t="str">
        <f t="shared" si="723"/>
        <v>Đủ</v>
      </c>
      <c r="DG507" s="228"/>
      <c r="DH507" s="233"/>
      <c r="DI507" s="234"/>
      <c r="DJ507" s="235"/>
      <c r="DK507" s="236"/>
      <c r="DL507" s="176"/>
      <c r="DM507" s="177"/>
      <c r="DN507" s="178"/>
      <c r="DO507" s="178"/>
    </row>
    <row r="508" spans="1:119" s="237" customFormat="1" ht="30" hidden="1" customHeight="1">
      <c r="A508" s="85" t="str">
        <f t="shared" si="697"/>
        <v>Hiện</v>
      </c>
      <c r="B508" s="86" t="str">
        <f t="shared" si="698"/>
        <v>Đủ</v>
      </c>
      <c r="C508" s="1559">
        <f t="shared" si="699"/>
        <v>0</v>
      </c>
      <c r="D508" s="1656" t="str">
        <f t="shared" si="700"/>
        <v>khả năng 99 % không đảm bảo 30/3 có hàng</v>
      </c>
      <c r="E508" s="1656"/>
      <c r="F508" s="1656" t="s">
        <v>2354</v>
      </c>
      <c r="G508" s="86" t="str">
        <f t="shared" si="685"/>
        <v>A240-TP309S</v>
      </c>
      <c r="H508" s="86">
        <f t="shared" si="701"/>
        <v>80</v>
      </c>
      <c r="I508" s="86" t="str">
        <f t="shared" si="702"/>
        <v>CÁI</v>
      </c>
      <c r="J508" s="1429" t="s">
        <v>1957</v>
      </c>
      <c r="K508" s="815" t="s">
        <v>2341</v>
      </c>
      <c r="L508" s="781" t="s">
        <v>1799</v>
      </c>
      <c r="M508" s="1140" t="s">
        <v>1800</v>
      </c>
      <c r="N508" s="1122" t="s">
        <v>1801</v>
      </c>
      <c r="O508" s="179" t="s">
        <v>1802</v>
      </c>
      <c r="P508" s="982" t="s">
        <v>1476</v>
      </c>
      <c r="Q508" s="182"/>
      <c r="R508" s="817">
        <v>72</v>
      </c>
      <c r="S508" s="182"/>
      <c r="T508" s="171"/>
      <c r="U508" s="172"/>
      <c r="V508" s="172"/>
      <c r="W508" s="172"/>
      <c r="X508" s="172"/>
      <c r="Y508" s="172"/>
      <c r="Z508" s="172"/>
      <c r="AA508" s="172"/>
      <c r="AB508" s="63"/>
      <c r="AC508" s="63"/>
      <c r="AD508" s="63"/>
      <c r="AE508" s="63"/>
      <c r="AF508" s="63"/>
      <c r="AG508" s="63"/>
      <c r="AH508" s="63"/>
      <c r="AI508" s="63"/>
      <c r="AJ508" s="63"/>
      <c r="AK508" s="63"/>
      <c r="AL508" s="838"/>
      <c r="AM508" s="63"/>
      <c r="AN508" s="63"/>
      <c r="AO508" s="63"/>
      <c r="AP508" s="63"/>
      <c r="AQ508" s="63"/>
      <c r="AR508" s="63">
        <v>80</v>
      </c>
      <c r="AS508" s="63">
        <v>0</v>
      </c>
      <c r="AT508" s="63">
        <v>0</v>
      </c>
      <c r="AU508" s="63">
        <v>0</v>
      </c>
      <c r="AV508" s="63">
        <v>0</v>
      </c>
      <c r="AW508" s="63">
        <v>0</v>
      </c>
      <c r="AX508" s="63">
        <v>0</v>
      </c>
      <c r="AY508" s="63">
        <v>0</v>
      </c>
      <c r="AZ508" s="88">
        <f t="shared" si="711"/>
        <v>80</v>
      </c>
      <c r="BA508" s="88">
        <f t="shared" si="712"/>
        <v>0</v>
      </c>
      <c r="BB508" s="487" t="s">
        <v>1815</v>
      </c>
      <c r="BC508" s="227"/>
      <c r="BD508" s="228"/>
      <c r="BE508" s="228"/>
      <c r="BF508" s="229"/>
      <c r="BG508" s="224"/>
      <c r="BH508" s="89">
        <f t="shared" si="713"/>
        <v>80</v>
      </c>
      <c r="BI508" s="89" t="str">
        <f t="shared" si="714"/>
        <v>0</v>
      </c>
      <c r="BJ508" s="173"/>
      <c r="BK508" s="1143" t="s">
        <v>2973</v>
      </c>
      <c r="BL508" s="1144" t="s">
        <v>2341</v>
      </c>
      <c r="BM508" s="179" t="s">
        <v>1802</v>
      </c>
      <c r="BN508" s="1122" t="s">
        <v>1801</v>
      </c>
      <c r="BO508" s="261" t="s">
        <v>416</v>
      </c>
      <c r="BP508" s="1145">
        <v>46051</v>
      </c>
      <c r="BQ508" s="1539">
        <v>80</v>
      </c>
      <c r="BR508" s="261" t="s">
        <v>416</v>
      </c>
      <c r="BS508" s="1539">
        <v>120000</v>
      </c>
      <c r="BT508" s="261">
        <f t="shared" si="703"/>
        <v>10560000</v>
      </c>
      <c r="BU508" s="827">
        <v>0.1</v>
      </c>
      <c r="BV508" s="1143">
        <f t="shared" si="704"/>
        <v>9600000</v>
      </c>
      <c r="BW508" s="1649" t="s">
        <v>2346</v>
      </c>
      <c r="BX508" s="89">
        <f t="shared" si="715"/>
        <v>80</v>
      </c>
      <c r="BY508" s="89">
        <f t="shared" si="716"/>
        <v>0</v>
      </c>
      <c r="BZ508" s="187"/>
      <c r="CA508" s="187"/>
      <c r="CB508" s="230"/>
      <c r="CC508" s="227"/>
      <c r="CD508" s="85"/>
      <c r="CE508" s="228"/>
      <c r="CF508" s="228"/>
      <c r="CG508" s="228"/>
      <c r="CH508" s="228"/>
      <c r="CI508" s="228"/>
      <c r="CJ508" s="228"/>
      <c r="CK508" s="228"/>
      <c r="CL508" s="231"/>
      <c r="CM508" s="232"/>
      <c r="CN508" s="173"/>
      <c r="CO508" s="228"/>
      <c r="CP508" s="228"/>
      <c r="CQ508" s="173"/>
      <c r="CR508" s="173"/>
      <c r="CS508" s="173"/>
      <c r="CT508" s="173"/>
      <c r="CU508" s="173"/>
      <c r="CV508" s="89">
        <f t="shared" si="717"/>
        <v>0</v>
      </c>
      <c r="CW508" s="86">
        <f t="shared" si="718"/>
        <v>0</v>
      </c>
      <c r="CX508" s="90"/>
      <c r="CY508" s="90"/>
      <c r="CZ508" s="90"/>
      <c r="DA508" s="90"/>
      <c r="DB508" s="89">
        <f t="shared" si="719"/>
        <v>80</v>
      </c>
      <c r="DC508" s="89">
        <f t="shared" si="720"/>
        <v>0</v>
      </c>
      <c r="DD508" s="89">
        <f t="shared" si="721"/>
        <v>0</v>
      </c>
      <c r="DE508" s="89">
        <f t="shared" si="722"/>
        <v>0</v>
      </c>
      <c r="DF508" s="86" t="str">
        <f t="shared" si="723"/>
        <v>Đủ</v>
      </c>
      <c r="DG508" s="228"/>
      <c r="DH508" s="233"/>
      <c r="DI508" s="234"/>
      <c r="DJ508" s="235"/>
      <c r="DK508" s="236"/>
      <c r="DL508" s="176"/>
      <c r="DM508" s="177"/>
      <c r="DN508" s="178"/>
      <c r="DO508" s="178"/>
    </row>
    <row r="509" spans="1:119" s="237" customFormat="1" ht="30" hidden="1" customHeight="1">
      <c r="A509" s="85" t="str">
        <f t="shared" si="697"/>
        <v>Hiện</v>
      </c>
      <c r="B509" s="86" t="str">
        <f t="shared" si="698"/>
        <v>Đủ</v>
      </c>
      <c r="C509" s="1559">
        <f t="shared" si="699"/>
        <v>0</v>
      </c>
      <c r="D509" s="1656" t="str">
        <f t="shared" si="700"/>
        <v>khả năng 99 % không đảm bảo 30/3 có hàng</v>
      </c>
      <c r="E509" s="1656"/>
      <c r="F509" s="1656" t="s">
        <v>2354</v>
      </c>
      <c r="G509" s="86" t="str">
        <f t="shared" ref="G509:G515" si="724">BM509</f>
        <v>A240-TP310S</v>
      </c>
      <c r="H509" s="86">
        <f t="shared" si="701"/>
        <v>80</v>
      </c>
      <c r="I509" s="86" t="str">
        <f t="shared" si="702"/>
        <v>CÁI</v>
      </c>
      <c r="J509" s="1429" t="s">
        <v>1956</v>
      </c>
      <c r="K509" s="815" t="s">
        <v>2341</v>
      </c>
      <c r="L509" s="781" t="s">
        <v>1803</v>
      </c>
      <c r="M509" s="1140" t="s">
        <v>1800</v>
      </c>
      <c r="N509" s="1122" t="s">
        <v>1804</v>
      </c>
      <c r="O509" s="179" t="s">
        <v>1805</v>
      </c>
      <c r="P509" s="982" t="s">
        <v>1476</v>
      </c>
      <c r="Q509" s="182"/>
      <c r="R509" s="817">
        <v>72</v>
      </c>
      <c r="S509" s="182"/>
      <c r="T509" s="171"/>
      <c r="U509" s="172"/>
      <c r="V509" s="172"/>
      <c r="W509" s="172"/>
      <c r="X509" s="172"/>
      <c r="Y509" s="172"/>
      <c r="Z509" s="172"/>
      <c r="AA509" s="172"/>
      <c r="AB509" s="63"/>
      <c r="AC509" s="63"/>
      <c r="AD509" s="63"/>
      <c r="AE509" s="63"/>
      <c r="AF509" s="63"/>
      <c r="AG509" s="63"/>
      <c r="AH509" s="63"/>
      <c r="AI509" s="63"/>
      <c r="AJ509" s="63"/>
      <c r="AK509" s="63"/>
      <c r="AL509" s="838"/>
      <c r="AM509" s="63"/>
      <c r="AN509" s="63"/>
      <c r="AO509" s="63"/>
      <c r="AP509" s="63"/>
      <c r="AQ509" s="63"/>
      <c r="AR509" s="63">
        <v>80</v>
      </c>
      <c r="AS509" s="63">
        <v>0</v>
      </c>
      <c r="AT509" s="63">
        <v>0</v>
      </c>
      <c r="AU509" s="63">
        <v>0</v>
      </c>
      <c r="AV509" s="63">
        <v>0</v>
      </c>
      <c r="AW509" s="63">
        <v>0</v>
      </c>
      <c r="AX509" s="63">
        <v>0</v>
      </c>
      <c r="AY509" s="63">
        <v>0</v>
      </c>
      <c r="AZ509" s="88">
        <f t="shared" si="711"/>
        <v>80</v>
      </c>
      <c r="BA509" s="88">
        <f t="shared" si="712"/>
        <v>0</v>
      </c>
      <c r="BB509" s="487" t="s">
        <v>1815</v>
      </c>
      <c r="BC509" s="227"/>
      <c r="BD509" s="228"/>
      <c r="BE509" s="228"/>
      <c r="BF509" s="229"/>
      <c r="BG509" s="224"/>
      <c r="BH509" s="89">
        <f t="shared" si="713"/>
        <v>80</v>
      </c>
      <c r="BI509" s="89" t="str">
        <f t="shared" si="714"/>
        <v>0</v>
      </c>
      <c r="BJ509" s="173"/>
      <c r="BK509" s="1143" t="s">
        <v>2973</v>
      </c>
      <c r="BL509" s="1144" t="s">
        <v>2341</v>
      </c>
      <c r="BM509" s="179" t="s">
        <v>1805</v>
      </c>
      <c r="BN509" s="1122" t="s">
        <v>1804</v>
      </c>
      <c r="BO509" s="261" t="s">
        <v>416</v>
      </c>
      <c r="BP509" s="1145">
        <v>46051</v>
      </c>
      <c r="BQ509" s="1539">
        <v>80</v>
      </c>
      <c r="BR509" s="261" t="s">
        <v>416</v>
      </c>
      <c r="BS509" s="1539">
        <v>120000</v>
      </c>
      <c r="BT509" s="261">
        <f t="shared" si="703"/>
        <v>10560000</v>
      </c>
      <c r="BU509" s="827">
        <v>0.1</v>
      </c>
      <c r="BV509" s="1143">
        <f t="shared" si="704"/>
        <v>9600000</v>
      </c>
      <c r="BW509" s="1649" t="s">
        <v>2346</v>
      </c>
      <c r="BX509" s="89">
        <f t="shared" si="715"/>
        <v>80</v>
      </c>
      <c r="BY509" s="89">
        <f t="shared" si="716"/>
        <v>0</v>
      </c>
      <c r="BZ509" s="187"/>
      <c r="CA509" s="187"/>
      <c r="CB509" s="230"/>
      <c r="CC509" s="227"/>
      <c r="CD509" s="85"/>
      <c r="CE509" s="228"/>
      <c r="CF509" s="228"/>
      <c r="CG509" s="228"/>
      <c r="CH509" s="228"/>
      <c r="CI509" s="228"/>
      <c r="CJ509" s="228"/>
      <c r="CK509" s="228"/>
      <c r="CL509" s="231"/>
      <c r="CM509" s="232"/>
      <c r="CN509" s="173"/>
      <c r="CO509" s="228"/>
      <c r="CP509" s="228"/>
      <c r="CQ509" s="173"/>
      <c r="CR509" s="173"/>
      <c r="CS509" s="173"/>
      <c r="CT509" s="173"/>
      <c r="CU509" s="173"/>
      <c r="CV509" s="89">
        <f t="shared" si="717"/>
        <v>0</v>
      </c>
      <c r="CW509" s="86">
        <f t="shared" si="718"/>
        <v>0</v>
      </c>
      <c r="CX509" s="90"/>
      <c r="CY509" s="90"/>
      <c r="CZ509" s="90"/>
      <c r="DA509" s="90"/>
      <c r="DB509" s="89">
        <f t="shared" si="719"/>
        <v>80</v>
      </c>
      <c r="DC509" s="89">
        <f t="shared" si="720"/>
        <v>0</v>
      </c>
      <c r="DD509" s="89">
        <f t="shared" si="721"/>
        <v>0</v>
      </c>
      <c r="DE509" s="89">
        <f t="shared" si="722"/>
        <v>0</v>
      </c>
      <c r="DF509" s="86" t="str">
        <f t="shared" si="723"/>
        <v>Đủ</v>
      </c>
      <c r="DG509" s="228"/>
      <c r="DH509" s="233"/>
      <c r="DI509" s="234"/>
      <c r="DJ509" s="235"/>
      <c r="DK509" s="236"/>
      <c r="DL509" s="176"/>
      <c r="DM509" s="177"/>
      <c r="DN509" s="178"/>
      <c r="DO509" s="178"/>
    </row>
    <row r="510" spans="1:119" s="237" customFormat="1" ht="30" hidden="1" customHeight="1">
      <c r="A510" s="85" t="str">
        <f t="shared" si="697"/>
        <v>Hiện</v>
      </c>
      <c r="B510" s="86" t="str">
        <f t="shared" si="698"/>
        <v>Đủ</v>
      </c>
      <c r="C510" s="1559">
        <f t="shared" si="699"/>
        <v>0</v>
      </c>
      <c r="D510" s="1656" t="str">
        <f t="shared" si="700"/>
        <v>khả năng 99 % không đảm bảo 30/3 có hàng</v>
      </c>
      <c r="E510" s="1656"/>
      <c r="F510" s="1656" t="s">
        <v>2354</v>
      </c>
      <c r="G510" s="86" t="str">
        <f t="shared" si="724"/>
        <v>F436-HDG</v>
      </c>
      <c r="H510" s="86">
        <f t="shared" si="701"/>
        <v>952</v>
      </c>
      <c r="I510" s="86" t="str">
        <f t="shared" si="702"/>
        <v>CÁI</v>
      </c>
      <c r="J510" s="1430"/>
      <c r="K510" s="815" t="s">
        <v>2341</v>
      </c>
      <c r="L510" s="781" t="s">
        <v>1806</v>
      </c>
      <c r="M510" s="1140" t="s">
        <v>1793</v>
      </c>
      <c r="N510" s="1122" t="s">
        <v>1807</v>
      </c>
      <c r="O510" s="179" t="s">
        <v>1577</v>
      </c>
      <c r="P510" s="982" t="s">
        <v>1476</v>
      </c>
      <c r="Q510" s="182"/>
      <c r="R510" s="817">
        <v>864</v>
      </c>
      <c r="S510" s="182"/>
      <c r="T510" s="171"/>
      <c r="U510" s="172"/>
      <c r="V510" s="172"/>
      <c r="W510" s="172"/>
      <c r="X510" s="172"/>
      <c r="Y510" s="172"/>
      <c r="Z510" s="172"/>
      <c r="AA510" s="172"/>
      <c r="AB510" s="63"/>
      <c r="AC510" s="63"/>
      <c r="AD510" s="63"/>
      <c r="AE510" s="63"/>
      <c r="AF510" s="63"/>
      <c r="AG510" s="63"/>
      <c r="AH510" s="63"/>
      <c r="AI510" s="63"/>
      <c r="AJ510" s="63"/>
      <c r="AK510" s="63"/>
      <c r="AL510" s="838"/>
      <c r="AM510" s="63"/>
      <c r="AN510" s="63"/>
      <c r="AO510" s="63"/>
      <c r="AP510" s="63"/>
      <c r="AQ510" s="63"/>
      <c r="AR510" s="63">
        <v>952</v>
      </c>
      <c r="AS510" s="63">
        <v>0</v>
      </c>
      <c r="AT510" s="63">
        <v>0</v>
      </c>
      <c r="AU510" s="63">
        <v>0</v>
      </c>
      <c r="AV510" s="63">
        <v>0</v>
      </c>
      <c r="AW510" s="63">
        <v>0</v>
      </c>
      <c r="AX510" s="63">
        <v>0</v>
      </c>
      <c r="AY510" s="63">
        <v>0</v>
      </c>
      <c r="AZ510" s="88">
        <f t="shared" si="711"/>
        <v>952</v>
      </c>
      <c r="BA510" s="88">
        <f t="shared" si="712"/>
        <v>0</v>
      </c>
      <c r="BB510" s="487" t="s">
        <v>1815</v>
      </c>
      <c r="BC510" s="227"/>
      <c r="BD510" s="228"/>
      <c r="BE510" s="228"/>
      <c r="BF510" s="229"/>
      <c r="BG510" s="224"/>
      <c r="BH510" s="89">
        <f t="shared" si="713"/>
        <v>952</v>
      </c>
      <c r="BI510" s="89" t="str">
        <f t="shared" si="714"/>
        <v>0</v>
      </c>
      <c r="BJ510" s="173"/>
      <c r="BK510" s="1143" t="s">
        <v>2973</v>
      </c>
      <c r="BL510" s="1144" t="s">
        <v>2341</v>
      </c>
      <c r="BM510" s="179" t="s">
        <v>1577</v>
      </c>
      <c r="BN510" s="1122" t="s">
        <v>1807</v>
      </c>
      <c r="BO510" s="261" t="s">
        <v>416</v>
      </c>
      <c r="BP510" s="1145">
        <v>46051</v>
      </c>
      <c r="BQ510" s="1539">
        <v>952</v>
      </c>
      <c r="BR510" s="261" t="s">
        <v>416</v>
      </c>
      <c r="BS510" s="1539">
        <v>2800</v>
      </c>
      <c r="BT510" s="261">
        <f t="shared" si="703"/>
        <v>2932160.0000000005</v>
      </c>
      <c r="BU510" s="827">
        <v>0.1</v>
      </c>
      <c r="BV510" s="1143">
        <f t="shared" si="704"/>
        <v>2665600</v>
      </c>
      <c r="BW510" s="1649" t="s">
        <v>2346</v>
      </c>
      <c r="BX510" s="89">
        <f t="shared" si="715"/>
        <v>952</v>
      </c>
      <c r="BY510" s="89">
        <f t="shared" si="716"/>
        <v>0</v>
      </c>
      <c r="BZ510" s="187"/>
      <c r="CA510" s="187"/>
      <c r="CB510" s="230"/>
      <c r="CC510" s="227"/>
      <c r="CD510" s="85"/>
      <c r="CE510" s="228"/>
      <c r="CF510" s="228"/>
      <c r="CG510" s="228"/>
      <c r="CH510" s="228"/>
      <c r="CI510" s="228"/>
      <c r="CJ510" s="228"/>
      <c r="CK510" s="228"/>
      <c r="CL510" s="231"/>
      <c r="CM510" s="232"/>
      <c r="CN510" s="173"/>
      <c r="CO510" s="228"/>
      <c r="CP510" s="228"/>
      <c r="CQ510" s="173"/>
      <c r="CR510" s="173"/>
      <c r="CS510" s="173"/>
      <c r="CT510" s="173"/>
      <c r="CU510" s="173"/>
      <c r="CV510" s="89">
        <f t="shared" si="717"/>
        <v>0</v>
      </c>
      <c r="CW510" s="86">
        <f t="shared" si="718"/>
        <v>0</v>
      </c>
      <c r="CX510" s="90"/>
      <c r="CY510" s="90"/>
      <c r="CZ510" s="90"/>
      <c r="DA510" s="90"/>
      <c r="DB510" s="89">
        <f t="shared" si="719"/>
        <v>952</v>
      </c>
      <c r="DC510" s="89">
        <f t="shared" si="720"/>
        <v>0</v>
      </c>
      <c r="DD510" s="89">
        <f t="shared" si="721"/>
        <v>0</v>
      </c>
      <c r="DE510" s="89">
        <f t="shared" si="722"/>
        <v>0</v>
      </c>
      <c r="DF510" s="86" t="str">
        <f t="shared" si="723"/>
        <v>Đủ</v>
      </c>
      <c r="DG510" s="228"/>
      <c r="DH510" s="233"/>
      <c r="DI510" s="234"/>
      <c r="DJ510" s="235"/>
      <c r="DK510" s="236"/>
      <c r="DL510" s="176"/>
      <c r="DM510" s="177"/>
      <c r="DN510" s="178"/>
      <c r="DO510" s="178"/>
    </row>
    <row r="511" spans="1:119" s="237" customFormat="1" ht="30" hidden="1" customHeight="1">
      <c r="A511" s="85" t="str">
        <f t="shared" si="697"/>
        <v>Hiện</v>
      </c>
      <c r="B511" s="86" t="str">
        <f t="shared" si="698"/>
        <v>Đủ</v>
      </c>
      <c r="C511" s="1559">
        <f t="shared" si="699"/>
        <v>0</v>
      </c>
      <c r="D511" s="1656" t="str">
        <f t="shared" si="700"/>
        <v>khả năng 99 % không đảm bảo 30/3 có hàng</v>
      </c>
      <c r="E511" s="1656"/>
      <c r="F511" s="1656" t="s">
        <v>2354</v>
      </c>
      <c r="G511" s="86" t="str">
        <f t="shared" si="724"/>
        <v>A193B8/A194-8</v>
      </c>
      <c r="H511" s="86">
        <f t="shared" si="701"/>
        <v>344</v>
      </c>
      <c r="I511" s="86" t="str">
        <f t="shared" si="702"/>
        <v>BỘ</v>
      </c>
      <c r="J511" s="1429" t="s">
        <v>1956</v>
      </c>
      <c r="K511" s="815" t="s">
        <v>2341</v>
      </c>
      <c r="L511" s="781" t="s">
        <v>1808</v>
      </c>
      <c r="M511" s="1140" t="s">
        <v>1809</v>
      </c>
      <c r="N511" s="1122" t="s">
        <v>1810</v>
      </c>
      <c r="O511" s="820" t="s">
        <v>1821</v>
      </c>
      <c r="P511" s="982" t="s">
        <v>1665</v>
      </c>
      <c r="Q511" s="182"/>
      <c r="R511" s="817">
        <v>312</v>
      </c>
      <c r="S511" s="182"/>
      <c r="T511" s="171"/>
      <c r="U511" s="172"/>
      <c r="V511" s="172"/>
      <c r="W511" s="172"/>
      <c r="X511" s="172"/>
      <c r="Y511" s="172"/>
      <c r="Z511" s="172"/>
      <c r="AA511" s="172"/>
      <c r="AB511" s="63"/>
      <c r="AC511" s="63"/>
      <c r="AD511" s="63"/>
      <c r="AE511" s="63"/>
      <c r="AF511" s="63"/>
      <c r="AG511" s="63"/>
      <c r="AH511" s="63"/>
      <c r="AI511" s="63"/>
      <c r="AJ511" s="63"/>
      <c r="AK511" s="63"/>
      <c r="AL511" s="838"/>
      <c r="AM511" s="63"/>
      <c r="AN511" s="63"/>
      <c r="AO511" s="63"/>
      <c r="AP511" s="63"/>
      <c r="AQ511" s="63"/>
      <c r="AR511" s="63">
        <v>344</v>
      </c>
      <c r="AS511" s="63">
        <v>0</v>
      </c>
      <c r="AT511" s="63">
        <v>0</v>
      </c>
      <c r="AU511" s="63">
        <v>0</v>
      </c>
      <c r="AV511" s="63">
        <v>0</v>
      </c>
      <c r="AW511" s="63">
        <v>0</v>
      </c>
      <c r="AX511" s="63">
        <v>0</v>
      </c>
      <c r="AY511" s="63">
        <v>0</v>
      </c>
      <c r="AZ511" s="88">
        <f t="shared" si="711"/>
        <v>344</v>
      </c>
      <c r="BA511" s="88">
        <f t="shared" si="712"/>
        <v>0</v>
      </c>
      <c r="BB511" s="487" t="s">
        <v>1815</v>
      </c>
      <c r="BC511" s="227"/>
      <c r="BD511" s="228"/>
      <c r="BE511" s="228"/>
      <c r="BF511" s="229"/>
      <c r="BG511" s="224"/>
      <c r="BH511" s="89">
        <f t="shared" si="713"/>
        <v>344</v>
      </c>
      <c r="BI511" s="89" t="str">
        <f t="shared" si="714"/>
        <v>0</v>
      </c>
      <c r="BJ511" s="173"/>
      <c r="BK511" s="1143" t="s">
        <v>2973</v>
      </c>
      <c r="BL511" s="1144" t="s">
        <v>2341</v>
      </c>
      <c r="BM511" s="179" t="s">
        <v>1821</v>
      </c>
      <c r="BN511" s="1122" t="s">
        <v>1810</v>
      </c>
      <c r="BO511" s="261" t="s">
        <v>416</v>
      </c>
      <c r="BP511" s="1145">
        <v>46051</v>
      </c>
      <c r="BQ511" s="1539">
        <v>344</v>
      </c>
      <c r="BR511" s="261" t="s">
        <v>416</v>
      </c>
      <c r="BS511" s="1539">
        <v>96000</v>
      </c>
      <c r="BT511" s="261">
        <f t="shared" si="703"/>
        <v>36326400</v>
      </c>
      <c r="BU511" s="827">
        <v>0.1</v>
      </c>
      <c r="BV511" s="1143">
        <f t="shared" si="704"/>
        <v>33024000</v>
      </c>
      <c r="BW511" s="1649" t="s">
        <v>2346</v>
      </c>
      <c r="BX511" s="89">
        <f t="shared" si="715"/>
        <v>344</v>
      </c>
      <c r="BY511" s="89">
        <f t="shared" si="716"/>
        <v>0</v>
      </c>
      <c r="BZ511" s="187"/>
      <c r="CA511" s="187"/>
      <c r="CB511" s="230"/>
      <c r="CC511" s="227"/>
      <c r="CD511" s="85"/>
      <c r="CE511" s="228"/>
      <c r="CF511" s="228"/>
      <c r="CG511" s="228"/>
      <c r="CH511" s="228"/>
      <c r="CI511" s="228"/>
      <c r="CJ511" s="228"/>
      <c r="CK511" s="228"/>
      <c r="CL511" s="231"/>
      <c r="CM511" s="232"/>
      <c r="CN511" s="173"/>
      <c r="CO511" s="228"/>
      <c r="CP511" s="228"/>
      <c r="CQ511" s="173"/>
      <c r="CR511" s="173"/>
      <c r="CS511" s="173"/>
      <c r="CT511" s="173"/>
      <c r="CU511" s="173"/>
      <c r="CV511" s="89">
        <f t="shared" si="717"/>
        <v>0</v>
      </c>
      <c r="CW511" s="86">
        <f t="shared" si="718"/>
        <v>0</v>
      </c>
      <c r="CX511" s="90"/>
      <c r="CY511" s="90"/>
      <c r="CZ511" s="90"/>
      <c r="DA511" s="90"/>
      <c r="DB511" s="89">
        <f t="shared" si="719"/>
        <v>344</v>
      </c>
      <c r="DC511" s="89">
        <f t="shared" si="720"/>
        <v>0</v>
      </c>
      <c r="DD511" s="89">
        <f t="shared" si="721"/>
        <v>0</v>
      </c>
      <c r="DE511" s="89">
        <f t="shared" si="722"/>
        <v>0</v>
      </c>
      <c r="DF511" s="86" t="str">
        <f t="shared" si="723"/>
        <v>Đủ</v>
      </c>
      <c r="DG511" s="228"/>
      <c r="DH511" s="233"/>
      <c r="DI511" s="234"/>
      <c r="DJ511" s="235"/>
      <c r="DK511" s="236"/>
      <c r="DL511" s="176"/>
      <c r="DM511" s="177"/>
      <c r="DN511" s="178"/>
      <c r="DO511" s="178"/>
    </row>
    <row r="512" spans="1:119" s="237" customFormat="1" ht="30" customHeight="1">
      <c r="A512" s="85" t="str">
        <f t="shared" si="697"/>
        <v>Hiện</v>
      </c>
      <c r="B512" s="86" t="str">
        <f t="shared" si="698"/>
        <v>Thiếu</v>
      </c>
      <c r="C512" s="86">
        <f t="shared" si="699"/>
        <v>162</v>
      </c>
      <c r="D512" s="86" t="s">
        <v>2351</v>
      </c>
      <c r="E512" s="1656"/>
      <c r="F512" s="86"/>
      <c r="G512" s="86" t="str">
        <f>N512</f>
        <v>VÍT TỰ KHOAN M6.3X25-DIN7504K-SUS410</v>
      </c>
      <c r="H512" s="86">
        <f>C512</f>
        <v>162</v>
      </c>
      <c r="I512" s="86" t="str">
        <f>P512</f>
        <v>CÁI</v>
      </c>
      <c r="J512" s="1430"/>
      <c r="K512" s="815" t="s">
        <v>1940</v>
      </c>
      <c r="L512" s="781" t="s">
        <v>1811</v>
      </c>
      <c r="M512" s="1140" t="s">
        <v>1475</v>
      </c>
      <c r="N512" s="1122" t="s">
        <v>1812</v>
      </c>
      <c r="O512" s="179" t="s">
        <v>1813</v>
      </c>
      <c r="P512" s="982" t="s">
        <v>1476</v>
      </c>
      <c r="Q512" s="182"/>
      <c r="R512" s="817">
        <v>146</v>
      </c>
      <c r="S512" s="182"/>
      <c r="T512" s="171"/>
      <c r="U512" s="172"/>
      <c r="V512" s="172"/>
      <c r="W512" s="172"/>
      <c r="X512" s="172"/>
      <c r="Y512" s="172"/>
      <c r="Z512" s="172"/>
      <c r="AA512" s="172"/>
      <c r="AB512" s="63"/>
      <c r="AC512" s="63"/>
      <c r="AD512" s="63"/>
      <c r="AE512" s="63"/>
      <c r="AF512" s="63"/>
      <c r="AG512" s="63"/>
      <c r="AH512" s="63"/>
      <c r="AI512" s="63"/>
      <c r="AJ512" s="63"/>
      <c r="AK512" s="63"/>
      <c r="AL512" s="838"/>
      <c r="AM512" s="63"/>
      <c r="AN512" s="63"/>
      <c r="AO512" s="63"/>
      <c r="AP512" s="63"/>
      <c r="AQ512" s="63"/>
      <c r="AR512" s="63">
        <v>162</v>
      </c>
      <c r="AS512" s="63">
        <v>0</v>
      </c>
      <c r="AT512" s="63">
        <v>0</v>
      </c>
      <c r="AU512" s="63">
        <v>0</v>
      </c>
      <c r="AV512" s="63">
        <v>0</v>
      </c>
      <c r="AW512" s="63">
        <v>0</v>
      </c>
      <c r="AX512" s="63">
        <v>0</v>
      </c>
      <c r="AY512" s="63">
        <v>0</v>
      </c>
      <c r="AZ512" s="88">
        <f t="shared" si="711"/>
        <v>162</v>
      </c>
      <c r="BA512" s="88">
        <f t="shared" si="712"/>
        <v>0</v>
      </c>
      <c r="BB512" s="487" t="s">
        <v>1937</v>
      </c>
      <c r="BC512" s="227"/>
      <c r="BD512" s="228"/>
      <c r="BE512" s="228"/>
      <c r="BF512" s="229"/>
      <c r="BG512" s="224"/>
      <c r="BH512" s="89">
        <f t="shared" si="713"/>
        <v>162</v>
      </c>
      <c r="BI512" s="89" t="str">
        <f t="shared" si="714"/>
        <v>0</v>
      </c>
      <c r="BJ512" s="173"/>
      <c r="BK512" s="1143"/>
      <c r="BL512" s="1144"/>
      <c r="BM512" s="1144"/>
      <c r="BN512" s="1144"/>
      <c r="BO512" s="1143"/>
      <c r="BP512" s="1145"/>
      <c r="BQ512" s="190"/>
      <c r="BR512" s="1143"/>
      <c r="BS512" s="1143"/>
      <c r="BT512" s="1143"/>
      <c r="BU512" s="1146"/>
      <c r="BV512" s="1143"/>
      <c r="BW512" s="1147"/>
      <c r="BX512" s="89">
        <f t="shared" si="715"/>
        <v>0</v>
      </c>
      <c r="BY512" s="89">
        <f t="shared" si="716"/>
        <v>0</v>
      </c>
      <c r="BZ512" s="187"/>
      <c r="CA512" s="187"/>
      <c r="CB512" s="230"/>
      <c r="CC512" s="227"/>
      <c r="CD512" s="85"/>
      <c r="CE512" s="228"/>
      <c r="CF512" s="228"/>
      <c r="CG512" s="228"/>
      <c r="CH512" s="228"/>
      <c r="CI512" s="228"/>
      <c r="CJ512" s="228"/>
      <c r="CK512" s="228"/>
      <c r="CL512" s="231"/>
      <c r="CM512" s="232"/>
      <c r="CN512" s="173"/>
      <c r="CO512" s="228"/>
      <c r="CP512" s="228"/>
      <c r="CQ512" s="173"/>
      <c r="CR512" s="173"/>
      <c r="CS512" s="173"/>
      <c r="CT512" s="173"/>
      <c r="CU512" s="173"/>
      <c r="CV512" s="89">
        <f t="shared" si="717"/>
        <v>0</v>
      </c>
      <c r="CW512" s="86">
        <f t="shared" si="718"/>
        <v>0</v>
      </c>
      <c r="CX512" s="90"/>
      <c r="CY512" s="90"/>
      <c r="CZ512" s="90"/>
      <c r="DA512" s="90"/>
      <c r="DB512" s="89">
        <f t="shared" si="719"/>
        <v>0</v>
      </c>
      <c r="DC512" s="89">
        <f t="shared" si="720"/>
        <v>0</v>
      </c>
      <c r="DD512" s="89">
        <f t="shared" si="721"/>
        <v>162</v>
      </c>
      <c r="DE512" s="89">
        <f t="shared" si="722"/>
        <v>0</v>
      </c>
      <c r="DF512" s="86" t="str">
        <f t="shared" si="723"/>
        <v>Thiếu</v>
      </c>
      <c r="DG512" s="228"/>
      <c r="DH512" s="233"/>
      <c r="DI512" s="234"/>
      <c r="DJ512" s="235"/>
      <c r="DK512" s="236"/>
      <c r="DL512" s="176"/>
      <c r="DM512" s="177"/>
      <c r="DN512" s="178"/>
      <c r="DO512" s="178"/>
    </row>
    <row r="513" spans="1:119" s="2117" customFormat="1" ht="30" hidden="1" customHeight="1">
      <c r="A513" s="2080" t="str">
        <f t="shared" ref="A513:A520" si="725">IF(L513=L512,"ok","Hiện")</f>
        <v>Hiện</v>
      </c>
      <c r="B513" s="2081" t="str">
        <f t="shared" ref="B513:B520" si="726">DF513</f>
        <v>Đủ</v>
      </c>
      <c r="C513" s="2081">
        <f t="shared" ref="C513:C520" si="727">DD513</f>
        <v>0</v>
      </c>
      <c r="D513" s="2081" t="str">
        <f t="shared" ref="D513:D516" si="728">BW513</f>
        <v>Dự kiến 10/2/2026 có hàng</v>
      </c>
      <c r="E513" s="2082" t="s">
        <v>2356</v>
      </c>
      <c r="F513" s="2082"/>
      <c r="G513" s="2081"/>
      <c r="H513" s="2083"/>
      <c r="I513" s="2081"/>
      <c r="J513" s="2084"/>
      <c r="K513" s="2085"/>
      <c r="L513" s="2086" t="s">
        <v>1849</v>
      </c>
      <c r="M513" s="2087" t="s">
        <v>1850</v>
      </c>
      <c r="N513" s="2088" t="s">
        <v>1851</v>
      </c>
      <c r="O513" s="2089" t="s">
        <v>1852</v>
      </c>
      <c r="P513" s="2090" t="s">
        <v>1665</v>
      </c>
      <c r="Q513" s="1788"/>
      <c r="R513" s="1789"/>
      <c r="S513" s="1788"/>
      <c r="T513" s="1790"/>
      <c r="U513" s="1791"/>
      <c r="V513" s="1791"/>
      <c r="W513" s="1791"/>
      <c r="X513" s="1791"/>
      <c r="Y513" s="1791"/>
      <c r="Z513" s="1791"/>
      <c r="AA513" s="1791"/>
      <c r="AB513" s="1792"/>
      <c r="AC513" s="1792"/>
      <c r="AD513" s="1792"/>
      <c r="AE513" s="1792"/>
      <c r="AF513" s="1792"/>
      <c r="AG513" s="1792"/>
      <c r="AH513" s="1792"/>
      <c r="AI513" s="1792"/>
      <c r="AJ513" s="1792"/>
      <c r="AK513" s="1792"/>
      <c r="AL513" s="1793"/>
      <c r="AM513" s="1792"/>
      <c r="AN513" s="1792"/>
      <c r="AO513" s="1792"/>
      <c r="AP513" s="1792"/>
      <c r="AQ513" s="1792"/>
      <c r="AR513" s="1792"/>
      <c r="AS513" s="1792"/>
      <c r="AT513" s="1792">
        <v>80</v>
      </c>
      <c r="AU513" s="1792">
        <v>0</v>
      </c>
      <c r="AV513" s="1792">
        <v>0</v>
      </c>
      <c r="AW513" s="1792">
        <v>0</v>
      </c>
      <c r="AX513" s="1792">
        <v>0</v>
      </c>
      <c r="AY513" s="1792">
        <v>0</v>
      </c>
      <c r="AZ513" s="2091">
        <f t="shared" si="711"/>
        <v>80</v>
      </c>
      <c r="BA513" s="2091">
        <f t="shared" si="712"/>
        <v>0</v>
      </c>
      <c r="BB513" s="2092" t="s">
        <v>1937</v>
      </c>
      <c r="BC513" s="2093"/>
      <c r="BD513" s="2094"/>
      <c r="BE513" s="2094"/>
      <c r="BF513" s="2095"/>
      <c r="BG513" s="2096"/>
      <c r="BH513" s="2097">
        <f t="shared" si="713"/>
        <v>80</v>
      </c>
      <c r="BI513" s="2097" t="str">
        <f t="shared" si="714"/>
        <v>0</v>
      </c>
      <c r="BJ513" s="2098"/>
      <c r="BK513" s="2099" t="s">
        <v>903</v>
      </c>
      <c r="BL513" s="2100" t="s">
        <v>1500</v>
      </c>
      <c r="BM513" s="2101" t="s">
        <v>2269</v>
      </c>
      <c r="BN513" s="2102" t="str">
        <f t="shared" ref="BN513:BN516" si="729">CONCATENATE(BM513," = ",BQ513,P513)</f>
        <v>Ubolt làm theo bản vẽMạ kẽm = 80BỘ</v>
      </c>
      <c r="BO513" s="2101" t="s">
        <v>416</v>
      </c>
      <c r="BP513" s="2098">
        <v>46048</v>
      </c>
      <c r="BQ513" s="2102">
        <v>80</v>
      </c>
      <c r="BR513" s="2101" t="s">
        <v>416</v>
      </c>
      <c r="BS513" s="2102">
        <v>45000</v>
      </c>
      <c r="BT513" s="2103">
        <f t="shared" ref="BT513:BT515" si="730">BS513*BQ513*1.08</f>
        <v>3888000.0000000005</v>
      </c>
      <c r="BU513" s="2104">
        <v>0.08</v>
      </c>
      <c r="BV513" s="2105">
        <f t="shared" ref="BV513:BV516" si="731">BS513*BQ513</f>
        <v>3600000</v>
      </c>
      <c r="BW513" s="1893" t="s">
        <v>2344</v>
      </c>
      <c r="BX513" s="2097">
        <f t="shared" si="715"/>
        <v>80</v>
      </c>
      <c r="BY513" s="2097">
        <f t="shared" si="716"/>
        <v>0</v>
      </c>
      <c r="BZ513" s="2082"/>
      <c r="CA513" s="2082"/>
      <c r="CB513" s="2106"/>
      <c r="CC513" s="2093"/>
      <c r="CD513" s="2080"/>
      <c r="CE513" s="2094"/>
      <c r="CF513" s="2094"/>
      <c r="CG513" s="2094"/>
      <c r="CH513" s="2094"/>
      <c r="CI513" s="2094"/>
      <c r="CJ513" s="2094"/>
      <c r="CK513" s="2094"/>
      <c r="CL513" s="2107"/>
      <c r="CM513" s="2108"/>
      <c r="CN513" s="2098"/>
      <c r="CO513" s="2094"/>
      <c r="CP513" s="2094"/>
      <c r="CQ513" s="2098"/>
      <c r="CR513" s="2098"/>
      <c r="CS513" s="2098"/>
      <c r="CT513" s="2098"/>
      <c r="CU513" s="2098"/>
      <c r="CV513" s="2097">
        <f t="shared" si="717"/>
        <v>0</v>
      </c>
      <c r="CW513" s="2081">
        <f t="shared" si="718"/>
        <v>0</v>
      </c>
      <c r="CX513" s="2109"/>
      <c r="CY513" s="2109"/>
      <c r="CZ513" s="2109"/>
      <c r="DA513" s="2109"/>
      <c r="DB513" s="2097">
        <f t="shared" si="719"/>
        <v>80</v>
      </c>
      <c r="DC513" s="2097">
        <f t="shared" si="720"/>
        <v>0</v>
      </c>
      <c r="DD513" s="2097">
        <f t="shared" si="721"/>
        <v>0</v>
      </c>
      <c r="DE513" s="2097">
        <f t="shared" si="722"/>
        <v>0</v>
      </c>
      <c r="DF513" s="2081" t="str">
        <f t="shared" si="723"/>
        <v>Đủ</v>
      </c>
      <c r="DG513" s="2094"/>
      <c r="DH513" s="2110"/>
      <c r="DI513" s="2111"/>
      <c r="DJ513" s="2112"/>
      <c r="DK513" s="2113"/>
      <c r="DL513" s="2114"/>
      <c r="DM513" s="2115"/>
      <c r="DN513" s="2116"/>
      <c r="DO513" s="2116"/>
    </row>
    <row r="514" spans="1:119" s="1821" customFormat="1" ht="30" hidden="1" customHeight="1">
      <c r="A514" s="1777" t="str">
        <f t="shared" si="725"/>
        <v>Hiện</v>
      </c>
      <c r="B514" s="1778" t="str">
        <f t="shared" si="726"/>
        <v>Đủ</v>
      </c>
      <c r="C514" s="1778">
        <f t="shared" si="727"/>
        <v>0</v>
      </c>
      <c r="D514" s="1778" t="str">
        <f t="shared" si="728"/>
        <v>Dự kiến 10/2/2026 có hàng</v>
      </c>
      <c r="E514" s="1779" t="s">
        <v>2356</v>
      </c>
      <c r="F514" s="1779"/>
      <c r="G514" s="1778" t="str">
        <f t="shared" si="724"/>
        <v>Long đen phẳngM16Mạ kẽm
nhúng nóng</v>
      </c>
      <c r="H514" s="1780">
        <f t="shared" ref="H514:H515" si="732">BQ514</f>
        <v>80</v>
      </c>
      <c r="I514" s="1778" t="str">
        <f t="shared" ref="I514:I515" si="733">P514</f>
        <v>CÁI</v>
      </c>
      <c r="J514" s="1781"/>
      <c r="K514" s="1782" t="s">
        <v>1484</v>
      </c>
      <c r="L514" s="1783" t="s">
        <v>1853</v>
      </c>
      <c r="M514" s="1784" t="s">
        <v>1793</v>
      </c>
      <c r="N514" s="1785" t="s">
        <v>1854</v>
      </c>
      <c r="O514" s="1786" t="s">
        <v>1855</v>
      </c>
      <c r="P514" s="1787" t="s">
        <v>1476</v>
      </c>
      <c r="Q514" s="1788"/>
      <c r="R514" s="1789"/>
      <c r="S514" s="1788"/>
      <c r="T514" s="1790"/>
      <c r="U514" s="1791"/>
      <c r="V514" s="1791"/>
      <c r="W514" s="1791"/>
      <c r="X514" s="1791"/>
      <c r="Y514" s="1791"/>
      <c r="Z514" s="1791"/>
      <c r="AA514" s="1791"/>
      <c r="AB514" s="1792"/>
      <c r="AC514" s="1792"/>
      <c r="AD514" s="1792"/>
      <c r="AE514" s="1792"/>
      <c r="AF514" s="1792"/>
      <c r="AG514" s="1792"/>
      <c r="AH514" s="1792"/>
      <c r="AI514" s="1792"/>
      <c r="AJ514" s="1792"/>
      <c r="AK514" s="1792"/>
      <c r="AL514" s="1793"/>
      <c r="AM514" s="1792"/>
      <c r="AN514" s="1792"/>
      <c r="AO514" s="1792"/>
      <c r="AP514" s="1792"/>
      <c r="AQ514" s="1792"/>
      <c r="AR514" s="1792"/>
      <c r="AS514" s="1792"/>
      <c r="AT514" s="1792">
        <v>80</v>
      </c>
      <c r="AU514" s="1792">
        <v>0</v>
      </c>
      <c r="AV514" s="1792">
        <v>0</v>
      </c>
      <c r="AW514" s="1792">
        <v>0</v>
      </c>
      <c r="AX514" s="1792">
        <v>0</v>
      </c>
      <c r="AY514" s="1792">
        <v>0</v>
      </c>
      <c r="AZ514" s="1794">
        <f t="shared" si="711"/>
        <v>80</v>
      </c>
      <c r="BA514" s="1794">
        <f t="shared" si="712"/>
        <v>0</v>
      </c>
      <c r="BB514" s="1795" t="s">
        <v>1937</v>
      </c>
      <c r="BC514" s="1796"/>
      <c r="BD514" s="1797"/>
      <c r="BE514" s="1797"/>
      <c r="BF514" s="1798"/>
      <c r="BG514" s="1799"/>
      <c r="BH514" s="1800">
        <f t="shared" si="713"/>
        <v>80</v>
      </c>
      <c r="BI514" s="1800" t="str">
        <f t="shared" si="714"/>
        <v>0</v>
      </c>
      <c r="BJ514" s="1801"/>
      <c r="BK514" s="1802" t="s">
        <v>903</v>
      </c>
      <c r="BL514" s="1803" t="s">
        <v>1500</v>
      </c>
      <c r="BM514" s="1804" t="s">
        <v>2270</v>
      </c>
      <c r="BN514" s="1604" t="str">
        <f t="shared" si="729"/>
        <v>Long đen phẳngM16Mạ kẽm
nhúng nóng = 80CÁI</v>
      </c>
      <c r="BO514" s="1804" t="s">
        <v>416</v>
      </c>
      <c r="BP514" s="1801">
        <v>46048</v>
      </c>
      <c r="BQ514" s="1805">
        <v>80</v>
      </c>
      <c r="BR514" s="1804" t="s">
        <v>416</v>
      </c>
      <c r="BS514" s="1805">
        <v>700</v>
      </c>
      <c r="BT514" s="1806">
        <f t="shared" si="730"/>
        <v>60480.000000000007</v>
      </c>
      <c r="BU514" s="1807">
        <v>0.08</v>
      </c>
      <c r="BV514" s="1808">
        <f t="shared" si="731"/>
        <v>56000</v>
      </c>
      <c r="BW514" s="1809" t="s">
        <v>2344</v>
      </c>
      <c r="BX514" s="1800">
        <f t="shared" si="715"/>
        <v>80</v>
      </c>
      <c r="BY514" s="1800">
        <f t="shared" si="716"/>
        <v>0</v>
      </c>
      <c r="BZ514" s="1779"/>
      <c r="CA514" s="1779"/>
      <c r="CB514" s="1810"/>
      <c r="CC514" s="1796"/>
      <c r="CD514" s="1777"/>
      <c r="CE514" s="1797"/>
      <c r="CF514" s="1797"/>
      <c r="CG514" s="1797"/>
      <c r="CH514" s="1797"/>
      <c r="CI514" s="1797"/>
      <c r="CJ514" s="1797"/>
      <c r="CK514" s="1797"/>
      <c r="CL514" s="1811"/>
      <c r="CM514" s="1812"/>
      <c r="CN514" s="1801"/>
      <c r="CO514" s="1797"/>
      <c r="CP514" s="1797"/>
      <c r="CQ514" s="1801"/>
      <c r="CR514" s="1801"/>
      <c r="CS514" s="1801"/>
      <c r="CT514" s="1801"/>
      <c r="CU514" s="1801"/>
      <c r="CV514" s="1800">
        <f t="shared" si="717"/>
        <v>0</v>
      </c>
      <c r="CW514" s="1778">
        <f t="shared" si="718"/>
        <v>0</v>
      </c>
      <c r="CX514" s="1813"/>
      <c r="CY514" s="1813"/>
      <c r="CZ514" s="1813"/>
      <c r="DA514" s="1813"/>
      <c r="DB514" s="1800">
        <f t="shared" si="719"/>
        <v>80</v>
      </c>
      <c r="DC514" s="1800">
        <f t="shared" si="720"/>
        <v>0</v>
      </c>
      <c r="DD514" s="1800">
        <f t="shared" si="721"/>
        <v>0</v>
      </c>
      <c r="DE514" s="1800">
        <f t="shared" si="722"/>
        <v>0</v>
      </c>
      <c r="DF514" s="1778" t="str">
        <f t="shared" si="723"/>
        <v>Đủ</v>
      </c>
      <c r="DG514" s="1797"/>
      <c r="DH514" s="1814"/>
      <c r="DI514" s="1815"/>
      <c r="DJ514" s="1816"/>
      <c r="DK514" s="1817"/>
      <c r="DL514" s="1818"/>
      <c r="DM514" s="1819"/>
      <c r="DN514" s="1820"/>
      <c r="DO514" s="1820"/>
    </row>
    <row r="515" spans="1:119" s="1821" customFormat="1" ht="30" hidden="1" customHeight="1">
      <c r="A515" s="1777" t="str">
        <f t="shared" si="725"/>
        <v>Hiện</v>
      </c>
      <c r="B515" s="1778" t="str">
        <f t="shared" si="726"/>
        <v>Đủ</v>
      </c>
      <c r="C515" s="1778">
        <f t="shared" si="727"/>
        <v>0</v>
      </c>
      <c r="D515" s="1778" t="str">
        <f t="shared" si="728"/>
        <v>Dự kiến 10/2/2026 có hàng</v>
      </c>
      <c r="E515" s="1779" t="s">
        <v>2356</v>
      </c>
      <c r="F515" s="1779"/>
      <c r="G515" s="1778" t="str">
        <f t="shared" si="724"/>
        <v>Ecu M16Mạ kẽm
nhúng nóng</v>
      </c>
      <c r="H515" s="1780">
        <f t="shared" si="732"/>
        <v>80</v>
      </c>
      <c r="I515" s="1778" t="str">
        <f t="shared" si="733"/>
        <v>CÁI</v>
      </c>
      <c r="J515" s="1822"/>
      <c r="K515" s="1782" t="s">
        <v>1484</v>
      </c>
      <c r="L515" s="1783" t="s">
        <v>1856</v>
      </c>
      <c r="M515" s="1784" t="s">
        <v>1773</v>
      </c>
      <c r="N515" s="1785" t="s">
        <v>1857</v>
      </c>
      <c r="O515" s="1786" t="s">
        <v>1858</v>
      </c>
      <c r="P515" s="1787" t="s">
        <v>1476</v>
      </c>
      <c r="Q515" s="1788"/>
      <c r="R515" s="1789"/>
      <c r="S515" s="1788"/>
      <c r="T515" s="1790"/>
      <c r="U515" s="1791"/>
      <c r="V515" s="1791"/>
      <c r="W515" s="1791"/>
      <c r="X515" s="1791"/>
      <c r="Y515" s="1791"/>
      <c r="Z515" s="1791"/>
      <c r="AA515" s="1791"/>
      <c r="AB515" s="1792"/>
      <c r="AC515" s="1792"/>
      <c r="AD515" s="1792"/>
      <c r="AE515" s="1792"/>
      <c r="AF515" s="1792"/>
      <c r="AG515" s="1792"/>
      <c r="AH515" s="1792"/>
      <c r="AI515" s="1792"/>
      <c r="AJ515" s="1792"/>
      <c r="AK515" s="1792"/>
      <c r="AL515" s="1793"/>
      <c r="AM515" s="1792"/>
      <c r="AN515" s="1792"/>
      <c r="AO515" s="1792"/>
      <c r="AP515" s="1792"/>
      <c r="AQ515" s="1792"/>
      <c r="AR515" s="1792"/>
      <c r="AS515" s="1792"/>
      <c r="AT515" s="1792">
        <v>80</v>
      </c>
      <c r="AU515" s="1792">
        <v>0</v>
      </c>
      <c r="AV515" s="1792">
        <v>0</v>
      </c>
      <c r="AW515" s="1792">
        <v>0</v>
      </c>
      <c r="AX515" s="1792">
        <v>0</v>
      </c>
      <c r="AY515" s="1792">
        <v>0</v>
      </c>
      <c r="AZ515" s="1794">
        <f t="shared" si="711"/>
        <v>80</v>
      </c>
      <c r="BA515" s="1794">
        <f t="shared" si="712"/>
        <v>0</v>
      </c>
      <c r="BB515" s="1795" t="s">
        <v>1937</v>
      </c>
      <c r="BC515" s="1796"/>
      <c r="BD515" s="1797"/>
      <c r="BE515" s="1797"/>
      <c r="BF515" s="1798"/>
      <c r="BG515" s="1799"/>
      <c r="BH515" s="1800">
        <f t="shared" si="713"/>
        <v>80</v>
      </c>
      <c r="BI515" s="1800" t="str">
        <f t="shared" si="714"/>
        <v>0</v>
      </c>
      <c r="BJ515" s="1801"/>
      <c r="BK515" s="1802" t="s">
        <v>903</v>
      </c>
      <c r="BL515" s="1803" t="s">
        <v>1500</v>
      </c>
      <c r="BM515" s="1804" t="s">
        <v>2271</v>
      </c>
      <c r="BN515" s="1604" t="str">
        <f t="shared" si="729"/>
        <v>Ecu M16Mạ kẽm
nhúng nóng = 80CÁI</v>
      </c>
      <c r="BO515" s="1804" t="s">
        <v>416</v>
      </c>
      <c r="BP515" s="1801">
        <v>46048</v>
      </c>
      <c r="BQ515" s="1805">
        <v>80</v>
      </c>
      <c r="BR515" s="1804" t="s">
        <v>416</v>
      </c>
      <c r="BS515" s="1805">
        <v>3800</v>
      </c>
      <c r="BT515" s="1806">
        <f t="shared" si="730"/>
        <v>328320</v>
      </c>
      <c r="BU515" s="1807">
        <v>0.08</v>
      </c>
      <c r="BV515" s="1808">
        <f t="shared" si="731"/>
        <v>304000</v>
      </c>
      <c r="BW515" s="1809" t="s">
        <v>2344</v>
      </c>
      <c r="BX515" s="1800">
        <f t="shared" si="715"/>
        <v>80</v>
      </c>
      <c r="BY515" s="1800">
        <f t="shared" si="716"/>
        <v>0</v>
      </c>
      <c r="BZ515" s="1779"/>
      <c r="CA515" s="1779"/>
      <c r="CB515" s="1810"/>
      <c r="CC515" s="1796"/>
      <c r="CD515" s="1777"/>
      <c r="CE515" s="1797"/>
      <c r="CF515" s="1797"/>
      <c r="CG515" s="1797"/>
      <c r="CH515" s="1797"/>
      <c r="CI515" s="1797"/>
      <c r="CJ515" s="1797"/>
      <c r="CK515" s="1797"/>
      <c r="CL515" s="1811"/>
      <c r="CM515" s="1812"/>
      <c r="CN515" s="1801"/>
      <c r="CO515" s="1797"/>
      <c r="CP515" s="1797"/>
      <c r="CQ515" s="1801"/>
      <c r="CR515" s="1801"/>
      <c r="CS515" s="1801"/>
      <c r="CT515" s="1801"/>
      <c r="CU515" s="1801"/>
      <c r="CV515" s="1800">
        <f t="shared" si="717"/>
        <v>0</v>
      </c>
      <c r="CW515" s="1778">
        <f t="shared" si="718"/>
        <v>0</v>
      </c>
      <c r="CX515" s="1813"/>
      <c r="CY515" s="1813"/>
      <c r="CZ515" s="1813"/>
      <c r="DA515" s="1813"/>
      <c r="DB515" s="1800">
        <f t="shared" si="719"/>
        <v>80</v>
      </c>
      <c r="DC515" s="1800">
        <f t="shared" si="720"/>
        <v>0</v>
      </c>
      <c r="DD515" s="1800">
        <f t="shared" si="721"/>
        <v>0</v>
      </c>
      <c r="DE515" s="1800">
        <f t="shared" si="722"/>
        <v>0</v>
      </c>
      <c r="DF515" s="1778" t="str">
        <f t="shared" si="723"/>
        <v>Đủ</v>
      </c>
      <c r="DG515" s="1797"/>
      <c r="DH515" s="1814"/>
      <c r="DI515" s="1815"/>
      <c r="DJ515" s="1816"/>
      <c r="DK515" s="1817"/>
      <c r="DL515" s="1818"/>
      <c r="DM515" s="1819"/>
      <c r="DN515" s="1820"/>
      <c r="DO515" s="1820"/>
    </row>
    <row r="516" spans="1:119" s="2117" customFormat="1" ht="30" hidden="1" customHeight="1">
      <c r="A516" s="2080" t="str">
        <f t="shared" si="725"/>
        <v>Hiện</v>
      </c>
      <c r="B516" s="2081" t="str">
        <f t="shared" si="726"/>
        <v>Đủ</v>
      </c>
      <c r="C516" s="2081">
        <f t="shared" si="727"/>
        <v>0</v>
      </c>
      <c r="D516" s="2081" t="str">
        <f t="shared" si="728"/>
        <v>Dự kiến 10/2/2026 có hàng</v>
      </c>
      <c r="E516" s="2082" t="s">
        <v>2356</v>
      </c>
      <c r="F516" s="2082"/>
      <c r="G516" s="2081"/>
      <c r="H516" s="2083"/>
      <c r="I516" s="2081"/>
      <c r="J516" s="2084"/>
      <c r="K516" s="2085"/>
      <c r="L516" s="2086" t="s">
        <v>1859</v>
      </c>
      <c r="M516" s="2087" t="s">
        <v>1860</v>
      </c>
      <c r="N516" s="2088" t="s">
        <v>1861</v>
      </c>
      <c r="O516" s="2089" t="s">
        <v>1027</v>
      </c>
      <c r="P516" s="2090" t="s">
        <v>1476</v>
      </c>
      <c r="Q516" s="1788"/>
      <c r="R516" s="1789"/>
      <c r="S516" s="1788"/>
      <c r="T516" s="1790"/>
      <c r="U516" s="1791"/>
      <c r="V516" s="1791"/>
      <c r="W516" s="1791"/>
      <c r="X516" s="1791"/>
      <c r="Y516" s="1791"/>
      <c r="Z516" s="1791"/>
      <c r="AA516" s="1791"/>
      <c r="AB516" s="1792"/>
      <c r="AC516" s="1792"/>
      <c r="AD516" s="1792"/>
      <c r="AE516" s="1792"/>
      <c r="AF516" s="1792"/>
      <c r="AG516" s="1792"/>
      <c r="AH516" s="1792"/>
      <c r="AI516" s="1792"/>
      <c r="AJ516" s="1792"/>
      <c r="AK516" s="1792"/>
      <c r="AL516" s="1793"/>
      <c r="AM516" s="1792"/>
      <c r="AN516" s="1792"/>
      <c r="AO516" s="1792"/>
      <c r="AP516" s="1792"/>
      <c r="AQ516" s="1792"/>
      <c r="AR516" s="1792"/>
      <c r="AS516" s="1792"/>
      <c r="AT516" s="1792">
        <v>80</v>
      </c>
      <c r="AU516" s="1792">
        <v>0</v>
      </c>
      <c r="AV516" s="1792">
        <v>0</v>
      </c>
      <c r="AW516" s="1792">
        <v>0</v>
      </c>
      <c r="AX516" s="1792">
        <v>0</v>
      </c>
      <c r="AY516" s="1792">
        <v>0</v>
      </c>
      <c r="AZ516" s="2091">
        <f t="shared" si="711"/>
        <v>80</v>
      </c>
      <c r="BA516" s="2091">
        <f t="shared" si="712"/>
        <v>0</v>
      </c>
      <c r="BB516" s="2092" t="s">
        <v>1937</v>
      </c>
      <c r="BC516" s="2093"/>
      <c r="BD516" s="2094"/>
      <c r="BE516" s="2094"/>
      <c r="BF516" s="2095"/>
      <c r="BG516" s="2096"/>
      <c r="BH516" s="2097">
        <f t="shared" si="713"/>
        <v>80</v>
      </c>
      <c r="BI516" s="2097" t="str">
        <f t="shared" si="714"/>
        <v>0</v>
      </c>
      <c r="BJ516" s="2098"/>
      <c r="BK516" s="2099" t="s">
        <v>903</v>
      </c>
      <c r="BL516" s="2118" t="s">
        <v>1500</v>
      </c>
      <c r="BM516" s="2119" t="s">
        <v>2272</v>
      </c>
      <c r="BN516" s="2102" t="str">
        <f t="shared" si="729"/>
        <v>Loò xo
làm theo bản vẻD3Inox 304 = 80CÁI</v>
      </c>
      <c r="BO516" s="2119" t="s">
        <v>416</v>
      </c>
      <c r="BP516" s="2098">
        <v>46048</v>
      </c>
      <c r="BQ516" s="2120">
        <v>80</v>
      </c>
      <c r="BR516" s="2101" t="s">
        <v>416</v>
      </c>
      <c r="BS516" s="2102">
        <v>103000</v>
      </c>
      <c r="BT516" s="2103">
        <f>BS516*BQ516*1.1</f>
        <v>9064000</v>
      </c>
      <c r="BU516" s="2104">
        <v>0.1</v>
      </c>
      <c r="BV516" s="2105">
        <f t="shared" si="731"/>
        <v>8240000</v>
      </c>
      <c r="BW516" s="1893" t="s">
        <v>2344</v>
      </c>
      <c r="BX516" s="2097">
        <f t="shared" si="715"/>
        <v>80</v>
      </c>
      <c r="BY516" s="2097">
        <f t="shared" si="716"/>
        <v>0</v>
      </c>
      <c r="BZ516" s="2082"/>
      <c r="CA516" s="2082"/>
      <c r="CB516" s="2106"/>
      <c r="CC516" s="2093"/>
      <c r="CD516" s="2080"/>
      <c r="CE516" s="2094"/>
      <c r="CF516" s="2094"/>
      <c r="CG516" s="2094"/>
      <c r="CH516" s="2094"/>
      <c r="CI516" s="2094"/>
      <c r="CJ516" s="2094"/>
      <c r="CK516" s="2094"/>
      <c r="CL516" s="2107"/>
      <c r="CM516" s="2108"/>
      <c r="CN516" s="2098"/>
      <c r="CO516" s="2094"/>
      <c r="CP516" s="2094"/>
      <c r="CQ516" s="2098"/>
      <c r="CR516" s="2098"/>
      <c r="CS516" s="2098"/>
      <c r="CT516" s="2098"/>
      <c r="CU516" s="2098"/>
      <c r="CV516" s="2097">
        <f t="shared" si="717"/>
        <v>0</v>
      </c>
      <c r="CW516" s="2081">
        <f t="shared" si="718"/>
        <v>0</v>
      </c>
      <c r="CX516" s="2109"/>
      <c r="CY516" s="2109"/>
      <c r="CZ516" s="2109"/>
      <c r="DA516" s="2109"/>
      <c r="DB516" s="2097">
        <f t="shared" si="719"/>
        <v>80</v>
      </c>
      <c r="DC516" s="2097">
        <f t="shared" si="720"/>
        <v>0</v>
      </c>
      <c r="DD516" s="2097">
        <f t="shared" si="721"/>
        <v>0</v>
      </c>
      <c r="DE516" s="2097">
        <f t="shared" si="722"/>
        <v>0</v>
      </c>
      <c r="DF516" s="2081" t="str">
        <f t="shared" si="723"/>
        <v>Đủ</v>
      </c>
      <c r="DG516" s="2094"/>
      <c r="DH516" s="2110"/>
      <c r="DI516" s="2111"/>
      <c r="DJ516" s="2112"/>
      <c r="DK516" s="2113"/>
      <c r="DL516" s="2114"/>
      <c r="DM516" s="2115"/>
      <c r="DN516" s="2116"/>
      <c r="DO516" s="2116"/>
    </row>
    <row r="517" spans="1:119" s="237" customFormat="1" ht="30" hidden="1" customHeight="1">
      <c r="A517" s="85" t="str">
        <f t="shared" si="725"/>
        <v>Hiện</v>
      </c>
      <c r="B517" s="86" t="str">
        <f t="shared" si="726"/>
        <v>Thừa</v>
      </c>
      <c r="C517" s="86">
        <f t="shared" si="727"/>
        <v>-23</v>
      </c>
      <c r="D517" s="86"/>
      <c r="E517" s="86"/>
      <c r="F517" s="86"/>
      <c r="G517" s="86"/>
      <c r="H517" s="86"/>
      <c r="I517" s="86"/>
      <c r="J517" s="1427"/>
      <c r="K517" s="815"/>
      <c r="L517" s="781" t="s">
        <v>1862</v>
      </c>
      <c r="M517" s="180" t="s">
        <v>1863</v>
      </c>
      <c r="N517" s="1122" t="s">
        <v>1864</v>
      </c>
      <c r="O517" s="179" t="s">
        <v>1865</v>
      </c>
      <c r="P517" s="179" t="s">
        <v>336</v>
      </c>
      <c r="Q517" s="182"/>
      <c r="R517" s="817"/>
      <c r="S517" s="182"/>
      <c r="T517" s="171"/>
      <c r="U517" s="172"/>
      <c r="V517" s="172"/>
      <c r="W517" s="172"/>
      <c r="X517" s="172"/>
      <c r="Y517" s="172"/>
      <c r="Z517" s="172"/>
      <c r="AA517" s="172"/>
      <c r="AB517" s="63"/>
      <c r="AC517" s="63"/>
      <c r="AD517" s="63"/>
      <c r="AE517" s="63"/>
      <c r="AF517" s="63"/>
      <c r="AG517" s="63"/>
      <c r="AH517" s="63"/>
      <c r="AI517" s="63"/>
      <c r="AJ517" s="63"/>
      <c r="AK517" s="63"/>
      <c r="AL517" s="838"/>
      <c r="AM517" s="63"/>
      <c r="AN517" s="63"/>
      <c r="AO517" s="63"/>
      <c r="AP517" s="63"/>
      <c r="AQ517" s="63"/>
      <c r="AR517" s="63"/>
      <c r="AS517" s="63"/>
      <c r="AT517" s="63">
        <v>10</v>
      </c>
      <c r="AU517" s="63">
        <v>0</v>
      </c>
      <c r="AV517" s="63">
        <v>0</v>
      </c>
      <c r="AW517" s="63">
        <v>0</v>
      </c>
      <c r="AX517" s="63">
        <v>0</v>
      </c>
      <c r="AY517" s="63">
        <v>0</v>
      </c>
      <c r="AZ517" s="88">
        <f t="shared" si="711"/>
        <v>10</v>
      </c>
      <c r="BA517" s="88">
        <f t="shared" si="712"/>
        <v>0</v>
      </c>
      <c r="BB517" s="487" t="s">
        <v>1938</v>
      </c>
      <c r="BC517" s="227"/>
      <c r="BD517" s="228"/>
      <c r="BE517" s="228"/>
      <c r="BF517" s="229"/>
      <c r="BG517" s="224"/>
      <c r="BH517" s="89">
        <f t="shared" si="713"/>
        <v>10</v>
      </c>
      <c r="BI517" s="89" t="str">
        <f t="shared" si="714"/>
        <v>0</v>
      </c>
      <c r="BJ517" s="173"/>
      <c r="BK517" s="1143" t="s">
        <v>2474</v>
      </c>
      <c r="BL517" s="1143" t="s">
        <v>2473</v>
      </c>
      <c r="BM517" s="1143" t="s">
        <v>2284</v>
      </c>
      <c r="BN517" s="1143"/>
      <c r="BO517" s="1143" t="s">
        <v>416</v>
      </c>
      <c r="BP517" s="1145">
        <v>46049</v>
      </c>
      <c r="BQ517" s="190">
        <v>33</v>
      </c>
      <c r="BR517" s="1143" t="s">
        <v>416</v>
      </c>
      <c r="BS517" s="1143">
        <v>360000</v>
      </c>
      <c r="BT517" s="1143">
        <f>BS517*BQ517*(1+BU517)</f>
        <v>12830400</v>
      </c>
      <c r="BU517" s="1146">
        <v>0.08</v>
      </c>
      <c r="BV517" s="1143">
        <f>BS517*BQ517</f>
        <v>11880000</v>
      </c>
      <c r="BW517" s="1145">
        <v>46064</v>
      </c>
      <c r="BX517" s="89">
        <f t="shared" si="715"/>
        <v>33</v>
      </c>
      <c r="BY517" s="89">
        <f t="shared" si="716"/>
        <v>0</v>
      </c>
      <c r="BZ517" s="187"/>
      <c r="CA517" s="187"/>
      <c r="CB517" s="230"/>
      <c r="CC517" s="227"/>
      <c r="CD517" s="85"/>
      <c r="CE517" s="228"/>
      <c r="CF517" s="228"/>
      <c r="CG517" s="228"/>
      <c r="CH517" s="228"/>
      <c r="CI517" s="228"/>
      <c r="CJ517" s="228"/>
      <c r="CK517" s="228"/>
      <c r="CL517" s="231"/>
      <c r="CM517" s="232"/>
      <c r="CN517" s="173"/>
      <c r="CO517" s="228"/>
      <c r="CP517" s="228"/>
      <c r="CQ517" s="173"/>
      <c r="CR517" s="173"/>
      <c r="CS517" s="173"/>
      <c r="CT517" s="173"/>
      <c r="CU517" s="173"/>
      <c r="CV517" s="89">
        <f t="shared" si="717"/>
        <v>0</v>
      </c>
      <c r="CW517" s="86">
        <f t="shared" si="718"/>
        <v>0</v>
      </c>
      <c r="CX517" s="90"/>
      <c r="CY517" s="90"/>
      <c r="CZ517" s="90"/>
      <c r="DA517" s="90"/>
      <c r="DB517" s="89">
        <f t="shared" si="719"/>
        <v>33</v>
      </c>
      <c r="DC517" s="89">
        <f t="shared" si="720"/>
        <v>0</v>
      </c>
      <c r="DD517" s="89">
        <f t="shared" si="721"/>
        <v>-23</v>
      </c>
      <c r="DE517" s="89">
        <f t="shared" si="722"/>
        <v>0</v>
      </c>
      <c r="DF517" s="86" t="str">
        <f t="shared" si="723"/>
        <v>Thừa</v>
      </c>
      <c r="DG517" s="228"/>
      <c r="DH517" s="233"/>
      <c r="DI517" s="234"/>
      <c r="DJ517" s="235"/>
      <c r="DK517" s="236"/>
      <c r="DL517" s="176"/>
      <c r="DM517" s="177"/>
      <c r="DN517" s="178"/>
      <c r="DO517" s="178"/>
    </row>
    <row r="518" spans="1:119" s="237" customFormat="1" ht="30" hidden="1" customHeight="1">
      <c r="A518" s="85" t="str">
        <f t="shared" si="725"/>
        <v>Hiện</v>
      </c>
      <c r="B518" s="86" t="str">
        <f t="shared" si="726"/>
        <v>Đủ</v>
      </c>
      <c r="C518" s="86">
        <f t="shared" si="727"/>
        <v>0</v>
      </c>
      <c r="D518" s="86"/>
      <c r="E518" s="86"/>
      <c r="F518" s="86"/>
      <c r="G518" s="86"/>
      <c r="H518" s="86"/>
      <c r="I518" s="86"/>
      <c r="J518" s="812"/>
      <c r="K518" s="815"/>
      <c r="L518" s="781" t="s">
        <v>1866</v>
      </c>
      <c r="M518" s="180" t="s">
        <v>1867</v>
      </c>
      <c r="N518" s="1423" t="s">
        <v>1868</v>
      </c>
      <c r="O518" s="1424" t="s">
        <v>1869</v>
      </c>
      <c r="P518" s="181" t="s">
        <v>1476</v>
      </c>
      <c r="Q518" s="182"/>
      <c r="R518" s="817"/>
      <c r="S518" s="182"/>
      <c r="T518" s="171"/>
      <c r="U518" s="172"/>
      <c r="V518" s="172"/>
      <c r="W518" s="172"/>
      <c r="X518" s="172"/>
      <c r="Y518" s="172"/>
      <c r="Z518" s="172"/>
      <c r="AA518" s="172"/>
      <c r="AB518" s="63"/>
      <c r="AC518" s="63"/>
      <c r="AD518" s="63"/>
      <c r="AE518" s="63"/>
      <c r="AF518" s="63"/>
      <c r="AG518" s="63"/>
      <c r="AH518" s="63"/>
      <c r="AI518" s="63"/>
      <c r="AJ518" s="63"/>
      <c r="AK518" s="63"/>
      <c r="AL518" s="838"/>
      <c r="AM518" s="63"/>
      <c r="AN518" s="63"/>
      <c r="AO518" s="63"/>
      <c r="AP518" s="63"/>
      <c r="AQ518" s="63"/>
      <c r="AR518" s="63"/>
      <c r="AS518" s="63"/>
      <c r="AT518" s="63">
        <v>112</v>
      </c>
      <c r="AU518" s="63">
        <v>0</v>
      </c>
      <c r="AV518" s="63">
        <v>-112</v>
      </c>
      <c r="AW518" s="63">
        <v>0</v>
      </c>
      <c r="AX518" s="63">
        <v>0</v>
      </c>
      <c r="AY518" s="63">
        <v>0</v>
      </c>
      <c r="AZ518" s="88">
        <f t="shared" si="711"/>
        <v>0</v>
      </c>
      <c r="BA518" s="88">
        <f t="shared" si="712"/>
        <v>0</v>
      </c>
      <c r="BB518" s="487" t="s">
        <v>2015</v>
      </c>
      <c r="BC518" s="227"/>
      <c r="BD518" s="228"/>
      <c r="BE518" s="228"/>
      <c r="BF518" s="229"/>
      <c r="BG518" s="224"/>
      <c r="BH518" s="89" t="str">
        <f t="shared" si="713"/>
        <v>0</v>
      </c>
      <c r="BI518" s="89" t="str">
        <f t="shared" si="714"/>
        <v>0</v>
      </c>
      <c r="BJ518" s="173"/>
      <c r="BK518" s="1143"/>
      <c r="BL518" s="1144"/>
      <c r="BM518" s="1144"/>
      <c r="BN518" s="1144"/>
      <c r="BO518" s="1762"/>
      <c r="BP518" s="1145"/>
      <c r="BQ518" s="190"/>
      <c r="BR518" s="1143"/>
      <c r="BS518" s="1143"/>
      <c r="BT518" s="1143"/>
      <c r="BU518" s="1146"/>
      <c r="BV518" s="1143"/>
      <c r="BW518" s="1147"/>
      <c r="BX518" s="89">
        <f t="shared" si="715"/>
        <v>0</v>
      </c>
      <c r="BY518" s="89">
        <f t="shared" si="716"/>
        <v>0</v>
      </c>
      <c r="BZ518" s="187"/>
      <c r="CA518" s="187"/>
      <c r="CB518" s="230"/>
      <c r="CC518" s="227"/>
      <c r="CD518" s="85"/>
      <c r="CE518" s="228"/>
      <c r="CF518" s="228"/>
      <c r="CG518" s="228"/>
      <c r="CH518" s="228"/>
      <c r="CI518" s="228"/>
      <c r="CJ518" s="228"/>
      <c r="CK518" s="228"/>
      <c r="CL518" s="231"/>
      <c r="CM518" s="232"/>
      <c r="CN518" s="173"/>
      <c r="CO518" s="228"/>
      <c r="CP518" s="228"/>
      <c r="CQ518" s="173"/>
      <c r="CR518" s="173"/>
      <c r="CS518" s="173"/>
      <c r="CT518" s="173"/>
      <c r="CU518" s="173"/>
      <c r="CV518" s="89">
        <f t="shared" si="717"/>
        <v>0</v>
      </c>
      <c r="CW518" s="86">
        <f t="shared" si="718"/>
        <v>0</v>
      </c>
      <c r="CX518" s="90"/>
      <c r="CY518" s="90"/>
      <c r="CZ518" s="90"/>
      <c r="DA518" s="90"/>
      <c r="DB518" s="89">
        <f t="shared" si="719"/>
        <v>0</v>
      </c>
      <c r="DC518" s="89">
        <f t="shared" si="720"/>
        <v>0</v>
      </c>
      <c r="DD518" s="89">
        <f t="shared" si="721"/>
        <v>0</v>
      </c>
      <c r="DE518" s="89">
        <f t="shared" si="722"/>
        <v>0</v>
      </c>
      <c r="DF518" s="86" t="str">
        <f t="shared" si="723"/>
        <v>Đủ</v>
      </c>
      <c r="DG518" s="228"/>
      <c r="DH518" s="233"/>
      <c r="DI518" s="234"/>
      <c r="DJ518" s="235"/>
      <c r="DK518" s="236"/>
      <c r="DL518" s="176"/>
      <c r="DM518" s="177"/>
      <c r="DN518" s="178"/>
      <c r="DO518" s="178"/>
    </row>
    <row r="519" spans="1:119" s="237" customFormat="1" ht="30" hidden="1" customHeight="1">
      <c r="A519" s="85" t="str">
        <f t="shared" si="725"/>
        <v>Hiện</v>
      </c>
      <c r="B519" s="86" t="str">
        <f t="shared" si="726"/>
        <v>Đủ</v>
      </c>
      <c r="C519" s="86">
        <f t="shared" si="727"/>
        <v>0</v>
      </c>
      <c r="D519" s="86"/>
      <c r="E519" s="86"/>
      <c r="F519" s="86"/>
      <c r="G519" s="86"/>
      <c r="H519" s="86"/>
      <c r="I519" s="86"/>
      <c r="J519" s="812"/>
      <c r="K519" s="815"/>
      <c r="L519" s="781" t="s">
        <v>1870</v>
      </c>
      <c r="M519" s="180" t="s">
        <v>1867</v>
      </c>
      <c r="N519" s="1423" t="s">
        <v>1871</v>
      </c>
      <c r="O519" s="1424" t="s">
        <v>1869</v>
      </c>
      <c r="P519" s="181" t="s">
        <v>1476</v>
      </c>
      <c r="Q519" s="182"/>
      <c r="R519" s="817"/>
      <c r="S519" s="182"/>
      <c r="T519" s="171"/>
      <c r="U519" s="172"/>
      <c r="V519" s="172"/>
      <c r="W519" s="172"/>
      <c r="X519" s="172"/>
      <c r="Y519" s="172"/>
      <c r="Z519" s="172"/>
      <c r="AA519" s="172"/>
      <c r="AB519" s="63"/>
      <c r="AC519" s="63"/>
      <c r="AD519" s="63"/>
      <c r="AE519" s="63"/>
      <c r="AF519" s="63"/>
      <c r="AG519" s="63"/>
      <c r="AH519" s="63"/>
      <c r="AI519" s="63"/>
      <c r="AJ519" s="63"/>
      <c r="AK519" s="63"/>
      <c r="AL519" s="838"/>
      <c r="AM519" s="63"/>
      <c r="AN519" s="63"/>
      <c r="AO519" s="63"/>
      <c r="AP519" s="63"/>
      <c r="AQ519" s="63"/>
      <c r="AR519" s="63"/>
      <c r="AS519" s="63"/>
      <c r="AT519" s="63">
        <v>16</v>
      </c>
      <c r="AU519" s="63">
        <v>0</v>
      </c>
      <c r="AV519" s="63">
        <v>-16</v>
      </c>
      <c r="AW519" s="63">
        <v>0</v>
      </c>
      <c r="AX519" s="63">
        <v>0</v>
      </c>
      <c r="AY519" s="63">
        <v>0</v>
      </c>
      <c r="AZ519" s="88">
        <f t="shared" si="711"/>
        <v>0</v>
      </c>
      <c r="BA519" s="88">
        <f t="shared" si="712"/>
        <v>0</v>
      </c>
      <c r="BB519" s="487" t="s">
        <v>2015</v>
      </c>
      <c r="BC519" s="227"/>
      <c r="BD519" s="228"/>
      <c r="BE519" s="228"/>
      <c r="BF519" s="229"/>
      <c r="BG519" s="224"/>
      <c r="BH519" s="89" t="str">
        <f t="shared" si="713"/>
        <v>0</v>
      </c>
      <c r="BI519" s="89" t="str">
        <f t="shared" si="714"/>
        <v>0</v>
      </c>
      <c r="BJ519" s="173"/>
      <c r="BK519" s="1143"/>
      <c r="BL519" s="1144"/>
      <c r="BM519" s="1144"/>
      <c r="BN519" s="1144"/>
      <c r="BO519" s="1143"/>
      <c r="BP519" s="1145"/>
      <c r="BQ519" s="190"/>
      <c r="BR519" s="1143"/>
      <c r="BS519" s="1143"/>
      <c r="BT519" s="1143"/>
      <c r="BU519" s="1146"/>
      <c r="BV519" s="1143"/>
      <c r="BW519" s="1147"/>
      <c r="BX519" s="89">
        <f t="shared" si="715"/>
        <v>0</v>
      </c>
      <c r="BY519" s="89">
        <f t="shared" si="716"/>
        <v>0</v>
      </c>
      <c r="BZ519" s="187"/>
      <c r="CA519" s="187"/>
      <c r="CB519" s="230"/>
      <c r="CC519" s="227"/>
      <c r="CD519" s="85"/>
      <c r="CE519" s="228"/>
      <c r="CF519" s="228"/>
      <c r="CG519" s="228"/>
      <c r="CH519" s="228"/>
      <c r="CI519" s="228"/>
      <c r="CJ519" s="228"/>
      <c r="CK519" s="228"/>
      <c r="CL519" s="231"/>
      <c r="CM519" s="232"/>
      <c r="CN519" s="173"/>
      <c r="CO519" s="228"/>
      <c r="CP519" s="228"/>
      <c r="CQ519" s="173"/>
      <c r="CR519" s="173"/>
      <c r="CS519" s="173"/>
      <c r="CT519" s="173"/>
      <c r="CU519" s="173"/>
      <c r="CV519" s="89">
        <f t="shared" si="717"/>
        <v>0</v>
      </c>
      <c r="CW519" s="86">
        <f t="shared" si="718"/>
        <v>0</v>
      </c>
      <c r="CX519" s="90"/>
      <c r="CY519" s="90"/>
      <c r="CZ519" s="90"/>
      <c r="DA519" s="90"/>
      <c r="DB519" s="89">
        <f t="shared" si="719"/>
        <v>0</v>
      </c>
      <c r="DC519" s="89">
        <f t="shared" si="720"/>
        <v>0</v>
      </c>
      <c r="DD519" s="89">
        <f t="shared" si="721"/>
        <v>0</v>
      </c>
      <c r="DE519" s="89">
        <f t="shared" si="722"/>
        <v>0</v>
      </c>
      <c r="DF519" s="86" t="str">
        <f t="shared" si="723"/>
        <v>Đủ</v>
      </c>
      <c r="DG519" s="228"/>
      <c r="DH519" s="233"/>
      <c r="DI519" s="234"/>
      <c r="DJ519" s="235"/>
      <c r="DK519" s="236"/>
      <c r="DL519" s="176"/>
      <c r="DM519" s="177"/>
      <c r="DN519" s="178"/>
      <c r="DO519" s="178"/>
    </row>
    <row r="520" spans="1:119" s="237" customFormat="1" ht="30" hidden="1" customHeight="1">
      <c r="A520" s="85" t="str">
        <f t="shared" si="725"/>
        <v>Hiện</v>
      </c>
      <c r="B520" s="86" t="str">
        <f t="shared" si="726"/>
        <v>Đủ</v>
      </c>
      <c r="C520" s="86">
        <f t="shared" si="727"/>
        <v>0</v>
      </c>
      <c r="D520" s="86"/>
      <c r="E520" s="86"/>
      <c r="F520" s="86"/>
      <c r="G520" s="86"/>
      <c r="H520" s="86"/>
      <c r="I520" s="86"/>
      <c r="J520" s="812"/>
      <c r="K520" s="815"/>
      <c r="L520" s="781" t="s">
        <v>1872</v>
      </c>
      <c r="M520" s="180" t="s">
        <v>1867</v>
      </c>
      <c r="N520" s="1423" t="s">
        <v>1873</v>
      </c>
      <c r="O520" s="1424" t="s">
        <v>1869</v>
      </c>
      <c r="P520" s="181" t="s">
        <v>1476</v>
      </c>
      <c r="Q520" s="182"/>
      <c r="R520" s="817"/>
      <c r="S520" s="182"/>
      <c r="T520" s="171"/>
      <c r="U520" s="172"/>
      <c r="V520" s="172"/>
      <c r="W520" s="172"/>
      <c r="X520" s="172"/>
      <c r="Y520" s="172"/>
      <c r="Z520" s="172"/>
      <c r="AA520" s="172"/>
      <c r="AB520" s="63"/>
      <c r="AC520" s="63"/>
      <c r="AD520" s="63"/>
      <c r="AE520" s="63"/>
      <c r="AF520" s="63"/>
      <c r="AG520" s="63"/>
      <c r="AH520" s="63"/>
      <c r="AI520" s="63"/>
      <c r="AJ520" s="63"/>
      <c r="AK520" s="63"/>
      <c r="AL520" s="838"/>
      <c r="AM520" s="63"/>
      <c r="AN520" s="63"/>
      <c r="AO520" s="63"/>
      <c r="AP520" s="63"/>
      <c r="AQ520" s="63"/>
      <c r="AR520" s="63"/>
      <c r="AS520" s="63"/>
      <c r="AT520" s="63">
        <v>8</v>
      </c>
      <c r="AU520" s="63">
        <v>0</v>
      </c>
      <c r="AV520" s="63">
        <v>-8</v>
      </c>
      <c r="AW520" s="63">
        <v>0</v>
      </c>
      <c r="AX520" s="63">
        <v>0</v>
      </c>
      <c r="AY520" s="63">
        <v>0</v>
      </c>
      <c r="AZ520" s="88">
        <f t="shared" si="711"/>
        <v>0</v>
      </c>
      <c r="BA520" s="88">
        <f t="shared" si="712"/>
        <v>0</v>
      </c>
      <c r="BB520" s="487" t="s">
        <v>2015</v>
      </c>
      <c r="BC520" s="227"/>
      <c r="BD520" s="228"/>
      <c r="BE520" s="228"/>
      <c r="BF520" s="229"/>
      <c r="BG520" s="224"/>
      <c r="BH520" s="89" t="str">
        <f t="shared" si="713"/>
        <v>0</v>
      </c>
      <c r="BI520" s="89" t="str">
        <f t="shared" si="714"/>
        <v>0</v>
      </c>
      <c r="BJ520" s="173"/>
      <c r="BK520" s="1143"/>
      <c r="BL520" s="1144"/>
      <c r="BM520" s="1144"/>
      <c r="BN520" s="1144"/>
      <c r="BO520" s="1143"/>
      <c r="BP520" s="1145"/>
      <c r="BQ520" s="190"/>
      <c r="BR520" s="1143"/>
      <c r="BS520" s="1143"/>
      <c r="BT520" s="1143"/>
      <c r="BU520" s="1146"/>
      <c r="BV520" s="1143"/>
      <c r="BW520" s="1147"/>
      <c r="BX520" s="89">
        <f t="shared" si="715"/>
        <v>0</v>
      </c>
      <c r="BY520" s="89">
        <f t="shared" si="716"/>
        <v>0</v>
      </c>
      <c r="BZ520" s="187"/>
      <c r="CA520" s="187"/>
      <c r="CB520" s="230"/>
      <c r="CC520" s="227"/>
      <c r="CD520" s="85"/>
      <c r="CE520" s="228"/>
      <c r="CF520" s="228"/>
      <c r="CG520" s="228"/>
      <c r="CH520" s="228"/>
      <c r="CI520" s="228"/>
      <c r="CJ520" s="228"/>
      <c r="CK520" s="228"/>
      <c r="CL520" s="231"/>
      <c r="CM520" s="232"/>
      <c r="CN520" s="173"/>
      <c r="CO520" s="228"/>
      <c r="CP520" s="228"/>
      <c r="CQ520" s="173"/>
      <c r="CR520" s="173"/>
      <c r="CS520" s="173"/>
      <c r="CT520" s="173"/>
      <c r="CU520" s="173"/>
      <c r="CV520" s="89">
        <f t="shared" si="717"/>
        <v>0</v>
      </c>
      <c r="CW520" s="86">
        <f t="shared" si="718"/>
        <v>0</v>
      </c>
      <c r="CX520" s="90"/>
      <c r="CY520" s="90"/>
      <c r="CZ520" s="90"/>
      <c r="DA520" s="90"/>
      <c r="DB520" s="89">
        <f t="shared" si="719"/>
        <v>0</v>
      </c>
      <c r="DC520" s="89">
        <f t="shared" si="720"/>
        <v>0</v>
      </c>
      <c r="DD520" s="89">
        <f t="shared" si="721"/>
        <v>0</v>
      </c>
      <c r="DE520" s="89">
        <f t="shared" si="722"/>
        <v>0</v>
      </c>
      <c r="DF520" s="86" t="str">
        <f t="shared" si="723"/>
        <v>Đủ</v>
      </c>
      <c r="DG520" s="228"/>
      <c r="DH520" s="233"/>
      <c r="DI520" s="234"/>
      <c r="DJ520" s="235"/>
      <c r="DK520" s="236"/>
      <c r="DL520" s="176"/>
      <c r="DM520" s="177"/>
      <c r="DN520" s="178"/>
      <c r="DO520" s="178"/>
    </row>
    <row r="521" spans="1:119" s="237" customFormat="1" ht="30" hidden="1" customHeight="1">
      <c r="A521" s="85" t="str">
        <f t="shared" ref="A521:A540" si="734">IF(L521=L520,"ok","Hiện")</f>
        <v>Hiện</v>
      </c>
      <c r="B521" s="86" t="str">
        <f t="shared" ref="B521:B540" si="735">DF521</f>
        <v>Đủ</v>
      </c>
      <c r="C521" s="86">
        <f t="shared" ref="C521:C540" si="736">DD521</f>
        <v>0</v>
      </c>
      <c r="D521" s="1656" t="str">
        <f t="shared" ref="D521:D534" si="737">BW521</f>
        <v>khả năng 99 % không đảm bảo 30/3 có hàng</v>
      </c>
      <c r="E521" s="1656"/>
      <c r="F521" s="1656" t="s">
        <v>2354</v>
      </c>
      <c r="G521" s="86" t="str">
        <f t="shared" ref="G521:G534" si="738">BM521</f>
        <v>BOLT-1 1/2"x4 1/4"LG-A193-B7-HDG</v>
      </c>
      <c r="H521" s="86">
        <f t="shared" ref="H521:H534" si="739">BQ521</f>
        <v>80</v>
      </c>
      <c r="I521" s="86" t="str">
        <f t="shared" ref="I521:I534" si="740">P521</f>
        <v>CÁI</v>
      </c>
      <c r="J521" s="812"/>
      <c r="K521" s="815" t="s">
        <v>2341</v>
      </c>
      <c r="L521" s="781" t="s">
        <v>1965</v>
      </c>
      <c r="M521" s="180" t="s">
        <v>1567</v>
      </c>
      <c r="N521" s="1423" t="s">
        <v>1966</v>
      </c>
      <c r="O521" s="1424" t="s">
        <v>1967</v>
      </c>
      <c r="P521" s="181" t="s">
        <v>1476</v>
      </c>
      <c r="Q521" s="182"/>
      <c r="R521" s="182">
        <v>72</v>
      </c>
      <c r="S521" s="182"/>
      <c r="T521" s="171"/>
      <c r="U521" s="172"/>
      <c r="V521" s="172"/>
      <c r="W521" s="172"/>
      <c r="X521" s="172"/>
      <c r="Y521" s="172"/>
      <c r="Z521" s="172"/>
      <c r="AA521" s="172"/>
      <c r="AB521" s="63"/>
      <c r="AC521" s="63"/>
      <c r="AD521" s="63"/>
      <c r="AE521" s="63"/>
      <c r="AF521" s="63"/>
      <c r="AG521" s="63"/>
      <c r="AH521" s="63"/>
      <c r="AI521" s="63"/>
      <c r="AJ521" s="63"/>
      <c r="AK521" s="63"/>
      <c r="AL521" s="838"/>
      <c r="AM521" s="63"/>
      <c r="AN521" s="63"/>
      <c r="AO521" s="63"/>
      <c r="AP521" s="63"/>
      <c r="AQ521" s="63"/>
      <c r="AR521" s="63"/>
      <c r="AS521" s="63"/>
      <c r="AT521" s="63"/>
      <c r="AU521" s="63"/>
      <c r="AV521" s="63">
        <v>80</v>
      </c>
      <c r="AW521" s="63">
        <v>0</v>
      </c>
      <c r="AX521" s="63">
        <v>0</v>
      </c>
      <c r="AY521" s="63">
        <v>0</v>
      </c>
      <c r="AZ521" s="88">
        <f t="shared" si="711"/>
        <v>80</v>
      </c>
      <c r="BA521" s="88">
        <f t="shared" si="712"/>
        <v>0</v>
      </c>
      <c r="BB521" s="487" t="s">
        <v>2016</v>
      </c>
      <c r="BC521" s="227"/>
      <c r="BD521" s="228"/>
      <c r="BE521" s="228"/>
      <c r="BF521" s="229"/>
      <c r="BG521" s="224"/>
      <c r="BH521" s="89">
        <f t="shared" si="713"/>
        <v>80</v>
      </c>
      <c r="BI521" s="89" t="str">
        <f t="shared" si="714"/>
        <v>0</v>
      </c>
      <c r="BJ521" s="173"/>
      <c r="BK521" s="1143" t="s">
        <v>2973</v>
      </c>
      <c r="BL521" s="1144" t="s">
        <v>2341</v>
      </c>
      <c r="BM521" s="179" t="s">
        <v>1966</v>
      </c>
      <c r="BN521" s="179" t="s">
        <v>1967</v>
      </c>
      <c r="BO521" s="1143" t="s">
        <v>416</v>
      </c>
      <c r="BP521" s="1145">
        <v>46051</v>
      </c>
      <c r="BQ521" s="1637">
        <v>80</v>
      </c>
      <c r="BR521" s="1143" t="s">
        <v>416</v>
      </c>
      <c r="BS521" s="1441">
        <v>229600</v>
      </c>
      <c r="BT521" s="1143">
        <f>BQ521*BS521*1.1</f>
        <v>20204800</v>
      </c>
      <c r="BU521" s="671">
        <v>0.1</v>
      </c>
      <c r="BV521" s="1143">
        <f>BS521*BQ521</f>
        <v>18368000</v>
      </c>
      <c r="BW521" s="1649" t="s">
        <v>2346</v>
      </c>
      <c r="BX521" s="89">
        <f t="shared" si="715"/>
        <v>80</v>
      </c>
      <c r="BY521" s="89">
        <f t="shared" si="716"/>
        <v>0</v>
      </c>
      <c r="BZ521" s="187"/>
      <c r="CA521" s="187"/>
      <c r="CB521" s="230"/>
      <c r="CC521" s="227"/>
      <c r="CD521" s="85"/>
      <c r="CE521" s="228"/>
      <c r="CF521" s="228"/>
      <c r="CG521" s="228"/>
      <c r="CH521" s="228"/>
      <c r="CI521" s="228"/>
      <c r="CJ521" s="228"/>
      <c r="CK521" s="228"/>
      <c r="CL521" s="231"/>
      <c r="CM521" s="232"/>
      <c r="CN521" s="173"/>
      <c r="CO521" s="228"/>
      <c r="CP521" s="228"/>
      <c r="CQ521" s="173"/>
      <c r="CR521" s="173"/>
      <c r="CS521" s="173"/>
      <c r="CT521" s="173"/>
      <c r="CU521" s="173"/>
      <c r="CV521" s="89">
        <f t="shared" si="717"/>
        <v>0</v>
      </c>
      <c r="CW521" s="86">
        <f t="shared" si="718"/>
        <v>0</v>
      </c>
      <c r="CX521" s="90"/>
      <c r="CY521" s="90"/>
      <c r="CZ521" s="90"/>
      <c r="DA521" s="90"/>
      <c r="DB521" s="89">
        <f t="shared" si="719"/>
        <v>80</v>
      </c>
      <c r="DC521" s="89">
        <f t="shared" si="720"/>
        <v>0</v>
      </c>
      <c r="DD521" s="89">
        <f t="shared" si="721"/>
        <v>0</v>
      </c>
      <c r="DE521" s="89">
        <f t="shared" si="722"/>
        <v>0</v>
      </c>
      <c r="DF521" s="86" t="str">
        <f t="shared" si="723"/>
        <v>Đủ</v>
      </c>
      <c r="DG521" s="228"/>
      <c r="DH521" s="233"/>
      <c r="DI521" s="234"/>
      <c r="DJ521" s="235"/>
      <c r="DK521" s="236"/>
      <c r="DL521" s="176"/>
      <c r="DM521" s="177"/>
      <c r="DN521" s="178"/>
      <c r="DO521" s="178"/>
    </row>
    <row r="522" spans="1:119" s="237" customFormat="1" ht="30" hidden="1" customHeight="1">
      <c r="A522" s="85" t="str">
        <f t="shared" si="734"/>
        <v>Hiện</v>
      </c>
      <c r="B522" s="86" t="str">
        <f t="shared" si="735"/>
        <v>Đủ</v>
      </c>
      <c r="C522" s="86">
        <f t="shared" si="736"/>
        <v>0</v>
      </c>
      <c r="D522" s="1656" t="str">
        <f t="shared" si="737"/>
        <v>khả năng 99 % không đảm bảo 30/3 có hàng</v>
      </c>
      <c r="E522" s="1656"/>
      <c r="F522" s="1656" t="s">
        <v>2354</v>
      </c>
      <c r="G522" s="86" t="str">
        <f t="shared" si="738"/>
        <v>BOLT-1 1/8"x4 1/2"LG(1B+1N+1W+1DTIW)-A490-GEOMET</v>
      </c>
      <c r="H522" s="86">
        <f t="shared" si="739"/>
        <v>424</v>
      </c>
      <c r="I522" s="86" t="str">
        <f t="shared" si="740"/>
        <v>BỘ</v>
      </c>
      <c r="J522" s="812"/>
      <c r="K522" s="815" t="s">
        <v>2341</v>
      </c>
      <c r="L522" s="781" t="s">
        <v>1968</v>
      </c>
      <c r="M522" s="180" t="s">
        <v>1969</v>
      </c>
      <c r="N522" s="1423" t="s">
        <v>1970</v>
      </c>
      <c r="O522" s="1424" t="s">
        <v>1971</v>
      </c>
      <c r="P522" s="181" t="s">
        <v>1665</v>
      </c>
      <c r="Q522" s="182"/>
      <c r="R522" s="182">
        <v>384</v>
      </c>
      <c r="S522" s="182"/>
      <c r="T522" s="171"/>
      <c r="U522" s="172"/>
      <c r="V522" s="172"/>
      <c r="W522" s="172"/>
      <c r="X522" s="172"/>
      <c r="Y522" s="172"/>
      <c r="Z522" s="172"/>
      <c r="AA522" s="172"/>
      <c r="AB522" s="63"/>
      <c r="AC522" s="63"/>
      <c r="AD522" s="63"/>
      <c r="AE522" s="63"/>
      <c r="AF522" s="63"/>
      <c r="AG522" s="63"/>
      <c r="AH522" s="63"/>
      <c r="AI522" s="63"/>
      <c r="AJ522" s="63"/>
      <c r="AK522" s="63"/>
      <c r="AL522" s="838"/>
      <c r="AM522" s="63"/>
      <c r="AN522" s="63"/>
      <c r="AO522" s="63"/>
      <c r="AP522" s="63"/>
      <c r="AQ522" s="63"/>
      <c r="AR522" s="63"/>
      <c r="AS522" s="63"/>
      <c r="AT522" s="63"/>
      <c r="AU522" s="63"/>
      <c r="AV522" s="63">
        <v>424</v>
      </c>
      <c r="AW522" s="63">
        <v>0</v>
      </c>
      <c r="AX522" s="63">
        <v>0</v>
      </c>
      <c r="AY522" s="63">
        <v>0</v>
      </c>
      <c r="AZ522" s="88">
        <f t="shared" si="711"/>
        <v>424</v>
      </c>
      <c r="BA522" s="88">
        <f t="shared" si="712"/>
        <v>0</v>
      </c>
      <c r="BB522" s="487" t="s">
        <v>2016</v>
      </c>
      <c r="BC522" s="227"/>
      <c r="BD522" s="228"/>
      <c r="BE522" s="228"/>
      <c r="BF522" s="229"/>
      <c r="BG522" s="224"/>
      <c r="BH522" s="89">
        <f t="shared" si="713"/>
        <v>424</v>
      </c>
      <c r="BI522" s="89" t="str">
        <f t="shared" si="714"/>
        <v>0</v>
      </c>
      <c r="BJ522" s="173"/>
      <c r="BK522" s="1143" t="s">
        <v>2973</v>
      </c>
      <c r="BL522" s="1144" t="s">
        <v>2341</v>
      </c>
      <c r="BM522" s="179" t="s">
        <v>1970</v>
      </c>
      <c r="BN522" s="179" t="s">
        <v>1971</v>
      </c>
      <c r="BO522" s="1143" t="s">
        <v>416</v>
      </c>
      <c r="BP522" s="1145">
        <v>46051</v>
      </c>
      <c r="BQ522" s="1637">
        <v>424</v>
      </c>
      <c r="BR522" s="1143" t="s">
        <v>416</v>
      </c>
      <c r="BS522" s="1441">
        <v>239000</v>
      </c>
      <c r="BT522" s="1143">
        <f t="shared" ref="BT522:BT534" si="741">BQ522*BS522*1.1</f>
        <v>111469600.00000001</v>
      </c>
      <c r="BU522" s="671">
        <v>0.1</v>
      </c>
      <c r="BV522" s="1143">
        <f t="shared" ref="BV522:BV534" si="742">BS522*BQ522</f>
        <v>101336000</v>
      </c>
      <c r="BW522" s="1649" t="s">
        <v>2346</v>
      </c>
      <c r="BX522" s="89">
        <f t="shared" si="715"/>
        <v>424</v>
      </c>
      <c r="BY522" s="89">
        <f t="shared" si="716"/>
        <v>0</v>
      </c>
      <c r="BZ522" s="187"/>
      <c r="CA522" s="187"/>
      <c r="CB522" s="230"/>
      <c r="CC522" s="227"/>
      <c r="CD522" s="85"/>
      <c r="CE522" s="228"/>
      <c r="CF522" s="228"/>
      <c r="CG522" s="228"/>
      <c r="CH522" s="228"/>
      <c r="CI522" s="228"/>
      <c r="CJ522" s="228"/>
      <c r="CK522" s="228"/>
      <c r="CL522" s="231"/>
      <c r="CM522" s="232"/>
      <c r="CN522" s="173"/>
      <c r="CO522" s="228"/>
      <c r="CP522" s="228"/>
      <c r="CQ522" s="173"/>
      <c r="CR522" s="173"/>
      <c r="CS522" s="173"/>
      <c r="CT522" s="173"/>
      <c r="CU522" s="173"/>
      <c r="CV522" s="89">
        <f t="shared" si="717"/>
        <v>0</v>
      </c>
      <c r="CW522" s="86">
        <f t="shared" si="718"/>
        <v>0</v>
      </c>
      <c r="CX522" s="90"/>
      <c r="CY522" s="90"/>
      <c r="CZ522" s="90"/>
      <c r="DA522" s="90"/>
      <c r="DB522" s="89">
        <f t="shared" si="719"/>
        <v>424</v>
      </c>
      <c r="DC522" s="89">
        <f t="shared" si="720"/>
        <v>0</v>
      </c>
      <c r="DD522" s="89">
        <f t="shared" si="721"/>
        <v>0</v>
      </c>
      <c r="DE522" s="89">
        <f t="shared" si="722"/>
        <v>0</v>
      </c>
      <c r="DF522" s="86" t="str">
        <f t="shared" si="723"/>
        <v>Đủ</v>
      </c>
      <c r="DG522" s="228"/>
      <c r="DH522" s="233"/>
      <c r="DI522" s="234"/>
      <c r="DJ522" s="235"/>
      <c r="DK522" s="236"/>
      <c r="DL522" s="176"/>
      <c r="DM522" s="177"/>
      <c r="DN522" s="178"/>
      <c r="DO522" s="178"/>
    </row>
    <row r="523" spans="1:119" s="237" customFormat="1" ht="30" hidden="1" customHeight="1">
      <c r="A523" s="85" t="str">
        <f t="shared" si="734"/>
        <v>Hiện</v>
      </c>
      <c r="B523" s="86" t="str">
        <f t="shared" si="735"/>
        <v>Đủ</v>
      </c>
      <c r="C523" s="86">
        <f t="shared" si="736"/>
        <v>0</v>
      </c>
      <c r="D523" s="1656" t="str">
        <f t="shared" si="737"/>
        <v>khả năng 99 % không đảm bảo 30/3 có hàng</v>
      </c>
      <c r="E523" s="1656"/>
      <c r="F523" s="1656" t="s">
        <v>2354</v>
      </c>
      <c r="G523" s="86" t="str">
        <f t="shared" si="738"/>
        <v>BOLT-1 1/8"x4"LG(1B+1N+1W+1DTIW)-A490-GEOMET</v>
      </c>
      <c r="H523" s="86">
        <f t="shared" si="739"/>
        <v>494</v>
      </c>
      <c r="I523" s="86" t="str">
        <f t="shared" si="740"/>
        <v>BỘ</v>
      </c>
      <c r="J523" s="812"/>
      <c r="K523" s="815" t="s">
        <v>2341</v>
      </c>
      <c r="L523" s="781" t="s">
        <v>1972</v>
      </c>
      <c r="M523" s="180" t="s">
        <v>1969</v>
      </c>
      <c r="N523" s="1423" t="s">
        <v>1973</v>
      </c>
      <c r="O523" s="1424" t="s">
        <v>1971</v>
      </c>
      <c r="P523" s="181" t="s">
        <v>1665</v>
      </c>
      <c r="Q523" s="182"/>
      <c r="R523" s="182">
        <v>448</v>
      </c>
      <c r="S523" s="182"/>
      <c r="T523" s="171"/>
      <c r="U523" s="172"/>
      <c r="V523" s="172"/>
      <c r="W523" s="172"/>
      <c r="X523" s="172"/>
      <c r="Y523" s="172"/>
      <c r="Z523" s="172"/>
      <c r="AA523" s="172"/>
      <c r="AB523" s="63"/>
      <c r="AC523" s="63"/>
      <c r="AD523" s="63"/>
      <c r="AE523" s="63"/>
      <c r="AF523" s="63"/>
      <c r="AG523" s="63"/>
      <c r="AH523" s="63"/>
      <c r="AI523" s="63"/>
      <c r="AJ523" s="63"/>
      <c r="AK523" s="63"/>
      <c r="AL523" s="838"/>
      <c r="AM523" s="63"/>
      <c r="AN523" s="63"/>
      <c r="AO523" s="63"/>
      <c r="AP523" s="63"/>
      <c r="AQ523" s="63"/>
      <c r="AR523" s="63"/>
      <c r="AS523" s="63"/>
      <c r="AT523" s="63"/>
      <c r="AU523" s="63"/>
      <c r="AV523" s="63">
        <v>494</v>
      </c>
      <c r="AW523" s="63">
        <v>0</v>
      </c>
      <c r="AX523" s="63">
        <v>0</v>
      </c>
      <c r="AY523" s="63">
        <v>0</v>
      </c>
      <c r="AZ523" s="88">
        <f t="shared" si="711"/>
        <v>494</v>
      </c>
      <c r="BA523" s="88">
        <f t="shared" si="712"/>
        <v>0</v>
      </c>
      <c r="BB523" s="487" t="s">
        <v>2016</v>
      </c>
      <c r="BC523" s="227"/>
      <c r="BD523" s="228"/>
      <c r="BE523" s="228"/>
      <c r="BF523" s="229"/>
      <c r="BG523" s="224"/>
      <c r="BH523" s="89">
        <f t="shared" si="713"/>
        <v>494</v>
      </c>
      <c r="BI523" s="89" t="str">
        <f t="shared" si="714"/>
        <v>0</v>
      </c>
      <c r="BJ523" s="173"/>
      <c r="BK523" s="1143" t="s">
        <v>2973</v>
      </c>
      <c r="BL523" s="1144" t="s">
        <v>2341</v>
      </c>
      <c r="BM523" s="179" t="s">
        <v>1973</v>
      </c>
      <c r="BN523" s="179" t="s">
        <v>1971</v>
      </c>
      <c r="BO523" s="1143" t="s">
        <v>416</v>
      </c>
      <c r="BP523" s="1145">
        <v>46051</v>
      </c>
      <c r="BQ523" s="1637">
        <v>494</v>
      </c>
      <c r="BR523" s="1143" t="s">
        <v>416</v>
      </c>
      <c r="BS523" s="1441">
        <v>228000</v>
      </c>
      <c r="BT523" s="1143">
        <f t="shared" si="741"/>
        <v>123895200.00000001</v>
      </c>
      <c r="BU523" s="671">
        <v>0.1</v>
      </c>
      <c r="BV523" s="1143">
        <f t="shared" si="742"/>
        <v>112632000</v>
      </c>
      <c r="BW523" s="1649" t="s">
        <v>2346</v>
      </c>
      <c r="BX523" s="89">
        <f t="shared" si="715"/>
        <v>494</v>
      </c>
      <c r="BY523" s="89">
        <f t="shared" si="716"/>
        <v>0</v>
      </c>
      <c r="BZ523" s="187"/>
      <c r="CA523" s="187"/>
      <c r="CB523" s="230"/>
      <c r="CC523" s="227"/>
      <c r="CD523" s="85"/>
      <c r="CE523" s="228"/>
      <c r="CF523" s="228"/>
      <c r="CG523" s="228"/>
      <c r="CH523" s="228"/>
      <c r="CI523" s="228"/>
      <c r="CJ523" s="228"/>
      <c r="CK523" s="228"/>
      <c r="CL523" s="231"/>
      <c r="CM523" s="232"/>
      <c r="CN523" s="173"/>
      <c r="CO523" s="228"/>
      <c r="CP523" s="228"/>
      <c r="CQ523" s="173"/>
      <c r="CR523" s="173"/>
      <c r="CS523" s="173"/>
      <c r="CT523" s="173"/>
      <c r="CU523" s="173"/>
      <c r="CV523" s="89">
        <f t="shared" si="717"/>
        <v>0</v>
      </c>
      <c r="CW523" s="86">
        <f t="shared" si="718"/>
        <v>0</v>
      </c>
      <c r="CX523" s="90"/>
      <c r="CY523" s="90"/>
      <c r="CZ523" s="90"/>
      <c r="DA523" s="90"/>
      <c r="DB523" s="89">
        <f t="shared" si="719"/>
        <v>494</v>
      </c>
      <c r="DC523" s="89">
        <f t="shared" si="720"/>
        <v>0</v>
      </c>
      <c r="DD523" s="89">
        <f t="shared" si="721"/>
        <v>0</v>
      </c>
      <c r="DE523" s="89">
        <f t="shared" si="722"/>
        <v>0</v>
      </c>
      <c r="DF523" s="86" t="str">
        <f t="shared" si="723"/>
        <v>Đủ</v>
      </c>
      <c r="DG523" s="228"/>
      <c r="DH523" s="233"/>
      <c r="DI523" s="234"/>
      <c r="DJ523" s="235"/>
      <c r="DK523" s="236"/>
      <c r="DL523" s="176"/>
      <c r="DM523" s="177"/>
      <c r="DN523" s="178"/>
      <c r="DO523" s="178"/>
    </row>
    <row r="524" spans="1:119" s="237" customFormat="1" ht="30" hidden="1" customHeight="1">
      <c r="A524" s="85" t="str">
        <f t="shared" si="734"/>
        <v>Hiện</v>
      </c>
      <c r="B524" s="86" t="str">
        <f t="shared" si="735"/>
        <v>Đủ</v>
      </c>
      <c r="C524" s="86">
        <f t="shared" si="736"/>
        <v>0</v>
      </c>
      <c r="D524" s="1656" t="str">
        <f t="shared" si="737"/>
        <v>khả năng 99 % không đảm bảo 30/3 có hàng</v>
      </c>
      <c r="E524" s="1656"/>
      <c r="F524" s="1656" t="s">
        <v>2354</v>
      </c>
      <c r="G524" s="86" t="str">
        <f t="shared" si="738"/>
        <v>BOLT-3/4"x2 1/2"LG(1B+1N)-A193B7-HDG</v>
      </c>
      <c r="H524" s="86">
        <f t="shared" si="739"/>
        <v>28</v>
      </c>
      <c r="I524" s="86" t="str">
        <f t="shared" si="740"/>
        <v>BỘ</v>
      </c>
      <c r="J524" s="812"/>
      <c r="K524" s="815" t="s">
        <v>2341</v>
      </c>
      <c r="L524" s="781" t="s">
        <v>1974</v>
      </c>
      <c r="M524" s="180" t="s">
        <v>1567</v>
      </c>
      <c r="N524" s="1423" t="s">
        <v>1975</v>
      </c>
      <c r="O524" s="1424" t="s">
        <v>1976</v>
      </c>
      <c r="P524" s="181" t="s">
        <v>1665</v>
      </c>
      <c r="Q524" s="182"/>
      <c r="R524" s="182">
        <v>24</v>
      </c>
      <c r="S524" s="182"/>
      <c r="T524" s="171"/>
      <c r="U524" s="172"/>
      <c r="V524" s="172"/>
      <c r="W524" s="172"/>
      <c r="X524" s="172"/>
      <c r="Y524" s="172"/>
      <c r="Z524" s="172"/>
      <c r="AA524" s="172"/>
      <c r="AB524" s="63"/>
      <c r="AC524" s="63"/>
      <c r="AD524" s="63"/>
      <c r="AE524" s="63"/>
      <c r="AF524" s="63"/>
      <c r="AG524" s="63"/>
      <c r="AH524" s="63"/>
      <c r="AI524" s="63"/>
      <c r="AJ524" s="63"/>
      <c r="AK524" s="63"/>
      <c r="AL524" s="838"/>
      <c r="AM524" s="63"/>
      <c r="AN524" s="63"/>
      <c r="AO524" s="63"/>
      <c r="AP524" s="63"/>
      <c r="AQ524" s="63"/>
      <c r="AR524" s="63"/>
      <c r="AS524" s="63"/>
      <c r="AT524" s="63"/>
      <c r="AU524" s="63"/>
      <c r="AV524" s="63">
        <v>28</v>
      </c>
      <c r="AW524" s="63">
        <v>0</v>
      </c>
      <c r="AX524" s="63">
        <v>0</v>
      </c>
      <c r="AY524" s="63">
        <v>0</v>
      </c>
      <c r="AZ524" s="88">
        <f t="shared" si="711"/>
        <v>28</v>
      </c>
      <c r="BA524" s="88">
        <f t="shared" si="712"/>
        <v>0</v>
      </c>
      <c r="BB524" s="487" t="s">
        <v>2016</v>
      </c>
      <c r="BC524" s="227"/>
      <c r="BD524" s="228"/>
      <c r="BE524" s="228"/>
      <c r="BF524" s="229"/>
      <c r="BG524" s="224"/>
      <c r="BH524" s="89">
        <f t="shared" si="713"/>
        <v>28</v>
      </c>
      <c r="BI524" s="89" t="str">
        <f t="shared" si="714"/>
        <v>0</v>
      </c>
      <c r="BJ524" s="173"/>
      <c r="BK524" s="1143" t="s">
        <v>2973</v>
      </c>
      <c r="BL524" s="1144" t="s">
        <v>2341</v>
      </c>
      <c r="BM524" s="179" t="s">
        <v>1975</v>
      </c>
      <c r="BN524" s="179" t="s">
        <v>1976</v>
      </c>
      <c r="BO524" s="1143" t="s">
        <v>416</v>
      </c>
      <c r="BP524" s="1145">
        <v>46051</v>
      </c>
      <c r="BQ524" s="1637">
        <v>28</v>
      </c>
      <c r="BR524" s="1143" t="s">
        <v>416</v>
      </c>
      <c r="BS524" s="1441">
        <v>60000</v>
      </c>
      <c r="BT524" s="1143">
        <f t="shared" si="741"/>
        <v>1848000.0000000002</v>
      </c>
      <c r="BU524" s="671">
        <v>0.1</v>
      </c>
      <c r="BV524" s="1143">
        <f t="shared" si="742"/>
        <v>1680000</v>
      </c>
      <c r="BW524" s="1649" t="s">
        <v>2346</v>
      </c>
      <c r="BX524" s="89">
        <f t="shared" si="715"/>
        <v>28</v>
      </c>
      <c r="BY524" s="89">
        <f t="shared" si="716"/>
        <v>0</v>
      </c>
      <c r="BZ524" s="187"/>
      <c r="CA524" s="187"/>
      <c r="CB524" s="230"/>
      <c r="CC524" s="227"/>
      <c r="CD524" s="85"/>
      <c r="CE524" s="228"/>
      <c r="CF524" s="228"/>
      <c r="CG524" s="228"/>
      <c r="CH524" s="228"/>
      <c r="CI524" s="228"/>
      <c r="CJ524" s="228"/>
      <c r="CK524" s="228"/>
      <c r="CL524" s="231"/>
      <c r="CM524" s="232"/>
      <c r="CN524" s="173"/>
      <c r="CO524" s="228"/>
      <c r="CP524" s="228"/>
      <c r="CQ524" s="173"/>
      <c r="CR524" s="173"/>
      <c r="CS524" s="173"/>
      <c r="CT524" s="173"/>
      <c r="CU524" s="173"/>
      <c r="CV524" s="89">
        <f t="shared" si="717"/>
        <v>0</v>
      </c>
      <c r="CW524" s="86">
        <f t="shared" si="718"/>
        <v>0</v>
      </c>
      <c r="CX524" s="90"/>
      <c r="CY524" s="90"/>
      <c r="CZ524" s="90"/>
      <c r="DA524" s="90"/>
      <c r="DB524" s="89">
        <f t="shared" si="719"/>
        <v>28</v>
      </c>
      <c r="DC524" s="89">
        <f t="shared" si="720"/>
        <v>0</v>
      </c>
      <c r="DD524" s="89">
        <f t="shared" si="721"/>
        <v>0</v>
      </c>
      <c r="DE524" s="89">
        <f t="shared" si="722"/>
        <v>0</v>
      </c>
      <c r="DF524" s="86" t="str">
        <f t="shared" si="723"/>
        <v>Đủ</v>
      </c>
      <c r="DG524" s="228"/>
      <c r="DH524" s="233"/>
      <c r="DI524" s="234"/>
      <c r="DJ524" s="235"/>
      <c r="DK524" s="236"/>
      <c r="DL524" s="176"/>
      <c r="DM524" s="177"/>
      <c r="DN524" s="178"/>
      <c r="DO524" s="178"/>
    </row>
    <row r="525" spans="1:119" s="237" customFormat="1" ht="30" hidden="1" customHeight="1">
      <c r="A525" s="85" t="str">
        <f t="shared" si="734"/>
        <v>Hiện</v>
      </c>
      <c r="B525" s="86" t="str">
        <f t="shared" si="735"/>
        <v>Đủ</v>
      </c>
      <c r="C525" s="86">
        <f t="shared" si="736"/>
        <v>0</v>
      </c>
      <c r="D525" s="1656" t="str">
        <f t="shared" si="737"/>
        <v>khả năng 99 % không đảm bảo 30/3 có hàng</v>
      </c>
      <c r="E525" s="1656"/>
      <c r="F525" s="1656" t="s">
        <v>2354</v>
      </c>
      <c r="G525" s="86" t="str">
        <f t="shared" si="738"/>
        <v>BOLT-3/4"x2 3/4"LG-FULL THREAD-A193B7-HDG</v>
      </c>
      <c r="H525" s="86">
        <f t="shared" si="739"/>
        <v>62</v>
      </c>
      <c r="I525" s="86" t="str">
        <f t="shared" si="740"/>
        <v>BỘ</v>
      </c>
      <c r="J525" s="812"/>
      <c r="K525" s="815" t="s">
        <v>2341</v>
      </c>
      <c r="L525" s="781" t="s">
        <v>1977</v>
      </c>
      <c r="M525" s="180" t="s">
        <v>1567</v>
      </c>
      <c r="N525" s="1423" t="s">
        <v>1978</v>
      </c>
      <c r="O525" s="1424" t="s">
        <v>1976</v>
      </c>
      <c r="P525" s="181" t="s">
        <v>1665</v>
      </c>
      <c r="Q525" s="182"/>
      <c r="R525" s="182">
        <v>56</v>
      </c>
      <c r="S525" s="182"/>
      <c r="T525" s="171"/>
      <c r="U525" s="172"/>
      <c r="V525" s="172"/>
      <c r="W525" s="172"/>
      <c r="X525" s="172"/>
      <c r="Y525" s="172"/>
      <c r="Z525" s="172"/>
      <c r="AA525" s="172"/>
      <c r="AB525" s="63"/>
      <c r="AC525" s="63"/>
      <c r="AD525" s="63"/>
      <c r="AE525" s="63"/>
      <c r="AF525" s="63"/>
      <c r="AG525" s="63"/>
      <c r="AH525" s="63"/>
      <c r="AI525" s="63"/>
      <c r="AJ525" s="63"/>
      <c r="AK525" s="63"/>
      <c r="AL525" s="838"/>
      <c r="AM525" s="63"/>
      <c r="AN525" s="63"/>
      <c r="AO525" s="63"/>
      <c r="AP525" s="63"/>
      <c r="AQ525" s="63"/>
      <c r="AR525" s="63"/>
      <c r="AS525" s="63"/>
      <c r="AT525" s="63"/>
      <c r="AU525" s="63"/>
      <c r="AV525" s="63">
        <v>62</v>
      </c>
      <c r="AW525" s="63">
        <v>0</v>
      </c>
      <c r="AX525" s="63">
        <v>0</v>
      </c>
      <c r="AY525" s="63">
        <v>0</v>
      </c>
      <c r="AZ525" s="88">
        <f t="shared" si="711"/>
        <v>62</v>
      </c>
      <c r="BA525" s="88">
        <f t="shared" si="712"/>
        <v>0</v>
      </c>
      <c r="BB525" s="487" t="s">
        <v>2016</v>
      </c>
      <c r="BC525" s="227"/>
      <c r="BD525" s="228"/>
      <c r="BE525" s="228"/>
      <c r="BF525" s="229"/>
      <c r="BG525" s="224"/>
      <c r="BH525" s="89">
        <f t="shared" si="713"/>
        <v>62</v>
      </c>
      <c r="BI525" s="89" t="str">
        <f t="shared" si="714"/>
        <v>0</v>
      </c>
      <c r="BJ525" s="173"/>
      <c r="BK525" s="1143" t="s">
        <v>2973</v>
      </c>
      <c r="BL525" s="1144" t="s">
        <v>2341</v>
      </c>
      <c r="BM525" s="179" t="s">
        <v>1978</v>
      </c>
      <c r="BN525" s="179" t="s">
        <v>1976</v>
      </c>
      <c r="BO525" s="1143" t="s">
        <v>416</v>
      </c>
      <c r="BP525" s="1145">
        <v>46051</v>
      </c>
      <c r="BQ525" s="1637">
        <v>62</v>
      </c>
      <c r="BR525" s="1143" t="s">
        <v>416</v>
      </c>
      <c r="BS525" s="1441">
        <v>62400</v>
      </c>
      <c r="BT525" s="1143">
        <f t="shared" si="741"/>
        <v>4255680</v>
      </c>
      <c r="BU525" s="671">
        <v>0.1</v>
      </c>
      <c r="BV525" s="1143">
        <f t="shared" si="742"/>
        <v>3868800</v>
      </c>
      <c r="BW525" s="1649" t="s">
        <v>2346</v>
      </c>
      <c r="BX525" s="89">
        <f t="shared" si="715"/>
        <v>62</v>
      </c>
      <c r="BY525" s="89">
        <f t="shared" si="716"/>
        <v>0</v>
      </c>
      <c r="BZ525" s="187"/>
      <c r="CA525" s="187"/>
      <c r="CB525" s="230"/>
      <c r="CC525" s="227"/>
      <c r="CD525" s="85"/>
      <c r="CE525" s="228"/>
      <c r="CF525" s="228"/>
      <c r="CG525" s="228"/>
      <c r="CH525" s="228"/>
      <c r="CI525" s="228"/>
      <c r="CJ525" s="228"/>
      <c r="CK525" s="228"/>
      <c r="CL525" s="231"/>
      <c r="CM525" s="232"/>
      <c r="CN525" s="173"/>
      <c r="CO525" s="228"/>
      <c r="CP525" s="228"/>
      <c r="CQ525" s="173"/>
      <c r="CR525" s="173"/>
      <c r="CS525" s="173"/>
      <c r="CT525" s="173"/>
      <c r="CU525" s="173"/>
      <c r="CV525" s="89">
        <f t="shared" si="717"/>
        <v>0</v>
      </c>
      <c r="CW525" s="86">
        <f t="shared" si="718"/>
        <v>0</v>
      </c>
      <c r="CX525" s="90"/>
      <c r="CY525" s="90"/>
      <c r="CZ525" s="90"/>
      <c r="DA525" s="90"/>
      <c r="DB525" s="89">
        <f t="shared" si="719"/>
        <v>62</v>
      </c>
      <c r="DC525" s="89">
        <f t="shared" si="720"/>
        <v>0</v>
      </c>
      <c r="DD525" s="89">
        <f t="shared" si="721"/>
        <v>0</v>
      </c>
      <c r="DE525" s="89">
        <f t="shared" si="722"/>
        <v>0</v>
      </c>
      <c r="DF525" s="86" t="str">
        <f t="shared" si="723"/>
        <v>Đủ</v>
      </c>
      <c r="DG525" s="228"/>
      <c r="DH525" s="233"/>
      <c r="DI525" s="234"/>
      <c r="DJ525" s="235"/>
      <c r="DK525" s="236"/>
      <c r="DL525" s="176"/>
      <c r="DM525" s="177"/>
      <c r="DN525" s="178"/>
      <c r="DO525" s="178"/>
    </row>
    <row r="526" spans="1:119" s="237" customFormat="1" ht="30" hidden="1" customHeight="1">
      <c r="A526" s="85" t="str">
        <f t="shared" si="734"/>
        <v>Hiện</v>
      </c>
      <c r="B526" s="86" t="str">
        <f t="shared" si="735"/>
        <v>Đủ</v>
      </c>
      <c r="C526" s="86">
        <f t="shared" si="736"/>
        <v>0</v>
      </c>
      <c r="D526" s="1656" t="str">
        <f t="shared" si="737"/>
        <v>khả năng 99 % không đảm bảo 30/3 có hàng</v>
      </c>
      <c r="E526" s="1656"/>
      <c r="F526" s="1656" t="s">
        <v>2354</v>
      </c>
      <c r="G526" s="86" t="str">
        <f t="shared" si="738"/>
        <v>BOLT-3/4"x3 1/2"LG(1B+1N)-A193B7-HDG</v>
      </c>
      <c r="H526" s="86">
        <f t="shared" si="739"/>
        <v>194</v>
      </c>
      <c r="I526" s="86" t="str">
        <f t="shared" si="740"/>
        <v>BỘ</v>
      </c>
      <c r="J526" s="812"/>
      <c r="K526" s="815" t="s">
        <v>2341</v>
      </c>
      <c r="L526" s="781" t="s">
        <v>1979</v>
      </c>
      <c r="M526" s="180" t="s">
        <v>1567</v>
      </c>
      <c r="N526" s="1423" t="s">
        <v>1980</v>
      </c>
      <c r="O526" s="1424" t="s">
        <v>1976</v>
      </c>
      <c r="P526" s="181" t="s">
        <v>1665</v>
      </c>
      <c r="Q526" s="182"/>
      <c r="R526" s="182">
        <v>176</v>
      </c>
      <c r="S526" s="182"/>
      <c r="T526" s="171"/>
      <c r="U526" s="172"/>
      <c r="V526" s="172"/>
      <c r="W526" s="172"/>
      <c r="X526" s="172"/>
      <c r="Y526" s="172"/>
      <c r="Z526" s="172"/>
      <c r="AA526" s="172"/>
      <c r="AB526" s="63"/>
      <c r="AC526" s="63"/>
      <c r="AD526" s="63"/>
      <c r="AE526" s="63"/>
      <c r="AF526" s="63"/>
      <c r="AG526" s="63"/>
      <c r="AH526" s="63"/>
      <c r="AI526" s="63"/>
      <c r="AJ526" s="63"/>
      <c r="AK526" s="63"/>
      <c r="AL526" s="838"/>
      <c r="AM526" s="63"/>
      <c r="AN526" s="63"/>
      <c r="AO526" s="63"/>
      <c r="AP526" s="63"/>
      <c r="AQ526" s="63"/>
      <c r="AR526" s="63"/>
      <c r="AS526" s="63"/>
      <c r="AT526" s="63"/>
      <c r="AU526" s="63"/>
      <c r="AV526" s="63">
        <v>194</v>
      </c>
      <c r="AW526" s="63">
        <v>0</v>
      </c>
      <c r="AX526" s="63">
        <v>0</v>
      </c>
      <c r="AY526" s="63">
        <v>0</v>
      </c>
      <c r="AZ526" s="88">
        <f t="shared" si="711"/>
        <v>194</v>
      </c>
      <c r="BA526" s="88">
        <f t="shared" si="712"/>
        <v>0</v>
      </c>
      <c r="BB526" s="487" t="s">
        <v>2016</v>
      </c>
      <c r="BC526" s="227"/>
      <c r="BD526" s="228"/>
      <c r="BE526" s="228"/>
      <c r="BF526" s="229"/>
      <c r="BG526" s="224"/>
      <c r="BH526" s="89">
        <f t="shared" si="713"/>
        <v>194</v>
      </c>
      <c r="BI526" s="89" t="str">
        <f t="shared" si="714"/>
        <v>0</v>
      </c>
      <c r="BJ526" s="173"/>
      <c r="BK526" s="1143" t="s">
        <v>2973</v>
      </c>
      <c r="BL526" s="1144" t="s">
        <v>2341</v>
      </c>
      <c r="BM526" s="179" t="s">
        <v>1980</v>
      </c>
      <c r="BN526" s="179" t="s">
        <v>1976</v>
      </c>
      <c r="BO526" s="1143" t="s">
        <v>416</v>
      </c>
      <c r="BP526" s="1145">
        <v>46051</v>
      </c>
      <c r="BQ526" s="1637">
        <v>194</v>
      </c>
      <c r="BR526" s="1143" t="s">
        <v>416</v>
      </c>
      <c r="BS526" s="1441">
        <v>65000</v>
      </c>
      <c r="BT526" s="1143">
        <f t="shared" si="741"/>
        <v>13871000.000000002</v>
      </c>
      <c r="BU526" s="671">
        <v>0.1</v>
      </c>
      <c r="BV526" s="1143">
        <f t="shared" si="742"/>
        <v>12610000</v>
      </c>
      <c r="BW526" s="1649" t="s">
        <v>2346</v>
      </c>
      <c r="BX526" s="89">
        <f t="shared" si="715"/>
        <v>194</v>
      </c>
      <c r="BY526" s="89">
        <f t="shared" si="716"/>
        <v>0</v>
      </c>
      <c r="BZ526" s="187"/>
      <c r="CA526" s="187"/>
      <c r="CB526" s="230"/>
      <c r="CC526" s="227"/>
      <c r="CD526" s="85"/>
      <c r="CE526" s="228"/>
      <c r="CF526" s="228"/>
      <c r="CG526" s="228"/>
      <c r="CH526" s="228"/>
      <c r="CI526" s="228"/>
      <c r="CJ526" s="228"/>
      <c r="CK526" s="228"/>
      <c r="CL526" s="231"/>
      <c r="CM526" s="232"/>
      <c r="CN526" s="173"/>
      <c r="CO526" s="228"/>
      <c r="CP526" s="228"/>
      <c r="CQ526" s="173"/>
      <c r="CR526" s="173"/>
      <c r="CS526" s="173"/>
      <c r="CT526" s="173"/>
      <c r="CU526" s="173"/>
      <c r="CV526" s="89">
        <f t="shared" si="717"/>
        <v>0</v>
      </c>
      <c r="CW526" s="86">
        <f t="shared" si="718"/>
        <v>0</v>
      </c>
      <c r="CX526" s="90"/>
      <c r="CY526" s="90"/>
      <c r="CZ526" s="90"/>
      <c r="DA526" s="90"/>
      <c r="DB526" s="89">
        <f t="shared" si="719"/>
        <v>194</v>
      </c>
      <c r="DC526" s="89">
        <f t="shared" si="720"/>
        <v>0</v>
      </c>
      <c r="DD526" s="89">
        <f t="shared" si="721"/>
        <v>0</v>
      </c>
      <c r="DE526" s="89">
        <f t="shared" si="722"/>
        <v>0</v>
      </c>
      <c r="DF526" s="86" t="str">
        <f t="shared" si="723"/>
        <v>Đủ</v>
      </c>
      <c r="DG526" s="228"/>
      <c r="DH526" s="233"/>
      <c r="DI526" s="234"/>
      <c r="DJ526" s="235"/>
      <c r="DK526" s="236"/>
      <c r="DL526" s="176"/>
      <c r="DM526" s="177"/>
      <c r="DN526" s="178"/>
      <c r="DO526" s="178"/>
    </row>
    <row r="527" spans="1:119" s="237" customFormat="1" ht="30" hidden="1" customHeight="1">
      <c r="A527" s="85" t="str">
        <f t="shared" si="734"/>
        <v>Hiện</v>
      </c>
      <c r="B527" s="86" t="str">
        <f t="shared" si="735"/>
        <v>Đủ</v>
      </c>
      <c r="C527" s="86">
        <f t="shared" si="736"/>
        <v>0</v>
      </c>
      <c r="D527" s="1656" t="str">
        <f t="shared" si="737"/>
        <v>khả năng 99 % không đảm bảo 30/3 có hàng</v>
      </c>
      <c r="E527" s="1656"/>
      <c r="F527" s="1656" t="s">
        <v>2354</v>
      </c>
      <c r="G527" s="86" t="str">
        <f t="shared" si="738"/>
        <v>BOLT-5/8"x1 3/4"LG-A193-B7-HDG</v>
      </c>
      <c r="H527" s="86">
        <f t="shared" si="739"/>
        <v>582</v>
      </c>
      <c r="I527" s="86" t="str">
        <f t="shared" si="740"/>
        <v>CÁI</v>
      </c>
      <c r="J527" s="812"/>
      <c r="K527" s="815" t="s">
        <v>2341</v>
      </c>
      <c r="L527" s="781" t="s">
        <v>1981</v>
      </c>
      <c r="M527" s="180" t="s">
        <v>1567</v>
      </c>
      <c r="N527" s="1423" t="s">
        <v>1982</v>
      </c>
      <c r="O527" s="1424" t="s">
        <v>1967</v>
      </c>
      <c r="P527" s="181" t="s">
        <v>1476</v>
      </c>
      <c r="Q527" s="182"/>
      <c r="R527" s="182">
        <v>528</v>
      </c>
      <c r="S527" s="182"/>
      <c r="T527" s="171"/>
      <c r="U527" s="172"/>
      <c r="V527" s="172"/>
      <c r="W527" s="172"/>
      <c r="X527" s="172"/>
      <c r="Y527" s="172"/>
      <c r="Z527" s="172"/>
      <c r="AA527" s="172"/>
      <c r="AB527" s="63"/>
      <c r="AC527" s="63"/>
      <c r="AD527" s="63"/>
      <c r="AE527" s="63"/>
      <c r="AF527" s="63"/>
      <c r="AG527" s="63"/>
      <c r="AH527" s="63"/>
      <c r="AI527" s="63"/>
      <c r="AJ527" s="63"/>
      <c r="AK527" s="63"/>
      <c r="AL527" s="838"/>
      <c r="AM527" s="63"/>
      <c r="AN527" s="63"/>
      <c r="AO527" s="63"/>
      <c r="AP527" s="63"/>
      <c r="AQ527" s="63"/>
      <c r="AR527" s="63"/>
      <c r="AS527" s="63"/>
      <c r="AT527" s="63"/>
      <c r="AU527" s="63"/>
      <c r="AV527" s="63">
        <v>582</v>
      </c>
      <c r="AW527" s="63">
        <v>0</v>
      </c>
      <c r="AX527" s="63">
        <v>0</v>
      </c>
      <c r="AY527" s="63">
        <v>0</v>
      </c>
      <c r="AZ527" s="88">
        <f t="shared" si="711"/>
        <v>582</v>
      </c>
      <c r="BA527" s="88">
        <f t="shared" si="712"/>
        <v>0</v>
      </c>
      <c r="BB527" s="487" t="s">
        <v>2016</v>
      </c>
      <c r="BC527" s="227"/>
      <c r="BD527" s="228"/>
      <c r="BE527" s="228"/>
      <c r="BF527" s="229"/>
      <c r="BG527" s="224"/>
      <c r="BH527" s="89">
        <f t="shared" si="713"/>
        <v>582</v>
      </c>
      <c r="BI527" s="89" t="str">
        <f t="shared" si="714"/>
        <v>0</v>
      </c>
      <c r="BJ527" s="173"/>
      <c r="BK527" s="1143" t="s">
        <v>2973</v>
      </c>
      <c r="BL527" s="1144" t="s">
        <v>2341</v>
      </c>
      <c r="BM527" s="179" t="s">
        <v>1982</v>
      </c>
      <c r="BN527" s="179" t="s">
        <v>1967</v>
      </c>
      <c r="BO527" s="1143" t="s">
        <v>416</v>
      </c>
      <c r="BP527" s="1145">
        <v>46051</v>
      </c>
      <c r="BQ527" s="1637">
        <v>582</v>
      </c>
      <c r="BR527" s="1143" t="s">
        <v>416</v>
      </c>
      <c r="BS527" s="1441">
        <v>29000</v>
      </c>
      <c r="BT527" s="1143">
        <f t="shared" si="741"/>
        <v>18565800</v>
      </c>
      <c r="BU527" s="671">
        <v>0.1</v>
      </c>
      <c r="BV527" s="1143">
        <f t="shared" si="742"/>
        <v>16878000</v>
      </c>
      <c r="BW527" s="1649" t="s">
        <v>2346</v>
      </c>
      <c r="BX527" s="89">
        <f t="shared" si="715"/>
        <v>582</v>
      </c>
      <c r="BY527" s="89">
        <f t="shared" si="716"/>
        <v>0</v>
      </c>
      <c r="BZ527" s="187"/>
      <c r="CA527" s="187"/>
      <c r="CB527" s="230"/>
      <c r="CC527" s="227"/>
      <c r="CD527" s="85"/>
      <c r="CE527" s="228"/>
      <c r="CF527" s="228"/>
      <c r="CG527" s="228"/>
      <c r="CH527" s="228"/>
      <c r="CI527" s="228"/>
      <c r="CJ527" s="228"/>
      <c r="CK527" s="228"/>
      <c r="CL527" s="231"/>
      <c r="CM527" s="232"/>
      <c r="CN527" s="173"/>
      <c r="CO527" s="228"/>
      <c r="CP527" s="228"/>
      <c r="CQ527" s="173"/>
      <c r="CR527" s="173"/>
      <c r="CS527" s="173"/>
      <c r="CT527" s="173"/>
      <c r="CU527" s="173"/>
      <c r="CV527" s="89">
        <f t="shared" si="717"/>
        <v>0</v>
      </c>
      <c r="CW527" s="86">
        <f t="shared" si="718"/>
        <v>0</v>
      </c>
      <c r="CX527" s="90"/>
      <c r="CY527" s="90"/>
      <c r="CZ527" s="90"/>
      <c r="DA527" s="90"/>
      <c r="DB527" s="89">
        <f t="shared" si="719"/>
        <v>582</v>
      </c>
      <c r="DC527" s="89">
        <f t="shared" si="720"/>
        <v>0</v>
      </c>
      <c r="DD527" s="89">
        <f t="shared" si="721"/>
        <v>0</v>
      </c>
      <c r="DE527" s="89">
        <f t="shared" si="722"/>
        <v>0</v>
      </c>
      <c r="DF527" s="86" t="str">
        <f t="shared" si="723"/>
        <v>Đủ</v>
      </c>
      <c r="DG527" s="228"/>
      <c r="DH527" s="233"/>
      <c r="DI527" s="234"/>
      <c r="DJ527" s="235"/>
      <c r="DK527" s="236"/>
      <c r="DL527" s="176"/>
      <c r="DM527" s="177"/>
      <c r="DN527" s="178"/>
      <c r="DO527" s="178"/>
    </row>
    <row r="528" spans="1:119" s="237" customFormat="1" ht="30" hidden="1" customHeight="1">
      <c r="A528" s="85" t="str">
        <f t="shared" si="734"/>
        <v>Hiện</v>
      </c>
      <c r="B528" s="86" t="str">
        <f t="shared" si="735"/>
        <v>Đủ</v>
      </c>
      <c r="C528" s="86">
        <f t="shared" si="736"/>
        <v>0</v>
      </c>
      <c r="D528" s="1656" t="str">
        <f t="shared" si="737"/>
        <v>khả năng 99 % không đảm bảo 30/3 có hàng</v>
      </c>
      <c r="E528" s="1656"/>
      <c r="F528" s="1656" t="s">
        <v>2354</v>
      </c>
      <c r="G528" s="86" t="str">
        <f t="shared" si="738"/>
        <v>BOLT-5/8"x3"LG(1B+1N)-A193B7-HDG</v>
      </c>
      <c r="H528" s="86">
        <f t="shared" si="739"/>
        <v>1004</v>
      </c>
      <c r="I528" s="86" t="str">
        <f t="shared" si="740"/>
        <v>BỘ</v>
      </c>
      <c r="J528" s="812"/>
      <c r="K528" s="815" t="s">
        <v>2341</v>
      </c>
      <c r="L528" s="781" t="s">
        <v>1983</v>
      </c>
      <c r="M528" s="180" t="s">
        <v>1567</v>
      </c>
      <c r="N528" s="1423" t="s">
        <v>1984</v>
      </c>
      <c r="O528" s="1424" t="s">
        <v>1976</v>
      </c>
      <c r="P528" s="181" t="s">
        <v>1665</v>
      </c>
      <c r="Q528" s="182"/>
      <c r="R528" s="182">
        <v>912</v>
      </c>
      <c r="S528" s="182"/>
      <c r="T528" s="171"/>
      <c r="U528" s="172"/>
      <c r="V528" s="172"/>
      <c r="W528" s="172"/>
      <c r="X528" s="172"/>
      <c r="Y528" s="172"/>
      <c r="Z528" s="172"/>
      <c r="AA528" s="172"/>
      <c r="AB528" s="63"/>
      <c r="AC528" s="63"/>
      <c r="AD528" s="63"/>
      <c r="AE528" s="63"/>
      <c r="AF528" s="63"/>
      <c r="AG528" s="63"/>
      <c r="AH528" s="63"/>
      <c r="AI528" s="63"/>
      <c r="AJ528" s="63"/>
      <c r="AK528" s="63"/>
      <c r="AL528" s="838"/>
      <c r="AM528" s="63"/>
      <c r="AN528" s="63"/>
      <c r="AO528" s="63"/>
      <c r="AP528" s="63"/>
      <c r="AQ528" s="63"/>
      <c r="AR528" s="63"/>
      <c r="AS528" s="63"/>
      <c r="AT528" s="63"/>
      <c r="AU528" s="63"/>
      <c r="AV528" s="63">
        <v>1004</v>
      </c>
      <c r="AW528" s="63">
        <v>0</v>
      </c>
      <c r="AX528" s="63">
        <v>0</v>
      </c>
      <c r="AY528" s="63">
        <v>0</v>
      </c>
      <c r="AZ528" s="88">
        <f t="shared" si="711"/>
        <v>1004</v>
      </c>
      <c r="BA528" s="88">
        <f t="shared" si="712"/>
        <v>0</v>
      </c>
      <c r="BB528" s="487" t="s">
        <v>2016</v>
      </c>
      <c r="BC528" s="227"/>
      <c r="BD528" s="228"/>
      <c r="BE528" s="228"/>
      <c r="BF528" s="229"/>
      <c r="BG528" s="224"/>
      <c r="BH528" s="89">
        <f t="shared" si="713"/>
        <v>1004</v>
      </c>
      <c r="BI528" s="89" t="str">
        <f t="shared" si="714"/>
        <v>0</v>
      </c>
      <c r="BJ528" s="173"/>
      <c r="BK528" s="1143" t="s">
        <v>2973</v>
      </c>
      <c r="BL528" s="1144" t="s">
        <v>2341</v>
      </c>
      <c r="BM528" s="179" t="s">
        <v>1984</v>
      </c>
      <c r="BN528" s="179" t="s">
        <v>1976</v>
      </c>
      <c r="BO528" s="1143" t="s">
        <v>416</v>
      </c>
      <c r="BP528" s="1145">
        <v>46051</v>
      </c>
      <c r="BQ528" s="1637">
        <v>1004</v>
      </c>
      <c r="BR528" s="1143" t="s">
        <v>416</v>
      </c>
      <c r="BS528" s="1441">
        <v>39000</v>
      </c>
      <c r="BT528" s="1143">
        <f t="shared" si="741"/>
        <v>43071600</v>
      </c>
      <c r="BU528" s="671">
        <v>0.1</v>
      </c>
      <c r="BV528" s="1143">
        <f t="shared" si="742"/>
        <v>39156000</v>
      </c>
      <c r="BW528" s="1649" t="s">
        <v>2346</v>
      </c>
      <c r="BX528" s="89">
        <f t="shared" si="715"/>
        <v>1004</v>
      </c>
      <c r="BY528" s="89">
        <f t="shared" si="716"/>
        <v>0</v>
      </c>
      <c r="BZ528" s="187"/>
      <c r="CA528" s="187"/>
      <c r="CB528" s="230"/>
      <c r="CC528" s="227"/>
      <c r="CD528" s="85"/>
      <c r="CE528" s="228"/>
      <c r="CF528" s="228"/>
      <c r="CG528" s="228"/>
      <c r="CH528" s="228"/>
      <c r="CI528" s="228"/>
      <c r="CJ528" s="228"/>
      <c r="CK528" s="228"/>
      <c r="CL528" s="231"/>
      <c r="CM528" s="232"/>
      <c r="CN528" s="173"/>
      <c r="CO528" s="228"/>
      <c r="CP528" s="228"/>
      <c r="CQ528" s="173"/>
      <c r="CR528" s="173"/>
      <c r="CS528" s="173"/>
      <c r="CT528" s="173"/>
      <c r="CU528" s="173"/>
      <c r="CV528" s="89">
        <f t="shared" si="717"/>
        <v>0</v>
      </c>
      <c r="CW528" s="86">
        <f t="shared" si="718"/>
        <v>0</v>
      </c>
      <c r="CX528" s="90"/>
      <c r="CY528" s="90"/>
      <c r="CZ528" s="90"/>
      <c r="DA528" s="90"/>
      <c r="DB528" s="89">
        <f t="shared" si="719"/>
        <v>1004</v>
      </c>
      <c r="DC528" s="89">
        <f t="shared" si="720"/>
        <v>0</v>
      </c>
      <c r="DD528" s="89">
        <f t="shared" si="721"/>
        <v>0</v>
      </c>
      <c r="DE528" s="89">
        <f t="shared" si="722"/>
        <v>0</v>
      </c>
      <c r="DF528" s="86" t="str">
        <f t="shared" si="723"/>
        <v>Đủ</v>
      </c>
      <c r="DG528" s="228"/>
      <c r="DH528" s="233"/>
      <c r="DI528" s="234"/>
      <c r="DJ528" s="235"/>
      <c r="DK528" s="236"/>
      <c r="DL528" s="176"/>
      <c r="DM528" s="177"/>
      <c r="DN528" s="178"/>
      <c r="DO528" s="178"/>
    </row>
    <row r="529" spans="1:119" s="237" customFormat="1" ht="30" hidden="1" customHeight="1">
      <c r="A529" s="85" t="str">
        <f t="shared" si="734"/>
        <v>Hiện</v>
      </c>
      <c r="B529" s="86" t="str">
        <f t="shared" si="735"/>
        <v>Đủ</v>
      </c>
      <c r="C529" s="86">
        <f t="shared" si="736"/>
        <v>0</v>
      </c>
      <c r="D529" s="1656" t="str">
        <f t="shared" si="737"/>
        <v>khả năng 99 % không đảm bảo 30/3 có hàng</v>
      </c>
      <c r="E529" s="1656"/>
      <c r="F529" s="1656" t="s">
        <v>2354</v>
      </c>
      <c r="G529" s="86" t="str">
        <f t="shared" si="738"/>
        <v>BOLT-5/8"x3"LG-A193-B7-HDG</v>
      </c>
      <c r="H529" s="86">
        <f t="shared" si="739"/>
        <v>160</v>
      </c>
      <c r="I529" s="86" t="str">
        <f t="shared" si="740"/>
        <v>CÁI</v>
      </c>
      <c r="J529" s="812"/>
      <c r="K529" s="815" t="s">
        <v>2341</v>
      </c>
      <c r="L529" s="781" t="s">
        <v>1985</v>
      </c>
      <c r="M529" s="180" t="s">
        <v>1567</v>
      </c>
      <c r="N529" s="1423" t="s">
        <v>1986</v>
      </c>
      <c r="O529" s="1424" t="s">
        <v>1967</v>
      </c>
      <c r="P529" s="181" t="s">
        <v>1476</v>
      </c>
      <c r="Q529" s="182"/>
      <c r="R529" s="182">
        <v>144</v>
      </c>
      <c r="S529" s="182"/>
      <c r="T529" s="171"/>
      <c r="U529" s="172"/>
      <c r="V529" s="172"/>
      <c r="W529" s="172"/>
      <c r="X529" s="172"/>
      <c r="Y529" s="172"/>
      <c r="Z529" s="172"/>
      <c r="AA529" s="172"/>
      <c r="AB529" s="63"/>
      <c r="AC529" s="63"/>
      <c r="AD529" s="63"/>
      <c r="AE529" s="63"/>
      <c r="AF529" s="63"/>
      <c r="AG529" s="63"/>
      <c r="AH529" s="63"/>
      <c r="AI529" s="63"/>
      <c r="AJ529" s="63"/>
      <c r="AK529" s="63"/>
      <c r="AL529" s="838"/>
      <c r="AM529" s="63"/>
      <c r="AN529" s="63"/>
      <c r="AO529" s="63"/>
      <c r="AP529" s="63"/>
      <c r="AQ529" s="63"/>
      <c r="AR529" s="63"/>
      <c r="AS529" s="63"/>
      <c r="AT529" s="63"/>
      <c r="AU529" s="63"/>
      <c r="AV529" s="63">
        <v>160</v>
      </c>
      <c r="AW529" s="63">
        <v>0</v>
      </c>
      <c r="AX529" s="63">
        <v>0</v>
      </c>
      <c r="AY529" s="63">
        <v>0</v>
      </c>
      <c r="AZ529" s="88">
        <f t="shared" si="711"/>
        <v>160</v>
      </c>
      <c r="BA529" s="88">
        <f t="shared" si="712"/>
        <v>0</v>
      </c>
      <c r="BB529" s="487" t="s">
        <v>2016</v>
      </c>
      <c r="BC529" s="227"/>
      <c r="BD529" s="228"/>
      <c r="BE529" s="228"/>
      <c r="BF529" s="229"/>
      <c r="BG529" s="224"/>
      <c r="BH529" s="89">
        <f t="shared" si="713"/>
        <v>160</v>
      </c>
      <c r="BI529" s="89" t="str">
        <f t="shared" si="714"/>
        <v>0</v>
      </c>
      <c r="BJ529" s="173"/>
      <c r="BK529" s="1143" t="s">
        <v>2973</v>
      </c>
      <c r="BL529" s="1144" t="s">
        <v>2341</v>
      </c>
      <c r="BM529" s="179" t="s">
        <v>1986</v>
      </c>
      <c r="BN529" s="179" t="s">
        <v>1967</v>
      </c>
      <c r="BO529" s="1143" t="s">
        <v>416</v>
      </c>
      <c r="BP529" s="1145">
        <v>46051</v>
      </c>
      <c r="BQ529" s="1637">
        <v>160</v>
      </c>
      <c r="BR529" s="1143" t="s">
        <v>416</v>
      </c>
      <c r="BS529" s="1441">
        <v>24800</v>
      </c>
      <c r="BT529" s="1143">
        <f t="shared" si="741"/>
        <v>4364800</v>
      </c>
      <c r="BU529" s="671">
        <v>0.1</v>
      </c>
      <c r="BV529" s="1143">
        <f t="shared" si="742"/>
        <v>3968000</v>
      </c>
      <c r="BW529" s="1649" t="s">
        <v>2346</v>
      </c>
      <c r="BX529" s="89">
        <f t="shared" si="715"/>
        <v>160</v>
      </c>
      <c r="BY529" s="89">
        <f t="shared" si="716"/>
        <v>0</v>
      </c>
      <c r="BZ529" s="187"/>
      <c r="CA529" s="187"/>
      <c r="CB529" s="230"/>
      <c r="CC529" s="227"/>
      <c r="CD529" s="85"/>
      <c r="CE529" s="228"/>
      <c r="CF529" s="228"/>
      <c r="CG529" s="228"/>
      <c r="CH529" s="228"/>
      <c r="CI529" s="228"/>
      <c r="CJ529" s="228"/>
      <c r="CK529" s="228"/>
      <c r="CL529" s="231"/>
      <c r="CM529" s="232"/>
      <c r="CN529" s="173"/>
      <c r="CO529" s="228"/>
      <c r="CP529" s="228"/>
      <c r="CQ529" s="173"/>
      <c r="CR529" s="173"/>
      <c r="CS529" s="173"/>
      <c r="CT529" s="173"/>
      <c r="CU529" s="173"/>
      <c r="CV529" s="89">
        <f t="shared" si="717"/>
        <v>0</v>
      </c>
      <c r="CW529" s="86">
        <f t="shared" si="718"/>
        <v>0</v>
      </c>
      <c r="CX529" s="90"/>
      <c r="CY529" s="90"/>
      <c r="CZ529" s="90"/>
      <c r="DA529" s="90"/>
      <c r="DB529" s="89">
        <f t="shared" si="719"/>
        <v>160</v>
      </c>
      <c r="DC529" s="89">
        <f t="shared" si="720"/>
        <v>0</v>
      </c>
      <c r="DD529" s="89">
        <f t="shared" si="721"/>
        <v>0</v>
      </c>
      <c r="DE529" s="89">
        <f t="shared" si="722"/>
        <v>0</v>
      </c>
      <c r="DF529" s="86" t="str">
        <f t="shared" si="723"/>
        <v>Đủ</v>
      </c>
      <c r="DG529" s="228"/>
      <c r="DH529" s="233"/>
      <c r="DI529" s="234"/>
      <c r="DJ529" s="235"/>
      <c r="DK529" s="236"/>
      <c r="DL529" s="176"/>
      <c r="DM529" s="177"/>
      <c r="DN529" s="178"/>
      <c r="DO529" s="178"/>
    </row>
    <row r="530" spans="1:119" s="237" customFormat="1" ht="30" hidden="1" customHeight="1">
      <c r="A530" s="85" t="str">
        <f t="shared" si="734"/>
        <v>Hiện</v>
      </c>
      <c r="B530" s="86" t="str">
        <f t="shared" si="735"/>
        <v>Đủ</v>
      </c>
      <c r="C530" s="86">
        <f t="shared" si="736"/>
        <v>0</v>
      </c>
      <c r="D530" s="1656" t="str">
        <f t="shared" si="737"/>
        <v>khả năng 99 % không đảm bảo 30/3 có hàng</v>
      </c>
      <c r="E530" s="1656"/>
      <c r="F530" s="1656" t="s">
        <v>2354</v>
      </c>
      <c r="G530" s="86" t="str">
        <f t="shared" si="738"/>
        <v>NUT-1 1/2"-A194-2H-HDG</v>
      </c>
      <c r="H530" s="86">
        <f t="shared" si="739"/>
        <v>80</v>
      </c>
      <c r="I530" s="86" t="str">
        <f t="shared" si="740"/>
        <v>CÁI</v>
      </c>
      <c r="J530" s="812"/>
      <c r="K530" s="815" t="s">
        <v>2341</v>
      </c>
      <c r="L530" s="781" t="s">
        <v>1987</v>
      </c>
      <c r="M530" s="180" t="s">
        <v>1571</v>
      </c>
      <c r="N530" s="1423" t="s">
        <v>1988</v>
      </c>
      <c r="O530" s="1424" t="s">
        <v>1989</v>
      </c>
      <c r="P530" s="181" t="s">
        <v>1476</v>
      </c>
      <c r="Q530" s="182"/>
      <c r="R530" s="182">
        <v>72</v>
      </c>
      <c r="S530" s="182"/>
      <c r="T530" s="171"/>
      <c r="U530" s="172"/>
      <c r="V530" s="172"/>
      <c r="W530" s="172"/>
      <c r="X530" s="172"/>
      <c r="Y530" s="172"/>
      <c r="Z530" s="172"/>
      <c r="AA530" s="172"/>
      <c r="AB530" s="63"/>
      <c r="AC530" s="63"/>
      <c r="AD530" s="63"/>
      <c r="AE530" s="63"/>
      <c r="AF530" s="63"/>
      <c r="AG530" s="63"/>
      <c r="AH530" s="63"/>
      <c r="AI530" s="63"/>
      <c r="AJ530" s="63"/>
      <c r="AK530" s="63"/>
      <c r="AL530" s="838"/>
      <c r="AM530" s="63"/>
      <c r="AN530" s="63"/>
      <c r="AO530" s="63"/>
      <c r="AP530" s="63"/>
      <c r="AQ530" s="63"/>
      <c r="AR530" s="63"/>
      <c r="AS530" s="63"/>
      <c r="AT530" s="63"/>
      <c r="AU530" s="63"/>
      <c r="AV530" s="63">
        <v>80</v>
      </c>
      <c r="AW530" s="63">
        <v>0</v>
      </c>
      <c r="AX530" s="63">
        <v>0</v>
      </c>
      <c r="AY530" s="63">
        <v>0</v>
      </c>
      <c r="AZ530" s="88">
        <f t="shared" si="711"/>
        <v>80</v>
      </c>
      <c r="BA530" s="88">
        <f t="shared" si="712"/>
        <v>0</v>
      </c>
      <c r="BB530" s="487" t="s">
        <v>2016</v>
      </c>
      <c r="BC530" s="227"/>
      <c r="BD530" s="228"/>
      <c r="BE530" s="228"/>
      <c r="BF530" s="229"/>
      <c r="BG530" s="224"/>
      <c r="BH530" s="89">
        <f t="shared" si="713"/>
        <v>80</v>
      </c>
      <c r="BI530" s="89" t="str">
        <f t="shared" si="714"/>
        <v>0</v>
      </c>
      <c r="BJ530" s="173"/>
      <c r="BK530" s="1143" t="s">
        <v>2973</v>
      </c>
      <c r="BL530" s="1144" t="s">
        <v>2341</v>
      </c>
      <c r="BM530" s="179" t="s">
        <v>1988</v>
      </c>
      <c r="BN530" s="179" t="s">
        <v>1989</v>
      </c>
      <c r="BO530" s="1143" t="s">
        <v>416</v>
      </c>
      <c r="BP530" s="1145">
        <v>46051</v>
      </c>
      <c r="BQ530" s="1637">
        <v>80</v>
      </c>
      <c r="BR530" s="1143" t="s">
        <v>416</v>
      </c>
      <c r="BS530" s="1441">
        <v>74400</v>
      </c>
      <c r="BT530" s="1143">
        <f t="shared" si="741"/>
        <v>6547200.0000000009</v>
      </c>
      <c r="BU530" s="671">
        <v>0.1</v>
      </c>
      <c r="BV530" s="1143">
        <f t="shared" si="742"/>
        <v>5952000</v>
      </c>
      <c r="BW530" s="1649" t="s">
        <v>2346</v>
      </c>
      <c r="BX530" s="89">
        <f t="shared" si="715"/>
        <v>80</v>
      </c>
      <c r="BY530" s="89">
        <f t="shared" si="716"/>
        <v>0</v>
      </c>
      <c r="BZ530" s="187"/>
      <c r="CA530" s="187"/>
      <c r="CB530" s="230"/>
      <c r="CC530" s="227"/>
      <c r="CD530" s="85"/>
      <c r="CE530" s="228"/>
      <c r="CF530" s="228"/>
      <c r="CG530" s="228"/>
      <c r="CH530" s="228"/>
      <c r="CI530" s="228"/>
      <c r="CJ530" s="228"/>
      <c r="CK530" s="228"/>
      <c r="CL530" s="231"/>
      <c r="CM530" s="232"/>
      <c r="CN530" s="173"/>
      <c r="CO530" s="228"/>
      <c r="CP530" s="228"/>
      <c r="CQ530" s="173"/>
      <c r="CR530" s="173"/>
      <c r="CS530" s="173"/>
      <c r="CT530" s="173"/>
      <c r="CU530" s="173"/>
      <c r="CV530" s="89">
        <f t="shared" si="717"/>
        <v>0</v>
      </c>
      <c r="CW530" s="86">
        <f t="shared" si="718"/>
        <v>0</v>
      </c>
      <c r="CX530" s="90"/>
      <c r="CY530" s="90"/>
      <c r="CZ530" s="90"/>
      <c r="DA530" s="90"/>
      <c r="DB530" s="89">
        <f t="shared" si="719"/>
        <v>80</v>
      </c>
      <c r="DC530" s="89">
        <f t="shared" si="720"/>
        <v>0</v>
      </c>
      <c r="DD530" s="89">
        <f t="shared" si="721"/>
        <v>0</v>
      </c>
      <c r="DE530" s="89">
        <f t="shared" si="722"/>
        <v>0</v>
      </c>
      <c r="DF530" s="86" t="str">
        <f t="shared" si="723"/>
        <v>Đủ</v>
      </c>
      <c r="DG530" s="228"/>
      <c r="DH530" s="233"/>
      <c r="DI530" s="234"/>
      <c r="DJ530" s="235"/>
      <c r="DK530" s="236"/>
      <c r="DL530" s="176"/>
      <c r="DM530" s="177"/>
      <c r="DN530" s="178"/>
      <c r="DO530" s="178"/>
    </row>
    <row r="531" spans="1:119" s="237" customFormat="1" ht="30" hidden="1" customHeight="1">
      <c r="A531" s="85" t="str">
        <f t="shared" si="734"/>
        <v>Hiện</v>
      </c>
      <c r="B531" s="86" t="str">
        <f t="shared" si="735"/>
        <v>Đủ</v>
      </c>
      <c r="C531" s="86">
        <f t="shared" si="736"/>
        <v>0</v>
      </c>
      <c r="D531" s="1656" t="str">
        <f t="shared" si="737"/>
        <v>khả năng 99 % không đảm bảo 30/3 có hàng</v>
      </c>
      <c r="E531" s="1656"/>
      <c r="F531" s="1656" t="s">
        <v>2354</v>
      </c>
      <c r="G531" s="86" t="str">
        <f t="shared" si="738"/>
        <v>NUT-3/4"-A194GR7-HDG</v>
      </c>
      <c r="H531" s="86">
        <f t="shared" si="739"/>
        <v>124</v>
      </c>
      <c r="I531" s="86" t="str">
        <f t="shared" si="740"/>
        <v>CÁI</v>
      </c>
      <c r="J531" s="812"/>
      <c r="K531" s="815" t="s">
        <v>2341</v>
      </c>
      <c r="L531" s="781" t="s">
        <v>1990</v>
      </c>
      <c r="M531" s="180" t="s">
        <v>1571</v>
      </c>
      <c r="N531" s="1423" t="s">
        <v>1991</v>
      </c>
      <c r="O531" s="1424" t="s">
        <v>1992</v>
      </c>
      <c r="P531" s="181" t="s">
        <v>1476</v>
      </c>
      <c r="Q531" s="182"/>
      <c r="R531" s="182">
        <v>112</v>
      </c>
      <c r="S531" s="182"/>
      <c r="T531" s="171"/>
      <c r="U531" s="172"/>
      <c r="V531" s="172"/>
      <c r="W531" s="172"/>
      <c r="X531" s="172"/>
      <c r="Y531" s="172"/>
      <c r="Z531" s="172"/>
      <c r="AA531" s="172"/>
      <c r="AB531" s="63"/>
      <c r="AC531" s="63"/>
      <c r="AD531" s="63"/>
      <c r="AE531" s="63"/>
      <c r="AF531" s="63"/>
      <c r="AG531" s="63"/>
      <c r="AH531" s="63"/>
      <c r="AI531" s="63"/>
      <c r="AJ531" s="63"/>
      <c r="AK531" s="63"/>
      <c r="AL531" s="838"/>
      <c r="AM531" s="63"/>
      <c r="AN531" s="63"/>
      <c r="AO531" s="63"/>
      <c r="AP531" s="63"/>
      <c r="AQ531" s="63"/>
      <c r="AR531" s="63"/>
      <c r="AS531" s="63"/>
      <c r="AT531" s="63"/>
      <c r="AU531" s="63"/>
      <c r="AV531" s="63">
        <v>124</v>
      </c>
      <c r="AW531" s="63">
        <v>0</v>
      </c>
      <c r="AX531" s="63">
        <v>0</v>
      </c>
      <c r="AY531" s="63">
        <v>0</v>
      </c>
      <c r="AZ531" s="88">
        <f t="shared" si="711"/>
        <v>124</v>
      </c>
      <c r="BA531" s="88">
        <f t="shared" si="712"/>
        <v>0</v>
      </c>
      <c r="BB531" s="487" t="s">
        <v>2016</v>
      </c>
      <c r="BC531" s="227"/>
      <c r="BD531" s="228"/>
      <c r="BE531" s="228"/>
      <c r="BF531" s="229"/>
      <c r="BG531" s="224"/>
      <c r="BH531" s="89">
        <f t="shared" si="713"/>
        <v>124</v>
      </c>
      <c r="BI531" s="89" t="str">
        <f t="shared" si="714"/>
        <v>0</v>
      </c>
      <c r="BJ531" s="173"/>
      <c r="BK531" s="1143" t="s">
        <v>2973</v>
      </c>
      <c r="BL531" s="1144" t="s">
        <v>2341</v>
      </c>
      <c r="BM531" s="179" t="s">
        <v>1991</v>
      </c>
      <c r="BN531" s="179" t="s">
        <v>1992</v>
      </c>
      <c r="BO531" s="1143" t="s">
        <v>416</v>
      </c>
      <c r="BP531" s="1145">
        <v>46051</v>
      </c>
      <c r="BQ531" s="1637">
        <v>124</v>
      </c>
      <c r="BR531" s="1143" t="s">
        <v>416</v>
      </c>
      <c r="BS531" s="1441">
        <v>16800</v>
      </c>
      <c r="BT531" s="1143">
        <f t="shared" si="741"/>
        <v>2291520</v>
      </c>
      <c r="BU531" s="671">
        <v>0.1</v>
      </c>
      <c r="BV531" s="1143">
        <f t="shared" si="742"/>
        <v>2083200</v>
      </c>
      <c r="BW531" s="1649" t="s">
        <v>2346</v>
      </c>
      <c r="BX531" s="89">
        <f t="shared" si="715"/>
        <v>124</v>
      </c>
      <c r="BY531" s="89">
        <f t="shared" si="716"/>
        <v>0</v>
      </c>
      <c r="BZ531" s="187"/>
      <c r="CA531" s="187"/>
      <c r="CB531" s="230"/>
      <c r="CC531" s="227"/>
      <c r="CD531" s="85"/>
      <c r="CE531" s="228"/>
      <c r="CF531" s="228"/>
      <c r="CG531" s="228"/>
      <c r="CH531" s="228"/>
      <c r="CI531" s="228"/>
      <c r="CJ531" s="228"/>
      <c r="CK531" s="228"/>
      <c r="CL531" s="231"/>
      <c r="CM531" s="232"/>
      <c r="CN531" s="173"/>
      <c r="CO531" s="228"/>
      <c r="CP531" s="228"/>
      <c r="CQ531" s="173"/>
      <c r="CR531" s="173"/>
      <c r="CS531" s="173"/>
      <c r="CT531" s="173"/>
      <c r="CU531" s="173"/>
      <c r="CV531" s="89">
        <f t="shared" si="717"/>
        <v>0</v>
      </c>
      <c r="CW531" s="86">
        <f t="shared" si="718"/>
        <v>0</v>
      </c>
      <c r="CX531" s="90"/>
      <c r="CY531" s="90"/>
      <c r="CZ531" s="90"/>
      <c r="DA531" s="90"/>
      <c r="DB531" s="89">
        <f t="shared" si="719"/>
        <v>124</v>
      </c>
      <c r="DC531" s="89">
        <f t="shared" si="720"/>
        <v>0</v>
      </c>
      <c r="DD531" s="89">
        <f t="shared" si="721"/>
        <v>0</v>
      </c>
      <c r="DE531" s="89">
        <f t="shared" si="722"/>
        <v>0</v>
      </c>
      <c r="DF531" s="86" t="str">
        <f t="shared" si="723"/>
        <v>Đủ</v>
      </c>
      <c r="DG531" s="228"/>
      <c r="DH531" s="233"/>
      <c r="DI531" s="234"/>
      <c r="DJ531" s="235"/>
      <c r="DK531" s="236"/>
      <c r="DL531" s="176"/>
      <c r="DM531" s="177"/>
      <c r="DN531" s="178"/>
      <c r="DO531" s="178"/>
    </row>
    <row r="532" spans="1:119" s="237" customFormat="1" ht="30" hidden="1" customHeight="1">
      <c r="A532" s="85" t="str">
        <f t="shared" si="734"/>
        <v>Hiện</v>
      </c>
      <c r="B532" s="86" t="str">
        <f t="shared" si="735"/>
        <v>Đủ</v>
      </c>
      <c r="C532" s="86">
        <f t="shared" si="736"/>
        <v>0</v>
      </c>
      <c r="D532" s="1656" t="str">
        <f t="shared" si="737"/>
        <v>khả năng 99 % không đảm bảo 30/3 có hàng</v>
      </c>
      <c r="E532" s="1656"/>
      <c r="F532" s="1656" t="s">
        <v>2354</v>
      </c>
      <c r="G532" s="86" t="str">
        <f t="shared" si="738"/>
        <v>NUT-5/8"-A194-2H-HDG</v>
      </c>
      <c r="H532" s="86">
        <f t="shared" si="739"/>
        <v>740</v>
      </c>
      <c r="I532" s="86" t="str">
        <f t="shared" si="740"/>
        <v>CÁI</v>
      </c>
      <c r="J532" s="812"/>
      <c r="K532" s="815" t="s">
        <v>2341</v>
      </c>
      <c r="L532" s="781" t="s">
        <v>1993</v>
      </c>
      <c r="M532" s="180" t="s">
        <v>1571</v>
      </c>
      <c r="N532" s="1423" t="s">
        <v>1994</v>
      </c>
      <c r="O532" s="1424" t="s">
        <v>1989</v>
      </c>
      <c r="P532" s="181" t="s">
        <v>1476</v>
      </c>
      <c r="Q532" s="182"/>
      <c r="R532" s="182">
        <v>672</v>
      </c>
      <c r="S532" s="182"/>
      <c r="T532" s="171"/>
      <c r="U532" s="172"/>
      <c r="V532" s="172"/>
      <c r="W532" s="172"/>
      <c r="X532" s="172"/>
      <c r="Y532" s="172"/>
      <c r="Z532" s="172"/>
      <c r="AA532" s="172"/>
      <c r="AB532" s="63"/>
      <c r="AC532" s="63"/>
      <c r="AD532" s="63"/>
      <c r="AE532" s="63"/>
      <c r="AF532" s="63"/>
      <c r="AG532" s="63"/>
      <c r="AH532" s="63"/>
      <c r="AI532" s="63"/>
      <c r="AJ532" s="63"/>
      <c r="AK532" s="63"/>
      <c r="AL532" s="838"/>
      <c r="AM532" s="63"/>
      <c r="AN532" s="63"/>
      <c r="AO532" s="63"/>
      <c r="AP532" s="63"/>
      <c r="AQ532" s="63"/>
      <c r="AR532" s="63"/>
      <c r="AS532" s="63"/>
      <c r="AT532" s="63"/>
      <c r="AU532" s="63"/>
      <c r="AV532" s="63">
        <v>740</v>
      </c>
      <c r="AW532" s="63">
        <v>0</v>
      </c>
      <c r="AX532" s="63">
        <v>0</v>
      </c>
      <c r="AY532" s="63">
        <v>0</v>
      </c>
      <c r="AZ532" s="88">
        <f t="shared" si="711"/>
        <v>740</v>
      </c>
      <c r="BA532" s="88">
        <f t="shared" si="712"/>
        <v>0</v>
      </c>
      <c r="BB532" s="487" t="s">
        <v>2016</v>
      </c>
      <c r="BC532" s="227"/>
      <c r="BD532" s="228"/>
      <c r="BE532" s="228"/>
      <c r="BF532" s="229"/>
      <c r="BG532" s="224"/>
      <c r="BH532" s="89">
        <f t="shared" si="713"/>
        <v>740</v>
      </c>
      <c r="BI532" s="89" t="str">
        <f t="shared" si="714"/>
        <v>0</v>
      </c>
      <c r="BJ532" s="173"/>
      <c r="BK532" s="1143" t="s">
        <v>2973</v>
      </c>
      <c r="BL532" s="1144" t="s">
        <v>2341</v>
      </c>
      <c r="BM532" s="179" t="s">
        <v>1994</v>
      </c>
      <c r="BN532" s="179" t="s">
        <v>1989</v>
      </c>
      <c r="BO532" s="1143" t="s">
        <v>416</v>
      </c>
      <c r="BP532" s="1145">
        <v>46051</v>
      </c>
      <c r="BQ532" s="1637">
        <v>740</v>
      </c>
      <c r="BR532" s="1143" t="s">
        <v>416</v>
      </c>
      <c r="BS532" s="1441">
        <v>6800</v>
      </c>
      <c r="BT532" s="1143">
        <f t="shared" si="741"/>
        <v>5535200</v>
      </c>
      <c r="BU532" s="671">
        <v>0.1</v>
      </c>
      <c r="BV532" s="1143">
        <f t="shared" si="742"/>
        <v>5032000</v>
      </c>
      <c r="BW532" s="1649" t="s">
        <v>2346</v>
      </c>
      <c r="BX532" s="89">
        <f t="shared" si="715"/>
        <v>740</v>
      </c>
      <c r="BY532" s="89">
        <f t="shared" si="716"/>
        <v>0</v>
      </c>
      <c r="BZ532" s="187"/>
      <c r="CA532" s="187"/>
      <c r="CB532" s="230"/>
      <c r="CC532" s="227"/>
      <c r="CD532" s="85"/>
      <c r="CE532" s="228"/>
      <c r="CF532" s="228"/>
      <c r="CG532" s="228"/>
      <c r="CH532" s="228"/>
      <c r="CI532" s="228"/>
      <c r="CJ532" s="228"/>
      <c r="CK532" s="228"/>
      <c r="CL532" s="231"/>
      <c r="CM532" s="232"/>
      <c r="CN532" s="173"/>
      <c r="CO532" s="228"/>
      <c r="CP532" s="228"/>
      <c r="CQ532" s="173"/>
      <c r="CR532" s="173"/>
      <c r="CS532" s="173"/>
      <c r="CT532" s="173"/>
      <c r="CU532" s="173"/>
      <c r="CV532" s="89">
        <f t="shared" si="717"/>
        <v>0</v>
      </c>
      <c r="CW532" s="86">
        <f t="shared" si="718"/>
        <v>0</v>
      </c>
      <c r="CX532" s="90"/>
      <c r="CY532" s="90"/>
      <c r="CZ532" s="90"/>
      <c r="DA532" s="90"/>
      <c r="DB532" s="89">
        <f t="shared" si="719"/>
        <v>740</v>
      </c>
      <c r="DC532" s="89">
        <f t="shared" si="720"/>
        <v>0</v>
      </c>
      <c r="DD532" s="89">
        <f t="shared" si="721"/>
        <v>0</v>
      </c>
      <c r="DE532" s="89">
        <f t="shared" si="722"/>
        <v>0</v>
      </c>
      <c r="DF532" s="86" t="str">
        <f t="shared" si="723"/>
        <v>Đủ</v>
      </c>
      <c r="DG532" s="228"/>
      <c r="DH532" s="233"/>
      <c r="DI532" s="234"/>
      <c r="DJ532" s="235"/>
      <c r="DK532" s="236"/>
      <c r="DL532" s="176"/>
      <c r="DM532" s="177"/>
      <c r="DN532" s="178"/>
      <c r="DO532" s="178"/>
    </row>
    <row r="533" spans="1:119" s="237" customFormat="1" ht="30" hidden="1" customHeight="1">
      <c r="A533" s="85" t="str">
        <f t="shared" si="734"/>
        <v>Hiện</v>
      </c>
      <c r="B533" s="86" t="str">
        <f t="shared" si="735"/>
        <v>Đủ</v>
      </c>
      <c r="C533" s="86">
        <f t="shared" si="736"/>
        <v>0</v>
      </c>
      <c r="D533" s="1656" t="str">
        <f t="shared" si="737"/>
        <v>khả năng 99 % không đảm bảo 30/3 có hàng</v>
      </c>
      <c r="E533" s="1656"/>
      <c r="F533" s="1656" t="s">
        <v>2354</v>
      </c>
      <c r="G533" s="86" t="str">
        <f t="shared" si="738"/>
        <v>WASHER-1 1/2"x3"OD-F436-HDG</v>
      </c>
      <c r="H533" s="86">
        <f t="shared" si="739"/>
        <v>80</v>
      </c>
      <c r="I533" s="86" t="str">
        <f t="shared" si="740"/>
        <v>CÁI</v>
      </c>
      <c r="J533" s="812"/>
      <c r="K533" s="815" t="s">
        <v>2341</v>
      </c>
      <c r="L533" s="781" t="s">
        <v>1995</v>
      </c>
      <c r="M533" s="180" t="s">
        <v>1575</v>
      </c>
      <c r="N533" s="1423" t="s">
        <v>1996</v>
      </c>
      <c r="O533" s="1424" t="s">
        <v>1791</v>
      </c>
      <c r="P533" s="181" t="s">
        <v>1476</v>
      </c>
      <c r="Q533" s="182"/>
      <c r="R533" s="182">
        <v>72</v>
      </c>
      <c r="S533" s="182"/>
      <c r="T533" s="171"/>
      <c r="U533" s="172"/>
      <c r="V533" s="172"/>
      <c r="W533" s="172"/>
      <c r="X533" s="172"/>
      <c r="Y533" s="172"/>
      <c r="Z533" s="172"/>
      <c r="AA533" s="172"/>
      <c r="AB533" s="63"/>
      <c r="AC533" s="63"/>
      <c r="AD533" s="63"/>
      <c r="AE533" s="63"/>
      <c r="AF533" s="63"/>
      <c r="AG533" s="63"/>
      <c r="AH533" s="63"/>
      <c r="AI533" s="63"/>
      <c r="AJ533" s="63"/>
      <c r="AK533" s="63"/>
      <c r="AL533" s="838"/>
      <c r="AM533" s="63"/>
      <c r="AN533" s="63"/>
      <c r="AO533" s="63"/>
      <c r="AP533" s="63"/>
      <c r="AQ533" s="63"/>
      <c r="AR533" s="63"/>
      <c r="AS533" s="63"/>
      <c r="AT533" s="63"/>
      <c r="AU533" s="63"/>
      <c r="AV533" s="63">
        <v>80</v>
      </c>
      <c r="AW533" s="63">
        <v>0</v>
      </c>
      <c r="AX533" s="63">
        <v>0</v>
      </c>
      <c r="AY533" s="63">
        <v>0</v>
      </c>
      <c r="AZ533" s="88">
        <f t="shared" ref="AZ533:AZ540" si="743">T533+V533+X533+Z533+AB533+AD533+AF533+AH533+AJ533+AL533+AN533+AP533+AR533+AT533+AV533+AX533</f>
        <v>80</v>
      </c>
      <c r="BA533" s="88">
        <f t="shared" ref="BA533:BA540" si="744">U533+W533+Y533+AA533+AC533+AE533+AG533+AI533+AK533+AM533+AO533+AQ533+AS533+AU533+AW533+AY533</f>
        <v>0</v>
      </c>
      <c r="BB533" s="487" t="s">
        <v>2016</v>
      </c>
      <c r="BC533" s="227"/>
      <c r="BD533" s="228"/>
      <c r="BE533" s="228"/>
      <c r="BF533" s="229"/>
      <c r="BG533" s="224"/>
      <c r="BH533" s="89">
        <f t="shared" si="713"/>
        <v>80</v>
      </c>
      <c r="BI533" s="89" t="str">
        <f t="shared" si="714"/>
        <v>0</v>
      </c>
      <c r="BJ533" s="173"/>
      <c r="BK533" s="1143" t="s">
        <v>2973</v>
      </c>
      <c r="BL533" s="1144" t="s">
        <v>2341</v>
      </c>
      <c r="BM533" s="179" t="s">
        <v>1996</v>
      </c>
      <c r="BN533" s="179" t="s">
        <v>1791</v>
      </c>
      <c r="BO533" s="1143" t="s">
        <v>416</v>
      </c>
      <c r="BP533" s="1145">
        <v>46051</v>
      </c>
      <c r="BQ533" s="1637">
        <v>80</v>
      </c>
      <c r="BR533" s="1143" t="s">
        <v>416</v>
      </c>
      <c r="BS533" s="1441">
        <v>16800</v>
      </c>
      <c r="BT533" s="1143">
        <f t="shared" si="741"/>
        <v>1478400.0000000002</v>
      </c>
      <c r="BU533" s="671">
        <v>0.1</v>
      </c>
      <c r="BV533" s="1143">
        <f t="shared" si="742"/>
        <v>1344000</v>
      </c>
      <c r="BW533" s="1649" t="s">
        <v>2346</v>
      </c>
      <c r="BX533" s="89">
        <f t="shared" ref="BX533:BX540" si="745">SUMIF($L:$L,L533,$BQ:$BQ)</f>
        <v>80</v>
      </c>
      <c r="BY533" s="89">
        <f t="shared" ref="BY533:BY540" si="746">SUMIF($L:$L,L533,$BR:$BR)</f>
        <v>0</v>
      </c>
      <c r="BZ533" s="187"/>
      <c r="CA533" s="187"/>
      <c r="CB533" s="230"/>
      <c r="CC533" s="227"/>
      <c r="CD533" s="85"/>
      <c r="CE533" s="228"/>
      <c r="CF533" s="228"/>
      <c r="CG533" s="228"/>
      <c r="CH533" s="228"/>
      <c r="CI533" s="228"/>
      <c r="CJ533" s="228"/>
      <c r="CK533" s="228"/>
      <c r="CL533" s="231"/>
      <c r="CM533" s="232"/>
      <c r="CN533" s="173"/>
      <c r="CO533" s="228"/>
      <c r="CP533" s="228"/>
      <c r="CQ533" s="173"/>
      <c r="CR533" s="173"/>
      <c r="CS533" s="173"/>
      <c r="CT533" s="173"/>
      <c r="CU533" s="173"/>
      <c r="CV533" s="89">
        <f t="shared" ref="CV533:CV540" si="747">SUMIF($L:$L,L533,$CJ:$CJ)</f>
        <v>0</v>
      </c>
      <c r="CW533" s="86">
        <f t="shared" ref="CW533:CW540" si="748">SUMIF($L:$L,L533,$CK:$CK)</f>
        <v>0</v>
      </c>
      <c r="CX533" s="90"/>
      <c r="CY533" s="90"/>
      <c r="CZ533" s="90"/>
      <c r="DA533" s="90"/>
      <c r="DB533" s="89">
        <f t="shared" si="719"/>
        <v>80</v>
      </c>
      <c r="DC533" s="89">
        <f t="shared" si="720"/>
        <v>0</v>
      </c>
      <c r="DD533" s="89">
        <f t="shared" si="721"/>
        <v>0</v>
      </c>
      <c r="DE533" s="89">
        <f t="shared" si="722"/>
        <v>0</v>
      </c>
      <c r="DF533" s="86" t="str">
        <f t="shared" si="723"/>
        <v>Đủ</v>
      </c>
      <c r="DG533" s="228"/>
      <c r="DH533" s="233"/>
      <c r="DI533" s="234"/>
      <c r="DJ533" s="235"/>
      <c r="DK533" s="236"/>
      <c r="DL533" s="176"/>
      <c r="DM533" s="177"/>
      <c r="DN533" s="178"/>
      <c r="DO533" s="178"/>
    </row>
    <row r="534" spans="1:119" s="237" customFormat="1" ht="30" hidden="1" customHeight="1">
      <c r="A534" s="85" t="str">
        <f t="shared" si="734"/>
        <v>Hiện</v>
      </c>
      <c r="B534" s="86" t="str">
        <f t="shared" si="735"/>
        <v>Đủ</v>
      </c>
      <c r="C534" s="86">
        <f t="shared" si="736"/>
        <v>0</v>
      </c>
      <c r="D534" s="1656" t="str">
        <f t="shared" si="737"/>
        <v>khả năng 99 % không đảm bảo 30/3 có hàng</v>
      </c>
      <c r="E534" s="1656"/>
      <c r="F534" s="1656" t="s">
        <v>2354</v>
      </c>
      <c r="G534" s="86" t="str">
        <f t="shared" si="738"/>
        <v>WASHER-3/4"-SUS304</v>
      </c>
      <c r="H534" s="86">
        <f t="shared" si="739"/>
        <v>62</v>
      </c>
      <c r="I534" s="86" t="str">
        <f t="shared" si="740"/>
        <v>CÁI</v>
      </c>
      <c r="J534" s="812"/>
      <c r="K534" s="815" t="s">
        <v>2341</v>
      </c>
      <c r="L534" s="781" t="s">
        <v>1997</v>
      </c>
      <c r="M534" s="180" t="s">
        <v>1575</v>
      </c>
      <c r="N534" s="1423" t="s">
        <v>1998</v>
      </c>
      <c r="O534" s="1424" t="s">
        <v>1027</v>
      </c>
      <c r="P534" s="181" t="s">
        <v>1476</v>
      </c>
      <c r="Q534" s="182"/>
      <c r="R534" s="182">
        <v>56</v>
      </c>
      <c r="S534" s="182"/>
      <c r="T534" s="171"/>
      <c r="U534" s="172"/>
      <c r="V534" s="172"/>
      <c r="W534" s="172"/>
      <c r="X534" s="172"/>
      <c r="Y534" s="172"/>
      <c r="Z534" s="172"/>
      <c r="AA534" s="172"/>
      <c r="AB534" s="63"/>
      <c r="AC534" s="63"/>
      <c r="AD534" s="63"/>
      <c r="AE534" s="63"/>
      <c r="AF534" s="63"/>
      <c r="AG534" s="63"/>
      <c r="AH534" s="63"/>
      <c r="AI534" s="63"/>
      <c r="AJ534" s="63"/>
      <c r="AK534" s="63"/>
      <c r="AL534" s="838"/>
      <c r="AM534" s="63"/>
      <c r="AN534" s="63"/>
      <c r="AO534" s="63"/>
      <c r="AP534" s="63"/>
      <c r="AQ534" s="63"/>
      <c r="AR534" s="63"/>
      <c r="AS534" s="63"/>
      <c r="AT534" s="63"/>
      <c r="AU534" s="63"/>
      <c r="AV534" s="63">
        <v>62</v>
      </c>
      <c r="AW534" s="63">
        <v>0</v>
      </c>
      <c r="AX534" s="63">
        <v>0</v>
      </c>
      <c r="AY534" s="63">
        <v>0</v>
      </c>
      <c r="AZ534" s="88">
        <f t="shared" si="743"/>
        <v>62</v>
      </c>
      <c r="BA534" s="88">
        <f t="shared" si="744"/>
        <v>0</v>
      </c>
      <c r="BB534" s="487" t="s">
        <v>2016</v>
      </c>
      <c r="BC534" s="227"/>
      <c r="BD534" s="228"/>
      <c r="BE534" s="228"/>
      <c r="BF534" s="229"/>
      <c r="BG534" s="224"/>
      <c r="BH534" s="89">
        <f t="shared" si="713"/>
        <v>62</v>
      </c>
      <c r="BI534" s="89" t="str">
        <f t="shared" si="714"/>
        <v>0</v>
      </c>
      <c r="BJ534" s="173"/>
      <c r="BK534" s="1143" t="s">
        <v>2973</v>
      </c>
      <c r="BL534" s="1144" t="s">
        <v>2341</v>
      </c>
      <c r="BM534" s="179" t="s">
        <v>1998</v>
      </c>
      <c r="BN534" s="179" t="s">
        <v>1027</v>
      </c>
      <c r="BO534" s="1143" t="s">
        <v>416</v>
      </c>
      <c r="BP534" s="1145">
        <v>46051</v>
      </c>
      <c r="BQ534" s="1637">
        <v>62</v>
      </c>
      <c r="BR534" s="1143" t="s">
        <v>416</v>
      </c>
      <c r="BS534" s="1441">
        <v>4400</v>
      </c>
      <c r="BT534" s="1143">
        <f t="shared" si="741"/>
        <v>300080</v>
      </c>
      <c r="BU534" s="671">
        <v>0.1</v>
      </c>
      <c r="BV534" s="1143">
        <f t="shared" si="742"/>
        <v>272800</v>
      </c>
      <c r="BW534" s="1649" t="s">
        <v>2346</v>
      </c>
      <c r="BX534" s="89">
        <f t="shared" si="745"/>
        <v>62</v>
      </c>
      <c r="BY534" s="89">
        <f t="shared" si="746"/>
        <v>0</v>
      </c>
      <c r="BZ534" s="187"/>
      <c r="CA534" s="187"/>
      <c r="CB534" s="230"/>
      <c r="CC534" s="227"/>
      <c r="CD534" s="85"/>
      <c r="CE534" s="228"/>
      <c r="CF534" s="228"/>
      <c r="CG534" s="228"/>
      <c r="CH534" s="228"/>
      <c r="CI534" s="228"/>
      <c r="CJ534" s="228"/>
      <c r="CK534" s="228"/>
      <c r="CL534" s="231"/>
      <c r="CM534" s="232"/>
      <c r="CN534" s="173"/>
      <c r="CO534" s="228"/>
      <c r="CP534" s="228"/>
      <c r="CQ534" s="173"/>
      <c r="CR534" s="173"/>
      <c r="CS534" s="173"/>
      <c r="CT534" s="173"/>
      <c r="CU534" s="173"/>
      <c r="CV534" s="89">
        <f t="shared" si="747"/>
        <v>0</v>
      </c>
      <c r="CW534" s="86">
        <f t="shared" si="748"/>
        <v>0</v>
      </c>
      <c r="CX534" s="90"/>
      <c r="CY534" s="90"/>
      <c r="CZ534" s="90"/>
      <c r="DA534" s="90"/>
      <c r="DB534" s="89">
        <f t="shared" si="719"/>
        <v>62</v>
      </c>
      <c r="DC534" s="89">
        <f t="shared" si="720"/>
        <v>0</v>
      </c>
      <c r="DD534" s="89">
        <f t="shared" si="721"/>
        <v>0</v>
      </c>
      <c r="DE534" s="89">
        <f t="shared" si="722"/>
        <v>0</v>
      </c>
      <c r="DF534" s="86" t="str">
        <f t="shared" si="723"/>
        <v>Đủ</v>
      </c>
      <c r="DG534" s="228"/>
      <c r="DH534" s="233"/>
      <c r="DI534" s="234"/>
      <c r="DJ534" s="235"/>
      <c r="DK534" s="236"/>
      <c r="DL534" s="176"/>
      <c r="DM534" s="177"/>
      <c r="DN534" s="178"/>
      <c r="DO534" s="178"/>
    </row>
    <row r="535" spans="1:119" s="237" customFormat="1" ht="30" hidden="1" customHeight="1">
      <c r="A535" s="85" t="str">
        <f t="shared" si="734"/>
        <v>Hiện</v>
      </c>
      <c r="B535" s="86" t="str">
        <f t="shared" si="735"/>
        <v>Đủ</v>
      </c>
      <c r="C535" s="86">
        <f t="shared" si="736"/>
        <v>0</v>
      </c>
      <c r="D535" s="86"/>
      <c r="E535" s="86"/>
      <c r="F535" s="86"/>
      <c r="G535" s="86"/>
      <c r="H535" s="86"/>
      <c r="I535" s="86"/>
      <c r="J535" s="812"/>
      <c r="K535" s="815"/>
      <c r="L535" s="781" t="s">
        <v>1999</v>
      </c>
      <c r="M535" s="180" t="s">
        <v>2000</v>
      </c>
      <c r="N535" s="180" t="s">
        <v>2001</v>
      </c>
      <c r="O535" s="1485" t="s">
        <v>2002</v>
      </c>
      <c r="P535" s="181" t="s">
        <v>1476</v>
      </c>
      <c r="Q535" s="182"/>
      <c r="R535" s="182">
        <v>64</v>
      </c>
      <c r="S535" s="182"/>
      <c r="T535" s="171"/>
      <c r="U535" s="172"/>
      <c r="V535" s="172"/>
      <c r="W535" s="172"/>
      <c r="X535" s="172"/>
      <c r="Y535" s="172"/>
      <c r="Z535" s="172"/>
      <c r="AA535" s="172"/>
      <c r="AB535" s="63"/>
      <c r="AC535" s="63"/>
      <c r="AD535" s="63"/>
      <c r="AE535" s="63"/>
      <c r="AF535" s="63"/>
      <c r="AG535" s="63"/>
      <c r="AH535" s="63"/>
      <c r="AI535" s="63"/>
      <c r="AJ535" s="63"/>
      <c r="AK535" s="63"/>
      <c r="AL535" s="838"/>
      <c r="AM535" s="63"/>
      <c r="AN535" s="63"/>
      <c r="AO535" s="63"/>
      <c r="AP535" s="63"/>
      <c r="AQ535" s="63"/>
      <c r="AR535" s="63"/>
      <c r="AS535" s="63"/>
      <c r="AT535" s="63"/>
      <c r="AU535" s="63"/>
      <c r="AV535" s="63">
        <v>64</v>
      </c>
      <c r="AW535" s="63">
        <v>0</v>
      </c>
      <c r="AX535" s="63">
        <v>0</v>
      </c>
      <c r="AY535" s="63">
        <v>0</v>
      </c>
      <c r="AZ535" s="88">
        <f t="shared" si="743"/>
        <v>64</v>
      </c>
      <c r="BA535" s="88">
        <f t="shared" si="744"/>
        <v>0</v>
      </c>
      <c r="BB535" s="487" t="s">
        <v>2016</v>
      </c>
      <c r="BC535" s="227"/>
      <c r="BD535" s="228"/>
      <c r="BE535" s="228"/>
      <c r="BF535" s="229"/>
      <c r="BG535" s="224"/>
      <c r="BH535" s="89">
        <f t="shared" si="713"/>
        <v>64</v>
      </c>
      <c r="BI535" s="89" t="str">
        <f t="shared" si="714"/>
        <v>0</v>
      </c>
      <c r="BJ535" s="173"/>
      <c r="BK535" s="1143" t="s">
        <v>2216</v>
      </c>
      <c r="BL535" s="1144" t="s">
        <v>2215</v>
      </c>
      <c r="BM535" s="1486" t="s">
        <v>2018</v>
      </c>
      <c r="BN535" s="1144"/>
      <c r="BO535" s="1143" t="s">
        <v>416</v>
      </c>
      <c r="BP535" s="1145">
        <v>46046</v>
      </c>
      <c r="BQ535" s="190">
        <v>64</v>
      </c>
      <c r="BR535" s="1143" t="s">
        <v>416</v>
      </c>
      <c r="BS535" s="1143">
        <v>28000</v>
      </c>
      <c r="BT535" s="1143">
        <f>BS535*BQ535*1.08</f>
        <v>1935360.0000000002</v>
      </c>
      <c r="BU535" s="1146">
        <v>0.08</v>
      </c>
      <c r="BV535" s="1143">
        <f>BS535*BQ535</f>
        <v>1792000</v>
      </c>
      <c r="BW535" s="222">
        <v>46057</v>
      </c>
      <c r="BX535" s="89">
        <f t="shared" si="745"/>
        <v>64</v>
      </c>
      <c r="BY535" s="89">
        <f t="shared" si="746"/>
        <v>0</v>
      </c>
      <c r="BZ535" s="187"/>
      <c r="CA535" s="187"/>
      <c r="CB535" s="230"/>
      <c r="CC535" s="227"/>
      <c r="CD535" s="85"/>
      <c r="CE535" s="228"/>
      <c r="CF535" s="228"/>
      <c r="CG535" s="228"/>
      <c r="CH535" s="228"/>
      <c r="CI535" s="228"/>
      <c r="CJ535" s="228"/>
      <c r="CK535" s="228"/>
      <c r="CL535" s="231"/>
      <c r="CM535" s="232"/>
      <c r="CN535" s="173"/>
      <c r="CO535" s="228"/>
      <c r="CP535" s="228"/>
      <c r="CQ535" s="173"/>
      <c r="CR535" s="173"/>
      <c r="CS535" s="173"/>
      <c r="CT535" s="173"/>
      <c r="CU535" s="173"/>
      <c r="CV535" s="89">
        <f t="shared" si="747"/>
        <v>0</v>
      </c>
      <c r="CW535" s="86">
        <f t="shared" si="748"/>
        <v>0</v>
      </c>
      <c r="CX535" s="90"/>
      <c r="CY535" s="90"/>
      <c r="CZ535" s="90"/>
      <c r="DA535" s="90"/>
      <c r="DB535" s="89">
        <f t="shared" si="719"/>
        <v>64</v>
      </c>
      <c r="DC535" s="89">
        <f t="shared" si="720"/>
        <v>0</v>
      </c>
      <c r="DD535" s="89">
        <f t="shared" si="721"/>
        <v>0</v>
      </c>
      <c r="DE535" s="89">
        <f t="shared" si="722"/>
        <v>0</v>
      </c>
      <c r="DF535" s="86" t="str">
        <f t="shared" si="723"/>
        <v>Đủ</v>
      </c>
      <c r="DG535" s="228"/>
      <c r="DH535" s="233"/>
      <c r="DI535" s="234"/>
      <c r="DJ535" s="235"/>
      <c r="DK535" s="236"/>
      <c r="DL535" s="176"/>
      <c r="DM535" s="177"/>
      <c r="DN535" s="178"/>
      <c r="DO535" s="178"/>
    </row>
    <row r="536" spans="1:119" s="237" customFormat="1" ht="30" hidden="1" customHeight="1">
      <c r="A536" s="85" t="str">
        <f t="shared" si="734"/>
        <v>Hiện</v>
      </c>
      <c r="B536" s="86" t="str">
        <f t="shared" si="735"/>
        <v>Đủ</v>
      </c>
      <c r="C536" s="86">
        <f t="shared" si="736"/>
        <v>0</v>
      </c>
      <c r="D536" s="86"/>
      <c r="E536" s="86"/>
      <c r="F536" s="86"/>
      <c r="G536" s="86"/>
      <c r="H536" s="86"/>
      <c r="I536" s="86"/>
      <c r="J536" s="812"/>
      <c r="K536" s="815"/>
      <c r="L536" s="781" t="s">
        <v>2003</v>
      </c>
      <c r="M536" s="180" t="s">
        <v>2000</v>
      </c>
      <c r="N536" s="180" t="s">
        <v>2004</v>
      </c>
      <c r="O536" s="1485" t="s">
        <v>2002</v>
      </c>
      <c r="P536" s="181" t="s">
        <v>1476</v>
      </c>
      <c r="Q536" s="182"/>
      <c r="R536" s="182">
        <v>164</v>
      </c>
      <c r="S536" s="182"/>
      <c r="T536" s="171"/>
      <c r="U536" s="172"/>
      <c r="V536" s="172"/>
      <c r="W536" s="172"/>
      <c r="X536" s="172"/>
      <c r="Y536" s="172"/>
      <c r="Z536" s="172"/>
      <c r="AA536" s="172"/>
      <c r="AB536" s="63"/>
      <c r="AC536" s="63"/>
      <c r="AD536" s="63"/>
      <c r="AE536" s="63"/>
      <c r="AF536" s="63"/>
      <c r="AG536" s="63"/>
      <c r="AH536" s="63"/>
      <c r="AI536" s="63"/>
      <c r="AJ536" s="63"/>
      <c r="AK536" s="63"/>
      <c r="AL536" s="838"/>
      <c r="AM536" s="63"/>
      <c r="AN536" s="63"/>
      <c r="AO536" s="63"/>
      <c r="AP536" s="63"/>
      <c r="AQ536" s="63"/>
      <c r="AR536" s="63"/>
      <c r="AS536" s="63"/>
      <c r="AT536" s="63"/>
      <c r="AU536" s="63"/>
      <c r="AV536" s="63">
        <v>164</v>
      </c>
      <c r="AW536" s="63">
        <v>0</v>
      </c>
      <c r="AX536" s="63">
        <v>0</v>
      </c>
      <c r="AY536" s="63">
        <v>0</v>
      </c>
      <c r="AZ536" s="88">
        <f t="shared" si="743"/>
        <v>164</v>
      </c>
      <c r="BA536" s="88">
        <f t="shared" si="744"/>
        <v>0</v>
      </c>
      <c r="BB536" s="487" t="s">
        <v>2016</v>
      </c>
      <c r="BC536" s="227"/>
      <c r="BD536" s="228"/>
      <c r="BE536" s="228"/>
      <c r="BF536" s="229"/>
      <c r="BG536" s="224"/>
      <c r="BH536" s="89">
        <f t="shared" si="713"/>
        <v>164</v>
      </c>
      <c r="BI536" s="89" t="str">
        <f t="shared" si="714"/>
        <v>0</v>
      </c>
      <c r="BJ536" s="173"/>
      <c r="BK536" s="1143" t="s">
        <v>2216</v>
      </c>
      <c r="BL536" s="1144" t="s">
        <v>2215</v>
      </c>
      <c r="BM536" s="1486" t="s">
        <v>2019</v>
      </c>
      <c r="BN536" s="1144"/>
      <c r="BO536" s="1143" t="s">
        <v>416</v>
      </c>
      <c r="BP536" s="1145">
        <v>46046</v>
      </c>
      <c r="BQ536" s="190">
        <v>164</v>
      </c>
      <c r="BR536" s="1143" t="s">
        <v>416</v>
      </c>
      <c r="BS536" s="1143">
        <v>30000</v>
      </c>
      <c r="BT536" s="1143">
        <f t="shared" ref="BT536:BT540" si="749">BS536*BQ536*1.08</f>
        <v>5313600</v>
      </c>
      <c r="BU536" s="1146">
        <v>0.08</v>
      </c>
      <c r="BV536" s="1143">
        <f t="shared" ref="BV536:BV540" si="750">BS536*BQ536</f>
        <v>4920000</v>
      </c>
      <c r="BW536" s="222">
        <v>46057</v>
      </c>
      <c r="BX536" s="89">
        <f t="shared" si="745"/>
        <v>164</v>
      </c>
      <c r="BY536" s="89">
        <f t="shared" si="746"/>
        <v>0</v>
      </c>
      <c r="BZ536" s="187"/>
      <c r="CA536" s="187"/>
      <c r="CB536" s="230"/>
      <c r="CC536" s="227"/>
      <c r="CD536" s="85"/>
      <c r="CE536" s="228"/>
      <c r="CF536" s="228"/>
      <c r="CG536" s="228"/>
      <c r="CH536" s="228"/>
      <c r="CI536" s="228"/>
      <c r="CJ536" s="228"/>
      <c r="CK536" s="228"/>
      <c r="CL536" s="231"/>
      <c r="CM536" s="232"/>
      <c r="CN536" s="173"/>
      <c r="CO536" s="228"/>
      <c r="CP536" s="228"/>
      <c r="CQ536" s="173"/>
      <c r="CR536" s="173"/>
      <c r="CS536" s="173"/>
      <c r="CT536" s="173"/>
      <c r="CU536" s="173"/>
      <c r="CV536" s="89">
        <f t="shared" si="747"/>
        <v>0</v>
      </c>
      <c r="CW536" s="86">
        <f t="shared" si="748"/>
        <v>0</v>
      </c>
      <c r="CX536" s="90"/>
      <c r="CY536" s="90"/>
      <c r="CZ536" s="90"/>
      <c r="DA536" s="90"/>
      <c r="DB536" s="89">
        <f t="shared" si="719"/>
        <v>164</v>
      </c>
      <c r="DC536" s="89">
        <f t="shared" si="720"/>
        <v>0</v>
      </c>
      <c r="DD536" s="89">
        <f t="shared" si="721"/>
        <v>0</v>
      </c>
      <c r="DE536" s="89">
        <f t="shared" si="722"/>
        <v>0</v>
      </c>
      <c r="DF536" s="86" t="str">
        <f t="shared" si="723"/>
        <v>Đủ</v>
      </c>
      <c r="DG536" s="228"/>
      <c r="DH536" s="233"/>
      <c r="DI536" s="234"/>
      <c r="DJ536" s="235"/>
      <c r="DK536" s="236"/>
      <c r="DL536" s="176"/>
      <c r="DM536" s="177"/>
      <c r="DN536" s="178"/>
      <c r="DO536" s="178"/>
    </row>
    <row r="537" spans="1:119" s="237" customFormat="1" ht="30" hidden="1" customHeight="1">
      <c r="A537" s="85" t="str">
        <f t="shared" si="734"/>
        <v>Hiện</v>
      </c>
      <c r="B537" s="86" t="str">
        <f t="shared" si="735"/>
        <v>Đủ</v>
      </c>
      <c r="C537" s="86">
        <f t="shared" si="736"/>
        <v>0</v>
      </c>
      <c r="D537" s="86"/>
      <c r="E537" s="86"/>
      <c r="F537" s="86"/>
      <c r="G537" s="86"/>
      <c r="H537" s="86"/>
      <c r="I537" s="86"/>
      <c r="J537" s="812"/>
      <c r="K537" s="815"/>
      <c r="L537" s="781" t="s">
        <v>2005</v>
      </c>
      <c r="M537" s="180" t="s">
        <v>2000</v>
      </c>
      <c r="N537" s="180" t="s">
        <v>2006</v>
      </c>
      <c r="O537" s="1485" t="s">
        <v>2002</v>
      </c>
      <c r="P537" s="181" t="s">
        <v>1476</v>
      </c>
      <c r="Q537" s="182"/>
      <c r="R537" s="182">
        <v>18</v>
      </c>
      <c r="S537" s="182"/>
      <c r="T537" s="171"/>
      <c r="U537" s="172"/>
      <c r="V537" s="172"/>
      <c r="W537" s="172"/>
      <c r="X537" s="172"/>
      <c r="Y537" s="172"/>
      <c r="Z537" s="172"/>
      <c r="AA537" s="172"/>
      <c r="AB537" s="63"/>
      <c r="AC537" s="63"/>
      <c r="AD537" s="63"/>
      <c r="AE537" s="63"/>
      <c r="AF537" s="63"/>
      <c r="AG537" s="63"/>
      <c r="AH537" s="63"/>
      <c r="AI537" s="63"/>
      <c r="AJ537" s="63"/>
      <c r="AK537" s="63"/>
      <c r="AL537" s="838"/>
      <c r="AM537" s="63"/>
      <c r="AN537" s="63"/>
      <c r="AO537" s="63"/>
      <c r="AP537" s="63"/>
      <c r="AQ537" s="63"/>
      <c r="AR537" s="63"/>
      <c r="AS537" s="63"/>
      <c r="AT537" s="63"/>
      <c r="AU537" s="63"/>
      <c r="AV537" s="63">
        <v>18</v>
      </c>
      <c r="AW537" s="63">
        <v>0</v>
      </c>
      <c r="AX537" s="63">
        <v>0</v>
      </c>
      <c r="AY537" s="63">
        <v>0</v>
      </c>
      <c r="AZ537" s="88">
        <f t="shared" si="743"/>
        <v>18</v>
      </c>
      <c r="BA537" s="88">
        <f t="shared" si="744"/>
        <v>0</v>
      </c>
      <c r="BB537" s="487" t="s">
        <v>2016</v>
      </c>
      <c r="BC537" s="227"/>
      <c r="BD537" s="228"/>
      <c r="BE537" s="228"/>
      <c r="BF537" s="229"/>
      <c r="BG537" s="224"/>
      <c r="BH537" s="89">
        <f t="shared" si="713"/>
        <v>18</v>
      </c>
      <c r="BI537" s="89" t="str">
        <f t="shared" si="714"/>
        <v>0</v>
      </c>
      <c r="BJ537" s="173"/>
      <c r="BK537" s="1143" t="s">
        <v>2216</v>
      </c>
      <c r="BL537" s="1144" t="s">
        <v>2215</v>
      </c>
      <c r="BM537" s="1486" t="s">
        <v>2020</v>
      </c>
      <c r="BN537" s="1144"/>
      <c r="BO537" s="1143" t="s">
        <v>416</v>
      </c>
      <c r="BP537" s="1145">
        <v>46046</v>
      </c>
      <c r="BQ537" s="190">
        <v>18</v>
      </c>
      <c r="BR537" s="1143" t="s">
        <v>416</v>
      </c>
      <c r="BS537" s="1143">
        <v>52000</v>
      </c>
      <c r="BT537" s="1143">
        <f t="shared" si="749"/>
        <v>1010880.0000000001</v>
      </c>
      <c r="BU537" s="1146">
        <v>0.08</v>
      </c>
      <c r="BV537" s="1143">
        <f t="shared" si="750"/>
        <v>936000</v>
      </c>
      <c r="BW537" s="222">
        <v>46057</v>
      </c>
      <c r="BX537" s="89">
        <f t="shared" si="745"/>
        <v>18</v>
      </c>
      <c r="BY537" s="89">
        <f t="shared" si="746"/>
        <v>0</v>
      </c>
      <c r="BZ537" s="187"/>
      <c r="CA537" s="187"/>
      <c r="CB537" s="230"/>
      <c r="CC537" s="227"/>
      <c r="CD537" s="85"/>
      <c r="CE537" s="228"/>
      <c r="CF537" s="228"/>
      <c r="CG537" s="228"/>
      <c r="CH537" s="228"/>
      <c r="CI537" s="228"/>
      <c r="CJ537" s="228"/>
      <c r="CK537" s="228"/>
      <c r="CL537" s="231"/>
      <c r="CM537" s="232"/>
      <c r="CN537" s="173"/>
      <c r="CO537" s="228"/>
      <c r="CP537" s="228"/>
      <c r="CQ537" s="173"/>
      <c r="CR537" s="173"/>
      <c r="CS537" s="173"/>
      <c r="CT537" s="173"/>
      <c r="CU537" s="173"/>
      <c r="CV537" s="89">
        <f t="shared" si="747"/>
        <v>0</v>
      </c>
      <c r="CW537" s="86">
        <f t="shared" si="748"/>
        <v>0</v>
      </c>
      <c r="CX537" s="90"/>
      <c r="CY537" s="90"/>
      <c r="CZ537" s="90"/>
      <c r="DA537" s="90"/>
      <c r="DB537" s="89">
        <f t="shared" si="719"/>
        <v>18</v>
      </c>
      <c r="DC537" s="89">
        <f t="shared" si="720"/>
        <v>0</v>
      </c>
      <c r="DD537" s="89">
        <f t="shared" si="721"/>
        <v>0</v>
      </c>
      <c r="DE537" s="89">
        <f t="shared" si="722"/>
        <v>0</v>
      </c>
      <c r="DF537" s="86" t="str">
        <f t="shared" si="723"/>
        <v>Đủ</v>
      </c>
      <c r="DG537" s="228"/>
      <c r="DH537" s="233"/>
      <c r="DI537" s="234"/>
      <c r="DJ537" s="235"/>
      <c r="DK537" s="236"/>
      <c r="DL537" s="176"/>
      <c r="DM537" s="177"/>
      <c r="DN537" s="178"/>
      <c r="DO537" s="178"/>
    </row>
    <row r="538" spans="1:119" s="237" customFormat="1" ht="30" hidden="1" customHeight="1">
      <c r="A538" s="85" t="str">
        <f t="shared" si="734"/>
        <v>Hiện</v>
      </c>
      <c r="B538" s="86" t="str">
        <f t="shared" si="735"/>
        <v>Đủ</v>
      </c>
      <c r="C538" s="86">
        <f t="shared" si="736"/>
        <v>0</v>
      </c>
      <c r="D538" s="86"/>
      <c r="E538" s="86"/>
      <c r="F538" s="86"/>
      <c r="G538" s="86"/>
      <c r="H538" s="86"/>
      <c r="I538" s="86"/>
      <c r="J538" s="812"/>
      <c r="K538" s="815"/>
      <c r="L538" s="781" t="s">
        <v>2007</v>
      </c>
      <c r="M538" s="180" t="s">
        <v>2000</v>
      </c>
      <c r="N538" s="180" t="s">
        <v>2008</v>
      </c>
      <c r="O538" s="1485" t="s">
        <v>2002</v>
      </c>
      <c r="P538" s="181" t="s">
        <v>1476</v>
      </c>
      <c r="Q538" s="182"/>
      <c r="R538" s="182">
        <v>14</v>
      </c>
      <c r="S538" s="182"/>
      <c r="T538" s="171"/>
      <c r="U538" s="172"/>
      <c r="V538" s="172"/>
      <c r="W538" s="172"/>
      <c r="X538" s="172"/>
      <c r="Y538" s="172"/>
      <c r="Z538" s="172"/>
      <c r="AA538" s="172"/>
      <c r="AB538" s="63"/>
      <c r="AC538" s="63"/>
      <c r="AD538" s="63"/>
      <c r="AE538" s="63"/>
      <c r="AF538" s="63"/>
      <c r="AG538" s="63"/>
      <c r="AH538" s="63"/>
      <c r="AI538" s="63"/>
      <c r="AJ538" s="63"/>
      <c r="AK538" s="63"/>
      <c r="AL538" s="838"/>
      <c r="AM538" s="63"/>
      <c r="AN538" s="63"/>
      <c r="AO538" s="63"/>
      <c r="AP538" s="63"/>
      <c r="AQ538" s="63"/>
      <c r="AR538" s="63"/>
      <c r="AS538" s="63"/>
      <c r="AT538" s="63"/>
      <c r="AU538" s="63"/>
      <c r="AV538" s="63">
        <v>14</v>
      </c>
      <c r="AW538" s="63">
        <v>0</v>
      </c>
      <c r="AX538" s="63">
        <v>0</v>
      </c>
      <c r="AY538" s="63">
        <v>0</v>
      </c>
      <c r="AZ538" s="88">
        <f t="shared" si="743"/>
        <v>14</v>
      </c>
      <c r="BA538" s="88">
        <f t="shared" si="744"/>
        <v>0</v>
      </c>
      <c r="BB538" s="487" t="s">
        <v>2016</v>
      </c>
      <c r="BC538" s="227"/>
      <c r="BD538" s="228"/>
      <c r="BE538" s="228"/>
      <c r="BF538" s="229"/>
      <c r="BG538" s="224"/>
      <c r="BH538" s="89">
        <f t="shared" si="713"/>
        <v>14</v>
      </c>
      <c r="BI538" s="89" t="str">
        <f t="shared" si="714"/>
        <v>0</v>
      </c>
      <c r="BJ538" s="173"/>
      <c r="BK538" s="1143" t="s">
        <v>2216</v>
      </c>
      <c r="BL538" s="1144" t="s">
        <v>2215</v>
      </c>
      <c r="BM538" s="1486" t="s">
        <v>2022</v>
      </c>
      <c r="BN538" s="1144"/>
      <c r="BO538" s="1143" t="s">
        <v>416</v>
      </c>
      <c r="BP538" s="1145">
        <v>46046</v>
      </c>
      <c r="BQ538" s="190">
        <v>14</v>
      </c>
      <c r="BR538" s="1143" t="s">
        <v>416</v>
      </c>
      <c r="BS538" s="1143">
        <v>66000</v>
      </c>
      <c r="BT538" s="1143">
        <f t="shared" si="749"/>
        <v>997920.00000000012</v>
      </c>
      <c r="BU538" s="1146">
        <v>0.08</v>
      </c>
      <c r="BV538" s="1143">
        <f t="shared" si="750"/>
        <v>924000</v>
      </c>
      <c r="BW538" s="222">
        <v>46057</v>
      </c>
      <c r="BX538" s="89">
        <f t="shared" si="745"/>
        <v>14</v>
      </c>
      <c r="BY538" s="89">
        <f t="shared" si="746"/>
        <v>0</v>
      </c>
      <c r="BZ538" s="187"/>
      <c r="CA538" s="187"/>
      <c r="CB538" s="230"/>
      <c r="CC538" s="227"/>
      <c r="CD538" s="85"/>
      <c r="CE538" s="228"/>
      <c r="CF538" s="228"/>
      <c r="CG538" s="228"/>
      <c r="CH538" s="228"/>
      <c r="CI538" s="228"/>
      <c r="CJ538" s="228"/>
      <c r="CK538" s="228"/>
      <c r="CL538" s="231"/>
      <c r="CM538" s="232"/>
      <c r="CN538" s="173"/>
      <c r="CO538" s="228"/>
      <c r="CP538" s="228"/>
      <c r="CQ538" s="173"/>
      <c r="CR538" s="173"/>
      <c r="CS538" s="173"/>
      <c r="CT538" s="173"/>
      <c r="CU538" s="173"/>
      <c r="CV538" s="89">
        <f t="shared" si="747"/>
        <v>0</v>
      </c>
      <c r="CW538" s="86">
        <f t="shared" si="748"/>
        <v>0</v>
      </c>
      <c r="CX538" s="90"/>
      <c r="CY538" s="90"/>
      <c r="CZ538" s="90"/>
      <c r="DA538" s="90"/>
      <c r="DB538" s="89">
        <f t="shared" si="719"/>
        <v>14</v>
      </c>
      <c r="DC538" s="89">
        <f t="shared" si="720"/>
        <v>0</v>
      </c>
      <c r="DD538" s="89">
        <f t="shared" si="721"/>
        <v>0</v>
      </c>
      <c r="DE538" s="89">
        <f t="shared" si="722"/>
        <v>0</v>
      </c>
      <c r="DF538" s="86" t="str">
        <f t="shared" si="723"/>
        <v>Đủ</v>
      </c>
      <c r="DG538" s="228"/>
      <c r="DH538" s="233"/>
      <c r="DI538" s="234"/>
      <c r="DJ538" s="235"/>
      <c r="DK538" s="236"/>
      <c r="DL538" s="176"/>
      <c r="DM538" s="177"/>
      <c r="DN538" s="178"/>
      <c r="DO538" s="178"/>
    </row>
    <row r="539" spans="1:119" s="237" customFormat="1" ht="30" hidden="1" customHeight="1">
      <c r="A539" s="85" t="str">
        <f t="shared" si="734"/>
        <v>Hiện</v>
      </c>
      <c r="B539" s="86" t="str">
        <f t="shared" si="735"/>
        <v>Đủ</v>
      </c>
      <c r="C539" s="86">
        <f t="shared" si="736"/>
        <v>0</v>
      </c>
      <c r="D539" s="86"/>
      <c r="E539" s="86"/>
      <c r="F539" s="86"/>
      <c r="G539" s="86"/>
      <c r="H539" s="86"/>
      <c r="I539" s="86"/>
      <c r="J539" s="812"/>
      <c r="K539" s="815"/>
      <c r="L539" s="781" t="s">
        <v>2009</v>
      </c>
      <c r="M539" s="180" t="s">
        <v>2000</v>
      </c>
      <c r="N539" s="180" t="s">
        <v>2010</v>
      </c>
      <c r="O539" s="1485" t="s">
        <v>2002</v>
      </c>
      <c r="P539" s="181" t="s">
        <v>1476</v>
      </c>
      <c r="Q539" s="182"/>
      <c r="R539" s="182">
        <v>8</v>
      </c>
      <c r="S539" s="182"/>
      <c r="T539" s="171"/>
      <c r="U539" s="172"/>
      <c r="V539" s="172"/>
      <c r="W539" s="172"/>
      <c r="X539" s="172"/>
      <c r="Y539" s="172"/>
      <c r="Z539" s="172"/>
      <c r="AA539" s="172"/>
      <c r="AB539" s="63"/>
      <c r="AC539" s="63"/>
      <c r="AD539" s="63"/>
      <c r="AE539" s="63"/>
      <c r="AF539" s="63"/>
      <c r="AG539" s="63"/>
      <c r="AH539" s="63"/>
      <c r="AI539" s="63"/>
      <c r="AJ539" s="63"/>
      <c r="AK539" s="63"/>
      <c r="AL539" s="838"/>
      <c r="AM539" s="63"/>
      <c r="AN539" s="63"/>
      <c r="AO539" s="63"/>
      <c r="AP539" s="63"/>
      <c r="AQ539" s="63"/>
      <c r="AR539" s="63"/>
      <c r="AS539" s="63"/>
      <c r="AT539" s="63"/>
      <c r="AU539" s="63"/>
      <c r="AV539" s="63">
        <v>8</v>
      </c>
      <c r="AW539" s="63">
        <v>0</v>
      </c>
      <c r="AX539" s="63">
        <v>0</v>
      </c>
      <c r="AY539" s="63">
        <v>0</v>
      </c>
      <c r="AZ539" s="88">
        <f t="shared" si="743"/>
        <v>8</v>
      </c>
      <c r="BA539" s="88">
        <f t="shared" si="744"/>
        <v>0</v>
      </c>
      <c r="BB539" s="487" t="s">
        <v>2016</v>
      </c>
      <c r="BC539" s="227"/>
      <c r="BD539" s="228"/>
      <c r="BE539" s="228"/>
      <c r="BF539" s="229"/>
      <c r="BG539" s="224"/>
      <c r="BH539" s="89">
        <f t="shared" si="713"/>
        <v>8</v>
      </c>
      <c r="BI539" s="89" t="str">
        <f t="shared" si="714"/>
        <v>0</v>
      </c>
      <c r="BJ539" s="173"/>
      <c r="BK539" s="1143" t="s">
        <v>2216</v>
      </c>
      <c r="BL539" s="1144" t="s">
        <v>2215</v>
      </c>
      <c r="BM539" s="1486" t="s">
        <v>2021</v>
      </c>
      <c r="BN539" s="1144"/>
      <c r="BO539" s="1143" t="s">
        <v>416</v>
      </c>
      <c r="BP539" s="1145">
        <v>46046</v>
      </c>
      <c r="BQ539" s="190">
        <v>8</v>
      </c>
      <c r="BR539" s="1143" t="s">
        <v>416</v>
      </c>
      <c r="BS539" s="1143">
        <v>115000</v>
      </c>
      <c r="BT539" s="1143">
        <f t="shared" si="749"/>
        <v>993600.00000000012</v>
      </c>
      <c r="BU539" s="1146">
        <v>0.08</v>
      </c>
      <c r="BV539" s="1143">
        <f t="shared" si="750"/>
        <v>920000</v>
      </c>
      <c r="BW539" s="222">
        <v>46057</v>
      </c>
      <c r="BX539" s="89">
        <f t="shared" si="745"/>
        <v>8</v>
      </c>
      <c r="BY539" s="89">
        <f t="shared" si="746"/>
        <v>0</v>
      </c>
      <c r="BZ539" s="187"/>
      <c r="CA539" s="187"/>
      <c r="CB539" s="230"/>
      <c r="CC539" s="227"/>
      <c r="CD539" s="85"/>
      <c r="CE539" s="228"/>
      <c r="CF539" s="228"/>
      <c r="CG539" s="228"/>
      <c r="CH539" s="228"/>
      <c r="CI539" s="228"/>
      <c r="CJ539" s="228"/>
      <c r="CK539" s="228"/>
      <c r="CL539" s="231"/>
      <c r="CM539" s="232"/>
      <c r="CN539" s="173"/>
      <c r="CO539" s="228"/>
      <c r="CP539" s="228"/>
      <c r="CQ539" s="173"/>
      <c r="CR539" s="173"/>
      <c r="CS539" s="173"/>
      <c r="CT539" s="173"/>
      <c r="CU539" s="173"/>
      <c r="CV539" s="89">
        <f t="shared" si="747"/>
        <v>0</v>
      </c>
      <c r="CW539" s="86">
        <f t="shared" si="748"/>
        <v>0</v>
      </c>
      <c r="CX539" s="90"/>
      <c r="CY539" s="90"/>
      <c r="CZ539" s="90"/>
      <c r="DA539" s="90"/>
      <c r="DB539" s="89">
        <f t="shared" si="719"/>
        <v>8</v>
      </c>
      <c r="DC539" s="89">
        <f t="shared" si="720"/>
        <v>0</v>
      </c>
      <c r="DD539" s="89">
        <f t="shared" si="721"/>
        <v>0</v>
      </c>
      <c r="DE539" s="89">
        <f t="shared" si="722"/>
        <v>0</v>
      </c>
      <c r="DF539" s="86" t="str">
        <f t="shared" si="723"/>
        <v>Đủ</v>
      </c>
      <c r="DG539" s="228"/>
      <c r="DH539" s="233"/>
      <c r="DI539" s="234"/>
      <c r="DJ539" s="235"/>
      <c r="DK539" s="236"/>
      <c r="DL539" s="176"/>
      <c r="DM539" s="177"/>
      <c r="DN539" s="178"/>
      <c r="DO539" s="178"/>
    </row>
    <row r="540" spans="1:119" s="237" customFormat="1" ht="31" hidden="1">
      <c r="A540" s="85" t="str">
        <f t="shared" si="734"/>
        <v>Hiện</v>
      </c>
      <c r="B540" s="86" t="str">
        <f t="shared" si="735"/>
        <v>Đủ</v>
      </c>
      <c r="C540" s="86">
        <f t="shared" si="736"/>
        <v>0</v>
      </c>
      <c r="D540" s="86"/>
      <c r="E540" s="86"/>
      <c r="F540" s="86"/>
      <c r="G540" s="86"/>
      <c r="H540" s="86"/>
      <c r="I540" s="86"/>
      <c r="J540" s="812"/>
      <c r="K540" s="815"/>
      <c r="L540" s="781" t="s">
        <v>2011</v>
      </c>
      <c r="M540" s="180" t="s">
        <v>2012</v>
      </c>
      <c r="N540" s="180" t="s">
        <v>2013</v>
      </c>
      <c r="O540" s="1485" t="s">
        <v>2002</v>
      </c>
      <c r="P540" s="181" t="s">
        <v>1476</v>
      </c>
      <c r="Q540" s="182"/>
      <c r="R540" s="182">
        <v>2</v>
      </c>
      <c r="S540" s="182"/>
      <c r="T540" s="171"/>
      <c r="U540" s="172"/>
      <c r="V540" s="172"/>
      <c r="W540" s="172"/>
      <c r="X540" s="172"/>
      <c r="Y540" s="172"/>
      <c r="Z540" s="172"/>
      <c r="AA540" s="172"/>
      <c r="AB540" s="63"/>
      <c r="AC540" s="63"/>
      <c r="AD540" s="63"/>
      <c r="AE540" s="63"/>
      <c r="AF540" s="63"/>
      <c r="AG540" s="63"/>
      <c r="AH540" s="63"/>
      <c r="AI540" s="63"/>
      <c r="AJ540" s="63"/>
      <c r="AK540" s="63"/>
      <c r="AL540" s="838"/>
      <c r="AM540" s="63"/>
      <c r="AN540" s="63"/>
      <c r="AO540" s="63"/>
      <c r="AP540" s="63"/>
      <c r="AQ540" s="63"/>
      <c r="AR540" s="63"/>
      <c r="AS540" s="63"/>
      <c r="AT540" s="63"/>
      <c r="AU540" s="63"/>
      <c r="AV540" s="63">
        <v>2</v>
      </c>
      <c r="AW540" s="63">
        <v>0</v>
      </c>
      <c r="AX540" s="63">
        <v>0</v>
      </c>
      <c r="AY540" s="63">
        <v>0</v>
      </c>
      <c r="AZ540" s="88">
        <f t="shared" si="743"/>
        <v>2</v>
      </c>
      <c r="BA540" s="88">
        <f t="shared" si="744"/>
        <v>0</v>
      </c>
      <c r="BB540" s="487" t="s">
        <v>2016</v>
      </c>
      <c r="BC540" s="227"/>
      <c r="BD540" s="228"/>
      <c r="BE540" s="228"/>
      <c r="BF540" s="229"/>
      <c r="BG540" s="224"/>
      <c r="BH540" s="89">
        <f t="shared" si="713"/>
        <v>2</v>
      </c>
      <c r="BI540" s="89" t="str">
        <f t="shared" si="714"/>
        <v>0</v>
      </c>
      <c r="BJ540" s="173"/>
      <c r="BK540" s="1143" t="s">
        <v>2216</v>
      </c>
      <c r="BL540" s="1144" t="s">
        <v>2215</v>
      </c>
      <c r="BM540" s="1486" t="s">
        <v>2023</v>
      </c>
      <c r="BN540" s="1144"/>
      <c r="BO540" s="1143" t="s">
        <v>416</v>
      </c>
      <c r="BP540" s="1145">
        <v>46046</v>
      </c>
      <c r="BQ540" s="190">
        <v>2</v>
      </c>
      <c r="BR540" s="1143" t="s">
        <v>416</v>
      </c>
      <c r="BS540" s="1143">
        <v>330000</v>
      </c>
      <c r="BT540" s="1143">
        <f t="shared" si="749"/>
        <v>712800</v>
      </c>
      <c r="BU540" s="1146">
        <v>0.08</v>
      </c>
      <c r="BV540" s="1143">
        <f t="shared" si="750"/>
        <v>660000</v>
      </c>
      <c r="BW540" s="222">
        <v>46057</v>
      </c>
      <c r="BX540" s="89">
        <f t="shared" si="745"/>
        <v>2</v>
      </c>
      <c r="BY540" s="89">
        <f t="shared" si="746"/>
        <v>0</v>
      </c>
      <c r="BZ540" s="187"/>
      <c r="CA540" s="187"/>
      <c r="CB540" s="230"/>
      <c r="CC540" s="227"/>
      <c r="CD540" s="85"/>
      <c r="CE540" s="228"/>
      <c r="CF540" s="228"/>
      <c r="CG540" s="228"/>
      <c r="CH540" s="228"/>
      <c r="CI540" s="228"/>
      <c r="CJ540" s="228"/>
      <c r="CK540" s="228"/>
      <c r="CL540" s="231"/>
      <c r="CM540" s="232"/>
      <c r="CN540" s="173"/>
      <c r="CO540" s="228"/>
      <c r="CP540" s="228"/>
      <c r="CQ540" s="173"/>
      <c r="CR540" s="173"/>
      <c r="CS540" s="173"/>
      <c r="CT540" s="173"/>
      <c r="CU540" s="173"/>
      <c r="CV540" s="89">
        <f t="shared" si="747"/>
        <v>0</v>
      </c>
      <c r="CW540" s="86">
        <f t="shared" si="748"/>
        <v>0</v>
      </c>
      <c r="CX540" s="90"/>
      <c r="CY540" s="90"/>
      <c r="CZ540" s="90"/>
      <c r="DA540" s="90"/>
      <c r="DB540" s="89">
        <f t="shared" si="719"/>
        <v>2</v>
      </c>
      <c r="DC540" s="89">
        <f t="shared" si="720"/>
        <v>0</v>
      </c>
      <c r="DD540" s="89">
        <f t="shared" si="721"/>
        <v>0</v>
      </c>
      <c r="DE540" s="89">
        <f t="shared" si="722"/>
        <v>0</v>
      </c>
      <c r="DF540" s="86" t="str">
        <f t="shared" si="723"/>
        <v>Đủ</v>
      </c>
      <c r="DG540" s="228"/>
      <c r="DH540" s="233"/>
      <c r="DI540" s="234"/>
      <c r="DJ540" s="235"/>
      <c r="DK540" s="236"/>
      <c r="DL540" s="176"/>
      <c r="DM540" s="177"/>
      <c r="DN540" s="178"/>
      <c r="DO540" s="178"/>
    </row>
    <row r="541" spans="1:119" s="135" customFormat="1" ht="30" hidden="1" customHeight="1">
      <c r="A541" s="119"/>
      <c r="B541" s="120"/>
      <c r="C541" s="120"/>
      <c r="D541" s="120"/>
      <c r="E541" s="120"/>
      <c r="F541" s="120"/>
      <c r="G541" s="120"/>
      <c r="H541" s="120"/>
      <c r="I541" s="120"/>
      <c r="J541" s="120"/>
      <c r="K541" s="120"/>
      <c r="L541" s="781" t="s">
        <v>243</v>
      </c>
      <c r="M541" s="2382" t="s">
        <v>244</v>
      </c>
      <c r="N541" s="2383"/>
      <c r="O541" s="121"/>
      <c r="P541" s="122"/>
      <c r="Q541" s="122"/>
      <c r="R541" s="123"/>
      <c r="S541" s="124"/>
      <c r="T541" s="125"/>
      <c r="U541" s="126"/>
      <c r="V541" s="126"/>
      <c r="W541" s="126"/>
      <c r="X541" s="126"/>
      <c r="Y541" s="126"/>
      <c r="Z541" s="126"/>
      <c r="AA541" s="126"/>
      <c r="AB541" s="126"/>
      <c r="AC541" s="126"/>
      <c r="AD541" s="126"/>
      <c r="AE541" s="126"/>
      <c r="AF541" s="126"/>
      <c r="AG541" s="126"/>
      <c r="AH541" s="126"/>
      <c r="AI541" s="126"/>
      <c r="AJ541" s="126"/>
      <c r="AK541" s="126"/>
      <c r="AL541" s="126"/>
      <c r="AM541" s="126"/>
      <c r="AN541" s="126"/>
      <c r="AO541" s="126"/>
      <c r="AP541" s="126"/>
      <c r="AQ541" s="126"/>
      <c r="AR541" s="126"/>
      <c r="AS541" s="126"/>
      <c r="AT541" s="126"/>
      <c r="AU541" s="126"/>
      <c r="AV541" s="126"/>
      <c r="AW541" s="126"/>
      <c r="AX541" s="126"/>
      <c r="AY541" s="126"/>
      <c r="AZ541" s="127">
        <f>SUM(AZ542:AZ685)</f>
        <v>55114.08996496816</v>
      </c>
      <c r="BA541" s="127">
        <f>SUM(BA542:BA685)</f>
        <v>187310.42379112003</v>
      </c>
      <c r="BB541" s="127"/>
      <c r="BC541" s="127">
        <f t="shared" ref="BC541:CH541" si="751">SUM(BC542:BC685)</f>
        <v>0</v>
      </c>
      <c r="BD541" s="127">
        <f t="shared" si="751"/>
        <v>7637.5675200000005</v>
      </c>
      <c r="BE541" s="127">
        <f t="shared" si="751"/>
        <v>5356.379961475759</v>
      </c>
      <c r="BF541" s="127">
        <f t="shared" si="751"/>
        <v>0</v>
      </c>
      <c r="BG541" s="127">
        <f t="shared" si="751"/>
        <v>0</v>
      </c>
      <c r="BH541" s="127">
        <f t="shared" si="751"/>
        <v>47476.522444968155</v>
      </c>
      <c r="BI541" s="127">
        <f t="shared" si="751"/>
        <v>181954.04382964427</v>
      </c>
      <c r="BJ541" s="127">
        <f t="shared" si="751"/>
        <v>137754</v>
      </c>
      <c r="BK541" s="127">
        <f t="shared" si="751"/>
        <v>0</v>
      </c>
      <c r="BL541" s="127">
        <f t="shared" si="751"/>
        <v>0</v>
      </c>
      <c r="BM541" s="127">
        <f t="shared" si="751"/>
        <v>0</v>
      </c>
      <c r="BN541" s="127">
        <f t="shared" si="751"/>
        <v>0</v>
      </c>
      <c r="BO541" s="127">
        <f t="shared" si="751"/>
        <v>169189.1946188341</v>
      </c>
      <c r="BP541" s="127">
        <f t="shared" si="751"/>
        <v>5755871</v>
      </c>
      <c r="BQ541" s="127">
        <f t="shared" si="751"/>
        <v>43852.360000000044</v>
      </c>
      <c r="BR541" s="127">
        <f t="shared" si="751"/>
        <v>169189.1946188341</v>
      </c>
      <c r="BS541" s="127">
        <f t="shared" si="751"/>
        <v>5124322.7345454553</v>
      </c>
      <c r="BT541" s="127">
        <f t="shared" si="751"/>
        <v>3548395830.1178427</v>
      </c>
      <c r="BU541" s="127">
        <f t="shared" si="751"/>
        <v>10.500000000000007</v>
      </c>
      <c r="BV541" s="127">
        <f t="shared" si="751"/>
        <v>3237309540.6525865</v>
      </c>
      <c r="BW541" s="127">
        <f t="shared" si="751"/>
        <v>4929721</v>
      </c>
      <c r="BX541" s="127">
        <f t="shared" si="751"/>
        <v>43852.359999999986</v>
      </c>
      <c r="BY541" s="127">
        <f t="shared" si="751"/>
        <v>169189.1946188341</v>
      </c>
      <c r="BZ541" s="127">
        <f t="shared" si="751"/>
        <v>0</v>
      </c>
      <c r="CA541" s="127">
        <f t="shared" si="751"/>
        <v>0</v>
      </c>
      <c r="CB541" s="127">
        <f t="shared" si="751"/>
        <v>0</v>
      </c>
      <c r="CC541" s="127">
        <f t="shared" si="751"/>
        <v>0</v>
      </c>
      <c r="CD541" s="127">
        <f t="shared" si="751"/>
        <v>0</v>
      </c>
      <c r="CE541" s="127">
        <f t="shared" si="751"/>
        <v>0</v>
      </c>
      <c r="CF541" s="127">
        <f t="shared" si="751"/>
        <v>0</v>
      </c>
      <c r="CG541" s="127">
        <f t="shared" si="751"/>
        <v>0</v>
      </c>
      <c r="CH541" s="127">
        <f t="shared" si="751"/>
        <v>0</v>
      </c>
      <c r="CI541" s="127">
        <f t="shared" ref="CI541:DG541" si="752">SUM(CI542:CI685)</f>
        <v>0</v>
      </c>
      <c r="CJ541" s="127">
        <f t="shared" si="752"/>
        <v>0</v>
      </c>
      <c r="CK541" s="127">
        <f t="shared" si="752"/>
        <v>0</v>
      </c>
      <c r="CL541" s="127">
        <f t="shared" si="752"/>
        <v>0</v>
      </c>
      <c r="CM541" s="127">
        <f t="shared" si="752"/>
        <v>0</v>
      </c>
      <c r="CN541" s="127">
        <f t="shared" si="752"/>
        <v>0</v>
      </c>
      <c r="CO541" s="127">
        <f t="shared" si="752"/>
        <v>0</v>
      </c>
      <c r="CP541" s="127">
        <f t="shared" si="752"/>
        <v>0</v>
      </c>
      <c r="CQ541" s="127">
        <f t="shared" si="752"/>
        <v>0</v>
      </c>
      <c r="CR541" s="127">
        <f t="shared" si="752"/>
        <v>0</v>
      </c>
      <c r="CS541" s="127">
        <f t="shared" si="752"/>
        <v>0</v>
      </c>
      <c r="CT541" s="127">
        <f t="shared" si="752"/>
        <v>0</v>
      </c>
      <c r="CU541" s="127">
        <f t="shared" si="752"/>
        <v>0</v>
      </c>
      <c r="CV541" s="127">
        <f t="shared" si="752"/>
        <v>0</v>
      </c>
      <c r="CW541" s="127">
        <f t="shared" si="752"/>
        <v>0</v>
      </c>
      <c r="CX541" s="127">
        <f t="shared" si="752"/>
        <v>0</v>
      </c>
      <c r="CY541" s="127">
        <f t="shared" si="752"/>
        <v>0</v>
      </c>
      <c r="CZ541" s="127">
        <f t="shared" si="752"/>
        <v>0</v>
      </c>
      <c r="DA541" s="127">
        <f t="shared" si="752"/>
        <v>0</v>
      </c>
      <c r="DB541" s="127">
        <f t="shared" si="752"/>
        <v>43852.359999999986</v>
      </c>
      <c r="DC541" s="127">
        <f t="shared" si="752"/>
        <v>169189.1946188341</v>
      </c>
      <c r="DD541" s="127">
        <f t="shared" si="752"/>
        <v>3624.1624449681649</v>
      </c>
      <c r="DE541" s="127">
        <f t="shared" si="752"/>
        <v>12764.849210810176</v>
      </c>
      <c r="DF541" s="127">
        <f t="shared" si="752"/>
        <v>0</v>
      </c>
      <c r="DG541" s="127">
        <f t="shared" si="752"/>
        <v>0</v>
      </c>
      <c r="DH541" s="128"/>
      <c r="DI541" s="129"/>
      <c r="DJ541" s="130"/>
      <c r="DK541" s="131"/>
      <c r="DL541" s="132"/>
      <c r="DM541" s="132"/>
      <c r="DN541" s="133"/>
      <c r="DO541" s="134"/>
    </row>
    <row r="542" spans="1:119" s="274" customFormat="1" ht="30" hidden="1" customHeight="1">
      <c r="A542" s="85" t="str">
        <f t="shared" ref="A542:A545" si="753">IF(L542=L541,"ok","Hiện")</f>
        <v>Hiện</v>
      </c>
      <c r="B542" s="86" t="str">
        <f t="shared" ref="B542:B548" si="754">DF542</f>
        <v>Đủ</v>
      </c>
      <c r="C542" s="86">
        <f t="shared" ref="C542:C545" si="755">DD542</f>
        <v>0</v>
      </c>
      <c r="D542" s="86"/>
      <c r="E542" s="86"/>
      <c r="F542" s="86"/>
      <c r="G542" s="86"/>
      <c r="H542" s="86"/>
      <c r="I542" s="86"/>
      <c r="J542" s="86"/>
      <c r="K542" s="86"/>
      <c r="L542" s="781" t="s">
        <v>245</v>
      </c>
      <c r="M542" s="114" t="s">
        <v>173</v>
      </c>
      <c r="N542" s="180" t="s">
        <v>46</v>
      </c>
      <c r="O542" s="181" t="s">
        <v>41</v>
      </c>
      <c r="P542" s="179" t="s">
        <v>45</v>
      </c>
      <c r="Q542" s="182">
        <v>18.600000000000001</v>
      </c>
      <c r="R542" s="182">
        <v>20.6</v>
      </c>
      <c r="S542" s="182">
        <f>+R542*Q542</f>
        <v>383.16000000000008</v>
      </c>
      <c r="T542" s="270"/>
      <c r="U542" s="270"/>
      <c r="V542" s="270"/>
      <c r="W542" s="270"/>
      <c r="X542" s="270"/>
      <c r="Y542" s="270"/>
      <c r="Z542" s="63">
        <v>24</v>
      </c>
      <c r="AA542" s="63">
        <v>446.40000000000003</v>
      </c>
      <c r="AB542" s="63">
        <v>0</v>
      </c>
      <c r="AC542" s="63">
        <v>0</v>
      </c>
      <c r="AD542" s="63">
        <v>0</v>
      </c>
      <c r="AE542" s="63">
        <v>0</v>
      </c>
      <c r="AF542" s="63">
        <v>0</v>
      </c>
      <c r="AG542" s="63">
        <v>0</v>
      </c>
      <c r="AH542" s="63">
        <v>0</v>
      </c>
      <c r="AI542" s="63">
        <v>0</v>
      </c>
      <c r="AJ542" s="63">
        <v>0</v>
      </c>
      <c r="AK542" s="63">
        <v>0</v>
      </c>
      <c r="AL542" s="63">
        <v>0</v>
      </c>
      <c r="AM542" s="63">
        <v>0</v>
      </c>
      <c r="AN542" s="63">
        <v>0</v>
      </c>
      <c r="AO542" s="63">
        <v>0</v>
      </c>
      <c r="AP542" s="63">
        <v>0</v>
      </c>
      <c r="AQ542" s="63">
        <v>0</v>
      </c>
      <c r="AR542" s="63">
        <v>0</v>
      </c>
      <c r="AS542" s="63">
        <v>0</v>
      </c>
      <c r="AT542" s="63">
        <v>0</v>
      </c>
      <c r="AU542" s="63">
        <v>0</v>
      </c>
      <c r="AV542" s="63">
        <v>0</v>
      </c>
      <c r="AW542" s="63">
        <v>0</v>
      </c>
      <c r="AX542" s="63">
        <v>0</v>
      </c>
      <c r="AY542" s="63">
        <v>0</v>
      </c>
      <c r="AZ542" s="88">
        <f>T542+V542+X542+Z542+AB542+AD542+AF542+AH542+AJ542+AL542+AN542+AP542+AR542+AT542+AV542+AX542</f>
        <v>24</v>
      </c>
      <c r="BA542" s="88">
        <f>U542+W542+Y542+AA542+AC542+AE542+AG542+AI542+AK542+AM542+AO542+AQ542+AS542+AU542+AW542+AY542</f>
        <v>446.40000000000003</v>
      </c>
      <c r="BB542" s="487">
        <v>0</v>
      </c>
      <c r="BC542" s="271"/>
      <c r="BD542" s="270"/>
      <c r="BE542" s="270"/>
      <c r="BF542" s="270"/>
      <c r="BG542" s="91"/>
      <c r="BH542" s="89">
        <f t="shared" ref="BH542:BH543" si="756">IF(AZ542&gt;BD542,AZ542-BD542,"0")</f>
        <v>24</v>
      </c>
      <c r="BI542" s="89">
        <f t="shared" ref="BI542:BI543" si="757">IF(BA542&gt;BE542,BA542-BE542,"0")</f>
        <v>446.40000000000003</v>
      </c>
      <c r="BJ542" s="173">
        <v>45918</v>
      </c>
      <c r="BK542" s="272" t="s">
        <v>291</v>
      </c>
      <c r="BL542" s="251" t="s">
        <v>300</v>
      </c>
      <c r="BM542" s="252" t="s">
        <v>287</v>
      </c>
      <c r="BN542" s="221" t="s">
        <v>286</v>
      </c>
      <c r="BO542" s="174">
        <v>446.40000000000003</v>
      </c>
      <c r="BP542" s="173">
        <v>45917</v>
      </c>
      <c r="BQ542" s="186">
        <v>24</v>
      </c>
      <c r="BR542" s="174">
        <v>446.40000000000003</v>
      </c>
      <c r="BS542" s="174">
        <v>14727.272727272726</v>
      </c>
      <c r="BT542" s="65">
        <f>BS542*BR542*1.1</f>
        <v>7231680.0000000009</v>
      </c>
      <c r="BU542" s="547">
        <f>(BT542-BV542)/BV542</f>
        <v>0.10000000000000007</v>
      </c>
      <c r="BV542" s="489">
        <f>BS542*BR542*1</f>
        <v>6574254.5454545459</v>
      </c>
      <c r="BW542" s="103">
        <v>45922</v>
      </c>
      <c r="BX542" s="89">
        <f>SUMIF($L:$L,L542,$BQ:$BQ)</f>
        <v>24</v>
      </c>
      <c r="BY542" s="89">
        <f>SUMIF($L:$L,L542,$BR:$BR)</f>
        <v>446.40000000000003</v>
      </c>
      <c r="BZ542" s="270"/>
      <c r="CA542" s="270"/>
      <c r="CB542" s="270"/>
      <c r="CC542" s="270"/>
      <c r="CD542" s="665"/>
      <c r="CE542" s="270"/>
      <c r="CF542" s="270"/>
      <c r="CG542" s="270"/>
      <c r="CH542" s="270"/>
      <c r="CI542" s="270"/>
      <c r="CJ542" s="270"/>
      <c r="CK542" s="270"/>
      <c r="CL542" s="270"/>
      <c r="CM542" s="270"/>
      <c r="CN542" s="270"/>
      <c r="CO542" s="270"/>
      <c r="CP542" s="270"/>
      <c r="CQ542" s="270"/>
      <c r="CR542" s="270"/>
      <c r="CS542" s="270"/>
      <c r="CT542" s="270"/>
      <c r="CU542" s="270"/>
      <c r="CV542" s="89">
        <f>SUMIF($L:$L,L542,$CJ:$CJ)</f>
        <v>0</v>
      </c>
      <c r="CW542" s="86">
        <f>SUMIF($L:$L,L542,$CK:$CK)</f>
        <v>0</v>
      </c>
      <c r="CX542" s="90"/>
      <c r="CY542" s="90"/>
      <c r="CZ542" s="90"/>
      <c r="DA542" s="90"/>
      <c r="DB542" s="89">
        <f t="shared" ref="DB542:DB543" si="758">BX542+CV542</f>
        <v>24</v>
      </c>
      <c r="DC542" s="89">
        <f t="shared" ref="DC542:DC543" si="759">BY542+CW542</f>
        <v>446.40000000000003</v>
      </c>
      <c r="DD542" s="89">
        <f t="shared" ref="DD542:DD543" si="760">BH542-DB542</f>
        <v>0</v>
      </c>
      <c r="DE542" s="89">
        <f t="shared" ref="DE542:DE543" si="761">BI542-DC542</f>
        <v>0</v>
      </c>
      <c r="DF542" s="86" t="str">
        <f t="shared" ref="DF542:DF543" si="762">IF(DD542&lt;0,"Thừa",IF(DD542=0,"Đủ","Thiếu"))</f>
        <v>Đủ</v>
      </c>
      <c r="DG542" s="273"/>
      <c r="DH542" s="270"/>
      <c r="DI542" s="270"/>
      <c r="DJ542" s="270"/>
      <c r="DK542" s="270"/>
      <c r="DL542" s="270"/>
      <c r="DM542" s="270"/>
      <c r="DN542" s="270"/>
      <c r="DO542" s="270"/>
    </row>
    <row r="543" spans="1:119" s="1528" customFormat="1" ht="30" hidden="1" customHeight="1">
      <c r="A543" s="1504" t="str">
        <f t="shared" si="753"/>
        <v>Hiện</v>
      </c>
      <c r="B543" s="1505" t="str">
        <f t="shared" si="754"/>
        <v>Thừa</v>
      </c>
      <c r="C543" s="1505">
        <f t="shared" si="755"/>
        <v>-2</v>
      </c>
      <c r="D543" s="1505"/>
      <c r="E543" s="1505"/>
      <c r="F543" s="1505"/>
      <c r="G543" s="1505"/>
      <c r="H543" s="1505" t="s">
        <v>295</v>
      </c>
      <c r="I543" s="1505"/>
      <c r="J543" s="1505"/>
      <c r="K543" s="1505"/>
      <c r="L543" s="781" t="s">
        <v>246</v>
      </c>
      <c r="M543" s="1507" t="s">
        <v>186</v>
      </c>
      <c r="N543" s="1508" t="s">
        <v>247</v>
      </c>
      <c r="O543" s="1509" t="s">
        <v>41</v>
      </c>
      <c r="P543" s="1506" t="s">
        <v>45</v>
      </c>
      <c r="Q543" s="1510">
        <v>6.85</v>
      </c>
      <c r="R543" s="1510">
        <f>1.9*6</f>
        <v>11.399999999999999</v>
      </c>
      <c r="S543" s="1510">
        <f>+R543*Q543</f>
        <v>78.089999999999989</v>
      </c>
      <c r="T543" s="1511"/>
      <c r="U543" s="1511"/>
      <c r="V543" s="1511"/>
      <c r="W543" s="1511"/>
      <c r="X543" s="1511"/>
      <c r="Y543" s="1511"/>
      <c r="Z543" s="1512">
        <v>12</v>
      </c>
      <c r="AA543" s="1512">
        <v>82.199999999999989</v>
      </c>
      <c r="AB543" s="1512">
        <v>0</v>
      </c>
      <c r="AC543" s="1512">
        <v>0</v>
      </c>
      <c r="AD543" s="1512">
        <v>0</v>
      </c>
      <c r="AE543" s="1512">
        <v>0</v>
      </c>
      <c r="AF543" s="1512">
        <v>0</v>
      </c>
      <c r="AG543" s="1512">
        <v>0</v>
      </c>
      <c r="AH543" s="1512">
        <v>0</v>
      </c>
      <c r="AI543" s="1512">
        <v>0</v>
      </c>
      <c r="AJ543" s="1512">
        <v>0</v>
      </c>
      <c r="AK543" s="1512">
        <v>0</v>
      </c>
      <c r="AL543" s="1512">
        <v>0</v>
      </c>
      <c r="AM543" s="1512">
        <v>0</v>
      </c>
      <c r="AN543" s="1512">
        <v>0</v>
      </c>
      <c r="AO543" s="1512">
        <v>0</v>
      </c>
      <c r="AP543" s="1512">
        <v>0</v>
      </c>
      <c r="AQ543" s="1512">
        <v>0</v>
      </c>
      <c r="AR543" s="1512">
        <v>0</v>
      </c>
      <c r="AS543" s="1512">
        <v>0</v>
      </c>
      <c r="AT543" s="1512">
        <v>934</v>
      </c>
      <c r="AU543" s="1512">
        <v>6397.9</v>
      </c>
      <c r="AV543" s="1512">
        <v>0</v>
      </c>
      <c r="AW543" s="1512">
        <v>0</v>
      </c>
      <c r="AX543" s="63">
        <v>0</v>
      </c>
      <c r="AY543" s="63">
        <v>0</v>
      </c>
      <c r="AZ543" s="88">
        <f>T543+V543+X543+Z543+AB543+AD543+AF543+AH543+AJ543+AL543+AN543+AP543+AR543+AT543+AV543+AX543</f>
        <v>946</v>
      </c>
      <c r="BA543" s="88">
        <f>U543+W543+Y543+AA543+AC543+AE543+AG543+AI543+AK543+AM543+AO543+AQ543+AS543+AU543+AW543+AY543</f>
        <v>6480.0999999999995</v>
      </c>
      <c r="BB543" s="1513" t="s">
        <v>1937</v>
      </c>
      <c r="BC543" s="1514"/>
      <c r="BD543" s="1511"/>
      <c r="BE543" s="1511"/>
      <c r="BF543" s="1511"/>
      <c r="BG543" s="1515"/>
      <c r="BH543" s="89">
        <f t="shared" si="756"/>
        <v>946</v>
      </c>
      <c r="BI543" s="89">
        <f t="shared" si="757"/>
        <v>6480.0999999999995</v>
      </c>
      <c r="BJ543" s="1516">
        <v>45918</v>
      </c>
      <c r="BK543" s="1517" t="s">
        <v>291</v>
      </c>
      <c r="BL543" s="1518" t="s">
        <v>300</v>
      </c>
      <c r="BM543" s="1519" t="s">
        <v>288</v>
      </c>
      <c r="BN543" s="1520" t="s">
        <v>286</v>
      </c>
      <c r="BO543" s="1521">
        <v>82.199999999999989</v>
      </c>
      <c r="BP543" s="1516">
        <v>45917</v>
      </c>
      <c r="BQ543" s="1522">
        <v>12</v>
      </c>
      <c r="BR543" s="1521">
        <v>82.199999999999989</v>
      </c>
      <c r="BS543" s="1521">
        <v>13818.181818181816</v>
      </c>
      <c r="BT543" s="1523">
        <f>BS543*BR543*1.1</f>
        <v>1249439.9999999998</v>
      </c>
      <c r="BU543" s="1524">
        <f>(BT543-BV543)/BV543</f>
        <v>0.10000000000000006</v>
      </c>
      <c r="BV543" s="1525">
        <f>BS543*BR543*1</f>
        <v>1135854.5454545452</v>
      </c>
      <c r="BW543" s="1526">
        <v>45922</v>
      </c>
      <c r="BX543" s="89">
        <f>SUMIF($L:$L,L543,$BQ:$BQ)</f>
        <v>948</v>
      </c>
      <c r="BY543" s="89">
        <f>SUMIF($L:$L,L543,$BR:$BR)</f>
        <v>6494.2</v>
      </c>
      <c r="BZ543" s="1511"/>
      <c r="CA543" s="1511"/>
      <c r="CB543" s="1511"/>
      <c r="CC543" s="1511"/>
      <c r="CD543" s="1511"/>
      <c r="CE543" s="1511"/>
      <c r="CF543" s="1511"/>
      <c r="CG543" s="1511"/>
      <c r="CH543" s="1511"/>
      <c r="CI543" s="1511"/>
      <c r="CJ543" s="1511"/>
      <c r="CK543" s="1511"/>
      <c r="CL543" s="1511"/>
      <c r="CM543" s="1511"/>
      <c r="CN543" s="1511"/>
      <c r="CO543" s="1511"/>
      <c r="CP543" s="1511"/>
      <c r="CQ543" s="1511"/>
      <c r="CR543" s="1511"/>
      <c r="CS543" s="1511"/>
      <c r="CT543" s="1511"/>
      <c r="CU543" s="1511"/>
      <c r="CV543" s="89">
        <f>SUMIF($L:$L,L543,$CJ:$CJ)</f>
        <v>0</v>
      </c>
      <c r="CW543" s="86">
        <f>SUMIF($L:$L,L543,$CK:$CK)</f>
        <v>0</v>
      </c>
      <c r="CX543" s="90"/>
      <c r="CY543" s="90"/>
      <c r="CZ543" s="90"/>
      <c r="DA543" s="90"/>
      <c r="DB543" s="89">
        <f t="shared" si="758"/>
        <v>948</v>
      </c>
      <c r="DC543" s="89">
        <f t="shared" si="759"/>
        <v>6494.2</v>
      </c>
      <c r="DD543" s="89">
        <f t="shared" si="760"/>
        <v>-2</v>
      </c>
      <c r="DE543" s="89">
        <f t="shared" si="761"/>
        <v>-14.100000000000364</v>
      </c>
      <c r="DF543" s="86" t="str">
        <f t="shared" si="762"/>
        <v>Thừa</v>
      </c>
      <c r="DG543" s="1527"/>
      <c r="DH543" s="1511"/>
      <c r="DI543" s="1511"/>
      <c r="DJ543" s="1511"/>
      <c r="DK543" s="1511"/>
      <c r="DL543" s="1511"/>
      <c r="DM543" s="1511"/>
      <c r="DN543" s="1511"/>
      <c r="DO543" s="1511"/>
    </row>
    <row r="544" spans="1:119" s="274" customFormat="1" ht="30" hidden="1" customHeight="1">
      <c r="A544" s="85" t="str">
        <f t="shared" si="753"/>
        <v>ok</v>
      </c>
      <c r="B544" s="86"/>
      <c r="C544" s="86"/>
      <c r="D544" s="86"/>
      <c r="E544" s="86"/>
      <c r="F544" s="86"/>
      <c r="G544" s="86"/>
      <c r="H544" s="86"/>
      <c r="I544" s="86"/>
      <c r="J544" s="86"/>
      <c r="K544" s="86"/>
      <c r="L544" s="781" t="s">
        <v>246</v>
      </c>
      <c r="M544" s="114" t="s">
        <v>186</v>
      </c>
      <c r="N544" s="180" t="s">
        <v>247</v>
      </c>
      <c r="O544" s="181" t="s">
        <v>41</v>
      </c>
      <c r="P544" s="179" t="s">
        <v>45</v>
      </c>
      <c r="Q544" s="182"/>
      <c r="R544" s="182"/>
      <c r="S544" s="182"/>
      <c r="T544" s="270"/>
      <c r="U544" s="270"/>
      <c r="V544" s="270"/>
      <c r="W544" s="270"/>
      <c r="X544" s="270"/>
      <c r="Y544" s="270"/>
      <c r="Z544" s="63"/>
      <c r="AA544" s="63"/>
      <c r="AB544" s="63"/>
      <c r="AC544" s="63"/>
      <c r="AD544" s="63"/>
      <c r="AE544" s="63"/>
      <c r="AF544" s="63"/>
      <c r="AG544" s="63"/>
      <c r="AH544" s="63"/>
      <c r="AI544" s="63"/>
      <c r="AJ544" s="63"/>
      <c r="AK544" s="63"/>
      <c r="AL544" s="63"/>
      <c r="AM544" s="63"/>
      <c r="AN544" s="63"/>
      <c r="AO544" s="63"/>
      <c r="AP544" s="63"/>
      <c r="AQ544" s="63"/>
      <c r="AR544" s="63"/>
      <c r="AS544" s="63"/>
      <c r="AT544" s="63"/>
      <c r="AU544" s="63"/>
      <c r="AV544" s="63"/>
      <c r="AW544" s="63"/>
      <c r="AX544" s="63"/>
      <c r="AY544" s="63"/>
      <c r="AZ544" s="88"/>
      <c r="BA544" s="88"/>
      <c r="BB544" s="487"/>
      <c r="BC544" s="271"/>
      <c r="BD544" s="270"/>
      <c r="BE544" s="270"/>
      <c r="BF544" s="270"/>
      <c r="BG544" s="91"/>
      <c r="BH544" s="89"/>
      <c r="BI544" s="89"/>
      <c r="BJ544" s="173"/>
      <c r="BK544" s="1296" t="s">
        <v>2443</v>
      </c>
      <c r="BL544" s="1298" t="s">
        <v>295</v>
      </c>
      <c r="BM544" s="1536" t="s">
        <v>2229</v>
      </c>
      <c r="BN544" s="1536"/>
      <c r="BO544" s="1531">
        <v>6412</v>
      </c>
      <c r="BP544" s="1537">
        <v>46048</v>
      </c>
      <c r="BQ544" s="1532">
        <v>936</v>
      </c>
      <c r="BR544" s="1531">
        <v>6412</v>
      </c>
      <c r="BS544" s="1533">
        <v>14000</v>
      </c>
      <c r="BT544" s="175">
        <f t="shared" ref="BT544" si="763">BS544*BR544*1.1</f>
        <v>98744800.000000015</v>
      </c>
      <c r="BU544" s="730">
        <f t="shared" ref="BU544" si="764">(BT544-BV544)/BV544</f>
        <v>0.10000000000000017</v>
      </c>
      <c r="BV544" s="1385">
        <f t="shared" ref="BV544" si="765">BS544*BR544*1</f>
        <v>89768000</v>
      </c>
      <c r="BW544" s="103">
        <v>46051</v>
      </c>
      <c r="BX544" s="89"/>
      <c r="BY544" s="89"/>
      <c r="BZ544" s="270"/>
      <c r="CA544" s="270"/>
      <c r="CB544" s="270"/>
      <c r="CC544" s="270"/>
      <c r="CD544" s="270"/>
      <c r="CE544" s="270"/>
      <c r="CF544" s="270"/>
      <c r="CG544" s="270"/>
      <c r="CH544" s="270"/>
      <c r="CI544" s="270"/>
      <c r="CJ544" s="270"/>
      <c r="CK544" s="270"/>
      <c r="CL544" s="270"/>
      <c r="CM544" s="270"/>
      <c r="CN544" s="270"/>
      <c r="CO544" s="270"/>
      <c r="CP544" s="270"/>
      <c r="CQ544" s="270"/>
      <c r="CR544" s="270"/>
      <c r="CS544" s="270"/>
      <c r="CT544" s="270"/>
      <c r="CU544" s="270"/>
      <c r="CV544" s="89"/>
      <c r="CW544" s="86"/>
      <c r="CX544" s="90"/>
      <c r="CY544" s="90"/>
      <c r="CZ544" s="90"/>
      <c r="DA544" s="90"/>
      <c r="DB544" s="89"/>
      <c r="DC544" s="89"/>
      <c r="DD544" s="89"/>
      <c r="DE544" s="89"/>
      <c r="DF544" s="86"/>
      <c r="DG544" s="273"/>
      <c r="DH544" s="270"/>
      <c r="DI544" s="270"/>
      <c r="DJ544" s="270"/>
      <c r="DK544" s="270"/>
      <c r="DL544" s="270"/>
      <c r="DM544" s="270"/>
      <c r="DN544" s="270"/>
      <c r="DO544" s="270"/>
    </row>
    <row r="545" spans="1:119" s="274" customFormat="1" ht="30" hidden="1" customHeight="1">
      <c r="A545" s="85" t="str">
        <f t="shared" si="753"/>
        <v>Hiện</v>
      </c>
      <c r="B545" s="86" t="str">
        <f t="shared" si="754"/>
        <v>Đủ</v>
      </c>
      <c r="C545" s="86">
        <f t="shared" si="755"/>
        <v>0</v>
      </c>
      <c r="D545" s="86"/>
      <c r="E545" s="86"/>
      <c r="F545" s="86"/>
      <c r="G545" s="86"/>
      <c r="H545" s="86"/>
      <c r="I545" s="86"/>
      <c r="J545" s="86"/>
      <c r="K545" s="86"/>
      <c r="L545" s="781" t="s">
        <v>248</v>
      </c>
      <c r="M545" s="114" t="s">
        <v>249</v>
      </c>
      <c r="N545" s="180" t="s">
        <v>54</v>
      </c>
      <c r="O545" s="181" t="s">
        <v>41</v>
      </c>
      <c r="P545" s="179" t="s">
        <v>45</v>
      </c>
      <c r="Q545" s="182">
        <v>0.66600000000000004</v>
      </c>
      <c r="R545" s="182">
        <v>2</v>
      </c>
      <c r="S545" s="182">
        <f>+R545*Q545</f>
        <v>1.3320000000000001</v>
      </c>
      <c r="T545" s="270"/>
      <c r="U545" s="270"/>
      <c r="V545" s="270"/>
      <c r="W545" s="270"/>
      <c r="X545" s="270"/>
      <c r="Y545" s="270"/>
      <c r="Z545" s="63">
        <v>6</v>
      </c>
      <c r="AA545" s="63">
        <v>3.9960000000000004</v>
      </c>
      <c r="AB545" s="63">
        <v>0</v>
      </c>
      <c r="AC545" s="63">
        <v>0</v>
      </c>
      <c r="AD545" s="63">
        <v>0</v>
      </c>
      <c r="AE545" s="63">
        <v>0</v>
      </c>
      <c r="AF545" s="63">
        <v>0</v>
      </c>
      <c r="AG545" s="63">
        <v>0</v>
      </c>
      <c r="AH545" s="63">
        <v>0</v>
      </c>
      <c r="AI545" s="63">
        <v>0</v>
      </c>
      <c r="AJ545" s="63">
        <v>0</v>
      </c>
      <c r="AK545" s="63">
        <v>0</v>
      </c>
      <c r="AL545" s="63">
        <v>0</v>
      </c>
      <c r="AM545" s="63">
        <v>0</v>
      </c>
      <c r="AN545" s="63">
        <v>0</v>
      </c>
      <c r="AO545" s="63">
        <v>0</v>
      </c>
      <c r="AP545" s="63">
        <v>0</v>
      </c>
      <c r="AQ545" s="63">
        <v>0</v>
      </c>
      <c r="AR545" s="63">
        <v>0</v>
      </c>
      <c r="AS545" s="63">
        <v>0</v>
      </c>
      <c r="AT545" s="63">
        <v>95</v>
      </c>
      <c r="AU545" s="63">
        <v>63.27</v>
      </c>
      <c r="AV545" s="63">
        <v>0</v>
      </c>
      <c r="AW545" s="63">
        <v>0</v>
      </c>
      <c r="AX545" s="63">
        <v>163.56752</v>
      </c>
      <c r="AY545" s="63">
        <v>108.93596832</v>
      </c>
      <c r="AZ545" s="88">
        <f t="shared" ref="AZ545:AZ563" si="766">T545+V545+X545+Z545+AB545+AD545+AF545+AH545+AJ545+AL545+AN545+AP545+AR545+AT545+AV545+AX545</f>
        <v>264.56752</v>
      </c>
      <c r="BA545" s="88">
        <f t="shared" ref="BA545:BA563" si="767">U545+W545+Y545+AA545+AC545+AE545+AG545+AI545+AK545+AM545+AO545+AQ545+AS545+AU545+AW545+AY545</f>
        <v>176.20196831999999</v>
      </c>
      <c r="BB545" s="487" t="s">
        <v>2470</v>
      </c>
      <c r="BC545" s="271"/>
      <c r="BD545" s="1487">
        <v>264.56752</v>
      </c>
      <c r="BE545" s="270">
        <v>176.20196831999999</v>
      </c>
      <c r="BF545" s="270"/>
      <c r="BG545" s="91" t="s">
        <v>340</v>
      </c>
      <c r="BH545" s="89" t="str">
        <f t="shared" ref="BH545:BH563" si="768">IF(AZ545&gt;BD545,AZ545-BD545,"0")</f>
        <v>0</v>
      </c>
      <c r="BI545" s="89" t="str">
        <f t="shared" ref="BI545:BI563" si="769">IF(BA545&gt;BE545,BA545-BE545,"0")</f>
        <v>0</v>
      </c>
      <c r="BJ545" s="173">
        <v>45918</v>
      </c>
      <c r="BK545" s="275"/>
      <c r="BL545" s="271"/>
      <c r="BM545" s="276"/>
      <c r="BN545" s="277"/>
      <c r="BO545" s="271"/>
      <c r="BP545" s="278"/>
      <c r="BQ545" s="270"/>
      <c r="BR545" s="271"/>
      <c r="BS545" s="279"/>
      <c r="BT545" s="280"/>
      <c r="BU545" s="279"/>
      <c r="BV545" s="279"/>
      <c r="BW545" s="281"/>
      <c r="BX545" s="89">
        <f>SUMIF($L:$L,L545,$BQ:$BQ)</f>
        <v>0</v>
      </c>
      <c r="BY545" s="89">
        <f>SUMIF($L:$L,L545,$BR:$BR)</f>
        <v>0</v>
      </c>
      <c r="BZ545" s="270"/>
      <c r="CA545" s="270"/>
      <c r="CB545" s="270"/>
      <c r="CC545" s="270"/>
      <c r="CD545" s="270"/>
      <c r="CE545" s="270"/>
      <c r="CF545" s="270"/>
      <c r="CG545" s="270"/>
      <c r="CH545" s="270"/>
      <c r="CI545" s="270"/>
      <c r="CJ545" s="270"/>
      <c r="CK545" s="270"/>
      <c r="CL545" s="270"/>
      <c r="CM545" s="270"/>
      <c r="CN545" s="270"/>
      <c r="CO545" s="270"/>
      <c r="CP545" s="270"/>
      <c r="CQ545" s="270"/>
      <c r="CR545" s="270"/>
      <c r="CS545" s="270"/>
      <c r="CT545" s="270"/>
      <c r="CU545" s="270"/>
      <c r="CV545" s="89">
        <f>SUMIF($L:$L,L545,$CJ:$CJ)</f>
        <v>0</v>
      </c>
      <c r="CW545" s="86">
        <f>SUMIF($L:$L,L545,$CK:$CK)</f>
        <v>0</v>
      </c>
      <c r="CX545" s="90"/>
      <c r="CY545" s="90"/>
      <c r="CZ545" s="90"/>
      <c r="DA545" s="90"/>
      <c r="DB545" s="89">
        <f t="shared" ref="DB545:DB563" si="770">BX545+CV545</f>
        <v>0</v>
      </c>
      <c r="DC545" s="89">
        <f t="shared" ref="DC545:DC563" si="771">BY545+CW545</f>
        <v>0</v>
      </c>
      <c r="DD545" s="89">
        <f t="shared" ref="DD545:DD563" si="772">BH545-DB545</f>
        <v>0</v>
      </c>
      <c r="DE545" s="89">
        <f t="shared" ref="DE545:DE563" si="773">BI545-DC545</f>
        <v>0</v>
      </c>
      <c r="DF545" s="86" t="str">
        <f t="shared" ref="DF545:DF563" si="774">IF(DD545&lt;0,"Thừa",IF(DD545=0,"Đủ","Thiếu"))</f>
        <v>Đủ</v>
      </c>
      <c r="DG545" s="273"/>
      <c r="DH545" s="270"/>
      <c r="DI545" s="270"/>
      <c r="DJ545" s="270"/>
      <c r="DK545" s="270"/>
      <c r="DL545" s="270"/>
      <c r="DM545" s="270"/>
      <c r="DN545" s="270"/>
      <c r="DO545" s="270"/>
    </row>
    <row r="546" spans="1:119" s="274" customFormat="1" ht="30" hidden="1" customHeight="1">
      <c r="A546" s="85" t="str">
        <f t="shared" ref="A546:A670" si="775">IF(L546=L545,"ok","Hiện")</f>
        <v>Hiện</v>
      </c>
      <c r="B546" s="86" t="str">
        <f>_xlfn.CONCAT(DF546," Thiếu ít dùng hàng tồn")</f>
        <v>Thiếu Thiếu ít dùng hàng tồn</v>
      </c>
      <c r="C546" s="86">
        <f t="shared" ref="C546:C670" si="776">DD546</f>
        <v>6.7607600000001185</v>
      </c>
      <c r="D546" s="86"/>
      <c r="E546" s="86"/>
      <c r="F546" s="86"/>
      <c r="G546" s="86"/>
      <c r="H546" s="86"/>
      <c r="I546" s="86"/>
      <c r="J546" s="86"/>
      <c r="K546" s="86"/>
      <c r="L546" s="781" t="s">
        <v>1874</v>
      </c>
      <c r="M546" s="114" t="s">
        <v>173</v>
      </c>
      <c r="N546" s="180" t="s">
        <v>988</v>
      </c>
      <c r="O546" s="181" t="s">
        <v>41</v>
      </c>
      <c r="P546" s="179" t="s">
        <v>45</v>
      </c>
      <c r="Q546" s="182">
        <v>8.5402838826685485</v>
      </c>
      <c r="R546" s="182">
        <v>4128.7479999999996</v>
      </c>
      <c r="S546" s="182">
        <v>35260.68</v>
      </c>
      <c r="T546" s="270"/>
      <c r="U546" s="270"/>
      <c r="V546" s="270"/>
      <c r="W546" s="270"/>
      <c r="X546" s="270"/>
      <c r="Y546" s="270"/>
      <c r="Z546" s="63"/>
      <c r="AA546" s="63"/>
      <c r="AB546" s="63"/>
      <c r="AC546" s="63"/>
      <c r="AD546" s="63"/>
      <c r="AE546" s="63"/>
      <c r="AF546" s="63"/>
      <c r="AG546" s="63"/>
      <c r="AH546" s="63"/>
      <c r="AI546" s="63"/>
      <c r="AJ546" s="63"/>
      <c r="AK546" s="63"/>
      <c r="AL546" s="63"/>
      <c r="AM546" s="63"/>
      <c r="AN546" s="63"/>
      <c r="AO546" s="63"/>
      <c r="AP546" s="63"/>
      <c r="AQ546" s="63"/>
      <c r="AR546" s="63"/>
      <c r="AS546" s="63"/>
      <c r="AT546" s="63">
        <v>4376.4728799999993</v>
      </c>
      <c r="AU546" s="63">
        <v>37376.320800000001</v>
      </c>
      <c r="AV546" s="63">
        <v>0</v>
      </c>
      <c r="AW546" s="63">
        <v>0</v>
      </c>
      <c r="AX546" s="63">
        <v>1268.2878800000008</v>
      </c>
      <c r="AY546" s="63">
        <v>11871.174556800006</v>
      </c>
      <c r="AZ546" s="88">
        <f t="shared" si="766"/>
        <v>5644.7607600000001</v>
      </c>
      <c r="BA546" s="88">
        <f t="shared" si="767"/>
        <v>49247.495356800006</v>
      </c>
      <c r="BB546" s="487" t="s">
        <v>2470</v>
      </c>
      <c r="BC546" s="271"/>
      <c r="BD546" s="1487">
        <v>538</v>
      </c>
      <c r="BE546" s="1487">
        <f>BD546*8.54028388266855</f>
        <v>4594.6727288756801</v>
      </c>
      <c r="BF546" s="270"/>
      <c r="BG546" s="91" t="s">
        <v>2239</v>
      </c>
      <c r="BH546" s="89">
        <f t="shared" si="768"/>
        <v>5106.7607600000001</v>
      </c>
      <c r="BI546" s="89">
        <f t="shared" si="769"/>
        <v>44652.822627924324</v>
      </c>
      <c r="BJ546" s="173"/>
      <c r="BK546" s="1296" t="s">
        <v>2443</v>
      </c>
      <c r="BL546" s="1298" t="s">
        <v>295</v>
      </c>
      <c r="BM546" s="1536" t="s">
        <v>2230</v>
      </c>
      <c r="BN546" s="1536"/>
      <c r="BO546" s="1534">
        <v>38280</v>
      </c>
      <c r="BP546" s="1537">
        <v>46048</v>
      </c>
      <c r="BQ546" s="1535">
        <v>3828</v>
      </c>
      <c r="BR546" s="1534">
        <v>38280</v>
      </c>
      <c r="BS546" s="1533">
        <v>13909.09</v>
      </c>
      <c r="BT546" s="175">
        <f t="shared" ref="BT546:BT560" si="777">BS546*BR546*1.1</f>
        <v>585683961.72000003</v>
      </c>
      <c r="BU546" s="730">
        <f t="shared" ref="BU546:BU560" si="778">(BT546-BV546)/BV546</f>
        <v>0.10000000000000007</v>
      </c>
      <c r="BV546" s="1385">
        <f t="shared" ref="BV546:BV560" si="779">BS546*BR546*1</f>
        <v>532439965.19999999</v>
      </c>
      <c r="BW546" s="103">
        <v>46051</v>
      </c>
      <c r="BX546" s="89">
        <f>SUMIF($L:$L,L546,$BQ:$BQ)</f>
        <v>5100</v>
      </c>
      <c r="BY546" s="89">
        <f>SUMIF($L:$L,L546,$BR:$BR)</f>
        <v>51000</v>
      </c>
      <c r="BZ546" s="270"/>
      <c r="CA546" s="270"/>
      <c r="CB546" s="270"/>
      <c r="CC546" s="270"/>
      <c r="CD546" s="270"/>
      <c r="CE546" s="270"/>
      <c r="CF546" s="270"/>
      <c r="CG546" s="270"/>
      <c r="CH546" s="270"/>
      <c r="CI546" s="270"/>
      <c r="CJ546" s="270"/>
      <c r="CK546" s="270"/>
      <c r="CL546" s="270"/>
      <c r="CM546" s="270"/>
      <c r="CN546" s="270"/>
      <c r="CO546" s="270"/>
      <c r="CP546" s="270"/>
      <c r="CQ546" s="270"/>
      <c r="CR546" s="270"/>
      <c r="CS546" s="270"/>
      <c r="CT546" s="270"/>
      <c r="CU546" s="270"/>
      <c r="CV546" s="89">
        <f>SUMIF($L:$L,L546,$CJ:$CJ)</f>
        <v>0</v>
      </c>
      <c r="CW546" s="86">
        <f>SUMIF($L:$L,L546,$CK:$CK)</f>
        <v>0</v>
      </c>
      <c r="CX546" s="90"/>
      <c r="CY546" s="90"/>
      <c r="CZ546" s="90"/>
      <c r="DA546" s="90"/>
      <c r="DB546" s="89">
        <f t="shared" si="770"/>
        <v>5100</v>
      </c>
      <c r="DC546" s="89">
        <f t="shared" si="771"/>
        <v>51000</v>
      </c>
      <c r="DD546" s="89">
        <f t="shared" si="772"/>
        <v>6.7607600000001185</v>
      </c>
      <c r="DE546" s="89">
        <f t="shared" si="773"/>
        <v>-6347.1773720756755</v>
      </c>
      <c r="DF546" s="86" t="str">
        <f t="shared" si="774"/>
        <v>Thiếu</v>
      </c>
      <c r="DG546" s="273"/>
      <c r="DH546" s="270"/>
      <c r="DI546" s="270"/>
      <c r="DJ546" s="270"/>
      <c r="DK546" s="270"/>
      <c r="DL546" s="270"/>
      <c r="DM546" s="270"/>
      <c r="DN546" s="270"/>
      <c r="DO546" s="270"/>
    </row>
    <row r="547" spans="1:119" s="274" customFormat="1" ht="30" hidden="1" customHeight="1">
      <c r="A547" s="85"/>
      <c r="B547" s="86"/>
      <c r="C547" s="86"/>
      <c r="D547" s="86" t="str">
        <f>BW547</f>
        <v>Dự kiến 3/3/2026 có hàng</v>
      </c>
      <c r="E547" s="86" t="s">
        <v>2478</v>
      </c>
      <c r="F547" s="86"/>
      <c r="G547" s="86" t="str">
        <f>BM547</f>
        <v>Thép U100*48*5,3**12000 TQ  = 106 Cây</v>
      </c>
      <c r="H547" s="86">
        <f>BQ547</f>
        <v>1272</v>
      </c>
      <c r="I547" s="86" t="str">
        <f>P547</f>
        <v>m</v>
      </c>
      <c r="J547" s="86"/>
      <c r="K547" s="776" t="s">
        <v>295</v>
      </c>
      <c r="L547" s="781" t="s">
        <v>1874</v>
      </c>
      <c r="M547" s="114" t="s">
        <v>173</v>
      </c>
      <c r="N547" s="180" t="s">
        <v>988</v>
      </c>
      <c r="O547" s="181" t="s">
        <v>41</v>
      </c>
      <c r="P547" s="179" t="s">
        <v>45</v>
      </c>
      <c r="Q547" s="182"/>
      <c r="R547" s="182"/>
      <c r="S547" s="182"/>
      <c r="T547" s="270"/>
      <c r="U547" s="270"/>
      <c r="V547" s="270"/>
      <c r="W547" s="270"/>
      <c r="X547" s="270"/>
      <c r="Y547" s="270"/>
      <c r="Z547" s="63"/>
      <c r="AA547" s="63"/>
      <c r="AB547" s="63"/>
      <c r="AC547" s="63"/>
      <c r="AD547" s="63"/>
      <c r="AE547" s="63"/>
      <c r="AF547" s="63"/>
      <c r="AG547" s="63"/>
      <c r="AH547" s="63"/>
      <c r="AI547" s="63"/>
      <c r="AJ547" s="63"/>
      <c r="AK547" s="63"/>
      <c r="AL547" s="63"/>
      <c r="AM547" s="63"/>
      <c r="AN547" s="63"/>
      <c r="AO547" s="63"/>
      <c r="AP547" s="63"/>
      <c r="AQ547" s="63"/>
      <c r="AR547" s="63"/>
      <c r="AS547" s="63"/>
      <c r="AT547" s="63"/>
      <c r="AU547" s="63"/>
      <c r="AV547" s="63"/>
      <c r="AW547" s="63"/>
      <c r="AX547" s="63"/>
      <c r="AY547" s="63"/>
      <c r="AZ547" s="88"/>
      <c r="BA547" s="88"/>
      <c r="BB547" s="487"/>
      <c r="BC547" s="271"/>
      <c r="BD547" s="1487"/>
      <c r="BE547" s="1487"/>
      <c r="BF547" s="270"/>
      <c r="BG547" s="91"/>
      <c r="BH547" s="89"/>
      <c r="BI547" s="89"/>
      <c r="BJ547" s="173"/>
      <c r="BK547" s="1894" t="s">
        <v>2496</v>
      </c>
      <c r="BL547" s="1894" t="s">
        <v>295</v>
      </c>
      <c r="BM547" s="1502" t="s">
        <v>2498</v>
      </c>
      <c r="BN547" s="1895" t="s">
        <v>41</v>
      </c>
      <c r="BO547" s="1894">
        <f>BR547</f>
        <v>12720</v>
      </c>
      <c r="BP547" s="1896">
        <v>46077</v>
      </c>
      <c r="BQ547" s="1894">
        <v>1272</v>
      </c>
      <c r="BR547" s="1534">
        <v>12720</v>
      </c>
      <c r="BS547" s="1533">
        <v>14000</v>
      </c>
      <c r="BT547" s="175">
        <f t="shared" ref="BT547" si="780">BS547*BR547*1.1</f>
        <v>195888000.00000003</v>
      </c>
      <c r="BU547" s="730">
        <f t="shared" ref="BU547" si="781">(BT547-BV547)/BV547</f>
        <v>0.10000000000000017</v>
      </c>
      <c r="BV547" s="1385">
        <f t="shared" ref="BV547" si="782">BS547*BR547*1</f>
        <v>178080000</v>
      </c>
      <c r="BW547" s="222" t="s">
        <v>2509</v>
      </c>
      <c r="BX547" s="89"/>
      <c r="BY547" s="89"/>
      <c r="BZ547" s="270"/>
      <c r="CA547" s="270"/>
      <c r="CB547" s="270"/>
      <c r="CC547" s="270"/>
      <c r="CD547" s="270"/>
      <c r="CE547" s="270"/>
      <c r="CF547" s="270"/>
      <c r="CG547" s="270"/>
      <c r="CH547" s="270"/>
      <c r="CI547" s="270"/>
      <c r="CJ547" s="270"/>
      <c r="CK547" s="270"/>
      <c r="CL547" s="270"/>
      <c r="CM547" s="270"/>
      <c r="CN547" s="270"/>
      <c r="CO547" s="270"/>
      <c r="CP547" s="270"/>
      <c r="CQ547" s="270"/>
      <c r="CR547" s="270"/>
      <c r="CS547" s="270"/>
      <c r="CT547" s="270"/>
      <c r="CU547" s="270"/>
      <c r="CV547" s="89"/>
      <c r="CW547" s="86"/>
      <c r="CX547" s="90"/>
      <c r="CY547" s="90"/>
      <c r="CZ547" s="90"/>
      <c r="DA547" s="90"/>
      <c r="DB547" s="89"/>
      <c r="DC547" s="89"/>
      <c r="DD547" s="89"/>
      <c r="DE547" s="89"/>
      <c r="DF547" s="86"/>
      <c r="DG547" s="273"/>
      <c r="DH547" s="270"/>
      <c r="DI547" s="270"/>
      <c r="DJ547" s="270"/>
      <c r="DK547" s="270"/>
      <c r="DL547" s="270"/>
      <c r="DM547" s="270"/>
      <c r="DN547" s="270"/>
      <c r="DO547" s="270"/>
    </row>
    <row r="548" spans="1:119" s="1890" customFormat="1" ht="30" hidden="1" customHeight="1">
      <c r="A548" s="1827" t="str">
        <f>IF(L548=L546,"ok","Hiện")</f>
        <v>Hiện</v>
      </c>
      <c r="B548" s="1828" t="str">
        <f t="shared" si="754"/>
        <v>Thừa</v>
      </c>
      <c r="C548" s="1828">
        <f t="shared" si="776"/>
        <v>-3.9064399999999182</v>
      </c>
      <c r="D548" s="1828"/>
      <c r="E548" s="1828"/>
      <c r="F548" s="1828"/>
      <c r="G548" s="1828"/>
      <c r="H548" s="1828"/>
      <c r="I548" s="1828"/>
      <c r="J548" s="1828"/>
      <c r="K548" s="1828"/>
      <c r="L548" s="1832" t="s">
        <v>1875</v>
      </c>
      <c r="M548" s="1876" t="s">
        <v>176</v>
      </c>
      <c r="N548" s="1834" t="s">
        <v>1876</v>
      </c>
      <c r="O548" s="1835" t="s">
        <v>41</v>
      </c>
      <c r="P548" s="1877" t="s">
        <v>45</v>
      </c>
      <c r="Q548" s="1837">
        <v>13.850877380013223</v>
      </c>
      <c r="R548" s="1837">
        <v>375.20799999999997</v>
      </c>
      <c r="S548" s="1837">
        <v>5196.9600000000009</v>
      </c>
      <c r="T548" s="1878"/>
      <c r="U548" s="1878"/>
      <c r="V548" s="1878"/>
      <c r="W548" s="1878"/>
      <c r="X548" s="1878"/>
      <c r="Y548" s="1878"/>
      <c r="Z548" s="1846"/>
      <c r="AA548" s="1846"/>
      <c r="AB548" s="1846"/>
      <c r="AC548" s="1846"/>
      <c r="AD548" s="1846"/>
      <c r="AE548" s="1846"/>
      <c r="AF548" s="1846"/>
      <c r="AG548" s="1846"/>
      <c r="AH548" s="1846"/>
      <c r="AI548" s="1846"/>
      <c r="AJ548" s="1846"/>
      <c r="AK548" s="1846"/>
      <c r="AL548" s="1846"/>
      <c r="AM548" s="1846"/>
      <c r="AN548" s="1846"/>
      <c r="AO548" s="1846"/>
      <c r="AP548" s="1846"/>
      <c r="AQ548" s="1846"/>
      <c r="AR548" s="1846"/>
      <c r="AS548" s="1846"/>
      <c r="AT548" s="1846">
        <v>397.72048000000001</v>
      </c>
      <c r="AU548" s="1846">
        <v>5508.7776000000013</v>
      </c>
      <c r="AV548" s="1846">
        <v>0</v>
      </c>
      <c r="AW548" s="1846">
        <v>0</v>
      </c>
      <c r="AX548" s="1846">
        <v>96.373080000000073</v>
      </c>
      <c r="AY548" s="1846">
        <v>1628.7050520000012</v>
      </c>
      <c r="AZ548" s="1847">
        <f t="shared" si="766"/>
        <v>494.09356000000008</v>
      </c>
      <c r="BA548" s="1847">
        <f t="shared" si="767"/>
        <v>7137.4826520000024</v>
      </c>
      <c r="BB548" s="1848" t="s">
        <v>2470</v>
      </c>
      <c r="BC548" s="1879"/>
      <c r="BD548" s="1880">
        <v>6</v>
      </c>
      <c r="BE548" s="1878">
        <f>6*13.8508773800132</f>
        <v>83.105264280079197</v>
      </c>
      <c r="BF548" s="1878"/>
      <c r="BG548" s="1881" t="s">
        <v>2240</v>
      </c>
      <c r="BH548" s="1853">
        <f t="shared" si="768"/>
        <v>488.09356000000008</v>
      </c>
      <c r="BI548" s="1853">
        <f t="shared" si="769"/>
        <v>7054.3773877199228</v>
      </c>
      <c r="BJ548" s="1854"/>
      <c r="BK548" s="1882" t="s">
        <v>2443</v>
      </c>
      <c r="BL548" s="1883" t="s">
        <v>295</v>
      </c>
      <c r="BM548" s="1884" t="s">
        <v>2231</v>
      </c>
      <c r="BN548" s="1884"/>
      <c r="BO548" s="1891">
        <v>6490</v>
      </c>
      <c r="BP548" s="1885">
        <v>46048</v>
      </c>
      <c r="BQ548" s="1892">
        <v>384</v>
      </c>
      <c r="BR548" s="1891">
        <v>6490</v>
      </c>
      <c r="BS548" s="1886">
        <v>16727.27</v>
      </c>
      <c r="BT548" s="1861">
        <f t="shared" si="777"/>
        <v>119415980.53</v>
      </c>
      <c r="BU548" s="1887">
        <f t="shared" si="778"/>
        <v>0.10000000000000005</v>
      </c>
      <c r="BV548" s="1875">
        <f t="shared" si="779"/>
        <v>108559982.3</v>
      </c>
      <c r="BW548" s="1888">
        <v>46051</v>
      </c>
      <c r="BX548" s="1853">
        <f>SUMIF($L:$L,L548,$BQ:$BQ)</f>
        <v>492</v>
      </c>
      <c r="BY548" s="1853">
        <f>SUMIF($L:$L,L548,$BR:$BR)</f>
        <v>8315</v>
      </c>
      <c r="BZ548" s="1878"/>
      <c r="CA548" s="1878"/>
      <c r="CB548" s="1878"/>
      <c r="CC548" s="1878"/>
      <c r="CD548" s="1878"/>
      <c r="CE548" s="1878"/>
      <c r="CF548" s="1878"/>
      <c r="CG548" s="1878"/>
      <c r="CH548" s="1878"/>
      <c r="CI548" s="1878"/>
      <c r="CJ548" s="1878"/>
      <c r="CK548" s="1878"/>
      <c r="CL548" s="1878"/>
      <c r="CM548" s="1878"/>
      <c r="CN548" s="1878"/>
      <c r="CO548" s="1878"/>
      <c r="CP548" s="1878"/>
      <c r="CQ548" s="1878"/>
      <c r="CR548" s="1878"/>
      <c r="CS548" s="1878"/>
      <c r="CT548" s="1878"/>
      <c r="CU548" s="1878"/>
      <c r="CV548" s="1853">
        <f>SUMIF($L:$L,L548,$CJ:$CJ)</f>
        <v>0</v>
      </c>
      <c r="CW548" s="1828">
        <f>SUMIF($L:$L,L548,$CK:$CK)</f>
        <v>0</v>
      </c>
      <c r="CX548" s="1866"/>
      <c r="CY548" s="1866"/>
      <c r="CZ548" s="1866"/>
      <c r="DA548" s="1866"/>
      <c r="DB548" s="1853">
        <f t="shared" si="770"/>
        <v>492</v>
      </c>
      <c r="DC548" s="1853">
        <f t="shared" si="771"/>
        <v>8315</v>
      </c>
      <c r="DD548" s="1853">
        <f t="shared" si="772"/>
        <v>-3.9064399999999182</v>
      </c>
      <c r="DE548" s="1853">
        <f t="shared" si="773"/>
        <v>-1260.6226122800772</v>
      </c>
      <c r="DF548" s="1828" t="str">
        <f t="shared" si="774"/>
        <v>Thừa</v>
      </c>
      <c r="DG548" s="1889"/>
      <c r="DH548" s="1878"/>
      <c r="DI548" s="1878"/>
      <c r="DJ548" s="1878"/>
      <c r="DK548" s="1878"/>
      <c r="DL548" s="1878"/>
      <c r="DM548" s="1878"/>
      <c r="DN548" s="1878"/>
      <c r="DO548" s="1878"/>
    </row>
    <row r="549" spans="1:119" s="274" customFormat="1" ht="30" hidden="1" customHeight="1">
      <c r="A549" s="85"/>
      <c r="B549" s="86"/>
      <c r="C549" s="86"/>
      <c r="D549" s="86" t="str">
        <f>BW549</f>
        <v>Dự kiến 3/3/2026 có hàng</v>
      </c>
      <c r="E549" s="86" t="s">
        <v>2478</v>
      </c>
      <c r="F549" s="86"/>
      <c r="G549" s="86" t="str">
        <f>BM549</f>
        <v>Thép H100*100*6*8*12000 = 9 Cây</v>
      </c>
      <c r="H549" s="86">
        <f>BQ549</f>
        <v>108</v>
      </c>
      <c r="I549" s="86" t="str">
        <f>P549</f>
        <v>m</v>
      </c>
      <c r="J549" s="86"/>
      <c r="K549" s="776" t="s">
        <v>295</v>
      </c>
      <c r="L549" s="781" t="s">
        <v>1875</v>
      </c>
      <c r="M549" s="114" t="s">
        <v>176</v>
      </c>
      <c r="N549" s="180" t="s">
        <v>1876</v>
      </c>
      <c r="O549" s="181" t="s">
        <v>41</v>
      </c>
      <c r="P549" s="179" t="s">
        <v>45</v>
      </c>
      <c r="Q549" s="182"/>
      <c r="R549" s="182"/>
      <c r="S549" s="182"/>
      <c r="T549" s="270"/>
      <c r="U549" s="270"/>
      <c r="V549" s="270"/>
      <c r="W549" s="270"/>
      <c r="X549" s="270"/>
      <c r="Y549" s="270"/>
      <c r="Z549" s="63"/>
      <c r="AA549" s="63"/>
      <c r="AB549" s="63"/>
      <c r="AC549" s="63"/>
      <c r="AD549" s="63"/>
      <c r="AE549" s="63"/>
      <c r="AF549" s="63"/>
      <c r="AG549" s="63"/>
      <c r="AH549" s="63"/>
      <c r="AI549" s="63"/>
      <c r="AJ549" s="63"/>
      <c r="AK549" s="63"/>
      <c r="AL549" s="63"/>
      <c r="AM549" s="63"/>
      <c r="AN549" s="63"/>
      <c r="AO549" s="63"/>
      <c r="AP549" s="63"/>
      <c r="AQ549" s="63"/>
      <c r="AR549" s="63"/>
      <c r="AS549" s="63"/>
      <c r="AT549" s="63"/>
      <c r="AU549" s="63"/>
      <c r="AV549" s="63"/>
      <c r="AW549" s="63"/>
      <c r="AX549" s="63"/>
      <c r="AY549" s="63"/>
      <c r="AZ549" s="88"/>
      <c r="BA549" s="88"/>
      <c r="BB549" s="487"/>
      <c r="BC549" s="271"/>
      <c r="BD549" s="1487"/>
      <c r="BE549" s="270"/>
      <c r="BF549" s="270"/>
      <c r="BG549" s="91"/>
      <c r="BH549" s="89"/>
      <c r="BI549" s="89"/>
      <c r="BJ549" s="173"/>
      <c r="BK549" s="1894" t="s">
        <v>2496</v>
      </c>
      <c r="BL549" s="1894" t="s">
        <v>295</v>
      </c>
      <c r="BM549" s="1502" t="s">
        <v>2499</v>
      </c>
      <c r="BN549" s="1895" t="s">
        <v>41</v>
      </c>
      <c r="BO549" s="1894">
        <f t="shared" ref="BO549" si="783">BR549</f>
        <v>1825</v>
      </c>
      <c r="BP549" s="1896">
        <v>46077</v>
      </c>
      <c r="BQ549" s="1894">
        <v>108</v>
      </c>
      <c r="BR549" s="1534">
        <v>1825</v>
      </c>
      <c r="BS549" s="1533">
        <v>16909.09</v>
      </c>
      <c r="BT549" s="175">
        <f t="shared" ref="BT549" si="784">BS549*BR549*1.1</f>
        <v>33944998.175000004</v>
      </c>
      <c r="BU549" s="730">
        <f t="shared" ref="BU549" si="785">(BT549-BV549)/BV549</f>
        <v>0.10000000000000014</v>
      </c>
      <c r="BV549" s="1385">
        <f t="shared" ref="BV549" si="786">BS549*BR549*1</f>
        <v>30859089.25</v>
      </c>
      <c r="BW549" s="222" t="s">
        <v>2509</v>
      </c>
      <c r="BX549" s="89"/>
      <c r="BY549" s="89"/>
      <c r="BZ549" s="270"/>
      <c r="CA549" s="270"/>
      <c r="CB549" s="270"/>
      <c r="CC549" s="270"/>
      <c r="CD549" s="270"/>
      <c r="CE549" s="270"/>
      <c r="CF549" s="270"/>
      <c r="CG549" s="270"/>
      <c r="CH549" s="270"/>
      <c r="CI549" s="270"/>
      <c r="CJ549" s="270"/>
      <c r="CK549" s="270"/>
      <c r="CL549" s="270"/>
      <c r="CM549" s="270"/>
      <c r="CN549" s="270"/>
      <c r="CO549" s="270"/>
      <c r="CP549" s="270"/>
      <c r="CQ549" s="270"/>
      <c r="CR549" s="270"/>
      <c r="CS549" s="270"/>
      <c r="CT549" s="270"/>
      <c r="CU549" s="270"/>
      <c r="CV549" s="89"/>
      <c r="CW549" s="86"/>
      <c r="CX549" s="90"/>
      <c r="CY549" s="90"/>
      <c r="CZ549" s="90"/>
      <c r="DA549" s="90"/>
      <c r="DB549" s="89"/>
      <c r="DC549" s="89"/>
      <c r="DD549" s="89"/>
      <c r="DE549" s="89"/>
      <c r="DF549" s="86"/>
      <c r="DG549" s="273"/>
      <c r="DH549" s="270"/>
      <c r="DI549" s="270"/>
      <c r="DJ549" s="270"/>
      <c r="DK549" s="270"/>
      <c r="DL549" s="270"/>
      <c r="DM549" s="270"/>
      <c r="DN549" s="270"/>
      <c r="DO549" s="270"/>
    </row>
    <row r="550" spans="1:119" s="274" customFormat="1" ht="30" hidden="1" customHeight="1">
      <c r="A550" s="85" t="str">
        <f>IF(L550=L548,"ok","Hiện")</f>
        <v>Hiện</v>
      </c>
      <c r="B550" s="86" t="str">
        <f>_xlfn.CONCAT(DF550," Thiếu ít dùng hàng tồn")</f>
        <v>Thiếu Thiếu ít dùng hàng tồn</v>
      </c>
      <c r="C550" s="86">
        <f t="shared" si="776"/>
        <v>2.1852000000000089</v>
      </c>
      <c r="D550" s="86"/>
      <c r="E550" s="86"/>
      <c r="F550" s="86"/>
      <c r="G550" s="86"/>
      <c r="H550" s="86"/>
      <c r="I550" s="86"/>
      <c r="J550" s="86"/>
      <c r="K550" s="86"/>
      <c r="L550" s="781" t="s">
        <v>1877</v>
      </c>
      <c r="M550" s="114" t="s">
        <v>176</v>
      </c>
      <c r="N550" s="180" t="s">
        <v>1878</v>
      </c>
      <c r="O550" s="181" t="s">
        <v>41</v>
      </c>
      <c r="P550" s="179" t="s">
        <v>45</v>
      </c>
      <c r="Q550" s="182">
        <v>24.612752234906729</v>
      </c>
      <c r="R550" s="182">
        <v>293.97199999999998</v>
      </c>
      <c r="S550" s="182">
        <v>7235.46</v>
      </c>
      <c r="T550" s="270"/>
      <c r="U550" s="270"/>
      <c r="V550" s="270"/>
      <c r="W550" s="270"/>
      <c r="X550" s="270"/>
      <c r="Y550" s="270"/>
      <c r="Z550" s="63"/>
      <c r="AA550" s="63"/>
      <c r="AB550" s="63"/>
      <c r="AC550" s="63"/>
      <c r="AD550" s="63"/>
      <c r="AE550" s="63"/>
      <c r="AF550" s="63"/>
      <c r="AG550" s="63"/>
      <c r="AH550" s="63"/>
      <c r="AI550" s="63"/>
      <c r="AJ550" s="63"/>
      <c r="AK550" s="63"/>
      <c r="AL550" s="63"/>
      <c r="AM550" s="63"/>
      <c r="AN550" s="63"/>
      <c r="AO550" s="63"/>
      <c r="AP550" s="63"/>
      <c r="AQ550" s="63"/>
      <c r="AR550" s="63"/>
      <c r="AS550" s="63"/>
      <c r="AT550" s="63">
        <v>311.61032</v>
      </c>
      <c r="AU550" s="63">
        <v>7669.5876000000007</v>
      </c>
      <c r="AV550" s="63">
        <v>0</v>
      </c>
      <c r="AW550" s="63">
        <v>0</v>
      </c>
      <c r="AX550" s="63">
        <v>302.57488000000001</v>
      </c>
      <c r="AY550" s="63">
        <v>7110.5096800000001</v>
      </c>
      <c r="AZ550" s="88">
        <f t="shared" si="766"/>
        <v>614.18520000000001</v>
      </c>
      <c r="BA550" s="88">
        <f t="shared" si="767"/>
        <v>14780.097280000002</v>
      </c>
      <c r="BB550" s="487" t="s">
        <v>2470</v>
      </c>
      <c r="BC550" s="271"/>
      <c r="BD550" s="1487"/>
      <c r="BE550" s="270"/>
      <c r="BF550" s="270"/>
      <c r="BG550" s="91"/>
      <c r="BH550" s="89">
        <f t="shared" si="768"/>
        <v>614.18520000000001</v>
      </c>
      <c r="BI550" s="89">
        <f t="shared" si="769"/>
        <v>14780.097280000002</v>
      </c>
      <c r="BJ550" s="173"/>
      <c r="BK550" s="1296" t="s">
        <v>2443</v>
      </c>
      <c r="BL550" s="1298" t="s">
        <v>295</v>
      </c>
      <c r="BM550" s="1536" t="s">
        <v>2232</v>
      </c>
      <c r="BN550" s="1536"/>
      <c r="BO550" s="1531">
        <v>7363</v>
      </c>
      <c r="BP550" s="1537">
        <v>46048</v>
      </c>
      <c r="BQ550" s="1532">
        <v>312</v>
      </c>
      <c r="BR550" s="1531">
        <v>7363</v>
      </c>
      <c r="BS550" s="1533">
        <v>16727.27</v>
      </c>
      <c r="BT550" s="175">
        <f t="shared" si="777"/>
        <v>135479177.91100001</v>
      </c>
      <c r="BU550" s="730">
        <f t="shared" si="778"/>
        <v>0.10000000000000006</v>
      </c>
      <c r="BV550" s="1385">
        <f t="shared" si="779"/>
        <v>123162889.01000001</v>
      </c>
      <c r="BW550" s="103">
        <v>46051</v>
      </c>
      <c r="BX550" s="89">
        <f>SUMIF($L:$L,L550,$BQ:$BQ)</f>
        <v>612</v>
      </c>
      <c r="BY550" s="89">
        <f>SUMIF($L:$L,L550,$BR:$BR)</f>
        <v>14443</v>
      </c>
      <c r="BZ550" s="270"/>
      <c r="CA550" s="270"/>
      <c r="CB550" s="270"/>
      <c r="CC550" s="270"/>
      <c r="CD550" s="270"/>
      <c r="CE550" s="270"/>
      <c r="CF550" s="270"/>
      <c r="CG550" s="270"/>
      <c r="CH550" s="270"/>
      <c r="CI550" s="270"/>
      <c r="CJ550" s="270"/>
      <c r="CK550" s="270"/>
      <c r="CL550" s="270"/>
      <c r="CM550" s="270"/>
      <c r="CN550" s="270"/>
      <c r="CO550" s="270"/>
      <c r="CP550" s="270"/>
      <c r="CQ550" s="270"/>
      <c r="CR550" s="270"/>
      <c r="CS550" s="270"/>
      <c r="CT550" s="270"/>
      <c r="CU550" s="270"/>
      <c r="CV550" s="89">
        <f>SUMIF($L:$L,L550,$CJ:$CJ)</f>
        <v>0</v>
      </c>
      <c r="CW550" s="86">
        <f>SUMIF($L:$L,L550,$CK:$CK)</f>
        <v>0</v>
      </c>
      <c r="CX550" s="90"/>
      <c r="CY550" s="90"/>
      <c r="CZ550" s="90"/>
      <c r="DA550" s="90"/>
      <c r="DB550" s="89">
        <f t="shared" si="770"/>
        <v>612</v>
      </c>
      <c r="DC550" s="89">
        <f t="shared" si="771"/>
        <v>14443</v>
      </c>
      <c r="DD550" s="89">
        <f t="shared" si="772"/>
        <v>2.1852000000000089</v>
      </c>
      <c r="DE550" s="89">
        <f t="shared" si="773"/>
        <v>337.09728000000177</v>
      </c>
      <c r="DF550" s="86" t="str">
        <f t="shared" si="774"/>
        <v>Thiếu</v>
      </c>
      <c r="DG550" s="273"/>
      <c r="DH550" s="270"/>
      <c r="DI550" s="270"/>
      <c r="DJ550" s="270"/>
      <c r="DK550" s="270"/>
      <c r="DL550" s="270"/>
      <c r="DM550" s="270"/>
      <c r="DN550" s="270"/>
      <c r="DO550" s="270"/>
    </row>
    <row r="551" spans="1:119" s="274" customFormat="1" ht="30" hidden="1" customHeight="1">
      <c r="A551" s="85"/>
      <c r="B551" s="86"/>
      <c r="C551" s="86"/>
      <c r="D551" s="86" t="str">
        <f>BW551</f>
        <v>Dự kiến 3/3/2026 có hàng</v>
      </c>
      <c r="E551" s="86" t="s">
        <v>2478</v>
      </c>
      <c r="F551" s="86"/>
      <c r="G551" s="86" t="str">
        <f>BM551</f>
        <v>Thép H125*125*6,5*9*12000 = 25 Cây</v>
      </c>
      <c r="H551" s="86">
        <f>BQ551</f>
        <v>300</v>
      </c>
      <c r="I551" s="86" t="str">
        <f>P551</f>
        <v>m</v>
      </c>
      <c r="J551" s="86"/>
      <c r="K551" s="776" t="s">
        <v>295</v>
      </c>
      <c r="L551" s="781" t="s">
        <v>1877</v>
      </c>
      <c r="M551" s="114" t="s">
        <v>176</v>
      </c>
      <c r="N551" s="180" t="s">
        <v>1878</v>
      </c>
      <c r="O551" s="181" t="s">
        <v>41</v>
      </c>
      <c r="P551" s="179" t="s">
        <v>45</v>
      </c>
      <c r="Q551" s="182"/>
      <c r="R551" s="182"/>
      <c r="S551" s="182"/>
      <c r="T551" s="270"/>
      <c r="U551" s="270"/>
      <c r="V551" s="270"/>
      <c r="W551" s="270"/>
      <c r="X551" s="270"/>
      <c r="Y551" s="270"/>
      <c r="Z551" s="63"/>
      <c r="AA551" s="63"/>
      <c r="AB551" s="63"/>
      <c r="AC551" s="63"/>
      <c r="AD551" s="63"/>
      <c r="AE551" s="63"/>
      <c r="AF551" s="63"/>
      <c r="AG551" s="63"/>
      <c r="AH551" s="63"/>
      <c r="AI551" s="63"/>
      <c r="AJ551" s="63"/>
      <c r="AK551" s="63"/>
      <c r="AL551" s="63"/>
      <c r="AM551" s="63"/>
      <c r="AN551" s="63"/>
      <c r="AO551" s="63"/>
      <c r="AP551" s="63"/>
      <c r="AQ551" s="63"/>
      <c r="AR551" s="63"/>
      <c r="AS551" s="63"/>
      <c r="AT551" s="63"/>
      <c r="AU551" s="63"/>
      <c r="AV551" s="63"/>
      <c r="AW551" s="63"/>
      <c r="AX551" s="63"/>
      <c r="AY551" s="63"/>
      <c r="AZ551" s="88"/>
      <c r="BA551" s="88"/>
      <c r="BB551" s="487"/>
      <c r="BC551" s="271"/>
      <c r="BD551" s="1487"/>
      <c r="BE551" s="270"/>
      <c r="BF551" s="270"/>
      <c r="BG551" s="91"/>
      <c r="BH551" s="89"/>
      <c r="BI551" s="89"/>
      <c r="BJ551" s="173"/>
      <c r="BK551" s="1894" t="s">
        <v>2496</v>
      </c>
      <c r="BL551" s="1894" t="s">
        <v>295</v>
      </c>
      <c r="BM551" s="1502" t="s">
        <v>2500</v>
      </c>
      <c r="BN551" s="1895" t="s">
        <v>41</v>
      </c>
      <c r="BO551" s="1894">
        <f t="shared" ref="BO551" si="787">BR551</f>
        <v>7080</v>
      </c>
      <c r="BP551" s="1896">
        <v>46077</v>
      </c>
      <c r="BQ551" s="1894">
        <v>300</v>
      </c>
      <c r="BR551" s="1534">
        <v>7080</v>
      </c>
      <c r="BS551" s="1533">
        <v>16909.09</v>
      </c>
      <c r="BT551" s="175">
        <f t="shared" ref="BT551" si="788">BS551*BR551*1.1</f>
        <v>131687992.92000002</v>
      </c>
      <c r="BU551" s="730">
        <f t="shared" ref="BU551" si="789">(BT551-BV551)/BV551</f>
        <v>0.10000000000000012</v>
      </c>
      <c r="BV551" s="1385">
        <f t="shared" ref="BV551" si="790">BS551*BR551*1</f>
        <v>119716357.2</v>
      </c>
      <c r="BW551" s="222" t="s">
        <v>2509</v>
      </c>
      <c r="BX551" s="89"/>
      <c r="BY551" s="89"/>
      <c r="BZ551" s="270"/>
      <c r="CA551" s="270"/>
      <c r="CB551" s="270"/>
      <c r="CC551" s="270"/>
      <c r="CD551" s="270"/>
      <c r="CE551" s="270"/>
      <c r="CF551" s="270"/>
      <c r="CG551" s="270"/>
      <c r="CH551" s="270"/>
      <c r="CI551" s="270"/>
      <c r="CJ551" s="270"/>
      <c r="CK551" s="270"/>
      <c r="CL551" s="270"/>
      <c r="CM551" s="270"/>
      <c r="CN551" s="270"/>
      <c r="CO551" s="270"/>
      <c r="CP551" s="270"/>
      <c r="CQ551" s="270"/>
      <c r="CR551" s="270"/>
      <c r="CS551" s="270"/>
      <c r="CT551" s="270"/>
      <c r="CU551" s="270"/>
      <c r="CV551" s="89"/>
      <c r="CW551" s="86"/>
      <c r="CX551" s="90"/>
      <c r="CY551" s="90"/>
      <c r="CZ551" s="90"/>
      <c r="DA551" s="90"/>
      <c r="DB551" s="89"/>
      <c r="DC551" s="89"/>
      <c r="DD551" s="89"/>
      <c r="DE551" s="89"/>
      <c r="DF551" s="86"/>
      <c r="DG551" s="273"/>
      <c r="DH551" s="270"/>
      <c r="DI551" s="270"/>
      <c r="DJ551" s="270"/>
      <c r="DK551" s="270"/>
      <c r="DL551" s="270"/>
      <c r="DM551" s="270"/>
      <c r="DN551" s="270"/>
      <c r="DO551" s="270"/>
    </row>
    <row r="552" spans="1:119" s="274" customFormat="1" ht="30" hidden="1" customHeight="1">
      <c r="A552" s="85" t="str">
        <f>IF(L552=L550,"ok","Hiện")</f>
        <v>Hiện</v>
      </c>
      <c r="B552" s="86" t="str">
        <f>_xlfn.CONCAT(DF552," Thiếu ít dùng hàng tồn")</f>
        <v>Thiếu Thiếu ít dùng hàng tồn</v>
      </c>
      <c r="C552" s="86">
        <f t="shared" si="776"/>
        <v>3.346240000000023</v>
      </c>
      <c r="D552" s="86"/>
      <c r="E552" s="86"/>
      <c r="F552" s="86"/>
      <c r="G552" s="86"/>
      <c r="H552" s="86"/>
      <c r="I552" s="86"/>
      <c r="J552" s="86"/>
      <c r="K552" s="86"/>
      <c r="L552" s="781" t="s">
        <v>1879</v>
      </c>
      <c r="M552" s="114" t="s">
        <v>176</v>
      </c>
      <c r="N552" s="180" t="s">
        <v>49</v>
      </c>
      <c r="O552" s="181" t="s">
        <v>41</v>
      </c>
      <c r="P552" s="179" t="s">
        <v>45</v>
      </c>
      <c r="Q552" s="182">
        <v>30.693543632075468</v>
      </c>
      <c r="R552" s="182">
        <v>325.63200000000001</v>
      </c>
      <c r="S552" s="182">
        <v>9994.7999999999993</v>
      </c>
      <c r="T552" s="270"/>
      <c r="U552" s="270"/>
      <c r="V552" s="270"/>
      <c r="W552" s="270"/>
      <c r="X552" s="270"/>
      <c r="Y552" s="270"/>
      <c r="Z552" s="63"/>
      <c r="AA552" s="63"/>
      <c r="AB552" s="63"/>
      <c r="AC552" s="63"/>
      <c r="AD552" s="63"/>
      <c r="AE552" s="63"/>
      <c r="AF552" s="63"/>
      <c r="AG552" s="63"/>
      <c r="AH552" s="63"/>
      <c r="AI552" s="63"/>
      <c r="AJ552" s="63"/>
      <c r="AK552" s="63"/>
      <c r="AL552" s="63"/>
      <c r="AM552" s="63"/>
      <c r="AN552" s="63"/>
      <c r="AO552" s="63"/>
      <c r="AP552" s="63"/>
      <c r="AQ552" s="63"/>
      <c r="AR552" s="63"/>
      <c r="AS552" s="63"/>
      <c r="AT552" s="63">
        <v>345.16992000000005</v>
      </c>
      <c r="AU552" s="63">
        <v>10594.487999999999</v>
      </c>
      <c r="AV552" s="63">
        <v>0</v>
      </c>
      <c r="AW552" s="63">
        <v>0</v>
      </c>
      <c r="AX552" s="63">
        <v>90.176319999999976</v>
      </c>
      <c r="AY552" s="63">
        <v>2804.4835519999992</v>
      </c>
      <c r="AZ552" s="88">
        <f t="shared" si="766"/>
        <v>435.34624000000002</v>
      </c>
      <c r="BA552" s="88">
        <f t="shared" si="767"/>
        <v>13398.971551999999</v>
      </c>
      <c r="BB552" s="487" t="s">
        <v>2470</v>
      </c>
      <c r="BC552" s="271"/>
      <c r="BD552" s="1487"/>
      <c r="BE552" s="270"/>
      <c r="BF552" s="270"/>
      <c r="BG552" s="91"/>
      <c r="BH552" s="89">
        <f t="shared" si="768"/>
        <v>435.34624000000002</v>
      </c>
      <c r="BI552" s="89">
        <f t="shared" si="769"/>
        <v>13398.971551999999</v>
      </c>
      <c r="BJ552" s="173"/>
      <c r="BK552" s="1296" t="s">
        <v>2443</v>
      </c>
      <c r="BL552" s="1298" t="s">
        <v>295</v>
      </c>
      <c r="BM552" s="1536" t="s">
        <v>2233</v>
      </c>
      <c r="BN552" s="1536"/>
      <c r="BO552" s="1531">
        <v>10450</v>
      </c>
      <c r="BP552" s="1537">
        <v>46048</v>
      </c>
      <c r="BQ552" s="1532">
        <v>336</v>
      </c>
      <c r="BR552" s="1531">
        <v>10450</v>
      </c>
      <c r="BS552" s="1533">
        <v>16363.64</v>
      </c>
      <c r="BT552" s="175">
        <f t="shared" si="777"/>
        <v>188100041.80000001</v>
      </c>
      <c r="BU552" s="730">
        <f t="shared" si="778"/>
        <v>0.10000000000000007</v>
      </c>
      <c r="BV552" s="1385">
        <f t="shared" si="779"/>
        <v>171000038</v>
      </c>
      <c r="BW552" s="103">
        <v>46051</v>
      </c>
      <c r="BX552" s="89">
        <f>SUMIF($L:$L,L552,$BQ:$BQ)</f>
        <v>432</v>
      </c>
      <c r="BY552" s="89">
        <f>SUMIF($L:$L,L552,$BR:$BR)</f>
        <v>13436</v>
      </c>
      <c r="BZ552" s="270"/>
      <c r="CA552" s="270"/>
      <c r="CB552" s="270"/>
      <c r="CC552" s="270"/>
      <c r="CD552" s="270"/>
      <c r="CE552" s="270"/>
      <c r="CF552" s="270"/>
      <c r="CG552" s="270"/>
      <c r="CH552" s="270"/>
      <c r="CI552" s="270"/>
      <c r="CJ552" s="270"/>
      <c r="CK552" s="270"/>
      <c r="CL552" s="270"/>
      <c r="CM552" s="270"/>
      <c r="CN552" s="270"/>
      <c r="CO552" s="270"/>
      <c r="CP552" s="270"/>
      <c r="CQ552" s="270"/>
      <c r="CR552" s="270"/>
      <c r="CS552" s="270"/>
      <c r="CT552" s="270"/>
      <c r="CU552" s="270"/>
      <c r="CV552" s="89">
        <f>SUMIF($L:$L,L552,$CJ:$CJ)</f>
        <v>0</v>
      </c>
      <c r="CW552" s="86">
        <f>SUMIF($L:$L,L552,$CK:$CK)</f>
        <v>0</v>
      </c>
      <c r="CX552" s="90"/>
      <c r="CY552" s="90"/>
      <c r="CZ552" s="90"/>
      <c r="DA552" s="90"/>
      <c r="DB552" s="89">
        <f t="shared" si="770"/>
        <v>432</v>
      </c>
      <c r="DC552" s="89">
        <f t="shared" si="771"/>
        <v>13436</v>
      </c>
      <c r="DD552" s="89">
        <f t="shared" si="772"/>
        <v>3.346240000000023</v>
      </c>
      <c r="DE552" s="89">
        <f t="shared" si="773"/>
        <v>-37.028448000000935</v>
      </c>
      <c r="DF552" s="86" t="str">
        <f t="shared" si="774"/>
        <v>Thiếu</v>
      </c>
      <c r="DG552" s="273"/>
      <c r="DH552" s="270"/>
      <c r="DI552" s="270"/>
      <c r="DJ552" s="270"/>
      <c r="DK552" s="270"/>
      <c r="DL552" s="270"/>
      <c r="DM552" s="270"/>
      <c r="DN552" s="270"/>
      <c r="DO552" s="270"/>
    </row>
    <row r="553" spans="1:119" s="274" customFormat="1" ht="30" hidden="1" customHeight="1">
      <c r="A553" s="85"/>
      <c r="B553" s="86"/>
      <c r="C553" s="86"/>
      <c r="D553" s="86" t="str">
        <f>BW553</f>
        <v>Dự kiến 3/3/2026 có hàng</v>
      </c>
      <c r="E553" s="86" t="s">
        <v>2478</v>
      </c>
      <c r="F553" s="86"/>
      <c r="G553" s="86" t="str">
        <f>BM553</f>
        <v>Thép H150*150*7*10*12000 = 8 Cây</v>
      </c>
      <c r="H553" s="86">
        <f>BQ553</f>
        <v>96</v>
      </c>
      <c r="I553" s="86" t="str">
        <f>P553</f>
        <v>m</v>
      </c>
      <c r="J553" s="86"/>
      <c r="K553" s="776" t="s">
        <v>295</v>
      </c>
      <c r="L553" s="781" t="s">
        <v>1879</v>
      </c>
      <c r="M553" s="114" t="s">
        <v>176</v>
      </c>
      <c r="N553" s="180" t="s">
        <v>49</v>
      </c>
      <c r="O553" s="181" t="s">
        <v>41</v>
      </c>
      <c r="P553" s="179" t="s">
        <v>45</v>
      </c>
      <c r="Q553" s="182"/>
      <c r="R553" s="182"/>
      <c r="S553" s="182"/>
      <c r="T553" s="270"/>
      <c r="U553" s="270"/>
      <c r="V553" s="270"/>
      <c r="W553" s="270"/>
      <c r="X553" s="270"/>
      <c r="Y553" s="270"/>
      <c r="Z553" s="63"/>
      <c r="AA553" s="63"/>
      <c r="AB553" s="63"/>
      <c r="AC553" s="63"/>
      <c r="AD553" s="63"/>
      <c r="AE553" s="63"/>
      <c r="AF553" s="63"/>
      <c r="AG553" s="63"/>
      <c r="AH553" s="63"/>
      <c r="AI553" s="63"/>
      <c r="AJ553" s="63"/>
      <c r="AK553" s="63"/>
      <c r="AL553" s="63"/>
      <c r="AM553" s="63"/>
      <c r="AN553" s="63"/>
      <c r="AO553" s="63"/>
      <c r="AP553" s="63"/>
      <c r="AQ553" s="63"/>
      <c r="AR553" s="63"/>
      <c r="AS553" s="63"/>
      <c r="AT553" s="63"/>
      <c r="AU553" s="63"/>
      <c r="AV553" s="63"/>
      <c r="AW553" s="63"/>
      <c r="AX553" s="63"/>
      <c r="AY553" s="63"/>
      <c r="AZ553" s="88"/>
      <c r="BA553" s="88"/>
      <c r="BB553" s="487"/>
      <c r="BC553" s="271"/>
      <c r="BD553" s="1487"/>
      <c r="BE553" s="270"/>
      <c r="BF553" s="270"/>
      <c r="BG553" s="91"/>
      <c r="BH553" s="89"/>
      <c r="BI553" s="89"/>
      <c r="BJ553" s="173"/>
      <c r="BK553" s="1894" t="s">
        <v>2496</v>
      </c>
      <c r="BL553" s="1894" t="s">
        <v>295</v>
      </c>
      <c r="BM553" s="1502" t="s">
        <v>2501</v>
      </c>
      <c r="BN553" s="1895" t="s">
        <v>41</v>
      </c>
      <c r="BO553" s="1894">
        <f t="shared" ref="BO553" si="791">BR553</f>
        <v>2986</v>
      </c>
      <c r="BP553" s="1896">
        <v>46077</v>
      </c>
      <c r="BQ553" s="1894">
        <v>96</v>
      </c>
      <c r="BR553" s="1534">
        <v>2986</v>
      </c>
      <c r="BS553" s="1533">
        <v>16545.45</v>
      </c>
      <c r="BT553" s="175">
        <f t="shared" ref="BT553" si="792">BS553*BR553*1.1</f>
        <v>54345185.070000008</v>
      </c>
      <c r="BU553" s="730">
        <f t="shared" ref="BU553" si="793">(BT553-BV553)/BV553</f>
        <v>0.10000000000000009</v>
      </c>
      <c r="BV553" s="1385">
        <f t="shared" ref="BV553" si="794">BS553*BR553*1</f>
        <v>49404713.700000003</v>
      </c>
      <c r="BW553" s="222" t="s">
        <v>2509</v>
      </c>
      <c r="BX553" s="89"/>
      <c r="BY553" s="89"/>
      <c r="BZ553" s="270"/>
      <c r="CA553" s="270"/>
      <c r="CB553" s="270"/>
      <c r="CC553" s="270"/>
      <c r="CD553" s="270"/>
      <c r="CE553" s="270"/>
      <c r="CF553" s="270"/>
      <c r="CG553" s="270"/>
      <c r="CH553" s="270"/>
      <c r="CI553" s="270"/>
      <c r="CJ553" s="270"/>
      <c r="CK553" s="270"/>
      <c r="CL553" s="270"/>
      <c r="CM553" s="270"/>
      <c r="CN553" s="270"/>
      <c r="CO553" s="270"/>
      <c r="CP553" s="270"/>
      <c r="CQ553" s="270"/>
      <c r="CR553" s="270"/>
      <c r="CS553" s="270"/>
      <c r="CT553" s="270"/>
      <c r="CU553" s="270"/>
      <c r="CV553" s="89"/>
      <c r="CW553" s="86"/>
      <c r="CX553" s="90"/>
      <c r="CY553" s="90"/>
      <c r="CZ553" s="90"/>
      <c r="DA553" s="90"/>
      <c r="DB553" s="89"/>
      <c r="DC553" s="89"/>
      <c r="DD553" s="89"/>
      <c r="DE553" s="89"/>
      <c r="DF553" s="86"/>
      <c r="DG553" s="273"/>
      <c r="DH553" s="270"/>
      <c r="DI553" s="270"/>
      <c r="DJ553" s="270"/>
      <c r="DK553" s="270"/>
      <c r="DL553" s="270"/>
      <c r="DM553" s="270"/>
      <c r="DN553" s="270"/>
      <c r="DO553" s="270"/>
    </row>
    <row r="554" spans="1:119" s="1890" customFormat="1" ht="30" hidden="1" customHeight="1">
      <c r="A554" s="1827" t="str">
        <f>IF(L554=L552,"ok","Hiện")</f>
        <v>Hiện</v>
      </c>
      <c r="B554" s="1828" t="str">
        <f t="shared" ref="B554:B670" si="795">DF554</f>
        <v>Thừa</v>
      </c>
      <c r="C554" s="1828">
        <f t="shared" si="776"/>
        <v>-4.4814799999999195</v>
      </c>
      <c r="D554" s="1828"/>
      <c r="E554" s="1828"/>
      <c r="F554" s="1828"/>
      <c r="G554" s="1828"/>
      <c r="H554" s="1828"/>
      <c r="I554" s="1828"/>
      <c r="J554" s="1828"/>
      <c r="K554" s="1828"/>
      <c r="L554" s="1832" t="s">
        <v>1880</v>
      </c>
      <c r="M554" s="1876" t="s">
        <v>176</v>
      </c>
      <c r="N554" s="1834" t="s">
        <v>1881</v>
      </c>
      <c r="O554" s="1835" t="s">
        <v>41</v>
      </c>
      <c r="P554" s="1877" t="s">
        <v>45</v>
      </c>
      <c r="Q554" s="1837">
        <v>13.580298176928858</v>
      </c>
      <c r="R554" s="1837">
        <v>606.88799999999992</v>
      </c>
      <c r="S554" s="1837">
        <v>8241.7199999999993</v>
      </c>
      <c r="T554" s="1878"/>
      <c r="U554" s="1878"/>
      <c r="V554" s="1878"/>
      <c r="W554" s="1878"/>
      <c r="X554" s="1878"/>
      <c r="Y554" s="1878"/>
      <c r="Z554" s="1846"/>
      <c r="AA554" s="1846"/>
      <c r="AB554" s="1846"/>
      <c r="AC554" s="1846"/>
      <c r="AD554" s="1846"/>
      <c r="AE554" s="1846"/>
      <c r="AF554" s="1846"/>
      <c r="AG554" s="1846"/>
      <c r="AH554" s="1846"/>
      <c r="AI554" s="1846"/>
      <c r="AJ554" s="1846"/>
      <c r="AK554" s="1846"/>
      <c r="AL554" s="1846"/>
      <c r="AM554" s="1846"/>
      <c r="AN554" s="1846"/>
      <c r="AO554" s="1846"/>
      <c r="AP554" s="1846"/>
      <c r="AQ554" s="1846"/>
      <c r="AR554" s="1846"/>
      <c r="AS554" s="1846"/>
      <c r="AT554" s="1846">
        <v>643.30127999999991</v>
      </c>
      <c r="AU554" s="1846">
        <v>8736.2232000000004</v>
      </c>
      <c r="AV554" s="1846">
        <v>0</v>
      </c>
      <c r="AW554" s="1846">
        <v>0</v>
      </c>
      <c r="AX554" s="1846">
        <v>144.21724000000017</v>
      </c>
      <c r="AY554" s="1846">
        <v>2019.0413600000024</v>
      </c>
      <c r="AZ554" s="1847">
        <f t="shared" si="766"/>
        <v>787.51852000000008</v>
      </c>
      <c r="BA554" s="1847">
        <f t="shared" si="767"/>
        <v>10755.264560000003</v>
      </c>
      <c r="BB554" s="1848" t="s">
        <v>2470</v>
      </c>
      <c r="BC554" s="1879"/>
      <c r="BD554" s="1880"/>
      <c r="BE554" s="1878"/>
      <c r="BF554" s="1878"/>
      <c r="BG554" s="1881"/>
      <c r="BH554" s="1853">
        <f t="shared" si="768"/>
        <v>787.51852000000008</v>
      </c>
      <c r="BI554" s="1853">
        <f t="shared" si="769"/>
        <v>10755.264560000003</v>
      </c>
      <c r="BJ554" s="1854"/>
      <c r="BK554" s="1882" t="s">
        <v>2443</v>
      </c>
      <c r="BL554" s="1883" t="s">
        <v>295</v>
      </c>
      <c r="BM554" s="1884" t="s">
        <v>2234</v>
      </c>
      <c r="BN554" s="1884"/>
      <c r="BO554" s="1891">
        <v>9072</v>
      </c>
      <c r="BP554" s="1885">
        <v>46048</v>
      </c>
      <c r="BQ554" s="1892">
        <v>648</v>
      </c>
      <c r="BR554" s="1891">
        <v>9072</v>
      </c>
      <c r="BS554" s="1886">
        <v>15363.64</v>
      </c>
      <c r="BT554" s="1861">
        <f t="shared" si="777"/>
        <v>153316836.28799999</v>
      </c>
      <c r="BU554" s="1887">
        <f t="shared" si="778"/>
        <v>0.10000000000000005</v>
      </c>
      <c r="BV554" s="1875">
        <f t="shared" si="779"/>
        <v>139378942.07999998</v>
      </c>
      <c r="BW554" s="1888">
        <v>46051</v>
      </c>
      <c r="BX554" s="1853">
        <f>SUMIF($L:$L,L554,$BQ:$BQ)</f>
        <v>792</v>
      </c>
      <c r="BY554" s="1853">
        <f>SUMIF($L:$L,L554,$BR:$BR)</f>
        <v>11088</v>
      </c>
      <c r="BZ554" s="1878"/>
      <c r="CA554" s="1878"/>
      <c r="CB554" s="1878"/>
      <c r="CC554" s="1878"/>
      <c r="CD554" s="1878"/>
      <c r="CE554" s="1878"/>
      <c r="CF554" s="1878"/>
      <c r="CG554" s="1878"/>
      <c r="CH554" s="1878"/>
      <c r="CI554" s="1878"/>
      <c r="CJ554" s="1878"/>
      <c r="CK554" s="1878"/>
      <c r="CL554" s="1878"/>
      <c r="CM554" s="1878"/>
      <c r="CN554" s="1878"/>
      <c r="CO554" s="1878"/>
      <c r="CP554" s="1878"/>
      <c r="CQ554" s="1878"/>
      <c r="CR554" s="1878"/>
      <c r="CS554" s="1878"/>
      <c r="CT554" s="1878"/>
      <c r="CU554" s="1878"/>
      <c r="CV554" s="1853">
        <f>SUMIF($L:$L,L554,$CJ:$CJ)</f>
        <v>0</v>
      </c>
      <c r="CW554" s="1828">
        <f>SUMIF($L:$L,L554,$CK:$CK)</f>
        <v>0</v>
      </c>
      <c r="CX554" s="1866"/>
      <c r="CY554" s="1866"/>
      <c r="CZ554" s="1866"/>
      <c r="DA554" s="1866"/>
      <c r="DB554" s="1853">
        <f t="shared" si="770"/>
        <v>792</v>
      </c>
      <c r="DC554" s="1853">
        <f t="shared" si="771"/>
        <v>11088</v>
      </c>
      <c r="DD554" s="1853">
        <f t="shared" si="772"/>
        <v>-4.4814799999999195</v>
      </c>
      <c r="DE554" s="1853">
        <f t="shared" si="773"/>
        <v>-332.73543999999674</v>
      </c>
      <c r="DF554" s="1828" t="str">
        <f t="shared" si="774"/>
        <v>Thừa</v>
      </c>
      <c r="DG554" s="1889"/>
      <c r="DH554" s="1878"/>
      <c r="DI554" s="1878"/>
      <c r="DJ554" s="1878"/>
      <c r="DK554" s="1878"/>
      <c r="DL554" s="1878"/>
      <c r="DM554" s="1878"/>
      <c r="DN554" s="1878"/>
      <c r="DO554" s="1878"/>
    </row>
    <row r="555" spans="1:119" s="274" customFormat="1" ht="30" hidden="1" customHeight="1">
      <c r="A555" s="85"/>
      <c r="B555" s="86"/>
      <c r="C555" s="86"/>
      <c r="D555" s="86" t="str">
        <f>BW555</f>
        <v>Dự kiến 3/3/2026 có hàng</v>
      </c>
      <c r="E555" s="86" t="s">
        <v>2478</v>
      </c>
      <c r="F555" s="86"/>
      <c r="G555" s="86" t="str">
        <f>BM555</f>
        <v>Thép I150*75*5*7*12000 = 12 Cây</v>
      </c>
      <c r="H555" s="86">
        <f>BQ555</f>
        <v>144</v>
      </c>
      <c r="I555" s="86" t="str">
        <f>P555</f>
        <v>m</v>
      </c>
      <c r="J555" s="86"/>
      <c r="K555" s="776" t="s">
        <v>295</v>
      </c>
      <c r="L555" s="781" t="s">
        <v>1880</v>
      </c>
      <c r="M555" s="114" t="s">
        <v>176</v>
      </c>
      <c r="N555" s="180" t="s">
        <v>1881</v>
      </c>
      <c r="O555" s="181" t="s">
        <v>41</v>
      </c>
      <c r="P555" s="179" t="s">
        <v>45</v>
      </c>
      <c r="Q555" s="182"/>
      <c r="R555" s="182"/>
      <c r="S555" s="182"/>
      <c r="T555" s="270"/>
      <c r="U555" s="270"/>
      <c r="V555" s="270"/>
      <c r="W555" s="270"/>
      <c r="X555" s="270"/>
      <c r="Y555" s="270"/>
      <c r="Z555" s="63"/>
      <c r="AA555" s="63"/>
      <c r="AB555" s="63"/>
      <c r="AC555" s="63"/>
      <c r="AD555" s="63"/>
      <c r="AE555" s="63"/>
      <c r="AF555" s="63"/>
      <c r="AG555" s="63"/>
      <c r="AH555" s="63"/>
      <c r="AI555" s="63"/>
      <c r="AJ555" s="63"/>
      <c r="AK555" s="63"/>
      <c r="AL555" s="63"/>
      <c r="AM555" s="63"/>
      <c r="AN555" s="63"/>
      <c r="AO555" s="63"/>
      <c r="AP555" s="63"/>
      <c r="AQ555" s="63"/>
      <c r="AR555" s="63"/>
      <c r="AS555" s="63"/>
      <c r="AT555" s="63"/>
      <c r="AU555" s="63"/>
      <c r="AV555" s="63"/>
      <c r="AW555" s="63"/>
      <c r="AX555" s="63"/>
      <c r="AY555" s="63"/>
      <c r="AZ555" s="88"/>
      <c r="BA555" s="88"/>
      <c r="BB555" s="487"/>
      <c r="BC555" s="271"/>
      <c r="BD555" s="1487"/>
      <c r="BE555" s="270"/>
      <c r="BF555" s="270"/>
      <c r="BG555" s="91"/>
      <c r="BH555" s="89"/>
      <c r="BI555" s="89"/>
      <c r="BJ555" s="173"/>
      <c r="BK555" s="1894" t="s">
        <v>2496</v>
      </c>
      <c r="BL555" s="1894" t="s">
        <v>295</v>
      </c>
      <c r="BM555" s="1502" t="s">
        <v>2502</v>
      </c>
      <c r="BN555" s="1895" t="s">
        <v>41</v>
      </c>
      <c r="BO555" s="1894">
        <f t="shared" ref="BO555" si="796">BR555</f>
        <v>2016</v>
      </c>
      <c r="BP555" s="1896">
        <v>46077</v>
      </c>
      <c r="BQ555" s="1894">
        <v>144</v>
      </c>
      <c r="BR555" s="1534">
        <v>2016</v>
      </c>
      <c r="BS555" s="1533">
        <v>17454.55</v>
      </c>
      <c r="BT555" s="175">
        <f t="shared" ref="BT555" si="797">BS555*BR555*1.1</f>
        <v>38707210.079999998</v>
      </c>
      <c r="BU555" s="730">
        <f t="shared" ref="BU555" si="798">(BT555-BV555)/BV555</f>
        <v>0.10000000000000005</v>
      </c>
      <c r="BV555" s="1385">
        <f t="shared" ref="BV555" si="799">BS555*BR555*1</f>
        <v>35188372.799999997</v>
      </c>
      <c r="BW555" s="222" t="s">
        <v>2509</v>
      </c>
      <c r="BX555" s="89"/>
      <c r="BY555" s="89"/>
      <c r="BZ555" s="270"/>
      <c r="CA555" s="270"/>
      <c r="CB555" s="270"/>
      <c r="CC555" s="270"/>
      <c r="CD555" s="270"/>
      <c r="CE555" s="270"/>
      <c r="CF555" s="270"/>
      <c r="CG555" s="270"/>
      <c r="CH555" s="270"/>
      <c r="CI555" s="270"/>
      <c r="CJ555" s="270"/>
      <c r="CK555" s="270"/>
      <c r="CL555" s="270"/>
      <c r="CM555" s="270"/>
      <c r="CN555" s="270"/>
      <c r="CO555" s="270"/>
      <c r="CP555" s="270"/>
      <c r="CQ555" s="270"/>
      <c r="CR555" s="270"/>
      <c r="CS555" s="270"/>
      <c r="CT555" s="270"/>
      <c r="CU555" s="270"/>
      <c r="CV555" s="89"/>
      <c r="CW555" s="86"/>
      <c r="CX555" s="90"/>
      <c r="CY555" s="90"/>
      <c r="CZ555" s="90"/>
      <c r="DA555" s="90"/>
      <c r="DB555" s="89"/>
      <c r="DC555" s="89"/>
      <c r="DD555" s="89"/>
      <c r="DE555" s="89"/>
      <c r="DF555" s="86"/>
      <c r="DG555" s="273"/>
      <c r="DH555" s="270"/>
      <c r="DI555" s="270"/>
      <c r="DJ555" s="270"/>
      <c r="DK555" s="270"/>
      <c r="DL555" s="270"/>
      <c r="DM555" s="270"/>
      <c r="DN555" s="270"/>
      <c r="DO555" s="270"/>
    </row>
    <row r="556" spans="1:119" s="274" customFormat="1" ht="30" hidden="1" customHeight="1">
      <c r="A556" s="85" t="str">
        <f>IF(L556=L554,"ok","Hiện")</f>
        <v>Hiện</v>
      </c>
      <c r="B556" s="86" t="str">
        <f>_xlfn.CONCAT(DF556," Thiếu ít dùng hàng tồn")</f>
        <v>Thiếu Thiếu ít dùng hàng tồn</v>
      </c>
      <c r="C556" s="86">
        <f t="shared" si="776"/>
        <v>5.8602399999999761</v>
      </c>
      <c r="D556" s="86"/>
      <c r="E556" s="86"/>
      <c r="F556" s="86"/>
      <c r="G556" s="86"/>
      <c r="H556" s="86"/>
      <c r="I556" s="86"/>
      <c r="J556" s="86"/>
      <c r="K556" s="86"/>
      <c r="L556" s="781" t="s">
        <v>1882</v>
      </c>
      <c r="M556" s="114" t="s">
        <v>176</v>
      </c>
      <c r="N556" s="180" t="s">
        <v>1460</v>
      </c>
      <c r="O556" s="181" t="s">
        <v>41</v>
      </c>
      <c r="P556" s="179" t="s">
        <v>45</v>
      </c>
      <c r="Q556" s="182">
        <v>20.477343041553315</v>
      </c>
      <c r="R556" s="182">
        <v>299.952</v>
      </c>
      <c r="S556" s="182">
        <v>6142.22</v>
      </c>
      <c r="T556" s="270"/>
      <c r="U556" s="270"/>
      <c r="V556" s="270"/>
      <c r="W556" s="270"/>
      <c r="X556" s="270"/>
      <c r="Y556" s="270"/>
      <c r="Z556" s="63"/>
      <c r="AA556" s="63"/>
      <c r="AB556" s="63"/>
      <c r="AC556" s="63"/>
      <c r="AD556" s="63"/>
      <c r="AE556" s="63"/>
      <c r="AF556" s="63"/>
      <c r="AG556" s="63"/>
      <c r="AH556" s="63"/>
      <c r="AI556" s="63"/>
      <c r="AJ556" s="63"/>
      <c r="AK556" s="63"/>
      <c r="AL556" s="63"/>
      <c r="AM556" s="63"/>
      <c r="AN556" s="63"/>
      <c r="AO556" s="63"/>
      <c r="AP556" s="63"/>
      <c r="AQ556" s="63"/>
      <c r="AR556" s="63"/>
      <c r="AS556" s="63"/>
      <c r="AT556" s="63">
        <v>317.94911999999999</v>
      </c>
      <c r="AU556" s="63">
        <v>6510.7532000000001</v>
      </c>
      <c r="AV556" s="63">
        <v>0</v>
      </c>
      <c r="AW556" s="63">
        <v>0</v>
      </c>
      <c r="AX556" s="63">
        <v>251.91111999999998</v>
      </c>
      <c r="AY556" s="63">
        <v>5365.7068559999998</v>
      </c>
      <c r="AZ556" s="88">
        <f t="shared" si="766"/>
        <v>569.86023999999998</v>
      </c>
      <c r="BA556" s="88">
        <f t="shared" si="767"/>
        <v>11876.460056</v>
      </c>
      <c r="BB556" s="487" t="s">
        <v>2470</v>
      </c>
      <c r="BC556" s="271"/>
      <c r="BD556" s="1487"/>
      <c r="BE556" s="270"/>
      <c r="BF556" s="270"/>
      <c r="BG556" s="91"/>
      <c r="BH556" s="89">
        <f t="shared" si="768"/>
        <v>569.86023999999998</v>
      </c>
      <c r="BI556" s="89">
        <f t="shared" si="769"/>
        <v>11876.460056</v>
      </c>
      <c r="BJ556" s="173"/>
      <c r="BK556" s="1296" t="s">
        <v>2443</v>
      </c>
      <c r="BL556" s="1298" t="s">
        <v>295</v>
      </c>
      <c r="BM556" s="1536" t="s">
        <v>2235</v>
      </c>
      <c r="BN556" s="1536"/>
      <c r="BO556" s="1531">
        <v>6521</v>
      </c>
      <c r="BP556" s="1537">
        <v>46048</v>
      </c>
      <c r="BQ556" s="1532">
        <v>312</v>
      </c>
      <c r="BR556" s="1531">
        <v>6521</v>
      </c>
      <c r="BS556" s="1533">
        <v>16181.82</v>
      </c>
      <c r="BT556" s="175">
        <f t="shared" si="777"/>
        <v>116073813.04200001</v>
      </c>
      <c r="BU556" s="730">
        <f t="shared" si="778"/>
        <v>0.10000000000000012</v>
      </c>
      <c r="BV556" s="1385">
        <f t="shared" si="779"/>
        <v>105521648.22</v>
      </c>
      <c r="BW556" s="103">
        <v>46058</v>
      </c>
      <c r="BX556" s="89">
        <f>SUMIF($L:$L,L556,$BQ:$BQ)</f>
        <v>564</v>
      </c>
      <c r="BY556" s="89">
        <f>SUMIF($L:$L,L556,$BR:$BR)</f>
        <v>11788</v>
      </c>
      <c r="BZ556" s="270"/>
      <c r="CA556" s="270"/>
      <c r="CB556" s="270"/>
      <c r="CC556" s="270"/>
      <c r="CD556" s="270"/>
      <c r="CE556" s="270"/>
      <c r="CF556" s="270"/>
      <c r="CG556" s="270"/>
      <c r="CH556" s="270"/>
      <c r="CI556" s="270"/>
      <c r="CJ556" s="270"/>
      <c r="CK556" s="270"/>
      <c r="CL556" s="270"/>
      <c r="CM556" s="270"/>
      <c r="CN556" s="270"/>
      <c r="CO556" s="270"/>
      <c r="CP556" s="270"/>
      <c r="CQ556" s="270"/>
      <c r="CR556" s="270"/>
      <c r="CS556" s="270"/>
      <c r="CT556" s="270"/>
      <c r="CU556" s="270"/>
      <c r="CV556" s="89">
        <f>SUMIF($L:$L,L556,$CJ:$CJ)</f>
        <v>0</v>
      </c>
      <c r="CW556" s="86">
        <f>SUMIF($L:$L,L556,$CK:$CK)</f>
        <v>0</v>
      </c>
      <c r="CX556" s="90"/>
      <c r="CY556" s="90"/>
      <c r="CZ556" s="90"/>
      <c r="DA556" s="90"/>
      <c r="DB556" s="89">
        <f t="shared" si="770"/>
        <v>564</v>
      </c>
      <c r="DC556" s="89">
        <f t="shared" si="771"/>
        <v>11788</v>
      </c>
      <c r="DD556" s="89">
        <f t="shared" si="772"/>
        <v>5.8602399999999761</v>
      </c>
      <c r="DE556" s="89">
        <f t="shared" si="773"/>
        <v>88.460055999999895</v>
      </c>
      <c r="DF556" s="86" t="str">
        <f t="shared" si="774"/>
        <v>Thiếu</v>
      </c>
      <c r="DG556" s="273"/>
      <c r="DH556" s="270"/>
      <c r="DI556" s="270"/>
      <c r="DJ556" s="270"/>
      <c r="DK556" s="270"/>
      <c r="DL556" s="270"/>
      <c r="DM556" s="270"/>
      <c r="DN556" s="270"/>
      <c r="DO556" s="270"/>
    </row>
    <row r="557" spans="1:119" s="274" customFormat="1" ht="30" hidden="1" customHeight="1">
      <c r="A557" s="85"/>
      <c r="B557" s="86"/>
      <c r="C557" s="86"/>
      <c r="D557" s="86" t="str">
        <f>BW557</f>
        <v>Dự kiến 3/3/2026 có hàng</v>
      </c>
      <c r="E557" s="86" t="s">
        <v>2478</v>
      </c>
      <c r="F557" s="86"/>
      <c r="G557" s="86" t="str">
        <f>BM557</f>
        <v>Thép I200*100*5,5*8*12000 = 21 Cây</v>
      </c>
      <c r="H557" s="86">
        <f>BQ557</f>
        <v>252</v>
      </c>
      <c r="I557" s="86" t="str">
        <f>P557</f>
        <v>m</v>
      </c>
      <c r="J557" s="86"/>
      <c r="K557" s="776" t="s">
        <v>295</v>
      </c>
      <c r="L557" s="781" t="s">
        <v>1882</v>
      </c>
      <c r="M557" s="114" t="s">
        <v>176</v>
      </c>
      <c r="N557" s="180" t="s">
        <v>1460</v>
      </c>
      <c r="O557" s="181" t="s">
        <v>41</v>
      </c>
      <c r="P557" s="179" t="s">
        <v>45</v>
      </c>
      <c r="Q557" s="182"/>
      <c r="R557" s="182"/>
      <c r="S557" s="182"/>
      <c r="T557" s="270"/>
      <c r="U557" s="270"/>
      <c r="V557" s="270"/>
      <c r="W557" s="270"/>
      <c r="X557" s="270"/>
      <c r="Y557" s="270"/>
      <c r="Z557" s="63"/>
      <c r="AA557" s="63"/>
      <c r="AB557" s="63"/>
      <c r="AC557" s="63"/>
      <c r="AD557" s="63"/>
      <c r="AE557" s="63"/>
      <c r="AF557" s="63"/>
      <c r="AG557" s="63"/>
      <c r="AH557" s="63"/>
      <c r="AI557" s="63"/>
      <c r="AJ557" s="63"/>
      <c r="AK557" s="63"/>
      <c r="AL557" s="63"/>
      <c r="AM557" s="63"/>
      <c r="AN557" s="63"/>
      <c r="AO557" s="63"/>
      <c r="AP557" s="63"/>
      <c r="AQ557" s="63"/>
      <c r="AR557" s="63"/>
      <c r="AS557" s="63"/>
      <c r="AT557" s="63"/>
      <c r="AU557" s="63"/>
      <c r="AV557" s="63"/>
      <c r="AW557" s="63"/>
      <c r="AX557" s="63"/>
      <c r="AY557" s="63"/>
      <c r="AZ557" s="88"/>
      <c r="BA557" s="88"/>
      <c r="BB557" s="487"/>
      <c r="BC557" s="271"/>
      <c r="BD557" s="1487"/>
      <c r="BE557" s="270"/>
      <c r="BF557" s="270"/>
      <c r="BG557" s="91"/>
      <c r="BH557" s="89"/>
      <c r="BI557" s="89"/>
      <c r="BJ557" s="173"/>
      <c r="BK557" s="1894" t="s">
        <v>2496</v>
      </c>
      <c r="BL557" s="1894" t="s">
        <v>295</v>
      </c>
      <c r="BM557" s="1502" t="s">
        <v>2503</v>
      </c>
      <c r="BN557" s="1895" t="s">
        <v>41</v>
      </c>
      <c r="BO557" s="1894">
        <f t="shared" ref="BO557" si="800">BR557</f>
        <v>5267</v>
      </c>
      <c r="BP557" s="1896">
        <v>46077</v>
      </c>
      <c r="BQ557" s="1894">
        <v>252</v>
      </c>
      <c r="BR557" s="1534">
        <v>5267</v>
      </c>
      <c r="BS557" s="1533">
        <v>17272.73</v>
      </c>
      <c r="BT557" s="175">
        <f t="shared" ref="BT557" si="801">BS557*BR557*1.1</f>
        <v>100073015.801</v>
      </c>
      <c r="BU557" s="730">
        <f t="shared" ref="BU557" si="802">(BT557-BV557)/BV557</f>
        <v>0.10000000000000003</v>
      </c>
      <c r="BV557" s="1385">
        <f t="shared" ref="BV557" si="803">BS557*BR557*1</f>
        <v>90975468.909999996</v>
      </c>
      <c r="BW557" s="222" t="s">
        <v>2509</v>
      </c>
      <c r="BX557" s="89"/>
      <c r="BY557" s="89"/>
      <c r="BZ557" s="270"/>
      <c r="CA557" s="270"/>
      <c r="CB557" s="270"/>
      <c r="CC557" s="270"/>
      <c r="CD557" s="270"/>
      <c r="CE557" s="270"/>
      <c r="CF557" s="270"/>
      <c r="CG557" s="270"/>
      <c r="CH557" s="270"/>
      <c r="CI557" s="270"/>
      <c r="CJ557" s="270"/>
      <c r="CK557" s="270"/>
      <c r="CL557" s="270"/>
      <c r="CM557" s="270"/>
      <c r="CN557" s="270"/>
      <c r="CO557" s="270"/>
      <c r="CP557" s="270"/>
      <c r="CQ557" s="270"/>
      <c r="CR557" s="270"/>
      <c r="CS557" s="270"/>
      <c r="CT557" s="270"/>
      <c r="CU557" s="270"/>
      <c r="CV557" s="89"/>
      <c r="CW557" s="86"/>
      <c r="CX557" s="90"/>
      <c r="CY557" s="90"/>
      <c r="CZ557" s="90"/>
      <c r="DA557" s="90"/>
      <c r="DB557" s="89"/>
      <c r="DC557" s="89"/>
      <c r="DD557" s="89"/>
      <c r="DE557" s="89"/>
      <c r="DF557" s="86"/>
      <c r="DG557" s="273"/>
      <c r="DH557" s="270"/>
      <c r="DI557" s="270"/>
      <c r="DJ557" s="270"/>
      <c r="DK557" s="270"/>
      <c r="DL557" s="270"/>
      <c r="DM557" s="270"/>
      <c r="DN557" s="270"/>
      <c r="DO557" s="270"/>
    </row>
    <row r="558" spans="1:119" s="274" customFormat="1" ht="30" customHeight="1">
      <c r="A558" s="85" t="str">
        <f>IF(L558=L556,"ok","Hiện")</f>
        <v>Hiện</v>
      </c>
      <c r="B558" s="86" t="str">
        <f t="shared" si="795"/>
        <v>Thiếu</v>
      </c>
      <c r="C558" s="86">
        <f t="shared" si="776"/>
        <v>81.297120000000007</v>
      </c>
      <c r="D558" s="86"/>
      <c r="E558" s="86"/>
      <c r="F558" s="86"/>
      <c r="G558" s="86"/>
      <c r="H558" s="86"/>
      <c r="I558" s="86"/>
      <c r="J558" s="86"/>
      <c r="K558" s="86" t="s">
        <v>2491</v>
      </c>
      <c r="L558" s="1646" t="s">
        <v>1883</v>
      </c>
      <c r="M558" s="1773" t="s">
        <v>176</v>
      </c>
      <c r="N558" s="1774" t="s">
        <v>51</v>
      </c>
      <c r="O558" s="1775" t="s">
        <v>41</v>
      </c>
      <c r="P558" s="1646" t="s">
        <v>45</v>
      </c>
      <c r="Q558" s="182">
        <v>35.542750929368026</v>
      </c>
      <c r="R558" s="182">
        <v>258.24</v>
      </c>
      <c r="S558" s="182">
        <v>9178.56</v>
      </c>
      <c r="T558" s="270"/>
      <c r="U558" s="270"/>
      <c r="V558" s="270"/>
      <c r="W558" s="270"/>
      <c r="X558" s="270"/>
      <c r="Y558" s="270"/>
      <c r="Z558" s="63"/>
      <c r="AA558" s="63"/>
      <c r="AB558" s="63"/>
      <c r="AC558" s="63"/>
      <c r="AD558" s="63"/>
      <c r="AE558" s="63"/>
      <c r="AF558" s="63"/>
      <c r="AG558" s="63"/>
      <c r="AH558" s="63"/>
      <c r="AI558" s="63"/>
      <c r="AJ558" s="63"/>
      <c r="AK558" s="63"/>
      <c r="AL558" s="63"/>
      <c r="AM558" s="63"/>
      <c r="AN558" s="63"/>
      <c r="AO558" s="63"/>
      <c r="AP558" s="63"/>
      <c r="AQ558" s="63"/>
      <c r="AR558" s="63"/>
      <c r="AS558" s="63"/>
      <c r="AT558" s="63">
        <v>273.73440000000005</v>
      </c>
      <c r="AU558" s="63">
        <v>9729.2736000000004</v>
      </c>
      <c r="AV558" s="63">
        <v>0</v>
      </c>
      <c r="AW558" s="63">
        <v>0</v>
      </c>
      <c r="AX558" s="63">
        <v>71.562719999999956</v>
      </c>
      <c r="AY558" s="63">
        <v>2626.3518239999985</v>
      </c>
      <c r="AZ558" s="88">
        <f t="shared" si="766"/>
        <v>345.29712000000001</v>
      </c>
      <c r="BA558" s="1761">
        <f t="shared" si="767"/>
        <v>12355.625423999998</v>
      </c>
      <c r="BB558" s="487" t="s">
        <v>2470</v>
      </c>
      <c r="BC558" s="271"/>
      <c r="BD558" s="1487"/>
      <c r="BE558" s="270"/>
      <c r="BF558" s="270"/>
      <c r="BG558" s="91"/>
      <c r="BH558" s="89">
        <f t="shared" si="768"/>
        <v>345.29712000000001</v>
      </c>
      <c r="BI558" s="89">
        <f t="shared" si="769"/>
        <v>12355.625423999998</v>
      </c>
      <c r="BJ558" s="173"/>
      <c r="BK558" s="1296" t="s">
        <v>2443</v>
      </c>
      <c r="BL558" s="1298" t="s">
        <v>295</v>
      </c>
      <c r="BM558" s="1536" t="s">
        <v>2280</v>
      </c>
      <c r="BN558" s="1536"/>
      <c r="BO558" s="1531">
        <f>2*4844</f>
        <v>9688</v>
      </c>
      <c r="BP558" s="1537">
        <v>46048</v>
      </c>
      <c r="BQ558" s="1532">
        <f>2*132</f>
        <v>264</v>
      </c>
      <c r="BR558" s="1531">
        <f>2*4844</f>
        <v>9688</v>
      </c>
      <c r="BS558" s="1533">
        <v>17454.55</v>
      </c>
      <c r="BT558" s="175">
        <f t="shared" si="777"/>
        <v>186009648.44000003</v>
      </c>
      <c r="BU558" s="730">
        <f t="shared" si="778"/>
        <v>0.10000000000000012</v>
      </c>
      <c r="BV558" s="1385">
        <f t="shared" si="779"/>
        <v>169099680.40000001</v>
      </c>
      <c r="BW558" s="103">
        <v>46051</v>
      </c>
      <c r="BX558" s="89">
        <f t="shared" ref="BX558:BX563" si="804">SUMIF($L:$L,L558,$BQ:$BQ)</f>
        <v>264</v>
      </c>
      <c r="BY558" s="89">
        <f t="shared" ref="BY558:BY563" si="805">SUMIF($L:$L,L558,$BR:$BR)</f>
        <v>9688</v>
      </c>
      <c r="BZ558" s="270"/>
      <c r="CA558" s="270"/>
      <c r="CB558" s="270"/>
      <c r="CC558" s="270"/>
      <c r="CD558" s="270"/>
      <c r="CE558" s="270"/>
      <c r="CF558" s="270"/>
      <c r="CG558" s="270"/>
      <c r="CH558" s="270"/>
      <c r="CI558" s="270"/>
      <c r="CJ558" s="270"/>
      <c r="CK558" s="270"/>
      <c r="CL558" s="270"/>
      <c r="CM558" s="270"/>
      <c r="CN558" s="270"/>
      <c r="CO558" s="270"/>
      <c r="CP558" s="270"/>
      <c r="CQ558" s="270"/>
      <c r="CR558" s="270"/>
      <c r="CS558" s="270"/>
      <c r="CT558" s="270"/>
      <c r="CU558" s="270"/>
      <c r="CV558" s="89">
        <f t="shared" ref="CV558:CV563" si="806">SUMIF($L:$L,L558,$CJ:$CJ)</f>
        <v>0</v>
      </c>
      <c r="CW558" s="86">
        <f t="shared" ref="CW558:CW563" si="807">SUMIF($L:$L,L558,$CK:$CK)</f>
        <v>0</v>
      </c>
      <c r="CX558" s="90"/>
      <c r="CY558" s="90"/>
      <c r="CZ558" s="90"/>
      <c r="DA558" s="90"/>
      <c r="DB558" s="89">
        <f t="shared" si="770"/>
        <v>264</v>
      </c>
      <c r="DC558" s="89">
        <f t="shared" si="771"/>
        <v>9688</v>
      </c>
      <c r="DD558" s="1776">
        <f t="shared" si="772"/>
        <v>81.297120000000007</v>
      </c>
      <c r="DE558" s="89">
        <f t="shared" si="773"/>
        <v>2667.625423999998</v>
      </c>
      <c r="DF558" s="86" t="str">
        <f t="shared" si="774"/>
        <v>Thiếu</v>
      </c>
      <c r="DG558" s="273"/>
      <c r="DH558" s="270"/>
      <c r="DI558" s="270"/>
      <c r="DJ558" s="270"/>
      <c r="DK558" s="270"/>
      <c r="DL558" s="270"/>
      <c r="DM558" s="270"/>
      <c r="DN558" s="270"/>
      <c r="DO558" s="270"/>
    </row>
    <row r="559" spans="1:119" s="274" customFormat="1" ht="30" customHeight="1">
      <c r="A559" s="85" t="str">
        <f t="shared" si="775"/>
        <v>Hiện</v>
      </c>
      <c r="B559" s="86" t="str">
        <f t="shared" si="795"/>
        <v>Thiếu</v>
      </c>
      <c r="C559" s="86">
        <f t="shared" si="776"/>
        <v>2933.8869600000007</v>
      </c>
      <c r="D559" s="86" t="s">
        <v>2345</v>
      </c>
      <c r="E559" s="86"/>
      <c r="F559" s="86"/>
      <c r="G559" s="86"/>
      <c r="H559" s="86"/>
      <c r="I559" s="86"/>
      <c r="J559" s="86"/>
      <c r="K559" s="86"/>
      <c r="L559" s="179" t="s">
        <v>1884</v>
      </c>
      <c r="M559" s="114" t="s">
        <v>186</v>
      </c>
      <c r="N559" s="180" t="s">
        <v>1885</v>
      </c>
      <c r="O559" s="181" t="s">
        <v>41</v>
      </c>
      <c r="P559" s="179" t="s">
        <v>45</v>
      </c>
      <c r="Q559" s="182">
        <v>3.2559429896345655</v>
      </c>
      <c r="R559" s="182">
        <v>6311.5540000000001</v>
      </c>
      <c r="S559" s="182">
        <v>20550.060000000001</v>
      </c>
      <c r="T559" s="270"/>
      <c r="U559" s="270"/>
      <c r="V559" s="270"/>
      <c r="W559" s="270"/>
      <c r="X559" s="270"/>
      <c r="Y559" s="270"/>
      <c r="Z559" s="63"/>
      <c r="AA559" s="63"/>
      <c r="AB559" s="63"/>
      <c r="AC559" s="63"/>
      <c r="AD559" s="63"/>
      <c r="AE559" s="63"/>
      <c r="AF559" s="63"/>
      <c r="AG559" s="63"/>
      <c r="AH559" s="63"/>
      <c r="AI559" s="63"/>
      <c r="AJ559" s="63"/>
      <c r="AK559" s="63"/>
      <c r="AL559" s="63"/>
      <c r="AM559" s="63"/>
      <c r="AN559" s="63"/>
      <c r="AO559" s="63"/>
      <c r="AP559" s="63"/>
      <c r="AQ559" s="63"/>
      <c r="AR559" s="63"/>
      <c r="AS559" s="63"/>
      <c r="AT559" s="63">
        <v>6690.2472399999997</v>
      </c>
      <c r="AU559" s="63">
        <v>21783.063600000001</v>
      </c>
      <c r="AV559" s="63">
        <v>0</v>
      </c>
      <c r="AW559" s="63">
        <v>0</v>
      </c>
      <c r="AX559" s="63">
        <v>347.63972000000103</v>
      </c>
      <c r="AY559" s="63">
        <v>1077.6831320000033</v>
      </c>
      <c r="AZ559" s="88">
        <f t="shared" si="766"/>
        <v>7037.8869600000007</v>
      </c>
      <c r="BA559" s="1761">
        <f t="shared" si="767"/>
        <v>22860.746732000003</v>
      </c>
      <c r="BB559" s="487" t="s">
        <v>2470</v>
      </c>
      <c r="BC559" s="271"/>
      <c r="BD559" s="1487"/>
      <c r="BE559" s="270"/>
      <c r="BF559" s="270"/>
      <c r="BG559" s="91"/>
      <c r="BH559" s="89">
        <f t="shared" si="768"/>
        <v>7037.8869600000007</v>
      </c>
      <c r="BI559" s="89">
        <f t="shared" si="769"/>
        <v>22860.746732000003</v>
      </c>
      <c r="BJ559" s="173"/>
      <c r="BK559" s="1296" t="s">
        <v>2443</v>
      </c>
      <c r="BL559" s="1298" t="s">
        <v>295</v>
      </c>
      <c r="BM559" s="1536" t="s">
        <v>2236</v>
      </c>
      <c r="BN559" s="1536"/>
      <c r="BO559" s="1531">
        <v>12557.994618834082</v>
      </c>
      <c r="BP559" s="1537">
        <v>46048</v>
      </c>
      <c r="BQ559" s="1">
        <f>684*6</f>
        <v>4104</v>
      </c>
      <c r="BR559" s="1531">
        <v>12557.994618834082</v>
      </c>
      <c r="BS559" s="1533">
        <v>14000</v>
      </c>
      <c r="BT559" s="175">
        <f t="shared" si="777"/>
        <v>193393117.13004488</v>
      </c>
      <c r="BU559" s="730">
        <f t="shared" si="778"/>
        <v>0.10000000000000003</v>
      </c>
      <c r="BV559" s="1385">
        <f t="shared" si="779"/>
        <v>175811924.66367716</v>
      </c>
      <c r="BW559" s="103">
        <v>46065</v>
      </c>
      <c r="BX559" s="89">
        <f t="shared" si="804"/>
        <v>4104</v>
      </c>
      <c r="BY559" s="89">
        <f t="shared" si="805"/>
        <v>12557.994618834082</v>
      </c>
      <c r="BZ559" s="270"/>
      <c r="CA559" s="270"/>
      <c r="CB559" s="270"/>
      <c r="CC559" s="270"/>
      <c r="CD559" s="270"/>
      <c r="CE559" s="270"/>
      <c r="CF559" s="270"/>
      <c r="CG559" s="270"/>
      <c r="CH559" s="270"/>
      <c r="CI559" s="270"/>
      <c r="CJ559" s="270"/>
      <c r="CK559" s="270"/>
      <c r="CL559" s="270"/>
      <c r="CM559" s="270"/>
      <c r="CN559" s="270"/>
      <c r="CO559" s="270"/>
      <c r="CP559" s="270"/>
      <c r="CQ559" s="270"/>
      <c r="CR559" s="270"/>
      <c r="CS559" s="270"/>
      <c r="CT559" s="270"/>
      <c r="CU559" s="270"/>
      <c r="CV559" s="89">
        <f t="shared" si="806"/>
        <v>0</v>
      </c>
      <c r="CW559" s="86">
        <f t="shared" si="807"/>
        <v>0</v>
      </c>
      <c r="CX559" s="90"/>
      <c r="CY559" s="90"/>
      <c r="CZ559" s="90"/>
      <c r="DA559" s="90"/>
      <c r="DB559" s="89">
        <f t="shared" si="770"/>
        <v>4104</v>
      </c>
      <c r="DC559" s="89">
        <f t="shared" si="771"/>
        <v>12557.994618834082</v>
      </c>
      <c r="DD559" s="89">
        <f t="shared" si="772"/>
        <v>2933.8869600000007</v>
      </c>
      <c r="DE559" s="89">
        <f t="shared" si="773"/>
        <v>10302.752113165921</v>
      </c>
      <c r="DF559" s="86" t="str">
        <f t="shared" si="774"/>
        <v>Thiếu</v>
      </c>
      <c r="DG559" s="273"/>
      <c r="DH559" s="270"/>
      <c r="DI559" s="270"/>
      <c r="DJ559" s="270"/>
      <c r="DK559" s="270"/>
      <c r="DL559" s="270"/>
      <c r="DM559" s="270"/>
      <c r="DN559" s="270"/>
      <c r="DO559" s="270"/>
    </row>
    <row r="560" spans="1:119" s="274" customFormat="1" ht="30" customHeight="1">
      <c r="A560" s="85" t="str">
        <f t="shared" si="775"/>
        <v>Hiện</v>
      </c>
      <c r="B560" s="86" t="str">
        <f t="shared" si="795"/>
        <v>Thiếu</v>
      </c>
      <c r="C560" s="86">
        <f t="shared" si="776"/>
        <v>5.4604799999999614</v>
      </c>
      <c r="D560" s="86"/>
      <c r="E560" s="86"/>
      <c r="F560" s="86"/>
      <c r="G560" s="86"/>
      <c r="H560" s="86"/>
      <c r="I560" s="86"/>
      <c r="J560" s="86"/>
      <c r="K560" s="86"/>
      <c r="L560" s="179" t="s">
        <v>1886</v>
      </c>
      <c r="M560" s="114" t="s">
        <v>186</v>
      </c>
      <c r="N560" s="180" t="s">
        <v>1887</v>
      </c>
      <c r="O560" s="181" t="s">
        <v>41</v>
      </c>
      <c r="P560" s="179" t="s">
        <v>45</v>
      </c>
      <c r="Q560" s="182">
        <v>4.5543806646525677</v>
      </c>
      <c r="R560" s="182">
        <v>254.20799999999997</v>
      </c>
      <c r="S560" s="182">
        <v>1157.7599999999998</v>
      </c>
      <c r="T560" s="270"/>
      <c r="U560" s="270"/>
      <c r="V560" s="270"/>
      <c r="W560" s="270"/>
      <c r="X560" s="270"/>
      <c r="Y560" s="270"/>
      <c r="Z560" s="63"/>
      <c r="AA560" s="63"/>
      <c r="AB560" s="63"/>
      <c r="AC560" s="63"/>
      <c r="AD560" s="63"/>
      <c r="AE560" s="63"/>
      <c r="AF560" s="63"/>
      <c r="AG560" s="63"/>
      <c r="AH560" s="63"/>
      <c r="AI560" s="63"/>
      <c r="AJ560" s="63"/>
      <c r="AK560" s="63"/>
      <c r="AL560" s="63"/>
      <c r="AM560" s="63"/>
      <c r="AN560" s="63"/>
      <c r="AO560" s="63"/>
      <c r="AP560" s="63"/>
      <c r="AQ560" s="63"/>
      <c r="AR560" s="63"/>
      <c r="AS560" s="63"/>
      <c r="AT560" s="63">
        <v>269.46047999999996</v>
      </c>
      <c r="AU560" s="63">
        <v>1227.2255999999998</v>
      </c>
      <c r="AV560" s="63">
        <v>0</v>
      </c>
      <c r="AW560" s="63">
        <v>0</v>
      </c>
      <c r="AX560" s="63">
        <v>0</v>
      </c>
      <c r="AY560" s="63">
        <v>0</v>
      </c>
      <c r="AZ560" s="88">
        <f t="shared" si="766"/>
        <v>269.46047999999996</v>
      </c>
      <c r="BA560" s="88">
        <f t="shared" si="767"/>
        <v>1227.2255999999998</v>
      </c>
      <c r="BB560" s="487" t="s">
        <v>1937</v>
      </c>
      <c r="BC560" s="271"/>
      <c r="BD560" s="1487"/>
      <c r="BE560" s="270"/>
      <c r="BF560" s="270"/>
      <c r="BG560" s="91"/>
      <c r="BH560" s="89">
        <f t="shared" si="768"/>
        <v>269.46047999999996</v>
      </c>
      <c r="BI560" s="89">
        <f t="shared" si="769"/>
        <v>1227.2255999999998</v>
      </c>
      <c r="BJ560" s="173"/>
      <c r="BK560" s="1296" t="s">
        <v>2443</v>
      </c>
      <c r="BL560" s="1298" t="s">
        <v>295</v>
      </c>
      <c r="BM560" s="1536" t="s">
        <v>2237</v>
      </c>
      <c r="BN560" s="1536"/>
      <c r="BO560" s="1531">
        <v>1201</v>
      </c>
      <c r="BP560" s="1537">
        <v>46048</v>
      </c>
      <c r="BQ560" s="1532">
        <v>264</v>
      </c>
      <c r="BR560" s="1531">
        <v>1201</v>
      </c>
      <c r="BS560" s="1533">
        <v>14000</v>
      </c>
      <c r="BT560" s="175">
        <f t="shared" si="777"/>
        <v>18495400</v>
      </c>
      <c r="BU560" s="730">
        <f t="shared" si="778"/>
        <v>0.1</v>
      </c>
      <c r="BV560" s="1385">
        <f t="shared" si="779"/>
        <v>16814000</v>
      </c>
      <c r="BW560" s="103">
        <v>46051</v>
      </c>
      <c r="BX560" s="89">
        <f t="shared" si="804"/>
        <v>264</v>
      </c>
      <c r="BY560" s="89">
        <f t="shared" si="805"/>
        <v>1201</v>
      </c>
      <c r="BZ560" s="270"/>
      <c r="CA560" s="270"/>
      <c r="CB560" s="270"/>
      <c r="CC560" s="270"/>
      <c r="CD560" s="270"/>
      <c r="CE560" s="270"/>
      <c r="CF560" s="270"/>
      <c r="CG560" s="270"/>
      <c r="CH560" s="270"/>
      <c r="CI560" s="270"/>
      <c r="CJ560" s="270"/>
      <c r="CK560" s="270"/>
      <c r="CL560" s="270"/>
      <c r="CM560" s="270"/>
      <c r="CN560" s="270"/>
      <c r="CO560" s="270"/>
      <c r="CP560" s="270"/>
      <c r="CQ560" s="270"/>
      <c r="CR560" s="270"/>
      <c r="CS560" s="270"/>
      <c r="CT560" s="270"/>
      <c r="CU560" s="270"/>
      <c r="CV560" s="89">
        <f t="shared" si="806"/>
        <v>0</v>
      </c>
      <c r="CW560" s="86">
        <f t="shared" si="807"/>
        <v>0</v>
      </c>
      <c r="CX560" s="90"/>
      <c r="CY560" s="90"/>
      <c r="CZ560" s="90"/>
      <c r="DA560" s="90"/>
      <c r="DB560" s="89">
        <f t="shared" si="770"/>
        <v>264</v>
      </c>
      <c r="DC560" s="89">
        <f t="shared" si="771"/>
        <v>1201</v>
      </c>
      <c r="DD560" s="89">
        <f t="shared" si="772"/>
        <v>5.4604799999999614</v>
      </c>
      <c r="DE560" s="89">
        <f t="shared" si="773"/>
        <v>26.225599999999758</v>
      </c>
      <c r="DF560" s="86" t="str">
        <f t="shared" si="774"/>
        <v>Thiếu</v>
      </c>
      <c r="DG560" s="273"/>
      <c r="DH560" s="270"/>
      <c r="DI560" s="270"/>
      <c r="DJ560" s="270"/>
      <c r="DK560" s="270"/>
      <c r="DL560" s="270"/>
      <c r="DM560" s="270"/>
      <c r="DN560" s="270"/>
      <c r="DO560" s="270"/>
    </row>
    <row r="561" spans="1:119" s="274" customFormat="1" ht="30" customHeight="1">
      <c r="A561" s="85" t="str">
        <f t="shared" si="775"/>
        <v>Hiện</v>
      </c>
      <c r="B561" s="86" t="str">
        <f t="shared" si="795"/>
        <v>Thiếu</v>
      </c>
      <c r="C561" s="86">
        <f t="shared" si="776"/>
        <v>55.803490445859886</v>
      </c>
      <c r="D561" s="86"/>
      <c r="E561" s="86"/>
      <c r="F561" s="86"/>
      <c r="G561" s="86"/>
      <c r="H561" s="86"/>
      <c r="I561" s="86"/>
      <c r="J561" s="86"/>
      <c r="K561" s="86" t="s">
        <v>2491</v>
      </c>
      <c r="L561" s="179" t="s">
        <v>1888</v>
      </c>
      <c r="M561" s="114" t="s">
        <v>1889</v>
      </c>
      <c r="N561" s="180" t="s">
        <v>1215</v>
      </c>
      <c r="O561" s="181" t="s">
        <v>41</v>
      </c>
      <c r="P561" s="179" t="s">
        <v>42</v>
      </c>
      <c r="Q561" s="182">
        <v>78.499999999999986</v>
      </c>
      <c r="R561" s="182">
        <v>25.353375796178344</v>
      </c>
      <c r="S561" s="182">
        <v>1990.2399999999998</v>
      </c>
      <c r="T561" s="270"/>
      <c r="U561" s="270"/>
      <c r="V561" s="270"/>
      <c r="W561" s="270"/>
      <c r="X561" s="270"/>
      <c r="Y561" s="270"/>
      <c r="Z561" s="63"/>
      <c r="AA561" s="63"/>
      <c r="AB561" s="63"/>
      <c r="AC561" s="63"/>
      <c r="AD561" s="63"/>
      <c r="AE561" s="63"/>
      <c r="AF561" s="63"/>
      <c r="AG561" s="63"/>
      <c r="AH561" s="63"/>
      <c r="AI561" s="63"/>
      <c r="AJ561" s="63"/>
      <c r="AK561" s="63"/>
      <c r="AL561" s="63"/>
      <c r="AM561" s="63"/>
      <c r="AN561" s="63"/>
      <c r="AO561" s="63"/>
      <c r="AP561" s="63"/>
      <c r="AQ561" s="63"/>
      <c r="AR561" s="63"/>
      <c r="AS561" s="63"/>
      <c r="AT561" s="63">
        <v>28</v>
      </c>
      <c r="AU561" s="63">
        <v>2197.9999999999995</v>
      </c>
      <c r="AV561" s="63">
        <v>0</v>
      </c>
      <c r="AW561" s="63">
        <v>0</v>
      </c>
      <c r="AX561" s="63">
        <v>27.803490445859886</v>
      </c>
      <c r="AY561" s="63">
        <v>2182.5740000000005</v>
      </c>
      <c r="AZ561" s="88">
        <f t="shared" si="766"/>
        <v>55.803490445859886</v>
      </c>
      <c r="BA561" s="88">
        <f t="shared" si="767"/>
        <v>4380.5740000000005</v>
      </c>
      <c r="BB561" s="487" t="s">
        <v>2470</v>
      </c>
      <c r="BC561" s="271"/>
      <c r="BD561" s="1487"/>
      <c r="BE561" s="270"/>
      <c r="BF561" s="270"/>
      <c r="BG561" s="91"/>
      <c r="BH561" s="89">
        <f t="shared" si="768"/>
        <v>55.803490445859886</v>
      </c>
      <c r="BI561" s="89">
        <f t="shared" si="769"/>
        <v>4380.5740000000005</v>
      </c>
      <c r="BJ561" s="173"/>
      <c r="BK561" s="275"/>
      <c r="BL561" s="271"/>
      <c r="BM561" s="276"/>
      <c r="BN561" s="277"/>
      <c r="BO561" s="271"/>
      <c r="BP561" s="278"/>
      <c r="BQ561" s="270"/>
      <c r="BR561" s="271"/>
      <c r="BS561" s="279"/>
      <c r="BT561" s="280"/>
      <c r="BU561" s="279"/>
      <c r="BV561" s="279"/>
      <c r="BW561" s="281"/>
      <c r="BX561" s="89">
        <f t="shared" si="804"/>
        <v>0</v>
      </c>
      <c r="BY561" s="89">
        <f t="shared" si="805"/>
        <v>0</v>
      </c>
      <c r="BZ561" s="270"/>
      <c r="CA561" s="270"/>
      <c r="CB561" s="270"/>
      <c r="CC561" s="270"/>
      <c r="CD561" s="270"/>
      <c r="CE561" s="270"/>
      <c r="CF561" s="270"/>
      <c r="CG561" s="270"/>
      <c r="CH561" s="270"/>
      <c r="CI561" s="270"/>
      <c r="CJ561" s="270"/>
      <c r="CK561" s="270"/>
      <c r="CL561" s="270"/>
      <c r="CM561" s="270"/>
      <c r="CN561" s="270"/>
      <c r="CO561" s="270"/>
      <c r="CP561" s="270"/>
      <c r="CQ561" s="270"/>
      <c r="CR561" s="270"/>
      <c r="CS561" s="270"/>
      <c r="CT561" s="270"/>
      <c r="CU561" s="270"/>
      <c r="CV561" s="89">
        <f t="shared" si="806"/>
        <v>0</v>
      </c>
      <c r="CW561" s="86">
        <f t="shared" si="807"/>
        <v>0</v>
      </c>
      <c r="CX561" s="90"/>
      <c r="CY561" s="90"/>
      <c r="CZ561" s="90"/>
      <c r="DA561" s="90"/>
      <c r="DB561" s="89">
        <f t="shared" si="770"/>
        <v>0</v>
      </c>
      <c r="DC561" s="89">
        <f t="shared" si="771"/>
        <v>0</v>
      </c>
      <c r="DD561" s="89">
        <f t="shared" si="772"/>
        <v>55.803490445859886</v>
      </c>
      <c r="DE561" s="89">
        <f t="shared" si="773"/>
        <v>4380.5740000000005</v>
      </c>
      <c r="DF561" s="86" t="str">
        <f t="shared" si="774"/>
        <v>Thiếu</v>
      </c>
      <c r="DG561" s="273"/>
      <c r="DH561" s="270"/>
      <c r="DI561" s="270"/>
      <c r="DJ561" s="270"/>
      <c r="DK561" s="270"/>
      <c r="DL561" s="270"/>
      <c r="DM561" s="270"/>
      <c r="DN561" s="270"/>
      <c r="DO561" s="270"/>
    </row>
    <row r="562" spans="1:119" s="274" customFormat="1" ht="30" hidden="1" customHeight="1">
      <c r="A562" s="85" t="str">
        <f t="shared" si="775"/>
        <v>Hiện</v>
      </c>
      <c r="B562" s="86" t="str">
        <f t="shared" si="795"/>
        <v>Đủ</v>
      </c>
      <c r="C562" s="86">
        <f t="shared" si="776"/>
        <v>0</v>
      </c>
      <c r="D562" s="86"/>
      <c r="E562" s="86"/>
      <c r="F562" s="86"/>
      <c r="G562" s="86"/>
      <c r="H562" s="86"/>
      <c r="I562" s="86"/>
      <c r="J562" s="86"/>
      <c r="K562" s="86"/>
      <c r="L562" s="179" t="s">
        <v>1890</v>
      </c>
      <c r="M562" s="114" t="s">
        <v>1889</v>
      </c>
      <c r="N562" s="180" t="s">
        <v>1891</v>
      </c>
      <c r="O562" s="181" t="s">
        <v>41</v>
      </c>
      <c r="P562" s="179" t="s">
        <v>42</v>
      </c>
      <c r="Q562" s="182">
        <v>125.59999999999998</v>
      </c>
      <c r="R562" s="182">
        <v>1.2955414012738853</v>
      </c>
      <c r="S562" s="182">
        <v>162.71999999999997</v>
      </c>
      <c r="T562" s="270"/>
      <c r="U562" s="270"/>
      <c r="V562" s="270"/>
      <c r="W562" s="270"/>
      <c r="X562" s="270"/>
      <c r="Y562" s="270"/>
      <c r="Z562" s="63"/>
      <c r="AA562" s="63"/>
      <c r="AB562" s="63"/>
      <c r="AC562" s="63"/>
      <c r="AD562" s="63"/>
      <c r="AE562" s="63"/>
      <c r="AF562" s="63"/>
      <c r="AG562" s="63"/>
      <c r="AH562" s="63"/>
      <c r="AI562" s="63"/>
      <c r="AJ562" s="63"/>
      <c r="AK562" s="63"/>
      <c r="AL562" s="63"/>
      <c r="AM562" s="63"/>
      <c r="AN562" s="63"/>
      <c r="AO562" s="63"/>
      <c r="AP562" s="63"/>
      <c r="AQ562" s="63"/>
      <c r="AR562" s="63"/>
      <c r="AS562" s="63"/>
      <c r="AT562" s="63">
        <v>4</v>
      </c>
      <c r="AU562" s="63">
        <v>502.39999999999992</v>
      </c>
      <c r="AV562" s="63">
        <v>0</v>
      </c>
      <c r="AW562" s="63">
        <v>0</v>
      </c>
      <c r="AX562" s="63">
        <v>0</v>
      </c>
      <c r="AY562" s="63">
        <v>0</v>
      </c>
      <c r="AZ562" s="88">
        <f t="shared" si="766"/>
        <v>4</v>
      </c>
      <c r="BA562" s="88">
        <f t="shared" si="767"/>
        <v>502.39999999999992</v>
      </c>
      <c r="BB562" s="487" t="s">
        <v>1937</v>
      </c>
      <c r="BC562" s="271"/>
      <c r="BD562" s="1487">
        <v>4</v>
      </c>
      <c r="BE562" s="270">
        <v>502.39999999999992</v>
      </c>
      <c r="BF562" s="270"/>
      <c r="BG562" s="91" t="s">
        <v>1963</v>
      </c>
      <c r="BH562" s="89" t="str">
        <f t="shared" si="768"/>
        <v>0</v>
      </c>
      <c r="BI562" s="89" t="str">
        <f t="shared" si="769"/>
        <v>0</v>
      </c>
      <c r="BJ562" s="173"/>
      <c r="BK562" s="275"/>
      <c r="BL562" s="271"/>
      <c r="BM562" s="276"/>
      <c r="BN562" s="277"/>
      <c r="BO562" s="271"/>
      <c r="BP562" s="278"/>
      <c r="BQ562" s="270"/>
      <c r="BR562" s="271"/>
      <c r="BS562" s="279"/>
      <c r="BT562" s="280"/>
      <c r="BU562" s="279"/>
      <c r="BV562" s="279"/>
      <c r="BW562" s="281"/>
      <c r="BX562" s="89">
        <f t="shared" si="804"/>
        <v>0</v>
      </c>
      <c r="BY562" s="89">
        <f t="shared" si="805"/>
        <v>0</v>
      </c>
      <c r="BZ562" s="270"/>
      <c r="CA562" s="270"/>
      <c r="CB562" s="270"/>
      <c r="CC562" s="270"/>
      <c r="CD562" s="270"/>
      <c r="CE562" s="270"/>
      <c r="CF562" s="270"/>
      <c r="CG562" s="270"/>
      <c r="CH562" s="270"/>
      <c r="CI562" s="270"/>
      <c r="CJ562" s="270"/>
      <c r="CK562" s="270"/>
      <c r="CL562" s="270"/>
      <c r="CM562" s="270"/>
      <c r="CN562" s="270"/>
      <c r="CO562" s="270"/>
      <c r="CP562" s="270"/>
      <c r="CQ562" s="270"/>
      <c r="CR562" s="270"/>
      <c r="CS562" s="270"/>
      <c r="CT562" s="270"/>
      <c r="CU562" s="270"/>
      <c r="CV562" s="89">
        <f t="shared" si="806"/>
        <v>0</v>
      </c>
      <c r="CW562" s="86">
        <f t="shared" si="807"/>
        <v>0</v>
      </c>
      <c r="CX562" s="90"/>
      <c r="CY562" s="90"/>
      <c r="CZ562" s="90"/>
      <c r="DA562" s="90"/>
      <c r="DB562" s="89">
        <f t="shared" si="770"/>
        <v>0</v>
      </c>
      <c r="DC562" s="89">
        <f t="shared" si="771"/>
        <v>0</v>
      </c>
      <c r="DD562" s="89">
        <f t="shared" si="772"/>
        <v>0</v>
      </c>
      <c r="DE562" s="89">
        <f t="shared" si="773"/>
        <v>0</v>
      </c>
      <c r="DF562" s="86" t="str">
        <f t="shared" si="774"/>
        <v>Đủ</v>
      </c>
      <c r="DG562" s="273"/>
      <c r="DH562" s="270"/>
      <c r="DI562" s="270"/>
      <c r="DJ562" s="270"/>
      <c r="DK562" s="270"/>
      <c r="DL562" s="270"/>
      <c r="DM562" s="270"/>
      <c r="DN562" s="270"/>
      <c r="DO562" s="270"/>
    </row>
    <row r="563" spans="1:119" s="274" customFormat="1" ht="30" hidden="1" customHeight="1">
      <c r="A563" s="85" t="str">
        <f t="shared" si="775"/>
        <v>Hiện</v>
      </c>
      <c r="B563" s="86" t="str">
        <f>CONCATENATE(DF563,"sẹp")</f>
        <v>Thiếusẹp</v>
      </c>
      <c r="C563" s="86">
        <f t="shared" si="776"/>
        <v>4.2919745222930032</v>
      </c>
      <c r="D563" s="86"/>
      <c r="E563" s="86"/>
      <c r="F563" s="86"/>
      <c r="G563" s="86"/>
      <c r="H563" s="86"/>
      <c r="I563" s="86"/>
      <c r="J563" s="86"/>
      <c r="K563" s="86"/>
      <c r="L563" s="179" t="s">
        <v>1892</v>
      </c>
      <c r="M563" s="114" t="s">
        <v>1889</v>
      </c>
      <c r="N563" s="180" t="s">
        <v>211</v>
      </c>
      <c r="O563" s="181" t="s">
        <v>41</v>
      </c>
      <c r="P563" s="179" t="s">
        <v>42</v>
      </c>
      <c r="Q563" s="182">
        <v>47.100000000000009</v>
      </c>
      <c r="R563" s="182">
        <v>91.174522292993629</v>
      </c>
      <c r="S563" s="182">
        <v>4294.3200000000006</v>
      </c>
      <c r="T563" s="270"/>
      <c r="U563" s="270"/>
      <c r="V563" s="270"/>
      <c r="W563" s="270"/>
      <c r="X563" s="270"/>
      <c r="Y563" s="270"/>
      <c r="Z563" s="63"/>
      <c r="AA563" s="63"/>
      <c r="AB563" s="63"/>
      <c r="AC563" s="63"/>
      <c r="AD563" s="63"/>
      <c r="AE563" s="63"/>
      <c r="AF563" s="63"/>
      <c r="AG563" s="63"/>
      <c r="AH563" s="63"/>
      <c r="AI563" s="63"/>
      <c r="AJ563" s="63"/>
      <c r="AK563" s="63"/>
      <c r="AL563" s="63"/>
      <c r="AM563" s="63"/>
      <c r="AN563" s="63"/>
      <c r="AO563" s="63"/>
      <c r="AP563" s="63"/>
      <c r="AQ563" s="63"/>
      <c r="AR563" s="63"/>
      <c r="AS563" s="63"/>
      <c r="AT563" s="63">
        <v>100.291974522293</v>
      </c>
      <c r="AU563" s="63">
        <v>4723.7520000000013</v>
      </c>
      <c r="AV563" s="63">
        <v>0</v>
      </c>
      <c r="AW563" s="63">
        <v>0</v>
      </c>
      <c r="AX563" s="63">
        <v>0</v>
      </c>
      <c r="AY563" s="63">
        <v>0</v>
      </c>
      <c r="AZ563" s="88">
        <f t="shared" si="766"/>
        <v>100.291974522293</v>
      </c>
      <c r="BA563" s="88">
        <f t="shared" si="767"/>
        <v>4723.7520000000013</v>
      </c>
      <c r="BB563" s="487" t="s">
        <v>1937</v>
      </c>
      <c r="BC563" s="271"/>
      <c r="BD563" s="1487"/>
      <c r="BE563" s="270"/>
      <c r="BF563" s="270"/>
      <c r="BG563" s="91"/>
      <c r="BH563" s="89">
        <f t="shared" si="768"/>
        <v>100.291974522293</v>
      </c>
      <c r="BI563" s="89">
        <f t="shared" si="769"/>
        <v>4723.7520000000013</v>
      </c>
      <c r="BJ563" s="173"/>
      <c r="BK563" s="275"/>
      <c r="BL563" s="271"/>
      <c r="BM563" s="276"/>
      <c r="BN563" s="277"/>
      <c r="BO563" s="271"/>
      <c r="BP563" s="278"/>
      <c r="BQ563" s="270"/>
      <c r="BR563" s="271"/>
      <c r="BS563" s="279"/>
      <c r="BT563" s="280"/>
      <c r="BU563" s="279"/>
      <c r="BV563" s="279"/>
      <c r="BW563" s="281"/>
      <c r="BX563" s="89">
        <f t="shared" si="804"/>
        <v>96</v>
      </c>
      <c r="BY563" s="89">
        <f t="shared" si="805"/>
        <v>4521.6000000000004</v>
      </c>
      <c r="BZ563" s="270"/>
      <c r="CA563" s="270"/>
      <c r="CB563" s="270"/>
      <c r="CC563" s="270"/>
      <c r="CD563" s="270"/>
      <c r="CE563" s="270"/>
      <c r="CF563" s="270"/>
      <c r="CG563" s="270"/>
      <c r="CH563" s="270"/>
      <c r="CI563" s="270"/>
      <c r="CJ563" s="270"/>
      <c r="CK563" s="270"/>
      <c r="CL563" s="270"/>
      <c r="CM563" s="270"/>
      <c r="CN563" s="270"/>
      <c r="CO563" s="270"/>
      <c r="CP563" s="270"/>
      <c r="CQ563" s="270"/>
      <c r="CR563" s="270"/>
      <c r="CS563" s="270"/>
      <c r="CT563" s="270"/>
      <c r="CU563" s="270"/>
      <c r="CV563" s="89">
        <f t="shared" si="806"/>
        <v>0</v>
      </c>
      <c r="CW563" s="86">
        <f t="shared" si="807"/>
        <v>0</v>
      </c>
      <c r="CX563" s="90"/>
      <c r="CY563" s="90"/>
      <c r="CZ563" s="90"/>
      <c r="DA563" s="90"/>
      <c r="DB563" s="89">
        <f t="shared" si="770"/>
        <v>96</v>
      </c>
      <c r="DC563" s="89">
        <f t="shared" si="771"/>
        <v>4521.6000000000004</v>
      </c>
      <c r="DD563" s="89">
        <f t="shared" si="772"/>
        <v>4.2919745222930032</v>
      </c>
      <c r="DE563" s="89">
        <f t="shared" si="773"/>
        <v>202.15200000000095</v>
      </c>
      <c r="DF563" s="86" t="str">
        <f t="shared" si="774"/>
        <v>Thiếu</v>
      </c>
      <c r="DG563" s="273"/>
      <c r="DH563" s="270"/>
      <c r="DI563" s="270"/>
      <c r="DJ563" s="270"/>
      <c r="DK563" s="270"/>
      <c r="DL563" s="270"/>
      <c r="DM563" s="270"/>
      <c r="DN563" s="270"/>
      <c r="DO563" s="270"/>
    </row>
    <row r="564" spans="1:119" s="274" customFormat="1" ht="30" hidden="1" customHeight="1">
      <c r="A564" s="85" t="str">
        <f t="shared" si="775"/>
        <v>ok</v>
      </c>
      <c r="B564" s="86"/>
      <c r="C564" s="86"/>
      <c r="D564" s="86"/>
      <c r="E564" s="86"/>
      <c r="F564" s="86"/>
      <c r="G564" s="86"/>
      <c r="H564" s="86"/>
      <c r="I564" s="86"/>
      <c r="J564" s="86"/>
      <c r="K564" s="86"/>
      <c r="L564" s="179" t="s">
        <v>1892</v>
      </c>
      <c r="M564" s="114" t="s">
        <v>1889</v>
      </c>
      <c r="N564" s="180" t="s">
        <v>211</v>
      </c>
      <c r="O564" s="181" t="s">
        <v>41</v>
      </c>
      <c r="P564" s="179" t="s">
        <v>42</v>
      </c>
      <c r="Q564" s="182"/>
      <c r="R564" s="182"/>
      <c r="S564" s="182"/>
      <c r="T564" s="270"/>
      <c r="U564" s="270"/>
      <c r="V564" s="270"/>
      <c r="W564" s="270"/>
      <c r="X564" s="270"/>
      <c r="Y564" s="270"/>
      <c r="Z564" s="63"/>
      <c r="AA564" s="63"/>
      <c r="AB564" s="63"/>
      <c r="AC564" s="63"/>
      <c r="AD564" s="63"/>
      <c r="AE564" s="63"/>
      <c r="AF564" s="63"/>
      <c r="AG564" s="63"/>
      <c r="AH564" s="63"/>
      <c r="AI564" s="63"/>
      <c r="AJ564" s="63"/>
      <c r="AK564" s="63"/>
      <c r="AL564" s="63"/>
      <c r="AM564" s="63"/>
      <c r="AN564" s="63"/>
      <c r="AO564" s="63"/>
      <c r="AP564" s="63"/>
      <c r="AQ564" s="63"/>
      <c r="AR564" s="63"/>
      <c r="AS564" s="63"/>
      <c r="AT564" s="63"/>
      <c r="AU564" s="63"/>
      <c r="AV564" s="63"/>
      <c r="AW564" s="63"/>
      <c r="AX564" s="63"/>
      <c r="AY564" s="63"/>
      <c r="AZ564" s="88"/>
      <c r="BA564" s="88"/>
      <c r="BB564" s="487"/>
      <c r="BC564" s="271"/>
      <c r="BD564" s="1487"/>
      <c r="BE564" s="270"/>
      <c r="BF564" s="270"/>
      <c r="BG564" s="91"/>
      <c r="BH564" s="89"/>
      <c r="BI564" s="89"/>
      <c r="BJ564" s="173"/>
      <c r="BK564" s="1296" t="s">
        <v>2422</v>
      </c>
      <c r="BL564" s="1287" t="s">
        <v>43</v>
      </c>
      <c r="BM564" s="1496" t="s">
        <v>2336</v>
      </c>
      <c r="BN564" s="277"/>
      <c r="BO564" s="271">
        <v>4521.6000000000004</v>
      </c>
      <c r="BP564" s="1726">
        <v>46048</v>
      </c>
      <c r="BQ564" s="270">
        <v>96</v>
      </c>
      <c r="BR564" s="271">
        <v>4521.6000000000004</v>
      </c>
      <c r="BS564" s="489">
        <v>13318.18</v>
      </c>
      <c r="BT564" s="203">
        <f>BS564*BR564*1.1</f>
        <v>66241430.956800014</v>
      </c>
      <c r="BU564" s="671">
        <f>(BT564-BV564)/BV564</f>
        <v>0.10000000000000007</v>
      </c>
      <c r="BV564" s="489">
        <f>BS564*BR564*1</f>
        <v>60219482.688000008</v>
      </c>
      <c r="BW564" s="1291">
        <v>46050</v>
      </c>
      <c r="BX564" s="89"/>
      <c r="BY564" s="89"/>
      <c r="BZ564" s="270"/>
      <c r="CA564" s="270"/>
      <c r="CB564" s="270"/>
      <c r="CC564" s="270"/>
      <c r="CD564" s="270"/>
      <c r="CE564" s="270"/>
      <c r="CF564" s="270"/>
      <c r="CG564" s="270"/>
      <c r="CH564" s="270"/>
      <c r="CI564" s="270"/>
      <c r="CJ564" s="270"/>
      <c r="CK564" s="270"/>
      <c r="CL564" s="270"/>
      <c r="CM564" s="270"/>
      <c r="CN564" s="270"/>
      <c r="CO564" s="270"/>
      <c r="CP564" s="270"/>
      <c r="CQ564" s="270"/>
      <c r="CR564" s="270"/>
      <c r="CS564" s="270"/>
      <c r="CT564" s="270"/>
      <c r="CU564" s="270"/>
      <c r="CV564" s="89"/>
      <c r="CW564" s="86"/>
      <c r="CX564" s="90"/>
      <c r="CY564" s="90"/>
      <c r="CZ564" s="90"/>
      <c r="DA564" s="90"/>
      <c r="DB564" s="89"/>
      <c r="DC564" s="89"/>
      <c r="DD564" s="89"/>
      <c r="DE564" s="89"/>
      <c r="DF564" s="86"/>
      <c r="DG564" s="273"/>
      <c r="DH564" s="270"/>
      <c r="DI564" s="270"/>
      <c r="DJ564" s="270"/>
      <c r="DK564" s="270"/>
      <c r="DL564" s="270"/>
      <c r="DM564" s="270"/>
      <c r="DN564" s="270"/>
      <c r="DO564" s="270"/>
    </row>
    <row r="565" spans="1:119" s="274" customFormat="1" ht="30" hidden="1" customHeight="1">
      <c r="A565" s="85" t="str">
        <f t="shared" si="775"/>
        <v>Hiện</v>
      </c>
      <c r="B565" s="86" t="str">
        <f t="shared" si="795"/>
        <v>Thừa</v>
      </c>
      <c r="C565" s="86">
        <f t="shared" si="776"/>
        <v>-2.5</v>
      </c>
      <c r="D565" s="86"/>
      <c r="E565" s="86"/>
      <c r="F565" s="86"/>
      <c r="G565" s="86"/>
      <c r="H565" s="86"/>
      <c r="I565" s="86"/>
      <c r="J565" s="86"/>
      <c r="K565" s="86"/>
      <c r="L565" s="179" t="s">
        <v>1893</v>
      </c>
      <c r="M565" s="114" t="s">
        <v>1889</v>
      </c>
      <c r="N565" s="180" t="s">
        <v>471</v>
      </c>
      <c r="O565" s="181" t="s">
        <v>41</v>
      </c>
      <c r="P565" s="179" t="s">
        <v>42</v>
      </c>
      <c r="Q565" s="182">
        <f>1.5*7.85</f>
        <v>11.774999999999999</v>
      </c>
      <c r="R565" s="182">
        <v>100</v>
      </c>
      <c r="S565" s="182">
        <f>+R565*Q565</f>
        <v>1177.4999999999998</v>
      </c>
      <c r="T565" s="270"/>
      <c r="U565" s="270"/>
      <c r="V565" s="270"/>
      <c r="W565" s="270"/>
      <c r="X565" s="270"/>
      <c r="Y565" s="270"/>
      <c r="Z565" s="63"/>
      <c r="AA565" s="63"/>
      <c r="AB565" s="63"/>
      <c r="AC565" s="63"/>
      <c r="AD565" s="63"/>
      <c r="AE565" s="63"/>
      <c r="AF565" s="63"/>
      <c r="AG565" s="63"/>
      <c r="AH565" s="63"/>
      <c r="AI565" s="63"/>
      <c r="AJ565" s="63"/>
      <c r="AK565" s="63"/>
      <c r="AL565" s="63"/>
      <c r="AM565" s="63"/>
      <c r="AN565" s="63"/>
      <c r="AO565" s="63"/>
      <c r="AP565" s="63"/>
      <c r="AQ565" s="63"/>
      <c r="AR565" s="63"/>
      <c r="AS565" s="63"/>
      <c r="AT565" s="63">
        <v>110</v>
      </c>
      <c r="AU565" s="63">
        <v>1295.2499999999998</v>
      </c>
      <c r="AV565" s="63">
        <v>0</v>
      </c>
      <c r="AW565" s="63">
        <v>0</v>
      </c>
      <c r="AX565" s="63">
        <v>0</v>
      </c>
      <c r="AY565" s="63">
        <v>0</v>
      </c>
      <c r="AZ565" s="88">
        <f t="shared" ref="AZ565:AZ574" si="808">T565+V565+X565+Z565+AB565+AD565+AF565+AH565+AJ565+AL565+AN565+AP565+AR565+AT565+AV565+AX565</f>
        <v>110</v>
      </c>
      <c r="BA565" s="88">
        <f t="shared" ref="BA565:BA574" si="809">U565+W565+Y565+AA565+AC565+AE565+AG565+AI565+AK565+AM565+AO565+AQ565+AS565+AU565+AW565+AY565</f>
        <v>1295.2499999999998</v>
      </c>
      <c r="BB565" s="487" t="s">
        <v>1937</v>
      </c>
      <c r="BC565" s="271"/>
      <c r="BD565" s="1487"/>
      <c r="BE565" s="270"/>
      <c r="BF565" s="270"/>
      <c r="BG565" s="91"/>
      <c r="BH565" s="89">
        <f t="shared" ref="BH565:BH574" si="810">IF(AZ565&gt;BD565,AZ565-BD565,"0")</f>
        <v>110</v>
      </c>
      <c r="BI565" s="89">
        <f t="shared" ref="BI565:BI574" si="811">IF(BA565&gt;BE565,BA565-BE565,"0")</f>
        <v>1295.2499999999998</v>
      </c>
      <c r="BJ565" s="173"/>
      <c r="BK565" s="1296" t="s">
        <v>2443</v>
      </c>
      <c r="BL565" s="1298" t="s">
        <v>295</v>
      </c>
      <c r="BM565" s="1536" t="s">
        <v>2238</v>
      </c>
      <c r="BN565" s="1536"/>
      <c r="BO565" s="1534">
        <v>1325</v>
      </c>
      <c r="BP565" s="1537">
        <v>46048</v>
      </c>
      <c r="BQ565" s="1535">
        <v>112.5</v>
      </c>
      <c r="BR565" s="1534">
        <v>1325</v>
      </c>
      <c r="BS565" s="1533">
        <v>16272.73</v>
      </c>
      <c r="BT565" s="175">
        <f t="shared" ref="BT565" si="812">BS565*BR565*1.1</f>
        <v>23717503.975000001</v>
      </c>
      <c r="BU565" s="730">
        <f t="shared" ref="BU565" si="813">(BT565-BV565)/BV565</f>
        <v>0.10000000000000007</v>
      </c>
      <c r="BV565" s="1385">
        <f t="shared" ref="BV565" si="814">BS565*BR565*1</f>
        <v>21561367.25</v>
      </c>
      <c r="BW565" s="103">
        <v>46058</v>
      </c>
      <c r="BX565" s="89">
        <f t="shared" ref="BX565:BX574" si="815">SUMIF($L:$L,L565,$BQ:$BQ)</f>
        <v>112.5</v>
      </c>
      <c r="BY565" s="89">
        <f t="shared" ref="BY565:BY574" si="816">SUMIF($L:$L,L565,$BR:$BR)</f>
        <v>1325</v>
      </c>
      <c r="BZ565" s="270"/>
      <c r="CA565" s="270"/>
      <c r="CB565" s="270"/>
      <c r="CC565" s="270"/>
      <c r="CD565" s="270"/>
      <c r="CE565" s="270"/>
      <c r="CF565" s="270"/>
      <c r="CG565" s="270"/>
      <c r="CH565" s="270"/>
      <c r="CI565" s="270"/>
      <c r="CJ565" s="270"/>
      <c r="CK565" s="270"/>
      <c r="CL565" s="270"/>
      <c r="CM565" s="270"/>
      <c r="CN565" s="270"/>
      <c r="CO565" s="270"/>
      <c r="CP565" s="270"/>
      <c r="CQ565" s="270"/>
      <c r="CR565" s="270"/>
      <c r="CS565" s="270"/>
      <c r="CT565" s="270"/>
      <c r="CU565" s="270"/>
      <c r="CV565" s="89">
        <f t="shared" ref="CV565:CV574" si="817">SUMIF($L:$L,L565,$CJ:$CJ)</f>
        <v>0</v>
      </c>
      <c r="CW565" s="86">
        <f t="shared" ref="CW565:CW574" si="818">SUMIF($L:$L,L565,$CK:$CK)</f>
        <v>0</v>
      </c>
      <c r="CX565" s="90"/>
      <c r="CY565" s="90"/>
      <c r="CZ565" s="90"/>
      <c r="DA565" s="90"/>
      <c r="DB565" s="89">
        <f t="shared" ref="DB565:DB574" si="819">BX565+CV565</f>
        <v>112.5</v>
      </c>
      <c r="DC565" s="89">
        <f t="shared" ref="DC565:DC574" si="820">BY565+CW565</f>
        <v>1325</v>
      </c>
      <c r="DD565" s="89">
        <f t="shared" ref="DD565:DD574" si="821">BH565-DB565</f>
        <v>-2.5</v>
      </c>
      <c r="DE565" s="89">
        <f t="shared" ref="DE565:DE574" si="822">BI565-DC565</f>
        <v>-29.750000000000227</v>
      </c>
      <c r="DF565" s="86" t="str">
        <f t="shared" ref="DF565:DF574" si="823">IF(DD565&lt;0,"Thừa",IF(DD565=0,"Đủ","Thiếu"))</f>
        <v>Thừa</v>
      </c>
      <c r="DG565" s="273"/>
      <c r="DH565" s="270"/>
      <c r="DI565" s="270"/>
      <c r="DJ565" s="270"/>
      <c r="DK565" s="270"/>
      <c r="DL565" s="270"/>
      <c r="DM565" s="270"/>
      <c r="DN565" s="270"/>
      <c r="DO565" s="270"/>
    </row>
    <row r="566" spans="1:119" s="274" customFormat="1" ht="30" hidden="1" customHeight="1">
      <c r="A566" s="85" t="str">
        <f t="shared" si="775"/>
        <v>Hiện</v>
      </c>
      <c r="B566" s="86" t="str">
        <f t="shared" si="795"/>
        <v>Đủ</v>
      </c>
      <c r="C566" s="86">
        <f t="shared" si="776"/>
        <v>0</v>
      </c>
      <c r="D566" s="86" t="str">
        <f t="shared" ref="D566:D570" si="824">BW566</f>
        <v>Dự kiến 10/2/2026 có hàng</v>
      </c>
      <c r="E566" s="1658" t="s">
        <v>2356</v>
      </c>
      <c r="F566" s="187"/>
      <c r="G566" s="86" t="str">
        <f t="shared" ref="G566:G570" si="825">BM566</f>
        <v>Bu lông ren ren suốtM12*40Mạ kẽm 8.8</v>
      </c>
      <c r="H566" s="1659">
        <f t="shared" ref="H566:H570" si="826">BQ566</f>
        <v>4100</v>
      </c>
      <c r="I566" s="86" t="str">
        <f t="shared" ref="I566:I570" si="827">P566</f>
        <v>BỘ</v>
      </c>
      <c r="J566" s="86"/>
      <c r="K566" s="86" t="s">
        <v>1484</v>
      </c>
      <c r="L566" s="179" t="s">
        <v>1894</v>
      </c>
      <c r="M566" s="114" t="s">
        <v>1895</v>
      </c>
      <c r="N566" s="180" t="s">
        <v>1896</v>
      </c>
      <c r="O566" s="181" t="s">
        <v>1897</v>
      </c>
      <c r="P566" s="179" t="s">
        <v>1665</v>
      </c>
      <c r="Q566" s="182"/>
      <c r="R566" s="182">
        <v>4016</v>
      </c>
      <c r="S566" s="182"/>
      <c r="T566" s="270"/>
      <c r="U566" s="270"/>
      <c r="V566" s="270"/>
      <c r="W566" s="270"/>
      <c r="X566" s="270"/>
      <c r="Y566" s="270"/>
      <c r="Z566" s="63"/>
      <c r="AA566" s="63"/>
      <c r="AB566" s="63"/>
      <c r="AC566" s="63"/>
      <c r="AD566" s="63"/>
      <c r="AE566" s="63"/>
      <c r="AF566" s="63"/>
      <c r="AG566" s="63"/>
      <c r="AH566" s="63"/>
      <c r="AI566" s="63"/>
      <c r="AJ566" s="63"/>
      <c r="AK566" s="63"/>
      <c r="AL566" s="63"/>
      <c r="AM566" s="63"/>
      <c r="AN566" s="63"/>
      <c r="AO566" s="63"/>
      <c r="AP566" s="63"/>
      <c r="AQ566" s="63"/>
      <c r="AR566" s="63"/>
      <c r="AS566" s="63"/>
      <c r="AT566" s="63">
        <v>4100</v>
      </c>
      <c r="AU566" s="63">
        <v>0</v>
      </c>
      <c r="AV566" s="63">
        <v>0</v>
      </c>
      <c r="AW566" s="63">
        <v>0</v>
      </c>
      <c r="AX566" s="63">
        <v>0</v>
      </c>
      <c r="AY566" s="63">
        <v>0</v>
      </c>
      <c r="AZ566" s="88">
        <f t="shared" si="808"/>
        <v>4100</v>
      </c>
      <c r="BA566" s="88">
        <f t="shared" si="809"/>
        <v>0</v>
      </c>
      <c r="BB566" s="487" t="s">
        <v>1937</v>
      </c>
      <c r="BC566" s="271"/>
      <c r="BD566" s="1487"/>
      <c r="BE566" s="270"/>
      <c r="BF566" s="270"/>
      <c r="BG566" s="91"/>
      <c r="BH566" s="89">
        <f t="shared" si="810"/>
        <v>4100</v>
      </c>
      <c r="BI566" s="89" t="str">
        <f t="shared" si="811"/>
        <v>0</v>
      </c>
      <c r="BJ566" s="173"/>
      <c r="BK566" s="808" t="s">
        <v>903</v>
      </c>
      <c r="BL566" s="809" t="s">
        <v>1500</v>
      </c>
      <c r="BM566" s="1603" t="s">
        <v>2273</v>
      </c>
      <c r="BN566" s="277"/>
      <c r="BO566" s="1603" t="s">
        <v>416</v>
      </c>
      <c r="BP566" s="173">
        <v>46048</v>
      </c>
      <c r="BQ566" s="1604">
        <v>4100</v>
      </c>
      <c r="BR566" s="1603" t="s">
        <v>416</v>
      </c>
      <c r="BS566" s="1604">
        <v>2800</v>
      </c>
      <c r="BT566" s="245">
        <f t="shared" ref="BT566:BT570" si="828">BS566*BQ566*1.08</f>
        <v>12398400</v>
      </c>
      <c r="BU566" s="1605">
        <v>0.08</v>
      </c>
      <c r="BV566" s="816">
        <f t="shared" ref="BV566:BV570" si="829">BS566*BQ566</f>
        <v>11480000</v>
      </c>
      <c r="BW566" s="222" t="s">
        <v>2344</v>
      </c>
      <c r="BX566" s="89">
        <f t="shared" si="815"/>
        <v>4100</v>
      </c>
      <c r="BY566" s="89">
        <f t="shared" si="816"/>
        <v>0</v>
      </c>
      <c r="BZ566" s="270"/>
      <c r="CA566" s="270"/>
      <c r="CB566" s="270"/>
      <c r="CC566" s="270"/>
      <c r="CD566" s="270"/>
      <c r="CE566" s="270"/>
      <c r="CF566" s="270"/>
      <c r="CG566" s="270"/>
      <c r="CH566" s="270"/>
      <c r="CI566" s="270"/>
      <c r="CJ566" s="270"/>
      <c r="CK566" s="270"/>
      <c r="CL566" s="270"/>
      <c r="CM566" s="270"/>
      <c r="CN566" s="270"/>
      <c r="CO566" s="270"/>
      <c r="CP566" s="270"/>
      <c r="CQ566" s="270"/>
      <c r="CR566" s="270"/>
      <c r="CS566" s="270"/>
      <c r="CT566" s="270"/>
      <c r="CU566" s="270"/>
      <c r="CV566" s="89">
        <f t="shared" si="817"/>
        <v>0</v>
      </c>
      <c r="CW566" s="86">
        <f t="shared" si="818"/>
        <v>0</v>
      </c>
      <c r="CX566" s="90"/>
      <c r="CY566" s="90"/>
      <c r="CZ566" s="90"/>
      <c r="DA566" s="90"/>
      <c r="DB566" s="89">
        <f t="shared" si="819"/>
        <v>4100</v>
      </c>
      <c r="DC566" s="89">
        <f t="shared" si="820"/>
        <v>0</v>
      </c>
      <c r="DD566" s="89">
        <f t="shared" si="821"/>
        <v>0</v>
      </c>
      <c r="DE566" s="89">
        <f t="shared" si="822"/>
        <v>0</v>
      </c>
      <c r="DF566" s="86" t="str">
        <f t="shared" si="823"/>
        <v>Đủ</v>
      </c>
      <c r="DG566" s="273"/>
      <c r="DH566" s="270"/>
      <c r="DI566" s="270"/>
      <c r="DJ566" s="270"/>
      <c r="DK566" s="270"/>
      <c r="DL566" s="270"/>
      <c r="DM566" s="270"/>
      <c r="DN566" s="270"/>
      <c r="DO566" s="270"/>
    </row>
    <row r="567" spans="1:119" s="274" customFormat="1" ht="30" customHeight="1">
      <c r="A567" s="85" t="str">
        <f t="shared" si="775"/>
        <v>Hiện</v>
      </c>
      <c r="B567" s="86" t="str">
        <f t="shared" si="795"/>
        <v>Thiếu</v>
      </c>
      <c r="C567" s="86">
        <f t="shared" si="776"/>
        <v>1750</v>
      </c>
      <c r="D567" s="86" t="str">
        <f t="shared" si="824"/>
        <v>Dự kiến 10/2/2026 có hàng</v>
      </c>
      <c r="E567" s="1658" t="s">
        <v>2356</v>
      </c>
      <c r="F567" s="187"/>
      <c r="G567" s="86" t="str">
        <f t="shared" si="825"/>
        <v>Bu lông ren ren suốtM16*50Mạ kẽm 8.8</v>
      </c>
      <c r="H567" s="1659">
        <f t="shared" si="826"/>
        <v>1700</v>
      </c>
      <c r="I567" s="86" t="str">
        <f t="shared" si="827"/>
        <v>BỘ</v>
      </c>
      <c r="J567" s="86"/>
      <c r="K567" s="86" t="s">
        <v>1484</v>
      </c>
      <c r="L567" s="179" t="s">
        <v>1898</v>
      </c>
      <c r="M567" s="114" t="s">
        <v>1895</v>
      </c>
      <c r="N567" s="180" t="s">
        <v>1899</v>
      </c>
      <c r="O567" s="181" t="s">
        <v>1897</v>
      </c>
      <c r="P567" s="179" t="s">
        <v>1665</v>
      </c>
      <c r="Q567" s="182"/>
      <c r="R567" s="182">
        <v>1664</v>
      </c>
      <c r="S567" s="182"/>
      <c r="T567" s="270"/>
      <c r="U567" s="270"/>
      <c r="V567" s="270"/>
      <c r="W567" s="270"/>
      <c r="X567" s="270"/>
      <c r="Y567" s="270"/>
      <c r="Z567" s="63"/>
      <c r="AA567" s="63"/>
      <c r="AB567" s="63"/>
      <c r="AC567" s="63"/>
      <c r="AD567" s="63"/>
      <c r="AE567" s="63"/>
      <c r="AF567" s="63"/>
      <c r="AG567" s="63"/>
      <c r="AH567" s="63"/>
      <c r="AI567" s="63"/>
      <c r="AJ567" s="63"/>
      <c r="AK567" s="63"/>
      <c r="AL567" s="63"/>
      <c r="AM567" s="63"/>
      <c r="AN567" s="63"/>
      <c r="AO567" s="63"/>
      <c r="AP567" s="63"/>
      <c r="AQ567" s="63"/>
      <c r="AR567" s="63"/>
      <c r="AS567" s="63"/>
      <c r="AT567" s="63">
        <v>1700</v>
      </c>
      <c r="AU567" s="63">
        <v>0</v>
      </c>
      <c r="AV567" s="63">
        <v>0</v>
      </c>
      <c r="AW567" s="63">
        <v>0</v>
      </c>
      <c r="AX567" s="63">
        <v>1750</v>
      </c>
      <c r="AY567" s="63">
        <v>0</v>
      </c>
      <c r="AZ567" s="88">
        <f t="shared" si="808"/>
        <v>3450</v>
      </c>
      <c r="BA567" s="88">
        <f t="shared" si="809"/>
        <v>0</v>
      </c>
      <c r="BB567" s="487" t="s">
        <v>2470</v>
      </c>
      <c r="BC567" s="271"/>
      <c r="BD567" s="1487"/>
      <c r="BE567" s="270"/>
      <c r="BF567" s="270"/>
      <c r="BG567" s="91"/>
      <c r="BH567" s="89">
        <f t="shared" si="810"/>
        <v>3450</v>
      </c>
      <c r="BI567" s="89" t="str">
        <f t="shared" si="811"/>
        <v>0</v>
      </c>
      <c r="BJ567" s="173"/>
      <c r="BK567" s="808" t="s">
        <v>903</v>
      </c>
      <c r="BL567" s="809" t="s">
        <v>1500</v>
      </c>
      <c r="BM567" s="1603" t="s">
        <v>2274</v>
      </c>
      <c r="BN567" s="277"/>
      <c r="BO567" s="1603" t="s">
        <v>416</v>
      </c>
      <c r="BP567" s="173">
        <v>46048</v>
      </c>
      <c r="BQ567" s="1604">
        <v>1700</v>
      </c>
      <c r="BR567" s="1603" t="s">
        <v>416</v>
      </c>
      <c r="BS567" s="1604">
        <v>6190</v>
      </c>
      <c r="BT567" s="245">
        <f t="shared" si="828"/>
        <v>11364840</v>
      </c>
      <c r="BU567" s="1605">
        <v>0.08</v>
      </c>
      <c r="BV567" s="816">
        <f t="shared" si="829"/>
        <v>10523000</v>
      </c>
      <c r="BW567" s="222" t="s">
        <v>2344</v>
      </c>
      <c r="BX567" s="89">
        <f t="shared" si="815"/>
        <v>1700</v>
      </c>
      <c r="BY567" s="89">
        <f t="shared" si="816"/>
        <v>0</v>
      </c>
      <c r="BZ567" s="270"/>
      <c r="CA567" s="270"/>
      <c r="CB567" s="270"/>
      <c r="CC567" s="270"/>
      <c r="CD567" s="270"/>
      <c r="CE567" s="270"/>
      <c r="CF567" s="270"/>
      <c r="CG567" s="270"/>
      <c r="CH567" s="270"/>
      <c r="CI567" s="270"/>
      <c r="CJ567" s="270"/>
      <c r="CK567" s="270"/>
      <c r="CL567" s="270"/>
      <c r="CM567" s="270"/>
      <c r="CN567" s="270"/>
      <c r="CO567" s="270"/>
      <c r="CP567" s="270"/>
      <c r="CQ567" s="270"/>
      <c r="CR567" s="270"/>
      <c r="CS567" s="270"/>
      <c r="CT567" s="270"/>
      <c r="CU567" s="270"/>
      <c r="CV567" s="89">
        <f t="shared" si="817"/>
        <v>0</v>
      </c>
      <c r="CW567" s="86">
        <f t="shared" si="818"/>
        <v>0</v>
      </c>
      <c r="CX567" s="90"/>
      <c r="CY567" s="90"/>
      <c r="CZ567" s="90"/>
      <c r="DA567" s="90"/>
      <c r="DB567" s="89">
        <f t="shared" si="819"/>
        <v>1700</v>
      </c>
      <c r="DC567" s="89">
        <f t="shared" si="820"/>
        <v>0</v>
      </c>
      <c r="DD567" s="89">
        <f t="shared" si="821"/>
        <v>1750</v>
      </c>
      <c r="DE567" s="89">
        <f t="shared" si="822"/>
        <v>0</v>
      </c>
      <c r="DF567" s="86" t="str">
        <f t="shared" si="823"/>
        <v>Thiếu</v>
      </c>
      <c r="DG567" s="273"/>
      <c r="DH567" s="270"/>
      <c r="DI567" s="270"/>
      <c r="DJ567" s="270"/>
      <c r="DK567" s="270"/>
      <c r="DL567" s="270"/>
      <c r="DM567" s="270"/>
      <c r="DN567" s="270"/>
      <c r="DO567" s="270"/>
    </row>
    <row r="568" spans="1:119" s="274" customFormat="1" ht="30" customHeight="1">
      <c r="A568" s="85" t="str">
        <f t="shared" si="775"/>
        <v>Hiện</v>
      </c>
      <c r="B568" s="86" t="str">
        <f t="shared" si="795"/>
        <v>Thiếu</v>
      </c>
      <c r="C568" s="86">
        <f t="shared" si="776"/>
        <v>150</v>
      </c>
      <c r="D568" s="86" t="str">
        <f t="shared" si="824"/>
        <v>Dự kiến 10/2/2026 có hàng</v>
      </c>
      <c r="E568" s="1658" t="s">
        <v>2356</v>
      </c>
      <c r="F568" s="187"/>
      <c r="G568" s="86" t="str">
        <f t="shared" si="825"/>
        <v>Bu lông ren ren suốtM16*60Mạ kẽm 8.8</v>
      </c>
      <c r="H568" s="1659">
        <f t="shared" si="826"/>
        <v>970</v>
      </c>
      <c r="I568" s="86" t="str">
        <f t="shared" si="827"/>
        <v>BỘ</v>
      </c>
      <c r="J568" s="86"/>
      <c r="K568" s="86" t="s">
        <v>1484</v>
      </c>
      <c r="L568" s="179" t="s">
        <v>1900</v>
      </c>
      <c r="M568" s="114" t="s">
        <v>1895</v>
      </c>
      <c r="N568" s="180" t="s">
        <v>1901</v>
      </c>
      <c r="O568" s="181" t="s">
        <v>1897</v>
      </c>
      <c r="P568" s="179" t="s">
        <v>1665</v>
      </c>
      <c r="Q568" s="182"/>
      <c r="R568" s="182">
        <v>960</v>
      </c>
      <c r="S568" s="182"/>
      <c r="T568" s="270"/>
      <c r="U568" s="270"/>
      <c r="V568" s="270"/>
      <c r="W568" s="270"/>
      <c r="X568" s="270"/>
      <c r="Y568" s="270"/>
      <c r="Z568" s="63"/>
      <c r="AA568" s="63"/>
      <c r="AB568" s="63"/>
      <c r="AC568" s="63"/>
      <c r="AD568" s="63"/>
      <c r="AE568" s="63"/>
      <c r="AF568" s="63"/>
      <c r="AG568" s="63"/>
      <c r="AH568" s="63"/>
      <c r="AI568" s="63"/>
      <c r="AJ568" s="63"/>
      <c r="AK568" s="63"/>
      <c r="AL568" s="63"/>
      <c r="AM568" s="63"/>
      <c r="AN568" s="63"/>
      <c r="AO568" s="63"/>
      <c r="AP568" s="63"/>
      <c r="AQ568" s="63"/>
      <c r="AR568" s="63"/>
      <c r="AS568" s="63"/>
      <c r="AT568" s="63">
        <v>970</v>
      </c>
      <c r="AU568" s="63">
        <v>0</v>
      </c>
      <c r="AV568" s="63">
        <v>0</v>
      </c>
      <c r="AW568" s="63">
        <v>0</v>
      </c>
      <c r="AX568" s="63">
        <v>150</v>
      </c>
      <c r="AY568" s="63">
        <v>0</v>
      </c>
      <c r="AZ568" s="88">
        <f t="shared" si="808"/>
        <v>1120</v>
      </c>
      <c r="BA568" s="88">
        <f t="shared" si="809"/>
        <v>0</v>
      </c>
      <c r="BB568" s="487" t="s">
        <v>2470</v>
      </c>
      <c r="BC568" s="271"/>
      <c r="BD568" s="1487"/>
      <c r="BE568" s="270"/>
      <c r="BF568" s="270"/>
      <c r="BG568" s="91"/>
      <c r="BH568" s="89">
        <f t="shared" si="810"/>
        <v>1120</v>
      </c>
      <c r="BI568" s="89" t="str">
        <f t="shared" si="811"/>
        <v>0</v>
      </c>
      <c r="BJ568" s="173"/>
      <c r="BK568" s="808" t="s">
        <v>903</v>
      </c>
      <c r="BL568" s="809" t="s">
        <v>1500</v>
      </c>
      <c r="BM568" s="1603" t="s">
        <v>2275</v>
      </c>
      <c r="BN568" s="277"/>
      <c r="BO568" s="1603" t="s">
        <v>416</v>
      </c>
      <c r="BP568" s="173">
        <v>46048</v>
      </c>
      <c r="BQ568" s="1604">
        <v>970</v>
      </c>
      <c r="BR568" s="1603" t="s">
        <v>416</v>
      </c>
      <c r="BS568" s="1604">
        <v>6790</v>
      </c>
      <c r="BT568" s="245">
        <f t="shared" si="828"/>
        <v>7113204.0000000009</v>
      </c>
      <c r="BU568" s="1605">
        <v>0.08</v>
      </c>
      <c r="BV568" s="816">
        <f t="shared" si="829"/>
        <v>6586300</v>
      </c>
      <c r="BW568" s="222" t="s">
        <v>2344</v>
      </c>
      <c r="BX568" s="89">
        <f t="shared" si="815"/>
        <v>970</v>
      </c>
      <c r="BY568" s="89">
        <f t="shared" si="816"/>
        <v>0</v>
      </c>
      <c r="BZ568" s="270"/>
      <c r="CA568" s="270"/>
      <c r="CB568" s="270"/>
      <c r="CC568" s="270"/>
      <c r="CD568" s="270"/>
      <c r="CE568" s="270"/>
      <c r="CF568" s="270"/>
      <c r="CG568" s="270"/>
      <c r="CH568" s="270"/>
      <c r="CI568" s="270"/>
      <c r="CJ568" s="270"/>
      <c r="CK568" s="270"/>
      <c r="CL568" s="270"/>
      <c r="CM568" s="270"/>
      <c r="CN568" s="270"/>
      <c r="CO568" s="270"/>
      <c r="CP568" s="270"/>
      <c r="CQ568" s="270"/>
      <c r="CR568" s="270"/>
      <c r="CS568" s="270"/>
      <c r="CT568" s="270"/>
      <c r="CU568" s="270"/>
      <c r="CV568" s="89">
        <f t="shared" si="817"/>
        <v>0</v>
      </c>
      <c r="CW568" s="86">
        <f t="shared" si="818"/>
        <v>0</v>
      </c>
      <c r="CX568" s="90"/>
      <c r="CY568" s="90"/>
      <c r="CZ568" s="90"/>
      <c r="DA568" s="90"/>
      <c r="DB568" s="89">
        <f t="shared" si="819"/>
        <v>970</v>
      </c>
      <c r="DC568" s="89">
        <f t="shared" si="820"/>
        <v>0</v>
      </c>
      <c r="DD568" s="89">
        <f t="shared" si="821"/>
        <v>150</v>
      </c>
      <c r="DE568" s="89">
        <f t="shared" si="822"/>
        <v>0</v>
      </c>
      <c r="DF568" s="86" t="str">
        <f t="shared" si="823"/>
        <v>Thiếu</v>
      </c>
      <c r="DG568" s="273"/>
      <c r="DH568" s="270"/>
      <c r="DI568" s="270"/>
      <c r="DJ568" s="270"/>
      <c r="DK568" s="270"/>
      <c r="DL568" s="270"/>
      <c r="DM568" s="270"/>
      <c r="DN568" s="270"/>
      <c r="DO568" s="270"/>
    </row>
    <row r="569" spans="1:119" s="274" customFormat="1" ht="30" hidden="1" customHeight="1">
      <c r="A569" s="85" t="str">
        <f t="shared" si="775"/>
        <v>Hiện</v>
      </c>
      <c r="B569" s="86" t="str">
        <f t="shared" si="795"/>
        <v>Đủ</v>
      </c>
      <c r="C569" s="86">
        <f t="shared" si="776"/>
        <v>0</v>
      </c>
      <c r="D569" s="86" t="str">
        <f t="shared" si="824"/>
        <v>Dự kiến 10/2/2026 có hàng</v>
      </c>
      <c r="E569" s="1658" t="s">
        <v>2356</v>
      </c>
      <c r="F569" s="187"/>
      <c r="G569" s="86" t="str">
        <f t="shared" si="825"/>
        <v>Bu lông ren ren suốtM16*90Mạ kẽm 8.8</v>
      </c>
      <c r="H569" s="1659">
        <f t="shared" si="826"/>
        <v>200</v>
      </c>
      <c r="I569" s="86" t="str">
        <f t="shared" si="827"/>
        <v>BỘ</v>
      </c>
      <c r="J569" s="86"/>
      <c r="K569" s="86" t="s">
        <v>1484</v>
      </c>
      <c r="L569" s="179" t="s">
        <v>1902</v>
      </c>
      <c r="M569" s="114" t="s">
        <v>1895</v>
      </c>
      <c r="N569" s="180" t="s">
        <v>1903</v>
      </c>
      <c r="O569" s="181" t="s">
        <v>1897</v>
      </c>
      <c r="P569" s="179" t="s">
        <v>1665</v>
      </c>
      <c r="Q569" s="182"/>
      <c r="R569" s="182">
        <v>192</v>
      </c>
      <c r="S569" s="182"/>
      <c r="T569" s="270"/>
      <c r="U569" s="270"/>
      <c r="V569" s="270"/>
      <c r="W569" s="270"/>
      <c r="X569" s="270"/>
      <c r="Y569" s="270"/>
      <c r="Z569" s="63"/>
      <c r="AA569" s="63"/>
      <c r="AB569" s="63"/>
      <c r="AC569" s="63"/>
      <c r="AD569" s="63"/>
      <c r="AE569" s="63"/>
      <c r="AF569" s="63"/>
      <c r="AG569" s="63"/>
      <c r="AH569" s="63"/>
      <c r="AI569" s="63"/>
      <c r="AJ569" s="63"/>
      <c r="AK569" s="63"/>
      <c r="AL569" s="63"/>
      <c r="AM569" s="63"/>
      <c r="AN569" s="63"/>
      <c r="AO569" s="63"/>
      <c r="AP569" s="63"/>
      <c r="AQ569" s="63"/>
      <c r="AR569" s="63"/>
      <c r="AS569" s="63"/>
      <c r="AT569" s="63">
        <v>200</v>
      </c>
      <c r="AU569" s="63">
        <v>0</v>
      </c>
      <c r="AV569" s="63">
        <v>0</v>
      </c>
      <c r="AW569" s="63">
        <v>0</v>
      </c>
      <c r="AX569" s="63">
        <v>0</v>
      </c>
      <c r="AY569" s="63">
        <v>0</v>
      </c>
      <c r="AZ569" s="88">
        <f t="shared" si="808"/>
        <v>200</v>
      </c>
      <c r="BA569" s="88">
        <f t="shared" si="809"/>
        <v>0</v>
      </c>
      <c r="BB569" s="487" t="s">
        <v>1937</v>
      </c>
      <c r="BC569" s="271"/>
      <c r="BD569" s="1487"/>
      <c r="BE569" s="270"/>
      <c r="BF569" s="270"/>
      <c r="BG569" s="91"/>
      <c r="BH569" s="89">
        <f t="shared" si="810"/>
        <v>200</v>
      </c>
      <c r="BI569" s="89" t="str">
        <f t="shared" si="811"/>
        <v>0</v>
      </c>
      <c r="BJ569" s="173"/>
      <c r="BK569" s="808" t="s">
        <v>903</v>
      </c>
      <c r="BL569" s="809" t="s">
        <v>1500</v>
      </c>
      <c r="BM569" s="1603" t="s">
        <v>2276</v>
      </c>
      <c r="BN569" s="277"/>
      <c r="BO569" s="1603" t="s">
        <v>416</v>
      </c>
      <c r="BP569" s="173">
        <v>46048</v>
      </c>
      <c r="BQ569" s="1604">
        <v>200</v>
      </c>
      <c r="BR569" s="1603" t="s">
        <v>416</v>
      </c>
      <c r="BS569" s="1604">
        <v>8690</v>
      </c>
      <c r="BT569" s="245">
        <f t="shared" si="828"/>
        <v>1877040.0000000002</v>
      </c>
      <c r="BU569" s="1605">
        <v>0.08</v>
      </c>
      <c r="BV569" s="816">
        <f t="shared" si="829"/>
        <v>1738000</v>
      </c>
      <c r="BW569" s="222" t="s">
        <v>2344</v>
      </c>
      <c r="BX569" s="89">
        <f t="shared" si="815"/>
        <v>200</v>
      </c>
      <c r="BY569" s="89">
        <f t="shared" si="816"/>
        <v>0</v>
      </c>
      <c r="BZ569" s="270"/>
      <c r="CA569" s="270"/>
      <c r="CB569" s="270"/>
      <c r="CC569" s="270"/>
      <c r="CD569" s="270"/>
      <c r="CE569" s="270"/>
      <c r="CF569" s="270"/>
      <c r="CG569" s="270"/>
      <c r="CH569" s="270"/>
      <c r="CI569" s="270"/>
      <c r="CJ569" s="270"/>
      <c r="CK569" s="270"/>
      <c r="CL569" s="270"/>
      <c r="CM569" s="270"/>
      <c r="CN569" s="270"/>
      <c r="CO569" s="270"/>
      <c r="CP569" s="270"/>
      <c r="CQ569" s="270"/>
      <c r="CR569" s="270"/>
      <c r="CS569" s="270"/>
      <c r="CT569" s="270"/>
      <c r="CU569" s="270"/>
      <c r="CV569" s="89">
        <f t="shared" si="817"/>
        <v>0</v>
      </c>
      <c r="CW569" s="86">
        <f t="shared" si="818"/>
        <v>0</v>
      </c>
      <c r="CX569" s="90"/>
      <c r="CY569" s="90"/>
      <c r="CZ569" s="90"/>
      <c r="DA569" s="90"/>
      <c r="DB569" s="89">
        <f t="shared" si="819"/>
        <v>200</v>
      </c>
      <c r="DC569" s="89">
        <f t="shared" si="820"/>
        <v>0</v>
      </c>
      <c r="DD569" s="89">
        <f t="shared" si="821"/>
        <v>0</v>
      </c>
      <c r="DE569" s="89">
        <f t="shared" si="822"/>
        <v>0</v>
      </c>
      <c r="DF569" s="86" t="str">
        <f t="shared" si="823"/>
        <v>Đủ</v>
      </c>
      <c r="DG569" s="273"/>
      <c r="DH569" s="270"/>
      <c r="DI569" s="270"/>
      <c r="DJ569" s="270"/>
      <c r="DK569" s="270"/>
      <c r="DL569" s="270"/>
      <c r="DM569" s="270"/>
      <c r="DN569" s="270"/>
      <c r="DO569" s="270"/>
    </row>
    <row r="570" spans="1:119" s="274" customFormat="1" ht="30" hidden="1" customHeight="1">
      <c r="A570" s="85" t="str">
        <f t="shared" si="775"/>
        <v>Hiện</v>
      </c>
      <c r="B570" s="86" t="str">
        <f t="shared" si="795"/>
        <v>Đủ</v>
      </c>
      <c r="C570" s="86">
        <f t="shared" si="776"/>
        <v>0</v>
      </c>
      <c r="D570" s="86" t="str">
        <f t="shared" si="824"/>
        <v>Dự kiến 10/2/2026 có hàng</v>
      </c>
      <c r="E570" s="1658" t="s">
        <v>2356</v>
      </c>
      <c r="F570" s="187"/>
      <c r="G570" s="86" t="str">
        <f t="shared" si="825"/>
        <v>Dây chằng hàngD32Vải</v>
      </c>
      <c r="H570" s="1659">
        <f t="shared" si="826"/>
        <v>3000</v>
      </c>
      <c r="I570" s="86" t="str">
        <f t="shared" si="827"/>
        <v>m</v>
      </c>
      <c r="J570" s="86"/>
      <c r="K570" s="86" t="s">
        <v>1484</v>
      </c>
      <c r="L570" s="179" t="s">
        <v>1904</v>
      </c>
      <c r="M570" s="114" t="s">
        <v>1905</v>
      </c>
      <c r="N570" s="180" t="s">
        <v>1906</v>
      </c>
      <c r="O570" s="181" t="s">
        <v>1907</v>
      </c>
      <c r="P570" s="179" t="s">
        <v>45</v>
      </c>
      <c r="Q570" s="182"/>
      <c r="R570" s="182">
        <v>3000</v>
      </c>
      <c r="S570" s="182"/>
      <c r="T570" s="270"/>
      <c r="U570" s="270"/>
      <c r="V570" s="270"/>
      <c r="W570" s="270"/>
      <c r="X570" s="270"/>
      <c r="Y570" s="270"/>
      <c r="Z570" s="63"/>
      <c r="AA570" s="63"/>
      <c r="AB570" s="63"/>
      <c r="AC570" s="63"/>
      <c r="AD570" s="63"/>
      <c r="AE570" s="63"/>
      <c r="AF570" s="63"/>
      <c r="AG570" s="63"/>
      <c r="AH570" s="63"/>
      <c r="AI570" s="63"/>
      <c r="AJ570" s="63"/>
      <c r="AK570" s="63"/>
      <c r="AL570" s="63"/>
      <c r="AM570" s="63"/>
      <c r="AN570" s="63"/>
      <c r="AO570" s="63"/>
      <c r="AP570" s="63"/>
      <c r="AQ570" s="63"/>
      <c r="AR570" s="63"/>
      <c r="AS570" s="63"/>
      <c r="AT570" s="63">
        <v>3000</v>
      </c>
      <c r="AU570" s="63">
        <v>0</v>
      </c>
      <c r="AV570" s="63">
        <v>0</v>
      </c>
      <c r="AW570" s="63">
        <v>0</v>
      </c>
      <c r="AX570" s="63">
        <v>0</v>
      </c>
      <c r="AY570" s="63">
        <v>0</v>
      </c>
      <c r="AZ570" s="88">
        <f t="shared" si="808"/>
        <v>3000</v>
      </c>
      <c r="BA570" s="88">
        <f t="shared" si="809"/>
        <v>0</v>
      </c>
      <c r="BB570" s="487" t="s">
        <v>1937</v>
      </c>
      <c r="BC570" s="271"/>
      <c r="BD570" s="1487"/>
      <c r="BE570" s="270"/>
      <c r="BF570" s="270"/>
      <c r="BG570" s="91"/>
      <c r="BH570" s="89">
        <f t="shared" si="810"/>
        <v>3000</v>
      </c>
      <c r="BI570" s="89" t="str">
        <f t="shared" si="811"/>
        <v>0</v>
      </c>
      <c r="BJ570" s="173"/>
      <c r="BK570" s="808" t="s">
        <v>903</v>
      </c>
      <c r="BL570" s="809" t="s">
        <v>1500</v>
      </c>
      <c r="BM570" s="1603" t="s">
        <v>2277</v>
      </c>
      <c r="BN570" s="277"/>
      <c r="BO570" s="1603" t="s">
        <v>416</v>
      </c>
      <c r="BP570" s="173">
        <v>46048</v>
      </c>
      <c r="BQ570" s="1604">
        <v>3000</v>
      </c>
      <c r="BR570" s="1603" t="s">
        <v>416</v>
      </c>
      <c r="BS570" s="1604">
        <v>4200</v>
      </c>
      <c r="BT570" s="245">
        <f t="shared" si="828"/>
        <v>13608000</v>
      </c>
      <c r="BU570" s="1605">
        <v>0.08</v>
      </c>
      <c r="BV570" s="816">
        <f t="shared" si="829"/>
        <v>12600000</v>
      </c>
      <c r="BW570" s="222" t="s">
        <v>2344</v>
      </c>
      <c r="BX570" s="89">
        <f t="shared" si="815"/>
        <v>3000</v>
      </c>
      <c r="BY570" s="89">
        <f t="shared" si="816"/>
        <v>0</v>
      </c>
      <c r="BZ570" s="270"/>
      <c r="CA570" s="270"/>
      <c r="CB570" s="270"/>
      <c r="CC570" s="270"/>
      <c r="CD570" s="270"/>
      <c r="CE570" s="270"/>
      <c r="CF570" s="270"/>
      <c r="CG570" s="270"/>
      <c r="CH570" s="270"/>
      <c r="CI570" s="270"/>
      <c r="CJ570" s="270"/>
      <c r="CK570" s="270"/>
      <c r="CL570" s="270"/>
      <c r="CM570" s="270"/>
      <c r="CN570" s="270"/>
      <c r="CO570" s="270"/>
      <c r="CP570" s="270"/>
      <c r="CQ570" s="270"/>
      <c r="CR570" s="270"/>
      <c r="CS570" s="270"/>
      <c r="CT570" s="270"/>
      <c r="CU570" s="270"/>
      <c r="CV570" s="89">
        <f t="shared" si="817"/>
        <v>0</v>
      </c>
      <c r="CW570" s="86">
        <f t="shared" si="818"/>
        <v>0</v>
      </c>
      <c r="CX570" s="90"/>
      <c r="CY570" s="90"/>
      <c r="CZ570" s="90"/>
      <c r="DA570" s="90"/>
      <c r="DB570" s="89">
        <f t="shared" si="819"/>
        <v>3000</v>
      </c>
      <c r="DC570" s="89">
        <f t="shared" si="820"/>
        <v>0</v>
      </c>
      <c r="DD570" s="89">
        <f t="shared" si="821"/>
        <v>0</v>
      </c>
      <c r="DE570" s="89">
        <f t="shared" si="822"/>
        <v>0</v>
      </c>
      <c r="DF570" s="86" t="str">
        <f t="shared" si="823"/>
        <v>Đủ</v>
      </c>
      <c r="DG570" s="273"/>
      <c r="DH570" s="270"/>
      <c r="DI570" s="270"/>
      <c r="DJ570" s="270"/>
      <c r="DK570" s="270"/>
      <c r="DL570" s="270"/>
      <c r="DM570" s="270"/>
      <c r="DN570" s="270"/>
      <c r="DO570" s="270"/>
    </row>
    <row r="571" spans="1:119" s="274" customFormat="1" ht="30" hidden="1" customHeight="1">
      <c r="A571" s="85" t="str">
        <f t="shared" si="775"/>
        <v>Hiện</v>
      </c>
      <c r="B571" s="86" t="str">
        <f t="shared" si="795"/>
        <v>Đủ</v>
      </c>
      <c r="C571" s="86">
        <f t="shared" si="776"/>
        <v>0</v>
      </c>
      <c r="D571" s="86"/>
      <c r="E571" s="86"/>
      <c r="F571" s="86"/>
      <c r="G571" s="86"/>
      <c r="H571" s="86"/>
      <c r="I571" s="86"/>
      <c r="J571" s="86"/>
      <c r="K571" s="86"/>
      <c r="L571" s="179" t="s">
        <v>1908</v>
      </c>
      <c r="M571" s="114" t="s">
        <v>1909</v>
      </c>
      <c r="N571" s="180" t="s">
        <v>1910</v>
      </c>
      <c r="O571" s="181" t="s">
        <v>1911</v>
      </c>
      <c r="P571" s="179" t="s">
        <v>60</v>
      </c>
      <c r="Q571" s="182"/>
      <c r="R571" s="182">
        <v>700</v>
      </c>
      <c r="S571" s="182"/>
      <c r="T571" s="270"/>
      <c r="U571" s="270"/>
      <c r="V571" s="270"/>
      <c r="W571" s="270"/>
      <c r="X571" s="270"/>
      <c r="Y571" s="270"/>
      <c r="Z571" s="63"/>
      <c r="AA571" s="63"/>
      <c r="AB571" s="63"/>
      <c r="AC571" s="63"/>
      <c r="AD571" s="63"/>
      <c r="AE571" s="63"/>
      <c r="AF571" s="63"/>
      <c r="AG571" s="63"/>
      <c r="AH571" s="63"/>
      <c r="AI571" s="63"/>
      <c r="AJ571" s="63"/>
      <c r="AK571" s="63"/>
      <c r="AL571" s="63"/>
      <c r="AM571" s="63"/>
      <c r="AN571" s="63"/>
      <c r="AO571" s="63"/>
      <c r="AP571" s="63"/>
      <c r="AQ571" s="63"/>
      <c r="AR571" s="63"/>
      <c r="AS571" s="63"/>
      <c r="AT571" s="63">
        <v>700</v>
      </c>
      <c r="AU571" s="63">
        <v>0</v>
      </c>
      <c r="AV571" s="63">
        <v>0</v>
      </c>
      <c r="AW571" s="63">
        <v>0</v>
      </c>
      <c r="AX571" s="63">
        <v>0</v>
      </c>
      <c r="AY571" s="63">
        <v>0</v>
      </c>
      <c r="AZ571" s="88">
        <f t="shared" si="808"/>
        <v>700</v>
      </c>
      <c r="BA571" s="88">
        <f t="shared" si="809"/>
        <v>0</v>
      </c>
      <c r="BB571" s="487" t="s">
        <v>1937</v>
      </c>
      <c r="BC571" s="271"/>
      <c r="BD571" s="1487">
        <v>700</v>
      </c>
      <c r="BE571" s="270"/>
      <c r="BF571" s="270"/>
      <c r="BG571" s="91" t="s">
        <v>98</v>
      </c>
      <c r="BH571" s="89" t="str">
        <f t="shared" si="810"/>
        <v>0</v>
      </c>
      <c r="BI571" s="89" t="str">
        <f t="shared" si="811"/>
        <v>0</v>
      </c>
      <c r="BJ571" s="173"/>
      <c r="BK571" s="275"/>
      <c r="BL571" s="271"/>
      <c r="BM571" s="276"/>
      <c r="BN571" s="277"/>
      <c r="BO571" s="271"/>
      <c r="BP571" s="278"/>
      <c r="BQ571" s="270"/>
      <c r="BR571" s="271"/>
      <c r="BS571" s="279"/>
      <c r="BT571" s="280"/>
      <c r="BU571" s="279"/>
      <c r="BV571" s="279"/>
      <c r="BW571" s="281"/>
      <c r="BX571" s="89">
        <f t="shared" si="815"/>
        <v>0</v>
      </c>
      <c r="BY571" s="89">
        <f t="shared" si="816"/>
        <v>0</v>
      </c>
      <c r="BZ571" s="270"/>
      <c r="CA571" s="270"/>
      <c r="CB571" s="270"/>
      <c r="CC571" s="270"/>
      <c r="CD571" s="270"/>
      <c r="CE571" s="270"/>
      <c r="CF571" s="270"/>
      <c r="CG571" s="270"/>
      <c r="CH571" s="270"/>
      <c r="CI571" s="270"/>
      <c r="CJ571" s="270"/>
      <c r="CK571" s="270"/>
      <c r="CL571" s="270"/>
      <c r="CM571" s="270"/>
      <c r="CN571" s="270"/>
      <c r="CO571" s="270"/>
      <c r="CP571" s="270"/>
      <c r="CQ571" s="270"/>
      <c r="CR571" s="270"/>
      <c r="CS571" s="270"/>
      <c r="CT571" s="270"/>
      <c r="CU571" s="270"/>
      <c r="CV571" s="89">
        <f t="shared" si="817"/>
        <v>0</v>
      </c>
      <c r="CW571" s="86">
        <f t="shared" si="818"/>
        <v>0</v>
      </c>
      <c r="CX571" s="90"/>
      <c r="CY571" s="90"/>
      <c r="CZ571" s="90"/>
      <c r="DA571" s="90"/>
      <c r="DB571" s="89">
        <f t="shared" si="819"/>
        <v>0</v>
      </c>
      <c r="DC571" s="89">
        <f t="shared" si="820"/>
        <v>0</v>
      </c>
      <c r="DD571" s="89">
        <f t="shared" si="821"/>
        <v>0</v>
      </c>
      <c r="DE571" s="89">
        <f t="shared" si="822"/>
        <v>0</v>
      </c>
      <c r="DF571" s="86" t="str">
        <f t="shared" si="823"/>
        <v>Đủ</v>
      </c>
      <c r="DG571" s="273"/>
      <c r="DH571" s="270"/>
      <c r="DI571" s="270"/>
      <c r="DJ571" s="270"/>
      <c r="DK571" s="270"/>
      <c r="DL571" s="270"/>
      <c r="DM571" s="270"/>
      <c r="DN571" s="270"/>
      <c r="DO571" s="270"/>
    </row>
    <row r="572" spans="1:119" s="274" customFormat="1" ht="30" hidden="1" customHeight="1">
      <c r="A572" s="85" t="str">
        <f t="shared" si="775"/>
        <v>Hiện</v>
      </c>
      <c r="B572" s="86" t="str">
        <f t="shared" si="795"/>
        <v>Thừa</v>
      </c>
      <c r="C572" s="86">
        <f t="shared" si="776"/>
        <v>-2500</v>
      </c>
      <c r="D572" s="86" t="str">
        <f>BW572</f>
        <v>Dự kiến 10/2/2026 có hàng</v>
      </c>
      <c r="E572" s="1658" t="s">
        <v>2356</v>
      </c>
      <c r="F572" s="187"/>
      <c r="G572" s="86" t="str">
        <f>BM572</f>
        <v>dây cáp vải  rộng 50D50Vải</v>
      </c>
      <c r="H572" s="1659">
        <f>BQ572</f>
        <v>5000</v>
      </c>
      <c r="I572" s="86" t="str">
        <f>P572</f>
        <v>m</v>
      </c>
      <c r="J572" s="86"/>
      <c r="K572" s="86" t="s">
        <v>1484</v>
      </c>
      <c r="L572" s="179" t="s">
        <v>1912</v>
      </c>
      <c r="M572" s="114" t="s">
        <v>1905</v>
      </c>
      <c r="N572" s="180" t="s">
        <v>1913</v>
      </c>
      <c r="O572" s="181" t="s">
        <v>1914</v>
      </c>
      <c r="P572" s="179" t="s">
        <v>45</v>
      </c>
      <c r="Q572" s="182"/>
      <c r="R572" s="182">
        <v>2500</v>
      </c>
      <c r="S572" s="182"/>
      <c r="T572" s="270"/>
      <c r="U572" s="270"/>
      <c r="V572" s="270"/>
      <c r="W572" s="270"/>
      <c r="X572" s="270"/>
      <c r="Y572" s="270"/>
      <c r="Z572" s="63"/>
      <c r="AA572" s="63"/>
      <c r="AB572" s="63"/>
      <c r="AC572" s="63"/>
      <c r="AD572" s="63"/>
      <c r="AE572" s="63"/>
      <c r="AF572" s="63"/>
      <c r="AG572" s="63"/>
      <c r="AH572" s="63"/>
      <c r="AI572" s="63"/>
      <c r="AJ572" s="63"/>
      <c r="AK572" s="63"/>
      <c r="AL572" s="63"/>
      <c r="AM572" s="63"/>
      <c r="AN572" s="63"/>
      <c r="AO572" s="63"/>
      <c r="AP572" s="63"/>
      <c r="AQ572" s="63"/>
      <c r="AR572" s="63"/>
      <c r="AS572" s="63"/>
      <c r="AT572" s="63">
        <v>2500</v>
      </c>
      <c r="AU572" s="63">
        <v>0</v>
      </c>
      <c r="AV572" s="63">
        <v>0</v>
      </c>
      <c r="AW572" s="63">
        <v>0</v>
      </c>
      <c r="AX572" s="63">
        <v>0</v>
      </c>
      <c r="AY572" s="63">
        <v>0</v>
      </c>
      <c r="AZ572" s="88">
        <f t="shared" si="808"/>
        <v>2500</v>
      </c>
      <c r="BA572" s="88">
        <f t="shared" si="809"/>
        <v>0</v>
      </c>
      <c r="BB572" s="487" t="s">
        <v>1937</v>
      </c>
      <c r="BC572" s="271"/>
      <c r="BD572" s="1487"/>
      <c r="BE572" s="270"/>
      <c r="BF572" s="270"/>
      <c r="BG572" s="91"/>
      <c r="BH572" s="89">
        <f t="shared" si="810"/>
        <v>2500</v>
      </c>
      <c r="BI572" s="89" t="str">
        <f t="shared" si="811"/>
        <v>0</v>
      </c>
      <c r="BJ572" s="173"/>
      <c r="BK572" s="808" t="s">
        <v>903</v>
      </c>
      <c r="BL572" s="809" t="s">
        <v>1500</v>
      </c>
      <c r="BM572" s="1603" t="s">
        <v>2278</v>
      </c>
      <c r="BN572" s="277"/>
      <c r="BO572" s="1603" t="s">
        <v>416</v>
      </c>
      <c r="BP572" s="173">
        <v>46048</v>
      </c>
      <c r="BQ572" s="1606">
        <v>5000</v>
      </c>
      <c r="BR572" s="1603" t="s">
        <v>416</v>
      </c>
      <c r="BS572" s="1604">
        <v>5830</v>
      </c>
      <c r="BT572" s="245">
        <f>BS572*BQ572*1.08</f>
        <v>31482000.000000004</v>
      </c>
      <c r="BU572" s="1605">
        <v>0.08</v>
      </c>
      <c r="BV572" s="816">
        <f>BS572*BQ572</f>
        <v>29150000</v>
      </c>
      <c r="BW572" s="222" t="s">
        <v>2344</v>
      </c>
      <c r="BX572" s="89">
        <f t="shared" si="815"/>
        <v>5000</v>
      </c>
      <c r="BY572" s="89">
        <f t="shared" si="816"/>
        <v>0</v>
      </c>
      <c r="BZ572" s="270"/>
      <c r="CA572" s="270"/>
      <c r="CB572" s="270"/>
      <c r="CC572" s="270"/>
      <c r="CD572" s="270"/>
      <c r="CE572" s="270"/>
      <c r="CF572" s="270"/>
      <c r="CG572" s="270"/>
      <c r="CH572" s="270"/>
      <c r="CI572" s="270"/>
      <c r="CJ572" s="270"/>
      <c r="CK572" s="270"/>
      <c r="CL572" s="270"/>
      <c r="CM572" s="270"/>
      <c r="CN572" s="270"/>
      <c r="CO572" s="270"/>
      <c r="CP572" s="270"/>
      <c r="CQ572" s="270"/>
      <c r="CR572" s="270"/>
      <c r="CS572" s="270"/>
      <c r="CT572" s="270"/>
      <c r="CU572" s="270"/>
      <c r="CV572" s="89">
        <f t="shared" si="817"/>
        <v>0</v>
      </c>
      <c r="CW572" s="86">
        <f t="shared" si="818"/>
        <v>0</v>
      </c>
      <c r="CX572" s="90"/>
      <c r="CY572" s="90"/>
      <c r="CZ572" s="90"/>
      <c r="DA572" s="90"/>
      <c r="DB572" s="89">
        <f t="shared" si="819"/>
        <v>5000</v>
      </c>
      <c r="DC572" s="89">
        <f t="shared" si="820"/>
        <v>0</v>
      </c>
      <c r="DD572" s="89">
        <f t="shared" si="821"/>
        <v>-2500</v>
      </c>
      <c r="DE572" s="89">
        <f t="shared" si="822"/>
        <v>0</v>
      </c>
      <c r="DF572" s="86" t="str">
        <f t="shared" si="823"/>
        <v>Thừa</v>
      </c>
      <c r="DG572" s="273"/>
      <c r="DH572" s="270"/>
      <c r="DI572" s="270"/>
      <c r="DJ572" s="270"/>
      <c r="DK572" s="270"/>
      <c r="DL572" s="270"/>
      <c r="DM572" s="270"/>
      <c r="DN572" s="270"/>
      <c r="DO572" s="270"/>
    </row>
    <row r="573" spans="1:119" s="274" customFormat="1" ht="30" hidden="1" customHeight="1">
      <c r="A573" s="85" t="str">
        <f t="shared" si="775"/>
        <v>Hiện</v>
      </c>
      <c r="B573" s="86" t="str">
        <f t="shared" si="795"/>
        <v>Đủ</v>
      </c>
      <c r="C573" s="86">
        <f t="shared" si="776"/>
        <v>0</v>
      </c>
      <c r="D573" s="86"/>
      <c r="E573" s="86"/>
      <c r="F573" s="86"/>
      <c r="G573" s="86"/>
      <c r="H573" s="86"/>
      <c r="I573" s="86"/>
      <c r="J573" s="86"/>
      <c r="K573" s="86"/>
      <c r="L573" s="179" t="s">
        <v>1915</v>
      </c>
      <c r="M573" s="114" t="s">
        <v>1909</v>
      </c>
      <c r="N573" s="180" t="s">
        <v>1916</v>
      </c>
      <c r="O573" s="181" t="s">
        <v>1911</v>
      </c>
      <c r="P573" s="179" t="s">
        <v>60</v>
      </c>
      <c r="Q573" s="182"/>
      <c r="R573" s="182">
        <v>600</v>
      </c>
      <c r="S573" s="182"/>
      <c r="T573" s="270"/>
      <c r="U573" s="270"/>
      <c r="V573" s="270"/>
      <c r="W573" s="270"/>
      <c r="X573" s="270"/>
      <c r="Y573" s="270"/>
      <c r="Z573" s="63"/>
      <c r="AA573" s="63"/>
      <c r="AB573" s="63"/>
      <c r="AC573" s="63"/>
      <c r="AD573" s="63"/>
      <c r="AE573" s="63"/>
      <c r="AF573" s="63"/>
      <c r="AG573" s="63"/>
      <c r="AH573" s="63"/>
      <c r="AI573" s="63"/>
      <c r="AJ573" s="63"/>
      <c r="AK573" s="63"/>
      <c r="AL573" s="63"/>
      <c r="AM573" s="63"/>
      <c r="AN573" s="63"/>
      <c r="AO573" s="63"/>
      <c r="AP573" s="63"/>
      <c r="AQ573" s="63"/>
      <c r="AR573" s="63"/>
      <c r="AS573" s="63"/>
      <c r="AT573" s="63">
        <v>600</v>
      </c>
      <c r="AU573" s="63">
        <v>0</v>
      </c>
      <c r="AV573" s="63">
        <v>0</v>
      </c>
      <c r="AW573" s="63">
        <v>0</v>
      </c>
      <c r="AX573" s="63">
        <v>0</v>
      </c>
      <c r="AY573" s="63">
        <v>0</v>
      </c>
      <c r="AZ573" s="88">
        <f t="shared" si="808"/>
        <v>600</v>
      </c>
      <c r="BA573" s="88">
        <f t="shared" si="809"/>
        <v>0</v>
      </c>
      <c r="BB573" s="487" t="s">
        <v>1937</v>
      </c>
      <c r="BC573" s="271"/>
      <c r="BD573" s="1487">
        <v>600</v>
      </c>
      <c r="BE573" s="270"/>
      <c r="BF573" s="270"/>
      <c r="BG573" s="91" t="s">
        <v>98</v>
      </c>
      <c r="BH573" s="89" t="str">
        <f t="shared" si="810"/>
        <v>0</v>
      </c>
      <c r="BI573" s="89" t="str">
        <f t="shared" si="811"/>
        <v>0</v>
      </c>
      <c r="BJ573" s="173"/>
      <c r="BK573" s="275"/>
      <c r="BL573" s="271"/>
      <c r="BM573" s="276"/>
      <c r="BN573" s="277"/>
      <c r="BO573" s="271"/>
      <c r="BP573" s="278"/>
      <c r="BQ573" s="270"/>
      <c r="BR573" s="271"/>
      <c r="BS573" s="279"/>
      <c r="BT573" s="280"/>
      <c r="BU573" s="279"/>
      <c r="BV573" s="279"/>
      <c r="BW573" s="281"/>
      <c r="BX573" s="89">
        <f t="shared" si="815"/>
        <v>0</v>
      </c>
      <c r="BY573" s="89">
        <f t="shared" si="816"/>
        <v>0</v>
      </c>
      <c r="BZ573" s="270"/>
      <c r="CA573" s="270"/>
      <c r="CB573" s="270"/>
      <c r="CC573" s="270"/>
      <c r="CD573" s="270"/>
      <c r="CE573" s="270"/>
      <c r="CF573" s="270"/>
      <c r="CG573" s="270"/>
      <c r="CH573" s="270"/>
      <c r="CI573" s="270"/>
      <c r="CJ573" s="270"/>
      <c r="CK573" s="270"/>
      <c r="CL573" s="270"/>
      <c r="CM573" s="270"/>
      <c r="CN573" s="270"/>
      <c r="CO573" s="270"/>
      <c r="CP573" s="270"/>
      <c r="CQ573" s="270"/>
      <c r="CR573" s="270"/>
      <c r="CS573" s="270"/>
      <c r="CT573" s="270"/>
      <c r="CU573" s="270"/>
      <c r="CV573" s="89">
        <f t="shared" si="817"/>
        <v>0</v>
      </c>
      <c r="CW573" s="86">
        <f t="shared" si="818"/>
        <v>0</v>
      </c>
      <c r="CX573" s="90"/>
      <c r="CY573" s="90"/>
      <c r="CZ573" s="90"/>
      <c r="DA573" s="90"/>
      <c r="DB573" s="89">
        <f t="shared" si="819"/>
        <v>0</v>
      </c>
      <c r="DC573" s="89">
        <f t="shared" si="820"/>
        <v>0</v>
      </c>
      <c r="DD573" s="89">
        <f t="shared" si="821"/>
        <v>0</v>
      </c>
      <c r="DE573" s="89">
        <f t="shared" si="822"/>
        <v>0</v>
      </c>
      <c r="DF573" s="86" t="str">
        <f t="shared" si="823"/>
        <v>Đủ</v>
      </c>
      <c r="DG573" s="273"/>
      <c r="DH573" s="270"/>
      <c r="DI573" s="270"/>
      <c r="DJ573" s="270"/>
      <c r="DK573" s="270"/>
      <c r="DL573" s="270"/>
      <c r="DM573" s="270"/>
      <c r="DN573" s="270"/>
      <c r="DO573" s="270"/>
    </row>
    <row r="574" spans="1:119" s="274" customFormat="1" ht="30" hidden="1" customHeight="1">
      <c r="A574" s="85" t="str">
        <f t="shared" si="775"/>
        <v>Hiện</v>
      </c>
      <c r="B574" s="86" t="str">
        <f>CONCATENATE(DF574," Đủ theo sản xuất")</f>
        <v>Thiếu Đủ theo sản xuất</v>
      </c>
      <c r="C574" s="86">
        <f t="shared" si="776"/>
        <v>0.14000000001033186</v>
      </c>
      <c r="D574" s="86"/>
      <c r="E574" s="86"/>
      <c r="F574" s="86"/>
      <c r="G574" s="86"/>
      <c r="H574" s="86"/>
      <c r="I574" s="86"/>
      <c r="J574" s="86"/>
      <c r="K574" s="86"/>
      <c r="L574" s="179" t="s">
        <v>1917</v>
      </c>
      <c r="M574" s="114" t="s">
        <v>1918</v>
      </c>
      <c r="N574" s="180" t="s">
        <v>1919</v>
      </c>
      <c r="O574" s="181" t="s">
        <v>1920</v>
      </c>
      <c r="P574" s="179" t="s">
        <v>42</v>
      </c>
      <c r="Q574" s="182"/>
      <c r="R574" s="182">
        <v>11076</v>
      </c>
      <c r="S574" s="182"/>
      <c r="T574" s="270"/>
      <c r="U574" s="270"/>
      <c r="V574" s="270"/>
      <c r="W574" s="270"/>
      <c r="X574" s="270"/>
      <c r="Y574" s="270"/>
      <c r="Z574" s="63"/>
      <c r="AA574" s="63"/>
      <c r="AB574" s="63"/>
      <c r="AC574" s="63"/>
      <c r="AD574" s="63"/>
      <c r="AE574" s="63"/>
      <c r="AF574" s="63"/>
      <c r="AG574" s="63"/>
      <c r="AH574" s="63"/>
      <c r="AI574" s="63"/>
      <c r="AJ574" s="63"/>
      <c r="AK574" s="63"/>
      <c r="AL574" s="63"/>
      <c r="AM574" s="63"/>
      <c r="AN574" s="63"/>
      <c r="AO574" s="63"/>
      <c r="AP574" s="63"/>
      <c r="AQ574" s="63"/>
      <c r="AR574" s="63"/>
      <c r="AS574" s="63"/>
      <c r="AT574" s="63">
        <v>11076</v>
      </c>
      <c r="AU574" s="63">
        <v>0</v>
      </c>
      <c r="AV574" s="63">
        <v>0</v>
      </c>
      <c r="AW574" s="63">
        <v>0</v>
      </c>
      <c r="AX574" s="63">
        <v>0</v>
      </c>
      <c r="AY574" s="63">
        <v>0</v>
      </c>
      <c r="AZ574" s="88">
        <f t="shared" si="808"/>
        <v>11076</v>
      </c>
      <c r="BA574" s="88">
        <f t="shared" si="809"/>
        <v>0</v>
      </c>
      <c r="BB574" s="487" t="s">
        <v>1937</v>
      </c>
      <c r="BC574" s="271"/>
      <c r="BD574" s="1487"/>
      <c r="BE574" s="270"/>
      <c r="BF574" s="270"/>
      <c r="BG574" s="91"/>
      <c r="BH574" s="89">
        <f t="shared" si="810"/>
        <v>11076</v>
      </c>
      <c r="BI574" s="89" t="str">
        <f t="shared" si="811"/>
        <v>0</v>
      </c>
      <c r="BJ574" s="173"/>
      <c r="BK574" s="275" t="s">
        <v>903</v>
      </c>
      <c r="BL574" s="271" t="s">
        <v>1964</v>
      </c>
      <c r="BM574" s="1488" t="s">
        <v>2120</v>
      </c>
      <c r="BN574" s="1489" t="s">
        <v>42</v>
      </c>
      <c r="BO574" s="271" t="s">
        <v>416</v>
      </c>
      <c r="BP574" s="173">
        <v>46046</v>
      </c>
      <c r="BQ574" s="1490">
        <v>92.87</v>
      </c>
      <c r="BR574" s="271" t="s">
        <v>416</v>
      </c>
      <c r="BS574" s="1491">
        <v>50500</v>
      </c>
      <c r="BT574" s="280">
        <f>BS574*BQ574*1.08</f>
        <v>5065129.8000000007</v>
      </c>
      <c r="BU574" s="1492">
        <v>0.08</v>
      </c>
      <c r="BV574" s="279">
        <f>BS574*BQ574</f>
        <v>4689935</v>
      </c>
      <c r="BW574" s="281">
        <v>46062</v>
      </c>
      <c r="BX574" s="89">
        <f t="shared" si="815"/>
        <v>11075.85999999999</v>
      </c>
      <c r="BY574" s="89">
        <f t="shared" si="816"/>
        <v>0</v>
      </c>
      <c r="BZ574" s="270"/>
      <c r="CA574" s="270"/>
      <c r="CB574" s="270"/>
      <c r="CC574" s="270"/>
      <c r="CD574" s="270"/>
      <c r="CE574" s="270"/>
      <c r="CF574" s="270"/>
      <c r="CG574" s="270"/>
      <c r="CH574" s="270"/>
      <c r="CI574" s="270"/>
      <c r="CJ574" s="270"/>
      <c r="CK574" s="270"/>
      <c r="CL574" s="270"/>
      <c r="CM574" s="270"/>
      <c r="CN574" s="270"/>
      <c r="CO574" s="270"/>
      <c r="CP574" s="270"/>
      <c r="CQ574" s="270"/>
      <c r="CR574" s="270"/>
      <c r="CS574" s="270"/>
      <c r="CT574" s="270"/>
      <c r="CU574" s="270"/>
      <c r="CV574" s="89">
        <f t="shared" si="817"/>
        <v>0</v>
      </c>
      <c r="CW574" s="86">
        <f t="shared" si="818"/>
        <v>0</v>
      </c>
      <c r="CX574" s="90"/>
      <c r="CY574" s="90"/>
      <c r="CZ574" s="90"/>
      <c r="DA574" s="90"/>
      <c r="DB574" s="89">
        <f t="shared" si="819"/>
        <v>11075.85999999999</v>
      </c>
      <c r="DC574" s="89">
        <f t="shared" si="820"/>
        <v>0</v>
      </c>
      <c r="DD574" s="89">
        <f t="shared" si="821"/>
        <v>0.14000000001033186</v>
      </c>
      <c r="DE574" s="89">
        <f t="shared" si="822"/>
        <v>0</v>
      </c>
      <c r="DF574" s="86" t="str">
        <f t="shared" si="823"/>
        <v>Thiếu</v>
      </c>
      <c r="DG574" s="273"/>
      <c r="DH574" s="270"/>
      <c r="DI574" s="270"/>
      <c r="DJ574" s="270"/>
      <c r="DK574" s="270"/>
      <c r="DL574" s="270"/>
      <c r="DM574" s="270"/>
      <c r="DN574" s="270"/>
      <c r="DO574" s="270"/>
    </row>
    <row r="575" spans="1:119" s="274" customFormat="1" ht="30" hidden="1" customHeight="1">
      <c r="A575" s="85" t="str">
        <f t="shared" si="775"/>
        <v>ok</v>
      </c>
      <c r="B575" s="86"/>
      <c r="C575" s="86"/>
      <c r="D575" s="86"/>
      <c r="E575" s="86"/>
      <c r="F575" s="86"/>
      <c r="G575" s="86"/>
      <c r="H575" s="86"/>
      <c r="I575" s="86"/>
      <c r="J575" s="86"/>
      <c r="K575" s="86"/>
      <c r="L575" s="179" t="s">
        <v>1917</v>
      </c>
      <c r="M575" s="114" t="s">
        <v>1918</v>
      </c>
      <c r="N575" s="180" t="s">
        <v>1919</v>
      </c>
      <c r="O575" s="181" t="s">
        <v>1920</v>
      </c>
      <c r="P575" s="179" t="s">
        <v>42</v>
      </c>
      <c r="Q575" s="182"/>
      <c r="R575" s="182"/>
      <c r="S575" s="182"/>
      <c r="T575" s="270"/>
      <c r="U575" s="270"/>
      <c r="V575" s="270"/>
      <c r="W575" s="270"/>
      <c r="X575" s="270"/>
      <c r="Y575" s="270"/>
      <c r="Z575" s="63"/>
      <c r="AA575" s="63"/>
      <c r="AB575" s="63"/>
      <c r="AC575" s="63"/>
      <c r="AD575" s="63"/>
      <c r="AE575" s="63"/>
      <c r="AF575" s="63"/>
      <c r="AG575" s="63"/>
      <c r="AH575" s="63"/>
      <c r="AI575" s="63"/>
      <c r="AJ575" s="63"/>
      <c r="AK575" s="63"/>
      <c r="AL575" s="63"/>
      <c r="AM575" s="63"/>
      <c r="AN575" s="63"/>
      <c r="AO575" s="63"/>
      <c r="AP575" s="63"/>
      <c r="AQ575" s="63"/>
      <c r="AR575" s="63"/>
      <c r="AS575" s="63"/>
      <c r="AT575" s="63"/>
      <c r="AU575" s="63"/>
      <c r="AV575" s="63"/>
      <c r="AW575" s="63"/>
      <c r="AX575" s="63"/>
      <c r="AY575" s="63"/>
      <c r="AZ575" s="88"/>
      <c r="BA575" s="88"/>
      <c r="BB575" s="487"/>
      <c r="BC575" s="271"/>
      <c r="BD575" s="1487"/>
      <c r="BE575" s="270"/>
      <c r="BF575" s="270"/>
      <c r="BG575" s="91"/>
      <c r="BH575" s="89"/>
      <c r="BI575" s="89"/>
      <c r="BJ575" s="173"/>
      <c r="BK575" s="275" t="s">
        <v>903</v>
      </c>
      <c r="BL575" s="271" t="s">
        <v>1964</v>
      </c>
      <c r="BM575" s="1488" t="s">
        <v>2121</v>
      </c>
      <c r="BN575" s="1489" t="s">
        <v>42</v>
      </c>
      <c r="BO575" s="271" t="s">
        <v>416</v>
      </c>
      <c r="BP575" s="173">
        <v>46046</v>
      </c>
      <c r="BQ575" s="1490">
        <v>200.77</v>
      </c>
      <c r="BR575" s="271" t="s">
        <v>416</v>
      </c>
      <c r="BS575" s="1491">
        <v>50500</v>
      </c>
      <c r="BT575" s="280">
        <f t="shared" ref="BT575:BT638" si="830">BS575*BQ575*1.08</f>
        <v>10949995.800000001</v>
      </c>
      <c r="BU575" s="1492">
        <v>0.08</v>
      </c>
      <c r="BV575" s="279">
        <f t="shared" ref="BV575:BV638" si="831">BS575*BQ575</f>
        <v>10138885</v>
      </c>
      <c r="BW575" s="281">
        <v>46062</v>
      </c>
      <c r="BX575" s="89"/>
      <c r="BY575" s="89"/>
      <c r="BZ575" s="270"/>
      <c r="CA575" s="270"/>
      <c r="CB575" s="270"/>
      <c r="CC575" s="270"/>
      <c r="CD575" s="270"/>
      <c r="CE575" s="270"/>
      <c r="CF575" s="270"/>
      <c r="CG575" s="270"/>
      <c r="CH575" s="270"/>
      <c r="CI575" s="270"/>
      <c r="CJ575" s="270"/>
      <c r="CK575" s="270"/>
      <c r="CL575" s="270"/>
      <c r="CM575" s="270"/>
      <c r="CN575" s="270"/>
      <c r="CO575" s="270"/>
      <c r="CP575" s="270"/>
      <c r="CQ575" s="270"/>
      <c r="CR575" s="270"/>
      <c r="CS575" s="270"/>
      <c r="CT575" s="270"/>
      <c r="CU575" s="270"/>
      <c r="CV575" s="89"/>
      <c r="CW575" s="86"/>
      <c r="CX575" s="90"/>
      <c r="CY575" s="90"/>
      <c r="CZ575" s="90"/>
      <c r="DA575" s="90"/>
      <c r="DB575" s="89"/>
      <c r="DC575" s="89"/>
      <c r="DD575" s="89"/>
      <c r="DE575" s="89"/>
      <c r="DF575" s="86"/>
      <c r="DG575" s="273"/>
      <c r="DH575" s="270"/>
      <c r="DI575" s="270"/>
      <c r="DJ575" s="270"/>
      <c r="DK575" s="270"/>
      <c r="DL575" s="270"/>
      <c r="DM575" s="270"/>
      <c r="DN575" s="270"/>
      <c r="DO575" s="270"/>
    </row>
    <row r="576" spans="1:119" s="274" customFormat="1" ht="30" hidden="1" customHeight="1">
      <c r="A576" s="85" t="str">
        <f t="shared" si="775"/>
        <v>ok</v>
      </c>
      <c r="B576" s="86"/>
      <c r="C576" s="86"/>
      <c r="D576" s="86"/>
      <c r="E576" s="86"/>
      <c r="F576" s="86"/>
      <c r="G576" s="86"/>
      <c r="H576" s="86"/>
      <c r="I576" s="86"/>
      <c r="J576" s="86"/>
      <c r="K576" s="86"/>
      <c r="L576" s="179" t="s">
        <v>1917</v>
      </c>
      <c r="M576" s="114" t="s">
        <v>1918</v>
      </c>
      <c r="N576" s="180" t="s">
        <v>1919</v>
      </c>
      <c r="O576" s="181" t="s">
        <v>1920</v>
      </c>
      <c r="P576" s="179" t="s">
        <v>42</v>
      </c>
      <c r="Q576" s="182"/>
      <c r="R576" s="182"/>
      <c r="S576" s="182"/>
      <c r="T576" s="270"/>
      <c r="U576" s="270"/>
      <c r="V576" s="270"/>
      <c r="W576" s="270"/>
      <c r="X576" s="270"/>
      <c r="Y576" s="270"/>
      <c r="Z576" s="63"/>
      <c r="AA576" s="63"/>
      <c r="AB576" s="63"/>
      <c r="AC576" s="63"/>
      <c r="AD576" s="63"/>
      <c r="AE576" s="63"/>
      <c r="AF576" s="63"/>
      <c r="AG576" s="63"/>
      <c r="AH576" s="63"/>
      <c r="AI576" s="63"/>
      <c r="AJ576" s="63"/>
      <c r="AK576" s="63"/>
      <c r="AL576" s="63"/>
      <c r="AM576" s="63"/>
      <c r="AN576" s="63"/>
      <c r="AO576" s="63"/>
      <c r="AP576" s="63"/>
      <c r="AQ576" s="63"/>
      <c r="AR576" s="63"/>
      <c r="AS576" s="63"/>
      <c r="AT576" s="63"/>
      <c r="AU576" s="63"/>
      <c r="AV576" s="63"/>
      <c r="AW576" s="63"/>
      <c r="AX576" s="63"/>
      <c r="AY576" s="63"/>
      <c r="AZ576" s="88"/>
      <c r="BA576" s="88"/>
      <c r="BB576" s="487"/>
      <c r="BC576" s="271"/>
      <c r="BD576" s="1487"/>
      <c r="BE576" s="270"/>
      <c r="BF576" s="270"/>
      <c r="BG576" s="91"/>
      <c r="BH576" s="89"/>
      <c r="BI576" s="89"/>
      <c r="BJ576" s="173"/>
      <c r="BK576" s="275" t="s">
        <v>903</v>
      </c>
      <c r="BL576" s="271" t="s">
        <v>1964</v>
      </c>
      <c r="BM576" s="1488" t="s">
        <v>2122</v>
      </c>
      <c r="BN576" s="1489" t="s">
        <v>42</v>
      </c>
      <c r="BO576" s="271" t="s">
        <v>416</v>
      </c>
      <c r="BP576" s="173">
        <v>46046</v>
      </c>
      <c r="BQ576" s="1490">
        <v>200.77</v>
      </c>
      <c r="BR576" s="271" t="s">
        <v>416</v>
      </c>
      <c r="BS576" s="1491">
        <v>50500</v>
      </c>
      <c r="BT576" s="280">
        <f t="shared" si="830"/>
        <v>10949995.800000001</v>
      </c>
      <c r="BU576" s="1492">
        <v>0.08</v>
      </c>
      <c r="BV576" s="279">
        <f t="shared" si="831"/>
        <v>10138885</v>
      </c>
      <c r="BW576" s="281">
        <v>46062</v>
      </c>
      <c r="BX576" s="89"/>
      <c r="BY576" s="89"/>
      <c r="BZ576" s="270"/>
      <c r="CA576" s="270"/>
      <c r="CB576" s="270"/>
      <c r="CC576" s="270"/>
      <c r="CD576" s="270"/>
      <c r="CE576" s="270"/>
      <c r="CF576" s="270"/>
      <c r="CG576" s="270"/>
      <c r="CH576" s="270"/>
      <c r="CI576" s="270"/>
      <c r="CJ576" s="270"/>
      <c r="CK576" s="270"/>
      <c r="CL576" s="270"/>
      <c r="CM576" s="270"/>
      <c r="CN576" s="270"/>
      <c r="CO576" s="270"/>
      <c r="CP576" s="270"/>
      <c r="CQ576" s="270"/>
      <c r="CR576" s="270"/>
      <c r="CS576" s="270"/>
      <c r="CT576" s="270"/>
      <c r="CU576" s="270"/>
      <c r="CV576" s="89"/>
      <c r="CW576" s="86"/>
      <c r="CX576" s="90"/>
      <c r="CY576" s="90"/>
      <c r="CZ576" s="90"/>
      <c r="DA576" s="90"/>
      <c r="DB576" s="89"/>
      <c r="DC576" s="89"/>
      <c r="DD576" s="89"/>
      <c r="DE576" s="89"/>
      <c r="DF576" s="86"/>
      <c r="DG576" s="273"/>
      <c r="DH576" s="270"/>
      <c r="DI576" s="270"/>
      <c r="DJ576" s="270"/>
      <c r="DK576" s="270"/>
      <c r="DL576" s="270"/>
      <c r="DM576" s="270"/>
      <c r="DN576" s="270"/>
      <c r="DO576" s="270"/>
    </row>
    <row r="577" spans="1:119" s="274" customFormat="1" ht="30" hidden="1" customHeight="1">
      <c r="A577" s="85" t="str">
        <f t="shared" si="775"/>
        <v>ok</v>
      </c>
      <c r="B577" s="86"/>
      <c r="C577" s="86"/>
      <c r="D577" s="86"/>
      <c r="E577" s="86"/>
      <c r="F577" s="86"/>
      <c r="G577" s="86"/>
      <c r="H577" s="86"/>
      <c r="I577" s="86"/>
      <c r="J577" s="86"/>
      <c r="K577" s="86"/>
      <c r="L577" s="179" t="s">
        <v>1917</v>
      </c>
      <c r="M577" s="114" t="s">
        <v>1918</v>
      </c>
      <c r="N577" s="180" t="s">
        <v>1919</v>
      </c>
      <c r="O577" s="181" t="s">
        <v>1920</v>
      </c>
      <c r="P577" s="179" t="s">
        <v>42</v>
      </c>
      <c r="Q577" s="182"/>
      <c r="R577" s="182"/>
      <c r="S577" s="182"/>
      <c r="T577" s="270"/>
      <c r="U577" s="270"/>
      <c r="V577" s="270"/>
      <c r="W577" s="270"/>
      <c r="X577" s="270"/>
      <c r="Y577" s="270"/>
      <c r="Z577" s="63"/>
      <c r="AA577" s="63"/>
      <c r="AB577" s="63"/>
      <c r="AC577" s="63"/>
      <c r="AD577" s="63"/>
      <c r="AE577" s="63"/>
      <c r="AF577" s="63"/>
      <c r="AG577" s="63"/>
      <c r="AH577" s="63"/>
      <c r="AI577" s="63"/>
      <c r="AJ577" s="63"/>
      <c r="AK577" s="63"/>
      <c r="AL577" s="63"/>
      <c r="AM577" s="63"/>
      <c r="AN577" s="63"/>
      <c r="AO577" s="63"/>
      <c r="AP577" s="63"/>
      <c r="AQ577" s="63"/>
      <c r="AR577" s="63"/>
      <c r="AS577" s="63"/>
      <c r="AT577" s="63"/>
      <c r="AU577" s="63"/>
      <c r="AV577" s="63"/>
      <c r="AW577" s="63"/>
      <c r="AX577" s="63"/>
      <c r="AY577" s="63"/>
      <c r="AZ577" s="88"/>
      <c r="BA577" s="88"/>
      <c r="BB577" s="487"/>
      <c r="BC577" s="271"/>
      <c r="BD577" s="1487"/>
      <c r="BE577" s="270"/>
      <c r="BF577" s="270"/>
      <c r="BG577" s="91"/>
      <c r="BH577" s="89"/>
      <c r="BI577" s="89"/>
      <c r="BJ577" s="173"/>
      <c r="BK577" s="275" t="s">
        <v>903</v>
      </c>
      <c r="BL577" s="271" t="s">
        <v>1964</v>
      </c>
      <c r="BM577" s="1488" t="s">
        <v>2123</v>
      </c>
      <c r="BN577" s="1489" t="s">
        <v>42</v>
      </c>
      <c r="BO577" s="271" t="s">
        <v>416</v>
      </c>
      <c r="BP577" s="173">
        <v>46046</v>
      </c>
      <c r="BQ577" s="1490">
        <v>133.22</v>
      </c>
      <c r="BR577" s="271" t="s">
        <v>416</v>
      </c>
      <c r="BS577" s="1491">
        <v>50500</v>
      </c>
      <c r="BT577" s="280">
        <f t="shared" si="830"/>
        <v>7265818.8000000007</v>
      </c>
      <c r="BU577" s="1492">
        <v>0.08</v>
      </c>
      <c r="BV577" s="279">
        <f t="shared" si="831"/>
        <v>6727610</v>
      </c>
      <c r="BW577" s="281">
        <v>46062</v>
      </c>
      <c r="BX577" s="89"/>
      <c r="BY577" s="89"/>
      <c r="BZ577" s="270"/>
      <c r="CA577" s="270"/>
      <c r="CB577" s="270"/>
      <c r="CC577" s="270"/>
      <c r="CD577" s="270"/>
      <c r="CE577" s="270"/>
      <c r="CF577" s="270"/>
      <c r="CG577" s="270"/>
      <c r="CH577" s="270"/>
      <c r="CI577" s="270"/>
      <c r="CJ577" s="270"/>
      <c r="CK577" s="270"/>
      <c r="CL577" s="270"/>
      <c r="CM577" s="270"/>
      <c r="CN577" s="270"/>
      <c r="CO577" s="270"/>
      <c r="CP577" s="270"/>
      <c r="CQ577" s="270"/>
      <c r="CR577" s="270"/>
      <c r="CS577" s="270"/>
      <c r="CT577" s="270"/>
      <c r="CU577" s="270"/>
      <c r="CV577" s="89"/>
      <c r="CW577" s="86"/>
      <c r="CX577" s="90"/>
      <c r="CY577" s="90"/>
      <c r="CZ577" s="90"/>
      <c r="DA577" s="90"/>
      <c r="DB577" s="89"/>
      <c r="DC577" s="89"/>
      <c r="DD577" s="89"/>
      <c r="DE577" s="89"/>
      <c r="DF577" s="86"/>
      <c r="DG577" s="273"/>
      <c r="DH577" s="270"/>
      <c r="DI577" s="270"/>
      <c r="DJ577" s="270"/>
      <c r="DK577" s="270"/>
      <c r="DL577" s="270"/>
      <c r="DM577" s="270"/>
      <c r="DN577" s="270"/>
      <c r="DO577" s="270"/>
    </row>
    <row r="578" spans="1:119" s="274" customFormat="1" ht="30" hidden="1" customHeight="1">
      <c r="A578" s="85" t="str">
        <f t="shared" si="775"/>
        <v>ok</v>
      </c>
      <c r="B578" s="86"/>
      <c r="C578" s="86"/>
      <c r="D578" s="86"/>
      <c r="E578" s="86"/>
      <c r="F578" s="86"/>
      <c r="G578" s="86"/>
      <c r="H578" s="86"/>
      <c r="I578" s="86"/>
      <c r="J578" s="86"/>
      <c r="K578" s="86"/>
      <c r="L578" s="179" t="s">
        <v>1917</v>
      </c>
      <c r="M578" s="114" t="s">
        <v>1918</v>
      </c>
      <c r="N578" s="180" t="s">
        <v>1919</v>
      </c>
      <c r="O578" s="181" t="s">
        <v>1920</v>
      </c>
      <c r="P578" s="179" t="s">
        <v>42</v>
      </c>
      <c r="Q578" s="182"/>
      <c r="R578" s="182"/>
      <c r="S578" s="182"/>
      <c r="T578" s="270"/>
      <c r="U578" s="270"/>
      <c r="V578" s="270"/>
      <c r="W578" s="270"/>
      <c r="X578" s="270"/>
      <c r="Y578" s="270"/>
      <c r="Z578" s="63"/>
      <c r="AA578" s="63"/>
      <c r="AB578" s="63"/>
      <c r="AC578" s="63"/>
      <c r="AD578" s="63"/>
      <c r="AE578" s="63"/>
      <c r="AF578" s="63"/>
      <c r="AG578" s="63"/>
      <c r="AH578" s="63"/>
      <c r="AI578" s="63"/>
      <c r="AJ578" s="63"/>
      <c r="AK578" s="63"/>
      <c r="AL578" s="63"/>
      <c r="AM578" s="63"/>
      <c r="AN578" s="63"/>
      <c r="AO578" s="63"/>
      <c r="AP578" s="63"/>
      <c r="AQ578" s="63"/>
      <c r="AR578" s="63"/>
      <c r="AS578" s="63"/>
      <c r="AT578" s="63"/>
      <c r="AU578" s="63"/>
      <c r="AV578" s="63"/>
      <c r="AW578" s="63"/>
      <c r="AX578" s="63"/>
      <c r="AY578" s="63"/>
      <c r="AZ578" s="88"/>
      <c r="BA578" s="88"/>
      <c r="BB578" s="487"/>
      <c r="BC578" s="271"/>
      <c r="BD578" s="1487"/>
      <c r="BE578" s="270"/>
      <c r="BF578" s="270"/>
      <c r="BG578" s="91"/>
      <c r="BH578" s="89"/>
      <c r="BI578" s="89"/>
      <c r="BJ578" s="173"/>
      <c r="BK578" s="275" t="s">
        <v>903</v>
      </c>
      <c r="BL578" s="271" t="s">
        <v>1964</v>
      </c>
      <c r="BM578" s="1488" t="s">
        <v>2124</v>
      </c>
      <c r="BN578" s="1489" t="s">
        <v>42</v>
      </c>
      <c r="BO578" s="271" t="s">
        <v>416</v>
      </c>
      <c r="BP578" s="173">
        <v>46046</v>
      </c>
      <c r="BQ578" s="1490">
        <v>305.93</v>
      </c>
      <c r="BR578" s="271" t="s">
        <v>416</v>
      </c>
      <c r="BS578" s="1491">
        <v>50500</v>
      </c>
      <c r="BT578" s="280">
        <f t="shared" si="830"/>
        <v>16685422.200000001</v>
      </c>
      <c r="BU578" s="1492">
        <v>0.08</v>
      </c>
      <c r="BV578" s="279">
        <f t="shared" si="831"/>
        <v>15449465</v>
      </c>
      <c r="BW578" s="281">
        <v>46062</v>
      </c>
      <c r="BX578" s="89"/>
      <c r="BY578" s="89"/>
      <c r="BZ578" s="270"/>
      <c r="CA578" s="270"/>
      <c r="CB578" s="270"/>
      <c r="CC578" s="270"/>
      <c r="CD578" s="270"/>
      <c r="CE578" s="270"/>
      <c r="CF578" s="270"/>
      <c r="CG578" s="270"/>
      <c r="CH578" s="270"/>
      <c r="CI578" s="270"/>
      <c r="CJ578" s="270"/>
      <c r="CK578" s="270"/>
      <c r="CL578" s="270"/>
      <c r="CM578" s="270"/>
      <c r="CN578" s="270"/>
      <c r="CO578" s="270"/>
      <c r="CP578" s="270"/>
      <c r="CQ578" s="270"/>
      <c r="CR578" s="270"/>
      <c r="CS578" s="270"/>
      <c r="CT578" s="270"/>
      <c r="CU578" s="270"/>
      <c r="CV578" s="89"/>
      <c r="CW578" s="86"/>
      <c r="CX578" s="90"/>
      <c r="CY578" s="90"/>
      <c r="CZ578" s="90"/>
      <c r="DA578" s="90"/>
      <c r="DB578" s="89"/>
      <c r="DC578" s="89"/>
      <c r="DD578" s="89"/>
      <c r="DE578" s="89"/>
      <c r="DF578" s="86"/>
      <c r="DG578" s="273"/>
      <c r="DH578" s="270"/>
      <c r="DI578" s="270"/>
      <c r="DJ578" s="270"/>
      <c r="DK578" s="270"/>
      <c r="DL578" s="270"/>
      <c r="DM578" s="270"/>
      <c r="DN578" s="270"/>
      <c r="DO578" s="270"/>
    </row>
    <row r="579" spans="1:119" s="274" customFormat="1" ht="30" hidden="1" customHeight="1">
      <c r="A579" s="85" t="str">
        <f t="shared" si="775"/>
        <v>ok</v>
      </c>
      <c r="B579" s="86"/>
      <c r="C579" s="86"/>
      <c r="D579" s="86"/>
      <c r="E579" s="86"/>
      <c r="F579" s="86"/>
      <c r="G579" s="86"/>
      <c r="H579" s="86"/>
      <c r="I579" s="86"/>
      <c r="J579" s="86"/>
      <c r="K579" s="86"/>
      <c r="L579" s="179" t="s">
        <v>1917</v>
      </c>
      <c r="M579" s="114" t="s">
        <v>1918</v>
      </c>
      <c r="N579" s="180" t="s">
        <v>1919</v>
      </c>
      <c r="O579" s="181" t="s">
        <v>1920</v>
      </c>
      <c r="P579" s="179" t="s">
        <v>42</v>
      </c>
      <c r="Q579" s="182"/>
      <c r="R579" s="182"/>
      <c r="S579" s="182"/>
      <c r="T579" s="270"/>
      <c r="U579" s="270"/>
      <c r="V579" s="270"/>
      <c r="W579" s="270"/>
      <c r="X579" s="270"/>
      <c r="Y579" s="270"/>
      <c r="Z579" s="63"/>
      <c r="AA579" s="63"/>
      <c r="AB579" s="63"/>
      <c r="AC579" s="63"/>
      <c r="AD579" s="63"/>
      <c r="AE579" s="63"/>
      <c r="AF579" s="63"/>
      <c r="AG579" s="63"/>
      <c r="AH579" s="63"/>
      <c r="AI579" s="63"/>
      <c r="AJ579" s="63"/>
      <c r="AK579" s="63"/>
      <c r="AL579" s="63"/>
      <c r="AM579" s="63"/>
      <c r="AN579" s="63"/>
      <c r="AO579" s="63"/>
      <c r="AP579" s="63"/>
      <c r="AQ579" s="63"/>
      <c r="AR579" s="63"/>
      <c r="AS579" s="63"/>
      <c r="AT579" s="63"/>
      <c r="AU579" s="63"/>
      <c r="AV579" s="63"/>
      <c r="AW579" s="63"/>
      <c r="AX579" s="63"/>
      <c r="AY579" s="63"/>
      <c r="AZ579" s="88"/>
      <c r="BA579" s="88"/>
      <c r="BB579" s="487"/>
      <c r="BC579" s="271"/>
      <c r="BD579" s="1487"/>
      <c r="BE579" s="270"/>
      <c r="BF579" s="270"/>
      <c r="BG579" s="91"/>
      <c r="BH579" s="89"/>
      <c r="BI579" s="89"/>
      <c r="BJ579" s="173"/>
      <c r="BK579" s="275" t="s">
        <v>903</v>
      </c>
      <c r="BL579" s="271" t="s">
        <v>1964</v>
      </c>
      <c r="BM579" s="1488" t="s">
        <v>2125</v>
      </c>
      <c r="BN579" s="1489" t="s">
        <v>42</v>
      </c>
      <c r="BO579" s="271" t="s">
        <v>416</v>
      </c>
      <c r="BP579" s="173">
        <v>46046</v>
      </c>
      <c r="BQ579" s="1490">
        <v>305.93</v>
      </c>
      <c r="BR579" s="271" t="s">
        <v>416</v>
      </c>
      <c r="BS579" s="1491">
        <v>50500</v>
      </c>
      <c r="BT579" s="280">
        <f t="shared" si="830"/>
        <v>16685422.200000001</v>
      </c>
      <c r="BU579" s="1492">
        <v>0.08</v>
      </c>
      <c r="BV579" s="279">
        <f t="shared" si="831"/>
        <v>15449465</v>
      </c>
      <c r="BW579" s="281">
        <v>46062</v>
      </c>
      <c r="BX579" s="89"/>
      <c r="BY579" s="89"/>
      <c r="BZ579" s="270"/>
      <c r="CA579" s="270"/>
      <c r="CB579" s="270"/>
      <c r="CC579" s="270"/>
      <c r="CD579" s="270"/>
      <c r="CE579" s="270"/>
      <c r="CF579" s="270"/>
      <c r="CG579" s="270"/>
      <c r="CH579" s="270"/>
      <c r="CI579" s="270"/>
      <c r="CJ579" s="270"/>
      <c r="CK579" s="270"/>
      <c r="CL579" s="270"/>
      <c r="CM579" s="270"/>
      <c r="CN579" s="270"/>
      <c r="CO579" s="270"/>
      <c r="CP579" s="270"/>
      <c r="CQ579" s="270"/>
      <c r="CR579" s="270"/>
      <c r="CS579" s="270"/>
      <c r="CT579" s="270"/>
      <c r="CU579" s="270"/>
      <c r="CV579" s="89"/>
      <c r="CW579" s="86"/>
      <c r="CX579" s="90"/>
      <c r="CY579" s="90"/>
      <c r="CZ579" s="90"/>
      <c r="DA579" s="90"/>
      <c r="DB579" s="89"/>
      <c r="DC579" s="89"/>
      <c r="DD579" s="89"/>
      <c r="DE579" s="89"/>
      <c r="DF579" s="86"/>
      <c r="DG579" s="273"/>
      <c r="DH579" s="270"/>
      <c r="DI579" s="270"/>
      <c r="DJ579" s="270"/>
      <c r="DK579" s="270"/>
      <c r="DL579" s="270"/>
      <c r="DM579" s="270"/>
      <c r="DN579" s="270"/>
      <c r="DO579" s="270"/>
    </row>
    <row r="580" spans="1:119" s="274" customFormat="1" ht="30" hidden="1" customHeight="1">
      <c r="A580" s="85" t="str">
        <f t="shared" si="775"/>
        <v>ok</v>
      </c>
      <c r="B580" s="86"/>
      <c r="C580" s="86"/>
      <c r="D580" s="86"/>
      <c r="E580" s="86"/>
      <c r="F580" s="86"/>
      <c r="G580" s="86"/>
      <c r="H580" s="86"/>
      <c r="I580" s="86"/>
      <c r="J580" s="86"/>
      <c r="K580" s="86"/>
      <c r="L580" s="179" t="s">
        <v>1917</v>
      </c>
      <c r="M580" s="114" t="s">
        <v>1918</v>
      </c>
      <c r="N580" s="180" t="s">
        <v>1919</v>
      </c>
      <c r="O580" s="181" t="s">
        <v>1920</v>
      </c>
      <c r="P580" s="179" t="s">
        <v>42</v>
      </c>
      <c r="Q580" s="182"/>
      <c r="R580" s="182"/>
      <c r="S580" s="182"/>
      <c r="T580" s="270"/>
      <c r="U580" s="270"/>
      <c r="V580" s="270"/>
      <c r="W580" s="270"/>
      <c r="X580" s="270"/>
      <c r="Y580" s="270"/>
      <c r="Z580" s="63"/>
      <c r="AA580" s="63"/>
      <c r="AB580" s="63"/>
      <c r="AC580" s="63"/>
      <c r="AD580" s="63"/>
      <c r="AE580" s="63"/>
      <c r="AF580" s="63"/>
      <c r="AG580" s="63"/>
      <c r="AH580" s="63"/>
      <c r="AI580" s="63"/>
      <c r="AJ580" s="63"/>
      <c r="AK580" s="63"/>
      <c r="AL580" s="63"/>
      <c r="AM580" s="63"/>
      <c r="AN580" s="63"/>
      <c r="AO580" s="63"/>
      <c r="AP580" s="63"/>
      <c r="AQ580" s="63"/>
      <c r="AR580" s="63"/>
      <c r="AS580" s="63"/>
      <c r="AT580" s="63"/>
      <c r="AU580" s="63"/>
      <c r="AV580" s="63"/>
      <c r="AW580" s="63"/>
      <c r="AX580" s="63"/>
      <c r="AY580" s="63"/>
      <c r="AZ580" s="88"/>
      <c r="BA580" s="88"/>
      <c r="BB580" s="487"/>
      <c r="BC580" s="271"/>
      <c r="BD580" s="1487"/>
      <c r="BE580" s="270"/>
      <c r="BF580" s="270"/>
      <c r="BG580" s="91"/>
      <c r="BH580" s="89"/>
      <c r="BI580" s="89"/>
      <c r="BJ580" s="173"/>
      <c r="BK580" s="275" t="s">
        <v>903</v>
      </c>
      <c r="BL580" s="271" t="s">
        <v>1964</v>
      </c>
      <c r="BM580" s="1488" t="s">
        <v>2126</v>
      </c>
      <c r="BN580" s="1489" t="s">
        <v>42</v>
      </c>
      <c r="BO580" s="271" t="s">
        <v>416</v>
      </c>
      <c r="BP580" s="173">
        <v>46046</v>
      </c>
      <c r="BQ580" s="1490">
        <v>97.75</v>
      </c>
      <c r="BR580" s="271" t="s">
        <v>416</v>
      </c>
      <c r="BS580" s="1491">
        <v>50500</v>
      </c>
      <c r="BT580" s="280">
        <f t="shared" si="830"/>
        <v>5331285</v>
      </c>
      <c r="BU580" s="1492">
        <v>0.08</v>
      </c>
      <c r="BV580" s="279">
        <f t="shared" si="831"/>
        <v>4936375</v>
      </c>
      <c r="BW580" s="281">
        <v>46062</v>
      </c>
      <c r="BX580" s="89"/>
      <c r="BY580" s="89"/>
      <c r="BZ580" s="270"/>
      <c r="CA580" s="270"/>
      <c r="CB580" s="270"/>
      <c r="CC580" s="270"/>
      <c r="CD580" s="270"/>
      <c r="CE580" s="270"/>
      <c r="CF580" s="270"/>
      <c r="CG580" s="270"/>
      <c r="CH580" s="270"/>
      <c r="CI580" s="270"/>
      <c r="CJ580" s="270"/>
      <c r="CK580" s="270"/>
      <c r="CL580" s="270"/>
      <c r="CM580" s="270"/>
      <c r="CN580" s="270"/>
      <c r="CO580" s="270"/>
      <c r="CP580" s="270"/>
      <c r="CQ580" s="270"/>
      <c r="CR580" s="270"/>
      <c r="CS580" s="270"/>
      <c r="CT580" s="270"/>
      <c r="CU580" s="270"/>
      <c r="CV580" s="89"/>
      <c r="CW580" s="86"/>
      <c r="CX580" s="90"/>
      <c r="CY580" s="90"/>
      <c r="CZ580" s="90"/>
      <c r="DA580" s="90"/>
      <c r="DB580" s="89"/>
      <c r="DC580" s="89"/>
      <c r="DD580" s="89"/>
      <c r="DE580" s="89"/>
      <c r="DF580" s="86"/>
      <c r="DG580" s="273"/>
      <c r="DH580" s="270"/>
      <c r="DI580" s="270"/>
      <c r="DJ580" s="270"/>
      <c r="DK580" s="270"/>
      <c r="DL580" s="270"/>
      <c r="DM580" s="270"/>
      <c r="DN580" s="270"/>
      <c r="DO580" s="270"/>
    </row>
    <row r="581" spans="1:119" s="274" customFormat="1" ht="30" hidden="1" customHeight="1">
      <c r="A581" s="85" t="str">
        <f t="shared" si="775"/>
        <v>ok</v>
      </c>
      <c r="B581" s="86"/>
      <c r="C581" s="86"/>
      <c r="D581" s="86"/>
      <c r="E581" s="86"/>
      <c r="F581" s="86"/>
      <c r="G581" s="86"/>
      <c r="H581" s="86"/>
      <c r="I581" s="86"/>
      <c r="J581" s="86"/>
      <c r="K581" s="86"/>
      <c r="L581" s="179" t="s">
        <v>1917</v>
      </c>
      <c r="M581" s="114" t="s">
        <v>1918</v>
      </c>
      <c r="N581" s="180" t="s">
        <v>1919</v>
      </c>
      <c r="O581" s="181" t="s">
        <v>1920</v>
      </c>
      <c r="P581" s="179" t="s">
        <v>42</v>
      </c>
      <c r="Q581" s="182"/>
      <c r="R581" s="182"/>
      <c r="S581" s="182"/>
      <c r="T581" s="270"/>
      <c r="U581" s="270"/>
      <c r="V581" s="270"/>
      <c r="W581" s="270"/>
      <c r="X581" s="270"/>
      <c r="Y581" s="270"/>
      <c r="Z581" s="63"/>
      <c r="AA581" s="63"/>
      <c r="AB581" s="63"/>
      <c r="AC581" s="63"/>
      <c r="AD581" s="63"/>
      <c r="AE581" s="63"/>
      <c r="AF581" s="63"/>
      <c r="AG581" s="63"/>
      <c r="AH581" s="63"/>
      <c r="AI581" s="63"/>
      <c r="AJ581" s="63"/>
      <c r="AK581" s="63"/>
      <c r="AL581" s="63"/>
      <c r="AM581" s="63"/>
      <c r="AN581" s="63"/>
      <c r="AO581" s="63"/>
      <c r="AP581" s="63"/>
      <c r="AQ581" s="63"/>
      <c r="AR581" s="63"/>
      <c r="AS581" s="63"/>
      <c r="AT581" s="63"/>
      <c r="AU581" s="63"/>
      <c r="AV581" s="63"/>
      <c r="AW581" s="63"/>
      <c r="AX581" s="63"/>
      <c r="AY581" s="63"/>
      <c r="AZ581" s="88"/>
      <c r="BA581" s="88"/>
      <c r="BB581" s="487"/>
      <c r="BC581" s="271"/>
      <c r="BD581" s="1487"/>
      <c r="BE581" s="270"/>
      <c r="BF581" s="270"/>
      <c r="BG581" s="91"/>
      <c r="BH581" s="89"/>
      <c r="BI581" s="89"/>
      <c r="BJ581" s="173"/>
      <c r="BK581" s="275" t="s">
        <v>903</v>
      </c>
      <c r="BL581" s="271" t="s">
        <v>1964</v>
      </c>
      <c r="BM581" s="1488" t="s">
        <v>2127</v>
      </c>
      <c r="BN581" s="1489" t="s">
        <v>42</v>
      </c>
      <c r="BO581" s="271" t="s">
        <v>416</v>
      </c>
      <c r="BP581" s="173">
        <v>46046</v>
      </c>
      <c r="BQ581" s="1490">
        <v>230.31</v>
      </c>
      <c r="BR581" s="271" t="s">
        <v>416</v>
      </c>
      <c r="BS581" s="1491">
        <v>50500</v>
      </c>
      <c r="BT581" s="280">
        <f t="shared" si="830"/>
        <v>12561107.4</v>
      </c>
      <c r="BU581" s="1492">
        <v>0.08</v>
      </c>
      <c r="BV581" s="279">
        <f t="shared" si="831"/>
        <v>11630655</v>
      </c>
      <c r="BW581" s="281">
        <v>46062</v>
      </c>
      <c r="BX581" s="89"/>
      <c r="BY581" s="89"/>
      <c r="BZ581" s="270"/>
      <c r="CA581" s="270"/>
      <c r="CB581" s="270"/>
      <c r="CC581" s="270"/>
      <c r="CD581" s="270"/>
      <c r="CE581" s="270"/>
      <c r="CF581" s="270"/>
      <c r="CG581" s="270"/>
      <c r="CH581" s="270"/>
      <c r="CI581" s="270"/>
      <c r="CJ581" s="270"/>
      <c r="CK581" s="270"/>
      <c r="CL581" s="270"/>
      <c r="CM581" s="270"/>
      <c r="CN581" s="270"/>
      <c r="CO581" s="270"/>
      <c r="CP581" s="270"/>
      <c r="CQ581" s="270"/>
      <c r="CR581" s="270"/>
      <c r="CS581" s="270"/>
      <c r="CT581" s="270"/>
      <c r="CU581" s="270"/>
      <c r="CV581" s="89"/>
      <c r="CW581" s="86"/>
      <c r="CX581" s="90"/>
      <c r="CY581" s="90"/>
      <c r="CZ581" s="90"/>
      <c r="DA581" s="90"/>
      <c r="DB581" s="89"/>
      <c r="DC581" s="89"/>
      <c r="DD581" s="89"/>
      <c r="DE581" s="89"/>
      <c r="DF581" s="86"/>
      <c r="DG581" s="273"/>
      <c r="DH581" s="270"/>
      <c r="DI581" s="270"/>
      <c r="DJ581" s="270"/>
      <c r="DK581" s="270"/>
      <c r="DL581" s="270"/>
      <c r="DM581" s="270"/>
      <c r="DN581" s="270"/>
      <c r="DO581" s="270"/>
    </row>
    <row r="582" spans="1:119" s="274" customFormat="1" ht="30" hidden="1" customHeight="1">
      <c r="A582" s="85" t="str">
        <f t="shared" si="775"/>
        <v>ok</v>
      </c>
      <c r="B582" s="86"/>
      <c r="C582" s="86"/>
      <c r="D582" s="86"/>
      <c r="E582" s="86"/>
      <c r="F582" s="86"/>
      <c r="G582" s="86"/>
      <c r="H582" s="86"/>
      <c r="I582" s="86"/>
      <c r="J582" s="86"/>
      <c r="K582" s="86"/>
      <c r="L582" s="179" t="s">
        <v>1917</v>
      </c>
      <c r="M582" s="114" t="s">
        <v>1918</v>
      </c>
      <c r="N582" s="180" t="s">
        <v>1919</v>
      </c>
      <c r="O582" s="181" t="s">
        <v>1920</v>
      </c>
      <c r="P582" s="179" t="s">
        <v>42</v>
      </c>
      <c r="Q582" s="182"/>
      <c r="R582" s="182"/>
      <c r="S582" s="182"/>
      <c r="T582" s="270"/>
      <c r="U582" s="270"/>
      <c r="V582" s="270"/>
      <c r="W582" s="270"/>
      <c r="X582" s="270"/>
      <c r="Y582" s="270"/>
      <c r="Z582" s="63"/>
      <c r="AA582" s="63"/>
      <c r="AB582" s="63"/>
      <c r="AC582" s="63"/>
      <c r="AD582" s="63"/>
      <c r="AE582" s="63"/>
      <c r="AF582" s="63"/>
      <c r="AG582" s="63"/>
      <c r="AH582" s="63"/>
      <c r="AI582" s="63"/>
      <c r="AJ582" s="63"/>
      <c r="AK582" s="63"/>
      <c r="AL582" s="63"/>
      <c r="AM582" s="63"/>
      <c r="AN582" s="63"/>
      <c r="AO582" s="63"/>
      <c r="AP582" s="63"/>
      <c r="AQ582" s="63"/>
      <c r="AR582" s="63"/>
      <c r="AS582" s="63"/>
      <c r="AT582" s="63"/>
      <c r="AU582" s="63"/>
      <c r="AV582" s="63"/>
      <c r="AW582" s="63"/>
      <c r="AX582" s="63"/>
      <c r="AY582" s="63"/>
      <c r="AZ582" s="88"/>
      <c r="BA582" s="88"/>
      <c r="BB582" s="487"/>
      <c r="BC582" s="271"/>
      <c r="BD582" s="1487"/>
      <c r="BE582" s="270"/>
      <c r="BF582" s="270"/>
      <c r="BG582" s="91"/>
      <c r="BH582" s="89"/>
      <c r="BI582" s="89"/>
      <c r="BJ582" s="173"/>
      <c r="BK582" s="275" t="s">
        <v>903</v>
      </c>
      <c r="BL582" s="271" t="s">
        <v>1964</v>
      </c>
      <c r="BM582" s="1493" t="s">
        <v>2128</v>
      </c>
      <c r="BN582" s="1489" t="s">
        <v>42</v>
      </c>
      <c r="BO582" s="271" t="s">
        <v>416</v>
      </c>
      <c r="BP582" s="173">
        <v>46046</v>
      </c>
      <c r="BQ582" s="1490">
        <v>230.31</v>
      </c>
      <c r="BR582" s="271" t="s">
        <v>416</v>
      </c>
      <c r="BS582" s="1491">
        <v>50500</v>
      </c>
      <c r="BT582" s="280">
        <f t="shared" si="830"/>
        <v>12561107.4</v>
      </c>
      <c r="BU582" s="1492">
        <v>0.08</v>
      </c>
      <c r="BV582" s="279">
        <f t="shared" si="831"/>
        <v>11630655</v>
      </c>
      <c r="BW582" s="281">
        <v>46062</v>
      </c>
      <c r="BX582" s="89"/>
      <c r="BY582" s="89"/>
      <c r="BZ582" s="270"/>
      <c r="CA582" s="270"/>
      <c r="CB582" s="270"/>
      <c r="CC582" s="270"/>
      <c r="CD582" s="270"/>
      <c r="CE582" s="270"/>
      <c r="CF582" s="270"/>
      <c r="CG582" s="270"/>
      <c r="CH582" s="270"/>
      <c r="CI582" s="270"/>
      <c r="CJ582" s="270"/>
      <c r="CK582" s="270"/>
      <c r="CL582" s="270"/>
      <c r="CM582" s="270"/>
      <c r="CN582" s="270"/>
      <c r="CO582" s="270"/>
      <c r="CP582" s="270"/>
      <c r="CQ582" s="270"/>
      <c r="CR582" s="270"/>
      <c r="CS582" s="270"/>
      <c r="CT582" s="270"/>
      <c r="CU582" s="270"/>
      <c r="CV582" s="89"/>
      <c r="CW582" s="86"/>
      <c r="CX582" s="90"/>
      <c r="CY582" s="90"/>
      <c r="CZ582" s="90"/>
      <c r="DA582" s="90"/>
      <c r="DB582" s="89"/>
      <c r="DC582" s="89"/>
      <c r="DD582" s="89"/>
      <c r="DE582" s="89"/>
      <c r="DF582" s="86"/>
      <c r="DG582" s="273"/>
      <c r="DH582" s="270"/>
      <c r="DI582" s="270"/>
      <c r="DJ582" s="270"/>
      <c r="DK582" s="270"/>
      <c r="DL582" s="270"/>
      <c r="DM582" s="270"/>
      <c r="DN582" s="270"/>
      <c r="DO582" s="270"/>
    </row>
    <row r="583" spans="1:119" s="274" customFormat="1" ht="30" hidden="1" customHeight="1">
      <c r="A583" s="85" t="str">
        <f t="shared" si="775"/>
        <v>ok</v>
      </c>
      <c r="B583" s="86"/>
      <c r="C583" s="86"/>
      <c r="D583" s="86"/>
      <c r="E583" s="86"/>
      <c r="F583" s="86"/>
      <c r="G583" s="86"/>
      <c r="H583" s="86"/>
      <c r="I583" s="86"/>
      <c r="J583" s="86"/>
      <c r="K583" s="86"/>
      <c r="L583" s="179" t="s">
        <v>1917</v>
      </c>
      <c r="M583" s="114" t="s">
        <v>1918</v>
      </c>
      <c r="N583" s="180" t="s">
        <v>1919</v>
      </c>
      <c r="O583" s="181" t="s">
        <v>1920</v>
      </c>
      <c r="P583" s="179" t="s">
        <v>42</v>
      </c>
      <c r="Q583" s="182"/>
      <c r="R583" s="182"/>
      <c r="S583" s="182"/>
      <c r="T583" s="270"/>
      <c r="U583" s="270"/>
      <c r="V583" s="270"/>
      <c r="W583" s="270"/>
      <c r="X583" s="270"/>
      <c r="Y583" s="270"/>
      <c r="Z583" s="63"/>
      <c r="AA583" s="63"/>
      <c r="AB583" s="63"/>
      <c r="AC583" s="63"/>
      <c r="AD583" s="63"/>
      <c r="AE583" s="63"/>
      <c r="AF583" s="63"/>
      <c r="AG583" s="63"/>
      <c r="AH583" s="63"/>
      <c r="AI583" s="63"/>
      <c r="AJ583" s="63"/>
      <c r="AK583" s="63"/>
      <c r="AL583" s="63"/>
      <c r="AM583" s="63"/>
      <c r="AN583" s="63"/>
      <c r="AO583" s="63"/>
      <c r="AP583" s="63"/>
      <c r="AQ583" s="63"/>
      <c r="AR583" s="63"/>
      <c r="AS583" s="63"/>
      <c r="AT583" s="63"/>
      <c r="AU583" s="63"/>
      <c r="AV583" s="63"/>
      <c r="AW583" s="63"/>
      <c r="AX583" s="63"/>
      <c r="AY583" s="63"/>
      <c r="AZ583" s="88"/>
      <c r="BA583" s="88"/>
      <c r="BB583" s="487"/>
      <c r="BC583" s="271"/>
      <c r="BD583" s="1487"/>
      <c r="BE583" s="270"/>
      <c r="BF583" s="270"/>
      <c r="BG583" s="91"/>
      <c r="BH583" s="89"/>
      <c r="BI583" s="89"/>
      <c r="BJ583" s="173"/>
      <c r="BK583" s="275" t="s">
        <v>903</v>
      </c>
      <c r="BL583" s="271" t="s">
        <v>1964</v>
      </c>
      <c r="BM583" s="1493" t="s">
        <v>2129</v>
      </c>
      <c r="BN583" s="1489" t="s">
        <v>42</v>
      </c>
      <c r="BO583" s="271" t="s">
        <v>416</v>
      </c>
      <c r="BP583" s="173">
        <v>46046</v>
      </c>
      <c r="BQ583" s="1490">
        <v>98.22</v>
      </c>
      <c r="BR583" s="271" t="s">
        <v>416</v>
      </c>
      <c r="BS583" s="1491">
        <v>50500</v>
      </c>
      <c r="BT583" s="280">
        <f t="shared" si="830"/>
        <v>5356918.8000000007</v>
      </c>
      <c r="BU583" s="1492">
        <v>0.08</v>
      </c>
      <c r="BV583" s="279">
        <f t="shared" si="831"/>
        <v>4960110</v>
      </c>
      <c r="BW583" s="281">
        <v>46062</v>
      </c>
      <c r="BX583" s="89"/>
      <c r="BY583" s="89"/>
      <c r="BZ583" s="270"/>
      <c r="CA583" s="270"/>
      <c r="CB583" s="270"/>
      <c r="CC583" s="270"/>
      <c r="CD583" s="270"/>
      <c r="CE583" s="270"/>
      <c r="CF583" s="270"/>
      <c r="CG583" s="270"/>
      <c r="CH583" s="270"/>
      <c r="CI583" s="270"/>
      <c r="CJ583" s="270"/>
      <c r="CK583" s="270"/>
      <c r="CL583" s="270"/>
      <c r="CM583" s="270"/>
      <c r="CN583" s="270"/>
      <c r="CO583" s="270"/>
      <c r="CP583" s="270"/>
      <c r="CQ583" s="270"/>
      <c r="CR583" s="270"/>
      <c r="CS583" s="270"/>
      <c r="CT583" s="270"/>
      <c r="CU583" s="270"/>
      <c r="CV583" s="89"/>
      <c r="CW583" s="86"/>
      <c r="CX583" s="90"/>
      <c r="CY583" s="90"/>
      <c r="CZ583" s="90"/>
      <c r="DA583" s="90"/>
      <c r="DB583" s="89"/>
      <c r="DC583" s="89"/>
      <c r="DD583" s="89"/>
      <c r="DE583" s="89"/>
      <c r="DF583" s="86"/>
      <c r="DG583" s="273"/>
      <c r="DH583" s="270"/>
      <c r="DI583" s="270"/>
      <c r="DJ583" s="270"/>
      <c r="DK583" s="270"/>
      <c r="DL583" s="270"/>
      <c r="DM583" s="270"/>
      <c r="DN583" s="270"/>
      <c r="DO583" s="270"/>
    </row>
    <row r="584" spans="1:119" s="274" customFormat="1" ht="30" hidden="1" customHeight="1">
      <c r="A584" s="85" t="str">
        <f t="shared" si="775"/>
        <v>ok</v>
      </c>
      <c r="B584" s="86"/>
      <c r="C584" s="86"/>
      <c r="D584" s="86"/>
      <c r="E584" s="86"/>
      <c r="F584" s="86"/>
      <c r="G584" s="86"/>
      <c r="H584" s="86"/>
      <c r="I584" s="86"/>
      <c r="J584" s="86"/>
      <c r="K584" s="86"/>
      <c r="L584" s="179" t="s">
        <v>1917</v>
      </c>
      <c r="M584" s="114" t="s">
        <v>1918</v>
      </c>
      <c r="N584" s="180" t="s">
        <v>1919</v>
      </c>
      <c r="O584" s="181" t="s">
        <v>1920</v>
      </c>
      <c r="P584" s="179" t="s">
        <v>42</v>
      </c>
      <c r="Q584" s="182"/>
      <c r="R584" s="182"/>
      <c r="S584" s="182"/>
      <c r="T584" s="270"/>
      <c r="U584" s="270"/>
      <c r="V584" s="270"/>
      <c r="W584" s="270"/>
      <c r="X584" s="270"/>
      <c r="Y584" s="270"/>
      <c r="Z584" s="63"/>
      <c r="AA584" s="63"/>
      <c r="AB584" s="63"/>
      <c r="AC584" s="63"/>
      <c r="AD584" s="63"/>
      <c r="AE584" s="63"/>
      <c r="AF584" s="63"/>
      <c r="AG584" s="63"/>
      <c r="AH584" s="63"/>
      <c r="AI584" s="63"/>
      <c r="AJ584" s="63"/>
      <c r="AK584" s="63"/>
      <c r="AL584" s="63"/>
      <c r="AM584" s="63"/>
      <c r="AN584" s="63"/>
      <c r="AO584" s="63"/>
      <c r="AP584" s="63"/>
      <c r="AQ584" s="63"/>
      <c r="AR584" s="63"/>
      <c r="AS584" s="63"/>
      <c r="AT584" s="63"/>
      <c r="AU584" s="63"/>
      <c r="AV584" s="63"/>
      <c r="AW584" s="63"/>
      <c r="AX584" s="63"/>
      <c r="AY584" s="63"/>
      <c r="AZ584" s="88"/>
      <c r="BA584" s="88"/>
      <c r="BB584" s="487"/>
      <c r="BC584" s="271"/>
      <c r="BD584" s="1487"/>
      <c r="BE584" s="270"/>
      <c r="BF584" s="270"/>
      <c r="BG584" s="91"/>
      <c r="BH584" s="89"/>
      <c r="BI584" s="89"/>
      <c r="BJ584" s="173"/>
      <c r="BK584" s="275" t="s">
        <v>903</v>
      </c>
      <c r="BL584" s="271" t="s">
        <v>1964</v>
      </c>
      <c r="BM584" s="1488" t="s">
        <v>2130</v>
      </c>
      <c r="BN584" s="1489" t="s">
        <v>42</v>
      </c>
      <c r="BO584" s="271" t="s">
        <v>416</v>
      </c>
      <c r="BP584" s="173">
        <v>46046</v>
      </c>
      <c r="BQ584" s="1490">
        <v>230.38</v>
      </c>
      <c r="BR584" s="271" t="s">
        <v>416</v>
      </c>
      <c r="BS584" s="1491">
        <v>50500</v>
      </c>
      <c r="BT584" s="280">
        <f t="shared" si="830"/>
        <v>12564925.200000001</v>
      </c>
      <c r="BU584" s="1492">
        <v>0.08</v>
      </c>
      <c r="BV584" s="279">
        <f t="shared" si="831"/>
        <v>11634190</v>
      </c>
      <c r="BW584" s="281">
        <v>46062</v>
      </c>
      <c r="BX584" s="89"/>
      <c r="BY584" s="89"/>
      <c r="BZ584" s="270"/>
      <c r="CA584" s="270"/>
      <c r="CB584" s="270"/>
      <c r="CC584" s="270"/>
      <c r="CD584" s="270"/>
      <c r="CE584" s="270"/>
      <c r="CF584" s="270"/>
      <c r="CG584" s="270"/>
      <c r="CH584" s="270"/>
      <c r="CI584" s="270"/>
      <c r="CJ584" s="270"/>
      <c r="CK584" s="270"/>
      <c r="CL584" s="270"/>
      <c r="CM584" s="270"/>
      <c r="CN584" s="270"/>
      <c r="CO584" s="270"/>
      <c r="CP584" s="270"/>
      <c r="CQ584" s="270"/>
      <c r="CR584" s="270"/>
      <c r="CS584" s="270"/>
      <c r="CT584" s="270"/>
      <c r="CU584" s="270"/>
      <c r="CV584" s="89"/>
      <c r="CW584" s="86"/>
      <c r="CX584" s="90"/>
      <c r="CY584" s="90"/>
      <c r="CZ584" s="90"/>
      <c r="DA584" s="90"/>
      <c r="DB584" s="89"/>
      <c r="DC584" s="89"/>
      <c r="DD584" s="89"/>
      <c r="DE584" s="89"/>
      <c r="DF584" s="86"/>
      <c r="DG584" s="273"/>
      <c r="DH584" s="270"/>
      <c r="DI584" s="270"/>
      <c r="DJ584" s="270"/>
      <c r="DK584" s="270"/>
      <c r="DL584" s="270"/>
      <c r="DM584" s="270"/>
      <c r="DN584" s="270"/>
      <c r="DO584" s="270"/>
    </row>
    <row r="585" spans="1:119" s="274" customFormat="1" ht="30" hidden="1" customHeight="1">
      <c r="A585" s="85" t="str">
        <f t="shared" si="775"/>
        <v>ok</v>
      </c>
      <c r="B585" s="86"/>
      <c r="C585" s="86"/>
      <c r="D585" s="86"/>
      <c r="E585" s="86"/>
      <c r="F585" s="86"/>
      <c r="G585" s="86"/>
      <c r="H585" s="86"/>
      <c r="I585" s="86"/>
      <c r="J585" s="86"/>
      <c r="K585" s="86"/>
      <c r="L585" s="179" t="s">
        <v>1917</v>
      </c>
      <c r="M585" s="114" t="s">
        <v>1918</v>
      </c>
      <c r="N585" s="180" t="s">
        <v>1919</v>
      </c>
      <c r="O585" s="181" t="s">
        <v>1920</v>
      </c>
      <c r="P585" s="179" t="s">
        <v>42</v>
      </c>
      <c r="Q585" s="182"/>
      <c r="R585" s="182"/>
      <c r="S585" s="182"/>
      <c r="T585" s="270"/>
      <c r="U585" s="270"/>
      <c r="V585" s="270"/>
      <c r="W585" s="270"/>
      <c r="X585" s="270"/>
      <c r="Y585" s="270"/>
      <c r="Z585" s="63"/>
      <c r="AA585" s="63"/>
      <c r="AB585" s="63"/>
      <c r="AC585" s="63"/>
      <c r="AD585" s="63"/>
      <c r="AE585" s="63"/>
      <c r="AF585" s="63"/>
      <c r="AG585" s="63"/>
      <c r="AH585" s="63"/>
      <c r="AI585" s="63"/>
      <c r="AJ585" s="63"/>
      <c r="AK585" s="63"/>
      <c r="AL585" s="63"/>
      <c r="AM585" s="63"/>
      <c r="AN585" s="63"/>
      <c r="AO585" s="63"/>
      <c r="AP585" s="63"/>
      <c r="AQ585" s="63"/>
      <c r="AR585" s="63"/>
      <c r="AS585" s="63"/>
      <c r="AT585" s="63"/>
      <c r="AU585" s="63"/>
      <c r="AV585" s="63"/>
      <c r="AW585" s="63"/>
      <c r="AX585" s="63"/>
      <c r="AY585" s="63"/>
      <c r="AZ585" s="88"/>
      <c r="BA585" s="88"/>
      <c r="BB585" s="487"/>
      <c r="BC585" s="271"/>
      <c r="BD585" s="1487"/>
      <c r="BE585" s="270"/>
      <c r="BF585" s="270"/>
      <c r="BG585" s="91"/>
      <c r="BH585" s="89"/>
      <c r="BI585" s="89"/>
      <c r="BJ585" s="173"/>
      <c r="BK585" s="275" t="s">
        <v>903</v>
      </c>
      <c r="BL585" s="271" t="s">
        <v>1964</v>
      </c>
      <c r="BM585" s="1488" t="s">
        <v>2131</v>
      </c>
      <c r="BN585" s="1489" t="s">
        <v>42</v>
      </c>
      <c r="BO585" s="271" t="s">
        <v>416</v>
      </c>
      <c r="BP585" s="173">
        <v>46046</v>
      </c>
      <c r="BQ585" s="1490">
        <v>230.38</v>
      </c>
      <c r="BR585" s="271" t="s">
        <v>416</v>
      </c>
      <c r="BS585" s="1491">
        <v>50500</v>
      </c>
      <c r="BT585" s="280">
        <f t="shared" si="830"/>
        <v>12564925.200000001</v>
      </c>
      <c r="BU585" s="1492">
        <v>0.08</v>
      </c>
      <c r="BV585" s="279">
        <f t="shared" si="831"/>
        <v>11634190</v>
      </c>
      <c r="BW585" s="281">
        <v>46062</v>
      </c>
      <c r="BX585" s="89"/>
      <c r="BY585" s="89"/>
      <c r="BZ585" s="270"/>
      <c r="CA585" s="270"/>
      <c r="CB585" s="270"/>
      <c r="CC585" s="270"/>
      <c r="CD585" s="270"/>
      <c r="CE585" s="270"/>
      <c r="CF585" s="270"/>
      <c r="CG585" s="270"/>
      <c r="CH585" s="270"/>
      <c r="CI585" s="270"/>
      <c r="CJ585" s="270"/>
      <c r="CK585" s="270"/>
      <c r="CL585" s="270"/>
      <c r="CM585" s="270"/>
      <c r="CN585" s="270"/>
      <c r="CO585" s="270"/>
      <c r="CP585" s="270"/>
      <c r="CQ585" s="270"/>
      <c r="CR585" s="270"/>
      <c r="CS585" s="270"/>
      <c r="CT585" s="270"/>
      <c r="CU585" s="270"/>
      <c r="CV585" s="89"/>
      <c r="CW585" s="86"/>
      <c r="CX585" s="90"/>
      <c r="CY585" s="90"/>
      <c r="CZ585" s="90"/>
      <c r="DA585" s="90"/>
      <c r="DB585" s="89"/>
      <c r="DC585" s="89"/>
      <c r="DD585" s="89"/>
      <c r="DE585" s="89"/>
      <c r="DF585" s="86"/>
      <c r="DG585" s="273"/>
      <c r="DH585" s="270"/>
      <c r="DI585" s="270"/>
      <c r="DJ585" s="270"/>
      <c r="DK585" s="270"/>
      <c r="DL585" s="270"/>
      <c r="DM585" s="270"/>
      <c r="DN585" s="270"/>
      <c r="DO585" s="270"/>
    </row>
    <row r="586" spans="1:119" s="274" customFormat="1" ht="30" hidden="1" customHeight="1">
      <c r="A586" s="85" t="str">
        <f t="shared" si="775"/>
        <v>ok</v>
      </c>
      <c r="B586" s="86"/>
      <c r="C586" s="86"/>
      <c r="D586" s="86"/>
      <c r="E586" s="86"/>
      <c r="F586" s="86"/>
      <c r="G586" s="86"/>
      <c r="H586" s="86"/>
      <c r="I586" s="86"/>
      <c r="J586" s="86"/>
      <c r="K586" s="86"/>
      <c r="L586" s="179" t="s">
        <v>1917</v>
      </c>
      <c r="M586" s="114" t="s">
        <v>1918</v>
      </c>
      <c r="N586" s="180" t="s">
        <v>1919</v>
      </c>
      <c r="O586" s="181" t="s">
        <v>1920</v>
      </c>
      <c r="P586" s="179" t="s">
        <v>42</v>
      </c>
      <c r="Q586" s="182"/>
      <c r="R586" s="182"/>
      <c r="S586" s="182"/>
      <c r="T586" s="270"/>
      <c r="U586" s="270"/>
      <c r="V586" s="270"/>
      <c r="W586" s="270"/>
      <c r="X586" s="270"/>
      <c r="Y586" s="270"/>
      <c r="Z586" s="63"/>
      <c r="AA586" s="63"/>
      <c r="AB586" s="63"/>
      <c r="AC586" s="63"/>
      <c r="AD586" s="63"/>
      <c r="AE586" s="63"/>
      <c r="AF586" s="63"/>
      <c r="AG586" s="63"/>
      <c r="AH586" s="63"/>
      <c r="AI586" s="63"/>
      <c r="AJ586" s="63"/>
      <c r="AK586" s="63"/>
      <c r="AL586" s="63"/>
      <c r="AM586" s="63"/>
      <c r="AN586" s="63"/>
      <c r="AO586" s="63"/>
      <c r="AP586" s="63"/>
      <c r="AQ586" s="63"/>
      <c r="AR586" s="63"/>
      <c r="AS586" s="63"/>
      <c r="AT586" s="63"/>
      <c r="AU586" s="63"/>
      <c r="AV586" s="63"/>
      <c r="AW586" s="63"/>
      <c r="AX586" s="63"/>
      <c r="AY586" s="63"/>
      <c r="AZ586" s="88"/>
      <c r="BA586" s="88"/>
      <c r="BB586" s="487"/>
      <c r="BC586" s="271"/>
      <c r="BD586" s="1487"/>
      <c r="BE586" s="270"/>
      <c r="BF586" s="270"/>
      <c r="BG586" s="91"/>
      <c r="BH586" s="89"/>
      <c r="BI586" s="89"/>
      <c r="BJ586" s="173"/>
      <c r="BK586" s="275" t="s">
        <v>903</v>
      </c>
      <c r="BL586" s="271" t="s">
        <v>1964</v>
      </c>
      <c r="BM586" s="1488" t="s">
        <v>2132</v>
      </c>
      <c r="BN586" s="1489" t="s">
        <v>42</v>
      </c>
      <c r="BO586" s="271" t="s">
        <v>416</v>
      </c>
      <c r="BP586" s="173">
        <v>46046</v>
      </c>
      <c r="BQ586" s="1490">
        <v>81.11</v>
      </c>
      <c r="BR586" s="271" t="s">
        <v>416</v>
      </c>
      <c r="BS586" s="1491">
        <v>50500</v>
      </c>
      <c r="BT586" s="280">
        <f t="shared" si="830"/>
        <v>4423739.4000000004</v>
      </c>
      <c r="BU586" s="1492">
        <v>0.08</v>
      </c>
      <c r="BV586" s="279">
        <f t="shared" si="831"/>
        <v>4096055</v>
      </c>
      <c r="BW586" s="281">
        <v>46062</v>
      </c>
      <c r="BX586" s="89"/>
      <c r="BY586" s="89"/>
      <c r="BZ586" s="270"/>
      <c r="CA586" s="270"/>
      <c r="CB586" s="270"/>
      <c r="CC586" s="270"/>
      <c r="CD586" s="270"/>
      <c r="CE586" s="270"/>
      <c r="CF586" s="270"/>
      <c r="CG586" s="270"/>
      <c r="CH586" s="270"/>
      <c r="CI586" s="270"/>
      <c r="CJ586" s="270"/>
      <c r="CK586" s="270"/>
      <c r="CL586" s="270"/>
      <c r="CM586" s="270"/>
      <c r="CN586" s="270"/>
      <c r="CO586" s="270"/>
      <c r="CP586" s="270"/>
      <c r="CQ586" s="270"/>
      <c r="CR586" s="270"/>
      <c r="CS586" s="270"/>
      <c r="CT586" s="270"/>
      <c r="CU586" s="270"/>
      <c r="CV586" s="89"/>
      <c r="CW586" s="86"/>
      <c r="CX586" s="90"/>
      <c r="CY586" s="90"/>
      <c r="CZ586" s="90"/>
      <c r="DA586" s="90"/>
      <c r="DB586" s="89"/>
      <c r="DC586" s="89"/>
      <c r="DD586" s="89"/>
      <c r="DE586" s="89"/>
      <c r="DF586" s="86"/>
      <c r="DG586" s="273"/>
      <c r="DH586" s="270"/>
      <c r="DI586" s="270"/>
      <c r="DJ586" s="270"/>
      <c r="DK586" s="270"/>
      <c r="DL586" s="270"/>
      <c r="DM586" s="270"/>
      <c r="DN586" s="270"/>
      <c r="DO586" s="270"/>
    </row>
    <row r="587" spans="1:119" s="274" customFormat="1" ht="30" hidden="1" customHeight="1">
      <c r="A587" s="85" t="str">
        <f t="shared" si="775"/>
        <v>ok</v>
      </c>
      <c r="B587" s="86"/>
      <c r="C587" s="86"/>
      <c r="D587" s="86"/>
      <c r="E587" s="86"/>
      <c r="F587" s="86"/>
      <c r="G587" s="86"/>
      <c r="H587" s="86"/>
      <c r="I587" s="86"/>
      <c r="J587" s="86"/>
      <c r="K587" s="86"/>
      <c r="L587" s="179" t="s">
        <v>1917</v>
      </c>
      <c r="M587" s="114" t="s">
        <v>1918</v>
      </c>
      <c r="N587" s="180" t="s">
        <v>1919</v>
      </c>
      <c r="O587" s="181" t="s">
        <v>1920</v>
      </c>
      <c r="P587" s="179" t="s">
        <v>42</v>
      </c>
      <c r="Q587" s="182"/>
      <c r="R587" s="182"/>
      <c r="S587" s="182"/>
      <c r="T587" s="270"/>
      <c r="U587" s="270"/>
      <c r="V587" s="270"/>
      <c r="W587" s="270"/>
      <c r="X587" s="270"/>
      <c r="Y587" s="270"/>
      <c r="Z587" s="63"/>
      <c r="AA587" s="63"/>
      <c r="AB587" s="63"/>
      <c r="AC587" s="63"/>
      <c r="AD587" s="63"/>
      <c r="AE587" s="63"/>
      <c r="AF587" s="63"/>
      <c r="AG587" s="63"/>
      <c r="AH587" s="63"/>
      <c r="AI587" s="63"/>
      <c r="AJ587" s="63"/>
      <c r="AK587" s="63"/>
      <c r="AL587" s="63"/>
      <c r="AM587" s="63"/>
      <c r="AN587" s="63"/>
      <c r="AO587" s="63"/>
      <c r="AP587" s="63"/>
      <c r="AQ587" s="63"/>
      <c r="AR587" s="63"/>
      <c r="AS587" s="63"/>
      <c r="AT587" s="63"/>
      <c r="AU587" s="63"/>
      <c r="AV587" s="63"/>
      <c r="AW587" s="63"/>
      <c r="AX587" s="63"/>
      <c r="AY587" s="63"/>
      <c r="AZ587" s="88"/>
      <c r="BA587" s="88"/>
      <c r="BB587" s="487"/>
      <c r="BC587" s="271"/>
      <c r="BD587" s="1487"/>
      <c r="BE587" s="270"/>
      <c r="BF587" s="270"/>
      <c r="BG587" s="91"/>
      <c r="BH587" s="89"/>
      <c r="BI587" s="89"/>
      <c r="BJ587" s="173"/>
      <c r="BK587" s="275" t="s">
        <v>903</v>
      </c>
      <c r="BL587" s="271" t="s">
        <v>1964</v>
      </c>
      <c r="BM587" s="1488" t="s">
        <v>2133</v>
      </c>
      <c r="BN587" s="1489" t="s">
        <v>42</v>
      </c>
      <c r="BO587" s="271" t="s">
        <v>416</v>
      </c>
      <c r="BP587" s="173">
        <v>46046</v>
      </c>
      <c r="BQ587" s="1490">
        <v>200.66</v>
      </c>
      <c r="BR587" s="271" t="s">
        <v>416</v>
      </c>
      <c r="BS587" s="1491">
        <v>50500</v>
      </c>
      <c r="BT587" s="280">
        <f t="shared" si="830"/>
        <v>10943996.4</v>
      </c>
      <c r="BU587" s="1492">
        <v>0.08</v>
      </c>
      <c r="BV587" s="279">
        <f t="shared" si="831"/>
        <v>10133330</v>
      </c>
      <c r="BW587" s="281">
        <v>46062</v>
      </c>
      <c r="BX587" s="89"/>
      <c r="BY587" s="89"/>
      <c r="BZ587" s="270"/>
      <c r="CA587" s="270"/>
      <c r="CB587" s="270"/>
      <c r="CC587" s="270"/>
      <c r="CD587" s="270"/>
      <c r="CE587" s="270"/>
      <c r="CF587" s="270"/>
      <c r="CG587" s="270"/>
      <c r="CH587" s="270"/>
      <c r="CI587" s="270"/>
      <c r="CJ587" s="270"/>
      <c r="CK587" s="270"/>
      <c r="CL587" s="270"/>
      <c r="CM587" s="270"/>
      <c r="CN587" s="270"/>
      <c r="CO587" s="270"/>
      <c r="CP587" s="270"/>
      <c r="CQ587" s="270"/>
      <c r="CR587" s="270"/>
      <c r="CS587" s="270"/>
      <c r="CT587" s="270"/>
      <c r="CU587" s="270"/>
      <c r="CV587" s="89"/>
      <c r="CW587" s="86"/>
      <c r="CX587" s="90"/>
      <c r="CY587" s="90"/>
      <c r="CZ587" s="90"/>
      <c r="DA587" s="90"/>
      <c r="DB587" s="89"/>
      <c r="DC587" s="89"/>
      <c r="DD587" s="89"/>
      <c r="DE587" s="89"/>
      <c r="DF587" s="86"/>
      <c r="DG587" s="273"/>
      <c r="DH587" s="270"/>
      <c r="DI587" s="270"/>
      <c r="DJ587" s="270"/>
      <c r="DK587" s="270"/>
      <c r="DL587" s="270"/>
      <c r="DM587" s="270"/>
      <c r="DN587" s="270"/>
      <c r="DO587" s="270"/>
    </row>
    <row r="588" spans="1:119" s="274" customFormat="1" ht="30" hidden="1" customHeight="1">
      <c r="A588" s="85" t="str">
        <f t="shared" si="775"/>
        <v>ok</v>
      </c>
      <c r="B588" s="86"/>
      <c r="C588" s="86"/>
      <c r="D588" s="86"/>
      <c r="E588" s="86"/>
      <c r="F588" s="86"/>
      <c r="G588" s="86"/>
      <c r="H588" s="86"/>
      <c r="I588" s="86"/>
      <c r="J588" s="86"/>
      <c r="K588" s="86"/>
      <c r="L588" s="179" t="s">
        <v>1917</v>
      </c>
      <c r="M588" s="114" t="s">
        <v>1918</v>
      </c>
      <c r="N588" s="180" t="s">
        <v>1919</v>
      </c>
      <c r="O588" s="181" t="s">
        <v>1920</v>
      </c>
      <c r="P588" s="179" t="s">
        <v>42</v>
      </c>
      <c r="Q588" s="182"/>
      <c r="R588" s="182"/>
      <c r="S588" s="182"/>
      <c r="T588" s="270"/>
      <c r="U588" s="270"/>
      <c r="V588" s="270"/>
      <c r="W588" s="270"/>
      <c r="X588" s="270"/>
      <c r="Y588" s="270"/>
      <c r="Z588" s="63"/>
      <c r="AA588" s="63"/>
      <c r="AB588" s="63"/>
      <c r="AC588" s="63"/>
      <c r="AD588" s="63"/>
      <c r="AE588" s="63"/>
      <c r="AF588" s="63"/>
      <c r="AG588" s="63"/>
      <c r="AH588" s="63"/>
      <c r="AI588" s="63"/>
      <c r="AJ588" s="63"/>
      <c r="AK588" s="63"/>
      <c r="AL588" s="63"/>
      <c r="AM588" s="63"/>
      <c r="AN588" s="63"/>
      <c r="AO588" s="63"/>
      <c r="AP588" s="63"/>
      <c r="AQ588" s="63"/>
      <c r="AR588" s="63"/>
      <c r="AS588" s="63"/>
      <c r="AT588" s="63"/>
      <c r="AU588" s="63"/>
      <c r="AV588" s="63"/>
      <c r="AW588" s="63"/>
      <c r="AX588" s="63"/>
      <c r="AY588" s="63"/>
      <c r="AZ588" s="88"/>
      <c r="BA588" s="88"/>
      <c r="BB588" s="487"/>
      <c r="BC588" s="271"/>
      <c r="BD588" s="1487"/>
      <c r="BE588" s="270"/>
      <c r="BF588" s="270"/>
      <c r="BG588" s="91"/>
      <c r="BH588" s="89"/>
      <c r="BI588" s="89"/>
      <c r="BJ588" s="173"/>
      <c r="BK588" s="275" t="s">
        <v>903</v>
      </c>
      <c r="BL588" s="271" t="s">
        <v>1964</v>
      </c>
      <c r="BM588" s="1488" t="s">
        <v>2134</v>
      </c>
      <c r="BN588" s="1489" t="s">
        <v>42</v>
      </c>
      <c r="BO588" s="271" t="s">
        <v>416</v>
      </c>
      <c r="BP588" s="173">
        <v>46046</v>
      </c>
      <c r="BQ588" s="1490">
        <v>200.66</v>
      </c>
      <c r="BR588" s="271" t="s">
        <v>416</v>
      </c>
      <c r="BS588" s="1491">
        <v>50500</v>
      </c>
      <c r="BT588" s="280">
        <f t="shared" si="830"/>
        <v>10943996.4</v>
      </c>
      <c r="BU588" s="1492">
        <v>0.08</v>
      </c>
      <c r="BV588" s="279">
        <f t="shared" si="831"/>
        <v>10133330</v>
      </c>
      <c r="BW588" s="281">
        <v>46062</v>
      </c>
      <c r="BX588" s="89"/>
      <c r="BY588" s="89"/>
      <c r="BZ588" s="270"/>
      <c r="CA588" s="270"/>
      <c r="CB588" s="270"/>
      <c r="CC588" s="270"/>
      <c r="CD588" s="270"/>
      <c r="CE588" s="270"/>
      <c r="CF588" s="270"/>
      <c r="CG588" s="270"/>
      <c r="CH588" s="270"/>
      <c r="CI588" s="270"/>
      <c r="CJ588" s="270"/>
      <c r="CK588" s="270"/>
      <c r="CL588" s="270"/>
      <c r="CM588" s="270"/>
      <c r="CN588" s="270"/>
      <c r="CO588" s="270"/>
      <c r="CP588" s="270"/>
      <c r="CQ588" s="270"/>
      <c r="CR588" s="270"/>
      <c r="CS588" s="270"/>
      <c r="CT588" s="270"/>
      <c r="CU588" s="270"/>
      <c r="CV588" s="89"/>
      <c r="CW588" s="86"/>
      <c r="CX588" s="90"/>
      <c r="CY588" s="90"/>
      <c r="CZ588" s="90"/>
      <c r="DA588" s="90"/>
      <c r="DB588" s="89"/>
      <c r="DC588" s="89"/>
      <c r="DD588" s="89"/>
      <c r="DE588" s="89"/>
      <c r="DF588" s="86"/>
      <c r="DG588" s="273"/>
      <c r="DH588" s="270"/>
      <c r="DI588" s="270"/>
      <c r="DJ588" s="270"/>
      <c r="DK588" s="270"/>
      <c r="DL588" s="270"/>
      <c r="DM588" s="270"/>
      <c r="DN588" s="270"/>
      <c r="DO588" s="270"/>
    </row>
    <row r="589" spans="1:119" s="274" customFormat="1" ht="30" hidden="1" customHeight="1">
      <c r="A589" s="85" t="str">
        <f t="shared" si="775"/>
        <v>ok</v>
      </c>
      <c r="B589" s="86"/>
      <c r="C589" s="86"/>
      <c r="D589" s="86"/>
      <c r="E589" s="86"/>
      <c r="F589" s="86"/>
      <c r="G589" s="86"/>
      <c r="H589" s="86"/>
      <c r="I589" s="86"/>
      <c r="J589" s="86"/>
      <c r="K589" s="86"/>
      <c r="L589" s="179" t="s">
        <v>1917</v>
      </c>
      <c r="M589" s="114" t="s">
        <v>1918</v>
      </c>
      <c r="N589" s="180" t="s">
        <v>1919</v>
      </c>
      <c r="O589" s="181" t="s">
        <v>1920</v>
      </c>
      <c r="P589" s="179" t="s">
        <v>42</v>
      </c>
      <c r="Q589" s="182"/>
      <c r="R589" s="182"/>
      <c r="S589" s="182"/>
      <c r="T589" s="270"/>
      <c r="U589" s="270"/>
      <c r="V589" s="270"/>
      <c r="W589" s="270"/>
      <c r="X589" s="270"/>
      <c r="Y589" s="270"/>
      <c r="Z589" s="63"/>
      <c r="AA589" s="63"/>
      <c r="AB589" s="63"/>
      <c r="AC589" s="63"/>
      <c r="AD589" s="63"/>
      <c r="AE589" s="63"/>
      <c r="AF589" s="63"/>
      <c r="AG589" s="63"/>
      <c r="AH589" s="63"/>
      <c r="AI589" s="63"/>
      <c r="AJ589" s="63"/>
      <c r="AK589" s="63"/>
      <c r="AL589" s="63"/>
      <c r="AM589" s="63"/>
      <c r="AN589" s="63"/>
      <c r="AO589" s="63"/>
      <c r="AP589" s="63"/>
      <c r="AQ589" s="63"/>
      <c r="AR589" s="63"/>
      <c r="AS589" s="63"/>
      <c r="AT589" s="63"/>
      <c r="AU589" s="63"/>
      <c r="AV589" s="63"/>
      <c r="AW589" s="63"/>
      <c r="AX589" s="63"/>
      <c r="AY589" s="63"/>
      <c r="AZ589" s="88"/>
      <c r="BA589" s="88"/>
      <c r="BB589" s="487"/>
      <c r="BC589" s="271"/>
      <c r="BD589" s="1487"/>
      <c r="BE589" s="270"/>
      <c r="BF589" s="270"/>
      <c r="BG589" s="91"/>
      <c r="BH589" s="89"/>
      <c r="BI589" s="89"/>
      <c r="BJ589" s="173"/>
      <c r="BK589" s="275" t="s">
        <v>903</v>
      </c>
      <c r="BL589" s="271" t="s">
        <v>1964</v>
      </c>
      <c r="BM589" s="1488" t="s">
        <v>2135</v>
      </c>
      <c r="BN589" s="1489" t="s">
        <v>42</v>
      </c>
      <c r="BO589" s="271" t="s">
        <v>416</v>
      </c>
      <c r="BP589" s="173">
        <v>46046</v>
      </c>
      <c r="BQ589" s="1490">
        <v>87.4</v>
      </c>
      <c r="BR589" s="271" t="s">
        <v>416</v>
      </c>
      <c r="BS589" s="1491">
        <v>50500</v>
      </c>
      <c r="BT589" s="280">
        <f t="shared" si="830"/>
        <v>4766796</v>
      </c>
      <c r="BU589" s="1492">
        <v>0.08</v>
      </c>
      <c r="BV589" s="279">
        <f t="shared" si="831"/>
        <v>4413700</v>
      </c>
      <c r="BW589" s="281">
        <v>46062</v>
      </c>
      <c r="BX589" s="89"/>
      <c r="BY589" s="89"/>
      <c r="BZ589" s="270"/>
      <c r="CA589" s="270"/>
      <c r="CB589" s="270"/>
      <c r="CC589" s="270"/>
      <c r="CD589" s="270"/>
      <c r="CE589" s="270"/>
      <c r="CF589" s="270"/>
      <c r="CG589" s="270"/>
      <c r="CH589" s="270"/>
      <c r="CI589" s="270"/>
      <c r="CJ589" s="270"/>
      <c r="CK589" s="270"/>
      <c r="CL589" s="270"/>
      <c r="CM589" s="270"/>
      <c r="CN589" s="270"/>
      <c r="CO589" s="270"/>
      <c r="CP589" s="270"/>
      <c r="CQ589" s="270"/>
      <c r="CR589" s="270"/>
      <c r="CS589" s="270"/>
      <c r="CT589" s="270"/>
      <c r="CU589" s="270"/>
      <c r="CV589" s="89"/>
      <c r="CW589" s="86"/>
      <c r="CX589" s="90"/>
      <c r="CY589" s="90"/>
      <c r="CZ589" s="90"/>
      <c r="DA589" s="90"/>
      <c r="DB589" s="89"/>
      <c r="DC589" s="89"/>
      <c r="DD589" s="89"/>
      <c r="DE589" s="89"/>
      <c r="DF589" s="86"/>
      <c r="DG589" s="273"/>
      <c r="DH589" s="270"/>
      <c r="DI589" s="270"/>
      <c r="DJ589" s="270"/>
      <c r="DK589" s="270"/>
      <c r="DL589" s="270"/>
      <c r="DM589" s="270"/>
      <c r="DN589" s="270"/>
      <c r="DO589" s="270"/>
    </row>
    <row r="590" spans="1:119" s="274" customFormat="1" ht="30" hidden="1" customHeight="1">
      <c r="A590" s="85" t="str">
        <f t="shared" si="775"/>
        <v>ok</v>
      </c>
      <c r="B590" s="86"/>
      <c r="C590" s="86"/>
      <c r="D590" s="86"/>
      <c r="E590" s="86"/>
      <c r="F590" s="86"/>
      <c r="G590" s="86"/>
      <c r="H590" s="86"/>
      <c r="I590" s="86"/>
      <c r="J590" s="86"/>
      <c r="K590" s="86"/>
      <c r="L590" s="179" t="s">
        <v>1917</v>
      </c>
      <c r="M590" s="114" t="s">
        <v>1918</v>
      </c>
      <c r="N590" s="180" t="s">
        <v>1919</v>
      </c>
      <c r="O590" s="181" t="s">
        <v>1920</v>
      </c>
      <c r="P590" s="179" t="s">
        <v>42</v>
      </c>
      <c r="Q590" s="182"/>
      <c r="R590" s="182"/>
      <c r="S590" s="182"/>
      <c r="T590" s="270"/>
      <c r="U590" s="270"/>
      <c r="V590" s="270"/>
      <c r="W590" s="270"/>
      <c r="X590" s="270"/>
      <c r="Y590" s="270"/>
      <c r="Z590" s="63"/>
      <c r="AA590" s="63"/>
      <c r="AB590" s="63"/>
      <c r="AC590" s="63"/>
      <c r="AD590" s="63"/>
      <c r="AE590" s="63"/>
      <c r="AF590" s="63"/>
      <c r="AG590" s="63"/>
      <c r="AH590" s="63"/>
      <c r="AI590" s="63"/>
      <c r="AJ590" s="63"/>
      <c r="AK590" s="63"/>
      <c r="AL590" s="63"/>
      <c r="AM590" s="63"/>
      <c r="AN590" s="63"/>
      <c r="AO590" s="63"/>
      <c r="AP590" s="63"/>
      <c r="AQ590" s="63"/>
      <c r="AR590" s="63"/>
      <c r="AS590" s="63"/>
      <c r="AT590" s="63"/>
      <c r="AU590" s="63"/>
      <c r="AV590" s="63"/>
      <c r="AW590" s="63"/>
      <c r="AX590" s="63"/>
      <c r="AY590" s="63"/>
      <c r="AZ590" s="88"/>
      <c r="BA590" s="88"/>
      <c r="BB590" s="487"/>
      <c r="BC590" s="271"/>
      <c r="BD590" s="1487"/>
      <c r="BE590" s="270"/>
      <c r="BF590" s="270"/>
      <c r="BG590" s="91"/>
      <c r="BH590" s="89"/>
      <c r="BI590" s="89"/>
      <c r="BJ590" s="173"/>
      <c r="BK590" s="275" t="s">
        <v>903</v>
      </c>
      <c r="BL590" s="271" t="s">
        <v>1964</v>
      </c>
      <c r="BM590" s="1488" t="s">
        <v>2136</v>
      </c>
      <c r="BN590" s="1489" t="s">
        <v>42</v>
      </c>
      <c r="BO590" s="271" t="s">
        <v>416</v>
      </c>
      <c r="BP590" s="173">
        <v>46046</v>
      </c>
      <c r="BQ590" s="1490">
        <v>232.95</v>
      </c>
      <c r="BR590" s="271" t="s">
        <v>416</v>
      </c>
      <c r="BS590" s="1491">
        <v>50500</v>
      </c>
      <c r="BT590" s="280">
        <f t="shared" si="830"/>
        <v>12705093</v>
      </c>
      <c r="BU590" s="1492">
        <v>0.08</v>
      </c>
      <c r="BV590" s="279">
        <f t="shared" si="831"/>
        <v>11763975</v>
      </c>
      <c r="BW590" s="281">
        <v>46062</v>
      </c>
      <c r="BX590" s="89"/>
      <c r="BY590" s="89"/>
      <c r="BZ590" s="270"/>
      <c r="CA590" s="270"/>
      <c r="CB590" s="270"/>
      <c r="CC590" s="270"/>
      <c r="CD590" s="270"/>
      <c r="CE590" s="270"/>
      <c r="CF590" s="270"/>
      <c r="CG590" s="270"/>
      <c r="CH590" s="270"/>
      <c r="CI590" s="270"/>
      <c r="CJ590" s="270"/>
      <c r="CK590" s="270"/>
      <c r="CL590" s="270"/>
      <c r="CM590" s="270"/>
      <c r="CN590" s="270"/>
      <c r="CO590" s="270"/>
      <c r="CP590" s="270"/>
      <c r="CQ590" s="270"/>
      <c r="CR590" s="270"/>
      <c r="CS590" s="270"/>
      <c r="CT590" s="270"/>
      <c r="CU590" s="270"/>
      <c r="CV590" s="89"/>
      <c r="CW590" s="86"/>
      <c r="CX590" s="90"/>
      <c r="CY590" s="90"/>
      <c r="CZ590" s="90"/>
      <c r="DA590" s="90"/>
      <c r="DB590" s="89"/>
      <c r="DC590" s="89"/>
      <c r="DD590" s="89"/>
      <c r="DE590" s="89"/>
      <c r="DF590" s="86"/>
      <c r="DG590" s="273"/>
      <c r="DH590" s="270"/>
      <c r="DI590" s="270"/>
      <c r="DJ590" s="270"/>
      <c r="DK590" s="270"/>
      <c r="DL590" s="270"/>
      <c r="DM590" s="270"/>
      <c r="DN590" s="270"/>
      <c r="DO590" s="270"/>
    </row>
    <row r="591" spans="1:119" s="274" customFormat="1" ht="30" hidden="1" customHeight="1">
      <c r="A591" s="85" t="str">
        <f t="shared" si="775"/>
        <v>ok</v>
      </c>
      <c r="B591" s="86"/>
      <c r="C591" s="86"/>
      <c r="D591" s="86"/>
      <c r="E591" s="86"/>
      <c r="F591" s="86"/>
      <c r="G591" s="86"/>
      <c r="H591" s="86"/>
      <c r="I591" s="86"/>
      <c r="J591" s="86"/>
      <c r="K591" s="86"/>
      <c r="L591" s="179" t="s">
        <v>1917</v>
      </c>
      <c r="M591" s="114" t="s">
        <v>1918</v>
      </c>
      <c r="N591" s="180" t="s">
        <v>1919</v>
      </c>
      <c r="O591" s="181" t="s">
        <v>1920</v>
      </c>
      <c r="P591" s="179" t="s">
        <v>42</v>
      </c>
      <c r="Q591" s="182"/>
      <c r="R591" s="182"/>
      <c r="S591" s="182"/>
      <c r="T591" s="270"/>
      <c r="U591" s="270"/>
      <c r="V591" s="270"/>
      <c r="W591" s="270"/>
      <c r="X591" s="270"/>
      <c r="Y591" s="270"/>
      <c r="Z591" s="63"/>
      <c r="AA591" s="63"/>
      <c r="AB591" s="63"/>
      <c r="AC591" s="63"/>
      <c r="AD591" s="63"/>
      <c r="AE591" s="63"/>
      <c r="AF591" s="63"/>
      <c r="AG591" s="63"/>
      <c r="AH591" s="63"/>
      <c r="AI591" s="63"/>
      <c r="AJ591" s="63"/>
      <c r="AK591" s="63"/>
      <c r="AL591" s="63"/>
      <c r="AM591" s="63"/>
      <c r="AN591" s="63"/>
      <c r="AO591" s="63"/>
      <c r="AP591" s="63"/>
      <c r="AQ591" s="63"/>
      <c r="AR591" s="63"/>
      <c r="AS591" s="63"/>
      <c r="AT591" s="63"/>
      <c r="AU591" s="63"/>
      <c r="AV591" s="63"/>
      <c r="AW591" s="63"/>
      <c r="AX591" s="63"/>
      <c r="AY591" s="63"/>
      <c r="AZ591" s="88"/>
      <c r="BA591" s="88"/>
      <c r="BB591" s="487"/>
      <c r="BC591" s="271"/>
      <c r="BD591" s="1487"/>
      <c r="BE591" s="270"/>
      <c r="BF591" s="270"/>
      <c r="BG591" s="91"/>
      <c r="BH591" s="89"/>
      <c r="BI591" s="89"/>
      <c r="BJ591" s="173"/>
      <c r="BK591" s="275" t="s">
        <v>903</v>
      </c>
      <c r="BL591" s="271" t="s">
        <v>1964</v>
      </c>
      <c r="BM591" s="1488" t="s">
        <v>2137</v>
      </c>
      <c r="BN591" s="1489" t="s">
        <v>42</v>
      </c>
      <c r="BO591" s="271" t="s">
        <v>416</v>
      </c>
      <c r="BP591" s="173">
        <v>46046</v>
      </c>
      <c r="BQ591" s="1490">
        <v>232.95</v>
      </c>
      <c r="BR591" s="271" t="s">
        <v>416</v>
      </c>
      <c r="BS591" s="1491">
        <v>50500</v>
      </c>
      <c r="BT591" s="280">
        <f t="shared" si="830"/>
        <v>12705093</v>
      </c>
      <c r="BU591" s="1492">
        <v>0.08</v>
      </c>
      <c r="BV591" s="279">
        <f t="shared" si="831"/>
        <v>11763975</v>
      </c>
      <c r="BW591" s="281">
        <v>46062</v>
      </c>
      <c r="BX591" s="89"/>
      <c r="BY591" s="89"/>
      <c r="BZ591" s="270"/>
      <c r="CA591" s="270"/>
      <c r="CB591" s="270"/>
      <c r="CC591" s="270"/>
      <c r="CD591" s="270"/>
      <c r="CE591" s="270"/>
      <c r="CF591" s="270"/>
      <c r="CG591" s="270"/>
      <c r="CH591" s="270"/>
      <c r="CI591" s="270"/>
      <c r="CJ591" s="270"/>
      <c r="CK591" s="270"/>
      <c r="CL591" s="270"/>
      <c r="CM591" s="270"/>
      <c r="CN591" s="270"/>
      <c r="CO591" s="270"/>
      <c r="CP591" s="270"/>
      <c r="CQ591" s="270"/>
      <c r="CR591" s="270"/>
      <c r="CS591" s="270"/>
      <c r="CT591" s="270"/>
      <c r="CU591" s="270"/>
      <c r="CV591" s="89"/>
      <c r="CW591" s="86"/>
      <c r="CX591" s="90"/>
      <c r="CY591" s="90"/>
      <c r="CZ591" s="90"/>
      <c r="DA591" s="90"/>
      <c r="DB591" s="89"/>
      <c r="DC591" s="89"/>
      <c r="DD591" s="89"/>
      <c r="DE591" s="89"/>
      <c r="DF591" s="86"/>
      <c r="DG591" s="273"/>
      <c r="DH591" s="270"/>
      <c r="DI591" s="270"/>
      <c r="DJ591" s="270"/>
      <c r="DK591" s="270"/>
      <c r="DL591" s="270"/>
      <c r="DM591" s="270"/>
      <c r="DN591" s="270"/>
      <c r="DO591" s="270"/>
    </row>
    <row r="592" spans="1:119" s="274" customFormat="1" ht="30" hidden="1" customHeight="1">
      <c r="A592" s="85" t="str">
        <f t="shared" si="775"/>
        <v>ok</v>
      </c>
      <c r="B592" s="86"/>
      <c r="C592" s="86"/>
      <c r="D592" s="86"/>
      <c r="E592" s="86"/>
      <c r="F592" s="86"/>
      <c r="G592" s="86"/>
      <c r="H592" s="86"/>
      <c r="I592" s="86"/>
      <c r="J592" s="86"/>
      <c r="K592" s="86"/>
      <c r="L592" s="179" t="s">
        <v>1917</v>
      </c>
      <c r="M592" s="114" t="s">
        <v>1918</v>
      </c>
      <c r="N592" s="180" t="s">
        <v>1919</v>
      </c>
      <c r="O592" s="181" t="s">
        <v>1920</v>
      </c>
      <c r="P592" s="179" t="s">
        <v>42</v>
      </c>
      <c r="Q592" s="182"/>
      <c r="R592" s="182"/>
      <c r="S592" s="182"/>
      <c r="T592" s="270"/>
      <c r="U592" s="270"/>
      <c r="V592" s="270"/>
      <c r="W592" s="270"/>
      <c r="X592" s="270"/>
      <c r="Y592" s="270"/>
      <c r="Z592" s="63"/>
      <c r="AA592" s="63"/>
      <c r="AB592" s="63"/>
      <c r="AC592" s="63"/>
      <c r="AD592" s="63"/>
      <c r="AE592" s="63"/>
      <c r="AF592" s="63"/>
      <c r="AG592" s="63"/>
      <c r="AH592" s="63"/>
      <c r="AI592" s="63"/>
      <c r="AJ592" s="63"/>
      <c r="AK592" s="63"/>
      <c r="AL592" s="63"/>
      <c r="AM592" s="63"/>
      <c r="AN592" s="63"/>
      <c r="AO592" s="63"/>
      <c r="AP592" s="63"/>
      <c r="AQ592" s="63"/>
      <c r="AR592" s="63"/>
      <c r="AS592" s="63"/>
      <c r="AT592" s="63"/>
      <c r="AU592" s="63"/>
      <c r="AV592" s="63"/>
      <c r="AW592" s="63"/>
      <c r="AX592" s="63"/>
      <c r="AY592" s="63"/>
      <c r="AZ592" s="88"/>
      <c r="BA592" s="88"/>
      <c r="BB592" s="487"/>
      <c r="BC592" s="271"/>
      <c r="BD592" s="1487"/>
      <c r="BE592" s="270"/>
      <c r="BF592" s="270"/>
      <c r="BG592" s="91"/>
      <c r="BH592" s="89"/>
      <c r="BI592" s="89"/>
      <c r="BJ592" s="173"/>
      <c r="BK592" s="275" t="s">
        <v>903</v>
      </c>
      <c r="BL592" s="271" t="s">
        <v>1964</v>
      </c>
      <c r="BM592" s="1488" t="s">
        <v>2138</v>
      </c>
      <c r="BN592" s="1489" t="s">
        <v>42</v>
      </c>
      <c r="BO592" s="271" t="s">
        <v>416</v>
      </c>
      <c r="BP592" s="173">
        <v>46046</v>
      </c>
      <c r="BQ592" s="1490">
        <v>84.9</v>
      </c>
      <c r="BR592" s="271" t="s">
        <v>416</v>
      </c>
      <c r="BS592" s="1491">
        <v>50500</v>
      </c>
      <c r="BT592" s="280">
        <f t="shared" si="830"/>
        <v>4630446</v>
      </c>
      <c r="BU592" s="1492">
        <v>0.08</v>
      </c>
      <c r="BV592" s="279">
        <f t="shared" si="831"/>
        <v>4287450</v>
      </c>
      <c r="BW592" s="281">
        <v>46078</v>
      </c>
      <c r="BX592" s="89"/>
      <c r="BY592" s="89"/>
      <c r="BZ592" s="270"/>
      <c r="CA592" s="270"/>
      <c r="CB592" s="270"/>
      <c r="CC592" s="270"/>
      <c r="CD592" s="270"/>
      <c r="CE592" s="270"/>
      <c r="CF592" s="270"/>
      <c r="CG592" s="270"/>
      <c r="CH592" s="270"/>
      <c r="CI592" s="270"/>
      <c r="CJ592" s="270"/>
      <c r="CK592" s="270"/>
      <c r="CL592" s="270"/>
      <c r="CM592" s="270"/>
      <c r="CN592" s="270"/>
      <c r="CO592" s="270"/>
      <c r="CP592" s="270"/>
      <c r="CQ592" s="270"/>
      <c r="CR592" s="270"/>
      <c r="CS592" s="270"/>
      <c r="CT592" s="270"/>
      <c r="CU592" s="270"/>
      <c r="CV592" s="89"/>
      <c r="CW592" s="86"/>
      <c r="CX592" s="90"/>
      <c r="CY592" s="90"/>
      <c r="CZ592" s="90"/>
      <c r="DA592" s="90"/>
      <c r="DB592" s="89"/>
      <c r="DC592" s="89"/>
      <c r="DD592" s="89"/>
      <c r="DE592" s="89"/>
      <c r="DF592" s="86"/>
      <c r="DG592" s="273"/>
      <c r="DH592" s="270"/>
      <c r="DI592" s="270"/>
      <c r="DJ592" s="270"/>
      <c r="DK592" s="270"/>
      <c r="DL592" s="270"/>
      <c r="DM592" s="270"/>
      <c r="DN592" s="270"/>
      <c r="DO592" s="270"/>
    </row>
    <row r="593" spans="1:119" s="274" customFormat="1" ht="30" hidden="1" customHeight="1">
      <c r="A593" s="85" t="str">
        <f t="shared" si="775"/>
        <v>ok</v>
      </c>
      <c r="B593" s="86"/>
      <c r="C593" s="86"/>
      <c r="D593" s="86"/>
      <c r="E593" s="86"/>
      <c r="F593" s="86"/>
      <c r="G593" s="86"/>
      <c r="H593" s="86"/>
      <c r="I593" s="86"/>
      <c r="J593" s="86"/>
      <c r="K593" s="86"/>
      <c r="L593" s="179" t="s">
        <v>1917</v>
      </c>
      <c r="M593" s="114" t="s">
        <v>1918</v>
      </c>
      <c r="N593" s="180" t="s">
        <v>1919</v>
      </c>
      <c r="O593" s="181" t="s">
        <v>1920</v>
      </c>
      <c r="P593" s="179" t="s">
        <v>42</v>
      </c>
      <c r="Q593" s="182"/>
      <c r="R593" s="182"/>
      <c r="S593" s="182"/>
      <c r="T593" s="270"/>
      <c r="U593" s="270"/>
      <c r="V593" s="270"/>
      <c r="W593" s="270"/>
      <c r="X593" s="270"/>
      <c r="Y593" s="270"/>
      <c r="Z593" s="63"/>
      <c r="AA593" s="63"/>
      <c r="AB593" s="63"/>
      <c r="AC593" s="63"/>
      <c r="AD593" s="63"/>
      <c r="AE593" s="63"/>
      <c r="AF593" s="63"/>
      <c r="AG593" s="63"/>
      <c r="AH593" s="63"/>
      <c r="AI593" s="63"/>
      <c r="AJ593" s="63"/>
      <c r="AK593" s="63"/>
      <c r="AL593" s="63"/>
      <c r="AM593" s="63"/>
      <c r="AN593" s="63"/>
      <c r="AO593" s="63"/>
      <c r="AP593" s="63"/>
      <c r="AQ593" s="63"/>
      <c r="AR593" s="63"/>
      <c r="AS593" s="63"/>
      <c r="AT593" s="63"/>
      <c r="AU593" s="63"/>
      <c r="AV593" s="63"/>
      <c r="AW593" s="63"/>
      <c r="AX593" s="63"/>
      <c r="AY593" s="63"/>
      <c r="AZ593" s="88"/>
      <c r="BA593" s="88"/>
      <c r="BB593" s="487"/>
      <c r="BC593" s="271"/>
      <c r="BD593" s="1487"/>
      <c r="BE593" s="270"/>
      <c r="BF593" s="270"/>
      <c r="BG593" s="91"/>
      <c r="BH593" s="89"/>
      <c r="BI593" s="89"/>
      <c r="BJ593" s="173"/>
      <c r="BK593" s="275" t="s">
        <v>903</v>
      </c>
      <c r="BL593" s="271" t="s">
        <v>1964</v>
      </c>
      <c r="BM593" s="1488" t="s">
        <v>2139</v>
      </c>
      <c r="BN593" s="1489" t="s">
        <v>42</v>
      </c>
      <c r="BO593" s="271" t="s">
        <v>416</v>
      </c>
      <c r="BP593" s="173">
        <v>46046</v>
      </c>
      <c r="BQ593" s="1490">
        <v>87.24</v>
      </c>
      <c r="BR593" s="271" t="s">
        <v>416</v>
      </c>
      <c r="BS593" s="1491">
        <v>50500</v>
      </c>
      <c r="BT593" s="280">
        <f t="shared" si="830"/>
        <v>4758069.6000000006</v>
      </c>
      <c r="BU593" s="1492">
        <v>0.08</v>
      </c>
      <c r="BV593" s="279">
        <f t="shared" si="831"/>
        <v>4405620</v>
      </c>
      <c r="BW593" s="281">
        <v>46078</v>
      </c>
      <c r="BX593" s="89"/>
      <c r="BY593" s="89"/>
      <c r="BZ593" s="270"/>
      <c r="CA593" s="270"/>
      <c r="CB593" s="270"/>
      <c r="CC593" s="270"/>
      <c r="CD593" s="270"/>
      <c r="CE593" s="270"/>
      <c r="CF593" s="270"/>
      <c r="CG593" s="270"/>
      <c r="CH593" s="270"/>
      <c r="CI593" s="270"/>
      <c r="CJ593" s="270"/>
      <c r="CK593" s="270"/>
      <c r="CL593" s="270"/>
      <c r="CM593" s="270"/>
      <c r="CN593" s="270"/>
      <c r="CO593" s="270"/>
      <c r="CP593" s="270"/>
      <c r="CQ593" s="270"/>
      <c r="CR593" s="270"/>
      <c r="CS593" s="270"/>
      <c r="CT593" s="270"/>
      <c r="CU593" s="270"/>
      <c r="CV593" s="89"/>
      <c r="CW593" s="86"/>
      <c r="CX593" s="90"/>
      <c r="CY593" s="90"/>
      <c r="CZ593" s="90"/>
      <c r="DA593" s="90"/>
      <c r="DB593" s="89"/>
      <c r="DC593" s="89"/>
      <c r="DD593" s="89"/>
      <c r="DE593" s="89"/>
      <c r="DF593" s="86"/>
      <c r="DG593" s="273"/>
      <c r="DH593" s="270"/>
      <c r="DI593" s="270"/>
      <c r="DJ593" s="270"/>
      <c r="DK593" s="270"/>
      <c r="DL593" s="270"/>
      <c r="DM593" s="270"/>
      <c r="DN593" s="270"/>
      <c r="DO593" s="270"/>
    </row>
    <row r="594" spans="1:119" s="274" customFormat="1" ht="30" hidden="1" customHeight="1">
      <c r="A594" s="85" t="str">
        <f t="shared" si="775"/>
        <v>ok</v>
      </c>
      <c r="B594" s="86"/>
      <c r="C594" s="86"/>
      <c r="D594" s="86"/>
      <c r="E594" s="86"/>
      <c r="F594" s="86"/>
      <c r="G594" s="86"/>
      <c r="H594" s="86"/>
      <c r="I594" s="86"/>
      <c r="J594" s="86"/>
      <c r="K594" s="86"/>
      <c r="L594" s="179" t="s">
        <v>1917</v>
      </c>
      <c r="M594" s="114" t="s">
        <v>1918</v>
      </c>
      <c r="N594" s="180" t="s">
        <v>1919</v>
      </c>
      <c r="O594" s="181" t="s">
        <v>1920</v>
      </c>
      <c r="P594" s="179" t="s">
        <v>42</v>
      </c>
      <c r="Q594" s="182"/>
      <c r="R594" s="182"/>
      <c r="S594" s="182"/>
      <c r="T594" s="270"/>
      <c r="U594" s="270"/>
      <c r="V594" s="270"/>
      <c r="W594" s="270"/>
      <c r="X594" s="270"/>
      <c r="Y594" s="270"/>
      <c r="Z594" s="63"/>
      <c r="AA594" s="63"/>
      <c r="AB594" s="63"/>
      <c r="AC594" s="63"/>
      <c r="AD594" s="63"/>
      <c r="AE594" s="63"/>
      <c r="AF594" s="63"/>
      <c r="AG594" s="63"/>
      <c r="AH594" s="63"/>
      <c r="AI594" s="63"/>
      <c r="AJ594" s="63"/>
      <c r="AK594" s="63"/>
      <c r="AL594" s="63"/>
      <c r="AM594" s="63"/>
      <c r="AN594" s="63"/>
      <c r="AO594" s="63"/>
      <c r="AP594" s="63"/>
      <c r="AQ594" s="63"/>
      <c r="AR594" s="63"/>
      <c r="AS594" s="63"/>
      <c r="AT594" s="63"/>
      <c r="AU594" s="63"/>
      <c r="AV594" s="63"/>
      <c r="AW594" s="63"/>
      <c r="AX594" s="63"/>
      <c r="AY594" s="63"/>
      <c r="AZ594" s="88"/>
      <c r="BA594" s="88"/>
      <c r="BB594" s="487"/>
      <c r="BC594" s="271"/>
      <c r="BD594" s="1487"/>
      <c r="BE594" s="270"/>
      <c r="BF594" s="270"/>
      <c r="BG594" s="91"/>
      <c r="BH594" s="89"/>
      <c r="BI594" s="89"/>
      <c r="BJ594" s="173"/>
      <c r="BK594" s="275" t="s">
        <v>903</v>
      </c>
      <c r="BL594" s="271" t="s">
        <v>1964</v>
      </c>
      <c r="BM594" s="1488" t="s">
        <v>2140</v>
      </c>
      <c r="BN594" s="1489" t="s">
        <v>42</v>
      </c>
      <c r="BO594" s="271" t="s">
        <v>416</v>
      </c>
      <c r="BP594" s="173">
        <v>46046</v>
      </c>
      <c r="BQ594" s="1490">
        <v>96.27</v>
      </c>
      <c r="BR594" s="271" t="s">
        <v>416</v>
      </c>
      <c r="BS594" s="1491">
        <v>50500</v>
      </c>
      <c r="BT594" s="280">
        <f t="shared" si="830"/>
        <v>5250565.8000000007</v>
      </c>
      <c r="BU594" s="1492">
        <v>0.08</v>
      </c>
      <c r="BV594" s="279">
        <f t="shared" si="831"/>
        <v>4861635</v>
      </c>
      <c r="BW594" s="281">
        <v>46078</v>
      </c>
      <c r="BX594" s="89"/>
      <c r="BY594" s="89"/>
      <c r="BZ594" s="270"/>
      <c r="CA594" s="270"/>
      <c r="CB594" s="270"/>
      <c r="CC594" s="270"/>
      <c r="CD594" s="270"/>
      <c r="CE594" s="270"/>
      <c r="CF594" s="270"/>
      <c r="CG594" s="270"/>
      <c r="CH594" s="270"/>
      <c r="CI594" s="270"/>
      <c r="CJ594" s="270"/>
      <c r="CK594" s="270"/>
      <c r="CL594" s="270"/>
      <c r="CM594" s="270"/>
      <c r="CN594" s="270"/>
      <c r="CO594" s="270"/>
      <c r="CP594" s="270"/>
      <c r="CQ594" s="270"/>
      <c r="CR594" s="270"/>
      <c r="CS594" s="270"/>
      <c r="CT594" s="270"/>
      <c r="CU594" s="270"/>
      <c r="CV594" s="89"/>
      <c r="CW594" s="86"/>
      <c r="CX594" s="90"/>
      <c r="CY594" s="90"/>
      <c r="CZ594" s="90"/>
      <c r="DA594" s="90"/>
      <c r="DB594" s="89"/>
      <c r="DC594" s="89"/>
      <c r="DD594" s="89"/>
      <c r="DE594" s="89"/>
      <c r="DF594" s="86"/>
      <c r="DG594" s="273"/>
      <c r="DH594" s="270"/>
      <c r="DI594" s="270"/>
      <c r="DJ594" s="270"/>
      <c r="DK594" s="270"/>
      <c r="DL594" s="270"/>
      <c r="DM594" s="270"/>
      <c r="DN594" s="270"/>
      <c r="DO594" s="270"/>
    </row>
    <row r="595" spans="1:119" s="274" customFormat="1" ht="30" hidden="1" customHeight="1">
      <c r="A595" s="85" t="str">
        <f t="shared" si="775"/>
        <v>ok</v>
      </c>
      <c r="B595" s="86"/>
      <c r="C595" s="86"/>
      <c r="D595" s="86"/>
      <c r="E595" s="86"/>
      <c r="F595" s="86"/>
      <c r="G595" s="86"/>
      <c r="H595" s="86"/>
      <c r="I595" s="86"/>
      <c r="J595" s="86"/>
      <c r="K595" s="86"/>
      <c r="L595" s="179" t="s">
        <v>1917</v>
      </c>
      <c r="M595" s="114" t="s">
        <v>1918</v>
      </c>
      <c r="N595" s="180" t="s">
        <v>1919</v>
      </c>
      <c r="O595" s="181" t="s">
        <v>1920</v>
      </c>
      <c r="P595" s="179" t="s">
        <v>42</v>
      </c>
      <c r="Q595" s="182"/>
      <c r="R595" s="182"/>
      <c r="S595" s="182"/>
      <c r="T595" s="270"/>
      <c r="U595" s="270"/>
      <c r="V595" s="270"/>
      <c r="W595" s="270"/>
      <c r="X595" s="270"/>
      <c r="Y595" s="270"/>
      <c r="Z595" s="63"/>
      <c r="AA595" s="63"/>
      <c r="AB595" s="63"/>
      <c r="AC595" s="63"/>
      <c r="AD595" s="63"/>
      <c r="AE595" s="63"/>
      <c r="AF595" s="63"/>
      <c r="AG595" s="63"/>
      <c r="AH595" s="63"/>
      <c r="AI595" s="63"/>
      <c r="AJ595" s="63"/>
      <c r="AK595" s="63"/>
      <c r="AL595" s="63"/>
      <c r="AM595" s="63"/>
      <c r="AN595" s="63"/>
      <c r="AO595" s="63"/>
      <c r="AP595" s="63"/>
      <c r="AQ595" s="63"/>
      <c r="AR595" s="63"/>
      <c r="AS595" s="63"/>
      <c r="AT595" s="63"/>
      <c r="AU595" s="63"/>
      <c r="AV595" s="63"/>
      <c r="AW595" s="63"/>
      <c r="AX595" s="63"/>
      <c r="AY595" s="63"/>
      <c r="AZ595" s="88"/>
      <c r="BA595" s="88"/>
      <c r="BB595" s="487"/>
      <c r="BC595" s="271"/>
      <c r="BD595" s="1487"/>
      <c r="BE595" s="270"/>
      <c r="BF595" s="270"/>
      <c r="BG595" s="91"/>
      <c r="BH595" s="89"/>
      <c r="BI595" s="89"/>
      <c r="BJ595" s="173"/>
      <c r="BK595" s="275" t="s">
        <v>903</v>
      </c>
      <c r="BL595" s="271" t="s">
        <v>1964</v>
      </c>
      <c r="BM595" s="1488" t="s">
        <v>2141</v>
      </c>
      <c r="BN595" s="1489" t="s">
        <v>42</v>
      </c>
      <c r="BO595" s="271" t="s">
        <v>416</v>
      </c>
      <c r="BP595" s="173">
        <v>46046</v>
      </c>
      <c r="BQ595" s="1490">
        <v>90.75</v>
      </c>
      <c r="BR595" s="271" t="s">
        <v>416</v>
      </c>
      <c r="BS595" s="1491">
        <v>50500</v>
      </c>
      <c r="BT595" s="280">
        <f t="shared" si="830"/>
        <v>4949505</v>
      </c>
      <c r="BU595" s="1492">
        <v>0.08</v>
      </c>
      <c r="BV595" s="279">
        <f t="shared" si="831"/>
        <v>4582875</v>
      </c>
      <c r="BW595" s="281">
        <v>46078</v>
      </c>
      <c r="BX595" s="89"/>
      <c r="BY595" s="89"/>
      <c r="BZ595" s="270"/>
      <c r="CA595" s="270"/>
      <c r="CB595" s="270"/>
      <c r="CC595" s="270"/>
      <c r="CD595" s="270"/>
      <c r="CE595" s="270"/>
      <c r="CF595" s="270"/>
      <c r="CG595" s="270"/>
      <c r="CH595" s="270"/>
      <c r="CI595" s="270"/>
      <c r="CJ595" s="270"/>
      <c r="CK595" s="270"/>
      <c r="CL595" s="270"/>
      <c r="CM595" s="270"/>
      <c r="CN595" s="270"/>
      <c r="CO595" s="270"/>
      <c r="CP595" s="270"/>
      <c r="CQ595" s="270"/>
      <c r="CR595" s="270"/>
      <c r="CS595" s="270"/>
      <c r="CT595" s="270"/>
      <c r="CU595" s="270"/>
      <c r="CV595" s="89"/>
      <c r="CW595" s="86"/>
      <c r="CX595" s="90"/>
      <c r="CY595" s="90"/>
      <c r="CZ595" s="90"/>
      <c r="DA595" s="90"/>
      <c r="DB595" s="89"/>
      <c r="DC595" s="89"/>
      <c r="DD595" s="89"/>
      <c r="DE595" s="89"/>
      <c r="DF595" s="86"/>
      <c r="DG595" s="273"/>
      <c r="DH595" s="270"/>
      <c r="DI595" s="270"/>
      <c r="DJ595" s="270"/>
      <c r="DK595" s="270"/>
      <c r="DL595" s="270"/>
      <c r="DM595" s="270"/>
      <c r="DN595" s="270"/>
      <c r="DO595" s="270"/>
    </row>
    <row r="596" spans="1:119" s="274" customFormat="1" ht="30" hidden="1" customHeight="1">
      <c r="A596" s="85" t="str">
        <f t="shared" si="775"/>
        <v>ok</v>
      </c>
      <c r="B596" s="86"/>
      <c r="C596" s="86"/>
      <c r="D596" s="86"/>
      <c r="E596" s="86"/>
      <c r="F596" s="86"/>
      <c r="G596" s="86"/>
      <c r="H596" s="86"/>
      <c r="I596" s="86"/>
      <c r="J596" s="86"/>
      <c r="K596" s="86"/>
      <c r="L596" s="179" t="s">
        <v>1917</v>
      </c>
      <c r="M596" s="114" t="s">
        <v>1918</v>
      </c>
      <c r="N596" s="180" t="s">
        <v>1919</v>
      </c>
      <c r="O596" s="181" t="s">
        <v>1920</v>
      </c>
      <c r="P596" s="179" t="s">
        <v>42</v>
      </c>
      <c r="Q596" s="182"/>
      <c r="R596" s="182"/>
      <c r="S596" s="182"/>
      <c r="T596" s="270"/>
      <c r="U596" s="270"/>
      <c r="V596" s="270"/>
      <c r="W596" s="270"/>
      <c r="X596" s="270"/>
      <c r="Y596" s="270"/>
      <c r="Z596" s="63"/>
      <c r="AA596" s="63"/>
      <c r="AB596" s="63"/>
      <c r="AC596" s="63"/>
      <c r="AD596" s="63"/>
      <c r="AE596" s="63"/>
      <c r="AF596" s="63"/>
      <c r="AG596" s="63"/>
      <c r="AH596" s="63"/>
      <c r="AI596" s="63"/>
      <c r="AJ596" s="63"/>
      <c r="AK596" s="63"/>
      <c r="AL596" s="63"/>
      <c r="AM596" s="63"/>
      <c r="AN596" s="63"/>
      <c r="AO596" s="63"/>
      <c r="AP596" s="63"/>
      <c r="AQ596" s="63"/>
      <c r="AR596" s="63"/>
      <c r="AS596" s="63"/>
      <c r="AT596" s="63"/>
      <c r="AU596" s="63"/>
      <c r="AV596" s="63"/>
      <c r="AW596" s="63"/>
      <c r="AX596" s="63"/>
      <c r="AY596" s="63"/>
      <c r="AZ596" s="88"/>
      <c r="BA596" s="88"/>
      <c r="BB596" s="487"/>
      <c r="BC596" s="271"/>
      <c r="BD596" s="1487"/>
      <c r="BE596" s="270"/>
      <c r="BF596" s="270"/>
      <c r="BG596" s="91"/>
      <c r="BH596" s="89"/>
      <c r="BI596" s="89"/>
      <c r="BJ596" s="173"/>
      <c r="BK596" s="275" t="s">
        <v>903</v>
      </c>
      <c r="BL596" s="271" t="s">
        <v>1964</v>
      </c>
      <c r="BM596" s="1488" t="s">
        <v>2142</v>
      </c>
      <c r="BN596" s="1489" t="s">
        <v>42</v>
      </c>
      <c r="BO596" s="271" t="s">
        <v>416</v>
      </c>
      <c r="BP596" s="173">
        <v>46046</v>
      </c>
      <c r="BQ596" s="1490">
        <v>113.39</v>
      </c>
      <c r="BR596" s="271" t="s">
        <v>416</v>
      </c>
      <c r="BS596" s="1491">
        <v>50500</v>
      </c>
      <c r="BT596" s="280">
        <f t="shared" si="830"/>
        <v>6184290.6000000006</v>
      </c>
      <c r="BU596" s="1492">
        <v>0.08</v>
      </c>
      <c r="BV596" s="279">
        <f t="shared" si="831"/>
        <v>5726195</v>
      </c>
      <c r="BW596" s="281">
        <v>46078</v>
      </c>
      <c r="BX596" s="89"/>
      <c r="BY596" s="89"/>
      <c r="BZ596" s="270"/>
      <c r="CA596" s="270"/>
      <c r="CB596" s="270"/>
      <c r="CC596" s="270"/>
      <c r="CD596" s="270"/>
      <c r="CE596" s="270"/>
      <c r="CF596" s="270"/>
      <c r="CG596" s="270"/>
      <c r="CH596" s="270"/>
      <c r="CI596" s="270"/>
      <c r="CJ596" s="270"/>
      <c r="CK596" s="270"/>
      <c r="CL596" s="270"/>
      <c r="CM596" s="270"/>
      <c r="CN596" s="270"/>
      <c r="CO596" s="270"/>
      <c r="CP596" s="270"/>
      <c r="CQ596" s="270"/>
      <c r="CR596" s="270"/>
      <c r="CS596" s="270"/>
      <c r="CT596" s="270"/>
      <c r="CU596" s="270"/>
      <c r="CV596" s="89"/>
      <c r="CW596" s="86"/>
      <c r="CX596" s="90"/>
      <c r="CY596" s="90"/>
      <c r="CZ596" s="90"/>
      <c r="DA596" s="90"/>
      <c r="DB596" s="89"/>
      <c r="DC596" s="89"/>
      <c r="DD596" s="89"/>
      <c r="DE596" s="89"/>
      <c r="DF596" s="86"/>
      <c r="DG596" s="273"/>
      <c r="DH596" s="270"/>
      <c r="DI596" s="270"/>
      <c r="DJ596" s="270"/>
      <c r="DK596" s="270"/>
      <c r="DL596" s="270"/>
      <c r="DM596" s="270"/>
      <c r="DN596" s="270"/>
      <c r="DO596" s="270"/>
    </row>
    <row r="597" spans="1:119" s="274" customFormat="1" ht="30" hidden="1" customHeight="1">
      <c r="A597" s="85" t="str">
        <f t="shared" si="775"/>
        <v>ok</v>
      </c>
      <c r="B597" s="86"/>
      <c r="C597" s="86"/>
      <c r="D597" s="86"/>
      <c r="E597" s="86"/>
      <c r="F597" s="86"/>
      <c r="G597" s="86"/>
      <c r="H597" s="86"/>
      <c r="I597" s="86"/>
      <c r="J597" s="86"/>
      <c r="K597" s="86"/>
      <c r="L597" s="179" t="s">
        <v>1917</v>
      </c>
      <c r="M597" s="114" t="s">
        <v>1918</v>
      </c>
      <c r="N597" s="180" t="s">
        <v>1919</v>
      </c>
      <c r="O597" s="181" t="s">
        <v>1920</v>
      </c>
      <c r="P597" s="179" t="s">
        <v>42</v>
      </c>
      <c r="Q597" s="182"/>
      <c r="R597" s="182"/>
      <c r="S597" s="182"/>
      <c r="T597" s="270"/>
      <c r="U597" s="270"/>
      <c r="V597" s="270"/>
      <c r="W597" s="270"/>
      <c r="X597" s="270"/>
      <c r="Y597" s="270"/>
      <c r="Z597" s="63"/>
      <c r="AA597" s="63"/>
      <c r="AB597" s="63"/>
      <c r="AC597" s="63"/>
      <c r="AD597" s="63"/>
      <c r="AE597" s="63"/>
      <c r="AF597" s="63"/>
      <c r="AG597" s="63"/>
      <c r="AH597" s="63"/>
      <c r="AI597" s="63"/>
      <c r="AJ597" s="63"/>
      <c r="AK597" s="63"/>
      <c r="AL597" s="63"/>
      <c r="AM597" s="63"/>
      <c r="AN597" s="63"/>
      <c r="AO597" s="63"/>
      <c r="AP597" s="63"/>
      <c r="AQ597" s="63"/>
      <c r="AR597" s="63"/>
      <c r="AS597" s="63"/>
      <c r="AT597" s="63"/>
      <c r="AU597" s="63"/>
      <c r="AV597" s="63"/>
      <c r="AW597" s="63"/>
      <c r="AX597" s="63"/>
      <c r="AY597" s="63"/>
      <c r="AZ597" s="88"/>
      <c r="BA597" s="88"/>
      <c r="BB597" s="487"/>
      <c r="BC597" s="271"/>
      <c r="BD597" s="1487"/>
      <c r="BE597" s="270"/>
      <c r="BF597" s="270"/>
      <c r="BG597" s="91"/>
      <c r="BH597" s="89"/>
      <c r="BI597" s="89"/>
      <c r="BJ597" s="173"/>
      <c r="BK597" s="275" t="s">
        <v>903</v>
      </c>
      <c r="BL597" s="271" t="s">
        <v>1964</v>
      </c>
      <c r="BM597" s="1488" t="s">
        <v>2143</v>
      </c>
      <c r="BN597" s="1489" t="s">
        <v>42</v>
      </c>
      <c r="BO597" s="271" t="s">
        <v>416</v>
      </c>
      <c r="BP597" s="173">
        <v>46046</v>
      </c>
      <c r="BQ597" s="1490">
        <v>98.95</v>
      </c>
      <c r="BR597" s="271" t="s">
        <v>416</v>
      </c>
      <c r="BS597" s="1491">
        <v>50500</v>
      </c>
      <c r="BT597" s="280">
        <f t="shared" si="830"/>
        <v>5396733</v>
      </c>
      <c r="BU597" s="1492">
        <v>0.08</v>
      </c>
      <c r="BV597" s="279">
        <f t="shared" si="831"/>
        <v>4996975</v>
      </c>
      <c r="BW597" s="281">
        <v>46078</v>
      </c>
      <c r="BX597" s="89"/>
      <c r="BY597" s="89"/>
      <c r="BZ597" s="270"/>
      <c r="CA597" s="270"/>
      <c r="CB597" s="270"/>
      <c r="CC597" s="270"/>
      <c r="CD597" s="270"/>
      <c r="CE597" s="270"/>
      <c r="CF597" s="270"/>
      <c r="CG597" s="270"/>
      <c r="CH597" s="270"/>
      <c r="CI597" s="270"/>
      <c r="CJ597" s="270"/>
      <c r="CK597" s="270"/>
      <c r="CL597" s="270"/>
      <c r="CM597" s="270"/>
      <c r="CN597" s="270"/>
      <c r="CO597" s="270"/>
      <c r="CP597" s="270"/>
      <c r="CQ597" s="270"/>
      <c r="CR597" s="270"/>
      <c r="CS597" s="270"/>
      <c r="CT597" s="270"/>
      <c r="CU597" s="270"/>
      <c r="CV597" s="89"/>
      <c r="CW597" s="86"/>
      <c r="CX597" s="90"/>
      <c r="CY597" s="90"/>
      <c r="CZ597" s="90"/>
      <c r="DA597" s="90"/>
      <c r="DB597" s="89"/>
      <c r="DC597" s="89"/>
      <c r="DD597" s="89"/>
      <c r="DE597" s="89"/>
      <c r="DF597" s="86"/>
      <c r="DG597" s="273"/>
      <c r="DH597" s="270"/>
      <c r="DI597" s="270"/>
      <c r="DJ597" s="270"/>
      <c r="DK597" s="270"/>
      <c r="DL597" s="270"/>
      <c r="DM597" s="270"/>
      <c r="DN597" s="270"/>
      <c r="DO597" s="270"/>
    </row>
    <row r="598" spans="1:119" s="274" customFormat="1" ht="30" hidden="1" customHeight="1">
      <c r="A598" s="85" t="str">
        <f t="shared" si="775"/>
        <v>ok</v>
      </c>
      <c r="B598" s="86"/>
      <c r="C598" s="86"/>
      <c r="D598" s="86"/>
      <c r="E598" s="86"/>
      <c r="F598" s="86"/>
      <c r="G598" s="86"/>
      <c r="H598" s="86"/>
      <c r="I598" s="86"/>
      <c r="J598" s="86"/>
      <c r="K598" s="86"/>
      <c r="L598" s="179" t="s">
        <v>1917</v>
      </c>
      <c r="M598" s="114" t="s">
        <v>1918</v>
      </c>
      <c r="N598" s="180" t="s">
        <v>1919</v>
      </c>
      <c r="O598" s="181" t="s">
        <v>1920</v>
      </c>
      <c r="P598" s="179" t="s">
        <v>42</v>
      </c>
      <c r="Q598" s="182"/>
      <c r="R598" s="182"/>
      <c r="S598" s="182"/>
      <c r="T598" s="270"/>
      <c r="U598" s="270"/>
      <c r="V598" s="270"/>
      <c r="W598" s="270"/>
      <c r="X598" s="270"/>
      <c r="Y598" s="270"/>
      <c r="Z598" s="63"/>
      <c r="AA598" s="63"/>
      <c r="AB598" s="63"/>
      <c r="AC598" s="63"/>
      <c r="AD598" s="63"/>
      <c r="AE598" s="63"/>
      <c r="AF598" s="63"/>
      <c r="AG598" s="63"/>
      <c r="AH598" s="63"/>
      <c r="AI598" s="63"/>
      <c r="AJ598" s="63"/>
      <c r="AK598" s="63"/>
      <c r="AL598" s="63"/>
      <c r="AM598" s="63"/>
      <c r="AN598" s="63"/>
      <c r="AO598" s="63"/>
      <c r="AP598" s="63"/>
      <c r="AQ598" s="63"/>
      <c r="AR598" s="63"/>
      <c r="AS598" s="63"/>
      <c r="AT598" s="63"/>
      <c r="AU598" s="63"/>
      <c r="AV598" s="63"/>
      <c r="AW598" s="63"/>
      <c r="AX598" s="63"/>
      <c r="AY598" s="63"/>
      <c r="AZ598" s="88"/>
      <c r="BA598" s="88"/>
      <c r="BB598" s="487"/>
      <c r="BC598" s="271"/>
      <c r="BD598" s="1487"/>
      <c r="BE598" s="270"/>
      <c r="BF598" s="270"/>
      <c r="BG598" s="91"/>
      <c r="BH598" s="89"/>
      <c r="BI598" s="89"/>
      <c r="BJ598" s="173"/>
      <c r="BK598" s="275" t="s">
        <v>903</v>
      </c>
      <c r="BL598" s="271" t="s">
        <v>1964</v>
      </c>
      <c r="BM598" s="1488" t="s">
        <v>2144</v>
      </c>
      <c r="BN598" s="1489" t="s">
        <v>42</v>
      </c>
      <c r="BO598" s="271" t="s">
        <v>416</v>
      </c>
      <c r="BP598" s="173">
        <v>46046</v>
      </c>
      <c r="BQ598" s="1490">
        <v>84.11</v>
      </c>
      <c r="BR598" s="271" t="s">
        <v>416</v>
      </c>
      <c r="BS598" s="1491">
        <v>50500</v>
      </c>
      <c r="BT598" s="280">
        <f t="shared" si="830"/>
        <v>4587359.4000000004</v>
      </c>
      <c r="BU598" s="1492">
        <v>0.08</v>
      </c>
      <c r="BV598" s="279">
        <f t="shared" si="831"/>
        <v>4247555</v>
      </c>
      <c r="BW598" s="281">
        <v>46078</v>
      </c>
      <c r="BX598" s="89"/>
      <c r="BY598" s="89"/>
      <c r="BZ598" s="270"/>
      <c r="CA598" s="270"/>
      <c r="CB598" s="270"/>
      <c r="CC598" s="270"/>
      <c r="CD598" s="270"/>
      <c r="CE598" s="270"/>
      <c r="CF598" s="270"/>
      <c r="CG598" s="270"/>
      <c r="CH598" s="270"/>
      <c r="CI598" s="270"/>
      <c r="CJ598" s="270"/>
      <c r="CK598" s="270"/>
      <c r="CL598" s="270"/>
      <c r="CM598" s="270"/>
      <c r="CN598" s="270"/>
      <c r="CO598" s="270"/>
      <c r="CP598" s="270"/>
      <c r="CQ598" s="270"/>
      <c r="CR598" s="270"/>
      <c r="CS598" s="270"/>
      <c r="CT598" s="270"/>
      <c r="CU598" s="270"/>
      <c r="CV598" s="89"/>
      <c r="CW598" s="86"/>
      <c r="CX598" s="90"/>
      <c r="CY598" s="90"/>
      <c r="CZ598" s="90"/>
      <c r="DA598" s="90"/>
      <c r="DB598" s="89"/>
      <c r="DC598" s="89"/>
      <c r="DD598" s="89"/>
      <c r="DE598" s="89"/>
      <c r="DF598" s="86"/>
      <c r="DG598" s="273"/>
      <c r="DH598" s="270"/>
      <c r="DI598" s="270"/>
      <c r="DJ598" s="270"/>
      <c r="DK598" s="270"/>
      <c r="DL598" s="270"/>
      <c r="DM598" s="270"/>
      <c r="DN598" s="270"/>
      <c r="DO598" s="270"/>
    </row>
    <row r="599" spans="1:119" s="274" customFormat="1" ht="30" hidden="1" customHeight="1">
      <c r="A599" s="85" t="str">
        <f t="shared" si="775"/>
        <v>ok</v>
      </c>
      <c r="B599" s="86"/>
      <c r="C599" s="86"/>
      <c r="D599" s="86"/>
      <c r="E599" s="86"/>
      <c r="F599" s="86"/>
      <c r="G599" s="86"/>
      <c r="H599" s="86"/>
      <c r="I599" s="86"/>
      <c r="J599" s="86"/>
      <c r="K599" s="86"/>
      <c r="L599" s="179" t="s">
        <v>1917</v>
      </c>
      <c r="M599" s="114" t="s">
        <v>1918</v>
      </c>
      <c r="N599" s="180" t="s">
        <v>1919</v>
      </c>
      <c r="O599" s="181" t="s">
        <v>1920</v>
      </c>
      <c r="P599" s="179" t="s">
        <v>42</v>
      </c>
      <c r="Q599" s="182"/>
      <c r="R599" s="182"/>
      <c r="S599" s="182"/>
      <c r="T599" s="270"/>
      <c r="U599" s="270"/>
      <c r="V599" s="270"/>
      <c r="W599" s="270"/>
      <c r="X599" s="270"/>
      <c r="Y599" s="270"/>
      <c r="Z599" s="63"/>
      <c r="AA599" s="63"/>
      <c r="AB599" s="63"/>
      <c r="AC599" s="63"/>
      <c r="AD599" s="63"/>
      <c r="AE599" s="63"/>
      <c r="AF599" s="63"/>
      <c r="AG599" s="63"/>
      <c r="AH599" s="63"/>
      <c r="AI599" s="63"/>
      <c r="AJ599" s="63"/>
      <c r="AK599" s="63"/>
      <c r="AL599" s="63"/>
      <c r="AM599" s="63"/>
      <c r="AN599" s="63"/>
      <c r="AO599" s="63"/>
      <c r="AP599" s="63"/>
      <c r="AQ599" s="63"/>
      <c r="AR599" s="63"/>
      <c r="AS599" s="63"/>
      <c r="AT599" s="63"/>
      <c r="AU599" s="63"/>
      <c r="AV599" s="63"/>
      <c r="AW599" s="63"/>
      <c r="AX599" s="63"/>
      <c r="AY599" s="63"/>
      <c r="AZ599" s="88"/>
      <c r="BA599" s="88"/>
      <c r="BB599" s="487"/>
      <c r="BC599" s="271"/>
      <c r="BD599" s="1487"/>
      <c r="BE599" s="270"/>
      <c r="BF599" s="270"/>
      <c r="BG599" s="91"/>
      <c r="BH599" s="89"/>
      <c r="BI599" s="89"/>
      <c r="BJ599" s="173"/>
      <c r="BK599" s="275" t="s">
        <v>903</v>
      </c>
      <c r="BL599" s="271" t="s">
        <v>1964</v>
      </c>
      <c r="BM599" s="1488" t="s">
        <v>2145</v>
      </c>
      <c r="BN599" s="1489" t="s">
        <v>42</v>
      </c>
      <c r="BO599" s="271" t="s">
        <v>416</v>
      </c>
      <c r="BP599" s="173">
        <v>46046</v>
      </c>
      <c r="BQ599" s="1490">
        <v>72.36</v>
      </c>
      <c r="BR599" s="271" t="s">
        <v>416</v>
      </c>
      <c r="BS599" s="1491">
        <v>50500</v>
      </c>
      <c r="BT599" s="280">
        <f t="shared" si="830"/>
        <v>3946514.4000000004</v>
      </c>
      <c r="BU599" s="1492">
        <v>0.08</v>
      </c>
      <c r="BV599" s="279">
        <f t="shared" si="831"/>
        <v>3654180</v>
      </c>
      <c r="BW599" s="281">
        <v>46078</v>
      </c>
      <c r="BX599" s="89"/>
      <c r="BY599" s="89"/>
      <c r="BZ599" s="270"/>
      <c r="CA599" s="270"/>
      <c r="CB599" s="270"/>
      <c r="CC599" s="270"/>
      <c r="CD599" s="270"/>
      <c r="CE599" s="270"/>
      <c r="CF599" s="270"/>
      <c r="CG599" s="270"/>
      <c r="CH599" s="270"/>
      <c r="CI599" s="270"/>
      <c r="CJ599" s="270"/>
      <c r="CK599" s="270"/>
      <c r="CL599" s="270"/>
      <c r="CM599" s="270"/>
      <c r="CN599" s="270"/>
      <c r="CO599" s="270"/>
      <c r="CP599" s="270"/>
      <c r="CQ599" s="270"/>
      <c r="CR599" s="270"/>
      <c r="CS599" s="270"/>
      <c r="CT599" s="270"/>
      <c r="CU599" s="270"/>
      <c r="CV599" s="89"/>
      <c r="CW599" s="86"/>
      <c r="CX599" s="90"/>
      <c r="CY599" s="90"/>
      <c r="CZ599" s="90"/>
      <c r="DA599" s="90"/>
      <c r="DB599" s="89"/>
      <c r="DC599" s="89"/>
      <c r="DD599" s="89"/>
      <c r="DE599" s="89"/>
      <c r="DF599" s="86"/>
      <c r="DG599" s="273"/>
      <c r="DH599" s="270"/>
      <c r="DI599" s="270"/>
      <c r="DJ599" s="270"/>
      <c r="DK599" s="270"/>
      <c r="DL599" s="270"/>
      <c r="DM599" s="270"/>
      <c r="DN599" s="270"/>
      <c r="DO599" s="270"/>
    </row>
    <row r="600" spans="1:119" s="274" customFormat="1" ht="30" hidden="1" customHeight="1">
      <c r="A600" s="85" t="str">
        <f t="shared" si="775"/>
        <v>ok</v>
      </c>
      <c r="B600" s="86"/>
      <c r="C600" s="86"/>
      <c r="D600" s="86"/>
      <c r="E600" s="86"/>
      <c r="F600" s="86"/>
      <c r="G600" s="86"/>
      <c r="H600" s="86"/>
      <c r="I600" s="86"/>
      <c r="J600" s="86"/>
      <c r="K600" s="86"/>
      <c r="L600" s="179" t="s">
        <v>1917</v>
      </c>
      <c r="M600" s="114" t="s">
        <v>1918</v>
      </c>
      <c r="N600" s="180" t="s">
        <v>1919</v>
      </c>
      <c r="O600" s="181" t="s">
        <v>1920</v>
      </c>
      <c r="P600" s="179" t="s">
        <v>42</v>
      </c>
      <c r="Q600" s="182"/>
      <c r="R600" s="182"/>
      <c r="S600" s="182"/>
      <c r="T600" s="270"/>
      <c r="U600" s="270"/>
      <c r="V600" s="270"/>
      <c r="W600" s="270"/>
      <c r="X600" s="270"/>
      <c r="Y600" s="270"/>
      <c r="Z600" s="63"/>
      <c r="AA600" s="63"/>
      <c r="AB600" s="63"/>
      <c r="AC600" s="63"/>
      <c r="AD600" s="63"/>
      <c r="AE600" s="63"/>
      <c r="AF600" s="63"/>
      <c r="AG600" s="63"/>
      <c r="AH600" s="63"/>
      <c r="AI600" s="63"/>
      <c r="AJ600" s="63"/>
      <c r="AK600" s="63"/>
      <c r="AL600" s="63"/>
      <c r="AM600" s="63"/>
      <c r="AN600" s="63"/>
      <c r="AO600" s="63"/>
      <c r="AP600" s="63"/>
      <c r="AQ600" s="63"/>
      <c r="AR600" s="63"/>
      <c r="AS600" s="63"/>
      <c r="AT600" s="63"/>
      <c r="AU600" s="63"/>
      <c r="AV600" s="63"/>
      <c r="AW600" s="63"/>
      <c r="AX600" s="63"/>
      <c r="AY600" s="63"/>
      <c r="AZ600" s="88"/>
      <c r="BA600" s="88"/>
      <c r="BB600" s="487"/>
      <c r="BC600" s="271"/>
      <c r="BD600" s="1487"/>
      <c r="BE600" s="270"/>
      <c r="BF600" s="270"/>
      <c r="BG600" s="91"/>
      <c r="BH600" s="89"/>
      <c r="BI600" s="89"/>
      <c r="BJ600" s="173"/>
      <c r="BK600" s="275" t="s">
        <v>903</v>
      </c>
      <c r="BL600" s="271" t="s">
        <v>1964</v>
      </c>
      <c r="BM600" s="1488" t="s">
        <v>2146</v>
      </c>
      <c r="BN600" s="1489" t="s">
        <v>42</v>
      </c>
      <c r="BO600" s="271" t="s">
        <v>416</v>
      </c>
      <c r="BP600" s="173">
        <v>46046</v>
      </c>
      <c r="BQ600" s="1490">
        <v>68.48</v>
      </c>
      <c r="BR600" s="271" t="s">
        <v>416</v>
      </c>
      <c r="BS600" s="1491">
        <v>50500</v>
      </c>
      <c r="BT600" s="280">
        <f t="shared" si="830"/>
        <v>3734899.2</v>
      </c>
      <c r="BU600" s="1492">
        <v>0.08</v>
      </c>
      <c r="BV600" s="279">
        <f t="shared" si="831"/>
        <v>3458240</v>
      </c>
      <c r="BW600" s="281">
        <v>46078</v>
      </c>
      <c r="BX600" s="89"/>
      <c r="BY600" s="89"/>
      <c r="BZ600" s="270"/>
      <c r="CA600" s="270"/>
      <c r="CB600" s="270"/>
      <c r="CC600" s="270"/>
      <c r="CD600" s="270"/>
      <c r="CE600" s="270"/>
      <c r="CF600" s="270"/>
      <c r="CG600" s="270"/>
      <c r="CH600" s="270"/>
      <c r="CI600" s="270"/>
      <c r="CJ600" s="270"/>
      <c r="CK600" s="270"/>
      <c r="CL600" s="270"/>
      <c r="CM600" s="270"/>
      <c r="CN600" s="270"/>
      <c r="CO600" s="270"/>
      <c r="CP600" s="270"/>
      <c r="CQ600" s="270"/>
      <c r="CR600" s="270"/>
      <c r="CS600" s="270"/>
      <c r="CT600" s="270"/>
      <c r="CU600" s="270"/>
      <c r="CV600" s="89"/>
      <c r="CW600" s="86"/>
      <c r="CX600" s="90"/>
      <c r="CY600" s="90"/>
      <c r="CZ600" s="90"/>
      <c r="DA600" s="90"/>
      <c r="DB600" s="89"/>
      <c r="DC600" s="89"/>
      <c r="DD600" s="89"/>
      <c r="DE600" s="89"/>
      <c r="DF600" s="86"/>
      <c r="DG600" s="273"/>
      <c r="DH600" s="270"/>
      <c r="DI600" s="270"/>
      <c r="DJ600" s="270"/>
      <c r="DK600" s="270"/>
      <c r="DL600" s="270"/>
      <c r="DM600" s="270"/>
      <c r="DN600" s="270"/>
      <c r="DO600" s="270"/>
    </row>
    <row r="601" spans="1:119" s="274" customFormat="1" ht="30" hidden="1" customHeight="1">
      <c r="A601" s="85" t="str">
        <f t="shared" si="775"/>
        <v>ok</v>
      </c>
      <c r="B601" s="86"/>
      <c r="C601" s="86"/>
      <c r="D601" s="86"/>
      <c r="E601" s="86"/>
      <c r="F601" s="86"/>
      <c r="G601" s="86"/>
      <c r="H601" s="86"/>
      <c r="I601" s="86"/>
      <c r="J601" s="86"/>
      <c r="K601" s="86"/>
      <c r="L601" s="179" t="s">
        <v>1917</v>
      </c>
      <c r="M601" s="114" t="s">
        <v>1918</v>
      </c>
      <c r="N601" s="180" t="s">
        <v>1919</v>
      </c>
      <c r="O601" s="181" t="s">
        <v>1920</v>
      </c>
      <c r="P601" s="179" t="s">
        <v>42</v>
      </c>
      <c r="Q601" s="182"/>
      <c r="R601" s="182"/>
      <c r="S601" s="182"/>
      <c r="T601" s="270"/>
      <c r="U601" s="270"/>
      <c r="V601" s="270"/>
      <c r="W601" s="270"/>
      <c r="X601" s="270"/>
      <c r="Y601" s="270"/>
      <c r="Z601" s="63"/>
      <c r="AA601" s="63"/>
      <c r="AB601" s="63"/>
      <c r="AC601" s="63"/>
      <c r="AD601" s="63"/>
      <c r="AE601" s="63"/>
      <c r="AF601" s="63"/>
      <c r="AG601" s="63"/>
      <c r="AH601" s="63"/>
      <c r="AI601" s="63"/>
      <c r="AJ601" s="63"/>
      <c r="AK601" s="63"/>
      <c r="AL601" s="63"/>
      <c r="AM601" s="63"/>
      <c r="AN601" s="63"/>
      <c r="AO601" s="63"/>
      <c r="AP601" s="63"/>
      <c r="AQ601" s="63"/>
      <c r="AR601" s="63"/>
      <c r="AS601" s="63"/>
      <c r="AT601" s="63"/>
      <c r="AU601" s="63"/>
      <c r="AV601" s="63"/>
      <c r="AW601" s="63"/>
      <c r="AX601" s="63"/>
      <c r="AY601" s="63"/>
      <c r="AZ601" s="88"/>
      <c r="BA601" s="88"/>
      <c r="BB601" s="487"/>
      <c r="BC601" s="271"/>
      <c r="BD601" s="1487"/>
      <c r="BE601" s="270"/>
      <c r="BF601" s="270"/>
      <c r="BG601" s="91"/>
      <c r="BH601" s="89"/>
      <c r="BI601" s="89"/>
      <c r="BJ601" s="173"/>
      <c r="BK601" s="275" t="s">
        <v>903</v>
      </c>
      <c r="BL601" s="271" t="s">
        <v>1964</v>
      </c>
      <c r="BM601" s="1488" t="s">
        <v>2147</v>
      </c>
      <c r="BN601" s="1489" t="s">
        <v>42</v>
      </c>
      <c r="BO601" s="271" t="s">
        <v>416</v>
      </c>
      <c r="BP601" s="173">
        <v>46046</v>
      </c>
      <c r="BQ601" s="1490">
        <v>73.3</v>
      </c>
      <c r="BR601" s="271" t="s">
        <v>416</v>
      </c>
      <c r="BS601" s="1491">
        <v>50500</v>
      </c>
      <c r="BT601" s="280">
        <f t="shared" si="830"/>
        <v>3997782.0000000005</v>
      </c>
      <c r="BU601" s="1492">
        <v>0.08</v>
      </c>
      <c r="BV601" s="279">
        <f t="shared" si="831"/>
        <v>3701650</v>
      </c>
      <c r="BW601" s="281">
        <v>46078</v>
      </c>
      <c r="BX601" s="89"/>
      <c r="BY601" s="89"/>
      <c r="BZ601" s="270"/>
      <c r="CA601" s="270"/>
      <c r="CB601" s="270"/>
      <c r="CC601" s="270"/>
      <c r="CD601" s="270"/>
      <c r="CE601" s="270"/>
      <c r="CF601" s="270"/>
      <c r="CG601" s="270"/>
      <c r="CH601" s="270"/>
      <c r="CI601" s="270"/>
      <c r="CJ601" s="270"/>
      <c r="CK601" s="270"/>
      <c r="CL601" s="270"/>
      <c r="CM601" s="270"/>
      <c r="CN601" s="270"/>
      <c r="CO601" s="270"/>
      <c r="CP601" s="270"/>
      <c r="CQ601" s="270"/>
      <c r="CR601" s="270"/>
      <c r="CS601" s="270"/>
      <c r="CT601" s="270"/>
      <c r="CU601" s="270"/>
      <c r="CV601" s="89"/>
      <c r="CW601" s="86"/>
      <c r="CX601" s="90"/>
      <c r="CY601" s="90"/>
      <c r="CZ601" s="90"/>
      <c r="DA601" s="90"/>
      <c r="DB601" s="89"/>
      <c r="DC601" s="89"/>
      <c r="DD601" s="89"/>
      <c r="DE601" s="89"/>
      <c r="DF601" s="86"/>
      <c r="DG601" s="273"/>
      <c r="DH601" s="270"/>
      <c r="DI601" s="270"/>
      <c r="DJ601" s="270"/>
      <c r="DK601" s="270"/>
      <c r="DL601" s="270"/>
      <c r="DM601" s="270"/>
      <c r="DN601" s="270"/>
      <c r="DO601" s="270"/>
    </row>
    <row r="602" spans="1:119" s="274" customFormat="1" ht="30" hidden="1" customHeight="1">
      <c r="A602" s="85" t="str">
        <f t="shared" si="775"/>
        <v>ok</v>
      </c>
      <c r="B602" s="86"/>
      <c r="C602" s="86"/>
      <c r="D602" s="86"/>
      <c r="E602" s="86"/>
      <c r="F602" s="86"/>
      <c r="G602" s="86"/>
      <c r="H602" s="86"/>
      <c r="I602" s="86"/>
      <c r="J602" s="86"/>
      <c r="K602" s="86"/>
      <c r="L602" s="179" t="s">
        <v>1917</v>
      </c>
      <c r="M602" s="114" t="s">
        <v>1918</v>
      </c>
      <c r="N602" s="180" t="s">
        <v>1919</v>
      </c>
      <c r="O602" s="181" t="s">
        <v>1920</v>
      </c>
      <c r="P602" s="179" t="s">
        <v>42</v>
      </c>
      <c r="Q602" s="182"/>
      <c r="R602" s="182"/>
      <c r="S602" s="182"/>
      <c r="T602" s="270"/>
      <c r="U602" s="270"/>
      <c r="V602" s="270"/>
      <c r="W602" s="270"/>
      <c r="X602" s="270"/>
      <c r="Y602" s="270"/>
      <c r="Z602" s="63"/>
      <c r="AA602" s="63"/>
      <c r="AB602" s="63"/>
      <c r="AC602" s="63"/>
      <c r="AD602" s="63"/>
      <c r="AE602" s="63"/>
      <c r="AF602" s="63"/>
      <c r="AG602" s="63"/>
      <c r="AH602" s="63"/>
      <c r="AI602" s="63"/>
      <c r="AJ602" s="63"/>
      <c r="AK602" s="63"/>
      <c r="AL602" s="63"/>
      <c r="AM602" s="63"/>
      <c r="AN602" s="63"/>
      <c r="AO602" s="63"/>
      <c r="AP602" s="63"/>
      <c r="AQ602" s="63"/>
      <c r="AR602" s="63"/>
      <c r="AS602" s="63"/>
      <c r="AT602" s="63"/>
      <c r="AU602" s="63"/>
      <c r="AV602" s="63"/>
      <c r="AW602" s="63"/>
      <c r="AX602" s="63"/>
      <c r="AY602" s="63"/>
      <c r="AZ602" s="88"/>
      <c r="BA602" s="88"/>
      <c r="BB602" s="487"/>
      <c r="BC602" s="271"/>
      <c r="BD602" s="1487"/>
      <c r="BE602" s="270"/>
      <c r="BF602" s="270"/>
      <c r="BG602" s="91"/>
      <c r="BH602" s="89"/>
      <c r="BI602" s="89"/>
      <c r="BJ602" s="173"/>
      <c r="BK602" s="275" t="s">
        <v>903</v>
      </c>
      <c r="BL602" s="271" t="s">
        <v>1964</v>
      </c>
      <c r="BM602" s="1488" t="s">
        <v>2148</v>
      </c>
      <c r="BN602" s="1489" t="s">
        <v>42</v>
      </c>
      <c r="BO602" s="271" t="s">
        <v>416</v>
      </c>
      <c r="BP602" s="173">
        <v>46046</v>
      </c>
      <c r="BQ602" s="1490">
        <v>66.28</v>
      </c>
      <c r="BR602" s="271" t="s">
        <v>416</v>
      </c>
      <c r="BS602" s="1491">
        <v>50500</v>
      </c>
      <c r="BT602" s="280">
        <f t="shared" si="830"/>
        <v>3614911.2</v>
      </c>
      <c r="BU602" s="1492">
        <v>0.08</v>
      </c>
      <c r="BV602" s="279">
        <f t="shared" si="831"/>
        <v>3347140</v>
      </c>
      <c r="BW602" s="281">
        <v>46078</v>
      </c>
      <c r="BX602" s="89"/>
      <c r="BY602" s="89"/>
      <c r="BZ602" s="270"/>
      <c r="CA602" s="270"/>
      <c r="CB602" s="270"/>
      <c r="CC602" s="270"/>
      <c r="CD602" s="270"/>
      <c r="CE602" s="270"/>
      <c r="CF602" s="270"/>
      <c r="CG602" s="270"/>
      <c r="CH602" s="270"/>
      <c r="CI602" s="270"/>
      <c r="CJ602" s="270"/>
      <c r="CK602" s="270"/>
      <c r="CL602" s="270"/>
      <c r="CM602" s="270"/>
      <c r="CN602" s="270"/>
      <c r="CO602" s="270"/>
      <c r="CP602" s="270"/>
      <c r="CQ602" s="270"/>
      <c r="CR602" s="270"/>
      <c r="CS602" s="270"/>
      <c r="CT602" s="270"/>
      <c r="CU602" s="270"/>
      <c r="CV602" s="89"/>
      <c r="CW602" s="86"/>
      <c r="CX602" s="90"/>
      <c r="CY602" s="90"/>
      <c r="CZ602" s="90"/>
      <c r="DA602" s="90"/>
      <c r="DB602" s="89"/>
      <c r="DC602" s="89"/>
      <c r="DD602" s="89"/>
      <c r="DE602" s="89"/>
      <c r="DF602" s="86"/>
      <c r="DG602" s="273"/>
      <c r="DH602" s="270"/>
      <c r="DI602" s="270"/>
      <c r="DJ602" s="270"/>
      <c r="DK602" s="270"/>
      <c r="DL602" s="270"/>
      <c r="DM602" s="270"/>
      <c r="DN602" s="270"/>
      <c r="DO602" s="270"/>
    </row>
    <row r="603" spans="1:119" s="274" customFormat="1" ht="30" hidden="1" customHeight="1">
      <c r="A603" s="85" t="str">
        <f t="shared" si="775"/>
        <v>ok</v>
      </c>
      <c r="B603" s="86"/>
      <c r="C603" s="86"/>
      <c r="D603" s="86"/>
      <c r="E603" s="86"/>
      <c r="F603" s="86"/>
      <c r="G603" s="86"/>
      <c r="H603" s="86"/>
      <c r="I603" s="86"/>
      <c r="J603" s="86"/>
      <c r="K603" s="86"/>
      <c r="L603" s="179" t="s">
        <v>1917</v>
      </c>
      <c r="M603" s="114" t="s">
        <v>1918</v>
      </c>
      <c r="N603" s="180" t="s">
        <v>1919</v>
      </c>
      <c r="O603" s="181" t="s">
        <v>1920</v>
      </c>
      <c r="P603" s="179" t="s">
        <v>42</v>
      </c>
      <c r="Q603" s="182"/>
      <c r="R603" s="182"/>
      <c r="S603" s="182"/>
      <c r="T603" s="270"/>
      <c r="U603" s="270"/>
      <c r="V603" s="270"/>
      <c r="W603" s="270"/>
      <c r="X603" s="270"/>
      <c r="Y603" s="270"/>
      <c r="Z603" s="63"/>
      <c r="AA603" s="63"/>
      <c r="AB603" s="63"/>
      <c r="AC603" s="63"/>
      <c r="AD603" s="63"/>
      <c r="AE603" s="63"/>
      <c r="AF603" s="63"/>
      <c r="AG603" s="63"/>
      <c r="AH603" s="63"/>
      <c r="AI603" s="63"/>
      <c r="AJ603" s="63"/>
      <c r="AK603" s="63"/>
      <c r="AL603" s="63"/>
      <c r="AM603" s="63"/>
      <c r="AN603" s="63"/>
      <c r="AO603" s="63"/>
      <c r="AP603" s="63"/>
      <c r="AQ603" s="63"/>
      <c r="AR603" s="63"/>
      <c r="AS603" s="63"/>
      <c r="AT603" s="63"/>
      <c r="AU603" s="63"/>
      <c r="AV603" s="63"/>
      <c r="AW603" s="63"/>
      <c r="AX603" s="63"/>
      <c r="AY603" s="63"/>
      <c r="AZ603" s="88"/>
      <c r="BA603" s="88"/>
      <c r="BB603" s="487"/>
      <c r="BC603" s="271"/>
      <c r="BD603" s="1487"/>
      <c r="BE603" s="270"/>
      <c r="BF603" s="270"/>
      <c r="BG603" s="91"/>
      <c r="BH603" s="89"/>
      <c r="BI603" s="89"/>
      <c r="BJ603" s="173"/>
      <c r="BK603" s="275" t="s">
        <v>903</v>
      </c>
      <c r="BL603" s="271" t="s">
        <v>1964</v>
      </c>
      <c r="BM603" s="1488" t="s">
        <v>2149</v>
      </c>
      <c r="BN603" s="1489" t="s">
        <v>42</v>
      </c>
      <c r="BO603" s="271" t="s">
        <v>416</v>
      </c>
      <c r="BP603" s="173">
        <v>46046</v>
      </c>
      <c r="BQ603" s="1490">
        <v>72.08</v>
      </c>
      <c r="BR603" s="271" t="s">
        <v>416</v>
      </c>
      <c r="BS603" s="1491">
        <v>50500</v>
      </c>
      <c r="BT603" s="280">
        <f t="shared" si="830"/>
        <v>3931243.2</v>
      </c>
      <c r="BU603" s="1492">
        <v>0.08</v>
      </c>
      <c r="BV603" s="279">
        <f t="shared" si="831"/>
        <v>3640040</v>
      </c>
      <c r="BW603" s="281">
        <v>46078</v>
      </c>
      <c r="BX603" s="89"/>
      <c r="BY603" s="89"/>
      <c r="BZ603" s="270"/>
      <c r="CA603" s="270"/>
      <c r="CB603" s="270"/>
      <c r="CC603" s="270"/>
      <c r="CD603" s="270"/>
      <c r="CE603" s="270"/>
      <c r="CF603" s="270"/>
      <c r="CG603" s="270"/>
      <c r="CH603" s="270"/>
      <c r="CI603" s="270"/>
      <c r="CJ603" s="270"/>
      <c r="CK603" s="270"/>
      <c r="CL603" s="270"/>
      <c r="CM603" s="270"/>
      <c r="CN603" s="270"/>
      <c r="CO603" s="270"/>
      <c r="CP603" s="270"/>
      <c r="CQ603" s="270"/>
      <c r="CR603" s="270"/>
      <c r="CS603" s="270"/>
      <c r="CT603" s="270"/>
      <c r="CU603" s="270"/>
      <c r="CV603" s="89"/>
      <c r="CW603" s="86"/>
      <c r="CX603" s="90"/>
      <c r="CY603" s="90"/>
      <c r="CZ603" s="90"/>
      <c r="DA603" s="90"/>
      <c r="DB603" s="89"/>
      <c r="DC603" s="89"/>
      <c r="DD603" s="89"/>
      <c r="DE603" s="89"/>
      <c r="DF603" s="86"/>
      <c r="DG603" s="273"/>
      <c r="DH603" s="270"/>
      <c r="DI603" s="270"/>
      <c r="DJ603" s="270"/>
      <c r="DK603" s="270"/>
      <c r="DL603" s="270"/>
      <c r="DM603" s="270"/>
      <c r="DN603" s="270"/>
      <c r="DO603" s="270"/>
    </row>
    <row r="604" spans="1:119" s="274" customFormat="1" ht="30" hidden="1" customHeight="1">
      <c r="A604" s="85" t="str">
        <f t="shared" si="775"/>
        <v>ok</v>
      </c>
      <c r="B604" s="86"/>
      <c r="C604" s="86"/>
      <c r="D604" s="86"/>
      <c r="E604" s="86"/>
      <c r="F604" s="86"/>
      <c r="G604" s="86"/>
      <c r="H604" s="86"/>
      <c r="I604" s="86"/>
      <c r="J604" s="86"/>
      <c r="K604" s="86"/>
      <c r="L604" s="179" t="s">
        <v>1917</v>
      </c>
      <c r="M604" s="114" t="s">
        <v>1918</v>
      </c>
      <c r="N604" s="180" t="s">
        <v>1919</v>
      </c>
      <c r="O604" s="181" t="s">
        <v>1920</v>
      </c>
      <c r="P604" s="179" t="s">
        <v>42</v>
      </c>
      <c r="Q604" s="182"/>
      <c r="R604" s="182"/>
      <c r="S604" s="182"/>
      <c r="T604" s="270"/>
      <c r="U604" s="270"/>
      <c r="V604" s="270"/>
      <c r="W604" s="270"/>
      <c r="X604" s="270"/>
      <c r="Y604" s="270"/>
      <c r="Z604" s="63"/>
      <c r="AA604" s="63"/>
      <c r="AB604" s="63"/>
      <c r="AC604" s="63"/>
      <c r="AD604" s="63"/>
      <c r="AE604" s="63"/>
      <c r="AF604" s="63"/>
      <c r="AG604" s="63"/>
      <c r="AH604" s="63"/>
      <c r="AI604" s="63"/>
      <c r="AJ604" s="63"/>
      <c r="AK604" s="63"/>
      <c r="AL604" s="63"/>
      <c r="AM604" s="63"/>
      <c r="AN604" s="63"/>
      <c r="AO604" s="63"/>
      <c r="AP604" s="63"/>
      <c r="AQ604" s="63"/>
      <c r="AR604" s="63"/>
      <c r="AS604" s="63"/>
      <c r="AT604" s="63"/>
      <c r="AU604" s="63"/>
      <c r="AV604" s="63"/>
      <c r="AW604" s="63"/>
      <c r="AX604" s="63"/>
      <c r="AY604" s="63"/>
      <c r="AZ604" s="88"/>
      <c r="BA604" s="88"/>
      <c r="BB604" s="487"/>
      <c r="BC604" s="271"/>
      <c r="BD604" s="1487"/>
      <c r="BE604" s="270"/>
      <c r="BF604" s="270"/>
      <c r="BG604" s="91"/>
      <c r="BH604" s="89"/>
      <c r="BI604" s="89"/>
      <c r="BJ604" s="173"/>
      <c r="BK604" s="275" t="s">
        <v>903</v>
      </c>
      <c r="BL604" s="271" t="s">
        <v>1964</v>
      </c>
      <c r="BM604" s="1488" t="s">
        <v>2150</v>
      </c>
      <c r="BN604" s="1489" t="s">
        <v>42</v>
      </c>
      <c r="BO604" s="271" t="s">
        <v>416</v>
      </c>
      <c r="BP604" s="173">
        <v>46046</v>
      </c>
      <c r="BQ604" s="1490">
        <v>9.44</v>
      </c>
      <c r="BR604" s="271" t="s">
        <v>416</v>
      </c>
      <c r="BS604" s="1491">
        <v>50500</v>
      </c>
      <c r="BT604" s="280">
        <f t="shared" si="830"/>
        <v>514857.60000000003</v>
      </c>
      <c r="BU604" s="1492">
        <v>0.08</v>
      </c>
      <c r="BV604" s="279">
        <f t="shared" si="831"/>
        <v>476720</v>
      </c>
      <c r="BW604" s="281">
        <v>46078</v>
      </c>
      <c r="BX604" s="89"/>
      <c r="BY604" s="89"/>
      <c r="BZ604" s="270"/>
      <c r="CA604" s="270"/>
      <c r="CB604" s="270"/>
      <c r="CC604" s="270"/>
      <c r="CD604" s="270"/>
      <c r="CE604" s="270"/>
      <c r="CF604" s="270"/>
      <c r="CG604" s="270"/>
      <c r="CH604" s="270"/>
      <c r="CI604" s="270"/>
      <c r="CJ604" s="270"/>
      <c r="CK604" s="270"/>
      <c r="CL604" s="270"/>
      <c r="CM604" s="270"/>
      <c r="CN604" s="270"/>
      <c r="CO604" s="270"/>
      <c r="CP604" s="270"/>
      <c r="CQ604" s="270"/>
      <c r="CR604" s="270"/>
      <c r="CS604" s="270"/>
      <c r="CT604" s="270"/>
      <c r="CU604" s="270"/>
      <c r="CV604" s="89"/>
      <c r="CW604" s="86"/>
      <c r="CX604" s="90"/>
      <c r="CY604" s="90"/>
      <c r="CZ604" s="90"/>
      <c r="DA604" s="90"/>
      <c r="DB604" s="89"/>
      <c r="DC604" s="89"/>
      <c r="DD604" s="89"/>
      <c r="DE604" s="89"/>
      <c r="DF604" s="86"/>
      <c r="DG604" s="273"/>
      <c r="DH604" s="270"/>
      <c r="DI604" s="270"/>
      <c r="DJ604" s="270"/>
      <c r="DK604" s="270"/>
      <c r="DL604" s="270"/>
      <c r="DM604" s="270"/>
      <c r="DN604" s="270"/>
      <c r="DO604" s="270"/>
    </row>
    <row r="605" spans="1:119" s="274" customFormat="1" ht="30" hidden="1" customHeight="1">
      <c r="A605" s="85" t="str">
        <f t="shared" si="775"/>
        <v>ok</v>
      </c>
      <c r="B605" s="86"/>
      <c r="C605" s="86"/>
      <c r="D605" s="86"/>
      <c r="E605" s="86"/>
      <c r="F605" s="86"/>
      <c r="G605" s="86"/>
      <c r="H605" s="86"/>
      <c r="I605" s="86"/>
      <c r="J605" s="86"/>
      <c r="K605" s="86"/>
      <c r="L605" s="179" t="s">
        <v>1917</v>
      </c>
      <c r="M605" s="114" t="s">
        <v>1918</v>
      </c>
      <c r="N605" s="180" t="s">
        <v>1919</v>
      </c>
      <c r="O605" s="181" t="s">
        <v>1920</v>
      </c>
      <c r="P605" s="179" t="s">
        <v>42</v>
      </c>
      <c r="Q605" s="182"/>
      <c r="R605" s="182"/>
      <c r="S605" s="182"/>
      <c r="T605" s="270"/>
      <c r="U605" s="270"/>
      <c r="V605" s="270"/>
      <c r="W605" s="270"/>
      <c r="X605" s="270"/>
      <c r="Y605" s="270"/>
      <c r="Z605" s="63"/>
      <c r="AA605" s="63"/>
      <c r="AB605" s="63"/>
      <c r="AC605" s="63"/>
      <c r="AD605" s="63"/>
      <c r="AE605" s="63"/>
      <c r="AF605" s="63"/>
      <c r="AG605" s="63"/>
      <c r="AH605" s="63"/>
      <c r="AI605" s="63"/>
      <c r="AJ605" s="63"/>
      <c r="AK605" s="63"/>
      <c r="AL605" s="63"/>
      <c r="AM605" s="63"/>
      <c r="AN605" s="63"/>
      <c r="AO605" s="63"/>
      <c r="AP605" s="63"/>
      <c r="AQ605" s="63"/>
      <c r="AR605" s="63"/>
      <c r="AS605" s="63"/>
      <c r="AT605" s="63"/>
      <c r="AU605" s="63"/>
      <c r="AV605" s="63"/>
      <c r="AW605" s="63"/>
      <c r="AX605" s="63"/>
      <c r="AY605" s="63"/>
      <c r="AZ605" s="88"/>
      <c r="BA605" s="88"/>
      <c r="BB605" s="487"/>
      <c r="BC605" s="271"/>
      <c r="BD605" s="1487"/>
      <c r="BE605" s="270"/>
      <c r="BF605" s="270"/>
      <c r="BG605" s="91"/>
      <c r="BH605" s="89"/>
      <c r="BI605" s="89"/>
      <c r="BJ605" s="173"/>
      <c r="BK605" s="275" t="s">
        <v>903</v>
      </c>
      <c r="BL605" s="271" t="s">
        <v>1964</v>
      </c>
      <c r="BM605" s="1488" t="s">
        <v>2151</v>
      </c>
      <c r="BN605" s="1489" t="s">
        <v>42</v>
      </c>
      <c r="BO605" s="271" t="s">
        <v>416</v>
      </c>
      <c r="BP605" s="173">
        <v>46046</v>
      </c>
      <c r="BQ605" s="1490">
        <v>9.44</v>
      </c>
      <c r="BR605" s="271" t="s">
        <v>416</v>
      </c>
      <c r="BS605" s="1491">
        <v>50500</v>
      </c>
      <c r="BT605" s="280">
        <f t="shared" si="830"/>
        <v>514857.60000000003</v>
      </c>
      <c r="BU605" s="1492">
        <v>0.08</v>
      </c>
      <c r="BV605" s="279">
        <f t="shared" si="831"/>
        <v>476720</v>
      </c>
      <c r="BW605" s="281">
        <v>46078</v>
      </c>
      <c r="BX605" s="89"/>
      <c r="BY605" s="89"/>
      <c r="BZ605" s="270"/>
      <c r="CA605" s="270"/>
      <c r="CB605" s="270"/>
      <c r="CC605" s="270"/>
      <c r="CD605" s="270"/>
      <c r="CE605" s="270"/>
      <c r="CF605" s="270"/>
      <c r="CG605" s="270"/>
      <c r="CH605" s="270"/>
      <c r="CI605" s="270"/>
      <c r="CJ605" s="270"/>
      <c r="CK605" s="270"/>
      <c r="CL605" s="270"/>
      <c r="CM605" s="270"/>
      <c r="CN605" s="270"/>
      <c r="CO605" s="270"/>
      <c r="CP605" s="270"/>
      <c r="CQ605" s="270"/>
      <c r="CR605" s="270"/>
      <c r="CS605" s="270"/>
      <c r="CT605" s="270"/>
      <c r="CU605" s="270"/>
      <c r="CV605" s="89"/>
      <c r="CW605" s="86"/>
      <c r="CX605" s="90"/>
      <c r="CY605" s="90"/>
      <c r="CZ605" s="90"/>
      <c r="DA605" s="90"/>
      <c r="DB605" s="89"/>
      <c r="DC605" s="89"/>
      <c r="DD605" s="89"/>
      <c r="DE605" s="89"/>
      <c r="DF605" s="86"/>
      <c r="DG605" s="273"/>
      <c r="DH605" s="270"/>
      <c r="DI605" s="270"/>
      <c r="DJ605" s="270"/>
      <c r="DK605" s="270"/>
      <c r="DL605" s="270"/>
      <c r="DM605" s="270"/>
      <c r="DN605" s="270"/>
      <c r="DO605" s="270"/>
    </row>
    <row r="606" spans="1:119" s="274" customFormat="1" ht="30" hidden="1" customHeight="1">
      <c r="A606" s="85" t="str">
        <f t="shared" si="775"/>
        <v>ok</v>
      </c>
      <c r="B606" s="86"/>
      <c r="C606" s="86"/>
      <c r="D606" s="86"/>
      <c r="E606" s="86"/>
      <c r="F606" s="86"/>
      <c r="G606" s="86"/>
      <c r="H606" s="86"/>
      <c r="I606" s="86"/>
      <c r="J606" s="86"/>
      <c r="K606" s="86"/>
      <c r="L606" s="179" t="s">
        <v>1917</v>
      </c>
      <c r="M606" s="114" t="s">
        <v>1918</v>
      </c>
      <c r="N606" s="180" t="s">
        <v>1919</v>
      </c>
      <c r="O606" s="181" t="s">
        <v>1920</v>
      </c>
      <c r="P606" s="179" t="s">
        <v>42</v>
      </c>
      <c r="Q606" s="182"/>
      <c r="R606" s="182"/>
      <c r="S606" s="182"/>
      <c r="T606" s="270"/>
      <c r="U606" s="270"/>
      <c r="V606" s="270"/>
      <c r="W606" s="270"/>
      <c r="X606" s="270"/>
      <c r="Y606" s="270"/>
      <c r="Z606" s="63"/>
      <c r="AA606" s="63"/>
      <c r="AB606" s="63"/>
      <c r="AC606" s="63"/>
      <c r="AD606" s="63"/>
      <c r="AE606" s="63"/>
      <c r="AF606" s="63"/>
      <c r="AG606" s="63"/>
      <c r="AH606" s="63"/>
      <c r="AI606" s="63"/>
      <c r="AJ606" s="63"/>
      <c r="AK606" s="63"/>
      <c r="AL606" s="63"/>
      <c r="AM606" s="63"/>
      <c r="AN606" s="63"/>
      <c r="AO606" s="63"/>
      <c r="AP606" s="63"/>
      <c r="AQ606" s="63"/>
      <c r="AR606" s="63"/>
      <c r="AS606" s="63"/>
      <c r="AT606" s="63"/>
      <c r="AU606" s="63"/>
      <c r="AV606" s="63"/>
      <c r="AW606" s="63"/>
      <c r="AX606" s="63"/>
      <c r="AY606" s="63"/>
      <c r="AZ606" s="88"/>
      <c r="BA606" s="88"/>
      <c r="BB606" s="487"/>
      <c r="BC606" s="271"/>
      <c r="BD606" s="1487"/>
      <c r="BE606" s="270"/>
      <c r="BF606" s="270"/>
      <c r="BG606" s="91"/>
      <c r="BH606" s="89"/>
      <c r="BI606" s="89"/>
      <c r="BJ606" s="173"/>
      <c r="BK606" s="275" t="s">
        <v>903</v>
      </c>
      <c r="BL606" s="271" t="s">
        <v>1964</v>
      </c>
      <c r="BM606" s="1488" t="s">
        <v>2152</v>
      </c>
      <c r="BN606" s="1489" t="s">
        <v>42</v>
      </c>
      <c r="BO606" s="271" t="s">
        <v>416</v>
      </c>
      <c r="BP606" s="173">
        <v>46046</v>
      </c>
      <c r="BQ606" s="1490">
        <v>9.44</v>
      </c>
      <c r="BR606" s="271" t="s">
        <v>416</v>
      </c>
      <c r="BS606" s="1491">
        <v>50500</v>
      </c>
      <c r="BT606" s="280">
        <f t="shared" si="830"/>
        <v>514857.60000000003</v>
      </c>
      <c r="BU606" s="1492">
        <v>0.08</v>
      </c>
      <c r="BV606" s="279">
        <f t="shared" si="831"/>
        <v>476720</v>
      </c>
      <c r="BW606" s="281">
        <v>46078</v>
      </c>
      <c r="BX606" s="89"/>
      <c r="BY606" s="89"/>
      <c r="BZ606" s="270"/>
      <c r="CA606" s="270"/>
      <c r="CB606" s="270"/>
      <c r="CC606" s="270"/>
      <c r="CD606" s="270"/>
      <c r="CE606" s="270"/>
      <c r="CF606" s="270"/>
      <c r="CG606" s="270"/>
      <c r="CH606" s="270"/>
      <c r="CI606" s="270"/>
      <c r="CJ606" s="270"/>
      <c r="CK606" s="270"/>
      <c r="CL606" s="270"/>
      <c r="CM606" s="270"/>
      <c r="CN606" s="270"/>
      <c r="CO606" s="270"/>
      <c r="CP606" s="270"/>
      <c r="CQ606" s="270"/>
      <c r="CR606" s="270"/>
      <c r="CS606" s="270"/>
      <c r="CT606" s="270"/>
      <c r="CU606" s="270"/>
      <c r="CV606" s="89"/>
      <c r="CW606" s="86"/>
      <c r="CX606" s="90"/>
      <c r="CY606" s="90"/>
      <c r="CZ606" s="90"/>
      <c r="DA606" s="90"/>
      <c r="DB606" s="89"/>
      <c r="DC606" s="89"/>
      <c r="DD606" s="89"/>
      <c r="DE606" s="89"/>
      <c r="DF606" s="86"/>
      <c r="DG606" s="273"/>
      <c r="DH606" s="270"/>
      <c r="DI606" s="270"/>
      <c r="DJ606" s="270"/>
      <c r="DK606" s="270"/>
      <c r="DL606" s="270"/>
      <c r="DM606" s="270"/>
      <c r="DN606" s="270"/>
      <c r="DO606" s="270"/>
    </row>
    <row r="607" spans="1:119" s="274" customFormat="1" ht="30" hidden="1" customHeight="1">
      <c r="A607" s="85" t="str">
        <f t="shared" si="775"/>
        <v>ok</v>
      </c>
      <c r="B607" s="86"/>
      <c r="C607" s="86"/>
      <c r="D607" s="86"/>
      <c r="E607" s="86"/>
      <c r="F607" s="86"/>
      <c r="G607" s="86"/>
      <c r="H607" s="86"/>
      <c r="I607" s="86"/>
      <c r="J607" s="86"/>
      <c r="K607" s="86"/>
      <c r="L607" s="179" t="s">
        <v>1917</v>
      </c>
      <c r="M607" s="114" t="s">
        <v>1918</v>
      </c>
      <c r="N607" s="180" t="s">
        <v>1919</v>
      </c>
      <c r="O607" s="181" t="s">
        <v>1920</v>
      </c>
      <c r="P607" s="179" t="s">
        <v>42</v>
      </c>
      <c r="Q607" s="182"/>
      <c r="R607" s="182"/>
      <c r="S607" s="182"/>
      <c r="T607" s="270"/>
      <c r="U607" s="270"/>
      <c r="V607" s="270"/>
      <c r="W607" s="270"/>
      <c r="X607" s="270"/>
      <c r="Y607" s="270"/>
      <c r="Z607" s="63"/>
      <c r="AA607" s="63"/>
      <c r="AB607" s="63"/>
      <c r="AC607" s="63"/>
      <c r="AD607" s="63"/>
      <c r="AE607" s="63"/>
      <c r="AF607" s="63"/>
      <c r="AG607" s="63"/>
      <c r="AH607" s="63"/>
      <c r="AI607" s="63"/>
      <c r="AJ607" s="63"/>
      <c r="AK607" s="63"/>
      <c r="AL607" s="63"/>
      <c r="AM607" s="63"/>
      <c r="AN607" s="63"/>
      <c r="AO607" s="63"/>
      <c r="AP607" s="63"/>
      <c r="AQ607" s="63"/>
      <c r="AR607" s="63"/>
      <c r="AS607" s="63"/>
      <c r="AT607" s="63"/>
      <c r="AU607" s="63"/>
      <c r="AV607" s="63"/>
      <c r="AW607" s="63"/>
      <c r="AX607" s="63"/>
      <c r="AY607" s="63"/>
      <c r="AZ607" s="88"/>
      <c r="BA607" s="88"/>
      <c r="BB607" s="487"/>
      <c r="BC607" s="271"/>
      <c r="BD607" s="1487"/>
      <c r="BE607" s="270"/>
      <c r="BF607" s="270"/>
      <c r="BG607" s="91"/>
      <c r="BH607" s="89"/>
      <c r="BI607" s="89"/>
      <c r="BJ607" s="173"/>
      <c r="BK607" s="275" t="s">
        <v>903</v>
      </c>
      <c r="BL607" s="271" t="s">
        <v>1964</v>
      </c>
      <c r="BM607" s="1488" t="s">
        <v>2153</v>
      </c>
      <c r="BN607" s="1489" t="s">
        <v>42</v>
      </c>
      <c r="BO607" s="271" t="s">
        <v>416</v>
      </c>
      <c r="BP607" s="173">
        <v>46046</v>
      </c>
      <c r="BQ607" s="1490">
        <v>8.44</v>
      </c>
      <c r="BR607" s="271" t="s">
        <v>416</v>
      </c>
      <c r="BS607" s="1491">
        <v>50500</v>
      </c>
      <c r="BT607" s="280">
        <f t="shared" si="830"/>
        <v>460317.60000000003</v>
      </c>
      <c r="BU607" s="1492">
        <v>0.08</v>
      </c>
      <c r="BV607" s="279">
        <f t="shared" si="831"/>
        <v>426220</v>
      </c>
      <c r="BW607" s="281">
        <v>46078</v>
      </c>
      <c r="BX607" s="89"/>
      <c r="BY607" s="89"/>
      <c r="BZ607" s="270"/>
      <c r="CA607" s="270"/>
      <c r="CB607" s="270"/>
      <c r="CC607" s="270"/>
      <c r="CD607" s="270"/>
      <c r="CE607" s="270"/>
      <c r="CF607" s="270"/>
      <c r="CG607" s="270"/>
      <c r="CH607" s="270"/>
      <c r="CI607" s="270"/>
      <c r="CJ607" s="270"/>
      <c r="CK607" s="270"/>
      <c r="CL607" s="270"/>
      <c r="CM607" s="270"/>
      <c r="CN607" s="270"/>
      <c r="CO607" s="270"/>
      <c r="CP607" s="270"/>
      <c r="CQ607" s="270"/>
      <c r="CR607" s="270"/>
      <c r="CS607" s="270"/>
      <c r="CT607" s="270"/>
      <c r="CU607" s="270"/>
      <c r="CV607" s="89"/>
      <c r="CW607" s="86"/>
      <c r="CX607" s="90"/>
      <c r="CY607" s="90"/>
      <c r="CZ607" s="90"/>
      <c r="DA607" s="90"/>
      <c r="DB607" s="89"/>
      <c r="DC607" s="89"/>
      <c r="DD607" s="89"/>
      <c r="DE607" s="89"/>
      <c r="DF607" s="86"/>
      <c r="DG607" s="273"/>
      <c r="DH607" s="270"/>
      <c r="DI607" s="270"/>
      <c r="DJ607" s="270"/>
      <c r="DK607" s="270"/>
      <c r="DL607" s="270"/>
      <c r="DM607" s="270"/>
      <c r="DN607" s="270"/>
      <c r="DO607" s="270"/>
    </row>
    <row r="608" spans="1:119" s="274" customFormat="1" ht="30" hidden="1" customHeight="1">
      <c r="A608" s="85" t="str">
        <f t="shared" si="775"/>
        <v>ok</v>
      </c>
      <c r="B608" s="86"/>
      <c r="C608" s="86"/>
      <c r="D608" s="86"/>
      <c r="E608" s="86"/>
      <c r="F608" s="86"/>
      <c r="G608" s="86"/>
      <c r="H608" s="86"/>
      <c r="I608" s="86"/>
      <c r="J608" s="86"/>
      <c r="K608" s="86"/>
      <c r="L608" s="179" t="s">
        <v>1917</v>
      </c>
      <c r="M608" s="114" t="s">
        <v>1918</v>
      </c>
      <c r="N608" s="180" t="s">
        <v>1919</v>
      </c>
      <c r="O608" s="181" t="s">
        <v>1920</v>
      </c>
      <c r="P608" s="179" t="s">
        <v>42</v>
      </c>
      <c r="Q608" s="182"/>
      <c r="R608" s="182"/>
      <c r="S608" s="182"/>
      <c r="T608" s="270"/>
      <c r="U608" s="270"/>
      <c r="V608" s="270"/>
      <c r="W608" s="270"/>
      <c r="X608" s="270"/>
      <c r="Y608" s="270"/>
      <c r="Z608" s="63"/>
      <c r="AA608" s="63"/>
      <c r="AB608" s="63"/>
      <c r="AC608" s="63"/>
      <c r="AD608" s="63"/>
      <c r="AE608" s="63"/>
      <c r="AF608" s="63"/>
      <c r="AG608" s="63"/>
      <c r="AH608" s="63"/>
      <c r="AI608" s="63"/>
      <c r="AJ608" s="63"/>
      <c r="AK608" s="63"/>
      <c r="AL608" s="63"/>
      <c r="AM608" s="63"/>
      <c r="AN608" s="63"/>
      <c r="AO608" s="63"/>
      <c r="AP608" s="63"/>
      <c r="AQ608" s="63"/>
      <c r="AR608" s="63"/>
      <c r="AS608" s="63"/>
      <c r="AT608" s="63"/>
      <c r="AU608" s="63"/>
      <c r="AV608" s="63"/>
      <c r="AW608" s="63"/>
      <c r="AX608" s="63"/>
      <c r="AY608" s="63"/>
      <c r="AZ608" s="88"/>
      <c r="BA608" s="88"/>
      <c r="BB608" s="487"/>
      <c r="BC608" s="271"/>
      <c r="BD608" s="1487"/>
      <c r="BE608" s="270"/>
      <c r="BF608" s="270"/>
      <c r="BG608" s="91"/>
      <c r="BH608" s="89"/>
      <c r="BI608" s="89"/>
      <c r="BJ608" s="173"/>
      <c r="BK608" s="275" t="s">
        <v>903</v>
      </c>
      <c r="BL608" s="271" t="s">
        <v>1964</v>
      </c>
      <c r="BM608" s="1488" t="s">
        <v>2154</v>
      </c>
      <c r="BN608" s="1489" t="s">
        <v>42</v>
      </c>
      <c r="BO608" s="271" t="s">
        <v>416</v>
      </c>
      <c r="BP608" s="173">
        <v>46046</v>
      </c>
      <c r="BQ608" s="1490">
        <v>8.44</v>
      </c>
      <c r="BR608" s="271" t="s">
        <v>416</v>
      </c>
      <c r="BS608" s="1491">
        <v>50500</v>
      </c>
      <c r="BT608" s="280">
        <f t="shared" si="830"/>
        <v>460317.60000000003</v>
      </c>
      <c r="BU608" s="1492">
        <v>0.08</v>
      </c>
      <c r="BV608" s="279">
        <f t="shared" si="831"/>
        <v>426220</v>
      </c>
      <c r="BW608" s="281">
        <v>46078</v>
      </c>
      <c r="BX608" s="89"/>
      <c r="BY608" s="89"/>
      <c r="BZ608" s="270"/>
      <c r="CA608" s="270"/>
      <c r="CB608" s="270"/>
      <c r="CC608" s="270"/>
      <c r="CD608" s="270"/>
      <c r="CE608" s="270"/>
      <c r="CF608" s="270"/>
      <c r="CG608" s="270"/>
      <c r="CH608" s="270"/>
      <c r="CI608" s="270"/>
      <c r="CJ608" s="270"/>
      <c r="CK608" s="270"/>
      <c r="CL608" s="270"/>
      <c r="CM608" s="270"/>
      <c r="CN608" s="270"/>
      <c r="CO608" s="270"/>
      <c r="CP608" s="270"/>
      <c r="CQ608" s="270"/>
      <c r="CR608" s="270"/>
      <c r="CS608" s="270"/>
      <c r="CT608" s="270"/>
      <c r="CU608" s="270"/>
      <c r="CV608" s="89"/>
      <c r="CW608" s="86"/>
      <c r="CX608" s="90"/>
      <c r="CY608" s="90"/>
      <c r="CZ608" s="90"/>
      <c r="DA608" s="90"/>
      <c r="DB608" s="89"/>
      <c r="DC608" s="89"/>
      <c r="DD608" s="89"/>
      <c r="DE608" s="89"/>
      <c r="DF608" s="86"/>
      <c r="DG608" s="273"/>
      <c r="DH608" s="270"/>
      <c r="DI608" s="270"/>
      <c r="DJ608" s="270"/>
      <c r="DK608" s="270"/>
      <c r="DL608" s="270"/>
      <c r="DM608" s="270"/>
      <c r="DN608" s="270"/>
      <c r="DO608" s="270"/>
    </row>
    <row r="609" spans="1:119" s="274" customFormat="1" ht="30" hidden="1" customHeight="1">
      <c r="A609" s="85" t="str">
        <f t="shared" si="775"/>
        <v>ok</v>
      </c>
      <c r="B609" s="86"/>
      <c r="C609" s="86"/>
      <c r="D609" s="86"/>
      <c r="E609" s="86"/>
      <c r="F609" s="86"/>
      <c r="G609" s="86"/>
      <c r="H609" s="86"/>
      <c r="I609" s="86"/>
      <c r="J609" s="86"/>
      <c r="K609" s="86"/>
      <c r="L609" s="179" t="s">
        <v>1917</v>
      </c>
      <c r="M609" s="114" t="s">
        <v>1918</v>
      </c>
      <c r="N609" s="180" t="s">
        <v>1919</v>
      </c>
      <c r="O609" s="181" t="s">
        <v>1920</v>
      </c>
      <c r="P609" s="179" t="s">
        <v>42</v>
      </c>
      <c r="Q609" s="182"/>
      <c r="R609" s="182"/>
      <c r="S609" s="182"/>
      <c r="T609" s="270"/>
      <c r="U609" s="270"/>
      <c r="V609" s="270"/>
      <c r="W609" s="270"/>
      <c r="X609" s="270"/>
      <c r="Y609" s="270"/>
      <c r="Z609" s="63"/>
      <c r="AA609" s="63"/>
      <c r="AB609" s="63"/>
      <c r="AC609" s="63"/>
      <c r="AD609" s="63"/>
      <c r="AE609" s="63"/>
      <c r="AF609" s="63"/>
      <c r="AG609" s="63"/>
      <c r="AH609" s="63"/>
      <c r="AI609" s="63"/>
      <c r="AJ609" s="63"/>
      <c r="AK609" s="63"/>
      <c r="AL609" s="63"/>
      <c r="AM609" s="63"/>
      <c r="AN609" s="63"/>
      <c r="AO609" s="63"/>
      <c r="AP609" s="63"/>
      <c r="AQ609" s="63"/>
      <c r="AR609" s="63"/>
      <c r="AS609" s="63"/>
      <c r="AT609" s="63"/>
      <c r="AU609" s="63"/>
      <c r="AV609" s="63"/>
      <c r="AW609" s="63"/>
      <c r="AX609" s="63"/>
      <c r="AY609" s="63"/>
      <c r="AZ609" s="88"/>
      <c r="BA609" s="88"/>
      <c r="BB609" s="487"/>
      <c r="BC609" s="271"/>
      <c r="BD609" s="1487"/>
      <c r="BE609" s="270"/>
      <c r="BF609" s="270"/>
      <c r="BG609" s="91"/>
      <c r="BH609" s="89"/>
      <c r="BI609" s="89"/>
      <c r="BJ609" s="173"/>
      <c r="BK609" s="275" t="s">
        <v>903</v>
      </c>
      <c r="BL609" s="271" t="s">
        <v>1964</v>
      </c>
      <c r="BM609" s="1488" t="s">
        <v>2155</v>
      </c>
      <c r="BN609" s="1489" t="s">
        <v>42</v>
      </c>
      <c r="BO609" s="271" t="s">
        <v>416</v>
      </c>
      <c r="BP609" s="173">
        <v>46046</v>
      </c>
      <c r="BQ609" s="1490">
        <v>8.44</v>
      </c>
      <c r="BR609" s="271" t="s">
        <v>416</v>
      </c>
      <c r="BS609" s="1491">
        <v>50500</v>
      </c>
      <c r="BT609" s="280">
        <f t="shared" si="830"/>
        <v>460317.60000000003</v>
      </c>
      <c r="BU609" s="1492">
        <v>0.08</v>
      </c>
      <c r="BV609" s="279">
        <f t="shared" si="831"/>
        <v>426220</v>
      </c>
      <c r="BW609" s="281">
        <v>46078</v>
      </c>
      <c r="BX609" s="89"/>
      <c r="BY609" s="89"/>
      <c r="BZ609" s="270"/>
      <c r="CA609" s="270"/>
      <c r="CB609" s="270"/>
      <c r="CC609" s="270"/>
      <c r="CD609" s="270"/>
      <c r="CE609" s="270"/>
      <c r="CF609" s="270"/>
      <c r="CG609" s="270"/>
      <c r="CH609" s="270"/>
      <c r="CI609" s="270"/>
      <c r="CJ609" s="270"/>
      <c r="CK609" s="270"/>
      <c r="CL609" s="270"/>
      <c r="CM609" s="270"/>
      <c r="CN609" s="270"/>
      <c r="CO609" s="270"/>
      <c r="CP609" s="270"/>
      <c r="CQ609" s="270"/>
      <c r="CR609" s="270"/>
      <c r="CS609" s="270"/>
      <c r="CT609" s="270"/>
      <c r="CU609" s="270"/>
      <c r="CV609" s="89"/>
      <c r="CW609" s="86"/>
      <c r="CX609" s="90"/>
      <c r="CY609" s="90"/>
      <c r="CZ609" s="90"/>
      <c r="DA609" s="90"/>
      <c r="DB609" s="89"/>
      <c r="DC609" s="89"/>
      <c r="DD609" s="89"/>
      <c r="DE609" s="89"/>
      <c r="DF609" s="86"/>
      <c r="DG609" s="273"/>
      <c r="DH609" s="270"/>
      <c r="DI609" s="270"/>
      <c r="DJ609" s="270"/>
      <c r="DK609" s="270"/>
      <c r="DL609" s="270"/>
      <c r="DM609" s="270"/>
      <c r="DN609" s="270"/>
      <c r="DO609" s="270"/>
    </row>
    <row r="610" spans="1:119" s="274" customFormat="1" ht="30" hidden="1" customHeight="1">
      <c r="A610" s="85" t="str">
        <f t="shared" si="775"/>
        <v>ok</v>
      </c>
      <c r="B610" s="86"/>
      <c r="C610" s="86"/>
      <c r="D610" s="86"/>
      <c r="E610" s="86"/>
      <c r="F610" s="86"/>
      <c r="G610" s="86"/>
      <c r="H610" s="86"/>
      <c r="I610" s="86"/>
      <c r="J610" s="86"/>
      <c r="K610" s="86"/>
      <c r="L610" s="179" t="s">
        <v>1917</v>
      </c>
      <c r="M610" s="114" t="s">
        <v>1918</v>
      </c>
      <c r="N610" s="180" t="s">
        <v>1919</v>
      </c>
      <c r="O610" s="181" t="s">
        <v>1920</v>
      </c>
      <c r="P610" s="179" t="s">
        <v>42</v>
      </c>
      <c r="Q610" s="182"/>
      <c r="R610" s="182"/>
      <c r="S610" s="182"/>
      <c r="T610" s="270"/>
      <c r="U610" s="270"/>
      <c r="V610" s="270"/>
      <c r="W610" s="270"/>
      <c r="X610" s="270"/>
      <c r="Y610" s="270"/>
      <c r="Z610" s="63"/>
      <c r="AA610" s="63"/>
      <c r="AB610" s="63"/>
      <c r="AC610" s="63"/>
      <c r="AD610" s="63"/>
      <c r="AE610" s="63"/>
      <c r="AF610" s="63"/>
      <c r="AG610" s="63"/>
      <c r="AH610" s="63"/>
      <c r="AI610" s="63"/>
      <c r="AJ610" s="63"/>
      <c r="AK610" s="63"/>
      <c r="AL610" s="63"/>
      <c r="AM610" s="63"/>
      <c r="AN610" s="63"/>
      <c r="AO610" s="63"/>
      <c r="AP610" s="63"/>
      <c r="AQ610" s="63"/>
      <c r="AR610" s="63"/>
      <c r="AS610" s="63"/>
      <c r="AT610" s="63"/>
      <c r="AU610" s="63"/>
      <c r="AV610" s="63"/>
      <c r="AW610" s="63"/>
      <c r="AX610" s="63"/>
      <c r="AY610" s="63"/>
      <c r="AZ610" s="88"/>
      <c r="BA610" s="88"/>
      <c r="BB610" s="487"/>
      <c r="BC610" s="271"/>
      <c r="BD610" s="1487"/>
      <c r="BE610" s="270"/>
      <c r="BF610" s="270"/>
      <c r="BG610" s="91"/>
      <c r="BH610" s="89"/>
      <c r="BI610" s="89"/>
      <c r="BJ610" s="173"/>
      <c r="BK610" s="275" t="s">
        <v>903</v>
      </c>
      <c r="BL610" s="271" t="s">
        <v>1964</v>
      </c>
      <c r="BM610" s="1488" t="s">
        <v>2156</v>
      </c>
      <c r="BN610" s="1489" t="s">
        <v>42</v>
      </c>
      <c r="BO610" s="271" t="s">
        <v>416</v>
      </c>
      <c r="BP610" s="173">
        <v>46046</v>
      </c>
      <c r="BQ610" s="1490">
        <v>8.2799999999999994</v>
      </c>
      <c r="BR610" s="271" t="s">
        <v>416</v>
      </c>
      <c r="BS610" s="1491">
        <v>50500</v>
      </c>
      <c r="BT610" s="280">
        <f t="shared" si="830"/>
        <v>451591.19999999995</v>
      </c>
      <c r="BU610" s="1492">
        <v>0.08</v>
      </c>
      <c r="BV610" s="279">
        <f t="shared" si="831"/>
        <v>418139.99999999994</v>
      </c>
      <c r="BW610" s="281">
        <v>46078</v>
      </c>
      <c r="BX610" s="89"/>
      <c r="BY610" s="89"/>
      <c r="BZ610" s="270"/>
      <c r="CA610" s="270"/>
      <c r="CB610" s="270"/>
      <c r="CC610" s="270"/>
      <c r="CD610" s="270"/>
      <c r="CE610" s="270"/>
      <c r="CF610" s="270"/>
      <c r="CG610" s="270"/>
      <c r="CH610" s="270"/>
      <c r="CI610" s="270"/>
      <c r="CJ610" s="270"/>
      <c r="CK610" s="270"/>
      <c r="CL610" s="270"/>
      <c r="CM610" s="270"/>
      <c r="CN610" s="270"/>
      <c r="CO610" s="270"/>
      <c r="CP610" s="270"/>
      <c r="CQ610" s="270"/>
      <c r="CR610" s="270"/>
      <c r="CS610" s="270"/>
      <c r="CT610" s="270"/>
      <c r="CU610" s="270"/>
      <c r="CV610" s="89"/>
      <c r="CW610" s="86"/>
      <c r="CX610" s="90"/>
      <c r="CY610" s="90"/>
      <c r="CZ610" s="90"/>
      <c r="DA610" s="90"/>
      <c r="DB610" s="89"/>
      <c r="DC610" s="89"/>
      <c r="DD610" s="89"/>
      <c r="DE610" s="89"/>
      <c r="DF610" s="86"/>
      <c r="DG610" s="273"/>
      <c r="DH610" s="270"/>
      <c r="DI610" s="270"/>
      <c r="DJ610" s="270"/>
      <c r="DK610" s="270"/>
      <c r="DL610" s="270"/>
      <c r="DM610" s="270"/>
      <c r="DN610" s="270"/>
      <c r="DO610" s="270"/>
    </row>
    <row r="611" spans="1:119" s="274" customFormat="1" ht="30" hidden="1" customHeight="1">
      <c r="A611" s="85" t="str">
        <f t="shared" si="775"/>
        <v>ok</v>
      </c>
      <c r="B611" s="86"/>
      <c r="C611" s="86"/>
      <c r="D611" s="86"/>
      <c r="E611" s="86"/>
      <c r="F611" s="86"/>
      <c r="G611" s="86"/>
      <c r="H611" s="86"/>
      <c r="I611" s="86"/>
      <c r="J611" s="86"/>
      <c r="K611" s="86"/>
      <c r="L611" s="179" t="s">
        <v>1917</v>
      </c>
      <c r="M611" s="114" t="s">
        <v>1918</v>
      </c>
      <c r="N611" s="180" t="s">
        <v>1919</v>
      </c>
      <c r="O611" s="181" t="s">
        <v>1920</v>
      </c>
      <c r="P611" s="179" t="s">
        <v>42</v>
      </c>
      <c r="Q611" s="182"/>
      <c r="R611" s="182"/>
      <c r="S611" s="182"/>
      <c r="T611" s="270"/>
      <c r="U611" s="270"/>
      <c r="V611" s="270"/>
      <c r="W611" s="270"/>
      <c r="X611" s="270"/>
      <c r="Y611" s="270"/>
      <c r="Z611" s="63"/>
      <c r="AA611" s="63"/>
      <c r="AB611" s="63"/>
      <c r="AC611" s="63"/>
      <c r="AD611" s="63"/>
      <c r="AE611" s="63"/>
      <c r="AF611" s="63"/>
      <c r="AG611" s="63"/>
      <c r="AH611" s="63"/>
      <c r="AI611" s="63"/>
      <c r="AJ611" s="63"/>
      <c r="AK611" s="63"/>
      <c r="AL611" s="63"/>
      <c r="AM611" s="63"/>
      <c r="AN611" s="63"/>
      <c r="AO611" s="63"/>
      <c r="AP611" s="63"/>
      <c r="AQ611" s="63"/>
      <c r="AR611" s="63"/>
      <c r="AS611" s="63"/>
      <c r="AT611" s="63"/>
      <c r="AU611" s="63"/>
      <c r="AV611" s="63"/>
      <c r="AW611" s="63"/>
      <c r="AX611" s="63"/>
      <c r="AY611" s="63"/>
      <c r="AZ611" s="88"/>
      <c r="BA611" s="88"/>
      <c r="BB611" s="487"/>
      <c r="BC611" s="271"/>
      <c r="BD611" s="1487"/>
      <c r="BE611" s="270"/>
      <c r="BF611" s="270"/>
      <c r="BG611" s="91"/>
      <c r="BH611" s="89"/>
      <c r="BI611" s="89"/>
      <c r="BJ611" s="173"/>
      <c r="BK611" s="275" t="s">
        <v>903</v>
      </c>
      <c r="BL611" s="271" t="s">
        <v>1964</v>
      </c>
      <c r="BM611" s="1494" t="s">
        <v>2157</v>
      </c>
      <c r="BN611" s="1489" t="s">
        <v>42</v>
      </c>
      <c r="BO611" s="271" t="s">
        <v>416</v>
      </c>
      <c r="BP611" s="173">
        <v>46046</v>
      </c>
      <c r="BQ611" s="1490">
        <v>8.2799999999999994</v>
      </c>
      <c r="BR611" s="271" t="s">
        <v>416</v>
      </c>
      <c r="BS611" s="1491">
        <v>50500</v>
      </c>
      <c r="BT611" s="280">
        <f t="shared" si="830"/>
        <v>451591.19999999995</v>
      </c>
      <c r="BU611" s="1492">
        <v>0.08</v>
      </c>
      <c r="BV611" s="279">
        <f t="shared" si="831"/>
        <v>418139.99999999994</v>
      </c>
      <c r="BW611" s="281">
        <v>46078</v>
      </c>
      <c r="BX611" s="89"/>
      <c r="BY611" s="89"/>
      <c r="BZ611" s="270"/>
      <c r="CA611" s="270"/>
      <c r="CB611" s="270"/>
      <c r="CC611" s="270"/>
      <c r="CD611" s="270"/>
      <c r="CE611" s="270"/>
      <c r="CF611" s="270"/>
      <c r="CG611" s="270"/>
      <c r="CH611" s="270"/>
      <c r="CI611" s="270"/>
      <c r="CJ611" s="270"/>
      <c r="CK611" s="270"/>
      <c r="CL611" s="270"/>
      <c r="CM611" s="270"/>
      <c r="CN611" s="270"/>
      <c r="CO611" s="270"/>
      <c r="CP611" s="270"/>
      <c r="CQ611" s="270"/>
      <c r="CR611" s="270"/>
      <c r="CS611" s="270"/>
      <c r="CT611" s="270"/>
      <c r="CU611" s="270"/>
      <c r="CV611" s="89"/>
      <c r="CW611" s="86"/>
      <c r="CX611" s="90"/>
      <c r="CY611" s="90"/>
      <c r="CZ611" s="90"/>
      <c r="DA611" s="90"/>
      <c r="DB611" s="89"/>
      <c r="DC611" s="89"/>
      <c r="DD611" s="89"/>
      <c r="DE611" s="89"/>
      <c r="DF611" s="86"/>
      <c r="DG611" s="273"/>
      <c r="DH611" s="270"/>
      <c r="DI611" s="270"/>
      <c r="DJ611" s="270"/>
      <c r="DK611" s="270"/>
      <c r="DL611" s="270"/>
      <c r="DM611" s="270"/>
      <c r="DN611" s="270"/>
      <c r="DO611" s="270"/>
    </row>
    <row r="612" spans="1:119" s="274" customFormat="1" ht="30" hidden="1" customHeight="1">
      <c r="A612" s="85" t="str">
        <f t="shared" si="775"/>
        <v>ok</v>
      </c>
      <c r="B612" s="86"/>
      <c r="C612" s="86"/>
      <c r="D612" s="86"/>
      <c r="E612" s="86"/>
      <c r="F612" s="86"/>
      <c r="G612" s="86"/>
      <c r="H612" s="86"/>
      <c r="I612" s="86"/>
      <c r="J612" s="86"/>
      <c r="K612" s="86"/>
      <c r="L612" s="179" t="s">
        <v>1917</v>
      </c>
      <c r="M612" s="114" t="s">
        <v>1918</v>
      </c>
      <c r="N612" s="180" t="s">
        <v>1919</v>
      </c>
      <c r="O612" s="181" t="s">
        <v>1920</v>
      </c>
      <c r="P612" s="179" t="s">
        <v>42</v>
      </c>
      <c r="Q612" s="182"/>
      <c r="R612" s="182"/>
      <c r="S612" s="182"/>
      <c r="T612" s="270"/>
      <c r="U612" s="270"/>
      <c r="V612" s="270"/>
      <c r="W612" s="270"/>
      <c r="X612" s="270"/>
      <c r="Y612" s="270"/>
      <c r="Z612" s="63"/>
      <c r="AA612" s="63"/>
      <c r="AB612" s="63"/>
      <c r="AC612" s="63"/>
      <c r="AD612" s="63"/>
      <c r="AE612" s="63"/>
      <c r="AF612" s="63"/>
      <c r="AG612" s="63"/>
      <c r="AH612" s="63"/>
      <c r="AI612" s="63"/>
      <c r="AJ612" s="63"/>
      <c r="AK612" s="63"/>
      <c r="AL612" s="63"/>
      <c r="AM612" s="63"/>
      <c r="AN612" s="63"/>
      <c r="AO612" s="63"/>
      <c r="AP612" s="63"/>
      <c r="AQ612" s="63"/>
      <c r="AR612" s="63"/>
      <c r="AS612" s="63"/>
      <c r="AT612" s="63"/>
      <c r="AU612" s="63"/>
      <c r="AV612" s="63"/>
      <c r="AW612" s="63"/>
      <c r="AX612" s="63"/>
      <c r="AY612" s="63"/>
      <c r="AZ612" s="88"/>
      <c r="BA612" s="88"/>
      <c r="BB612" s="487"/>
      <c r="BC612" s="271"/>
      <c r="BD612" s="1487"/>
      <c r="BE612" s="270"/>
      <c r="BF612" s="270"/>
      <c r="BG612" s="91"/>
      <c r="BH612" s="89"/>
      <c r="BI612" s="89"/>
      <c r="BJ612" s="173"/>
      <c r="BK612" s="275" t="s">
        <v>903</v>
      </c>
      <c r="BL612" s="271" t="s">
        <v>1964</v>
      </c>
      <c r="BM612" s="1488" t="s">
        <v>2158</v>
      </c>
      <c r="BN612" s="1489" t="s">
        <v>42</v>
      </c>
      <c r="BO612" s="271" t="s">
        <v>416</v>
      </c>
      <c r="BP612" s="173">
        <v>46046</v>
      </c>
      <c r="BQ612" s="1490">
        <v>8.2799999999999994</v>
      </c>
      <c r="BR612" s="271" t="s">
        <v>416</v>
      </c>
      <c r="BS612" s="1491">
        <v>50500</v>
      </c>
      <c r="BT612" s="280">
        <f t="shared" si="830"/>
        <v>451591.19999999995</v>
      </c>
      <c r="BU612" s="1492">
        <v>0.08</v>
      </c>
      <c r="BV612" s="279">
        <f t="shared" si="831"/>
        <v>418139.99999999994</v>
      </c>
      <c r="BW612" s="281">
        <v>46078</v>
      </c>
      <c r="BX612" s="89"/>
      <c r="BY612" s="89"/>
      <c r="BZ612" s="270"/>
      <c r="CA612" s="270"/>
      <c r="CB612" s="270"/>
      <c r="CC612" s="270"/>
      <c r="CD612" s="270"/>
      <c r="CE612" s="270"/>
      <c r="CF612" s="270"/>
      <c r="CG612" s="270"/>
      <c r="CH612" s="270"/>
      <c r="CI612" s="270"/>
      <c r="CJ612" s="270"/>
      <c r="CK612" s="270"/>
      <c r="CL612" s="270"/>
      <c r="CM612" s="270"/>
      <c r="CN612" s="270"/>
      <c r="CO612" s="270"/>
      <c r="CP612" s="270"/>
      <c r="CQ612" s="270"/>
      <c r="CR612" s="270"/>
      <c r="CS612" s="270"/>
      <c r="CT612" s="270"/>
      <c r="CU612" s="270"/>
      <c r="CV612" s="89"/>
      <c r="CW612" s="86"/>
      <c r="CX612" s="90"/>
      <c r="CY612" s="90"/>
      <c r="CZ612" s="90"/>
      <c r="DA612" s="90"/>
      <c r="DB612" s="89"/>
      <c r="DC612" s="89"/>
      <c r="DD612" s="89"/>
      <c r="DE612" s="89"/>
      <c r="DF612" s="86"/>
      <c r="DG612" s="273"/>
      <c r="DH612" s="270"/>
      <c r="DI612" s="270"/>
      <c r="DJ612" s="270"/>
      <c r="DK612" s="270"/>
      <c r="DL612" s="270"/>
      <c r="DM612" s="270"/>
      <c r="DN612" s="270"/>
      <c r="DO612" s="270"/>
    </row>
    <row r="613" spans="1:119" s="274" customFormat="1" ht="30" hidden="1" customHeight="1">
      <c r="A613" s="85" t="str">
        <f t="shared" si="775"/>
        <v>ok</v>
      </c>
      <c r="B613" s="86"/>
      <c r="C613" s="86"/>
      <c r="D613" s="86"/>
      <c r="E613" s="86"/>
      <c r="F613" s="86"/>
      <c r="G613" s="86"/>
      <c r="H613" s="86"/>
      <c r="I613" s="86"/>
      <c r="J613" s="86"/>
      <c r="K613" s="86"/>
      <c r="L613" s="179" t="s">
        <v>1917</v>
      </c>
      <c r="M613" s="114" t="s">
        <v>1918</v>
      </c>
      <c r="N613" s="180" t="s">
        <v>1919</v>
      </c>
      <c r="O613" s="181" t="s">
        <v>1920</v>
      </c>
      <c r="P613" s="179" t="s">
        <v>42</v>
      </c>
      <c r="Q613" s="182"/>
      <c r="R613" s="182"/>
      <c r="S613" s="182"/>
      <c r="T613" s="270"/>
      <c r="U613" s="270"/>
      <c r="V613" s="270"/>
      <c r="W613" s="270"/>
      <c r="X613" s="270"/>
      <c r="Y613" s="270"/>
      <c r="Z613" s="63"/>
      <c r="AA613" s="63"/>
      <c r="AB613" s="63"/>
      <c r="AC613" s="63"/>
      <c r="AD613" s="63"/>
      <c r="AE613" s="63"/>
      <c r="AF613" s="63"/>
      <c r="AG613" s="63"/>
      <c r="AH613" s="63"/>
      <c r="AI613" s="63"/>
      <c r="AJ613" s="63"/>
      <c r="AK613" s="63"/>
      <c r="AL613" s="63"/>
      <c r="AM613" s="63"/>
      <c r="AN613" s="63"/>
      <c r="AO613" s="63"/>
      <c r="AP613" s="63"/>
      <c r="AQ613" s="63"/>
      <c r="AR613" s="63"/>
      <c r="AS613" s="63"/>
      <c r="AT613" s="63"/>
      <c r="AU613" s="63"/>
      <c r="AV613" s="63"/>
      <c r="AW613" s="63"/>
      <c r="AX613" s="63"/>
      <c r="AY613" s="63"/>
      <c r="AZ613" s="88"/>
      <c r="BA613" s="88"/>
      <c r="BB613" s="487"/>
      <c r="BC613" s="271"/>
      <c r="BD613" s="1487"/>
      <c r="BE613" s="270"/>
      <c r="BF613" s="270"/>
      <c r="BG613" s="91"/>
      <c r="BH613" s="89"/>
      <c r="BI613" s="89"/>
      <c r="BJ613" s="173"/>
      <c r="BK613" s="275" t="s">
        <v>903</v>
      </c>
      <c r="BL613" s="271" t="s">
        <v>1964</v>
      </c>
      <c r="BM613" s="1488" t="s">
        <v>2159</v>
      </c>
      <c r="BN613" s="1489" t="s">
        <v>42</v>
      </c>
      <c r="BO613" s="271" t="s">
        <v>416</v>
      </c>
      <c r="BP613" s="173">
        <v>46046</v>
      </c>
      <c r="BQ613" s="1490">
        <v>84.14</v>
      </c>
      <c r="BR613" s="271" t="s">
        <v>416</v>
      </c>
      <c r="BS613" s="1491">
        <v>50500</v>
      </c>
      <c r="BT613" s="280">
        <f t="shared" si="830"/>
        <v>4588995.6000000006</v>
      </c>
      <c r="BU613" s="1492">
        <v>0.08</v>
      </c>
      <c r="BV613" s="279">
        <f t="shared" si="831"/>
        <v>4249070</v>
      </c>
      <c r="BW613" s="281">
        <v>46078</v>
      </c>
      <c r="BX613" s="89"/>
      <c r="BY613" s="89"/>
      <c r="BZ613" s="270"/>
      <c r="CA613" s="270"/>
      <c r="CB613" s="270"/>
      <c r="CC613" s="270"/>
      <c r="CD613" s="270"/>
      <c r="CE613" s="270"/>
      <c r="CF613" s="270"/>
      <c r="CG613" s="270"/>
      <c r="CH613" s="270"/>
      <c r="CI613" s="270"/>
      <c r="CJ613" s="270"/>
      <c r="CK613" s="270"/>
      <c r="CL613" s="270"/>
      <c r="CM613" s="270"/>
      <c r="CN613" s="270"/>
      <c r="CO613" s="270"/>
      <c r="CP613" s="270"/>
      <c r="CQ613" s="270"/>
      <c r="CR613" s="270"/>
      <c r="CS613" s="270"/>
      <c r="CT613" s="270"/>
      <c r="CU613" s="270"/>
      <c r="CV613" s="89"/>
      <c r="CW613" s="86"/>
      <c r="CX613" s="90"/>
      <c r="CY613" s="90"/>
      <c r="CZ613" s="90"/>
      <c r="DA613" s="90"/>
      <c r="DB613" s="89"/>
      <c r="DC613" s="89"/>
      <c r="DD613" s="89"/>
      <c r="DE613" s="89"/>
      <c r="DF613" s="86"/>
      <c r="DG613" s="273"/>
      <c r="DH613" s="270"/>
      <c r="DI613" s="270"/>
      <c r="DJ613" s="270"/>
      <c r="DK613" s="270"/>
      <c r="DL613" s="270"/>
      <c r="DM613" s="270"/>
      <c r="DN613" s="270"/>
      <c r="DO613" s="270"/>
    </row>
    <row r="614" spans="1:119" s="274" customFormat="1" ht="30" hidden="1" customHeight="1">
      <c r="A614" s="85" t="str">
        <f t="shared" si="775"/>
        <v>ok</v>
      </c>
      <c r="B614" s="86"/>
      <c r="C614" s="86"/>
      <c r="D614" s="86"/>
      <c r="E614" s="86"/>
      <c r="F614" s="86"/>
      <c r="G614" s="86"/>
      <c r="H614" s="86"/>
      <c r="I614" s="86"/>
      <c r="J614" s="86"/>
      <c r="K614" s="86"/>
      <c r="L614" s="179" t="s">
        <v>1917</v>
      </c>
      <c r="M614" s="114" t="s">
        <v>1918</v>
      </c>
      <c r="N614" s="180" t="s">
        <v>1919</v>
      </c>
      <c r="O614" s="181" t="s">
        <v>1920</v>
      </c>
      <c r="P614" s="179" t="s">
        <v>42</v>
      </c>
      <c r="Q614" s="182"/>
      <c r="R614" s="182"/>
      <c r="S614" s="182"/>
      <c r="T614" s="270"/>
      <c r="U614" s="270"/>
      <c r="V614" s="270"/>
      <c r="W614" s="270"/>
      <c r="X614" s="270"/>
      <c r="Y614" s="270"/>
      <c r="Z614" s="63"/>
      <c r="AA614" s="63"/>
      <c r="AB614" s="63"/>
      <c r="AC614" s="63"/>
      <c r="AD614" s="63"/>
      <c r="AE614" s="63"/>
      <c r="AF614" s="63"/>
      <c r="AG614" s="63"/>
      <c r="AH614" s="63"/>
      <c r="AI614" s="63"/>
      <c r="AJ614" s="63"/>
      <c r="AK614" s="63"/>
      <c r="AL614" s="63"/>
      <c r="AM614" s="63"/>
      <c r="AN614" s="63"/>
      <c r="AO614" s="63"/>
      <c r="AP614" s="63"/>
      <c r="AQ614" s="63"/>
      <c r="AR614" s="63"/>
      <c r="AS614" s="63"/>
      <c r="AT614" s="63"/>
      <c r="AU614" s="63"/>
      <c r="AV614" s="63"/>
      <c r="AW614" s="63"/>
      <c r="AX614" s="63"/>
      <c r="AY614" s="63"/>
      <c r="AZ614" s="88"/>
      <c r="BA614" s="88"/>
      <c r="BB614" s="487"/>
      <c r="BC614" s="271"/>
      <c r="BD614" s="1487"/>
      <c r="BE614" s="270"/>
      <c r="BF614" s="270"/>
      <c r="BG614" s="91"/>
      <c r="BH614" s="89"/>
      <c r="BI614" s="89"/>
      <c r="BJ614" s="173"/>
      <c r="BK614" s="275" t="s">
        <v>903</v>
      </c>
      <c r="BL614" s="271" t="s">
        <v>1964</v>
      </c>
      <c r="BM614" s="1488" t="s">
        <v>2160</v>
      </c>
      <c r="BN614" s="1489" t="s">
        <v>42</v>
      </c>
      <c r="BO614" s="271" t="s">
        <v>416</v>
      </c>
      <c r="BP614" s="173">
        <v>46046</v>
      </c>
      <c r="BQ614" s="1490">
        <v>79.17</v>
      </c>
      <c r="BR614" s="271" t="s">
        <v>416</v>
      </c>
      <c r="BS614" s="1491">
        <v>50500</v>
      </c>
      <c r="BT614" s="280">
        <f t="shared" si="830"/>
        <v>4317931.8000000007</v>
      </c>
      <c r="BU614" s="1492">
        <v>0.08</v>
      </c>
      <c r="BV614" s="279">
        <f t="shared" si="831"/>
        <v>3998085</v>
      </c>
      <c r="BW614" s="281">
        <v>46078</v>
      </c>
      <c r="BX614" s="89"/>
      <c r="BY614" s="89"/>
      <c r="BZ614" s="270"/>
      <c r="CA614" s="270"/>
      <c r="CB614" s="270"/>
      <c r="CC614" s="270"/>
      <c r="CD614" s="270"/>
      <c r="CE614" s="270"/>
      <c r="CF614" s="270"/>
      <c r="CG614" s="270"/>
      <c r="CH614" s="270"/>
      <c r="CI614" s="270"/>
      <c r="CJ614" s="270"/>
      <c r="CK614" s="270"/>
      <c r="CL614" s="270"/>
      <c r="CM614" s="270"/>
      <c r="CN614" s="270"/>
      <c r="CO614" s="270"/>
      <c r="CP614" s="270"/>
      <c r="CQ614" s="270"/>
      <c r="CR614" s="270"/>
      <c r="CS614" s="270"/>
      <c r="CT614" s="270"/>
      <c r="CU614" s="270"/>
      <c r="CV614" s="89"/>
      <c r="CW614" s="86"/>
      <c r="CX614" s="90"/>
      <c r="CY614" s="90"/>
      <c r="CZ614" s="90"/>
      <c r="DA614" s="90"/>
      <c r="DB614" s="89"/>
      <c r="DC614" s="89"/>
      <c r="DD614" s="89"/>
      <c r="DE614" s="89"/>
      <c r="DF614" s="86"/>
      <c r="DG614" s="273"/>
      <c r="DH614" s="270"/>
      <c r="DI614" s="270"/>
      <c r="DJ614" s="270"/>
      <c r="DK614" s="270"/>
      <c r="DL614" s="270"/>
      <c r="DM614" s="270"/>
      <c r="DN614" s="270"/>
      <c r="DO614" s="270"/>
    </row>
    <row r="615" spans="1:119" s="274" customFormat="1" ht="30" hidden="1" customHeight="1">
      <c r="A615" s="85" t="str">
        <f t="shared" si="775"/>
        <v>ok</v>
      </c>
      <c r="B615" s="86"/>
      <c r="C615" s="86"/>
      <c r="D615" s="86"/>
      <c r="E615" s="86"/>
      <c r="F615" s="86"/>
      <c r="G615" s="86"/>
      <c r="H615" s="86"/>
      <c r="I615" s="86"/>
      <c r="J615" s="86"/>
      <c r="K615" s="86"/>
      <c r="L615" s="179" t="s">
        <v>1917</v>
      </c>
      <c r="M615" s="114" t="s">
        <v>1918</v>
      </c>
      <c r="N615" s="180" t="s">
        <v>1919</v>
      </c>
      <c r="O615" s="181" t="s">
        <v>1920</v>
      </c>
      <c r="P615" s="179" t="s">
        <v>42</v>
      </c>
      <c r="Q615" s="182"/>
      <c r="R615" s="182"/>
      <c r="S615" s="182"/>
      <c r="T615" s="270"/>
      <c r="U615" s="270"/>
      <c r="V615" s="270"/>
      <c r="W615" s="270"/>
      <c r="X615" s="270"/>
      <c r="Y615" s="270"/>
      <c r="Z615" s="63"/>
      <c r="AA615" s="63"/>
      <c r="AB615" s="63"/>
      <c r="AC615" s="63"/>
      <c r="AD615" s="63"/>
      <c r="AE615" s="63"/>
      <c r="AF615" s="63"/>
      <c r="AG615" s="63"/>
      <c r="AH615" s="63"/>
      <c r="AI615" s="63"/>
      <c r="AJ615" s="63"/>
      <c r="AK615" s="63"/>
      <c r="AL615" s="63"/>
      <c r="AM615" s="63"/>
      <c r="AN615" s="63"/>
      <c r="AO615" s="63"/>
      <c r="AP615" s="63"/>
      <c r="AQ615" s="63"/>
      <c r="AR615" s="63"/>
      <c r="AS615" s="63"/>
      <c r="AT615" s="63"/>
      <c r="AU615" s="63"/>
      <c r="AV615" s="63"/>
      <c r="AW615" s="63"/>
      <c r="AX615" s="63"/>
      <c r="AY615" s="63"/>
      <c r="AZ615" s="88"/>
      <c r="BA615" s="88"/>
      <c r="BB615" s="487"/>
      <c r="BC615" s="271"/>
      <c r="BD615" s="1487"/>
      <c r="BE615" s="270"/>
      <c r="BF615" s="270"/>
      <c r="BG615" s="91"/>
      <c r="BH615" s="89"/>
      <c r="BI615" s="89"/>
      <c r="BJ615" s="173"/>
      <c r="BK615" s="275" t="s">
        <v>903</v>
      </c>
      <c r="BL615" s="271" t="s">
        <v>1964</v>
      </c>
      <c r="BM615" s="1488" t="s">
        <v>2161</v>
      </c>
      <c r="BN615" s="1489" t="s">
        <v>42</v>
      </c>
      <c r="BO615" s="271" t="s">
        <v>416</v>
      </c>
      <c r="BP615" s="173">
        <v>46046</v>
      </c>
      <c r="BQ615" s="1490">
        <v>90.19</v>
      </c>
      <c r="BR615" s="271" t="s">
        <v>416</v>
      </c>
      <c r="BS615" s="1491">
        <v>50500</v>
      </c>
      <c r="BT615" s="280">
        <f t="shared" si="830"/>
        <v>4918962.6000000006</v>
      </c>
      <c r="BU615" s="1492">
        <v>0.08</v>
      </c>
      <c r="BV615" s="279">
        <f t="shared" si="831"/>
        <v>4554595</v>
      </c>
      <c r="BW615" s="281">
        <v>46078</v>
      </c>
      <c r="BX615" s="89"/>
      <c r="BY615" s="89"/>
      <c r="BZ615" s="270"/>
      <c r="CA615" s="270"/>
      <c r="CB615" s="270"/>
      <c r="CC615" s="270"/>
      <c r="CD615" s="270"/>
      <c r="CE615" s="270"/>
      <c r="CF615" s="270"/>
      <c r="CG615" s="270"/>
      <c r="CH615" s="270"/>
      <c r="CI615" s="270"/>
      <c r="CJ615" s="270"/>
      <c r="CK615" s="270"/>
      <c r="CL615" s="270"/>
      <c r="CM615" s="270"/>
      <c r="CN615" s="270"/>
      <c r="CO615" s="270"/>
      <c r="CP615" s="270"/>
      <c r="CQ615" s="270"/>
      <c r="CR615" s="270"/>
      <c r="CS615" s="270"/>
      <c r="CT615" s="270"/>
      <c r="CU615" s="270"/>
      <c r="CV615" s="89"/>
      <c r="CW615" s="86"/>
      <c r="CX615" s="90"/>
      <c r="CY615" s="90"/>
      <c r="CZ615" s="90"/>
      <c r="DA615" s="90"/>
      <c r="DB615" s="89"/>
      <c r="DC615" s="89"/>
      <c r="DD615" s="89"/>
      <c r="DE615" s="89"/>
      <c r="DF615" s="86"/>
      <c r="DG615" s="273"/>
      <c r="DH615" s="270"/>
      <c r="DI615" s="270"/>
      <c r="DJ615" s="270"/>
      <c r="DK615" s="270"/>
      <c r="DL615" s="270"/>
      <c r="DM615" s="270"/>
      <c r="DN615" s="270"/>
      <c r="DO615" s="270"/>
    </row>
    <row r="616" spans="1:119" s="274" customFormat="1" ht="30" hidden="1" customHeight="1">
      <c r="A616" s="85" t="str">
        <f t="shared" si="775"/>
        <v>ok</v>
      </c>
      <c r="B616" s="86"/>
      <c r="C616" s="86"/>
      <c r="D616" s="86"/>
      <c r="E616" s="86"/>
      <c r="F616" s="86"/>
      <c r="G616" s="86"/>
      <c r="H616" s="86"/>
      <c r="I616" s="86"/>
      <c r="J616" s="86"/>
      <c r="K616" s="86"/>
      <c r="L616" s="179" t="s">
        <v>1917</v>
      </c>
      <c r="M616" s="114" t="s">
        <v>1918</v>
      </c>
      <c r="N616" s="180" t="s">
        <v>1919</v>
      </c>
      <c r="O616" s="181" t="s">
        <v>1920</v>
      </c>
      <c r="P616" s="179" t="s">
        <v>42</v>
      </c>
      <c r="Q616" s="182"/>
      <c r="R616" s="182"/>
      <c r="S616" s="182"/>
      <c r="T616" s="270"/>
      <c r="U616" s="270"/>
      <c r="V616" s="270"/>
      <c r="W616" s="270"/>
      <c r="X616" s="270"/>
      <c r="Y616" s="270"/>
      <c r="Z616" s="63"/>
      <c r="AA616" s="63"/>
      <c r="AB616" s="63"/>
      <c r="AC616" s="63"/>
      <c r="AD616" s="63"/>
      <c r="AE616" s="63"/>
      <c r="AF616" s="63"/>
      <c r="AG616" s="63"/>
      <c r="AH616" s="63"/>
      <c r="AI616" s="63"/>
      <c r="AJ616" s="63"/>
      <c r="AK616" s="63"/>
      <c r="AL616" s="63"/>
      <c r="AM616" s="63"/>
      <c r="AN616" s="63"/>
      <c r="AO616" s="63"/>
      <c r="AP616" s="63"/>
      <c r="AQ616" s="63"/>
      <c r="AR616" s="63"/>
      <c r="AS616" s="63"/>
      <c r="AT616" s="63"/>
      <c r="AU616" s="63"/>
      <c r="AV616" s="63"/>
      <c r="AW616" s="63"/>
      <c r="AX616" s="63"/>
      <c r="AY616" s="63"/>
      <c r="AZ616" s="88"/>
      <c r="BA616" s="88"/>
      <c r="BB616" s="487"/>
      <c r="BC616" s="271"/>
      <c r="BD616" s="1487"/>
      <c r="BE616" s="270"/>
      <c r="BF616" s="270"/>
      <c r="BG616" s="91"/>
      <c r="BH616" s="89"/>
      <c r="BI616" s="89"/>
      <c r="BJ616" s="173"/>
      <c r="BK616" s="275" t="s">
        <v>903</v>
      </c>
      <c r="BL616" s="271" t="s">
        <v>1964</v>
      </c>
      <c r="BM616" s="1488" t="s">
        <v>2162</v>
      </c>
      <c r="BN616" s="1489" t="s">
        <v>42</v>
      </c>
      <c r="BO616" s="271" t="s">
        <v>416</v>
      </c>
      <c r="BP616" s="173">
        <v>46046</v>
      </c>
      <c r="BQ616" s="1490">
        <v>262.74</v>
      </c>
      <c r="BR616" s="271" t="s">
        <v>416</v>
      </c>
      <c r="BS616" s="1491">
        <v>50500</v>
      </c>
      <c r="BT616" s="280">
        <f t="shared" si="830"/>
        <v>14329839.600000001</v>
      </c>
      <c r="BU616" s="1492">
        <v>0.08</v>
      </c>
      <c r="BV616" s="279">
        <f t="shared" si="831"/>
        <v>13268370</v>
      </c>
      <c r="BW616" s="281">
        <v>46078</v>
      </c>
      <c r="BX616" s="89"/>
      <c r="BY616" s="89"/>
      <c r="BZ616" s="270"/>
      <c r="CA616" s="270"/>
      <c r="CB616" s="270"/>
      <c r="CC616" s="270"/>
      <c r="CD616" s="270"/>
      <c r="CE616" s="270"/>
      <c r="CF616" s="270"/>
      <c r="CG616" s="270"/>
      <c r="CH616" s="270"/>
      <c r="CI616" s="270"/>
      <c r="CJ616" s="270"/>
      <c r="CK616" s="270"/>
      <c r="CL616" s="270"/>
      <c r="CM616" s="270"/>
      <c r="CN616" s="270"/>
      <c r="CO616" s="270"/>
      <c r="CP616" s="270"/>
      <c r="CQ616" s="270"/>
      <c r="CR616" s="270"/>
      <c r="CS616" s="270"/>
      <c r="CT616" s="270"/>
      <c r="CU616" s="270"/>
      <c r="CV616" s="89"/>
      <c r="CW616" s="86"/>
      <c r="CX616" s="90"/>
      <c r="CY616" s="90"/>
      <c r="CZ616" s="90"/>
      <c r="DA616" s="90"/>
      <c r="DB616" s="89"/>
      <c r="DC616" s="89"/>
      <c r="DD616" s="89"/>
      <c r="DE616" s="89"/>
      <c r="DF616" s="86"/>
      <c r="DG616" s="273"/>
      <c r="DH616" s="270"/>
      <c r="DI616" s="270"/>
      <c r="DJ616" s="270"/>
      <c r="DK616" s="270"/>
      <c r="DL616" s="270"/>
      <c r="DM616" s="270"/>
      <c r="DN616" s="270"/>
      <c r="DO616" s="270"/>
    </row>
    <row r="617" spans="1:119" s="274" customFormat="1" ht="30" hidden="1" customHeight="1">
      <c r="A617" s="85" t="str">
        <f t="shared" si="775"/>
        <v>ok</v>
      </c>
      <c r="B617" s="86"/>
      <c r="C617" s="86"/>
      <c r="D617" s="86"/>
      <c r="E617" s="86"/>
      <c r="F617" s="86"/>
      <c r="G617" s="86"/>
      <c r="H617" s="86"/>
      <c r="I617" s="86"/>
      <c r="J617" s="86"/>
      <c r="K617" s="86"/>
      <c r="L617" s="179" t="s">
        <v>1917</v>
      </c>
      <c r="M617" s="114" t="s">
        <v>1918</v>
      </c>
      <c r="N617" s="180" t="s">
        <v>1919</v>
      </c>
      <c r="O617" s="181" t="s">
        <v>1920</v>
      </c>
      <c r="P617" s="179" t="s">
        <v>42</v>
      </c>
      <c r="Q617" s="182"/>
      <c r="R617" s="182"/>
      <c r="S617" s="182"/>
      <c r="T617" s="270"/>
      <c r="U617" s="270"/>
      <c r="V617" s="270"/>
      <c r="W617" s="270"/>
      <c r="X617" s="270"/>
      <c r="Y617" s="270"/>
      <c r="Z617" s="63"/>
      <c r="AA617" s="63"/>
      <c r="AB617" s="63"/>
      <c r="AC617" s="63"/>
      <c r="AD617" s="63"/>
      <c r="AE617" s="63"/>
      <c r="AF617" s="63"/>
      <c r="AG617" s="63"/>
      <c r="AH617" s="63"/>
      <c r="AI617" s="63"/>
      <c r="AJ617" s="63"/>
      <c r="AK617" s="63"/>
      <c r="AL617" s="63"/>
      <c r="AM617" s="63"/>
      <c r="AN617" s="63"/>
      <c r="AO617" s="63"/>
      <c r="AP617" s="63"/>
      <c r="AQ617" s="63"/>
      <c r="AR617" s="63"/>
      <c r="AS617" s="63"/>
      <c r="AT617" s="63"/>
      <c r="AU617" s="63"/>
      <c r="AV617" s="63"/>
      <c r="AW617" s="63"/>
      <c r="AX617" s="63"/>
      <c r="AY617" s="63"/>
      <c r="AZ617" s="88"/>
      <c r="BA617" s="88"/>
      <c r="BB617" s="487"/>
      <c r="BC617" s="271"/>
      <c r="BD617" s="1487"/>
      <c r="BE617" s="270"/>
      <c r="BF617" s="270"/>
      <c r="BG617" s="91"/>
      <c r="BH617" s="89"/>
      <c r="BI617" s="89"/>
      <c r="BJ617" s="173"/>
      <c r="BK617" s="275" t="s">
        <v>903</v>
      </c>
      <c r="BL617" s="271" t="s">
        <v>1964</v>
      </c>
      <c r="BM617" s="1488" t="s">
        <v>2163</v>
      </c>
      <c r="BN617" s="1489" t="s">
        <v>42</v>
      </c>
      <c r="BO617" s="271" t="s">
        <v>416</v>
      </c>
      <c r="BP617" s="173">
        <v>46046</v>
      </c>
      <c r="BQ617" s="1490">
        <v>262.74</v>
      </c>
      <c r="BR617" s="271" t="s">
        <v>416</v>
      </c>
      <c r="BS617" s="1491">
        <v>50500</v>
      </c>
      <c r="BT617" s="280">
        <f t="shared" si="830"/>
        <v>14329839.600000001</v>
      </c>
      <c r="BU617" s="1492">
        <v>0.08</v>
      </c>
      <c r="BV617" s="279">
        <f t="shared" si="831"/>
        <v>13268370</v>
      </c>
      <c r="BW617" s="281">
        <v>46078</v>
      </c>
      <c r="BX617" s="89"/>
      <c r="BY617" s="89"/>
      <c r="BZ617" s="270"/>
      <c r="CA617" s="270"/>
      <c r="CB617" s="270"/>
      <c r="CC617" s="270"/>
      <c r="CD617" s="270"/>
      <c r="CE617" s="270"/>
      <c r="CF617" s="270"/>
      <c r="CG617" s="270"/>
      <c r="CH617" s="270"/>
      <c r="CI617" s="270"/>
      <c r="CJ617" s="270"/>
      <c r="CK617" s="270"/>
      <c r="CL617" s="270"/>
      <c r="CM617" s="270"/>
      <c r="CN617" s="270"/>
      <c r="CO617" s="270"/>
      <c r="CP617" s="270"/>
      <c r="CQ617" s="270"/>
      <c r="CR617" s="270"/>
      <c r="CS617" s="270"/>
      <c r="CT617" s="270"/>
      <c r="CU617" s="270"/>
      <c r="CV617" s="89"/>
      <c r="CW617" s="86"/>
      <c r="CX617" s="90"/>
      <c r="CY617" s="90"/>
      <c r="CZ617" s="90"/>
      <c r="DA617" s="90"/>
      <c r="DB617" s="89"/>
      <c r="DC617" s="89"/>
      <c r="DD617" s="89"/>
      <c r="DE617" s="89"/>
      <c r="DF617" s="86"/>
      <c r="DG617" s="273"/>
      <c r="DH617" s="270"/>
      <c r="DI617" s="270"/>
      <c r="DJ617" s="270"/>
      <c r="DK617" s="270"/>
      <c r="DL617" s="270"/>
      <c r="DM617" s="270"/>
      <c r="DN617" s="270"/>
      <c r="DO617" s="270"/>
    </row>
    <row r="618" spans="1:119" s="274" customFormat="1" ht="30" hidden="1" customHeight="1">
      <c r="A618" s="85" t="str">
        <f t="shared" si="775"/>
        <v>ok</v>
      </c>
      <c r="B618" s="86"/>
      <c r="C618" s="86"/>
      <c r="D618" s="86"/>
      <c r="E618" s="86"/>
      <c r="F618" s="86"/>
      <c r="G618" s="86"/>
      <c r="H618" s="86"/>
      <c r="I618" s="86"/>
      <c r="J618" s="86"/>
      <c r="K618" s="86"/>
      <c r="L618" s="179" t="s">
        <v>1917</v>
      </c>
      <c r="M618" s="114" t="s">
        <v>1918</v>
      </c>
      <c r="N618" s="180" t="s">
        <v>1919</v>
      </c>
      <c r="O618" s="181" t="s">
        <v>1920</v>
      </c>
      <c r="P618" s="179" t="s">
        <v>42</v>
      </c>
      <c r="Q618" s="182"/>
      <c r="R618" s="182"/>
      <c r="S618" s="182"/>
      <c r="T618" s="270"/>
      <c r="U618" s="270"/>
      <c r="V618" s="270"/>
      <c r="W618" s="270"/>
      <c r="X618" s="270"/>
      <c r="Y618" s="270"/>
      <c r="Z618" s="63"/>
      <c r="AA618" s="63"/>
      <c r="AB618" s="63"/>
      <c r="AC618" s="63"/>
      <c r="AD618" s="63"/>
      <c r="AE618" s="63"/>
      <c r="AF618" s="63"/>
      <c r="AG618" s="63"/>
      <c r="AH618" s="63"/>
      <c r="AI618" s="63"/>
      <c r="AJ618" s="63"/>
      <c r="AK618" s="63"/>
      <c r="AL618" s="63"/>
      <c r="AM618" s="63"/>
      <c r="AN618" s="63"/>
      <c r="AO618" s="63"/>
      <c r="AP618" s="63"/>
      <c r="AQ618" s="63"/>
      <c r="AR618" s="63"/>
      <c r="AS618" s="63"/>
      <c r="AT618" s="63"/>
      <c r="AU618" s="63"/>
      <c r="AV618" s="63"/>
      <c r="AW618" s="63"/>
      <c r="AX618" s="63"/>
      <c r="AY618" s="63"/>
      <c r="AZ618" s="88"/>
      <c r="BA618" s="88"/>
      <c r="BB618" s="487"/>
      <c r="BC618" s="271"/>
      <c r="BD618" s="1487"/>
      <c r="BE618" s="270"/>
      <c r="BF618" s="270"/>
      <c r="BG618" s="91"/>
      <c r="BH618" s="89"/>
      <c r="BI618" s="89"/>
      <c r="BJ618" s="173"/>
      <c r="BK618" s="275" t="s">
        <v>903</v>
      </c>
      <c r="BL618" s="271" t="s">
        <v>1964</v>
      </c>
      <c r="BM618" s="1488" t="s">
        <v>2164</v>
      </c>
      <c r="BN618" s="1489" t="s">
        <v>42</v>
      </c>
      <c r="BO618" s="271" t="s">
        <v>416</v>
      </c>
      <c r="BP618" s="173">
        <v>46046</v>
      </c>
      <c r="BQ618" s="1490">
        <v>190.13</v>
      </c>
      <c r="BR618" s="271" t="s">
        <v>416</v>
      </c>
      <c r="BS618" s="1491">
        <v>50500</v>
      </c>
      <c r="BT618" s="280">
        <f t="shared" si="830"/>
        <v>10369690.200000001</v>
      </c>
      <c r="BU618" s="1492">
        <v>0.08</v>
      </c>
      <c r="BV618" s="279">
        <f t="shared" si="831"/>
        <v>9601565</v>
      </c>
      <c r="BW618" s="281">
        <v>46078</v>
      </c>
      <c r="BX618" s="89"/>
      <c r="BY618" s="89"/>
      <c r="BZ618" s="270"/>
      <c r="CA618" s="270"/>
      <c r="CB618" s="270"/>
      <c r="CC618" s="270"/>
      <c r="CD618" s="270"/>
      <c r="CE618" s="270"/>
      <c r="CF618" s="270"/>
      <c r="CG618" s="270"/>
      <c r="CH618" s="270"/>
      <c r="CI618" s="270"/>
      <c r="CJ618" s="270"/>
      <c r="CK618" s="270"/>
      <c r="CL618" s="270"/>
      <c r="CM618" s="270"/>
      <c r="CN618" s="270"/>
      <c r="CO618" s="270"/>
      <c r="CP618" s="270"/>
      <c r="CQ618" s="270"/>
      <c r="CR618" s="270"/>
      <c r="CS618" s="270"/>
      <c r="CT618" s="270"/>
      <c r="CU618" s="270"/>
      <c r="CV618" s="89"/>
      <c r="CW618" s="86"/>
      <c r="CX618" s="90"/>
      <c r="CY618" s="90"/>
      <c r="CZ618" s="90"/>
      <c r="DA618" s="90"/>
      <c r="DB618" s="89"/>
      <c r="DC618" s="89"/>
      <c r="DD618" s="89"/>
      <c r="DE618" s="89"/>
      <c r="DF618" s="86"/>
      <c r="DG618" s="273"/>
      <c r="DH618" s="270"/>
      <c r="DI618" s="270"/>
      <c r="DJ618" s="270"/>
      <c r="DK618" s="270"/>
      <c r="DL618" s="270"/>
      <c r="DM618" s="270"/>
      <c r="DN618" s="270"/>
      <c r="DO618" s="270"/>
    </row>
    <row r="619" spans="1:119" s="274" customFormat="1" ht="30" hidden="1" customHeight="1">
      <c r="A619" s="85" t="str">
        <f t="shared" si="775"/>
        <v>ok</v>
      </c>
      <c r="B619" s="86"/>
      <c r="C619" s="86"/>
      <c r="D619" s="86"/>
      <c r="E619" s="86"/>
      <c r="F619" s="86"/>
      <c r="G619" s="86"/>
      <c r="H619" s="86"/>
      <c r="I619" s="86"/>
      <c r="J619" s="86"/>
      <c r="K619" s="86"/>
      <c r="L619" s="179" t="s">
        <v>1917</v>
      </c>
      <c r="M619" s="114" t="s">
        <v>1918</v>
      </c>
      <c r="N619" s="180" t="s">
        <v>1919</v>
      </c>
      <c r="O619" s="181" t="s">
        <v>1920</v>
      </c>
      <c r="P619" s="179" t="s">
        <v>42</v>
      </c>
      <c r="Q619" s="182"/>
      <c r="R619" s="182"/>
      <c r="S619" s="182"/>
      <c r="T619" s="270"/>
      <c r="U619" s="270"/>
      <c r="V619" s="270"/>
      <c r="W619" s="270"/>
      <c r="X619" s="270"/>
      <c r="Y619" s="270"/>
      <c r="Z619" s="63"/>
      <c r="AA619" s="63"/>
      <c r="AB619" s="63"/>
      <c r="AC619" s="63"/>
      <c r="AD619" s="63"/>
      <c r="AE619" s="63"/>
      <c r="AF619" s="63"/>
      <c r="AG619" s="63"/>
      <c r="AH619" s="63"/>
      <c r="AI619" s="63"/>
      <c r="AJ619" s="63"/>
      <c r="AK619" s="63"/>
      <c r="AL619" s="63"/>
      <c r="AM619" s="63"/>
      <c r="AN619" s="63"/>
      <c r="AO619" s="63"/>
      <c r="AP619" s="63"/>
      <c r="AQ619" s="63"/>
      <c r="AR619" s="63"/>
      <c r="AS619" s="63"/>
      <c r="AT619" s="63"/>
      <c r="AU619" s="63"/>
      <c r="AV619" s="63"/>
      <c r="AW619" s="63"/>
      <c r="AX619" s="63"/>
      <c r="AY619" s="63"/>
      <c r="AZ619" s="88"/>
      <c r="BA619" s="88"/>
      <c r="BB619" s="487"/>
      <c r="BC619" s="271"/>
      <c r="BD619" s="1487"/>
      <c r="BE619" s="270"/>
      <c r="BF619" s="270"/>
      <c r="BG619" s="91"/>
      <c r="BH619" s="89"/>
      <c r="BI619" s="89"/>
      <c r="BJ619" s="173"/>
      <c r="BK619" s="275" t="s">
        <v>903</v>
      </c>
      <c r="BL619" s="271" t="s">
        <v>1964</v>
      </c>
      <c r="BM619" s="1488" t="s">
        <v>2165</v>
      </c>
      <c r="BN619" s="1489" t="s">
        <v>42</v>
      </c>
      <c r="BO619" s="271" t="s">
        <v>416</v>
      </c>
      <c r="BP619" s="173">
        <v>46046</v>
      </c>
      <c r="BQ619" s="1490">
        <v>81.96</v>
      </c>
      <c r="BR619" s="271" t="s">
        <v>416</v>
      </c>
      <c r="BS619" s="1491">
        <v>50500</v>
      </c>
      <c r="BT619" s="280">
        <f t="shared" si="830"/>
        <v>4470098.3999999994</v>
      </c>
      <c r="BU619" s="1492">
        <v>0.08</v>
      </c>
      <c r="BV619" s="279">
        <f t="shared" si="831"/>
        <v>4138979.9999999995</v>
      </c>
      <c r="BW619" s="281">
        <v>46078</v>
      </c>
      <c r="BX619" s="89"/>
      <c r="BY619" s="89"/>
      <c r="BZ619" s="270"/>
      <c r="CA619" s="270"/>
      <c r="CB619" s="270"/>
      <c r="CC619" s="270"/>
      <c r="CD619" s="270"/>
      <c r="CE619" s="270"/>
      <c r="CF619" s="270"/>
      <c r="CG619" s="270"/>
      <c r="CH619" s="270"/>
      <c r="CI619" s="270"/>
      <c r="CJ619" s="270"/>
      <c r="CK619" s="270"/>
      <c r="CL619" s="270"/>
      <c r="CM619" s="270"/>
      <c r="CN619" s="270"/>
      <c r="CO619" s="270"/>
      <c r="CP619" s="270"/>
      <c r="CQ619" s="270"/>
      <c r="CR619" s="270"/>
      <c r="CS619" s="270"/>
      <c r="CT619" s="270"/>
      <c r="CU619" s="270"/>
      <c r="CV619" s="89"/>
      <c r="CW619" s="86"/>
      <c r="CX619" s="90"/>
      <c r="CY619" s="90"/>
      <c r="CZ619" s="90"/>
      <c r="DA619" s="90"/>
      <c r="DB619" s="89"/>
      <c r="DC619" s="89"/>
      <c r="DD619" s="89"/>
      <c r="DE619" s="89"/>
      <c r="DF619" s="86"/>
      <c r="DG619" s="273"/>
      <c r="DH619" s="270"/>
      <c r="DI619" s="270"/>
      <c r="DJ619" s="270"/>
      <c r="DK619" s="270"/>
      <c r="DL619" s="270"/>
      <c r="DM619" s="270"/>
      <c r="DN619" s="270"/>
      <c r="DO619" s="270"/>
    </row>
    <row r="620" spans="1:119" s="274" customFormat="1" ht="30" hidden="1" customHeight="1">
      <c r="A620" s="85" t="str">
        <f t="shared" si="775"/>
        <v>ok</v>
      </c>
      <c r="B620" s="86"/>
      <c r="C620" s="86"/>
      <c r="D620" s="86"/>
      <c r="E620" s="86"/>
      <c r="F620" s="86"/>
      <c r="G620" s="86"/>
      <c r="H620" s="86"/>
      <c r="I620" s="86"/>
      <c r="J620" s="86"/>
      <c r="K620" s="86"/>
      <c r="L620" s="179" t="s">
        <v>1917</v>
      </c>
      <c r="M620" s="114" t="s">
        <v>1918</v>
      </c>
      <c r="N620" s="180" t="s">
        <v>1919</v>
      </c>
      <c r="O620" s="181" t="s">
        <v>1920</v>
      </c>
      <c r="P620" s="179" t="s">
        <v>42</v>
      </c>
      <c r="Q620" s="182"/>
      <c r="R620" s="182"/>
      <c r="S620" s="182"/>
      <c r="T620" s="270"/>
      <c r="U620" s="270"/>
      <c r="V620" s="270"/>
      <c r="W620" s="270"/>
      <c r="X620" s="270"/>
      <c r="Y620" s="270"/>
      <c r="Z620" s="63"/>
      <c r="AA620" s="63"/>
      <c r="AB620" s="63"/>
      <c r="AC620" s="63"/>
      <c r="AD620" s="63"/>
      <c r="AE620" s="63"/>
      <c r="AF620" s="63"/>
      <c r="AG620" s="63"/>
      <c r="AH620" s="63"/>
      <c r="AI620" s="63"/>
      <c r="AJ620" s="63"/>
      <c r="AK620" s="63"/>
      <c r="AL620" s="63"/>
      <c r="AM620" s="63"/>
      <c r="AN620" s="63"/>
      <c r="AO620" s="63"/>
      <c r="AP620" s="63"/>
      <c r="AQ620" s="63"/>
      <c r="AR620" s="63"/>
      <c r="AS620" s="63"/>
      <c r="AT620" s="63"/>
      <c r="AU620" s="63"/>
      <c r="AV620" s="63"/>
      <c r="AW620" s="63"/>
      <c r="AX620" s="63"/>
      <c r="AY620" s="63"/>
      <c r="AZ620" s="88"/>
      <c r="BA620" s="88"/>
      <c r="BB620" s="487"/>
      <c r="BC620" s="271"/>
      <c r="BD620" s="1487"/>
      <c r="BE620" s="270"/>
      <c r="BF620" s="270"/>
      <c r="BG620" s="91"/>
      <c r="BH620" s="89"/>
      <c r="BI620" s="89"/>
      <c r="BJ620" s="173"/>
      <c r="BK620" s="275" t="s">
        <v>903</v>
      </c>
      <c r="BL620" s="271" t="s">
        <v>1964</v>
      </c>
      <c r="BM620" s="1488" t="s">
        <v>2166</v>
      </c>
      <c r="BN620" s="1489" t="s">
        <v>42</v>
      </c>
      <c r="BO620" s="271" t="s">
        <v>416</v>
      </c>
      <c r="BP620" s="173">
        <v>46046</v>
      </c>
      <c r="BQ620" s="1490">
        <v>90.19</v>
      </c>
      <c r="BR620" s="271" t="s">
        <v>416</v>
      </c>
      <c r="BS620" s="1491">
        <v>50500</v>
      </c>
      <c r="BT620" s="280">
        <f t="shared" si="830"/>
        <v>4918962.6000000006</v>
      </c>
      <c r="BU620" s="1492">
        <v>0.08</v>
      </c>
      <c r="BV620" s="279">
        <f t="shared" si="831"/>
        <v>4554595</v>
      </c>
      <c r="BW620" s="281">
        <v>46078</v>
      </c>
      <c r="BX620" s="89"/>
      <c r="BY620" s="89"/>
      <c r="BZ620" s="270"/>
      <c r="CA620" s="270"/>
      <c r="CB620" s="270"/>
      <c r="CC620" s="270"/>
      <c r="CD620" s="270"/>
      <c r="CE620" s="270"/>
      <c r="CF620" s="270"/>
      <c r="CG620" s="270"/>
      <c r="CH620" s="270"/>
      <c r="CI620" s="270"/>
      <c r="CJ620" s="270"/>
      <c r="CK620" s="270"/>
      <c r="CL620" s="270"/>
      <c r="CM620" s="270"/>
      <c r="CN620" s="270"/>
      <c r="CO620" s="270"/>
      <c r="CP620" s="270"/>
      <c r="CQ620" s="270"/>
      <c r="CR620" s="270"/>
      <c r="CS620" s="270"/>
      <c r="CT620" s="270"/>
      <c r="CU620" s="270"/>
      <c r="CV620" s="89"/>
      <c r="CW620" s="86"/>
      <c r="CX620" s="90"/>
      <c r="CY620" s="90"/>
      <c r="CZ620" s="90"/>
      <c r="DA620" s="90"/>
      <c r="DB620" s="89"/>
      <c r="DC620" s="89"/>
      <c r="DD620" s="89"/>
      <c r="DE620" s="89"/>
      <c r="DF620" s="86"/>
      <c r="DG620" s="273"/>
      <c r="DH620" s="270"/>
      <c r="DI620" s="270"/>
      <c r="DJ620" s="270"/>
      <c r="DK620" s="270"/>
      <c r="DL620" s="270"/>
      <c r="DM620" s="270"/>
      <c r="DN620" s="270"/>
      <c r="DO620" s="270"/>
    </row>
    <row r="621" spans="1:119" s="274" customFormat="1" ht="30" hidden="1" customHeight="1">
      <c r="A621" s="85" t="str">
        <f t="shared" si="775"/>
        <v>ok</v>
      </c>
      <c r="B621" s="86"/>
      <c r="C621" s="86"/>
      <c r="D621" s="86"/>
      <c r="E621" s="86"/>
      <c r="F621" s="86"/>
      <c r="G621" s="86"/>
      <c r="H621" s="86"/>
      <c r="I621" s="86"/>
      <c r="J621" s="86"/>
      <c r="K621" s="86"/>
      <c r="L621" s="179" t="s">
        <v>1917</v>
      </c>
      <c r="M621" s="114" t="s">
        <v>1918</v>
      </c>
      <c r="N621" s="180" t="s">
        <v>1919</v>
      </c>
      <c r="O621" s="181" t="s">
        <v>1920</v>
      </c>
      <c r="P621" s="179" t="s">
        <v>42</v>
      </c>
      <c r="Q621" s="182"/>
      <c r="R621" s="182"/>
      <c r="S621" s="182"/>
      <c r="T621" s="270"/>
      <c r="U621" s="270"/>
      <c r="V621" s="270"/>
      <c r="W621" s="270"/>
      <c r="X621" s="270"/>
      <c r="Y621" s="270"/>
      <c r="Z621" s="63"/>
      <c r="AA621" s="63"/>
      <c r="AB621" s="63"/>
      <c r="AC621" s="63"/>
      <c r="AD621" s="63"/>
      <c r="AE621" s="63"/>
      <c r="AF621" s="63"/>
      <c r="AG621" s="63"/>
      <c r="AH621" s="63"/>
      <c r="AI621" s="63"/>
      <c r="AJ621" s="63"/>
      <c r="AK621" s="63"/>
      <c r="AL621" s="63"/>
      <c r="AM621" s="63"/>
      <c r="AN621" s="63"/>
      <c r="AO621" s="63"/>
      <c r="AP621" s="63"/>
      <c r="AQ621" s="63"/>
      <c r="AR621" s="63"/>
      <c r="AS621" s="63"/>
      <c r="AT621" s="63"/>
      <c r="AU621" s="63"/>
      <c r="AV621" s="63"/>
      <c r="AW621" s="63"/>
      <c r="AX621" s="63"/>
      <c r="AY621" s="63"/>
      <c r="AZ621" s="88"/>
      <c r="BA621" s="88"/>
      <c r="BB621" s="487"/>
      <c r="BC621" s="271"/>
      <c r="BD621" s="1487"/>
      <c r="BE621" s="270"/>
      <c r="BF621" s="270"/>
      <c r="BG621" s="91"/>
      <c r="BH621" s="89"/>
      <c r="BI621" s="89"/>
      <c r="BJ621" s="173"/>
      <c r="BK621" s="275" t="s">
        <v>903</v>
      </c>
      <c r="BL621" s="271" t="s">
        <v>1964</v>
      </c>
      <c r="BM621" s="1488" t="s">
        <v>2167</v>
      </c>
      <c r="BN621" s="1489" t="s">
        <v>42</v>
      </c>
      <c r="BO621" s="271" t="s">
        <v>416</v>
      </c>
      <c r="BP621" s="173">
        <v>46046</v>
      </c>
      <c r="BQ621" s="1490">
        <v>104.6</v>
      </c>
      <c r="BR621" s="271" t="s">
        <v>416</v>
      </c>
      <c r="BS621" s="1491">
        <v>50500</v>
      </c>
      <c r="BT621" s="280">
        <f t="shared" si="830"/>
        <v>5704884</v>
      </c>
      <c r="BU621" s="1492">
        <v>0.08</v>
      </c>
      <c r="BV621" s="279">
        <f t="shared" si="831"/>
        <v>5282300</v>
      </c>
      <c r="BW621" s="281">
        <v>46078</v>
      </c>
      <c r="BX621" s="89"/>
      <c r="BY621" s="89"/>
      <c r="BZ621" s="270"/>
      <c r="CA621" s="270"/>
      <c r="CB621" s="270"/>
      <c r="CC621" s="270"/>
      <c r="CD621" s="270"/>
      <c r="CE621" s="270"/>
      <c r="CF621" s="270"/>
      <c r="CG621" s="270"/>
      <c r="CH621" s="270"/>
      <c r="CI621" s="270"/>
      <c r="CJ621" s="270"/>
      <c r="CK621" s="270"/>
      <c r="CL621" s="270"/>
      <c r="CM621" s="270"/>
      <c r="CN621" s="270"/>
      <c r="CO621" s="270"/>
      <c r="CP621" s="270"/>
      <c r="CQ621" s="270"/>
      <c r="CR621" s="270"/>
      <c r="CS621" s="270"/>
      <c r="CT621" s="270"/>
      <c r="CU621" s="270"/>
      <c r="CV621" s="89"/>
      <c r="CW621" s="86"/>
      <c r="CX621" s="90"/>
      <c r="CY621" s="90"/>
      <c r="CZ621" s="90"/>
      <c r="DA621" s="90"/>
      <c r="DB621" s="89"/>
      <c r="DC621" s="89"/>
      <c r="DD621" s="89"/>
      <c r="DE621" s="89"/>
      <c r="DF621" s="86"/>
      <c r="DG621" s="273"/>
      <c r="DH621" s="270"/>
      <c r="DI621" s="270"/>
      <c r="DJ621" s="270"/>
      <c r="DK621" s="270"/>
      <c r="DL621" s="270"/>
      <c r="DM621" s="270"/>
      <c r="DN621" s="270"/>
      <c r="DO621" s="270"/>
    </row>
    <row r="622" spans="1:119" s="274" customFormat="1" ht="30" hidden="1" customHeight="1">
      <c r="A622" s="85" t="str">
        <f t="shared" si="775"/>
        <v>ok</v>
      </c>
      <c r="B622" s="86"/>
      <c r="C622" s="86"/>
      <c r="D622" s="86"/>
      <c r="E622" s="86"/>
      <c r="F622" s="86"/>
      <c r="G622" s="86"/>
      <c r="H622" s="86"/>
      <c r="I622" s="86"/>
      <c r="J622" s="86"/>
      <c r="K622" s="86"/>
      <c r="L622" s="179" t="s">
        <v>1917</v>
      </c>
      <c r="M622" s="114" t="s">
        <v>1918</v>
      </c>
      <c r="N622" s="180" t="s">
        <v>1919</v>
      </c>
      <c r="O622" s="181" t="s">
        <v>1920</v>
      </c>
      <c r="P622" s="179" t="s">
        <v>42</v>
      </c>
      <c r="Q622" s="182"/>
      <c r="R622" s="182"/>
      <c r="S622" s="182"/>
      <c r="T622" s="270"/>
      <c r="U622" s="270"/>
      <c r="V622" s="270"/>
      <c r="W622" s="270"/>
      <c r="X622" s="270"/>
      <c r="Y622" s="270"/>
      <c r="Z622" s="63"/>
      <c r="AA622" s="63"/>
      <c r="AB622" s="63"/>
      <c r="AC622" s="63"/>
      <c r="AD622" s="63"/>
      <c r="AE622" s="63"/>
      <c r="AF622" s="63"/>
      <c r="AG622" s="63"/>
      <c r="AH622" s="63"/>
      <c r="AI622" s="63"/>
      <c r="AJ622" s="63"/>
      <c r="AK622" s="63"/>
      <c r="AL622" s="63"/>
      <c r="AM622" s="63"/>
      <c r="AN622" s="63"/>
      <c r="AO622" s="63"/>
      <c r="AP622" s="63"/>
      <c r="AQ622" s="63"/>
      <c r="AR622" s="63"/>
      <c r="AS622" s="63"/>
      <c r="AT622" s="63"/>
      <c r="AU622" s="63"/>
      <c r="AV622" s="63"/>
      <c r="AW622" s="63"/>
      <c r="AX622" s="63"/>
      <c r="AY622" s="63"/>
      <c r="AZ622" s="88"/>
      <c r="BA622" s="88"/>
      <c r="BB622" s="487"/>
      <c r="BC622" s="271"/>
      <c r="BD622" s="1487"/>
      <c r="BE622" s="270"/>
      <c r="BF622" s="270"/>
      <c r="BG622" s="91"/>
      <c r="BH622" s="89"/>
      <c r="BI622" s="89"/>
      <c r="BJ622" s="173"/>
      <c r="BK622" s="275" t="s">
        <v>903</v>
      </c>
      <c r="BL622" s="271" t="s">
        <v>1964</v>
      </c>
      <c r="BM622" s="1488" t="s">
        <v>2168</v>
      </c>
      <c r="BN622" s="1489" t="s">
        <v>42</v>
      </c>
      <c r="BO622" s="271" t="s">
        <v>416</v>
      </c>
      <c r="BP622" s="173">
        <v>46046</v>
      </c>
      <c r="BQ622" s="1490">
        <v>184.61</v>
      </c>
      <c r="BR622" s="271" t="s">
        <v>416</v>
      </c>
      <c r="BS622" s="1491">
        <v>50500</v>
      </c>
      <c r="BT622" s="280">
        <f t="shared" si="830"/>
        <v>10068629.4</v>
      </c>
      <c r="BU622" s="1492">
        <v>0.08</v>
      </c>
      <c r="BV622" s="279">
        <f t="shared" si="831"/>
        <v>9322805</v>
      </c>
      <c r="BW622" s="281">
        <v>46078</v>
      </c>
      <c r="BX622" s="89"/>
      <c r="BY622" s="89"/>
      <c r="BZ622" s="270"/>
      <c r="CA622" s="270"/>
      <c r="CB622" s="270"/>
      <c r="CC622" s="270"/>
      <c r="CD622" s="270"/>
      <c r="CE622" s="270"/>
      <c r="CF622" s="270"/>
      <c r="CG622" s="270"/>
      <c r="CH622" s="270"/>
      <c r="CI622" s="270"/>
      <c r="CJ622" s="270"/>
      <c r="CK622" s="270"/>
      <c r="CL622" s="270"/>
      <c r="CM622" s="270"/>
      <c r="CN622" s="270"/>
      <c r="CO622" s="270"/>
      <c r="CP622" s="270"/>
      <c r="CQ622" s="270"/>
      <c r="CR622" s="270"/>
      <c r="CS622" s="270"/>
      <c r="CT622" s="270"/>
      <c r="CU622" s="270"/>
      <c r="CV622" s="89"/>
      <c r="CW622" s="86"/>
      <c r="CX622" s="90"/>
      <c r="CY622" s="90"/>
      <c r="CZ622" s="90"/>
      <c r="DA622" s="90"/>
      <c r="DB622" s="89"/>
      <c r="DC622" s="89"/>
      <c r="DD622" s="89"/>
      <c r="DE622" s="89"/>
      <c r="DF622" s="86"/>
      <c r="DG622" s="273"/>
      <c r="DH622" s="270"/>
      <c r="DI622" s="270"/>
      <c r="DJ622" s="270"/>
      <c r="DK622" s="270"/>
      <c r="DL622" s="270"/>
      <c r="DM622" s="270"/>
      <c r="DN622" s="270"/>
      <c r="DO622" s="270"/>
    </row>
    <row r="623" spans="1:119" s="274" customFormat="1" ht="30" hidden="1" customHeight="1">
      <c r="A623" s="85" t="str">
        <f t="shared" si="775"/>
        <v>ok</v>
      </c>
      <c r="B623" s="86"/>
      <c r="C623" s="86"/>
      <c r="D623" s="86"/>
      <c r="E623" s="86"/>
      <c r="F623" s="86"/>
      <c r="G623" s="86"/>
      <c r="H623" s="86"/>
      <c r="I623" s="86"/>
      <c r="J623" s="86"/>
      <c r="K623" s="86"/>
      <c r="L623" s="179" t="s">
        <v>1917</v>
      </c>
      <c r="M623" s="114" t="s">
        <v>1918</v>
      </c>
      <c r="N623" s="180" t="s">
        <v>1919</v>
      </c>
      <c r="O623" s="181" t="s">
        <v>1920</v>
      </c>
      <c r="P623" s="179" t="s">
        <v>42</v>
      </c>
      <c r="Q623" s="182"/>
      <c r="R623" s="182"/>
      <c r="S623" s="182"/>
      <c r="T623" s="270"/>
      <c r="U623" s="270"/>
      <c r="V623" s="270"/>
      <c r="W623" s="270"/>
      <c r="X623" s="270"/>
      <c r="Y623" s="270"/>
      <c r="Z623" s="63"/>
      <c r="AA623" s="63"/>
      <c r="AB623" s="63"/>
      <c r="AC623" s="63"/>
      <c r="AD623" s="63"/>
      <c r="AE623" s="63"/>
      <c r="AF623" s="63"/>
      <c r="AG623" s="63"/>
      <c r="AH623" s="63"/>
      <c r="AI623" s="63"/>
      <c r="AJ623" s="63"/>
      <c r="AK623" s="63"/>
      <c r="AL623" s="63"/>
      <c r="AM623" s="63"/>
      <c r="AN623" s="63"/>
      <c r="AO623" s="63"/>
      <c r="AP623" s="63"/>
      <c r="AQ623" s="63"/>
      <c r="AR623" s="63"/>
      <c r="AS623" s="63"/>
      <c r="AT623" s="63"/>
      <c r="AU623" s="63"/>
      <c r="AV623" s="63"/>
      <c r="AW623" s="63"/>
      <c r="AX623" s="63"/>
      <c r="AY623" s="63"/>
      <c r="AZ623" s="88"/>
      <c r="BA623" s="88"/>
      <c r="BB623" s="487"/>
      <c r="BC623" s="271"/>
      <c r="BD623" s="1487"/>
      <c r="BE623" s="270"/>
      <c r="BF623" s="270"/>
      <c r="BG623" s="91"/>
      <c r="BH623" s="89"/>
      <c r="BI623" s="89"/>
      <c r="BJ623" s="173"/>
      <c r="BK623" s="275" t="s">
        <v>903</v>
      </c>
      <c r="BL623" s="271" t="s">
        <v>1964</v>
      </c>
      <c r="BM623" s="1488" t="s">
        <v>2169</v>
      </c>
      <c r="BN623" s="1489" t="s">
        <v>42</v>
      </c>
      <c r="BO623" s="271" t="s">
        <v>416</v>
      </c>
      <c r="BP623" s="173">
        <v>46046</v>
      </c>
      <c r="BQ623" s="1490">
        <v>104.6</v>
      </c>
      <c r="BR623" s="271" t="s">
        <v>416</v>
      </c>
      <c r="BS623" s="1491">
        <v>50500</v>
      </c>
      <c r="BT623" s="280">
        <f t="shared" si="830"/>
        <v>5704884</v>
      </c>
      <c r="BU623" s="1492">
        <v>0.08</v>
      </c>
      <c r="BV623" s="279">
        <f t="shared" si="831"/>
        <v>5282300</v>
      </c>
      <c r="BW623" s="281">
        <v>46078</v>
      </c>
      <c r="BX623" s="89"/>
      <c r="BY623" s="89"/>
      <c r="BZ623" s="270"/>
      <c r="CA623" s="270"/>
      <c r="CB623" s="270"/>
      <c r="CC623" s="270"/>
      <c r="CD623" s="270"/>
      <c r="CE623" s="270"/>
      <c r="CF623" s="270"/>
      <c r="CG623" s="270"/>
      <c r="CH623" s="270"/>
      <c r="CI623" s="270"/>
      <c r="CJ623" s="270"/>
      <c r="CK623" s="270"/>
      <c r="CL623" s="270"/>
      <c r="CM623" s="270"/>
      <c r="CN623" s="270"/>
      <c r="CO623" s="270"/>
      <c r="CP623" s="270"/>
      <c r="CQ623" s="270"/>
      <c r="CR623" s="270"/>
      <c r="CS623" s="270"/>
      <c r="CT623" s="270"/>
      <c r="CU623" s="270"/>
      <c r="CV623" s="89"/>
      <c r="CW623" s="86"/>
      <c r="CX623" s="90"/>
      <c r="CY623" s="90"/>
      <c r="CZ623" s="90"/>
      <c r="DA623" s="90"/>
      <c r="DB623" s="89"/>
      <c r="DC623" s="89"/>
      <c r="DD623" s="89"/>
      <c r="DE623" s="89"/>
      <c r="DF623" s="86"/>
      <c r="DG623" s="273"/>
      <c r="DH623" s="270"/>
      <c r="DI623" s="270"/>
      <c r="DJ623" s="270"/>
      <c r="DK623" s="270"/>
      <c r="DL623" s="270"/>
      <c r="DM623" s="270"/>
      <c r="DN623" s="270"/>
      <c r="DO623" s="270"/>
    </row>
    <row r="624" spans="1:119" s="274" customFormat="1" ht="30" hidden="1" customHeight="1">
      <c r="A624" s="85" t="str">
        <f t="shared" si="775"/>
        <v>ok</v>
      </c>
      <c r="B624" s="86"/>
      <c r="C624" s="86"/>
      <c r="D624" s="86"/>
      <c r="E624" s="86"/>
      <c r="F624" s="86"/>
      <c r="G624" s="86"/>
      <c r="H624" s="86"/>
      <c r="I624" s="86"/>
      <c r="J624" s="86"/>
      <c r="K624" s="86"/>
      <c r="L624" s="179" t="s">
        <v>1917</v>
      </c>
      <c r="M624" s="114" t="s">
        <v>1918</v>
      </c>
      <c r="N624" s="180" t="s">
        <v>1919</v>
      </c>
      <c r="O624" s="181" t="s">
        <v>1920</v>
      </c>
      <c r="P624" s="179" t="s">
        <v>42</v>
      </c>
      <c r="Q624" s="182"/>
      <c r="R624" s="182"/>
      <c r="S624" s="182"/>
      <c r="T624" s="270"/>
      <c r="U624" s="270"/>
      <c r="V624" s="270"/>
      <c r="W624" s="270"/>
      <c r="X624" s="270"/>
      <c r="Y624" s="270"/>
      <c r="Z624" s="63"/>
      <c r="AA624" s="63"/>
      <c r="AB624" s="63"/>
      <c r="AC624" s="63"/>
      <c r="AD624" s="63"/>
      <c r="AE624" s="63"/>
      <c r="AF624" s="63"/>
      <c r="AG624" s="63"/>
      <c r="AH624" s="63"/>
      <c r="AI624" s="63"/>
      <c r="AJ624" s="63"/>
      <c r="AK624" s="63"/>
      <c r="AL624" s="63"/>
      <c r="AM624" s="63"/>
      <c r="AN624" s="63"/>
      <c r="AO624" s="63"/>
      <c r="AP624" s="63"/>
      <c r="AQ624" s="63"/>
      <c r="AR624" s="63"/>
      <c r="AS624" s="63"/>
      <c r="AT624" s="63"/>
      <c r="AU624" s="63"/>
      <c r="AV624" s="63"/>
      <c r="AW624" s="63"/>
      <c r="AX624" s="63"/>
      <c r="AY624" s="63"/>
      <c r="AZ624" s="88"/>
      <c r="BA624" s="88"/>
      <c r="BB624" s="487"/>
      <c r="BC624" s="271"/>
      <c r="BD624" s="1487"/>
      <c r="BE624" s="270"/>
      <c r="BF624" s="270"/>
      <c r="BG624" s="91"/>
      <c r="BH624" s="89"/>
      <c r="BI624" s="89"/>
      <c r="BJ624" s="173"/>
      <c r="BK624" s="275" t="s">
        <v>903</v>
      </c>
      <c r="BL624" s="271" t="s">
        <v>1964</v>
      </c>
      <c r="BM624" s="1488" t="s">
        <v>2170</v>
      </c>
      <c r="BN624" s="1489" t="s">
        <v>42</v>
      </c>
      <c r="BO624" s="271" t="s">
        <v>416</v>
      </c>
      <c r="BP624" s="173">
        <v>46046</v>
      </c>
      <c r="BQ624" s="1490">
        <v>184.61</v>
      </c>
      <c r="BR624" s="271" t="s">
        <v>416</v>
      </c>
      <c r="BS624" s="1491">
        <v>50500</v>
      </c>
      <c r="BT624" s="280">
        <f t="shared" si="830"/>
        <v>10068629.4</v>
      </c>
      <c r="BU624" s="1492">
        <v>0.08</v>
      </c>
      <c r="BV624" s="279">
        <f t="shared" si="831"/>
        <v>9322805</v>
      </c>
      <c r="BW624" s="281">
        <v>46078</v>
      </c>
      <c r="BX624" s="89"/>
      <c r="BY624" s="89"/>
      <c r="BZ624" s="270"/>
      <c r="CA624" s="270"/>
      <c r="CB624" s="270"/>
      <c r="CC624" s="270"/>
      <c r="CD624" s="270"/>
      <c r="CE624" s="270"/>
      <c r="CF624" s="270"/>
      <c r="CG624" s="270"/>
      <c r="CH624" s="270"/>
      <c r="CI624" s="270"/>
      <c r="CJ624" s="270"/>
      <c r="CK624" s="270"/>
      <c r="CL624" s="270"/>
      <c r="CM624" s="270"/>
      <c r="CN624" s="270"/>
      <c r="CO624" s="270"/>
      <c r="CP624" s="270"/>
      <c r="CQ624" s="270"/>
      <c r="CR624" s="270"/>
      <c r="CS624" s="270"/>
      <c r="CT624" s="270"/>
      <c r="CU624" s="270"/>
      <c r="CV624" s="89"/>
      <c r="CW624" s="86"/>
      <c r="CX624" s="90"/>
      <c r="CY624" s="90"/>
      <c r="CZ624" s="90"/>
      <c r="DA624" s="90"/>
      <c r="DB624" s="89"/>
      <c r="DC624" s="89"/>
      <c r="DD624" s="89"/>
      <c r="DE624" s="89"/>
      <c r="DF624" s="86"/>
      <c r="DG624" s="273"/>
      <c r="DH624" s="270"/>
      <c r="DI624" s="270"/>
      <c r="DJ624" s="270"/>
      <c r="DK624" s="270"/>
      <c r="DL624" s="270"/>
      <c r="DM624" s="270"/>
      <c r="DN624" s="270"/>
      <c r="DO624" s="270"/>
    </row>
    <row r="625" spans="1:119" s="274" customFormat="1" ht="30" hidden="1" customHeight="1">
      <c r="A625" s="85" t="str">
        <f t="shared" si="775"/>
        <v>ok</v>
      </c>
      <c r="B625" s="86"/>
      <c r="C625" s="86"/>
      <c r="D625" s="86"/>
      <c r="E625" s="86"/>
      <c r="F625" s="86"/>
      <c r="G625" s="86"/>
      <c r="H625" s="86"/>
      <c r="I625" s="86"/>
      <c r="J625" s="86"/>
      <c r="K625" s="86"/>
      <c r="L625" s="179" t="s">
        <v>1917</v>
      </c>
      <c r="M625" s="114" t="s">
        <v>1918</v>
      </c>
      <c r="N625" s="180" t="s">
        <v>1919</v>
      </c>
      <c r="O625" s="181" t="s">
        <v>1920</v>
      </c>
      <c r="P625" s="179" t="s">
        <v>42</v>
      </c>
      <c r="Q625" s="182"/>
      <c r="R625" s="182"/>
      <c r="S625" s="182"/>
      <c r="T625" s="270"/>
      <c r="U625" s="270"/>
      <c r="V625" s="270"/>
      <c r="W625" s="270"/>
      <c r="X625" s="270"/>
      <c r="Y625" s="270"/>
      <c r="Z625" s="63"/>
      <c r="AA625" s="63"/>
      <c r="AB625" s="63"/>
      <c r="AC625" s="63"/>
      <c r="AD625" s="63"/>
      <c r="AE625" s="63"/>
      <c r="AF625" s="63"/>
      <c r="AG625" s="63"/>
      <c r="AH625" s="63"/>
      <c r="AI625" s="63"/>
      <c r="AJ625" s="63"/>
      <c r="AK625" s="63"/>
      <c r="AL625" s="63"/>
      <c r="AM625" s="63"/>
      <c r="AN625" s="63"/>
      <c r="AO625" s="63"/>
      <c r="AP625" s="63"/>
      <c r="AQ625" s="63"/>
      <c r="AR625" s="63"/>
      <c r="AS625" s="63"/>
      <c r="AT625" s="63"/>
      <c r="AU625" s="63"/>
      <c r="AV625" s="63"/>
      <c r="AW625" s="63"/>
      <c r="AX625" s="63"/>
      <c r="AY625" s="63"/>
      <c r="AZ625" s="88"/>
      <c r="BA625" s="88"/>
      <c r="BB625" s="487"/>
      <c r="BC625" s="271"/>
      <c r="BD625" s="1487"/>
      <c r="BE625" s="270"/>
      <c r="BF625" s="270"/>
      <c r="BG625" s="91"/>
      <c r="BH625" s="89"/>
      <c r="BI625" s="89"/>
      <c r="BJ625" s="173"/>
      <c r="BK625" s="275" t="s">
        <v>903</v>
      </c>
      <c r="BL625" s="271" t="s">
        <v>1964</v>
      </c>
      <c r="BM625" s="1488" t="s">
        <v>2171</v>
      </c>
      <c r="BN625" s="1489" t="s">
        <v>42</v>
      </c>
      <c r="BO625" s="271" t="s">
        <v>416</v>
      </c>
      <c r="BP625" s="173">
        <v>46046</v>
      </c>
      <c r="BQ625" s="1490">
        <v>155.88999999999999</v>
      </c>
      <c r="BR625" s="271" t="s">
        <v>416</v>
      </c>
      <c r="BS625" s="1491">
        <v>50500</v>
      </c>
      <c r="BT625" s="280">
        <f t="shared" si="830"/>
        <v>8502240.5999999996</v>
      </c>
      <c r="BU625" s="1492">
        <v>0.08</v>
      </c>
      <c r="BV625" s="279">
        <f t="shared" si="831"/>
        <v>7872444.9999999991</v>
      </c>
      <c r="BW625" s="281">
        <v>46078</v>
      </c>
      <c r="BX625" s="89"/>
      <c r="BY625" s="89"/>
      <c r="BZ625" s="270"/>
      <c r="CA625" s="270"/>
      <c r="CB625" s="270"/>
      <c r="CC625" s="270"/>
      <c r="CD625" s="270"/>
      <c r="CE625" s="270"/>
      <c r="CF625" s="270"/>
      <c r="CG625" s="270"/>
      <c r="CH625" s="270"/>
      <c r="CI625" s="270"/>
      <c r="CJ625" s="270"/>
      <c r="CK625" s="270"/>
      <c r="CL625" s="270"/>
      <c r="CM625" s="270"/>
      <c r="CN625" s="270"/>
      <c r="CO625" s="270"/>
      <c r="CP625" s="270"/>
      <c r="CQ625" s="270"/>
      <c r="CR625" s="270"/>
      <c r="CS625" s="270"/>
      <c r="CT625" s="270"/>
      <c r="CU625" s="270"/>
      <c r="CV625" s="89"/>
      <c r="CW625" s="86"/>
      <c r="CX625" s="90"/>
      <c r="CY625" s="90"/>
      <c r="CZ625" s="90"/>
      <c r="DA625" s="90"/>
      <c r="DB625" s="89"/>
      <c r="DC625" s="89"/>
      <c r="DD625" s="89"/>
      <c r="DE625" s="89"/>
      <c r="DF625" s="86"/>
      <c r="DG625" s="273"/>
      <c r="DH625" s="270"/>
      <c r="DI625" s="270"/>
      <c r="DJ625" s="270"/>
      <c r="DK625" s="270"/>
      <c r="DL625" s="270"/>
      <c r="DM625" s="270"/>
      <c r="DN625" s="270"/>
      <c r="DO625" s="270"/>
    </row>
    <row r="626" spans="1:119" s="274" customFormat="1" ht="30" hidden="1" customHeight="1">
      <c r="A626" s="85" t="str">
        <f t="shared" si="775"/>
        <v>ok</v>
      </c>
      <c r="B626" s="86"/>
      <c r="C626" s="86"/>
      <c r="D626" s="86"/>
      <c r="E626" s="86"/>
      <c r="F626" s="86"/>
      <c r="G626" s="86"/>
      <c r="H626" s="86"/>
      <c r="I626" s="86"/>
      <c r="J626" s="86"/>
      <c r="K626" s="86"/>
      <c r="L626" s="179" t="s">
        <v>1917</v>
      </c>
      <c r="M626" s="114" t="s">
        <v>1918</v>
      </c>
      <c r="N626" s="180" t="s">
        <v>1919</v>
      </c>
      <c r="O626" s="181" t="s">
        <v>1920</v>
      </c>
      <c r="P626" s="179" t="s">
        <v>42</v>
      </c>
      <c r="Q626" s="182"/>
      <c r="R626" s="182"/>
      <c r="S626" s="182"/>
      <c r="T626" s="270"/>
      <c r="U626" s="270"/>
      <c r="V626" s="270"/>
      <c r="W626" s="270"/>
      <c r="X626" s="270"/>
      <c r="Y626" s="270"/>
      <c r="Z626" s="63"/>
      <c r="AA626" s="63"/>
      <c r="AB626" s="63"/>
      <c r="AC626" s="63"/>
      <c r="AD626" s="63"/>
      <c r="AE626" s="63"/>
      <c r="AF626" s="63"/>
      <c r="AG626" s="63"/>
      <c r="AH626" s="63"/>
      <c r="AI626" s="63"/>
      <c r="AJ626" s="63"/>
      <c r="AK626" s="63"/>
      <c r="AL626" s="63"/>
      <c r="AM626" s="63"/>
      <c r="AN626" s="63"/>
      <c r="AO626" s="63"/>
      <c r="AP626" s="63"/>
      <c r="AQ626" s="63"/>
      <c r="AR626" s="63"/>
      <c r="AS626" s="63"/>
      <c r="AT626" s="63"/>
      <c r="AU626" s="63"/>
      <c r="AV626" s="63"/>
      <c r="AW626" s="63"/>
      <c r="AX626" s="63"/>
      <c r="AY626" s="63"/>
      <c r="AZ626" s="88"/>
      <c r="BA626" s="88"/>
      <c r="BB626" s="487"/>
      <c r="BC626" s="271"/>
      <c r="BD626" s="1487"/>
      <c r="BE626" s="270"/>
      <c r="BF626" s="270"/>
      <c r="BG626" s="91"/>
      <c r="BH626" s="89"/>
      <c r="BI626" s="89"/>
      <c r="BJ626" s="173"/>
      <c r="BK626" s="275" t="s">
        <v>903</v>
      </c>
      <c r="BL626" s="271" t="s">
        <v>1964</v>
      </c>
      <c r="BM626" s="1488" t="s">
        <v>2172</v>
      </c>
      <c r="BN626" s="1489" t="s">
        <v>42</v>
      </c>
      <c r="BO626" s="271" t="s">
        <v>416</v>
      </c>
      <c r="BP626" s="173">
        <v>46046</v>
      </c>
      <c r="BQ626" s="1490">
        <v>126.05</v>
      </c>
      <c r="BR626" s="271" t="s">
        <v>416</v>
      </c>
      <c r="BS626" s="1491">
        <v>50500</v>
      </c>
      <c r="BT626" s="280">
        <f t="shared" si="830"/>
        <v>6874767</v>
      </c>
      <c r="BU626" s="1492">
        <v>0.08</v>
      </c>
      <c r="BV626" s="279">
        <f t="shared" si="831"/>
        <v>6365525</v>
      </c>
      <c r="BW626" s="281">
        <v>46078</v>
      </c>
      <c r="BX626" s="89"/>
      <c r="BY626" s="89"/>
      <c r="BZ626" s="270"/>
      <c r="CA626" s="270"/>
      <c r="CB626" s="270"/>
      <c r="CC626" s="270"/>
      <c r="CD626" s="270"/>
      <c r="CE626" s="270"/>
      <c r="CF626" s="270"/>
      <c r="CG626" s="270"/>
      <c r="CH626" s="270"/>
      <c r="CI626" s="270"/>
      <c r="CJ626" s="270"/>
      <c r="CK626" s="270"/>
      <c r="CL626" s="270"/>
      <c r="CM626" s="270"/>
      <c r="CN626" s="270"/>
      <c r="CO626" s="270"/>
      <c r="CP626" s="270"/>
      <c r="CQ626" s="270"/>
      <c r="CR626" s="270"/>
      <c r="CS626" s="270"/>
      <c r="CT626" s="270"/>
      <c r="CU626" s="270"/>
      <c r="CV626" s="89"/>
      <c r="CW626" s="86"/>
      <c r="CX626" s="90"/>
      <c r="CY626" s="90"/>
      <c r="CZ626" s="90"/>
      <c r="DA626" s="90"/>
      <c r="DB626" s="89"/>
      <c r="DC626" s="89"/>
      <c r="DD626" s="89"/>
      <c r="DE626" s="89"/>
      <c r="DF626" s="86"/>
      <c r="DG626" s="273"/>
      <c r="DH626" s="270"/>
      <c r="DI626" s="270"/>
      <c r="DJ626" s="270"/>
      <c r="DK626" s="270"/>
      <c r="DL626" s="270"/>
      <c r="DM626" s="270"/>
      <c r="DN626" s="270"/>
      <c r="DO626" s="270"/>
    </row>
    <row r="627" spans="1:119" s="274" customFormat="1" ht="30" hidden="1" customHeight="1">
      <c r="A627" s="85" t="str">
        <f t="shared" si="775"/>
        <v>ok</v>
      </c>
      <c r="B627" s="86"/>
      <c r="C627" s="86"/>
      <c r="D627" s="86"/>
      <c r="E627" s="86"/>
      <c r="F627" s="86"/>
      <c r="G627" s="86"/>
      <c r="H627" s="86"/>
      <c r="I627" s="86"/>
      <c r="J627" s="86"/>
      <c r="K627" s="86"/>
      <c r="L627" s="179" t="s">
        <v>1917</v>
      </c>
      <c r="M627" s="114" t="s">
        <v>1918</v>
      </c>
      <c r="N627" s="180" t="s">
        <v>1919</v>
      </c>
      <c r="O627" s="181" t="s">
        <v>1920</v>
      </c>
      <c r="P627" s="179" t="s">
        <v>42</v>
      </c>
      <c r="Q627" s="182"/>
      <c r="R627" s="182"/>
      <c r="S627" s="182"/>
      <c r="T627" s="270"/>
      <c r="U627" s="270"/>
      <c r="V627" s="270"/>
      <c r="W627" s="270"/>
      <c r="X627" s="270"/>
      <c r="Y627" s="270"/>
      <c r="Z627" s="63"/>
      <c r="AA627" s="63"/>
      <c r="AB627" s="63"/>
      <c r="AC627" s="63"/>
      <c r="AD627" s="63"/>
      <c r="AE627" s="63"/>
      <c r="AF627" s="63"/>
      <c r="AG627" s="63"/>
      <c r="AH627" s="63"/>
      <c r="AI627" s="63"/>
      <c r="AJ627" s="63"/>
      <c r="AK627" s="63"/>
      <c r="AL627" s="63"/>
      <c r="AM627" s="63"/>
      <c r="AN627" s="63"/>
      <c r="AO627" s="63"/>
      <c r="AP627" s="63"/>
      <c r="AQ627" s="63"/>
      <c r="AR627" s="63"/>
      <c r="AS627" s="63"/>
      <c r="AT627" s="63"/>
      <c r="AU627" s="63"/>
      <c r="AV627" s="63"/>
      <c r="AW627" s="63"/>
      <c r="AX627" s="63"/>
      <c r="AY627" s="63"/>
      <c r="AZ627" s="88"/>
      <c r="BA627" s="88"/>
      <c r="BB627" s="487"/>
      <c r="BC627" s="271"/>
      <c r="BD627" s="1487"/>
      <c r="BE627" s="270"/>
      <c r="BF627" s="270"/>
      <c r="BG627" s="91"/>
      <c r="BH627" s="89"/>
      <c r="BI627" s="89"/>
      <c r="BJ627" s="173"/>
      <c r="BK627" s="275" t="s">
        <v>903</v>
      </c>
      <c r="BL627" s="271" t="s">
        <v>1964</v>
      </c>
      <c r="BM627" s="1488" t="s">
        <v>2173</v>
      </c>
      <c r="BN627" s="1489" t="s">
        <v>42</v>
      </c>
      <c r="BO627" s="271" t="s">
        <v>416</v>
      </c>
      <c r="BP627" s="173">
        <v>46046</v>
      </c>
      <c r="BQ627" s="1490">
        <v>79.94</v>
      </c>
      <c r="BR627" s="271" t="s">
        <v>416</v>
      </c>
      <c r="BS627" s="1491">
        <v>50500</v>
      </c>
      <c r="BT627" s="280">
        <f t="shared" si="830"/>
        <v>4359927.6000000006</v>
      </c>
      <c r="BU627" s="1492">
        <v>0.08</v>
      </c>
      <c r="BV627" s="279">
        <f t="shared" si="831"/>
        <v>4036970</v>
      </c>
      <c r="BW627" s="281">
        <v>46078</v>
      </c>
      <c r="BX627" s="89"/>
      <c r="BY627" s="89"/>
      <c r="BZ627" s="270"/>
      <c r="CA627" s="270"/>
      <c r="CB627" s="270"/>
      <c r="CC627" s="270"/>
      <c r="CD627" s="270"/>
      <c r="CE627" s="270"/>
      <c r="CF627" s="270"/>
      <c r="CG627" s="270"/>
      <c r="CH627" s="270"/>
      <c r="CI627" s="270"/>
      <c r="CJ627" s="270"/>
      <c r="CK627" s="270"/>
      <c r="CL627" s="270"/>
      <c r="CM627" s="270"/>
      <c r="CN627" s="270"/>
      <c r="CO627" s="270"/>
      <c r="CP627" s="270"/>
      <c r="CQ627" s="270"/>
      <c r="CR627" s="270"/>
      <c r="CS627" s="270"/>
      <c r="CT627" s="270"/>
      <c r="CU627" s="270"/>
      <c r="CV627" s="89"/>
      <c r="CW627" s="86"/>
      <c r="CX627" s="90"/>
      <c r="CY627" s="90"/>
      <c r="CZ627" s="90"/>
      <c r="DA627" s="90"/>
      <c r="DB627" s="89"/>
      <c r="DC627" s="89"/>
      <c r="DD627" s="89"/>
      <c r="DE627" s="89"/>
      <c r="DF627" s="86"/>
      <c r="DG627" s="273"/>
      <c r="DH627" s="270"/>
      <c r="DI627" s="270"/>
      <c r="DJ627" s="270"/>
      <c r="DK627" s="270"/>
      <c r="DL627" s="270"/>
      <c r="DM627" s="270"/>
      <c r="DN627" s="270"/>
      <c r="DO627" s="270"/>
    </row>
    <row r="628" spans="1:119" s="274" customFormat="1" ht="30" hidden="1" customHeight="1">
      <c r="A628" s="85" t="str">
        <f t="shared" si="775"/>
        <v>ok</v>
      </c>
      <c r="B628" s="86"/>
      <c r="C628" s="86"/>
      <c r="D628" s="86"/>
      <c r="E628" s="86"/>
      <c r="F628" s="86"/>
      <c r="G628" s="86"/>
      <c r="H628" s="86"/>
      <c r="I628" s="86"/>
      <c r="J628" s="86"/>
      <c r="K628" s="86"/>
      <c r="L628" s="179" t="s">
        <v>1917</v>
      </c>
      <c r="M628" s="114" t="s">
        <v>1918</v>
      </c>
      <c r="N628" s="180" t="s">
        <v>1919</v>
      </c>
      <c r="O628" s="181" t="s">
        <v>1920</v>
      </c>
      <c r="P628" s="179" t="s">
        <v>42</v>
      </c>
      <c r="Q628" s="182"/>
      <c r="R628" s="182"/>
      <c r="S628" s="182"/>
      <c r="T628" s="270"/>
      <c r="U628" s="270"/>
      <c r="V628" s="270"/>
      <c r="W628" s="270"/>
      <c r="X628" s="270"/>
      <c r="Y628" s="270"/>
      <c r="Z628" s="63"/>
      <c r="AA628" s="63"/>
      <c r="AB628" s="63"/>
      <c r="AC628" s="63"/>
      <c r="AD628" s="63"/>
      <c r="AE628" s="63"/>
      <c r="AF628" s="63"/>
      <c r="AG628" s="63"/>
      <c r="AH628" s="63"/>
      <c r="AI628" s="63"/>
      <c r="AJ628" s="63"/>
      <c r="AK628" s="63"/>
      <c r="AL628" s="63"/>
      <c r="AM628" s="63"/>
      <c r="AN628" s="63"/>
      <c r="AO628" s="63"/>
      <c r="AP628" s="63"/>
      <c r="AQ628" s="63"/>
      <c r="AR628" s="63"/>
      <c r="AS628" s="63"/>
      <c r="AT628" s="63"/>
      <c r="AU628" s="63"/>
      <c r="AV628" s="63"/>
      <c r="AW628" s="63"/>
      <c r="AX628" s="63"/>
      <c r="AY628" s="63"/>
      <c r="AZ628" s="88"/>
      <c r="BA628" s="88"/>
      <c r="BB628" s="487"/>
      <c r="BC628" s="271"/>
      <c r="BD628" s="1487"/>
      <c r="BE628" s="270"/>
      <c r="BF628" s="270"/>
      <c r="BG628" s="91"/>
      <c r="BH628" s="89"/>
      <c r="BI628" s="89"/>
      <c r="BJ628" s="173"/>
      <c r="BK628" s="275" t="s">
        <v>903</v>
      </c>
      <c r="BL628" s="271" t="s">
        <v>1964</v>
      </c>
      <c r="BM628" s="1488" t="s">
        <v>2174</v>
      </c>
      <c r="BN628" s="1489" t="s">
        <v>42</v>
      </c>
      <c r="BO628" s="271" t="s">
        <v>416</v>
      </c>
      <c r="BP628" s="173">
        <v>46046</v>
      </c>
      <c r="BQ628" s="1490">
        <v>97.69</v>
      </c>
      <c r="BR628" s="271" t="s">
        <v>416</v>
      </c>
      <c r="BS628" s="1491">
        <v>50500</v>
      </c>
      <c r="BT628" s="280">
        <f t="shared" si="830"/>
        <v>5328012.6000000006</v>
      </c>
      <c r="BU628" s="1492">
        <v>0.08</v>
      </c>
      <c r="BV628" s="279">
        <f t="shared" si="831"/>
        <v>4933345</v>
      </c>
      <c r="BW628" s="281">
        <v>46078</v>
      </c>
      <c r="BX628" s="89"/>
      <c r="BY628" s="89"/>
      <c r="BZ628" s="270"/>
      <c r="CA628" s="270"/>
      <c r="CB628" s="270"/>
      <c r="CC628" s="270"/>
      <c r="CD628" s="270"/>
      <c r="CE628" s="270"/>
      <c r="CF628" s="270"/>
      <c r="CG628" s="270"/>
      <c r="CH628" s="270"/>
      <c r="CI628" s="270"/>
      <c r="CJ628" s="270"/>
      <c r="CK628" s="270"/>
      <c r="CL628" s="270"/>
      <c r="CM628" s="270"/>
      <c r="CN628" s="270"/>
      <c r="CO628" s="270"/>
      <c r="CP628" s="270"/>
      <c r="CQ628" s="270"/>
      <c r="CR628" s="270"/>
      <c r="CS628" s="270"/>
      <c r="CT628" s="270"/>
      <c r="CU628" s="270"/>
      <c r="CV628" s="89"/>
      <c r="CW628" s="86"/>
      <c r="CX628" s="90"/>
      <c r="CY628" s="90"/>
      <c r="CZ628" s="90"/>
      <c r="DA628" s="90"/>
      <c r="DB628" s="89"/>
      <c r="DC628" s="89"/>
      <c r="DD628" s="89"/>
      <c r="DE628" s="89"/>
      <c r="DF628" s="86"/>
      <c r="DG628" s="273"/>
      <c r="DH628" s="270"/>
      <c r="DI628" s="270"/>
      <c r="DJ628" s="270"/>
      <c r="DK628" s="270"/>
      <c r="DL628" s="270"/>
      <c r="DM628" s="270"/>
      <c r="DN628" s="270"/>
      <c r="DO628" s="270"/>
    </row>
    <row r="629" spans="1:119" s="274" customFormat="1" ht="30" hidden="1" customHeight="1">
      <c r="A629" s="85" t="str">
        <f t="shared" si="775"/>
        <v>ok</v>
      </c>
      <c r="B629" s="86"/>
      <c r="C629" s="86"/>
      <c r="D629" s="86"/>
      <c r="E629" s="86"/>
      <c r="F629" s="86"/>
      <c r="G629" s="86"/>
      <c r="H629" s="86"/>
      <c r="I629" s="86"/>
      <c r="J629" s="86"/>
      <c r="K629" s="86"/>
      <c r="L629" s="179" t="s">
        <v>1917</v>
      </c>
      <c r="M629" s="114" t="s">
        <v>1918</v>
      </c>
      <c r="N629" s="180" t="s">
        <v>1919</v>
      </c>
      <c r="O629" s="181" t="s">
        <v>1920</v>
      </c>
      <c r="P629" s="179" t="s">
        <v>42</v>
      </c>
      <c r="Q629" s="182"/>
      <c r="R629" s="182"/>
      <c r="S629" s="182"/>
      <c r="T629" s="270"/>
      <c r="U629" s="270"/>
      <c r="V629" s="270"/>
      <c r="W629" s="270"/>
      <c r="X629" s="270"/>
      <c r="Y629" s="270"/>
      <c r="Z629" s="63"/>
      <c r="AA629" s="63"/>
      <c r="AB629" s="63"/>
      <c r="AC629" s="63"/>
      <c r="AD629" s="63"/>
      <c r="AE629" s="63"/>
      <c r="AF629" s="63"/>
      <c r="AG629" s="63"/>
      <c r="AH629" s="63"/>
      <c r="AI629" s="63"/>
      <c r="AJ629" s="63"/>
      <c r="AK629" s="63"/>
      <c r="AL629" s="63"/>
      <c r="AM629" s="63"/>
      <c r="AN629" s="63"/>
      <c r="AO629" s="63"/>
      <c r="AP629" s="63"/>
      <c r="AQ629" s="63"/>
      <c r="AR629" s="63"/>
      <c r="AS629" s="63"/>
      <c r="AT629" s="63"/>
      <c r="AU629" s="63"/>
      <c r="AV629" s="63"/>
      <c r="AW629" s="63"/>
      <c r="AX629" s="63"/>
      <c r="AY629" s="63"/>
      <c r="AZ629" s="88"/>
      <c r="BA629" s="88"/>
      <c r="BB629" s="487"/>
      <c r="BC629" s="271"/>
      <c r="BD629" s="1487"/>
      <c r="BE629" s="270"/>
      <c r="BF629" s="270"/>
      <c r="BG629" s="91"/>
      <c r="BH629" s="89"/>
      <c r="BI629" s="89"/>
      <c r="BJ629" s="173"/>
      <c r="BK629" s="275" t="s">
        <v>903</v>
      </c>
      <c r="BL629" s="271" t="s">
        <v>1964</v>
      </c>
      <c r="BM629" s="1488" t="s">
        <v>2175</v>
      </c>
      <c r="BN629" s="1489" t="s">
        <v>42</v>
      </c>
      <c r="BO629" s="271" t="s">
        <v>416</v>
      </c>
      <c r="BP629" s="173">
        <v>46046</v>
      </c>
      <c r="BQ629" s="1490">
        <v>127.13</v>
      </c>
      <c r="BR629" s="271" t="s">
        <v>416</v>
      </c>
      <c r="BS629" s="1491">
        <v>50500</v>
      </c>
      <c r="BT629" s="280">
        <f t="shared" si="830"/>
        <v>6933670.2000000002</v>
      </c>
      <c r="BU629" s="1492">
        <v>0.08</v>
      </c>
      <c r="BV629" s="279">
        <f t="shared" si="831"/>
        <v>6420065</v>
      </c>
      <c r="BW629" s="281">
        <v>46078</v>
      </c>
      <c r="BX629" s="89"/>
      <c r="BY629" s="89"/>
      <c r="BZ629" s="270"/>
      <c r="CA629" s="270"/>
      <c r="CB629" s="270"/>
      <c r="CC629" s="270"/>
      <c r="CD629" s="270"/>
      <c r="CE629" s="270"/>
      <c r="CF629" s="270"/>
      <c r="CG629" s="270"/>
      <c r="CH629" s="270"/>
      <c r="CI629" s="270"/>
      <c r="CJ629" s="270"/>
      <c r="CK629" s="270"/>
      <c r="CL629" s="270"/>
      <c r="CM629" s="270"/>
      <c r="CN629" s="270"/>
      <c r="CO629" s="270"/>
      <c r="CP629" s="270"/>
      <c r="CQ629" s="270"/>
      <c r="CR629" s="270"/>
      <c r="CS629" s="270"/>
      <c r="CT629" s="270"/>
      <c r="CU629" s="270"/>
      <c r="CV629" s="89"/>
      <c r="CW629" s="86"/>
      <c r="CX629" s="90"/>
      <c r="CY629" s="90"/>
      <c r="CZ629" s="90"/>
      <c r="DA629" s="90"/>
      <c r="DB629" s="89"/>
      <c r="DC629" s="89"/>
      <c r="DD629" s="89"/>
      <c r="DE629" s="89"/>
      <c r="DF629" s="86"/>
      <c r="DG629" s="273"/>
      <c r="DH629" s="270"/>
      <c r="DI629" s="270"/>
      <c r="DJ629" s="270"/>
      <c r="DK629" s="270"/>
      <c r="DL629" s="270"/>
      <c r="DM629" s="270"/>
      <c r="DN629" s="270"/>
      <c r="DO629" s="270"/>
    </row>
    <row r="630" spans="1:119" s="274" customFormat="1" ht="30" hidden="1" customHeight="1">
      <c r="A630" s="85" t="str">
        <f t="shared" si="775"/>
        <v>ok</v>
      </c>
      <c r="B630" s="86"/>
      <c r="C630" s="86"/>
      <c r="D630" s="86"/>
      <c r="E630" s="86"/>
      <c r="F630" s="86"/>
      <c r="G630" s="86"/>
      <c r="H630" s="86"/>
      <c r="I630" s="86"/>
      <c r="J630" s="86"/>
      <c r="K630" s="86"/>
      <c r="L630" s="179" t="s">
        <v>1917</v>
      </c>
      <c r="M630" s="114" t="s">
        <v>1918</v>
      </c>
      <c r="N630" s="180" t="s">
        <v>1919</v>
      </c>
      <c r="O630" s="181" t="s">
        <v>1920</v>
      </c>
      <c r="P630" s="179" t="s">
        <v>42</v>
      </c>
      <c r="Q630" s="182"/>
      <c r="R630" s="182"/>
      <c r="S630" s="182"/>
      <c r="T630" s="270"/>
      <c r="U630" s="270"/>
      <c r="V630" s="270"/>
      <c r="W630" s="270"/>
      <c r="X630" s="270"/>
      <c r="Y630" s="270"/>
      <c r="Z630" s="63"/>
      <c r="AA630" s="63"/>
      <c r="AB630" s="63"/>
      <c r="AC630" s="63"/>
      <c r="AD630" s="63"/>
      <c r="AE630" s="63"/>
      <c r="AF630" s="63"/>
      <c r="AG630" s="63"/>
      <c r="AH630" s="63"/>
      <c r="AI630" s="63"/>
      <c r="AJ630" s="63"/>
      <c r="AK630" s="63"/>
      <c r="AL630" s="63"/>
      <c r="AM630" s="63"/>
      <c r="AN630" s="63"/>
      <c r="AO630" s="63"/>
      <c r="AP630" s="63"/>
      <c r="AQ630" s="63"/>
      <c r="AR630" s="63"/>
      <c r="AS630" s="63"/>
      <c r="AT630" s="63"/>
      <c r="AU630" s="63"/>
      <c r="AV630" s="63"/>
      <c r="AW630" s="63"/>
      <c r="AX630" s="63"/>
      <c r="AY630" s="63"/>
      <c r="AZ630" s="88"/>
      <c r="BA630" s="88"/>
      <c r="BB630" s="487"/>
      <c r="BC630" s="271"/>
      <c r="BD630" s="1487"/>
      <c r="BE630" s="270"/>
      <c r="BF630" s="270"/>
      <c r="BG630" s="91"/>
      <c r="BH630" s="89"/>
      <c r="BI630" s="89"/>
      <c r="BJ630" s="173"/>
      <c r="BK630" s="275" t="s">
        <v>903</v>
      </c>
      <c r="BL630" s="271" t="s">
        <v>1964</v>
      </c>
      <c r="BM630" s="1488" t="s">
        <v>2176</v>
      </c>
      <c r="BN630" s="1489" t="s">
        <v>42</v>
      </c>
      <c r="BO630" s="271" t="s">
        <v>416</v>
      </c>
      <c r="BP630" s="173">
        <v>46046</v>
      </c>
      <c r="BQ630" s="1490">
        <v>115.19</v>
      </c>
      <c r="BR630" s="271" t="s">
        <v>416</v>
      </c>
      <c r="BS630" s="1491">
        <v>50500</v>
      </c>
      <c r="BT630" s="280">
        <f t="shared" si="830"/>
        <v>6282462.6000000006</v>
      </c>
      <c r="BU630" s="1492">
        <v>0.08</v>
      </c>
      <c r="BV630" s="279">
        <f t="shared" si="831"/>
        <v>5817095</v>
      </c>
      <c r="BW630" s="281">
        <v>46078</v>
      </c>
      <c r="BX630" s="89"/>
      <c r="BY630" s="89"/>
      <c r="BZ630" s="270"/>
      <c r="CA630" s="270"/>
      <c r="CB630" s="270"/>
      <c r="CC630" s="270"/>
      <c r="CD630" s="270"/>
      <c r="CE630" s="270"/>
      <c r="CF630" s="270"/>
      <c r="CG630" s="270"/>
      <c r="CH630" s="270"/>
      <c r="CI630" s="270"/>
      <c r="CJ630" s="270"/>
      <c r="CK630" s="270"/>
      <c r="CL630" s="270"/>
      <c r="CM630" s="270"/>
      <c r="CN630" s="270"/>
      <c r="CO630" s="270"/>
      <c r="CP630" s="270"/>
      <c r="CQ630" s="270"/>
      <c r="CR630" s="270"/>
      <c r="CS630" s="270"/>
      <c r="CT630" s="270"/>
      <c r="CU630" s="270"/>
      <c r="CV630" s="89"/>
      <c r="CW630" s="86"/>
      <c r="CX630" s="90"/>
      <c r="CY630" s="90"/>
      <c r="CZ630" s="90"/>
      <c r="DA630" s="90"/>
      <c r="DB630" s="89"/>
      <c r="DC630" s="89"/>
      <c r="DD630" s="89"/>
      <c r="DE630" s="89"/>
      <c r="DF630" s="86"/>
      <c r="DG630" s="273"/>
      <c r="DH630" s="270"/>
      <c r="DI630" s="270"/>
      <c r="DJ630" s="270"/>
      <c r="DK630" s="270"/>
      <c r="DL630" s="270"/>
      <c r="DM630" s="270"/>
      <c r="DN630" s="270"/>
      <c r="DO630" s="270"/>
    </row>
    <row r="631" spans="1:119" s="274" customFormat="1" ht="30" hidden="1" customHeight="1">
      <c r="A631" s="85" t="str">
        <f t="shared" si="775"/>
        <v>ok</v>
      </c>
      <c r="B631" s="86"/>
      <c r="C631" s="86"/>
      <c r="D631" s="86"/>
      <c r="E631" s="86"/>
      <c r="F631" s="86"/>
      <c r="G631" s="86"/>
      <c r="H631" s="86"/>
      <c r="I631" s="86"/>
      <c r="J631" s="86"/>
      <c r="K631" s="86"/>
      <c r="L631" s="179" t="s">
        <v>1917</v>
      </c>
      <c r="M631" s="114" t="s">
        <v>1918</v>
      </c>
      <c r="N631" s="180" t="s">
        <v>1919</v>
      </c>
      <c r="O631" s="181" t="s">
        <v>1920</v>
      </c>
      <c r="P631" s="179" t="s">
        <v>42</v>
      </c>
      <c r="Q631" s="182"/>
      <c r="R631" s="182"/>
      <c r="S631" s="182"/>
      <c r="T631" s="270"/>
      <c r="U631" s="270"/>
      <c r="V631" s="270"/>
      <c r="W631" s="270"/>
      <c r="X631" s="270"/>
      <c r="Y631" s="270"/>
      <c r="Z631" s="63"/>
      <c r="AA631" s="63"/>
      <c r="AB631" s="63"/>
      <c r="AC631" s="63"/>
      <c r="AD631" s="63"/>
      <c r="AE631" s="63"/>
      <c r="AF631" s="63"/>
      <c r="AG631" s="63"/>
      <c r="AH631" s="63"/>
      <c r="AI631" s="63"/>
      <c r="AJ631" s="63"/>
      <c r="AK631" s="63"/>
      <c r="AL631" s="63"/>
      <c r="AM631" s="63"/>
      <c r="AN631" s="63"/>
      <c r="AO631" s="63"/>
      <c r="AP631" s="63"/>
      <c r="AQ631" s="63"/>
      <c r="AR631" s="63"/>
      <c r="AS631" s="63"/>
      <c r="AT631" s="63"/>
      <c r="AU631" s="63"/>
      <c r="AV631" s="63"/>
      <c r="AW631" s="63"/>
      <c r="AX631" s="63"/>
      <c r="AY631" s="63"/>
      <c r="AZ631" s="88"/>
      <c r="BA631" s="88"/>
      <c r="BB631" s="487"/>
      <c r="BC631" s="271"/>
      <c r="BD631" s="1487"/>
      <c r="BE631" s="270"/>
      <c r="BF631" s="270"/>
      <c r="BG631" s="91"/>
      <c r="BH631" s="89"/>
      <c r="BI631" s="89"/>
      <c r="BJ631" s="173"/>
      <c r="BK631" s="275" t="s">
        <v>903</v>
      </c>
      <c r="BL631" s="271" t="s">
        <v>1964</v>
      </c>
      <c r="BM631" s="1488" t="s">
        <v>2177</v>
      </c>
      <c r="BN631" s="1489" t="s">
        <v>42</v>
      </c>
      <c r="BO631" s="271" t="s">
        <v>416</v>
      </c>
      <c r="BP631" s="173">
        <v>46046</v>
      </c>
      <c r="BQ631" s="1490">
        <v>85.82</v>
      </c>
      <c r="BR631" s="271" t="s">
        <v>416</v>
      </c>
      <c r="BS631" s="1491">
        <v>50500</v>
      </c>
      <c r="BT631" s="280">
        <f t="shared" si="830"/>
        <v>4680622.8000000007</v>
      </c>
      <c r="BU631" s="1492">
        <v>0.08</v>
      </c>
      <c r="BV631" s="279">
        <f t="shared" si="831"/>
        <v>4333910</v>
      </c>
      <c r="BW631" s="281">
        <v>46078</v>
      </c>
      <c r="BX631" s="89"/>
      <c r="BY631" s="89"/>
      <c r="BZ631" s="270"/>
      <c r="CA631" s="270"/>
      <c r="CB631" s="270"/>
      <c r="CC631" s="270"/>
      <c r="CD631" s="270"/>
      <c r="CE631" s="270"/>
      <c r="CF631" s="270"/>
      <c r="CG631" s="270"/>
      <c r="CH631" s="270"/>
      <c r="CI631" s="270"/>
      <c r="CJ631" s="270"/>
      <c r="CK631" s="270"/>
      <c r="CL631" s="270"/>
      <c r="CM631" s="270"/>
      <c r="CN631" s="270"/>
      <c r="CO631" s="270"/>
      <c r="CP631" s="270"/>
      <c r="CQ631" s="270"/>
      <c r="CR631" s="270"/>
      <c r="CS631" s="270"/>
      <c r="CT631" s="270"/>
      <c r="CU631" s="270"/>
      <c r="CV631" s="89"/>
      <c r="CW631" s="86"/>
      <c r="CX631" s="90"/>
      <c r="CY631" s="90"/>
      <c r="CZ631" s="90"/>
      <c r="DA631" s="90"/>
      <c r="DB631" s="89"/>
      <c r="DC631" s="89"/>
      <c r="DD631" s="89"/>
      <c r="DE631" s="89"/>
      <c r="DF631" s="86"/>
      <c r="DG631" s="273"/>
      <c r="DH631" s="270"/>
      <c r="DI631" s="270"/>
      <c r="DJ631" s="270"/>
      <c r="DK631" s="270"/>
      <c r="DL631" s="270"/>
      <c r="DM631" s="270"/>
      <c r="DN631" s="270"/>
      <c r="DO631" s="270"/>
    </row>
    <row r="632" spans="1:119" s="274" customFormat="1" ht="30" hidden="1" customHeight="1">
      <c r="A632" s="85" t="str">
        <f t="shared" si="775"/>
        <v>ok</v>
      </c>
      <c r="B632" s="86"/>
      <c r="C632" s="86"/>
      <c r="D632" s="86"/>
      <c r="E632" s="86"/>
      <c r="F632" s="86"/>
      <c r="G632" s="86"/>
      <c r="H632" s="86"/>
      <c r="I632" s="86"/>
      <c r="J632" s="86"/>
      <c r="K632" s="86"/>
      <c r="L632" s="179" t="s">
        <v>1917</v>
      </c>
      <c r="M632" s="114" t="s">
        <v>1918</v>
      </c>
      <c r="N632" s="180" t="s">
        <v>1919</v>
      </c>
      <c r="O632" s="181" t="s">
        <v>1920</v>
      </c>
      <c r="P632" s="179" t="s">
        <v>42</v>
      </c>
      <c r="Q632" s="182"/>
      <c r="R632" s="182"/>
      <c r="S632" s="182"/>
      <c r="T632" s="270"/>
      <c r="U632" s="270"/>
      <c r="V632" s="270"/>
      <c r="W632" s="270"/>
      <c r="X632" s="270"/>
      <c r="Y632" s="270"/>
      <c r="Z632" s="63"/>
      <c r="AA632" s="63"/>
      <c r="AB632" s="63"/>
      <c r="AC632" s="63"/>
      <c r="AD632" s="63"/>
      <c r="AE632" s="63"/>
      <c r="AF632" s="63"/>
      <c r="AG632" s="63"/>
      <c r="AH632" s="63"/>
      <c r="AI632" s="63"/>
      <c r="AJ632" s="63"/>
      <c r="AK632" s="63"/>
      <c r="AL632" s="63"/>
      <c r="AM632" s="63"/>
      <c r="AN632" s="63"/>
      <c r="AO632" s="63"/>
      <c r="AP632" s="63"/>
      <c r="AQ632" s="63"/>
      <c r="AR632" s="63"/>
      <c r="AS632" s="63"/>
      <c r="AT632" s="63"/>
      <c r="AU632" s="63"/>
      <c r="AV632" s="63"/>
      <c r="AW632" s="63"/>
      <c r="AX632" s="63"/>
      <c r="AY632" s="63"/>
      <c r="AZ632" s="88"/>
      <c r="BA632" s="88"/>
      <c r="BB632" s="487"/>
      <c r="BC632" s="271"/>
      <c r="BD632" s="1487"/>
      <c r="BE632" s="270"/>
      <c r="BF632" s="270"/>
      <c r="BG632" s="91"/>
      <c r="BH632" s="89"/>
      <c r="BI632" s="89"/>
      <c r="BJ632" s="173"/>
      <c r="BK632" s="275" t="s">
        <v>903</v>
      </c>
      <c r="BL632" s="271" t="s">
        <v>1964</v>
      </c>
      <c r="BM632" s="1488" t="s">
        <v>2178</v>
      </c>
      <c r="BN632" s="1489" t="s">
        <v>42</v>
      </c>
      <c r="BO632" s="271" t="s">
        <v>416</v>
      </c>
      <c r="BP632" s="173">
        <v>46046</v>
      </c>
      <c r="BQ632" s="1490">
        <v>104.98</v>
      </c>
      <c r="BR632" s="271" t="s">
        <v>416</v>
      </c>
      <c r="BS632" s="1491">
        <v>50500</v>
      </c>
      <c r="BT632" s="280">
        <f t="shared" si="830"/>
        <v>5725609.2000000002</v>
      </c>
      <c r="BU632" s="1492">
        <v>0.08</v>
      </c>
      <c r="BV632" s="279">
        <f t="shared" si="831"/>
        <v>5301490</v>
      </c>
      <c r="BW632" s="281">
        <v>46078</v>
      </c>
      <c r="BX632" s="89"/>
      <c r="BY632" s="89"/>
      <c r="BZ632" s="270"/>
      <c r="CA632" s="270"/>
      <c r="CB632" s="270"/>
      <c r="CC632" s="270"/>
      <c r="CD632" s="270"/>
      <c r="CE632" s="270"/>
      <c r="CF632" s="270"/>
      <c r="CG632" s="270"/>
      <c r="CH632" s="270"/>
      <c r="CI632" s="270"/>
      <c r="CJ632" s="270"/>
      <c r="CK632" s="270"/>
      <c r="CL632" s="270"/>
      <c r="CM632" s="270"/>
      <c r="CN632" s="270"/>
      <c r="CO632" s="270"/>
      <c r="CP632" s="270"/>
      <c r="CQ632" s="270"/>
      <c r="CR632" s="270"/>
      <c r="CS632" s="270"/>
      <c r="CT632" s="270"/>
      <c r="CU632" s="270"/>
      <c r="CV632" s="89"/>
      <c r="CW632" s="86"/>
      <c r="CX632" s="90"/>
      <c r="CY632" s="90"/>
      <c r="CZ632" s="90"/>
      <c r="DA632" s="90"/>
      <c r="DB632" s="89"/>
      <c r="DC632" s="89"/>
      <c r="DD632" s="89"/>
      <c r="DE632" s="89"/>
      <c r="DF632" s="86"/>
      <c r="DG632" s="273"/>
      <c r="DH632" s="270"/>
      <c r="DI632" s="270"/>
      <c r="DJ632" s="270"/>
      <c r="DK632" s="270"/>
      <c r="DL632" s="270"/>
      <c r="DM632" s="270"/>
      <c r="DN632" s="270"/>
      <c r="DO632" s="270"/>
    </row>
    <row r="633" spans="1:119" s="274" customFormat="1" ht="30" hidden="1" customHeight="1">
      <c r="A633" s="85" t="str">
        <f t="shared" si="775"/>
        <v>ok</v>
      </c>
      <c r="B633" s="86"/>
      <c r="C633" s="86"/>
      <c r="D633" s="86"/>
      <c r="E633" s="86"/>
      <c r="F633" s="86"/>
      <c r="G633" s="86"/>
      <c r="H633" s="86"/>
      <c r="I633" s="86"/>
      <c r="J633" s="86"/>
      <c r="K633" s="86"/>
      <c r="L633" s="179" t="s">
        <v>1917</v>
      </c>
      <c r="M633" s="114" t="s">
        <v>1918</v>
      </c>
      <c r="N633" s="180" t="s">
        <v>1919</v>
      </c>
      <c r="O633" s="181" t="s">
        <v>1920</v>
      </c>
      <c r="P633" s="179" t="s">
        <v>42</v>
      </c>
      <c r="Q633" s="182"/>
      <c r="R633" s="182"/>
      <c r="S633" s="182"/>
      <c r="T633" s="270"/>
      <c r="U633" s="270"/>
      <c r="V633" s="270"/>
      <c r="W633" s="270"/>
      <c r="X633" s="270"/>
      <c r="Y633" s="270"/>
      <c r="Z633" s="63"/>
      <c r="AA633" s="63"/>
      <c r="AB633" s="63"/>
      <c r="AC633" s="63"/>
      <c r="AD633" s="63"/>
      <c r="AE633" s="63"/>
      <c r="AF633" s="63"/>
      <c r="AG633" s="63"/>
      <c r="AH633" s="63"/>
      <c r="AI633" s="63"/>
      <c r="AJ633" s="63"/>
      <c r="AK633" s="63"/>
      <c r="AL633" s="63"/>
      <c r="AM633" s="63"/>
      <c r="AN633" s="63"/>
      <c r="AO633" s="63"/>
      <c r="AP633" s="63"/>
      <c r="AQ633" s="63"/>
      <c r="AR633" s="63"/>
      <c r="AS633" s="63"/>
      <c r="AT633" s="63"/>
      <c r="AU633" s="63"/>
      <c r="AV633" s="63"/>
      <c r="AW633" s="63"/>
      <c r="AX633" s="63"/>
      <c r="AY633" s="63"/>
      <c r="AZ633" s="88"/>
      <c r="BA633" s="88"/>
      <c r="BB633" s="487"/>
      <c r="BC633" s="271"/>
      <c r="BD633" s="1487"/>
      <c r="BE633" s="270"/>
      <c r="BF633" s="270"/>
      <c r="BG633" s="91"/>
      <c r="BH633" s="89"/>
      <c r="BI633" s="89"/>
      <c r="BJ633" s="173"/>
      <c r="BK633" s="275" t="s">
        <v>903</v>
      </c>
      <c r="BL633" s="271" t="s">
        <v>1964</v>
      </c>
      <c r="BM633" s="1488" t="s">
        <v>2179</v>
      </c>
      <c r="BN633" s="1489" t="s">
        <v>42</v>
      </c>
      <c r="BO633" s="271" t="s">
        <v>416</v>
      </c>
      <c r="BP633" s="173">
        <v>46046</v>
      </c>
      <c r="BQ633" s="1490">
        <v>129.21</v>
      </c>
      <c r="BR633" s="271" t="s">
        <v>416</v>
      </c>
      <c r="BS633" s="1491">
        <v>50500</v>
      </c>
      <c r="BT633" s="280">
        <f t="shared" si="830"/>
        <v>7047113.4000000004</v>
      </c>
      <c r="BU633" s="1492">
        <v>0.08</v>
      </c>
      <c r="BV633" s="279">
        <f t="shared" si="831"/>
        <v>6525105</v>
      </c>
      <c r="BW633" s="281">
        <v>46086</v>
      </c>
      <c r="BX633" s="89"/>
      <c r="BY633" s="89"/>
      <c r="BZ633" s="270"/>
      <c r="CA633" s="270"/>
      <c r="CB633" s="270"/>
      <c r="CC633" s="270"/>
      <c r="CD633" s="270"/>
      <c r="CE633" s="270"/>
      <c r="CF633" s="270"/>
      <c r="CG633" s="270"/>
      <c r="CH633" s="270"/>
      <c r="CI633" s="270"/>
      <c r="CJ633" s="270"/>
      <c r="CK633" s="270"/>
      <c r="CL633" s="270"/>
      <c r="CM633" s="270"/>
      <c r="CN633" s="270"/>
      <c r="CO633" s="270"/>
      <c r="CP633" s="270"/>
      <c r="CQ633" s="270"/>
      <c r="CR633" s="270"/>
      <c r="CS633" s="270"/>
      <c r="CT633" s="270"/>
      <c r="CU633" s="270"/>
      <c r="CV633" s="89"/>
      <c r="CW633" s="86"/>
      <c r="CX633" s="90"/>
      <c r="CY633" s="90"/>
      <c r="CZ633" s="90"/>
      <c r="DA633" s="90"/>
      <c r="DB633" s="89"/>
      <c r="DC633" s="89"/>
      <c r="DD633" s="89"/>
      <c r="DE633" s="89"/>
      <c r="DF633" s="86"/>
      <c r="DG633" s="273"/>
      <c r="DH633" s="270"/>
      <c r="DI633" s="270"/>
      <c r="DJ633" s="270"/>
      <c r="DK633" s="270"/>
      <c r="DL633" s="270"/>
      <c r="DM633" s="270"/>
      <c r="DN633" s="270"/>
      <c r="DO633" s="270"/>
    </row>
    <row r="634" spans="1:119" s="274" customFormat="1" ht="30" hidden="1" customHeight="1">
      <c r="A634" s="85" t="str">
        <f t="shared" si="775"/>
        <v>ok</v>
      </c>
      <c r="B634" s="86"/>
      <c r="C634" s="86"/>
      <c r="D634" s="86"/>
      <c r="E634" s="86"/>
      <c r="F634" s="86"/>
      <c r="G634" s="86"/>
      <c r="H634" s="86"/>
      <c r="I634" s="86"/>
      <c r="J634" s="86"/>
      <c r="K634" s="86"/>
      <c r="L634" s="179" t="s">
        <v>1917</v>
      </c>
      <c r="M634" s="114" t="s">
        <v>1918</v>
      </c>
      <c r="N634" s="180" t="s">
        <v>1919</v>
      </c>
      <c r="O634" s="181" t="s">
        <v>1920</v>
      </c>
      <c r="P634" s="179" t="s">
        <v>42</v>
      </c>
      <c r="Q634" s="182"/>
      <c r="R634" s="182"/>
      <c r="S634" s="182"/>
      <c r="T634" s="270"/>
      <c r="U634" s="270"/>
      <c r="V634" s="270"/>
      <c r="W634" s="270"/>
      <c r="X634" s="270"/>
      <c r="Y634" s="270"/>
      <c r="Z634" s="63"/>
      <c r="AA634" s="63"/>
      <c r="AB634" s="63"/>
      <c r="AC634" s="63"/>
      <c r="AD634" s="63"/>
      <c r="AE634" s="63"/>
      <c r="AF634" s="63"/>
      <c r="AG634" s="63"/>
      <c r="AH634" s="63"/>
      <c r="AI634" s="63"/>
      <c r="AJ634" s="63"/>
      <c r="AK634" s="63"/>
      <c r="AL634" s="63"/>
      <c r="AM634" s="63"/>
      <c r="AN634" s="63"/>
      <c r="AO634" s="63"/>
      <c r="AP634" s="63"/>
      <c r="AQ634" s="63"/>
      <c r="AR634" s="63"/>
      <c r="AS634" s="63"/>
      <c r="AT634" s="63"/>
      <c r="AU634" s="63"/>
      <c r="AV634" s="63"/>
      <c r="AW634" s="63"/>
      <c r="AX634" s="63"/>
      <c r="AY634" s="63"/>
      <c r="AZ634" s="88"/>
      <c r="BA634" s="88"/>
      <c r="BB634" s="487"/>
      <c r="BC634" s="271"/>
      <c r="BD634" s="1487"/>
      <c r="BE634" s="270"/>
      <c r="BF634" s="270"/>
      <c r="BG634" s="91"/>
      <c r="BH634" s="89"/>
      <c r="BI634" s="89"/>
      <c r="BJ634" s="173"/>
      <c r="BK634" s="275" t="s">
        <v>903</v>
      </c>
      <c r="BL634" s="271" t="s">
        <v>1964</v>
      </c>
      <c r="BM634" s="1488" t="s">
        <v>2180</v>
      </c>
      <c r="BN634" s="1489" t="s">
        <v>42</v>
      </c>
      <c r="BO634" s="271" t="s">
        <v>416</v>
      </c>
      <c r="BP634" s="173">
        <v>46046</v>
      </c>
      <c r="BQ634" s="1490">
        <v>109.58</v>
      </c>
      <c r="BR634" s="271" t="s">
        <v>416</v>
      </c>
      <c r="BS634" s="1491">
        <v>50500</v>
      </c>
      <c r="BT634" s="280">
        <f t="shared" si="830"/>
        <v>5976493.2000000002</v>
      </c>
      <c r="BU634" s="1492">
        <v>0.08</v>
      </c>
      <c r="BV634" s="279">
        <f t="shared" si="831"/>
        <v>5533790</v>
      </c>
      <c r="BW634" s="281">
        <v>46086</v>
      </c>
      <c r="BX634" s="89"/>
      <c r="BY634" s="89"/>
      <c r="BZ634" s="270"/>
      <c r="CA634" s="270"/>
      <c r="CB634" s="270"/>
      <c r="CC634" s="270"/>
      <c r="CD634" s="270"/>
      <c r="CE634" s="270"/>
      <c r="CF634" s="270"/>
      <c r="CG634" s="270"/>
      <c r="CH634" s="270"/>
      <c r="CI634" s="270"/>
      <c r="CJ634" s="270"/>
      <c r="CK634" s="270"/>
      <c r="CL634" s="270"/>
      <c r="CM634" s="270"/>
      <c r="CN634" s="270"/>
      <c r="CO634" s="270"/>
      <c r="CP634" s="270"/>
      <c r="CQ634" s="270"/>
      <c r="CR634" s="270"/>
      <c r="CS634" s="270"/>
      <c r="CT634" s="270"/>
      <c r="CU634" s="270"/>
      <c r="CV634" s="89"/>
      <c r="CW634" s="86"/>
      <c r="CX634" s="90"/>
      <c r="CY634" s="90"/>
      <c r="CZ634" s="90"/>
      <c r="DA634" s="90"/>
      <c r="DB634" s="89"/>
      <c r="DC634" s="89"/>
      <c r="DD634" s="89"/>
      <c r="DE634" s="89"/>
      <c r="DF634" s="86"/>
      <c r="DG634" s="273"/>
      <c r="DH634" s="270"/>
      <c r="DI634" s="270"/>
      <c r="DJ634" s="270"/>
      <c r="DK634" s="270"/>
      <c r="DL634" s="270"/>
      <c r="DM634" s="270"/>
      <c r="DN634" s="270"/>
      <c r="DO634" s="270"/>
    </row>
    <row r="635" spans="1:119" s="274" customFormat="1" ht="30" hidden="1" customHeight="1">
      <c r="A635" s="85" t="str">
        <f t="shared" si="775"/>
        <v>ok</v>
      </c>
      <c r="B635" s="86"/>
      <c r="C635" s="86"/>
      <c r="D635" s="86"/>
      <c r="E635" s="86"/>
      <c r="F635" s="86"/>
      <c r="G635" s="86"/>
      <c r="H635" s="86"/>
      <c r="I635" s="86"/>
      <c r="J635" s="86"/>
      <c r="K635" s="86"/>
      <c r="L635" s="179" t="s">
        <v>1917</v>
      </c>
      <c r="M635" s="114" t="s">
        <v>1918</v>
      </c>
      <c r="N635" s="180" t="s">
        <v>1919</v>
      </c>
      <c r="O635" s="181" t="s">
        <v>1920</v>
      </c>
      <c r="P635" s="179" t="s">
        <v>42</v>
      </c>
      <c r="Q635" s="182"/>
      <c r="R635" s="182"/>
      <c r="S635" s="182"/>
      <c r="T635" s="270"/>
      <c r="U635" s="270"/>
      <c r="V635" s="270"/>
      <c r="W635" s="270"/>
      <c r="X635" s="270"/>
      <c r="Y635" s="270"/>
      <c r="Z635" s="63"/>
      <c r="AA635" s="63"/>
      <c r="AB635" s="63"/>
      <c r="AC635" s="63"/>
      <c r="AD635" s="63"/>
      <c r="AE635" s="63"/>
      <c r="AF635" s="63"/>
      <c r="AG635" s="63"/>
      <c r="AH635" s="63"/>
      <c r="AI635" s="63"/>
      <c r="AJ635" s="63"/>
      <c r="AK635" s="63"/>
      <c r="AL635" s="63"/>
      <c r="AM635" s="63"/>
      <c r="AN635" s="63"/>
      <c r="AO635" s="63"/>
      <c r="AP635" s="63"/>
      <c r="AQ635" s="63"/>
      <c r="AR635" s="63"/>
      <c r="AS635" s="63"/>
      <c r="AT635" s="63"/>
      <c r="AU635" s="63"/>
      <c r="AV635" s="63"/>
      <c r="AW635" s="63"/>
      <c r="AX635" s="63"/>
      <c r="AY635" s="63"/>
      <c r="AZ635" s="88"/>
      <c r="BA635" s="88"/>
      <c r="BB635" s="487"/>
      <c r="BC635" s="271"/>
      <c r="BD635" s="1487"/>
      <c r="BE635" s="270"/>
      <c r="BF635" s="270"/>
      <c r="BG635" s="91"/>
      <c r="BH635" s="89"/>
      <c r="BI635" s="89"/>
      <c r="BJ635" s="173"/>
      <c r="BK635" s="275" t="s">
        <v>903</v>
      </c>
      <c r="BL635" s="271" t="s">
        <v>1964</v>
      </c>
      <c r="BM635" s="1488" t="s">
        <v>2181</v>
      </c>
      <c r="BN635" s="1489" t="s">
        <v>42</v>
      </c>
      <c r="BO635" s="271" t="s">
        <v>416</v>
      </c>
      <c r="BP635" s="173">
        <v>46046</v>
      </c>
      <c r="BQ635" s="1490">
        <v>109.58</v>
      </c>
      <c r="BR635" s="271" t="s">
        <v>416</v>
      </c>
      <c r="BS635" s="1491">
        <v>50500</v>
      </c>
      <c r="BT635" s="280">
        <f t="shared" si="830"/>
        <v>5976493.2000000002</v>
      </c>
      <c r="BU635" s="1492">
        <v>0.08</v>
      </c>
      <c r="BV635" s="279">
        <f t="shared" si="831"/>
        <v>5533790</v>
      </c>
      <c r="BW635" s="281">
        <v>46086</v>
      </c>
      <c r="BX635" s="89"/>
      <c r="BY635" s="89"/>
      <c r="BZ635" s="270"/>
      <c r="CA635" s="270"/>
      <c r="CB635" s="270"/>
      <c r="CC635" s="270"/>
      <c r="CD635" s="270"/>
      <c r="CE635" s="270"/>
      <c r="CF635" s="270"/>
      <c r="CG635" s="270"/>
      <c r="CH635" s="270"/>
      <c r="CI635" s="270"/>
      <c r="CJ635" s="270"/>
      <c r="CK635" s="270"/>
      <c r="CL635" s="270"/>
      <c r="CM635" s="270"/>
      <c r="CN635" s="270"/>
      <c r="CO635" s="270"/>
      <c r="CP635" s="270"/>
      <c r="CQ635" s="270"/>
      <c r="CR635" s="270"/>
      <c r="CS635" s="270"/>
      <c r="CT635" s="270"/>
      <c r="CU635" s="270"/>
      <c r="CV635" s="89"/>
      <c r="CW635" s="86"/>
      <c r="CX635" s="90"/>
      <c r="CY635" s="90"/>
      <c r="CZ635" s="90"/>
      <c r="DA635" s="90"/>
      <c r="DB635" s="89"/>
      <c r="DC635" s="89"/>
      <c r="DD635" s="89"/>
      <c r="DE635" s="89"/>
      <c r="DF635" s="86"/>
      <c r="DG635" s="273"/>
      <c r="DH635" s="270"/>
      <c r="DI635" s="270"/>
      <c r="DJ635" s="270"/>
      <c r="DK635" s="270"/>
      <c r="DL635" s="270"/>
      <c r="DM635" s="270"/>
      <c r="DN635" s="270"/>
      <c r="DO635" s="270"/>
    </row>
    <row r="636" spans="1:119" s="274" customFormat="1" ht="30" hidden="1" customHeight="1">
      <c r="A636" s="85" t="str">
        <f t="shared" si="775"/>
        <v>ok</v>
      </c>
      <c r="B636" s="86"/>
      <c r="C636" s="86"/>
      <c r="D636" s="86"/>
      <c r="E636" s="86"/>
      <c r="F636" s="86"/>
      <c r="G636" s="86"/>
      <c r="H636" s="86"/>
      <c r="I636" s="86"/>
      <c r="J636" s="86"/>
      <c r="K636" s="86"/>
      <c r="L636" s="179" t="s">
        <v>1917</v>
      </c>
      <c r="M636" s="114" t="s">
        <v>1918</v>
      </c>
      <c r="N636" s="180" t="s">
        <v>1919</v>
      </c>
      <c r="O636" s="181" t="s">
        <v>1920</v>
      </c>
      <c r="P636" s="179" t="s">
        <v>42</v>
      </c>
      <c r="Q636" s="182"/>
      <c r="R636" s="182"/>
      <c r="S636" s="182"/>
      <c r="T636" s="270"/>
      <c r="U636" s="270"/>
      <c r="V636" s="270"/>
      <c r="W636" s="270"/>
      <c r="X636" s="270"/>
      <c r="Y636" s="270"/>
      <c r="Z636" s="63"/>
      <c r="AA636" s="63"/>
      <c r="AB636" s="63"/>
      <c r="AC636" s="63"/>
      <c r="AD636" s="63"/>
      <c r="AE636" s="63"/>
      <c r="AF636" s="63"/>
      <c r="AG636" s="63"/>
      <c r="AH636" s="63"/>
      <c r="AI636" s="63"/>
      <c r="AJ636" s="63"/>
      <c r="AK636" s="63"/>
      <c r="AL636" s="63"/>
      <c r="AM636" s="63"/>
      <c r="AN636" s="63"/>
      <c r="AO636" s="63"/>
      <c r="AP636" s="63"/>
      <c r="AQ636" s="63"/>
      <c r="AR636" s="63"/>
      <c r="AS636" s="63"/>
      <c r="AT636" s="63"/>
      <c r="AU636" s="63"/>
      <c r="AV636" s="63"/>
      <c r="AW636" s="63"/>
      <c r="AX636" s="63"/>
      <c r="AY636" s="63"/>
      <c r="AZ636" s="88"/>
      <c r="BA636" s="88"/>
      <c r="BB636" s="487"/>
      <c r="BC636" s="271"/>
      <c r="BD636" s="1487"/>
      <c r="BE636" s="270"/>
      <c r="BF636" s="270"/>
      <c r="BG636" s="91"/>
      <c r="BH636" s="89"/>
      <c r="BI636" s="89"/>
      <c r="BJ636" s="173"/>
      <c r="BK636" s="275" t="s">
        <v>903</v>
      </c>
      <c r="BL636" s="271" t="s">
        <v>1964</v>
      </c>
      <c r="BM636" s="1488" t="s">
        <v>2182</v>
      </c>
      <c r="BN636" s="1489" t="s">
        <v>42</v>
      </c>
      <c r="BO636" s="271" t="s">
        <v>416</v>
      </c>
      <c r="BP636" s="173">
        <v>46046</v>
      </c>
      <c r="BQ636" s="1490">
        <v>95.28</v>
      </c>
      <c r="BR636" s="271" t="s">
        <v>416</v>
      </c>
      <c r="BS636" s="1491">
        <v>50500</v>
      </c>
      <c r="BT636" s="280">
        <f t="shared" si="830"/>
        <v>5196571.2</v>
      </c>
      <c r="BU636" s="1492">
        <v>0.08</v>
      </c>
      <c r="BV636" s="279">
        <f t="shared" si="831"/>
        <v>4811640</v>
      </c>
      <c r="BW636" s="281">
        <v>46086</v>
      </c>
      <c r="BX636" s="89"/>
      <c r="BY636" s="89"/>
      <c r="BZ636" s="270"/>
      <c r="CA636" s="270"/>
      <c r="CB636" s="270"/>
      <c r="CC636" s="270"/>
      <c r="CD636" s="270"/>
      <c r="CE636" s="270"/>
      <c r="CF636" s="270"/>
      <c r="CG636" s="270"/>
      <c r="CH636" s="270"/>
      <c r="CI636" s="270"/>
      <c r="CJ636" s="270"/>
      <c r="CK636" s="270"/>
      <c r="CL636" s="270"/>
      <c r="CM636" s="270"/>
      <c r="CN636" s="270"/>
      <c r="CO636" s="270"/>
      <c r="CP636" s="270"/>
      <c r="CQ636" s="270"/>
      <c r="CR636" s="270"/>
      <c r="CS636" s="270"/>
      <c r="CT636" s="270"/>
      <c r="CU636" s="270"/>
      <c r="CV636" s="89"/>
      <c r="CW636" s="86"/>
      <c r="CX636" s="90"/>
      <c r="CY636" s="90"/>
      <c r="CZ636" s="90"/>
      <c r="DA636" s="90"/>
      <c r="DB636" s="89"/>
      <c r="DC636" s="89"/>
      <c r="DD636" s="89"/>
      <c r="DE636" s="89"/>
      <c r="DF636" s="86"/>
      <c r="DG636" s="273"/>
      <c r="DH636" s="270"/>
      <c r="DI636" s="270"/>
      <c r="DJ636" s="270"/>
      <c r="DK636" s="270"/>
      <c r="DL636" s="270"/>
      <c r="DM636" s="270"/>
      <c r="DN636" s="270"/>
      <c r="DO636" s="270"/>
    </row>
    <row r="637" spans="1:119" s="274" customFormat="1" ht="30" hidden="1" customHeight="1">
      <c r="A637" s="85" t="str">
        <f t="shared" si="775"/>
        <v>ok</v>
      </c>
      <c r="B637" s="86"/>
      <c r="C637" s="86"/>
      <c r="D637" s="86"/>
      <c r="E637" s="86"/>
      <c r="F637" s="86"/>
      <c r="G637" s="86"/>
      <c r="H637" s="86"/>
      <c r="I637" s="86"/>
      <c r="J637" s="86"/>
      <c r="K637" s="86"/>
      <c r="L637" s="179" t="s">
        <v>1917</v>
      </c>
      <c r="M637" s="114" t="s">
        <v>1918</v>
      </c>
      <c r="N637" s="180" t="s">
        <v>1919</v>
      </c>
      <c r="O637" s="181" t="s">
        <v>1920</v>
      </c>
      <c r="P637" s="179" t="s">
        <v>42</v>
      </c>
      <c r="Q637" s="182"/>
      <c r="R637" s="182"/>
      <c r="S637" s="182"/>
      <c r="T637" s="270"/>
      <c r="U637" s="270"/>
      <c r="V637" s="270"/>
      <c r="W637" s="270"/>
      <c r="X637" s="270"/>
      <c r="Y637" s="270"/>
      <c r="Z637" s="63"/>
      <c r="AA637" s="63"/>
      <c r="AB637" s="63"/>
      <c r="AC637" s="63"/>
      <c r="AD637" s="63"/>
      <c r="AE637" s="63"/>
      <c r="AF637" s="63"/>
      <c r="AG637" s="63"/>
      <c r="AH637" s="63"/>
      <c r="AI637" s="63"/>
      <c r="AJ637" s="63"/>
      <c r="AK637" s="63"/>
      <c r="AL637" s="63"/>
      <c r="AM637" s="63"/>
      <c r="AN637" s="63"/>
      <c r="AO637" s="63"/>
      <c r="AP637" s="63"/>
      <c r="AQ637" s="63"/>
      <c r="AR637" s="63"/>
      <c r="AS637" s="63"/>
      <c r="AT637" s="63"/>
      <c r="AU637" s="63"/>
      <c r="AV637" s="63"/>
      <c r="AW637" s="63"/>
      <c r="AX637" s="63"/>
      <c r="AY637" s="63"/>
      <c r="AZ637" s="88"/>
      <c r="BA637" s="88"/>
      <c r="BB637" s="487"/>
      <c r="BC637" s="271"/>
      <c r="BD637" s="1487"/>
      <c r="BE637" s="270"/>
      <c r="BF637" s="270"/>
      <c r="BG637" s="91"/>
      <c r="BH637" s="89"/>
      <c r="BI637" s="89"/>
      <c r="BJ637" s="173"/>
      <c r="BK637" s="275" t="s">
        <v>903</v>
      </c>
      <c r="BL637" s="271" t="s">
        <v>1964</v>
      </c>
      <c r="BM637" s="1488" t="s">
        <v>2183</v>
      </c>
      <c r="BN637" s="1489" t="s">
        <v>42</v>
      </c>
      <c r="BO637" s="271" t="s">
        <v>416</v>
      </c>
      <c r="BP637" s="173">
        <v>46046</v>
      </c>
      <c r="BQ637" s="1490">
        <v>133.27000000000001</v>
      </c>
      <c r="BR637" s="271" t="s">
        <v>416</v>
      </c>
      <c r="BS637" s="1491">
        <v>50500</v>
      </c>
      <c r="BT637" s="280">
        <f t="shared" si="830"/>
        <v>7268545.8000000017</v>
      </c>
      <c r="BU637" s="1492">
        <v>0.08</v>
      </c>
      <c r="BV637" s="279">
        <f t="shared" si="831"/>
        <v>6730135.0000000009</v>
      </c>
      <c r="BW637" s="281">
        <v>46086</v>
      </c>
      <c r="BX637" s="89"/>
      <c r="BY637" s="89"/>
      <c r="BZ637" s="270"/>
      <c r="CA637" s="270"/>
      <c r="CB637" s="270"/>
      <c r="CC637" s="270"/>
      <c r="CD637" s="270"/>
      <c r="CE637" s="270"/>
      <c r="CF637" s="270"/>
      <c r="CG637" s="270"/>
      <c r="CH637" s="270"/>
      <c r="CI637" s="270"/>
      <c r="CJ637" s="270"/>
      <c r="CK637" s="270"/>
      <c r="CL637" s="270"/>
      <c r="CM637" s="270"/>
      <c r="CN637" s="270"/>
      <c r="CO637" s="270"/>
      <c r="CP637" s="270"/>
      <c r="CQ637" s="270"/>
      <c r="CR637" s="270"/>
      <c r="CS637" s="270"/>
      <c r="CT637" s="270"/>
      <c r="CU637" s="270"/>
      <c r="CV637" s="89"/>
      <c r="CW637" s="86"/>
      <c r="CX637" s="90"/>
      <c r="CY637" s="90"/>
      <c r="CZ637" s="90"/>
      <c r="DA637" s="90"/>
      <c r="DB637" s="89"/>
      <c r="DC637" s="89"/>
      <c r="DD637" s="89"/>
      <c r="DE637" s="89"/>
      <c r="DF637" s="86"/>
      <c r="DG637" s="273"/>
      <c r="DH637" s="270"/>
      <c r="DI637" s="270"/>
      <c r="DJ637" s="270"/>
      <c r="DK637" s="270"/>
      <c r="DL637" s="270"/>
      <c r="DM637" s="270"/>
      <c r="DN637" s="270"/>
      <c r="DO637" s="270"/>
    </row>
    <row r="638" spans="1:119" s="274" customFormat="1" ht="30" hidden="1" customHeight="1">
      <c r="A638" s="85" t="str">
        <f t="shared" si="775"/>
        <v>ok</v>
      </c>
      <c r="B638" s="86"/>
      <c r="C638" s="86"/>
      <c r="D638" s="86"/>
      <c r="E638" s="86"/>
      <c r="F638" s="86"/>
      <c r="G638" s="86"/>
      <c r="H638" s="86"/>
      <c r="I638" s="86"/>
      <c r="J638" s="86"/>
      <c r="K638" s="86"/>
      <c r="L638" s="179" t="s">
        <v>1917</v>
      </c>
      <c r="M638" s="114" t="s">
        <v>1918</v>
      </c>
      <c r="N638" s="180" t="s">
        <v>1919</v>
      </c>
      <c r="O638" s="181" t="s">
        <v>1920</v>
      </c>
      <c r="P638" s="179" t="s">
        <v>42</v>
      </c>
      <c r="Q638" s="182"/>
      <c r="R638" s="182"/>
      <c r="S638" s="182"/>
      <c r="T638" s="270"/>
      <c r="U638" s="270"/>
      <c r="V638" s="270"/>
      <c r="W638" s="270"/>
      <c r="X638" s="270"/>
      <c r="Y638" s="270"/>
      <c r="Z638" s="63"/>
      <c r="AA638" s="63"/>
      <c r="AB638" s="63"/>
      <c r="AC638" s="63"/>
      <c r="AD638" s="63"/>
      <c r="AE638" s="63"/>
      <c r="AF638" s="63"/>
      <c r="AG638" s="63"/>
      <c r="AH638" s="63"/>
      <c r="AI638" s="63"/>
      <c r="AJ638" s="63"/>
      <c r="AK638" s="63"/>
      <c r="AL638" s="63"/>
      <c r="AM638" s="63"/>
      <c r="AN638" s="63"/>
      <c r="AO638" s="63"/>
      <c r="AP638" s="63"/>
      <c r="AQ638" s="63"/>
      <c r="AR638" s="63"/>
      <c r="AS638" s="63"/>
      <c r="AT638" s="63"/>
      <c r="AU638" s="63"/>
      <c r="AV638" s="63"/>
      <c r="AW638" s="63"/>
      <c r="AX638" s="63"/>
      <c r="AY638" s="63"/>
      <c r="AZ638" s="88"/>
      <c r="BA638" s="88"/>
      <c r="BB638" s="487"/>
      <c r="BC638" s="271"/>
      <c r="BD638" s="1487"/>
      <c r="BE638" s="270"/>
      <c r="BF638" s="270"/>
      <c r="BG638" s="91"/>
      <c r="BH638" s="89"/>
      <c r="BI638" s="89"/>
      <c r="BJ638" s="173"/>
      <c r="BK638" s="275" t="s">
        <v>903</v>
      </c>
      <c r="BL638" s="271" t="s">
        <v>1964</v>
      </c>
      <c r="BM638" s="1488" t="s">
        <v>2184</v>
      </c>
      <c r="BN638" s="1489" t="s">
        <v>42</v>
      </c>
      <c r="BO638" s="271" t="s">
        <v>416</v>
      </c>
      <c r="BP638" s="173">
        <v>46046</v>
      </c>
      <c r="BQ638" s="1490">
        <v>124.41</v>
      </c>
      <c r="BR638" s="271" t="s">
        <v>416</v>
      </c>
      <c r="BS638" s="1491">
        <v>50500</v>
      </c>
      <c r="BT638" s="280">
        <f t="shared" si="830"/>
        <v>6785321.4000000004</v>
      </c>
      <c r="BU638" s="1492">
        <v>0.08</v>
      </c>
      <c r="BV638" s="279">
        <f t="shared" si="831"/>
        <v>6282705</v>
      </c>
      <c r="BW638" s="281">
        <v>46086</v>
      </c>
      <c r="BX638" s="89"/>
      <c r="BY638" s="89"/>
      <c r="BZ638" s="270"/>
      <c r="CA638" s="270"/>
      <c r="CB638" s="270"/>
      <c r="CC638" s="270"/>
      <c r="CD638" s="270"/>
      <c r="CE638" s="270"/>
      <c r="CF638" s="270"/>
      <c r="CG638" s="270"/>
      <c r="CH638" s="270"/>
      <c r="CI638" s="270"/>
      <c r="CJ638" s="270"/>
      <c r="CK638" s="270"/>
      <c r="CL638" s="270"/>
      <c r="CM638" s="270"/>
      <c r="CN638" s="270"/>
      <c r="CO638" s="270"/>
      <c r="CP638" s="270"/>
      <c r="CQ638" s="270"/>
      <c r="CR638" s="270"/>
      <c r="CS638" s="270"/>
      <c r="CT638" s="270"/>
      <c r="CU638" s="270"/>
      <c r="CV638" s="89"/>
      <c r="CW638" s="86"/>
      <c r="CX638" s="90"/>
      <c r="CY638" s="90"/>
      <c r="CZ638" s="90"/>
      <c r="DA638" s="90"/>
      <c r="DB638" s="89"/>
      <c r="DC638" s="89"/>
      <c r="DD638" s="89"/>
      <c r="DE638" s="89"/>
      <c r="DF638" s="86"/>
      <c r="DG638" s="273"/>
      <c r="DH638" s="270"/>
      <c r="DI638" s="270"/>
      <c r="DJ638" s="270"/>
      <c r="DK638" s="270"/>
      <c r="DL638" s="270"/>
      <c r="DM638" s="270"/>
      <c r="DN638" s="270"/>
      <c r="DO638" s="270"/>
    </row>
    <row r="639" spans="1:119" s="274" customFormat="1" ht="30" hidden="1" customHeight="1">
      <c r="A639" s="85" t="str">
        <f t="shared" si="775"/>
        <v>ok</v>
      </c>
      <c r="B639" s="86"/>
      <c r="C639" s="86"/>
      <c r="D639" s="86"/>
      <c r="E639" s="86"/>
      <c r="F639" s="86"/>
      <c r="G639" s="86"/>
      <c r="H639" s="86"/>
      <c r="I639" s="86"/>
      <c r="J639" s="86"/>
      <c r="K639" s="86"/>
      <c r="L639" s="179" t="s">
        <v>1917</v>
      </c>
      <c r="M639" s="114" t="s">
        <v>1918</v>
      </c>
      <c r="N639" s="180" t="s">
        <v>1919</v>
      </c>
      <c r="O639" s="181" t="s">
        <v>1920</v>
      </c>
      <c r="P639" s="179" t="s">
        <v>42</v>
      </c>
      <c r="Q639" s="182"/>
      <c r="R639" s="182"/>
      <c r="S639" s="182"/>
      <c r="T639" s="270"/>
      <c r="U639" s="270"/>
      <c r="V639" s="270"/>
      <c r="W639" s="270"/>
      <c r="X639" s="270"/>
      <c r="Y639" s="270"/>
      <c r="Z639" s="63"/>
      <c r="AA639" s="63"/>
      <c r="AB639" s="63"/>
      <c r="AC639" s="63"/>
      <c r="AD639" s="63"/>
      <c r="AE639" s="63"/>
      <c r="AF639" s="63"/>
      <c r="AG639" s="63"/>
      <c r="AH639" s="63"/>
      <c r="AI639" s="63"/>
      <c r="AJ639" s="63"/>
      <c r="AK639" s="63"/>
      <c r="AL639" s="63"/>
      <c r="AM639" s="63"/>
      <c r="AN639" s="63"/>
      <c r="AO639" s="63"/>
      <c r="AP639" s="63"/>
      <c r="AQ639" s="63"/>
      <c r="AR639" s="63"/>
      <c r="AS639" s="63"/>
      <c r="AT639" s="63"/>
      <c r="AU639" s="63"/>
      <c r="AV639" s="63"/>
      <c r="AW639" s="63"/>
      <c r="AX639" s="63"/>
      <c r="AY639" s="63"/>
      <c r="AZ639" s="88"/>
      <c r="BA639" s="88"/>
      <c r="BB639" s="487"/>
      <c r="BC639" s="271"/>
      <c r="BD639" s="1487"/>
      <c r="BE639" s="270"/>
      <c r="BF639" s="270"/>
      <c r="BG639" s="91"/>
      <c r="BH639" s="89"/>
      <c r="BI639" s="89"/>
      <c r="BJ639" s="173"/>
      <c r="BK639" s="275" t="s">
        <v>903</v>
      </c>
      <c r="BL639" s="271" t="s">
        <v>1964</v>
      </c>
      <c r="BM639" s="1488" t="s">
        <v>2185</v>
      </c>
      <c r="BN639" s="1489" t="s">
        <v>42</v>
      </c>
      <c r="BO639" s="271" t="s">
        <v>416</v>
      </c>
      <c r="BP639" s="173">
        <v>46046</v>
      </c>
      <c r="BQ639" s="1490">
        <v>299.98</v>
      </c>
      <c r="BR639" s="271" t="s">
        <v>416</v>
      </c>
      <c r="BS639" s="1491">
        <v>50500</v>
      </c>
      <c r="BT639" s="280">
        <f t="shared" ref="BT639:BT666" si="832">BS639*BQ639*1.08</f>
        <v>16360909.200000001</v>
      </c>
      <c r="BU639" s="1492">
        <v>0.08</v>
      </c>
      <c r="BV639" s="279">
        <f t="shared" ref="BV639:BV666" si="833">BS639*BQ639</f>
        <v>15148990</v>
      </c>
      <c r="BW639" s="281">
        <v>46086</v>
      </c>
      <c r="BX639" s="89"/>
      <c r="BY639" s="89"/>
      <c r="BZ639" s="270"/>
      <c r="CA639" s="270"/>
      <c r="CB639" s="270"/>
      <c r="CC639" s="270"/>
      <c r="CD639" s="270"/>
      <c r="CE639" s="270"/>
      <c r="CF639" s="270"/>
      <c r="CG639" s="270"/>
      <c r="CH639" s="270"/>
      <c r="CI639" s="270"/>
      <c r="CJ639" s="270"/>
      <c r="CK639" s="270"/>
      <c r="CL639" s="270"/>
      <c r="CM639" s="270"/>
      <c r="CN639" s="270"/>
      <c r="CO639" s="270"/>
      <c r="CP639" s="270"/>
      <c r="CQ639" s="270"/>
      <c r="CR639" s="270"/>
      <c r="CS639" s="270"/>
      <c r="CT639" s="270"/>
      <c r="CU639" s="270"/>
      <c r="CV639" s="89"/>
      <c r="CW639" s="86"/>
      <c r="CX639" s="90"/>
      <c r="CY639" s="90"/>
      <c r="CZ639" s="90"/>
      <c r="DA639" s="90"/>
      <c r="DB639" s="89"/>
      <c r="DC639" s="89"/>
      <c r="DD639" s="89"/>
      <c r="DE639" s="89"/>
      <c r="DF639" s="86"/>
      <c r="DG639" s="273"/>
      <c r="DH639" s="270"/>
      <c r="DI639" s="270"/>
      <c r="DJ639" s="270"/>
      <c r="DK639" s="270"/>
      <c r="DL639" s="270"/>
      <c r="DM639" s="270"/>
      <c r="DN639" s="270"/>
      <c r="DO639" s="270"/>
    </row>
    <row r="640" spans="1:119" s="274" customFormat="1" ht="30" hidden="1" customHeight="1">
      <c r="A640" s="85" t="str">
        <f t="shared" si="775"/>
        <v>ok</v>
      </c>
      <c r="B640" s="86"/>
      <c r="C640" s="86"/>
      <c r="D640" s="86"/>
      <c r="E640" s="86"/>
      <c r="F640" s="86"/>
      <c r="G640" s="86"/>
      <c r="H640" s="86"/>
      <c r="I640" s="86"/>
      <c r="J640" s="86"/>
      <c r="K640" s="86"/>
      <c r="L640" s="179" t="s">
        <v>1917</v>
      </c>
      <c r="M640" s="114" t="s">
        <v>1918</v>
      </c>
      <c r="N640" s="180" t="s">
        <v>1919</v>
      </c>
      <c r="O640" s="181" t="s">
        <v>1920</v>
      </c>
      <c r="P640" s="179" t="s">
        <v>42</v>
      </c>
      <c r="Q640" s="182"/>
      <c r="R640" s="182"/>
      <c r="S640" s="182"/>
      <c r="T640" s="270"/>
      <c r="U640" s="270"/>
      <c r="V640" s="270"/>
      <c r="W640" s="270"/>
      <c r="X640" s="270"/>
      <c r="Y640" s="270"/>
      <c r="Z640" s="63"/>
      <c r="AA640" s="63"/>
      <c r="AB640" s="63"/>
      <c r="AC640" s="63"/>
      <c r="AD640" s="63"/>
      <c r="AE640" s="63"/>
      <c r="AF640" s="63"/>
      <c r="AG640" s="63"/>
      <c r="AH640" s="63"/>
      <c r="AI640" s="63"/>
      <c r="AJ640" s="63"/>
      <c r="AK640" s="63"/>
      <c r="AL640" s="63"/>
      <c r="AM640" s="63"/>
      <c r="AN640" s="63"/>
      <c r="AO640" s="63"/>
      <c r="AP640" s="63"/>
      <c r="AQ640" s="63"/>
      <c r="AR640" s="63"/>
      <c r="AS640" s="63"/>
      <c r="AT640" s="63"/>
      <c r="AU640" s="63"/>
      <c r="AV640" s="63"/>
      <c r="AW640" s="63"/>
      <c r="AX640" s="63"/>
      <c r="AY640" s="63"/>
      <c r="AZ640" s="88"/>
      <c r="BA640" s="88"/>
      <c r="BB640" s="487"/>
      <c r="BC640" s="271"/>
      <c r="BD640" s="1487"/>
      <c r="BE640" s="270"/>
      <c r="BF640" s="270"/>
      <c r="BG640" s="91"/>
      <c r="BH640" s="89"/>
      <c r="BI640" s="89"/>
      <c r="BJ640" s="173"/>
      <c r="BK640" s="275" t="s">
        <v>903</v>
      </c>
      <c r="BL640" s="271" t="s">
        <v>1964</v>
      </c>
      <c r="BM640" s="1488" t="s">
        <v>2186</v>
      </c>
      <c r="BN640" s="1489" t="s">
        <v>42</v>
      </c>
      <c r="BO640" s="271" t="s">
        <v>416</v>
      </c>
      <c r="BP640" s="173">
        <v>46046</v>
      </c>
      <c r="BQ640" s="1490">
        <v>155.1</v>
      </c>
      <c r="BR640" s="271" t="s">
        <v>416</v>
      </c>
      <c r="BS640" s="1491">
        <v>50500</v>
      </c>
      <c r="BT640" s="280">
        <f t="shared" si="832"/>
        <v>8459154</v>
      </c>
      <c r="BU640" s="1492">
        <v>0.08</v>
      </c>
      <c r="BV640" s="279">
        <f t="shared" si="833"/>
        <v>7832550</v>
      </c>
      <c r="BW640" s="281">
        <v>46086</v>
      </c>
      <c r="BX640" s="89"/>
      <c r="BY640" s="89"/>
      <c r="BZ640" s="270"/>
      <c r="CA640" s="270"/>
      <c r="CB640" s="270"/>
      <c r="CC640" s="270"/>
      <c r="CD640" s="270"/>
      <c r="CE640" s="270"/>
      <c r="CF640" s="270"/>
      <c r="CG640" s="270"/>
      <c r="CH640" s="270"/>
      <c r="CI640" s="270"/>
      <c r="CJ640" s="270"/>
      <c r="CK640" s="270"/>
      <c r="CL640" s="270"/>
      <c r="CM640" s="270"/>
      <c r="CN640" s="270"/>
      <c r="CO640" s="270"/>
      <c r="CP640" s="270"/>
      <c r="CQ640" s="270"/>
      <c r="CR640" s="270"/>
      <c r="CS640" s="270"/>
      <c r="CT640" s="270"/>
      <c r="CU640" s="270"/>
      <c r="CV640" s="89"/>
      <c r="CW640" s="86"/>
      <c r="CX640" s="90"/>
      <c r="CY640" s="90"/>
      <c r="CZ640" s="90"/>
      <c r="DA640" s="90"/>
      <c r="DB640" s="89"/>
      <c r="DC640" s="89"/>
      <c r="DD640" s="89"/>
      <c r="DE640" s="89"/>
      <c r="DF640" s="86"/>
      <c r="DG640" s="273"/>
      <c r="DH640" s="270"/>
      <c r="DI640" s="270"/>
      <c r="DJ640" s="270"/>
      <c r="DK640" s="270"/>
      <c r="DL640" s="270"/>
      <c r="DM640" s="270"/>
      <c r="DN640" s="270"/>
      <c r="DO640" s="270"/>
    </row>
    <row r="641" spans="1:119" s="274" customFormat="1" ht="30" hidden="1" customHeight="1">
      <c r="A641" s="85" t="str">
        <f t="shared" si="775"/>
        <v>ok</v>
      </c>
      <c r="B641" s="86"/>
      <c r="C641" s="86"/>
      <c r="D641" s="86"/>
      <c r="E641" s="86"/>
      <c r="F641" s="86"/>
      <c r="G641" s="86"/>
      <c r="H641" s="86"/>
      <c r="I641" s="86"/>
      <c r="J641" s="86"/>
      <c r="K641" s="86"/>
      <c r="L641" s="179" t="s">
        <v>1917</v>
      </c>
      <c r="M641" s="114" t="s">
        <v>1918</v>
      </c>
      <c r="N641" s="180" t="s">
        <v>1919</v>
      </c>
      <c r="O641" s="181" t="s">
        <v>1920</v>
      </c>
      <c r="P641" s="179" t="s">
        <v>42</v>
      </c>
      <c r="Q641" s="182"/>
      <c r="R641" s="182"/>
      <c r="S641" s="182"/>
      <c r="T641" s="270"/>
      <c r="U641" s="270"/>
      <c r="V641" s="270"/>
      <c r="W641" s="270"/>
      <c r="X641" s="270"/>
      <c r="Y641" s="270"/>
      <c r="Z641" s="63"/>
      <c r="AA641" s="63"/>
      <c r="AB641" s="63"/>
      <c r="AC641" s="63"/>
      <c r="AD641" s="63"/>
      <c r="AE641" s="63"/>
      <c r="AF641" s="63"/>
      <c r="AG641" s="63"/>
      <c r="AH641" s="63"/>
      <c r="AI641" s="63"/>
      <c r="AJ641" s="63"/>
      <c r="AK641" s="63"/>
      <c r="AL641" s="63"/>
      <c r="AM641" s="63"/>
      <c r="AN641" s="63"/>
      <c r="AO641" s="63"/>
      <c r="AP641" s="63"/>
      <c r="AQ641" s="63"/>
      <c r="AR641" s="63"/>
      <c r="AS641" s="63"/>
      <c r="AT641" s="63"/>
      <c r="AU641" s="63"/>
      <c r="AV641" s="63"/>
      <c r="AW641" s="63"/>
      <c r="AX641" s="63"/>
      <c r="AY641" s="63"/>
      <c r="AZ641" s="88"/>
      <c r="BA641" s="88"/>
      <c r="BB641" s="487"/>
      <c r="BC641" s="271"/>
      <c r="BD641" s="1487"/>
      <c r="BE641" s="270"/>
      <c r="BF641" s="270"/>
      <c r="BG641" s="91"/>
      <c r="BH641" s="89"/>
      <c r="BI641" s="89"/>
      <c r="BJ641" s="173"/>
      <c r="BK641" s="275" t="s">
        <v>903</v>
      </c>
      <c r="BL641" s="271" t="s">
        <v>1964</v>
      </c>
      <c r="BM641" s="1488" t="s">
        <v>2187</v>
      </c>
      <c r="BN641" s="1489" t="s">
        <v>42</v>
      </c>
      <c r="BO641" s="271" t="s">
        <v>416</v>
      </c>
      <c r="BP641" s="173">
        <v>46046</v>
      </c>
      <c r="BQ641" s="1490">
        <v>299.98</v>
      </c>
      <c r="BR641" s="271" t="s">
        <v>416</v>
      </c>
      <c r="BS641" s="1491">
        <v>50500</v>
      </c>
      <c r="BT641" s="280">
        <f t="shared" si="832"/>
        <v>16360909.200000001</v>
      </c>
      <c r="BU641" s="1492">
        <v>0.08</v>
      </c>
      <c r="BV641" s="279">
        <f t="shared" si="833"/>
        <v>15148990</v>
      </c>
      <c r="BW641" s="281">
        <v>46086</v>
      </c>
      <c r="BX641" s="89"/>
      <c r="BY641" s="89"/>
      <c r="BZ641" s="270"/>
      <c r="CA641" s="270"/>
      <c r="CB641" s="270"/>
      <c r="CC641" s="270"/>
      <c r="CD641" s="270"/>
      <c r="CE641" s="270"/>
      <c r="CF641" s="270"/>
      <c r="CG641" s="270"/>
      <c r="CH641" s="270"/>
      <c r="CI641" s="270"/>
      <c r="CJ641" s="270"/>
      <c r="CK641" s="270"/>
      <c r="CL641" s="270"/>
      <c r="CM641" s="270"/>
      <c r="CN641" s="270"/>
      <c r="CO641" s="270"/>
      <c r="CP641" s="270"/>
      <c r="CQ641" s="270"/>
      <c r="CR641" s="270"/>
      <c r="CS641" s="270"/>
      <c r="CT641" s="270"/>
      <c r="CU641" s="270"/>
      <c r="CV641" s="89"/>
      <c r="CW641" s="86"/>
      <c r="CX641" s="90"/>
      <c r="CY641" s="90"/>
      <c r="CZ641" s="90"/>
      <c r="DA641" s="90"/>
      <c r="DB641" s="89"/>
      <c r="DC641" s="89"/>
      <c r="DD641" s="89"/>
      <c r="DE641" s="89"/>
      <c r="DF641" s="86"/>
      <c r="DG641" s="273"/>
      <c r="DH641" s="270"/>
      <c r="DI641" s="270"/>
      <c r="DJ641" s="270"/>
      <c r="DK641" s="270"/>
      <c r="DL641" s="270"/>
      <c r="DM641" s="270"/>
      <c r="DN641" s="270"/>
      <c r="DO641" s="270"/>
    </row>
    <row r="642" spans="1:119" s="274" customFormat="1" ht="30" hidden="1" customHeight="1">
      <c r="A642" s="85" t="str">
        <f t="shared" si="775"/>
        <v>ok</v>
      </c>
      <c r="B642" s="86"/>
      <c r="C642" s="86"/>
      <c r="D642" s="86"/>
      <c r="E642" s="86"/>
      <c r="F642" s="86"/>
      <c r="G642" s="86"/>
      <c r="H642" s="86"/>
      <c r="I642" s="86"/>
      <c r="J642" s="86"/>
      <c r="K642" s="86"/>
      <c r="L642" s="179" t="s">
        <v>1917</v>
      </c>
      <c r="M642" s="114" t="s">
        <v>1918</v>
      </c>
      <c r="N642" s="180" t="s">
        <v>1919</v>
      </c>
      <c r="O642" s="181" t="s">
        <v>1920</v>
      </c>
      <c r="P642" s="179" t="s">
        <v>42</v>
      </c>
      <c r="Q642" s="182"/>
      <c r="R642" s="182"/>
      <c r="S642" s="182"/>
      <c r="T642" s="270"/>
      <c r="U642" s="270"/>
      <c r="V642" s="270"/>
      <c r="W642" s="270"/>
      <c r="X642" s="270"/>
      <c r="Y642" s="270"/>
      <c r="Z642" s="63"/>
      <c r="AA642" s="63"/>
      <c r="AB642" s="63"/>
      <c r="AC642" s="63"/>
      <c r="AD642" s="63"/>
      <c r="AE642" s="63"/>
      <c r="AF642" s="63"/>
      <c r="AG642" s="63"/>
      <c r="AH642" s="63"/>
      <c r="AI642" s="63"/>
      <c r="AJ642" s="63"/>
      <c r="AK642" s="63"/>
      <c r="AL642" s="63"/>
      <c r="AM642" s="63"/>
      <c r="AN642" s="63"/>
      <c r="AO642" s="63"/>
      <c r="AP642" s="63"/>
      <c r="AQ642" s="63"/>
      <c r="AR642" s="63"/>
      <c r="AS642" s="63"/>
      <c r="AT642" s="63"/>
      <c r="AU642" s="63"/>
      <c r="AV642" s="63"/>
      <c r="AW642" s="63"/>
      <c r="AX642" s="63"/>
      <c r="AY642" s="63"/>
      <c r="AZ642" s="88"/>
      <c r="BA642" s="88"/>
      <c r="BB642" s="487"/>
      <c r="BC642" s="271"/>
      <c r="BD642" s="1487"/>
      <c r="BE642" s="270"/>
      <c r="BF642" s="270"/>
      <c r="BG642" s="91"/>
      <c r="BH642" s="89"/>
      <c r="BI642" s="89"/>
      <c r="BJ642" s="173"/>
      <c r="BK642" s="275" t="s">
        <v>903</v>
      </c>
      <c r="BL642" s="271" t="s">
        <v>1964</v>
      </c>
      <c r="BM642" s="1488" t="s">
        <v>2188</v>
      </c>
      <c r="BN642" s="1489" t="s">
        <v>42</v>
      </c>
      <c r="BO642" s="271" t="s">
        <v>416</v>
      </c>
      <c r="BP642" s="173">
        <v>46046</v>
      </c>
      <c r="BQ642" s="1490">
        <v>120.15</v>
      </c>
      <c r="BR642" s="271" t="s">
        <v>416</v>
      </c>
      <c r="BS642" s="1491">
        <v>50500</v>
      </c>
      <c r="BT642" s="280">
        <f t="shared" si="832"/>
        <v>6552981</v>
      </c>
      <c r="BU642" s="1492">
        <v>0.08</v>
      </c>
      <c r="BV642" s="279">
        <f t="shared" si="833"/>
        <v>6067575</v>
      </c>
      <c r="BW642" s="281">
        <v>46086</v>
      </c>
      <c r="BX642" s="89"/>
      <c r="BY642" s="89"/>
      <c r="BZ642" s="270"/>
      <c r="CA642" s="270"/>
      <c r="CB642" s="270"/>
      <c r="CC642" s="270"/>
      <c r="CD642" s="270"/>
      <c r="CE642" s="270"/>
      <c r="CF642" s="270"/>
      <c r="CG642" s="270"/>
      <c r="CH642" s="270"/>
      <c r="CI642" s="270"/>
      <c r="CJ642" s="270"/>
      <c r="CK642" s="270"/>
      <c r="CL642" s="270"/>
      <c r="CM642" s="270"/>
      <c r="CN642" s="270"/>
      <c r="CO642" s="270"/>
      <c r="CP642" s="270"/>
      <c r="CQ642" s="270"/>
      <c r="CR642" s="270"/>
      <c r="CS642" s="270"/>
      <c r="CT642" s="270"/>
      <c r="CU642" s="270"/>
      <c r="CV642" s="89"/>
      <c r="CW642" s="86"/>
      <c r="CX642" s="90"/>
      <c r="CY642" s="90"/>
      <c r="CZ642" s="90"/>
      <c r="DA642" s="90"/>
      <c r="DB642" s="89"/>
      <c r="DC642" s="89"/>
      <c r="DD642" s="89"/>
      <c r="DE642" s="89"/>
      <c r="DF642" s="86"/>
      <c r="DG642" s="273"/>
      <c r="DH642" s="270"/>
      <c r="DI642" s="270"/>
      <c r="DJ642" s="270"/>
      <c r="DK642" s="270"/>
      <c r="DL642" s="270"/>
      <c r="DM642" s="270"/>
      <c r="DN642" s="270"/>
      <c r="DO642" s="270"/>
    </row>
    <row r="643" spans="1:119" s="274" customFormat="1" ht="30" hidden="1" customHeight="1">
      <c r="A643" s="85" t="str">
        <f t="shared" si="775"/>
        <v>ok</v>
      </c>
      <c r="B643" s="86"/>
      <c r="C643" s="86"/>
      <c r="D643" s="86"/>
      <c r="E643" s="86"/>
      <c r="F643" s="86"/>
      <c r="G643" s="86"/>
      <c r="H643" s="86"/>
      <c r="I643" s="86"/>
      <c r="J643" s="86"/>
      <c r="K643" s="86"/>
      <c r="L643" s="179" t="s">
        <v>1917</v>
      </c>
      <c r="M643" s="114" t="s">
        <v>1918</v>
      </c>
      <c r="N643" s="180" t="s">
        <v>1919</v>
      </c>
      <c r="O643" s="181" t="s">
        <v>1920</v>
      </c>
      <c r="P643" s="179" t="s">
        <v>42</v>
      </c>
      <c r="Q643" s="182"/>
      <c r="R643" s="182"/>
      <c r="S643" s="182"/>
      <c r="T643" s="270"/>
      <c r="U643" s="270"/>
      <c r="V643" s="270"/>
      <c r="W643" s="270"/>
      <c r="X643" s="270"/>
      <c r="Y643" s="270"/>
      <c r="Z643" s="63"/>
      <c r="AA643" s="63"/>
      <c r="AB643" s="63"/>
      <c r="AC643" s="63"/>
      <c r="AD643" s="63"/>
      <c r="AE643" s="63"/>
      <c r="AF643" s="63"/>
      <c r="AG643" s="63"/>
      <c r="AH643" s="63"/>
      <c r="AI643" s="63"/>
      <c r="AJ643" s="63"/>
      <c r="AK643" s="63"/>
      <c r="AL643" s="63"/>
      <c r="AM643" s="63"/>
      <c r="AN643" s="63"/>
      <c r="AO643" s="63"/>
      <c r="AP643" s="63"/>
      <c r="AQ643" s="63"/>
      <c r="AR643" s="63"/>
      <c r="AS643" s="63"/>
      <c r="AT643" s="63"/>
      <c r="AU643" s="63"/>
      <c r="AV643" s="63"/>
      <c r="AW643" s="63"/>
      <c r="AX643" s="63"/>
      <c r="AY643" s="63"/>
      <c r="AZ643" s="88"/>
      <c r="BA643" s="88"/>
      <c r="BB643" s="487"/>
      <c r="BC643" s="271"/>
      <c r="BD643" s="1487"/>
      <c r="BE643" s="270"/>
      <c r="BF643" s="270"/>
      <c r="BG643" s="91"/>
      <c r="BH643" s="89"/>
      <c r="BI643" s="89"/>
      <c r="BJ643" s="173"/>
      <c r="BK643" s="275" t="s">
        <v>903</v>
      </c>
      <c r="BL643" s="271" t="s">
        <v>1964</v>
      </c>
      <c r="BM643" s="1488" t="s">
        <v>2189</v>
      </c>
      <c r="BN643" s="1489" t="s">
        <v>42</v>
      </c>
      <c r="BO643" s="271" t="s">
        <v>416</v>
      </c>
      <c r="BP643" s="173">
        <v>46046</v>
      </c>
      <c r="BQ643" s="1490">
        <v>143.56</v>
      </c>
      <c r="BR643" s="271" t="s">
        <v>416</v>
      </c>
      <c r="BS643" s="1491">
        <v>50500</v>
      </c>
      <c r="BT643" s="280">
        <f t="shared" si="832"/>
        <v>7829762.4000000004</v>
      </c>
      <c r="BU643" s="1492">
        <v>0.08</v>
      </c>
      <c r="BV643" s="279">
        <f t="shared" si="833"/>
        <v>7249780</v>
      </c>
      <c r="BW643" s="281">
        <v>46086</v>
      </c>
      <c r="BX643" s="89"/>
      <c r="BY643" s="89"/>
      <c r="BZ643" s="270"/>
      <c r="CA643" s="270"/>
      <c r="CB643" s="270"/>
      <c r="CC643" s="270"/>
      <c r="CD643" s="270"/>
      <c r="CE643" s="270"/>
      <c r="CF643" s="270"/>
      <c r="CG643" s="270"/>
      <c r="CH643" s="270"/>
      <c r="CI643" s="270"/>
      <c r="CJ643" s="270"/>
      <c r="CK643" s="270"/>
      <c r="CL643" s="270"/>
      <c r="CM643" s="270"/>
      <c r="CN643" s="270"/>
      <c r="CO643" s="270"/>
      <c r="CP643" s="270"/>
      <c r="CQ643" s="270"/>
      <c r="CR643" s="270"/>
      <c r="CS643" s="270"/>
      <c r="CT643" s="270"/>
      <c r="CU643" s="270"/>
      <c r="CV643" s="89"/>
      <c r="CW643" s="86"/>
      <c r="CX643" s="90"/>
      <c r="CY643" s="90"/>
      <c r="CZ643" s="90"/>
      <c r="DA643" s="90"/>
      <c r="DB643" s="89"/>
      <c r="DC643" s="89"/>
      <c r="DD643" s="89"/>
      <c r="DE643" s="89"/>
      <c r="DF643" s="86"/>
      <c r="DG643" s="273"/>
      <c r="DH643" s="270"/>
      <c r="DI643" s="270"/>
      <c r="DJ643" s="270"/>
      <c r="DK643" s="270"/>
      <c r="DL643" s="270"/>
      <c r="DM643" s="270"/>
      <c r="DN643" s="270"/>
      <c r="DO643" s="270"/>
    </row>
    <row r="644" spans="1:119" s="274" customFormat="1" ht="30" hidden="1" customHeight="1">
      <c r="A644" s="85" t="str">
        <f t="shared" si="775"/>
        <v>ok</v>
      </c>
      <c r="B644" s="86"/>
      <c r="C644" s="86"/>
      <c r="D644" s="86"/>
      <c r="E644" s="86"/>
      <c r="F644" s="86"/>
      <c r="G644" s="86"/>
      <c r="H644" s="86"/>
      <c r="I644" s="86"/>
      <c r="J644" s="86"/>
      <c r="K644" s="86"/>
      <c r="L644" s="179" t="s">
        <v>1917</v>
      </c>
      <c r="M644" s="114" t="s">
        <v>1918</v>
      </c>
      <c r="N644" s="180" t="s">
        <v>1919</v>
      </c>
      <c r="O644" s="181" t="s">
        <v>1920</v>
      </c>
      <c r="P644" s="179" t="s">
        <v>42</v>
      </c>
      <c r="Q644" s="182"/>
      <c r="R644" s="182"/>
      <c r="S644" s="182"/>
      <c r="T644" s="270"/>
      <c r="U644" s="270"/>
      <c r="V644" s="270"/>
      <c r="W644" s="270"/>
      <c r="X644" s="270"/>
      <c r="Y644" s="270"/>
      <c r="Z644" s="63"/>
      <c r="AA644" s="63"/>
      <c r="AB644" s="63"/>
      <c r="AC644" s="63"/>
      <c r="AD644" s="63"/>
      <c r="AE644" s="63"/>
      <c r="AF644" s="63"/>
      <c r="AG644" s="63"/>
      <c r="AH644" s="63"/>
      <c r="AI644" s="63"/>
      <c r="AJ644" s="63"/>
      <c r="AK644" s="63"/>
      <c r="AL644" s="63"/>
      <c r="AM644" s="63"/>
      <c r="AN644" s="63"/>
      <c r="AO644" s="63"/>
      <c r="AP644" s="63"/>
      <c r="AQ644" s="63"/>
      <c r="AR644" s="63"/>
      <c r="AS644" s="63"/>
      <c r="AT644" s="63"/>
      <c r="AU644" s="63"/>
      <c r="AV644" s="63"/>
      <c r="AW644" s="63"/>
      <c r="AX644" s="63"/>
      <c r="AY644" s="63"/>
      <c r="AZ644" s="88"/>
      <c r="BA644" s="88"/>
      <c r="BB644" s="487"/>
      <c r="BC644" s="271"/>
      <c r="BD644" s="1487"/>
      <c r="BE644" s="270"/>
      <c r="BF644" s="270"/>
      <c r="BG644" s="91"/>
      <c r="BH644" s="89"/>
      <c r="BI644" s="89"/>
      <c r="BJ644" s="173"/>
      <c r="BK644" s="275" t="s">
        <v>903</v>
      </c>
      <c r="BL644" s="271" t="s">
        <v>1964</v>
      </c>
      <c r="BM644" s="1488" t="s">
        <v>2190</v>
      </c>
      <c r="BN644" s="1489" t="s">
        <v>42</v>
      </c>
      <c r="BO644" s="271" t="s">
        <v>416</v>
      </c>
      <c r="BP644" s="173">
        <v>46046</v>
      </c>
      <c r="BQ644" s="1490">
        <v>134.83000000000001</v>
      </c>
      <c r="BR644" s="271" t="s">
        <v>416</v>
      </c>
      <c r="BS644" s="1491">
        <v>50500</v>
      </c>
      <c r="BT644" s="280">
        <f t="shared" si="832"/>
        <v>7353628.2000000011</v>
      </c>
      <c r="BU644" s="1492">
        <v>0.08</v>
      </c>
      <c r="BV644" s="279">
        <f t="shared" si="833"/>
        <v>6808915.0000000009</v>
      </c>
      <c r="BW644" s="281">
        <v>46086</v>
      </c>
      <c r="BX644" s="89"/>
      <c r="BY644" s="89"/>
      <c r="BZ644" s="270"/>
      <c r="CA644" s="270"/>
      <c r="CB644" s="270"/>
      <c r="CC644" s="270"/>
      <c r="CD644" s="270"/>
      <c r="CE644" s="270"/>
      <c r="CF644" s="270"/>
      <c r="CG644" s="270"/>
      <c r="CH644" s="270"/>
      <c r="CI644" s="270"/>
      <c r="CJ644" s="270"/>
      <c r="CK644" s="270"/>
      <c r="CL644" s="270"/>
      <c r="CM644" s="270"/>
      <c r="CN644" s="270"/>
      <c r="CO644" s="270"/>
      <c r="CP644" s="270"/>
      <c r="CQ644" s="270"/>
      <c r="CR644" s="270"/>
      <c r="CS644" s="270"/>
      <c r="CT644" s="270"/>
      <c r="CU644" s="270"/>
      <c r="CV644" s="89"/>
      <c r="CW644" s="86"/>
      <c r="CX644" s="90"/>
      <c r="CY644" s="90"/>
      <c r="CZ644" s="90"/>
      <c r="DA644" s="90"/>
      <c r="DB644" s="89"/>
      <c r="DC644" s="89"/>
      <c r="DD644" s="89"/>
      <c r="DE644" s="89"/>
      <c r="DF644" s="86"/>
      <c r="DG644" s="273"/>
      <c r="DH644" s="270"/>
      <c r="DI644" s="270"/>
      <c r="DJ644" s="270"/>
      <c r="DK644" s="270"/>
      <c r="DL644" s="270"/>
      <c r="DM644" s="270"/>
      <c r="DN644" s="270"/>
      <c r="DO644" s="270"/>
    </row>
    <row r="645" spans="1:119" s="274" customFormat="1" ht="30" hidden="1" customHeight="1">
      <c r="A645" s="85" t="str">
        <f t="shared" si="775"/>
        <v>ok</v>
      </c>
      <c r="B645" s="86"/>
      <c r="C645" s="86"/>
      <c r="D645" s="86"/>
      <c r="E645" s="86"/>
      <c r="F645" s="86"/>
      <c r="G645" s="86"/>
      <c r="H645" s="86"/>
      <c r="I645" s="86"/>
      <c r="J645" s="86"/>
      <c r="K645" s="86"/>
      <c r="L645" s="179" t="s">
        <v>1917</v>
      </c>
      <c r="M645" s="114" t="s">
        <v>1918</v>
      </c>
      <c r="N645" s="180" t="s">
        <v>1919</v>
      </c>
      <c r="O645" s="181" t="s">
        <v>1920</v>
      </c>
      <c r="P645" s="179" t="s">
        <v>42</v>
      </c>
      <c r="Q645" s="182"/>
      <c r="R645" s="182"/>
      <c r="S645" s="182"/>
      <c r="T645" s="270"/>
      <c r="U645" s="270"/>
      <c r="V645" s="270"/>
      <c r="W645" s="270"/>
      <c r="X645" s="270"/>
      <c r="Y645" s="270"/>
      <c r="Z645" s="63"/>
      <c r="AA645" s="63"/>
      <c r="AB645" s="63"/>
      <c r="AC645" s="63"/>
      <c r="AD645" s="63"/>
      <c r="AE645" s="63"/>
      <c r="AF645" s="63"/>
      <c r="AG645" s="63"/>
      <c r="AH645" s="63"/>
      <c r="AI645" s="63"/>
      <c r="AJ645" s="63"/>
      <c r="AK645" s="63"/>
      <c r="AL645" s="63"/>
      <c r="AM645" s="63"/>
      <c r="AN645" s="63"/>
      <c r="AO645" s="63"/>
      <c r="AP645" s="63"/>
      <c r="AQ645" s="63"/>
      <c r="AR645" s="63"/>
      <c r="AS645" s="63"/>
      <c r="AT645" s="63"/>
      <c r="AU645" s="63"/>
      <c r="AV645" s="63"/>
      <c r="AW645" s="63"/>
      <c r="AX645" s="63"/>
      <c r="AY645" s="63"/>
      <c r="AZ645" s="88"/>
      <c r="BA645" s="88"/>
      <c r="BB645" s="487"/>
      <c r="BC645" s="271"/>
      <c r="BD645" s="1487"/>
      <c r="BE645" s="270"/>
      <c r="BF645" s="270"/>
      <c r="BG645" s="91"/>
      <c r="BH645" s="89"/>
      <c r="BI645" s="89"/>
      <c r="BJ645" s="173"/>
      <c r="BK645" s="275" t="s">
        <v>903</v>
      </c>
      <c r="BL645" s="271" t="s">
        <v>1964</v>
      </c>
      <c r="BM645" s="1488" t="s">
        <v>2191</v>
      </c>
      <c r="BN645" s="1489" t="s">
        <v>42</v>
      </c>
      <c r="BO645" s="271" t="s">
        <v>416</v>
      </c>
      <c r="BP645" s="173">
        <v>46046</v>
      </c>
      <c r="BQ645" s="1490">
        <v>147.34</v>
      </c>
      <c r="BR645" s="271" t="s">
        <v>416</v>
      </c>
      <c r="BS645" s="1491">
        <v>50500</v>
      </c>
      <c r="BT645" s="280">
        <f t="shared" si="832"/>
        <v>8035923.6000000006</v>
      </c>
      <c r="BU645" s="1492">
        <v>0.08</v>
      </c>
      <c r="BV645" s="279">
        <f t="shared" si="833"/>
        <v>7440670</v>
      </c>
      <c r="BW645" s="281">
        <v>46086</v>
      </c>
      <c r="BX645" s="89"/>
      <c r="BY645" s="89"/>
      <c r="BZ645" s="270"/>
      <c r="CA645" s="270"/>
      <c r="CB645" s="270"/>
      <c r="CC645" s="270"/>
      <c r="CD645" s="270"/>
      <c r="CE645" s="270"/>
      <c r="CF645" s="270"/>
      <c r="CG645" s="270"/>
      <c r="CH645" s="270"/>
      <c r="CI645" s="270"/>
      <c r="CJ645" s="270"/>
      <c r="CK645" s="270"/>
      <c r="CL645" s="270"/>
      <c r="CM645" s="270"/>
      <c r="CN645" s="270"/>
      <c r="CO645" s="270"/>
      <c r="CP645" s="270"/>
      <c r="CQ645" s="270"/>
      <c r="CR645" s="270"/>
      <c r="CS645" s="270"/>
      <c r="CT645" s="270"/>
      <c r="CU645" s="270"/>
      <c r="CV645" s="89"/>
      <c r="CW645" s="86"/>
      <c r="CX645" s="90"/>
      <c r="CY645" s="90"/>
      <c r="CZ645" s="90"/>
      <c r="DA645" s="90"/>
      <c r="DB645" s="89"/>
      <c r="DC645" s="89"/>
      <c r="DD645" s="89"/>
      <c r="DE645" s="89"/>
      <c r="DF645" s="86"/>
      <c r="DG645" s="273"/>
      <c r="DH645" s="270"/>
      <c r="DI645" s="270"/>
      <c r="DJ645" s="270"/>
      <c r="DK645" s="270"/>
      <c r="DL645" s="270"/>
      <c r="DM645" s="270"/>
      <c r="DN645" s="270"/>
      <c r="DO645" s="270"/>
    </row>
    <row r="646" spans="1:119" s="274" customFormat="1" ht="30" hidden="1" customHeight="1">
      <c r="A646" s="85" t="str">
        <f t="shared" si="775"/>
        <v>ok</v>
      </c>
      <c r="B646" s="86"/>
      <c r="C646" s="86"/>
      <c r="D646" s="86"/>
      <c r="E646" s="86"/>
      <c r="F646" s="86"/>
      <c r="G646" s="86"/>
      <c r="H646" s="86"/>
      <c r="I646" s="86"/>
      <c r="J646" s="86"/>
      <c r="K646" s="86"/>
      <c r="L646" s="179" t="s">
        <v>1917</v>
      </c>
      <c r="M646" s="114" t="s">
        <v>1918</v>
      </c>
      <c r="N646" s="180" t="s">
        <v>1919</v>
      </c>
      <c r="O646" s="181" t="s">
        <v>1920</v>
      </c>
      <c r="P646" s="179" t="s">
        <v>42</v>
      </c>
      <c r="Q646" s="182"/>
      <c r="R646" s="182"/>
      <c r="S646" s="182"/>
      <c r="T646" s="270"/>
      <c r="U646" s="270"/>
      <c r="V646" s="270"/>
      <c r="W646" s="270"/>
      <c r="X646" s="270"/>
      <c r="Y646" s="270"/>
      <c r="Z646" s="63"/>
      <c r="AA646" s="63"/>
      <c r="AB646" s="63"/>
      <c r="AC646" s="63"/>
      <c r="AD646" s="63"/>
      <c r="AE646" s="63"/>
      <c r="AF646" s="63"/>
      <c r="AG646" s="63"/>
      <c r="AH646" s="63"/>
      <c r="AI646" s="63"/>
      <c r="AJ646" s="63"/>
      <c r="AK646" s="63"/>
      <c r="AL646" s="63"/>
      <c r="AM646" s="63"/>
      <c r="AN646" s="63"/>
      <c r="AO646" s="63"/>
      <c r="AP646" s="63"/>
      <c r="AQ646" s="63"/>
      <c r="AR646" s="63"/>
      <c r="AS646" s="63"/>
      <c r="AT646" s="63"/>
      <c r="AU646" s="63"/>
      <c r="AV646" s="63"/>
      <c r="AW646" s="63"/>
      <c r="AX646" s="63"/>
      <c r="AY646" s="63"/>
      <c r="AZ646" s="88"/>
      <c r="BA646" s="88"/>
      <c r="BB646" s="487"/>
      <c r="BC646" s="271"/>
      <c r="BD646" s="1487"/>
      <c r="BE646" s="270"/>
      <c r="BF646" s="270"/>
      <c r="BG646" s="91"/>
      <c r="BH646" s="89"/>
      <c r="BI646" s="89"/>
      <c r="BJ646" s="173"/>
      <c r="BK646" s="275" t="s">
        <v>903</v>
      </c>
      <c r="BL646" s="271" t="s">
        <v>1964</v>
      </c>
      <c r="BM646" s="1488" t="s">
        <v>2192</v>
      </c>
      <c r="BN646" s="1489" t="s">
        <v>42</v>
      </c>
      <c r="BO646" s="271" t="s">
        <v>416</v>
      </c>
      <c r="BP646" s="173">
        <v>46046</v>
      </c>
      <c r="BQ646" s="1490">
        <v>119.54</v>
      </c>
      <c r="BR646" s="271" t="s">
        <v>416</v>
      </c>
      <c r="BS646" s="1491">
        <v>50500</v>
      </c>
      <c r="BT646" s="280">
        <f t="shared" si="832"/>
        <v>6519711.6000000006</v>
      </c>
      <c r="BU646" s="1492">
        <v>0.08</v>
      </c>
      <c r="BV646" s="279">
        <f t="shared" si="833"/>
        <v>6036770</v>
      </c>
      <c r="BW646" s="281">
        <v>46086</v>
      </c>
      <c r="BX646" s="89"/>
      <c r="BY646" s="89"/>
      <c r="BZ646" s="270"/>
      <c r="CA646" s="270"/>
      <c r="CB646" s="270"/>
      <c r="CC646" s="270"/>
      <c r="CD646" s="270"/>
      <c r="CE646" s="270"/>
      <c r="CF646" s="270"/>
      <c r="CG646" s="270"/>
      <c r="CH646" s="270"/>
      <c r="CI646" s="270"/>
      <c r="CJ646" s="270"/>
      <c r="CK646" s="270"/>
      <c r="CL646" s="270"/>
      <c r="CM646" s="270"/>
      <c r="CN646" s="270"/>
      <c r="CO646" s="270"/>
      <c r="CP646" s="270"/>
      <c r="CQ646" s="270"/>
      <c r="CR646" s="270"/>
      <c r="CS646" s="270"/>
      <c r="CT646" s="270"/>
      <c r="CU646" s="270"/>
      <c r="CV646" s="89"/>
      <c r="CW646" s="86"/>
      <c r="CX646" s="90"/>
      <c r="CY646" s="90"/>
      <c r="CZ646" s="90"/>
      <c r="DA646" s="90"/>
      <c r="DB646" s="89"/>
      <c r="DC646" s="89"/>
      <c r="DD646" s="89"/>
      <c r="DE646" s="89"/>
      <c r="DF646" s="86"/>
      <c r="DG646" s="273"/>
      <c r="DH646" s="270"/>
      <c r="DI646" s="270"/>
      <c r="DJ646" s="270"/>
      <c r="DK646" s="270"/>
      <c r="DL646" s="270"/>
      <c r="DM646" s="270"/>
      <c r="DN646" s="270"/>
      <c r="DO646" s="270"/>
    </row>
    <row r="647" spans="1:119" s="274" customFormat="1" ht="30" hidden="1" customHeight="1">
      <c r="A647" s="85" t="str">
        <f t="shared" si="775"/>
        <v>ok</v>
      </c>
      <c r="B647" s="86"/>
      <c r="C647" s="86"/>
      <c r="D647" s="86"/>
      <c r="E647" s="86"/>
      <c r="F647" s="86"/>
      <c r="G647" s="86"/>
      <c r="H647" s="86"/>
      <c r="I647" s="86"/>
      <c r="J647" s="86"/>
      <c r="K647" s="86"/>
      <c r="L647" s="179" t="s">
        <v>1917</v>
      </c>
      <c r="M647" s="114" t="s">
        <v>1918</v>
      </c>
      <c r="N647" s="180" t="s">
        <v>1919</v>
      </c>
      <c r="O647" s="181" t="s">
        <v>1920</v>
      </c>
      <c r="P647" s="179" t="s">
        <v>42</v>
      </c>
      <c r="Q647" s="182"/>
      <c r="R647" s="182"/>
      <c r="S647" s="182"/>
      <c r="T647" s="270"/>
      <c r="U647" s="270"/>
      <c r="V647" s="270"/>
      <c r="W647" s="270"/>
      <c r="X647" s="270"/>
      <c r="Y647" s="270"/>
      <c r="Z647" s="63"/>
      <c r="AA647" s="63"/>
      <c r="AB647" s="63"/>
      <c r="AC647" s="63"/>
      <c r="AD647" s="63"/>
      <c r="AE647" s="63"/>
      <c r="AF647" s="63"/>
      <c r="AG647" s="63"/>
      <c r="AH647" s="63"/>
      <c r="AI647" s="63"/>
      <c r="AJ647" s="63"/>
      <c r="AK647" s="63"/>
      <c r="AL647" s="63"/>
      <c r="AM647" s="63"/>
      <c r="AN647" s="63"/>
      <c r="AO647" s="63"/>
      <c r="AP647" s="63"/>
      <c r="AQ647" s="63"/>
      <c r="AR647" s="63"/>
      <c r="AS647" s="63"/>
      <c r="AT647" s="63"/>
      <c r="AU647" s="63"/>
      <c r="AV647" s="63"/>
      <c r="AW647" s="63"/>
      <c r="AX647" s="63"/>
      <c r="AY647" s="63"/>
      <c r="AZ647" s="88"/>
      <c r="BA647" s="88"/>
      <c r="BB647" s="487"/>
      <c r="BC647" s="271"/>
      <c r="BD647" s="1487"/>
      <c r="BE647" s="270"/>
      <c r="BF647" s="270"/>
      <c r="BG647" s="91"/>
      <c r="BH647" s="89"/>
      <c r="BI647" s="89"/>
      <c r="BJ647" s="173"/>
      <c r="BK647" s="275" t="s">
        <v>903</v>
      </c>
      <c r="BL647" s="271" t="s">
        <v>1964</v>
      </c>
      <c r="BM647" s="1488" t="s">
        <v>2193</v>
      </c>
      <c r="BN647" s="1489" t="s">
        <v>42</v>
      </c>
      <c r="BO647" s="271" t="s">
        <v>416</v>
      </c>
      <c r="BP647" s="173">
        <v>46046</v>
      </c>
      <c r="BQ647" s="1490">
        <v>126.9</v>
      </c>
      <c r="BR647" s="271" t="s">
        <v>416</v>
      </c>
      <c r="BS647" s="1491">
        <v>50500</v>
      </c>
      <c r="BT647" s="280">
        <f t="shared" si="832"/>
        <v>6921126</v>
      </c>
      <c r="BU647" s="1492">
        <v>0.08</v>
      </c>
      <c r="BV647" s="279">
        <f t="shared" si="833"/>
        <v>6408450</v>
      </c>
      <c r="BW647" s="281">
        <v>46086</v>
      </c>
      <c r="BX647" s="89"/>
      <c r="BY647" s="89"/>
      <c r="BZ647" s="270"/>
      <c r="CA647" s="270"/>
      <c r="CB647" s="270"/>
      <c r="CC647" s="270"/>
      <c r="CD647" s="270"/>
      <c r="CE647" s="270"/>
      <c r="CF647" s="270"/>
      <c r="CG647" s="270"/>
      <c r="CH647" s="270"/>
      <c r="CI647" s="270"/>
      <c r="CJ647" s="270"/>
      <c r="CK647" s="270"/>
      <c r="CL647" s="270"/>
      <c r="CM647" s="270"/>
      <c r="CN647" s="270"/>
      <c r="CO647" s="270"/>
      <c r="CP647" s="270"/>
      <c r="CQ647" s="270"/>
      <c r="CR647" s="270"/>
      <c r="CS647" s="270"/>
      <c r="CT647" s="270"/>
      <c r="CU647" s="270"/>
      <c r="CV647" s="89"/>
      <c r="CW647" s="86"/>
      <c r="CX647" s="90"/>
      <c r="CY647" s="90"/>
      <c r="CZ647" s="90"/>
      <c r="DA647" s="90"/>
      <c r="DB647" s="89"/>
      <c r="DC647" s="89"/>
      <c r="DD647" s="89"/>
      <c r="DE647" s="89"/>
      <c r="DF647" s="86"/>
      <c r="DG647" s="273"/>
      <c r="DH647" s="270"/>
      <c r="DI647" s="270"/>
      <c r="DJ647" s="270"/>
      <c r="DK647" s="270"/>
      <c r="DL647" s="270"/>
      <c r="DM647" s="270"/>
      <c r="DN647" s="270"/>
      <c r="DO647" s="270"/>
    </row>
    <row r="648" spans="1:119" s="274" customFormat="1" ht="30" hidden="1" customHeight="1">
      <c r="A648" s="85" t="str">
        <f t="shared" si="775"/>
        <v>ok</v>
      </c>
      <c r="B648" s="86"/>
      <c r="C648" s="86"/>
      <c r="D648" s="86"/>
      <c r="E648" s="86"/>
      <c r="F648" s="86"/>
      <c r="G648" s="86"/>
      <c r="H648" s="86"/>
      <c r="I648" s="86"/>
      <c r="J648" s="86"/>
      <c r="K648" s="86"/>
      <c r="L648" s="179" t="s">
        <v>1917</v>
      </c>
      <c r="M648" s="114" t="s">
        <v>1918</v>
      </c>
      <c r="N648" s="180" t="s">
        <v>1919</v>
      </c>
      <c r="O648" s="181" t="s">
        <v>1920</v>
      </c>
      <c r="P648" s="179" t="s">
        <v>42</v>
      </c>
      <c r="Q648" s="182"/>
      <c r="R648" s="182"/>
      <c r="S648" s="182"/>
      <c r="T648" s="270"/>
      <c r="U648" s="270"/>
      <c r="V648" s="270"/>
      <c r="W648" s="270"/>
      <c r="X648" s="270"/>
      <c r="Y648" s="270"/>
      <c r="Z648" s="63"/>
      <c r="AA648" s="63"/>
      <c r="AB648" s="63"/>
      <c r="AC648" s="63"/>
      <c r="AD648" s="63"/>
      <c r="AE648" s="63"/>
      <c r="AF648" s="63"/>
      <c r="AG648" s="63"/>
      <c r="AH648" s="63"/>
      <c r="AI648" s="63"/>
      <c r="AJ648" s="63"/>
      <c r="AK648" s="63"/>
      <c r="AL648" s="63"/>
      <c r="AM648" s="63"/>
      <c r="AN648" s="63"/>
      <c r="AO648" s="63"/>
      <c r="AP648" s="63"/>
      <c r="AQ648" s="63"/>
      <c r="AR648" s="63"/>
      <c r="AS648" s="63"/>
      <c r="AT648" s="63"/>
      <c r="AU648" s="63"/>
      <c r="AV648" s="63"/>
      <c r="AW648" s="63"/>
      <c r="AX648" s="63"/>
      <c r="AY648" s="63"/>
      <c r="AZ648" s="88"/>
      <c r="BA648" s="88"/>
      <c r="BB648" s="487"/>
      <c r="BC648" s="271"/>
      <c r="BD648" s="1487"/>
      <c r="BE648" s="270"/>
      <c r="BF648" s="270"/>
      <c r="BG648" s="91"/>
      <c r="BH648" s="89"/>
      <c r="BI648" s="89"/>
      <c r="BJ648" s="173"/>
      <c r="BK648" s="275" t="s">
        <v>903</v>
      </c>
      <c r="BL648" s="271" t="s">
        <v>1964</v>
      </c>
      <c r="BM648" s="1488" t="s">
        <v>2194</v>
      </c>
      <c r="BN648" s="1489" t="s">
        <v>42</v>
      </c>
      <c r="BO648" s="271" t="s">
        <v>416</v>
      </c>
      <c r="BP648" s="173">
        <v>46046</v>
      </c>
      <c r="BQ648" s="1490">
        <v>74.34</v>
      </c>
      <c r="BR648" s="271" t="s">
        <v>416</v>
      </c>
      <c r="BS648" s="1491">
        <v>50500</v>
      </c>
      <c r="BT648" s="280">
        <f t="shared" si="832"/>
        <v>4054503.6</v>
      </c>
      <c r="BU648" s="1492">
        <v>0.08</v>
      </c>
      <c r="BV648" s="279">
        <f t="shared" si="833"/>
        <v>3754170</v>
      </c>
      <c r="BW648" s="281">
        <v>46086</v>
      </c>
      <c r="BX648" s="89"/>
      <c r="BY648" s="89"/>
      <c r="BZ648" s="270"/>
      <c r="CA648" s="270"/>
      <c r="CB648" s="270"/>
      <c r="CC648" s="270"/>
      <c r="CD648" s="270"/>
      <c r="CE648" s="270"/>
      <c r="CF648" s="270"/>
      <c r="CG648" s="270"/>
      <c r="CH648" s="270"/>
      <c r="CI648" s="270"/>
      <c r="CJ648" s="270"/>
      <c r="CK648" s="270"/>
      <c r="CL648" s="270"/>
      <c r="CM648" s="270"/>
      <c r="CN648" s="270"/>
      <c r="CO648" s="270"/>
      <c r="CP648" s="270"/>
      <c r="CQ648" s="270"/>
      <c r="CR648" s="270"/>
      <c r="CS648" s="270"/>
      <c r="CT648" s="270"/>
      <c r="CU648" s="270"/>
      <c r="CV648" s="89"/>
      <c r="CW648" s="86"/>
      <c r="CX648" s="90"/>
      <c r="CY648" s="90"/>
      <c r="CZ648" s="90"/>
      <c r="DA648" s="90"/>
      <c r="DB648" s="89"/>
      <c r="DC648" s="89"/>
      <c r="DD648" s="89"/>
      <c r="DE648" s="89"/>
      <c r="DF648" s="86"/>
      <c r="DG648" s="273"/>
      <c r="DH648" s="270"/>
      <c r="DI648" s="270"/>
      <c r="DJ648" s="270"/>
      <c r="DK648" s="270"/>
      <c r="DL648" s="270"/>
      <c r="DM648" s="270"/>
      <c r="DN648" s="270"/>
      <c r="DO648" s="270"/>
    </row>
    <row r="649" spans="1:119" s="274" customFormat="1" ht="30" hidden="1" customHeight="1">
      <c r="A649" s="85" t="str">
        <f t="shared" si="775"/>
        <v>ok</v>
      </c>
      <c r="B649" s="86"/>
      <c r="C649" s="86"/>
      <c r="D649" s="86"/>
      <c r="E649" s="86"/>
      <c r="F649" s="86"/>
      <c r="G649" s="86"/>
      <c r="H649" s="86"/>
      <c r="I649" s="86"/>
      <c r="J649" s="86"/>
      <c r="K649" s="86"/>
      <c r="L649" s="179" t="s">
        <v>1917</v>
      </c>
      <c r="M649" s="114" t="s">
        <v>1918</v>
      </c>
      <c r="N649" s="180" t="s">
        <v>1919</v>
      </c>
      <c r="O649" s="181" t="s">
        <v>1920</v>
      </c>
      <c r="P649" s="179" t="s">
        <v>42</v>
      </c>
      <c r="Q649" s="182"/>
      <c r="R649" s="182"/>
      <c r="S649" s="182"/>
      <c r="T649" s="270"/>
      <c r="U649" s="270"/>
      <c r="V649" s="270"/>
      <c r="W649" s="270"/>
      <c r="X649" s="270"/>
      <c r="Y649" s="270"/>
      <c r="Z649" s="63"/>
      <c r="AA649" s="63"/>
      <c r="AB649" s="63"/>
      <c r="AC649" s="63"/>
      <c r="AD649" s="63"/>
      <c r="AE649" s="63"/>
      <c r="AF649" s="63"/>
      <c r="AG649" s="63"/>
      <c r="AH649" s="63"/>
      <c r="AI649" s="63"/>
      <c r="AJ649" s="63"/>
      <c r="AK649" s="63"/>
      <c r="AL649" s="63"/>
      <c r="AM649" s="63"/>
      <c r="AN649" s="63"/>
      <c r="AO649" s="63"/>
      <c r="AP649" s="63"/>
      <c r="AQ649" s="63"/>
      <c r="AR649" s="63"/>
      <c r="AS649" s="63"/>
      <c r="AT649" s="63"/>
      <c r="AU649" s="63"/>
      <c r="AV649" s="63"/>
      <c r="AW649" s="63"/>
      <c r="AX649" s="63"/>
      <c r="AY649" s="63"/>
      <c r="AZ649" s="88"/>
      <c r="BA649" s="88"/>
      <c r="BB649" s="487"/>
      <c r="BC649" s="271"/>
      <c r="BD649" s="1487"/>
      <c r="BE649" s="270"/>
      <c r="BF649" s="270"/>
      <c r="BG649" s="91"/>
      <c r="BH649" s="89"/>
      <c r="BI649" s="89"/>
      <c r="BJ649" s="173"/>
      <c r="BK649" s="275" t="s">
        <v>903</v>
      </c>
      <c r="BL649" s="271" t="s">
        <v>1964</v>
      </c>
      <c r="BM649" s="1488" t="s">
        <v>2195</v>
      </c>
      <c r="BN649" s="1489" t="s">
        <v>42</v>
      </c>
      <c r="BO649" s="271" t="s">
        <v>416</v>
      </c>
      <c r="BP649" s="173">
        <v>46046</v>
      </c>
      <c r="BQ649" s="1490">
        <v>68.31</v>
      </c>
      <c r="BR649" s="271" t="s">
        <v>416</v>
      </c>
      <c r="BS649" s="1491">
        <v>50500</v>
      </c>
      <c r="BT649" s="280">
        <f t="shared" si="832"/>
        <v>3725627.4000000004</v>
      </c>
      <c r="BU649" s="1492">
        <v>0.08</v>
      </c>
      <c r="BV649" s="279">
        <f t="shared" si="833"/>
        <v>3449655</v>
      </c>
      <c r="BW649" s="281">
        <v>46086</v>
      </c>
      <c r="BX649" s="89"/>
      <c r="BY649" s="89"/>
      <c r="BZ649" s="270"/>
      <c r="CA649" s="270"/>
      <c r="CB649" s="270"/>
      <c r="CC649" s="270"/>
      <c r="CD649" s="270"/>
      <c r="CE649" s="270"/>
      <c r="CF649" s="270"/>
      <c r="CG649" s="270"/>
      <c r="CH649" s="270"/>
      <c r="CI649" s="270"/>
      <c r="CJ649" s="270"/>
      <c r="CK649" s="270"/>
      <c r="CL649" s="270"/>
      <c r="CM649" s="270"/>
      <c r="CN649" s="270"/>
      <c r="CO649" s="270"/>
      <c r="CP649" s="270"/>
      <c r="CQ649" s="270"/>
      <c r="CR649" s="270"/>
      <c r="CS649" s="270"/>
      <c r="CT649" s="270"/>
      <c r="CU649" s="270"/>
      <c r="CV649" s="89"/>
      <c r="CW649" s="86"/>
      <c r="CX649" s="90"/>
      <c r="CY649" s="90"/>
      <c r="CZ649" s="90"/>
      <c r="DA649" s="90"/>
      <c r="DB649" s="89"/>
      <c r="DC649" s="89"/>
      <c r="DD649" s="89"/>
      <c r="DE649" s="89"/>
      <c r="DF649" s="86"/>
      <c r="DG649" s="273"/>
      <c r="DH649" s="270"/>
      <c r="DI649" s="270"/>
      <c r="DJ649" s="270"/>
      <c r="DK649" s="270"/>
      <c r="DL649" s="270"/>
      <c r="DM649" s="270"/>
      <c r="DN649" s="270"/>
      <c r="DO649" s="270"/>
    </row>
    <row r="650" spans="1:119" s="274" customFormat="1" ht="30" hidden="1" customHeight="1">
      <c r="A650" s="85" t="str">
        <f t="shared" si="775"/>
        <v>ok</v>
      </c>
      <c r="B650" s="86"/>
      <c r="C650" s="86"/>
      <c r="D650" s="86"/>
      <c r="E650" s="86"/>
      <c r="F650" s="86"/>
      <c r="G650" s="86"/>
      <c r="H650" s="86"/>
      <c r="I650" s="86"/>
      <c r="J650" s="86"/>
      <c r="K650" s="86"/>
      <c r="L650" s="179" t="s">
        <v>1917</v>
      </c>
      <c r="M650" s="114" t="s">
        <v>1918</v>
      </c>
      <c r="N650" s="180" t="s">
        <v>1919</v>
      </c>
      <c r="O650" s="181" t="s">
        <v>1920</v>
      </c>
      <c r="P650" s="179" t="s">
        <v>42</v>
      </c>
      <c r="Q650" s="182"/>
      <c r="R650" s="182"/>
      <c r="S650" s="182"/>
      <c r="T650" s="270"/>
      <c r="U650" s="270"/>
      <c r="V650" s="270"/>
      <c r="W650" s="270"/>
      <c r="X650" s="270"/>
      <c r="Y650" s="270"/>
      <c r="Z650" s="63"/>
      <c r="AA650" s="63"/>
      <c r="AB650" s="63"/>
      <c r="AC650" s="63"/>
      <c r="AD650" s="63"/>
      <c r="AE650" s="63"/>
      <c r="AF650" s="63"/>
      <c r="AG650" s="63"/>
      <c r="AH650" s="63"/>
      <c r="AI650" s="63"/>
      <c r="AJ650" s="63"/>
      <c r="AK650" s="63"/>
      <c r="AL650" s="63"/>
      <c r="AM650" s="63"/>
      <c r="AN650" s="63"/>
      <c r="AO650" s="63"/>
      <c r="AP650" s="63"/>
      <c r="AQ650" s="63"/>
      <c r="AR650" s="63"/>
      <c r="AS650" s="63"/>
      <c r="AT650" s="63"/>
      <c r="AU650" s="63"/>
      <c r="AV650" s="63"/>
      <c r="AW650" s="63"/>
      <c r="AX650" s="63"/>
      <c r="AY650" s="63"/>
      <c r="AZ650" s="88"/>
      <c r="BA650" s="88"/>
      <c r="BB650" s="487"/>
      <c r="BC650" s="271"/>
      <c r="BD650" s="1487"/>
      <c r="BE650" s="270"/>
      <c r="BF650" s="270"/>
      <c r="BG650" s="91"/>
      <c r="BH650" s="89"/>
      <c r="BI650" s="89"/>
      <c r="BJ650" s="173"/>
      <c r="BK650" s="275" t="s">
        <v>903</v>
      </c>
      <c r="BL650" s="271" t="s">
        <v>1964</v>
      </c>
      <c r="BM650" s="1488" t="s">
        <v>2196</v>
      </c>
      <c r="BN650" s="1489" t="s">
        <v>42</v>
      </c>
      <c r="BO650" s="271" t="s">
        <v>416</v>
      </c>
      <c r="BP650" s="173">
        <v>46046</v>
      </c>
      <c r="BQ650" s="1490">
        <v>228.73</v>
      </c>
      <c r="BR650" s="271" t="s">
        <v>416</v>
      </c>
      <c r="BS650" s="1491">
        <v>50500</v>
      </c>
      <c r="BT650" s="280">
        <f t="shared" si="832"/>
        <v>12474934.200000001</v>
      </c>
      <c r="BU650" s="1492">
        <v>0.08</v>
      </c>
      <c r="BV650" s="279">
        <f t="shared" si="833"/>
        <v>11550865</v>
      </c>
      <c r="BW650" s="281">
        <v>46086</v>
      </c>
      <c r="BX650" s="89"/>
      <c r="BY650" s="89"/>
      <c r="BZ650" s="270"/>
      <c r="CA650" s="270"/>
      <c r="CB650" s="270"/>
      <c r="CC650" s="270"/>
      <c r="CD650" s="270"/>
      <c r="CE650" s="270"/>
      <c r="CF650" s="270"/>
      <c r="CG650" s="270"/>
      <c r="CH650" s="270"/>
      <c r="CI650" s="270"/>
      <c r="CJ650" s="270"/>
      <c r="CK650" s="270"/>
      <c r="CL650" s="270"/>
      <c r="CM650" s="270"/>
      <c r="CN650" s="270"/>
      <c r="CO650" s="270"/>
      <c r="CP650" s="270"/>
      <c r="CQ650" s="270"/>
      <c r="CR650" s="270"/>
      <c r="CS650" s="270"/>
      <c r="CT650" s="270"/>
      <c r="CU650" s="270"/>
      <c r="CV650" s="89"/>
      <c r="CW650" s="86"/>
      <c r="CX650" s="90"/>
      <c r="CY650" s="90"/>
      <c r="CZ650" s="90"/>
      <c r="DA650" s="90"/>
      <c r="DB650" s="89"/>
      <c r="DC650" s="89"/>
      <c r="DD650" s="89"/>
      <c r="DE650" s="89"/>
      <c r="DF650" s="86"/>
      <c r="DG650" s="273"/>
      <c r="DH650" s="270"/>
      <c r="DI650" s="270"/>
      <c r="DJ650" s="270"/>
      <c r="DK650" s="270"/>
      <c r="DL650" s="270"/>
      <c r="DM650" s="270"/>
      <c r="DN650" s="270"/>
      <c r="DO650" s="270"/>
    </row>
    <row r="651" spans="1:119" s="274" customFormat="1" ht="30" hidden="1" customHeight="1">
      <c r="A651" s="85" t="str">
        <f t="shared" si="775"/>
        <v>ok</v>
      </c>
      <c r="B651" s="86"/>
      <c r="C651" s="86"/>
      <c r="D651" s="86"/>
      <c r="E651" s="86"/>
      <c r="F651" s="86"/>
      <c r="G651" s="86"/>
      <c r="H651" s="86"/>
      <c r="I651" s="86"/>
      <c r="J651" s="86"/>
      <c r="K651" s="86"/>
      <c r="L651" s="179" t="s">
        <v>1917</v>
      </c>
      <c r="M651" s="114" t="s">
        <v>1918</v>
      </c>
      <c r="N651" s="180" t="s">
        <v>1919</v>
      </c>
      <c r="O651" s="181" t="s">
        <v>1920</v>
      </c>
      <c r="P651" s="179" t="s">
        <v>42</v>
      </c>
      <c r="Q651" s="182"/>
      <c r="R651" s="182"/>
      <c r="S651" s="182"/>
      <c r="T651" s="270"/>
      <c r="U651" s="270"/>
      <c r="V651" s="270"/>
      <c r="W651" s="270"/>
      <c r="X651" s="270"/>
      <c r="Y651" s="270"/>
      <c r="Z651" s="63"/>
      <c r="AA651" s="63"/>
      <c r="AB651" s="63"/>
      <c r="AC651" s="63"/>
      <c r="AD651" s="63"/>
      <c r="AE651" s="63"/>
      <c r="AF651" s="63"/>
      <c r="AG651" s="63"/>
      <c r="AH651" s="63"/>
      <c r="AI651" s="63"/>
      <c r="AJ651" s="63"/>
      <c r="AK651" s="63"/>
      <c r="AL651" s="63"/>
      <c r="AM651" s="63"/>
      <c r="AN651" s="63"/>
      <c r="AO651" s="63"/>
      <c r="AP651" s="63"/>
      <c r="AQ651" s="63"/>
      <c r="AR651" s="63"/>
      <c r="AS651" s="63"/>
      <c r="AT651" s="63"/>
      <c r="AU651" s="63"/>
      <c r="AV651" s="63"/>
      <c r="AW651" s="63"/>
      <c r="AX651" s="63"/>
      <c r="AY651" s="63"/>
      <c r="AZ651" s="88"/>
      <c r="BA651" s="88"/>
      <c r="BB651" s="487"/>
      <c r="BC651" s="271"/>
      <c r="BD651" s="1487"/>
      <c r="BE651" s="270"/>
      <c r="BF651" s="270"/>
      <c r="BG651" s="91"/>
      <c r="BH651" s="89"/>
      <c r="BI651" s="89"/>
      <c r="BJ651" s="173"/>
      <c r="BK651" s="275" t="s">
        <v>903</v>
      </c>
      <c r="BL651" s="271" t="s">
        <v>1964</v>
      </c>
      <c r="BM651" s="1488" t="s">
        <v>2197</v>
      </c>
      <c r="BN651" s="1489" t="s">
        <v>42</v>
      </c>
      <c r="BO651" s="271" t="s">
        <v>416</v>
      </c>
      <c r="BP651" s="173">
        <v>46046</v>
      </c>
      <c r="BQ651" s="1490">
        <v>68.31</v>
      </c>
      <c r="BR651" s="271" t="s">
        <v>416</v>
      </c>
      <c r="BS651" s="1491">
        <v>50500</v>
      </c>
      <c r="BT651" s="280">
        <f t="shared" si="832"/>
        <v>3725627.4000000004</v>
      </c>
      <c r="BU651" s="1492">
        <v>0.08</v>
      </c>
      <c r="BV651" s="279">
        <f t="shared" si="833"/>
        <v>3449655</v>
      </c>
      <c r="BW651" s="281">
        <v>46086</v>
      </c>
      <c r="BX651" s="89"/>
      <c r="BY651" s="89"/>
      <c r="BZ651" s="270"/>
      <c r="CA651" s="270"/>
      <c r="CB651" s="270"/>
      <c r="CC651" s="270"/>
      <c r="CD651" s="270"/>
      <c r="CE651" s="270"/>
      <c r="CF651" s="270"/>
      <c r="CG651" s="270"/>
      <c r="CH651" s="270"/>
      <c r="CI651" s="270"/>
      <c r="CJ651" s="270"/>
      <c r="CK651" s="270"/>
      <c r="CL651" s="270"/>
      <c r="CM651" s="270"/>
      <c r="CN651" s="270"/>
      <c r="CO651" s="270"/>
      <c r="CP651" s="270"/>
      <c r="CQ651" s="270"/>
      <c r="CR651" s="270"/>
      <c r="CS651" s="270"/>
      <c r="CT651" s="270"/>
      <c r="CU651" s="270"/>
      <c r="CV651" s="89"/>
      <c r="CW651" s="86"/>
      <c r="CX651" s="90"/>
      <c r="CY651" s="90"/>
      <c r="CZ651" s="90"/>
      <c r="DA651" s="90"/>
      <c r="DB651" s="89"/>
      <c r="DC651" s="89"/>
      <c r="DD651" s="89"/>
      <c r="DE651" s="89"/>
      <c r="DF651" s="86"/>
      <c r="DG651" s="273"/>
      <c r="DH651" s="270"/>
      <c r="DI651" s="270"/>
      <c r="DJ651" s="270"/>
      <c r="DK651" s="270"/>
      <c r="DL651" s="270"/>
      <c r="DM651" s="270"/>
      <c r="DN651" s="270"/>
      <c r="DO651" s="270"/>
    </row>
    <row r="652" spans="1:119" s="274" customFormat="1" ht="30" hidden="1" customHeight="1">
      <c r="A652" s="85" t="str">
        <f t="shared" si="775"/>
        <v>ok</v>
      </c>
      <c r="B652" s="86"/>
      <c r="C652" s="86"/>
      <c r="D652" s="86"/>
      <c r="E652" s="86"/>
      <c r="F652" s="86"/>
      <c r="G652" s="86"/>
      <c r="H652" s="86"/>
      <c r="I652" s="86"/>
      <c r="J652" s="86"/>
      <c r="K652" s="86"/>
      <c r="L652" s="179" t="s">
        <v>1917</v>
      </c>
      <c r="M652" s="114" t="s">
        <v>1918</v>
      </c>
      <c r="N652" s="180" t="s">
        <v>1919</v>
      </c>
      <c r="O652" s="181" t="s">
        <v>1920</v>
      </c>
      <c r="P652" s="179" t="s">
        <v>42</v>
      </c>
      <c r="Q652" s="182"/>
      <c r="R652" s="182"/>
      <c r="S652" s="182"/>
      <c r="T652" s="270"/>
      <c r="U652" s="270"/>
      <c r="V652" s="270"/>
      <c r="W652" s="270"/>
      <c r="X652" s="270"/>
      <c r="Y652" s="270"/>
      <c r="Z652" s="63"/>
      <c r="AA652" s="63"/>
      <c r="AB652" s="63"/>
      <c r="AC652" s="63"/>
      <c r="AD652" s="63"/>
      <c r="AE652" s="63"/>
      <c r="AF652" s="63"/>
      <c r="AG652" s="63"/>
      <c r="AH652" s="63"/>
      <c r="AI652" s="63"/>
      <c r="AJ652" s="63"/>
      <c r="AK652" s="63"/>
      <c r="AL652" s="63"/>
      <c r="AM652" s="63"/>
      <c r="AN652" s="63"/>
      <c r="AO652" s="63"/>
      <c r="AP652" s="63"/>
      <c r="AQ652" s="63"/>
      <c r="AR652" s="63"/>
      <c r="AS652" s="63"/>
      <c r="AT652" s="63"/>
      <c r="AU652" s="63"/>
      <c r="AV652" s="63"/>
      <c r="AW652" s="63"/>
      <c r="AX652" s="63"/>
      <c r="AY652" s="63"/>
      <c r="AZ652" s="88"/>
      <c r="BA652" s="88"/>
      <c r="BB652" s="487"/>
      <c r="BC652" s="271"/>
      <c r="BD652" s="1487"/>
      <c r="BE652" s="270"/>
      <c r="BF652" s="270"/>
      <c r="BG652" s="91"/>
      <c r="BH652" s="89"/>
      <c r="BI652" s="89"/>
      <c r="BJ652" s="173"/>
      <c r="BK652" s="275" t="s">
        <v>903</v>
      </c>
      <c r="BL652" s="271" t="s">
        <v>1964</v>
      </c>
      <c r="BM652" s="1488" t="s">
        <v>2198</v>
      </c>
      <c r="BN652" s="1489" t="s">
        <v>42</v>
      </c>
      <c r="BO652" s="271" t="s">
        <v>416</v>
      </c>
      <c r="BP652" s="173">
        <v>46046</v>
      </c>
      <c r="BQ652" s="1490">
        <v>228</v>
      </c>
      <c r="BR652" s="271" t="s">
        <v>416</v>
      </c>
      <c r="BS652" s="1491">
        <v>50500</v>
      </c>
      <c r="BT652" s="280">
        <f t="shared" si="832"/>
        <v>12435120</v>
      </c>
      <c r="BU652" s="1492">
        <v>0.08</v>
      </c>
      <c r="BV652" s="279">
        <f t="shared" si="833"/>
        <v>11514000</v>
      </c>
      <c r="BW652" s="281">
        <v>46086</v>
      </c>
      <c r="BX652" s="89"/>
      <c r="BY652" s="89"/>
      <c r="BZ652" s="270"/>
      <c r="CA652" s="270"/>
      <c r="CB652" s="270"/>
      <c r="CC652" s="270"/>
      <c r="CD652" s="270"/>
      <c r="CE652" s="270"/>
      <c r="CF652" s="270"/>
      <c r="CG652" s="270"/>
      <c r="CH652" s="270"/>
      <c r="CI652" s="270"/>
      <c r="CJ652" s="270"/>
      <c r="CK652" s="270"/>
      <c r="CL652" s="270"/>
      <c r="CM652" s="270"/>
      <c r="CN652" s="270"/>
      <c r="CO652" s="270"/>
      <c r="CP652" s="270"/>
      <c r="CQ652" s="270"/>
      <c r="CR652" s="270"/>
      <c r="CS652" s="270"/>
      <c r="CT652" s="270"/>
      <c r="CU652" s="270"/>
      <c r="CV652" s="89"/>
      <c r="CW652" s="86"/>
      <c r="CX652" s="90"/>
      <c r="CY652" s="90"/>
      <c r="CZ652" s="90"/>
      <c r="DA652" s="90"/>
      <c r="DB652" s="89"/>
      <c r="DC652" s="89"/>
      <c r="DD652" s="89"/>
      <c r="DE652" s="89"/>
      <c r="DF652" s="86"/>
      <c r="DG652" s="273"/>
      <c r="DH652" s="270"/>
      <c r="DI652" s="270"/>
      <c r="DJ652" s="270"/>
      <c r="DK652" s="270"/>
      <c r="DL652" s="270"/>
      <c r="DM652" s="270"/>
      <c r="DN652" s="270"/>
      <c r="DO652" s="270"/>
    </row>
    <row r="653" spans="1:119" s="274" customFormat="1" ht="30" hidden="1" customHeight="1">
      <c r="A653" s="85" t="str">
        <f t="shared" si="775"/>
        <v>ok</v>
      </c>
      <c r="B653" s="86"/>
      <c r="C653" s="86"/>
      <c r="D653" s="86"/>
      <c r="E653" s="86"/>
      <c r="F653" s="86"/>
      <c r="G653" s="86"/>
      <c r="H653" s="86"/>
      <c r="I653" s="86"/>
      <c r="J653" s="86"/>
      <c r="K653" s="86"/>
      <c r="L653" s="179" t="s">
        <v>1917</v>
      </c>
      <c r="M653" s="114" t="s">
        <v>1918</v>
      </c>
      <c r="N653" s="180" t="s">
        <v>1919</v>
      </c>
      <c r="O653" s="181" t="s">
        <v>1920</v>
      </c>
      <c r="P653" s="179" t="s">
        <v>42</v>
      </c>
      <c r="Q653" s="182"/>
      <c r="R653" s="182"/>
      <c r="S653" s="182"/>
      <c r="T653" s="270"/>
      <c r="U653" s="270"/>
      <c r="V653" s="270"/>
      <c r="W653" s="270"/>
      <c r="X653" s="270"/>
      <c r="Y653" s="270"/>
      <c r="Z653" s="63"/>
      <c r="AA653" s="63"/>
      <c r="AB653" s="63"/>
      <c r="AC653" s="63"/>
      <c r="AD653" s="63"/>
      <c r="AE653" s="63"/>
      <c r="AF653" s="63"/>
      <c r="AG653" s="63"/>
      <c r="AH653" s="63"/>
      <c r="AI653" s="63"/>
      <c r="AJ653" s="63"/>
      <c r="AK653" s="63"/>
      <c r="AL653" s="63"/>
      <c r="AM653" s="63"/>
      <c r="AN653" s="63"/>
      <c r="AO653" s="63"/>
      <c r="AP653" s="63"/>
      <c r="AQ653" s="63"/>
      <c r="AR653" s="63"/>
      <c r="AS653" s="63"/>
      <c r="AT653" s="63"/>
      <c r="AU653" s="63"/>
      <c r="AV653" s="63"/>
      <c r="AW653" s="63"/>
      <c r="AX653" s="63"/>
      <c r="AY653" s="63"/>
      <c r="AZ653" s="88"/>
      <c r="BA653" s="88"/>
      <c r="BB653" s="487"/>
      <c r="BC653" s="271"/>
      <c r="BD653" s="1487"/>
      <c r="BE653" s="270"/>
      <c r="BF653" s="270"/>
      <c r="BG653" s="91"/>
      <c r="BH653" s="89"/>
      <c r="BI653" s="89"/>
      <c r="BJ653" s="173"/>
      <c r="BK653" s="275" t="s">
        <v>903</v>
      </c>
      <c r="BL653" s="271" t="s">
        <v>1964</v>
      </c>
      <c r="BM653" s="1488" t="s">
        <v>2199</v>
      </c>
      <c r="BN653" s="1489" t="s">
        <v>42</v>
      </c>
      <c r="BO653" s="271" t="s">
        <v>416</v>
      </c>
      <c r="BP653" s="173">
        <v>46046</v>
      </c>
      <c r="BQ653" s="1490">
        <v>100.47</v>
      </c>
      <c r="BR653" s="271" t="s">
        <v>416</v>
      </c>
      <c r="BS653" s="1491">
        <v>50500</v>
      </c>
      <c r="BT653" s="280">
        <f t="shared" si="832"/>
        <v>5479633.8000000007</v>
      </c>
      <c r="BU653" s="1492">
        <v>0.08</v>
      </c>
      <c r="BV653" s="279">
        <f t="shared" si="833"/>
        <v>5073735</v>
      </c>
      <c r="BW653" s="281">
        <v>46086</v>
      </c>
      <c r="BX653" s="89"/>
      <c r="BY653" s="89"/>
      <c r="BZ653" s="270"/>
      <c r="CA653" s="270"/>
      <c r="CB653" s="270"/>
      <c r="CC653" s="270"/>
      <c r="CD653" s="270"/>
      <c r="CE653" s="270"/>
      <c r="CF653" s="270"/>
      <c r="CG653" s="270"/>
      <c r="CH653" s="270"/>
      <c r="CI653" s="270"/>
      <c r="CJ653" s="270"/>
      <c r="CK653" s="270"/>
      <c r="CL653" s="270"/>
      <c r="CM653" s="270"/>
      <c r="CN653" s="270"/>
      <c r="CO653" s="270"/>
      <c r="CP653" s="270"/>
      <c r="CQ653" s="270"/>
      <c r="CR653" s="270"/>
      <c r="CS653" s="270"/>
      <c r="CT653" s="270"/>
      <c r="CU653" s="270"/>
      <c r="CV653" s="89"/>
      <c r="CW653" s="86"/>
      <c r="CX653" s="90"/>
      <c r="CY653" s="90"/>
      <c r="CZ653" s="90"/>
      <c r="DA653" s="90"/>
      <c r="DB653" s="89"/>
      <c r="DC653" s="89"/>
      <c r="DD653" s="89"/>
      <c r="DE653" s="89"/>
      <c r="DF653" s="86"/>
      <c r="DG653" s="273"/>
      <c r="DH653" s="270"/>
      <c r="DI653" s="270"/>
      <c r="DJ653" s="270"/>
      <c r="DK653" s="270"/>
      <c r="DL653" s="270"/>
      <c r="DM653" s="270"/>
      <c r="DN653" s="270"/>
      <c r="DO653" s="270"/>
    </row>
    <row r="654" spans="1:119" s="274" customFormat="1" ht="30" hidden="1" customHeight="1">
      <c r="A654" s="85" t="str">
        <f t="shared" si="775"/>
        <v>ok</v>
      </c>
      <c r="B654" s="86"/>
      <c r="C654" s="86"/>
      <c r="D654" s="86"/>
      <c r="E654" s="86"/>
      <c r="F654" s="86"/>
      <c r="G654" s="86"/>
      <c r="H654" s="86"/>
      <c r="I654" s="86"/>
      <c r="J654" s="86"/>
      <c r="K654" s="86"/>
      <c r="L654" s="179" t="s">
        <v>1917</v>
      </c>
      <c r="M654" s="114" t="s">
        <v>1918</v>
      </c>
      <c r="N654" s="180" t="s">
        <v>1919</v>
      </c>
      <c r="O654" s="181" t="s">
        <v>1920</v>
      </c>
      <c r="P654" s="179" t="s">
        <v>42</v>
      </c>
      <c r="Q654" s="182"/>
      <c r="R654" s="182"/>
      <c r="S654" s="182"/>
      <c r="T654" s="270"/>
      <c r="U654" s="270"/>
      <c r="V654" s="270"/>
      <c r="W654" s="270"/>
      <c r="X654" s="270"/>
      <c r="Y654" s="270"/>
      <c r="Z654" s="63"/>
      <c r="AA654" s="63"/>
      <c r="AB654" s="63"/>
      <c r="AC654" s="63"/>
      <c r="AD654" s="63"/>
      <c r="AE654" s="63"/>
      <c r="AF654" s="63"/>
      <c r="AG654" s="63"/>
      <c r="AH654" s="63"/>
      <c r="AI654" s="63"/>
      <c r="AJ654" s="63"/>
      <c r="AK654" s="63"/>
      <c r="AL654" s="63"/>
      <c r="AM654" s="63"/>
      <c r="AN654" s="63"/>
      <c r="AO654" s="63"/>
      <c r="AP654" s="63"/>
      <c r="AQ654" s="63"/>
      <c r="AR654" s="63"/>
      <c r="AS654" s="63"/>
      <c r="AT654" s="63"/>
      <c r="AU654" s="63"/>
      <c r="AV654" s="63"/>
      <c r="AW654" s="63"/>
      <c r="AX654" s="63"/>
      <c r="AY654" s="63"/>
      <c r="AZ654" s="88"/>
      <c r="BA654" s="88"/>
      <c r="BB654" s="487"/>
      <c r="BC654" s="271"/>
      <c r="BD654" s="1487"/>
      <c r="BE654" s="270"/>
      <c r="BF654" s="270"/>
      <c r="BG654" s="91"/>
      <c r="BH654" s="89"/>
      <c r="BI654" s="89"/>
      <c r="BJ654" s="173"/>
      <c r="BK654" s="275" t="s">
        <v>903</v>
      </c>
      <c r="BL654" s="271" t="s">
        <v>1964</v>
      </c>
      <c r="BM654" s="1488" t="s">
        <v>2200</v>
      </c>
      <c r="BN654" s="1489" t="s">
        <v>42</v>
      </c>
      <c r="BO654" s="271" t="s">
        <v>416</v>
      </c>
      <c r="BP654" s="173">
        <v>46046</v>
      </c>
      <c r="BQ654" s="1490">
        <v>93.57</v>
      </c>
      <c r="BR654" s="271" t="s">
        <v>416</v>
      </c>
      <c r="BS654" s="1491">
        <v>50500</v>
      </c>
      <c r="BT654" s="280">
        <f t="shared" si="832"/>
        <v>5103307.8000000007</v>
      </c>
      <c r="BU654" s="1492">
        <v>0.08</v>
      </c>
      <c r="BV654" s="279">
        <f t="shared" si="833"/>
        <v>4725285</v>
      </c>
      <c r="BW654" s="281">
        <v>46086</v>
      </c>
      <c r="BX654" s="89"/>
      <c r="BY654" s="89"/>
      <c r="BZ654" s="270"/>
      <c r="CA654" s="270"/>
      <c r="CB654" s="270"/>
      <c r="CC654" s="270"/>
      <c r="CD654" s="270"/>
      <c r="CE654" s="270"/>
      <c r="CF654" s="270"/>
      <c r="CG654" s="270"/>
      <c r="CH654" s="270"/>
      <c r="CI654" s="270"/>
      <c r="CJ654" s="270"/>
      <c r="CK654" s="270"/>
      <c r="CL654" s="270"/>
      <c r="CM654" s="270"/>
      <c r="CN654" s="270"/>
      <c r="CO654" s="270"/>
      <c r="CP654" s="270"/>
      <c r="CQ654" s="270"/>
      <c r="CR654" s="270"/>
      <c r="CS654" s="270"/>
      <c r="CT654" s="270"/>
      <c r="CU654" s="270"/>
      <c r="CV654" s="89"/>
      <c r="CW654" s="86"/>
      <c r="CX654" s="90"/>
      <c r="CY654" s="90"/>
      <c r="CZ654" s="90"/>
      <c r="DA654" s="90"/>
      <c r="DB654" s="89"/>
      <c r="DC654" s="89"/>
      <c r="DD654" s="89"/>
      <c r="DE654" s="89"/>
      <c r="DF654" s="86"/>
      <c r="DG654" s="273"/>
      <c r="DH654" s="270"/>
      <c r="DI654" s="270"/>
      <c r="DJ654" s="270"/>
      <c r="DK654" s="270"/>
      <c r="DL654" s="270"/>
      <c r="DM654" s="270"/>
      <c r="DN654" s="270"/>
      <c r="DO654" s="270"/>
    </row>
    <row r="655" spans="1:119" s="274" customFormat="1" ht="30" hidden="1" customHeight="1">
      <c r="A655" s="85" t="str">
        <f t="shared" si="775"/>
        <v>ok</v>
      </c>
      <c r="B655" s="86"/>
      <c r="C655" s="86"/>
      <c r="D655" s="86"/>
      <c r="E655" s="86"/>
      <c r="F655" s="86"/>
      <c r="G655" s="86"/>
      <c r="H655" s="86"/>
      <c r="I655" s="86"/>
      <c r="J655" s="86"/>
      <c r="K655" s="86"/>
      <c r="L655" s="179" t="s">
        <v>1917</v>
      </c>
      <c r="M655" s="114" t="s">
        <v>1918</v>
      </c>
      <c r="N655" s="180" t="s">
        <v>1919</v>
      </c>
      <c r="O655" s="181" t="s">
        <v>1920</v>
      </c>
      <c r="P655" s="179" t="s">
        <v>42</v>
      </c>
      <c r="Q655" s="182"/>
      <c r="R655" s="182"/>
      <c r="S655" s="182"/>
      <c r="T655" s="270"/>
      <c r="U655" s="270"/>
      <c r="V655" s="270"/>
      <c r="W655" s="270"/>
      <c r="X655" s="270"/>
      <c r="Y655" s="270"/>
      <c r="Z655" s="63"/>
      <c r="AA655" s="63"/>
      <c r="AB655" s="63"/>
      <c r="AC655" s="63"/>
      <c r="AD655" s="63"/>
      <c r="AE655" s="63"/>
      <c r="AF655" s="63"/>
      <c r="AG655" s="63"/>
      <c r="AH655" s="63"/>
      <c r="AI655" s="63"/>
      <c r="AJ655" s="63"/>
      <c r="AK655" s="63"/>
      <c r="AL655" s="63"/>
      <c r="AM655" s="63"/>
      <c r="AN655" s="63"/>
      <c r="AO655" s="63"/>
      <c r="AP655" s="63"/>
      <c r="AQ655" s="63"/>
      <c r="AR655" s="63"/>
      <c r="AS655" s="63"/>
      <c r="AT655" s="63"/>
      <c r="AU655" s="63"/>
      <c r="AV655" s="63"/>
      <c r="AW655" s="63"/>
      <c r="AX655" s="63"/>
      <c r="AY655" s="63"/>
      <c r="AZ655" s="88"/>
      <c r="BA655" s="88"/>
      <c r="BB655" s="487"/>
      <c r="BC655" s="271"/>
      <c r="BD655" s="1487"/>
      <c r="BE655" s="270"/>
      <c r="BF655" s="270"/>
      <c r="BG655" s="91"/>
      <c r="BH655" s="89"/>
      <c r="BI655" s="89"/>
      <c r="BJ655" s="173"/>
      <c r="BK655" s="275" t="s">
        <v>903</v>
      </c>
      <c r="BL655" s="271" t="s">
        <v>1964</v>
      </c>
      <c r="BM655" s="1488" t="s">
        <v>2201</v>
      </c>
      <c r="BN655" s="1489" t="s">
        <v>42</v>
      </c>
      <c r="BO655" s="271" t="s">
        <v>416</v>
      </c>
      <c r="BP655" s="173">
        <v>46046</v>
      </c>
      <c r="BQ655" s="1490">
        <v>74.400000000000006</v>
      </c>
      <c r="BR655" s="271" t="s">
        <v>416</v>
      </c>
      <c r="BS655" s="1491">
        <v>50500</v>
      </c>
      <c r="BT655" s="280">
        <f t="shared" si="832"/>
        <v>4057776.0000000009</v>
      </c>
      <c r="BU655" s="1492">
        <v>0.08</v>
      </c>
      <c r="BV655" s="279">
        <f t="shared" si="833"/>
        <v>3757200.0000000005</v>
      </c>
      <c r="BW655" s="281">
        <v>46086</v>
      </c>
      <c r="BX655" s="89"/>
      <c r="BY655" s="89"/>
      <c r="BZ655" s="270"/>
      <c r="CA655" s="270"/>
      <c r="CB655" s="270"/>
      <c r="CC655" s="270"/>
      <c r="CD655" s="270"/>
      <c r="CE655" s="270"/>
      <c r="CF655" s="270"/>
      <c r="CG655" s="270"/>
      <c r="CH655" s="270"/>
      <c r="CI655" s="270"/>
      <c r="CJ655" s="270"/>
      <c r="CK655" s="270"/>
      <c r="CL655" s="270"/>
      <c r="CM655" s="270"/>
      <c r="CN655" s="270"/>
      <c r="CO655" s="270"/>
      <c r="CP655" s="270"/>
      <c r="CQ655" s="270"/>
      <c r="CR655" s="270"/>
      <c r="CS655" s="270"/>
      <c r="CT655" s="270"/>
      <c r="CU655" s="270"/>
      <c r="CV655" s="89"/>
      <c r="CW655" s="86"/>
      <c r="CX655" s="90"/>
      <c r="CY655" s="90"/>
      <c r="CZ655" s="90"/>
      <c r="DA655" s="90"/>
      <c r="DB655" s="89"/>
      <c r="DC655" s="89"/>
      <c r="DD655" s="89"/>
      <c r="DE655" s="89"/>
      <c r="DF655" s="86"/>
      <c r="DG655" s="273"/>
      <c r="DH655" s="270"/>
      <c r="DI655" s="270"/>
      <c r="DJ655" s="270"/>
      <c r="DK655" s="270"/>
      <c r="DL655" s="270"/>
      <c r="DM655" s="270"/>
      <c r="DN655" s="270"/>
      <c r="DO655" s="270"/>
    </row>
    <row r="656" spans="1:119" s="274" customFormat="1" ht="30" hidden="1" customHeight="1">
      <c r="A656" s="85" t="str">
        <f t="shared" si="775"/>
        <v>ok</v>
      </c>
      <c r="B656" s="86"/>
      <c r="C656" s="86"/>
      <c r="D656" s="86"/>
      <c r="E656" s="86"/>
      <c r="F656" s="86"/>
      <c r="G656" s="86"/>
      <c r="H656" s="86"/>
      <c r="I656" s="86"/>
      <c r="J656" s="86"/>
      <c r="K656" s="86"/>
      <c r="L656" s="179" t="s">
        <v>1917</v>
      </c>
      <c r="M656" s="114" t="s">
        <v>1918</v>
      </c>
      <c r="N656" s="180" t="s">
        <v>1919</v>
      </c>
      <c r="O656" s="181" t="s">
        <v>1920</v>
      </c>
      <c r="P656" s="179" t="s">
        <v>42</v>
      </c>
      <c r="Q656" s="182"/>
      <c r="R656" s="182"/>
      <c r="S656" s="182"/>
      <c r="T656" s="270"/>
      <c r="U656" s="270"/>
      <c r="V656" s="270"/>
      <c r="W656" s="270"/>
      <c r="X656" s="270"/>
      <c r="Y656" s="270"/>
      <c r="Z656" s="63"/>
      <c r="AA656" s="63"/>
      <c r="AB656" s="63"/>
      <c r="AC656" s="63"/>
      <c r="AD656" s="63"/>
      <c r="AE656" s="63"/>
      <c r="AF656" s="63"/>
      <c r="AG656" s="63"/>
      <c r="AH656" s="63"/>
      <c r="AI656" s="63"/>
      <c r="AJ656" s="63"/>
      <c r="AK656" s="63"/>
      <c r="AL656" s="63"/>
      <c r="AM656" s="63"/>
      <c r="AN656" s="63"/>
      <c r="AO656" s="63"/>
      <c r="AP656" s="63"/>
      <c r="AQ656" s="63"/>
      <c r="AR656" s="63"/>
      <c r="AS656" s="63"/>
      <c r="AT656" s="63"/>
      <c r="AU656" s="63"/>
      <c r="AV656" s="63"/>
      <c r="AW656" s="63"/>
      <c r="AX656" s="63"/>
      <c r="AY656" s="63"/>
      <c r="AZ656" s="88"/>
      <c r="BA656" s="88"/>
      <c r="BB656" s="487"/>
      <c r="BC656" s="271"/>
      <c r="BD656" s="1487"/>
      <c r="BE656" s="270"/>
      <c r="BF656" s="270"/>
      <c r="BG656" s="91"/>
      <c r="BH656" s="89"/>
      <c r="BI656" s="89"/>
      <c r="BJ656" s="173"/>
      <c r="BK656" s="275" t="s">
        <v>903</v>
      </c>
      <c r="BL656" s="271" t="s">
        <v>1964</v>
      </c>
      <c r="BM656" s="1488" t="s">
        <v>2202</v>
      </c>
      <c r="BN656" s="1489" t="s">
        <v>42</v>
      </c>
      <c r="BO656" s="271" t="s">
        <v>416</v>
      </c>
      <c r="BP656" s="173">
        <v>46046</v>
      </c>
      <c r="BQ656" s="1490">
        <v>108.01</v>
      </c>
      <c r="BR656" s="271" t="s">
        <v>416</v>
      </c>
      <c r="BS656" s="1491">
        <v>50500</v>
      </c>
      <c r="BT656" s="280">
        <f t="shared" si="832"/>
        <v>5890865.4000000004</v>
      </c>
      <c r="BU656" s="1492">
        <v>0.08</v>
      </c>
      <c r="BV656" s="279">
        <f t="shared" si="833"/>
        <v>5454505</v>
      </c>
      <c r="BW656" s="281">
        <v>46086</v>
      </c>
      <c r="BX656" s="89"/>
      <c r="BY656" s="89"/>
      <c r="BZ656" s="270"/>
      <c r="CA656" s="270"/>
      <c r="CB656" s="270"/>
      <c r="CC656" s="270"/>
      <c r="CD656" s="270"/>
      <c r="CE656" s="270"/>
      <c r="CF656" s="270"/>
      <c r="CG656" s="270"/>
      <c r="CH656" s="270"/>
      <c r="CI656" s="270"/>
      <c r="CJ656" s="270"/>
      <c r="CK656" s="270"/>
      <c r="CL656" s="270"/>
      <c r="CM656" s="270"/>
      <c r="CN656" s="270"/>
      <c r="CO656" s="270"/>
      <c r="CP656" s="270"/>
      <c r="CQ656" s="270"/>
      <c r="CR656" s="270"/>
      <c r="CS656" s="270"/>
      <c r="CT656" s="270"/>
      <c r="CU656" s="270"/>
      <c r="CV656" s="89"/>
      <c r="CW656" s="86"/>
      <c r="CX656" s="90"/>
      <c r="CY656" s="90"/>
      <c r="CZ656" s="90"/>
      <c r="DA656" s="90"/>
      <c r="DB656" s="89"/>
      <c r="DC656" s="89"/>
      <c r="DD656" s="89"/>
      <c r="DE656" s="89"/>
      <c r="DF656" s="86"/>
      <c r="DG656" s="273"/>
      <c r="DH656" s="270"/>
      <c r="DI656" s="270"/>
      <c r="DJ656" s="270"/>
      <c r="DK656" s="270"/>
      <c r="DL656" s="270"/>
      <c r="DM656" s="270"/>
      <c r="DN656" s="270"/>
      <c r="DO656" s="270"/>
    </row>
    <row r="657" spans="1:119" s="274" customFormat="1" ht="30" hidden="1" customHeight="1">
      <c r="A657" s="85" t="str">
        <f t="shared" si="775"/>
        <v>ok</v>
      </c>
      <c r="B657" s="86"/>
      <c r="C657" s="86"/>
      <c r="D657" s="86"/>
      <c r="E657" s="86"/>
      <c r="F657" s="86"/>
      <c r="G657" s="86"/>
      <c r="H657" s="86"/>
      <c r="I657" s="86"/>
      <c r="J657" s="86"/>
      <c r="K657" s="86"/>
      <c r="L657" s="179" t="s">
        <v>1917</v>
      </c>
      <c r="M657" s="114" t="s">
        <v>1918</v>
      </c>
      <c r="N657" s="180" t="s">
        <v>1919</v>
      </c>
      <c r="O657" s="181" t="s">
        <v>1920</v>
      </c>
      <c r="P657" s="179" t="s">
        <v>42</v>
      </c>
      <c r="Q657" s="182"/>
      <c r="R657" s="182"/>
      <c r="S657" s="182"/>
      <c r="T657" s="270"/>
      <c r="U657" s="270"/>
      <c r="V657" s="270"/>
      <c r="W657" s="270"/>
      <c r="X657" s="270"/>
      <c r="Y657" s="270"/>
      <c r="Z657" s="63"/>
      <c r="AA657" s="63"/>
      <c r="AB657" s="63"/>
      <c r="AC657" s="63"/>
      <c r="AD657" s="63"/>
      <c r="AE657" s="63"/>
      <c r="AF657" s="63"/>
      <c r="AG657" s="63"/>
      <c r="AH657" s="63"/>
      <c r="AI657" s="63"/>
      <c r="AJ657" s="63"/>
      <c r="AK657" s="63"/>
      <c r="AL657" s="63"/>
      <c r="AM657" s="63"/>
      <c r="AN657" s="63"/>
      <c r="AO657" s="63"/>
      <c r="AP657" s="63"/>
      <c r="AQ657" s="63"/>
      <c r="AR657" s="63"/>
      <c r="AS657" s="63"/>
      <c r="AT657" s="63"/>
      <c r="AU657" s="63"/>
      <c r="AV657" s="63"/>
      <c r="AW657" s="63"/>
      <c r="AX657" s="63"/>
      <c r="AY657" s="63"/>
      <c r="AZ657" s="88"/>
      <c r="BA657" s="88"/>
      <c r="BB657" s="487"/>
      <c r="BC657" s="271"/>
      <c r="BD657" s="1487"/>
      <c r="BE657" s="270"/>
      <c r="BF657" s="270"/>
      <c r="BG657" s="91"/>
      <c r="BH657" s="89"/>
      <c r="BI657" s="89"/>
      <c r="BJ657" s="173"/>
      <c r="BK657" s="275" t="s">
        <v>903</v>
      </c>
      <c r="BL657" s="271" t="s">
        <v>1964</v>
      </c>
      <c r="BM657" s="1488" t="s">
        <v>2203</v>
      </c>
      <c r="BN657" s="1489" t="s">
        <v>42</v>
      </c>
      <c r="BO657" s="271" t="s">
        <v>416</v>
      </c>
      <c r="BP657" s="173">
        <v>46046</v>
      </c>
      <c r="BQ657" s="1490">
        <v>111.06</v>
      </c>
      <c r="BR657" s="271" t="s">
        <v>416</v>
      </c>
      <c r="BS657" s="1491">
        <v>50500</v>
      </c>
      <c r="BT657" s="280">
        <f t="shared" si="832"/>
        <v>6057212.4000000004</v>
      </c>
      <c r="BU657" s="1492">
        <v>0.08</v>
      </c>
      <c r="BV657" s="279">
        <f t="shared" si="833"/>
        <v>5608530</v>
      </c>
      <c r="BW657" s="281">
        <v>46086</v>
      </c>
      <c r="BX657" s="89"/>
      <c r="BY657" s="89"/>
      <c r="BZ657" s="270"/>
      <c r="CA657" s="270"/>
      <c r="CB657" s="270"/>
      <c r="CC657" s="270"/>
      <c r="CD657" s="270"/>
      <c r="CE657" s="270"/>
      <c r="CF657" s="270"/>
      <c r="CG657" s="270"/>
      <c r="CH657" s="270"/>
      <c r="CI657" s="270"/>
      <c r="CJ657" s="270"/>
      <c r="CK657" s="270"/>
      <c r="CL657" s="270"/>
      <c r="CM657" s="270"/>
      <c r="CN657" s="270"/>
      <c r="CO657" s="270"/>
      <c r="CP657" s="270"/>
      <c r="CQ657" s="270"/>
      <c r="CR657" s="270"/>
      <c r="CS657" s="270"/>
      <c r="CT657" s="270"/>
      <c r="CU657" s="270"/>
      <c r="CV657" s="89"/>
      <c r="CW657" s="86"/>
      <c r="CX657" s="90"/>
      <c r="CY657" s="90"/>
      <c r="CZ657" s="90"/>
      <c r="DA657" s="90"/>
      <c r="DB657" s="89"/>
      <c r="DC657" s="89"/>
      <c r="DD657" s="89"/>
      <c r="DE657" s="89"/>
      <c r="DF657" s="86"/>
      <c r="DG657" s="273"/>
      <c r="DH657" s="270"/>
      <c r="DI657" s="270"/>
      <c r="DJ657" s="270"/>
      <c r="DK657" s="270"/>
      <c r="DL657" s="270"/>
      <c r="DM657" s="270"/>
      <c r="DN657" s="270"/>
      <c r="DO657" s="270"/>
    </row>
    <row r="658" spans="1:119" s="274" customFormat="1" ht="30" hidden="1" customHeight="1">
      <c r="A658" s="85" t="str">
        <f t="shared" si="775"/>
        <v>ok</v>
      </c>
      <c r="B658" s="86"/>
      <c r="C658" s="86"/>
      <c r="D658" s="86"/>
      <c r="E658" s="86"/>
      <c r="F658" s="86"/>
      <c r="G658" s="86"/>
      <c r="H658" s="86"/>
      <c r="I658" s="86"/>
      <c r="J658" s="86"/>
      <c r="K658" s="86"/>
      <c r="L658" s="179" t="s">
        <v>1917</v>
      </c>
      <c r="M658" s="114" t="s">
        <v>1918</v>
      </c>
      <c r="N658" s="180" t="s">
        <v>1919</v>
      </c>
      <c r="O658" s="181" t="s">
        <v>1920</v>
      </c>
      <c r="P658" s="179" t="s">
        <v>42</v>
      </c>
      <c r="Q658" s="182"/>
      <c r="R658" s="182"/>
      <c r="S658" s="182"/>
      <c r="T658" s="270"/>
      <c r="U658" s="270"/>
      <c r="V658" s="270"/>
      <c r="W658" s="270"/>
      <c r="X658" s="270"/>
      <c r="Y658" s="270"/>
      <c r="Z658" s="63"/>
      <c r="AA658" s="63"/>
      <c r="AB658" s="63"/>
      <c r="AC658" s="63"/>
      <c r="AD658" s="63"/>
      <c r="AE658" s="63"/>
      <c r="AF658" s="63"/>
      <c r="AG658" s="63"/>
      <c r="AH658" s="63"/>
      <c r="AI658" s="63"/>
      <c r="AJ658" s="63"/>
      <c r="AK658" s="63"/>
      <c r="AL658" s="63"/>
      <c r="AM658" s="63"/>
      <c r="AN658" s="63"/>
      <c r="AO658" s="63"/>
      <c r="AP658" s="63"/>
      <c r="AQ658" s="63"/>
      <c r="AR658" s="63"/>
      <c r="AS658" s="63"/>
      <c r="AT658" s="63"/>
      <c r="AU658" s="63"/>
      <c r="AV658" s="63"/>
      <c r="AW658" s="63"/>
      <c r="AX658" s="63"/>
      <c r="AY658" s="63"/>
      <c r="AZ658" s="88"/>
      <c r="BA658" s="88"/>
      <c r="BB658" s="487"/>
      <c r="BC658" s="271"/>
      <c r="BD658" s="1487"/>
      <c r="BE658" s="270"/>
      <c r="BF658" s="270"/>
      <c r="BG658" s="91"/>
      <c r="BH658" s="89"/>
      <c r="BI658" s="89"/>
      <c r="BJ658" s="173"/>
      <c r="BK658" s="275" t="s">
        <v>903</v>
      </c>
      <c r="BL658" s="271" t="s">
        <v>1964</v>
      </c>
      <c r="BM658" s="1488" t="s">
        <v>2204</v>
      </c>
      <c r="BN658" s="1489" t="s">
        <v>42</v>
      </c>
      <c r="BO658" s="271" t="s">
        <v>416</v>
      </c>
      <c r="BP658" s="173">
        <v>46046</v>
      </c>
      <c r="BQ658" s="1490">
        <v>100.15</v>
      </c>
      <c r="BR658" s="271" t="s">
        <v>416</v>
      </c>
      <c r="BS658" s="1491">
        <v>50500</v>
      </c>
      <c r="BT658" s="280">
        <f t="shared" si="832"/>
        <v>5462181</v>
      </c>
      <c r="BU658" s="1492">
        <v>0.08</v>
      </c>
      <c r="BV658" s="279">
        <f t="shared" si="833"/>
        <v>5057575</v>
      </c>
      <c r="BW658" s="281">
        <v>46086</v>
      </c>
      <c r="BX658" s="89"/>
      <c r="BY658" s="89"/>
      <c r="BZ658" s="270"/>
      <c r="CA658" s="270"/>
      <c r="CB658" s="270"/>
      <c r="CC658" s="270"/>
      <c r="CD658" s="270"/>
      <c r="CE658" s="270"/>
      <c r="CF658" s="270"/>
      <c r="CG658" s="270"/>
      <c r="CH658" s="270"/>
      <c r="CI658" s="270"/>
      <c r="CJ658" s="270"/>
      <c r="CK658" s="270"/>
      <c r="CL658" s="270"/>
      <c r="CM658" s="270"/>
      <c r="CN658" s="270"/>
      <c r="CO658" s="270"/>
      <c r="CP658" s="270"/>
      <c r="CQ658" s="270"/>
      <c r="CR658" s="270"/>
      <c r="CS658" s="270"/>
      <c r="CT658" s="270"/>
      <c r="CU658" s="270"/>
      <c r="CV658" s="89"/>
      <c r="CW658" s="86"/>
      <c r="CX658" s="90"/>
      <c r="CY658" s="90"/>
      <c r="CZ658" s="90"/>
      <c r="DA658" s="90"/>
      <c r="DB658" s="89"/>
      <c r="DC658" s="89"/>
      <c r="DD658" s="89"/>
      <c r="DE658" s="89"/>
      <c r="DF658" s="86"/>
      <c r="DG658" s="273"/>
      <c r="DH658" s="270"/>
      <c r="DI658" s="270"/>
      <c r="DJ658" s="270"/>
      <c r="DK658" s="270"/>
      <c r="DL658" s="270"/>
      <c r="DM658" s="270"/>
      <c r="DN658" s="270"/>
      <c r="DO658" s="270"/>
    </row>
    <row r="659" spans="1:119" s="274" customFormat="1" ht="30" hidden="1" customHeight="1">
      <c r="A659" s="85" t="str">
        <f t="shared" si="775"/>
        <v>ok</v>
      </c>
      <c r="B659" s="86"/>
      <c r="C659" s="86"/>
      <c r="D659" s="86"/>
      <c r="E659" s="86"/>
      <c r="F659" s="86"/>
      <c r="G659" s="86"/>
      <c r="H659" s="86"/>
      <c r="I659" s="86"/>
      <c r="J659" s="86"/>
      <c r="K659" s="86"/>
      <c r="L659" s="179" t="s">
        <v>1917</v>
      </c>
      <c r="M659" s="114" t="s">
        <v>1918</v>
      </c>
      <c r="N659" s="180" t="s">
        <v>1919</v>
      </c>
      <c r="O659" s="181" t="s">
        <v>1920</v>
      </c>
      <c r="P659" s="179" t="s">
        <v>42</v>
      </c>
      <c r="Q659" s="182"/>
      <c r="R659" s="182"/>
      <c r="S659" s="182"/>
      <c r="T659" s="270"/>
      <c r="U659" s="270"/>
      <c r="V659" s="270"/>
      <c r="W659" s="270"/>
      <c r="X659" s="270"/>
      <c r="Y659" s="270"/>
      <c r="Z659" s="63"/>
      <c r="AA659" s="63"/>
      <c r="AB659" s="63"/>
      <c r="AC659" s="63"/>
      <c r="AD659" s="63"/>
      <c r="AE659" s="63"/>
      <c r="AF659" s="63"/>
      <c r="AG659" s="63"/>
      <c r="AH659" s="63"/>
      <c r="AI659" s="63"/>
      <c r="AJ659" s="63"/>
      <c r="AK659" s="63"/>
      <c r="AL659" s="63"/>
      <c r="AM659" s="63"/>
      <c r="AN659" s="63"/>
      <c r="AO659" s="63"/>
      <c r="AP659" s="63"/>
      <c r="AQ659" s="63"/>
      <c r="AR659" s="63"/>
      <c r="AS659" s="63"/>
      <c r="AT659" s="63"/>
      <c r="AU659" s="63"/>
      <c r="AV659" s="63"/>
      <c r="AW659" s="63"/>
      <c r="AX659" s="63"/>
      <c r="AY659" s="63"/>
      <c r="AZ659" s="88"/>
      <c r="BA659" s="88"/>
      <c r="BB659" s="487"/>
      <c r="BC659" s="271"/>
      <c r="BD659" s="1487"/>
      <c r="BE659" s="270"/>
      <c r="BF659" s="270"/>
      <c r="BG659" s="91"/>
      <c r="BH659" s="89"/>
      <c r="BI659" s="89"/>
      <c r="BJ659" s="173"/>
      <c r="BK659" s="275" t="s">
        <v>903</v>
      </c>
      <c r="BL659" s="271" t="s">
        <v>1964</v>
      </c>
      <c r="BM659" s="1488" t="s">
        <v>2205</v>
      </c>
      <c r="BN659" s="1489" t="s">
        <v>42</v>
      </c>
      <c r="BO659" s="271" t="s">
        <v>416</v>
      </c>
      <c r="BP659" s="173">
        <v>46046</v>
      </c>
      <c r="BQ659" s="1490">
        <v>106.61</v>
      </c>
      <c r="BR659" s="271" t="s">
        <v>416</v>
      </c>
      <c r="BS659" s="1491">
        <v>50500</v>
      </c>
      <c r="BT659" s="280">
        <f t="shared" si="832"/>
        <v>5814509.4000000004</v>
      </c>
      <c r="BU659" s="1492">
        <v>0.08</v>
      </c>
      <c r="BV659" s="279">
        <f t="shared" si="833"/>
        <v>5383805</v>
      </c>
      <c r="BW659" s="281">
        <v>46086</v>
      </c>
      <c r="BX659" s="89"/>
      <c r="BY659" s="89"/>
      <c r="BZ659" s="270"/>
      <c r="CA659" s="270"/>
      <c r="CB659" s="270"/>
      <c r="CC659" s="270"/>
      <c r="CD659" s="270"/>
      <c r="CE659" s="270"/>
      <c r="CF659" s="270"/>
      <c r="CG659" s="270"/>
      <c r="CH659" s="270"/>
      <c r="CI659" s="270"/>
      <c r="CJ659" s="270"/>
      <c r="CK659" s="270"/>
      <c r="CL659" s="270"/>
      <c r="CM659" s="270"/>
      <c r="CN659" s="270"/>
      <c r="CO659" s="270"/>
      <c r="CP659" s="270"/>
      <c r="CQ659" s="270"/>
      <c r="CR659" s="270"/>
      <c r="CS659" s="270"/>
      <c r="CT659" s="270"/>
      <c r="CU659" s="270"/>
      <c r="CV659" s="89"/>
      <c r="CW659" s="86"/>
      <c r="CX659" s="90"/>
      <c r="CY659" s="90"/>
      <c r="CZ659" s="90"/>
      <c r="DA659" s="90"/>
      <c r="DB659" s="89"/>
      <c r="DC659" s="89"/>
      <c r="DD659" s="89"/>
      <c r="DE659" s="89"/>
      <c r="DF659" s="86"/>
      <c r="DG659" s="273"/>
      <c r="DH659" s="270"/>
      <c r="DI659" s="270"/>
      <c r="DJ659" s="270"/>
      <c r="DK659" s="270"/>
      <c r="DL659" s="270"/>
      <c r="DM659" s="270"/>
      <c r="DN659" s="270"/>
      <c r="DO659" s="270"/>
    </row>
    <row r="660" spans="1:119" s="274" customFormat="1" ht="30" hidden="1" customHeight="1">
      <c r="A660" s="85" t="str">
        <f t="shared" si="775"/>
        <v>ok</v>
      </c>
      <c r="B660" s="86"/>
      <c r="C660" s="86"/>
      <c r="D660" s="86"/>
      <c r="E660" s="86"/>
      <c r="F660" s="86"/>
      <c r="G660" s="86"/>
      <c r="H660" s="86"/>
      <c r="I660" s="86"/>
      <c r="J660" s="86"/>
      <c r="K660" s="86"/>
      <c r="L660" s="179" t="s">
        <v>1917</v>
      </c>
      <c r="M660" s="114" t="s">
        <v>1918</v>
      </c>
      <c r="N660" s="180" t="s">
        <v>1919</v>
      </c>
      <c r="O660" s="181" t="s">
        <v>1920</v>
      </c>
      <c r="P660" s="179" t="s">
        <v>42</v>
      </c>
      <c r="Q660" s="182"/>
      <c r="R660" s="182"/>
      <c r="S660" s="182"/>
      <c r="T660" s="270"/>
      <c r="U660" s="270"/>
      <c r="V660" s="270"/>
      <c r="W660" s="270"/>
      <c r="X660" s="270"/>
      <c r="Y660" s="270"/>
      <c r="Z660" s="63"/>
      <c r="AA660" s="63"/>
      <c r="AB660" s="63"/>
      <c r="AC660" s="63"/>
      <c r="AD660" s="63"/>
      <c r="AE660" s="63"/>
      <c r="AF660" s="63"/>
      <c r="AG660" s="63"/>
      <c r="AH660" s="63"/>
      <c r="AI660" s="63"/>
      <c r="AJ660" s="63"/>
      <c r="AK660" s="63"/>
      <c r="AL660" s="63"/>
      <c r="AM660" s="63"/>
      <c r="AN660" s="63"/>
      <c r="AO660" s="63"/>
      <c r="AP660" s="63"/>
      <c r="AQ660" s="63"/>
      <c r="AR660" s="63"/>
      <c r="AS660" s="63"/>
      <c r="AT660" s="63"/>
      <c r="AU660" s="63"/>
      <c r="AV660" s="63"/>
      <c r="AW660" s="63"/>
      <c r="AX660" s="63"/>
      <c r="AY660" s="63"/>
      <c r="AZ660" s="88"/>
      <c r="BA660" s="88"/>
      <c r="BB660" s="487"/>
      <c r="BC660" s="271"/>
      <c r="BD660" s="1487"/>
      <c r="BE660" s="270"/>
      <c r="BF660" s="270"/>
      <c r="BG660" s="91"/>
      <c r="BH660" s="89"/>
      <c r="BI660" s="89"/>
      <c r="BJ660" s="173"/>
      <c r="BK660" s="275" t="s">
        <v>903</v>
      </c>
      <c r="BL660" s="271" t="s">
        <v>1964</v>
      </c>
      <c r="BM660" s="1488" t="s">
        <v>2206</v>
      </c>
      <c r="BN660" s="1489" t="s">
        <v>42</v>
      </c>
      <c r="BO660" s="271" t="s">
        <v>416</v>
      </c>
      <c r="BP660" s="173">
        <v>46046</v>
      </c>
      <c r="BQ660" s="1490">
        <v>61.05</v>
      </c>
      <c r="BR660" s="271" t="s">
        <v>416</v>
      </c>
      <c r="BS660" s="1491">
        <v>50500</v>
      </c>
      <c r="BT660" s="280">
        <f t="shared" si="832"/>
        <v>3329667</v>
      </c>
      <c r="BU660" s="1492">
        <v>0.08</v>
      </c>
      <c r="BV660" s="279">
        <f t="shared" si="833"/>
        <v>3083025</v>
      </c>
      <c r="BW660" s="281">
        <v>46086</v>
      </c>
      <c r="BX660" s="89"/>
      <c r="BY660" s="89"/>
      <c r="BZ660" s="270"/>
      <c r="CA660" s="270"/>
      <c r="CB660" s="270"/>
      <c r="CC660" s="270"/>
      <c r="CD660" s="270"/>
      <c r="CE660" s="270"/>
      <c r="CF660" s="270"/>
      <c r="CG660" s="270"/>
      <c r="CH660" s="270"/>
      <c r="CI660" s="270"/>
      <c r="CJ660" s="270"/>
      <c r="CK660" s="270"/>
      <c r="CL660" s="270"/>
      <c r="CM660" s="270"/>
      <c r="CN660" s="270"/>
      <c r="CO660" s="270"/>
      <c r="CP660" s="270"/>
      <c r="CQ660" s="270"/>
      <c r="CR660" s="270"/>
      <c r="CS660" s="270"/>
      <c r="CT660" s="270"/>
      <c r="CU660" s="270"/>
      <c r="CV660" s="89"/>
      <c r="CW660" s="86"/>
      <c r="CX660" s="90"/>
      <c r="CY660" s="90"/>
      <c r="CZ660" s="90"/>
      <c r="DA660" s="90"/>
      <c r="DB660" s="89"/>
      <c r="DC660" s="89"/>
      <c r="DD660" s="89"/>
      <c r="DE660" s="89"/>
      <c r="DF660" s="86"/>
      <c r="DG660" s="273"/>
      <c r="DH660" s="270"/>
      <c r="DI660" s="270"/>
      <c r="DJ660" s="270"/>
      <c r="DK660" s="270"/>
      <c r="DL660" s="270"/>
      <c r="DM660" s="270"/>
      <c r="DN660" s="270"/>
      <c r="DO660" s="270"/>
    </row>
    <row r="661" spans="1:119" s="274" customFormat="1" ht="30" hidden="1" customHeight="1">
      <c r="A661" s="85" t="str">
        <f t="shared" si="775"/>
        <v>ok</v>
      </c>
      <c r="B661" s="86"/>
      <c r="C661" s="86"/>
      <c r="D661" s="86"/>
      <c r="E661" s="86"/>
      <c r="F661" s="86"/>
      <c r="G661" s="86"/>
      <c r="H661" s="86"/>
      <c r="I661" s="86"/>
      <c r="J661" s="86"/>
      <c r="K661" s="86"/>
      <c r="L661" s="179" t="s">
        <v>1917</v>
      </c>
      <c r="M661" s="114" t="s">
        <v>1918</v>
      </c>
      <c r="N661" s="180" t="s">
        <v>1919</v>
      </c>
      <c r="O661" s="181" t="s">
        <v>1920</v>
      </c>
      <c r="P661" s="179" t="s">
        <v>42</v>
      </c>
      <c r="Q661" s="182"/>
      <c r="R661" s="182"/>
      <c r="S661" s="182"/>
      <c r="T661" s="270"/>
      <c r="U661" s="270"/>
      <c r="V661" s="270"/>
      <c r="W661" s="270"/>
      <c r="X661" s="270"/>
      <c r="Y661" s="270"/>
      <c r="Z661" s="63"/>
      <c r="AA661" s="63"/>
      <c r="AB661" s="63"/>
      <c r="AC661" s="63"/>
      <c r="AD661" s="63"/>
      <c r="AE661" s="63"/>
      <c r="AF661" s="63"/>
      <c r="AG661" s="63"/>
      <c r="AH661" s="63"/>
      <c r="AI661" s="63"/>
      <c r="AJ661" s="63"/>
      <c r="AK661" s="63"/>
      <c r="AL661" s="63"/>
      <c r="AM661" s="63"/>
      <c r="AN661" s="63"/>
      <c r="AO661" s="63"/>
      <c r="AP661" s="63"/>
      <c r="AQ661" s="63"/>
      <c r="AR661" s="63"/>
      <c r="AS661" s="63"/>
      <c r="AT661" s="63"/>
      <c r="AU661" s="63"/>
      <c r="AV661" s="63"/>
      <c r="AW661" s="63"/>
      <c r="AX661" s="63"/>
      <c r="AY661" s="63"/>
      <c r="AZ661" s="88"/>
      <c r="BA661" s="88"/>
      <c r="BB661" s="487"/>
      <c r="BC661" s="271"/>
      <c r="BD661" s="1487"/>
      <c r="BE661" s="270"/>
      <c r="BF661" s="270"/>
      <c r="BG661" s="91"/>
      <c r="BH661" s="89"/>
      <c r="BI661" s="89"/>
      <c r="BJ661" s="173"/>
      <c r="BK661" s="275" t="s">
        <v>903</v>
      </c>
      <c r="BL661" s="271" t="s">
        <v>1964</v>
      </c>
      <c r="BM661" s="1488" t="s">
        <v>2207</v>
      </c>
      <c r="BN661" s="1489" t="s">
        <v>42</v>
      </c>
      <c r="BO661" s="271" t="s">
        <v>416</v>
      </c>
      <c r="BP661" s="173">
        <v>46046</v>
      </c>
      <c r="BQ661" s="1490">
        <v>90.37</v>
      </c>
      <c r="BR661" s="271" t="s">
        <v>416</v>
      </c>
      <c r="BS661" s="1491">
        <v>50500</v>
      </c>
      <c r="BT661" s="280">
        <f t="shared" si="832"/>
        <v>4928779.8000000007</v>
      </c>
      <c r="BU661" s="1492">
        <v>0.08</v>
      </c>
      <c r="BV661" s="279">
        <f t="shared" si="833"/>
        <v>4563685</v>
      </c>
      <c r="BW661" s="281">
        <v>46086</v>
      </c>
      <c r="BX661" s="89"/>
      <c r="BY661" s="89"/>
      <c r="BZ661" s="270"/>
      <c r="CA661" s="270"/>
      <c r="CB661" s="270"/>
      <c r="CC661" s="270"/>
      <c r="CD661" s="270"/>
      <c r="CE661" s="270"/>
      <c r="CF661" s="270"/>
      <c r="CG661" s="270"/>
      <c r="CH661" s="270"/>
      <c r="CI661" s="270"/>
      <c r="CJ661" s="270"/>
      <c r="CK661" s="270"/>
      <c r="CL661" s="270"/>
      <c r="CM661" s="270"/>
      <c r="CN661" s="270"/>
      <c r="CO661" s="270"/>
      <c r="CP661" s="270"/>
      <c r="CQ661" s="270"/>
      <c r="CR661" s="270"/>
      <c r="CS661" s="270"/>
      <c r="CT661" s="270"/>
      <c r="CU661" s="270"/>
      <c r="CV661" s="89"/>
      <c r="CW661" s="86"/>
      <c r="CX661" s="90"/>
      <c r="CY661" s="90"/>
      <c r="CZ661" s="90"/>
      <c r="DA661" s="90"/>
      <c r="DB661" s="89"/>
      <c r="DC661" s="89"/>
      <c r="DD661" s="89"/>
      <c r="DE661" s="89"/>
      <c r="DF661" s="86"/>
      <c r="DG661" s="273"/>
      <c r="DH661" s="270"/>
      <c r="DI661" s="270"/>
      <c r="DJ661" s="270"/>
      <c r="DK661" s="270"/>
      <c r="DL661" s="270"/>
      <c r="DM661" s="270"/>
      <c r="DN661" s="270"/>
      <c r="DO661" s="270"/>
    </row>
    <row r="662" spans="1:119" s="274" customFormat="1" ht="30" hidden="1" customHeight="1">
      <c r="A662" s="85" t="str">
        <f t="shared" si="775"/>
        <v>ok</v>
      </c>
      <c r="B662" s="86"/>
      <c r="C662" s="86"/>
      <c r="D662" s="86"/>
      <c r="E662" s="86"/>
      <c r="F662" s="86"/>
      <c r="G662" s="86"/>
      <c r="H662" s="86"/>
      <c r="I662" s="86"/>
      <c r="J662" s="86"/>
      <c r="K662" s="86"/>
      <c r="L662" s="179" t="s">
        <v>1917</v>
      </c>
      <c r="M662" s="114" t="s">
        <v>1918</v>
      </c>
      <c r="N662" s="180" t="s">
        <v>1919</v>
      </c>
      <c r="O662" s="181" t="s">
        <v>1920</v>
      </c>
      <c r="P662" s="179" t="s">
        <v>42</v>
      </c>
      <c r="Q662" s="182"/>
      <c r="R662" s="182"/>
      <c r="S662" s="182"/>
      <c r="T662" s="270"/>
      <c r="U662" s="270"/>
      <c r="V662" s="270"/>
      <c r="W662" s="270"/>
      <c r="X662" s="270"/>
      <c r="Y662" s="270"/>
      <c r="Z662" s="63"/>
      <c r="AA662" s="63"/>
      <c r="AB662" s="63"/>
      <c r="AC662" s="63"/>
      <c r="AD662" s="63"/>
      <c r="AE662" s="63"/>
      <c r="AF662" s="63"/>
      <c r="AG662" s="63"/>
      <c r="AH662" s="63"/>
      <c r="AI662" s="63"/>
      <c r="AJ662" s="63"/>
      <c r="AK662" s="63"/>
      <c r="AL662" s="63"/>
      <c r="AM662" s="63"/>
      <c r="AN662" s="63"/>
      <c r="AO662" s="63"/>
      <c r="AP662" s="63"/>
      <c r="AQ662" s="63"/>
      <c r="AR662" s="63"/>
      <c r="AS662" s="63"/>
      <c r="AT662" s="63"/>
      <c r="AU662" s="63"/>
      <c r="AV662" s="63"/>
      <c r="AW662" s="63"/>
      <c r="AX662" s="63"/>
      <c r="AY662" s="63"/>
      <c r="AZ662" s="88"/>
      <c r="BA662" s="88"/>
      <c r="BB662" s="487"/>
      <c r="BC662" s="271"/>
      <c r="BD662" s="1487"/>
      <c r="BE662" s="270"/>
      <c r="BF662" s="270"/>
      <c r="BG662" s="91"/>
      <c r="BH662" s="89"/>
      <c r="BI662" s="89"/>
      <c r="BJ662" s="173"/>
      <c r="BK662" s="275" t="s">
        <v>903</v>
      </c>
      <c r="BL662" s="271" t="s">
        <v>1964</v>
      </c>
      <c r="BM662" s="1488" t="s">
        <v>2208</v>
      </c>
      <c r="BN662" s="1489" t="s">
        <v>42</v>
      </c>
      <c r="BO662" s="271" t="s">
        <v>416</v>
      </c>
      <c r="BP662" s="173">
        <v>46046</v>
      </c>
      <c r="BQ662" s="1490">
        <v>60.81</v>
      </c>
      <c r="BR662" s="271" t="s">
        <v>416</v>
      </c>
      <c r="BS662" s="1491">
        <v>50500</v>
      </c>
      <c r="BT662" s="280">
        <f t="shared" si="832"/>
        <v>3316577.4000000004</v>
      </c>
      <c r="BU662" s="1492">
        <v>0.08</v>
      </c>
      <c r="BV662" s="279">
        <f t="shared" si="833"/>
        <v>3070905</v>
      </c>
      <c r="BW662" s="281">
        <v>46086</v>
      </c>
      <c r="BX662" s="89"/>
      <c r="BY662" s="89"/>
      <c r="BZ662" s="270"/>
      <c r="CA662" s="270"/>
      <c r="CB662" s="270"/>
      <c r="CC662" s="270"/>
      <c r="CD662" s="270"/>
      <c r="CE662" s="270"/>
      <c r="CF662" s="270"/>
      <c r="CG662" s="270"/>
      <c r="CH662" s="270"/>
      <c r="CI662" s="270"/>
      <c r="CJ662" s="270"/>
      <c r="CK662" s="270"/>
      <c r="CL662" s="270"/>
      <c r="CM662" s="270"/>
      <c r="CN662" s="270"/>
      <c r="CO662" s="270"/>
      <c r="CP662" s="270"/>
      <c r="CQ662" s="270"/>
      <c r="CR662" s="270"/>
      <c r="CS662" s="270"/>
      <c r="CT662" s="270"/>
      <c r="CU662" s="270"/>
      <c r="CV662" s="89"/>
      <c r="CW662" s="86"/>
      <c r="CX662" s="90"/>
      <c r="CY662" s="90"/>
      <c r="CZ662" s="90"/>
      <c r="DA662" s="90"/>
      <c r="DB662" s="89"/>
      <c r="DC662" s="89"/>
      <c r="DD662" s="89"/>
      <c r="DE662" s="89"/>
      <c r="DF662" s="86"/>
      <c r="DG662" s="273"/>
      <c r="DH662" s="270"/>
      <c r="DI662" s="270"/>
      <c r="DJ662" s="270"/>
      <c r="DK662" s="270"/>
      <c r="DL662" s="270"/>
      <c r="DM662" s="270"/>
      <c r="DN662" s="270"/>
      <c r="DO662" s="270"/>
    </row>
    <row r="663" spans="1:119" s="274" customFormat="1" ht="30" hidden="1" customHeight="1">
      <c r="A663" s="85" t="str">
        <f t="shared" si="775"/>
        <v>ok</v>
      </c>
      <c r="B663" s="86"/>
      <c r="C663" s="86"/>
      <c r="D663" s="86"/>
      <c r="E663" s="86"/>
      <c r="F663" s="86"/>
      <c r="G663" s="86"/>
      <c r="H663" s="86"/>
      <c r="I663" s="86"/>
      <c r="J663" s="86"/>
      <c r="K663" s="86"/>
      <c r="L663" s="179" t="s">
        <v>1917</v>
      </c>
      <c r="M663" s="114" t="s">
        <v>1918</v>
      </c>
      <c r="N663" s="180" t="s">
        <v>1919</v>
      </c>
      <c r="O663" s="181" t="s">
        <v>1920</v>
      </c>
      <c r="P663" s="179" t="s">
        <v>42</v>
      </c>
      <c r="Q663" s="182"/>
      <c r="R663" s="182"/>
      <c r="S663" s="182"/>
      <c r="T663" s="270"/>
      <c r="U663" s="270"/>
      <c r="V663" s="270"/>
      <c r="W663" s="270"/>
      <c r="X663" s="270"/>
      <c r="Y663" s="270"/>
      <c r="Z663" s="63"/>
      <c r="AA663" s="63"/>
      <c r="AB663" s="63"/>
      <c r="AC663" s="63"/>
      <c r="AD663" s="63"/>
      <c r="AE663" s="63"/>
      <c r="AF663" s="63"/>
      <c r="AG663" s="63"/>
      <c r="AH663" s="63"/>
      <c r="AI663" s="63"/>
      <c r="AJ663" s="63"/>
      <c r="AK663" s="63"/>
      <c r="AL663" s="63"/>
      <c r="AM663" s="63"/>
      <c r="AN663" s="63"/>
      <c r="AO663" s="63"/>
      <c r="AP663" s="63"/>
      <c r="AQ663" s="63"/>
      <c r="AR663" s="63"/>
      <c r="AS663" s="63"/>
      <c r="AT663" s="63"/>
      <c r="AU663" s="63"/>
      <c r="AV663" s="63"/>
      <c r="AW663" s="63"/>
      <c r="AX663" s="63"/>
      <c r="AY663" s="63"/>
      <c r="AZ663" s="88"/>
      <c r="BA663" s="88"/>
      <c r="BB663" s="487"/>
      <c r="BC663" s="271"/>
      <c r="BD663" s="1487"/>
      <c r="BE663" s="270"/>
      <c r="BF663" s="270"/>
      <c r="BG663" s="91"/>
      <c r="BH663" s="89"/>
      <c r="BI663" s="89"/>
      <c r="BJ663" s="173"/>
      <c r="BK663" s="275" t="s">
        <v>903</v>
      </c>
      <c r="BL663" s="271" t="s">
        <v>1964</v>
      </c>
      <c r="BM663" s="1488" t="s">
        <v>2209</v>
      </c>
      <c r="BN663" s="1489" t="s">
        <v>42</v>
      </c>
      <c r="BO663" s="271" t="s">
        <v>416</v>
      </c>
      <c r="BP663" s="173">
        <v>46046</v>
      </c>
      <c r="BQ663" s="1490">
        <v>85.07</v>
      </c>
      <c r="BR663" s="271" t="s">
        <v>416</v>
      </c>
      <c r="BS663" s="1491">
        <v>50500</v>
      </c>
      <c r="BT663" s="280">
        <f t="shared" si="832"/>
        <v>4639717.8000000007</v>
      </c>
      <c r="BU663" s="1492">
        <v>0.08</v>
      </c>
      <c r="BV663" s="279">
        <f t="shared" si="833"/>
        <v>4296035</v>
      </c>
      <c r="BW663" s="281">
        <v>46086</v>
      </c>
      <c r="BX663" s="89"/>
      <c r="BY663" s="89"/>
      <c r="BZ663" s="270"/>
      <c r="CA663" s="270"/>
      <c r="CB663" s="270"/>
      <c r="CC663" s="270"/>
      <c r="CD663" s="270"/>
      <c r="CE663" s="270"/>
      <c r="CF663" s="270"/>
      <c r="CG663" s="270"/>
      <c r="CH663" s="270"/>
      <c r="CI663" s="270"/>
      <c r="CJ663" s="270"/>
      <c r="CK663" s="270"/>
      <c r="CL663" s="270"/>
      <c r="CM663" s="270"/>
      <c r="CN663" s="270"/>
      <c r="CO663" s="270"/>
      <c r="CP663" s="270"/>
      <c r="CQ663" s="270"/>
      <c r="CR663" s="270"/>
      <c r="CS663" s="270"/>
      <c r="CT663" s="270"/>
      <c r="CU663" s="270"/>
      <c r="CV663" s="89"/>
      <c r="CW663" s="86"/>
      <c r="CX663" s="90"/>
      <c r="CY663" s="90"/>
      <c r="CZ663" s="90"/>
      <c r="DA663" s="90"/>
      <c r="DB663" s="89"/>
      <c r="DC663" s="89"/>
      <c r="DD663" s="89"/>
      <c r="DE663" s="89"/>
      <c r="DF663" s="86"/>
      <c r="DG663" s="273"/>
      <c r="DH663" s="270"/>
      <c r="DI663" s="270"/>
      <c r="DJ663" s="270"/>
      <c r="DK663" s="270"/>
      <c r="DL663" s="270"/>
      <c r="DM663" s="270"/>
      <c r="DN663" s="270"/>
      <c r="DO663" s="270"/>
    </row>
    <row r="664" spans="1:119" s="274" customFormat="1" ht="30" hidden="1" customHeight="1">
      <c r="A664" s="85" t="str">
        <f t="shared" si="775"/>
        <v>ok</v>
      </c>
      <c r="B664" s="86"/>
      <c r="C664" s="86"/>
      <c r="D664" s="86"/>
      <c r="E664" s="86"/>
      <c r="F664" s="86"/>
      <c r="G664" s="86"/>
      <c r="H664" s="86"/>
      <c r="I664" s="86"/>
      <c r="J664" s="86"/>
      <c r="K664" s="86"/>
      <c r="L664" s="179" t="s">
        <v>1917</v>
      </c>
      <c r="M664" s="114" t="s">
        <v>1918</v>
      </c>
      <c r="N664" s="180" t="s">
        <v>1919</v>
      </c>
      <c r="O664" s="181" t="s">
        <v>1920</v>
      </c>
      <c r="P664" s="179" t="s">
        <v>42</v>
      </c>
      <c r="Q664" s="182"/>
      <c r="R664" s="182"/>
      <c r="S664" s="182"/>
      <c r="T664" s="270"/>
      <c r="U664" s="270"/>
      <c r="V664" s="270"/>
      <c r="W664" s="270"/>
      <c r="X664" s="270"/>
      <c r="Y664" s="270"/>
      <c r="Z664" s="63"/>
      <c r="AA664" s="63"/>
      <c r="AB664" s="63"/>
      <c r="AC664" s="63"/>
      <c r="AD664" s="63"/>
      <c r="AE664" s="63"/>
      <c r="AF664" s="63"/>
      <c r="AG664" s="63"/>
      <c r="AH664" s="63"/>
      <c r="AI664" s="63"/>
      <c r="AJ664" s="63"/>
      <c r="AK664" s="63"/>
      <c r="AL664" s="63"/>
      <c r="AM664" s="63"/>
      <c r="AN664" s="63"/>
      <c r="AO664" s="63"/>
      <c r="AP664" s="63"/>
      <c r="AQ664" s="63"/>
      <c r="AR664" s="63"/>
      <c r="AS664" s="63"/>
      <c r="AT664" s="63"/>
      <c r="AU664" s="63"/>
      <c r="AV664" s="63"/>
      <c r="AW664" s="63"/>
      <c r="AX664" s="63"/>
      <c r="AY664" s="63"/>
      <c r="AZ664" s="88"/>
      <c r="BA664" s="88"/>
      <c r="BB664" s="487"/>
      <c r="BC664" s="271"/>
      <c r="BD664" s="1487"/>
      <c r="BE664" s="270"/>
      <c r="BF664" s="270"/>
      <c r="BG664" s="91"/>
      <c r="BH664" s="89"/>
      <c r="BI664" s="89"/>
      <c r="BJ664" s="173"/>
      <c r="BK664" s="275" t="s">
        <v>903</v>
      </c>
      <c r="BL664" s="271" t="s">
        <v>1964</v>
      </c>
      <c r="BM664" s="1488" t="s">
        <v>2210</v>
      </c>
      <c r="BN664" s="1489" t="s">
        <v>42</v>
      </c>
      <c r="BO664" s="271" t="s">
        <v>416</v>
      </c>
      <c r="BP664" s="173">
        <v>46046</v>
      </c>
      <c r="BQ664" s="1490">
        <v>26.08</v>
      </c>
      <c r="BR664" s="271" t="s">
        <v>416</v>
      </c>
      <c r="BS664" s="1491">
        <v>50500</v>
      </c>
      <c r="BT664" s="280">
        <f t="shared" si="832"/>
        <v>1422403.2000000002</v>
      </c>
      <c r="BU664" s="1492">
        <v>0.08</v>
      </c>
      <c r="BV664" s="279">
        <f t="shared" si="833"/>
        <v>1317040</v>
      </c>
      <c r="BW664" s="281">
        <v>46086</v>
      </c>
      <c r="BX664" s="89"/>
      <c r="BY664" s="89"/>
      <c r="BZ664" s="270"/>
      <c r="CA664" s="270"/>
      <c r="CB664" s="270"/>
      <c r="CC664" s="270"/>
      <c r="CD664" s="270"/>
      <c r="CE664" s="270"/>
      <c r="CF664" s="270"/>
      <c r="CG664" s="270"/>
      <c r="CH664" s="270"/>
      <c r="CI664" s="270"/>
      <c r="CJ664" s="270"/>
      <c r="CK664" s="270"/>
      <c r="CL664" s="270"/>
      <c r="CM664" s="270"/>
      <c r="CN664" s="270"/>
      <c r="CO664" s="270"/>
      <c r="CP664" s="270"/>
      <c r="CQ664" s="270"/>
      <c r="CR664" s="270"/>
      <c r="CS664" s="270"/>
      <c r="CT664" s="270"/>
      <c r="CU664" s="270"/>
      <c r="CV664" s="89"/>
      <c r="CW664" s="86"/>
      <c r="CX664" s="90"/>
      <c r="CY664" s="90"/>
      <c r="CZ664" s="90"/>
      <c r="DA664" s="90"/>
      <c r="DB664" s="89"/>
      <c r="DC664" s="89"/>
      <c r="DD664" s="89"/>
      <c r="DE664" s="89"/>
      <c r="DF664" s="86"/>
      <c r="DG664" s="273"/>
      <c r="DH664" s="270"/>
      <c r="DI664" s="270"/>
      <c r="DJ664" s="270"/>
      <c r="DK664" s="270"/>
      <c r="DL664" s="270"/>
      <c r="DM664" s="270"/>
      <c r="DN664" s="270"/>
      <c r="DO664" s="270"/>
    </row>
    <row r="665" spans="1:119" s="274" customFormat="1" ht="30" hidden="1" customHeight="1">
      <c r="A665" s="85" t="str">
        <f t="shared" si="775"/>
        <v>ok</v>
      </c>
      <c r="B665" s="86"/>
      <c r="C665" s="86"/>
      <c r="D665" s="86"/>
      <c r="E665" s="86"/>
      <c r="F665" s="86"/>
      <c r="G665" s="86"/>
      <c r="H665" s="86"/>
      <c r="I665" s="86"/>
      <c r="J665" s="86"/>
      <c r="K665" s="86"/>
      <c r="L665" s="179" t="s">
        <v>1917</v>
      </c>
      <c r="M665" s="114" t="s">
        <v>1918</v>
      </c>
      <c r="N665" s="180" t="s">
        <v>1919</v>
      </c>
      <c r="O665" s="181" t="s">
        <v>1920</v>
      </c>
      <c r="P665" s="179" t="s">
        <v>42</v>
      </c>
      <c r="Q665" s="182"/>
      <c r="R665" s="182"/>
      <c r="S665" s="182"/>
      <c r="T665" s="270"/>
      <c r="U665" s="270"/>
      <c r="V665" s="270"/>
      <c r="W665" s="270"/>
      <c r="X665" s="270"/>
      <c r="Y665" s="270"/>
      <c r="Z665" s="63"/>
      <c r="AA665" s="63"/>
      <c r="AB665" s="63"/>
      <c r="AC665" s="63"/>
      <c r="AD665" s="63"/>
      <c r="AE665" s="63"/>
      <c r="AF665" s="63"/>
      <c r="AG665" s="63"/>
      <c r="AH665" s="63"/>
      <c r="AI665" s="63"/>
      <c r="AJ665" s="63"/>
      <c r="AK665" s="63"/>
      <c r="AL665" s="63"/>
      <c r="AM665" s="63"/>
      <c r="AN665" s="63"/>
      <c r="AO665" s="63"/>
      <c r="AP665" s="63"/>
      <c r="AQ665" s="63"/>
      <c r="AR665" s="63"/>
      <c r="AS665" s="63"/>
      <c r="AT665" s="63"/>
      <c r="AU665" s="63"/>
      <c r="AV665" s="63"/>
      <c r="AW665" s="63"/>
      <c r="AX665" s="63"/>
      <c r="AY665" s="63"/>
      <c r="AZ665" s="88"/>
      <c r="BA665" s="88"/>
      <c r="BB665" s="487"/>
      <c r="BC665" s="271"/>
      <c r="BD665" s="1487"/>
      <c r="BE665" s="270"/>
      <c r="BF665" s="270"/>
      <c r="BG665" s="91"/>
      <c r="BH665" s="89"/>
      <c r="BI665" s="89"/>
      <c r="BJ665" s="173"/>
      <c r="BK665" s="275" t="s">
        <v>903</v>
      </c>
      <c r="BL665" s="271" t="s">
        <v>1964</v>
      </c>
      <c r="BM665" s="1488" t="s">
        <v>2211</v>
      </c>
      <c r="BN665" s="1489" t="s">
        <v>42</v>
      </c>
      <c r="BO665" s="271" t="s">
        <v>416</v>
      </c>
      <c r="BP665" s="173">
        <v>46046</v>
      </c>
      <c r="BQ665" s="1490">
        <v>26.08</v>
      </c>
      <c r="BR665" s="271" t="s">
        <v>416</v>
      </c>
      <c r="BS665" s="1491">
        <v>50500</v>
      </c>
      <c r="BT665" s="280">
        <f t="shared" si="832"/>
        <v>1422403.2000000002</v>
      </c>
      <c r="BU665" s="1492">
        <v>0.08</v>
      </c>
      <c r="BV665" s="279">
        <f t="shared" si="833"/>
        <v>1317040</v>
      </c>
      <c r="BW665" s="281">
        <v>46086</v>
      </c>
      <c r="BX665" s="89"/>
      <c r="BY665" s="89"/>
      <c r="BZ665" s="270"/>
      <c r="CA665" s="270"/>
      <c r="CB665" s="270"/>
      <c r="CC665" s="270"/>
      <c r="CD665" s="270"/>
      <c r="CE665" s="270"/>
      <c r="CF665" s="270"/>
      <c r="CG665" s="270"/>
      <c r="CH665" s="270"/>
      <c r="CI665" s="270"/>
      <c r="CJ665" s="270"/>
      <c r="CK665" s="270"/>
      <c r="CL665" s="270"/>
      <c r="CM665" s="270"/>
      <c r="CN665" s="270"/>
      <c r="CO665" s="270"/>
      <c r="CP665" s="270"/>
      <c r="CQ665" s="270"/>
      <c r="CR665" s="270"/>
      <c r="CS665" s="270"/>
      <c r="CT665" s="270"/>
      <c r="CU665" s="270"/>
      <c r="CV665" s="89"/>
      <c r="CW665" s="86"/>
      <c r="CX665" s="90"/>
      <c r="CY665" s="90"/>
      <c r="CZ665" s="90"/>
      <c r="DA665" s="90"/>
      <c r="DB665" s="89"/>
      <c r="DC665" s="89"/>
      <c r="DD665" s="89"/>
      <c r="DE665" s="89"/>
      <c r="DF665" s="86"/>
      <c r="DG665" s="273"/>
      <c r="DH665" s="270"/>
      <c r="DI665" s="270"/>
      <c r="DJ665" s="270"/>
      <c r="DK665" s="270"/>
      <c r="DL665" s="270"/>
      <c r="DM665" s="270"/>
      <c r="DN665" s="270"/>
      <c r="DO665" s="270"/>
    </row>
    <row r="666" spans="1:119" s="274" customFormat="1" ht="30" hidden="1" customHeight="1">
      <c r="A666" s="85" t="str">
        <f t="shared" si="775"/>
        <v>ok</v>
      </c>
      <c r="B666" s="86"/>
      <c r="C666" s="86"/>
      <c r="D666" s="86"/>
      <c r="E666" s="86"/>
      <c r="F666" s="86"/>
      <c r="G666" s="86"/>
      <c r="H666" s="86"/>
      <c r="I666" s="86"/>
      <c r="J666" s="86"/>
      <c r="K666" s="86"/>
      <c r="L666" s="179" t="s">
        <v>1917</v>
      </c>
      <c r="M666" s="114" t="s">
        <v>1918</v>
      </c>
      <c r="N666" s="180" t="s">
        <v>1919</v>
      </c>
      <c r="O666" s="181" t="s">
        <v>1920</v>
      </c>
      <c r="P666" s="179" t="s">
        <v>42</v>
      </c>
      <c r="Q666" s="182"/>
      <c r="R666" s="182"/>
      <c r="S666" s="182"/>
      <c r="T666" s="270"/>
      <c r="U666" s="270"/>
      <c r="V666" s="270"/>
      <c r="W666" s="270"/>
      <c r="X666" s="270"/>
      <c r="Y666" s="270"/>
      <c r="Z666" s="63"/>
      <c r="AA666" s="63"/>
      <c r="AB666" s="63"/>
      <c r="AC666" s="63"/>
      <c r="AD666" s="63"/>
      <c r="AE666" s="63"/>
      <c r="AF666" s="63"/>
      <c r="AG666" s="63"/>
      <c r="AH666" s="63"/>
      <c r="AI666" s="63"/>
      <c r="AJ666" s="63"/>
      <c r="AK666" s="63"/>
      <c r="AL666" s="63"/>
      <c r="AM666" s="63"/>
      <c r="AN666" s="63"/>
      <c r="AO666" s="63"/>
      <c r="AP666" s="63"/>
      <c r="AQ666" s="63"/>
      <c r="AR666" s="63"/>
      <c r="AS666" s="63"/>
      <c r="AT666" s="63"/>
      <c r="AU666" s="63"/>
      <c r="AV666" s="63"/>
      <c r="AW666" s="63"/>
      <c r="AX666" s="63"/>
      <c r="AY666" s="63"/>
      <c r="AZ666" s="88"/>
      <c r="BA666" s="88"/>
      <c r="BB666" s="487"/>
      <c r="BC666" s="271"/>
      <c r="BD666" s="1487"/>
      <c r="BE666" s="270"/>
      <c r="BF666" s="270"/>
      <c r="BG666" s="91"/>
      <c r="BH666" s="89"/>
      <c r="BI666" s="89"/>
      <c r="BJ666" s="173"/>
      <c r="BK666" s="275" t="s">
        <v>903</v>
      </c>
      <c r="BL666" s="271" t="s">
        <v>1964</v>
      </c>
      <c r="BM666" s="1488" t="s">
        <v>2212</v>
      </c>
      <c r="BN666" s="1489" t="s">
        <v>42</v>
      </c>
      <c r="BO666" s="271" t="s">
        <v>416</v>
      </c>
      <c r="BP666" s="173">
        <v>46046</v>
      </c>
      <c r="BQ666" s="1490">
        <v>24.2</v>
      </c>
      <c r="BR666" s="271" t="s">
        <v>416</v>
      </c>
      <c r="BS666" s="1491">
        <v>50500</v>
      </c>
      <c r="BT666" s="280">
        <f t="shared" si="832"/>
        <v>1319868</v>
      </c>
      <c r="BU666" s="1492">
        <v>0.08</v>
      </c>
      <c r="BV666" s="279">
        <f t="shared" si="833"/>
        <v>1222100</v>
      </c>
      <c r="BW666" s="281">
        <v>46086</v>
      </c>
      <c r="BX666" s="89"/>
      <c r="BY666" s="89"/>
      <c r="BZ666" s="270"/>
      <c r="CA666" s="270"/>
      <c r="CB666" s="270"/>
      <c r="CC666" s="270"/>
      <c r="CD666" s="270"/>
      <c r="CE666" s="270"/>
      <c r="CF666" s="270"/>
      <c r="CG666" s="270"/>
      <c r="CH666" s="270"/>
      <c r="CI666" s="270"/>
      <c r="CJ666" s="270"/>
      <c r="CK666" s="270"/>
      <c r="CL666" s="270"/>
      <c r="CM666" s="270"/>
      <c r="CN666" s="270"/>
      <c r="CO666" s="270"/>
      <c r="CP666" s="270"/>
      <c r="CQ666" s="270"/>
      <c r="CR666" s="270"/>
      <c r="CS666" s="270"/>
      <c r="CT666" s="270"/>
      <c r="CU666" s="270"/>
      <c r="CV666" s="89"/>
      <c r="CW666" s="86"/>
      <c r="CX666" s="90"/>
      <c r="CY666" s="90"/>
      <c r="CZ666" s="90"/>
      <c r="DA666" s="90"/>
      <c r="DB666" s="89"/>
      <c r="DC666" s="89"/>
      <c r="DD666" s="89"/>
      <c r="DE666" s="89"/>
      <c r="DF666" s="86"/>
      <c r="DG666" s="273"/>
      <c r="DH666" s="270"/>
      <c r="DI666" s="270"/>
      <c r="DJ666" s="270"/>
      <c r="DK666" s="270"/>
      <c r="DL666" s="270"/>
      <c r="DM666" s="270"/>
      <c r="DN666" s="270"/>
      <c r="DO666" s="270"/>
    </row>
    <row r="667" spans="1:119" s="274" customFormat="1" ht="30" hidden="1" customHeight="1">
      <c r="A667" s="85" t="str">
        <f t="shared" si="775"/>
        <v>Hiện</v>
      </c>
      <c r="B667" s="86" t="str">
        <f t="shared" si="795"/>
        <v>Đủ</v>
      </c>
      <c r="C667" s="86">
        <f t="shared" si="776"/>
        <v>0</v>
      </c>
      <c r="D667" s="86"/>
      <c r="E667" s="86"/>
      <c r="F667" s="86"/>
      <c r="G667" s="86"/>
      <c r="H667" s="86"/>
      <c r="I667" s="86"/>
      <c r="J667" s="86"/>
      <c r="K667" s="86"/>
      <c r="L667" s="179" t="s">
        <v>1921</v>
      </c>
      <c r="M667" s="114" t="s">
        <v>1922</v>
      </c>
      <c r="N667" s="180" t="s">
        <v>1922</v>
      </c>
      <c r="O667" s="181" t="s">
        <v>1920</v>
      </c>
      <c r="P667" s="179" t="s">
        <v>45</v>
      </c>
      <c r="Q667" s="182"/>
      <c r="R667" s="182">
        <v>5500</v>
      </c>
      <c r="S667" s="182"/>
      <c r="T667" s="270"/>
      <c r="U667" s="270"/>
      <c r="V667" s="270"/>
      <c r="W667" s="270"/>
      <c r="X667" s="270"/>
      <c r="Y667" s="270"/>
      <c r="Z667" s="63"/>
      <c r="AA667" s="63"/>
      <c r="AB667" s="63"/>
      <c r="AC667" s="63"/>
      <c r="AD667" s="63"/>
      <c r="AE667" s="63"/>
      <c r="AF667" s="63"/>
      <c r="AG667" s="63"/>
      <c r="AH667" s="63"/>
      <c r="AI667" s="63"/>
      <c r="AJ667" s="63"/>
      <c r="AK667" s="63"/>
      <c r="AL667" s="63"/>
      <c r="AM667" s="63"/>
      <c r="AN667" s="63"/>
      <c r="AO667" s="63"/>
      <c r="AP667" s="63"/>
      <c r="AQ667" s="63"/>
      <c r="AR667" s="63"/>
      <c r="AS667" s="63"/>
      <c r="AT667" s="63">
        <v>5500</v>
      </c>
      <c r="AU667" s="63">
        <v>0</v>
      </c>
      <c r="AV667" s="63">
        <v>0</v>
      </c>
      <c r="AW667" s="63">
        <v>0</v>
      </c>
      <c r="AX667" s="63">
        <v>0</v>
      </c>
      <c r="AY667" s="63">
        <v>0</v>
      </c>
      <c r="AZ667" s="88">
        <f t="shared" ref="AZ667:AZ680" si="834">T667+V667+X667+Z667+AB667+AD667+AF667+AH667+AJ667+AL667+AN667+AP667+AR667+AT667+AV667+AX667</f>
        <v>5500</v>
      </c>
      <c r="BA667" s="88">
        <f t="shared" ref="BA667:BA680" si="835">U667+W667+Y667+AA667+AC667+AE667+AG667+AI667+AK667+AM667+AO667+AQ667+AS667+AU667+AW667+AY667</f>
        <v>0</v>
      </c>
      <c r="BB667" s="487" t="s">
        <v>1937</v>
      </c>
      <c r="BC667" s="271"/>
      <c r="BD667" s="1487">
        <v>5500</v>
      </c>
      <c r="BE667" s="270"/>
      <c r="BF667" s="270"/>
      <c r="BG667" s="91" t="s">
        <v>98</v>
      </c>
      <c r="BH667" s="89" t="str">
        <f t="shared" ref="BH667:BH680" si="836">IF(AZ667&gt;BD667,AZ667-BD667,"0")</f>
        <v>0</v>
      </c>
      <c r="BI667" s="89" t="str">
        <f t="shared" ref="BI667:BI680" si="837">IF(BA667&gt;BE667,BA667-BE667,"0")</f>
        <v>0</v>
      </c>
      <c r="BJ667" s="173"/>
      <c r="BK667" s="275"/>
      <c r="BL667" s="271"/>
      <c r="BM667" s="276"/>
      <c r="BN667" s="277"/>
      <c r="BO667" s="271"/>
      <c r="BP667" s="278"/>
      <c r="BQ667" s="270"/>
      <c r="BR667" s="271"/>
      <c r="BS667" s="279"/>
      <c r="BT667" s="280"/>
      <c r="BU667" s="279"/>
      <c r="BV667" s="279"/>
      <c r="BW667" s="281"/>
      <c r="BX667" s="89">
        <f t="shared" ref="BX667:BX680" si="838">SUMIF($L:$L,L667,$BQ:$BQ)</f>
        <v>0</v>
      </c>
      <c r="BY667" s="89">
        <f t="shared" ref="BY667:BY680" si="839">SUMIF($L:$L,L667,$BR:$BR)</f>
        <v>0</v>
      </c>
      <c r="BZ667" s="270"/>
      <c r="CA667" s="270"/>
      <c r="CB667" s="270"/>
      <c r="CC667" s="270"/>
      <c r="CD667" s="270"/>
      <c r="CE667" s="270"/>
      <c r="CF667" s="270"/>
      <c r="CG667" s="270"/>
      <c r="CH667" s="270"/>
      <c r="CI667" s="270"/>
      <c r="CJ667" s="270"/>
      <c r="CK667" s="270"/>
      <c r="CL667" s="270"/>
      <c r="CM667" s="270"/>
      <c r="CN667" s="270"/>
      <c r="CO667" s="270"/>
      <c r="CP667" s="270"/>
      <c r="CQ667" s="270"/>
      <c r="CR667" s="270"/>
      <c r="CS667" s="270"/>
      <c r="CT667" s="270"/>
      <c r="CU667" s="270"/>
      <c r="CV667" s="89">
        <f t="shared" ref="CV667:CV680" si="840">SUMIF($L:$L,L667,$CJ:$CJ)</f>
        <v>0</v>
      </c>
      <c r="CW667" s="86">
        <f t="shared" ref="CW667:CW680" si="841">SUMIF($L:$L,L667,$CK:$CK)</f>
        <v>0</v>
      </c>
      <c r="CX667" s="90"/>
      <c r="CY667" s="90"/>
      <c r="CZ667" s="90"/>
      <c r="DA667" s="90"/>
      <c r="DB667" s="89">
        <f t="shared" ref="DB667:DB680" si="842">BX667+CV667</f>
        <v>0</v>
      </c>
      <c r="DC667" s="89">
        <f t="shared" ref="DC667:DC680" si="843">BY667+CW667</f>
        <v>0</v>
      </c>
      <c r="DD667" s="89">
        <f t="shared" ref="DD667:DD680" si="844">BH667-DB667</f>
        <v>0</v>
      </c>
      <c r="DE667" s="89">
        <f t="shared" ref="DE667:DE680" si="845">BI667-DC667</f>
        <v>0</v>
      </c>
      <c r="DF667" s="86" t="str">
        <f t="shared" ref="DF667:DF680" si="846">IF(DD667&lt;0,"Thừa",IF(DD667=0,"Đủ","Thiếu"))</f>
        <v>Đủ</v>
      </c>
      <c r="DG667" s="273"/>
      <c r="DH667" s="270"/>
      <c r="DI667" s="270"/>
      <c r="DJ667" s="270"/>
      <c r="DK667" s="270"/>
      <c r="DL667" s="270"/>
      <c r="DM667" s="270"/>
      <c r="DN667" s="270"/>
      <c r="DO667" s="270"/>
    </row>
    <row r="668" spans="1:119" s="274" customFormat="1" ht="30" hidden="1" customHeight="1">
      <c r="A668" s="85" t="str">
        <f t="shared" si="775"/>
        <v>Hiện</v>
      </c>
      <c r="B668" s="86" t="str">
        <f t="shared" si="795"/>
        <v>Đủ</v>
      </c>
      <c r="C668" s="86">
        <f t="shared" si="776"/>
        <v>0</v>
      </c>
      <c r="D668" s="86"/>
      <c r="E668" s="86"/>
      <c r="F668" s="86"/>
      <c r="G668" s="86"/>
      <c r="H668" s="86"/>
      <c r="I668" s="86"/>
      <c r="J668" s="86"/>
      <c r="K668" s="86"/>
      <c r="L668" s="179" t="s">
        <v>1923</v>
      </c>
      <c r="M668" s="114" t="s">
        <v>1924</v>
      </c>
      <c r="N668" s="180" t="s">
        <v>1925</v>
      </c>
      <c r="O668" s="181" t="s">
        <v>1926</v>
      </c>
      <c r="P668" s="179" t="s">
        <v>1927</v>
      </c>
      <c r="Q668" s="182"/>
      <c r="R668" s="182">
        <v>25</v>
      </c>
      <c r="S668" s="182"/>
      <c r="T668" s="270"/>
      <c r="U668" s="270"/>
      <c r="V668" s="270"/>
      <c r="W668" s="270"/>
      <c r="X668" s="270"/>
      <c r="Y668" s="270"/>
      <c r="Z668" s="63"/>
      <c r="AA668" s="63"/>
      <c r="AB668" s="63"/>
      <c r="AC668" s="63"/>
      <c r="AD668" s="63"/>
      <c r="AE668" s="63"/>
      <c r="AF668" s="63"/>
      <c r="AG668" s="63"/>
      <c r="AH668" s="63"/>
      <c r="AI668" s="63"/>
      <c r="AJ668" s="63"/>
      <c r="AK668" s="63"/>
      <c r="AL668" s="63"/>
      <c r="AM668" s="63"/>
      <c r="AN668" s="63"/>
      <c r="AO668" s="63"/>
      <c r="AP668" s="63"/>
      <c r="AQ668" s="63"/>
      <c r="AR668" s="63"/>
      <c r="AS668" s="63"/>
      <c r="AT668" s="63">
        <v>25</v>
      </c>
      <c r="AU668" s="63">
        <v>0</v>
      </c>
      <c r="AV668" s="63">
        <v>0</v>
      </c>
      <c r="AW668" s="63">
        <v>0</v>
      </c>
      <c r="AX668" s="63">
        <v>0</v>
      </c>
      <c r="AY668" s="63">
        <v>0</v>
      </c>
      <c r="AZ668" s="88">
        <f t="shared" si="834"/>
        <v>25</v>
      </c>
      <c r="BA668" s="88">
        <f t="shared" si="835"/>
        <v>0</v>
      </c>
      <c r="BB668" s="487" t="s">
        <v>1937</v>
      </c>
      <c r="BC668" s="271"/>
      <c r="BD668" s="1487">
        <v>25</v>
      </c>
      <c r="BE668" s="270"/>
      <c r="BF668" s="270"/>
      <c r="BG668" s="91" t="s">
        <v>98</v>
      </c>
      <c r="BH668" s="89" t="str">
        <f t="shared" si="836"/>
        <v>0</v>
      </c>
      <c r="BI668" s="89" t="str">
        <f t="shared" si="837"/>
        <v>0</v>
      </c>
      <c r="BJ668" s="173"/>
      <c r="BK668" s="275"/>
      <c r="BL668" s="271"/>
      <c r="BM668" s="276"/>
      <c r="BN668" s="277"/>
      <c r="BO668" s="271"/>
      <c r="BP668" s="278"/>
      <c r="BQ668" s="270"/>
      <c r="BR668" s="271"/>
      <c r="BS668" s="279"/>
      <c r="BT668" s="280"/>
      <c r="BU668" s="279"/>
      <c r="BV668" s="279"/>
      <c r="BW668" s="281"/>
      <c r="BX668" s="89">
        <f t="shared" si="838"/>
        <v>0</v>
      </c>
      <c r="BY668" s="89">
        <f t="shared" si="839"/>
        <v>0</v>
      </c>
      <c r="BZ668" s="270"/>
      <c r="CA668" s="270"/>
      <c r="CB668" s="270"/>
      <c r="CC668" s="270"/>
      <c r="CD668" s="270"/>
      <c r="CE668" s="270"/>
      <c r="CF668" s="270"/>
      <c r="CG668" s="270"/>
      <c r="CH668" s="270"/>
      <c r="CI668" s="270"/>
      <c r="CJ668" s="270"/>
      <c r="CK668" s="270"/>
      <c r="CL668" s="270"/>
      <c r="CM668" s="270"/>
      <c r="CN668" s="270"/>
      <c r="CO668" s="270"/>
      <c r="CP668" s="270"/>
      <c r="CQ668" s="270"/>
      <c r="CR668" s="270"/>
      <c r="CS668" s="270"/>
      <c r="CT668" s="270"/>
      <c r="CU668" s="270"/>
      <c r="CV668" s="89">
        <f t="shared" si="840"/>
        <v>0</v>
      </c>
      <c r="CW668" s="86">
        <f t="shared" si="841"/>
        <v>0</v>
      </c>
      <c r="CX668" s="90"/>
      <c r="CY668" s="90"/>
      <c r="CZ668" s="90"/>
      <c r="DA668" s="90"/>
      <c r="DB668" s="89">
        <f t="shared" si="842"/>
        <v>0</v>
      </c>
      <c r="DC668" s="89">
        <f t="shared" si="843"/>
        <v>0</v>
      </c>
      <c r="DD668" s="89">
        <f t="shared" si="844"/>
        <v>0</v>
      </c>
      <c r="DE668" s="89">
        <f t="shared" si="845"/>
        <v>0</v>
      </c>
      <c r="DF668" s="86" t="str">
        <f t="shared" si="846"/>
        <v>Đủ</v>
      </c>
      <c r="DG668" s="273"/>
      <c r="DH668" s="270"/>
      <c r="DI668" s="270"/>
      <c r="DJ668" s="270"/>
      <c r="DK668" s="270"/>
      <c r="DL668" s="270"/>
      <c r="DM668" s="270"/>
      <c r="DN668" s="270"/>
      <c r="DO668" s="270"/>
    </row>
    <row r="669" spans="1:119" s="274" customFormat="1" ht="30" customHeight="1">
      <c r="A669" s="85" t="str">
        <f t="shared" si="775"/>
        <v>Hiện</v>
      </c>
      <c r="B669" s="86" t="str">
        <f t="shared" si="795"/>
        <v>Thiếu</v>
      </c>
      <c r="C669" s="86">
        <f t="shared" si="776"/>
        <v>6</v>
      </c>
      <c r="D669" s="86" t="s">
        <v>2349</v>
      </c>
      <c r="E669" s="86"/>
      <c r="F669" s="86"/>
      <c r="G669" s="86">
        <f t="shared" ref="G669:G675" si="847">BM669</f>
        <v>0</v>
      </c>
      <c r="H669" s="86">
        <f>C669</f>
        <v>6</v>
      </c>
      <c r="I669" s="86" t="str">
        <f>P669</f>
        <v>cuộn</v>
      </c>
      <c r="J669" s="86"/>
      <c r="K669" s="86" t="s">
        <v>2350</v>
      </c>
      <c r="L669" s="179" t="s">
        <v>1928</v>
      </c>
      <c r="M669" s="114" t="s">
        <v>1929</v>
      </c>
      <c r="N669" s="180" t="s">
        <v>1930</v>
      </c>
      <c r="O669" s="181" t="s">
        <v>1920</v>
      </c>
      <c r="P669" s="179" t="s">
        <v>1931</v>
      </c>
      <c r="Q669" s="182"/>
      <c r="R669" s="182">
        <v>6</v>
      </c>
      <c r="S669" s="182"/>
      <c r="T669" s="270"/>
      <c r="U669" s="270"/>
      <c r="V669" s="270"/>
      <c r="W669" s="270"/>
      <c r="X669" s="270"/>
      <c r="Y669" s="270"/>
      <c r="Z669" s="63"/>
      <c r="AA669" s="63"/>
      <c r="AB669" s="63"/>
      <c r="AC669" s="63"/>
      <c r="AD669" s="63"/>
      <c r="AE669" s="63"/>
      <c r="AF669" s="63"/>
      <c r="AG669" s="63"/>
      <c r="AH669" s="63"/>
      <c r="AI669" s="63"/>
      <c r="AJ669" s="63"/>
      <c r="AK669" s="63"/>
      <c r="AL669" s="63"/>
      <c r="AM669" s="63"/>
      <c r="AN669" s="63"/>
      <c r="AO669" s="63"/>
      <c r="AP669" s="63"/>
      <c r="AQ669" s="63"/>
      <c r="AR669" s="63"/>
      <c r="AS669" s="63"/>
      <c r="AT669" s="63">
        <v>6</v>
      </c>
      <c r="AU669" s="63">
        <v>0</v>
      </c>
      <c r="AV669" s="63">
        <v>0</v>
      </c>
      <c r="AW669" s="63">
        <v>0</v>
      </c>
      <c r="AX669" s="63">
        <v>0</v>
      </c>
      <c r="AY669" s="63">
        <v>0</v>
      </c>
      <c r="AZ669" s="88">
        <f t="shared" si="834"/>
        <v>6</v>
      </c>
      <c r="BA669" s="88">
        <f t="shared" si="835"/>
        <v>0</v>
      </c>
      <c r="BB669" s="487" t="s">
        <v>1937</v>
      </c>
      <c r="BC669" s="271"/>
      <c r="BD669" s="685"/>
      <c r="BE669" s="270"/>
      <c r="BF669" s="270"/>
      <c r="BG669" s="91"/>
      <c r="BH669" s="89">
        <f t="shared" si="836"/>
        <v>6</v>
      </c>
      <c r="BI669" s="89" t="str">
        <f t="shared" si="837"/>
        <v>0</v>
      </c>
      <c r="BJ669" s="173"/>
      <c r="BK669" s="275"/>
      <c r="BL669" s="271"/>
      <c r="BM669" s="276"/>
      <c r="BN669" s="277"/>
      <c r="BO669" s="271"/>
      <c r="BP669" s="278"/>
      <c r="BQ669" s="270"/>
      <c r="BR669" s="271"/>
      <c r="BS669" s="279"/>
      <c r="BT669" s="280"/>
      <c r="BU669" s="279"/>
      <c r="BV669" s="279"/>
      <c r="BW669" s="281"/>
      <c r="BX669" s="89">
        <f t="shared" si="838"/>
        <v>0</v>
      </c>
      <c r="BY669" s="89">
        <f t="shared" si="839"/>
        <v>0</v>
      </c>
      <c r="BZ669" s="270"/>
      <c r="CA669" s="270"/>
      <c r="CB669" s="270"/>
      <c r="CC669" s="270"/>
      <c r="CD669" s="665"/>
      <c r="CE669" s="270"/>
      <c r="CF669" s="270"/>
      <c r="CG669" s="270"/>
      <c r="CH669" s="270"/>
      <c r="CI669" s="270"/>
      <c r="CJ669" s="270"/>
      <c r="CK669" s="270"/>
      <c r="CL669" s="270"/>
      <c r="CM669" s="270"/>
      <c r="CN669" s="270"/>
      <c r="CO669" s="270"/>
      <c r="CP669" s="270"/>
      <c r="CQ669" s="270"/>
      <c r="CR669" s="270"/>
      <c r="CS669" s="270"/>
      <c r="CT669" s="270"/>
      <c r="CU669" s="270"/>
      <c r="CV669" s="89">
        <f t="shared" si="840"/>
        <v>0</v>
      </c>
      <c r="CW669" s="86">
        <f t="shared" si="841"/>
        <v>0</v>
      </c>
      <c r="CX669" s="90"/>
      <c r="CY669" s="90"/>
      <c r="CZ669" s="90"/>
      <c r="DA669" s="90"/>
      <c r="DB669" s="89">
        <f t="shared" si="842"/>
        <v>0</v>
      </c>
      <c r="DC669" s="89">
        <f t="shared" si="843"/>
        <v>0</v>
      </c>
      <c r="DD669" s="89">
        <f t="shared" si="844"/>
        <v>6</v>
      </c>
      <c r="DE669" s="89">
        <f t="shared" si="845"/>
        <v>0</v>
      </c>
      <c r="DF669" s="86" t="str">
        <f t="shared" si="846"/>
        <v>Thiếu</v>
      </c>
      <c r="DG669" s="273"/>
      <c r="DH669" s="270"/>
      <c r="DI669" s="270"/>
      <c r="DJ669" s="270"/>
      <c r="DK669" s="270"/>
      <c r="DL669" s="270"/>
      <c r="DM669" s="270"/>
      <c r="DN669" s="270"/>
      <c r="DO669" s="270"/>
    </row>
    <row r="670" spans="1:119" s="274" customFormat="1" ht="30" hidden="1" customHeight="1">
      <c r="A670" s="85" t="str">
        <f t="shared" si="775"/>
        <v>Hiện</v>
      </c>
      <c r="B670" s="86" t="str">
        <f t="shared" si="795"/>
        <v>Đủ</v>
      </c>
      <c r="C670" s="86">
        <f t="shared" si="776"/>
        <v>0</v>
      </c>
      <c r="D670" s="86" t="str">
        <f>BW670</f>
        <v>Dự kiến 10/2/2026 có hàng</v>
      </c>
      <c r="E670" s="1658" t="s">
        <v>2356</v>
      </c>
      <c r="F670" s="187"/>
      <c r="G670" s="86" t="str">
        <f t="shared" si="847"/>
        <v>VÍT TỰ KHOAN M5X20-MẠ KẼMM5*19Mạ kẽm
nhúng nóng</v>
      </c>
      <c r="H670" s="1659">
        <f>BQ670</f>
        <v>1500</v>
      </c>
      <c r="I670" s="86" t="str">
        <f>P670</f>
        <v>STEEL</v>
      </c>
      <c r="J670" s="86"/>
      <c r="K670" s="815" t="s">
        <v>1484</v>
      </c>
      <c r="L670" s="179" t="s">
        <v>1932</v>
      </c>
      <c r="M670" s="114" t="s">
        <v>1933</v>
      </c>
      <c r="N670" s="180" t="s">
        <v>1934</v>
      </c>
      <c r="O670" s="181" t="s">
        <v>1476</v>
      </c>
      <c r="P670" s="179" t="s">
        <v>1935</v>
      </c>
      <c r="Q670" s="182"/>
      <c r="R670" s="182">
        <v>1500</v>
      </c>
      <c r="S670" s="182"/>
      <c r="T670" s="270"/>
      <c r="U670" s="270"/>
      <c r="V670" s="270"/>
      <c r="W670" s="270"/>
      <c r="X670" s="270"/>
      <c r="Y670" s="270"/>
      <c r="Z670" s="63"/>
      <c r="AA670" s="63"/>
      <c r="AB670" s="63"/>
      <c r="AC670" s="63"/>
      <c r="AD670" s="63"/>
      <c r="AE670" s="63"/>
      <c r="AF670" s="63"/>
      <c r="AG670" s="63"/>
      <c r="AH670" s="63"/>
      <c r="AI670" s="63"/>
      <c r="AJ670" s="63"/>
      <c r="AK670" s="63"/>
      <c r="AL670" s="63"/>
      <c r="AM670" s="63"/>
      <c r="AN670" s="63"/>
      <c r="AO670" s="63"/>
      <c r="AP670" s="63"/>
      <c r="AQ670" s="63"/>
      <c r="AR670" s="63"/>
      <c r="AS670" s="63"/>
      <c r="AT670" s="63">
        <v>1500</v>
      </c>
      <c r="AU670" s="63">
        <v>0</v>
      </c>
      <c r="AV670" s="63">
        <v>0</v>
      </c>
      <c r="AW670" s="63">
        <v>0</v>
      </c>
      <c r="AX670" s="63">
        <v>0</v>
      </c>
      <c r="AY670" s="63">
        <v>0</v>
      </c>
      <c r="AZ670" s="88">
        <f t="shared" si="834"/>
        <v>1500</v>
      </c>
      <c r="BA670" s="88">
        <f t="shared" si="835"/>
        <v>0</v>
      </c>
      <c r="BB670" s="487" t="s">
        <v>1937</v>
      </c>
      <c r="BC670" s="271"/>
      <c r="BD670" s="1487"/>
      <c r="BE670" s="270"/>
      <c r="BF670" s="270"/>
      <c r="BG670" s="91"/>
      <c r="BH670" s="89">
        <f t="shared" si="836"/>
        <v>1500</v>
      </c>
      <c r="BI670" s="89" t="str">
        <f t="shared" si="837"/>
        <v>0</v>
      </c>
      <c r="BJ670" s="173"/>
      <c r="BK670" s="808" t="s">
        <v>903</v>
      </c>
      <c r="BL670" s="809" t="s">
        <v>1500</v>
      </c>
      <c r="BM670" s="1603" t="s">
        <v>2279</v>
      </c>
      <c r="BN670" s="277"/>
      <c r="BO670" s="1603" t="s">
        <v>416</v>
      </c>
      <c r="BP670" s="173">
        <v>46048</v>
      </c>
      <c r="BQ670" s="1606">
        <v>1500</v>
      </c>
      <c r="BR670" s="1603" t="s">
        <v>416</v>
      </c>
      <c r="BS670" s="1604">
        <v>550</v>
      </c>
      <c r="BT670" s="245">
        <f>BS670*BQ670*1.08</f>
        <v>891000.00000000012</v>
      </c>
      <c r="BU670" s="1605">
        <v>0.08</v>
      </c>
      <c r="BV670" s="816">
        <f>BS670*BQ670</f>
        <v>825000</v>
      </c>
      <c r="BW670" s="222" t="s">
        <v>2344</v>
      </c>
      <c r="BX670" s="89">
        <f t="shared" si="838"/>
        <v>1500</v>
      </c>
      <c r="BY670" s="89">
        <f t="shared" si="839"/>
        <v>0</v>
      </c>
      <c r="BZ670" s="270"/>
      <c r="CA670" s="270"/>
      <c r="CB670" s="270"/>
      <c r="CC670" s="270"/>
      <c r="CD670" s="270"/>
      <c r="CE670" s="270"/>
      <c r="CF670" s="270"/>
      <c r="CG670" s="270"/>
      <c r="CH670" s="270"/>
      <c r="CI670" s="270"/>
      <c r="CJ670" s="270"/>
      <c r="CK670" s="270"/>
      <c r="CL670" s="270"/>
      <c r="CM670" s="270"/>
      <c r="CN670" s="270"/>
      <c r="CO670" s="270"/>
      <c r="CP670" s="270"/>
      <c r="CQ670" s="270"/>
      <c r="CR670" s="270"/>
      <c r="CS670" s="270"/>
      <c r="CT670" s="270"/>
      <c r="CU670" s="270"/>
      <c r="CV670" s="89">
        <f t="shared" si="840"/>
        <v>0</v>
      </c>
      <c r="CW670" s="86">
        <f t="shared" si="841"/>
        <v>0</v>
      </c>
      <c r="CX670" s="90"/>
      <c r="CY670" s="90"/>
      <c r="CZ670" s="90"/>
      <c r="DA670" s="90"/>
      <c r="DB670" s="89">
        <f t="shared" si="842"/>
        <v>1500</v>
      </c>
      <c r="DC670" s="89">
        <f t="shared" si="843"/>
        <v>0</v>
      </c>
      <c r="DD670" s="89">
        <f t="shared" si="844"/>
        <v>0</v>
      </c>
      <c r="DE670" s="89">
        <f t="shared" si="845"/>
        <v>0</v>
      </c>
      <c r="DF670" s="86" t="str">
        <f t="shared" si="846"/>
        <v>Đủ</v>
      </c>
      <c r="DG670" s="273"/>
      <c r="DH670" s="270"/>
      <c r="DI670" s="270"/>
      <c r="DJ670" s="270"/>
      <c r="DK670" s="270"/>
      <c r="DL670" s="270"/>
      <c r="DM670" s="270"/>
      <c r="DN670" s="270"/>
      <c r="DO670" s="270"/>
    </row>
    <row r="671" spans="1:119" s="274" customFormat="1" ht="30" hidden="1" customHeight="1">
      <c r="A671" s="85" t="str">
        <f t="shared" ref="A671:A680" si="848">IF(L671=L670,"ok","Hiện")</f>
        <v>Hiện</v>
      </c>
      <c r="B671" s="86" t="str">
        <f t="shared" ref="B671:B680" si="849">DF671</f>
        <v>Thừa</v>
      </c>
      <c r="C671" s="86">
        <f t="shared" ref="C671:C680" si="850">DD671</f>
        <v>-4.8119999999999976</v>
      </c>
      <c r="D671" s="86" t="str">
        <f t="shared" ref="D671:D675" si="851">BW671</f>
        <v>Dự kiến 3/3/2026 có hàng</v>
      </c>
      <c r="E671" s="86" t="s">
        <v>2478</v>
      </c>
      <c r="F671" s="86"/>
      <c r="G671" s="86" t="str">
        <f t="shared" si="847"/>
        <v>Thép U125*65*6*8*12000 = 5 Cây</v>
      </c>
      <c r="H671" s="86">
        <f t="shared" ref="H671:H675" si="852">BQ671</f>
        <v>60</v>
      </c>
      <c r="I671" s="86" t="str">
        <f t="shared" ref="I671:I675" si="853">P671</f>
        <v>m</v>
      </c>
      <c r="J671" s="86"/>
      <c r="K671" s="776" t="s">
        <v>295</v>
      </c>
      <c r="L671" s="179" t="s">
        <v>2451</v>
      </c>
      <c r="M671" s="114" t="s">
        <v>173</v>
      </c>
      <c r="N671" s="180" t="s">
        <v>2452</v>
      </c>
      <c r="O671" s="181" t="s">
        <v>41</v>
      </c>
      <c r="P671" s="179" t="s">
        <v>45</v>
      </c>
      <c r="Q671" s="182">
        <v>13.4</v>
      </c>
      <c r="R671" s="182">
        <v>52.56</v>
      </c>
      <c r="S671" s="182">
        <v>685.66</v>
      </c>
      <c r="T671" s="270"/>
      <c r="U671" s="270"/>
      <c r="V671" s="270"/>
      <c r="W671" s="270"/>
      <c r="X671" s="270"/>
      <c r="Y671" s="270"/>
      <c r="Z671" s="63"/>
      <c r="AA671" s="63"/>
      <c r="AB671" s="63"/>
      <c r="AC671" s="63"/>
      <c r="AD671" s="63"/>
      <c r="AE671" s="63"/>
      <c r="AF671" s="63"/>
      <c r="AG671" s="63"/>
      <c r="AH671" s="63"/>
      <c r="AI671" s="63"/>
      <c r="AJ671" s="63"/>
      <c r="AK671" s="63"/>
      <c r="AL671" s="63"/>
      <c r="AM671" s="63"/>
      <c r="AN671" s="63"/>
      <c r="AO671" s="63"/>
      <c r="AP671" s="63"/>
      <c r="AQ671" s="63"/>
      <c r="AR671" s="63"/>
      <c r="AS671" s="63"/>
      <c r="AT671" s="63"/>
      <c r="AU671" s="63"/>
      <c r="AV671" s="63"/>
      <c r="AW671" s="63"/>
      <c r="AX671" s="63">
        <v>55.188000000000002</v>
      </c>
      <c r="AY671" s="63">
        <v>739.51920000000007</v>
      </c>
      <c r="AZ671" s="88">
        <f t="shared" si="834"/>
        <v>55.188000000000002</v>
      </c>
      <c r="BA671" s="88">
        <f t="shared" si="835"/>
        <v>739.51920000000007</v>
      </c>
      <c r="BB671" s="487" t="s">
        <v>2470</v>
      </c>
      <c r="BC671" s="271"/>
      <c r="BD671" s="1487"/>
      <c r="BE671" s="270"/>
      <c r="BF671" s="270"/>
      <c r="BG671" s="91"/>
      <c r="BH671" s="89">
        <f t="shared" si="836"/>
        <v>55.188000000000002</v>
      </c>
      <c r="BI671" s="89">
        <f t="shared" si="837"/>
        <v>739.51920000000007</v>
      </c>
      <c r="BJ671" s="173"/>
      <c r="BK671" s="1894" t="s">
        <v>2496</v>
      </c>
      <c r="BL671" s="1894" t="s">
        <v>295</v>
      </c>
      <c r="BM671" s="1502" t="s">
        <v>2504</v>
      </c>
      <c r="BN671" s="1895" t="s">
        <v>41</v>
      </c>
      <c r="BO671" s="1894">
        <f t="shared" ref="BO671:BO675" si="854">BR671</f>
        <v>804</v>
      </c>
      <c r="BP671" s="1896">
        <v>46077</v>
      </c>
      <c r="BQ671" s="1894">
        <v>60</v>
      </c>
      <c r="BR671" s="1534">
        <v>804</v>
      </c>
      <c r="BS671" s="1533">
        <v>17090.91</v>
      </c>
      <c r="BT671" s="175">
        <f t="shared" ref="BT671:BT675" si="855">BS671*BR671*1.1</f>
        <v>15115200.804000001</v>
      </c>
      <c r="BU671" s="730">
        <f t="shared" ref="BU671:BU675" si="856">(BT671-BV671)/BV671</f>
        <v>0.10000000000000006</v>
      </c>
      <c r="BV671" s="1385">
        <f t="shared" ref="BV671:BV675" si="857">BS671*BR671*1</f>
        <v>13741091.640000001</v>
      </c>
      <c r="BW671" s="222" t="s">
        <v>2509</v>
      </c>
      <c r="BX671" s="89">
        <f t="shared" si="838"/>
        <v>60</v>
      </c>
      <c r="BY671" s="89">
        <f t="shared" si="839"/>
        <v>804</v>
      </c>
      <c r="BZ671" s="270"/>
      <c r="CA671" s="270"/>
      <c r="CB671" s="270"/>
      <c r="CC671" s="270"/>
      <c r="CD671" s="270"/>
      <c r="CE671" s="270"/>
      <c r="CF671" s="270"/>
      <c r="CG671" s="270"/>
      <c r="CH671" s="270"/>
      <c r="CI671" s="270"/>
      <c r="CJ671" s="270"/>
      <c r="CK671" s="270"/>
      <c r="CL671" s="270"/>
      <c r="CM671" s="270"/>
      <c r="CN671" s="270"/>
      <c r="CO671" s="270"/>
      <c r="CP671" s="270"/>
      <c r="CQ671" s="270"/>
      <c r="CR671" s="270"/>
      <c r="CS671" s="270"/>
      <c r="CT671" s="270"/>
      <c r="CU671" s="270"/>
      <c r="CV671" s="89">
        <f t="shared" si="840"/>
        <v>0</v>
      </c>
      <c r="CW671" s="86">
        <f t="shared" si="841"/>
        <v>0</v>
      </c>
      <c r="CX671" s="90"/>
      <c r="CY671" s="90"/>
      <c r="CZ671" s="90"/>
      <c r="DA671" s="90"/>
      <c r="DB671" s="89">
        <f t="shared" si="842"/>
        <v>60</v>
      </c>
      <c r="DC671" s="89">
        <f t="shared" si="843"/>
        <v>804</v>
      </c>
      <c r="DD671" s="89">
        <f t="shared" si="844"/>
        <v>-4.8119999999999976</v>
      </c>
      <c r="DE671" s="89">
        <f t="shared" si="845"/>
        <v>-64.480799999999931</v>
      </c>
      <c r="DF671" s="86" t="str">
        <f t="shared" si="846"/>
        <v>Thừa</v>
      </c>
      <c r="DG671" s="273"/>
      <c r="DH671" s="270"/>
      <c r="DI671" s="270"/>
      <c r="DJ671" s="270"/>
      <c r="DK671" s="270"/>
      <c r="DL671" s="270"/>
      <c r="DM671" s="270"/>
      <c r="DN671" s="270"/>
      <c r="DO671" s="270"/>
    </row>
    <row r="672" spans="1:119" s="274" customFormat="1" ht="30" hidden="1" customHeight="1">
      <c r="A672" s="85" t="str">
        <f t="shared" si="848"/>
        <v>Hiện</v>
      </c>
      <c r="B672" s="86" t="str">
        <f>CONCATENATE(DF672," thiếu ít dùng hàng tồn")</f>
        <v>Thiếu thiếu ít dùng hàng tồn</v>
      </c>
      <c r="C672" s="86">
        <f t="shared" si="850"/>
        <v>2.8043999999999869</v>
      </c>
      <c r="D672" s="86" t="str">
        <f t="shared" si="851"/>
        <v>Dự kiến 3/3/2026 có hàng</v>
      </c>
      <c r="E672" s="86" t="s">
        <v>2478</v>
      </c>
      <c r="F672" s="86"/>
      <c r="G672" s="86" t="str">
        <f t="shared" si="847"/>
        <v>Thép U75*40*5*7*12000 = 114 Cây</v>
      </c>
      <c r="H672" s="86">
        <f t="shared" si="852"/>
        <v>1368</v>
      </c>
      <c r="I672" s="86" t="str">
        <f t="shared" si="853"/>
        <v>m</v>
      </c>
      <c r="J672" s="86"/>
      <c r="K672" s="776" t="s">
        <v>295</v>
      </c>
      <c r="L672" s="179" t="s">
        <v>2453</v>
      </c>
      <c r="M672" s="114" t="s">
        <v>173</v>
      </c>
      <c r="N672" s="180" t="s">
        <v>1840</v>
      </c>
      <c r="O672" s="181" t="s">
        <v>41</v>
      </c>
      <c r="P672" s="179" t="s">
        <v>45</v>
      </c>
      <c r="Q672" s="182">
        <v>6.9</v>
      </c>
      <c r="R672" s="182">
        <v>1305.528</v>
      </c>
      <c r="S672" s="182">
        <v>9037.08</v>
      </c>
      <c r="T672" s="270"/>
      <c r="U672" s="270"/>
      <c r="V672" s="270"/>
      <c r="W672" s="270"/>
      <c r="X672" s="270"/>
      <c r="Y672" s="270"/>
      <c r="Z672" s="63"/>
      <c r="AA672" s="63"/>
      <c r="AB672" s="63"/>
      <c r="AC672" s="63"/>
      <c r="AD672" s="63"/>
      <c r="AE672" s="63"/>
      <c r="AF672" s="63"/>
      <c r="AG672" s="63"/>
      <c r="AH672" s="63"/>
      <c r="AI672" s="63"/>
      <c r="AJ672" s="63"/>
      <c r="AK672" s="63"/>
      <c r="AL672" s="63"/>
      <c r="AM672" s="63"/>
      <c r="AN672" s="63"/>
      <c r="AO672" s="63"/>
      <c r="AP672" s="63"/>
      <c r="AQ672" s="63"/>
      <c r="AR672" s="63"/>
      <c r="AS672" s="63"/>
      <c r="AT672" s="63"/>
      <c r="AU672" s="63"/>
      <c r="AV672" s="63"/>
      <c r="AW672" s="63"/>
      <c r="AX672" s="63">
        <v>1370.8044</v>
      </c>
      <c r="AY672" s="63">
        <v>9458.5503600000011</v>
      </c>
      <c r="AZ672" s="88">
        <f t="shared" si="834"/>
        <v>1370.8044</v>
      </c>
      <c r="BA672" s="88">
        <f t="shared" si="835"/>
        <v>9458.5503600000011</v>
      </c>
      <c r="BB672" s="487" t="s">
        <v>2470</v>
      </c>
      <c r="BC672" s="271"/>
      <c r="BD672" s="1487"/>
      <c r="BE672" s="270"/>
      <c r="BF672" s="270"/>
      <c r="BG672" s="91"/>
      <c r="BH672" s="89">
        <f t="shared" si="836"/>
        <v>1370.8044</v>
      </c>
      <c r="BI672" s="89">
        <f t="shared" si="837"/>
        <v>9458.5503600000011</v>
      </c>
      <c r="BJ672" s="173"/>
      <c r="BK672" s="1894" t="s">
        <v>2496</v>
      </c>
      <c r="BL672" s="1894" t="s">
        <v>295</v>
      </c>
      <c r="BM672" s="1502" t="s">
        <v>2505</v>
      </c>
      <c r="BN672" s="1895" t="s">
        <v>41</v>
      </c>
      <c r="BO672" s="1894">
        <f t="shared" si="854"/>
        <v>9467</v>
      </c>
      <c r="BP672" s="1896">
        <v>46077</v>
      </c>
      <c r="BQ672" s="1894">
        <v>1368</v>
      </c>
      <c r="BR672" s="1534">
        <v>9467</v>
      </c>
      <c r="BS672" s="1533">
        <v>17272.73</v>
      </c>
      <c r="BT672" s="175">
        <f t="shared" si="855"/>
        <v>179873028.40100002</v>
      </c>
      <c r="BU672" s="730">
        <f t="shared" si="856"/>
        <v>0.10000000000000016</v>
      </c>
      <c r="BV672" s="1385">
        <f t="shared" si="857"/>
        <v>163520934.91</v>
      </c>
      <c r="BW672" s="222" t="s">
        <v>2509</v>
      </c>
      <c r="BX672" s="89">
        <f t="shared" si="838"/>
        <v>1368</v>
      </c>
      <c r="BY672" s="89">
        <f t="shared" si="839"/>
        <v>9467</v>
      </c>
      <c r="BZ672" s="270"/>
      <c r="CA672" s="270"/>
      <c r="CB672" s="270"/>
      <c r="CC672" s="270"/>
      <c r="CD672" s="270"/>
      <c r="CE672" s="270"/>
      <c r="CF672" s="270"/>
      <c r="CG672" s="270"/>
      <c r="CH672" s="270"/>
      <c r="CI672" s="270"/>
      <c r="CJ672" s="270"/>
      <c r="CK672" s="270"/>
      <c r="CL672" s="270"/>
      <c r="CM672" s="270"/>
      <c r="CN672" s="270"/>
      <c r="CO672" s="270"/>
      <c r="CP672" s="270"/>
      <c r="CQ672" s="270"/>
      <c r="CR672" s="270"/>
      <c r="CS672" s="270"/>
      <c r="CT672" s="270"/>
      <c r="CU672" s="270"/>
      <c r="CV672" s="89">
        <f t="shared" si="840"/>
        <v>0</v>
      </c>
      <c r="CW672" s="86">
        <f t="shared" si="841"/>
        <v>0</v>
      </c>
      <c r="CX672" s="90"/>
      <c r="CY672" s="90"/>
      <c r="CZ672" s="90"/>
      <c r="DA672" s="90"/>
      <c r="DB672" s="89">
        <f t="shared" si="842"/>
        <v>1368</v>
      </c>
      <c r="DC672" s="89">
        <f t="shared" si="843"/>
        <v>9467</v>
      </c>
      <c r="DD672" s="89">
        <f t="shared" si="844"/>
        <v>2.8043999999999869</v>
      </c>
      <c r="DE672" s="89">
        <f t="shared" si="845"/>
        <v>-8.449639999998908</v>
      </c>
      <c r="DF672" s="86" t="str">
        <f t="shared" si="846"/>
        <v>Thiếu</v>
      </c>
      <c r="DG672" s="273"/>
      <c r="DH672" s="270"/>
      <c r="DI672" s="270"/>
      <c r="DJ672" s="270"/>
      <c r="DK672" s="270"/>
      <c r="DL672" s="270"/>
      <c r="DM672" s="270"/>
      <c r="DN672" s="270"/>
      <c r="DO672" s="270"/>
    </row>
    <row r="673" spans="1:119" s="274" customFormat="1" ht="30" customHeight="1">
      <c r="A673" s="85" t="str">
        <f t="shared" si="848"/>
        <v>Hiện</v>
      </c>
      <c r="B673" s="86" t="str">
        <f t="shared" si="849"/>
        <v>Thiếu</v>
      </c>
      <c r="C673" s="86">
        <f t="shared" si="850"/>
        <v>109.55130000000003</v>
      </c>
      <c r="D673" s="86" t="str">
        <f t="shared" si="851"/>
        <v>Dự kiến 3/3/2026 có hàng</v>
      </c>
      <c r="E673" s="86" t="s">
        <v>2478</v>
      </c>
      <c r="F673" s="86"/>
      <c r="G673" s="86" t="str">
        <f t="shared" si="847"/>
        <v>Thép I100*55*4,5*6000 = 19 Cây</v>
      </c>
      <c r="H673" s="86">
        <f t="shared" si="852"/>
        <v>114</v>
      </c>
      <c r="I673" s="86" t="str">
        <f t="shared" si="853"/>
        <v>m</v>
      </c>
      <c r="J673" s="86"/>
      <c r="K673" s="776" t="s">
        <v>295</v>
      </c>
      <c r="L673" s="179" t="s">
        <v>2454</v>
      </c>
      <c r="M673" s="114" t="s">
        <v>176</v>
      </c>
      <c r="N673" s="180" t="s">
        <v>2455</v>
      </c>
      <c r="O673" s="181" t="s">
        <v>41</v>
      </c>
      <c r="P673" s="179" t="s">
        <v>45</v>
      </c>
      <c r="Q673" s="182">
        <v>9.3000000000000007</v>
      </c>
      <c r="R673" s="182">
        <v>212.90600000000001</v>
      </c>
      <c r="S673" s="182">
        <v>1887.0399999999997</v>
      </c>
      <c r="T673" s="270"/>
      <c r="U673" s="270"/>
      <c r="V673" s="270"/>
      <c r="W673" s="270"/>
      <c r="X673" s="270"/>
      <c r="Y673" s="270"/>
      <c r="Z673" s="63"/>
      <c r="AA673" s="63"/>
      <c r="AB673" s="63"/>
      <c r="AC673" s="63"/>
      <c r="AD673" s="63"/>
      <c r="AE673" s="63"/>
      <c r="AF673" s="63"/>
      <c r="AG673" s="63"/>
      <c r="AH673" s="63"/>
      <c r="AI673" s="63"/>
      <c r="AJ673" s="63"/>
      <c r="AK673" s="63"/>
      <c r="AL673" s="63"/>
      <c r="AM673" s="63"/>
      <c r="AN673" s="63"/>
      <c r="AO673" s="63"/>
      <c r="AP673" s="63"/>
      <c r="AQ673" s="63"/>
      <c r="AR673" s="63"/>
      <c r="AS673" s="63"/>
      <c r="AT673" s="63"/>
      <c r="AU673" s="63"/>
      <c r="AV673" s="63"/>
      <c r="AW673" s="63"/>
      <c r="AX673" s="63">
        <v>223.55130000000003</v>
      </c>
      <c r="AY673" s="63">
        <v>2079.0270900000005</v>
      </c>
      <c r="AZ673" s="88">
        <f t="shared" si="834"/>
        <v>223.55130000000003</v>
      </c>
      <c r="BA673" s="88">
        <f t="shared" si="835"/>
        <v>2079.0270900000005</v>
      </c>
      <c r="BB673" s="487" t="s">
        <v>2470</v>
      </c>
      <c r="BC673" s="271"/>
      <c r="BD673" s="1487"/>
      <c r="BE673" s="270"/>
      <c r="BF673" s="270"/>
      <c r="BG673" s="91"/>
      <c r="BH673" s="89">
        <f t="shared" si="836"/>
        <v>223.55130000000003</v>
      </c>
      <c r="BI673" s="89">
        <f t="shared" si="837"/>
        <v>2079.0270900000005</v>
      </c>
      <c r="BJ673" s="173"/>
      <c r="BK673" s="1894" t="s">
        <v>2496</v>
      </c>
      <c r="BL673" s="1894" t="s">
        <v>295</v>
      </c>
      <c r="BM673" s="1502" t="s">
        <v>2506</v>
      </c>
      <c r="BN673" s="1895" t="s">
        <v>41</v>
      </c>
      <c r="BO673" s="1894">
        <f t="shared" si="854"/>
        <v>1026</v>
      </c>
      <c r="BP673" s="1896">
        <v>46077</v>
      </c>
      <c r="BQ673" s="1894">
        <v>114</v>
      </c>
      <c r="BR673" s="1534">
        <v>1026</v>
      </c>
      <c r="BS673" s="1533">
        <v>15636.36</v>
      </c>
      <c r="BT673" s="175">
        <f t="shared" si="855"/>
        <v>17647195.896000002</v>
      </c>
      <c r="BU673" s="730">
        <f t="shared" si="856"/>
        <v>0.1</v>
      </c>
      <c r="BV673" s="1385">
        <f t="shared" si="857"/>
        <v>16042905.360000001</v>
      </c>
      <c r="BW673" s="222" t="s">
        <v>2509</v>
      </c>
      <c r="BX673" s="89">
        <f t="shared" si="838"/>
        <v>114</v>
      </c>
      <c r="BY673" s="89">
        <f t="shared" si="839"/>
        <v>1026</v>
      </c>
      <c r="BZ673" s="270"/>
      <c r="CA673" s="270"/>
      <c r="CB673" s="270"/>
      <c r="CC673" s="270"/>
      <c r="CD673" s="270"/>
      <c r="CE673" s="270"/>
      <c r="CF673" s="270"/>
      <c r="CG673" s="270"/>
      <c r="CH673" s="270"/>
      <c r="CI673" s="270"/>
      <c r="CJ673" s="270"/>
      <c r="CK673" s="270"/>
      <c r="CL673" s="270"/>
      <c r="CM673" s="270"/>
      <c r="CN673" s="270"/>
      <c r="CO673" s="270"/>
      <c r="CP673" s="270"/>
      <c r="CQ673" s="270"/>
      <c r="CR673" s="270"/>
      <c r="CS673" s="270"/>
      <c r="CT673" s="270"/>
      <c r="CU673" s="270"/>
      <c r="CV673" s="89">
        <f t="shared" si="840"/>
        <v>0</v>
      </c>
      <c r="CW673" s="86">
        <f t="shared" si="841"/>
        <v>0</v>
      </c>
      <c r="CX673" s="90"/>
      <c r="CY673" s="90"/>
      <c r="CZ673" s="90"/>
      <c r="DA673" s="90"/>
      <c r="DB673" s="89">
        <f t="shared" si="842"/>
        <v>114</v>
      </c>
      <c r="DC673" s="89">
        <f t="shared" si="843"/>
        <v>1026</v>
      </c>
      <c r="DD673" s="89">
        <f t="shared" si="844"/>
        <v>109.55130000000003</v>
      </c>
      <c r="DE673" s="89">
        <f t="shared" si="845"/>
        <v>1053.0270900000005</v>
      </c>
      <c r="DF673" s="86" t="str">
        <f t="shared" si="846"/>
        <v>Thiếu</v>
      </c>
      <c r="DG673" s="273"/>
      <c r="DH673" s="270"/>
      <c r="DI673" s="270"/>
      <c r="DJ673" s="270"/>
      <c r="DK673" s="270"/>
      <c r="DL673" s="270"/>
      <c r="DM673" s="270"/>
      <c r="DN673" s="270"/>
      <c r="DO673" s="270"/>
    </row>
    <row r="674" spans="1:119" s="274" customFormat="1" ht="30" hidden="1" customHeight="1">
      <c r="A674" s="85" t="str">
        <f t="shared" si="848"/>
        <v>Hiện</v>
      </c>
      <c r="B674" s="86" t="str">
        <f t="shared" si="849"/>
        <v>Thừa</v>
      </c>
      <c r="C674" s="86">
        <f t="shared" si="850"/>
        <v>-1.3583999999999605</v>
      </c>
      <c r="D674" s="86" t="str">
        <f t="shared" si="851"/>
        <v>Dự kiến 3/3/2026 có hàng</v>
      </c>
      <c r="E674" s="86" t="s">
        <v>2478</v>
      </c>
      <c r="F674" s="86"/>
      <c r="G674" s="86" t="str">
        <f t="shared" si="847"/>
        <v>Thép I194*150*6*9*12000 = 24 Cây</v>
      </c>
      <c r="H674" s="86">
        <f t="shared" si="852"/>
        <v>288</v>
      </c>
      <c r="I674" s="86" t="str">
        <f t="shared" si="853"/>
        <v>m</v>
      </c>
      <c r="J674" s="86"/>
      <c r="K674" s="776" t="s">
        <v>295</v>
      </c>
      <c r="L674" s="179" t="s">
        <v>2456</v>
      </c>
      <c r="M674" s="114" t="s">
        <v>176</v>
      </c>
      <c r="N674" s="180" t="s">
        <v>981</v>
      </c>
      <c r="O674" s="181" t="s">
        <v>41</v>
      </c>
      <c r="P674" s="179" t="s">
        <v>45</v>
      </c>
      <c r="Q674" s="182">
        <v>30.6</v>
      </c>
      <c r="R674" s="182">
        <v>272.99200000000002</v>
      </c>
      <c r="S674" s="182">
        <v>8359.58</v>
      </c>
      <c r="T674" s="270"/>
      <c r="U674" s="270"/>
      <c r="V674" s="270"/>
      <c r="W674" s="270"/>
      <c r="X674" s="270"/>
      <c r="Y674" s="270"/>
      <c r="Z674" s="63"/>
      <c r="AA674" s="63"/>
      <c r="AB674" s="63"/>
      <c r="AC674" s="63"/>
      <c r="AD674" s="63"/>
      <c r="AE674" s="63"/>
      <c r="AF674" s="63"/>
      <c r="AG674" s="63"/>
      <c r="AH674" s="63"/>
      <c r="AI674" s="63"/>
      <c r="AJ674" s="63"/>
      <c r="AK674" s="63"/>
      <c r="AL674" s="63"/>
      <c r="AM674" s="63"/>
      <c r="AN674" s="63"/>
      <c r="AO674" s="63"/>
      <c r="AP674" s="63"/>
      <c r="AQ674" s="63"/>
      <c r="AR674" s="63"/>
      <c r="AS674" s="63"/>
      <c r="AT674" s="63"/>
      <c r="AU674" s="63"/>
      <c r="AV674" s="63"/>
      <c r="AW674" s="63"/>
      <c r="AX674" s="63">
        <v>286.64160000000004</v>
      </c>
      <c r="AY674" s="63">
        <v>8771.2329600000012</v>
      </c>
      <c r="AZ674" s="88">
        <f t="shared" si="834"/>
        <v>286.64160000000004</v>
      </c>
      <c r="BA674" s="88">
        <f t="shared" si="835"/>
        <v>8771.2329600000012</v>
      </c>
      <c r="BB674" s="487" t="s">
        <v>2470</v>
      </c>
      <c r="BC674" s="271"/>
      <c r="BD674" s="1487"/>
      <c r="BE674" s="270"/>
      <c r="BF674" s="270"/>
      <c r="BG674" s="91"/>
      <c r="BH674" s="89">
        <f t="shared" si="836"/>
        <v>286.64160000000004</v>
      </c>
      <c r="BI674" s="89">
        <f t="shared" si="837"/>
        <v>8771.2329600000012</v>
      </c>
      <c r="BJ674" s="173"/>
      <c r="BK674" s="1894" t="s">
        <v>2496</v>
      </c>
      <c r="BL674" s="1894" t="s">
        <v>295</v>
      </c>
      <c r="BM674" s="1502" t="s">
        <v>2507</v>
      </c>
      <c r="BN674" s="1895" t="s">
        <v>41</v>
      </c>
      <c r="BO674" s="1894">
        <f t="shared" si="854"/>
        <v>8611</v>
      </c>
      <c r="BP674" s="1896">
        <v>46077</v>
      </c>
      <c r="BQ674" s="1894">
        <v>288</v>
      </c>
      <c r="BR674" s="1534">
        <v>8611</v>
      </c>
      <c r="BS674" s="1533">
        <v>16818.18</v>
      </c>
      <c r="BT674" s="175">
        <f t="shared" si="855"/>
        <v>159303482.778</v>
      </c>
      <c r="BU674" s="730">
        <f t="shared" si="856"/>
        <v>0.10000000000000006</v>
      </c>
      <c r="BV674" s="1385">
        <f t="shared" si="857"/>
        <v>144821347.97999999</v>
      </c>
      <c r="BW674" s="222" t="s">
        <v>2509</v>
      </c>
      <c r="BX674" s="89">
        <f t="shared" si="838"/>
        <v>288</v>
      </c>
      <c r="BY674" s="89">
        <f t="shared" si="839"/>
        <v>8611</v>
      </c>
      <c r="BZ674" s="270"/>
      <c r="CA674" s="270"/>
      <c r="CB674" s="270"/>
      <c r="CC674" s="270"/>
      <c r="CD674" s="270"/>
      <c r="CE674" s="270"/>
      <c r="CF674" s="270"/>
      <c r="CG674" s="270"/>
      <c r="CH674" s="270"/>
      <c r="CI674" s="270"/>
      <c r="CJ674" s="270"/>
      <c r="CK674" s="270"/>
      <c r="CL674" s="270"/>
      <c r="CM674" s="270"/>
      <c r="CN674" s="270"/>
      <c r="CO674" s="270"/>
      <c r="CP674" s="270"/>
      <c r="CQ674" s="270"/>
      <c r="CR674" s="270"/>
      <c r="CS674" s="270"/>
      <c r="CT674" s="270"/>
      <c r="CU674" s="270"/>
      <c r="CV674" s="89">
        <f t="shared" si="840"/>
        <v>0</v>
      </c>
      <c r="CW674" s="86">
        <f t="shared" si="841"/>
        <v>0</v>
      </c>
      <c r="CX674" s="90"/>
      <c r="CY674" s="90"/>
      <c r="CZ674" s="90"/>
      <c r="DA674" s="90"/>
      <c r="DB674" s="89">
        <f t="shared" si="842"/>
        <v>288</v>
      </c>
      <c r="DC674" s="89">
        <f t="shared" si="843"/>
        <v>8611</v>
      </c>
      <c r="DD674" s="89">
        <f t="shared" si="844"/>
        <v>-1.3583999999999605</v>
      </c>
      <c r="DE674" s="89">
        <f t="shared" si="845"/>
        <v>160.23296000000119</v>
      </c>
      <c r="DF674" s="86" t="str">
        <f t="shared" si="846"/>
        <v>Thừa</v>
      </c>
      <c r="DG674" s="273"/>
      <c r="DH674" s="270"/>
      <c r="DI674" s="270"/>
      <c r="DJ674" s="270"/>
      <c r="DK674" s="270"/>
      <c r="DL674" s="270"/>
      <c r="DM674" s="270"/>
      <c r="DN674" s="270"/>
      <c r="DO674" s="270"/>
    </row>
    <row r="675" spans="1:119" s="274" customFormat="1" ht="30" hidden="1" customHeight="1">
      <c r="A675" s="85" t="str">
        <f t="shared" si="848"/>
        <v>Hiện</v>
      </c>
      <c r="B675" s="86" t="str">
        <f t="shared" si="849"/>
        <v>Thừa</v>
      </c>
      <c r="C675" s="86">
        <f t="shared" si="850"/>
        <v>-2.9273999999999205</v>
      </c>
      <c r="D675" s="86" t="str">
        <f t="shared" si="851"/>
        <v>Dự kiến 3/3/2026 có hàng</v>
      </c>
      <c r="E675" s="86" t="s">
        <v>2478</v>
      </c>
      <c r="F675" s="86"/>
      <c r="G675" s="86" t="str">
        <f t="shared" si="847"/>
        <v>Thép V50*50*6*6000 = 112 Cây</v>
      </c>
      <c r="H675" s="86">
        <f t="shared" si="852"/>
        <v>672</v>
      </c>
      <c r="I675" s="86" t="str">
        <f t="shared" si="853"/>
        <v>m</v>
      </c>
      <c r="J675" s="86"/>
      <c r="K675" s="776" t="s">
        <v>295</v>
      </c>
      <c r="L675" s="179" t="s">
        <v>2457</v>
      </c>
      <c r="M675" s="114" t="s">
        <v>186</v>
      </c>
      <c r="N675" s="180" t="s">
        <v>304</v>
      </c>
      <c r="O675" s="181" t="s">
        <v>41</v>
      </c>
      <c r="P675" s="179" t="s">
        <v>45</v>
      </c>
      <c r="Q675" s="182">
        <v>4.4304250390764759</v>
      </c>
      <c r="R675" s="182">
        <v>637.2120000000001</v>
      </c>
      <c r="S675" s="182">
        <v>2823.12</v>
      </c>
      <c r="T675" s="270"/>
      <c r="U675" s="270"/>
      <c r="V675" s="270"/>
      <c r="W675" s="270"/>
      <c r="X675" s="270"/>
      <c r="Y675" s="270"/>
      <c r="Z675" s="63"/>
      <c r="AA675" s="63"/>
      <c r="AB675" s="63"/>
      <c r="AC675" s="63"/>
      <c r="AD675" s="63"/>
      <c r="AE675" s="63"/>
      <c r="AF675" s="63"/>
      <c r="AG675" s="63"/>
      <c r="AH675" s="63"/>
      <c r="AI675" s="63"/>
      <c r="AJ675" s="63"/>
      <c r="AK675" s="63"/>
      <c r="AL675" s="63"/>
      <c r="AM675" s="63"/>
      <c r="AN675" s="63"/>
      <c r="AO675" s="63"/>
      <c r="AP675" s="63"/>
      <c r="AQ675" s="63"/>
      <c r="AR675" s="63"/>
      <c r="AS675" s="63"/>
      <c r="AT675" s="63"/>
      <c r="AU675" s="63"/>
      <c r="AV675" s="63"/>
      <c r="AW675" s="63"/>
      <c r="AX675" s="63">
        <v>669.07260000000008</v>
      </c>
      <c r="AY675" s="63">
        <v>2964.2759999999998</v>
      </c>
      <c r="AZ675" s="88">
        <f t="shared" si="834"/>
        <v>669.07260000000008</v>
      </c>
      <c r="BA675" s="88">
        <f t="shared" si="835"/>
        <v>2964.2759999999998</v>
      </c>
      <c r="BB675" s="487" t="s">
        <v>2470</v>
      </c>
      <c r="BC675" s="271"/>
      <c r="BD675" s="1487"/>
      <c r="BE675" s="270"/>
      <c r="BF675" s="270"/>
      <c r="BG675" s="91"/>
      <c r="BH675" s="89">
        <f t="shared" si="836"/>
        <v>669.07260000000008</v>
      </c>
      <c r="BI675" s="89">
        <f t="shared" si="837"/>
        <v>2964.2759999999998</v>
      </c>
      <c r="BJ675" s="173"/>
      <c r="BK675" s="1894" t="s">
        <v>2496</v>
      </c>
      <c r="BL675" s="1894" t="s">
        <v>295</v>
      </c>
      <c r="BM675" s="1502" t="s">
        <v>2508</v>
      </c>
      <c r="BN675" s="1895" t="s">
        <v>41</v>
      </c>
      <c r="BO675" s="1894">
        <f t="shared" si="854"/>
        <v>2977</v>
      </c>
      <c r="BP675" s="1896">
        <v>46077</v>
      </c>
      <c r="BQ675" s="1894">
        <v>672</v>
      </c>
      <c r="BR675" s="1534">
        <v>2977</v>
      </c>
      <c r="BS675" s="1533">
        <v>14000</v>
      </c>
      <c r="BT675" s="175">
        <f t="shared" si="855"/>
        <v>45845800</v>
      </c>
      <c r="BU675" s="730">
        <f t="shared" si="856"/>
        <v>0.1</v>
      </c>
      <c r="BV675" s="1385">
        <f t="shared" si="857"/>
        <v>41678000</v>
      </c>
      <c r="BW675" s="222" t="s">
        <v>2509</v>
      </c>
      <c r="BX675" s="89">
        <f t="shared" si="838"/>
        <v>672</v>
      </c>
      <c r="BY675" s="89">
        <f t="shared" si="839"/>
        <v>2977</v>
      </c>
      <c r="BZ675" s="270"/>
      <c r="CA675" s="270"/>
      <c r="CB675" s="270"/>
      <c r="CC675" s="270"/>
      <c r="CD675" s="270"/>
      <c r="CE675" s="270"/>
      <c r="CF675" s="270"/>
      <c r="CG675" s="270"/>
      <c r="CH675" s="270"/>
      <c r="CI675" s="270"/>
      <c r="CJ675" s="270"/>
      <c r="CK675" s="270"/>
      <c r="CL675" s="270"/>
      <c r="CM675" s="270"/>
      <c r="CN675" s="270"/>
      <c r="CO675" s="270"/>
      <c r="CP675" s="270"/>
      <c r="CQ675" s="270"/>
      <c r="CR675" s="270"/>
      <c r="CS675" s="270"/>
      <c r="CT675" s="270"/>
      <c r="CU675" s="270"/>
      <c r="CV675" s="89">
        <f t="shared" si="840"/>
        <v>0</v>
      </c>
      <c r="CW675" s="86">
        <f t="shared" si="841"/>
        <v>0</v>
      </c>
      <c r="CX675" s="90"/>
      <c r="CY675" s="90"/>
      <c r="CZ675" s="90"/>
      <c r="DA675" s="90"/>
      <c r="DB675" s="89">
        <f t="shared" si="842"/>
        <v>672</v>
      </c>
      <c r="DC675" s="89">
        <f t="shared" si="843"/>
        <v>2977</v>
      </c>
      <c r="DD675" s="89">
        <f t="shared" si="844"/>
        <v>-2.9273999999999205</v>
      </c>
      <c r="DE675" s="89">
        <f t="shared" si="845"/>
        <v>-12.72400000000016</v>
      </c>
      <c r="DF675" s="86" t="str">
        <f t="shared" si="846"/>
        <v>Thừa</v>
      </c>
      <c r="DG675" s="273"/>
      <c r="DH675" s="270"/>
      <c r="DI675" s="270"/>
      <c r="DJ675" s="270"/>
      <c r="DK675" s="270"/>
      <c r="DL675" s="270"/>
      <c r="DM675" s="270"/>
      <c r="DN675" s="270"/>
      <c r="DO675" s="270"/>
    </row>
    <row r="676" spans="1:119" s="274" customFormat="1" ht="30" customHeight="1">
      <c r="A676" s="85" t="str">
        <f t="shared" si="848"/>
        <v>Hiện</v>
      </c>
      <c r="B676" s="86" t="str">
        <f t="shared" si="849"/>
        <v>Thiếu</v>
      </c>
      <c r="C676" s="86">
        <f t="shared" si="850"/>
        <v>221.76</v>
      </c>
      <c r="D676" s="86"/>
      <c r="E676" s="1658"/>
      <c r="F676" s="187"/>
      <c r="G676" s="86"/>
      <c r="H676" s="1659"/>
      <c r="I676" s="86"/>
      <c r="J676" s="86"/>
      <c r="K676" s="815"/>
      <c r="L676" s="179" t="s">
        <v>2458</v>
      </c>
      <c r="M676" s="114" t="s">
        <v>2459</v>
      </c>
      <c r="N676" s="180" t="s">
        <v>2460</v>
      </c>
      <c r="O676" s="181" t="s">
        <v>41</v>
      </c>
      <c r="P676" s="179" t="s">
        <v>45</v>
      </c>
      <c r="Q676" s="182">
        <v>7.4574810606060611</v>
      </c>
      <c r="R676" s="182">
        <v>211.2</v>
      </c>
      <c r="S676" s="182">
        <v>1575.02</v>
      </c>
      <c r="T676" s="270"/>
      <c r="U676" s="270"/>
      <c r="V676" s="270"/>
      <c r="W676" s="270"/>
      <c r="X676" s="270"/>
      <c r="Y676" s="270"/>
      <c r="Z676" s="63"/>
      <c r="AA676" s="63"/>
      <c r="AB676" s="63"/>
      <c r="AC676" s="63"/>
      <c r="AD676" s="63"/>
      <c r="AE676" s="63"/>
      <c r="AF676" s="63"/>
      <c r="AG676" s="63"/>
      <c r="AH676" s="63"/>
      <c r="AI676" s="63"/>
      <c r="AJ676" s="63"/>
      <c r="AK676" s="63"/>
      <c r="AL676" s="63"/>
      <c r="AM676" s="63"/>
      <c r="AN676" s="63"/>
      <c r="AO676" s="63"/>
      <c r="AP676" s="63"/>
      <c r="AQ676" s="63"/>
      <c r="AR676" s="63"/>
      <c r="AS676" s="63"/>
      <c r="AT676" s="63"/>
      <c r="AU676" s="63"/>
      <c r="AV676" s="63"/>
      <c r="AW676" s="63"/>
      <c r="AX676" s="63">
        <v>221.76</v>
      </c>
      <c r="AY676" s="63">
        <v>1653.771</v>
      </c>
      <c r="AZ676" s="88">
        <f t="shared" si="834"/>
        <v>221.76</v>
      </c>
      <c r="BA676" s="88">
        <f t="shared" si="835"/>
        <v>1653.771</v>
      </c>
      <c r="BB676" s="487" t="s">
        <v>2470</v>
      </c>
      <c r="BC676" s="271"/>
      <c r="BD676" s="1487"/>
      <c r="BE676" s="270"/>
      <c r="BF676" s="270"/>
      <c r="BG676" s="91"/>
      <c r="BH676" s="89">
        <f t="shared" si="836"/>
        <v>221.76</v>
      </c>
      <c r="BI676" s="89">
        <f t="shared" si="837"/>
        <v>1653.771</v>
      </c>
      <c r="BJ676" s="173"/>
      <c r="BK676" s="808"/>
      <c r="BL676" s="809"/>
      <c r="BM676" s="1603"/>
      <c r="BN676" s="277"/>
      <c r="BO676" s="1603"/>
      <c r="BP676" s="173"/>
      <c r="BQ676" s="1606"/>
      <c r="BR676" s="1603"/>
      <c r="BS676" s="1604"/>
      <c r="BT676" s="245"/>
      <c r="BU676" s="1605"/>
      <c r="BV676" s="816"/>
      <c r="BW676" s="222"/>
      <c r="BX676" s="89">
        <f t="shared" si="838"/>
        <v>0</v>
      </c>
      <c r="BY676" s="89">
        <f t="shared" si="839"/>
        <v>0</v>
      </c>
      <c r="BZ676" s="270"/>
      <c r="CA676" s="270"/>
      <c r="CB676" s="270"/>
      <c r="CC676" s="270"/>
      <c r="CD676" s="270"/>
      <c r="CE676" s="270"/>
      <c r="CF676" s="270"/>
      <c r="CG676" s="270"/>
      <c r="CH676" s="270"/>
      <c r="CI676" s="270"/>
      <c r="CJ676" s="270"/>
      <c r="CK676" s="270"/>
      <c r="CL676" s="270"/>
      <c r="CM676" s="270"/>
      <c r="CN676" s="270"/>
      <c r="CO676" s="270"/>
      <c r="CP676" s="270"/>
      <c r="CQ676" s="270"/>
      <c r="CR676" s="270"/>
      <c r="CS676" s="270"/>
      <c r="CT676" s="270"/>
      <c r="CU676" s="270"/>
      <c r="CV676" s="89">
        <f t="shared" si="840"/>
        <v>0</v>
      </c>
      <c r="CW676" s="86">
        <f t="shared" si="841"/>
        <v>0</v>
      </c>
      <c r="CX676" s="90"/>
      <c r="CY676" s="90"/>
      <c r="CZ676" s="90"/>
      <c r="DA676" s="90"/>
      <c r="DB676" s="89">
        <f t="shared" si="842"/>
        <v>0</v>
      </c>
      <c r="DC676" s="89">
        <f t="shared" si="843"/>
        <v>0</v>
      </c>
      <c r="DD676" s="89">
        <f t="shared" si="844"/>
        <v>221.76</v>
      </c>
      <c r="DE676" s="89">
        <f t="shared" si="845"/>
        <v>1653.771</v>
      </c>
      <c r="DF676" s="86" t="str">
        <f t="shared" si="846"/>
        <v>Thiếu</v>
      </c>
      <c r="DG676" s="273"/>
      <c r="DH676" s="270"/>
      <c r="DI676" s="270"/>
      <c r="DJ676" s="270"/>
      <c r="DK676" s="270"/>
      <c r="DL676" s="270"/>
      <c r="DM676" s="270"/>
      <c r="DN676" s="270"/>
      <c r="DO676" s="270"/>
    </row>
    <row r="677" spans="1:119" s="274" customFormat="1" ht="30" customHeight="1">
      <c r="A677" s="85" t="str">
        <f t="shared" si="848"/>
        <v>Hiện</v>
      </c>
      <c r="B677" s="86" t="str">
        <f t="shared" si="849"/>
        <v>Thiếu</v>
      </c>
      <c r="C677" s="86">
        <f t="shared" si="850"/>
        <v>335</v>
      </c>
      <c r="D677" s="86"/>
      <c r="E677" s="1658"/>
      <c r="F677" s="187"/>
      <c r="G677" s="86"/>
      <c r="H677" s="1659"/>
      <c r="I677" s="86"/>
      <c r="J677" s="86"/>
      <c r="K677" s="815"/>
      <c r="L677" s="179" t="s">
        <v>2461</v>
      </c>
      <c r="M677" s="114" t="s">
        <v>1895</v>
      </c>
      <c r="N677" s="180" t="s">
        <v>2462</v>
      </c>
      <c r="O677" s="181" t="s">
        <v>41</v>
      </c>
      <c r="P677" s="179" t="s">
        <v>1665</v>
      </c>
      <c r="Q677" s="182"/>
      <c r="R677" s="182">
        <v>328</v>
      </c>
      <c r="S677" s="182">
        <v>0</v>
      </c>
      <c r="T677" s="270"/>
      <c r="U677" s="270"/>
      <c r="V677" s="270"/>
      <c r="W677" s="270"/>
      <c r="X677" s="270"/>
      <c r="Y677" s="270"/>
      <c r="Z677" s="63"/>
      <c r="AA677" s="63"/>
      <c r="AB677" s="63"/>
      <c r="AC677" s="63"/>
      <c r="AD677" s="63"/>
      <c r="AE677" s="63"/>
      <c r="AF677" s="63"/>
      <c r="AG677" s="63"/>
      <c r="AH677" s="63"/>
      <c r="AI677" s="63"/>
      <c r="AJ677" s="63"/>
      <c r="AK677" s="63"/>
      <c r="AL677" s="63"/>
      <c r="AM677" s="63"/>
      <c r="AN677" s="63"/>
      <c r="AO677" s="63"/>
      <c r="AP677" s="63"/>
      <c r="AQ677" s="63"/>
      <c r="AR677" s="63"/>
      <c r="AS677" s="63"/>
      <c r="AT677" s="63"/>
      <c r="AU677" s="63"/>
      <c r="AV677" s="63"/>
      <c r="AW677" s="63"/>
      <c r="AX677" s="63">
        <v>335</v>
      </c>
      <c r="AY677" s="63">
        <v>0</v>
      </c>
      <c r="AZ677" s="88">
        <f t="shared" si="834"/>
        <v>335</v>
      </c>
      <c r="BA677" s="88">
        <f t="shared" si="835"/>
        <v>0</v>
      </c>
      <c r="BB677" s="487" t="s">
        <v>2470</v>
      </c>
      <c r="BC677" s="271"/>
      <c r="BD677" s="1487"/>
      <c r="BE677" s="270"/>
      <c r="BF677" s="270"/>
      <c r="BG677" s="91"/>
      <c r="BH677" s="89">
        <f t="shared" si="836"/>
        <v>335</v>
      </c>
      <c r="BI677" s="89" t="str">
        <f t="shared" si="837"/>
        <v>0</v>
      </c>
      <c r="BJ677" s="173"/>
      <c r="BK677" s="808"/>
      <c r="BL677" s="809"/>
      <c r="BM677" s="1603"/>
      <c r="BN677" s="277"/>
      <c r="BO677" s="1603"/>
      <c r="BP677" s="173"/>
      <c r="BQ677" s="1606"/>
      <c r="BR677" s="1603"/>
      <c r="BS677" s="1604"/>
      <c r="BT677" s="245"/>
      <c r="BU677" s="1605"/>
      <c r="BV677" s="816"/>
      <c r="BW677" s="222"/>
      <c r="BX677" s="89">
        <f t="shared" si="838"/>
        <v>0</v>
      </c>
      <c r="BY677" s="89">
        <f t="shared" si="839"/>
        <v>0</v>
      </c>
      <c r="BZ677" s="270"/>
      <c r="CA677" s="270"/>
      <c r="CB677" s="270"/>
      <c r="CC677" s="270"/>
      <c r="CD677" s="270"/>
      <c r="CE677" s="270"/>
      <c r="CF677" s="270"/>
      <c r="CG677" s="270"/>
      <c r="CH677" s="270"/>
      <c r="CI677" s="270"/>
      <c r="CJ677" s="270"/>
      <c r="CK677" s="270"/>
      <c r="CL677" s="270"/>
      <c r="CM677" s="270"/>
      <c r="CN677" s="270"/>
      <c r="CO677" s="270"/>
      <c r="CP677" s="270"/>
      <c r="CQ677" s="270"/>
      <c r="CR677" s="270"/>
      <c r="CS677" s="270"/>
      <c r="CT677" s="270"/>
      <c r="CU677" s="270"/>
      <c r="CV677" s="89">
        <f t="shared" si="840"/>
        <v>0</v>
      </c>
      <c r="CW677" s="86">
        <f t="shared" si="841"/>
        <v>0</v>
      </c>
      <c r="CX677" s="90"/>
      <c r="CY677" s="90"/>
      <c r="CZ677" s="90"/>
      <c r="DA677" s="90"/>
      <c r="DB677" s="89">
        <f t="shared" si="842"/>
        <v>0</v>
      </c>
      <c r="DC677" s="89">
        <f t="shared" si="843"/>
        <v>0</v>
      </c>
      <c r="DD677" s="89">
        <f t="shared" si="844"/>
        <v>335</v>
      </c>
      <c r="DE677" s="89">
        <f t="shared" si="845"/>
        <v>0</v>
      </c>
      <c r="DF677" s="86" t="str">
        <f t="shared" si="846"/>
        <v>Thiếu</v>
      </c>
      <c r="DG677" s="273"/>
      <c r="DH677" s="270"/>
      <c r="DI677" s="270"/>
      <c r="DJ677" s="270"/>
      <c r="DK677" s="270"/>
      <c r="DL677" s="270"/>
      <c r="DM677" s="270"/>
      <c r="DN677" s="270"/>
      <c r="DO677" s="270"/>
    </row>
    <row r="678" spans="1:119" s="274" customFormat="1" ht="30" customHeight="1">
      <c r="A678" s="85" t="str">
        <f t="shared" si="848"/>
        <v>Hiện</v>
      </c>
      <c r="B678" s="86" t="str">
        <f t="shared" si="849"/>
        <v>Thiếu</v>
      </c>
      <c r="C678" s="86">
        <f t="shared" si="850"/>
        <v>22</v>
      </c>
      <c r="D678" s="86"/>
      <c r="E678" s="1658"/>
      <c r="F678" s="187"/>
      <c r="G678" s="86"/>
      <c r="H678" s="1659"/>
      <c r="I678" s="86"/>
      <c r="J678" s="86"/>
      <c r="K678" s="815"/>
      <c r="L678" s="179" t="s">
        <v>2463</v>
      </c>
      <c r="M678" s="114" t="s">
        <v>1895</v>
      </c>
      <c r="N678" s="180" t="s">
        <v>2464</v>
      </c>
      <c r="O678" s="181" t="s">
        <v>41</v>
      </c>
      <c r="P678" s="179" t="s">
        <v>1665</v>
      </c>
      <c r="Q678" s="182"/>
      <c r="R678" s="182">
        <v>20</v>
      </c>
      <c r="S678" s="182">
        <v>0</v>
      </c>
      <c r="T678" s="270"/>
      <c r="U678" s="270"/>
      <c r="V678" s="270"/>
      <c r="W678" s="270"/>
      <c r="X678" s="270"/>
      <c r="Y678" s="270"/>
      <c r="Z678" s="63"/>
      <c r="AA678" s="63"/>
      <c r="AB678" s="63"/>
      <c r="AC678" s="63"/>
      <c r="AD678" s="63"/>
      <c r="AE678" s="63"/>
      <c r="AF678" s="63"/>
      <c r="AG678" s="63"/>
      <c r="AH678" s="63"/>
      <c r="AI678" s="63"/>
      <c r="AJ678" s="63"/>
      <c r="AK678" s="63"/>
      <c r="AL678" s="63"/>
      <c r="AM678" s="63"/>
      <c r="AN678" s="63"/>
      <c r="AO678" s="63"/>
      <c r="AP678" s="63"/>
      <c r="AQ678" s="63"/>
      <c r="AR678" s="63"/>
      <c r="AS678" s="63"/>
      <c r="AT678" s="63"/>
      <c r="AU678" s="63"/>
      <c r="AV678" s="63"/>
      <c r="AW678" s="63"/>
      <c r="AX678" s="63">
        <v>22</v>
      </c>
      <c r="AY678" s="63">
        <v>0</v>
      </c>
      <c r="AZ678" s="88">
        <f t="shared" si="834"/>
        <v>22</v>
      </c>
      <c r="BA678" s="88">
        <f t="shared" si="835"/>
        <v>0</v>
      </c>
      <c r="BB678" s="487" t="s">
        <v>2470</v>
      </c>
      <c r="BC678" s="271"/>
      <c r="BD678" s="1487"/>
      <c r="BE678" s="270"/>
      <c r="BF678" s="270"/>
      <c r="BG678" s="91"/>
      <c r="BH678" s="89">
        <f t="shared" si="836"/>
        <v>22</v>
      </c>
      <c r="BI678" s="89" t="str">
        <f t="shared" si="837"/>
        <v>0</v>
      </c>
      <c r="BJ678" s="173"/>
      <c r="BK678" s="808"/>
      <c r="BL678" s="809"/>
      <c r="BM678" s="1603"/>
      <c r="BN678" s="277"/>
      <c r="BO678" s="1603"/>
      <c r="BP678" s="173"/>
      <c r="BQ678" s="1606"/>
      <c r="BR678" s="1603"/>
      <c r="BS678" s="1604"/>
      <c r="BT678" s="245"/>
      <c r="BU678" s="1605"/>
      <c r="BV678" s="816"/>
      <c r="BW678" s="222"/>
      <c r="BX678" s="89">
        <f t="shared" si="838"/>
        <v>0</v>
      </c>
      <c r="BY678" s="89">
        <f t="shared" si="839"/>
        <v>0</v>
      </c>
      <c r="BZ678" s="270"/>
      <c r="CA678" s="270"/>
      <c r="CB678" s="270"/>
      <c r="CC678" s="270"/>
      <c r="CD678" s="270"/>
      <c r="CE678" s="270"/>
      <c r="CF678" s="270"/>
      <c r="CG678" s="270"/>
      <c r="CH678" s="270"/>
      <c r="CI678" s="270"/>
      <c r="CJ678" s="270"/>
      <c r="CK678" s="270"/>
      <c r="CL678" s="270"/>
      <c r="CM678" s="270"/>
      <c r="CN678" s="270"/>
      <c r="CO678" s="270"/>
      <c r="CP678" s="270"/>
      <c r="CQ678" s="270"/>
      <c r="CR678" s="270"/>
      <c r="CS678" s="270"/>
      <c r="CT678" s="270"/>
      <c r="CU678" s="270"/>
      <c r="CV678" s="89">
        <f t="shared" si="840"/>
        <v>0</v>
      </c>
      <c r="CW678" s="86">
        <f t="shared" si="841"/>
        <v>0</v>
      </c>
      <c r="CX678" s="90"/>
      <c r="CY678" s="90"/>
      <c r="CZ678" s="90"/>
      <c r="DA678" s="90"/>
      <c r="DB678" s="89">
        <f t="shared" si="842"/>
        <v>0</v>
      </c>
      <c r="DC678" s="89">
        <f t="shared" si="843"/>
        <v>0</v>
      </c>
      <c r="DD678" s="89">
        <f t="shared" si="844"/>
        <v>22</v>
      </c>
      <c r="DE678" s="89">
        <f t="shared" si="845"/>
        <v>0</v>
      </c>
      <c r="DF678" s="86" t="str">
        <f t="shared" si="846"/>
        <v>Thiếu</v>
      </c>
      <c r="DG678" s="273"/>
      <c r="DH678" s="270"/>
      <c r="DI678" s="270"/>
      <c r="DJ678" s="270"/>
      <c r="DK678" s="270"/>
      <c r="DL678" s="270"/>
      <c r="DM678" s="270"/>
      <c r="DN678" s="270"/>
      <c r="DO678" s="270"/>
    </row>
    <row r="679" spans="1:119" s="274" customFormat="1" ht="30" customHeight="1">
      <c r="A679" s="85" t="str">
        <f t="shared" si="848"/>
        <v>Hiện</v>
      </c>
      <c r="B679" s="86" t="str">
        <f t="shared" si="849"/>
        <v>Thiếu</v>
      </c>
      <c r="C679" s="86">
        <f t="shared" si="850"/>
        <v>200</v>
      </c>
      <c r="D679" s="86"/>
      <c r="E679" s="1658"/>
      <c r="F679" s="187"/>
      <c r="G679" s="86"/>
      <c r="H679" s="1659"/>
      <c r="I679" s="86"/>
      <c r="J679" s="86"/>
      <c r="K679" s="815"/>
      <c r="L679" s="179" t="s">
        <v>2465</v>
      </c>
      <c r="M679" s="114" t="s">
        <v>1895</v>
      </c>
      <c r="N679" s="180" t="s">
        <v>2466</v>
      </c>
      <c r="O679" s="181" t="s">
        <v>41</v>
      </c>
      <c r="P679" s="179" t="s">
        <v>1665</v>
      </c>
      <c r="Q679" s="182"/>
      <c r="R679" s="182">
        <v>192</v>
      </c>
      <c r="S679" s="182">
        <v>0</v>
      </c>
      <c r="T679" s="270"/>
      <c r="U679" s="270"/>
      <c r="V679" s="270"/>
      <c r="W679" s="270"/>
      <c r="X679" s="270"/>
      <c r="Y679" s="270"/>
      <c r="Z679" s="63"/>
      <c r="AA679" s="63"/>
      <c r="AB679" s="63"/>
      <c r="AC679" s="63"/>
      <c r="AD679" s="63"/>
      <c r="AE679" s="63"/>
      <c r="AF679" s="63"/>
      <c r="AG679" s="63"/>
      <c r="AH679" s="63"/>
      <c r="AI679" s="63"/>
      <c r="AJ679" s="63"/>
      <c r="AK679" s="63"/>
      <c r="AL679" s="63"/>
      <c r="AM679" s="63"/>
      <c r="AN679" s="63"/>
      <c r="AO679" s="63"/>
      <c r="AP679" s="63"/>
      <c r="AQ679" s="63"/>
      <c r="AR679" s="63"/>
      <c r="AS679" s="63"/>
      <c r="AT679" s="63"/>
      <c r="AU679" s="63"/>
      <c r="AV679" s="63"/>
      <c r="AW679" s="63"/>
      <c r="AX679" s="63">
        <v>200</v>
      </c>
      <c r="AY679" s="63">
        <v>0</v>
      </c>
      <c r="AZ679" s="88">
        <f t="shared" si="834"/>
        <v>200</v>
      </c>
      <c r="BA679" s="88">
        <f t="shared" si="835"/>
        <v>0</v>
      </c>
      <c r="BB679" s="487" t="s">
        <v>2470</v>
      </c>
      <c r="BC679" s="271"/>
      <c r="BD679" s="1487"/>
      <c r="BE679" s="270"/>
      <c r="BF679" s="270"/>
      <c r="BG679" s="91"/>
      <c r="BH679" s="89">
        <f t="shared" si="836"/>
        <v>200</v>
      </c>
      <c r="BI679" s="89" t="str">
        <f t="shared" si="837"/>
        <v>0</v>
      </c>
      <c r="BJ679" s="173"/>
      <c r="BK679" s="808"/>
      <c r="BL679" s="809"/>
      <c r="BM679" s="1603"/>
      <c r="BN679" s="277"/>
      <c r="BO679" s="1603"/>
      <c r="BP679" s="173"/>
      <c r="BQ679" s="1606"/>
      <c r="BR679" s="1603"/>
      <c r="BS679" s="1604"/>
      <c r="BT679" s="245"/>
      <c r="BU679" s="1605"/>
      <c r="BV679" s="816"/>
      <c r="BW679" s="222"/>
      <c r="BX679" s="89">
        <f t="shared" si="838"/>
        <v>0</v>
      </c>
      <c r="BY679" s="89">
        <f t="shared" si="839"/>
        <v>0</v>
      </c>
      <c r="BZ679" s="270"/>
      <c r="CA679" s="270"/>
      <c r="CB679" s="270"/>
      <c r="CC679" s="270"/>
      <c r="CD679" s="270"/>
      <c r="CE679" s="270"/>
      <c r="CF679" s="270"/>
      <c r="CG679" s="270"/>
      <c r="CH679" s="270"/>
      <c r="CI679" s="270"/>
      <c r="CJ679" s="270"/>
      <c r="CK679" s="270"/>
      <c r="CL679" s="270"/>
      <c r="CM679" s="270"/>
      <c r="CN679" s="270"/>
      <c r="CO679" s="270"/>
      <c r="CP679" s="270"/>
      <c r="CQ679" s="270"/>
      <c r="CR679" s="270"/>
      <c r="CS679" s="270"/>
      <c r="CT679" s="270"/>
      <c r="CU679" s="270"/>
      <c r="CV679" s="89">
        <f t="shared" si="840"/>
        <v>0</v>
      </c>
      <c r="CW679" s="86">
        <f t="shared" si="841"/>
        <v>0</v>
      </c>
      <c r="CX679" s="90"/>
      <c r="CY679" s="90"/>
      <c r="CZ679" s="90"/>
      <c r="DA679" s="90"/>
      <c r="DB679" s="89">
        <f t="shared" si="842"/>
        <v>0</v>
      </c>
      <c r="DC679" s="89">
        <f t="shared" si="843"/>
        <v>0</v>
      </c>
      <c r="DD679" s="89">
        <f t="shared" si="844"/>
        <v>200</v>
      </c>
      <c r="DE679" s="89">
        <f t="shared" si="845"/>
        <v>0</v>
      </c>
      <c r="DF679" s="86" t="str">
        <f t="shared" si="846"/>
        <v>Thiếu</v>
      </c>
      <c r="DG679" s="273"/>
      <c r="DH679" s="270"/>
      <c r="DI679" s="270"/>
      <c r="DJ679" s="270"/>
      <c r="DK679" s="270"/>
      <c r="DL679" s="270"/>
      <c r="DM679" s="270"/>
      <c r="DN679" s="270"/>
      <c r="DO679" s="270"/>
    </row>
    <row r="680" spans="1:119" s="274" customFormat="1" ht="30" customHeight="1">
      <c r="A680" s="85" t="str">
        <f t="shared" si="848"/>
        <v>Hiện</v>
      </c>
      <c r="B680" s="86" t="str">
        <f t="shared" si="849"/>
        <v>Thiếu</v>
      </c>
      <c r="C680" s="86">
        <f t="shared" si="850"/>
        <v>250</v>
      </c>
      <c r="D680" s="86"/>
      <c r="E680" s="1658"/>
      <c r="F680" s="187"/>
      <c r="G680" s="86"/>
      <c r="H680" s="1659"/>
      <c r="I680" s="86"/>
      <c r="J680" s="86"/>
      <c r="K680" s="815"/>
      <c r="L680" s="179" t="s">
        <v>2467</v>
      </c>
      <c r="M680" s="114" t="s">
        <v>1895</v>
      </c>
      <c r="N680" s="180" t="s">
        <v>2468</v>
      </c>
      <c r="O680" s="181" t="s">
        <v>41</v>
      </c>
      <c r="P680" s="179" t="s">
        <v>1665</v>
      </c>
      <c r="Q680" s="182"/>
      <c r="R680" s="182">
        <v>240</v>
      </c>
      <c r="S680" s="182">
        <v>0</v>
      </c>
      <c r="T680" s="270"/>
      <c r="U680" s="270"/>
      <c r="V680" s="270"/>
      <c r="W680" s="270"/>
      <c r="X680" s="270"/>
      <c r="Y680" s="270"/>
      <c r="Z680" s="63"/>
      <c r="AA680" s="63"/>
      <c r="AB680" s="63"/>
      <c r="AC680" s="63"/>
      <c r="AD680" s="63"/>
      <c r="AE680" s="63"/>
      <c r="AF680" s="63"/>
      <c r="AG680" s="63"/>
      <c r="AH680" s="63"/>
      <c r="AI680" s="63"/>
      <c r="AJ680" s="63"/>
      <c r="AK680" s="63"/>
      <c r="AL680" s="63"/>
      <c r="AM680" s="63"/>
      <c r="AN680" s="63"/>
      <c r="AO680" s="63"/>
      <c r="AP680" s="63"/>
      <c r="AQ680" s="63"/>
      <c r="AR680" s="63"/>
      <c r="AS680" s="63"/>
      <c r="AT680" s="63"/>
      <c r="AU680" s="63"/>
      <c r="AV680" s="63"/>
      <c r="AW680" s="63"/>
      <c r="AX680" s="63">
        <v>250</v>
      </c>
      <c r="AY680" s="63">
        <v>0</v>
      </c>
      <c r="AZ680" s="88">
        <f t="shared" si="834"/>
        <v>250</v>
      </c>
      <c r="BA680" s="88">
        <f t="shared" si="835"/>
        <v>0</v>
      </c>
      <c r="BB680" s="487" t="s">
        <v>2470</v>
      </c>
      <c r="BC680" s="271"/>
      <c r="BD680" s="1487"/>
      <c r="BE680" s="270"/>
      <c r="BF680" s="270"/>
      <c r="BG680" s="91"/>
      <c r="BH680" s="89">
        <f t="shared" si="836"/>
        <v>250</v>
      </c>
      <c r="BI680" s="89" t="str">
        <f t="shared" si="837"/>
        <v>0</v>
      </c>
      <c r="BJ680" s="173"/>
      <c r="BK680" s="808"/>
      <c r="BL680" s="809"/>
      <c r="BM680" s="1603"/>
      <c r="BN680" s="277"/>
      <c r="BO680" s="1603"/>
      <c r="BP680" s="173"/>
      <c r="BQ680" s="1606"/>
      <c r="BR680" s="1603"/>
      <c r="BS680" s="1604"/>
      <c r="BT680" s="245"/>
      <c r="BU680" s="1605"/>
      <c r="BV680" s="816"/>
      <c r="BW680" s="222"/>
      <c r="BX680" s="89">
        <f t="shared" si="838"/>
        <v>0</v>
      </c>
      <c r="BY680" s="89">
        <f t="shared" si="839"/>
        <v>0</v>
      </c>
      <c r="BZ680" s="270"/>
      <c r="CA680" s="270"/>
      <c r="CB680" s="270"/>
      <c r="CC680" s="270"/>
      <c r="CD680" s="270"/>
      <c r="CE680" s="270"/>
      <c r="CF680" s="270"/>
      <c r="CG680" s="270"/>
      <c r="CH680" s="270"/>
      <c r="CI680" s="270"/>
      <c r="CJ680" s="270"/>
      <c r="CK680" s="270"/>
      <c r="CL680" s="270"/>
      <c r="CM680" s="270"/>
      <c r="CN680" s="270"/>
      <c r="CO680" s="270"/>
      <c r="CP680" s="270"/>
      <c r="CQ680" s="270"/>
      <c r="CR680" s="270"/>
      <c r="CS680" s="270"/>
      <c r="CT680" s="270"/>
      <c r="CU680" s="270"/>
      <c r="CV680" s="89">
        <f t="shared" si="840"/>
        <v>0</v>
      </c>
      <c r="CW680" s="86">
        <f t="shared" si="841"/>
        <v>0</v>
      </c>
      <c r="CX680" s="90"/>
      <c r="CY680" s="90"/>
      <c r="CZ680" s="90"/>
      <c r="DA680" s="90"/>
      <c r="DB680" s="89">
        <f t="shared" si="842"/>
        <v>0</v>
      </c>
      <c r="DC680" s="89">
        <f t="shared" si="843"/>
        <v>0</v>
      </c>
      <c r="DD680" s="89">
        <f t="shared" si="844"/>
        <v>250</v>
      </c>
      <c r="DE680" s="89">
        <f t="shared" si="845"/>
        <v>0</v>
      </c>
      <c r="DF680" s="86" t="str">
        <f t="shared" si="846"/>
        <v>Thiếu</v>
      </c>
      <c r="DG680" s="273"/>
      <c r="DH680" s="270"/>
      <c r="DI680" s="270"/>
      <c r="DJ680" s="270"/>
      <c r="DK680" s="270"/>
      <c r="DL680" s="270"/>
      <c r="DM680" s="270"/>
      <c r="DN680" s="270"/>
      <c r="DO680" s="270"/>
    </row>
  </sheetData>
  <autoFilter ref="A6:DI680" xr:uid="{00000000-0001-0000-0000-000000000000}">
    <filterColumn colId="1">
      <filters>
        <filter val="Thiếu"/>
      </filters>
    </filterColumn>
  </autoFilter>
  <mergeCells count="51">
    <mergeCell ref="AB4:AC4"/>
    <mergeCell ref="M541:N541"/>
    <mergeCell ref="R122:R123"/>
    <mergeCell ref="S122:S123"/>
    <mergeCell ref="R125:R127"/>
    <mergeCell ref="S125:S127"/>
    <mergeCell ref="R128:R133"/>
    <mergeCell ref="S128:S133"/>
    <mergeCell ref="M407:N407"/>
    <mergeCell ref="M334:N334"/>
    <mergeCell ref="M341:N341"/>
    <mergeCell ref="T4:U4"/>
    <mergeCell ref="R4:S4"/>
    <mergeCell ref="V4:W4"/>
    <mergeCell ref="X4:Y4"/>
    <mergeCell ref="Z4:AA4"/>
    <mergeCell ref="DI5:DJ5"/>
    <mergeCell ref="DH1:DO4"/>
    <mergeCell ref="DD4:DF4"/>
    <mergeCell ref="BK4:BW4"/>
    <mergeCell ref="CD4:CU4"/>
    <mergeCell ref="BZ4:CC4"/>
    <mergeCell ref="DB4:DC4"/>
    <mergeCell ref="CX4:DA4"/>
    <mergeCell ref="BX4:BY4"/>
    <mergeCell ref="CV4:CW4"/>
    <mergeCell ref="B4:K5"/>
    <mergeCell ref="M7:N7"/>
    <mergeCell ref="M281:N281"/>
    <mergeCell ref="Q4:Q5"/>
    <mergeCell ref="L4:L5"/>
    <mergeCell ref="M4:M5"/>
    <mergeCell ref="N4:N5"/>
    <mergeCell ref="O4:O5"/>
    <mergeCell ref="P4:P5"/>
    <mergeCell ref="AD4:AE4"/>
    <mergeCell ref="BJ4:BJ5"/>
    <mergeCell ref="BH4:BI4"/>
    <mergeCell ref="BC4:BG4"/>
    <mergeCell ref="AZ4:BA4"/>
    <mergeCell ref="BB4:BB5"/>
    <mergeCell ref="AF4:AG4"/>
    <mergeCell ref="AJ4:AK4"/>
    <mergeCell ref="AH4:AI4"/>
    <mergeCell ref="AL4:AM4"/>
    <mergeCell ref="AN4:AO4"/>
    <mergeCell ref="AP4:AQ4"/>
    <mergeCell ref="AR4:AS4"/>
    <mergeCell ref="AT4:AU4"/>
    <mergeCell ref="AV4:AW4"/>
    <mergeCell ref="AX4:AY4"/>
  </mergeCells>
  <phoneticPr fontId="43" type="noConversion"/>
  <conditionalFormatting sqref="B3:B4 K6:K7 DF8:DF280 K24:K26 K48 K50:K51 K67 K69 K84 B86:K86 K117 K137:K139 K164:K165 DF282:DF333 DF335:DF340 DF408:DF540">
    <cfRule type="cellIs" dxfId="1677" priority="968" stopIfTrue="1" operator="equal">
      <formula>"Thiếu"</formula>
    </cfRule>
  </conditionalFormatting>
  <conditionalFormatting sqref="B669:G670 B676:G680">
    <cfRule type="cellIs" dxfId="1676" priority="178" stopIfTrue="1" operator="equal">
      <formula>"Thiếu"</formula>
    </cfRule>
  </conditionalFormatting>
  <conditionalFormatting sqref="B59:J59">
    <cfRule type="cellIs" dxfId="1675" priority="173" stopIfTrue="1" operator="equal">
      <formula>"Thiếu"</formula>
    </cfRule>
  </conditionalFormatting>
  <conditionalFormatting sqref="B63:J85 B87:J87 B408:J422 B438:J444">
    <cfRule type="cellIs" dxfId="1674" priority="182" stopIfTrue="1" operator="equal">
      <formula>"Thiếu"</formula>
    </cfRule>
  </conditionalFormatting>
  <conditionalFormatting sqref="B104:J106 B155:J166 B168:J280 B423:K432 B433:J436 B518:J540 B565:G570 B572:G572">
    <cfRule type="cellIs" dxfId="1673" priority="181" stopIfTrue="1" operator="equal">
      <formula>"Thiếu"</formula>
    </cfRule>
  </conditionalFormatting>
  <conditionalFormatting sqref="B108:J117 B544:J544 H565:I565">
    <cfRule type="cellIs" dxfId="1672" priority="206" stopIfTrue="1" operator="equal">
      <formula>"Thiếu"</formula>
    </cfRule>
  </conditionalFormatting>
  <conditionalFormatting sqref="B282:J333 B445:G517 B573:K668">
    <cfRule type="cellIs" dxfId="1671" priority="183" stopIfTrue="1" operator="equal">
      <formula>"Thiếu"</formula>
    </cfRule>
  </conditionalFormatting>
  <conditionalFormatting sqref="B335:J340">
    <cfRule type="cellIs" dxfId="1670" priority="2" stopIfTrue="1" operator="equal">
      <formula>"Thiếu"</formula>
    </cfRule>
  </conditionalFormatting>
  <conditionalFormatting sqref="B546:J561 B671:J675">
    <cfRule type="cellIs" dxfId="1669" priority="5" stopIfTrue="1" operator="equal">
      <formula>"Thiếu"</formula>
    </cfRule>
  </conditionalFormatting>
  <conditionalFormatting sqref="B1:K2 B6:J6 B7:I7 B24:J42 B43:K43 B44:J51 B52:K52 B53:J54 B55:K58 B60:K62 B88:K94 B95:J96 B97:K103 B107:K107 B118:K134 B135:J139 B140:K154 B167:K167 B281:K281 B334:K334 B437:K437 B541:K543 B545:K545 B571:J571 B681:K1048576">
    <cfRule type="cellIs" dxfId="1668" priority="902" stopIfTrue="1" operator="equal">
      <formula>"Thiếu"</formula>
    </cfRule>
  </conditionalFormatting>
  <conditionalFormatting sqref="B8:K23">
    <cfRule type="cellIs" dxfId="1667" priority="174" stopIfTrue="1" operator="equal">
      <formula>"Thiếu"</formula>
    </cfRule>
  </conditionalFormatting>
  <conditionalFormatting sqref="B341:K407">
    <cfRule type="cellIs" dxfId="1666" priority="1" stopIfTrue="1" operator="equal">
      <formula>"Thiếu"</formula>
    </cfRule>
  </conditionalFormatting>
  <conditionalFormatting sqref="B562:K564">
    <cfRule type="cellIs" dxfId="1665" priority="175" stopIfTrue="1" operator="equal">
      <formula>"Thiếu"</formula>
    </cfRule>
  </conditionalFormatting>
  <conditionalFormatting sqref="H446:H450 H517:J517 H669">
    <cfRule type="cellIs" dxfId="1664" priority="193" stopIfTrue="1" operator="equal">
      <formula>"Thiếu"</formula>
    </cfRule>
  </conditionalFormatting>
  <conditionalFormatting sqref="H451:J512">
    <cfRule type="cellIs" dxfId="1663" priority="186" stopIfTrue="1" operator="equal">
      <formula>"Thiếu"</formula>
    </cfRule>
  </conditionalFormatting>
  <conditionalFormatting sqref="I566:I570 I572:J572">
    <cfRule type="cellIs" dxfId="1662" priority="207" stopIfTrue="1" operator="equal">
      <formula>"Thiếu"</formula>
    </cfRule>
  </conditionalFormatting>
  <conditionalFormatting sqref="I445:J450">
    <cfRule type="cellIs" dxfId="1661" priority="194" stopIfTrue="1" operator="equal">
      <formula>"Thiếu"</formula>
    </cfRule>
  </conditionalFormatting>
  <conditionalFormatting sqref="I513:J516">
    <cfRule type="cellIs" dxfId="1660" priority="905" stopIfTrue="1" operator="equal">
      <formula>"Thiếu"</formula>
    </cfRule>
  </conditionalFormatting>
  <conditionalFormatting sqref="I669:J670 I676:K680">
    <cfRule type="cellIs" dxfId="1659" priority="180" stopIfTrue="1" operator="equal">
      <formula>"Thiếu"</formula>
    </cfRule>
  </conditionalFormatting>
  <conditionalFormatting sqref="J565:J570">
    <cfRule type="cellIs" dxfId="1658" priority="891" stopIfTrue="1" operator="equal">
      <formula>"Thiếu"</formula>
    </cfRule>
  </conditionalFormatting>
  <conditionalFormatting sqref="K42">
    <cfRule type="cellIs" dxfId="1657" priority="944" stopIfTrue="1" operator="equal">
      <formula>"Thiếu"</formula>
    </cfRule>
  </conditionalFormatting>
  <conditionalFormatting sqref="K82">
    <cfRule type="cellIs" dxfId="1656" priority="924" stopIfTrue="1" operator="equal">
      <formula>"Thiếu"</formula>
    </cfRule>
  </conditionalFormatting>
  <conditionalFormatting sqref="K111:K114">
    <cfRule type="cellIs" dxfId="1655" priority="922" stopIfTrue="1" operator="equal">
      <formula>"Thiếu"</formula>
    </cfRule>
  </conditionalFormatting>
  <conditionalFormatting sqref="K158:K160">
    <cfRule type="cellIs" dxfId="1654" priority="921" stopIfTrue="1" operator="equal">
      <formula>"Thiếu"</formula>
    </cfRule>
  </conditionalFormatting>
  <conditionalFormatting sqref="K175:K180">
    <cfRule type="cellIs" dxfId="1653" priority="919" stopIfTrue="1" operator="equal">
      <formula>"Thiếu"</formula>
    </cfRule>
  </conditionalFormatting>
  <conditionalFormatting sqref="K182:K186 K188:K190">
    <cfRule type="cellIs" dxfId="1652" priority="917" stopIfTrue="1" operator="equal">
      <formula>"Thiếu"</formula>
    </cfRule>
  </conditionalFormatting>
  <conditionalFormatting sqref="K218">
    <cfRule type="cellIs" dxfId="1651" priority="916" stopIfTrue="1" operator="equal">
      <formula>"Thiếu"</formula>
    </cfRule>
  </conditionalFormatting>
  <conditionalFormatting sqref="K411:K422">
    <cfRule type="cellIs" dxfId="1650" priority="187" stopIfTrue="1" operator="equal">
      <formula>"Thiếu"</formula>
    </cfRule>
  </conditionalFormatting>
  <conditionalFormatting sqref="K434:K436">
    <cfRule type="cellIs" dxfId="1649" priority="203" stopIfTrue="1" operator="equal">
      <formula>"Thiếu"</formula>
    </cfRule>
  </conditionalFormatting>
  <conditionalFormatting sqref="K444:K445">
    <cfRule type="cellIs" dxfId="1648" priority="934" stopIfTrue="1" operator="equal">
      <formula>"Thiếu"</formula>
    </cfRule>
  </conditionalFormatting>
  <conditionalFormatting sqref="K447:K540">
    <cfRule type="cellIs" dxfId="1647" priority="199" stopIfTrue="1" operator="equal">
      <formula>"Thiếu"</formula>
    </cfRule>
  </conditionalFormatting>
  <conditionalFormatting sqref="K558">
    <cfRule type="cellIs" dxfId="1646" priority="171" stopIfTrue="1" operator="equal">
      <formula>"Thiếu"</formula>
    </cfRule>
  </conditionalFormatting>
  <conditionalFormatting sqref="K561">
    <cfRule type="cellIs" dxfId="1645" priority="172" stopIfTrue="1" operator="equal">
      <formula>"Thiếu"</formula>
    </cfRule>
  </conditionalFormatting>
  <conditionalFormatting sqref="K670">
    <cfRule type="cellIs" dxfId="1644" priority="208" stopIfTrue="1" operator="equal">
      <formula>"Thiếu"</formula>
    </cfRule>
  </conditionalFormatting>
  <conditionalFormatting sqref="N542:N680">
    <cfRule type="duplicateValues" dxfId="1643" priority="1422"/>
  </conditionalFormatting>
  <conditionalFormatting sqref="BJ4">
    <cfRule type="duplicateValues" dxfId="1642" priority="1367"/>
  </conditionalFormatting>
  <conditionalFormatting sqref="BL215">
    <cfRule type="cellIs" dxfId="1641" priority="937" stopIfTrue="1" operator="equal">
      <formula>"Thiếu"</formula>
    </cfRule>
  </conditionalFormatting>
  <conditionalFormatting sqref="BM60">
    <cfRule type="cellIs" dxfId="1640" priority="948" stopIfTrue="1" operator="equal">
      <formula>#REF!</formula>
    </cfRule>
  </conditionalFormatting>
  <conditionalFormatting sqref="BM250 BM252:BM253">
    <cfRule type="containsErrors" dxfId="1639" priority="913">
      <formula>ISERROR(BM250)</formula>
    </cfRule>
  </conditionalFormatting>
  <conditionalFormatting sqref="BM545 BM571 BM561:BM563 BM573:BM669">
    <cfRule type="duplicateValues" dxfId="1638" priority="1424"/>
  </conditionalFormatting>
  <conditionalFormatting sqref="BN69:BN71">
    <cfRule type="cellIs" dxfId="1637" priority="946" stopIfTrue="1" operator="equal">
      <formula>#REF!</formula>
    </cfRule>
  </conditionalFormatting>
  <conditionalFormatting sqref="BO544 BQ544:BR544">
    <cfRule type="expression" dxfId="1636" priority="527" stopIfTrue="1">
      <formula>BY1294&lt;0</formula>
    </cfRule>
    <cfRule type="expression" dxfId="1635" priority="526" stopIfTrue="1">
      <formula>BY1293&lt;0</formula>
    </cfRule>
    <cfRule type="expression" dxfId="1634" priority="525" stopIfTrue="1">
      <formula>BY1292&lt;0</formula>
    </cfRule>
    <cfRule type="expression" dxfId="1633" priority="524" stopIfTrue="1">
      <formula>BY1291&lt;0</formula>
    </cfRule>
    <cfRule type="expression" dxfId="1632" priority="528" stopIfTrue="1">
      <formula>BY1295&lt;0</formula>
    </cfRule>
    <cfRule type="expression" dxfId="1631" priority="535" stopIfTrue="1">
      <formula>BY1294&lt;0</formula>
    </cfRule>
    <cfRule type="expression" dxfId="1630" priority="529" stopIfTrue="1">
      <formula>BY1293&lt;0</formula>
    </cfRule>
    <cfRule type="expression" dxfId="1629" priority="530" stopIfTrue="1">
      <formula>BY1292&lt;0</formula>
    </cfRule>
    <cfRule type="expression" dxfId="1628" priority="531" stopIfTrue="1">
      <formula>BY1293&lt;0</formula>
    </cfRule>
    <cfRule type="expression" dxfId="1627" priority="532" stopIfTrue="1">
      <formula>BY1294&lt;0</formula>
    </cfRule>
    <cfRule type="expression" dxfId="1626" priority="533" stopIfTrue="1">
      <formula>BY1295&lt;0</formula>
    </cfRule>
    <cfRule type="expression" dxfId="1625" priority="534" stopIfTrue="1">
      <formula>BY1296&lt;0</formula>
    </cfRule>
  </conditionalFormatting>
  <conditionalFormatting sqref="BO546 BQ546:BR546">
    <cfRule type="expression" dxfId="1624" priority="2124" stopIfTrue="1">
      <formula>BY1293&lt;0</formula>
    </cfRule>
    <cfRule type="expression" dxfId="1623" priority="2123" stopIfTrue="1">
      <formula>BY1295&lt;0</formula>
    </cfRule>
    <cfRule type="expression" dxfId="1622" priority="2122" stopIfTrue="1">
      <formula>BY1294&lt;0</formula>
    </cfRule>
    <cfRule type="expression" dxfId="1621" priority="2121" stopIfTrue="1">
      <formula>BY1293&lt;0</formula>
    </cfRule>
    <cfRule type="expression" dxfId="1620" priority="2120" stopIfTrue="1">
      <formula>BY1292&lt;0</formula>
    </cfRule>
    <cfRule type="expression" dxfId="1619" priority="2119" stopIfTrue="1">
      <formula>BY1291&lt;0</formula>
    </cfRule>
  </conditionalFormatting>
  <conditionalFormatting sqref="BO548 BQ548:BR548">
    <cfRule type="expression" dxfId="1618" priority="2287" stopIfTrue="1">
      <formula>BY1293&lt;0</formula>
    </cfRule>
    <cfRule type="expression" dxfId="1617" priority="2286" stopIfTrue="1">
      <formula>BY1292&lt;0</formula>
    </cfRule>
    <cfRule type="expression" dxfId="1616" priority="2288" stopIfTrue="1">
      <formula>BY1294&lt;0</formula>
    </cfRule>
    <cfRule type="expression" dxfId="1615" priority="2289" stopIfTrue="1">
      <formula>BY1295&lt;0</formula>
    </cfRule>
    <cfRule type="expression" dxfId="1614" priority="2290" stopIfTrue="1">
      <formula>BY1296&lt;0</formula>
    </cfRule>
    <cfRule type="expression" dxfId="1613" priority="2311" stopIfTrue="1">
      <formula>BY1295&lt;0</formula>
    </cfRule>
    <cfRule type="expression" dxfId="1612" priority="2312" stopIfTrue="1">
      <formula>BY1293&lt;0</formula>
    </cfRule>
    <cfRule type="expression" dxfId="1611" priority="2291" stopIfTrue="1">
      <formula>BY1294&lt;0</formula>
    </cfRule>
    <cfRule type="expression" dxfId="1610" priority="2322" stopIfTrue="1">
      <formula>BY1291&lt;0</formula>
    </cfRule>
    <cfRule type="expression" dxfId="1609" priority="2323" stopIfTrue="1">
      <formula>BY1292&lt;0</formula>
    </cfRule>
    <cfRule type="expression" dxfId="1608" priority="2420" stopIfTrue="1">
      <formula>BY1293&lt;0</formula>
    </cfRule>
  </conditionalFormatting>
  <conditionalFormatting sqref="BO550 BQ550:BR550">
    <cfRule type="expression" dxfId="1607" priority="407" stopIfTrue="1">
      <formula>BY1292&lt;0</formula>
    </cfRule>
    <cfRule type="expression" dxfId="1606" priority="411" stopIfTrue="1">
      <formula>BY1293&lt;0</formula>
    </cfRule>
    <cfRule type="expression" dxfId="1605" priority="454" stopIfTrue="1">
      <formula>BY1295&lt;0</formula>
    </cfRule>
    <cfRule type="expression" dxfId="1604" priority="455" stopIfTrue="1">
      <formula>BY1296&lt;0</formula>
    </cfRule>
    <cfRule type="expression" dxfId="1603" priority="456" stopIfTrue="1">
      <formula>BY1294&lt;0</formula>
    </cfRule>
    <cfRule type="expression" dxfId="1602" priority="457" stopIfTrue="1">
      <formula>BY1293&lt;0</formula>
    </cfRule>
    <cfRule type="expression" dxfId="1601" priority="458" stopIfTrue="1">
      <formula>BY1294&lt;0</formula>
    </cfRule>
    <cfRule type="expression" dxfId="1600" priority="459" stopIfTrue="1">
      <formula>BY1295&lt;0</formula>
    </cfRule>
    <cfRule type="expression" dxfId="1599" priority="460" stopIfTrue="1">
      <formula>BY1296&lt;0</formula>
    </cfRule>
    <cfRule type="expression" dxfId="1598" priority="462" stopIfTrue="1">
      <formula>BY1295&lt;0</formula>
    </cfRule>
    <cfRule type="expression" dxfId="1597" priority="461" stopIfTrue="1">
      <formula>BY1297&lt;0</formula>
    </cfRule>
  </conditionalFormatting>
  <conditionalFormatting sqref="BO552 BO550">
    <cfRule type="expression" dxfId="1596" priority="393" stopIfTrue="1">
      <formula>BY550&lt;0</formula>
    </cfRule>
  </conditionalFormatting>
  <conditionalFormatting sqref="BO552 BQ552:BR552">
    <cfRule type="expression" dxfId="1595" priority="400" stopIfTrue="1">
      <formula>BY1294&lt;0</formula>
    </cfRule>
    <cfRule type="expression" dxfId="1594" priority="399" stopIfTrue="1">
      <formula>BY1295&lt;0</formula>
    </cfRule>
    <cfRule type="expression" dxfId="1593" priority="398" stopIfTrue="1">
      <formula>BY1297&lt;0</formula>
    </cfRule>
    <cfRule type="expression" dxfId="1592" priority="397" stopIfTrue="1">
      <formula>BY1296&lt;0</formula>
    </cfRule>
    <cfRule type="expression" dxfId="1591" priority="396" stopIfTrue="1">
      <formula>BY1295&lt;0</formula>
    </cfRule>
    <cfRule type="expression" dxfId="1590" priority="395" stopIfTrue="1">
      <formula>BY1294&lt;0</formula>
    </cfRule>
    <cfRule type="expression" dxfId="1589" priority="394" stopIfTrue="1">
      <formula>BY1293&lt;0</formula>
    </cfRule>
    <cfRule type="expression" dxfId="1588" priority="392" stopIfTrue="1">
      <formula>BY1292&lt;0</formula>
    </cfRule>
    <cfRule type="expression" dxfId="1587" priority="391" stopIfTrue="1">
      <formula>BY1294&lt;0</formula>
    </cfRule>
    <cfRule type="expression" dxfId="1586" priority="390" stopIfTrue="1">
      <formula>BY1293&lt;0</formula>
    </cfRule>
    <cfRule type="expression" dxfId="1585" priority="389" stopIfTrue="1">
      <formula>BY1292&lt;0</formula>
    </cfRule>
    <cfRule type="expression" dxfId="1584" priority="404" stopIfTrue="1">
      <formula>BY1298&lt;0</formula>
    </cfRule>
    <cfRule type="expression" dxfId="1583" priority="405" stopIfTrue="1">
      <formula>BY1296&lt;0</formula>
    </cfRule>
    <cfRule type="expression" dxfId="1582" priority="403" stopIfTrue="1">
      <formula>BY1297&lt;0</formula>
    </cfRule>
    <cfRule type="expression" dxfId="1581" priority="402" stopIfTrue="1">
      <formula>BY1296&lt;0</formula>
    </cfRule>
    <cfRule type="expression" dxfId="1580" priority="401" stopIfTrue="1">
      <formula>BY1295&lt;0</formula>
    </cfRule>
  </conditionalFormatting>
  <conditionalFormatting sqref="BO552">
    <cfRule type="expression" dxfId="1579" priority="2497" stopIfTrue="1">
      <formula>BY1293&lt;0</formula>
    </cfRule>
    <cfRule type="expression" dxfId="1578" priority="406" stopIfTrue="1">
      <formula>BY1292&lt;0</formula>
    </cfRule>
    <cfRule type="expression" dxfId="1577" priority="410" stopIfTrue="1">
      <formula>BY1296&lt;0</formula>
    </cfRule>
    <cfRule type="expression" dxfId="1576" priority="409" stopIfTrue="1">
      <formula>BY1295&lt;0</formula>
    </cfRule>
    <cfRule type="expression" dxfId="1575" priority="2498" stopIfTrue="1">
      <formula>BY1294&lt;0</formula>
    </cfRule>
    <cfRule type="expression" dxfId="1574" priority="408" stopIfTrue="1">
      <formula>BY1294&lt;0</formula>
    </cfRule>
  </conditionalFormatting>
  <conditionalFormatting sqref="BO554 BQ554:BR554">
    <cfRule type="expression" dxfId="1573" priority="2907" stopIfTrue="1">
      <formula>BY1295&lt;0</formula>
    </cfRule>
    <cfRule type="expression" dxfId="1572" priority="421" stopIfTrue="1">
      <formula>BY1291&lt;0</formula>
    </cfRule>
    <cfRule type="expression" dxfId="1571" priority="450" stopIfTrue="1">
      <formula>BY1295&lt;0</formula>
    </cfRule>
    <cfRule type="expression" dxfId="1570" priority="2909" stopIfTrue="1">
      <formula>BY1294&lt;0</formula>
    </cfRule>
    <cfRule type="expression" dxfId="1569" priority="2893" stopIfTrue="1">
      <formula>BY1292&lt;0</formula>
    </cfRule>
    <cfRule type="expression" dxfId="1568" priority="3036" stopIfTrue="1">
      <formula>BY1294&lt;0</formula>
    </cfRule>
    <cfRule type="expression" dxfId="1567" priority="2908" stopIfTrue="1">
      <formula>BY1296&lt;0</formula>
    </cfRule>
    <cfRule type="expression" dxfId="1566" priority="2906" stopIfTrue="1">
      <formula>BY1294&lt;0</formula>
    </cfRule>
    <cfRule type="expression" dxfId="1565" priority="2905" stopIfTrue="1">
      <formula>BY1293&lt;0</formula>
    </cfRule>
    <cfRule type="expression" dxfId="1564" priority="2904" stopIfTrue="1">
      <formula>BY1292&lt;0</formula>
    </cfRule>
    <cfRule type="expression" dxfId="1563" priority="2903" stopIfTrue="1">
      <formula>BY1290&lt;0</formula>
    </cfRule>
    <cfRule type="expression" dxfId="1562" priority="2894" stopIfTrue="1">
      <formula>BY1293&lt;0</formula>
    </cfRule>
    <cfRule type="expression" dxfId="1561" priority="448" stopIfTrue="1">
      <formula>BY1296&lt;0</formula>
    </cfRule>
    <cfRule type="expression" dxfId="1560" priority="2892" stopIfTrue="1">
      <formula>BY1291&lt;0</formula>
    </cfRule>
    <cfRule type="expression" dxfId="1559" priority="449" stopIfTrue="1">
      <formula>BY1297&lt;0</formula>
    </cfRule>
    <cfRule type="expression" dxfId="1558" priority="3035" stopIfTrue="1">
      <formula>BY1293&lt;0</formula>
    </cfRule>
    <cfRule type="expression" dxfId="1557" priority="447" stopIfTrue="1">
      <formula>BY1295&lt;0</formula>
    </cfRule>
  </conditionalFormatting>
  <conditionalFormatting sqref="BO556 BQ556:BR556">
    <cfRule type="expression" dxfId="1556" priority="417" stopIfTrue="1">
      <formula>BY1291&lt;0</formula>
    </cfRule>
    <cfRule type="expression" dxfId="1555" priority="415" stopIfTrue="1">
      <formula>BY1292&lt;0</formula>
    </cfRule>
    <cfRule type="expression" dxfId="1554" priority="444" stopIfTrue="1">
      <formula>BY1294&lt;0</formula>
    </cfRule>
    <cfRule type="expression" dxfId="1553" priority="443" stopIfTrue="1">
      <formula>BY1293&lt;0</formula>
    </cfRule>
    <cfRule type="expression" dxfId="1552" priority="445" stopIfTrue="1">
      <formula>BY1295&lt;0</formula>
    </cfRule>
    <cfRule type="expression" dxfId="1551" priority="471" stopIfTrue="1">
      <formula>BY1295&lt;0</formula>
    </cfRule>
    <cfRule type="expression" dxfId="1550" priority="472" stopIfTrue="1">
      <formula>BY1296&lt;0</formula>
    </cfRule>
    <cfRule type="expression" dxfId="1549" priority="473" stopIfTrue="1">
      <formula>BY1297&lt;0</formula>
    </cfRule>
    <cfRule type="expression" dxfId="1548" priority="474" stopIfTrue="1">
      <formula>BY1295&lt;0</formula>
    </cfRule>
    <cfRule type="expression" dxfId="1547" priority="414" stopIfTrue="1">
      <formula>BY1291&lt;0</formula>
    </cfRule>
    <cfRule type="expression" dxfId="1546" priority="446" stopIfTrue="1">
      <formula>BY1293&lt;0</formula>
    </cfRule>
    <cfRule type="expression" dxfId="1545" priority="3165" stopIfTrue="1">
      <formula>BY1292&lt;0</formula>
    </cfRule>
    <cfRule type="expression" dxfId="1544" priority="416" stopIfTrue="1">
      <formula>BY1293&lt;0</formula>
    </cfRule>
    <cfRule type="expression" dxfId="1543" priority="412" stopIfTrue="1">
      <formula>BY1289&lt;0</formula>
    </cfRule>
    <cfRule type="expression" dxfId="1542" priority="470" stopIfTrue="1">
      <formula>BY1294&lt;0</formula>
    </cfRule>
  </conditionalFormatting>
  <conditionalFormatting sqref="BO558 BO556 BQ556:BR556 BQ558:BR558 BO554 BQ554:BR554">
    <cfRule type="expression" dxfId="1541" priority="441" stopIfTrue="1">
      <formula>BY1289&lt;0</formula>
    </cfRule>
  </conditionalFormatting>
  <conditionalFormatting sqref="BO558 BQ558 BR558:BR560 BO559:BP559 BO560:BQ560">
    <cfRule type="expression" dxfId="1540" priority="466" stopIfTrue="1">
      <formula>BY1298&lt;0</formula>
    </cfRule>
    <cfRule type="expression" dxfId="1539" priority="467" stopIfTrue="1">
      <formula>BY1299&lt;0</formula>
    </cfRule>
    <cfRule type="expression" dxfId="1538" priority="468" stopIfTrue="1">
      <formula>BY1297&lt;0</formula>
    </cfRule>
  </conditionalFormatting>
  <conditionalFormatting sqref="BO558">
    <cfRule type="expression" dxfId="1537" priority="3275" stopIfTrue="1">
      <formula>BY1295&lt;0</formula>
    </cfRule>
    <cfRule type="expression" dxfId="1536" priority="440" stopIfTrue="1">
      <formula>BY1295&lt;0</formula>
    </cfRule>
    <cfRule type="expression" dxfId="1535" priority="3276" stopIfTrue="1">
      <formula>BY1296&lt;0</formula>
    </cfRule>
    <cfRule type="expression" dxfId="1534" priority="438" stopIfTrue="1">
      <formula>BY1293&lt;0</formula>
    </cfRule>
    <cfRule type="expression" dxfId="1533" priority="439" stopIfTrue="1">
      <formula>BY1294&lt;0</formula>
    </cfRule>
  </conditionalFormatting>
  <conditionalFormatting sqref="BO558:BO559 BR558:BR559 BO559:BP559 BO556 BQ556:BR556 BQ558">
    <cfRule type="expression" dxfId="1532" priority="437" stopIfTrue="1">
      <formula>BY1290&lt;0</formula>
    </cfRule>
  </conditionalFormatting>
  <conditionalFormatting sqref="BO559:BP559 BO560:BQ560 BR558:BR560 BO558 BQ558">
    <cfRule type="expression" dxfId="1531" priority="413" stopIfTrue="1">
      <formula>BY1291&lt;0</formula>
    </cfRule>
  </conditionalFormatting>
  <conditionalFormatting sqref="BO559:BP559 BR559 BO560:BR560">
    <cfRule type="expression" dxfId="1530" priority="433" stopIfTrue="1">
      <formula>BY1294&lt;0</formula>
    </cfRule>
  </conditionalFormatting>
  <conditionalFormatting sqref="BO559:BP559 BR559">
    <cfRule type="expression" dxfId="1529" priority="436" stopIfTrue="1">
      <formula>BY1295&lt;0</formula>
    </cfRule>
    <cfRule type="expression" dxfId="1528" priority="423" stopIfTrue="1">
      <formula>BY1294&lt;0</formula>
    </cfRule>
    <cfRule type="expression" dxfId="1527" priority="427" stopIfTrue="1">
      <formula>BY1295&lt;0</formula>
    </cfRule>
    <cfRule type="expression" dxfId="1526" priority="424" stopIfTrue="1">
      <formula>BY1295&lt;0</formula>
    </cfRule>
    <cfRule type="expression" dxfId="1525" priority="425" stopIfTrue="1">
      <formula>BY1296&lt;0</formula>
    </cfRule>
    <cfRule type="expression" dxfId="1524" priority="426" stopIfTrue="1">
      <formula>BY1297&lt;0</formula>
    </cfRule>
    <cfRule type="expression" dxfId="1523" priority="422" stopIfTrue="1">
      <formula>BY1293&lt;0</formula>
    </cfRule>
  </conditionalFormatting>
  <conditionalFormatting sqref="BO80:BR80">
    <cfRule type="expression" dxfId="1522" priority="1512" stopIfTrue="1">
      <formula>BY852&lt;0</formula>
    </cfRule>
    <cfRule type="expression" dxfId="1521" priority="1513" stopIfTrue="1">
      <formula>BY853&lt;0</formula>
    </cfRule>
    <cfRule type="expression" dxfId="1520" priority="1514" stopIfTrue="1">
      <formula>BY851&lt;0</formula>
    </cfRule>
    <cfRule type="expression" dxfId="1519" priority="1807" stopIfTrue="1">
      <formula>BY851&lt;0</formula>
    </cfRule>
    <cfRule type="expression" dxfId="1518" priority="1515" stopIfTrue="1">
      <formula>BY849&lt;0</formula>
    </cfRule>
    <cfRule type="expression" dxfId="1517" priority="1516" stopIfTrue="1">
      <formula>BY850&lt;0</formula>
    </cfRule>
    <cfRule type="expression" dxfId="1516" priority="1517" stopIfTrue="1">
      <formula>BY851&lt;0</formula>
    </cfRule>
    <cfRule type="expression" dxfId="1515" priority="1518" stopIfTrue="1">
      <formula>BY850&lt;0</formula>
    </cfRule>
    <cfRule type="expression" dxfId="1514" priority="1519" stopIfTrue="1">
      <formula>BY849&lt;0</formula>
    </cfRule>
    <cfRule type="expression" dxfId="1513" priority="1520" stopIfTrue="1">
      <formula>BY851&lt;0</formula>
    </cfRule>
    <cfRule type="expression" dxfId="1512" priority="1521" stopIfTrue="1">
      <formula>BY852&lt;0</formula>
    </cfRule>
    <cfRule type="expression" dxfId="1511" priority="1522" stopIfTrue="1">
      <formula>BY853&lt;0</formula>
    </cfRule>
    <cfRule type="expression" dxfId="1510" priority="1672" stopIfTrue="1">
      <formula>BY848&lt;0</formula>
    </cfRule>
    <cfRule type="expression" dxfId="1509" priority="1671" stopIfTrue="1">
      <formula>BY850&lt;0</formula>
    </cfRule>
    <cfRule type="expression" dxfId="1508" priority="1670" stopIfTrue="1">
      <formula>BY852&lt;0</formula>
    </cfRule>
    <cfRule type="expression" dxfId="1507" priority="1669" stopIfTrue="1">
      <formula>BY851&lt;0</formula>
    </cfRule>
    <cfRule type="expression" dxfId="1506" priority="1668" stopIfTrue="1">
      <formula>BY850&lt;0</formula>
    </cfRule>
    <cfRule type="expression" dxfId="1505" priority="1667" stopIfTrue="1">
      <formula>BY849&lt;0</formula>
    </cfRule>
    <cfRule type="expression" dxfId="1504" priority="1666" stopIfTrue="1">
      <formula>BY848&lt;0</formula>
    </cfRule>
    <cfRule type="expression" dxfId="1503" priority="1665" stopIfTrue="1">
      <formula>BY846&lt;0</formula>
    </cfRule>
    <cfRule type="expression" dxfId="1502" priority="1664" stopIfTrue="1">
      <formula>BY848&lt;0</formula>
    </cfRule>
    <cfRule type="expression" dxfId="1501" priority="1662" stopIfTrue="1">
      <formula>BY850&lt;0</formula>
    </cfRule>
    <cfRule type="expression" dxfId="1500" priority="1661" stopIfTrue="1">
      <formula>BY849&lt;0</formula>
    </cfRule>
    <cfRule type="expression" dxfId="1499" priority="1660" stopIfTrue="1">
      <formula>BY848&lt;0</formula>
    </cfRule>
    <cfRule type="expression" dxfId="1498" priority="1659" stopIfTrue="1">
      <formula>BY850&lt;0</formula>
    </cfRule>
    <cfRule type="expression" dxfId="1497" priority="1658" stopIfTrue="1">
      <formula>BY852&lt;0</formula>
    </cfRule>
    <cfRule type="expression" dxfId="1496" priority="1656" stopIfTrue="1">
      <formula>BY850&lt;0</formula>
    </cfRule>
    <cfRule type="expression" dxfId="1495" priority="1655" stopIfTrue="1">
      <formula>BY846&lt;0</formula>
    </cfRule>
    <cfRule type="expression" dxfId="1494" priority="1654" stopIfTrue="1">
      <formula>BY848&lt;0</formula>
    </cfRule>
    <cfRule type="expression" dxfId="1493" priority="1653" stopIfTrue="1">
      <formula>BY850&lt;0</formula>
    </cfRule>
    <cfRule type="expression" dxfId="1492" priority="1652" stopIfTrue="1">
      <formula>BY849&lt;0</formula>
    </cfRule>
    <cfRule type="expression" dxfId="1491" priority="1651" stopIfTrue="1">
      <formula>BY848&lt;0</formula>
    </cfRule>
    <cfRule type="expression" dxfId="1490" priority="1650" stopIfTrue="1">
      <formula>BY847&lt;0</formula>
    </cfRule>
    <cfRule type="expression" dxfId="1489" priority="1649" stopIfTrue="1">
      <formula>BY80&lt;0</formula>
    </cfRule>
    <cfRule type="expression" dxfId="1488" priority="1648" stopIfTrue="1">
      <formula>BY856&lt;0</formula>
    </cfRule>
    <cfRule type="expression" dxfId="1487" priority="1647" stopIfTrue="1">
      <formula>BY858&lt;0</formula>
    </cfRule>
    <cfRule type="expression" dxfId="1486" priority="1646" stopIfTrue="1">
      <formula>BY857&lt;0</formula>
    </cfRule>
    <cfRule type="expression" dxfId="1485" priority="1645" stopIfTrue="1">
      <formula>BY856&lt;0</formula>
    </cfRule>
    <cfRule type="expression" dxfId="1484" priority="1644" stopIfTrue="1">
      <formula>BY855&lt;0</formula>
    </cfRule>
    <cfRule type="expression" dxfId="1483" priority="1643" stopIfTrue="1">
      <formula>BY854&lt;0</formula>
    </cfRule>
    <cfRule type="expression" dxfId="1482" priority="1637" stopIfTrue="1">
      <formula>BY849&lt;0</formula>
    </cfRule>
    <cfRule type="expression" dxfId="1481" priority="1637" stopIfTrue="1">
      <formula>BY851&lt;0</formula>
    </cfRule>
    <cfRule type="expression" dxfId="1480" priority="1637" stopIfTrue="1">
      <formula>BY852&lt;0</formula>
    </cfRule>
    <cfRule type="expression" dxfId="1479" priority="1637" stopIfTrue="1">
      <formula>BY848&lt;0</formula>
    </cfRule>
    <cfRule type="expression" dxfId="1478" priority="841" stopIfTrue="1">
      <formula>BY856&lt;0</formula>
    </cfRule>
    <cfRule type="expression" dxfId="1477" priority="842" stopIfTrue="1">
      <formula>BY857&lt;0</formula>
    </cfRule>
    <cfRule type="expression" dxfId="1476" priority="843" stopIfTrue="1">
      <formula>BY858&lt;0</formula>
    </cfRule>
    <cfRule type="expression" dxfId="1475" priority="844" stopIfTrue="1">
      <formula>BY859&lt;0</formula>
    </cfRule>
    <cfRule type="expression" dxfId="1474" priority="845" stopIfTrue="1">
      <formula>BY860&lt;0</formula>
    </cfRule>
    <cfRule type="expression" dxfId="1473" priority="846" stopIfTrue="1">
      <formula>BY858&lt;0</formula>
    </cfRule>
    <cfRule type="expression" dxfId="1472" priority="847" stopIfTrue="1">
      <formula>BY80&lt;0</formula>
    </cfRule>
    <cfRule type="expression" dxfId="1471" priority="848" stopIfTrue="1">
      <formula>BY849&lt;0</formula>
    </cfRule>
    <cfRule type="expression" dxfId="1470" priority="849" stopIfTrue="1">
      <formula>BY850&lt;0</formula>
    </cfRule>
    <cfRule type="expression" dxfId="1469" priority="850" stopIfTrue="1">
      <formula>BY851&lt;0</formula>
    </cfRule>
    <cfRule type="expression" dxfId="1468" priority="851" stopIfTrue="1">
      <formula>BY852&lt;0</formula>
    </cfRule>
    <cfRule type="expression" dxfId="1467" priority="852" stopIfTrue="1">
      <formula>BY850&lt;0</formula>
    </cfRule>
    <cfRule type="expression" dxfId="1466" priority="853" stopIfTrue="1">
      <formula>BY848&lt;0</formula>
    </cfRule>
    <cfRule type="expression" dxfId="1465" priority="854" stopIfTrue="1">
      <formula>BY852&lt;0</formula>
    </cfRule>
    <cfRule type="expression" dxfId="1464" priority="855" stopIfTrue="1">
      <formula>BY853&lt;0</formula>
    </cfRule>
    <cfRule type="expression" dxfId="1463" priority="856" stopIfTrue="1">
      <formula>BY854&lt;0</formula>
    </cfRule>
    <cfRule type="expression" dxfId="1462" priority="857" stopIfTrue="1">
      <formula>BY852&lt;0</formula>
    </cfRule>
    <cfRule type="expression" dxfId="1461" priority="858" stopIfTrue="1">
      <formula>BY850&lt;0</formula>
    </cfRule>
    <cfRule type="expression" dxfId="1460" priority="859" stopIfTrue="1">
      <formula>BY851&lt;0</formula>
    </cfRule>
    <cfRule type="expression" dxfId="1459" priority="860" stopIfTrue="1">
      <formula>BY852&lt;0</formula>
    </cfRule>
    <cfRule type="expression" dxfId="1458" priority="861" stopIfTrue="1">
      <formula>BY853&lt;0</formula>
    </cfRule>
    <cfRule type="expression" dxfId="1457" priority="862" stopIfTrue="1">
      <formula>BY851&lt;0</formula>
    </cfRule>
    <cfRule type="expression" dxfId="1456" priority="863" stopIfTrue="1">
      <formula>BY849&lt;0</formula>
    </cfRule>
    <cfRule type="expression" dxfId="1455" priority="864" stopIfTrue="1">
      <formula>BY851&lt;0</formula>
    </cfRule>
    <cfRule type="expression" dxfId="1454" priority="865" stopIfTrue="1">
      <formula>BY852&lt;0</formula>
    </cfRule>
    <cfRule type="expression" dxfId="1453" priority="866" stopIfTrue="1">
      <formula>BY853&lt;0</formula>
    </cfRule>
    <cfRule type="expression" dxfId="1452" priority="867" stopIfTrue="1">
      <formula>BY854&lt;0</formula>
    </cfRule>
    <cfRule type="expression" dxfId="1451" priority="868" stopIfTrue="1">
      <formula>BY855&lt;0</formula>
    </cfRule>
    <cfRule type="expression" dxfId="1450" priority="869" stopIfTrue="1">
      <formula>BY853&lt;0</formula>
    </cfRule>
    <cfRule type="expression" dxfId="1449" priority="870" stopIfTrue="1">
      <formula>BY851&lt;0</formula>
    </cfRule>
    <cfRule type="expression" dxfId="1448" priority="871" stopIfTrue="1">
      <formula>BY852&lt;0</formula>
    </cfRule>
    <cfRule type="expression" dxfId="1447" priority="872" stopIfTrue="1">
      <formula>BY853&lt;0</formula>
    </cfRule>
    <cfRule type="expression" dxfId="1446" priority="873" stopIfTrue="1">
      <formula>BY854&lt;0</formula>
    </cfRule>
    <cfRule type="expression" dxfId="1445" priority="874" stopIfTrue="1">
      <formula>BY852&lt;0</formula>
    </cfRule>
    <cfRule type="expression" dxfId="1444" priority="875" stopIfTrue="1">
      <formula>BY850&lt;0</formula>
    </cfRule>
    <cfRule type="expression" dxfId="1443" priority="877" stopIfTrue="1">
      <formula>BY851&lt;0</formula>
    </cfRule>
    <cfRule type="expression" dxfId="1442" priority="878" stopIfTrue="1">
      <formula>BY852&lt;0</formula>
    </cfRule>
    <cfRule type="expression" dxfId="1441" priority="879" stopIfTrue="1">
      <formula>BY851&lt;0</formula>
    </cfRule>
    <cfRule type="expression" dxfId="1440" priority="880" stopIfTrue="1">
      <formula>BY850&lt;0</formula>
    </cfRule>
    <cfRule type="expression" dxfId="1439" priority="881" stopIfTrue="1">
      <formula>BY852&lt;0</formula>
    </cfRule>
    <cfRule type="expression" dxfId="1438" priority="882" stopIfTrue="1">
      <formula>BY853&lt;0</formula>
    </cfRule>
    <cfRule type="expression" dxfId="1437" priority="883" stopIfTrue="1">
      <formula>BY854&lt;0</formula>
    </cfRule>
    <cfRule type="expression" dxfId="1436" priority="884" stopIfTrue="1">
      <formula>BY847&lt;0</formula>
    </cfRule>
    <cfRule type="expression" dxfId="1435" priority="885" stopIfTrue="1">
      <formula>BY848&lt;0</formula>
    </cfRule>
    <cfRule type="expression" dxfId="1434" priority="886" stopIfTrue="1">
      <formula>BY849&lt;0</formula>
    </cfRule>
    <cfRule type="expression" dxfId="1433" priority="887" stopIfTrue="1">
      <formula>BY850&lt;0</formula>
    </cfRule>
    <cfRule type="expression" dxfId="1432" priority="888" stopIfTrue="1">
      <formula>BY851&lt;0</formula>
    </cfRule>
    <cfRule type="expression" dxfId="1431" priority="889" stopIfTrue="1">
      <formula>BY849&lt;0</formula>
    </cfRule>
    <cfRule type="expression" dxfId="1430" priority="1657" stopIfTrue="1">
      <formula>BY851&lt;0</formula>
    </cfRule>
    <cfRule type="expression" dxfId="1429" priority="1637" stopIfTrue="1">
      <formula>BY850&lt;0</formula>
    </cfRule>
    <cfRule type="expression" dxfId="1428" priority="1425" stopIfTrue="1">
      <formula>BY853&lt;0</formula>
    </cfRule>
    <cfRule type="expression" dxfId="1427" priority="1425" stopIfTrue="1">
      <formula>BY851&lt;0</formula>
    </cfRule>
    <cfRule type="expression" dxfId="1426" priority="1425" stopIfTrue="1">
      <formula>BY850&lt;0</formula>
    </cfRule>
    <cfRule type="expression" dxfId="1425" priority="1425" stopIfTrue="1">
      <formula>BY852&lt;0</formula>
    </cfRule>
    <cfRule type="expression" dxfId="1424" priority="1432" stopIfTrue="1">
      <formula>BY855&lt;0</formula>
    </cfRule>
    <cfRule type="expression" dxfId="1423" priority="1433" stopIfTrue="1">
      <formula>BY856&lt;0</formula>
    </cfRule>
    <cfRule type="expression" dxfId="1422" priority="1434" stopIfTrue="1">
      <formula>BY857&lt;0</formula>
    </cfRule>
    <cfRule type="expression" dxfId="1421" priority="1435" stopIfTrue="1">
      <formula>BY858&lt;0</formula>
    </cfRule>
    <cfRule type="expression" dxfId="1420" priority="1436" stopIfTrue="1">
      <formula>BY859&lt;0</formula>
    </cfRule>
    <cfRule type="expression" dxfId="1419" priority="1437" stopIfTrue="1">
      <formula>BY857&lt;0</formula>
    </cfRule>
    <cfRule type="expression" dxfId="1418" priority="1438" stopIfTrue="1">
      <formula>BY80&lt;0</formula>
    </cfRule>
    <cfRule type="expression" dxfId="1417" priority="1439" stopIfTrue="1">
      <formula>BY848&lt;0</formula>
    </cfRule>
    <cfRule type="expression" dxfId="1416" priority="1440" stopIfTrue="1">
      <formula>BY849&lt;0</formula>
    </cfRule>
    <cfRule type="expression" dxfId="1415" priority="1441" stopIfTrue="1">
      <formula>BY850&lt;0</formula>
    </cfRule>
    <cfRule type="expression" dxfId="1414" priority="1442" stopIfTrue="1">
      <formula>BY851&lt;0</formula>
    </cfRule>
    <cfRule type="expression" dxfId="1413" priority="1443" stopIfTrue="1">
      <formula>BY849&lt;0</formula>
    </cfRule>
    <cfRule type="expression" dxfId="1412" priority="1444" stopIfTrue="1">
      <formula>BY847&lt;0</formula>
    </cfRule>
    <cfRule type="expression" dxfId="1411" priority="1445" stopIfTrue="1">
      <formula>BY851&lt;0</formula>
    </cfRule>
    <cfRule type="expression" dxfId="1410" priority="1446" stopIfTrue="1">
      <formula>BY852&lt;0</formula>
    </cfRule>
    <cfRule type="expression" dxfId="1409" priority="1447" stopIfTrue="1">
      <formula>BY853&lt;0</formula>
    </cfRule>
    <cfRule type="expression" dxfId="1408" priority="1448" stopIfTrue="1">
      <formula>BY851&lt;0</formula>
    </cfRule>
    <cfRule type="expression" dxfId="1407" priority="1449" stopIfTrue="1">
      <formula>BY849&lt;0</formula>
    </cfRule>
    <cfRule type="expression" dxfId="1406" priority="1450" stopIfTrue="1">
      <formula>BY850&lt;0</formula>
    </cfRule>
    <cfRule type="expression" dxfId="1405" priority="1451" stopIfTrue="1">
      <formula>BY851&lt;0</formula>
    </cfRule>
    <cfRule type="expression" dxfId="1404" priority="1452" stopIfTrue="1">
      <formula>BY852&lt;0</formula>
    </cfRule>
    <cfRule type="expression" dxfId="1403" priority="1453" stopIfTrue="1">
      <formula>BY850&lt;0</formula>
    </cfRule>
    <cfRule type="expression" dxfId="1402" priority="1454" stopIfTrue="1">
      <formula>BY848&lt;0</formula>
    </cfRule>
    <cfRule type="expression" dxfId="1401" priority="1455" stopIfTrue="1">
      <formula>BY850&lt;0</formula>
    </cfRule>
    <cfRule type="expression" dxfId="1400" priority="1456" stopIfTrue="1">
      <formula>BY851&lt;0</formula>
    </cfRule>
    <cfRule type="expression" dxfId="1399" priority="1457" stopIfTrue="1">
      <formula>BY852&lt;0</formula>
    </cfRule>
    <cfRule type="expression" dxfId="1398" priority="1458" stopIfTrue="1">
      <formula>BY853&lt;0</formula>
    </cfRule>
    <cfRule type="expression" dxfId="1397" priority="1459" stopIfTrue="1">
      <formula>BY854&lt;0</formula>
    </cfRule>
    <cfRule type="expression" dxfId="1396" priority="1460" stopIfTrue="1">
      <formula>BY852&lt;0</formula>
    </cfRule>
    <cfRule type="expression" dxfId="1395" priority="1461" stopIfTrue="1">
      <formula>BY850&lt;0</formula>
    </cfRule>
    <cfRule type="expression" dxfId="1394" priority="1462" stopIfTrue="1">
      <formula>BY851&lt;0</formula>
    </cfRule>
    <cfRule type="expression" dxfId="1393" priority="1463" stopIfTrue="1">
      <formula>BY852&lt;0</formula>
    </cfRule>
    <cfRule type="expression" dxfId="1392" priority="1464" stopIfTrue="1">
      <formula>BY853&lt;0</formula>
    </cfRule>
    <cfRule type="expression" dxfId="1391" priority="1465" stopIfTrue="1">
      <formula>BY851&lt;0</formula>
    </cfRule>
    <cfRule type="expression" dxfId="1390" priority="1466" stopIfTrue="1">
      <formula>BY849&lt;0</formula>
    </cfRule>
    <cfRule type="expression" dxfId="1389" priority="1469" stopIfTrue="1">
      <formula>BY849&lt;0</formula>
    </cfRule>
    <cfRule type="expression" dxfId="1388" priority="1470" stopIfTrue="1">
      <formula>BY848&lt;0</formula>
    </cfRule>
    <cfRule type="expression" dxfId="1387" priority="1467" stopIfTrue="1">
      <formula>BY850&lt;0</formula>
    </cfRule>
    <cfRule type="expression" dxfId="1386" priority="1849" stopIfTrue="1">
      <formula>BY849&lt;0</formula>
    </cfRule>
    <cfRule type="expression" dxfId="1385" priority="1848" stopIfTrue="1">
      <formula>BY848&lt;0</formula>
    </cfRule>
    <cfRule type="expression" dxfId="1384" priority="1847" stopIfTrue="1">
      <formula>BY847&lt;0</formula>
    </cfRule>
    <cfRule type="expression" dxfId="1383" priority="1846" stopIfTrue="1">
      <formula>BY849&lt;0</formula>
    </cfRule>
    <cfRule type="expression" dxfId="1382" priority="1845" stopIfTrue="1">
      <formula>BY851&lt;0</formula>
    </cfRule>
    <cfRule type="expression" dxfId="1381" priority="1844" stopIfTrue="1">
      <formula>BY850&lt;0</formula>
    </cfRule>
    <cfRule type="expression" dxfId="1380" priority="1843" stopIfTrue="1">
      <formula>BY849&lt;0</formula>
    </cfRule>
    <cfRule type="expression" dxfId="1379" priority="1842" stopIfTrue="1">
      <formula>BY845&lt;0</formula>
    </cfRule>
    <cfRule type="expression" dxfId="1378" priority="1841" stopIfTrue="1">
      <formula>BY847&lt;0</formula>
    </cfRule>
    <cfRule type="expression" dxfId="1377" priority="1840" stopIfTrue="1">
      <formula>BY849&lt;0</formula>
    </cfRule>
    <cfRule type="expression" dxfId="1376" priority="1839" stopIfTrue="1">
      <formula>BY848&lt;0</formula>
    </cfRule>
    <cfRule type="expression" dxfId="1375" priority="1838" stopIfTrue="1">
      <formula>BY847&lt;0</formula>
    </cfRule>
    <cfRule type="expression" dxfId="1374" priority="1837" stopIfTrue="1">
      <formula>BY846&lt;0</formula>
    </cfRule>
    <cfRule type="expression" dxfId="1373" priority="1836" stopIfTrue="1">
      <formula>BY80&lt;0</formula>
    </cfRule>
    <cfRule type="expression" dxfId="1372" priority="1835" stopIfTrue="1">
      <formula>BY855&lt;0</formula>
    </cfRule>
    <cfRule type="expression" dxfId="1371" priority="1834" stopIfTrue="1">
      <formula>BY857&lt;0</formula>
    </cfRule>
    <cfRule type="expression" dxfId="1370" priority="1833" stopIfTrue="1">
      <formula>BY856&lt;0</formula>
    </cfRule>
    <cfRule type="expression" dxfId="1369" priority="1832" stopIfTrue="1">
      <formula>BY855&lt;0</formula>
    </cfRule>
    <cfRule type="expression" dxfId="1368" priority="1831" stopIfTrue="1">
      <formula>BY854&lt;0</formula>
    </cfRule>
    <cfRule type="expression" dxfId="1367" priority="1830" stopIfTrue="1">
      <formula>BY853&lt;0</formula>
    </cfRule>
    <cfRule type="expression" dxfId="1366" priority="1829" stopIfTrue="1">
      <formula>BY849&lt;0</formula>
    </cfRule>
    <cfRule type="expression" dxfId="1365" priority="1828" stopIfTrue="1">
      <formula>BY851&lt;0</formula>
    </cfRule>
    <cfRule type="expression" dxfId="1364" priority="1827" stopIfTrue="1">
      <formula>BY850&lt;0</formula>
    </cfRule>
    <cfRule type="expression" dxfId="1363" priority="1826" stopIfTrue="1">
      <formula>BY849&lt;0</formula>
    </cfRule>
    <cfRule type="expression" dxfId="1362" priority="1825" stopIfTrue="1">
      <formula>BY850&lt;0</formula>
    </cfRule>
    <cfRule type="expression" dxfId="1361" priority="1824" stopIfTrue="1">
      <formula>BY848&lt;0</formula>
    </cfRule>
    <cfRule type="expression" dxfId="1360" priority="1823" stopIfTrue="1">
      <formula>BY851&lt;0</formula>
    </cfRule>
    <cfRule type="expression" dxfId="1359" priority="1822" stopIfTrue="1">
      <formula>BY847&lt;0</formula>
    </cfRule>
    <cfRule type="expression" dxfId="1358" priority="1821" stopIfTrue="1">
      <formula>BY849&lt;0</formula>
    </cfRule>
    <cfRule type="expression" dxfId="1357" priority="1820" stopIfTrue="1">
      <formula>BY852&lt;0</formula>
    </cfRule>
    <cfRule type="expression" dxfId="1356" priority="1819" stopIfTrue="1">
      <formula>BY851&lt;0</formula>
    </cfRule>
    <cfRule type="expression" dxfId="1355" priority="1818" stopIfTrue="1">
      <formula>BY850&lt;0</formula>
    </cfRule>
    <cfRule type="expression" dxfId="1354" priority="1817" stopIfTrue="1">
      <formula>BY848&lt;0</formula>
    </cfRule>
    <cfRule type="expression" dxfId="1353" priority="1816" stopIfTrue="1">
      <formula>BY849&lt;0</formula>
    </cfRule>
    <cfRule type="expression" dxfId="1352" priority="1815" stopIfTrue="1">
      <formula>BY850&lt;0</formula>
    </cfRule>
    <cfRule type="expression" dxfId="1351" priority="1814" stopIfTrue="1">
      <formula>BY849&lt;0</formula>
    </cfRule>
    <cfRule type="expression" dxfId="1350" priority="1813" stopIfTrue="1">
      <formula>BY848&lt;0</formula>
    </cfRule>
    <cfRule type="expression" dxfId="1349" priority="1812" stopIfTrue="1">
      <formula>BY850&lt;0</formula>
    </cfRule>
    <cfRule type="expression" dxfId="1348" priority="1811" stopIfTrue="1">
      <formula>BY852&lt;0</formula>
    </cfRule>
    <cfRule type="expression" dxfId="1347" priority="1810" stopIfTrue="1">
      <formula>BY851&lt;0</formula>
    </cfRule>
    <cfRule type="expression" dxfId="1346" priority="1809" stopIfTrue="1">
      <formula>BY850&lt;0</formula>
    </cfRule>
    <cfRule type="expression" dxfId="1345" priority="1677" stopIfTrue="1">
      <formula>BY847&lt;0</formula>
    </cfRule>
    <cfRule type="expression" dxfId="1344" priority="1676" stopIfTrue="1">
      <formula>BY849&lt;0</formula>
    </cfRule>
    <cfRule type="expression" dxfId="1343" priority="1675" stopIfTrue="1">
      <formula>BY851&lt;0</formula>
    </cfRule>
    <cfRule type="expression" dxfId="1342" priority="1674" stopIfTrue="1">
      <formula>BY850&lt;0</formula>
    </cfRule>
    <cfRule type="expression" dxfId="1341" priority="1673" stopIfTrue="1">
      <formula>BY849&lt;0</formula>
    </cfRule>
    <cfRule type="expression" dxfId="1340" priority="1471" stopIfTrue="1">
      <formula>BY850&lt;0</formula>
    </cfRule>
    <cfRule type="expression" dxfId="1339" priority="1472" stopIfTrue="1">
      <formula>BY851&lt;0</formula>
    </cfRule>
    <cfRule type="expression" dxfId="1338" priority="1473" stopIfTrue="1">
      <formula>BY852&lt;0</formula>
    </cfRule>
    <cfRule type="expression" dxfId="1337" priority="1474" stopIfTrue="1">
      <formula>BY851&lt;0</formula>
    </cfRule>
    <cfRule type="expression" dxfId="1336" priority="1474" stopIfTrue="1">
      <formula>BY849&lt;0</formula>
    </cfRule>
    <cfRule type="expression" dxfId="1335" priority="1474" stopIfTrue="1">
      <formula>BY848&lt;0</formula>
    </cfRule>
    <cfRule type="expression" dxfId="1334" priority="1474" stopIfTrue="1">
      <formula>BY850&lt;0</formula>
    </cfRule>
    <cfRule type="expression" dxfId="1333" priority="1481" stopIfTrue="1">
      <formula>BY855&lt;0</formula>
    </cfRule>
    <cfRule type="expression" dxfId="1332" priority="1482" stopIfTrue="1">
      <formula>BY856&lt;0</formula>
    </cfRule>
    <cfRule type="expression" dxfId="1331" priority="1808" stopIfTrue="1">
      <formula>BY849&lt;0</formula>
    </cfRule>
    <cfRule type="expression" dxfId="1330" priority="1806" stopIfTrue="1">
      <formula>BY853&lt;0</formula>
    </cfRule>
    <cfRule type="expression" dxfId="1329" priority="1483" stopIfTrue="1">
      <formula>BY857&lt;0</formula>
    </cfRule>
    <cfRule type="expression" dxfId="1328" priority="1484" stopIfTrue="1">
      <formula>BY858&lt;0</formula>
    </cfRule>
    <cfRule type="expression" dxfId="1327" priority="1485" stopIfTrue="1">
      <formula>BY859&lt;0</formula>
    </cfRule>
    <cfRule type="expression" dxfId="1326" priority="1486" stopIfTrue="1">
      <formula>BY857&lt;0</formula>
    </cfRule>
    <cfRule type="expression" dxfId="1325" priority="1487" stopIfTrue="1">
      <formula>BY80&lt;0</formula>
    </cfRule>
    <cfRule type="expression" dxfId="1324" priority="1488" stopIfTrue="1">
      <formula>BY848&lt;0</formula>
    </cfRule>
    <cfRule type="expression" dxfId="1323" priority="1489" stopIfTrue="1">
      <formula>BY849&lt;0</formula>
    </cfRule>
    <cfRule type="expression" dxfId="1322" priority="1490" stopIfTrue="1">
      <formula>BY850&lt;0</formula>
    </cfRule>
    <cfRule type="expression" dxfId="1321" priority="1491" stopIfTrue="1">
      <formula>BY851&lt;0</formula>
    </cfRule>
    <cfRule type="expression" dxfId="1320" priority="1805" stopIfTrue="1">
      <formula>BY852&lt;0</formula>
    </cfRule>
    <cfRule type="expression" dxfId="1319" priority="1804" stopIfTrue="1">
      <formula>BY851&lt;0</formula>
    </cfRule>
    <cfRule type="expression" dxfId="1318" priority="1803" stopIfTrue="1">
      <formula>BY850&lt;0</formula>
    </cfRule>
    <cfRule type="expression" dxfId="1317" priority="1492" stopIfTrue="1">
      <formula>BY849&lt;0</formula>
    </cfRule>
    <cfRule type="expression" dxfId="1316" priority="1493" stopIfTrue="1">
      <formula>BY847&lt;0</formula>
    </cfRule>
    <cfRule type="expression" dxfId="1315" priority="1494" stopIfTrue="1">
      <formula>BY851&lt;0</formula>
    </cfRule>
    <cfRule type="expression" dxfId="1314" priority="1495" stopIfTrue="1">
      <formula>BY852&lt;0</formula>
    </cfRule>
    <cfRule type="expression" dxfId="1313" priority="1496" stopIfTrue="1">
      <formula>BY853&lt;0</formula>
    </cfRule>
    <cfRule type="expression" dxfId="1312" priority="1497" stopIfTrue="1">
      <formula>BY851&lt;0</formula>
    </cfRule>
    <cfRule type="expression" dxfId="1311" priority="1498" stopIfTrue="1">
      <formula>BY849&lt;0</formula>
    </cfRule>
    <cfRule type="expression" dxfId="1310" priority="1499" stopIfTrue="1">
      <formula>BY850&lt;0</formula>
    </cfRule>
    <cfRule type="expression" dxfId="1309" priority="1802" stopIfTrue="1">
      <formula>BY849&lt;0</formula>
    </cfRule>
    <cfRule type="expression" dxfId="1308" priority="1801" stopIfTrue="1">
      <formula>BY847&lt;0</formula>
    </cfRule>
    <cfRule type="expression" dxfId="1307" priority="1800" stopIfTrue="1">
      <formula>BY849&lt;0</formula>
    </cfRule>
    <cfRule type="expression" dxfId="1306" priority="1799" stopIfTrue="1">
      <formula>BY851&lt;0</formula>
    </cfRule>
    <cfRule type="expression" dxfId="1305" priority="1798" stopIfTrue="1">
      <formula>BY850&lt;0</formula>
    </cfRule>
    <cfRule type="expression" dxfId="1304" priority="1797" stopIfTrue="1">
      <formula>BY849&lt;0</formula>
    </cfRule>
    <cfRule type="expression" dxfId="1303" priority="1796" stopIfTrue="1">
      <formula>BY848&lt;0</formula>
    </cfRule>
    <cfRule type="expression" dxfId="1302" priority="1795" stopIfTrue="1">
      <formula>BY850&lt;0</formula>
    </cfRule>
    <cfRule type="expression" dxfId="1301" priority="1794" stopIfTrue="1">
      <formula>BY852&lt;0</formula>
    </cfRule>
    <cfRule type="expression" dxfId="1300" priority="1793" stopIfTrue="1">
      <formula>BY851&lt;0</formula>
    </cfRule>
    <cfRule type="expression" dxfId="1299" priority="1792" stopIfTrue="1">
      <formula>BY850&lt;0</formula>
    </cfRule>
    <cfRule type="expression" dxfId="1298" priority="1791" stopIfTrue="1">
      <formula>BY846&lt;0</formula>
    </cfRule>
    <cfRule type="expression" dxfId="1297" priority="1790" stopIfTrue="1">
      <formula>BY848&lt;0</formula>
    </cfRule>
    <cfRule type="expression" dxfId="1296" priority="1789" stopIfTrue="1">
      <formula>BY850&lt;0</formula>
    </cfRule>
    <cfRule type="expression" dxfId="1295" priority="1788" stopIfTrue="1">
      <formula>BY849&lt;0</formula>
    </cfRule>
    <cfRule type="expression" dxfId="1294" priority="1787" stopIfTrue="1">
      <formula>BY848&lt;0</formula>
    </cfRule>
    <cfRule type="expression" dxfId="1293" priority="1786" stopIfTrue="1">
      <formula>BY847&lt;0</formula>
    </cfRule>
    <cfRule type="expression" dxfId="1292" priority="1785" stopIfTrue="1">
      <formula>BY80&lt;0</formula>
    </cfRule>
    <cfRule type="expression" dxfId="1291" priority="1784" stopIfTrue="1">
      <formula>BY856&lt;0</formula>
    </cfRule>
    <cfRule type="expression" dxfId="1290" priority="1783" stopIfTrue="1">
      <formula>BY858&lt;0</formula>
    </cfRule>
    <cfRule type="expression" dxfId="1289" priority="1782" stopIfTrue="1">
      <formula>BY857&lt;0</formula>
    </cfRule>
    <cfRule type="expression" dxfId="1288" priority="1781" stopIfTrue="1">
      <formula>BY856&lt;0</formula>
    </cfRule>
    <cfRule type="expression" dxfId="1287" priority="1780" stopIfTrue="1">
      <formula>BY855&lt;0</formula>
    </cfRule>
    <cfRule type="expression" dxfId="1286" priority="1779" stopIfTrue="1">
      <formula>BY854&lt;0</formula>
    </cfRule>
    <cfRule type="expression" dxfId="1285" priority="1778" stopIfTrue="1">
      <formula>BY847&lt;0</formula>
    </cfRule>
    <cfRule type="expression" dxfId="1284" priority="1777" stopIfTrue="1">
      <formula>BY849&lt;0</formula>
    </cfRule>
    <cfRule type="expression" dxfId="1283" priority="1776" stopIfTrue="1">
      <formula>BY850&lt;0</formula>
    </cfRule>
    <cfRule type="expression" dxfId="1282" priority="1775" stopIfTrue="1">
      <formula>BY848&lt;0</formula>
    </cfRule>
    <cfRule type="expression" dxfId="1281" priority="1774" stopIfTrue="1">
      <formula>BY851&lt;0</formula>
    </cfRule>
    <cfRule type="expression" dxfId="1280" priority="1773" stopIfTrue="1">
      <formula>BY850&lt;0</formula>
    </cfRule>
    <cfRule type="expression" dxfId="1279" priority="1772" stopIfTrue="1">
      <formula>BY849&lt;0</formula>
    </cfRule>
    <cfRule type="expression" dxfId="1278" priority="1771" stopIfTrue="1">
      <formula>BY847&lt;0</formula>
    </cfRule>
    <cfRule type="expression" dxfId="1277" priority="1770" stopIfTrue="1">
      <formula>BY848&lt;0</formula>
    </cfRule>
    <cfRule type="expression" dxfId="1276" priority="1769" stopIfTrue="1">
      <formula>BY849&lt;0</formula>
    </cfRule>
    <cfRule type="expression" dxfId="1275" priority="1768" stopIfTrue="1">
      <formula>BY848&lt;0</formula>
    </cfRule>
    <cfRule type="expression" dxfId="1274" priority="1767" stopIfTrue="1">
      <formula>BY850&lt;0</formula>
    </cfRule>
    <cfRule type="expression" dxfId="1273" priority="1766" stopIfTrue="1">
      <formula>BY852&lt;0</formula>
    </cfRule>
    <cfRule type="expression" dxfId="1272" priority="1765" stopIfTrue="1">
      <formula>BY851&lt;0</formula>
    </cfRule>
    <cfRule type="expression" dxfId="1271" priority="1764" stopIfTrue="1">
      <formula>BY850&lt;0</formula>
    </cfRule>
    <cfRule type="expression" dxfId="1270" priority="1763" stopIfTrue="1">
      <formula>BY849&lt;0</formula>
    </cfRule>
    <cfRule type="expression" dxfId="1269" priority="1762" stopIfTrue="1">
      <formula>BY851&lt;0</formula>
    </cfRule>
    <cfRule type="expression" dxfId="1268" priority="1761" stopIfTrue="1">
      <formula>BY853&lt;0</formula>
    </cfRule>
    <cfRule type="expression" dxfId="1267" priority="1760" stopIfTrue="1">
      <formula>BY852&lt;0</formula>
    </cfRule>
    <cfRule type="expression" dxfId="1266" priority="1759" stopIfTrue="1">
      <formula>BY851&lt;0</formula>
    </cfRule>
    <cfRule type="expression" dxfId="1265" priority="1758" stopIfTrue="1">
      <formula>BY850&lt;0</formula>
    </cfRule>
    <cfRule type="expression" dxfId="1264" priority="1757" stopIfTrue="1">
      <formula>BY849&lt;0</formula>
    </cfRule>
    <cfRule type="expression" dxfId="1263" priority="1756" stopIfTrue="1">
      <formula>BY847&lt;0</formula>
    </cfRule>
    <cfRule type="expression" dxfId="1262" priority="1755" stopIfTrue="1">
      <formula>BY849&lt;0</formula>
    </cfRule>
    <cfRule type="expression" dxfId="1261" priority="1500" stopIfTrue="1">
      <formula>BY851&lt;0</formula>
    </cfRule>
    <cfRule type="expression" dxfId="1260" priority="1501" stopIfTrue="1">
      <formula>BY852&lt;0</formula>
    </cfRule>
    <cfRule type="expression" dxfId="1259" priority="1502" stopIfTrue="1">
      <formula>BY850&lt;0</formula>
    </cfRule>
    <cfRule type="expression" dxfId="1258" priority="1503" stopIfTrue="1">
      <formula>BY848&lt;0</formula>
    </cfRule>
    <cfRule type="expression" dxfId="1257" priority="1504" stopIfTrue="1">
      <formula>BY850&lt;0</formula>
    </cfRule>
    <cfRule type="expression" dxfId="1256" priority="1505" stopIfTrue="1">
      <formula>BY851&lt;0</formula>
    </cfRule>
    <cfRule type="expression" dxfId="1255" priority="1506" stopIfTrue="1">
      <formula>BY852&lt;0</formula>
    </cfRule>
    <cfRule type="expression" dxfId="1254" priority="1507" stopIfTrue="1">
      <formula>BY853&lt;0</formula>
    </cfRule>
    <cfRule type="expression" dxfId="1253" priority="1508" stopIfTrue="1">
      <formula>BY854&lt;0</formula>
    </cfRule>
    <cfRule type="expression" dxfId="1252" priority="1509" stopIfTrue="1">
      <formula>BY852&lt;0</formula>
    </cfRule>
    <cfRule type="expression" dxfId="1251" priority="1510" stopIfTrue="1">
      <formula>BY850&lt;0</formula>
    </cfRule>
    <cfRule type="expression" dxfId="1250" priority="1511" stopIfTrue="1">
      <formula>BY851&lt;0</formula>
    </cfRule>
    <cfRule type="expression" dxfId="1249" priority="1754" stopIfTrue="1">
      <formula>BY851&lt;0</formula>
    </cfRule>
    <cfRule type="expression" dxfId="1248" priority="1753" stopIfTrue="1">
      <formula>BY850&lt;0</formula>
    </cfRule>
    <cfRule type="expression" dxfId="1247" priority="1752" stopIfTrue="1">
      <formula>BY849&lt;0</formula>
    </cfRule>
    <cfRule type="expression" dxfId="1246" priority="1751" stopIfTrue="1">
      <formula>BY848&lt;0</formula>
    </cfRule>
    <cfRule type="expression" dxfId="1245" priority="1750" stopIfTrue="1">
      <formula>BY850&lt;0</formula>
    </cfRule>
    <cfRule type="expression" dxfId="1244" priority="1749" stopIfTrue="1">
      <formula>BY852&lt;0</formula>
    </cfRule>
    <cfRule type="expression" dxfId="1243" priority="1748" stopIfTrue="1">
      <formula>BY851&lt;0</formula>
    </cfRule>
    <cfRule type="expression" dxfId="1242" priority="1747" stopIfTrue="1">
      <formula>BY850&lt;0</formula>
    </cfRule>
    <cfRule type="expression" dxfId="1241" priority="1746" stopIfTrue="1">
      <formula>BY846&lt;0</formula>
    </cfRule>
    <cfRule type="expression" dxfId="1240" priority="1745" stopIfTrue="1">
      <formula>BY848&lt;0</formula>
    </cfRule>
    <cfRule type="expression" dxfId="1239" priority="1744" stopIfTrue="1">
      <formula>BY850&lt;0</formula>
    </cfRule>
    <cfRule type="expression" dxfId="1238" priority="1743" stopIfTrue="1">
      <formula>BY849&lt;0</formula>
    </cfRule>
    <cfRule type="expression" dxfId="1237" priority="1742" stopIfTrue="1">
      <formula>BY848&lt;0</formula>
    </cfRule>
    <cfRule type="expression" dxfId="1236" priority="1741" stopIfTrue="1">
      <formula>BY847&lt;0</formula>
    </cfRule>
    <cfRule type="expression" dxfId="1235" priority="1740" stopIfTrue="1">
      <formula>BY80&lt;0</formula>
    </cfRule>
    <cfRule type="expression" dxfId="1234" priority="1739" stopIfTrue="1">
      <formula>BY856&lt;0</formula>
    </cfRule>
    <cfRule type="expression" dxfId="1233" priority="1738" stopIfTrue="1">
      <formula>BY858&lt;0</formula>
    </cfRule>
    <cfRule type="expression" dxfId="1232" priority="1737" stopIfTrue="1">
      <formula>BY857&lt;0</formula>
    </cfRule>
    <cfRule type="expression" dxfId="1231" priority="1736" stopIfTrue="1">
      <formula>BY856&lt;0</formula>
    </cfRule>
    <cfRule type="expression" dxfId="1230" priority="1735" stopIfTrue="1">
      <formula>BY855&lt;0</formula>
    </cfRule>
    <cfRule type="expression" dxfId="1229" priority="1734" stopIfTrue="1">
      <formula>BY854&lt;0</formula>
    </cfRule>
    <cfRule type="expression" dxfId="1228" priority="1733" stopIfTrue="1">
      <formula>BY849&lt;0</formula>
    </cfRule>
    <cfRule type="expression" dxfId="1227" priority="1732" stopIfTrue="1">
      <formula>BY851&lt;0</formula>
    </cfRule>
    <cfRule type="expression" dxfId="1226" priority="1731" stopIfTrue="1">
      <formula>BY852&lt;0</formula>
    </cfRule>
    <cfRule type="expression" dxfId="1225" priority="1730" stopIfTrue="1">
      <formula>BY850&lt;0</formula>
    </cfRule>
    <cfRule type="expression" dxfId="1224" priority="1729" stopIfTrue="1">
      <formula>BY848&lt;0</formula>
    </cfRule>
    <cfRule type="expression" dxfId="1223" priority="1728" stopIfTrue="1">
      <formula>BY850&lt;0</formula>
    </cfRule>
    <cfRule type="expression" dxfId="1222" priority="1727" stopIfTrue="1">
      <formula>BY849&lt;0</formula>
    </cfRule>
    <cfRule type="expression" dxfId="1221" priority="1726" stopIfTrue="1">
      <formula>BY848&lt;0</formula>
    </cfRule>
    <cfRule type="expression" dxfId="1220" priority="1725" stopIfTrue="1">
      <formula>BY847&lt;0</formula>
    </cfRule>
    <cfRule type="expression" dxfId="1219" priority="1724" stopIfTrue="1">
      <formula>BY846&lt;0</formula>
    </cfRule>
    <cfRule type="expression" dxfId="1218" priority="1723" stopIfTrue="1">
      <formula>BY853&lt;0</formula>
    </cfRule>
    <cfRule type="expression" dxfId="1217" priority="1722" stopIfTrue="1">
      <formula>BY852&lt;0</formula>
    </cfRule>
    <cfRule type="expression" dxfId="1216" priority="1721" stopIfTrue="1">
      <formula>BY851&lt;0</formula>
    </cfRule>
    <cfRule type="expression" dxfId="1215" priority="1720" stopIfTrue="1">
      <formula>BY849&lt;0</formula>
    </cfRule>
    <cfRule type="expression" dxfId="1214" priority="1719" stopIfTrue="1">
      <formula>BY850&lt;0</formula>
    </cfRule>
    <cfRule type="expression" dxfId="1213" priority="1718" stopIfTrue="1">
      <formula>BY851&lt;0</formula>
    </cfRule>
    <cfRule type="expression" dxfId="1212" priority="1717" stopIfTrue="1">
      <formula>BY850&lt;0</formula>
    </cfRule>
    <cfRule type="expression" dxfId="1211" priority="1716" stopIfTrue="1">
      <formula>BY849&lt;0</formula>
    </cfRule>
    <cfRule type="expression" dxfId="1210" priority="1715" stopIfTrue="1">
      <formula>BY851&lt;0</formula>
    </cfRule>
    <cfRule type="expression" dxfId="1209" priority="1714" stopIfTrue="1">
      <formula>BY853&lt;0</formula>
    </cfRule>
    <cfRule type="expression" dxfId="1208" priority="1713" stopIfTrue="1">
      <formula>BY852&lt;0</formula>
    </cfRule>
    <cfRule type="expression" dxfId="1207" priority="1712" stopIfTrue="1">
      <formula>BY851&lt;0</formula>
    </cfRule>
    <cfRule type="expression" dxfId="1206" priority="1711" stopIfTrue="1">
      <formula>BY850&lt;0</formula>
    </cfRule>
    <cfRule type="expression" dxfId="1205" priority="1710" stopIfTrue="1">
      <formula>BY852&lt;0</formula>
    </cfRule>
    <cfRule type="expression" dxfId="1204" priority="1709" stopIfTrue="1">
      <formula>BY854&lt;0</formula>
    </cfRule>
    <cfRule type="expression" dxfId="1203" priority="1708" stopIfTrue="1">
      <formula>BY853&lt;0</formula>
    </cfRule>
    <cfRule type="expression" dxfId="1202" priority="1707" stopIfTrue="1">
      <formula>BY852&lt;0</formula>
    </cfRule>
    <cfRule type="expression" dxfId="1201" priority="1706" stopIfTrue="1">
      <formula>BY851&lt;0</formula>
    </cfRule>
    <cfRule type="expression" dxfId="1200" priority="1705" stopIfTrue="1">
      <formula>BY850&lt;0</formula>
    </cfRule>
    <cfRule type="expression" dxfId="1199" priority="1704" stopIfTrue="1">
      <formula>BY848&lt;0</formula>
    </cfRule>
    <cfRule type="expression" dxfId="1198" priority="1703" stopIfTrue="1">
      <formula>BY850&lt;0</formula>
    </cfRule>
    <cfRule type="expression" dxfId="1197" priority="1702" stopIfTrue="1">
      <formula>BY852&lt;0</formula>
    </cfRule>
    <cfRule type="expression" dxfId="1196" priority="1701" stopIfTrue="1">
      <formula>BY851&lt;0</formula>
    </cfRule>
    <cfRule type="expression" dxfId="1195" priority="1700" stopIfTrue="1">
      <formula>BY850&lt;0</formula>
    </cfRule>
    <cfRule type="expression" dxfId="1194" priority="1699" stopIfTrue="1">
      <formula>BY849&lt;0</formula>
    </cfRule>
    <cfRule type="expression" dxfId="1193" priority="1698" stopIfTrue="1">
      <formula>BY851&lt;0</formula>
    </cfRule>
    <cfRule type="expression" dxfId="1192" priority="1697" stopIfTrue="1">
      <formula>BY853&lt;0</formula>
    </cfRule>
    <cfRule type="expression" dxfId="1191" priority="1696" stopIfTrue="1">
      <formula>BY852&lt;0</formula>
    </cfRule>
    <cfRule type="expression" dxfId="1190" priority="1695" stopIfTrue="1">
      <formula>BY851&lt;0</formula>
    </cfRule>
    <cfRule type="expression" dxfId="1189" priority="1694" stopIfTrue="1">
      <formula>BY847&lt;0</formula>
    </cfRule>
    <cfRule type="expression" dxfId="1188" priority="1693" stopIfTrue="1">
      <formula>BY849&lt;0</formula>
    </cfRule>
    <cfRule type="expression" dxfId="1187" priority="1692" stopIfTrue="1">
      <formula>BY851&lt;0</formula>
    </cfRule>
    <cfRule type="expression" dxfId="1186" priority="1691" stopIfTrue="1">
      <formula>BY850&lt;0</formula>
    </cfRule>
    <cfRule type="expression" dxfId="1185" priority="1690" stopIfTrue="1">
      <formula>BY849&lt;0</formula>
    </cfRule>
    <cfRule type="expression" dxfId="1184" priority="1689" stopIfTrue="1">
      <formula>BY848&lt;0</formula>
    </cfRule>
    <cfRule type="expression" dxfId="1183" priority="1688" stopIfTrue="1">
      <formula>BY80&lt;0</formula>
    </cfRule>
    <cfRule type="expression" dxfId="1182" priority="1687" stopIfTrue="1">
      <formula>BY857&lt;0</formula>
    </cfRule>
    <cfRule type="expression" dxfId="1181" priority="1686" stopIfTrue="1">
      <formula>BY859&lt;0</formula>
    </cfRule>
    <cfRule type="expression" dxfId="1180" priority="1685" stopIfTrue="1">
      <formula>BY858&lt;0</formula>
    </cfRule>
    <cfRule type="expression" dxfId="1179" priority="1684" stopIfTrue="1">
      <formula>BY857&lt;0</formula>
    </cfRule>
    <cfRule type="expression" dxfId="1178" priority="1683" stopIfTrue="1">
      <formula>BY856&lt;0</formula>
    </cfRule>
    <cfRule type="expression" dxfId="1177" priority="1682" stopIfTrue="1">
      <formula>BY855&lt;0</formula>
    </cfRule>
    <cfRule type="expression" dxfId="1176" priority="1679" stopIfTrue="1">
      <formula>BY849&lt;0</formula>
    </cfRule>
    <cfRule type="expression" dxfId="1175" priority="1679" stopIfTrue="1">
      <formula>BY853&lt;0</formula>
    </cfRule>
    <cfRule type="expression" dxfId="1174" priority="1679" stopIfTrue="1">
      <formula>BY851&lt;0</formula>
    </cfRule>
    <cfRule type="expression" dxfId="1173" priority="1679" stopIfTrue="1">
      <formula>BY852&lt;0</formula>
    </cfRule>
    <cfRule type="expression" dxfId="1172" priority="1679" stopIfTrue="1">
      <formula>BY850&lt;0</formula>
    </cfRule>
    <cfRule type="expression" dxfId="1171" priority="1679" stopIfTrue="1">
      <formula>BY851&lt;0</formula>
    </cfRule>
    <cfRule type="expression" dxfId="1170" priority="1679" stopIfTrue="1">
      <formula>BY847&lt;0</formula>
    </cfRule>
    <cfRule type="expression" dxfId="1169" priority="1678" stopIfTrue="1">
      <formula>BY848&lt;0</formula>
    </cfRule>
  </conditionalFormatting>
  <conditionalFormatting sqref="BO105:BR105">
    <cfRule type="expression" dxfId="1168" priority="1857" stopIfTrue="1">
      <formula>BY871&lt;0</formula>
    </cfRule>
    <cfRule type="expression" dxfId="1167" priority="1882" stopIfTrue="1">
      <formula>BY876&lt;0</formula>
    </cfRule>
    <cfRule type="expression" dxfId="1166" priority="1881" stopIfTrue="1">
      <formula>BY875&lt;0</formula>
    </cfRule>
    <cfRule type="expression" dxfId="1165" priority="1880" stopIfTrue="1">
      <formula>BY874&lt;0</formula>
    </cfRule>
    <cfRule type="expression" dxfId="1164" priority="1879" stopIfTrue="1">
      <formula>BY873&lt;0</formula>
    </cfRule>
    <cfRule type="expression" dxfId="1163" priority="1878" stopIfTrue="1">
      <formula>BY875&lt;0</formula>
    </cfRule>
    <cfRule type="expression" dxfId="1162" priority="1877" stopIfTrue="1">
      <formula>BY877&lt;0</formula>
    </cfRule>
    <cfRule type="expression" dxfId="1161" priority="1876" stopIfTrue="1">
      <formula>BY876&lt;0</formula>
    </cfRule>
    <cfRule type="expression" dxfId="1160" priority="1875" stopIfTrue="1">
      <formula>BY875&lt;0</formula>
    </cfRule>
    <cfRule type="expression" dxfId="1159" priority="1874" stopIfTrue="1">
      <formula>BY874&lt;0</formula>
    </cfRule>
    <cfRule type="expression" dxfId="1158" priority="1873" stopIfTrue="1">
      <formula>BY873&lt;0</formula>
    </cfRule>
    <cfRule type="expression" dxfId="1157" priority="1872" stopIfTrue="1">
      <formula>BY871&lt;0</formula>
    </cfRule>
    <cfRule type="expression" dxfId="1156" priority="1871" stopIfTrue="1">
      <formula>BY873&lt;0</formula>
    </cfRule>
    <cfRule type="expression" dxfId="1155" priority="1870" stopIfTrue="1">
      <formula>BY875&lt;0</formula>
    </cfRule>
    <cfRule type="expression" dxfId="1154" priority="1869" stopIfTrue="1">
      <formula>BY874&lt;0</formula>
    </cfRule>
    <cfRule type="expression" dxfId="1153" priority="1868" stopIfTrue="1">
      <formula>BY873&lt;0</formula>
    </cfRule>
    <cfRule type="expression" dxfId="1152" priority="1867" stopIfTrue="1">
      <formula>BY872&lt;0</formula>
    </cfRule>
    <cfRule type="expression" dxfId="1151" priority="1866" stopIfTrue="1">
      <formula>BY874&lt;0</formula>
    </cfRule>
    <cfRule type="expression" dxfId="1150" priority="1865" stopIfTrue="1">
      <formula>BY876&lt;0</formula>
    </cfRule>
    <cfRule type="expression" dxfId="1149" priority="1864" stopIfTrue="1">
      <formula>BY875&lt;0</formula>
    </cfRule>
    <cfRule type="expression" dxfId="1148" priority="1863" stopIfTrue="1">
      <formula>BY874&lt;0</formula>
    </cfRule>
    <cfRule type="expression" dxfId="1147" priority="1862" stopIfTrue="1">
      <formula>BY870&lt;0</formula>
    </cfRule>
    <cfRule type="expression" dxfId="1146" priority="1861" stopIfTrue="1">
      <formula>BY869&lt;0</formula>
    </cfRule>
    <cfRule type="expression" dxfId="1145" priority="1860" stopIfTrue="1">
      <formula>BY871&lt;0</formula>
    </cfRule>
    <cfRule type="expression" dxfId="1144" priority="1852" stopIfTrue="1">
      <formula>BY880&lt;0</formula>
    </cfRule>
    <cfRule type="expression" dxfId="1143" priority="1851" stopIfTrue="1">
      <formula>BY879&lt;0</formula>
    </cfRule>
    <cfRule type="expression" dxfId="1142" priority="1850" stopIfTrue="1">
      <formula>BY878&lt;0</formula>
    </cfRule>
    <cfRule type="expression" dxfId="1141" priority="1883" stopIfTrue="1">
      <formula>BY874&lt;0</formula>
    </cfRule>
    <cfRule type="expression" dxfId="1140" priority="1859" stopIfTrue="1">
      <formula>BY873&lt;0</formula>
    </cfRule>
    <cfRule type="expression" dxfId="1139" priority="1858" stopIfTrue="1">
      <formula>BY872&lt;0</formula>
    </cfRule>
    <cfRule type="expression" dxfId="1138" priority="1856" stopIfTrue="1">
      <formula>BY105&lt;0</formula>
    </cfRule>
    <cfRule type="expression" dxfId="1137" priority="1855" stopIfTrue="1">
      <formula>BY880&lt;0</formula>
    </cfRule>
    <cfRule type="expression" dxfId="1136" priority="1854" stopIfTrue="1">
      <formula>BY882&lt;0</formula>
    </cfRule>
    <cfRule type="expression" dxfId="1135" priority="1853" stopIfTrue="1">
      <formula>BY881&lt;0</formula>
    </cfRule>
    <cfRule type="expression" dxfId="1134" priority="1885" stopIfTrue="1">
      <formula>BY873&lt;0</formula>
    </cfRule>
    <cfRule type="expression" dxfId="1133" priority="1884" stopIfTrue="1">
      <formula>BY872&lt;0</formula>
    </cfRule>
  </conditionalFormatting>
  <conditionalFormatting sqref="BO109:BR109">
    <cfRule type="expression" dxfId="1132" priority="1891" stopIfTrue="1">
      <formula>BY884&lt;0</formula>
    </cfRule>
    <cfRule type="expression" dxfId="1131" priority="1892" stopIfTrue="1">
      <formula>BY109&lt;0</formula>
    </cfRule>
    <cfRule type="expression" dxfId="1130" priority="1893" stopIfTrue="1">
      <formula>BY873&lt;0</formula>
    </cfRule>
    <cfRule type="expression" dxfId="1129" priority="1894" stopIfTrue="1">
      <formula>BY874&lt;0</formula>
    </cfRule>
    <cfRule type="expression" dxfId="1128" priority="1895" stopIfTrue="1">
      <formula>BY872&lt;0</formula>
    </cfRule>
    <cfRule type="expression" dxfId="1127" priority="1896" stopIfTrue="1">
      <formula>BY874&lt;0</formula>
    </cfRule>
    <cfRule type="expression" dxfId="1126" priority="1897" stopIfTrue="1">
      <formula>BY875&lt;0</formula>
    </cfRule>
    <cfRule type="expression" dxfId="1125" priority="1898" stopIfTrue="1">
      <formula>BY876&lt;0</formula>
    </cfRule>
    <cfRule type="expression" dxfId="1124" priority="1899" stopIfTrue="1">
      <formula>BY878&lt;0</formula>
    </cfRule>
    <cfRule type="expression" dxfId="1123" priority="1901" stopIfTrue="1">
      <formula>BY880&lt;0</formula>
    </cfRule>
    <cfRule type="expression" dxfId="1122" priority="1902" stopIfTrue="1">
      <formula>BY878&lt;0</formula>
    </cfRule>
    <cfRule type="expression" dxfId="1121" priority="1903" stopIfTrue="1">
      <formula>BY876&lt;0</formula>
    </cfRule>
    <cfRule type="expression" dxfId="1120" priority="1904" stopIfTrue="1">
      <formula>BY877&lt;0</formula>
    </cfRule>
    <cfRule type="expression" dxfId="1119" priority="1905" stopIfTrue="1">
      <formula>BY878&lt;0</formula>
    </cfRule>
    <cfRule type="expression" dxfId="1118" priority="1906" stopIfTrue="1">
      <formula>BY879&lt;0</formula>
    </cfRule>
    <cfRule type="expression" dxfId="1117" priority="1907" stopIfTrue="1">
      <formula>BY877&lt;0</formula>
    </cfRule>
    <cfRule type="expression" dxfId="1116" priority="1908" stopIfTrue="1">
      <formula>BY875&lt;0</formula>
    </cfRule>
    <cfRule type="expression" dxfId="1115" priority="1909" stopIfTrue="1">
      <formula>BY877&lt;0</formula>
    </cfRule>
    <cfRule type="expression" dxfId="1114" priority="1910" stopIfTrue="1">
      <formula>BY878&lt;0</formula>
    </cfRule>
    <cfRule type="expression" dxfId="1113" priority="1911" stopIfTrue="1">
      <formula>BY879&lt;0</formula>
    </cfRule>
    <cfRule type="expression" dxfId="1112" priority="1912" stopIfTrue="1">
      <formula>BY880&lt;0</formula>
    </cfRule>
    <cfRule type="expression" dxfId="1111" priority="1913" stopIfTrue="1">
      <formula>BY881&lt;0</formula>
    </cfRule>
    <cfRule type="expression" dxfId="1110" priority="1914" stopIfTrue="1">
      <formula>BY879&lt;0</formula>
    </cfRule>
    <cfRule type="expression" dxfId="1109" priority="1916" stopIfTrue="1">
      <formula>BY878&lt;0</formula>
    </cfRule>
    <cfRule type="expression" dxfId="1108" priority="1917" stopIfTrue="1">
      <formula>BY879&lt;0</formula>
    </cfRule>
    <cfRule type="expression" dxfId="1107" priority="1918" stopIfTrue="1">
      <formula>BY880&lt;0</formula>
    </cfRule>
    <cfRule type="expression" dxfId="1106" priority="1919" stopIfTrue="1">
      <formula>BY878&lt;0</formula>
    </cfRule>
    <cfRule type="expression" dxfId="1105" priority="1920" stopIfTrue="1">
      <formula>BY876&lt;0</formula>
    </cfRule>
    <cfRule type="expression" dxfId="1104" priority="1921" stopIfTrue="1">
      <formula>BY877&lt;0</formula>
    </cfRule>
    <cfRule type="expression" dxfId="1103" priority="1915" stopIfTrue="1">
      <formula>BY877&lt;0</formula>
    </cfRule>
    <cfRule type="expression" dxfId="1102" priority="1900" stopIfTrue="1">
      <formula>BY879&lt;0</formula>
    </cfRule>
    <cfRule type="expression" dxfId="1101" priority="1887" stopIfTrue="1">
      <formula>BY883&lt;0</formula>
    </cfRule>
    <cfRule type="expression" dxfId="1100" priority="1888" stopIfTrue="1">
      <formula>BY884&lt;0</formula>
    </cfRule>
    <cfRule type="expression" dxfId="1099" priority="1886" stopIfTrue="1">
      <formula>BY882&lt;0</formula>
    </cfRule>
    <cfRule type="expression" dxfId="1098" priority="1889" stopIfTrue="1">
      <formula>BY885&lt;0</formula>
    </cfRule>
    <cfRule type="expression" dxfId="1097" priority="1890" stopIfTrue="1">
      <formula>BY886&lt;0</formula>
    </cfRule>
  </conditionalFormatting>
  <conditionalFormatting sqref="BO156:BR156">
    <cfRule type="expression" dxfId="1096" priority="1993" stopIfTrue="1">
      <formula>BY919&lt;0</formula>
    </cfRule>
    <cfRule type="expression" dxfId="1095" priority="1994" stopIfTrue="1">
      <formula>BY920&lt;0</formula>
    </cfRule>
    <cfRule type="expression" dxfId="1094" priority="1995" stopIfTrue="1">
      <formula>BY921&lt;0</formula>
    </cfRule>
    <cfRule type="expression" dxfId="1093" priority="1996" stopIfTrue="1">
      <formula>BY927&lt;0</formula>
    </cfRule>
    <cfRule type="expression" dxfId="1092" priority="1997" stopIfTrue="1">
      <formula>BY928&lt;0</formula>
    </cfRule>
    <cfRule type="expression" dxfId="1091" priority="1998" stopIfTrue="1">
      <formula>BY929&lt;0</formula>
    </cfRule>
    <cfRule type="expression" dxfId="1090" priority="1999" stopIfTrue="1">
      <formula>BY930&lt;0</formula>
    </cfRule>
    <cfRule type="expression" dxfId="1089" priority="2000" stopIfTrue="1">
      <formula>BY931&lt;0</formula>
    </cfRule>
    <cfRule type="expression" dxfId="1088" priority="2001" stopIfTrue="1">
      <formula>BY929&lt;0</formula>
    </cfRule>
    <cfRule type="expression" dxfId="1087" priority="2002" stopIfTrue="1">
      <formula>BY920&lt;0</formula>
    </cfRule>
    <cfRule type="expression" dxfId="1086" priority="2003" stopIfTrue="1">
      <formula>BY918&lt;0</formula>
    </cfRule>
    <cfRule type="expression" dxfId="1085" priority="2004" stopIfTrue="1">
      <formula>BY920&lt;0</formula>
    </cfRule>
    <cfRule type="expression" dxfId="1084" priority="2005" stopIfTrue="1">
      <formula>BY921&lt;0</formula>
    </cfRule>
    <cfRule type="expression" dxfId="1083" priority="681" stopIfTrue="1">
      <formula>BY930&lt;0</formula>
    </cfRule>
    <cfRule type="expression" dxfId="1082" priority="682" stopIfTrue="1">
      <formula>BY931&lt;0</formula>
    </cfRule>
    <cfRule type="expression" dxfId="1081" priority="683" stopIfTrue="1">
      <formula>BY932&lt;0</formula>
    </cfRule>
    <cfRule type="expression" dxfId="1080" priority="684" stopIfTrue="1">
      <formula>BY933&lt;0</formula>
    </cfRule>
    <cfRule type="expression" dxfId="1079" priority="685" stopIfTrue="1">
      <formula>BY934&lt;0</formula>
    </cfRule>
    <cfRule type="expression" dxfId="1078" priority="686" stopIfTrue="1">
      <formula>BY932&lt;0</formula>
    </cfRule>
    <cfRule type="expression" dxfId="1077" priority="687" stopIfTrue="1">
      <formula>BY923&lt;0</formula>
    </cfRule>
    <cfRule type="expression" dxfId="1076" priority="688" stopIfTrue="1">
      <formula>BY924&lt;0</formula>
    </cfRule>
    <cfRule type="expression" dxfId="1075" priority="689" stopIfTrue="1">
      <formula>BY925&lt;0</formula>
    </cfRule>
    <cfRule type="expression" dxfId="1074" priority="690" stopIfTrue="1">
      <formula>BY923&lt;0</formula>
    </cfRule>
    <cfRule type="expression" dxfId="1073" priority="691" stopIfTrue="1">
      <formula>BY156&lt;0</formula>
    </cfRule>
    <cfRule type="expression" dxfId="1072" priority="692" stopIfTrue="1">
      <formula>BY920&lt;0</formula>
    </cfRule>
    <cfRule type="expression" dxfId="1071" priority="693" stopIfTrue="1">
      <formula>BY921&lt;0</formula>
    </cfRule>
    <cfRule type="expression" dxfId="1070" priority="695" stopIfTrue="1">
      <formula>BY919&lt;0</formula>
    </cfRule>
    <cfRule type="expression" dxfId="1069" priority="696" stopIfTrue="1">
      <formula>BY921&lt;0</formula>
    </cfRule>
    <cfRule type="expression" dxfId="1068" priority="697" stopIfTrue="1">
      <formula>BY922&lt;0</formula>
    </cfRule>
    <cfRule type="expression" dxfId="1067" priority="698" stopIfTrue="1">
      <formula>BY923&lt;0</formula>
    </cfRule>
    <cfRule type="expression" dxfId="1066" priority="699" stopIfTrue="1">
      <formula>BY929&lt;0</formula>
    </cfRule>
    <cfRule type="expression" dxfId="1065" priority="700" stopIfTrue="1">
      <formula>BY930&lt;0</formula>
    </cfRule>
    <cfRule type="expression" dxfId="1064" priority="701" stopIfTrue="1">
      <formula>BY931&lt;0</formula>
    </cfRule>
    <cfRule type="expression" dxfId="1063" priority="702" stopIfTrue="1">
      <formula>BY932&lt;0</formula>
    </cfRule>
    <cfRule type="expression" dxfId="1062" priority="703" stopIfTrue="1">
      <formula>BY933&lt;0</formula>
    </cfRule>
    <cfRule type="expression" dxfId="1061" priority="704" stopIfTrue="1">
      <formula>BY931&lt;0</formula>
    </cfRule>
    <cfRule type="expression" dxfId="1060" priority="705" stopIfTrue="1">
      <formula>BY922&lt;0</formula>
    </cfRule>
    <cfRule type="expression" dxfId="1059" priority="706" stopIfTrue="1">
      <formula>BY920&lt;0</formula>
    </cfRule>
    <cfRule type="expression" dxfId="1058" priority="707" stopIfTrue="1">
      <formula>BY922&lt;0</formula>
    </cfRule>
    <cfRule type="expression" dxfId="1057" priority="708" stopIfTrue="1">
      <formula>BY923&lt;0</formula>
    </cfRule>
    <cfRule type="expression" dxfId="1056" priority="709" stopIfTrue="1">
      <formula>BY924&lt;0</formula>
    </cfRule>
    <cfRule type="expression" dxfId="1055" priority="710" stopIfTrue="1">
      <formula>BY926&lt;0</formula>
    </cfRule>
    <cfRule type="expression" dxfId="1054" priority="711" stopIfTrue="1">
      <formula>BY927&lt;0</formula>
    </cfRule>
    <cfRule type="expression" dxfId="1053" priority="712" stopIfTrue="1">
      <formula>BY928&lt;0</formula>
    </cfRule>
    <cfRule type="expression" dxfId="1052" priority="713" stopIfTrue="1">
      <formula>BY926&lt;0</formula>
    </cfRule>
    <cfRule type="expression" dxfId="1051" priority="714" stopIfTrue="1">
      <formula>BY924&lt;0</formula>
    </cfRule>
    <cfRule type="expression" dxfId="1050" priority="715" stopIfTrue="1">
      <formula>BY925&lt;0</formula>
    </cfRule>
    <cfRule type="expression" dxfId="1049" priority="716" stopIfTrue="1">
      <formula>BY926&lt;0</formula>
    </cfRule>
    <cfRule type="expression" dxfId="1048" priority="717" stopIfTrue="1">
      <formula>BY927&lt;0</formula>
    </cfRule>
    <cfRule type="expression" dxfId="1047" priority="718" stopIfTrue="1">
      <formula>BY925&lt;0</formula>
    </cfRule>
    <cfRule type="expression" dxfId="1046" priority="719" stopIfTrue="1">
      <formula>BY923&lt;0</formula>
    </cfRule>
    <cfRule type="expression" dxfId="1045" priority="720" stopIfTrue="1">
      <formula>BY925&lt;0</formula>
    </cfRule>
    <cfRule type="expression" dxfId="1044" priority="721" stopIfTrue="1">
      <formula>BY926&lt;0</formula>
    </cfRule>
    <cfRule type="expression" dxfId="1043" priority="722" stopIfTrue="1">
      <formula>BY927&lt;0</formula>
    </cfRule>
    <cfRule type="expression" dxfId="1042" priority="725" stopIfTrue="1">
      <formula>BY926&lt;0</formula>
    </cfRule>
    <cfRule type="expression" dxfId="1041" priority="726" stopIfTrue="1">
      <formula>BY924&lt;0</formula>
    </cfRule>
    <cfRule type="expression" dxfId="1040" priority="727" stopIfTrue="1">
      <formula>BY925&lt;0</formula>
    </cfRule>
    <cfRule type="expression" dxfId="1039" priority="728" stopIfTrue="1">
      <formula>BY926&lt;0</formula>
    </cfRule>
    <cfRule type="expression" dxfId="1038" priority="729" stopIfTrue="1">
      <formula>BY927&lt;0</formula>
    </cfRule>
    <cfRule type="expression" dxfId="1037" priority="730" stopIfTrue="1">
      <formula>BY925&lt;0</formula>
    </cfRule>
    <cfRule type="expression" dxfId="1036" priority="731" stopIfTrue="1">
      <formula>BY923&lt;0</formula>
    </cfRule>
    <cfRule type="expression" dxfId="1035" priority="733" stopIfTrue="1">
      <formula>BY924&lt;0</formula>
    </cfRule>
    <cfRule type="expression" dxfId="1034" priority="1595" stopIfTrue="1">
      <formula>BY927&lt;0</formula>
    </cfRule>
    <cfRule type="expression" dxfId="1033" priority="1595" stopIfTrue="1">
      <formula>BY925&lt;0</formula>
    </cfRule>
    <cfRule type="expression" dxfId="1032" priority="1595" stopIfTrue="1">
      <formula>BY928&lt;0</formula>
    </cfRule>
    <cfRule type="expression" dxfId="1031" priority="1595" stopIfTrue="1">
      <formula>BY926&lt;0</formula>
    </cfRule>
    <cfRule type="expression" dxfId="1030" priority="1595" stopIfTrue="1">
      <formula>BY929&lt;0</formula>
    </cfRule>
    <cfRule type="expression" dxfId="1029" priority="1596" stopIfTrue="1">
      <formula>BY930&lt;0</formula>
    </cfRule>
    <cfRule type="expression" dxfId="1028" priority="1597" stopIfTrue="1">
      <formula>BY931&lt;0</formula>
    </cfRule>
    <cfRule type="expression" dxfId="1027" priority="1598" stopIfTrue="1">
      <formula>BY932&lt;0</formula>
    </cfRule>
    <cfRule type="expression" dxfId="1026" priority="723" stopIfTrue="1">
      <formula>BY928&lt;0</formula>
    </cfRule>
    <cfRule type="expression" dxfId="1025" priority="1600" stopIfTrue="1">
      <formula>BY931&lt;0</formula>
    </cfRule>
    <cfRule type="expression" dxfId="1024" priority="1601" stopIfTrue="1">
      <formula>BY922&lt;0</formula>
    </cfRule>
    <cfRule type="expression" dxfId="1023" priority="1602" stopIfTrue="1">
      <formula>BY923&lt;0</formula>
    </cfRule>
    <cfRule type="expression" dxfId="1022" priority="1603" stopIfTrue="1">
      <formula>BY924&lt;0</formula>
    </cfRule>
    <cfRule type="expression" dxfId="1021" priority="1604" stopIfTrue="1">
      <formula>BY922&lt;0</formula>
    </cfRule>
    <cfRule type="expression" dxfId="1020" priority="1605" stopIfTrue="1">
      <formula>BY156&lt;0</formula>
    </cfRule>
    <cfRule type="expression" dxfId="1019" priority="1606" stopIfTrue="1">
      <formula>BY919&lt;0</formula>
    </cfRule>
    <cfRule type="expression" dxfId="1018" priority="1607" stopIfTrue="1">
      <formula>BY920&lt;0</formula>
    </cfRule>
    <cfRule type="expression" dxfId="1017" priority="1608" stopIfTrue="1">
      <formula>BY918&lt;0</formula>
    </cfRule>
    <cfRule type="expression" dxfId="1016" priority="1609" stopIfTrue="1">
      <formula>BY920&lt;0</formula>
    </cfRule>
    <cfRule type="expression" dxfId="1015" priority="1610" stopIfTrue="1">
      <formula>BY921&lt;0</formula>
    </cfRule>
    <cfRule type="expression" dxfId="1014" priority="1611" stopIfTrue="1">
      <formula>BY922&lt;0</formula>
    </cfRule>
    <cfRule type="expression" dxfId="1013" priority="1612" stopIfTrue="1">
      <formula>BY928&lt;0</formula>
    </cfRule>
    <cfRule type="expression" dxfId="1012" priority="1613" stopIfTrue="1">
      <formula>BY929&lt;0</formula>
    </cfRule>
    <cfRule type="expression" dxfId="1011" priority="1614" stopIfTrue="1">
      <formula>BY930&lt;0</formula>
    </cfRule>
    <cfRule type="expression" dxfId="1010" priority="1615" stopIfTrue="1">
      <formula>BY931&lt;0</formula>
    </cfRule>
    <cfRule type="expression" dxfId="1009" priority="1616" stopIfTrue="1">
      <formula>BY932&lt;0</formula>
    </cfRule>
    <cfRule type="expression" dxfId="1008" priority="1617" stopIfTrue="1">
      <formula>BY930&lt;0</formula>
    </cfRule>
    <cfRule type="expression" dxfId="1007" priority="1618" stopIfTrue="1">
      <formula>BY921&lt;0</formula>
    </cfRule>
    <cfRule type="expression" dxfId="1006" priority="1619" stopIfTrue="1">
      <formula>BY919&lt;0</formula>
    </cfRule>
    <cfRule type="expression" dxfId="1005" priority="1620" stopIfTrue="1">
      <formula>BY921&lt;0</formula>
    </cfRule>
    <cfRule type="expression" dxfId="1004" priority="1621" stopIfTrue="1">
      <formula>BY922&lt;0</formula>
    </cfRule>
    <cfRule type="expression" dxfId="1003" priority="1623" stopIfTrue="1">
      <formula>BY924&lt;0</formula>
    </cfRule>
    <cfRule type="expression" dxfId="1002" priority="1624" stopIfTrue="1">
      <formula>BY925&lt;0</formula>
    </cfRule>
    <cfRule type="expression" dxfId="1001" priority="1625" stopIfTrue="1">
      <formula>BY926&lt;0</formula>
    </cfRule>
    <cfRule type="expression" dxfId="1000" priority="1626" stopIfTrue="1">
      <formula>BY924&lt;0</formula>
    </cfRule>
    <cfRule type="expression" dxfId="999" priority="1627" stopIfTrue="1">
      <formula>BY922&lt;0</formula>
    </cfRule>
    <cfRule type="expression" dxfId="998" priority="1628" stopIfTrue="1">
      <formula>BY923&lt;0</formula>
    </cfRule>
    <cfRule type="expression" dxfId="997" priority="1629" stopIfTrue="1">
      <formula>BY924&lt;0</formula>
    </cfRule>
    <cfRule type="expression" dxfId="996" priority="1630" stopIfTrue="1">
      <formula>BY925&lt;0</formula>
    </cfRule>
    <cfRule type="expression" dxfId="995" priority="1631" stopIfTrue="1">
      <formula>BY923&lt;0</formula>
    </cfRule>
    <cfRule type="expression" dxfId="994" priority="1632" stopIfTrue="1">
      <formula>BY921&lt;0</formula>
    </cfRule>
    <cfRule type="expression" dxfId="993" priority="1633" stopIfTrue="1">
      <formula>BY923&lt;0</formula>
    </cfRule>
    <cfRule type="expression" dxfId="992" priority="1634" stopIfTrue="1">
      <formula>BY924&lt;0</formula>
    </cfRule>
    <cfRule type="expression" dxfId="991" priority="1635" stopIfTrue="1">
      <formula>BY925&lt;0</formula>
    </cfRule>
    <cfRule type="expression" dxfId="990" priority="1636" stopIfTrue="1">
      <formula>BY926&lt;0</formula>
    </cfRule>
    <cfRule type="expression" dxfId="989" priority="1599" stopIfTrue="1">
      <formula>BY933&lt;0</formula>
    </cfRule>
    <cfRule type="expression" dxfId="988" priority="1922" stopIfTrue="1">
      <formula>BY929&lt;0</formula>
    </cfRule>
    <cfRule type="expression" dxfId="987" priority="1922" stopIfTrue="1">
      <formula>BY925&lt;0</formula>
    </cfRule>
    <cfRule type="expression" dxfId="986" priority="1922" stopIfTrue="1">
      <formula>BY923&lt;0</formula>
    </cfRule>
    <cfRule type="expression" dxfId="985" priority="1922" stopIfTrue="1">
      <formula>BY927&lt;0</formula>
    </cfRule>
    <cfRule type="expression" dxfId="984" priority="1922" stopIfTrue="1">
      <formula>BY925&lt;0</formula>
    </cfRule>
    <cfRule type="expression" dxfId="983" priority="1922" stopIfTrue="1">
      <formula>BY924&lt;0</formula>
    </cfRule>
    <cfRule type="expression" dxfId="982" priority="1922" stopIfTrue="1">
      <formula>BY922&lt;0</formula>
    </cfRule>
    <cfRule type="expression" dxfId="981" priority="1923" stopIfTrue="1">
      <formula>BY930&lt;0</formula>
    </cfRule>
    <cfRule type="expression" dxfId="980" priority="1924" stopIfTrue="1">
      <formula>BY931&lt;0</formula>
    </cfRule>
    <cfRule type="expression" dxfId="979" priority="1925" stopIfTrue="1">
      <formula>BY932&lt;0</formula>
    </cfRule>
    <cfRule type="expression" dxfId="978" priority="1926" stopIfTrue="1">
      <formula>BY933&lt;0</formula>
    </cfRule>
    <cfRule type="expression" dxfId="977" priority="1927" stopIfTrue="1">
      <formula>BY931&lt;0</formula>
    </cfRule>
    <cfRule type="expression" dxfId="976" priority="1928" stopIfTrue="1">
      <formula>BY922&lt;0</formula>
    </cfRule>
    <cfRule type="expression" dxfId="975" priority="1929" stopIfTrue="1">
      <formula>BY923&lt;0</formula>
    </cfRule>
    <cfRule type="expression" dxfId="974" priority="1930" stopIfTrue="1">
      <formula>BY924&lt;0</formula>
    </cfRule>
    <cfRule type="expression" dxfId="973" priority="1931" stopIfTrue="1">
      <formula>BY922&lt;0</formula>
    </cfRule>
    <cfRule type="expression" dxfId="972" priority="1932" stopIfTrue="1">
      <formula>BY156&lt;0</formula>
    </cfRule>
    <cfRule type="expression" dxfId="971" priority="1933" stopIfTrue="1">
      <formula>BY919&lt;0</formula>
    </cfRule>
    <cfRule type="expression" dxfId="970" priority="1934" stopIfTrue="1">
      <formula>BY920&lt;0</formula>
    </cfRule>
    <cfRule type="expression" dxfId="969" priority="1935" stopIfTrue="1">
      <formula>BY918&lt;0</formula>
    </cfRule>
    <cfRule type="expression" dxfId="968" priority="1936" stopIfTrue="1">
      <formula>BY920&lt;0</formula>
    </cfRule>
    <cfRule type="expression" dxfId="967" priority="1937" stopIfTrue="1">
      <formula>BY921&lt;0</formula>
    </cfRule>
    <cfRule type="expression" dxfId="966" priority="1938" stopIfTrue="1">
      <formula>BY922&lt;0</formula>
    </cfRule>
    <cfRule type="expression" dxfId="965" priority="1939" stopIfTrue="1">
      <formula>BY928&lt;0</formula>
    </cfRule>
    <cfRule type="expression" dxfId="964" priority="1940" stopIfTrue="1">
      <formula>BY929&lt;0</formula>
    </cfRule>
    <cfRule type="expression" dxfId="963" priority="1941" stopIfTrue="1">
      <formula>BY930&lt;0</formula>
    </cfRule>
    <cfRule type="expression" dxfId="962" priority="1942" stopIfTrue="1">
      <formula>BY931&lt;0</formula>
    </cfRule>
    <cfRule type="expression" dxfId="961" priority="1943" stopIfTrue="1">
      <formula>BY932&lt;0</formula>
    </cfRule>
    <cfRule type="expression" dxfId="960" priority="1944" stopIfTrue="1">
      <formula>BY930&lt;0</formula>
    </cfRule>
    <cfRule type="expression" dxfId="959" priority="1945" stopIfTrue="1">
      <formula>BY921&lt;0</formula>
    </cfRule>
    <cfRule type="expression" dxfId="958" priority="1946" stopIfTrue="1">
      <formula>BY919&lt;0</formula>
    </cfRule>
    <cfRule type="expression" dxfId="957" priority="1947" stopIfTrue="1">
      <formula>BY921&lt;0</formula>
    </cfRule>
    <cfRule type="expression" dxfId="956" priority="1948" stopIfTrue="1">
      <formula>BY922&lt;0</formula>
    </cfRule>
    <cfRule type="expression" dxfId="955" priority="1949" stopIfTrue="1">
      <formula>BY923&lt;0</formula>
    </cfRule>
    <cfRule type="expression" dxfId="954" priority="1950" stopIfTrue="1">
      <formula>BY925&lt;0</formula>
    </cfRule>
    <cfRule type="expression" dxfId="953" priority="1951" stopIfTrue="1">
      <formula>BY926&lt;0</formula>
    </cfRule>
    <cfRule type="expression" dxfId="952" priority="1952" stopIfTrue="1">
      <formula>BY927&lt;0</formula>
    </cfRule>
    <cfRule type="expression" dxfId="951" priority="1953" stopIfTrue="1">
      <formula>BY925&lt;0</formula>
    </cfRule>
    <cfRule type="expression" dxfId="950" priority="1954" stopIfTrue="1">
      <formula>BY923&lt;0</formula>
    </cfRule>
    <cfRule type="expression" dxfId="949" priority="1955" stopIfTrue="1">
      <formula>BY924&lt;0</formula>
    </cfRule>
    <cfRule type="expression" dxfId="948" priority="1956" stopIfTrue="1">
      <formula>BY925&lt;0</formula>
    </cfRule>
    <cfRule type="expression" dxfId="947" priority="1957" stopIfTrue="1">
      <formula>BY926&lt;0</formula>
    </cfRule>
    <cfRule type="expression" dxfId="946" priority="1958" stopIfTrue="1">
      <formula>BY924&lt;0</formula>
    </cfRule>
    <cfRule type="expression" dxfId="945" priority="1959" stopIfTrue="1">
      <formula>BY922&lt;0</formula>
    </cfRule>
    <cfRule type="expression" dxfId="944" priority="1960" stopIfTrue="1">
      <formula>BY924&lt;0</formula>
    </cfRule>
    <cfRule type="expression" dxfId="943" priority="1961" stopIfTrue="1">
      <formula>BY925&lt;0</formula>
    </cfRule>
    <cfRule type="expression" dxfId="942" priority="1962" stopIfTrue="1">
      <formula>BY926&lt;0</formula>
    </cfRule>
    <cfRule type="expression" dxfId="941" priority="1963" stopIfTrue="1">
      <formula>BY927&lt;0</formula>
    </cfRule>
    <cfRule type="expression" dxfId="940" priority="1964" stopIfTrue="1">
      <formula>BY925&lt;0</formula>
    </cfRule>
    <cfRule type="expression" dxfId="939" priority="1965" stopIfTrue="1">
      <formula>BY923&lt;0</formula>
    </cfRule>
    <cfRule type="expression" dxfId="938" priority="1966" stopIfTrue="1">
      <formula>BY924&lt;0</formula>
    </cfRule>
    <cfRule type="expression" dxfId="937" priority="1967" stopIfTrue="1">
      <formula>BY925&lt;0</formula>
    </cfRule>
    <cfRule type="expression" dxfId="936" priority="1968" stopIfTrue="1">
      <formula>BY926&lt;0</formula>
    </cfRule>
    <cfRule type="expression" dxfId="935" priority="1969" stopIfTrue="1">
      <formula>BY924&lt;0</formula>
    </cfRule>
    <cfRule type="expression" dxfId="934" priority="1970" stopIfTrue="1">
      <formula>BY922&lt;0</formula>
    </cfRule>
    <cfRule type="expression" dxfId="933" priority="1971" stopIfTrue="1">
      <formula>BY923&lt;0</formula>
    </cfRule>
    <cfRule type="expression" dxfId="932" priority="1972" stopIfTrue="1">
      <formula>BY924&lt;0</formula>
    </cfRule>
    <cfRule type="expression" dxfId="931" priority="1973" stopIfTrue="1">
      <formula>BY925&lt;0</formula>
    </cfRule>
    <cfRule type="expression" dxfId="930" priority="1974" stopIfTrue="1">
      <formula>BY926&lt;0</formula>
    </cfRule>
    <cfRule type="expression" dxfId="929" priority="1975" stopIfTrue="1">
      <formula>BY924&lt;0</formula>
    </cfRule>
    <cfRule type="expression" dxfId="928" priority="1976" stopIfTrue="1">
      <formula>BY925&lt;0</formula>
    </cfRule>
    <cfRule type="expression" dxfId="927" priority="1977" stopIfTrue="1">
      <formula>BY927&lt;0</formula>
    </cfRule>
    <cfRule type="expression" dxfId="926" priority="1978" stopIfTrue="1">
      <formula>BY923&lt;0</formula>
    </cfRule>
    <cfRule type="expression" dxfId="925" priority="1979" stopIfTrue="1">
      <formula>BY928&lt;0</formula>
    </cfRule>
    <cfRule type="expression" dxfId="924" priority="1980" stopIfTrue="1">
      <formula>BY929&lt;0</formula>
    </cfRule>
    <cfRule type="expression" dxfId="923" priority="1981" stopIfTrue="1">
      <formula>BY930&lt;0</formula>
    </cfRule>
    <cfRule type="expression" dxfId="922" priority="1982" stopIfTrue="1">
      <formula>BY931&lt;0</formula>
    </cfRule>
    <cfRule type="expression" dxfId="921" priority="1983" stopIfTrue="1">
      <formula>BY932&lt;0</formula>
    </cfRule>
    <cfRule type="expression" dxfId="920" priority="1984" stopIfTrue="1">
      <formula>BY930&lt;0</formula>
    </cfRule>
    <cfRule type="expression" dxfId="919" priority="1985" stopIfTrue="1">
      <formula>BY921&lt;0</formula>
    </cfRule>
    <cfRule type="expression" dxfId="918" priority="1986" stopIfTrue="1">
      <formula>BY922&lt;0</formula>
    </cfRule>
    <cfRule type="expression" dxfId="917" priority="1987" stopIfTrue="1">
      <formula>BY923&lt;0</formula>
    </cfRule>
    <cfRule type="expression" dxfId="916" priority="1988" stopIfTrue="1">
      <formula>BY921&lt;0</formula>
    </cfRule>
    <cfRule type="expression" dxfId="915" priority="1989" stopIfTrue="1">
      <formula>BY156&lt;0</formula>
    </cfRule>
    <cfRule type="expression" dxfId="914" priority="1990" stopIfTrue="1">
      <formula>BY918&lt;0</formula>
    </cfRule>
    <cfRule type="expression" dxfId="913" priority="1991" stopIfTrue="1">
      <formula>BY919&lt;0</formula>
    </cfRule>
    <cfRule type="expression" dxfId="912" priority="1992" stopIfTrue="1">
      <formula>BY917&lt;0</formula>
    </cfRule>
  </conditionalFormatting>
  <conditionalFormatting sqref="BO276:BR276">
    <cfRule type="expression" dxfId="911" priority="623" stopIfTrue="1">
      <formula>BY1040&lt;0</formula>
    </cfRule>
    <cfRule type="expression" dxfId="910" priority="648" stopIfTrue="1">
      <formula>BY1045&lt;0</formula>
    </cfRule>
    <cfRule type="expression" dxfId="909" priority="649" stopIfTrue="1">
      <formula>BY1043&lt;0</formula>
    </cfRule>
    <cfRule type="expression" dxfId="908" priority="650" stopIfTrue="1">
      <formula>BY1041&lt;0</formula>
    </cfRule>
    <cfRule type="expression" dxfId="907" priority="651" stopIfTrue="1">
      <formula>BY1043&lt;0</formula>
    </cfRule>
    <cfRule type="expression" dxfId="906" priority="2029" stopIfTrue="1">
      <formula>BY1049&lt;0</formula>
    </cfRule>
    <cfRule type="expression" dxfId="905" priority="2028" stopIfTrue="1">
      <formula>BY1051&lt;0</formula>
    </cfRule>
    <cfRule type="expression" dxfId="904" priority="2027" stopIfTrue="1">
      <formula>BY1050&lt;0</formula>
    </cfRule>
    <cfRule type="expression" dxfId="903" priority="2026" stopIfTrue="1">
      <formula>BY1049&lt;0</formula>
    </cfRule>
    <cfRule type="expression" dxfId="902" priority="2025" stopIfTrue="1">
      <formula>BY1048&lt;0</formula>
    </cfRule>
    <cfRule type="expression" dxfId="901" priority="2024" stopIfTrue="1">
      <formula>BY1047&lt;0</formula>
    </cfRule>
    <cfRule type="expression" dxfId="900" priority="2022" stopIfTrue="1">
      <formula>BY1048&lt;0</formula>
    </cfRule>
    <cfRule type="expression" dxfId="899" priority="652" stopIfTrue="1">
      <formula>BY1044&lt;0</formula>
    </cfRule>
    <cfRule type="expression" dxfId="898" priority="2021" stopIfTrue="1">
      <formula>BY1050&lt;0</formula>
    </cfRule>
    <cfRule type="expression" dxfId="897" priority="2020" stopIfTrue="1">
      <formula>BY1049&lt;0</formula>
    </cfRule>
    <cfRule type="expression" dxfId="896" priority="2019" stopIfTrue="1">
      <formula>BY1048&lt;0</formula>
    </cfRule>
    <cfRule type="expression" dxfId="895" priority="2018" stopIfTrue="1">
      <formula>BY1047&lt;0</formula>
    </cfRule>
    <cfRule type="expression" dxfId="894" priority="2017" stopIfTrue="1">
      <formula>BY1046&lt;0</formula>
    </cfRule>
    <cfRule type="expression" dxfId="893" priority="2016" stopIfTrue="1">
      <formula>BY1040&lt;0</formula>
    </cfRule>
    <cfRule type="expression" dxfId="892" priority="2015" stopIfTrue="1">
      <formula>BY1039&lt;0</formula>
    </cfRule>
    <cfRule type="expression" dxfId="891" priority="2014" stopIfTrue="1">
      <formula>BY1038&lt;0</formula>
    </cfRule>
    <cfRule type="expression" dxfId="890" priority="2013" stopIfTrue="1">
      <formula>BY1036&lt;0</formula>
    </cfRule>
    <cfRule type="expression" dxfId="889" priority="2012" stopIfTrue="1">
      <formula>BY1038&lt;0</formula>
    </cfRule>
    <cfRule type="expression" dxfId="888" priority="2034" stopIfTrue="1">
      <formula>BY1041&lt;0</formula>
    </cfRule>
    <cfRule type="expression" dxfId="887" priority="2011" stopIfTrue="1">
      <formula>BY1037&lt;0</formula>
    </cfRule>
    <cfRule type="expression" dxfId="886" priority="2010" stopIfTrue="1">
      <formula>BY276&lt;0</formula>
    </cfRule>
    <cfRule type="expression" dxfId="885" priority="2009" stopIfTrue="1">
      <formula>BY1040&lt;0</formula>
    </cfRule>
    <cfRule type="expression" dxfId="884" priority="2008" stopIfTrue="1">
      <formula>BY1042&lt;0</formula>
    </cfRule>
    <cfRule type="expression" dxfId="883" priority="2007" stopIfTrue="1">
      <formula>BY1041&lt;0</formula>
    </cfRule>
    <cfRule type="expression" dxfId="882" priority="2006" stopIfTrue="1">
      <formula>BY1045&lt;0</formula>
    </cfRule>
    <cfRule type="expression" dxfId="881" priority="2006" stopIfTrue="1">
      <formula>BY1043&lt;0</formula>
    </cfRule>
    <cfRule type="expression" dxfId="880" priority="2006" stopIfTrue="1">
      <formula>BY1040&lt;0</formula>
    </cfRule>
    <cfRule type="expression" dxfId="879" priority="2006" stopIfTrue="1">
      <formula>BY1046&lt;0</formula>
    </cfRule>
    <cfRule type="expression" dxfId="878" priority="2006" stopIfTrue="1">
      <formula>BY1044&lt;0</formula>
    </cfRule>
    <cfRule type="expression" dxfId="877" priority="619" stopIfTrue="1">
      <formula>BY1038&lt;0</formula>
    </cfRule>
    <cfRule type="expression" dxfId="876" priority="620" stopIfTrue="1">
      <formula>BY1039&lt;0</formula>
    </cfRule>
    <cfRule type="expression" dxfId="875" priority="621" stopIfTrue="1">
      <formula>BY1037&lt;0</formula>
    </cfRule>
    <cfRule type="expression" dxfId="874" priority="622" stopIfTrue="1">
      <formula>BY1039&lt;0</formula>
    </cfRule>
    <cfRule type="expression" dxfId="873" priority="624" stopIfTrue="1">
      <formula>BY1041&lt;0</formula>
    </cfRule>
    <cfRule type="expression" dxfId="872" priority="625" stopIfTrue="1">
      <formula>BY1047&lt;0</formula>
    </cfRule>
    <cfRule type="expression" dxfId="871" priority="626" stopIfTrue="1">
      <formula>BY1048&lt;0</formula>
    </cfRule>
    <cfRule type="expression" dxfId="870" priority="627" stopIfTrue="1">
      <formula>BY1049&lt;0</formula>
    </cfRule>
    <cfRule type="expression" dxfId="869" priority="628" stopIfTrue="1">
      <formula>BY1050&lt;0</formula>
    </cfRule>
    <cfRule type="expression" dxfId="868" priority="629" stopIfTrue="1">
      <formula>BY1051&lt;0</formula>
    </cfRule>
    <cfRule type="expression" dxfId="867" priority="2023" stopIfTrue="1">
      <formula>BY1039&lt;0</formula>
    </cfRule>
    <cfRule type="expression" dxfId="866" priority="630" stopIfTrue="1">
      <formula>BY1049&lt;0</formula>
    </cfRule>
    <cfRule type="expression" dxfId="865" priority="631" stopIfTrue="1">
      <formula>BY1040&lt;0</formula>
    </cfRule>
    <cfRule type="expression" dxfId="864" priority="632" stopIfTrue="1">
      <formula>BY1048&lt;0</formula>
    </cfRule>
    <cfRule type="expression" dxfId="863" priority="647" stopIfTrue="1">
      <formula>BY1044&lt;0</formula>
    </cfRule>
    <cfRule type="expression" dxfId="862" priority="633" stopIfTrue="1">
      <formula>BY1049&lt;0</formula>
    </cfRule>
    <cfRule type="expression" dxfId="861" priority="634" stopIfTrue="1">
      <formula>BY1050&lt;0</formula>
    </cfRule>
    <cfRule type="expression" dxfId="860" priority="635" stopIfTrue="1">
      <formula>BY1051&lt;0</formula>
    </cfRule>
    <cfRule type="expression" dxfId="859" priority="614" stopIfTrue="1">
      <formula>BY1041&lt;0</formula>
    </cfRule>
    <cfRule type="expression" dxfId="858" priority="615" stopIfTrue="1">
      <formula>BY1042&lt;0</formula>
    </cfRule>
    <cfRule type="expression" dxfId="857" priority="616" stopIfTrue="1">
      <formula>BY1043&lt;0</formula>
    </cfRule>
    <cfRule type="expression" dxfId="856" priority="617" stopIfTrue="1">
      <formula>BY1041&lt;0</formula>
    </cfRule>
    <cfRule type="expression" dxfId="855" priority="618" stopIfTrue="1">
      <formula>BY276&lt;0</formula>
    </cfRule>
    <cfRule type="expression" dxfId="854" priority="664" stopIfTrue="1">
      <formula>BY1042&lt;0</formula>
    </cfRule>
    <cfRule type="expression" dxfId="853" priority="662" stopIfTrue="1">
      <formula>BY1041&lt;0</formula>
    </cfRule>
    <cfRule type="expression" dxfId="852" priority="661" stopIfTrue="1">
      <formula>BY1043&lt;0</formula>
    </cfRule>
    <cfRule type="expression" dxfId="851" priority="660" stopIfTrue="1">
      <formula>BY1045&lt;0</formula>
    </cfRule>
    <cfRule type="expression" dxfId="850" priority="658" stopIfTrue="1">
      <formula>BY1044&lt;0</formula>
    </cfRule>
    <cfRule type="expression" dxfId="849" priority="657" stopIfTrue="1">
      <formula>BY1043&lt;0</formula>
    </cfRule>
    <cfRule type="expression" dxfId="848" priority="656" stopIfTrue="1">
      <formula>BY1045&lt;0</formula>
    </cfRule>
    <cfRule type="expression" dxfId="847" priority="655" stopIfTrue="1">
      <formula>BY1047&lt;0</formula>
    </cfRule>
    <cfRule type="expression" dxfId="846" priority="654" stopIfTrue="1">
      <formula>BY1046&lt;0</formula>
    </cfRule>
    <cfRule type="expression" dxfId="845" priority="653" stopIfTrue="1">
      <formula>BY1045&lt;0</formula>
    </cfRule>
    <cfRule type="expression" dxfId="844" priority="2030" stopIfTrue="1">
      <formula>BY1043&lt;0</formula>
    </cfRule>
    <cfRule type="expression" dxfId="843" priority="2031" stopIfTrue="1">
      <formula>BY1044&lt;0</formula>
    </cfRule>
    <cfRule type="expression" dxfId="842" priority="2032" stopIfTrue="1">
      <formula>BY1045&lt;0</formula>
    </cfRule>
    <cfRule type="expression" dxfId="841" priority="2033" stopIfTrue="1">
      <formula>BY1043&lt;0</formula>
    </cfRule>
    <cfRule type="expression" dxfId="840" priority="2035" stopIfTrue="1">
      <formula>BY1042&lt;0</formula>
    </cfRule>
    <cfRule type="expression" dxfId="839" priority="2036" stopIfTrue="1">
      <formula>BY1043&lt;0</formula>
    </cfRule>
    <cfRule type="expression" dxfId="838" priority="2037" stopIfTrue="1">
      <formula>BY1044&lt;0</formula>
    </cfRule>
    <cfRule type="expression" dxfId="837" priority="2038" stopIfTrue="1">
      <formula>BY1042&lt;0</formula>
    </cfRule>
    <cfRule type="expression" dxfId="836" priority="2039" stopIfTrue="1">
      <formula>BY1040&lt;0</formula>
    </cfRule>
    <cfRule type="expression" dxfId="835" priority="2040" stopIfTrue="1">
      <formula>BY1042&lt;0</formula>
    </cfRule>
    <cfRule type="expression" dxfId="834" priority="2041" stopIfTrue="1">
      <formula>BY1043&lt;0</formula>
    </cfRule>
    <cfRule type="expression" dxfId="833" priority="2042" stopIfTrue="1">
      <formula>BY1044&lt;0</formula>
    </cfRule>
    <cfRule type="expression" dxfId="832" priority="2043" stopIfTrue="1">
      <formula>BY1045&lt;0</formula>
    </cfRule>
    <cfRule type="expression" dxfId="831" priority="2044" stopIfTrue="1">
      <formula>BY1046&lt;0</formula>
    </cfRule>
    <cfRule type="expression" dxfId="830" priority="2045" stopIfTrue="1">
      <formula>BY1044&lt;0</formula>
    </cfRule>
    <cfRule type="expression" dxfId="829" priority="2046" stopIfTrue="1">
      <formula>BY1042&lt;0</formula>
    </cfRule>
    <cfRule type="expression" dxfId="828" priority="2047" stopIfTrue="1">
      <formula>BY1043&lt;0</formula>
    </cfRule>
    <cfRule type="expression" dxfId="827" priority="636" stopIfTrue="1">
      <formula>BY1052&lt;0</formula>
    </cfRule>
    <cfRule type="expression" dxfId="826" priority="637" stopIfTrue="1">
      <formula>BY1050&lt;0</formula>
    </cfRule>
    <cfRule type="expression" dxfId="825" priority="641" stopIfTrue="1">
      <formula>BY1044&lt;0</formula>
    </cfRule>
    <cfRule type="expression" dxfId="824" priority="642" stopIfTrue="1">
      <formula>BY1045&lt;0</formula>
    </cfRule>
    <cfRule type="expression" dxfId="823" priority="643" stopIfTrue="1">
      <formula>BY1046&lt;0</formula>
    </cfRule>
    <cfRule type="expression" dxfId="822" priority="644" stopIfTrue="1">
      <formula>BY1044&lt;0</formula>
    </cfRule>
    <cfRule type="expression" dxfId="821" priority="645" stopIfTrue="1">
      <formula>BY1042&lt;0</formula>
    </cfRule>
    <cfRule type="expression" dxfId="820" priority="646" stopIfTrue="1">
      <formula>BY1043&lt;0</formula>
    </cfRule>
  </conditionalFormatting>
  <conditionalFormatting sqref="BO278:BR280">
    <cfRule type="expression" dxfId="819" priority="3597" stopIfTrue="1">
      <formula>BY1049&lt;0</formula>
    </cfRule>
    <cfRule type="expression" dxfId="818" priority="3619" stopIfTrue="1">
      <formula>BY1046&lt;0</formula>
    </cfRule>
    <cfRule type="expression" dxfId="817" priority="3595" stopIfTrue="1">
      <formula>BY1047&lt;0</formula>
    </cfRule>
    <cfRule type="expression" dxfId="816" priority="3594" stopIfTrue="1">
      <formula>BY1038&lt;0</formula>
    </cfRule>
    <cfRule type="expression" dxfId="815" priority="3592" stopIfTrue="1">
      <formula>BY1039&lt;0</formula>
    </cfRule>
    <cfRule type="expression" dxfId="814" priority="3591" stopIfTrue="1">
      <formula>BY278&lt;0</formula>
    </cfRule>
    <cfRule type="expression" dxfId="813" priority="3590" stopIfTrue="1">
      <formula>BY1038&lt;0</formula>
    </cfRule>
    <cfRule type="expression" dxfId="812" priority="3589" stopIfTrue="1">
      <formula>BY1037&lt;0</formula>
    </cfRule>
    <cfRule type="expression" dxfId="811" priority="3588" stopIfTrue="1">
      <formula>BY1036&lt;0</formula>
    </cfRule>
    <cfRule type="expression" dxfId="810" priority="3587" stopIfTrue="1">
      <formula>BY1037&lt;0</formula>
    </cfRule>
    <cfRule type="expression" dxfId="809" priority="3623" stopIfTrue="1">
      <formula>BY1044&lt;0</formula>
    </cfRule>
    <cfRule type="expression" dxfId="808" priority="3596" stopIfTrue="1">
      <formula>BY1048&lt;0</formula>
    </cfRule>
    <cfRule type="expression" dxfId="807" priority="3593" stopIfTrue="1">
      <formula>BY1040&lt;0</formula>
    </cfRule>
    <cfRule type="expression" dxfId="806" priority="3622" stopIfTrue="1">
      <formula>BY1043&lt;0</formula>
    </cfRule>
    <cfRule type="expression" dxfId="805" priority="3621" stopIfTrue="1">
      <formula>BY1045&lt;0</formula>
    </cfRule>
    <cfRule type="expression" dxfId="804" priority="3620" stopIfTrue="1">
      <formula>BY1047&lt;0</formula>
    </cfRule>
    <cfRule type="expression" dxfId="803" priority="3618" stopIfTrue="1">
      <formula>BY1045&lt;0</formula>
    </cfRule>
    <cfRule type="expression" dxfId="802" priority="3617" stopIfTrue="1">
      <formula>BY1044&lt;0</formula>
    </cfRule>
    <cfRule type="expression" dxfId="801" priority="3616" stopIfTrue="1">
      <formula>BY1046&lt;0</formula>
    </cfRule>
    <cfRule type="expression" dxfId="800" priority="3615" stopIfTrue="1">
      <formula>BY1048&lt;0</formula>
    </cfRule>
    <cfRule type="expression" dxfId="799" priority="3614" stopIfTrue="1">
      <formula>BY1047&lt;0</formula>
    </cfRule>
    <cfRule type="expression" dxfId="798" priority="3613" stopIfTrue="1">
      <formula>BY1046&lt;0</formula>
    </cfRule>
    <cfRule type="expression" dxfId="797" priority="3612" stopIfTrue="1">
      <formula>BY1045&lt;0</formula>
    </cfRule>
    <cfRule type="expression" dxfId="796" priority="3611" stopIfTrue="1">
      <formula>BY1044&lt;0</formula>
    </cfRule>
    <cfRule type="expression" dxfId="795" priority="3610" stopIfTrue="1">
      <formula>BY1042&lt;0</formula>
    </cfRule>
    <cfRule type="expression" dxfId="794" priority="3609" stopIfTrue="1">
      <formula>BY1044&lt;0</formula>
    </cfRule>
    <cfRule type="expression" dxfId="793" priority="3608" stopIfTrue="1">
      <formula>BY1046&lt;0</formula>
    </cfRule>
    <cfRule type="expression" dxfId="792" priority="3607" stopIfTrue="1">
      <formula>BY1045&lt;0</formula>
    </cfRule>
    <cfRule type="expression" dxfId="791" priority="3606" stopIfTrue="1">
      <formula>BY1044&lt;0</formula>
    </cfRule>
    <cfRule type="expression" dxfId="790" priority="3605" stopIfTrue="1">
      <formula>BY1043&lt;0</formula>
    </cfRule>
    <cfRule type="expression" dxfId="789" priority="3604" stopIfTrue="1">
      <formula>BY1045&lt;0</formula>
    </cfRule>
    <cfRule type="expression" dxfId="788" priority="3603" stopIfTrue="1">
      <formula>BY1047&lt;0</formula>
    </cfRule>
    <cfRule type="expression" dxfId="787" priority="3602" stopIfTrue="1">
      <formula>BY1046&lt;0</formula>
    </cfRule>
    <cfRule type="expression" dxfId="786" priority="3601" stopIfTrue="1">
      <formula>BY1045&lt;0</formula>
    </cfRule>
    <cfRule type="expression" dxfId="785" priority="3600" stopIfTrue="1">
      <formula>BY1049&lt;0</formula>
    </cfRule>
    <cfRule type="expression" dxfId="784" priority="3599" stopIfTrue="1">
      <formula>BY1051&lt;0</formula>
    </cfRule>
    <cfRule type="expression" dxfId="783" priority="3598" stopIfTrue="1">
      <formula>BY1050&lt;0</formula>
    </cfRule>
  </conditionalFormatting>
  <conditionalFormatting sqref="BO544:BR544">
    <cfRule type="expression" dxfId="782" priority="523" stopIfTrue="1">
      <formula>BY544&lt;0</formula>
    </cfRule>
  </conditionalFormatting>
  <conditionalFormatting sqref="BO546:BR546 BO548:BR548 BR550 BR552">
    <cfRule type="expression" dxfId="781" priority="281" stopIfTrue="1">
      <formula>BY546&lt;0</formula>
    </cfRule>
  </conditionalFormatting>
  <conditionalFormatting sqref="BO560:BR560 BO559:BP559 BR559">
    <cfRule type="expression" dxfId="780" priority="430" stopIfTrue="1">
      <formula>BY1291&lt;0</formula>
    </cfRule>
    <cfRule type="expression" dxfId="779" priority="432" stopIfTrue="1">
      <formula>BY1293&lt;0</formula>
    </cfRule>
  </conditionalFormatting>
  <conditionalFormatting sqref="BO560:BR560">
    <cfRule type="expression" dxfId="778" priority="431" stopIfTrue="1">
      <formula>BY1293&lt;0</formula>
    </cfRule>
    <cfRule type="expression" dxfId="777" priority="429" stopIfTrue="1">
      <formula>BY1291&lt;0</formula>
    </cfRule>
  </conditionalFormatting>
  <conditionalFormatting sqref="BO565:BR565">
    <cfRule type="expression" dxfId="776" priority="264" stopIfTrue="1">
      <formula>BY1295&lt;0</formula>
    </cfRule>
    <cfRule type="expression" dxfId="775" priority="265" stopIfTrue="1">
      <formula>BY1296&lt;0</formula>
    </cfRule>
    <cfRule type="expression" dxfId="774" priority="266" stopIfTrue="1">
      <formula>BY1297&lt;0</formula>
    </cfRule>
    <cfRule type="expression" dxfId="773" priority="267" stopIfTrue="1">
      <formula>BY1298&lt;0</formula>
    </cfRule>
    <cfRule type="expression" dxfId="772" priority="274" stopIfTrue="1">
      <formula>BY1300&lt;0</formula>
    </cfRule>
    <cfRule type="expression" dxfId="771" priority="269" stopIfTrue="1">
      <formula>BY1297&lt;0</formula>
    </cfRule>
    <cfRule type="expression" dxfId="770" priority="270" stopIfTrue="1">
      <formula>BY1296&lt;0</formula>
    </cfRule>
    <cfRule type="expression" dxfId="769" priority="268" stopIfTrue="1">
      <formula>BY1299&lt;0</formula>
    </cfRule>
    <cfRule type="expression" dxfId="768" priority="271" stopIfTrue="1">
      <formula>BY1297&lt;0</formula>
    </cfRule>
    <cfRule type="expression" dxfId="767" priority="272" stopIfTrue="1">
      <formula>BY1298&lt;0</formula>
    </cfRule>
    <cfRule type="expression" dxfId="766" priority="273" stopIfTrue="1">
      <formula>BY1299&lt;0</formula>
    </cfRule>
    <cfRule type="expression" dxfId="765" priority="275" stopIfTrue="1">
      <formula>BY1302&lt;0</formula>
    </cfRule>
    <cfRule type="expression" dxfId="764" priority="276" stopIfTrue="1">
      <formula>BY1303&lt;0</formula>
    </cfRule>
    <cfRule type="expression" dxfId="763" priority="277" stopIfTrue="1">
      <formula>BY1304&lt;0</formula>
    </cfRule>
    <cfRule type="expression" dxfId="762" priority="278" stopIfTrue="1">
      <formula>BY1305&lt;0</formula>
    </cfRule>
    <cfRule type="expression" dxfId="761" priority="279" stopIfTrue="1">
      <formula>BY1306&lt;0</formula>
    </cfRule>
    <cfRule type="expression" dxfId="760" priority="280" stopIfTrue="1">
      <formula>BY1304&lt;0</formula>
    </cfRule>
    <cfRule type="expression" dxfId="759" priority="262" stopIfTrue="1">
      <formula>BY1298&lt;0</formula>
    </cfRule>
    <cfRule type="expression" dxfId="758" priority="263" stopIfTrue="1">
      <formula>BY565&lt;0</formula>
    </cfRule>
  </conditionalFormatting>
  <conditionalFormatting sqref="BP105">
    <cfRule type="expression" dxfId="757" priority="794" stopIfTrue="1">
      <formula>BZ872&lt;0</formula>
    </cfRule>
    <cfRule type="expression" dxfId="756" priority="788" stopIfTrue="1">
      <formula>BZ872&lt;0</formula>
    </cfRule>
    <cfRule type="expression" dxfId="755" priority="789" stopIfTrue="1">
      <formula>BZ873&lt;0</formula>
    </cfRule>
    <cfRule type="expression" dxfId="754" priority="790" stopIfTrue="1">
      <formula>BZ874&lt;0</formula>
    </cfRule>
    <cfRule type="expression" dxfId="753" priority="791" stopIfTrue="1">
      <formula>BZ872&lt;0</formula>
    </cfRule>
    <cfRule type="expression" dxfId="752" priority="792" stopIfTrue="1">
      <formula>BZ874&lt;0</formula>
    </cfRule>
    <cfRule type="expression" dxfId="751" priority="793" stopIfTrue="1">
      <formula>BZ873&lt;0</formula>
    </cfRule>
    <cfRule type="expression" dxfId="750" priority="795" stopIfTrue="1">
      <formula>BZ874&lt;0</formula>
    </cfRule>
    <cfRule type="expression" dxfId="749" priority="796" stopIfTrue="1">
      <formula>BZ875&lt;0</formula>
    </cfRule>
    <cfRule type="expression" dxfId="748" priority="797" stopIfTrue="1">
      <formula>BZ876&lt;0</formula>
    </cfRule>
    <cfRule type="expression" dxfId="747" priority="798" stopIfTrue="1">
      <formula>BZ871&lt;0</formula>
    </cfRule>
    <cfRule type="expression" dxfId="746" priority="799" stopIfTrue="1">
      <formula>BZ872&lt;0</formula>
    </cfRule>
    <cfRule type="expression" dxfId="745" priority="800" stopIfTrue="1">
      <formula>BZ873&lt;0</formula>
    </cfRule>
    <cfRule type="expression" dxfId="744" priority="802" stopIfTrue="1">
      <formula>BZ875&lt;0</formula>
    </cfRule>
    <cfRule type="expression" dxfId="743" priority="803" stopIfTrue="1">
      <formula>BZ873&lt;0</formula>
    </cfRule>
    <cfRule type="expression" dxfId="742" priority="801" stopIfTrue="1">
      <formula>BZ874&lt;0</formula>
    </cfRule>
  </conditionalFormatting>
  <conditionalFormatting sqref="BP109">
    <cfRule type="expression" dxfId="741" priority="735" stopIfTrue="1">
      <formula>BZ877&lt;0</formula>
    </cfRule>
    <cfRule type="expression" dxfId="740" priority="736" stopIfTrue="1">
      <formula>BZ878&lt;0</formula>
    </cfRule>
    <cfRule type="expression" dxfId="739" priority="757" stopIfTrue="1">
      <formula>BZ875&lt;0</formula>
    </cfRule>
    <cfRule type="expression" dxfId="738" priority="737" stopIfTrue="1">
      <formula>BZ876&lt;0</formula>
    </cfRule>
    <cfRule type="expression" dxfId="737" priority="738" stopIfTrue="1">
      <formula>BZ878&lt;0</formula>
    </cfRule>
    <cfRule type="expression" dxfId="736" priority="739" stopIfTrue="1">
      <formula>BZ877&lt;0</formula>
    </cfRule>
    <cfRule type="expression" dxfId="735" priority="740" stopIfTrue="1">
      <formula>BZ876&lt;0</formula>
    </cfRule>
    <cfRule type="expression" dxfId="734" priority="749" stopIfTrue="1">
      <formula>BZ877&lt;0</formula>
    </cfRule>
    <cfRule type="expression" dxfId="733" priority="741" stopIfTrue="1">
      <formula>BZ878&lt;0</formula>
    </cfRule>
    <cfRule type="expression" dxfId="732" priority="734" stopIfTrue="1">
      <formula>BZ876&lt;0</formula>
    </cfRule>
    <cfRule type="expression" dxfId="731" priority="743" stopIfTrue="1">
      <formula>BZ880&lt;0</formula>
    </cfRule>
    <cfRule type="expression" dxfId="730" priority="744" stopIfTrue="1">
      <formula>BZ875&lt;0</formula>
    </cfRule>
    <cfRule type="expression" dxfId="729" priority="745" stopIfTrue="1">
      <formula>BZ876&lt;0</formula>
    </cfRule>
    <cfRule type="expression" dxfId="728" priority="746" stopIfTrue="1">
      <formula>BZ877&lt;0</formula>
    </cfRule>
    <cfRule type="expression" dxfId="727" priority="747" stopIfTrue="1">
      <formula>BZ878&lt;0</formula>
    </cfRule>
    <cfRule type="expression" dxfId="726" priority="748" stopIfTrue="1">
      <formula>BZ879&lt;0</formula>
    </cfRule>
    <cfRule type="expression" dxfId="725" priority="742" stopIfTrue="1">
      <formula>BZ879&lt;0</formula>
    </cfRule>
  </conditionalFormatting>
  <conditionalFormatting sqref="BP156">
    <cfRule type="expression" dxfId="724" priority="670" stopIfTrue="1">
      <formula>BZ923&lt;0</formula>
    </cfRule>
    <cfRule type="expression" dxfId="723" priority="669" stopIfTrue="1">
      <formula>BZ924&lt;0</formula>
    </cfRule>
    <cfRule type="expression" dxfId="722" priority="668" stopIfTrue="1">
      <formula>BZ922&lt;0</formula>
    </cfRule>
    <cfRule type="expression" dxfId="721" priority="667" stopIfTrue="1">
      <formula>BZ924&lt;0</formula>
    </cfRule>
    <cfRule type="expression" dxfId="720" priority="666" stopIfTrue="1">
      <formula>BZ923&lt;0</formula>
    </cfRule>
    <cfRule type="expression" dxfId="719" priority="665" stopIfTrue="1">
      <formula>BZ922&lt;0</formula>
    </cfRule>
    <cfRule type="expression" dxfId="718" priority="673" stopIfTrue="1">
      <formula>BZ925&lt;0</formula>
    </cfRule>
    <cfRule type="expression" dxfId="717" priority="680" stopIfTrue="1">
      <formula>BZ923&lt;0</formula>
    </cfRule>
    <cfRule type="expression" dxfId="716" priority="679" stopIfTrue="1">
      <formula>BZ925&lt;0</formula>
    </cfRule>
    <cfRule type="expression" dxfId="715" priority="678" stopIfTrue="1">
      <formula>BZ924&lt;0</formula>
    </cfRule>
    <cfRule type="expression" dxfId="714" priority="677" stopIfTrue="1">
      <formula>BZ923&lt;0</formula>
    </cfRule>
    <cfRule type="expression" dxfId="713" priority="676" stopIfTrue="1">
      <formula>BZ922&lt;0</formula>
    </cfRule>
    <cfRule type="expression" dxfId="712" priority="675" stopIfTrue="1">
      <formula>BZ921&lt;0</formula>
    </cfRule>
    <cfRule type="expression" dxfId="711" priority="674" stopIfTrue="1">
      <formula>BZ926&lt;0</formula>
    </cfRule>
    <cfRule type="expression" dxfId="710" priority="672" stopIfTrue="1">
      <formula>BZ924&lt;0</formula>
    </cfRule>
    <cfRule type="expression" dxfId="709" priority="671" stopIfTrue="1">
      <formula>BZ922&lt;0</formula>
    </cfRule>
  </conditionalFormatting>
  <conditionalFormatting sqref="BP276">
    <cfRule type="expression" dxfId="708" priority="2097" stopIfTrue="1">
      <formula>BZ1042&lt;0</formula>
    </cfRule>
    <cfRule type="expression" dxfId="707" priority="2088" stopIfTrue="1">
      <formula>BZ1041&lt;0</formula>
    </cfRule>
    <cfRule type="expression" dxfId="706" priority="2094" stopIfTrue="1">
      <formula>BZ1045&lt;0</formula>
    </cfRule>
    <cfRule type="expression" dxfId="705" priority="2095" stopIfTrue="1">
      <formula>BZ1040&lt;0</formula>
    </cfRule>
    <cfRule type="expression" dxfId="704" priority="2096" stopIfTrue="1">
      <formula>BZ1041&lt;0</formula>
    </cfRule>
    <cfRule type="expression" dxfId="703" priority="2098" stopIfTrue="1">
      <formula>BZ1043&lt;0</formula>
    </cfRule>
    <cfRule type="expression" dxfId="702" priority="2099" stopIfTrue="1">
      <formula>BZ1044&lt;0</formula>
    </cfRule>
    <cfRule type="expression" dxfId="701" priority="2103" stopIfTrue="1">
      <formula>BZ1039&lt;0</formula>
    </cfRule>
    <cfRule type="expression" dxfId="700" priority="2100" stopIfTrue="1">
      <formula>BZ1042&lt;0</formula>
    </cfRule>
    <cfRule type="expression" dxfId="699" priority="2101" stopIfTrue="1">
      <formula>BZ276&lt;0</formula>
    </cfRule>
    <cfRule type="expression" dxfId="698" priority="2102" stopIfTrue="1">
      <formula>BZ1040&lt;0</formula>
    </cfRule>
    <cfRule type="expression" dxfId="697" priority="2085" stopIfTrue="1">
      <formula>BZ1041&lt;0</formula>
    </cfRule>
    <cfRule type="expression" dxfId="696" priority="2086" stopIfTrue="1">
      <formula>BZ1042&lt;0</formula>
    </cfRule>
    <cfRule type="expression" dxfId="695" priority="2087" stopIfTrue="1">
      <formula>BZ1043&lt;0</formula>
    </cfRule>
    <cfRule type="expression" dxfId="694" priority="2089" stopIfTrue="1">
      <formula>BZ1043&lt;0</formula>
    </cfRule>
    <cfRule type="expression" dxfId="693" priority="2090" stopIfTrue="1">
      <formula>BZ1042&lt;0</formula>
    </cfRule>
    <cfRule type="expression" dxfId="692" priority="2091" stopIfTrue="1">
      <formula>BZ1041&lt;0</formula>
    </cfRule>
    <cfRule type="expression" dxfId="691" priority="2092" stopIfTrue="1">
      <formula>BZ1043&lt;0</formula>
    </cfRule>
    <cfRule type="expression" dxfId="690" priority="2093" stopIfTrue="1">
      <formula>BZ1044&lt;0</formula>
    </cfRule>
  </conditionalFormatting>
  <conditionalFormatting sqref="BP278:BP280">
    <cfRule type="expression" dxfId="689" priority="540" stopIfTrue="1">
      <formula>BZ1045&lt;0</formula>
    </cfRule>
    <cfRule type="expression" dxfId="688" priority="539" stopIfTrue="1">
      <formula>BZ1043&lt;0</formula>
    </cfRule>
    <cfRule type="expression" dxfId="687" priority="554" stopIfTrue="1">
      <formula>BZ1051&lt;0</formula>
    </cfRule>
    <cfRule type="expression" dxfId="686" priority="537" stopIfTrue="1">
      <formula>BZ1044&lt;0</formula>
    </cfRule>
    <cfRule type="expression" dxfId="685" priority="573" stopIfTrue="1">
      <formula>BZ1041&lt;0</formula>
    </cfRule>
    <cfRule type="expression" dxfId="684" priority="566" stopIfTrue="1">
      <formula>BZ1042&lt;0</formula>
    </cfRule>
    <cfRule type="expression" dxfId="683" priority="557" stopIfTrue="1">
      <formula>BZ1051&lt;0</formula>
    </cfRule>
    <cfRule type="expression" dxfId="682" priority="538" stopIfTrue="1">
      <formula>BZ1045&lt;0</formula>
    </cfRule>
    <cfRule type="expression" dxfId="681" priority="556" stopIfTrue="1">
      <formula>BZ1053&lt;0</formula>
    </cfRule>
    <cfRule type="expression" dxfId="680" priority="555" stopIfTrue="1">
      <formula>BZ1052&lt;0</formula>
    </cfRule>
    <cfRule type="expression" dxfId="679" priority="553" stopIfTrue="1">
      <formula>BZ1050&lt;0</formula>
    </cfRule>
    <cfRule type="expression" dxfId="678" priority="552" stopIfTrue="1">
      <formula>BZ1049&lt;0</formula>
    </cfRule>
    <cfRule type="expression" dxfId="677" priority="551" stopIfTrue="1">
      <formula>BZ1044&lt;0</formula>
    </cfRule>
    <cfRule type="expression" dxfId="676" priority="550" stopIfTrue="1">
      <formula>BZ1046&lt;0</formula>
    </cfRule>
    <cfRule type="expression" dxfId="675" priority="536" stopIfTrue="1">
      <formula>BZ1043&lt;0</formula>
    </cfRule>
    <cfRule type="expression" dxfId="674" priority="549" stopIfTrue="1">
      <formula>BZ1045&lt;0</formula>
    </cfRule>
    <cfRule type="expression" dxfId="673" priority="548" stopIfTrue="1">
      <formula>BZ1044&lt;0</formula>
    </cfRule>
    <cfRule type="expression" dxfId="672" priority="547" stopIfTrue="1">
      <formula>BZ1043&lt;0</formula>
    </cfRule>
    <cfRule type="expression" dxfId="671" priority="543" stopIfTrue="1">
      <formula>BZ1045&lt;0</formula>
    </cfRule>
    <cfRule type="expression" dxfId="670" priority="546" stopIfTrue="1">
      <formula>BZ1042&lt;0</formula>
    </cfRule>
    <cfRule type="expression" dxfId="669" priority="545" stopIfTrue="1">
      <formula>BZ1047&lt;0</formula>
    </cfRule>
    <cfRule type="expression" dxfId="668" priority="544" stopIfTrue="1">
      <formula>BZ1046&lt;0</formula>
    </cfRule>
    <cfRule type="expression" dxfId="667" priority="542" stopIfTrue="1">
      <formula>BZ1043&lt;0</formula>
    </cfRule>
    <cfRule type="expression" dxfId="666" priority="541" stopIfTrue="1">
      <formula>BZ1044&lt;0</formula>
    </cfRule>
  </conditionalFormatting>
  <conditionalFormatting sqref="BP544">
    <cfRule type="expression" dxfId="665" priority="500" stopIfTrue="1">
      <formula>BZ1303&lt;0</formula>
    </cfRule>
    <cfRule type="expression" dxfId="664" priority="475" stopIfTrue="1">
      <formula>BZ1305&lt;0</formula>
    </cfRule>
    <cfRule type="expression" dxfId="663" priority="522" stopIfTrue="1">
      <formula>BZ1300&lt;0</formula>
    </cfRule>
    <cfRule type="expression" dxfId="662" priority="521" stopIfTrue="1">
      <formula>BZ1302&lt;0</formula>
    </cfRule>
    <cfRule type="expression" dxfId="661" priority="520" stopIfTrue="1">
      <formula>BZ1301&lt;0</formula>
    </cfRule>
    <cfRule type="expression" dxfId="660" priority="519" stopIfTrue="1">
      <formula>BZ1300&lt;0</formula>
    </cfRule>
    <cfRule type="expression" dxfId="659" priority="518" stopIfTrue="1">
      <formula>BZ1299&lt;0</formula>
    </cfRule>
    <cfRule type="expression" dxfId="658" priority="517" stopIfTrue="1">
      <formula>BZ1298&lt;0</formula>
    </cfRule>
    <cfRule type="expression" dxfId="657" priority="516" stopIfTrue="1">
      <formula>BZ1303&lt;0</formula>
    </cfRule>
    <cfRule type="expression" dxfId="656" priority="515" stopIfTrue="1">
      <formula>BZ1302&lt;0</formula>
    </cfRule>
    <cfRule type="expression" dxfId="655" priority="514" stopIfTrue="1">
      <formula>BZ1301&lt;0</formula>
    </cfRule>
    <cfRule type="expression" dxfId="654" priority="513" stopIfTrue="1">
      <formula>BZ1299&lt;0</formula>
    </cfRule>
    <cfRule type="expression" dxfId="653" priority="512" stopIfTrue="1">
      <formula>BZ1300&lt;0</formula>
    </cfRule>
    <cfRule type="expression" dxfId="652" priority="511" stopIfTrue="1">
      <formula>BZ1301&lt;0</formula>
    </cfRule>
    <cfRule type="expression" dxfId="651" priority="510" stopIfTrue="1">
      <formula>BZ1300&lt;0</formula>
    </cfRule>
    <cfRule type="expression" dxfId="650" priority="508" stopIfTrue="1">
      <formula>BZ1299&lt;0</formula>
    </cfRule>
    <cfRule type="expression" dxfId="649" priority="507" stopIfTrue="1">
      <formula>BZ1301&lt;0</formula>
    </cfRule>
    <cfRule type="expression" dxfId="648" priority="506" stopIfTrue="1">
      <formula>BZ1303&lt;0</formula>
    </cfRule>
    <cfRule type="expression" dxfId="647" priority="505" stopIfTrue="1">
      <formula>BZ1302&lt;0</formula>
    </cfRule>
    <cfRule type="expression" dxfId="646" priority="504" stopIfTrue="1">
      <formula>BZ1301&lt;0</formula>
    </cfRule>
    <cfRule type="expression" dxfId="645" priority="503" stopIfTrue="1">
      <formula>BZ1300&lt;0</formula>
    </cfRule>
    <cfRule type="expression" dxfId="644" priority="502" stopIfTrue="1">
      <formula>BZ1302&lt;0</formula>
    </cfRule>
    <cfRule type="expression" dxfId="643" priority="501" stopIfTrue="1">
      <formula>BZ1304&lt;0</formula>
    </cfRule>
    <cfRule type="expression" dxfId="642" priority="477" stopIfTrue="1">
      <formula>BZ1307&lt;0</formula>
    </cfRule>
    <cfRule type="expression" dxfId="641" priority="499" stopIfTrue="1">
      <formula>BZ1302&lt;0</formula>
    </cfRule>
    <cfRule type="expression" dxfId="640" priority="498" stopIfTrue="1">
      <formula>BZ1301&lt;0</formula>
    </cfRule>
    <cfRule type="expression" dxfId="639" priority="497" stopIfTrue="1">
      <formula>BZ1300&lt;0</formula>
    </cfRule>
    <cfRule type="expression" dxfId="638" priority="496" stopIfTrue="1">
      <formula>BZ1298&lt;0</formula>
    </cfRule>
    <cfRule type="expression" dxfId="637" priority="495" stopIfTrue="1">
      <formula>BZ1300&lt;0</formula>
    </cfRule>
    <cfRule type="expression" dxfId="636" priority="494" stopIfTrue="1">
      <formula>BZ1302&lt;0</formula>
    </cfRule>
    <cfRule type="expression" dxfId="635" priority="493" stopIfTrue="1">
      <formula>BZ1301&lt;0</formula>
    </cfRule>
    <cfRule type="expression" dxfId="634" priority="492" stopIfTrue="1">
      <formula>BZ1300&lt;0</formula>
    </cfRule>
    <cfRule type="expression" dxfId="633" priority="491" stopIfTrue="1">
      <formula>BZ1299&lt;0</formula>
    </cfRule>
    <cfRule type="expression" dxfId="632" priority="490" stopIfTrue="1">
      <formula>BZ1301&lt;0</formula>
    </cfRule>
    <cfRule type="expression" dxfId="631" priority="489" stopIfTrue="1">
      <formula>BZ1303&lt;0</formula>
    </cfRule>
    <cfRule type="expression" dxfId="630" priority="488" stopIfTrue="1">
      <formula>BZ1302&lt;0</formula>
    </cfRule>
    <cfRule type="expression" dxfId="629" priority="487" stopIfTrue="1">
      <formula>BZ1301&lt;0</formula>
    </cfRule>
    <cfRule type="expression" dxfId="628" priority="486" stopIfTrue="1">
      <formula>BZ1297&lt;0</formula>
    </cfRule>
    <cfRule type="expression" dxfId="627" priority="485" stopIfTrue="1">
      <formula>BZ1299&lt;0</formula>
    </cfRule>
    <cfRule type="expression" dxfId="626" priority="484" stopIfTrue="1">
      <formula>BZ1301&lt;0</formula>
    </cfRule>
    <cfRule type="expression" dxfId="625" priority="483" stopIfTrue="1">
      <formula>BZ1300&lt;0</formula>
    </cfRule>
    <cfRule type="expression" dxfId="624" priority="482" stopIfTrue="1">
      <formula>BZ1299&lt;0</formula>
    </cfRule>
    <cfRule type="expression" dxfId="623" priority="481" stopIfTrue="1">
      <formula>BZ1298&lt;0</formula>
    </cfRule>
    <cfRule type="expression" dxfId="622" priority="480" stopIfTrue="1">
      <formula>BZ1307&lt;0</formula>
    </cfRule>
    <cfRule type="expression" dxfId="621" priority="479" stopIfTrue="1">
      <formula>BZ1309&lt;0</formula>
    </cfRule>
    <cfRule type="expression" dxfId="620" priority="478" stopIfTrue="1">
      <formula>BZ1308&lt;0</formula>
    </cfRule>
    <cfRule type="expression" dxfId="619" priority="476" stopIfTrue="1">
      <formula>BZ1306&lt;0</formula>
    </cfRule>
  </conditionalFormatting>
  <conditionalFormatting sqref="BP546">
    <cfRule type="expression" dxfId="618" priority="2200" stopIfTrue="1">
      <formula>BZ1303&lt;0</formula>
    </cfRule>
    <cfRule type="expression" dxfId="617" priority="2194" stopIfTrue="1">
      <formula>BZ1302&lt;0</formula>
    </cfRule>
    <cfRule type="expression" dxfId="616" priority="2188" stopIfTrue="1">
      <formula>BZ1299&lt;0</formula>
    </cfRule>
    <cfRule type="expression" dxfId="615" priority="2187" stopIfTrue="1">
      <formula>BZ1301&lt;0</formula>
    </cfRule>
    <cfRule type="expression" dxfId="614" priority="2209" stopIfTrue="1">
      <formula>BZ1303&lt;0</formula>
    </cfRule>
    <cfRule type="expression" dxfId="613" priority="2208" stopIfTrue="1">
      <formula>BZ1305&lt;0</formula>
    </cfRule>
    <cfRule type="expression" dxfId="612" priority="2207" stopIfTrue="1">
      <formula>BZ1304&lt;0</formula>
    </cfRule>
    <cfRule type="expression" dxfId="611" priority="2206" stopIfTrue="1">
      <formula>BZ1303&lt;0</formula>
    </cfRule>
    <cfRule type="expression" dxfId="610" priority="2205" stopIfTrue="1">
      <formula>BZ1302&lt;0</formula>
    </cfRule>
    <cfRule type="expression" dxfId="609" priority="2125" stopIfTrue="1">
      <formula>BZ1303&lt;0</formula>
    </cfRule>
    <cfRule type="expression" dxfId="608" priority="2125" stopIfTrue="1">
      <formula>BZ1301&lt;0</formula>
    </cfRule>
    <cfRule type="expression" dxfId="607" priority="2180" stopIfTrue="1">
      <formula>BZ1310&lt;0</formula>
    </cfRule>
    <cfRule type="expression" dxfId="606" priority="2181" stopIfTrue="1">
      <formula>BZ1311&lt;0</formula>
    </cfRule>
    <cfRule type="expression" dxfId="605" priority="2204" stopIfTrue="1">
      <formula>BZ1304&lt;0</formula>
    </cfRule>
    <cfRule type="expression" dxfId="604" priority="2203" stopIfTrue="1">
      <formula>BZ1306&lt;0</formula>
    </cfRule>
    <cfRule type="expression" dxfId="603" priority="2202" stopIfTrue="1">
      <formula>BZ1305&lt;0</formula>
    </cfRule>
    <cfRule type="expression" dxfId="602" priority="2201" stopIfTrue="1">
      <formula>BZ1304&lt;0</formula>
    </cfRule>
    <cfRule type="expression" dxfId="601" priority="2182" stopIfTrue="1">
      <formula>BZ1309&lt;0</formula>
    </cfRule>
    <cfRule type="expression" dxfId="600" priority="2183" stopIfTrue="1">
      <formula>BZ1300&lt;0</formula>
    </cfRule>
    <cfRule type="expression" dxfId="599" priority="2184" stopIfTrue="1">
      <formula>BZ1301&lt;0</formula>
    </cfRule>
    <cfRule type="expression" dxfId="598" priority="2185" stopIfTrue="1">
      <formula>BZ1302&lt;0</formula>
    </cfRule>
    <cfRule type="expression" dxfId="597" priority="2211" stopIfTrue="1">
      <formula>BZ1302&lt;0</formula>
    </cfRule>
    <cfRule type="expression" dxfId="596" priority="2212" stopIfTrue="1">
      <formula>BZ1303&lt;0</formula>
    </cfRule>
    <cfRule type="expression" dxfId="595" priority="2213" stopIfTrue="1">
      <formula>BZ1302&lt;0</formula>
    </cfRule>
    <cfRule type="expression" dxfId="594" priority="2214" stopIfTrue="1">
      <formula>BZ1301&lt;0</formula>
    </cfRule>
    <cfRule type="expression" dxfId="593" priority="2215" stopIfTrue="1">
      <formula>BZ1303&lt;0</formula>
    </cfRule>
    <cfRule type="expression" dxfId="592" priority="2216" stopIfTrue="1">
      <formula>BZ1304&lt;0</formula>
    </cfRule>
    <cfRule type="expression" dxfId="591" priority="2217" stopIfTrue="1">
      <formula>BZ1305&lt;0</formula>
    </cfRule>
    <cfRule type="expression" dxfId="590" priority="2218" stopIfTrue="1">
      <formula>BZ1300&lt;0</formula>
    </cfRule>
    <cfRule type="expression" dxfId="589" priority="2219" stopIfTrue="1">
      <formula>BZ1301&lt;0</formula>
    </cfRule>
    <cfRule type="expression" dxfId="588" priority="2220" stopIfTrue="1">
      <formula>BZ1302&lt;0</formula>
    </cfRule>
    <cfRule type="expression" dxfId="587" priority="2221" stopIfTrue="1">
      <formula>BZ1303&lt;0</formula>
    </cfRule>
    <cfRule type="expression" dxfId="586" priority="2268" stopIfTrue="1">
      <formula>BZ1307&lt;0</formula>
    </cfRule>
    <cfRule type="expression" dxfId="585" priority="2269" stopIfTrue="1">
      <formula>BZ1308&lt;0</formula>
    </cfRule>
    <cfRule type="expression" dxfId="584" priority="2270" stopIfTrue="1">
      <formula>BZ1309&lt;0</formula>
    </cfRule>
    <cfRule type="expression" dxfId="583" priority="2210" stopIfTrue="1">
      <formula>BZ1301&lt;0</formula>
    </cfRule>
    <cfRule type="expression" dxfId="582" priority="2199" stopIfTrue="1">
      <formula>BZ1302&lt;0</formula>
    </cfRule>
    <cfRule type="expression" dxfId="581" priority="2189" stopIfTrue="1">
      <formula>BZ1303&lt;0</formula>
    </cfRule>
    <cfRule type="expression" dxfId="580" priority="2186" stopIfTrue="1">
      <formula>BZ1303&lt;0</formula>
    </cfRule>
    <cfRule type="expression" dxfId="579" priority="2193" stopIfTrue="1">
      <formula>BZ1301&lt;0</formula>
    </cfRule>
    <cfRule type="expression" dxfId="578" priority="2192" stopIfTrue="1">
      <formula>BZ1303&lt;0</formula>
    </cfRule>
    <cfRule type="expression" dxfId="577" priority="2191" stopIfTrue="1">
      <formula>BZ1305&lt;0</formula>
    </cfRule>
    <cfRule type="expression" dxfId="576" priority="2190" stopIfTrue="1">
      <formula>BZ1304&lt;0</formula>
    </cfRule>
    <cfRule type="expression" dxfId="575" priority="2195" stopIfTrue="1">
      <formula>BZ1303&lt;0</formula>
    </cfRule>
    <cfRule type="expression" dxfId="574" priority="2196" stopIfTrue="1">
      <formula>BZ1304&lt;0</formula>
    </cfRule>
    <cfRule type="expression" dxfId="573" priority="2197" stopIfTrue="1">
      <formula>BZ1302&lt;0</formula>
    </cfRule>
    <cfRule type="expression" dxfId="572" priority="2198" stopIfTrue="1">
      <formula>BZ1300&lt;0</formula>
    </cfRule>
  </conditionalFormatting>
  <conditionalFormatting sqref="BP548">
    <cfRule type="expression" dxfId="571" priority="2324" stopIfTrue="1">
      <formula>BZ1302&lt;0</formula>
    </cfRule>
    <cfRule type="expression" dxfId="570" priority="2336" stopIfTrue="1">
      <formula>BZ1305&lt;0</formula>
    </cfRule>
    <cfRule type="expression" dxfId="569" priority="2337" stopIfTrue="1">
      <formula>BZ1306&lt;0</formula>
    </cfRule>
    <cfRule type="expression" dxfId="568" priority="2338" stopIfTrue="1">
      <formula>BZ1304&lt;0</formula>
    </cfRule>
    <cfRule type="expression" dxfId="567" priority="2339" stopIfTrue="1">
      <formula>BZ1302&lt;0</formula>
    </cfRule>
    <cfRule type="expression" dxfId="566" priority="2340" stopIfTrue="1">
      <formula>BZ1303&lt;0</formula>
    </cfRule>
    <cfRule type="expression" dxfId="565" priority="2341" stopIfTrue="1">
      <formula>BZ1304&lt;0</formula>
    </cfRule>
    <cfRule type="expression" dxfId="564" priority="2342" stopIfTrue="1">
      <formula>BZ1305&lt;0</formula>
    </cfRule>
    <cfRule type="expression" dxfId="563" priority="2343" stopIfTrue="1">
      <formula>BZ1303&lt;0</formula>
    </cfRule>
    <cfRule type="expression" dxfId="562" priority="2344" stopIfTrue="1">
      <formula>BZ1301&lt;0</formula>
    </cfRule>
    <cfRule type="expression" dxfId="561" priority="2345" stopIfTrue="1">
      <formula>BZ1303&lt;0</formula>
    </cfRule>
    <cfRule type="expression" dxfId="560" priority="2346" stopIfTrue="1">
      <formula>BZ1304&lt;0</formula>
    </cfRule>
    <cfRule type="expression" dxfId="559" priority="2347" stopIfTrue="1">
      <formula>BZ1305&lt;0</formula>
    </cfRule>
    <cfRule type="expression" dxfId="558" priority="2348" stopIfTrue="1">
      <formula>BZ1306&lt;0</formula>
    </cfRule>
    <cfRule type="expression" dxfId="557" priority="2349" stopIfTrue="1">
      <formula>BZ1307&lt;0</formula>
    </cfRule>
    <cfRule type="expression" dxfId="556" priority="2350" stopIfTrue="1">
      <formula>BZ1305&lt;0</formula>
    </cfRule>
    <cfRule type="expression" dxfId="555" priority="2351" stopIfTrue="1">
      <formula>BZ1303&lt;0</formula>
    </cfRule>
    <cfRule type="expression" dxfId="554" priority="2352" stopIfTrue="1">
      <formula>BZ1304&lt;0</formula>
    </cfRule>
    <cfRule type="expression" dxfId="553" priority="2353" stopIfTrue="1">
      <formula>BZ1305&lt;0</formula>
    </cfRule>
    <cfRule type="expression" dxfId="552" priority="2354" stopIfTrue="1">
      <formula>BZ1306&lt;0</formula>
    </cfRule>
    <cfRule type="expression" dxfId="551" priority="2355" stopIfTrue="1">
      <formula>BZ1304&lt;0</formula>
    </cfRule>
    <cfRule type="expression" dxfId="550" priority="2356" stopIfTrue="1">
      <formula>BZ1302&lt;0</formula>
    </cfRule>
    <cfRule type="expression" dxfId="549" priority="2357" stopIfTrue="1">
      <formula>BZ1303&lt;0</formula>
    </cfRule>
    <cfRule type="expression" dxfId="548" priority="2335" stopIfTrue="1">
      <formula>BZ1304&lt;0</formula>
    </cfRule>
    <cfRule type="expression" dxfId="547" priority="2359" stopIfTrue="1">
      <formula>BZ1303&lt;0</formula>
    </cfRule>
    <cfRule type="expression" dxfId="546" priority="2360" stopIfTrue="1">
      <formula>BZ1302&lt;0</formula>
    </cfRule>
    <cfRule type="expression" dxfId="545" priority="2361" stopIfTrue="1">
      <formula>BZ1304&lt;0</formula>
    </cfRule>
    <cfRule type="expression" dxfId="544" priority="2362" stopIfTrue="1">
      <formula>BZ1305&lt;0</formula>
    </cfRule>
    <cfRule type="expression" dxfId="543" priority="2331" stopIfTrue="1">
      <formula>BZ1303&lt;0</formula>
    </cfRule>
    <cfRule type="expression" dxfId="542" priority="2363" stopIfTrue="1">
      <formula>BZ1306&lt;0</formula>
    </cfRule>
    <cfRule type="expression" dxfId="541" priority="2364" stopIfTrue="1">
      <formula>BZ1301&lt;0</formula>
    </cfRule>
    <cfRule type="expression" dxfId="540" priority="2365" stopIfTrue="1">
      <formula>BZ1302&lt;0</formula>
    </cfRule>
    <cfRule type="expression" dxfId="539" priority="2366" stopIfTrue="1">
      <formula>BZ1303&lt;0</formula>
    </cfRule>
    <cfRule type="expression" dxfId="538" priority="2367" stopIfTrue="1">
      <formula>BZ1304&lt;0</formula>
    </cfRule>
    <cfRule type="expression" dxfId="537" priority="2414" stopIfTrue="1">
      <formula>BZ1308&lt;0</formula>
    </cfRule>
    <cfRule type="expression" dxfId="536" priority="2415" stopIfTrue="1">
      <formula>BZ1309&lt;0</formula>
    </cfRule>
    <cfRule type="expression" dxfId="535" priority="2416" stopIfTrue="1">
      <formula>BZ1310&lt;0</formula>
    </cfRule>
    <cfRule type="expression" dxfId="534" priority="2324" stopIfTrue="1">
      <formula>BZ1304&lt;0</formula>
    </cfRule>
    <cfRule type="expression" dxfId="533" priority="2326" stopIfTrue="1">
      <formula>BZ1311&lt;0</formula>
    </cfRule>
    <cfRule type="expression" dxfId="532" priority="2327" stopIfTrue="1">
      <formula>BZ1312&lt;0</formula>
    </cfRule>
    <cfRule type="expression" dxfId="531" priority="2328" stopIfTrue="1">
      <formula>BZ1310&lt;0</formula>
    </cfRule>
    <cfRule type="expression" dxfId="530" priority="2329" stopIfTrue="1">
      <formula>BZ1301&lt;0</formula>
    </cfRule>
    <cfRule type="expression" dxfId="529" priority="2330" stopIfTrue="1">
      <formula>BZ1302&lt;0</formula>
    </cfRule>
    <cfRule type="expression" dxfId="528" priority="2332" stopIfTrue="1">
      <formula>BZ1304&lt;0</formula>
    </cfRule>
    <cfRule type="expression" dxfId="527" priority="2333" stopIfTrue="1">
      <formula>BZ1302&lt;0</formula>
    </cfRule>
    <cfRule type="expression" dxfId="526" priority="2334" stopIfTrue="1">
      <formula>BZ1300&lt;0</formula>
    </cfRule>
    <cfRule type="expression" dxfId="525" priority="2358" stopIfTrue="1">
      <formula>BZ1304&lt;0</formula>
    </cfRule>
  </conditionalFormatting>
  <conditionalFormatting sqref="BP550">
    <cfRule type="expression" dxfId="524" priority="2524" stopIfTrue="1">
      <formula>BZ1304&lt;0</formula>
    </cfRule>
    <cfRule type="expression" dxfId="523" priority="2525" stopIfTrue="1">
      <formula>BZ1305&lt;0</formula>
    </cfRule>
    <cfRule type="expression" dxfId="522" priority="2526" stopIfTrue="1">
      <formula>BZ1306&lt;0</formula>
    </cfRule>
    <cfRule type="expression" dxfId="521" priority="2527" stopIfTrue="1">
      <formula>BZ1307&lt;0</formula>
    </cfRule>
    <cfRule type="expression" dxfId="520" priority="2528" stopIfTrue="1">
      <formula>BZ1305&lt;0</formula>
    </cfRule>
    <cfRule type="expression" dxfId="519" priority="2529" stopIfTrue="1">
      <formula>BZ1303&lt;0</formula>
    </cfRule>
    <cfRule type="expression" dxfId="518" priority="2530" stopIfTrue="1">
      <formula>BZ1304&lt;0</formula>
    </cfRule>
    <cfRule type="expression" dxfId="517" priority="2531" stopIfTrue="1">
      <formula>BZ1305&lt;0</formula>
    </cfRule>
    <cfRule type="expression" dxfId="516" priority="2533" stopIfTrue="1">
      <formula>BZ1303&lt;0</formula>
    </cfRule>
    <cfRule type="expression" dxfId="515" priority="2534" stopIfTrue="1">
      <formula>BZ1305&lt;0</formula>
    </cfRule>
    <cfRule type="expression" dxfId="514" priority="2535" stopIfTrue="1">
      <formula>BZ1306&lt;0</formula>
    </cfRule>
    <cfRule type="expression" dxfId="513" priority="2536" stopIfTrue="1">
      <formula>BZ1307&lt;0</formula>
    </cfRule>
    <cfRule type="expression" dxfId="512" priority="2537" stopIfTrue="1">
      <formula>BZ1302&lt;0</formula>
    </cfRule>
    <cfRule type="expression" dxfId="511" priority="2538" stopIfTrue="1">
      <formula>BZ1303&lt;0</formula>
    </cfRule>
    <cfRule type="expression" dxfId="510" priority="2539" stopIfTrue="1">
      <formula>BZ1304&lt;0</formula>
    </cfRule>
    <cfRule type="expression" dxfId="509" priority="2540" stopIfTrue="1">
      <formula>BZ1305&lt;0</formula>
    </cfRule>
    <cfRule type="expression" dxfId="508" priority="2587" stopIfTrue="1">
      <formula>BZ1309&lt;0</formula>
    </cfRule>
    <cfRule type="expression" dxfId="507" priority="2588" stopIfTrue="1">
      <formula>BZ1310&lt;0</formula>
    </cfRule>
    <cfRule type="expression" dxfId="506" priority="2589" stopIfTrue="1">
      <formula>BZ1311&lt;0</formula>
    </cfRule>
    <cfRule type="expression" dxfId="505" priority="2532" stopIfTrue="1">
      <formula>BZ1304&lt;0</formula>
    </cfRule>
    <cfRule type="expression" dxfId="504" priority="2499" stopIfTrue="1">
      <formula>BZ1303&lt;0</formula>
    </cfRule>
    <cfRule type="expression" dxfId="503" priority="2499" stopIfTrue="1">
      <formula>BZ1312&lt;0</formula>
    </cfRule>
    <cfRule type="expression" dxfId="502" priority="2499" stopIfTrue="1">
      <formula>BZ1305&lt;0</formula>
    </cfRule>
    <cfRule type="expression" dxfId="501" priority="2500" stopIfTrue="1">
      <formula>BZ1313&lt;0</formula>
    </cfRule>
    <cfRule type="expression" dxfId="500" priority="2501" stopIfTrue="1">
      <formula>BZ1311&lt;0</formula>
    </cfRule>
    <cfRule type="expression" dxfId="499" priority="2502" stopIfTrue="1">
      <formula>BZ1302&lt;0</formula>
    </cfRule>
    <cfRule type="expression" dxfId="498" priority="2503" stopIfTrue="1">
      <formula>BZ1303&lt;0</formula>
    </cfRule>
    <cfRule type="expression" dxfId="497" priority="2504" stopIfTrue="1">
      <formula>BZ1304&lt;0</formula>
    </cfRule>
    <cfRule type="expression" dxfId="496" priority="2505" stopIfTrue="1">
      <formula>BZ1305&lt;0</formula>
    </cfRule>
    <cfRule type="expression" dxfId="495" priority="2506" stopIfTrue="1">
      <formula>BZ1303&lt;0</formula>
    </cfRule>
    <cfRule type="expression" dxfId="494" priority="2507" stopIfTrue="1">
      <formula>BZ1301&lt;0</formula>
    </cfRule>
    <cfRule type="expression" dxfId="493" priority="2508" stopIfTrue="1">
      <formula>BZ1305&lt;0</formula>
    </cfRule>
    <cfRule type="expression" dxfId="492" priority="2509" stopIfTrue="1">
      <formula>BZ1306&lt;0</formula>
    </cfRule>
    <cfRule type="expression" dxfId="491" priority="2510" stopIfTrue="1">
      <formula>BZ1307&lt;0</formula>
    </cfRule>
    <cfRule type="expression" dxfId="490" priority="2511" stopIfTrue="1">
      <formula>BZ1305&lt;0</formula>
    </cfRule>
    <cfRule type="expression" dxfId="489" priority="2512" stopIfTrue="1">
      <formula>BZ1303&lt;0</formula>
    </cfRule>
    <cfRule type="expression" dxfId="488" priority="2513" stopIfTrue="1">
      <formula>BZ1304&lt;0</formula>
    </cfRule>
    <cfRule type="expression" dxfId="487" priority="2514" stopIfTrue="1">
      <formula>BZ1305&lt;0</formula>
    </cfRule>
    <cfRule type="expression" dxfId="486" priority="2515" stopIfTrue="1">
      <formula>BZ1306&lt;0</formula>
    </cfRule>
    <cfRule type="expression" dxfId="485" priority="2516" stopIfTrue="1">
      <formula>BZ1304&lt;0</formula>
    </cfRule>
    <cfRule type="expression" dxfId="484" priority="2517" stopIfTrue="1">
      <formula>BZ1302&lt;0</formula>
    </cfRule>
    <cfRule type="expression" dxfId="483" priority="2518" stopIfTrue="1">
      <formula>BZ1304&lt;0</formula>
    </cfRule>
    <cfRule type="expression" dxfId="482" priority="2519" stopIfTrue="1">
      <formula>BZ1305&lt;0</formula>
    </cfRule>
    <cfRule type="expression" dxfId="481" priority="2520" stopIfTrue="1">
      <formula>BZ1306&lt;0</formula>
    </cfRule>
    <cfRule type="expression" dxfId="480" priority="2521" stopIfTrue="1">
      <formula>BZ1307&lt;0</formula>
    </cfRule>
    <cfRule type="expression" dxfId="479" priority="2522" stopIfTrue="1">
      <formula>BZ1308&lt;0</formula>
    </cfRule>
    <cfRule type="expression" dxfId="478" priority="2523" stopIfTrue="1">
      <formula>BZ1306&lt;0</formula>
    </cfRule>
  </conditionalFormatting>
  <conditionalFormatting sqref="BP552">
    <cfRule type="expression" dxfId="477" priority="2698" stopIfTrue="1">
      <formula>BZ1306&lt;0</formula>
    </cfRule>
    <cfRule type="expression" dxfId="476" priority="2723" stopIfTrue="1">
      <formula>BZ1305&lt;0</formula>
    </cfRule>
    <cfRule type="expression" dxfId="475" priority="2717" stopIfTrue="1">
      <formula>BZ1305&lt;0</formula>
    </cfRule>
    <cfRule type="expression" dxfId="474" priority="2706" stopIfTrue="1">
      <formula>BZ1305&lt;0</formula>
    </cfRule>
    <cfRule type="expression" dxfId="473" priority="2704" stopIfTrue="1">
      <formula>BZ1306&lt;0</formula>
    </cfRule>
    <cfRule type="expression" dxfId="472" priority="2705" stopIfTrue="1">
      <formula>BZ1304&lt;0</formula>
    </cfRule>
    <cfRule type="expression" dxfId="471" priority="2703" stopIfTrue="1">
      <formula>BZ1308&lt;0</formula>
    </cfRule>
    <cfRule type="expression" dxfId="470" priority="2702" stopIfTrue="1">
      <formula>BZ1307&lt;0</formula>
    </cfRule>
    <cfRule type="expression" dxfId="469" priority="2701" stopIfTrue="1">
      <formula>BZ1306&lt;0</formula>
    </cfRule>
    <cfRule type="expression" dxfId="468" priority="2700" stopIfTrue="1">
      <formula>BZ1302&lt;0</formula>
    </cfRule>
    <cfRule type="expression" dxfId="467" priority="2699" stopIfTrue="1">
      <formula>BZ1304&lt;0</formula>
    </cfRule>
    <cfRule type="expression" dxfId="466" priority="2722" stopIfTrue="1">
      <formula>BZ1304&lt;0</formula>
    </cfRule>
    <cfRule type="expression" dxfId="465" priority="2721" stopIfTrue="1">
      <formula>BZ1306&lt;0</formula>
    </cfRule>
    <cfRule type="expression" dxfId="464" priority="2720" stopIfTrue="1">
      <formula>BZ1308&lt;0</formula>
    </cfRule>
    <cfRule type="expression" dxfId="463" priority="2719" stopIfTrue="1">
      <formula>BZ1307&lt;0</formula>
    </cfRule>
    <cfRule type="expression" dxfId="462" priority="2718" stopIfTrue="1">
      <formula>BZ1306&lt;0</formula>
    </cfRule>
    <cfRule type="expression" dxfId="461" priority="2782" stopIfTrue="1">
      <formula>BZ1312&lt;0</formula>
    </cfRule>
    <cfRule type="expression" dxfId="460" priority="2711" stopIfTrue="1">
      <formula>BZ1305&lt;0</formula>
    </cfRule>
    <cfRule type="expression" dxfId="459" priority="2781" stopIfTrue="1">
      <formula>BZ1311&lt;0</formula>
    </cfRule>
    <cfRule type="expression" dxfId="458" priority="2780" stopIfTrue="1">
      <formula>BZ1310&lt;0</formula>
    </cfRule>
    <cfRule type="expression" dxfId="457" priority="2733" stopIfTrue="1">
      <formula>BZ1306&lt;0</formula>
    </cfRule>
    <cfRule type="expression" dxfId="456" priority="2732" stopIfTrue="1">
      <formula>BZ1305&lt;0</formula>
    </cfRule>
    <cfRule type="expression" dxfId="455" priority="2731" stopIfTrue="1">
      <formula>BZ1304&lt;0</formula>
    </cfRule>
    <cfRule type="expression" dxfId="454" priority="2730" stopIfTrue="1">
      <formula>BZ1303&lt;0</formula>
    </cfRule>
    <cfRule type="expression" dxfId="453" priority="2729" stopIfTrue="1">
      <formula>BZ1308&lt;0</formula>
    </cfRule>
    <cfRule type="expression" dxfId="452" priority="2728" stopIfTrue="1">
      <formula>BZ1307&lt;0</formula>
    </cfRule>
    <cfRule type="expression" dxfId="451" priority="2727" stopIfTrue="1">
      <formula>BZ1306&lt;0</formula>
    </cfRule>
    <cfRule type="expression" dxfId="450" priority="2726" stopIfTrue="1">
      <formula>BZ1304&lt;0</formula>
    </cfRule>
    <cfRule type="expression" dxfId="449" priority="2725" stopIfTrue="1">
      <formula>BZ1305&lt;0</formula>
    </cfRule>
    <cfRule type="expression" dxfId="448" priority="2724" stopIfTrue="1">
      <formula>BZ1306&lt;0</formula>
    </cfRule>
    <cfRule type="expression" dxfId="447" priority="2707" stopIfTrue="1">
      <formula>BZ1306&lt;0</formula>
    </cfRule>
    <cfRule type="expression" dxfId="446" priority="2710" stopIfTrue="1">
      <formula>BZ1303&lt;0</formula>
    </cfRule>
    <cfRule type="expression" dxfId="445" priority="2708" stopIfTrue="1">
      <formula>BZ1307&lt;0</formula>
    </cfRule>
    <cfRule type="expression" dxfId="444" priority="2709" stopIfTrue="1">
      <formula>BZ1305&lt;0</formula>
    </cfRule>
    <cfRule type="expression" dxfId="443" priority="2712" stopIfTrue="1">
      <formula>BZ1306&lt;0</formula>
    </cfRule>
    <cfRule type="expression" dxfId="442" priority="2716" stopIfTrue="1">
      <formula>BZ1307&lt;0</formula>
    </cfRule>
    <cfRule type="expression" dxfId="441" priority="2590" stopIfTrue="1">
      <formula>BZ1306&lt;0</formula>
    </cfRule>
    <cfRule type="expression" dxfId="440" priority="2590" stopIfTrue="1">
      <formula>BZ1304&lt;0</formula>
    </cfRule>
    <cfRule type="expression" dxfId="439" priority="2692" stopIfTrue="1">
      <formula>BZ1313&lt;0</formula>
    </cfRule>
    <cfRule type="expression" dxfId="438" priority="2715" stopIfTrue="1">
      <formula>BZ1309&lt;0</formula>
    </cfRule>
    <cfRule type="expression" dxfId="437" priority="2693" stopIfTrue="1">
      <formula>BZ1314&lt;0</formula>
    </cfRule>
    <cfRule type="expression" dxfId="436" priority="2714" stopIfTrue="1">
      <formula>BZ1308&lt;0</formula>
    </cfRule>
    <cfRule type="expression" dxfId="435" priority="2694" stopIfTrue="1">
      <formula>BZ1312&lt;0</formula>
    </cfRule>
    <cfRule type="expression" dxfId="434" priority="2695" stopIfTrue="1">
      <formula>BZ1303&lt;0</formula>
    </cfRule>
    <cfRule type="expression" dxfId="433" priority="2696" stopIfTrue="1">
      <formula>BZ1304&lt;0</formula>
    </cfRule>
    <cfRule type="expression" dxfId="432" priority="2697" stopIfTrue="1">
      <formula>BZ1305&lt;0</formula>
    </cfRule>
    <cfRule type="expression" dxfId="431" priority="2713" stopIfTrue="1">
      <formula>BZ1307&lt;0</formula>
    </cfRule>
  </conditionalFormatting>
  <conditionalFormatting sqref="BP554">
    <cfRule type="expression" dxfId="430" priority="2947" stopIfTrue="1">
      <formula>BZ1308&lt;0</formula>
    </cfRule>
    <cfRule type="expression" dxfId="429" priority="2946" stopIfTrue="1">
      <formula>BZ1307&lt;0</formula>
    </cfRule>
    <cfRule type="expression" dxfId="428" priority="2945" stopIfTrue="1">
      <formula>BZ1303&lt;0</formula>
    </cfRule>
    <cfRule type="expression" dxfId="427" priority="2944" stopIfTrue="1">
      <formula>BZ1305&lt;0</formula>
    </cfRule>
    <cfRule type="expression" dxfId="426" priority="2943" stopIfTrue="1">
      <formula>BZ1307&lt;0</formula>
    </cfRule>
    <cfRule type="expression" dxfId="425" priority="2942" stopIfTrue="1">
      <formula>BZ1306&lt;0</formula>
    </cfRule>
    <cfRule type="expression" dxfId="424" priority="2941" stopIfTrue="1">
      <formula>BZ1305&lt;0</formula>
    </cfRule>
    <cfRule type="expression" dxfId="423" priority="2940" stopIfTrue="1">
      <formula>BZ1304&lt;0</formula>
    </cfRule>
    <cfRule type="expression" dxfId="422" priority="2939" stopIfTrue="1">
      <formula>BZ1313&lt;0</formula>
    </cfRule>
    <cfRule type="expression" dxfId="421" priority="2938" stopIfTrue="1">
      <formula>BZ1315&lt;0</formula>
    </cfRule>
    <cfRule type="expression" dxfId="420" priority="2937" stopIfTrue="1">
      <formula>BZ1314&lt;0</formula>
    </cfRule>
    <cfRule type="expression" dxfId="419" priority="2910" stopIfTrue="1">
      <formula>BZ1307&lt;0</formula>
    </cfRule>
    <cfRule type="expression" dxfId="418" priority="2910" stopIfTrue="1">
      <formula>BZ1305&lt;0</formula>
    </cfRule>
    <cfRule type="expression" dxfId="417" priority="3027" stopIfTrue="1">
      <formula>BZ1313&lt;0</formula>
    </cfRule>
    <cfRule type="expression" dxfId="416" priority="3026" stopIfTrue="1">
      <formula>BZ1312&lt;0</formula>
    </cfRule>
    <cfRule type="expression" dxfId="415" priority="3025" stopIfTrue="1">
      <formula>BZ1311&lt;0</formula>
    </cfRule>
    <cfRule type="expression" dxfId="414" priority="2978" stopIfTrue="1">
      <formula>BZ1307&lt;0</formula>
    </cfRule>
    <cfRule type="expression" dxfId="413" priority="2977" stopIfTrue="1">
      <formula>BZ1306&lt;0</formula>
    </cfRule>
    <cfRule type="expression" dxfId="412" priority="2959" stopIfTrue="1">
      <formula>BZ1309&lt;0</formula>
    </cfRule>
    <cfRule type="expression" dxfId="411" priority="2976" stopIfTrue="1">
      <formula>BZ1305&lt;0</formula>
    </cfRule>
    <cfRule type="expression" dxfId="410" priority="2975" stopIfTrue="1">
      <formula>BZ1304&lt;0</formula>
    </cfRule>
    <cfRule type="expression" dxfId="409" priority="2974" stopIfTrue="1">
      <formula>BZ1309&lt;0</formula>
    </cfRule>
    <cfRule type="expression" dxfId="408" priority="2973" stopIfTrue="1">
      <formula>BZ1308&lt;0</formula>
    </cfRule>
    <cfRule type="expression" dxfId="407" priority="2949" stopIfTrue="1">
      <formula>BZ1307&lt;0</formula>
    </cfRule>
    <cfRule type="expression" dxfId="406" priority="2971" stopIfTrue="1">
      <formula>BZ1305&lt;0</formula>
    </cfRule>
    <cfRule type="expression" dxfId="405" priority="2970" stopIfTrue="1">
      <formula>BZ1306&lt;0</formula>
    </cfRule>
    <cfRule type="expression" dxfId="404" priority="2969" stopIfTrue="1">
      <formula>BZ1307&lt;0</formula>
    </cfRule>
    <cfRule type="expression" dxfId="403" priority="2968" stopIfTrue="1">
      <formula>BZ1306&lt;0</formula>
    </cfRule>
    <cfRule type="expression" dxfId="402" priority="2966" stopIfTrue="1">
      <formula>BZ1307&lt;0</formula>
    </cfRule>
    <cfRule type="expression" dxfId="401" priority="2965" stopIfTrue="1">
      <formula>BZ1309&lt;0</formula>
    </cfRule>
    <cfRule type="expression" dxfId="400" priority="2964" stopIfTrue="1">
      <formula>BZ1308&lt;0</formula>
    </cfRule>
    <cfRule type="expression" dxfId="399" priority="2963" stopIfTrue="1">
      <formula>BZ1307&lt;0</formula>
    </cfRule>
    <cfRule type="expression" dxfId="398" priority="2972" stopIfTrue="1">
      <formula>BZ1307&lt;0</formula>
    </cfRule>
    <cfRule type="expression" dxfId="397" priority="2962" stopIfTrue="1">
      <formula>BZ1306&lt;0</formula>
    </cfRule>
    <cfRule type="expression" dxfId="396" priority="2961" stopIfTrue="1">
      <formula>BZ1308&lt;0</formula>
    </cfRule>
    <cfRule type="expression" dxfId="395" priority="2967" stopIfTrue="1">
      <formula>BZ1305&lt;0</formula>
    </cfRule>
    <cfRule type="expression" dxfId="394" priority="2960" stopIfTrue="1">
      <formula>BZ1310&lt;0</formula>
    </cfRule>
    <cfRule type="expression" dxfId="393" priority="2958" stopIfTrue="1">
      <formula>BZ1308&lt;0</formula>
    </cfRule>
    <cfRule type="expression" dxfId="392" priority="2957" stopIfTrue="1">
      <formula>BZ1307&lt;0</formula>
    </cfRule>
    <cfRule type="expression" dxfId="391" priority="2956" stopIfTrue="1">
      <formula>BZ1306&lt;0</formula>
    </cfRule>
    <cfRule type="expression" dxfId="390" priority="2955" stopIfTrue="1">
      <formula>BZ1304&lt;0</formula>
    </cfRule>
    <cfRule type="expression" dxfId="389" priority="2954" stopIfTrue="1">
      <formula>BZ1306&lt;0</formula>
    </cfRule>
    <cfRule type="expression" dxfId="388" priority="2953" stopIfTrue="1">
      <formula>BZ1308&lt;0</formula>
    </cfRule>
    <cfRule type="expression" dxfId="387" priority="2952" stopIfTrue="1">
      <formula>BZ1307&lt;0</formula>
    </cfRule>
    <cfRule type="expression" dxfId="386" priority="2951" stopIfTrue="1">
      <formula>BZ1306&lt;0</formula>
    </cfRule>
    <cfRule type="expression" dxfId="385" priority="2950" stopIfTrue="1">
      <formula>BZ1305&lt;0</formula>
    </cfRule>
    <cfRule type="expression" dxfId="384" priority="2948" stopIfTrue="1">
      <formula>BZ1309&lt;0</formula>
    </cfRule>
  </conditionalFormatting>
  <conditionalFormatting sqref="BP556">
    <cfRule type="expression" dxfId="383" priority="3176" stopIfTrue="1">
      <formula>BZ1315&lt;0</formula>
    </cfRule>
    <cfRule type="expression" dxfId="382" priority="3201" stopIfTrue="1">
      <formula>BZ1307&lt;0</formula>
    </cfRule>
    <cfRule type="expression" dxfId="381" priority="3177" stopIfTrue="1">
      <formula>BZ1316&lt;0</formula>
    </cfRule>
    <cfRule type="expression" dxfId="380" priority="3178" stopIfTrue="1">
      <formula>BZ1314&lt;0</formula>
    </cfRule>
    <cfRule type="expression" dxfId="379" priority="3179" stopIfTrue="1">
      <formula>BZ1305&lt;0</formula>
    </cfRule>
    <cfRule type="expression" dxfId="378" priority="3180" stopIfTrue="1">
      <formula>BZ1306&lt;0</formula>
    </cfRule>
    <cfRule type="expression" dxfId="377" priority="3187" stopIfTrue="1">
      <formula>BZ1310&lt;0</formula>
    </cfRule>
    <cfRule type="expression" dxfId="376" priority="3166" stopIfTrue="1">
      <formula>BZ1308&lt;0</formula>
    </cfRule>
    <cfRule type="expression" dxfId="375" priority="3166" stopIfTrue="1">
      <formula>BZ1306&lt;0</formula>
    </cfRule>
    <cfRule type="expression" dxfId="374" priority="3181" stopIfTrue="1">
      <formula>BZ1307&lt;0</formula>
    </cfRule>
    <cfRule type="expression" dxfId="373" priority="3182" stopIfTrue="1">
      <formula>BZ1308&lt;0</formula>
    </cfRule>
    <cfRule type="expression" dxfId="372" priority="3183" stopIfTrue="1">
      <formula>BZ1306&lt;0</formula>
    </cfRule>
    <cfRule type="expression" dxfId="371" priority="3184" stopIfTrue="1">
      <formula>BZ1304&lt;0</formula>
    </cfRule>
    <cfRule type="expression" dxfId="370" priority="3185" stopIfTrue="1">
      <formula>BZ1308&lt;0</formula>
    </cfRule>
    <cfRule type="expression" dxfId="369" priority="3186" stopIfTrue="1">
      <formula>BZ1309&lt;0</formula>
    </cfRule>
    <cfRule type="expression" dxfId="368" priority="3188" stopIfTrue="1">
      <formula>BZ1308&lt;0</formula>
    </cfRule>
    <cfRule type="expression" dxfId="367" priority="3189" stopIfTrue="1">
      <formula>BZ1306&lt;0</formula>
    </cfRule>
    <cfRule type="expression" dxfId="366" priority="3190" stopIfTrue="1">
      <formula>BZ1307&lt;0</formula>
    </cfRule>
    <cfRule type="expression" dxfId="365" priority="3191" stopIfTrue="1">
      <formula>BZ1308&lt;0</formula>
    </cfRule>
    <cfRule type="expression" dxfId="364" priority="3192" stopIfTrue="1">
      <formula>BZ1309&lt;0</formula>
    </cfRule>
    <cfRule type="expression" dxfId="363" priority="3193" stopIfTrue="1">
      <formula>BZ1307&lt;0</formula>
    </cfRule>
    <cfRule type="expression" dxfId="362" priority="3194" stopIfTrue="1">
      <formula>BZ1305&lt;0</formula>
    </cfRule>
    <cfRule type="expression" dxfId="361" priority="3195" stopIfTrue="1">
      <formula>BZ1307&lt;0</formula>
    </cfRule>
    <cfRule type="expression" dxfId="360" priority="3196" stopIfTrue="1">
      <formula>BZ1308&lt;0</formula>
    </cfRule>
    <cfRule type="expression" dxfId="359" priority="3197" stopIfTrue="1">
      <formula>BZ1309&lt;0</formula>
    </cfRule>
    <cfRule type="expression" dxfId="358" priority="3198" stopIfTrue="1">
      <formula>BZ1310&lt;0</formula>
    </cfRule>
    <cfRule type="expression" dxfId="357" priority="3199" stopIfTrue="1">
      <formula>BZ1311&lt;0</formula>
    </cfRule>
    <cfRule type="expression" dxfId="356" priority="3200" stopIfTrue="1">
      <formula>BZ1309&lt;0</formula>
    </cfRule>
    <cfRule type="expression" dxfId="355" priority="3202" stopIfTrue="1">
      <formula>BZ1308&lt;0</formula>
    </cfRule>
    <cfRule type="expression" dxfId="354" priority="3203" stopIfTrue="1">
      <formula>BZ1309&lt;0</formula>
    </cfRule>
    <cfRule type="expression" dxfId="353" priority="3204" stopIfTrue="1">
      <formula>BZ1310&lt;0</formula>
    </cfRule>
    <cfRule type="expression" dxfId="352" priority="3205" stopIfTrue="1">
      <formula>BZ1308&lt;0</formula>
    </cfRule>
    <cfRule type="expression" dxfId="351" priority="3206" stopIfTrue="1">
      <formula>BZ1306&lt;0</formula>
    </cfRule>
    <cfRule type="expression" dxfId="350" priority="3207" stopIfTrue="1">
      <formula>BZ1307&lt;0</formula>
    </cfRule>
    <cfRule type="expression" dxfId="349" priority="3208" stopIfTrue="1">
      <formula>BZ1308&lt;0</formula>
    </cfRule>
    <cfRule type="expression" dxfId="348" priority="3209" stopIfTrue="1">
      <formula>BZ1307&lt;0</formula>
    </cfRule>
    <cfRule type="expression" dxfId="347" priority="3210" stopIfTrue="1">
      <formula>BZ1306&lt;0</formula>
    </cfRule>
    <cfRule type="expression" dxfId="346" priority="3211" stopIfTrue="1">
      <formula>BZ1308&lt;0</formula>
    </cfRule>
    <cfRule type="expression" dxfId="345" priority="3212" stopIfTrue="1">
      <formula>BZ1309&lt;0</formula>
    </cfRule>
    <cfRule type="expression" dxfId="344" priority="3213" stopIfTrue="1">
      <formula>BZ1310&lt;0</formula>
    </cfRule>
    <cfRule type="expression" dxfId="343" priority="3214" stopIfTrue="1">
      <formula>BZ1305&lt;0</formula>
    </cfRule>
    <cfRule type="expression" dxfId="342" priority="3215" stopIfTrue="1">
      <formula>BZ1306&lt;0</formula>
    </cfRule>
    <cfRule type="expression" dxfId="341" priority="3216" stopIfTrue="1">
      <formula>BZ1307&lt;0</formula>
    </cfRule>
    <cfRule type="expression" dxfId="340" priority="3217" stopIfTrue="1">
      <formula>BZ1308&lt;0</formula>
    </cfRule>
    <cfRule type="expression" dxfId="339" priority="3264" stopIfTrue="1">
      <formula>BZ1312&lt;0</formula>
    </cfRule>
    <cfRule type="expression" dxfId="338" priority="3265" stopIfTrue="1">
      <formula>BZ1313&lt;0</formula>
    </cfRule>
    <cfRule type="expression" dxfId="337" priority="3266" stopIfTrue="1">
      <formula>BZ1314&lt;0</formula>
    </cfRule>
  </conditionalFormatting>
  <conditionalFormatting sqref="BP558">
    <cfRule type="expression" dxfId="336" priority="381" stopIfTrue="1">
      <formula>BZ1306&lt;0</formula>
    </cfRule>
    <cfRule type="expression" dxfId="335" priority="382" stopIfTrue="1">
      <formula>BZ1307&lt;0</formula>
    </cfRule>
    <cfRule type="expression" dxfId="334" priority="383" stopIfTrue="1">
      <formula>BZ1308&lt;0</formula>
    </cfRule>
    <cfRule type="expression" dxfId="333" priority="384" stopIfTrue="1">
      <formula>BZ1309&lt;0</formula>
    </cfRule>
    <cfRule type="expression" dxfId="332" priority="385" stopIfTrue="1">
      <formula>BZ1310&lt;0</formula>
    </cfRule>
    <cfRule type="expression" dxfId="331" priority="378" stopIfTrue="1">
      <formula>BZ1309&lt;0</formula>
    </cfRule>
    <cfRule type="expression" dxfId="330" priority="386" stopIfTrue="1">
      <formula>BZ1308&lt;0</formula>
    </cfRule>
    <cfRule type="expression" dxfId="329" priority="342" stopIfTrue="1">
      <formula>BZ1316&lt;0</formula>
    </cfRule>
    <cfRule type="expression" dxfId="328" priority="343" stopIfTrue="1">
      <formula>BZ1317&lt;0</formula>
    </cfRule>
    <cfRule type="expression" dxfId="327" priority="344" stopIfTrue="1">
      <formula>BZ1315&lt;0</formula>
    </cfRule>
    <cfRule type="expression" dxfId="326" priority="345" stopIfTrue="1">
      <formula>BZ1306&lt;0</formula>
    </cfRule>
    <cfRule type="expression" dxfId="325" priority="346" stopIfTrue="1">
      <formula>BZ1307&lt;0</formula>
    </cfRule>
    <cfRule type="expression" dxfId="324" priority="347" stopIfTrue="1">
      <formula>BZ1308&lt;0</formula>
    </cfRule>
    <cfRule type="expression" dxfId="323" priority="348" stopIfTrue="1">
      <formula>BZ1309&lt;0</formula>
    </cfRule>
    <cfRule type="expression" dxfId="322" priority="349" stopIfTrue="1">
      <formula>BZ1307&lt;0</formula>
    </cfRule>
    <cfRule type="expression" dxfId="321" priority="350" stopIfTrue="1">
      <formula>BZ1305&lt;0</formula>
    </cfRule>
    <cfRule type="expression" dxfId="320" priority="351" stopIfTrue="1">
      <formula>BZ1309&lt;0</formula>
    </cfRule>
    <cfRule type="expression" dxfId="319" priority="352" stopIfTrue="1">
      <formula>BZ1310&lt;0</formula>
    </cfRule>
    <cfRule type="expression" dxfId="318" priority="353" stopIfTrue="1">
      <formula>BZ1311&lt;0</formula>
    </cfRule>
    <cfRule type="expression" dxfId="317" priority="354" stopIfTrue="1">
      <formula>BZ1309&lt;0</formula>
    </cfRule>
    <cfRule type="expression" dxfId="316" priority="355" stopIfTrue="1">
      <formula>BZ1307&lt;0</formula>
    </cfRule>
    <cfRule type="expression" dxfId="315" priority="356" stopIfTrue="1">
      <formula>BZ1308&lt;0</formula>
    </cfRule>
    <cfRule type="expression" dxfId="314" priority="357" stopIfTrue="1">
      <formula>BZ1309&lt;0</formula>
    </cfRule>
    <cfRule type="expression" dxfId="313" priority="358" stopIfTrue="1">
      <formula>BZ1310&lt;0</formula>
    </cfRule>
    <cfRule type="expression" dxfId="312" priority="359" stopIfTrue="1">
      <formula>BZ1308&lt;0</formula>
    </cfRule>
    <cfRule type="expression" dxfId="311" priority="360" stopIfTrue="1">
      <formula>BZ1306&lt;0</formula>
    </cfRule>
    <cfRule type="expression" dxfId="310" priority="361" stopIfTrue="1">
      <formula>BZ1308&lt;0</formula>
    </cfRule>
    <cfRule type="expression" dxfId="309" priority="362" stopIfTrue="1">
      <formula>BZ1309&lt;0</formula>
    </cfRule>
    <cfRule type="expression" dxfId="308" priority="363" stopIfTrue="1">
      <formula>BZ1310&lt;0</formula>
    </cfRule>
    <cfRule type="expression" dxfId="307" priority="364" stopIfTrue="1">
      <formula>BZ1311&lt;0</formula>
    </cfRule>
    <cfRule type="expression" dxfId="306" priority="365" stopIfTrue="1">
      <formula>BZ1312&lt;0</formula>
    </cfRule>
    <cfRule type="expression" dxfId="305" priority="366" stopIfTrue="1">
      <formula>BZ1310&lt;0</formula>
    </cfRule>
    <cfRule type="expression" dxfId="304" priority="367" stopIfTrue="1">
      <formula>BZ1308&lt;0</formula>
    </cfRule>
    <cfRule type="expression" dxfId="303" priority="368" stopIfTrue="1">
      <formula>BZ1309&lt;0</formula>
    </cfRule>
    <cfRule type="expression" dxfId="302" priority="369" stopIfTrue="1">
      <formula>BZ1310&lt;0</formula>
    </cfRule>
    <cfRule type="expression" dxfId="301" priority="370" stopIfTrue="1">
      <formula>BZ1311&lt;0</formula>
    </cfRule>
    <cfRule type="expression" dxfId="300" priority="371" stopIfTrue="1">
      <formula>BZ1309&lt;0</formula>
    </cfRule>
    <cfRule type="expression" dxfId="299" priority="372" stopIfTrue="1">
      <formula>BZ1307&lt;0</formula>
    </cfRule>
    <cfRule type="expression" dxfId="298" priority="374" stopIfTrue="1">
      <formula>BZ1308&lt;0</formula>
    </cfRule>
    <cfRule type="expression" dxfId="297" priority="375" stopIfTrue="1">
      <formula>BZ1309&lt;0</formula>
    </cfRule>
    <cfRule type="expression" dxfId="296" priority="376" stopIfTrue="1">
      <formula>BZ1308&lt;0</formula>
    </cfRule>
    <cfRule type="expression" dxfId="295" priority="377" stopIfTrue="1">
      <formula>BZ1307&lt;0</formula>
    </cfRule>
    <cfRule type="expression" dxfId="294" priority="379" stopIfTrue="1">
      <formula>BZ1310&lt;0</formula>
    </cfRule>
    <cfRule type="expression" dxfId="293" priority="380" stopIfTrue="1">
      <formula>BZ1311&lt;0</formula>
    </cfRule>
  </conditionalFormatting>
  <conditionalFormatting sqref="BP558:BP560">
    <cfRule type="expression" dxfId="292" priority="291" stopIfTrue="1">
      <formula>BZ1313&lt;0</formula>
    </cfRule>
    <cfRule type="expression" dxfId="291" priority="292" stopIfTrue="1">
      <formula>BZ1314&lt;0</formula>
    </cfRule>
    <cfRule type="expression" dxfId="290" priority="296" stopIfTrue="1">
      <formula>BZ1315&lt;0</formula>
    </cfRule>
  </conditionalFormatting>
  <conditionalFormatting sqref="BP559:BP560">
    <cfRule type="expression" dxfId="289" priority="327" stopIfTrue="1">
      <formula>BZ1310&lt;0</formula>
    </cfRule>
    <cfRule type="expression" dxfId="288" priority="334" stopIfTrue="1">
      <formula>BZ1308&lt;0</formula>
    </cfRule>
    <cfRule type="expression" dxfId="287" priority="332" stopIfTrue="1">
      <formula>BZ1312&lt;0</formula>
    </cfRule>
    <cfRule type="expression" dxfId="286" priority="333" stopIfTrue="1">
      <formula>BZ1307&lt;0</formula>
    </cfRule>
    <cfRule type="expression" dxfId="285" priority="331" stopIfTrue="1">
      <formula>BZ1311&lt;0</formula>
    </cfRule>
    <cfRule type="expression" dxfId="284" priority="330" stopIfTrue="1">
      <formula>BZ1310&lt;0</formula>
    </cfRule>
    <cfRule type="expression" dxfId="283" priority="329" stopIfTrue="1">
      <formula>BZ1308&lt;0</formula>
    </cfRule>
    <cfRule type="expression" dxfId="282" priority="295" stopIfTrue="1">
      <formula>BZ1318&lt;0</formula>
    </cfRule>
    <cfRule type="expression" dxfId="281" priority="294" stopIfTrue="1">
      <formula>BZ1317&lt;0</formula>
    </cfRule>
    <cfRule type="expression" dxfId="280" priority="304" stopIfTrue="1">
      <formula>BZ1311&lt;0</formula>
    </cfRule>
    <cfRule type="expression" dxfId="279" priority="336" stopIfTrue="1">
      <formula>BZ1310&lt;0</formula>
    </cfRule>
    <cfRule type="expression" dxfId="278" priority="293" stopIfTrue="1">
      <formula>BZ1316&lt;0</formula>
    </cfRule>
    <cfRule type="expression" dxfId="277" priority="328" stopIfTrue="1">
      <formula>BZ1309&lt;0</formula>
    </cfRule>
    <cfRule type="expression" dxfId="276" priority="313" stopIfTrue="1">
      <formula>BZ1309&lt;0</formula>
    </cfRule>
    <cfRule type="expression" dxfId="275" priority="326" stopIfTrue="1">
      <formula>BZ1309&lt;0</formula>
    </cfRule>
    <cfRule type="expression" dxfId="274" priority="324" stopIfTrue="1">
      <formula>BZ1308&lt;0</formula>
    </cfRule>
    <cfRule type="expression" dxfId="273" priority="323" stopIfTrue="1">
      <formula>BZ1310&lt;0</formula>
    </cfRule>
    <cfRule type="expression" dxfId="272" priority="322" stopIfTrue="1">
      <formula>BZ1312&lt;0</formula>
    </cfRule>
    <cfRule type="expression" dxfId="271" priority="321" stopIfTrue="1">
      <formula>BZ1311&lt;0</formula>
    </cfRule>
    <cfRule type="expression" dxfId="270" priority="320" stopIfTrue="1">
      <formula>BZ1310&lt;0</formula>
    </cfRule>
    <cfRule type="expression" dxfId="269" priority="319" stopIfTrue="1">
      <formula>BZ1309&lt;0</formula>
    </cfRule>
    <cfRule type="expression" dxfId="268" priority="318" stopIfTrue="1">
      <formula>BZ1311&lt;0</formula>
    </cfRule>
    <cfRule type="expression" dxfId="267" priority="317" stopIfTrue="1">
      <formula>BZ1313&lt;0</formula>
    </cfRule>
    <cfRule type="expression" dxfId="266" priority="316" stopIfTrue="1">
      <formula>BZ1312&lt;0</formula>
    </cfRule>
    <cfRule type="expression" dxfId="265" priority="315" stopIfTrue="1">
      <formula>BZ1311&lt;0</formula>
    </cfRule>
    <cfRule type="expression" dxfId="264" priority="314" stopIfTrue="1">
      <formula>BZ1310&lt;0</formula>
    </cfRule>
    <cfRule type="expression" dxfId="263" priority="300" stopIfTrue="1">
      <formula>BZ1310&lt;0</formula>
    </cfRule>
    <cfRule type="expression" dxfId="262" priority="312" stopIfTrue="1">
      <formula>BZ1307&lt;0</formula>
    </cfRule>
    <cfRule type="expression" dxfId="261" priority="311" stopIfTrue="1">
      <formula>BZ1309&lt;0</formula>
    </cfRule>
    <cfRule type="expression" dxfId="260" priority="310" stopIfTrue="1">
      <formula>BZ1311&lt;0</formula>
    </cfRule>
    <cfRule type="expression" dxfId="259" priority="309" stopIfTrue="1">
      <formula>BZ1310&lt;0</formula>
    </cfRule>
    <cfRule type="expression" dxfId="258" priority="308" stopIfTrue="1">
      <formula>BZ1309&lt;0</formula>
    </cfRule>
    <cfRule type="expression" dxfId="257" priority="307" stopIfTrue="1">
      <formula>BZ1308&lt;0</formula>
    </cfRule>
    <cfRule type="expression" dxfId="256" priority="306" stopIfTrue="1">
      <formula>BZ1310&lt;0</formula>
    </cfRule>
    <cfRule type="expression" dxfId="255" priority="305" stopIfTrue="1">
      <formula>BZ1312&lt;0</formula>
    </cfRule>
    <cfRule type="expression" dxfId="254" priority="299" stopIfTrue="1">
      <formula>BZ1309&lt;0</formula>
    </cfRule>
    <cfRule type="expression" dxfId="253" priority="303" stopIfTrue="1">
      <formula>BZ1310&lt;0</formula>
    </cfRule>
    <cfRule type="expression" dxfId="252" priority="302" stopIfTrue="1">
      <formula>BZ1306&lt;0</formula>
    </cfRule>
    <cfRule type="expression" dxfId="251" priority="301" stopIfTrue="1">
      <formula>BZ1308&lt;0</formula>
    </cfRule>
    <cfRule type="expression" dxfId="250" priority="298" stopIfTrue="1">
      <formula>BZ1308&lt;0</formula>
    </cfRule>
    <cfRule type="expression" dxfId="249" priority="338" stopIfTrue="1">
      <formula>BZ1309&lt;0</formula>
    </cfRule>
    <cfRule type="expression" dxfId="248" priority="337" stopIfTrue="1">
      <formula>BZ1311&lt;0</formula>
    </cfRule>
    <cfRule type="expression" dxfId="247" priority="297" stopIfTrue="1">
      <formula>BZ1307&lt;0</formula>
    </cfRule>
    <cfRule type="expression" dxfId="246" priority="335" stopIfTrue="1">
      <formula>BZ1309&lt;0</formula>
    </cfRule>
  </conditionalFormatting>
  <conditionalFormatting sqref="BP565">
    <cfRule type="expression" dxfId="245" priority="242" stopIfTrue="1">
      <formula>BZ1315&lt;0</formula>
    </cfRule>
    <cfRule type="expression" dxfId="244" priority="243" stopIfTrue="1">
      <formula>BZ1316&lt;0</formula>
    </cfRule>
    <cfRule type="expression" dxfId="243" priority="226" stopIfTrue="1">
      <formula>BZ1316&lt;0</formula>
    </cfRule>
    <cfRule type="expression" dxfId="242" priority="259" stopIfTrue="1">
      <formula>BZ1316&lt;0</formula>
    </cfRule>
    <cfRule type="expression" dxfId="241" priority="235" stopIfTrue="1">
      <formula>BZ1313&lt;0</formula>
    </cfRule>
    <cfRule type="expression" dxfId="240" priority="236" stopIfTrue="1">
      <formula>BZ1315&lt;0</formula>
    </cfRule>
    <cfRule type="expression" dxfId="239" priority="232" stopIfTrue="1">
      <formula>BZ1316&lt;0</formula>
    </cfRule>
    <cfRule type="expression" dxfId="238" priority="217" stopIfTrue="1">
      <formula>BZ1323&lt;0</formula>
    </cfRule>
    <cfRule type="expression" dxfId="237" priority="237" stopIfTrue="1">
      <formula>BZ1316&lt;0</formula>
    </cfRule>
    <cfRule type="expression" dxfId="236" priority="229" stopIfTrue="1">
      <formula>BZ1316&lt;0</formula>
    </cfRule>
    <cfRule type="expression" dxfId="235" priority="241" stopIfTrue="1">
      <formula>BZ1317&lt;0</formula>
    </cfRule>
    <cfRule type="expression" dxfId="234" priority="239" stopIfTrue="1">
      <formula>BZ1318&lt;0</formula>
    </cfRule>
    <cfRule type="expression" dxfId="233" priority="240" stopIfTrue="1">
      <formula>BZ1319&lt;0</formula>
    </cfRule>
    <cfRule type="expression" dxfId="232" priority="254" stopIfTrue="1">
      <formula>BZ1317&lt;0</formula>
    </cfRule>
    <cfRule type="expression" dxfId="231" priority="245" stopIfTrue="1">
      <formula>BZ1318&lt;0</formula>
    </cfRule>
    <cfRule type="expression" dxfId="230" priority="244" stopIfTrue="1">
      <formula>BZ1317&lt;0</formula>
    </cfRule>
    <cfRule type="expression" dxfId="229" priority="251" stopIfTrue="1">
      <formula>BZ1315&lt;0</formula>
    </cfRule>
    <cfRule type="expression" dxfId="228" priority="250" stopIfTrue="1">
      <formula>BZ1316&lt;0</formula>
    </cfRule>
    <cfRule type="expression" dxfId="227" priority="228" stopIfTrue="1">
      <formula>BZ1318&lt;0</formula>
    </cfRule>
    <cfRule type="expression" dxfId="226" priority="227" stopIfTrue="1">
      <formula>BZ1317&lt;0</formula>
    </cfRule>
    <cfRule type="expression" dxfId="225" priority="230" stopIfTrue="1">
      <formula>BZ1314&lt;0</formula>
    </cfRule>
    <cfRule type="expression" dxfId="224" priority="225" stopIfTrue="1">
      <formula>BZ1312&lt;0</formula>
    </cfRule>
    <cfRule type="expression" dxfId="223" priority="224" stopIfTrue="1">
      <formula>BZ1314&lt;0</formula>
    </cfRule>
    <cfRule type="expression" dxfId="222" priority="223" stopIfTrue="1">
      <formula>BZ1316&lt;0</formula>
    </cfRule>
    <cfRule type="expression" dxfId="221" priority="249" stopIfTrue="1">
      <formula>BZ1315&lt;0</formula>
    </cfRule>
    <cfRule type="expression" dxfId="220" priority="222" stopIfTrue="1">
      <formula>BZ1315&lt;0</formula>
    </cfRule>
    <cfRule type="expression" dxfId="219" priority="221" stopIfTrue="1">
      <formula>BZ1314&lt;0</formula>
    </cfRule>
    <cfRule type="expression" dxfId="218" priority="220" stopIfTrue="1">
      <formula>BZ1313&lt;0</formula>
    </cfRule>
    <cfRule type="expression" dxfId="217" priority="219" stopIfTrue="1">
      <formula>BZ1322&lt;0</formula>
    </cfRule>
    <cfRule type="expression" dxfId="216" priority="218" stopIfTrue="1">
      <formula>BZ1324&lt;0</formula>
    </cfRule>
    <cfRule type="expression" dxfId="215" priority="238" stopIfTrue="1">
      <formula>BZ1317&lt;0</formula>
    </cfRule>
    <cfRule type="expression" dxfId="214" priority="216" stopIfTrue="1">
      <formula>BZ1322&lt;0</formula>
    </cfRule>
    <cfRule type="expression" dxfId="213" priority="215" stopIfTrue="1">
      <formula>BZ1321&lt;0</formula>
    </cfRule>
    <cfRule type="expression" dxfId="212" priority="214" stopIfTrue="1">
      <formula>BZ1320&lt;0</formula>
    </cfRule>
    <cfRule type="expression" dxfId="211" priority="247" stopIfTrue="1">
      <formula>BZ1314&lt;0</formula>
    </cfRule>
    <cfRule type="expression" dxfId="210" priority="231" stopIfTrue="1">
      <formula>BZ1315&lt;0</formula>
    </cfRule>
    <cfRule type="expression" dxfId="209" priority="233" stopIfTrue="1">
      <formula>BZ1317&lt;0</formula>
    </cfRule>
    <cfRule type="expression" dxfId="208" priority="234" stopIfTrue="1">
      <formula>BZ1315&lt;0</formula>
    </cfRule>
    <cfRule type="expression" dxfId="207" priority="246" stopIfTrue="1">
      <formula>BZ1316&lt;0</formula>
    </cfRule>
    <cfRule type="expression" dxfId="206" priority="257" stopIfTrue="1">
      <formula>BZ1314&lt;0</formula>
    </cfRule>
    <cfRule type="expression" dxfId="205" priority="261" stopIfTrue="1">
      <formula>BZ1315&lt;0</formula>
    </cfRule>
    <cfRule type="expression" dxfId="204" priority="260" stopIfTrue="1">
      <formula>BZ1317&lt;0</formula>
    </cfRule>
    <cfRule type="expression" dxfId="203" priority="256" stopIfTrue="1">
      <formula>BZ1313&lt;0</formula>
    </cfRule>
    <cfRule type="expression" dxfId="202" priority="255" stopIfTrue="1">
      <formula>BZ1318&lt;0</formula>
    </cfRule>
    <cfRule type="expression" dxfId="201" priority="258" stopIfTrue="1">
      <formula>BZ1315&lt;0</formula>
    </cfRule>
    <cfRule type="expression" dxfId="200" priority="253" stopIfTrue="1">
      <formula>BZ1316&lt;0</formula>
    </cfRule>
    <cfRule type="expression" dxfId="199" priority="252" stopIfTrue="1">
      <formula>BZ1314&lt;0</formula>
    </cfRule>
  </conditionalFormatting>
  <conditionalFormatting sqref="BQ552">
    <cfRule type="expression" dxfId="198" priority="2787" stopIfTrue="1">
      <formula>CA1296&lt;0</formula>
    </cfRule>
    <cfRule type="expression" dxfId="197" priority="3031" stopIfTrue="1">
      <formula>CA1293&lt;0</formula>
    </cfRule>
    <cfRule type="expression" dxfId="196" priority="2786" stopIfTrue="1">
      <formula>CA1295&lt;0</formula>
    </cfRule>
    <cfRule type="expression" dxfId="195" priority="2788" stopIfTrue="1">
      <formula>CA1294&lt;0</formula>
    </cfRule>
    <cfRule type="expression" dxfId="194" priority="3270" stopIfTrue="1">
      <formula>CA1292&lt;0</formula>
    </cfRule>
  </conditionalFormatting>
  <conditionalFormatting sqref="BQ558 BR558:BR560 BO559:BP559 BO560:BQ560 BO552">
    <cfRule type="expression" dxfId="193" priority="464" stopIfTrue="1">
      <formula>BY1290&lt;0</formula>
    </cfRule>
  </conditionalFormatting>
  <conditionalFormatting sqref="BQ558 BR558:BR560 BO559:BP559 BO560:BQ560 BO558">
    <cfRule type="expression" dxfId="192" priority="465" stopIfTrue="1">
      <formula>BY1297&lt;0</formula>
    </cfRule>
  </conditionalFormatting>
  <conditionalFormatting sqref="BQ558 BR558:BR560 BO559:BP559 BO560:BQ560">
    <cfRule type="expression" dxfId="191" priority="463" stopIfTrue="1">
      <formula>BY1295&lt;0</formula>
    </cfRule>
  </conditionalFormatting>
  <conditionalFormatting sqref="BQ558">
    <cfRule type="expression" dxfId="190" priority="419" stopIfTrue="1">
      <formula>CA1294&lt;0</formula>
    </cfRule>
    <cfRule type="expression" dxfId="189" priority="418" stopIfTrue="1">
      <formula>CA1293&lt;0</formula>
    </cfRule>
    <cfRule type="expression" dxfId="188" priority="420" stopIfTrue="1">
      <formula>CA1295&lt;0</formula>
    </cfRule>
  </conditionalFormatting>
  <conditionalFormatting sqref="BQ550:BR550 BO550">
    <cfRule type="expression" dxfId="187" priority="453" stopIfTrue="1">
      <formula>BY1294&lt;0</formula>
    </cfRule>
  </conditionalFormatting>
  <conditionalFormatting sqref="BQ552:BR552 BO552">
    <cfRule type="expression" dxfId="186" priority="388" stopIfTrue="1">
      <formula>BY1291&lt;0</formula>
    </cfRule>
  </conditionalFormatting>
  <conditionalFormatting sqref="BQ552:BR552">
    <cfRule type="expression" dxfId="185" priority="387" stopIfTrue="1">
      <formula>CA1290&lt;0</formula>
    </cfRule>
  </conditionalFormatting>
  <conditionalFormatting sqref="BR266">
    <cfRule type="expression" dxfId="184" priority="166" stopIfTrue="1">
      <formula>BY1015&lt;0</formula>
    </cfRule>
    <cfRule type="expression" dxfId="183" priority="165" stopIfTrue="1">
      <formula>BY1014&lt;0</formula>
    </cfRule>
    <cfRule type="expression" dxfId="182" priority="164" stopIfTrue="1">
      <formula>BY1012&lt;0</formula>
    </cfRule>
    <cfRule type="expression" dxfId="181" priority="163" stopIfTrue="1">
      <formula>BY1014&lt;0</formula>
    </cfRule>
    <cfRule type="expression" dxfId="180" priority="162" stopIfTrue="1">
      <formula>BY1013&lt;0</formula>
    </cfRule>
    <cfRule type="expression" dxfId="179" priority="161" stopIfTrue="1">
      <formula>BY1012&lt;0</formula>
    </cfRule>
    <cfRule type="expression" dxfId="178" priority="160" stopIfTrue="1">
      <formula>BY1011&lt;0</formula>
    </cfRule>
    <cfRule type="expression" dxfId="177" priority="158" stopIfTrue="1">
      <formula>BY266&lt;0</formula>
    </cfRule>
    <cfRule type="expression" dxfId="176" priority="159" stopIfTrue="1">
      <formula>BY1010&lt;0</formula>
    </cfRule>
    <cfRule type="expression" dxfId="175" priority="170" stopIfTrue="1">
      <formula>BY1016&lt;0</formula>
    </cfRule>
    <cfRule type="expression" dxfId="174" priority="169" stopIfTrue="1">
      <formula>BY1018&lt;0</formula>
    </cfRule>
    <cfRule type="expression" dxfId="173" priority="168" stopIfTrue="1">
      <formula>BY1017&lt;0</formula>
    </cfRule>
    <cfRule type="expression" dxfId="172" priority="167" stopIfTrue="1">
      <formula>BY1016&lt;0</formula>
    </cfRule>
  </conditionalFormatting>
  <conditionalFormatting sqref="BR547">
    <cfRule type="expression" dxfId="171" priority="154" stopIfTrue="1">
      <formula>BY1282&lt;0</formula>
    </cfRule>
    <cfRule type="expression" dxfId="170" priority="157" stopIfTrue="1">
      <formula>BY557&lt;0</formula>
    </cfRule>
    <cfRule type="expression" dxfId="169" priority="156" stopIfTrue="1">
      <formula>BY1284&lt;0</formula>
    </cfRule>
    <cfRule type="expression" dxfId="168" priority="155" stopIfTrue="1">
      <formula>BY1283&lt;0</formula>
    </cfRule>
    <cfRule type="expression" dxfId="167" priority="153" stopIfTrue="1">
      <formula>BY1286&lt;0</formula>
    </cfRule>
    <cfRule type="expression" dxfId="166" priority="152" stopIfTrue="1">
      <formula>BY1285&lt;0</formula>
    </cfRule>
  </conditionalFormatting>
  <conditionalFormatting sqref="BR549">
    <cfRule type="expression" dxfId="165" priority="147" stopIfTrue="1">
      <formula>BY1288&lt;0</formula>
    </cfRule>
    <cfRule type="expression" dxfId="164" priority="149" stopIfTrue="1">
      <formula>BY1285&lt;0</formula>
    </cfRule>
    <cfRule type="expression" dxfId="163" priority="146" stopIfTrue="1">
      <formula>BY1287&lt;0</formula>
    </cfRule>
    <cfRule type="expression" dxfId="162" priority="150" stopIfTrue="1">
      <formula>BY1286&lt;0</formula>
    </cfRule>
    <cfRule type="expression" dxfId="161" priority="151" stopIfTrue="1">
      <formula>BY548&lt;0</formula>
    </cfRule>
    <cfRule type="expression" dxfId="160" priority="148" stopIfTrue="1">
      <formula>BY1284&lt;0</formula>
    </cfRule>
  </conditionalFormatting>
  <conditionalFormatting sqref="BR551">
    <cfRule type="expression" dxfId="159" priority="136" stopIfTrue="1">
      <formula>BY1289&lt;0</formula>
    </cfRule>
    <cfRule type="expression" dxfId="158" priority="139" stopIfTrue="1">
      <formula>BY1287&lt;0</formula>
    </cfRule>
    <cfRule type="expression" dxfId="157" priority="144" stopIfTrue="1">
      <formula>BY1288&lt;0</formula>
    </cfRule>
    <cfRule type="expression" dxfId="156" priority="140" stopIfTrue="1">
      <formula>BY1289&lt;0</formula>
    </cfRule>
    <cfRule type="expression" dxfId="155" priority="138" stopIfTrue="1">
      <formula>BY1286&lt;0</formula>
    </cfRule>
    <cfRule type="expression" dxfId="154" priority="145" stopIfTrue="1">
      <formula>BY550&lt;0</formula>
    </cfRule>
    <cfRule type="expression" dxfId="153" priority="141" stopIfTrue="1">
      <formula>BY1290&lt;0</formula>
    </cfRule>
    <cfRule type="expression" dxfId="152" priority="143" stopIfTrue="1">
      <formula>BY1287&lt;0</formula>
    </cfRule>
    <cfRule type="expression" dxfId="151" priority="142" stopIfTrue="1">
      <formula>BY1286&lt;0</formula>
    </cfRule>
    <cfRule type="expression" dxfId="150" priority="135" stopIfTrue="1">
      <formula>BY1288&lt;0</formula>
    </cfRule>
    <cfRule type="expression" dxfId="149" priority="137" stopIfTrue="1">
      <formula>BY1285&lt;0</formula>
    </cfRule>
  </conditionalFormatting>
  <conditionalFormatting sqref="BR552">
    <cfRule type="expression" dxfId="148" priority="283" stopIfTrue="1">
      <formula>CB1293&lt;0</formula>
    </cfRule>
    <cfRule type="expression" dxfId="147" priority="284" stopIfTrue="1">
      <formula>CB1294&lt;0</formula>
    </cfRule>
    <cfRule type="expression" dxfId="146" priority="287" stopIfTrue="1">
      <formula>CB1294&lt;0</formula>
    </cfRule>
    <cfRule type="expression" dxfId="145" priority="285" stopIfTrue="1">
      <formula>CB1295&lt;0</formula>
    </cfRule>
    <cfRule type="expression" dxfId="144" priority="286" stopIfTrue="1">
      <formula>CB1296&lt;0</formula>
    </cfRule>
    <cfRule type="expression" dxfId="143" priority="282" stopIfTrue="1">
      <formula>CB1292&lt;0</formula>
    </cfRule>
  </conditionalFormatting>
  <conditionalFormatting sqref="BR553">
    <cfRule type="expression" dxfId="142" priority="128" stopIfTrue="1">
      <formula>BY1288&lt;0</formula>
    </cfRule>
    <cfRule type="expression" dxfId="141" priority="127" stopIfTrue="1">
      <formula>BY1287&lt;0</formula>
    </cfRule>
    <cfRule type="expression" dxfId="140" priority="131" stopIfTrue="1">
      <formula>BY1288&lt;0</formula>
    </cfRule>
    <cfRule type="expression" dxfId="139" priority="132" stopIfTrue="1">
      <formula>BY1285&lt;0</formula>
    </cfRule>
    <cfRule type="expression" dxfId="138" priority="133" stopIfTrue="1">
      <formula>BY1286&lt;0</formula>
    </cfRule>
    <cfRule type="expression" dxfId="137" priority="134" stopIfTrue="1">
      <formula>BY552&lt;0</formula>
    </cfRule>
    <cfRule type="expression" dxfId="136" priority="122" stopIfTrue="1">
      <formula>BY1287&lt;0</formula>
    </cfRule>
    <cfRule type="expression" dxfId="135" priority="123" stopIfTrue="1">
      <formula>BY1288&lt;0</formula>
    </cfRule>
    <cfRule type="expression" dxfId="134" priority="124" stopIfTrue="1">
      <formula>BY1289&lt;0</formula>
    </cfRule>
    <cfRule type="expression" dxfId="133" priority="125" stopIfTrue="1">
      <formula>BY1287&lt;0</formula>
    </cfRule>
    <cfRule type="expression" dxfId="132" priority="129" stopIfTrue="1">
      <formula>BY1289&lt;0</formula>
    </cfRule>
    <cfRule type="expression" dxfId="131" priority="130" stopIfTrue="1">
      <formula>BY1290&lt;0</formula>
    </cfRule>
    <cfRule type="expression" dxfId="130" priority="126" stopIfTrue="1">
      <formula>BY1286&lt;0</formula>
    </cfRule>
  </conditionalFormatting>
  <conditionalFormatting sqref="BR555">
    <cfRule type="expression" dxfId="129" priority="111" stopIfTrue="1">
      <formula>BY1291&lt;0</formula>
    </cfRule>
    <cfRule type="expression" dxfId="128" priority="112" stopIfTrue="1">
      <formula>BY1289&lt;0</formula>
    </cfRule>
    <cfRule type="expression" dxfId="127" priority="113" stopIfTrue="1">
      <formula>BY1288&lt;0</formula>
    </cfRule>
    <cfRule type="expression" dxfId="126" priority="114" stopIfTrue="1">
      <formula>BY1289&lt;0</formula>
    </cfRule>
    <cfRule type="expression" dxfId="125" priority="116" stopIfTrue="1">
      <formula>BY1291&lt;0</formula>
    </cfRule>
    <cfRule type="expression" dxfId="124" priority="119" stopIfTrue="1">
      <formula>BY1287&lt;0</formula>
    </cfRule>
    <cfRule type="expression" dxfId="123" priority="117" stopIfTrue="1">
      <formula>BY1292&lt;0</formula>
    </cfRule>
    <cfRule type="expression" dxfId="122" priority="118" stopIfTrue="1">
      <formula>BY1290&lt;0</formula>
    </cfRule>
    <cfRule type="expression" dxfId="121" priority="120" stopIfTrue="1">
      <formula>BY1288&lt;0</formula>
    </cfRule>
    <cfRule type="expression" dxfId="120" priority="121" stopIfTrue="1">
      <formula>BY554&lt;0</formula>
    </cfRule>
    <cfRule type="expression" dxfId="119" priority="109" stopIfTrue="1">
      <formula>BY1289&lt;0</formula>
    </cfRule>
    <cfRule type="expression" dxfId="118" priority="115" stopIfTrue="1">
      <formula>BY1290&lt;0</formula>
    </cfRule>
    <cfRule type="expression" dxfId="117" priority="110" stopIfTrue="1">
      <formula>BY1290&lt;0</formula>
    </cfRule>
  </conditionalFormatting>
  <conditionalFormatting sqref="BR557">
    <cfRule type="expression" dxfId="116" priority="104" stopIfTrue="1">
      <formula>BY1290&lt;0</formula>
    </cfRule>
    <cfRule type="expression" dxfId="115" priority="103" stopIfTrue="1">
      <formula>BY1289&lt;0</formula>
    </cfRule>
    <cfRule type="expression" dxfId="114" priority="102" stopIfTrue="1">
      <formula>BY1288&lt;0</formula>
    </cfRule>
    <cfRule type="expression" dxfId="113" priority="101" stopIfTrue="1">
      <formula>BY1286&lt;0</formula>
    </cfRule>
    <cfRule type="expression" dxfId="112" priority="99" stopIfTrue="1">
      <formula>BY1290&lt;0</formula>
    </cfRule>
    <cfRule type="expression" dxfId="111" priority="98" stopIfTrue="1">
      <formula>BY1289&lt;0</formula>
    </cfRule>
    <cfRule type="expression" dxfId="110" priority="100" stopIfTrue="1">
      <formula>BY1285&lt;0</formula>
    </cfRule>
    <cfRule type="expression" dxfId="109" priority="97" stopIfTrue="1">
      <formula>BY1292&lt;0</formula>
    </cfRule>
    <cfRule type="expression" dxfId="108" priority="96" stopIfTrue="1">
      <formula>BY1294&lt;0</formula>
    </cfRule>
    <cfRule type="expression" dxfId="107" priority="95" stopIfTrue="1">
      <formula>BY1293&lt;0</formula>
    </cfRule>
    <cfRule type="expression" dxfId="106" priority="94" stopIfTrue="1">
      <formula>BY1292&lt;0</formula>
    </cfRule>
    <cfRule type="expression" dxfId="105" priority="93" stopIfTrue="1">
      <formula>BY1291&lt;0</formula>
    </cfRule>
    <cfRule type="expression" dxfId="104" priority="91" stopIfTrue="1">
      <formula>BY1291&lt;0</formula>
    </cfRule>
    <cfRule type="expression" dxfId="103" priority="90" stopIfTrue="1">
      <formula>BY1293&lt;0</formula>
    </cfRule>
    <cfRule type="expression" dxfId="102" priority="89" stopIfTrue="1">
      <formula>BY1292&lt;0</formula>
    </cfRule>
    <cfRule type="expression" dxfId="101" priority="88" stopIfTrue="1">
      <formula>BY1291&lt;0</formula>
    </cfRule>
    <cfRule type="expression" dxfId="100" priority="87" stopIfTrue="1">
      <formula>BY1293&lt;0</formula>
    </cfRule>
    <cfRule type="expression" dxfId="99" priority="85" stopIfTrue="1">
      <formula>BY1291&lt;0</formula>
    </cfRule>
    <cfRule type="expression" dxfId="98" priority="84" stopIfTrue="1">
      <formula>BY1287&lt;0</formula>
    </cfRule>
    <cfRule type="expression" dxfId="97" priority="83" stopIfTrue="1">
      <formula>BY1289&lt;0</formula>
    </cfRule>
    <cfRule type="expression" dxfId="96" priority="106" stopIfTrue="1">
      <formula>BY1292&lt;0</formula>
    </cfRule>
    <cfRule type="expression" dxfId="95" priority="82" stopIfTrue="1">
      <formula>BY1288&lt;0</formula>
    </cfRule>
    <cfRule type="expression" dxfId="94" priority="81" stopIfTrue="1">
      <formula>BY1287&lt;0</formula>
    </cfRule>
    <cfRule type="expression" dxfId="93" priority="92" stopIfTrue="1">
      <formula>BY1290&lt;0</formula>
    </cfRule>
    <cfRule type="expression" dxfId="92" priority="108" stopIfTrue="1">
      <formula>BY556&lt;0</formula>
    </cfRule>
    <cfRule type="expression" dxfId="91" priority="107" stopIfTrue="1">
      <formula>BY1290&lt;0</formula>
    </cfRule>
    <cfRule type="expression" dxfId="90" priority="86" stopIfTrue="1">
      <formula>BY1292&lt;0</formula>
    </cfRule>
    <cfRule type="expression" dxfId="89" priority="105" stopIfTrue="1">
      <formula>BY1291&lt;0</formula>
    </cfRule>
  </conditionalFormatting>
  <conditionalFormatting sqref="BR558">
    <cfRule type="expression" dxfId="88" priority="289" stopIfTrue="1">
      <formula>CB1294&lt;0</formula>
    </cfRule>
    <cfRule type="expression" dxfId="87" priority="288" stopIfTrue="1">
      <formula>CB1293&lt;0</formula>
    </cfRule>
    <cfRule type="expression" dxfId="86" priority="211" stopIfTrue="1">
      <formula>CB1293&lt;0</formula>
    </cfRule>
    <cfRule type="expression" dxfId="85" priority="290" stopIfTrue="1">
      <formula>CB1295&lt;0</formula>
    </cfRule>
    <cfRule type="expression" dxfId="84" priority="213" stopIfTrue="1">
      <formula>CB1295&lt;0</formula>
    </cfRule>
    <cfRule type="expression" dxfId="83" priority="212" stopIfTrue="1">
      <formula>CB1294&lt;0</formula>
    </cfRule>
  </conditionalFormatting>
  <conditionalFormatting sqref="BR558:BR560 BO559:BP559 BO554:BR554 BO558:BQ558 BO556:BR556 BO560:BQ560 BP550:BQ550 BP552:BQ552">
    <cfRule type="expression" dxfId="82" priority="428" stopIfTrue="1">
      <formula>BY550&lt;0</formula>
    </cfRule>
  </conditionalFormatting>
  <conditionalFormatting sqref="BR671:BR672">
    <cfRule type="expression" dxfId="81" priority="54" stopIfTrue="1">
      <formula>BY1403&lt;0</formula>
    </cfRule>
    <cfRule type="expression" dxfId="80" priority="50" stopIfTrue="1">
      <formula>BY1404&lt;0</formula>
    </cfRule>
    <cfRule type="expression" dxfId="79" priority="52" stopIfTrue="1">
      <formula>BY1400&lt;0</formula>
    </cfRule>
    <cfRule type="expression" dxfId="78" priority="55" stopIfTrue="1">
      <formula>BY1404&lt;0</formula>
    </cfRule>
    <cfRule type="expression" dxfId="77" priority="56" stopIfTrue="1">
      <formula>BY1405&lt;0</formula>
    </cfRule>
    <cfRule type="expression" dxfId="76" priority="57" stopIfTrue="1">
      <formula>BY1406&lt;0</formula>
    </cfRule>
    <cfRule type="expression" dxfId="75" priority="58" stopIfTrue="1">
      <formula>BY1404&lt;0</formula>
    </cfRule>
    <cfRule type="expression" dxfId="74" priority="59" stopIfTrue="1">
      <formula>BY1400&lt;0</formula>
    </cfRule>
    <cfRule type="expression" dxfId="73" priority="60" stopIfTrue="1">
      <formula>BY1398&lt;0</formula>
    </cfRule>
    <cfRule type="expression" dxfId="72" priority="61" stopIfTrue="1">
      <formula>BY1400&lt;0</formula>
    </cfRule>
    <cfRule type="expression" dxfId="71" priority="62" stopIfTrue="1">
      <formula>BY1401&lt;0</formula>
    </cfRule>
    <cfRule type="expression" dxfId="70" priority="63" stopIfTrue="1">
      <formula>BY1402&lt;0</formula>
    </cfRule>
    <cfRule type="expression" dxfId="69" priority="53" stopIfTrue="1">
      <formula>BY1402&lt;0</formula>
    </cfRule>
  </conditionalFormatting>
  <conditionalFormatting sqref="BR671:BR673">
    <cfRule type="expression" dxfId="68" priority="79" stopIfTrue="1">
      <formula>BY670&lt;0</formula>
    </cfRule>
  </conditionalFormatting>
  <conditionalFormatting sqref="BR671:BR675">
    <cfRule type="expression" dxfId="67" priority="49" stopIfTrue="1">
      <formula>BY1403&lt;0</formula>
    </cfRule>
    <cfRule type="expression" dxfId="66" priority="51" stopIfTrue="1">
      <formula>BY1399&lt;0</formula>
    </cfRule>
    <cfRule type="expression" dxfId="65" priority="64" stopIfTrue="1">
      <formula>BY1401&lt;0</formula>
    </cfRule>
  </conditionalFormatting>
  <conditionalFormatting sqref="BR673:BR675">
    <cfRule type="expression" dxfId="64" priority="25" stopIfTrue="1">
      <formula>BY1401&lt;0</formula>
    </cfRule>
    <cfRule type="expression" dxfId="63" priority="24" stopIfTrue="1">
      <formula>BY1403&lt;0</formula>
    </cfRule>
    <cfRule type="expression" dxfId="62" priority="23" stopIfTrue="1">
      <formula>BY1402&lt;0</formula>
    </cfRule>
    <cfRule type="expression" dxfId="61" priority="22" stopIfTrue="1">
      <formula>BY1401&lt;0</formula>
    </cfRule>
    <cfRule type="expression" dxfId="60" priority="21" stopIfTrue="1">
      <formula>BY1400&lt;0</formula>
    </cfRule>
    <cfRule type="expression" dxfId="59" priority="20" stopIfTrue="1">
      <formula>BY1399&lt;0</formula>
    </cfRule>
    <cfRule type="expression" dxfId="58" priority="19" stopIfTrue="1">
      <formula>BY1407&lt;0</formula>
    </cfRule>
    <cfRule type="expression" dxfId="57" priority="18" stopIfTrue="1">
      <formula>BY1406&lt;0</formula>
    </cfRule>
    <cfRule type="expression" dxfId="56" priority="17" stopIfTrue="1">
      <formula>BY1405&lt;0</formula>
    </cfRule>
    <cfRule type="expression" dxfId="55" priority="16" stopIfTrue="1">
      <formula>BY1404&lt;0</formula>
    </cfRule>
    <cfRule type="expression" dxfId="54" priority="15" stopIfTrue="1">
      <formula>BY1403&lt;0</formula>
    </cfRule>
    <cfRule type="expression" dxfId="53" priority="14" stopIfTrue="1">
      <formula>BY1401&lt;0</formula>
    </cfRule>
    <cfRule type="expression" dxfId="52" priority="6" stopIfTrue="1">
      <formula>BY1402&lt;0</formula>
    </cfRule>
    <cfRule type="expression" dxfId="51" priority="13" stopIfTrue="1">
      <formula>BY1407&lt;0</formula>
    </cfRule>
    <cfRule type="expression" dxfId="50" priority="12" stopIfTrue="1">
      <formula>BY1409&lt;0</formula>
    </cfRule>
    <cfRule type="expression" dxfId="49" priority="11" stopIfTrue="1">
      <formula>BY1408&lt;0</formula>
    </cfRule>
    <cfRule type="expression" dxfId="48" priority="10" stopIfTrue="1">
      <formula>BY1407&lt;0</formula>
    </cfRule>
    <cfRule type="expression" dxfId="47" priority="9" stopIfTrue="1">
      <formula>BY1406&lt;0</formula>
    </cfRule>
    <cfRule type="expression" dxfId="46" priority="8" stopIfTrue="1">
      <formula>BY1405&lt;0</formula>
    </cfRule>
    <cfRule type="expression" dxfId="45" priority="27" stopIfTrue="1">
      <formula>BY1406&lt;0</formula>
    </cfRule>
    <cfRule type="expression" dxfId="44" priority="47" stopIfTrue="1">
      <formula>BY1407&lt;0</formula>
    </cfRule>
    <cfRule type="expression" dxfId="43" priority="65" stopIfTrue="1">
      <formula>BY1404&lt;0</formula>
    </cfRule>
    <cfRule type="expression" dxfId="42" priority="48" stopIfTrue="1">
      <formula>BY1408&lt;0</formula>
    </cfRule>
    <cfRule type="expression" dxfId="41" priority="46" stopIfTrue="1">
      <formula>BY1406&lt;0</formula>
    </cfRule>
    <cfRule type="expression" dxfId="40" priority="45" stopIfTrue="1">
      <formula>BY1405&lt;0</formula>
    </cfRule>
    <cfRule type="expression" dxfId="39" priority="44" stopIfTrue="1">
      <formula>BY1404&lt;0</formula>
    </cfRule>
    <cfRule type="expression" dxfId="38" priority="43" stopIfTrue="1">
      <formula>BY1402&lt;0</formula>
    </cfRule>
    <cfRule type="expression" dxfId="37" priority="42" stopIfTrue="1">
      <formula>BY1408&lt;0</formula>
    </cfRule>
    <cfRule type="expression" dxfId="36" priority="41" stopIfTrue="1">
      <formula>BY1410&lt;0</formula>
    </cfRule>
    <cfRule type="expression" dxfId="35" priority="40" stopIfTrue="1">
      <formula>BY1409&lt;0</formula>
    </cfRule>
    <cfRule type="expression" dxfId="34" priority="39" stopIfTrue="1">
      <formula>BY1408&lt;0</formula>
    </cfRule>
    <cfRule type="expression" dxfId="33" priority="66" stopIfTrue="1">
      <formula>BY1405&lt;0</formula>
    </cfRule>
    <cfRule type="expression" dxfId="32" priority="38" stopIfTrue="1">
      <formula>BY1407&lt;0</formula>
    </cfRule>
    <cfRule type="expression" dxfId="31" priority="37" stopIfTrue="1">
      <formula>BY1406&lt;0</formula>
    </cfRule>
    <cfRule type="expression" dxfId="30" priority="36" stopIfTrue="1">
      <formula>BY1404&lt;0</formula>
    </cfRule>
    <cfRule type="expression" dxfId="29" priority="35" stopIfTrue="1">
      <formula>BY1403&lt;0</formula>
    </cfRule>
    <cfRule type="expression" dxfId="28" priority="34" stopIfTrue="1">
      <formula>BY1404&lt;0</formula>
    </cfRule>
    <cfRule type="expression" dxfId="27" priority="33" stopIfTrue="1">
      <formula>BY1403&lt;0</formula>
    </cfRule>
    <cfRule type="expression" dxfId="26" priority="32" stopIfTrue="1">
      <formula>BY1402&lt;0</formula>
    </cfRule>
    <cfRule type="expression" dxfId="25" priority="31" stopIfTrue="1">
      <formula>BY1405&lt;0</formula>
    </cfRule>
    <cfRule type="expression" dxfId="24" priority="30" stopIfTrue="1">
      <formula>BY1404&lt;0</formula>
    </cfRule>
    <cfRule type="expression" dxfId="23" priority="7" stopIfTrue="1">
      <formula>BY1403&lt;0</formula>
    </cfRule>
    <cfRule type="expression" dxfId="22" priority="29" stopIfTrue="1">
      <formula>BY1405&lt;0</formula>
    </cfRule>
    <cfRule type="expression" dxfId="21" priority="28" stopIfTrue="1">
      <formula>BY1407&lt;0</formula>
    </cfRule>
  </conditionalFormatting>
  <conditionalFormatting sqref="BR674">
    <cfRule type="expression" dxfId="20" priority="26" stopIfTrue="1">
      <formula>BY674&lt;0</formula>
    </cfRule>
  </conditionalFormatting>
  <conditionalFormatting sqref="BR674:BR675">
    <cfRule type="expression" dxfId="19" priority="72" stopIfTrue="1">
      <formula>BY1401&lt;0</formula>
    </cfRule>
    <cfRule type="expression" dxfId="18" priority="71" stopIfTrue="1">
      <formula>BY1403&lt;0</formula>
    </cfRule>
    <cfRule type="expression" dxfId="17" priority="70" stopIfTrue="1">
      <formula>BY1402&lt;0</formula>
    </cfRule>
    <cfRule type="expression" dxfId="16" priority="68" stopIfTrue="1">
      <formula>BY1400&lt;0</formula>
    </cfRule>
    <cfRule type="expression" dxfId="15" priority="67" stopIfTrue="1">
      <formula>BY1399&lt;0</formula>
    </cfRule>
    <cfRule type="expression" dxfId="14" priority="78" stopIfTrue="1">
      <formula>BY1405&lt;0</formula>
    </cfRule>
    <cfRule type="expression" dxfId="13" priority="77" stopIfTrue="1">
      <formula>BY1407&lt;0</formula>
    </cfRule>
    <cfRule type="expression" dxfId="12" priority="76" stopIfTrue="1">
      <formula>BY1406&lt;0</formula>
    </cfRule>
    <cfRule type="expression" dxfId="11" priority="75" stopIfTrue="1">
      <formula>BY1405&lt;0</formula>
    </cfRule>
    <cfRule type="expression" dxfId="10" priority="74" stopIfTrue="1">
      <formula>BY1404&lt;0</formula>
    </cfRule>
    <cfRule type="expression" dxfId="9" priority="73" stopIfTrue="1">
      <formula>BY1403&lt;0</formula>
    </cfRule>
    <cfRule type="expression" dxfId="8" priority="69" stopIfTrue="1">
      <formula>BY1401&lt;0</formula>
    </cfRule>
  </conditionalFormatting>
  <conditionalFormatting sqref="BR675">
    <cfRule type="expression" dxfId="7" priority="80" stopIfTrue="1">
      <formula>BY673&lt;0</formula>
    </cfRule>
  </conditionalFormatting>
  <conditionalFormatting sqref="DF1:DF5">
    <cfRule type="cellIs" dxfId="6" priority="1005" operator="equal">
      <formula>"Thiếu"</formula>
    </cfRule>
  </conditionalFormatting>
  <conditionalFormatting sqref="DF342:DF406 DF542:DF1048576">
    <cfRule type="cellIs" dxfId="5" priority="177" stopIfTrue="1" operator="equal">
      <formula>"Thiếu"</formula>
    </cfRule>
  </conditionalFormatting>
  <printOptions horizontalCentered="1"/>
  <pageMargins left="0.23622047244094499" right="0" top="0.39370078740157499" bottom="0.39370078740157499" header="0" footer="0"/>
  <pageSetup paperSize="8" scale="64" fitToHeight="11111" orientation="landscape" r:id="rId1"/>
  <headerFooter>
    <oddFooter>&amp;CPage &amp;P of &amp;R&amp;F</oddFooter>
  </headerFooter>
  <colBreaks count="1" manualBreakCount="1">
    <brk id="111" max="93" man="1"/>
  </colBreaks>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DE900E-154B-4853-9283-528DD8BFB702}">
  <dimension ref="A1:AA44"/>
  <sheetViews>
    <sheetView view="pageBreakPreview" topLeftCell="A11" zoomScale="55" zoomScaleNormal="40" zoomScaleSheetLayoutView="55" workbookViewId="0">
      <selection activeCell="J15" sqref="J15:J31"/>
    </sheetView>
  </sheetViews>
  <sheetFormatPr defaultColWidth="10.09765625" defaultRowHeight="15.5"/>
  <cols>
    <col min="1" max="1" width="17.3984375" style="405" customWidth="1"/>
    <col min="2" max="2" width="24.796875" style="405" customWidth="1"/>
    <col min="3" max="3" width="23.8984375" style="405" customWidth="1"/>
    <col min="4" max="4" width="16.296875" style="405" customWidth="1"/>
    <col min="5" max="5" width="14.59765625" style="405" customWidth="1"/>
    <col min="6" max="6" width="38.796875" style="404" customWidth="1"/>
    <col min="7" max="7" width="10.69921875" style="404" customWidth="1"/>
    <col min="8" max="8" width="16.19921875" style="408" customWidth="1"/>
    <col min="9" max="9" width="13" style="405" customWidth="1"/>
    <col min="10" max="14" width="20" style="405" customWidth="1"/>
    <col min="15" max="15" width="37.5" style="411" customWidth="1"/>
    <col min="16" max="16" width="24" style="411" customWidth="1"/>
    <col min="17" max="17" width="26.09765625" style="411" customWidth="1"/>
    <col min="18" max="18" width="17.09765625" style="405" customWidth="1"/>
    <col min="19" max="19" width="10.09765625" style="405"/>
    <col min="20" max="20" width="15.8984375" style="405" bestFit="1" customWidth="1"/>
    <col min="21" max="21" width="11" style="405" bestFit="1" customWidth="1"/>
    <col min="22" max="22" width="19.5" style="405" customWidth="1"/>
    <col min="23" max="23" width="23.3984375" style="405" bestFit="1" customWidth="1"/>
    <col min="24" max="24" width="19.59765625" style="405" bestFit="1" customWidth="1"/>
    <col min="25" max="25" width="11.5" style="405" bestFit="1" customWidth="1"/>
    <col min="26" max="26" width="10.09765625" style="405"/>
    <col min="27" max="27" width="12.3984375" style="405" bestFit="1" customWidth="1"/>
    <col min="28" max="16384" width="10.09765625" style="405"/>
  </cols>
  <sheetData>
    <row r="1" spans="1:27" ht="15.75" customHeight="1">
      <c r="A1" s="403" t="s">
        <v>807</v>
      </c>
      <c r="B1" s="403"/>
      <c r="C1" s="403"/>
      <c r="D1" s="403"/>
      <c r="E1" s="403"/>
      <c r="H1" s="2482" t="s">
        <v>808</v>
      </c>
      <c r="I1" s="2482"/>
      <c r="J1" s="2482"/>
      <c r="K1" s="2482"/>
      <c r="L1" s="2482"/>
      <c r="M1" s="2482"/>
      <c r="N1" s="2482"/>
      <c r="O1" s="2482"/>
      <c r="P1" s="2482"/>
      <c r="Q1" s="2482"/>
      <c r="R1" s="2482"/>
    </row>
    <row r="2" spans="1:27" ht="15.75" customHeight="1">
      <c r="A2" s="406"/>
      <c r="B2" s="406"/>
      <c r="C2" s="406"/>
      <c r="D2" s="406"/>
      <c r="E2" s="406"/>
      <c r="H2" s="2483" t="s">
        <v>809</v>
      </c>
      <c r="I2" s="2483"/>
      <c r="J2" s="2483"/>
      <c r="K2" s="2483"/>
      <c r="L2" s="2483"/>
      <c r="M2" s="2483"/>
      <c r="N2" s="2483"/>
      <c r="O2" s="2483"/>
      <c r="P2" s="2483"/>
      <c r="Q2" s="2483"/>
      <c r="R2" s="2483"/>
    </row>
    <row r="3" spans="1:27" ht="15.75" customHeight="1">
      <c r="A3" s="406"/>
      <c r="B3" s="406"/>
      <c r="C3" s="406"/>
      <c r="D3" s="406"/>
      <c r="E3" s="406"/>
      <c r="H3" s="2483" t="s">
        <v>810</v>
      </c>
      <c r="I3" s="2483"/>
      <c r="J3" s="2483"/>
      <c r="K3" s="2483"/>
      <c r="L3" s="2483"/>
      <c r="M3" s="2483"/>
      <c r="N3" s="2483"/>
      <c r="O3" s="2483"/>
      <c r="P3" s="2483"/>
      <c r="Q3" s="2483"/>
      <c r="R3" s="2483"/>
      <c r="S3" s="407"/>
      <c r="T3" s="407"/>
      <c r="U3" s="407"/>
    </row>
    <row r="4" spans="1:27" ht="15.75" customHeight="1">
      <c r="A4" s="406"/>
      <c r="B4" s="406"/>
      <c r="C4" s="406"/>
      <c r="D4" s="406"/>
      <c r="E4" s="406"/>
      <c r="I4" s="2484" t="s">
        <v>811</v>
      </c>
      <c r="J4" s="2484"/>
      <c r="K4" s="2484"/>
      <c r="L4" s="2484"/>
      <c r="M4" s="2484"/>
      <c r="N4" s="2484"/>
      <c r="O4" s="2484"/>
      <c r="P4" s="2484"/>
      <c r="Q4" s="2484"/>
      <c r="R4" s="2484"/>
      <c r="S4" s="2484"/>
      <c r="T4" s="409"/>
      <c r="U4" s="409"/>
    </row>
    <row r="5" spans="1:27">
      <c r="F5" s="410"/>
      <c r="G5" s="410"/>
      <c r="I5" s="411"/>
      <c r="J5" s="411"/>
      <c r="K5" s="411"/>
      <c r="L5" s="411"/>
      <c r="M5" s="411"/>
      <c r="N5" s="411"/>
      <c r="V5" s="412" t="s">
        <v>812</v>
      </c>
    </row>
    <row r="6" spans="1:27" ht="33" customHeight="1">
      <c r="A6" s="2485" t="s">
        <v>813</v>
      </c>
      <c r="B6" s="2485"/>
      <c r="C6" s="2485"/>
      <c r="D6" s="2485"/>
      <c r="E6" s="2485"/>
      <c r="F6" s="2485"/>
      <c r="G6" s="2485"/>
      <c r="H6" s="2485"/>
      <c r="I6" s="2485"/>
      <c r="J6" s="2485"/>
      <c r="K6" s="2485"/>
      <c r="L6" s="2485"/>
      <c r="M6" s="2485"/>
      <c r="N6" s="2485"/>
      <c r="O6" s="2485"/>
      <c r="P6" s="2485"/>
      <c r="Q6" s="2485"/>
      <c r="R6" s="2485"/>
      <c r="S6" s="2485"/>
      <c r="T6" s="413"/>
      <c r="U6" s="413"/>
    </row>
    <row r="7" spans="1:27" ht="18.75" customHeight="1">
      <c r="A7" s="414" t="s">
        <v>814</v>
      </c>
      <c r="B7" s="414"/>
      <c r="C7" s="414"/>
      <c r="D7" s="414"/>
      <c r="E7" s="414"/>
      <c r="F7" s="414"/>
      <c r="G7" s="414"/>
      <c r="H7" s="414"/>
      <c r="I7" s="414"/>
      <c r="J7" s="414"/>
      <c r="K7" s="414"/>
      <c r="L7" s="414"/>
      <c r="M7" s="414"/>
      <c r="N7" s="414"/>
      <c r="O7" s="414"/>
      <c r="P7" s="414"/>
      <c r="Q7" s="414"/>
      <c r="R7" s="414"/>
    </row>
    <row r="8" spans="1:27" ht="20.25" customHeight="1">
      <c r="A8" s="415" t="s">
        <v>815</v>
      </c>
      <c r="B8" s="415"/>
      <c r="C8" s="415"/>
      <c r="D8" s="415"/>
      <c r="E8" s="415"/>
      <c r="F8" s="416"/>
      <c r="G8" s="416"/>
      <c r="H8" s="417" t="s">
        <v>816</v>
      </c>
      <c r="I8" s="407"/>
      <c r="J8" s="407"/>
      <c r="K8" s="407"/>
      <c r="L8" s="407"/>
      <c r="M8" s="407"/>
      <c r="N8" s="407"/>
      <c r="O8" s="407"/>
      <c r="P8" s="407"/>
      <c r="Q8" s="407"/>
      <c r="R8" s="418"/>
    </row>
    <row r="9" spans="1:27" ht="16.5">
      <c r="A9" s="417" t="s">
        <v>817</v>
      </c>
      <c r="B9" s="417"/>
      <c r="C9" s="417"/>
      <c r="D9" s="417"/>
      <c r="E9" s="417"/>
      <c r="F9" s="407"/>
      <c r="G9" s="407"/>
      <c r="H9" s="407"/>
      <c r="I9" s="407"/>
      <c r="J9" s="407"/>
      <c r="K9" s="407"/>
      <c r="L9" s="407"/>
      <c r="M9" s="407"/>
      <c r="N9" s="407"/>
      <c r="O9" s="2481"/>
      <c r="P9" s="2481"/>
      <c r="Q9" s="2481"/>
      <c r="R9" s="2481"/>
    </row>
    <row r="10" spans="1:27">
      <c r="A10" s="419"/>
      <c r="B10" s="419"/>
      <c r="C10" s="419"/>
      <c r="D10" s="419"/>
      <c r="E10" s="419"/>
      <c r="F10" s="419"/>
      <c r="G10" s="419"/>
      <c r="H10" s="419"/>
      <c r="I10" s="419"/>
      <c r="J10" s="419"/>
      <c r="K10" s="419"/>
      <c r="L10" s="419"/>
      <c r="M10" s="419"/>
      <c r="N10" s="419"/>
      <c r="O10" s="419"/>
      <c r="P10" s="419"/>
      <c r="Q10" s="419"/>
      <c r="R10" s="419"/>
    </row>
    <row r="11" spans="1:27" ht="16.5">
      <c r="A11" s="417" t="s">
        <v>818</v>
      </c>
      <c r="B11" s="417"/>
      <c r="C11" s="417"/>
      <c r="D11" s="417"/>
      <c r="E11" s="417"/>
      <c r="F11" s="410"/>
      <c r="G11" s="410"/>
      <c r="H11" s="410"/>
      <c r="I11" s="410"/>
      <c r="J11" s="410"/>
      <c r="K11" s="410"/>
      <c r="L11" s="410"/>
      <c r="M11" s="410"/>
      <c r="N11" s="410"/>
      <c r="O11" s="410"/>
      <c r="P11" s="410"/>
      <c r="Q11" s="410"/>
      <c r="R11" s="410"/>
    </row>
    <row r="12" spans="1:27">
      <c r="A12" s="405" t="s">
        <v>819</v>
      </c>
    </row>
    <row r="13" spans="1:27" s="423" customFormat="1" ht="15">
      <c r="A13" s="420" t="s">
        <v>820</v>
      </c>
      <c r="B13" s="420"/>
      <c r="C13" s="420"/>
      <c r="D13" s="420"/>
      <c r="E13" s="420"/>
      <c r="F13" s="421"/>
      <c r="G13" s="421"/>
      <c r="H13" s="422"/>
      <c r="O13" s="424"/>
      <c r="P13" s="424"/>
      <c r="Q13" s="424"/>
    </row>
    <row r="14" spans="1:27" ht="17.5">
      <c r="A14" s="2470" t="s">
        <v>821</v>
      </c>
      <c r="B14" s="2470"/>
      <c r="C14" s="2470"/>
      <c r="D14" s="2470"/>
      <c r="E14" s="2470"/>
      <c r="F14" s="2471" t="s">
        <v>822</v>
      </c>
      <c r="G14" s="2471"/>
      <c r="H14" s="2471"/>
      <c r="I14" s="2471"/>
      <c r="J14" s="2471"/>
      <c r="K14" s="2471"/>
      <c r="L14" s="2471"/>
      <c r="M14" s="2471"/>
      <c r="N14" s="2471"/>
      <c r="O14" s="2471"/>
      <c r="P14" s="2471"/>
      <c r="Q14" s="2471"/>
      <c r="R14" s="2471"/>
      <c r="S14" s="2471"/>
      <c r="T14" s="426"/>
      <c r="U14" s="426"/>
    </row>
    <row r="15" spans="1:27" s="423" customFormat="1" ht="17.5">
      <c r="A15" s="427" t="s">
        <v>823</v>
      </c>
      <c r="B15" s="427" t="s">
        <v>824</v>
      </c>
      <c r="C15" s="427" t="s">
        <v>825</v>
      </c>
      <c r="D15" s="427" t="s">
        <v>93</v>
      </c>
      <c r="E15" s="427" t="s">
        <v>826</v>
      </c>
      <c r="F15" s="425" t="s">
        <v>827</v>
      </c>
      <c r="G15" s="425" t="s">
        <v>828</v>
      </c>
      <c r="H15" s="428" t="s">
        <v>829</v>
      </c>
      <c r="I15" s="425" t="s">
        <v>830</v>
      </c>
      <c r="J15" s="425"/>
      <c r="K15" s="425" t="s">
        <v>831</v>
      </c>
      <c r="L15" s="425" t="s">
        <v>832</v>
      </c>
      <c r="M15" s="425" t="s">
        <v>833</v>
      </c>
      <c r="N15" s="425" t="s">
        <v>44</v>
      </c>
      <c r="O15" s="425" t="s">
        <v>834</v>
      </c>
      <c r="P15" s="425" t="s">
        <v>835</v>
      </c>
      <c r="Q15" s="425" t="s">
        <v>836</v>
      </c>
      <c r="R15" s="425" t="s">
        <v>837</v>
      </c>
      <c r="S15" s="425" t="s">
        <v>65</v>
      </c>
      <c r="T15" s="426" t="s">
        <v>838</v>
      </c>
      <c r="U15" s="426" t="s">
        <v>839</v>
      </c>
      <c r="V15" s="423" t="s">
        <v>840</v>
      </c>
      <c r="W15" s="423" t="s">
        <v>841</v>
      </c>
      <c r="X15" s="423" t="s">
        <v>842</v>
      </c>
      <c r="Y15" s="423" t="s">
        <v>843</v>
      </c>
      <c r="Z15" s="423" t="s">
        <v>844</v>
      </c>
      <c r="AA15" s="423" t="s">
        <v>845</v>
      </c>
    </row>
    <row r="16" spans="1:27" s="443" customFormat="1" ht="16.5">
      <c r="A16" s="429" t="s">
        <v>469</v>
      </c>
      <c r="B16" s="429" t="s">
        <v>471</v>
      </c>
      <c r="C16" s="430" t="s">
        <v>472</v>
      </c>
      <c r="D16" s="431">
        <v>6</v>
      </c>
      <c r="E16" s="432">
        <v>15.517108028583442</v>
      </c>
      <c r="F16" s="433" t="s">
        <v>649</v>
      </c>
      <c r="G16" s="434">
        <v>6</v>
      </c>
      <c r="H16" s="435">
        <v>218</v>
      </c>
      <c r="I16" s="435">
        <v>50800</v>
      </c>
      <c r="J16" s="436" t="s">
        <v>846</v>
      </c>
      <c r="K16" s="437">
        <f>I16/26300</f>
        <v>1.9315589353612168</v>
      </c>
      <c r="L16" s="438">
        <v>2.3199999999999998</v>
      </c>
      <c r="M16" s="437" t="s">
        <v>831</v>
      </c>
      <c r="N16" s="437">
        <v>2.3127708050488009</v>
      </c>
      <c r="O16" s="439">
        <f>H16*I16</f>
        <v>11074400</v>
      </c>
      <c r="P16" s="439"/>
      <c r="Q16" s="439" t="s">
        <v>847</v>
      </c>
      <c r="R16" s="440" t="s">
        <v>848</v>
      </c>
      <c r="S16" s="440" t="s">
        <v>849</v>
      </c>
      <c r="T16" s="441">
        <f>I16*1.1</f>
        <v>55880.000000000007</v>
      </c>
      <c r="U16" s="442">
        <v>1.5</v>
      </c>
      <c r="V16" s="443">
        <v>1250</v>
      </c>
      <c r="W16" s="444">
        <f>E16*1000/V16</f>
        <v>12.413686422866753</v>
      </c>
      <c r="X16" s="443" t="str">
        <f>RIGHT(F16,4)</f>
        <v>2440</v>
      </c>
      <c r="Y16" s="445">
        <f>W16/(X16/1000)</f>
        <v>5.0875764028142436</v>
      </c>
      <c r="Z16" s="443">
        <v>6</v>
      </c>
      <c r="AA16" s="446">
        <f>U16*V16/1000*X16/1000*Z16*7.93</f>
        <v>217.67850000000001</v>
      </c>
    </row>
    <row r="17" spans="1:27" s="443" customFormat="1" ht="62">
      <c r="A17" s="429" t="s">
        <v>473</v>
      </c>
      <c r="B17" s="429" t="s">
        <v>471</v>
      </c>
      <c r="C17" s="430" t="s">
        <v>474</v>
      </c>
      <c r="D17" s="431">
        <v>703</v>
      </c>
      <c r="E17" s="432">
        <v>2091.1253333333334</v>
      </c>
      <c r="F17" s="447" t="s">
        <v>850</v>
      </c>
      <c r="G17" s="448">
        <v>703</v>
      </c>
      <c r="H17" s="449">
        <v>25000</v>
      </c>
      <c r="I17" s="435">
        <v>50800</v>
      </c>
      <c r="J17" s="436" t="s">
        <v>846</v>
      </c>
      <c r="K17" s="437">
        <f>I17/26300</f>
        <v>1.9315589353612168</v>
      </c>
      <c r="L17" s="451">
        <v>1.3</v>
      </c>
      <c r="M17" s="437" t="s">
        <v>831</v>
      </c>
      <c r="N17" s="452">
        <v>1.4317708050488005</v>
      </c>
      <c r="O17" s="439">
        <f>H17*I17</f>
        <v>1270000000</v>
      </c>
      <c r="P17" s="439"/>
      <c r="Q17" s="453" t="s">
        <v>851</v>
      </c>
      <c r="R17" s="454" t="s">
        <v>852</v>
      </c>
      <c r="S17" s="454" t="s">
        <v>849</v>
      </c>
      <c r="T17" s="441">
        <f>I17*1.1</f>
        <v>55880.000000000007</v>
      </c>
      <c r="U17" s="442">
        <v>1.5</v>
      </c>
      <c r="V17" s="443">
        <v>1220</v>
      </c>
      <c r="W17" s="444">
        <f>E17/(V17/1000)</f>
        <v>1714.0371584699456</v>
      </c>
      <c r="X17" s="443" t="str">
        <f>RIGHT(F17,4)</f>
        <v>2440</v>
      </c>
      <c r="Y17" s="445">
        <f t="shared" ref="Y17:Y29" si="0">W17/(X17/1000)</f>
        <v>702.47424527456792</v>
      </c>
      <c r="Z17" s="443">
        <v>703</v>
      </c>
      <c r="AA17" s="446">
        <f t="shared" ref="AA17:AA29" si="1">U17*V17/1000*X17/1000*Z17*7.93</f>
        <v>24892.552307999998</v>
      </c>
    </row>
    <row r="18" spans="1:27" s="443" customFormat="1" ht="16.5">
      <c r="A18" s="429" t="s">
        <v>475</v>
      </c>
      <c r="B18" s="429" t="s">
        <v>476</v>
      </c>
      <c r="C18" s="430" t="s">
        <v>472</v>
      </c>
      <c r="D18" s="431">
        <v>1</v>
      </c>
      <c r="E18" s="432">
        <v>1.5</v>
      </c>
      <c r="F18" s="447" t="s">
        <v>853</v>
      </c>
      <c r="G18" s="434">
        <v>1</v>
      </c>
      <c r="H18" s="449">
        <v>123</v>
      </c>
      <c r="I18" s="449">
        <v>50400</v>
      </c>
      <c r="J18" s="436" t="s">
        <v>846</v>
      </c>
      <c r="K18" s="437">
        <f t="shared" ref="K18:K31" si="2">I18/26300</f>
        <v>1.9163498098859315</v>
      </c>
      <c r="L18" s="438">
        <v>2.2000000000000002</v>
      </c>
      <c r="M18" s="437" t="s">
        <v>831</v>
      </c>
      <c r="N18" s="437">
        <v>2.5287708050488007</v>
      </c>
      <c r="O18" s="455">
        <f>H18*I18</f>
        <v>6199200</v>
      </c>
      <c r="P18" s="455"/>
      <c r="Q18" s="455" t="s">
        <v>847</v>
      </c>
      <c r="R18" s="454" t="s">
        <v>848</v>
      </c>
      <c r="S18" s="454" t="s">
        <v>854</v>
      </c>
      <c r="T18" s="441">
        <f>I18*1.1</f>
        <v>55440.000000000007</v>
      </c>
      <c r="U18" s="442">
        <v>10</v>
      </c>
      <c r="V18" s="443">
        <v>1550</v>
      </c>
      <c r="W18" s="444">
        <f>E18/(V18/1000)</f>
        <v>0.96774193548387089</v>
      </c>
      <c r="X18" s="443" t="str">
        <f>RIGHT(F18,4)</f>
        <v>1000</v>
      </c>
      <c r="Y18" s="445">
        <f t="shared" si="0"/>
        <v>0.96774193548387089</v>
      </c>
      <c r="Z18" s="443">
        <v>1</v>
      </c>
      <c r="AA18" s="446">
        <f t="shared" si="1"/>
        <v>122.91499999999999</v>
      </c>
    </row>
    <row r="19" spans="1:27" s="443" customFormat="1" ht="16.5">
      <c r="A19" s="429" t="s">
        <v>477</v>
      </c>
      <c r="B19" s="429" t="s">
        <v>478</v>
      </c>
      <c r="C19" s="430" t="s">
        <v>474</v>
      </c>
      <c r="D19" s="431">
        <v>3</v>
      </c>
      <c r="E19" s="432">
        <v>26.502787878787881</v>
      </c>
      <c r="F19" s="447"/>
      <c r="G19" s="434"/>
      <c r="H19" s="449"/>
      <c r="I19" s="449"/>
      <c r="J19" s="435" t="s">
        <v>855</v>
      </c>
      <c r="K19" s="437">
        <f t="shared" si="2"/>
        <v>0</v>
      </c>
      <c r="L19" s="451">
        <v>1.1599999999999999</v>
      </c>
      <c r="M19" s="437" t="s">
        <v>856</v>
      </c>
      <c r="N19" s="452">
        <v>1.6197708050488007</v>
      </c>
      <c r="O19" s="455"/>
      <c r="P19" s="455">
        <v>108348769.22425742</v>
      </c>
      <c r="Q19" s="455"/>
      <c r="R19" s="454"/>
      <c r="S19" s="454"/>
      <c r="T19" s="441"/>
      <c r="U19" s="442"/>
      <c r="W19" s="444"/>
      <c r="X19" s="443" t="str">
        <f>RIGHT(F19,4)</f>
        <v/>
      </c>
      <c r="Y19" s="445"/>
      <c r="AA19" s="446"/>
    </row>
    <row r="20" spans="1:27" s="443" customFormat="1" ht="31">
      <c r="A20" s="429" t="s">
        <v>479</v>
      </c>
      <c r="B20" s="429" t="s">
        <v>480</v>
      </c>
      <c r="C20" s="430" t="s">
        <v>472</v>
      </c>
      <c r="D20" s="431">
        <v>675</v>
      </c>
      <c r="E20" s="432">
        <v>2008.4645261422061</v>
      </c>
      <c r="F20" s="456" t="s">
        <v>857</v>
      </c>
      <c r="G20" s="457">
        <v>650</v>
      </c>
      <c r="H20" s="458">
        <v>40000</v>
      </c>
      <c r="I20" s="450">
        <v>51545</v>
      </c>
      <c r="J20" s="436" t="s">
        <v>846</v>
      </c>
      <c r="K20" s="437">
        <f t="shared" si="2"/>
        <v>1.9598859315589354</v>
      </c>
      <c r="L20" s="459">
        <v>2.16</v>
      </c>
      <c r="M20" s="437" t="s">
        <v>831</v>
      </c>
      <c r="N20" s="437">
        <v>2.340770805048801</v>
      </c>
      <c r="O20" s="455">
        <f>H20*I20</f>
        <v>2061800000</v>
      </c>
      <c r="P20" s="455"/>
      <c r="Q20" s="453" t="s">
        <v>858</v>
      </c>
      <c r="R20" s="454" t="s">
        <v>859</v>
      </c>
      <c r="S20" s="454" t="s">
        <v>849</v>
      </c>
      <c r="T20" s="441">
        <f>I20*1.1</f>
        <v>56699.500000000007</v>
      </c>
      <c r="U20" s="442">
        <v>2.6</v>
      </c>
      <c r="V20" s="443">
        <v>1220</v>
      </c>
      <c r="W20" s="444">
        <f>E20/(V20/1000)</f>
        <v>1646.2823984772181</v>
      </c>
      <c r="X20" s="443" t="str">
        <f>RIGHT(F20,4)</f>
        <v>2440</v>
      </c>
      <c r="Y20" s="445">
        <f t="shared" si="0"/>
        <v>674.70590101525329</v>
      </c>
      <c r="Z20" s="443">
        <v>675</v>
      </c>
      <c r="AA20" s="460">
        <f>U20*V20/1000*X20/1000*7.93*Z20</f>
        <v>41428.572119999997</v>
      </c>
    </row>
    <row r="21" spans="1:27" s="443" customFormat="1" ht="16.5">
      <c r="A21" s="429"/>
      <c r="B21" s="429"/>
      <c r="C21" s="430"/>
      <c r="D21" s="431"/>
      <c r="E21" s="432"/>
      <c r="F21" s="456" t="s">
        <v>860</v>
      </c>
      <c r="G21" s="457">
        <f>675-650</f>
        <v>25</v>
      </c>
      <c r="H21" s="458">
        <v>1480</v>
      </c>
      <c r="I21" s="450">
        <v>51545</v>
      </c>
      <c r="J21" s="436"/>
      <c r="K21" s="437">
        <f t="shared" si="2"/>
        <v>1.9598859315589354</v>
      </c>
      <c r="M21" s="437" t="s">
        <v>831</v>
      </c>
      <c r="O21" s="455">
        <f>H21*I21</f>
        <v>76286600</v>
      </c>
      <c r="P21" s="455"/>
      <c r="Q21" s="453"/>
      <c r="R21" s="454"/>
      <c r="S21" s="454"/>
      <c r="T21" s="441"/>
      <c r="U21" s="442"/>
      <c r="W21" s="444"/>
      <c r="Y21" s="445"/>
      <c r="AA21" s="460"/>
    </row>
    <row r="22" spans="1:27" s="443" customFormat="1" ht="16.5">
      <c r="A22" s="429" t="s">
        <v>481</v>
      </c>
      <c r="B22" s="429" t="s">
        <v>480</v>
      </c>
      <c r="C22" s="430" t="s">
        <v>474</v>
      </c>
      <c r="D22" s="431">
        <v>83</v>
      </c>
      <c r="E22" s="432">
        <v>245.71132867132866</v>
      </c>
      <c r="F22" s="447"/>
      <c r="G22" s="434"/>
      <c r="H22" s="449"/>
      <c r="I22" s="449"/>
      <c r="J22" s="435" t="s">
        <v>855</v>
      </c>
      <c r="K22" s="437">
        <f t="shared" si="2"/>
        <v>0</v>
      </c>
      <c r="L22" s="451">
        <v>1.31</v>
      </c>
      <c r="M22" s="437" t="s">
        <v>856</v>
      </c>
      <c r="N22" s="437">
        <v>1.4317708050488005</v>
      </c>
      <c r="O22" s="455"/>
      <c r="P22" s="455">
        <v>204401976.86830318</v>
      </c>
      <c r="Q22" s="455"/>
      <c r="R22" s="454"/>
      <c r="S22" s="454"/>
      <c r="T22" s="441"/>
      <c r="U22" s="442"/>
      <c r="W22" s="444"/>
      <c r="X22" s="443" t="str">
        <f t="shared" ref="X22:X29" si="3">RIGHT(F22,4)</f>
        <v/>
      </c>
      <c r="Y22" s="445"/>
      <c r="AA22" s="446"/>
    </row>
    <row r="23" spans="1:27" s="443" customFormat="1" ht="16.5">
      <c r="A23" s="429" t="s">
        <v>482</v>
      </c>
      <c r="B23" s="429" t="s">
        <v>480</v>
      </c>
      <c r="C23" s="430" t="s">
        <v>483</v>
      </c>
      <c r="D23" s="431">
        <v>241</v>
      </c>
      <c r="E23" s="432">
        <v>716.1893619722332</v>
      </c>
      <c r="F23" s="447"/>
      <c r="G23" s="434"/>
      <c r="H23" s="449"/>
      <c r="I23" s="449"/>
      <c r="J23" s="435" t="s">
        <v>855</v>
      </c>
      <c r="K23" s="437">
        <f t="shared" si="2"/>
        <v>0</v>
      </c>
      <c r="L23" s="451">
        <v>3.81</v>
      </c>
      <c r="M23" s="437" t="s">
        <v>856</v>
      </c>
      <c r="N23" s="452">
        <v>4.4257708050488</v>
      </c>
      <c r="O23" s="455"/>
      <c r="P23" s="455">
        <v>1831786660.014745</v>
      </c>
      <c r="Q23" s="455"/>
      <c r="R23" s="454"/>
      <c r="S23" s="454"/>
      <c r="T23" s="441"/>
      <c r="U23" s="442"/>
      <c r="W23" s="444"/>
      <c r="X23" s="443" t="str">
        <f t="shared" si="3"/>
        <v/>
      </c>
      <c r="Y23" s="445"/>
      <c r="AA23" s="446"/>
    </row>
    <row r="24" spans="1:27" s="443" customFormat="1" ht="69.75" customHeight="1">
      <c r="A24" s="429" t="s">
        <v>484</v>
      </c>
      <c r="B24" s="461" t="s">
        <v>485</v>
      </c>
      <c r="C24" s="430" t="s">
        <v>472</v>
      </c>
      <c r="D24" s="431">
        <v>205</v>
      </c>
      <c r="E24" s="432">
        <v>608.48907944514508</v>
      </c>
      <c r="F24" s="447" t="s">
        <v>650</v>
      </c>
      <c r="G24" s="434">
        <v>205</v>
      </c>
      <c r="H24" s="449">
        <v>9680</v>
      </c>
      <c r="I24" s="462">
        <v>51545</v>
      </c>
      <c r="J24" s="436" t="s">
        <v>846</v>
      </c>
      <c r="K24" s="437">
        <f t="shared" si="2"/>
        <v>1.9598859315589354</v>
      </c>
      <c r="L24" s="459">
        <v>2.13</v>
      </c>
      <c r="M24" s="437" t="s">
        <v>831</v>
      </c>
      <c r="N24" s="452">
        <v>2.340770805048801</v>
      </c>
      <c r="O24" s="455">
        <f>H24*I24</f>
        <v>498955600</v>
      </c>
      <c r="P24" s="455"/>
      <c r="Q24" s="453" t="s">
        <v>861</v>
      </c>
      <c r="R24" s="454" t="s">
        <v>862</v>
      </c>
      <c r="S24" s="454" t="s">
        <v>849</v>
      </c>
      <c r="T24" s="441">
        <f t="shared" ref="T24:T29" si="4">I24*1.1</f>
        <v>56699.500000000007</v>
      </c>
      <c r="U24" s="442">
        <v>2</v>
      </c>
      <c r="V24" s="443">
        <v>1220</v>
      </c>
      <c r="W24" s="444">
        <f t="shared" ref="W24:W29" si="5">E24/(V24/1000)</f>
        <v>498.76154052880747</v>
      </c>
      <c r="X24" s="443" t="str">
        <f t="shared" si="3"/>
        <v>2440</v>
      </c>
      <c r="Y24" s="445">
        <f t="shared" si="0"/>
        <v>204.41046742983914</v>
      </c>
      <c r="Z24" s="443">
        <v>205</v>
      </c>
      <c r="AA24" s="446">
        <f t="shared" si="1"/>
        <v>9678.4698399999997</v>
      </c>
    </row>
    <row r="25" spans="1:27" s="443" customFormat="1" ht="16.5">
      <c r="A25" s="429" t="s">
        <v>486</v>
      </c>
      <c r="B25" s="429" t="s">
        <v>487</v>
      </c>
      <c r="C25" s="430" t="s">
        <v>474</v>
      </c>
      <c r="D25" s="431">
        <f>E25/1.22/2.44</f>
        <v>1</v>
      </c>
      <c r="E25" s="432">
        <v>2.9767999999999999</v>
      </c>
      <c r="F25" s="447" t="s">
        <v>651</v>
      </c>
      <c r="G25" s="434">
        <v>1</v>
      </c>
      <c r="H25" s="449">
        <v>48</v>
      </c>
      <c r="I25" s="449">
        <v>43500</v>
      </c>
      <c r="J25" s="436" t="s">
        <v>846</v>
      </c>
      <c r="K25" s="437">
        <f t="shared" si="2"/>
        <v>1.6539923954372624</v>
      </c>
      <c r="L25" s="459">
        <v>1.86</v>
      </c>
      <c r="M25" s="437" t="s">
        <v>856</v>
      </c>
      <c r="N25" s="437">
        <v>1.4317708050488005</v>
      </c>
      <c r="O25" s="455"/>
      <c r="P25" s="455">
        <v>1758515.2204689875</v>
      </c>
      <c r="Q25" s="455" t="s">
        <v>847</v>
      </c>
      <c r="R25" s="454" t="s">
        <v>848</v>
      </c>
      <c r="S25" s="454" t="s">
        <v>849</v>
      </c>
      <c r="T25" s="441">
        <f t="shared" si="4"/>
        <v>47850.000000000007</v>
      </c>
      <c r="U25" s="442">
        <v>2</v>
      </c>
      <c r="V25" s="443">
        <v>1220</v>
      </c>
      <c r="W25" s="444">
        <f t="shared" si="5"/>
        <v>2.44</v>
      </c>
      <c r="X25" s="443" t="str">
        <f t="shared" si="3"/>
        <v>2440</v>
      </c>
      <c r="Y25" s="445">
        <f t="shared" si="0"/>
        <v>1</v>
      </c>
      <c r="Z25" s="443">
        <v>1</v>
      </c>
      <c r="AA25" s="446">
        <f t="shared" si="1"/>
        <v>47.212047999999996</v>
      </c>
    </row>
    <row r="26" spans="1:27" s="443" customFormat="1" ht="16.5">
      <c r="A26" s="429" t="s">
        <v>488</v>
      </c>
      <c r="B26" s="429" t="s">
        <v>122</v>
      </c>
      <c r="C26" s="430" t="s">
        <v>472</v>
      </c>
      <c r="D26" s="431">
        <f>E26/9</f>
        <v>5</v>
      </c>
      <c r="E26" s="432">
        <v>45</v>
      </c>
      <c r="F26" s="447" t="s">
        <v>863</v>
      </c>
      <c r="G26" s="434">
        <v>5</v>
      </c>
      <c r="H26" s="449">
        <v>1106</v>
      </c>
      <c r="I26" s="450">
        <v>48600</v>
      </c>
      <c r="J26" s="436" t="s">
        <v>846</v>
      </c>
      <c r="K26" s="437">
        <f t="shared" si="2"/>
        <v>1.8479087452471483</v>
      </c>
      <c r="L26" s="438">
        <v>2.16</v>
      </c>
      <c r="M26" s="437" t="s">
        <v>831</v>
      </c>
      <c r="N26" s="437">
        <v>2.3107708050488007</v>
      </c>
      <c r="O26" s="455">
        <f>H26*I26</f>
        <v>53751600</v>
      </c>
      <c r="P26" s="455"/>
      <c r="Q26" s="455" t="s">
        <v>847</v>
      </c>
      <c r="R26" s="454" t="s">
        <v>848</v>
      </c>
      <c r="S26" s="454" t="s">
        <v>854</v>
      </c>
      <c r="T26" s="441">
        <f t="shared" si="4"/>
        <v>53460.000000000007</v>
      </c>
      <c r="U26" s="442">
        <v>3</v>
      </c>
      <c r="V26" s="443">
        <v>1550</v>
      </c>
      <c r="W26" s="444">
        <f t="shared" si="5"/>
        <v>29.032258064516128</v>
      </c>
      <c r="X26" s="443" t="str">
        <f t="shared" si="3"/>
        <v>6000</v>
      </c>
      <c r="Y26" s="445">
        <f t="shared" si="0"/>
        <v>4.838709677419355</v>
      </c>
      <c r="Z26" s="443">
        <v>5</v>
      </c>
      <c r="AA26" s="446">
        <f t="shared" si="1"/>
        <v>1106.2349999999999</v>
      </c>
    </row>
    <row r="27" spans="1:27" s="443" customFormat="1" ht="16.5">
      <c r="A27" s="429" t="s">
        <v>489</v>
      </c>
      <c r="B27" s="429" t="s">
        <v>122</v>
      </c>
      <c r="C27" s="430" t="s">
        <v>474</v>
      </c>
      <c r="D27" s="431">
        <v>4</v>
      </c>
      <c r="E27" s="432">
        <v>30</v>
      </c>
      <c r="F27" s="447" t="s">
        <v>864</v>
      </c>
      <c r="G27" s="434">
        <v>4</v>
      </c>
      <c r="H27" s="449"/>
      <c r="I27" s="449">
        <v>43600</v>
      </c>
      <c r="J27" s="435" t="s">
        <v>855</v>
      </c>
      <c r="K27" s="437">
        <f t="shared" si="2"/>
        <v>1.6577946768060836</v>
      </c>
      <c r="L27" s="451">
        <v>1.33</v>
      </c>
      <c r="M27" s="437" t="s">
        <v>856</v>
      </c>
      <c r="N27" s="437">
        <v>1.4057708050488005</v>
      </c>
      <c r="O27" s="455"/>
      <c r="P27" s="455">
        <v>31352062.802520368</v>
      </c>
      <c r="Q27" s="455" t="s">
        <v>847</v>
      </c>
      <c r="R27" s="454" t="s">
        <v>848</v>
      </c>
      <c r="S27" s="454" t="s">
        <v>849</v>
      </c>
      <c r="T27" s="441">
        <f t="shared" si="4"/>
        <v>47960.000000000007</v>
      </c>
      <c r="U27" s="442">
        <v>3</v>
      </c>
      <c r="V27" s="443">
        <v>1530</v>
      </c>
      <c r="W27" s="444">
        <f t="shared" si="5"/>
        <v>19.607843137254903</v>
      </c>
      <c r="X27" s="443" t="str">
        <f t="shared" si="3"/>
        <v>6000</v>
      </c>
      <c r="Y27" s="445">
        <f t="shared" si="0"/>
        <v>3.2679738562091507</v>
      </c>
      <c r="Z27" s="443">
        <v>4</v>
      </c>
      <c r="AA27" s="446">
        <f t="shared" si="1"/>
        <v>873.5687999999999</v>
      </c>
    </row>
    <row r="28" spans="1:27" s="443" customFormat="1" ht="16.5">
      <c r="A28" s="429" t="s">
        <v>490</v>
      </c>
      <c r="B28" s="429" t="s">
        <v>122</v>
      </c>
      <c r="C28" s="430" t="s">
        <v>491</v>
      </c>
      <c r="D28" s="431">
        <v>4</v>
      </c>
      <c r="E28" s="432">
        <v>34.957598066602777</v>
      </c>
      <c r="F28" s="447" t="s">
        <v>652</v>
      </c>
      <c r="G28" s="434">
        <v>4</v>
      </c>
      <c r="H28" s="449"/>
      <c r="I28" s="450">
        <v>168200</v>
      </c>
      <c r="J28" s="435" t="s">
        <v>855</v>
      </c>
      <c r="K28" s="437">
        <f t="shared" si="2"/>
        <v>6.3954372623574143</v>
      </c>
      <c r="L28" s="451">
        <v>5.29</v>
      </c>
      <c r="M28" s="437" t="s">
        <v>856</v>
      </c>
      <c r="N28" s="452">
        <v>6.2147708050488006</v>
      </c>
      <c r="O28" s="455"/>
      <c r="P28" s="455">
        <v>140957962.40180844</v>
      </c>
      <c r="Q28" s="455" t="s">
        <v>847</v>
      </c>
      <c r="R28" s="454" t="s">
        <v>848</v>
      </c>
      <c r="S28" s="454" t="s">
        <v>865</v>
      </c>
      <c r="T28" s="441">
        <f t="shared" si="4"/>
        <v>185020.00000000003</v>
      </c>
      <c r="U28" s="442">
        <v>3</v>
      </c>
      <c r="V28" s="443">
        <v>1530</v>
      </c>
      <c r="W28" s="444">
        <f t="shared" si="5"/>
        <v>22.848103311505081</v>
      </c>
      <c r="X28" s="443" t="str">
        <f t="shared" si="3"/>
        <v>6000</v>
      </c>
      <c r="Y28" s="445">
        <f t="shared" si="0"/>
        <v>3.8080172185841801</v>
      </c>
      <c r="Z28" s="443">
        <v>4</v>
      </c>
      <c r="AA28" s="446">
        <f t="shared" si="1"/>
        <v>873.5687999999999</v>
      </c>
    </row>
    <row r="29" spans="1:27" s="443" customFormat="1" ht="16.5">
      <c r="A29" s="429" t="s">
        <v>492</v>
      </c>
      <c r="B29" s="429" t="s">
        <v>493</v>
      </c>
      <c r="C29" s="430" t="s">
        <v>494</v>
      </c>
      <c r="D29" s="431">
        <v>1</v>
      </c>
      <c r="E29" s="432">
        <v>0.5</v>
      </c>
      <c r="F29" s="447" t="s">
        <v>653</v>
      </c>
      <c r="G29" s="434">
        <v>1</v>
      </c>
      <c r="H29" s="449">
        <v>74</v>
      </c>
      <c r="I29" s="449">
        <v>49000</v>
      </c>
      <c r="J29" s="436" t="s">
        <v>846</v>
      </c>
      <c r="K29" s="437">
        <f t="shared" si="2"/>
        <v>1.8631178707224334</v>
      </c>
      <c r="L29" s="438">
        <v>2.75</v>
      </c>
      <c r="M29" s="437" t="s">
        <v>831</v>
      </c>
      <c r="N29" s="452">
        <v>2.5287708050488007</v>
      </c>
      <c r="O29" s="455">
        <f>H29*I29</f>
        <v>3626000</v>
      </c>
      <c r="P29" s="455"/>
      <c r="Q29" s="455" t="s">
        <v>847</v>
      </c>
      <c r="R29" s="454" t="s">
        <v>848</v>
      </c>
      <c r="S29" s="454" t="s">
        <v>854</v>
      </c>
      <c r="T29" s="441">
        <f t="shared" si="4"/>
        <v>53900.000000000007</v>
      </c>
      <c r="U29" s="442">
        <v>6</v>
      </c>
      <c r="V29" s="443">
        <v>1550</v>
      </c>
      <c r="W29" s="444">
        <f t="shared" si="5"/>
        <v>0.32258064516129031</v>
      </c>
      <c r="X29" s="443" t="str">
        <f t="shared" si="3"/>
        <v>1000</v>
      </c>
      <c r="Y29" s="445">
        <f t="shared" si="0"/>
        <v>0.32258064516129031</v>
      </c>
      <c r="Z29" s="443">
        <v>1</v>
      </c>
      <c r="AA29" s="446">
        <f t="shared" si="1"/>
        <v>73.749000000000009</v>
      </c>
    </row>
    <row r="30" spans="1:27" s="443" customFormat="1" ht="16.5">
      <c r="A30" s="429" t="s">
        <v>495</v>
      </c>
      <c r="B30" s="429" t="s">
        <v>321</v>
      </c>
      <c r="C30" s="430" t="s">
        <v>474</v>
      </c>
      <c r="D30" s="431">
        <v>1</v>
      </c>
      <c r="E30" s="432">
        <v>3</v>
      </c>
      <c r="F30" s="463"/>
      <c r="G30" s="433"/>
      <c r="H30" s="449"/>
      <c r="I30" s="449"/>
      <c r="J30" s="435" t="s">
        <v>855</v>
      </c>
      <c r="K30" s="437">
        <f t="shared" si="2"/>
        <v>0</v>
      </c>
      <c r="L30" s="451">
        <v>1.59</v>
      </c>
      <c r="M30" s="437" t="s">
        <v>856</v>
      </c>
      <c r="N30" s="437">
        <v>1.3547708050488005</v>
      </c>
      <c r="O30" s="455"/>
      <c r="P30" s="455">
        <v>5034585.7180143027</v>
      </c>
      <c r="Q30" s="455"/>
      <c r="R30" s="454"/>
      <c r="S30" s="454"/>
      <c r="T30" s="442"/>
      <c r="U30" s="442"/>
      <c r="AA30" s="446">
        <f>SUM(AA16:AA29)</f>
        <v>79314.521415999989</v>
      </c>
    </row>
    <row r="31" spans="1:27" s="443" customFormat="1" ht="16.5">
      <c r="A31" s="429" t="s">
        <v>496</v>
      </c>
      <c r="B31" s="464" t="s">
        <v>478</v>
      </c>
      <c r="C31" s="430" t="s">
        <v>491</v>
      </c>
      <c r="D31" s="431">
        <f>E31/9</f>
        <v>2</v>
      </c>
      <c r="E31" s="432">
        <v>18</v>
      </c>
      <c r="F31" s="463" t="s">
        <v>866</v>
      </c>
      <c r="G31" s="433">
        <v>2</v>
      </c>
      <c r="H31" s="449"/>
      <c r="I31" s="450">
        <v>168200</v>
      </c>
      <c r="J31" s="435" t="s">
        <v>855</v>
      </c>
      <c r="K31" s="437">
        <f t="shared" si="2"/>
        <v>6.3954372623574143</v>
      </c>
      <c r="L31" s="451">
        <v>4.97</v>
      </c>
      <c r="M31" s="437" t="s">
        <v>856</v>
      </c>
      <c r="N31" s="452">
        <v>5.4507708050488004</v>
      </c>
      <c r="O31" s="455"/>
      <c r="P31" s="455">
        <v>247115818.17144412</v>
      </c>
      <c r="Q31" s="455" t="s">
        <v>847</v>
      </c>
      <c r="R31" s="454" t="s">
        <v>848</v>
      </c>
      <c r="S31" s="454" t="s">
        <v>865</v>
      </c>
      <c r="T31" s="442"/>
      <c r="U31" s="442"/>
    </row>
    <row r="32" spans="1:27">
      <c r="A32" s="2472" t="s">
        <v>365</v>
      </c>
      <c r="B32" s="2473"/>
      <c r="C32" s="2473"/>
      <c r="D32" s="2473"/>
      <c r="E32" s="2473"/>
      <c r="F32" s="2474"/>
      <c r="G32" s="465"/>
      <c r="H32" s="466">
        <f>SUM(H16:H31)</f>
        <v>77729</v>
      </c>
      <c r="I32" s="467"/>
      <c r="J32" s="467"/>
      <c r="K32" s="467"/>
      <c r="L32" s="467"/>
      <c r="M32" s="467"/>
      <c r="N32" s="467"/>
      <c r="O32" s="468">
        <f>SUM(O16:O31)</f>
        <v>3981693400</v>
      </c>
      <c r="P32" s="472">
        <v>2590371496.6399994</v>
      </c>
      <c r="Q32" s="468"/>
      <c r="R32" s="467"/>
      <c r="S32" s="467"/>
      <c r="T32" s="469"/>
      <c r="U32" s="469"/>
    </row>
    <row r="33" spans="1:21">
      <c r="A33" s="2475" t="s">
        <v>867</v>
      </c>
      <c r="B33" s="2476"/>
      <c r="C33" s="2476"/>
      <c r="D33" s="2476"/>
      <c r="E33" s="2476"/>
      <c r="F33" s="2477"/>
      <c r="G33" s="470"/>
      <c r="H33" s="471">
        <v>27331.100000000002</v>
      </c>
      <c r="I33" s="496">
        <f>H33+H32</f>
        <v>105060.1</v>
      </c>
      <c r="J33" s="467"/>
      <c r="K33" s="467"/>
      <c r="L33" s="499">
        <f>O36/I33</f>
        <v>62555.288797935646</v>
      </c>
      <c r="M33" s="467"/>
      <c r="N33" s="467"/>
      <c r="O33" s="472">
        <f>ROUND(O32*10%,0)</f>
        <v>398169340</v>
      </c>
      <c r="P33" s="472">
        <v>2590371496.6399994</v>
      </c>
      <c r="Q33" s="472"/>
      <c r="R33" s="467"/>
      <c r="S33" s="467"/>
      <c r="T33" s="469"/>
      <c r="U33" s="469"/>
    </row>
    <row r="34" spans="1:21">
      <c r="A34" s="2478" t="s">
        <v>868</v>
      </c>
      <c r="B34" s="2479"/>
      <c r="C34" s="2479"/>
      <c r="D34" s="2479"/>
      <c r="E34" s="2479"/>
      <c r="F34" s="2480"/>
      <c r="G34" s="473"/>
      <c r="H34" s="474"/>
      <c r="I34" s="475"/>
      <c r="J34" s="475"/>
      <c r="K34" s="475"/>
      <c r="L34" s="475"/>
      <c r="M34" s="475"/>
      <c r="N34" s="475"/>
      <c r="O34" s="476">
        <f>O32+O33</f>
        <v>4379862740</v>
      </c>
      <c r="P34" s="476"/>
      <c r="Q34" s="476"/>
      <c r="R34" s="475"/>
      <c r="S34" s="475"/>
      <c r="T34" s="469"/>
      <c r="U34" s="469"/>
    </row>
    <row r="35" spans="1:21">
      <c r="H35" s="477" t="s">
        <v>869</v>
      </c>
    </row>
    <row r="36" spans="1:21">
      <c r="A36" s="478" t="s">
        <v>870</v>
      </c>
      <c r="B36" s="478"/>
      <c r="C36" s="478"/>
      <c r="D36" s="478"/>
      <c r="E36" s="478"/>
      <c r="M36" s="479" t="s">
        <v>871</v>
      </c>
      <c r="N36" s="480">
        <v>6233896682.6479979</v>
      </c>
      <c r="O36" s="481">
        <f>O32+P32</f>
        <v>6572064896.6399994</v>
      </c>
      <c r="P36" s="482"/>
      <c r="Q36" s="411">
        <v>2876202013.3599997</v>
      </c>
    </row>
    <row r="37" spans="1:21">
      <c r="A37" s="478" t="s">
        <v>872</v>
      </c>
      <c r="B37" s="478"/>
      <c r="C37" s="478"/>
      <c r="D37" s="478"/>
      <c r="E37" s="478"/>
      <c r="O37" s="411" t="s">
        <v>873</v>
      </c>
    </row>
    <row r="38" spans="1:21">
      <c r="A38" s="478" t="s">
        <v>874</v>
      </c>
      <c r="B38" s="478"/>
      <c r="C38" s="478"/>
      <c r="D38" s="478"/>
      <c r="E38" s="478"/>
    </row>
    <row r="39" spans="1:21">
      <c r="A39" s="478" t="s">
        <v>875</v>
      </c>
      <c r="B39" s="478"/>
      <c r="C39" s="478"/>
      <c r="D39" s="478"/>
      <c r="E39" s="478"/>
      <c r="N39" s="483"/>
      <c r="O39" s="484"/>
      <c r="P39" s="484"/>
    </row>
    <row r="40" spans="1:21" ht="16.5">
      <c r="A40" s="485" t="s">
        <v>876</v>
      </c>
      <c r="B40" s="485"/>
      <c r="C40" s="485"/>
      <c r="D40" s="485"/>
      <c r="E40" s="485"/>
    </row>
    <row r="41" spans="1:21">
      <c r="A41" s="405" t="s">
        <v>877</v>
      </c>
    </row>
    <row r="42" spans="1:21" s="423" customFormat="1" ht="15">
      <c r="F42" s="421" t="s">
        <v>878</v>
      </c>
      <c r="G42" s="421"/>
      <c r="H42" s="422"/>
      <c r="O42" s="424" t="s">
        <v>67</v>
      </c>
      <c r="P42" s="424"/>
      <c r="Q42" s="424"/>
    </row>
    <row r="44" spans="1:21">
      <c r="L44" s="498">
        <f>L22</f>
        <v>1.31</v>
      </c>
    </row>
  </sheetData>
  <autoFilter ref="C15:C42" xr:uid="{0CDE900E-154B-4853-9283-528DD8BFB702}"/>
  <mergeCells count="11">
    <mergeCell ref="O9:R9"/>
    <mergeCell ref="H1:R1"/>
    <mergeCell ref="H2:R2"/>
    <mergeCell ref="H3:R3"/>
    <mergeCell ref="I4:S4"/>
    <mergeCell ref="A6:S6"/>
    <mergeCell ref="A14:E14"/>
    <mergeCell ref="F14:S14"/>
    <mergeCell ref="A32:F32"/>
    <mergeCell ref="A33:F33"/>
    <mergeCell ref="A34:F34"/>
  </mergeCells>
  <conditionalFormatting sqref="L16:L20 L22:L31">
    <cfRule type="expression" dxfId="4" priority="1">
      <formula>#REF!</formula>
    </cfRule>
  </conditionalFormatting>
  <hyperlinks>
    <hyperlink ref="I4" r:id="rId1" display="http://www.inox/" xr:uid="{2E2B2641-FB15-4DE7-ACD7-23A372C317F6}"/>
  </hyperlinks>
  <pageMargins left="0.25" right="0.25" top="0.75" bottom="0.75" header="0.3" footer="0.3"/>
  <pageSetup scale="34" orientation="portrait" r:id="rId2"/>
  <colBreaks count="1" manualBreakCount="1">
    <brk id="21" max="1048575" man="1"/>
  </colBreaks>
  <drawing r:id="rId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89D98-F40A-409D-B0DA-6DA29632DFB0}">
  <dimension ref="A1:S24"/>
  <sheetViews>
    <sheetView topLeftCell="A16" zoomScale="55" zoomScaleNormal="55" workbookViewId="0">
      <selection activeCell="C19" sqref="C19:M24"/>
    </sheetView>
  </sheetViews>
  <sheetFormatPr defaultColWidth="8.796875" defaultRowHeight="48.5" customHeight="1"/>
  <cols>
    <col min="1" max="1" width="12.8984375" style="52" customWidth="1"/>
    <col min="2" max="2" width="72.69921875" style="52" customWidth="1"/>
    <col min="3" max="3" width="15.69921875" style="52" customWidth="1"/>
    <col min="4" max="4" width="15.796875" style="52" customWidth="1"/>
    <col min="5" max="5" width="14.59765625" style="52" customWidth="1"/>
    <col min="6" max="6" width="13.3984375" style="52" customWidth="1"/>
    <col min="7" max="7" width="11.296875" style="52" customWidth="1"/>
    <col min="8" max="8" width="21" style="52" customWidth="1"/>
    <col min="9" max="9" width="21.3984375" style="52" customWidth="1"/>
    <col min="10" max="11" width="23.19921875" style="52" customWidth="1"/>
    <col min="12" max="12" width="24.3984375" style="52" customWidth="1"/>
    <col min="13" max="13" width="24.3984375" style="57" customWidth="1"/>
    <col min="14" max="15" width="24.3984375" style="52" customWidth="1"/>
    <col min="16" max="16" width="18.8984375" style="52" customWidth="1"/>
    <col min="17" max="17" width="23.796875" style="52" customWidth="1"/>
    <col min="18" max="18" width="12.8984375" style="52" customWidth="1"/>
    <col min="19" max="19" width="12.69921875" style="52" customWidth="1"/>
    <col min="20" max="16384" width="8.796875" style="52"/>
  </cols>
  <sheetData>
    <row r="1" spans="1:19" ht="48.5" customHeight="1">
      <c r="A1" s="2494" t="s">
        <v>10</v>
      </c>
      <c r="B1" s="2494" t="s">
        <v>17</v>
      </c>
      <c r="C1" s="2494"/>
      <c r="D1" s="2497" t="s">
        <v>18</v>
      </c>
      <c r="E1" s="2497"/>
      <c r="F1" s="2497"/>
      <c r="G1" s="2495" t="s">
        <v>19</v>
      </c>
      <c r="H1" s="2496"/>
      <c r="I1" s="2497" t="s">
        <v>74</v>
      </c>
      <c r="J1" s="2497"/>
      <c r="K1" s="2497"/>
      <c r="L1" s="2497"/>
      <c r="M1" s="2495" t="s">
        <v>99</v>
      </c>
      <c r="N1" s="2495"/>
      <c r="O1" s="2495"/>
      <c r="P1" s="2498" t="s">
        <v>88</v>
      </c>
      <c r="Q1" s="2499"/>
      <c r="R1" s="2492" t="s">
        <v>89</v>
      </c>
      <c r="S1" s="2493"/>
    </row>
    <row r="2" spans="1:19" ht="48.5" customHeight="1">
      <c r="A2" s="2494"/>
      <c r="B2" s="49" t="s">
        <v>85</v>
      </c>
      <c r="C2" s="49" t="s">
        <v>84</v>
      </c>
      <c r="D2" s="50" t="s">
        <v>85</v>
      </c>
      <c r="E2" s="50" t="s">
        <v>84</v>
      </c>
      <c r="F2" s="50" t="s">
        <v>86</v>
      </c>
      <c r="G2" s="51" t="s">
        <v>78</v>
      </c>
      <c r="H2" s="51" t="s">
        <v>77</v>
      </c>
      <c r="I2" s="50" t="s">
        <v>80</v>
      </c>
      <c r="J2" s="50" t="s">
        <v>81</v>
      </c>
      <c r="K2" s="50"/>
      <c r="L2" s="50" t="s">
        <v>30</v>
      </c>
      <c r="M2" s="50" t="s">
        <v>80</v>
      </c>
      <c r="N2" s="50" t="s">
        <v>81</v>
      </c>
      <c r="O2" s="50" t="s">
        <v>30</v>
      </c>
      <c r="P2" s="60" t="s">
        <v>85</v>
      </c>
      <c r="Q2" s="60" t="s">
        <v>77</v>
      </c>
      <c r="R2" s="61" t="s">
        <v>85</v>
      </c>
      <c r="S2" s="61" t="s">
        <v>77</v>
      </c>
    </row>
    <row r="3" spans="1:19" s="54" customFormat="1" ht="48.5" customHeight="1">
      <c r="A3" s="116" t="s">
        <v>131</v>
      </c>
      <c r="B3" s="117" t="s">
        <v>132</v>
      </c>
      <c r="C3" s="118"/>
      <c r="D3" s="53"/>
      <c r="E3" s="53"/>
      <c r="F3" s="53"/>
      <c r="G3" s="53"/>
      <c r="H3" s="53"/>
      <c r="I3" s="53"/>
      <c r="J3" s="53"/>
      <c r="K3" s="53"/>
      <c r="L3" s="53"/>
      <c r="M3" s="674"/>
      <c r="N3" s="53"/>
      <c r="O3" s="53"/>
      <c r="P3" s="53"/>
      <c r="Q3" s="53"/>
      <c r="R3" s="53"/>
      <c r="S3" s="53"/>
    </row>
    <row r="4" spans="1:19" s="57" customFormat="1" ht="48.5" customHeight="1">
      <c r="A4" s="55">
        <v>1</v>
      </c>
      <c r="B4" s="55">
        <f>'25-VPI-I-095'!AZ7</f>
        <v>54855.44667693309</v>
      </c>
      <c r="C4" s="55">
        <f>'25-VPI-I-095'!BA7</f>
        <v>2925353.3922833451</v>
      </c>
      <c r="D4" s="55">
        <f>'25-VPI-I-095'!BD7</f>
        <v>146</v>
      </c>
      <c r="E4" s="55">
        <f>'25-VPI-I-095'!BE7</f>
        <v>584.976</v>
      </c>
      <c r="F4" s="55">
        <f>E4</f>
        <v>584.976</v>
      </c>
      <c r="G4" s="55">
        <f>'25-VPI-I-095'!BH7</f>
        <v>54709.44667693309</v>
      </c>
      <c r="H4" s="55">
        <f>'25-VPI-I-095'!BI7</f>
        <v>2924768.4162833453</v>
      </c>
      <c r="I4" s="55">
        <f>'25-VPI-I-095'!BQ7</f>
        <v>43724.898079999992</v>
      </c>
      <c r="J4" s="55">
        <f>'25-VPI-I-095'!BR7</f>
        <v>2111139.6039999994</v>
      </c>
      <c r="K4" s="55"/>
      <c r="L4" s="55">
        <f>'25-VPI-I-095'!CB7</f>
        <v>0</v>
      </c>
      <c r="M4" s="55">
        <f>'25-VPI-I-095'!CK7</f>
        <v>855139.35000000009</v>
      </c>
      <c r="N4" s="55">
        <f>'25-VPI-I-095'!CJ7</f>
        <v>11350.1</v>
      </c>
      <c r="O4" s="55"/>
      <c r="P4" s="56">
        <f>B4-I4-M4</f>
        <v>-844008.80140306696</v>
      </c>
      <c r="Q4" s="56">
        <f>C4-J4-N4</f>
        <v>802863.68828334578</v>
      </c>
      <c r="R4" s="55">
        <f>'25-VPI-I-095'!DD7</f>
        <v>-365.55140306690748</v>
      </c>
      <c r="S4" s="55">
        <f>'25-VPI-I-095'!DE7</f>
        <v>-41510.537716653824</v>
      </c>
    </row>
    <row r="5" spans="1:19" s="54" customFormat="1" ht="48.5" customHeight="1">
      <c r="A5" s="116" t="s">
        <v>133</v>
      </c>
      <c r="B5" s="117" t="s">
        <v>134</v>
      </c>
      <c r="C5" s="118"/>
      <c r="D5" s="53"/>
      <c r="E5" s="53"/>
      <c r="F5" s="53"/>
      <c r="G5" s="53"/>
      <c r="H5" s="53"/>
      <c r="I5" s="53"/>
      <c r="J5" s="53"/>
      <c r="K5" s="53"/>
      <c r="L5" s="53"/>
      <c r="M5" s="674"/>
      <c r="N5" s="53"/>
      <c r="O5" s="53"/>
      <c r="P5" s="53"/>
      <c r="Q5" s="53"/>
      <c r="R5" s="53"/>
      <c r="S5" s="53"/>
    </row>
    <row r="6" spans="1:19" s="57" customFormat="1" ht="48.5" customHeight="1">
      <c r="A6" s="58">
        <v>1</v>
      </c>
      <c r="B6" s="58">
        <f>'25-VPI-I-095'!AZ281</f>
        <v>14673.288383487625</v>
      </c>
      <c r="C6" s="58">
        <f>'25-VPI-I-095'!BA281</f>
        <v>184790.46081177841</v>
      </c>
      <c r="D6" s="59">
        <f>'25-VPI-I-095'!BD281</f>
        <v>49.371600000000001</v>
      </c>
      <c r="E6" s="58">
        <f>'25-VPI-I-095'!BE281</f>
        <v>633.2295001626884</v>
      </c>
      <c r="F6" s="58">
        <f>E6</f>
        <v>633.2295001626884</v>
      </c>
      <c r="G6" s="58">
        <f>'25-VPI-I-095'!BH281</f>
        <v>14623.916783487623</v>
      </c>
      <c r="H6" s="55">
        <f>'25-VPI-I-095'!BI281</f>
        <v>184157.2313116157</v>
      </c>
      <c r="I6" s="58">
        <f>'25-VPI-I-095'!BQ281</f>
        <v>4875.2337399999997</v>
      </c>
      <c r="J6" s="58">
        <f>'25-VPI-I-095'!BR281</f>
        <v>64196</v>
      </c>
      <c r="K6" s="58"/>
      <c r="L6" s="55">
        <f>'25-VPI-I-095'!CB281</f>
        <v>0</v>
      </c>
      <c r="M6" s="55">
        <f>'25-VPI-I-095'!CK281</f>
        <v>118691.31103359998</v>
      </c>
      <c r="N6" s="55">
        <f>'25-VPI-I-095'!CJ281</f>
        <v>23312.188400000003</v>
      </c>
      <c r="O6" s="55"/>
      <c r="P6" s="56">
        <f>B6-I6</f>
        <v>9798.0546434876251</v>
      </c>
      <c r="Q6" s="3">
        <f>C6-J6</f>
        <v>120594.46081177841</v>
      </c>
      <c r="R6" s="55">
        <f>'25-VPI-I-095'!DD281</f>
        <v>-13563.505356512376</v>
      </c>
      <c r="S6" s="55">
        <f>'25-VPI-I-095'!DE281</f>
        <v>1269.9202780157473</v>
      </c>
    </row>
    <row r="7" spans="1:19" s="54" customFormat="1" ht="48.5" customHeight="1">
      <c r="A7" s="116" t="s">
        <v>135</v>
      </c>
      <c r="B7" s="117" t="s">
        <v>136</v>
      </c>
      <c r="C7" s="118"/>
      <c r="D7" s="53"/>
      <c r="E7" s="53"/>
      <c r="F7" s="53"/>
      <c r="G7" s="53"/>
      <c r="H7" s="53"/>
      <c r="I7" s="53"/>
      <c r="J7" s="53"/>
      <c r="K7" s="53"/>
      <c r="L7" s="53"/>
      <c r="M7" s="674"/>
      <c r="N7" s="53"/>
      <c r="O7" s="53"/>
      <c r="P7" s="53"/>
      <c r="Q7" s="53"/>
      <c r="R7" s="53"/>
      <c r="S7" s="53"/>
    </row>
    <row r="8" spans="1:19" s="57" customFormat="1" ht="48.5" customHeight="1">
      <c r="A8" s="58">
        <v>1</v>
      </c>
      <c r="B8" s="58">
        <f>'25-VPI-I-095'!AZ334</f>
        <v>92569.219999999856</v>
      </c>
      <c r="C8" s="58">
        <f>'25-VPI-I-095'!BA334</f>
        <v>92569.219999999856</v>
      </c>
      <c r="D8" s="59">
        <f>'25-VPI-I-095'!BD334</f>
        <v>0</v>
      </c>
      <c r="E8" s="58">
        <f>'25-VPI-I-095'!BE334</f>
        <v>0</v>
      </c>
      <c r="F8" s="58">
        <f>E8</f>
        <v>0</v>
      </c>
      <c r="G8" s="58">
        <f>'25-VPI-I-095'!BH334</f>
        <v>92569.219999999856</v>
      </c>
      <c r="H8" s="55">
        <f>'25-VPI-I-095'!BI334</f>
        <v>92569.219999999856</v>
      </c>
      <c r="I8" s="58">
        <f>'25-VPI-I-095'!BQ334</f>
        <v>4532</v>
      </c>
      <c r="J8" s="58">
        <f>'25-VPI-I-095'!BR334</f>
        <v>0</v>
      </c>
      <c r="K8" s="58"/>
      <c r="L8" s="55">
        <f>'25-VPI-I-095'!CB334</f>
        <v>0</v>
      </c>
      <c r="M8" s="55">
        <f>'25-VPI-I-095'!CK334</f>
        <v>0</v>
      </c>
      <c r="N8" s="55">
        <f>'25-VPI-I-095'!CJ334</f>
        <v>0</v>
      </c>
      <c r="O8" s="55"/>
      <c r="P8" s="56">
        <f>B8-I8</f>
        <v>88037.219999999856</v>
      </c>
      <c r="Q8" s="3">
        <f>C8-J8</f>
        <v>92569.219999999856</v>
      </c>
      <c r="R8" s="55">
        <f>'25-VPI-I-095'!DD334</f>
        <v>88037.219999999856</v>
      </c>
      <c r="S8" s="55">
        <f>'25-VPI-I-095'!DE334</f>
        <v>92569.219999999856</v>
      </c>
    </row>
    <row r="9" spans="1:19" s="54" customFormat="1" ht="48.5" customHeight="1">
      <c r="A9" s="116" t="s">
        <v>137</v>
      </c>
      <c r="B9" s="117" t="s">
        <v>138</v>
      </c>
      <c r="C9" s="118"/>
      <c r="D9" s="53"/>
      <c r="E9" s="53"/>
      <c r="F9" s="53"/>
      <c r="G9" s="53"/>
      <c r="H9" s="53"/>
      <c r="I9" s="53"/>
      <c r="J9" s="53"/>
      <c r="K9" s="53"/>
      <c r="L9" s="53"/>
      <c r="M9" s="674"/>
      <c r="N9" s="53"/>
      <c r="O9" s="53"/>
      <c r="P9" s="53"/>
      <c r="Q9" s="53"/>
      <c r="R9" s="53"/>
      <c r="S9" s="53"/>
    </row>
    <row r="10" spans="1:19" s="57" customFormat="1" ht="48.5" customHeight="1">
      <c r="A10" s="58">
        <v>1</v>
      </c>
      <c r="B10" s="58">
        <f>'25-VPI-I-095'!AZ341</f>
        <v>328575.04062500002</v>
      </c>
      <c r="C10" s="58">
        <f>'25-VPI-I-095'!BA341</f>
        <v>222094.69781659389</v>
      </c>
      <c r="D10" s="59">
        <f>'25-VPI-I-095'!BD341</f>
        <v>0</v>
      </c>
      <c r="E10" s="58">
        <f>'25-VPI-I-095'!BE341</f>
        <v>0</v>
      </c>
      <c r="F10" s="58">
        <f>E10</f>
        <v>0</v>
      </c>
      <c r="G10" s="58">
        <f>'25-VPI-I-095'!BH341</f>
        <v>328575.04062500002</v>
      </c>
      <c r="H10" s="55">
        <f>'25-VPI-I-095'!BI341</f>
        <v>222094.69781659389</v>
      </c>
      <c r="I10" s="58">
        <f>'25-VPI-I-095'!BQ341</f>
        <v>328574.43829880003</v>
      </c>
      <c r="J10" s="58">
        <f>'25-VPI-I-095'!BR341</f>
        <v>0</v>
      </c>
      <c r="K10" s="58"/>
      <c r="L10" s="55">
        <f>'25-VPI-I-095'!CB341</f>
        <v>0</v>
      </c>
      <c r="M10" s="55">
        <f>'25-VPI-I-095'!CK341</f>
        <v>0</v>
      </c>
      <c r="N10" s="55">
        <f>'25-VPI-I-095'!CJ341</f>
        <v>0</v>
      </c>
      <c r="O10" s="55"/>
      <c r="P10" s="56">
        <f>B10-I10</f>
        <v>0.6023261999944225</v>
      </c>
      <c r="Q10" s="3">
        <f>C10-J10</f>
        <v>222094.69781659389</v>
      </c>
      <c r="R10" s="55">
        <f>'25-VPI-I-095'!DD341</f>
        <v>0.60232619999995762</v>
      </c>
      <c r="S10" s="55">
        <f>'25-VPI-I-095'!DE341</f>
        <v>222094.69781659389</v>
      </c>
    </row>
    <row r="11" spans="1:19" s="54" customFormat="1" ht="48.5" customHeight="1">
      <c r="A11" s="116" t="s">
        <v>139</v>
      </c>
      <c r="B11" s="117" t="s">
        <v>140</v>
      </c>
      <c r="C11" s="118"/>
      <c r="D11" s="53"/>
      <c r="E11" s="53"/>
      <c r="F11" s="53"/>
      <c r="G11" s="53"/>
      <c r="H11" s="53"/>
      <c r="I11" s="53"/>
      <c r="J11" s="53"/>
      <c r="K11" s="53"/>
      <c r="L11" s="53"/>
      <c r="M11" s="674"/>
      <c r="N11" s="53"/>
      <c r="O11" s="53"/>
      <c r="P11" s="53"/>
      <c r="Q11" s="53"/>
      <c r="R11" s="53"/>
      <c r="S11" s="53"/>
    </row>
    <row r="12" spans="1:19" s="57" customFormat="1" ht="48.5" customHeight="1">
      <c r="A12" s="58">
        <v>1</v>
      </c>
      <c r="B12" s="58">
        <f>'25-VPI-I-095'!AZ407</f>
        <v>55580</v>
      </c>
      <c r="C12" s="58">
        <f>'25-VPI-I-095'!BA407</f>
        <v>10</v>
      </c>
      <c r="D12" s="59">
        <f>'25-VPI-I-095'!BD407</f>
        <v>0</v>
      </c>
      <c r="E12" s="58">
        <f>'25-VPI-I-095'!BE407</f>
        <v>0</v>
      </c>
      <c r="F12" s="58">
        <f>E12</f>
        <v>0</v>
      </c>
      <c r="G12" s="58">
        <f>'25-VPI-I-095'!BH407</f>
        <v>55580</v>
      </c>
      <c r="H12" s="55">
        <f>'25-VPI-I-095'!BI407</f>
        <v>10</v>
      </c>
      <c r="I12" s="58">
        <f>'25-VPI-I-095'!BQ407</f>
        <v>52405.4</v>
      </c>
      <c r="J12" s="58">
        <f>'25-VPI-I-095'!BR407</f>
        <v>24</v>
      </c>
      <c r="K12" s="58"/>
      <c r="L12" s="55">
        <f>'25-VPI-I-095'!CB407</f>
        <v>0</v>
      </c>
      <c r="M12" s="55">
        <f>'25-VPI-I-095'!CK407</f>
        <v>0</v>
      </c>
      <c r="N12" s="55">
        <f>'25-VPI-I-095'!CJ407</f>
        <v>736</v>
      </c>
      <c r="O12" s="55"/>
      <c r="P12" s="56">
        <f>B12-I12</f>
        <v>3174.5999999999985</v>
      </c>
      <c r="Q12" s="3">
        <f>C12-J12</f>
        <v>-14</v>
      </c>
      <c r="R12" s="55">
        <f>'25-VPI-I-095'!DD407</f>
        <v>2438.6</v>
      </c>
      <c r="S12" s="55">
        <f>'25-VPI-I-095'!DE407</f>
        <v>-14</v>
      </c>
    </row>
    <row r="13" spans="1:19" s="54" customFormat="1" ht="48.5" customHeight="1">
      <c r="A13" s="116" t="s">
        <v>243</v>
      </c>
      <c r="B13" s="2382" t="s">
        <v>244</v>
      </c>
      <c r="C13" s="2383"/>
      <c r="D13" s="53"/>
      <c r="E13" s="53"/>
      <c r="F13" s="53"/>
      <c r="G13" s="53"/>
      <c r="H13" s="53"/>
      <c r="I13" s="53"/>
      <c r="J13" s="53"/>
      <c r="K13" s="53"/>
      <c r="L13" s="53"/>
      <c r="M13" s="674"/>
      <c r="N13" s="53"/>
      <c r="O13" s="53"/>
      <c r="P13" s="53"/>
      <c r="Q13" s="53"/>
      <c r="R13" s="53"/>
      <c r="S13" s="53"/>
    </row>
    <row r="14" spans="1:19" s="57" customFormat="1" ht="48.5" customHeight="1">
      <c r="A14" s="58">
        <v>1</v>
      </c>
      <c r="B14" s="58">
        <f>'25-VPI-I-095'!AZ541</f>
        <v>55114.08996496816</v>
      </c>
      <c r="C14" s="58">
        <f>'25-VPI-I-095'!BA541</f>
        <v>187310.42379112003</v>
      </c>
      <c r="D14" s="59">
        <f>'25-VPI-I-095'!BD541</f>
        <v>7637.5675200000005</v>
      </c>
      <c r="E14" s="58">
        <f>'25-VPI-I-095'!BE541</f>
        <v>5356.379961475759</v>
      </c>
      <c r="F14" s="58">
        <f>E14</f>
        <v>5356.379961475759</v>
      </c>
      <c r="G14" s="58">
        <f>'25-VPI-I-095'!BH541</f>
        <v>47476.522444968155</v>
      </c>
      <c r="H14" s="55">
        <f>'25-VPI-I-095'!BI541</f>
        <v>181954.04382964427</v>
      </c>
      <c r="I14" s="58">
        <f>'25-VPI-I-095'!BQ541</f>
        <v>43852.360000000044</v>
      </c>
      <c r="J14" s="58">
        <f>'25-VPI-I-095'!BR541</f>
        <v>169189.1946188341</v>
      </c>
      <c r="K14" s="58"/>
      <c r="L14" s="55">
        <f>'25-VPI-I-095'!CB541</f>
        <v>0</v>
      </c>
      <c r="M14" s="55">
        <f>'25-VPI-I-095'!CK541</f>
        <v>0</v>
      </c>
      <c r="N14" s="55">
        <f>'25-VPI-I-095'!CJ541</f>
        <v>0</v>
      </c>
      <c r="O14" s="55"/>
      <c r="P14" s="56">
        <f>B14-I14</f>
        <v>11261.729964968115</v>
      </c>
      <c r="Q14" s="3">
        <f>C14-J14</f>
        <v>18121.229172285937</v>
      </c>
      <c r="R14" s="55">
        <f>'25-VPI-I-095'!DD541</f>
        <v>3624.1624449681649</v>
      </c>
      <c r="S14" s="55">
        <f>'25-VPI-I-095'!DE541</f>
        <v>12764.849210810176</v>
      </c>
    </row>
    <row r="16" spans="1:19" customFormat="1" ht="45" customHeight="1">
      <c r="A16" s="2500" t="s">
        <v>100</v>
      </c>
      <c r="B16" s="2500" t="s">
        <v>101</v>
      </c>
      <c r="C16" s="2503" t="s">
        <v>102</v>
      </c>
      <c r="D16" s="2504"/>
      <c r="E16" s="2505"/>
      <c r="F16" s="94" t="s">
        <v>103</v>
      </c>
      <c r="G16" s="94"/>
      <c r="H16" s="95"/>
      <c r="I16" s="95"/>
      <c r="J16" s="95"/>
      <c r="K16" s="2486" t="s">
        <v>112</v>
      </c>
      <c r="L16" s="2487"/>
      <c r="M16" s="2487"/>
      <c r="N16" s="2487"/>
    </row>
    <row r="17" spans="1:14" customFormat="1" ht="45.5" customHeight="1">
      <c r="A17" s="2501"/>
      <c r="B17" s="2501"/>
      <c r="C17" s="2506"/>
      <c r="D17" s="2507"/>
      <c r="E17" s="2508"/>
      <c r="F17" s="2509" t="s">
        <v>106</v>
      </c>
      <c r="G17" s="2510"/>
      <c r="H17" s="2490" t="s">
        <v>98</v>
      </c>
      <c r="I17" s="2491"/>
      <c r="J17" s="95"/>
      <c r="K17" s="2488"/>
      <c r="L17" s="2489"/>
      <c r="M17" s="2489"/>
      <c r="N17" s="2489"/>
    </row>
    <row r="18" spans="1:14" customFormat="1" ht="75">
      <c r="A18" s="2502"/>
      <c r="B18" s="2502"/>
      <c r="C18" s="96" t="s">
        <v>107</v>
      </c>
      <c r="D18" s="96" t="s">
        <v>108</v>
      </c>
      <c r="E18" s="96" t="s">
        <v>109</v>
      </c>
      <c r="F18" s="96" t="s">
        <v>107</v>
      </c>
      <c r="G18" s="96" t="s">
        <v>108</v>
      </c>
      <c r="H18" s="96" t="s">
        <v>110</v>
      </c>
      <c r="I18" s="96" t="s">
        <v>111</v>
      </c>
      <c r="J18" s="96" t="s">
        <v>112</v>
      </c>
      <c r="K18" s="684" t="s">
        <v>1164</v>
      </c>
      <c r="L18" s="675" t="s">
        <v>1165</v>
      </c>
      <c r="M18" s="675" t="s">
        <v>104</v>
      </c>
      <c r="N18" s="675" t="s">
        <v>105</v>
      </c>
    </row>
    <row r="19" spans="1:14" customFormat="1" ht="30" customHeight="1">
      <c r="A19" s="116" t="s">
        <v>131</v>
      </c>
      <c r="B19" s="136" t="s">
        <v>132</v>
      </c>
      <c r="C19" s="676">
        <f>C4</f>
        <v>2925353.3922833451</v>
      </c>
      <c r="D19" s="676">
        <f>B4</f>
        <v>54855.44667693309</v>
      </c>
      <c r="E19" s="676"/>
      <c r="F19" s="676">
        <f>J4+N4</f>
        <v>2122489.7039999994</v>
      </c>
      <c r="G19" s="676">
        <f>I4+M4</f>
        <v>898864.24808000005</v>
      </c>
      <c r="H19" s="676">
        <f>E4</f>
        <v>584.976</v>
      </c>
      <c r="I19" s="676">
        <f>D4</f>
        <v>146</v>
      </c>
      <c r="J19" s="676">
        <f>'25-VPI-I-095'!BV7+'25-VPI-I-095'!CM7*26300</f>
        <v>47616213135.280258</v>
      </c>
      <c r="K19" s="677">
        <f>'DT03 (TM)'!G6</f>
        <v>57151444015.972847</v>
      </c>
      <c r="L19" s="679"/>
      <c r="M19" s="680">
        <f>K19-J19-L19</f>
        <v>9535230880.6925888</v>
      </c>
      <c r="N19" s="678" t="str">
        <f>IF(M19&lt;0,"VƯỢT DỰ TOÁN","ĐẢM BẢO")</f>
        <v>ĐẢM BẢO</v>
      </c>
    </row>
    <row r="20" spans="1:14" customFormat="1" ht="30" customHeight="1">
      <c r="A20" s="116" t="s">
        <v>133</v>
      </c>
      <c r="B20" s="136" t="s">
        <v>134</v>
      </c>
      <c r="C20" s="677">
        <f>C6</f>
        <v>184790.46081177841</v>
      </c>
      <c r="D20" s="677">
        <f>B6</f>
        <v>14673.288383487625</v>
      </c>
      <c r="E20" s="677"/>
      <c r="F20" s="677">
        <f>J6+N6</f>
        <v>87508.188399999999</v>
      </c>
      <c r="G20" s="677">
        <f>I6+M6</f>
        <v>123566.54477359998</v>
      </c>
      <c r="H20" s="677">
        <f>E6</f>
        <v>633.2295001626884</v>
      </c>
      <c r="I20" s="677">
        <f>D6</f>
        <v>49.371600000000001</v>
      </c>
      <c r="J20" s="677">
        <f>'25-VPI-I-095'!BV281+'25-VPI-I-095'!CM281*26300</f>
        <v>11194757814.12985</v>
      </c>
      <c r="K20" s="677">
        <f>'DT03 (TM)'!G11</f>
        <v>6449102231.8765059</v>
      </c>
      <c r="L20" s="679"/>
      <c r="M20" s="680">
        <f t="shared" ref="M20:M24" si="0">K20-J20-L20</f>
        <v>-4745655582.2533445</v>
      </c>
      <c r="N20" s="678" t="str">
        <f t="shared" ref="N20:N24" si="1">IF(M20&lt;0,"VƯỢT DỰ TOÁN","ĐẢM BẢO")</f>
        <v>VƯỢT DỰ TOÁN</v>
      </c>
    </row>
    <row r="21" spans="1:14" customFormat="1" ht="30" customHeight="1">
      <c r="A21" s="116" t="s">
        <v>135</v>
      </c>
      <c r="B21" s="136" t="s">
        <v>136</v>
      </c>
      <c r="C21" s="677">
        <f>C8</f>
        <v>92569.219999999856</v>
      </c>
      <c r="D21" s="677">
        <f>B8</f>
        <v>92569.219999999856</v>
      </c>
      <c r="E21" s="677"/>
      <c r="F21" s="677">
        <f>J8+N8</f>
        <v>0</v>
      </c>
      <c r="G21" s="677">
        <f>I8+M8</f>
        <v>4532</v>
      </c>
      <c r="H21" s="677">
        <f>E8</f>
        <v>0</v>
      </c>
      <c r="I21" s="677">
        <f>D8</f>
        <v>0</v>
      </c>
      <c r="J21" s="677">
        <f>'25-VPI-I-095'!BV334</f>
        <v>104236000</v>
      </c>
      <c r="K21" s="677">
        <f>'DT03 (TM)'!G16</f>
        <v>6732529802.3436422</v>
      </c>
      <c r="L21" s="679"/>
      <c r="M21" s="680">
        <f t="shared" si="0"/>
        <v>6628293802.3436422</v>
      </c>
      <c r="N21" s="678" t="str">
        <f t="shared" si="1"/>
        <v>ĐẢM BẢO</v>
      </c>
    </row>
    <row r="22" spans="1:14" ht="48.5" customHeight="1">
      <c r="A22" s="116" t="s">
        <v>137</v>
      </c>
      <c r="B22" s="136" t="s">
        <v>138</v>
      </c>
      <c r="C22" s="677">
        <f>C10</f>
        <v>222094.69781659389</v>
      </c>
      <c r="D22" s="677">
        <f>B10</f>
        <v>328575.04062500002</v>
      </c>
      <c r="E22" s="677"/>
      <c r="F22" s="677">
        <f>J10+N10</f>
        <v>0</v>
      </c>
      <c r="G22" s="677">
        <f>I10+M10</f>
        <v>328574.43829880003</v>
      </c>
      <c r="H22" s="677">
        <f>E10</f>
        <v>0</v>
      </c>
      <c r="I22" s="677">
        <f>D10</f>
        <v>0</v>
      </c>
      <c r="J22" s="677">
        <f>'25-VPI-I-095'!BV341</f>
        <v>19975269608</v>
      </c>
      <c r="K22" s="677">
        <f>'DT03 (TM)'!G17</f>
        <v>11497242493.471827</v>
      </c>
      <c r="L22" s="1752">
        <f>'Vật tư Bảo Ôn'!L11-'25-VPI-I-095'!BV342-'25-VPI-I-095'!BV343-'25-VPI-I-095'!BV344-'25-VPI-I-095'!BV345</f>
        <v>12832636812</v>
      </c>
      <c r="M22" s="680">
        <f t="shared" si="0"/>
        <v>-21310663926.528175</v>
      </c>
      <c r="N22" s="678" t="str">
        <f t="shared" si="1"/>
        <v>VƯỢT DỰ TOÁN</v>
      </c>
    </row>
    <row r="23" spans="1:14" ht="48.5" customHeight="1">
      <c r="A23" s="116" t="s">
        <v>139</v>
      </c>
      <c r="B23" s="136" t="s">
        <v>140</v>
      </c>
      <c r="C23" s="677">
        <f>C12</f>
        <v>10</v>
      </c>
      <c r="D23" s="677">
        <f>B12</f>
        <v>55580</v>
      </c>
      <c r="E23" s="677"/>
      <c r="F23" s="677">
        <f>J12+N12</f>
        <v>760</v>
      </c>
      <c r="G23" s="677">
        <f>I12+M12</f>
        <v>52405.4</v>
      </c>
      <c r="H23" s="677">
        <f>E12</f>
        <v>0</v>
      </c>
      <c r="I23" s="677">
        <f>D12</f>
        <v>0</v>
      </c>
      <c r="J23" s="677">
        <f>'25-VPI-I-095'!BV407</f>
        <v>2348973040</v>
      </c>
      <c r="K23" s="677">
        <f>'DT03 (TM)'!G18</f>
        <v>9374355044.3446331</v>
      </c>
      <c r="L23" s="679"/>
      <c r="M23" s="680">
        <f t="shared" si="0"/>
        <v>7025382004.3446331</v>
      </c>
      <c r="N23" s="678" t="str">
        <f t="shared" si="1"/>
        <v>ĐẢM BẢO</v>
      </c>
    </row>
    <row r="24" spans="1:14" ht="48.5" customHeight="1">
      <c r="A24" s="116" t="s">
        <v>243</v>
      </c>
      <c r="B24" s="136" t="s">
        <v>244</v>
      </c>
      <c r="C24" s="677">
        <f>C14</f>
        <v>187310.42379112003</v>
      </c>
      <c r="D24" s="677">
        <f>B14</f>
        <v>55114.08996496816</v>
      </c>
      <c r="E24" s="677"/>
      <c r="F24" s="677">
        <f>J14+N14</f>
        <v>169189.1946188341</v>
      </c>
      <c r="G24" s="677">
        <f>I14+M14</f>
        <v>43852.360000000044</v>
      </c>
      <c r="H24" s="677">
        <f>E14</f>
        <v>5356.379961475759</v>
      </c>
      <c r="I24" s="677">
        <f>D14</f>
        <v>7637.5675200000005</v>
      </c>
      <c r="J24" s="677">
        <f>'25-VPI-I-095'!BV541</f>
        <v>3237309540.6525865</v>
      </c>
      <c r="K24" s="677">
        <f>'DT03 (TM)'!G21</f>
        <v>0</v>
      </c>
      <c r="L24" s="679"/>
      <c r="M24" s="680">
        <f t="shared" si="0"/>
        <v>-3237309540.6525865</v>
      </c>
      <c r="N24" s="678" t="str">
        <f t="shared" si="1"/>
        <v>VƯỢT DỰ TOÁN</v>
      </c>
    </row>
  </sheetData>
  <mergeCells count="15">
    <mergeCell ref="K16:N17"/>
    <mergeCell ref="H17:I17"/>
    <mergeCell ref="R1:S1"/>
    <mergeCell ref="B1:C1"/>
    <mergeCell ref="A1:A2"/>
    <mergeCell ref="G1:H1"/>
    <mergeCell ref="D1:F1"/>
    <mergeCell ref="I1:L1"/>
    <mergeCell ref="P1:Q1"/>
    <mergeCell ref="M1:O1"/>
    <mergeCell ref="B13:C13"/>
    <mergeCell ref="A16:A18"/>
    <mergeCell ref="B16:B18"/>
    <mergeCell ref="C16:E17"/>
    <mergeCell ref="F17:G17"/>
  </mergeCells>
  <conditionalFormatting sqref="L18">
    <cfRule type="cellIs" dxfId="3" priority="1" operator="equal">
      <formula>"vượt dự toán"</formula>
    </cfRule>
  </conditionalFormatting>
  <conditionalFormatting sqref="M19:M25">
    <cfRule type="cellIs" dxfId="2" priority="4" operator="equal">
      <formula>"vượt dự toán"</formula>
    </cfRule>
  </conditionalFormatting>
  <conditionalFormatting sqref="N18:N24">
    <cfRule type="cellIs" dxfId="1" priority="3" operator="equal">
      <formula>"vượt dự toán"</formula>
    </cfRule>
  </conditionalFormatting>
  <pageMargins left="0.7" right="0.7" top="0.75" bottom="0.75" header="0.3" footer="0.3"/>
  <pageSetup orientation="portrait" verticalDpi="0"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C357C-743A-4738-A255-0A10B851815C}">
  <dimension ref="A1:Q41"/>
  <sheetViews>
    <sheetView view="pageBreakPreview" topLeftCell="A15" zoomScale="85" zoomScaleNormal="85" zoomScaleSheetLayoutView="85" workbookViewId="0">
      <selection activeCell="I23" sqref="I23"/>
    </sheetView>
  </sheetViews>
  <sheetFormatPr defaultColWidth="10" defaultRowHeight="14"/>
  <cols>
    <col min="1" max="1" width="5.5" style="356" customWidth="1"/>
    <col min="2" max="2" width="20.3984375" style="356" customWidth="1"/>
    <col min="3" max="3" width="7.19921875" style="356" customWidth="1"/>
    <col min="4" max="4" width="7" style="356" customWidth="1"/>
    <col min="5" max="5" width="27.3984375" style="356" customWidth="1"/>
    <col min="6" max="6" width="12" style="356" customWidth="1"/>
    <col min="7" max="8" width="12.5" style="356" customWidth="1"/>
    <col min="9" max="11" width="12.09765625" style="356" customWidth="1"/>
    <col min="12" max="12" width="17.69921875" style="356" customWidth="1"/>
    <col min="13" max="13" width="17" style="356" customWidth="1"/>
    <col min="14" max="14" width="15.19921875" style="356" customWidth="1"/>
    <col min="15" max="15" width="10" style="355"/>
    <col min="16" max="16" width="13.8984375" style="355" bestFit="1" customWidth="1"/>
    <col min="17" max="17" width="10" style="541"/>
    <col min="18" max="16384" width="10" style="355"/>
  </cols>
  <sheetData>
    <row r="1" spans="1:17" ht="39" customHeight="1">
      <c r="A1" s="354"/>
      <c r="B1" s="354"/>
      <c r="C1" s="2523" t="s">
        <v>744</v>
      </c>
      <c r="D1" s="2523"/>
      <c r="E1" s="2523"/>
      <c r="F1" s="2523"/>
      <c r="G1" s="2523"/>
      <c r="H1" s="2523"/>
      <c r="I1" s="2523"/>
      <c r="J1" s="2523"/>
      <c r="K1" s="2523"/>
      <c r="L1" s="2523"/>
      <c r="M1" s="2524" t="s">
        <v>745</v>
      </c>
      <c r="N1" s="2525"/>
    </row>
    <row r="2" spans="1:17" ht="20.149999999999999" customHeight="1">
      <c r="C2" s="2526" t="s">
        <v>746</v>
      </c>
      <c r="D2" s="2526"/>
      <c r="E2" s="2526"/>
      <c r="F2" s="2526"/>
      <c r="G2" s="2526"/>
      <c r="H2" s="2526"/>
      <c r="I2" s="2526"/>
      <c r="J2" s="2526"/>
      <c r="K2" s="2526"/>
      <c r="L2" s="2527"/>
      <c r="M2" s="2524" t="s">
        <v>747</v>
      </c>
      <c r="N2" s="2525"/>
    </row>
    <row r="3" spans="1:17" ht="20.149999999999999" customHeight="1">
      <c r="C3" s="2526" t="s">
        <v>748</v>
      </c>
      <c r="D3" s="2526"/>
      <c r="E3" s="2526"/>
      <c r="F3" s="2526"/>
      <c r="G3" s="357"/>
      <c r="H3" s="357"/>
      <c r="I3" s="2519" t="s">
        <v>749</v>
      </c>
      <c r="J3" s="2519"/>
      <c r="K3" s="2519"/>
      <c r="L3" s="2519"/>
    </row>
    <row r="4" spans="1:17" ht="20.149999999999999" customHeight="1">
      <c r="C4" s="358"/>
      <c r="D4" s="357"/>
      <c r="E4" s="357"/>
      <c r="F4" s="357"/>
      <c r="G4" s="358"/>
      <c r="H4" s="358"/>
    </row>
    <row r="5" spans="1:17" ht="27" customHeight="1">
      <c r="A5" s="2518" t="s">
        <v>750</v>
      </c>
      <c r="B5" s="2518"/>
      <c r="C5" s="2518"/>
      <c r="D5" s="2518"/>
      <c r="E5" s="2518"/>
      <c r="F5" s="2518"/>
      <c r="G5" s="2518"/>
      <c r="H5" s="2518"/>
      <c r="I5" s="2518"/>
      <c r="J5" s="2518"/>
      <c r="K5" s="2518"/>
      <c r="L5" s="2518"/>
      <c r="M5" s="2518"/>
      <c r="N5" s="2518"/>
    </row>
    <row r="6" spans="1:17" ht="12" customHeight="1">
      <c r="B6" s="359"/>
      <c r="C6" s="359"/>
      <c r="D6" s="359"/>
      <c r="E6" s="359"/>
      <c r="F6" s="359"/>
      <c r="G6" s="359"/>
      <c r="H6" s="359"/>
      <c r="I6" s="359"/>
      <c r="J6" s="359"/>
      <c r="K6" s="359"/>
      <c r="L6" s="359"/>
      <c r="M6" s="359"/>
    </row>
    <row r="7" spans="1:17" ht="18.75" customHeight="1">
      <c r="B7" s="360"/>
      <c r="C7" s="359"/>
      <c r="D7" s="359"/>
      <c r="E7" s="359"/>
      <c r="F7" s="359"/>
      <c r="G7" s="359"/>
      <c r="H7" s="359"/>
      <c r="L7" s="361" t="s">
        <v>751</v>
      </c>
      <c r="M7" s="362" t="s">
        <v>752</v>
      </c>
      <c r="N7" s="362"/>
    </row>
    <row r="8" spans="1:17" ht="18" customHeight="1">
      <c r="A8" s="358" t="s">
        <v>753</v>
      </c>
      <c r="B8" s="363" t="s">
        <v>754</v>
      </c>
      <c r="G8" s="358" t="s">
        <v>755</v>
      </c>
      <c r="H8" s="358"/>
      <c r="L8" s="355"/>
      <c r="M8" s="358" t="s">
        <v>756</v>
      </c>
    </row>
    <row r="9" spans="1:17" ht="15" customHeight="1">
      <c r="A9" s="2519" t="s">
        <v>757</v>
      </c>
      <c r="B9" s="2519"/>
      <c r="C9" s="357"/>
      <c r="D9" s="357"/>
      <c r="E9" s="357"/>
      <c r="F9" s="357"/>
      <c r="G9" s="357" t="s">
        <v>758</v>
      </c>
      <c r="H9" s="357"/>
      <c r="L9" s="355"/>
      <c r="M9" s="2520" t="s">
        <v>759</v>
      </c>
      <c r="N9" s="2520"/>
    </row>
    <row r="10" spans="1:17" ht="9" customHeight="1">
      <c r="A10" s="358"/>
      <c r="B10" s="358"/>
      <c r="C10" s="357"/>
      <c r="D10" s="357"/>
      <c r="E10" s="357"/>
      <c r="F10" s="357"/>
      <c r="G10" s="357"/>
      <c r="H10" s="357"/>
      <c r="L10" s="357"/>
      <c r="M10" s="2519"/>
      <c r="N10" s="2519"/>
    </row>
    <row r="11" spans="1:17" ht="15" customHeight="1">
      <c r="A11" s="358" t="s">
        <v>760</v>
      </c>
      <c r="B11" s="358"/>
      <c r="C11" s="357"/>
      <c r="D11" s="357"/>
      <c r="E11" s="357"/>
      <c r="F11" s="357"/>
      <c r="G11" s="357"/>
      <c r="H11" s="357"/>
      <c r="L11" s="357"/>
      <c r="M11" s="358"/>
      <c r="N11" s="358"/>
    </row>
    <row r="12" spans="1:17" ht="15" customHeight="1">
      <c r="A12" s="358" t="s">
        <v>761</v>
      </c>
      <c r="B12" s="358"/>
      <c r="C12" s="357"/>
      <c r="D12" s="357"/>
      <c r="E12" s="357"/>
      <c r="F12" s="357"/>
      <c r="G12" s="357"/>
      <c r="H12" s="357"/>
      <c r="L12" s="357"/>
      <c r="M12" s="358"/>
      <c r="N12" s="358"/>
    </row>
    <row r="13" spans="1:17" ht="9" customHeight="1">
      <c r="A13" s="358"/>
      <c r="B13" s="358"/>
      <c r="C13" s="357"/>
      <c r="D13" s="357"/>
      <c r="E13" s="357"/>
      <c r="F13" s="357"/>
      <c r="G13" s="357"/>
      <c r="H13" s="357"/>
      <c r="L13" s="357"/>
      <c r="M13" s="358"/>
      <c r="N13" s="358"/>
    </row>
    <row r="14" spans="1:17" ht="33" customHeight="1">
      <c r="A14" s="2520" t="s">
        <v>762</v>
      </c>
      <c r="B14" s="2520"/>
      <c r="C14" s="2520"/>
      <c r="D14" s="2520"/>
      <c r="E14" s="2520"/>
      <c r="F14" s="2520"/>
      <c r="G14" s="2520"/>
      <c r="H14" s="2520"/>
      <c r="I14" s="2520"/>
      <c r="J14" s="2520"/>
      <c r="K14" s="2520"/>
      <c r="L14" s="2520"/>
      <c r="M14" s="2520"/>
      <c r="N14" s="2520"/>
    </row>
    <row r="15" spans="1:17" ht="37.5" customHeight="1">
      <c r="B15" s="358"/>
      <c r="G15" s="364"/>
      <c r="H15" s="364"/>
      <c r="I15" s="365"/>
      <c r="L15" s="355"/>
      <c r="M15" s="356" t="s">
        <v>763</v>
      </c>
      <c r="N15" s="358" t="s">
        <v>764</v>
      </c>
    </row>
    <row r="16" spans="1:17" s="367" customFormat="1" ht="15.75" customHeight="1">
      <c r="A16" s="2521" t="s">
        <v>765</v>
      </c>
      <c r="B16" s="2521" t="s">
        <v>766</v>
      </c>
      <c r="C16" s="2521"/>
      <c r="D16" s="2521"/>
      <c r="E16" s="2521" t="s">
        <v>767</v>
      </c>
      <c r="F16" s="2521" t="s">
        <v>768</v>
      </c>
      <c r="G16" s="2522" t="s">
        <v>769</v>
      </c>
      <c r="H16" s="366"/>
      <c r="I16" s="2522" t="s">
        <v>770</v>
      </c>
      <c r="J16" s="366"/>
      <c r="K16" s="366"/>
      <c r="L16" s="2521" t="s">
        <v>771</v>
      </c>
      <c r="M16" s="2521" t="s">
        <v>772</v>
      </c>
      <c r="N16" s="2521" t="s">
        <v>773</v>
      </c>
      <c r="Q16" s="542"/>
    </row>
    <row r="17" spans="1:17" ht="33.65" customHeight="1">
      <c r="A17" s="2521"/>
      <c r="B17" s="2521"/>
      <c r="C17" s="2521"/>
      <c r="D17" s="2521"/>
      <c r="E17" s="2521"/>
      <c r="F17" s="2521"/>
      <c r="G17" s="2522"/>
      <c r="H17" s="366"/>
      <c r="I17" s="2522"/>
      <c r="J17" s="366"/>
      <c r="K17" s="366"/>
      <c r="L17" s="2521"/>
      <c r="M17" s="2521"/>
      <c r="N17" s="2521"/>
    </row>
    <row r="21" spans="1:17" ht="42.65" customHeight="1">
      <c r="A21" s="368">
        <v>4</v>
      </c>
      <c r="B21" s="2513" t="s">
        <v>782</v>
      </c>
      <c r="C21" s="2514"/>
      <c r="D21" s="2515"/>
      <c r="E21" s="369" t="s">
        <v>783</v>
      </c>
      <c r="F21" s="681" t="s">
        <v>784</v>
      </c>
      <c r="G21" s="1646" t="s">
        <v>42</v>
      </c>
      <c r="H21" s="370">
        <f>I21*20*0.61</f>
        <v>24.4</v>
      </c>
      <c r="I21" s="371">
        <v>2</v>
      </c>
      <c r="J21" s="371">
        <f>I21*20*0.61</f>
        <v>24.4</v>
      </c>
      <c r="K21" s="371">
        <v>2</v>
      </c>
      <c r="L21" s="682">
        <f>2174889/20/0.61</f>
        <v>178269.59016393442</v>
      </c>
      <c r="M21" s="683">
        <f>I21*L21</f>
        <v>356539.18032786885</v>
      </c>
      <c r="N21" s="372" t="s">
        <v>785</v>
      </c>
      <c r="O21" s="355">
        <v>1299.365875</v>
      </c>
      <c r="Q21" s="541" t="s">
        <v>949</v>
      </c>
    </row>
    <row r="22" spans="1:17" ht="42.65" customHeight="1">
      <c r="A22" s="368">
        <v>3</v>
      </c>
      <c r="B22" s="2513" t="s">
        <v>780</v>
      </c>
      <c r="C22" s="2514"/>
      <c r="D22" s="2515"/>
      <c r="E22" s="369" t="s">
        <v>775</v>
      </c>
      <c r="F22" s="681" t="s">
        <v>776</v>
      </c>
      <c r="G22" s="1646" t="s">
        <v>59</v>
      </c>
      <c r="H22" s="370">
        <f>I22*14.64*0.61*0.013</f>
        <v>8.0105688000000015</v>
      </c>
      <c r="I22" s="371">
        <v>69</v>
      </c>
      <c r="J22" s="371">
        <f>I22*14.64*0.61*0.013</f>
        <v>8.0105688000000015</v>
      </c>
      <c r="K22" s="371">
        <v>69</v>
      </c>
      <c r="L22" s="682">
        <f>1300466/14.64/0.61/0.013</f>
        <v>11201720.656840248</v>
      </c>
      <c r="M22" s="683">
        <f>I22*L22</f>
        <v>772918725.32197714</v>
      </c>
      <c r="N22" s="372" t="s">
        <v>781</v>
      </c>
      <c r="O22" s="355">
        <v>91.818656250000004</v>
      </c>
      <c r="Q22" s="541" t="s">
        <v>949</v>
      </c>
    </row>
    <row r="23" spans="1:17" ht="42.65" customHeight="1">
      <c r="A23" s="368">
        <v>2</v>
      </c>
      <c r="B23" s="2513" t="s">
        <v>778</v>
      </c>
      <c r="C23" s="2514"/>
      <c r="D23" s="2515"/>
      <c r="E23" s="369" t="s">
        <v>775</v>
      </c>
      <c r="F23" s="681" t="s">
        <v>776</v>
      </c>
      <c r="G23" s="1646" t="s">
        <v>59</v>
      </c>
      <c r="H23" s="370">
        <f>I23*7.32*0.61*0.025</f>
        <v>130.83036000000001</v>
      </c>
      <c r="I23" s="1608">
        <v>1172</v>
      </c>
      <c r="J23" s="371">
        <f>I23*7.32*0.61*0.025</f>
        <v>130.83036000000001</v>
      </c>
      <c r="K23" s="371">
        <v>1200</v>
      </c>
      <c r="L23" s="682">
        <f>969086/7.32/0.61/0.025</f>
        <v>8681232.6435545981</v>
      </c>
      <c r="M23" s="683">
        <f>I23*L23</f>
        <v>10174404658.245989</v>
      </c>
      <c r="N23" s="372" t="s">
        <v>779</v>
      </c>
      <c r="O23" s="355">
        <v>6.6691406249999998</v>
      </c>
      <c r="P23" s="497">
        <f>L23/7.32/0.61/0.025</f>
        <v>77767917.616721287</v>
      </c>
      <c r="Q23" s="541" t="s">
        <v>949</v>
      </c>
    </row>
    <row r="24" spans="1:17" ht="42.65" customHeight="1">
      <c r="A24" s="368">
        <v>1</v>
      </c>
      <c r="B24" s="2513" t="s">
        <v>774</v>
      </c>
      <c r="C24" s="2514"/>
      <c r="D24" s="2515"/>
      <c r="E24" s="369" t="s">
        <v>775</v>
      </c>
      <c r="F24" s="681" t="s">
        <v>776</v>
      </c>
      <c r="G24" s="1646" t="s">
        <v>59</v>
      </c>
      <c r="H24" s="370">
        <f>I24*3.66*0.61*0.05</f>
        <v>114.86727000000002</v>
      </c>
      <c r="I24" s="371">
        <v>1029</v>
      </c>
      <c r="J24" s="371">
        <f>I24*3.66*0.61*0.05</f>
        <v>114.86727000000002</v>
      </c>
      <c r="K24" s="371">
        <v>14271</v>
      </c>
      <c r="L24" s="682">
        <f>969086/3.66/0.61/0.05</f>
        <v>8681232.6435545981</v>
      </c>
      <c r="M24" s="683">
        <f>I24*L24</f>
        <v>8932988390.2176819</v>
      </c>
      <c r="N24" s="372" t="s">
        <v>777</v>
      </c>
      <c r="O24" s="355">
        <v>18</v>
      </c>
      <c r="P24" s="497">
        <f>L24/3.66/0.61/0.05</f>
        <v>77767917.616721287</v>
      </c>
      <c r="Q24" s="541" t="s">
        <v>949</v>
      </c>
    </row>
    <row r="25" spans="1:17" ht="42.65" customHeight="1" thickBot="1">
      <c r="A25" s="1638"/>
      <c r="B25" s="1639"/>
      <c r="C25" s="1639"/>
      <c r="D25" s="1639"/>
      <c r="E25" s="1648"/>
      <c r="F25" s="1640"/>
      <c r="G25" s="1641"/>
      <c r="H25" s="1641"/>
      <c r="I25" s="1642"/>
      <c r="J25" s="1642"/>
      <c r="K25" s="1642"/>
      <c r="L25" s="1643"/>
      <c r="M25" s="1644"/>
      <c r="N25" s="1645"/>
    </row>
    <row r="26" spans="1:17" ht="42.65" customHeight="1" thickBot="1">
      <c r="A26" s="1638"/>
      <c r="B26" s="1639"/>
      <c r="C26" s="1639"/>
      <c r="D26" s="1639"/>
      <c r="E26" s="1648"/>
      <c r="F26" s="1640"/>
      <c r="G26" s="1641"/>
      <c r="H26" s="1641"/>
      <c r="I26" s="1642"/>
      <c r="J26" s="1642"/>
      <c r="K26" s="1642"/>
      <c r="L26" s="1643"/>
      <c r="M26" s="1644"/>
      <c r="N26" s="1645"/>
    </row>
    <row r="27" spans="1:17" ht="42.65" customHeight="1" thickBot="1">
      <c r="A27" s="1638"/>
      <c r="B27" s="1639"/>
      <c r="C27" s="1639"/>
      <c r="D27" s="1639"/>
      <c r="E27" s="1648"/>
      <c r="F27" s="1640"/>
      <c r="G27" s="1641"/>
      <c r="H27" s="1641"/>
      <c r="I27" s="1642"/>
      <c r="J27" s="1642"/>
      <c r="K27" s="1642"/>
      <c r="L27" s="1643"/>
      <c r="M27" s="1644"/>
      <c r="N27" s="1645"/>
    </row>
    <row r="28" spans="1:17" s="375" customFormat="1" ht="38.4" customHeight="1" thickBot="1">
      <c r="A28" s="2516" t="s">
        <v>786</v>
      </c>
      <c r="B28" s="2516"/>
      <c r="C28" s="367"/>
      <c r="D28" s="367"/>
      <c r="E28" s="1647"/>
      <c r="F28" s="367"/>
      <c r="G28" s="367"/>
      <c r="H28" s="367">
        <f>SUM(H18:H21)</f>
        <v>24.4</v>
      </c>
      <c r="I28" s="367"/>
      <c r="J28" s="367"/>
      <c r="K28" s="367"/>
      <c r="L28" s="373" t="s">
        <v>787</v>
      </c>
      <c r="M28" s="373">
        <f>SUM(M18:M21)</f>
        <v>356539.18032786885</v>
      </c>
      <c r="N28" s="374"/>
      <c r="Q28" s="543"/>
    </row>
    <row r="29" spans="1:17" s="378" customFormat="1" ht="38.4" customHeight="1">
      <c r="A29" s="2517" t="s">
        <v>788</v>
      </c>
      <c r="B29" s="2517"/>
      <c r="C29" s="2517"/>
      <c r="D29" s="2517"/>
      <c r="E29" s="2517"/>
      <c r="F29" s="2517"/>
      <c r="G29" s="2517"/>
      <c r="H29" s="2517"/>
      <c r="I29" s="2517"/>
      <c r="J29" s="376"/>
      <c r="K29" s="376"/>
      <c r="L29" s="377" t="s">
        <v>789</v>
      </c>
      <c r="M29" s="377">
        <f>M28*0.08</f>
        <v>28523.13442622951</v>
      </c>
      <c r="N29" s="374"/>
      <c r="Q29" s="544"/>
    </row>
    <row r="30" spans="1:17" s="378" customFormat="1" ht="38.4" customHeight="1">
      <c r="A30" s="376"/>
      <c r="B30" s="376"/>
      <c r="C30" s="376"/>
      <c r="D30" s="376"/>
      <c r="E30" s="376"/>
      <c r="F30" s="376"/>
      <c r="G30" s="376"/>
      <c r="H30" s="376"/>
      <c r="I30" s="379"/>
      <c r="J30" s="379"/>
      <c r="K30" s="379"/>
      <c r="L30" s="380" t="s">
        <v>790</v>
      </c>
      <c r="M30" s="381">
        <f>SUM(M28:M29)</f>
        <v>385062.31475409836</v>
      </c>
      <c r="N30" s="382"/>
      <c r="Q30" s="544"/>
    </row>
    <row r="31" spans="1:17" s="378" customFormat="1" ht="23.4" customHeight="1">
      <c r="A31" s="383" t="s">
        <v>791</v>
      </c>
      <c r="B31" s="384"/>
      <c r="C31" s="384"/>
      <c r="D31" s="384"/>
      <c r="E31" s="384"/>
      <c r="F31" s="384"/>
      <c r="G31" s="384"/>
      <c r="H31" s="384"/>
      <c r="I31" s="385"/>
      <c r="J31" s="385"/>
      <c r="K31" s="385"/>
      <c r="L31" s="384"/>
      <c r="M31" s="384"/>
      <c r="N31" s="385"/>
      <c r="Q31" s="544"/>
    </row>
    <row r="32" spans="1:17" s="378" customFormat="1" ht="31.75" customHeight="1">
      <c r="A32" s="2511" t="s">
        <v>792</v>
      </c>
      <c r="B32" s="2511"/>
      <c r="C32" s="2511"/>
      <c r="D32" s="2511"/>
      <c r="E32" s="2511"/>
      <c r="F32" s="2511"/>
      <c r="G32" s="2511"/>
      <c r="H32" s="2511"/>
      <c r="I32" s="2511"/>
      <c r="J32" s="2511"/>
      <c r="K32" s="2511"/>
      <c r="L32" s="2511"/>
      <c r="M32" s="2511"/>
      <c r="N32" s="2511"/>
      <c r="Q32" s="544"/>
    </row>
    <row r="33" spans="1:17" s="378" customFormat="1" ht="31.75" customHeight="1">
      <c r="A33" s="2511" t="s">
        <v>793</v>
      </c>
      <c r="B33" s="2511"/>
      <c r="C33" s="2511"/>
      <c r="D33" s="2511"/>
      <c r="E33" s="2511"/>
      <c r="F33" s="2511"/>
      <c r="G33" s="2511"/>
      <c r="H33" s="2511"/>
      <c r="I33" s="2511"/>
      <c r="J33" s="2511"/>
      <c r="K33" s="2511"/>
      <c r="L33" s="2511"/>
      <c r="M33" s="2511"/>
      <c r="N33" s="2511"/>
      <c r="Q33" s="544"/>
    </row>
    <row r="34" spans="1:17" s="378" customFormat="1" ht="31.75" customHeight="1">
      <c r="A34" s="2511" t="s">
        <v>794</v>
      </c>
      <c r="B34" s="2511"/>
      <c r="C34" s="2511"/>
      <c r="D34" s="2511"/>
      <c r="E34" s="2511"/>
      <c r="F34" s="2511"/>
      <c r="G34" s="2511"/>
      <c r="H34" s="2511"/>
      <c r="I34" s="2511"/>
      <c r="J34" s="2511"/>
      <c r="K34" s="2511"/>
      <c r="L34" s="2511"/>
      <c r="M34" s="2511"/>
      <c r="N34" s="2511"/>
      <c r="Q34" s="544"/>
    </row>
    <row r="35" spans="1:17" s="378" customFormat="1" ht="31.75" customHeight="1">
      <c r="A35" s="2512" t="s">
        <v>795</v>
      </c>
      <c r="B35" s="2512"/>
      <c r="C35" s="2512"/>
      <c r="D35" s="2512"/>
      <c r="E35" s="2512"/>
      <c r="F35" s="2512"/>
      <c r="G35" s="2512"/>
      <c r="H35" s="2512"/>
      <c r="I35" s="2512"/>
      <c r="J35" s="2512"/>
      <c r="K35" s="2512"/>
      <c r="L35" s="2512"/>
      <c r="M35" s="2512"/>
      <c r="N35" s="2512"/>
      <c r="Q35" s="544"/>
    </row>
    <row r="36" spans="1:17" ht="27" customHeight="1">
      <c r="M36" s="386" t="s">
        <v>796</v>
      </c>
      <c r="N36" s="355"/>
    </row>
    <row r="37" spans="1:17">
      <c r="M37" s="359" t="s">
        <v>797</v>
      </c>
      <c r="N37" s="387"/>
    </row>
    <row r="40" spans="1:17">
      <c r="L40" s="359"/>
      <c r="M40" s="359"/>
    </row>
    <row r="41" spans="1:17">
      <c r="L41" s="387"/>
      <c r="M41" s="387"/>
    </row>
  </sheetData>
  <autoFilter ref="A16:N37" xr:uid="{00000000-0009-0000-0000-000000000000}">
    <filterColumn colId="1" showButton="0"/>
    <filterColumn colId="2" showButton="0"/>
  </autoFilter>
  <mergeCells count="30">
    <mergeCell ref="C1:L1"/>
    <mergeCell ref="M1:N1"/>
    <mergeCell ref="C2:L2"/>
    <mergeCell ref="M2:N2"/>
    <mergeCell ref="C3:F3"/>
    <mergeCell ref="I3:L3"/>
    <mergeCell ref="I16:I17"/>
    <mergeCell ref="L16:L17"/>
    <mergeCell ref="M16:M17"/>
    <mergeCell ref="N16:N17"/>
    <mergeCell ref="B24:D24"/>
    <mergeCell ref="A16:A17"/>
    <mergeCell ref="B16:D17"/>
    <mergeCell ref="E16:E17"/>
    <mergeCell ref="F16:F17"/>
    <mergeCell ref="G16:G17"/>
    <mergeCell ref="A5:N5"/>
    <mergeCell ref="A9:B9"/>
    <mergeCell ref="M9:N9"/>
    <mergeCell ref="M10:N10"/>
    <mergeCell ref="A14:N14"/>
    <mergeCell ref="A34:N34"/>
    <mergeCell ref="A35:N35"/>
    <mergeCell ref="B22:D22"/>
    <mergeCell ref="B21:D21"/>
    <mergeCell ref="A28:B28"/>
    <mergeCell ref="A29:I29"/>
    <mergeCell ref="A32:N32"/>
    <mergeCell ref="A33:N33"/>
    <mergeCell ref="B23:D23"/>
  </mergeCells>
  <printOptions horizontalCentered="1"/>
  <pageMargins left="0.78740157480314965" right="0.59055118110236227" top="0.78740157480314965" bottom="0.59055118110236227" header="0.31496062992125984" footer="0.31496062992125984"/>
  <pageSetup scale="53" fitToHeight="0" orientation="portrait" horizontalDpi="300" verticalDpi="300" r:id="rId1"/>
  <headerFooter>
    <oddFooter>&amp;C&amp;P/&amp;N</oddFooter>
  </headerFooter>
  <drawing r:id="rId2"/>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8F7CD-8A75-4DF7-93AE-ADD2BB7E43F5}">
  <dimension ref="A1:N38"/>
  <sheetViews>
    <sheetView topLeftCell="A4" zoomScale="55" zoomScaleNormal="55" workbookViewId="0">
      <selection activeCell="A11" sqref="A11:XFD13"/>
    </sheetView>
  </sheetViews>
  <sheetFormatPr defaultColWidth="10.09765625" defaultRowHeight="15.5"/>
  <cols>
    <col min="1" max="1" width="5.69921875" style="287" bestFit="1" customWidth="1"/>
    <col min="2" max="2" width="13.3984375" style="287" customWidth="1"/>
    <col min="3" max="3" width="52.3984375" style="326" customWidth="1"/>
    <col min="4" max="4" width="12.5" style="287" bestFit="1" customWidth="1"/>
    <col min="5" max="5" width="14.69921875" style="287" customWidth="1"/>
    <col min="6" max="6" width="17.796875" style="287" bestFit="1" customWidth="1"/>
    <col min="7" max="7" width="38" style="287" customWidth="1"/>
    <col min="8" max="8" width="18" style="287" customWidth="1"/>
    <col min="9" max="9" width="19.8984375" style="287" customWidth="1"/>
    <col min="10" max="10" width="21.3984375" style="330" bestFit="1" customWidth="1"/>
    <col min="11" max="11" width="30.296875" style="287" customWidth="1"/>
    <col min="12" max="12" width="19.296875" style="287" customWidth="1"/>
    <col min="13" max="13" width="25.3984375" style="393" customWidth="1"/>
    <col min="14" max="14" width="36.19921875" style="287" customWidth="1"/>
    <col min="15" max="15" width="91.09765625" style="287" customWidth="1"/>
    <col min="16" max="16" width="18.8984375" style="287" customWidth="1"/>
    <col min="17" max="17" width="20.19921875" style="287" customWidth="1"/>
    <col min="18" max="16384" width="10.09765625" style="287"/>
  </cols>
  <sheetData>
    <row r="1" spans="1:14" ht="76.5" customHeight="1" thickBot="1">
      <c r="A1" s="285"/>
      <c r="B1" s="285"/>
      <c r="C1" s="2533" t="s">
        <v>654</v>
      </c>
      <c r="D1" s="2533"/>
      <c r="E1" s="2533"/>
      <c r="F1" s="2533"/>
      <c r="G1" s="2533"/>
      <c r="H1" s="2533"/>
      <c r="I1" s="285"/>
      <c r="J1" s="286"/>
      <c r="K1" s="285"/>
      <c r="L1" s="285"/>
    </row>
    <row r="2" spans="1:14" s="288" customFormat="1" ht="45.5" customHeight="1">
      <c r="A2" s="2534" t="s">
        <v>655</v>
      </c>
      <c r="B2" s="2534"/>
      <c r="C2" s="2534"/>
      <c r="D2" s="2534"/>
      <c r="E2" s="2534"/>
      <c r="F2" s="2534"/>
      <c r="G2" s="2534"/>
      <c r="H2" s="2534"/>
      <c r="I2" s="2528" t="s">
        <v>798</v>
      </c>
      <c r="J2" s="2529"/>
      <c r="K2" s="2529"/>
      <c r="L2" s="2529"/>
      <c r="M2" s="2529"/>
      <c r="N2" s="2530"/>
    </row>
    <row r="3" spans="1:14" s="292" customFormat="1" ht="37" customHeight="1">
      <c r="A3" s="289"/>
      <c r="B3" s="289"/>
      <c r="C3" s="290"/>
      <c r="D3" s="290"/>
      <c r="E3" s="290"/>
      <c r="F3" s="290"/>
      <c r="G3" s="2535" t="s">
        <v>656</v>
      </c>
      <c r="H3" s="2535"/>
      <c r="I3" s="2536" t="s">
        <v>106</v>
      </c>
      <c r="J3" s="2537"/>
      <c r="K3" s="2538" t="s">
        <v>98</v>
      </c>
      <c r="L3" s="2538"/>
      <c r="M3" s="2531" t="s">
        <v>732</v>
      </c>
      <c r="N3" s="2532" t="s">
        <v>731</v>
      </c>
    </row>
    <row r="4" spans="1:14" s="292" customFormat="1" ht="75">
      <c r="A4" s="293" t="s">
        <v>63</v>
      </c>
      <c r="B4" s="293" t="s">
        <v>657</v>
      </c>
      <c r="C4" s="293" t="s">
        <v>658</v>
      </c>
      <c r="D4" s="293" t="s">
        <v>659</v>
      </c>
      <c r="E4" s="293" t="s">
        <v>660</v>
      </c>
      <c r="F4" s="293" t="s">
        <v>661</v>
      </c>
      <c r="G4" s="293" t="s">
        <v>662</v>
      </c>
      <c r="H4" s="332" t="s">
        <v>663</v>
      </c>
      <c r="I4" s="338" t="s">
        <v>107</v>
      </c>
      <c r="J4" s="331" t="s">
        <v>108</v>
      </c>
      <c r="K4" s="331" t="s">
        <v>110</v>
      </c>
      <c r="L4" s="331" t="s">
        <v>111</v>
      </c>
      <c r="M4" s="2531"/>
      <c r="N4" s="2532"/>
    </row>
    <row r="5" spans="1:14" s="292" customFormat="1" ht="23.5" customHeight="1">
      <c r="A5" s="294" t="s">
        <v>664</v>
      </c>
      <c r="B5" s="295" t="s">
        <v>665</v>
      </c>
      <c r="C5" s="296" t="s">
        <v>666</v>
      </c>
      <c r="D5" s="297"/>
      <c r="E5" s="298"/>
      <c r="F5" s="299"/>
      <c r="G5" s="298">
        <f>G6+G11+G16+G17</f>
        <v>81830318543.664825</v>
      </c>
      <c r="H5" s="333" t="s">
        <v>667</v>
      </c>
      <c r="I5" s="339"/>
      <c r="J5" s="298"/>
      <c r="K5" s="298"/>
      <c r="L5" s="298"/>
      <c r="M5" s="394">
        <f>M6+M11+M16+M17</f>
        <v>78890476557.41011</v>
      </c>
      <c r="N5" s="340" t="str">
        <f>IF(G5&gt;M5," OKE MUA TIẾP","BÁO CÁO BOM")</f>
        <v xml:space="preserve"> OKE MUA TIẾP</v>
      </c>
    </row>
    <row r="6" spans="1:14" s="306" customFormat="1" ht="23.5" customHeight="1">
      <c r="A6" s="300">
        <v>1</v>
      </c>
      <c r="B6" s="301" t="s">
        <v>131</v>
      </c>
      <c r="C6" s="302" t="s">
        <v>668</v>
      </c>
      <c r="D6" s="303" t="s">
        <v>669</v>
      </c>
      <c r="E6" s="304"/>
      <c r="F6" s="305"/>
      <c r="G6" s="304">
        <f>SUM(G7:G10)</f>
        <v>57151444015.972847</v>
      </c>
      <c r="H6" s="334"/>
      <c r="I6" s="341">
        <f>'Tổng hợp'!F19</f>
        <v>2122489.7039999994</v>
      </c>
      <c r="J6" s="304">
        <f>'Tổng hợp'!G19</f>
        <v>898864.24808000005</v>
      </c>
      <c r="K6" s="304">
        <f>'Tổng hợp'!H19</f>
        <v>584.976</v>
      </c>
      <c r="L6" s="304">
        <f>'Tổng hợp'!I19</f>
        <v>146</v>
      </c>
      <c r="M6" s="395">
        <f>'Tổng hợp'!J19</f>
        <v>47616213135.280258</v>
      </c>
      <c r="N6" s="340" t="str">
        <f>IF(G6&gt;M6," OKE MUA TIẾP","BÁO CÁO BOM")</f>
        <v xml:space="preserve"> OKE MUA TIẾP</v>
      </c>
    </row>
    <row r="7" spans="1:14" s="306" customFormat="1" ht="23.5" customHeight="1">
      <c r="A7" s="300"/>
      <c r="B7" s="307" t="s">
        <v>670</v>
      </c>
      <c r="C7" s="308" t="s">
        <v>671</v>
      </c>
      <c r="D7" s="309" t="s">
        <v>669</v>
      </c>
      <c r="E7" s="310"/>
      <c r="F7" s="310"/>
      <c r="G7" s="311">
        <f>'[170]TK 060'!L11</f>
        <v>23855149426.269787</v>
      </c>
      <c r="H7" s="334"/>
      <c r="I7" s="342"/>
      <c r="J7" s="310"/>
      <c r="K7" s="310"/>
      <c r="L7" s="310"/>
      <c r="M7" s="396"/>
      <c r="N7" s="343"/>
    </row>
    <row r="8" spans="1:14" s="306" customFormat="1" ht="23.5" customHeight="1">
      <c r="A8" s="300"/>
      <c r="B8" s="307" t="s">
        <v>672</v>
      </c>
      <c r="C8" s="308" t="s">
        <v>673</v>
      </c>
      <c r="D8" s="309" t="s">
        <v>669</v>
      </c>
      <c r="E8" s="310"/>
      <c r="F8" s="310"/>
      <c r="G8" s="311">
        <f>'[170]TK 060'!L58</f>
        <v>33177326160.711021</v>
      </c>
      <c r="H8" s="334"/>
      <c r="I8" s="342"/>
      <c r="J8" s="310"/>
      <c r="K8" s="310"/>
      <c r="L8" s="310"/>
      <c r="M8" s="396"/>
      <c r="N8" s="343"/>
    </row>
    <row r="9" spans="1:14" s="306" customFormat="1" ht="23.5" customHeight="1">
      <c r="A9" s="300"/>
      <c r="B9" s="307" t="s">
        <v>674</v>
      </c>
      <c r="C9" s="308" t="s">
        <v>675</v>
      </c>
      <c r="D9" s="309" t="s">
        <v>669</v>
      </c>
      <c r="E9" s="310"/>
      <c r="F9" s="310"/>
      <c r="G9" s="311"/>
      <c r="H9" s="334"/>
      <c r="I9" s="342"/>
      <c r="J9" s="310"/>
      <c r="K9" s="310"/>
      <c r="L9" s="310"/>
      <c r="M9" s="396"/>
      <c r="N9" s="343"/>
    </row>
    <row r="10" spans="1:14" s="306" customFormat="1" ht="23.5" customHeight="1">
      <c r="A10" s="300"/>
      <c r="B10" s="307" t="s">
        <v>676</v>
      </c>
      <c r="C10" s="308" t="s">
        <v>677</v>
      </c>
      <c r="D10" s="309" t="s">
        <v>669</v>
      </c>
      <c r="E10" s="310"/>
      <c r="F10" s="310"/>
      <c r="G10" s="311">
        <f>'[170]TK 060'!L151</f>
        <v>118968428.99204224</v>
      </c>
      <c r="H10" s="334"/>
      <c r="I10" s="342"/>
      <c r="J10" s="310"/>
      <c r="K10" s="310"/>
      <c r="L10" s="310"/>
      <c r="M10" s="396"/>
      <c r="N10" s="343"/>
    </row>
    <row r="11" spans="1:14" s="306" customFormat="1" ht="23.5" customHeight="1">
      <c r="A11" s="300">
        <v>2</v>
      </c>
      <c r="B11" s="301" t="s">
        <v>133</v>
      </c>
      <c r="C11" s="302" t="s">
        <v>678</v>
      </c>
      <c r="D11" s="303" t="s">
        <v>669</v>
      </c>
      <c r="E11" s="304"/>
      <c r="F11" s="305"/>
      <c r="G11" s="304">
        <f>SUM(G12:G15)</f>
        <v>6449102231.8765059</v>
      </c>
      <c r="H11" s="334"/>
      <c r="I11" s="341">
        <f>'Tổng hợp'!F20</f>
        <v>87508.188399999999</v>
      </c>
      <c r="J11" s="304">
        <f>'Tổng hợp'!G20</f>
        <v>123566.54477359998</v>
      </c>
      <c r="K11" s="304">
        <f>'Tổng hợp'!H20</f>
        <v>633.2295001626884</v>
      </c>
      <c r="L11" s="304">
        <f>'Tổng hợp'!I20</f>
        <v>49.371600000000001</v>
      </c>
      <c r="M11" s="395">
        <f>'Tổng hợp'!J20</f>
        <v>11194757814.12985</v>
      </c>
      <c r="N11" s="340" t="str">
        <f>IF(G11&gt;M11," OKE MUA TIẾP","BÁO CÁO BOM")</f>
        <v>BÁO CÁO BOM</v>
      </c>
    </row>
    <row r="12" spans="1:14" s="306" customFormat="1" ht="23.5" customHeight="1">
      <c r="A12" s="300"/>
      <c r="B12" s="307" t="s">
        <v>679</v>
      </c>
      <c r="C12" s="308" t="s">
        <v>680</v>
      </c>
      <c r="D12" s="309" t="s">
        <v>669</v>
      </c>
      <c r="E12" s="304"/>
      <c r="F12" s="310"/>
      <c r="G12" s="311">
        <f>'[170]TK 060'!L156</f>
        <v>6233896682.6479979</v>
      </c>
      <c r="H12" s="402">
        <f>G12/26300</f>
        <v>237030.29211589345</v>
      </c>
      <c r="I12" s="341"/>
      <c r="J12" s="304"/>
      <c r="K12" s="304"/>
      <c r="L12" s="304"/>
      <c r="M12" s="395"/>
      <c r="N12" s="343"/>
    </row>
    <row r="13" spans="1:14" s="306" customFormat="1" ht="23.5" customHeight="1">
      <c r="A13" s="300"/>
      <c r="B13" s="307" t="s">
        <v>681</v>
      </c>
      <c r="C13" s="308" t="s">
        <v>682</v>
      </c>
      <c r="D13" s="309" t="s">
        <v>669</v>
      </c>
      <c r="E13" s="304"/>
      <c r="F13" s="310"/>
      <c r="G13" s="311">
        <f>'[170]TK 060'!L166</f>
        <v>215205549.22850811</v>
      </c>
      <c r="H13" s="334"/>
      <c r="I13" s="341"/>
      <c r="J13" s="304"/>
      <c r="K13" s="304"/>
      <c r="L13" s="304"/>
      <c r="M13" s="395"/>
      <c r="N13" s="343"/>
    </row>
    <row r="14" spans="1:14" s="306" customFormat="1" ht="23.5" customHeight="1">
      <c r="A14" s="300"/>
      <c r="B14" s="307" t="s">
        <v>683</v>
      </c>
      <c r="C14" s="308" t="s">
        <v>684</v>
      </c>
      <c r="D14" s="309" t="s">
        <v>669</v>
      </c>
      <c r="E14" s="304"/>
      <c r="F14" s="310"/>
      <c r="G14" s="311"/>
      <c r="H14" s="334"/>
      <c r="I14" s="341"/>
      <c r="J14" s="304"/>
      <c r="K14" s="304"/>
      <c r="L14" s="304"/>
      <c r="M14" s="395"/>
      <c r="N14" s="343"/>
    </row>
    <row r="15" spans="1:14" s="306" customFormat="1" ht="23.5" customHeight="1">
      <c r="A15" s="300"/>
      <c r="B15" s="307" t="s">
        <v>685</v>
      </c>
      <c r="C15" s="308" t="s">
        <v>686</v>
      </c>
      <c r="D15" s="309" t="s">
        <v>669</v>
      </c>
      <c r="E15" s="304"/>
      <c r="F15" s="310"/>
      <c r="G15" s="311"/>
      <c r="H15" s="334"/>
      <c r="I15" s="341"/>
      <c r="J15" s="304"/>
      <c r="K15" s="304"/>
      <c r="L15" s="304"/>
      <c r="M15" s="395"/>
      <c r="N15" s="343"/>
    </row>
    <row r="16" spans="1:14" s="306" customFormat="1" ht="23.5" customHeight="1">
      <c r="A16" s="300">
        <v>3</v>
      </c>
      <c r="B16" s="301" t="s">
        <v>135</v>
      </c>
      <c r="C16" s="302" t="s">
        <v>687</v>
      </c>
      <c r="D16" s="303" t="s">
        <v>669</v>
      </c>
      <c r="E16" s="312"/>
      <c r="F16" s="312"/>
      <c r="G16" s="313">
        <f>'[170]TK 060'!L180</f>
        <v>6732529802.3436422</v>
      </c>
      <c r="H16" s="334"/>
      <c r="I16" s="344">
        <f>'Tổng hợp'!F21</f>
        <v>0</v>
      </c>
      <c r="J16" s="312">
        <f>'Tổng hợp'!G21</f>
        <v>4532</v>
      </c>
      <c r="K16" s="312">
        <f>'Tổng hợp'!H21</f>
        <v>0</v>
      </c>
      <c r="L16" s="312">
        <f>'Tổng hợp'!I21</f>
        <v>0</v>
      </c>
      <c r="M16" s="397">
        <f>'Tổng hợp'!J21</f>
        <v>104236000</v>
      </c>
      <c r="N16" s="340" t="str">
        <f>IF(G16&gt;M16," OKE MUA TIẾP","BÁO CÁO BOM")</f>
        <v xml:space="preserve"> OKE MUA TIẾP</v>
      </c>
    </row>
    <row r="17" spans="1:14" s="306" customFormat="1" ht="23.5" customHeight="1">
      <c r="A17" s="300">
        <v>4</v>
      </c>
      <c r="B17" s="301" t="s">
        <v>137</v>
      </c>
      <c r="C17" s="302" t="s">
        <v>688</v>
      </c>
      <c r="D17" s="303" t="s">
        <v>669</v>
      </c>
      <c r="E17" s="312"/>
      <c r="F17" s="312"/>
      <c r="G17" s="313">
        <f>'[170]TK 060'!L318</f>
        <v>11497242493.471827</v>
      </c>
      <c r="H17" s="334"/>
      <c r="I17" s="344">
        <f>'Tổng hợp'!F22</f>
        <v>0</v>
      </c>
      <c r="J17" s="312">
        <f>'Tổng hợp'!G22</f>
        <v>328574.43829880003</v>
      </c>
      <c r="K17" s="312">
        <f>'Tổng hợp'!H22</f>
        <v>0</v>
      </c>
      <c r="L17" s="312">
        <f>'Tổng hợp'!I22</f>
        <v>0</v>
      </c>
      <c r="M17" s="397">
        <f>'Tổng hợp'!J22</f>
        <v>19975269608</v>
      </c>
      <c r="N17" s="340" t="str">
        <f>IF(G17&gt;M17," OKE MUA TIẾP","BÁO CÁO BOM")</f>
        <v>BÁO CÁO BOM</v>
      </c>
    </row>
    <row r="18" spans="1:14" s="292" customFormat="1" ht="23.5" customHeight="1">
      <c r="A18" s="294" t="s">
        <v>689</v>
      </c>
      <c r="B18" s="295" t="s">
        <v>139</v>
      </c>
      <c r="C18" s="296" t="s">
        <v>690</v>
      </c>
      <c r="D18" s="297"/>
      <c r="E18" s="297"/>
      <c r="F18" s="297"/>
      <c r="G18" s="298">
        <f>SUBTOTAL(9,G19:G20)</f>
        <v>9374355044.3446331</v>
      </c>
      <c r="H18" s="333" t="s">
        <v>691</v>
      </c>
      <c r="I18" s="345">
        <f>'Tổng hợp'!F23</f>
        <v>760</v>
      </c>
      <c r="J18" s="297">
        <f>'Tổng hợp'!G23</f>
        <v>52405.4</v>
      </c>
      <c r="K18" s="297">
        <f>'Tổng hợp'!H23</f>
        <v>0</v>
      </c>
      <c r="L18" s="297">
        <f>'Tổng hợp'!I23</f>
        <v>0</v>
      </c>
      <c r="M18" s="398">
        <f>'Tổng hợp'!J23</f>
        <v>2348973040</v>
      </c>
      <c r="N18" s="340" t="str">
        <f>IF(G18&gt;M18," OKE MUA TIẾP","BÁO CÁO BOM")</f>
        <v xml:space="preserve"> OKE MUA TIẾP</v>
      </c>
    </row>
    <row r="19" spans="1:14" s="306" customFormat="1" ht="23.5" customHeight="1">
      <c r="A19" s="300">
        <v>1</v>
      </c>
      <c r="B19" s="307" t="s">
        <v>692</v>
      </c>
      <c r="C19" s="308" t="s">
        <v>693</v>
      </c>
      <c r="D19" s="309"/>
      <c r="E19" s="310"/>
      <c r="F19" s="310"/>
      <c r="G19" s="311">
        <f>'[170]TK 060'!L201+'[170]TK 060'!L293</f>
        <v>8332201691.7596788</v>
      </c>
      <c r="H19" s="334"/>
      <c r="I19" s="342"/>
      <c r="J19" s="310"/>
      <c r="K19" s="310"/>
      <c r="L19" s="310"/>
      <c r="M19" s="396"/>
      <c r="N19" s="343"/>
    </row>
    <row r="20" spans="1:14" s="306" customFormat="1" ht="23.5" customHeight="1">
      <c r="A20" s="300">
        <v>2</v>
      </c>
      <c r="B20" s="307" t="s">
        <v>694</v>
      </c>
      <c r="C20" s="314" t="s">
        <v>695</v>
      </c>
      <c r="D20" s="309"/>
      <c r="E20" s="310"/>
      <c r="F20" s="310"/>
      <c r="G20" s="311">
        <f>'[170]TK 060'!L311</f>
        <v>1042153352.5849534</v>
      </c>
      <c r="H20" s="334"/>
      <c r="I20" s="342"/>
      <c r="J20" s="310"/>
      <c r="K20" s="310"/>
      <c r="L20" s="310"/>
      <c r="M20" s="396"/>
      <c r="N20" s="343"/>
    </row>
    <row r="21" spans="1:14" s="306" customFormat="1" ht="23.5" customHeight="1">
      <c r="A21" s="294" t="s">
        <v>696</v>
      </c>
      <c r="B21" s="295" t="s">
        <v>243</v>
      </c>
      <c r="C21" s="296" t="s">
        <v>697</v>
      </c>
      <c r="D21" s="297"/>
      <c r="E21" s="297"/>
      <c r="F21" s="297"/>
      <c r="G21" s="298">
        <f>SUBTOTAL(9,G22:G24)</f>
        <v>0</v>
      </c>
      <c r="H21" s="333" t="s">
        <v>698</v>
      </c>
      <c r="I21" s="345">
        <f>'Tổng hợp'!F24</f>
        <v>169189.1946188341</v>
      </c>
      <c r="J21" s="297">
        <f>'Tổng hợp'!G24</f>
        <v>43852.360000000044</v>
      </c>
      <c r="K21" s="297">
        <f>'Tổng hợp'!H24</f>
        <v>5356.379961475759</v>
      </c>
      <c r="L21" s="297">
        <f>'Tổng hợp'!I24</f>
        <v>7637.5675200000005</v>
      </c>
      <c r="M21" s="398">
        <f>'Tổng hợp'!J24</f>
        <v>3237309540.6525865</v>
      </c>
      <c r="N21" s="340" t="str">
        <f>IF(G21&gt;M21," OKE MUA TIẾP","BÁO CÁO BOM")</f>
        <v>BÁO CÁO BOM</v>
      </c>
    </row>
    <row r="22" spans="1:14" s="292" customFormat="1" ht="23.5" customHeight="1">
      <c r="A22" s="300">
        <v>1</v>
      </c>
      <c r="B22" s="315" t="s">
        <v>699</v>
      </c>
      <c r="C22" s="315" t="s">
        <v>668</v>
      </c>
      <c r="D22" s="316"/>
      <c r="E22" s="316"/>
      <c r="F22" s="316"/>
      <c r="G22" s="311"/>
      <c r="H22" s="335"/>
      <c r="I22" s="346"/>
      <c r="J22" s="316"/>
      <c r="K22" s="316"/>
      <c r="L22" s="316"/>
      <c r="M22" s="399"/>
      <c r="N22" s="340"/>
    </row>
    <row r="23" spans="1:14" s="306" customFormat="1" ht="23.5" customHeight="1">
      <c r="A23" s="300">
        <v>2</v>
      </c>
      <c r="B23" s="315" t="s">
        <v>700</v>
      </c>
      <c r="C23" s="315" t="s">
        <v>690</v>
      </c>
      <c r="D23" s="316"/>
      <c r="E23" s="316"/>
      <c r="F23" s="316"/>
      <c r="H23" s="335"/>
      <c r="I23" s="346"/>
      <c r="J23" s="316"/>
      <c r="K23" s="316"/>
      <c r="L23" s="316"/>
      <c r="M23" s="399"/>
      <c r="N23" s="343"/>
    </row>
    <row r="24" spans="1:14" s="306" customFormat="1" ht="23.5" customHeight="1">
      <c r="A24" s="300">
        <v>3</v>
      </c>
      <c r="B24" s="315" t="s">
        <v>701</v>
      </c>
      <c r="C24" s="315" t="s">
        <v>702</v>
      </c>
      <c r="D24" s="316"/>
      <c r="E24" s="316"/>
      <c r="F24" s="316"/>
      <c r="G24" s="311"/>
      <c r="H24" s="336"/>
      <c r="I24" s="346"/>
      <c r="J24" s="316"/>
      <c r="K24" s="316"/>
      <c r="L24" s="316"/>
      <c r="M24" s="399"/>
      <c r="N24" s="343"/>
    </row>
    <row r="25" spans="1:14" s="306" customFormat="1" ht="23.5" customHeight="1">
      <c r="A25" s="294" t="s">
        <v>703</v>
      </c>
      <c r="B25" s="295" t="s">
        <v>704</v>
      </c>
      <c r="C25" s="296" t="s">
        <v>705</v>
      </c>
      <c r="D25" s="297"/>
      <c r="E25" s="297"/>
      <c r="F25" s="297"/>
      <c r="G25" s="298">
        <f>SUBTOTAL(9,G26:G27)</f>
        <v>0</v>
      </c>
      <c r="H25" s="333" t="s">
        <v>706</v>
      </c>
      <c r="I25" s="345"/>
      <c r="J25" s="297"/>
      <c r="K25" s="297"/>
      <c r="L25" s="297"/>
      <c r="M25" s="398"/>
      <c r="N25" s="340" t="str">
        <f>IF(G25&gt;M25," OKE MUA TIẾP","BÁO CÁO BOM")</f>
        <v>BÁO CÁO BOM</v>
      </c>
    </row>
    <row r="26" spans="1:14" s="292" customFormat="1" ht="23.5" customHeight="1">
      <c r="A26" s="300">
        <v>1</v>
      </c>
      <c r="B26" s="315" t="s">
        <v>707</v>
      </c>
      <c r="C26" s="315" t="s">
        <v>668</v>
      </c>
      <c r="D26" s="316"/>
      <c r="E26" s="316"/>
      <c r="F26" s="316"/>
      <c r="G26" s="311"/>
      <c r="H26" s="336"/>
      <c r="I26" s="346"/>
      <c r="J26" s="316"/>
      <c r="K26" s="316"/>
      <c r="L26" s="316"/>
      <c r="M26" s="399"/>
      <c r="N26" s="340"/>
    </row>
    <row r="27" spans="1:14" s="306" customFormat="1" ht="23.5" customHeight="1">
      <c r="A27" s="300">
        <v>2</v>
      </c>
      <c r="B27" s="315" t="s">
        <v>708</v>
      </c>
      <c r="C27" s="315" t="s">
        <v>690</v>
      </c>
      <c r="D27" s="316"/>
      <c r="E27" s="316"/>
      <c r="F27" s="316"/>
      <c r="G27" s="317"/>
      <c r="H27" s="336"/>
      <c r="I27" s="346"/>
      <c r="J27" s="316"/>
      <c r="K27" s="316"/>
      <c r="L27" s="316"/>
      <c r="M27" s="399"/>
      <c r="N27" s="343"/>
    </row>
    <row r="28" spans="1:14" s="306" customFormat="1" ht="23.5" customHeight="1">
      <c r="A28" s="300">
        <v>3</v>
      </c>
      <c r="B28" s="315" t="s">
        <v>701</v>
      </c>
      <c r="C28" s="315" t="s">
        <v>709</v>
      </c>
      <c r="D28" s="316"/>
      <c r="E28" s="316"/>
      <c r="F28" s="316"/>
      <c r="G28" s="311"/>
      <c r="H28" s="336"/>
      <c r="I28" s="346"/>
      <c r="J28" s="316"/>
      <c r="K28" s="316"/>
      <c r="L28" s="316"/>
      <c r="M28" s="399"/>
      <c r="N28" s="343"/>
    </row>
    <row r="29" spans="1:14" s="306" customFormat="1" ht="23.5" customHeight="1">
      <c r="A29" s="294" t="s">
        <v>710</v>
      </c>
      <c r="B29" s="295" t="s">
        <v>711</v>
      </c>
      <c r="C29" s="296" t="s">
        <v>712</v>
      </c>
      <c r="D29" s="297"/>
      <c r="E29" s="297"/>
      <c r="F29" s="297"/>
      <c r="G29" s="298">
        <f>SUBTOTAL(9,G30:G32)</f>
        <v>4252559507.2825046</v>
      </c>
      <c r="H29" s="333" t="s">
        <v>713</v>
      </c>
      <c r="I29" s="345"/>
      <c r="J29" s="297"/>
      <c r="K29" s="297"/>
      <c r="L29" s="297"/>
      <c r="M29" s="398"/>
      <c r="N29" s="340" t="str">
        <f>IF(G29&gt;M29," OKE MUA TIẾP","BÁO CÁO BOM")</f>
        <v xml:space="preserve"> OKE MUA TIẾP</v>
      </c>
    </row>
    <row r="30" spans="1:14" s="292" customFormat="1" ht="23.5" customHeight="1">
      <c r="A30" s="300">
        <v>1</v>
      </c>
      <c r="B30" s="318" t="s">
        <v>714</v>
      </c>
      <c r="C30" s="318" t="s">
        <v>715</v>
      </c>
      <c r="D30" s="316"/>
      <c r="E30" s="316"/>
      <c r="F30" s="316"/>
      <c r="G30" s="311">
        <f>'[170]TK 060'!L328</f>
        <v>1560285081.8163459</v>
      </c>
      <c r="H30" s="336"/>
      <c r="I30" s="346"/>
      <c r="J30" s="316"/>
      <c r="K30" s="316"/>
      <c r="L30" s="316"/>
      <c r="M30" s="399"/>
      <c r="N30" s="340"/>
    </row>
    <row r="31" spans="1:14" s="306" customFormat="1" ht="23.5" customHeight="1">
      <c r="A31" s="300">
        <v>2</v>
      </c>
      <c r="B31" s="318" t="s">
        <v>716</v>
      </c>
      <c r="C31" s="318" t="s">
        <v>717</v>
      </c>
      <c r="D31" s="316"/>
      <c r="E31" s="316"/>
      <c r="F31" s="316"/>
      <c r="G31" s="311">
        <f>'[170]TK 060'!L382</f>
        <v>1079985564.7140136</v>
      </c>
      <c r="H31" s="336"/>
      <c r="I31" s="346"/>
      <c r="J31" s="316"/>
      <c r="K31" s="316"/>
      <c r="L31" s="316"/>
      <c r="M31" s="399"/>
      <c r="N31" s="343"/>
    </row>
    <row r="32" spans="1:14" s="306" customFormat="1" ht="23.5" customHeight="1">
      <c r="A32" s="300">
        <v>3</v>
      </c>
      <c r="B32" s="318" t="s">
        <v>718</v>
      </c>
      <c r="C32" s="318" t="s">
        <v>719</v>
      </c>
      <c r="D32" s="316"/>
      <c r="E32" s="316"/>
      <c r="F32" s="316"/>
      <c r="G32" s="311">
        <f>'[170]TK 060'!L389+'[170]TK 060'!L405+'[170]TK 060'!L428+'[170]TK 060'!L454+'[170]TK 060'!L468</f>
        <v>1612288860.7521453</v>
      </c>
      <c r="H32" s="336"/>
      <c r="I32" s="346"/>
      <c r="J32" s="316"/>
      <c r="K32" s="316"/>
      <c r="L32" s="316"/>
      <c r="M32" s="399"/>
      <c r="N32" s="343"/>
    </row>
    <row r="33" spans="1:14" s="306" customFormat="1" ht="23.5" customHeight="1">
      <c r="A33" s="294" t="s">
        <v>720</v>
      </c>
      <c r="B33" s="295" t="s">
        <v>721</v>
      </c>
      <c r="C33" s="296" t="s">
        <v>722</v>
      </c>
      <c r="D33" s="297"/>
      <c r="E33" s="297"/>
      <c r="F33" s="297"/>
      <c r="G33" s="298">
        <f>'[170]TK 060'!L346</f>
        <v>3802179610.7202549</v>
      </c>
      <c r="H33" s="333" t="s">
        <v>723</v>
      </c>
      <c r="I33" s="345"/>
      <c r="J33" s="297"/>
      <c r="K33" s="297"/>
      <c r="L33" s="297"/>
      <c r="M33" s="398"/>
      <c r="N33" s="340" t="str">
        <f>IF(G33&gt;M33," OKE MUA TIẾP","BÁO CÁO BOM")</f>
        <v xml:space="preserve"> OKE MUA TIẾP</v>
      </c>
    </row>
    <row r="34" spans="1:14" s="292" customFormat="1" ht="23.5" customHeight="1">
      <c r="A34" s="294" t="s">
        <v>724</v>
      </c>
      <c r="B34" s="295" t="s">
        <v>725</v>
      </c>
      <c r="C34" s="296" t="s">
        <v>726</v>
      </c>
      <c r="D34" s="297"/>
      <c r="E34" s="297"/>
      <c r="F34" s="297"/>
      <c r="G34" s="298"/>
      <c r="H34" s="333" t="s">
        <v>727</v>
      </c>
      <c r="I34" s="345"/>
      <c r="J34" s="297"/>
      <c r="K34" s="297"/>
      <c r="L34" s="297"/>
      <c r="M34" s="398"/>
      <c r="N34" s="340"/>
    </row>
    <row r="35" spans="1:14" ht="23.5" customHeight="1" thickBot="1">
      <c r="A35" s="319"/>
      <c r="B35" s="320"/>
      <c r="C35" s="321" t="s">
        <v>728</v>
      </c>
      <c r="D35" s="321"/>
      <c r="E35" s="321"/>
      <c r="F35" s="322"/>
      <c r="G35" s="323">
        <f>G34+G33+G29+G25+G21+G18+G5</f>
        <v>99259412706.012222</v>
      </c>
      <c r="H35" s="337">
        <v>1</v>
      </c>
      <c r="I35" s="347"/>
      <c r="J35" s="348"/>
      <c r="K35" s="349"/>
      <c r="L35" s="349"/>
      <c r="M35" s="400">
        <f>M34+M33+M29+M25+M21+M18+M5</f>
        <v>84476759138.062698</v>
      </c>
      <c r="N35" s="350"/>
    </row>
    <row r="37" spans="1:14">
      <c r="A37" s="324"/>
      <c r="B37" s="325"/>
      <c r="G37" s="291" t="s">
        <v>729</v>
      </c>
      <c r="J37" s="287"/>
    </row>
    <row r="38" spans="1:14" s="329" customFormat="1" ht="15">
      <c r="A38" s="327"/>
      <c r="B38" s="328"/>
      <c r="G38" s="327" t="s">
        <v>730</v>
      </c>
      <c r="M38" s="401"/>
    </row>
  </sheetData>
  <autoFilter ref="A4:H4" xr:uid="{00000000-0001-0000-0600-000000000000}"/>
  <mergeCells count="8">
    <mergeCell ref="I2:N2"/>
    <mergeCell ref="M3:M4"/>
    <mergeCell ref="N3:N4"/>
    <mergeCell ref="C1:H1"/>
    <mergeCell ref="A2:H2"/>
    <mergeCell ref="G3:H3"/>
    <mergeCell ref="I3:J3"/>
    <mergeCell ref="K3:L3"/>
  </mergeCells>
  <conditionalFormatting sqref="N1:N1048576">
    <cfRule type="cellIs" dxfId="0" priority="1" operator="equal">
      <formula>"Báo cáo Bom"</formula>
    </cfRule>
  </conditionalFormatting>
  <pageMargins left="0.15748031496062992" right="0.23622047244094491" top="0.27559055118110237" bottom="0.15748031496062992" header="0.19685039370078741" footer="0.11811023622047245"/>
  <pageSetup paperSize="9"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54</vt:i4>
      </vt:variant>
      <vt:variant>
        <vt:lpstr>Named Ranges</vt:lpstr>
      </vt:variant>
      <vt:variant>
        <vt:i4>103</vt:i4>
      </vt:variant>
    </vt:vector>
  </HeadingPairs>
  <TitlesOfParts>
    <vt:vector size="157" baseType="lpstr">
      <vt:lpstr>HN-16-1</vt:lpstr>
      <vt:lpstr>hOÀNG hÀ bổ sung</vt:lpstr>
      <vt:lpstr>Kẹp sàn VSAB</vt:lpstr>
      <vt:lpstr>WINWIN grating</vt:lpstr>
      <vt:lpstr>XALACO2</vt:lpstr>
      <vt:lpstr>Đạt phát 095 24-2 </vt:lpstr>
      <vt:lpstr>Ngọc hiếu 095 24-2</vt:lpstr>
      <vt:lpstr>Đại phát 31-1</vt:lpstr>
      <vt:lpstr>Hùng nguyên 29-1</vt:lpstr>
      <vt:lpstr>Hùng nguyên 26-1</vt:lpstr>
      <vt:lpstr>Vật tư bạt trần toàn</vt:lpstr>
      <vt:lpstr>hOÀNG hÀ 26-1 </vt:lpstr>
      <vt:lpstr>Kế hoạch thanh toán</vt:lpstr>
      <vt:lpstr>VSAN 27-1</vt:lpstr>
      <vt:lpstr>VSAN 26-1</vt:lpstr>
      <vt:lpstr>Vật tư gasket Kien dung</vt:lpstr>
      <vt:lpstr>Vật tư vit 095-FUJIMOTO SANGYO </vt:lpstr>
      <vt:lpstr>Vật tư SUN COMMERCIAL</vt:lpstr>
      <vt:lpstr>Vật tư keo 095</vt:lpstr>
      <vt:lpstr>Vật tư phụ VSAN 4</vt:lpstr>
      <vt:lpstr>Vật tư phụ Hoàng hà 2</vt:lpstr>
      <vt:lpstr>Vật tư phụ VSAN 3</vt:lpstr>
      <vt:lpstr>Vật tư Bảo Ôn</vt:lpstr>
      <vt:lpstr>Đợt Centerway</vt:lpstr>
      <vt:lpstr>Đợt mới hùng nguyên</vt:lpstr>
      <vt:lpstr>Ngọc hiếu 095 23-1-2026</vt:lpstr>
      <vt:lpstr>Quang thịnh Phát lần3</vt:lpstr>
      <vt:lpstr>QUang thịnh Phát lần 2</vt:lpstr>
      <vt:lpstr>Giải tình hoàng hà</vt:lpstr>
      <vt:lpstr>Giải tình Global lần 3</vt:lpstr>
      <vt:lpstr>Giải tình Global lần 2</vt:lpstr>
      <vt:lpstr>Giải tình GNEE 2-12</vt:lpstr>
      <vt:lpstr>Tân thành</vt:lpstr>
      <vt:lpstr>Quang thịnh</vt:lpstr>
      <vt:lpstr>Ngọc hiếu 095 26-1</vt:lpstr>
      <vt:lpstr>Ngọc hiếu 095 24-12</vt:lpstr>
      <vt:lpstr>Giải tình JFE</vt:lpstr>
      <vt:lpstr>Giải tình gnee né</vt:lpstr>
      <vt:lpstr>Giải tình Global đợt 2</vt:lpstr>
      <vt:lpstr>Giải tình MCL đợt 6</vt:lpstr>
      <vt:lpstr>Vật tư phụ VSAN (2)</vt:lpstr>
      <vt:lpstr>Đợt mới ngọc hiếu 095</vt:lpstr>
      <vt:lpstr>Giải tình V63 Ngọc hiếu</vt:lpstr>
      <vt:lpstr>Giải tình MCL đợt 5</vt:lpstr>
      <vt:lpstr>Giải tình MCL</vt:lpstr>
      <vt:lpstr>Giải tình global</vt:lpstr>
      <vt:lpstr>Giải tình EYANG</vt:lpstr>
      <vt:lpstr>Giải tình tấm Pl32-38</vt:lpstr>
      <vt:lpstr>Vật tư phụ VSAN</vt:lpstr>
      <vt:lpstr>25-VPI-I-095</vt:lpstr>
      <vt:lpstr>Giá thép trắng</vt:lpstr>
      <vt:lpstr>Tổng hợp</vt:lpstr>
      <vt:lpstr>Xalaco</vt:lpstr>
      <vt:lpstr>DT03 (TM)</vt:lpstr>
      <vt:lpstr>'25-VPI-I-095'!Print_Area</vt:lpstr>
      <vt:lpstr>'Đại phát 31-1'!Print_Area</vt:lpstr>
      <vt:lpstr>'Đạt phát 095 24-2 '!Print_Area</vt:lpstr>
      <vt:lpstr>'Đợt Centerway'!Print_Area</vt:lpstr>
      <vt:lpstr>'Đợt mới hùng nguyên'!Print_Area</vt:lpstr>
      <vt:lpstr>'Đợt mới ngọc hiếu 095'!Print_Area</vt:lpstr>
      <vt:lpstr>'DT03 (TM)'!Print_Area</vt:lpstr>
      <vt:lpstr>'Giá thép trắng'!Print_Area</vt:lpstr>
      <vt:lpstr>'Giải tình EYANG'!Print_Area</vt:lpstr>
      <vt:lpstr>'Giải tình global'!Print_Area</vt:lpstr>
      <vt:lpstr>'Giải tình Global đợt 2'!Print_Area</vt:lpstr>
      <vt:lpstr>'Giải tình Global lần 2'!Print_Area</vt:lpstr>
      <vt:lpstr>'Giải tình Global lần 3'!Print_Area</vt:lpstr>
      <vt:lpstr>'Giải tình GNEE 2-12'!Print_Area</vt:lpstr>
      <vt:lpstr>'Giải tình gnee né'!Print_Area</vt:lpstr>
      <vt:lpstr>'Giải tình hoàng hà'!Print_Area</vt:lpstr>
      <vt:lpstr>'Giải tình JFE'!Print_Area</vt:lpstr>
      <vt:lpstr>'Giải tình MCL'!Print_Area</vt:lpstr>
      <vt:lpstr>'Giải tình MCL đợt 5'!Print_Area</vt:lpstr>
      <vt:lpstr>'Giải tình MCL đợt 6'!Print_Area</vt:lpstr>
      <vt:lpstr>'Giải tình tấm Pl32-38'!Print_Area</vt:lpstr>
      <vt:lpstr>'Giải tình V63 Ngọc hiếu'!Print_Area</vt:lpstr>
      <vt:lpstr>'HN-16-1'!Print_Area</vt:lpstr>
      <vt:lpstr>'hOÀNG hÀ 26-1 '!Print_Area</vt:lpstr>
      <vt:lpstr>'hOÀNG hÀ bổ sung'!Print_Area</vt:lpstr>
      <vt:lpstr>'Hùng nguyên 26-1'!Print_Area</vt:lpstr>
      <vt:lpstr>'Hùng nguyên 29-1'!Print_Area</vt:lpstr>
      <vt:lpstr>'Kẹp sàn VSAB'!Print_Area</vt:lpstr>
      <vt:lpstr>'Ngọc hiếu 095 23-1-2026'!Print_Area</vt:lpstr>
      <vt:lpstr>'Ngọc hiếu 095 24-12'!Print_Area</vt:lpstr>
      <vt:lpstr>'Ngọc hiếu 095 24-2'!Print_Area</vt:lpstr>
      <vt:lpstr>'Ngọc hiếu 095 26-1'!Print_Area</vt:lpstr>
      <vt:lpstr>'Quang thịnh'!Print_Area</vt:lpstr>
      <vt:lpstr>'QUang thịnh Phát lần 2'!Print_Area</vt:lpstr>
      <vt:lpstr>'Quang thịnh Phát lần3'!Print_Area</vt:lpstr>
      <vt:lpstr>'Tân thành'!Print_Area</vt:lpstr>
      <vt:lpstr>'Vật tư Bảo Ôn'!Print_Area</vt:lpstr>
      <vt:lpstr>'Vật tư bạt trần toàn'!Print_Area</vt:lpstr>
      <vt:lpstr>'Vật tư gasket Kien dung'!Print_Area</vt:lpstr>
      <vt:lpstr>'Vật tư keo 095'!Print_Area</vt:lpstr>
      <vt:lpstr>'Vật tư phụ Hoàng hà 2'!Print_Area</vt:lpstr>
      <vt:lpstr>'Vật tư phụ VSAN'!Print_Area</vt:lpstr>
      <vt:lpstr>'Vật tư phụ VSAN (2)'!Print_Area</vt:lpstr>
      <vt:lpstr>'Vật tư phụ VSAN 3'!Print_Area</vt:lpstr>
      <vt:lpstr>'Vật tư phụ VSAN 4'!Print_Area</vt:lpstr>
      <vt:lpstr>'Vật tư SUN COMMERCIAL'!Print_Area</vt:lpstr>
      <vt:lpstr>'Vật tư vit 095-FUJIMOTO SANGYO '!Print_Area</vt:lpstr>
      <vt:lpstr>'VSAN 26-1'!Print_Area</vt:lpstr>
      <vt:lpstr>'VSAN 27-1'!Print_Area</vt:lpstr>
      <vt:lpstr>'WINWIN grating'!Print_Area</vt:lpstr>
      <vt:lpstr>Xalaco!Print_Area</vt:lpstr>
      <vt:lpstr>XALACO2!Print_Area</vt:lpstr>
      <vt:lpstr>'25-VPI-I-095'!Print_Titles</vt:lpstr>
      <vt:lpstr>'Đại phát 31-1'!Print_Titles</vt:lpstr>
      <vt:lpstr>'Đạt phát 095 24-2 '!Print_Titles</vt:lpstr>
      <vt:lpstr>'Đợt Centerway'!Print_Titles</vt:lpstr>
      <vt:lpstr>'Đợt mới hùng nguyên'!Print_Titles</vt:lpstr>
      <vt:lpstr>'Đợt mới ngọc hiếu 095'!Print_Titles</vt:lpstr>
      <vt:lpstr>'DT03 (TM)'!Print_Titles</vt:lpstr>
      <vt:lpstr>'Giải tình EYANG'!Print_Titles</vt:lpstr>
      <vt:lpstr>'Giải tình global'!Print_Titles</vt:lpstr>
      <vt:lpstr>'Giải tình Global đợt 2'!Print_Titles</vt:lpstr>
      <vt:lpstr>'Giải tình Global lần 2'!Print_Titles</vt:lpstr>
      <vt:lpstr>'Giải tình Global lần 3'!Print_Titles</vt:lpstr>
      <vt:lpstr>'Giải tình GNEE 2-12'!Print_Titles</vt:lpstr>
      <vt:lpstr>'Giải tình gnee né'!Print_Titles</vt:lpstr>
      <vt:lpstr>'Giải tình hoàng hà'!Print_Titles</vt:lpstr>
      <vt:lpstr>'Giải tình JFE'!Print_Titles</vt:lpstr>
      <vt:lpstr>'Giải tình MCL'!Print_Titles</vt:lpstr>
      <vt:lpstr>'Giải tình MCL đợt 5'!Print_Titles</vt:lpstr>
      <vt:lpstr>'Giải tình MCL đợt 6'!Print_Titles</vt:lpstr>
      <vt:lpstr>'Giải tình tấm Pl32-38'!Print_Titles</vt:lpstr>
      <vt:lpstr>'Giải tình V63 Ngọc hiếu'!Print_Titles</vt:lpstr>
      <vt:lpstr>'HN-16-1'!Print_Titles</vt:lpstr>
      <vt:lpstr>'hOÀNG hÀ 26-1 '!Print_Titles</vt:lpstr>
      <vt:lpstr>'hOÀNG hÀ bổ sung'!Print_Titles</vt:lpstr>
      <vt:lpstr>'Hùng nguyên 26-1'!Print_Titles</vt:lpstr>
      <vt:lpstr>'Hùng nguyên 29-1'!Print_Titles</vt:lpstr>
      <vt:lpstr>'Kẹp sàn VSAB'!Print_Titles</vt:lpstr>
      <vt:lpstr>'Ngọc hiếu 095 23-1-2026'!Print_Titles</vt:lpstr>
      <vt:lpstr>'Ngọc hiếu 095 24-12'!Print_Titles</vt:lpstr>
      <vt:lpstr>'Ngọc hiếu 095 24-2'!Print_Titles</vt:lpstr>
      <vt:lpstr>'Ngọc hiếu 095 26-1'!Print_Titles</vt:lpstr>
      <vt:lpstr>'Quang thịnh'!Print_Titles</vt:lpstr>
      <vt:lpstr>'QUang thịnh Phát lần 2'!Print_Titles</vt:lpstr>
      <vt:lpstr>'Quang thịnh Phát lần3'!Print_Titles</vt:lpstr>
      <vt:lpstr>'Tân thành'!Print_Titles</vt:lpstr>
      <vt:lpstr>'Vật tư Bảo Ôn'!Print_Titles</vt:lpstr>
      <vt:lpstr>'Vật tư bạt trần toàn'!Print_Titles</vt:lpstr>
      <vt:lpstr>'Vật tư gasket Kien dung'!Print_Titles</vt:lpstr>
      <vt:lpstr>'Vật tư keo 095'!Print_Titles</vt:lpstr>
      <vt:lpstr>'Vật tư phụ Hoàng hà 2'!Print_Titles</vt:lpstr>
      <vt:lpstr>'Vật tư phụ VSAN'!Print_Titles</vt:lpstr>
      <vt:lpstr>'Vật tư phụ VSAN (2)'!Print_Titles</vt:lpstr>
      <vt:lpstr>'Vật tư phụ VSAN 3'!Print_Titles</vt:lpstr>
      <vt:lpstr>'Vật tư phụ VSAN 4'!Print_Titles</vt:lpstr>
      <vt:lpstr>'Vật tư SUN COMMERCIAL'!Print_Titles</vt:lpstr>
      <vt:lpstr>'Vật tư vit 095-FUJIMOTO SANGYO '!Print_Titles</vt:lpstr>
      <vt:lpstr>'VSAN 26-1'!Print_Titles</vt:lpstr>
      <vt:lpstr>'VSAN 27-1'!Print_Titles</vt:lpstr>
      <vt:lpstr>'WINWIN grating'!Print_Titles</vt:lpstr>
      <vt:lpstr>Xalaco!Print_Titles</vt:lpstr>
      <vt:lpstr>XALACO2!Print_Titles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CHU VAN DUC</dc:creator>
  <cp:lastModifiedBy>Chu Đức</cp:lastModifiedBy>
  <cp:lastPrinted>2026-03-02T07:44:09Z</cp:lastPrinted>
  <dcterms:created xsi:type="dcterms:W3CDTF">2024-04-07T12:42:39Z</dcterms:created>
  <dcterms:modified xsi:type="dcterms:W3CDTF">2026-03-05T06:42:15Z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atl_Rate" linkTarget="Prop_Matl_Rate">
    <vt:lpwstr>#REF!</vt:lpwstr>
  </property>
</Properties>
</file>